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10.xml" ContentType="application/vnd.openxmlformats-officedocument.spreadsheetml.table+xml"/>
  <Override PartName="/xl/pivotTables/pivotTable8.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hidePivotFieldList="1" defaultThemeVersion="166925"/>
  <mc:AlternateContent xmlns:mc="http://schemas.openxmlformats.org/markup-compatibility/2006">
    <mc:Choice Requires="x15">
      <x15ac:absPath xmlns:x15ac="http://schemas.microsoft.com/office/spreadsheetml/2010/11/ac" url="https://nieuwvlaamsealliantie-my.sharepoint.com/personal/gino_landuyt_n-va_be/Documents/My Admin Files/"/>
    </mc:Choice>
  </mc:AlternateContent>
  <xr:revisionPtr revIDLastSave="0" documentId="8_{5CA3B8F1-6FD1-4EEE-B2AD-11B82D9C1652}" xr6:coauthVersionLast="47" xr6:coauthVersionMax="47" xr10:uidLastSave="{00000000-0000-0000-0000-000000000000}"/>
  <bookViews>
    <workbookView xWindow="-110" yWindow="-110" windowWidth="19420" windowHeight="10300" tabRatio="450" firstSheet="7" activeTab="7" xr2:uid="{59DB5736-BE37-469A-886B-A07C73542680}"/>
  </bookViews>
  <sheets>
    <sheet name="VMC" sheetId="6" state="hidden" r:id="rId1"/>
    <sheet name="Tableau de bord - Provision" sheetId="4" state="hidden" r:id="rId2"/>
    <sheet name="Data" sheetId="1" state="hidden" r:id="rId3"/>
    <sheet name="Data codenva" sheetId="19" state="hidden" r:id="rId4"/>
    <sheet name="tbcfedcom" sheetId="8" state="hidden" r:id="rId5"/>
    <sheet name="Data fedcom ME2N" sheetId="12" state="hidden" r:id="rId6"/>
    <sheet name="Data Fedcom FI" sheetId="7" state="hidden" r:id="rId7"/>
    <sheet name="Blad3" sheetId="24" r:id="rId8"/>
    <sheet name="Blad2" sheetId="23" r:id="rId9"/>
    <sheet name="QPV Freilich" sheetId="20" r:id="rId10"/>
    <sheet name="QPV Freilich (non mp)" sheetId="21" r:id="rId11"/>
    <sheet name="MIGO" sheetId="17" state="hidden" r:id="rId12"/>
    <sheet name="Feuil1" sheetId="5" state="hidden" r:id="rId13"/>
    <sheet name="listes MR-pas consolidée" sheetId="9" state="hidden" r:id="rId14"/>
    <sheet name="Détails structurés" sheetId="2" state="hidden" r:id="rId15"/>
  </sheets>
  <calcPr calcId="191028"/>
  <pivotCaches>
    <pivotCache cacheId="0" r:id="rId16"/>
    <pivotCache cacheId="1" r:id="rId17"/>
    <pivotCache cacheId="2"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O3" i="19" l="1"/>
  <c r="AO4" i="19"/>
  <c r="AO5" i="19"/>
  <c r="AO6" i="19"/>
  <c r="AO7" i="19"/>
  <c r="AO8" i="19"/>
  <c r="AO9" i="19"/>
  <c r="AO10" i="19"/>
  <c r="AO11" i="19"/>
  <c r="AO12" i="19"/>
  <c r="AO13" i="19"/>
  <c r="AO14" i="19"/>
  <c r="AO15" i="19"/>
  <c r="AO16" i="19"/>
  <c r="AO17" i="19"/>
  <c r="AO18" i="19"/>
  <c r="AO19" i="19"/>
  <c r="AO20" i="19"/>
  <c r="A2" i="19"/>
  <c r="A3" i="19"/>
  <c r="A4" i="19"/>
  <c r="A5" i="19"/>
  <c r="A6" i="19"/>
  <c r="A7" i="19"/>
  <c r="A8" i="19"/>
  <c r="A9" i="19"/>
  <c r="A10" i="19"/>
  <c r="A11" i="19"/>
  <c r="A12" i="19"/>
  <c r="A13" i="19"/>
  <c r="A14" i="19"/>
  <c r="A15" i="19"/>
  <c r="A16" i="19"/>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A109" i="19"/>
  <c r="A110" i="19"/>
  <c r="A111" i="19"/>
  <c r="A112" i="19"/>
  <c r="A113" i="19"/>
  <c r="A114" i="19"/>
  <c r="A115" i="19"/>
  <c r="A116" i="19"/>
  <c r="A117" i="19"/>
  <c r="A118" i="19"/>
  <c r="A119" i="19"/>
  <c r="A120" i="19"/>
  <c r="A121" i="19"/>
  <c r="A122" i="19"/>
  <c r="A123" i="19"/>
  <c r="A124" i="19"/>
  <c r="A125" i="19"/>
  <c r="A126" i="19"/>
  <c r="A127" i="19"/>
  <c r="A128" i="19"/>
  <c r="A129" i="19"/>
  <c r="A130" i="19"/>
  <c r="A131" i="19"/>
  <c r="A132" i="19"/>
  <c r="A133" i="19"/>
  <c r="A134" i="19"/>
  <c r="A135" i="19"/>
  <c r="A136" i="19"/>
  <c r="A137" i="19"/>
  <c r="A138" i="19"/>
  <c r="A139" i="19"/>
  <c r="A140" i="19"/>
  <c r="A141" i="19"/>
  <c r="A142" i="19"/>
  <c r="A143" i="19"/>
  <c r="A144" i="19"/>
  <c r="A145" i="19"/>
  <c r="A146" i="19"/>
  <c r="A147" i="19"/>
  <c r="A148" i="19"/>
  <c r="A149" i="19"/>
  <c r="A150" i="19"/>
  <c r="A151" i="19"/>
  <c r="A152" i="19"/>
  <c r="A153" i="19"/>
  <c r="A154" i="19"/>
  <c r="A155" i="19"/>
  <c r="A156" i="19"/>
  <c r="A157" i="19"/>
  <c r="A158" i="19"/>
  <c r="A159" i="19"/>
  <c r="A160" i="19"/>
  <c r="A161" i="19"/>
  <c r="A162" i="19"/>
  <c r="A163" i="19"/>
  <c r="A164" i="19"/>
  <c r="A165" i="19"/>
  <c r="A166" i="19"/>
  <c r="A167" i="19"/>
  <c r="A168" i="19"/>
  <c r="A169" i="19"/>
  <c r="A170" i="19"/>
  <c r="A171" i="19"/>
  <c r="A172" i="19"/>
  <c r="A173" i="19"/>
  <c r="A174" i="19"/>
  <c r="A175" i="19"/>
  <c r="A176" i="19"/>
  <c r="A177" i="19"/>
  <c r="A178" i="19"/>
  <c r="A179" i="19"/>
  <c r="A180" i="19"/>
  <c r="A181" i="19"/>
  <c r="A182" i="19"/>
  <c r="A183" i="19"/>
  <c r="A184" i="19"/>
  <c r="A185" i="19"/>
  <c r="A186" i="19"/>
  <c r="A187" i="19"/>
  <c r="A188" i="19"/>
  <c r="A189" i="19"/>
  <c r="A190" i="19"/>
  <c r="A191" i="19"/>
  <c r="A192" i="19"/>
  <c r="A193" i="19"/>
  <c r="A194" i="19"/>
  <c r="A195" i="19"/>
  <c r="A196" i="19"/>
  <c r="A197" i="19"/>
  <c r="A198" i="19"/>
  <c r="A199" i="19"/>
  <c r="A200" i="19"/>
  <c r="A201" i="19"/>
  <c r="A202" i="19"/>
  <c r="A203" i="19"/>
  <c r="A204" i="19"/>
  <c r="A205" i="19"/>
  <c r="A206" i="19"/>
  <c r="A207" i="19"/>
  <c r="A208" i="19"/>
  <c r="A209" i="19"/>
  <c r="A210" i="19"/>
  <c r="A211" i="19"/>
  <c r="A212" i="19"/>
  <c r="A213" i="19"/>
  <c r="A214" i="19"/>
  <c r="A215" i="19"/>
  <c r="A216" i="19"/>
  <c r="A217" i="19"/>
  <c r="A218" i="19"/>
  <c r="A219" i="19"/>
  <c r="A220" i="19"/>
  <c r="A221" i="19"/>
  <c r="A222" i="19"/>
  <c r="A223" i="19"/>
  <c r="A224" i="19"/>
  <c r="A225" i="19"/>
  <c r="A226" i="19"/>
  <c r="A227" i="19"/>
  <c r="A228" i="19"/>
  <c r="A229" i="19"/>
  <c r="A230" i="19"/>
  <c r="A231" i="19"/>
  <c r="A232" i="19"/>
  <c r="A233" i="19"/>
  <c r="A234" i="19"/>
  <c r="A235" i="19"/>
  <c r="A236" i="19"/>
  <c r="A237" i="19"/>
  <c r="A238" i="19"/>
  <c r="A239" i="19"/>
  <c r="A240" i="19"/>
  <c r="A241" i="19"/>
  <c r="A242" i="19"/>
  <c r="A243" i="19"/>
  <c r="A244" i="19"/>
  <c r="A245" i="19"/>
  <c r="A246" i="19"/>
  <c r="A247" i="19"/>
  <c r="A248" i="19"/>
  <c r="A249" i="19"/>
  <c r="A250" i="19"/>
  <c r="A251" i="19"/>
  <c r="A252" i="19"/>
  <c r="A253" i="19"/>
  <c r="A254" i="19"/>
  <c r="A255" i="19"/>
  <c r="A256" i="19"/>
  <c r="A257" i="19"/>
  <c r="A258" i="19"/>
  <c r="A259" i="19"/>
  <c r="A260" i="19"/>
  <c r="A261" i="19"/>
  <c r="A262" i="19"/>
  <c r="A263" i="19"/>
  <c r="A264" i="19"/>
  <c r="A265" i="19"/>
  <c r="A266" i="19"/>
  <c r="A267" i="19"/>
  <c r="A268" i="19"/>
  <c r="A269" i="19"/>
  <c r="A270" i="19"/>
  <c r="A271" i="19"/>
  <c r="A272" i="19"/>
  <c r="A273" i="19"/>
  <c r="A274" i="19"/>
  <c r="A275" i="19"/>
  <c r="A276" i="19"/>
  <c r="A277" i="19"/>
  <c r="A278" i="19"/>
  <c r="A279" i="19"/>
  <c r="A280" i="19"/>
  <c r="A281" i="19"/>
  <c r="A282" i="19"/>
  <c r="A283" i="19"/>
  <c r="A284" i="19"/>
  <c r="A285" i="19"/>
  <c r="A286" i="19"/>
  <c r="A287" i="19"/>
  <c r="A288" i="19"/>
  <c r="A289" i="19"/>
  <c r="A290" i="19"/>
  <c r="A291" i="19"/>
  <c r="A292" i="19"/>
  <c r="A293" i="19"/>
  <c r="A294" i="19"/>
  <c r="A295" i="19"/>
  <c r="A296" i="19"/>
  <c r="A297" i="19"/>
  <c r="A298" i="19"/>
  <c r="A299" i="19"/>
  <c r="A300" i="19"/>
  <c r="A301" i="19"/>
  <c r="A302" i="19"/>
  <c r="A303" i="19"/>
  <c r="A304" i="19"/>
  <c r="A305" i="19"/>
  <c r="A306" i="19"/>
  <c r="A307" i="19"/>
  <c r="A308" i="19"/>
  <c r="A309" i="19"/>
  <c r="A310" i="19"/>
  <c r="A311" i="19"/>
  <c r="A312" i="19"/>
  <c r="A313" i="19"/>
  <c r="A314" i="19"/>
  <c r="A315" i="19"/>
  <c r="A316" i="19"/>
  <c r="A317" i="19"/>
  <c r="A318" i="19"/>
  <c r="A319" i="19"/>
  <c r="A320" i="19"/>
  <c r="A321" i="19"/>
  <c r="A322" i="19"/>
  <c r="A323" i="19"/>
  <c r="A324" i="19"/>
  <c r="A325" i="19"/>
  <c r="A326" i="19"/>
  <c r="A327" i="19"/>
  <c r="A328" i="19"/>
  <c r="A329" i="19"/>
  <c r="A330" i="19"/>
  <c r="A331" i="19"/>
  <c r="A332" i="19"/>
  <c r="A333" i="19"/>
  <c r="A334" i="19"/>
  <c r="A335" i="19"/>
  <c r="A336" i="19"/>
  <c r="A337" i="19"/>
  <c r="A338" i="19"/>
  <c r="A339" i="19"/>
  <c r="A340" i="19"/>
  <c r="A341" i="19"/>
  <c r="A342" i="19"/>
  <c r="A343" i="19"/>
  <c r="A344" i="19"/>
  <c r="A345" i="19"/>
  <c r="A346" i="19"/>
  <c r="A347" i="19"/>
  <c r="A348" i="19"/>
  <c r="A349" i="19"/>
  <c r="A350" i="19"/>
  <c r="A351" i="19"/>
  <c r="A352" i="19"/>
  <c r="A353" i="19"/>
  <c r="A354" i="19"/>
  <c r="A355" i="19"/>
  <c r="A356" i="19"/>
  <c r="A357" i="19"/>
  <c r="A358" i="19"/>
  <c r="A359" i="19"/>
  <c r="A360" i="19"/>
  <c r="A361" i="19"/>
  <c r="A362" i="19"/>
  <c r="A363" i="19"/>
  <c r="A364" i="19"/>
  <c r="A365" i="19"/>
  <c r="A366" i="19"/>
  <c r="A367" i="19"/>
  <c r="A368" i="19"/>
  <c r="A369" i="19"/>
  <c r="A370" i="19"/>
  <c r="A371" i="19"/>
  <c r="A372" i="19"/>
  <c r="A373" i="19"/>
  <c r="A374" i="19"/>
  <c r="A375" i="19"/>
  <c r="A376" i="19"/>
  <c r="A377" i="19"/>
  <c r="A378" i="19"/>
  <c r="A379" i="19"/>
  <c r="A380" i="19"/>
  <c r="A381" i="19"/>
  <c r="A382" i="19"/>
  <c r="A383" i="19"/>
  <c r="A384" i="19"/>
  <c r="A385" i="19"/>
  <c r="A386" i="19"/>
  <c r="A387" i="19"/>
  <c r="A388" i="19"/>
  <c r="A389" i="19"/>
  <c r="A390" i="19"/>
  <c r="A391" i="19"/>
  <c r="A392" i="19"/>
  <c r="A393" i="19"/>
  <c r="A394" i="19"/>
  <c r="A395" i="19"/>
  <c r="A396" i="19"/>
  <c r="A397" i="19"/>
  <c r="A398" i="19"/>
  <c r="A399" i="19"/>
  <c r="A400" i="19"/>
  <c r="A401" i="19"/>
  <c r="A402" i="19"/>
  <c r="A403" i="19"/>
  <c r="A404" i="19"/>
  <c r="A405" i="19"/>
  <c r="A406" i="19"/>
  <c r="A407" i="19"/>
  <c r="A408" i="19"/>
  <c r="A409" i="19"/>
  <c r="A410" i="19"/>
  <c r="A411" i="19"/>
  <c r="A412" i="19"/>
  <c r="A413" i="19"/>
  <c r="A414" i="19"/>
  <c r="A415" i="19"/>
  <c r="A416" i="19"/>
  <c r="A417" i="19"/>
  <c r="A418" i="19"/>
  <c r="A419" i="19"/>
  <c r="A420" i="19"/>
  <c r="A421" i="19"/>
  <c r="A422" i="19"/>
  <c r="A423" i="19"/>
  <c r="A424" i="19"/>
  <c r="A425" i="19"/>
  <c r="A426" i="19"/>
  <c r="A427" i="19"/>
  <c r="A428" i="19"/>
  <c r="A429" i="19"/>
  <c r="A430" i="19"/>
  <c r="A431" i="19"/>
  <c r="A432" i="19"/>
  <c r="A433" i="19"/>
  <c r="A434" i="19"/>
  <c r="A435" i="19"/>
  <c r="A436" i="19"/>
  <c r="A437" i="19"/>
  <c r="A438" i="19"/>
  <c r="A439" i="19"/>
  <c r="A440" i="19"/>
  <c r="A441" i="19"/>
  <c r="A442" i="19"/>
  <c r="A443" i="19"/>
  <c r="A444" i="19"/>
  <c r="A445" i="19"/>
  <c r="A446" i="19"/>
  <c r="A447" i="19"/>
  <c r="A448" i="19"/>
  <c r="A449" i="19"/>
  <c r="A450" i="19"/>
  <c r="A451" i="19"/>
  <c r="A452" i="19"/>
  <c r="A453" i="19"/>
  <c r="A454" i="19"/>
  <c r="A455" i="19"/>
  <c r="A456" i="19"/>
  <c r="A457" i="19"/>
  <c r="A458" i="19"/>
  <c r="A459" i="19"/>
  <c r="A460" i="19"/>
  <c r="A461" i="19"/>
  <c r="A462" i="19"/>
  <c r="A463" i="19"/>
  <c r="A464" i="19"/>
  <c r="A465" i="19"/>
  <c r="A466" i="19"/>
  <c r="A467" i="19"/>
  <c r="A468" i="19"/>
  <c r="A469" i="19"/>
  <c r="A470" i="19"/>
  <c r="A471" i="19"/>
  <c r="A472" i="19"/>
  <c r="A473" i="19"/>
  <c r="A474" i="19"/>
  <c r="A475" i="19"/>
  <c r="A476" i="19"/>
  <c r="A477" i="19"/>
  <c r="A478" i="19"/>
  <c r="A479" i="19"/>
  <c r="A480" i="19"/>
  <c r="A481" i="19"/>
  <c r="A482" i="19"/>
  <c r="A483" i="19"/>
  <c r="A484" i="19"/>
  <c r="A485" i="19"/>
  <c r="A486" i="19"/>
  <c r="A487" i="19"/>
  <c r="A488" i="19"/>
  <c r="A489" i="19"/>
  <c r="A490" i="19"/>
  <c r="A491" i="19"/>
  <c r="A492" i="19"/>
  <c r="A493" i="19"/>
  <c r="A494" i="19"/>
  <c r="A495" i="19"/>
  <c r="A496" i="19"/>
  <c r="A497" i="19"/>
  <c r="A498" i="19"/>
  <c r="A499" i="19"/>
  <c r="A500" i="19"/>
  <c r="A501" i="19"/>
  <c r="A502" i="19"/>
  <c r="A503" i="19"/>
  <c r="A504" i="19"/>
  <c r="A505" i="19"/>
  <c r="A506" i="19"/>
  <c r="A507" i="19"/>
  <c r="A508" i="19"/>
  <c r="A509" i="19"/>
  <c r="A510" i="19"/>
  <c r="A511" i="19"/>
  <c r="A512" i="19"/>
  <c r="A513" i="19"/>
  <c r="A514" i="19"/>
  <c r="A515" i="19"/>
  <c r="A516" i="19"/>
  <c r="A517" i="19"/>
  <c r="A518" i="19"/>
  <c r="A519" i="19"/>
  <c r="A520" i="19"/>
  <c r="A521" i="19"/>
  <c r="A522" i="19"/>
  <c r="A523" i="19"/>
  <c r="A524" i="19"/>
  <c r="A525" i="19"/>
  <c r="A526" i="19"/>
  <c r="A527" i="19"/>
  <c r="A528" i="19"/>
  <c r="A529" i="19"/>
  <c r="A530" i="19"/>
  <c r="A531" i="19"/>
  <c r="A532" i="19"/>
  <c r="A533" i="19"/>
  <c r="A534" i="19"/>
  <c r="A535" i="19"/>
  <c r="A536" i="19"/>
  <c r="A537" i="19"/>
  <c r="A538" i="19"/>
  <c r="A539" i="19"/>
  <c r="A540" i="19"/>
  <c r="A541" i="19"/>
  <c r="A542" i="19"/>
  <c r="A543" i="19"/>
  <c r="A544" i="19"/>
  <c r="A545" i="19"/>
  <c r="A546" i="19"/>
  <c r="A547" i="19"/>
  <c r="A548" i="19"/>
  <c r="A549" i="19"/>
  <c r="A550" i="19"/>
  <c r="A551" i="19"/>
  <c r="A552" i="19"/>
  <c r="A553" i="19"/>
  <c r="A554" i="19"/>
  <c r="A555" i="19"/>
  <c r="A556" i="19"/>
  <c r="A557" i="19"/>
  <c r="A558" i="19"/>
  <c r="A559" i="19"/>
  <c r="A560" i="19"/>
  <c r="A561" i="19"/>
  <c r="A562" i="19"/>
  <c r="A563" i="19"/>
  <c r="A564" i="19"/>
  <c r="A565" i="19"/>
  <c r="A566" i="19"/>
  <c r="A567" i="19"/>
  <c r="A568" i="19"/>
  <c r="A569" i="19"/>
  <c r="A570" i="19"/>
  <c r="A571" i="19"/>
  <c r="A572" i="19"/>
  <c r="A573" i="19"/>
  <c r="A574" i="19"/>
  <c r="A575" i="19"/>
  <c r="A576" i="19"/>
  <c r="A577" i="19"/>
  <c r="A578" i="19"/>
  <c r="A579" i="19"/>
  <c r="A580" i="19"/>
  <c r="A581" i="19"/>
  <c r="A582" i="19"/>
  <c r="A583" i="19"/>
  <c r="A584" i="19"/>
  <c r="A585" i="19"/>
  <c r="A586" i="19"/>
  <c r="A587" i="19"/>
  <c r="A588" i="19"/>
  <c r="A589" i="19"/>
  <c r="A590" i="19"/>
  <c r="A591" i="19"/>
  <c r="A592" i="19"/>
  <c r="A593" i="19"/>
  <c r="A594" i="19"/>
  <c r="A595" i="19"/>
  <c r="A596" i="19"/>
  <c r="A597" i="19"/>
  <c r="A598" i="19"/>
  <c r="A599" i="19"/>
  <c r="A600" i="19"/>
  <c r="A601" i="19"/>
  <c r="A602" i="19"/>
  <c r="A603" i="19"/>
  <c r="A604" i="19"/>
  <c r="A605" i="19"/>
  <c r="A606" i="19"/>
  <c r="A607" i="19"/>
  <c r="A608" i="19"/>
  <c r="A609" i="19"/>
  <c r="A610" i="19"/>
  <c r="A611" i="19"/>
  <c r="A612" i="19"/>
  <c r="A613" i="19"/>
  <c r="A614" i="19"/>
  <c r="A615" i="19"/>
  <c r="A616" i="19"/>
  <c r="A617" i="19"/>
  <c r="A618" i="19"/>
  <c r="A619" i="19"/>
  <c r="A620" i="19"/>
  <c r="A621" i="19"/>
  <c r="A622" i="19"/>
  <c r="A623" i="19"/>
  <c r="A624" i="19"/>
  <c r="A625" i="19"/>
  <c r="A626" i="19"/>
  <c r="A627" i="19"/>
  <c r="A628" i="19"/>
  <c r="A629" i="19"/>
  <c r="A630" i="19"/>
  <c r="A631" i="19"/>
  <c r="A632" i="19"/>
  <c r="A633" i="19"/>
  <c r="A634" i="19"/>
  <c r="A635" i="19"/>
  <c r="A636" i="19"/>
  <c r="A637" i="19"/>
  <c r="A638" i="19"/>
  <c r="A639" i="19"/>
  <c r="A640" i="19"/>
  <c r="A641" i="19"/>
  <c r="A642" i="19"/>
  <c r="A643" i="19"/>
  <c r="A644" i="19"/>
  <c r="A645" i="19"/>
  <c r="A646" i="19"/>
  <c r="A647" i="19"/>
  <c r="A648" i="19"/>
  <c r="A649" i="19"/>
  <c r="A650" i="19"/>
  <c r="A651" i="19"/>
  <c r="A652" i="19"/>
  <c r="A653" i="19"/>
  <c r="A654" i="19"/>
  <c r="A655" i="19"/>
  <c r="A656" i="19"/>
  <c r="A657" i="19"/>
  <c r="A658" i="19"/>
  <c r="A659" i="19"/>
  <c r="A660" i="19"/>
  <c r="A661" i="19"/>
  <c r="A662" i="19"/>
  <c r="A663" i="19"/>
  <c r="A664" i="19"/>
  <c r="A665" i="19"/>
  <c r="A666" i="19"/>
  <c r="A667" i="19"/>
  <c r="A668" i="19"/>
  <c r="A669" i="19"/>
  <c r="A670" i="19"/>
  <c r="A671" i="19"/>
  <c r="A672" i="19"/>
  <c r="A673" i="19"/>
  <c r="A674" i="19"/>
  <c r="A675" i="19"/>
  <c r="A676" i="19"/>
  <c r="A677" i="19"/>
  <c r="A678" i="19"/>
  <c r="A679" i="19"/>
  <c r="A680" i="19"/>
  <c r="A681" i="19"/>
  <c r="A682" i="19"/>
  <c r="A683" i="19"/>
  <c r="A684" i="19"/>
  <c r="A685" i="19"/>
  <c r="A686" i="19"/>
  <c r="A687" i="19"/>
  <c r="A688" i="19"/>
  <c r="A689" i="19"/>
  <c r="A690" i="19"/>
  <c r="A691" i="19"/>
  <c r="A692" i="19"/>
  <c r="A693" i="19"/>
  <c r="A694" i="19"/>
  <c r="A695" i="19"/>
  <c r="A696" i="19"/>
  <c r="A697" i="19"/>
  <c r="A698" i="19"/>
  <c r="A699" i="19"/>
  <c r="A700" i="19"/>
  <c r="A701" i="19"/>
  <c r="A702" i="19"/>
  <c r="A703" i="19"/>
  <c r="A704" i="19"/>
  <c r="A705" i="19"/>
  <c r="A706" i="19"/>
  <c r="A707" i="19"/>
  <c r="A708" i="19"/>
  <c r="A709" i="19"/>
  <c r="A710" i="19"/>
  <c r="A711" i="19"/>
  <c r="A712" i="19"/>
  <c r="A738" i="1"/>
  <c r="A739" i="1"/>
  <c r="A740" i="1"/>
  <c r="AD738" i="1"/>
  <c r="AC738" i="1" s="1"/>
  <c r="AD739" i="1"/>
  <c r="R739" i="1" s="1"/>
  <c r="AD740" i="1"/>
  <c r="S740" i="1" s="1"/>
  <c r="A693" i="12"/>
  <c r="A694" i="12"/>
  <c r="A695" i="12"/>
  <c r="A696" i="12"/>
  <c r="A697" i="12"/>
  <c r="A698" i="12"/>
  <c r="A699" i="12"/>
  <c r="A700" i="12"/>
  <c r="A701" i="12"/>
  <c r="A702" i="12"/>
  <c r="A703" i="12"/>
  <c r="A704" i="12"/>
  <c r="A705" i="12"/>
  <c r="A706" i="12"/>
  <c r="A707" i="12"/>
  <c r="A708" i="12"/>
  <c r="A709" i="12"/>
  <c r="A710" i="12"/>
  <c r="A711" i="12"/>
  <c r="A712" i="12"/>
  <c r="X2900" i="7"/>
  <c r="X2901" i="7"/>
  <c r="X2902" i="7"/>
  <c r="X2903" i="7"/>
  <c r="X2904" i="7"/>
  <c r="X2905" i="7"/>
  <c r="X2906" i="7"/>
  <c r="X2907" i="7"/>
  <c r="X2908" i="7"/>
  <c r="X2909" i="7"/>
  <c r="X2910" i="7"/>
  <c r="X2911" i="7"/>
  <c r="X2912" i="7"/>
  <c r="X2913" i="7"/>
  <c r="X2914" i="7"/>
  <c r="X2915" i="7"/>
  <c r="X2916" i="7"/>
  <c r="X2917" i="7"/>
  <c r="X2918" i="7"/>
  <c r="X2919" i="7"/>
  <c r="X2920" i="7"/>
  <c r="X2921" i="7"/>
  <c r="X2922" i="7"/>
  <c r="X2923" i="7"/>
  <c r="X2924" i="7"/>
  <c r="X2925" i="7"/>
  <c r="X2926" i="7"/>
  <c r="X2927" i="7"/>
  <c r="X2928" i="7"/>
  <c r="X2929" i="7"/>
  <c r="X2930" i="7"/>
  <c r="X2931" i="7"/>
  <c r="X2932" i="7"/>
  <c r="X2933" i="7"/>
  <c r="X2934" i="7"/>
  <c r="X2935" i="7"/>
  <c r="X2936" i="7"/>
  <c r="X2937" i="7"/>
  <c r="X2938" i="7"/>
  <c r="X2939" i="7"/>
  <c r="X2940" i="7"/>
  <c r="X2941" i="7"/>
  <c r="X2942" i="7"/>
  <c r="X2943" i="7"/>
  <c r="X2944" i="7"/>
  <c r="X2945" i="7"/>
  <c r="X2946" i="7"/>
  <c r="X2947" i="7"/>
  <c r="X2948" i="7"/>
  <c r="X2949" i="7"/>
  <c r="X2950" i="7"/>
  <c r="X2951" i="7"/>
  <c r="X2952" i="7"/>
  <c r="X2953" i="7"/>
  <c r="X2954" i="7"/>
  <c r="X2955" i="7"/>
  <c r="X2956" i="7"/>
  <c r="X2957" i="7"/>
  <c r="X2958" i="7"/>
  <c r="X2959" i="7"/>
  <c r="X2960" i="7"/>
  <c r="X2961" i="7"/>
  <c r="X2962" i="7"/>
  <c r="X2963" i="7"/>
  <c r="X2964" i="7"/>
  <c r="X2965" i="7"/>
  <c r="X2966" i="7"/>
  <c r="X2967" i="7"/>
  <c r="X2968" i="7"/>
  <c r="X2969" i="7"/>
  <c r="X2970" i="7"/>
  <c r="X2971" i="7"/>
  <c r="X2972" i="7"/>
  <c r="X2973" i="7"/>
  <c r="X2974" i="7"/>
  <c r="X2975" i="7"/>
  <c r="X2976" i="7"/>
  <c r="X2977" i="7"/>
  <c r="X2978" i="7"/>
  <c r="X2979" i="7"/>
  <c r="X2980" i="7"/>
  <c r="X2981" i="7"/>
  <c r="X2982" i="7"/>
  <c r="X2983" i="7"/>
  <c r="X2984" i="7"/>
  <c r="X2985" i="7"/>
  <c r="X2986" i="7"/>
  <c r="X2987" i="7"/>
  <c r="X2988" i="7"/>
  <c r="X2989" i="7"/>
  <c r="X2990" i="7"/>
  <c r="X2991" i="7"/>
  <c r="X2992" i="7"/>
  <c r="X2993" i="7"/>
  <c r="X2994" i="7"/>
  <c r="X2995" i="7"/>
  <c r="X2996" i="7"/>
  <c r="X2997" i="7"/>
  <c r="X2998" i="7"/>
  <c r="X2999" i="7"/>
  <c r="X3000" i="7"/>
  <c r="X3001" i="7"/>
  <c r="X3002" i="7"/>
  <c r="X3003" i="7"/>
  <c r="X3004" i="7"/>
  <c r="X3005" i="7"/>
  <c r="X3006" i="7"/>
  <c r="X3007" i="7"/>
  <c r="X3008" i="7"/>
  <c r="X3009" i="7"/>
  <c r="X3010" i="7"/>
  <c r="X3011" i="7"/>
  <c r="X3012" i="7"/>
  <c r="X3013" i="7"/>
  <c r="X3014" i="7"/>
  <c r="X3015" i="7"/>
  <c r="X3016" i="7"/>
  <c r="X3017" i="7"/>
  <c r="X3018" i="7"/>
  <c r="X3019" i="7"/>
  <c r="X3020" i="7"/>
  <c r="X3021" i="7"/>
  <c r="X3022" i="7"/>
  <c r="X3023" i="7"/>
  <c r="X3024" i="7"/>
  <c r="X3025" i="7"/>
  <c r="X3026" i="7"/>
  <c r="X3027" i="7"/>
  <c r="X3028" i="7"/>
  <c r="X3029" i="7"/>
  <c r="X3030" i="7"/>
  <c r="X3031" i="7"/>
  <c r="X3032" i="7"/>
  <c r="X3033" i="7"/>
  <c r="X3034" i="7"/>
  <c r="X3035" i="7"/>
  <c r="X3036" i="7"/>
  <c r="X3037" i="7"/>
  <c r="X3038" i="7"/>
  <c r="X3039" i="7"/>
  <c r="X3040" i="7"/>
  <c r="X3041" i="7"/>
  <c r="X3042" i="7"/>
  <c r="X3043" i="7"/>
  <c r="X3044" i="7"/>
  <c r="X3045" i="7"/>
  <c r="X3046" i="7"/>
  <c r="X3047" i="7"/>
  <c r="X3048" i="7"/>
  <c r="X3049" i="7"/>
  <c r="X3050" i="7"/>
  <c r="X3051" i="7"/>
  <c r="X3052" i="7"/>
  <c r="X3053" i="7"/>
  <c r="X3054" i="7"/>
  <c r="X3055" i="7"/>
  <c r="X3056" i="7"/>
  <c r="X3057" i="7"/>
  <c r="X3058" i="7"/>
  <c r="X3059" i="7"/>
  <c r="X3060" i="7"/>
  <c r="X3061" i="7"/>
  <c r="X3062" i="7"/>
  <c r="X3063" i="7"/>
  <c r="X3064" i="7"/>
  <c r="X3065" i="7"/>
  <c r="X3066" i="7"/>
  <c r="X3067" i="7"/>
  <c r="X3068" i="7"/>
  <c r="X3069" i="7"/>
  <c r="X3070" i="7"/>
  <c r="X3071" i="7"/>
  <c r="X3072" i="7"/>
  <c r="X3073" i="7"/>
  <c r="X3074" i="7"/>
  <c r="X3075" i="7"/>
  <c r="X3076" i="7"/>
  <c r="X3077" i="7"/>
  <c r="X3078" i="7"/>
  <c r="X3079" i="7"/>
  <c r="X3080" i="7"/>
  <c r="X3081" i="7"/>
  <c r="X3082" i="7"/>
  <c r="X3083" i="7"/>
  <c r="X3084" i="7"/>
  <c r="X3085" i="7"/>
  <c r="X3086" i="7"/>
  <c r="X3087" i="7"/>
  <c r="X3088" i="7"/>
  <c r="X3089" i="7"/>
  <c r="X3090" i="7"/>
  <c r="X3091" i="7"/>
  <c r="X3092" i="7"/>
  <c r="X3093" i="7"/>
  <c r="X3094" i="7"/>
  <c r="X3095" i="7"/>
  <c r="X3096" i="7"/>
  <c r="X3097" i="7"/>
  <c r="X3098" i="7"/>
  <c r="X3099" i="7"/>
  <c r="X3100" i="7"/>
  <c r="X3101" i="7"/>
  <c r="X3102" i="7"/>
  <c r="X3103" i="7"/>
  <c r="X3104" i="7"/>
  <c r="X3105" i="7"/>
  <c r="X3106" i="7"/>
  <c r="X3107" i="7"/>
  <c r="X3108" i="7"/>
  <c r="X3109" i="7"/>
  <c r="X3110" i="7"/>
  <c r="X3111" i="7"/>
  <c r="X3112" i="7"/>
  <c r="X3113" i="7"/>
  <c r="X3114" i="7"/>
  <c r="X3115" i="7"/>
  <c r="X3116" i="7"/>
  <c r="X3117" i="7"/>
  <c r="X3118" i="7"/>
  <c r="X3119" i="7"/>
  <c r="X3120" i="7"/>
  <c r="X3121" i="7"/>
  <c r="X3122" i="7"/>
  <c r="X3123" i="7"/>
  <c r="X3124" i="7"/>
  <c r="X3125" i="7"/>
  <c r="X3126" i="7"/>
  <c r="X3127" i="7"/>
  <c r="X3128" i="7"/>
  <c r="X3129" i="7"/>
  <c r="X3130" i="7"/>
  <c r="X3131" i="7"/>
  <c r="X3132" i="7"/>
  <c r="X3133" i="7"/>
  <c r="X3134" i="7"/>
  <c r="X3135" i="7"/>
  <c r="X3136" i="7"/>
  <c r="X3137" i="7"/>
  <c r="X3138" i="7"/>
  <c r="X3139" i="7"/>
  <c r="X3140" i="7"/>
  <c r="X3141" i="7"/>
  <c r="X3142" i="7"/>
  <c r="X3143" i="7"/>
  <c r="X3144" i="7"/>
  <c r="X3145" i="7"/>
  <c r="A730" i="1"/>
  <c r="A731" i="1"/>
  <c r="A732" i="1"/>
  <c r="A733" i="1"/>
  <c r="A734" i="1"/>
  <c r="A735" i="1"/>
  <c r="A736" i="1"/>
  <c r="A737" i="1"/>
  <c r="AD730" i="1"/>
  <c r="AD731" i="1"/>
  <c r="AD732" i="1"/>
  <c r="AD733" i="1"/>
  <c r="AD734" i="1"/>
  <c r="AD735" i="1"/>
  <c r="AD736" i="1"/>
  <c r="AD737" i="1"/>
  <c r="AP732" i="1" l="1"/>
  <c r="AQ732" i="1" s="1"/>
  <c r="AP739" i="1"/>
  <c r="AQ739" i="1" s="1"/>
  <c r="AP735" i="1"/>
  <c r="AQ735" i="1" s="1"/>
  <c r="AP731" i="1"/>
  <c r="AQ731" i="1" s="1"/>
  <c r="AR740" i="1"/>
  <c r="AP740" i="1"/>
  <c r="AQ740" i="1" s="1"/>
  <c r="AP738" i="1"/>
  <c r="AQ738" i="1" s="1"/>
  <c r="AP734" i="1"/>
  <c r="AQ734" i="1" s="1"/>
  <c r="AP730" i="1"/>
  <c r="AQ730" i="1" s="1"/>
  <c r="AR736" i="1"/>
  <c r="AP736" i="1"/>
  <c r="AQ736" i="1" s="1"/>
  <c r="AR733" i="1"/>
  <c r="AR737" i="1"/>
  <c r="AR730" i="1"/>
  <c r="AR734" i="1"/>
  <c r="AR738" i="1"/>
  <c r="AR731" i="1"/>
  <c r="AR735" i="1"/>
  <c r="AR739" i="1"/>
  <c r="AP737" i="1"/>
  <c r="AQ737" i="1" s="1"/>
  <c r="AP733" i="1"/>
  <c r="AQ733" i="1" s="1"/>
  <c r="AR732" i="1"/>
  <c r="AE739" i="1"/>
  <c r="AK740" i="1"/>
  <c r="AK739" i="1"/>
  <c r="AE738" i="1"/>
  <c r="AJ740" i="1"/>
  <c r="AJ739" i="1"/>
  <c r="AS739" i="1" s="1"/>
  <c r="AT739" i="1" s="1"/>
  <c r="AK738" i="1"/>
  <c r="AG740" i="1"/>
  <c r="AJ738" i="1"/>
  <c r="AS738" i="1" s="1"/>
  <c r="AT738" i="1" s="1"/>
  <c r="AE740" i="1"/>
  <c r="AG739" i="1"/>
  <c r="AG738" i="1"/>
  <c r="AO740" i="1"/>
  <c r="AM740" i="1"/>
  <c r="AC740" i="1"/>
  <c r="AN740" i="1"/>
  <c r="AN739" i="1"/>
  <c r="S739" i="1"/>
  <c r="T739" i="1" s="1"/>
  <c r="AM739" i="1"/>
  <c r="AO739" i="1"/>
  <c r="AM738" i="1"/>
  <c r="R738" i="1"/>
  <c r="S738" i="1"/>
  <c r="AO738" i="1"/>
  <c r="AC739" i="1"/>
  <c r="R740" i="1"/>
  <c r="T740" i="1" s="1"/>
  <c r="AN738" i="1"/>
  <c r="AI739" i="1" l="1"/>
  <c r="AS740" i="1"/>
  <c r="AT740" i="1" s="1"/>
  <c r="T738" i="1"/>
  <c r="AI740" i="1"/>
  <c r="AI738" i="1"/>
  <c r="A727" i="1" l="1"/>
  <c r="A728" i="1"/>
  <c r="A729" i="1"/>
  <c r="AD727" i="1"/>
  <c r="AD728" i="1"/>
  <c r="AD729" i="1"/>
  <c r="AP727" i="1" l="1"/>
  <c r="AQ727" i="1" s="1"/>
  <c r="AR727" i="1"/>
  <c r="AR729" i="1"/>
  <c r="AP729" i="1"/>
  <c r="AQ729" i="1" s="1"/>
  <c r="AR728" i="1"/>
  <c r="AP728" i="1"/>
  <c r="AQ728" i="1" s="1"/>
  <c r="A43" i="17"/>
  <c r="A545" i="17"/>
  <c r="A1012" i="17"/>
  <c r="A1120" i="17"/>
  <c r="A1121" i="17"/>
  <c r="A1122" i="17"/>
  <c r="A1123" i="17"/>
  <c r="A1124" i="17"/>
  <c r="A1188" i="17"/>
  <c r="A1218" i="17"/>
  <c r="A1138" i="17"/>
  <c r="A1204" i="17"/>
  <c r="A1205" i="17"/>
  <c r="A1206" i="17"/>
  <c r="A1207" i="17"/>
  <c r="A1208"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7"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0" i="17"/>
  <c r="P791" i="17"/>
  <c r="P792" i="17"/>
  <c r="P793" i="17"/>
  <c r="P794" i="17"/>
  <c r="P795" i="17"/>
  <c r="P796" i="17"/>
  <c r="P797" i="17"/>
  <c r="P798" i="17"/>
  <c r="P799" i="17"/>
  <c r="P800" i="17"/>
  <c r="P801" i="17"/>
  <c r="P802"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4"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6" i="17"/>
  <c r="P877" i="17"/>
  <c r="P878" i="17"/>
  <c r="P879" i="17"/>
  <c r="P880" i="17"/>
  <c r="P881"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59"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4" i="17"/>
  <c r="P995" i="17"/>
  <c r="P996" i="17"/>
  <c r="P1184" i="17"/>
  <c r="P1189" i="17"/>
  <c r="P999" i="17"/>
  <c r="P1000" i="17"/>
  <c r="P1196" i="17"/>
  <c r="P1198" i="17"/>
  <c r="P1200" i="17"/>
  <c r="P1212" i="17"/>
  <c r="P1213" i="17"/>
  <c r="P1216" i="17"/>
  <c r="P1217" i="17"/>
  <c r="P1191" i="17"/>
  <c r="P1193" i="17"/>
  <c r="P1010" i="17"/>
  <c r="P1011" i="17"/>
  <c r="P1012" i="17"/>
  <c r="P1013" i="17"/>
  <c r="P1014" i="17"/>
  <c r="P1015" i="17"/>
  <c r="P1016" i="17"/>
  <c r="P1017" i="17"/>
  <c r="P1018" i="17"/>
  <c r="P1019" i="17"/>
  <c r="P1020" i="17"/>
  <c r="P1021" i="17"/>
  <c r="P1022" i="17"/>
  <c r="P1023" i="17"/>
  <c r="P1024" i="17"/>
  <c r="P1142" i="17"/>
  <c r="P1220" i="17"/>
  <c r="P1025" i="17"/>
  <c r="P1026" i="17"/>
  <c r="P1027" i="17"/>
  <c r="P1028" i="17"/>
  <c r="P1029" i="17"/>
  <c r="P1030" i="17"/>
  <c r="P1031" i="17"/>
  <c r="P1032" i="17"/>
  <c r="P1033" i="17"/>
  <c r="P1034" i="17"/>
  <c r="P1054" i="17"/>
  <c r="P1055" i="17"/>
  <c r="P1136" i="17"/>
  <c r="P494" i="17"/>
  <c r="P1109" i="17"/>
  <c r="P1042" i="17"/>
  <c r="P1043" i="17"/>
  <c r="P1044" i="17"/>
  <c r="P1045" i="17"/>
  <c r="P1108" i="17"/>
  <c r="P1047" i="17"/>
  <c r="P1048" i="17"/>
  <c r="P1049" i="17"/>
  <c r="P1135" i="17"/>
  <c r="P1082" i="17"/>
  <c r="P1083" i="17"/>
  <c r="P1076" i="17"/>
  <c r="P1078" i="17"/>
  <c r="P1079" i="17"/>
  <c r="P1056" i="17"/>
  <c r="P1137" i="17"/>
  <c r="P1058" i="17"/>
  <c r="P1059" i="17"/>
  <c r="P1060" i="17"/>
  <c r="P1061" i="17"/>
  <c r="P1062" i="17"/>
  <c r="P1063" i="17"/>
  <c r="P1064" i="17"/>
  <c r="P1065" i="17"/>
  <c r="P1066" i="17"/>
  <c r="P1067" i="17"/>
  <c r="P1068" i="17"/>
  <c r="P1069" i="17"/>
  <c r="P1070" i="17"/>
  <c r="P1143" i="17"/>
  <c r="P1144" i="17"/>
  <c r="P1176" i="17"/>
  <c r="P1177" i="17"/>
  <c r="P1052" i="17"/>
  <c r="P1053" i="17"/>
  <c r="P1077" i="17"/>
  <c r="P1086" i="17"/>
  <c r="P1087" i="17"/>
  <c r="P1088" i="17"/>
  <c r="P1089" i="17"/>
  <c r="P1090" i="17"/>
  <c r="P1091" i="17"/>
  <c r="P1092" i="17"/>
  <c r="P1093" i="17"/>
  <c r="P1094" i="17"/>
  <c r="P1084" i="17"/>
  <c r="P1085" i="17"/>
  <c r="P1035" i="17"/>
  <c r="P1036" i="17"/>
  <c r="P1037" i="17"/>
  <c r="P1038" i="17"/>
  <c r="P1039" i="17"/>
  <c r="P1040" i="17"/>
  <c r="P1041" i="17"/>
  <c r="P1096" i="17"/>
  <c r="P1097" i="17"/>
  <c r="P1098" i="17"/>
  <c r="P1099" i="17"/>
  <c r="P1100" i="17"/>
  <c r="P1101" i="17"/>
  <c r="P1046" i="17"/>
  <c r="P1050" i="17"/>
  <c r="P1080" i="17"/>
  <c r="P1081" i="17"/>
  <c r="P1106" i="17"/>
  <c r="P500" i="17"/>
  <c r="P501" i="17"/>
  <c r="P502" i="17"/>
  <c r="P1116" i="17"/>
  <c r="P1057" i="17"/>
  <c r="P1071" i="17"/>
  <c r="P1072" i="17"/>
  <c r="P495" i="17"/>
  <c r="P498" i="17"/>
  <c r="P499" i="17"/>
  <c r="P1073" i="17"/>
  <c r="P1074" i="17"/>
  <c r="P1075" i="17"/>
  <c r="P1120" i="17"/>
  <c r="P1121" i="17"/>
  <c r="P1122" i="17"/>
  <c r="P1123" i="17"/>
  <c r="P1124" i="17"/>
  <c r="P1125" i="17"/>
  <c r="P1126" i="17"/>
  <c r="P1127" i="17"/>
  <c r="P1128" i="17"/>
  <c r="P1129" i="17"/>
  <c r="P1130" i="17"/>
  <c r="P1131" i="17"/>
  <c r="P1132" i="17"/>
  <c r="P1133" i="17"/>
  <c r="P1107" i="17"/>
  <c r="P1179" i="17"/>
  <c r="P503" i="17"/>
  <c r="P997" i="17"/>
  <c r="P998" i="17"/>
  <c r="P1001" i="17"/>
  <c r="P1002" i="17"/>
  <c r="P1003" i="17"/>
  <c r="P1004" i="17"/>
  <c r="P1005" i="17"/>
  <c r="P1006" i="17"/>
  <c r="P1145" i="17"/>
  <c r="P1146" i="17"/>
  <c r="P1147" i="17"/>
  <c r="P1148" i="17"/>
  <c r="P1149" i="17"/>
  <c r="P1150" i="17"/>
  <c r="P1151" i="17"/>
  <c r="P1152" i="17"/>
  <c r="P1153" i="17"/>
  <c r="P1154" i="17"/>
  <c r="P1155" i="17"/>
  <c r="P1156" i="17"/>
  <c r="P1157" i="17"/>
  <c r="P1158" i="17"/>
  <c r="P1159" i="17"/>
  <c r="P1160" i="17"/>
  <c r="P1161" i="17"/>
  <c r="P1162" i="17"/>
  <c r="P1163" i="17"/>
  <c r="P1164" i="17"/>
  <c r="P1165" i="17"/>
  <c r="P1166" i="17"/>
  <c r="P1167" i="17"/>
  <c r="P1168" i="17"/>
  <c r="P1169" i="17"/>
  <c r="P1170" i="17"/>
  <c r="P1171" i="17"/>
  <c r="P1172" i="17"/>
  <c r="P1173" i="17"/>
  <c r="P1174" i="17"/>
  <c r="P1175" i="17"/>
  <c r="P1180" i="17"/>
  <c r="P1181" i="17"/>
  <c r="P1095" i="17"/>
  <c r="P1102" i="17"/>
  <c r="P1103" i="17"/>
  <c r="P1104" i="17"/>
  <c r="P1105" i="17"/>
  <c r="P1183" i="17"/>
  <c r="P1178" i="17"/>
  <c r="P1185" i="17"/>
  <c r="P1186" i="17"/>
  <c r="P1110" i="17"/>
  <c r="P1188" i="17"/>
  <c r="P1139" i="17"/>
  <c r="P1117" i="17"/>
  <c r="P1118" i="17"/>
  <c r="P1119" i="17"/>
  <c r="P1134" i="17"/>
  <c r="P1218" i="17"/>
  <c r="P1195" i="17"/>
  <c r="P1051" i="17"/>
  <c r="P1140" i="17"/>
  <c r="P1141" i="17"/>
  <c r="P1138" i="17"/>
  <c r="P1111" i="17"/>
  <c r="P1201" i="17"/>
  <c r="P1202" i="17"/>
  <c r="P1203" i="17"/>
  <c r="P1204" i="17"/>
  <c r="P1205" i="17"/>
  <c r="P1206" i="17"/>
  <c r="P1207" i="17"/>
  <c r="P1208" i="17"/>
  <c r="P1209" i="17"/>
  <c r="P1210" i="17"/>
  <c r="P1112" i="17"/>
  <c r="P1113" i="17"/>
  <c r="P1114" i="17"/>
  <c r="P1214" i="17"/>
  <c r="P1215" i="17"/>
  <c r="P1007" i="17"/>
  <c r="P1008" i="17"/>
  <c r="P1115" i="17"/>
  <c r="P1219" i="17"/>
  <c r="P1009" i="17"/>
  <c r="P1221" i="17"/>
  <c r="P1222" i="17"/>
  <c r="P1223" i="17"/>
  <c r="P1224" i="17"/>
  <c r="P1225" i="17"/>
  <c r="P1226" i="17"/>
  <c r="P1227" i="17"/>
  <c r="P1228" i="17"/>
  <c r="P1229" i="17"/>
  <c r="P1230" i="17"/>
  <c r="A726" i="1" l="1"/>
  <c r="AD726" i="1"/>
  <c r="AR726" i="1" l="1"/>
  <c r="AP726" i="1"/>
  <c r="AQ726" i="1" s="1"/>
  <c r="A725" i="1"/>
  <c r="AD725" i="1"/>
  <c r="AP725" i="1" l="1"/>
  <c r="AQ725" i="1" s="1"/>
  <c r="AR725" i="1"/>
  <c r="A724" i="1"/>
  <c r="AD724" i="1"/>
  <c r="A723" i="1"/>
  <c r="AD723" i="1"/>
  <c r="X2833" i="7"/>
  <c r="X2834" i="7"/>
  <c r="X2835" i="7"/>
  <c r="X2836" i="7"/>
  <c r="X2837" i="7"/>
  <c r="X2765" i="7"/>
  <c r="X2672" i="7"/>
  <c r="X2782" i="7"/>
  <c r="X2838" i="7"/>
  <c r="X2822" i="7"/>
  <c r="X2766" i="7"/>
  <c r="X2783" i="7"/>
  <c r="X2767" i="7"/>
  <c r="X2768" i="7"/>
  <c r="X2769" i="7"/>
  <c r="X2770" i="7"/>
  <c r="X2810" i="7"/>
  <c r="X2744" i="7"/>
  <c r="X2831" i="7"/>
  <c r="X2644" i="7"/>
  <c r="X2645" i="7"/>
  <c r="X2646" i="7"/>
  <c r="X2647" i="7"/>
  <c r="X2648" i="7"/>
  <c r="X2649" i="7"/>
  <c r="X2650" i="7"/>
  <c r="X2651" i="7"/>
  <c r="X2652" i="7"/>
  <c r="X2653" i="7"/>
  <c r="X2654" i="7"/>
  <c r="X2689" i="7"/>
  <c r="X2690" i="7"/>
  <c r="X2691" i="7"/>
  <c r="X2692" i="7"/>
  <c r="X2693" i="7"/>
  <c r="X2694" i="7"/>
  <c r="X2695" i="7"/>
  <c r="X2673" i="7"/>
  <c r="X2674" i="7"/>
  <c r="X2675" i="7"/>
  <c r="X2676" i="7"/>
  <c r="X2696" i="7"/>
  <c r="X2697" i="7"/>
  <c r="X2698" i="7"/>
  <c r="X2699" i="7"/>
  <c r="X2823" i="7"/>
  <c r="X2824" i="7"/>
  <c r="X2700" i="7"/>
  <c r="X2701" i="7"/>
  <c r="X2702" i="7"/>
  <c r="X2703" i="7"/>
  <c r="X2704" i="7"/>
  <c r="X2811" i="7"/>
  <c r="X2812" i="7"/>
  <c r="X2813" i="7"/>
  <c r="X2814" i="7"/>
  <c r="X2745" i="7"/>
  <c r="X2746" i="7"/>
  <c r="X2839" i="7"/>
  <c r="X2761" i="7"/>
  <c r="X2762" i="7"/>
  <c r="X2763" i="7"/>
  <c r="X2771" i="7"/>
  <c r="X2772" i="7"/>
  <c r="X2773" i="7"/>
  <c r="X2815" i="7"/>
  <c r="X2843" i="7"/>
  <c r="X2816" i="7"/>
  <c r="X2825" i="7"/>
  <c r="X2865" i="7"/>
  <c r="X2897" i="7"/>
  <c r="X2826" i="7"/>
  <c r="X2832" i="7"/>
  <c r="X2898" i="7"/>
  <c r="X2840" i="7"/>
  <c r="X2844" i="7"/>
  <c r="X2845" i="7"/>
  <c r="X2899" i="7"/>
  <c r="H10" i="4"/>
  <c r="AP723" i="1" l="1"/>
  <c r="AQ723" i="1" s="1"/>
  <c r="AR723" i="1"/>
  <c r="AP724" i="1"/>
  <c r="AQ724" i="1" s="1"/>
  <c r="AR724" i="1"/>
  <c r="A689" i="12"/>
  <c r="A690" i="12"/>
  <c r="A691" i="12"/>
  <c r="A692" i="12"/>
  <c r="A720" i="1"/>
  <c r="A721" i="1"/>
  <c r="A722" i="1"/>
  <c r="AD720" i="1"/>
  <c r="AD721" i="1"/>
  <c r="AD722" i="1"/>
  <c r="AR720" i="1" l="1"/>
  <c r="AP720" i="1"/>
  <c r="AQ720" i="1" s="1"/>
  <c r="AP722" i="1"/>
  <c r="AQ722" i="1" s="1"/>
  <c r="AR722" i="1"/>
  <c r="AR721" i="1"/>
  <c r="AP721" i="1"/>
  <c r="AQ721" i="1" s="1"/>
  <c r="A687" i="1"/>
  <c r="AD687" i="1"/>
  <c r="A686" i="1"/>
  <c r="AD686" i="1"/>
  <c r="A685" i="1"/>
  <c r="AD685" i="1"/>
  <c r="AP685" i="1" l="1"/>
  <c r="AQ685" i="1" s="1"/>
  <c r="AR685" i="1"/>
  <c r="AP687" i="1"/>
  <c r="AQ687" i="1" s="1"/>
  <c r="AR687" i="1"/>
  <c r="AP686" i="1"/>
  <c r="AQ686" i="1" s="1"/>
  <c r="AR686" i="1"/>
  <c r="X2655" i="7"/>
  <c r="X2656" i="7"/>
  <c r="X2705" i="7"/>
  <c r="X2784" i="7"/>
  <c r="X2785" i="7"/>
  <c r="X2640" i="7"/>
  <c r="X2641" i="7"/>
  <c r="X2827" i="7"/>
  <c r="X2828" i="7"/>
  <c r="X2846" i="7"/>
  <c r="X2774" i="7"/>
  <c r="X2677" i="7"/>
  <c r="X2678" i="7"/>
  <c r="X2679" i="7"/>
  <c r="X2706" i="7"/>
  <c r="X2747" i="7"/>
  <c r="X2748" i="7"/>
  <c r="X2775" i="7"/>
  <c r="X2657" i="7"/>
  <c r="X2658" i="7"/>
  <c r="X2707" i="7"/>
  <c r="X2708" i="7"/>
  <c r="X2776" i="7"/>
  <c r="X2829" i="7"/>
  <c r="X2659" i="7"/>
  <c r="X2847" i="7"/>
  <c r="X2680" i="7"/>
  <c r="X2709" i="7"/>
  <c r="X2710" i="7"/>
  <c r="X2866" i="7"/>
  <c r="X2660" i="7"/>
  <c r="X2681" i="7"/>
  <c r="X2682" i="7"/>
  <c r="X2777" i="7"/>
  <c r="X2778" i="7"/>
  <c r="X2779" i="7"/>
  <c r="X2780" i="7"/>
  <c r="X2781" i="7"/>
  <c r="X2830" i="7"/>
  <c r="X2786" i="7"/>
  <c r="X2764" i="7"/>
  <c r="X2867" i="7"/>
  <c r="X2868" i="7"/>
  <c r="X2869" i="7"/>
  <c r="X2870" i="7"/>
  <c r="X2787" i="7"/>
  <c r="X2788" i="7"/>
  <c r="X2817" i="7"/>
  <c r="X2818" i="7"/>
  <c r="X2819" i="7"/>
  <c r="X2820" i="7"/>
  <c r="X2821" i="7"/>
  <c r="X2749" i="7"/>
  <c r="X2750" i="7"/>
  <c r="X2751" i="7"/>
  <c r="X2711" i="7"/>
  <c r="X2712" i="7"/>
  <c r="X2841" i="7"/>
  <c r="X2683" i="7"/>
  <c r="X2684" i="7"/>
  <c r="X2871" i="7"/>
  <c r="X2642" i="7"/>
  <c r="X2643" i="7"/>
  <c r="X2752" i="7"/>
  <c r="X2753" i="7"/>
  <c r="X2754" i="7"/>
  <c r="X2755" i="7"/>
  <c r="X2756" i="7"/>
  <c r="X2757" i="7"/>
  <c r="X2758" i="7"/>
  <c r="X2759" i="7"/>
  <c r="X2760" i="7"/>
  <c r="X2713" i="7"/>
  <c r="X2714" i="7"/>
  <c r="X2715" i="7"/>
  <c r="X2716" i="7"/>
  <c r="X2717" i="7"/>
  <c r="X2718" i="7"/>
  <c r="X2719" i="7"/>
  <c r="X2720" i="7"/>
  <c r="X2721" i="7"/>
  <c r="X2722" i="7"/>
  <c r="X2723" i="7"/>
  <c r="X2724" i="7"/>
  <c r="X2725" i="7"/>
  <c r="X2726" i="7"/>
  <c r="X2727" i="7"/>
  <c r="X2728" i="7"/>
  <c r="X2729" i="7"/>
  <c r="X2730" i="7"/>
  <c r="X2731" i="7"/>
  <c r="X2732" i="7"/>
  <c r="X2733" i="7"/>
  <c r="X2734" i="7"/>
  <c r="X2735" i="7"/>
  <c r="X2736" i="7"/>
  <c r="X2737" i="7"/>
  <c r="X2738" i="7"/>
  <c r="X2739" i="7"/>
  <c r="X2740" i="7"/>
  <c r="X2741" i="7"/>
  <c r="X2742" i="7"/>
  <c r="X2743" i="7"/>
  <c r="X2789" i="7"/>
  <c r="X2790" i="7"/>
  <c r="X2791" i="7"/>
  <c r="X2792" i="7"/>
  <c r="X2793" i="7"/>
  <c r="X2794" i="7"/>
  <c r="X2795" i="7"/>
  <c r="X2796" i="7"/>
  <c r="X2797" i="7"/>
  <c r="X2798" i="7"/>
  <c r="X2799" i="7"/>
  <c r="X2800" i="7"/>
  <c r="X2801" i="7"/>
  <c r="X2802" i="7"/>
  <c r="X2803" i="7"/>
  <c r="X2685" i="7"/>
  <c r="X2686" i="7"/>
  <c r="X2687" i="7"/>
  <c r="X2804" i="7"/>
  <c r="X2805" i="7"/>
  <c r="X2806" i="7"/>
  <c r="X2807" i="7"/>
  <c r="X2808" i="7"/>
  <c r="X2809" i="7"/>
  <c r="X2848" i="7"/>
  <c r="X2849" i="7"/>
  <c r="X2850" i="7"/>
  <c r="X2688" i="7"/>
  <c r="X2842" i="7"/>
  <c r="X2661" i="7"/>
  <c r="X2662" i="7"/>
  <c r="X2663" i="7"/>
  <c r="X2664" i="7"/>
  <c r="X2851" i="7"/>
  <c r="X2852" i="7"/>
  <c r="X2853" i="7"/>
  <c r="X2854" i="7"/>
  <c r="X2855" i="7"/>
  <c r="X2872" i="7"/>
  <c r="X2873" i="7"/>
  <c r="X2874" i="7"/>
  <c r="X2875" i="7"/>
  <c r="X2876" i="7"/>
  <c r="X2877" i="7"/>
  <c r="X2878" i="7"/>
  <c r="X2879" i="7"/>
  <c r="X2880" i="7"/>
  <c r="X2881" i="7"/>
  <c r="X2882" i="7"/>
  <c r="X2883" i="7"/>
  <c r="X2884" i="7"/>
  <c r="X2885" i="7"/>
  <c r="X2886" i="7"/>
  <c r="X2887" i="7"/>
  <c r="X2888" i="7"/>
  <c r="X2889" i="7"/>
  <c r="X2890" i="7"/>
  <c r="X2891" i="7"/>
  <c r="X2892" i="7"/>
  <c r="X2893" i="7"/>
  <c r="X2894" i="7"/>
  <c r="X2895" i="7"/>
  <c r="X2896" i="7"/>
  <c r="X2665" i="7"/>
  <c r="X2666" i="7"/>
  <c r="X2667" i="7"/>
  <c r="X2668" i="7"/>
  <c r="X2669" i="7"/>
  <c r="X2670" i="7"/>
  <c r="X2671" i="7"/>
  <c r="X2856" i="7"/>
  <c r="X2857" i="7"/>
  <c r="X2858" i="7"/>
  <c r="X2859" i="7"/>
  <c r="X2860" i="7"/>
  <c r="X2861" i="7"/>
  <c r="X2862" i="7"/>
  <c r="X2863" i="7"/>
  <c r="X2864" i="7"/>
  <c r="A491" i="1"/>
  <c r="AD491" i="1"/>
  <c r="A490" i="1"/>
  <c r="AD490" i="1"/>
  <c r="AR490" i="1" l="1"/>
  <c r="AP490" i="1"/>
  <c r="AQ490" i="1" s="1"/>
  <c r="AR491" i="1"/>
  <c r="AP491" i="1"/>
  <c r="AQ491" i="1" s="1"/>
  <c r="P2" i="17"/>
  <c r="P3" i="17"/>
  <c r="P4" i="17"/>
  <c r="P5" i="17"/>
  <c r="P6" i="17"/>
  <c r="P7" i="17"/>
  <c r="P8" i="17"/>
  <c r="P9" i="17"/>
  <c r="P10" i="17"/>
  <c r="P11" i="17"/>
  <c r="P12" i="17"/>
  <c r="P13" i="17"/>
  <c r="P14" i="17"/>
  <c r="P15" i="17"/>
  <c r="P16" i="17"/>
  <c r="P17" i="17"/>
  <c r="P18" i="17"/>
  <c r="P19" i="17"/>
  <c r="P20" i="17"/>
  <c r="P21" i="17"/>
  <c r="P22" i="17"/>
  <c r="P23" i="17"/>
  <c r="P24" i="17"/>
  <c r="P25" i="17"/>
  <c r="P26" i="17"/>
  <c r="P27" i="17"/>
  <c r="P28" i="17"/>
  <c r="P29" i="17"/>
  <c r="P30" i="17"/>
  <c r="P31" i="17"/>
  <c r="P32" i="17"/>
  <c r="P33" i="17"/>
  <c r="P34" i="17"/>
  <c r="P35" i="17"/>
  <c r="P36" i="17"/>
  <c r="P37" i="17"/>
  <c r="P38" i="17"/>
  <c r="P39" i="17"/>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8" i="17"/>
  <c r="P169" i="17"/>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93" i="17"/>
  <c r="P194" i="17"/>
  <c r="P195" i="17"/>
  <c r="P196" i="17"/>
  <c r="P197" i="17"/>
  <c r="P198" i="17"/>
  <c r="P199" i="17"/>
  <c r="P200" i="17"/>
  <c r="P201" i="17"/>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5"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7" i="17"/>
  <c r="P258" i="17"/>
  <c r="P259" i="17"/>
  <c r="P260" i="17"/>
  <c r="P261" i="17"/>
  <c r="P262" i="17"/>
  <c r="P26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P294" i="17"/>
  <c r="P295" i="17"/>
  <c r="P296" i="17"/>
  <c r="P297" i="17"/>
  <c r="P298" i="17"/>
  <c r="P299" i="17"/>
  <c r="P300" i="17"/>
  <c r="P301" i="17"/>
  <c r="P302" i="17"/>
  <c r="P303" i="17"/>
  <c r="P304" i="17"/>
  <c r="P305" i="17"/>
  <c r="P306" i="17"/>
  <c r="P307" i="17"/>
  <c r="P308" i="17"/>
  <c r="P309" i="17"/>
  <c r="P310" i="17"/>
  <c r="P311" i="17"/>
  <c r="P312" i="17"/>
  <c r="P313" i="17"/>
  <c r="P314" i="17"/>
  <c r="P315" i="17"/>
  <c r="P316" i="17"/>
  <c r="P317" i="17"/>
  <c r="P318" i="17"/>
  <c r="P319" i="17"/>
  <c r="P320" i="17"/>
  <c r="P321" i="17"/>
  <c r="P322" i="17"/>
  <c r="P323" i="17"/>
  <c r="P324" i="17"/>
  <c r="P325" i="17"/>
  <c r="P326" i="17"/>
  <c r="P327" i="17"/>
  <c r="P328" i="17"/>
  <c r="P329" i="17"/>
  <c r="P330" i="17"/>
  <c r="P331" i="17"/>
  <c r="P332" i="17"/>
  <c r="P333" i="17"/>
  <c r="P334" i="17"/>
  <c r="P335" i="17"/>
  <c r="P336" i="17"/>
  <c r="P337" i="17"/>
  <c r="P338" i="17"/>
  <c r="P339" i="17"/>
  <c r="P340"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4"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7" i="17"/>
  <c r="P458" i="17"/>
  <c r="P459" i="17"/>
  <c r="P460" i="17"/>
  <c r="P461" i="17"/>
  <c r="P462" i="17"/>
  <c r="P463" i="17"/>
  <c r="P464" i="17"/>
  <c r="P465" i="17"/>
  <c r="P466" i="17"/>
  <c r="P467" i="17"/>
  <c r="P468" i="17"/>
  <c r="P469" i="17"/>
  <c r="P470" i="17"/>
  <c r="P471" i="17"/>
  <c r="P472" i="17"/>
  <c r="P473" i="17"/>
  <c r="P474" i="17"/>
  <c r="P475" i="17"/>
  <c r="P476" i="17"/>
  <c r="P477" i="17"/>
  <c r="P478" i="17"/>
  <c r="P479" i="17"/>
  <c r="P480" i="17"/>
  <c r="P481" i="17"/>
  <c r="P482" i="17"/>
  <c r="P483" i="17"/>
  <c r="P484" i="17"/>
  <c r="P485" i="17"/>
  <c r="P486" i="17"/>
  <c r="P487" i="17"/>
  <c r="P488" i="17"/>
  <c r="P489" i="17"/>
  <c r="P490" i="17"/>
  <c r="P491" i="17"/>
  <c r="P492" i="17"/>
  <c r="P493" i="17"/>
  <c r="P1182" i="17"/>
  <c r="P1187" i="17"/>
  <c r="P496" i="17"/>
  <c r="P497" i="17"/>
  <c r="P1194" i="17"/>
  <c r="P1197" i="17"/>
  <c r="P1199" i="17"/>
  <c r="P1211" i="17"/>
  <c r="P504" i="17"/>
  <c r="P505" i="17"/>
  <c r="P506" i="17"/>
  <c r="P1190" i="17"/>
  <c r="P1192" i="17"/>
  <c r="P507" i="17"/>
  <c r="P508" i="17"/>
  <c r="P509" i="17"/>
  <c r="P510" i="17"/>
  <c r="P511" i="17"/>
  <c r="P512" i="17"/>
  <c r="P513" i="17"/>
  <c r="P514" i="17"/>
  <c r="P515" i="17"/>
  <c r="P516" i="17"/>
  <c r="P517" i="17"/>
  <c r="P518" i="17"/>
  <c r="P519" i="17"/>
  <c r="P520" i="17"/>
  <c r="P521" i="17"/>
  <c r="P522" i="17"/>
  <c r="P523" i="17"/>
  <c r="P524" i="17"/>
  <c r="P525" i="17"/>
  <c r="P526" i="17"/>
  <c r="P527" i="17"/>
  <c r="P528" i="17"/>
  <c r="P529" i="17"/>
  <c r="P530" i="17"/>
  <c r="P531" i="17"/>
  <c r="P532" i="17"/>
  <c r="P533" i="17"/>
  <c r="P535" i="17"/>
  <c r="P534" i="17"/>
  <c r="P536" i="17"/>
  <c r="P537" i="17"/>
  <c r="P538" i="17"/>
  <c r="P539" i="17"/>
  <c r="P540" i="17"/>
  <c r="P541" i="17"/>
  <c r="P542" i="17"/>
  <c r="P543" i="17"/>
  <c r="P544" i="17"/>
  <c r="P545" i="17"/>
  <c r="P546" i="17"/>
  <c r="P547" i="17"/>
  <c r="P548" i="17"/>
  <c r="P549" i="17"/>
  <c r="P550" i="17"/>
  <c r="P551" i="17"/>
  <c r="P552" i="17"/>
  <c r="P553" i="17"/>
  <c r="P554" i="17"/>
  <c r="P555" i="17"/>
  <c r="P556" i="17"/>
  <c r="P557" i="17"/>
  <c r="P558" i="17"/>
  <c r="P559" i="17"/>
  <c r="P560" i="17"/>
  <c r="P561" i="17"/>
  <c r="P562" i="17"/>
  <c r="P563" i="17"/>
  <c r="P564" i="17"/>
  <c r="P565" i="17"/>
  <c r="P566" i="17"/>
  <c r="P567" i="17"/>
  <c r="P568" i="17"/>
  <c r="P569" i="17"/>
  <c r="P570" i="17"/>
  <c r="P571" i="17"/>
  <c r="P572" i="17"/>
  <c r="P573" i="17"/>
  <c r="P574" i="17"/>
  <c r="P576" i="17"/>
  <c r="P577" i="17"/>
  <c r="P575" i="17"/>
  <c r="P578" i="17"/>
  <c r="P579" i="17"/>
  <c r="P580" i="17"/>
  <c r="P582" i="17"/>
  <c r="P581" i="17"/>
  <c r="P583" i="17"/>
  <c r="P584" i="17"/>
  <c r="P585" i="17"/>
  <c r="P586" i="17"/>
  <c r="P587" i="17"/>
  <c r="P588" i="17"/>
  <c r="P589" i="17"/>
  <c r="P590" i="17"/>
  <c r="P591" i="17"/>
  <c r="P592" i="17"/>
  <c r="P593" i="17"/>
  <c r="P594" i="17"/>
  <c r="P595" i="17"/>
  <c r="P596" i="17"/>
  <c r="P597" i="17"/>
  <c r="P598" i="17"/>
  <c r="P599"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29" i="17"/>
  <c r="P630" i="17"/>
  <c r="P631" i="17"/>
  <c r="P632" i="17"/>
  <c r="P633" i="17"/>
  <c r="P634" i="17"/>
  <c r="P635" i="17"/>
  <c r="P636" i="17"/>
  <c r="P637" i="17"/>
  <c r="P638" i="17"/>
  <c r="P639" i="17"/>
  <c r="P640"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A196" i="1"/>
  <c r="A356" i="1"/>
  <c r="A357" i="1"/>
  <c r="A384" i="1"/>
  <c r="A344" i="1"/>
  <c r="A345" i="1"/>
  <c r="A518" i="1"/>
  <c r="A255" i="1"/>
  <c r="A169" i="1"/>
  <c r="A546" i="1"/>
  <c r="A547" i="1"/>
  <c r="A200" i="1"/>
  <c r="A311" i="1"/>
  <c r="A458" i="1"/>
  <c r="A586" i="1"/>
  <c r="A324" i="1"/>
  <c r="A90" i="1"/>
  <c r="A304" i="1"/>
  <c r="A18" i="1"/>
  <c r="A459" i="1"/>
  <c r="A548" i="1"/>
  <c r="A549" i="1"/>
  <c r="A550" i="1"/>
  <c r="A28" i="1"/>
  <c r="A649" i="1"/>
  <c r="A496" i="1"/>
  <c r="A497" i="1"/>
  <c r="A498" i="1"/>
  <c r="A499" i="1"/>
  <c r="A650" i="1"/>
  <c r="A644" i="1"/>
  <c r="A538" i="1"/>
  <c r="A573" i="1"/>
  <c r="A312" i="1"/>
  <c r="A313" i="1"/>
  <c r="A333" i="1"/>
  <c r="A369" i="1"/>
  <c r="A21" i="1"/>
  <c r="A539" i="1"/>
  <c r="A584" i="1"/>
  <c r="A643" i="1"/>
  <c r="A256" i="1"/>
  <c r="A642" i="1"/>
  <c r="A485" i="1"/>
  <c r="A314" i="1"/>
  <c r="A315" i="1"/>
  <c r="A316" i="1"/>
  <c r="A317" i="1"/>
  <c r="A347" i="1"/>
  <c r="A513" i="1"/>
  <c r="A514" i="1"/>
  <c r="A551" i="1"/>
  <c r="A552" i="1"/>
  <c r="A257" i="1"/>
  <c r="A258" i="1"/>
  <c r="A259" i="1"/>
  <c r="A260" i="1"/>
  <c r="A261" i="1"/>
  <c r="A262" i="1"/>
  <c r="A263" i="1"/>
  <c r="A264" i="1"/>
  <c r="A265" i="1"/>
  <c r="A285" i="1"/>
  <c r="A197" i="1"/>
  <c r="A385" i="1"/>
  <c r="A386" i="1"/>
  <c r="A387" i="1"/>
  <c r="A388" i="1"/>
  <c r="A389" i="1"/>
  <c r="A553" i="1"/>
  <c r="A554" i="1"/>
  <c r="A515" i="1"/>
  <c r="A47" i="1"/>
  <c r="A128" i="1"/>
  <c r="A129" i="1"/>
  <c r="A215" i="1"/>
  <c r="A266" i="1"/>
  <c r="A301" i="1"/>
  <c r="A325" i="1"/>
  <c r="A326" i="1"/>
  <c r="A348" i="1"/>
  <c r="A486" i="1"/>
  <c r="A555" i="1"/>
  <c r="A556" i="1"/>
  <c r="A202" i="1"/>
  <c r="A267" i="1"/>
  <c r="A305" i="1"/>
  <c r="A370" i="1"/>
  <c r="A425" i="1"/>
  <c r="A334" i="1"/>
  <c r="A557" i="1"/>
  <c r="A558" i="1"/>
  <c r="A559" i="1"/>
  <c r="A130" i="1"/>
  <c r="A131" i="1"/>
  <c r="A51" i="1"/>
  <c r="A52" i="1"/>
  <c r="A53" i="1"/>
  <c r="A54" i="1"/>
  <c r="A55" i="1"/>
  <c r="A295" i="1"/>
  <c r="A296" i="1"/>
  <c r="A636" i="1"/>
  <c r="A637" i="1"/>
  <c r="A377" i="1"/>
  <c r="A560" i="1"/>
  <c r="A561" i="1"/>
  <c r="A487" i="1"/>
  <c r="A449" i="1"/>
  <c r="A488" i="1"/>
  <c r="A489" i="1"/>
  <c r="A527" i="1"/>
  <c r="A528" i="1"/>
  <c r="A327" i="1"/>
  <c r="A451" i="1"/>
  <c r="A418" i="1"/>
  <c r="A349" i="1"/>
  <c r="A379" i="1"/>
  <c r="A198" i="1"/>
  <c r="A328" i="1"/>
  <c r="A176" i="1"/>
  <c r="A177" i="1"/>
  <c r="A286" i="1"/>
  <c r="A447" i="1"/>
  <c r="A216" i="1"/>
  <c r="A217" i="1"/>
  <c r="A218" i="1"/>
  <c r="A219" i="1"/>
  <c r="A220" i="1"/>
  <c r="A306" i="1"/>
  <c r="A329" i="1"/>
  <c r="A562" i="1"/>
  <c r="A563" i="1"/>
  <c r="A662" i="1"/>
  <c r="A564" i="1"/>
  <c r="A666" i="1"/>
  <c r="A667" i="1"/>
  <c r="A668" i="1"/>
  <c r="A669" i="1"/>
  <c r="A535" i="1"/>
  <c r="A536" i="1"/>
  <c r="A396" i="1"/>
  <c r="A4" i="1"/>
  <c r="A12" i="1"/>
  <c r="A33" i="1"/>
  <c r="A35" i="1"/>
  <c r="A510" i="1"/>
  <c r="A670" i="1"/>
  <c r="A671" i="1"/>
  <c r="A471" i="1"/>
  <c r="A472" i="1"/>
  <c r="A132" i="1"/>
  <c r="A450" i="1"/>
  <c r="A39" i="1"/>
  <c r="A15" i="1"/>
  <c r="A16" i="1"/>
  <c r="A501" i="1"/>
  <c r="A571" i="1"/>
  <c r="A41" i="1"/>
  <c r="A378" i="1"/>
  <c r="A203" i="1"/>
  <c r="A350" i="1"/>
  <c r="A426" i="1"/>
  <c r="A190" i="1"/>
  <c r="A191" i="1"/>
  <c r="A192" i="1"/>
  <c r="A193" i="1"/>
  <c r="A247" i="1"/>
  <c r="A351" i="1"/>
  <c r="A133" i="1"/>
  <c r="A134" i="1"/>
  <c r="A380" i="1"/>
  <c r="A381" i="1"/>
  <c r="A204" i="1"/>
  <c r="A352" i="1"/>
  <c r="A419" i="1"/>
  <c r="A307" i="1"/>
  <c r="A524" i="1"/>
  <c r="A427" i="1"/>
  <c r="A14" i="1"/>
  <c r="A22" i="1"/>
  <c r="A408" i="1"/>
  <c r="A205" i="1"/>
  <c r="A268" i="1"/>
  <c r="A269" i="1"/>
  <c r="A287" i="1"/>
  <c r="A318" i="1"/>
  <c r="A206" i="1"/>
  <c r="A270" i="1"/>
  <c r="A207" i="1"/>
  <c r="A288" i="1"/>
  <c r="A292" i="1"/>
  <c r="A409" i="1"/>
  <c r="A511" i="1"/>
  <c r="A248" i="1"/>
  <c r="A371" i="1"/>
  <c r="A512" i="1"/>
  <c r="A520" i="1"/>
  <c r="A289" i="1"/>
  <c r="A6" i="1"/>
  <c r="A7" i="1"/>
  <c r="A663" i="1"/>
  <c r="A420" i="1"/>
  <c r="A17" i="1"/>
  <c r="A19" i="1"/>
  <c r="A61" i="1"/>
  <c r="A353" i="1"/>
  <c r="A391" i="1"/>
  <c r="A406" i="1"/>
  <c r="A368" i="1"/>
  <c r="A13" i="1"/>
  <c r="A27" i="1"/>
  <c r="A29" i="1"/>
  <c r="A221" i="1"/>
  <c r="A222" i="1"/>
  <c r="A223" i="1"/>
  <c r="A358" i="1"/>
  <c r="A359" i="1"/>
  <c r="A360" i="1"/>
  <c r="A361" i="1"/>
  <c r="A362" i="1"/>
  <c r="A363" i="1"/>
  <c r="A364" i="1"/>
  <c r="A365" i="1"/>
  <c r="A392" i="1"/>
  <c r="A393" i="1"/>
  <c r="A394" i="1"/>
  <c r="A411" i="1"/>
  <c r="A69" i="1"/>
  <c r="A146" i="1"/>
  <c r="A178" i="1"/>
  <c r="A502" i="1"/>
  <c r="A503" i="1"/>
  <c r="A504" i="1"/>
  <c r="A505" i="1"/>
  <c r="A506" i="1"/>
  <c r="A507" i="1"/>
  <c r="A508" i="1"/>
  <c r="A509" i="1"/>
  <c r="A627" i="1"/>
  <c r="A672" i="1"/>
  <c r="A335" i="1"/>
  <c r="A23" i="1"/>
  <c r="A91" i="1"/>
  <c r="A92" i="1"/>
  <c r="A93" i="1"/>
  <c r="A94" i="1"/>
  <c r="A95" i="1"/>
  <c r="A96" i="1"/>
  <c r="A97" i="1"/>
  <c r="A98" i="1"/>
  <c r="A99" i="1"/>
  <c r="A673" i="1"/>
  <c r="A493" i="1"/>
  <c r="A36" i="1"/>
  <c r="A529" i="1"/>
  <c r="A20" i="1"/>
  <c r="A444" i="1"/>
  <c r="A565" i="1"/>
  <c r="A271" i="1"/>
  <c r="A272" i="1"/>
  <c r="A319" i="1"/>
  <c r="A452" i="1"/>
  <c r="A354" i="1"/>
  <c r="A421" i="1"/>
  <c r="A428" i="1"/>
  <c r="A308" i="1"/>
  <c r="A589" i="1"/>
  <c r="A530" i="1"/>
  <c r="A531" i="1"/>
  <c r="A473" i="1"/>
  <c r="A62" i="1"/>
  <c r="A593" i="1"/>
  <c r="A158" i="1"/>
  <c r="A521" i="1"/>
  <c r="A522" i="1"/>
  <c r="A523" i="1"/>
  <c r="A170" i="1"/>
  <c r="A412" i="1"/>
  <c r="A413" i="1"/>
  <c r="A414" i="1"/>
  <c r="A415" i="1"/>
  <c r="A416" i="1"/>
  <c r="A467" i="1"/>
  <c r="A468" i="1"/>
  <c r="A469" i="1"/>
  <c r="A24" i="1"/>
  <c r="A34" i="1"/>
  <c r="A31" i="1"/>
  <c r="A32" i="1"/>
  <c r="A65" i="1"/>
  <c r="A48" i="1"/>
  <c r="A49" i="1"/>
  <c r="A50" i="1"/>
  <c r="A66" i="1"/>
  <c r="A100" i="1"/>
  <c r="A442" i="1"/>
  <c r="A588" i="1"/>
  <c r="A566" i="1"/>
  <c r="A46" i="1"/>
  <c r="A141" i="1"/>
  <c r="A147" i="1"/>
  <c r="A179" i="1"/>
  <c r="A297" i="1"/>
  <c r="A70" i="1"/>
  <c r="A71" i="1"/>
  <c r="A148" i="1"/>
  <c r="A149" i="1"/>
  <c r="A150" i="1"/>
  <c r="A355" i="1"/>
  <c r="A72" i="1"/>
  <c r="A101" i="1"/>
  <c r="A151" i="1"/>
  <c r="A171" i="1"/>
  <c r="A172" i="1"/>
  <c r="A173" i="1"/>
  <c r="A208" i="1"/>
  <c r="A209" i="1"/>
  <c r="A73" i="1"/>
  <c r="A74" i="1"/>
  <c r="A75" i="1"/>
  <c r="A76" i="1"/>
  <c r="A77" i="1"/>
  <c r="A78" i="1"/>
  <c r="A79" i="1"/>
  <c r="A80" i="1"/>
  <c r="A81" i="1"/>
  <c r="A82" i="1"/>
  <c r="A152" i="1"/>
  <c r="A102" i="1"/>
  <c r="A103" i="1"/>
  <c r="A104" i="1"/>
  <c r="A105" i="1"/>
  <c r="A106" i="1"/>
  <c r="A107" i="1"/>
  <c r="A108" i="1"/>
  <c r="A109" i="1"/>
  <c r="A110" i="1"/>
  <c r="A111" i="1"/>
  <c r="A112" i="1"/>
  <c r="A113" i="1"/>
  <c r="A114" i="1"/>
  <c r="A115" i="1"/>
  <c r="A116" i="1"/>
  <c r="A117" i="1"/>
  <c r="A118" i="1"/>
  <c r="A119" i="1"/>
  <c r="A120" i="1"/>
  <c r="A121" i="1"/>
  <c r="A122" i="1"/>
  <c r="A298" i="1"/>
  <c r="A123" i="1"/>
  <c r="A135" i="1"/>
  <c r="A153" i="1"/>
  <c r="A180" i="1"/>
  <c r="A142" i="1"/>
  <c r="A273" i="1"/>
  <c r="A274" i="1"/>
  <c r="A320" i="1"/>
  <c r="A339" i="1"/>
  <c r="A372" i="1"/>
  <c r="A373" i="1"/>
  <c r="A397" i="1"/>
  <c r="A429" i="1"/>
  <c r="A430" i="1"/>
  <c r="A431" i="1"/>
  <c r="A432" i="1"/>
  <c r="A633" i="1"/>
  <c r="A634" i="1"/>
  <c r="A635" i="1"/>
  <c r="A540" i="1"/>
  <c r="A541" i="1"/>
  <c r="A542" i="1"/>
  <c r="A143" i="1"/>
  <c r="A290" i="1"/>
  <c r="A330" i="1"/>
  <c r="A382" i="1"/>
  <c r="A422" i="1"/>
  <c r="A144" i="1"/>
  <c r="A154" i="1"/>
  <c r="A594" i="1"/>
  <c r="A181" i="1"/>
  <c r="A433" i="1"/>
  <c r="A434" i="1"/>
  <c r="A293" i="1"/>
  <c r="A299" i="1"/>
  <c r="A249" i="1"/>
  <c r="A275" i="1"/>
  <c r="A448" i="1"/>
  <c r="A182" i="1"/>
  <c r="A183" i="1"/>
  <c r="A383" i="1"/>
  <c r="A401" i="1"/>
  <c r="A210" i="1"/>
  <c r="A211" i="1"/>
  <c r="A224" i="1"/>
  <c r="A225" i="1"/>
  <c r="A226" i="1"/>
  <c r="A227" i="1"/>
  <c r="A228" i="1"/>
  <c r="A229" i="1"/>
  <c r="A230" i="1"/>
  <c r="A231" i="1"/>
  <c r="A232" i="1"/>
  <c r="A233" i="1"/>
  <c r="A234" i="1"/>
  <c r="A235" i="1"/>
  <c r="A236" i="1"/>
  <c r="A276" i="1"/>
  <c r="A309" i="1"/>
  <c r="A331" i="1"/>
  <c r="A525" i="1"/>
  <c r="A417" i="1"/>
  <c r="A435" i="1"/>
  <c r="A436" i="1"/>
  <c r="A519" i="1"/>
  <c r="A423" i="1"/>
  <c r="A390" i="1"/>
  <c r="A402" i="1"/>
  <c r="A403" i="1"/>
  <c r="A410" i="1"/>
  <c r="A533" i="1"/>
  <c r="A543" i="1"/>
  <c r="A544" i="1"/>
  <c r="A545" i="1"/>
  <c r="A437" i="1"/>
  <c r="A438" i="1"/>
  <c r="A453" i="1"/>
  <c r="A591" i="1"/>
  <c r="A454" i="1"/>
  <c r="A478" i="1"/>
  <c r="A461" i="1"/>
  <c r="A477" i="1"/>
  <c r="A625" i="1"/>
  <c r="A595" i="1"/>
  <c r="A596" i="1"/>
  <c r="A597" i="1"/>
  <c r="A579" i="1"/>
  <c r="A623" i="1"/>
  <c r="A624" i="1"/>
  <c r="A629" i="1"/>
  <c r="A321" i="1"/>
  <c r="A322" i="1"/>
  <c r="A340" i="1"/>
  <c r="A580" i="1"/>
  <c r="A460" i="1"/>
  <c r="A581" i="1"/>
  <c r="A582" i="1"/>
  <c r="A37" i="1"/>
  <c r="A336" i="1"/>
  <c r="A30" i="1"/>
  <c r="A83" i="1"/>
  <c r="A84" i="1"/>
  <c r="A462" i="1"/>
  <c r="A463" i="1"/>
  <c r="A475" i="1"/>
  <c r="A85" i="1"/>
  <c r="A86" i="1"/>
  <c r="A87" i="1"/>
  <c r="A88" i="1"/>
  <c r="A136" i="1"/>
  <c r="A137" i="1"/>
  <c r="A184" i="1"/>
  <c r="A300" i="1"/>
  <c r="A157" i="1"/>
  <c r="A237" i="1"/>
  <c r="A332" i="1"/>
  <c r="A238" i="1"/>
  <c r="A366" i="1"/>
  <c r="A185" i="1"/>
  <c r="A250" i="1"/>
  <c r="A277" i="1"/>
  <c r="A343" i="1"/>
  <c r="A278" i="1"/>
  <c r="A291" i="1"/>
  <c r="A251" i="1"/>
  <c r="A424" i="1"/>
  <c r="A239" i="1"/>
  <c r="A240" i="1"/>
  <c r="A279" i="1"/>
  <c r="A294" i="1"/>
  <c r="A302" i="1"/>
  <c r="A201" i="1"/>
  <c r="A323" i="1"/>
  <c r="A516" i="1"/>
  <c r="A398" i="1"/>
  <c r="A282" i="1"/>
  <c r="A283" i="1"/>
  <c r="A400" i="1"/>
  <c r="A445" i="1"/>
  <c r="A284" i="1"/>
  <c r="A346" i="1"/>
  <c r="A9" i="1"/>
  <c r="A11" i="1"/>
  <c r="A367" i="1"/>
  <c r="A598" i="1"/>
  <c r="A599" i="1"/>
  <c r="A600" i="1"/>
  <c r="A601" i="1"/>
  <c r="A337" i="1"/>
  <c r="A405" i="1"/>
  <c r="A602" i="1"/>
  <c r="A603" i="1"/>
  <c r="A604" i="1"/>
  <c r="A56" i="1"/>
  <c r="A241" i="1"/>
  <c r="A242" i="1"/>
  <c r="A243" i="1"/>
  <c r="A244" i="1"/>
  <c r="A605" i="1"/>
  <c r="A8" i="1"/>
  <c r="A606" i="1"/>
  <c r="A607" i="1"/>
  <c r="A455" i="1"/>
  <c r="A456" i="1"/>
  <c r="A608" i="1"/>
  <c r="A609" i="1"/>
  <c r="A610" i="1"/>
  <c r="A611" i="1"/>
  <c r="A612" i="1"/>
  <c r="A613" i="1"/>
  <c r="A614" i="1"/>
  <c r="A42" i="1"/>
  <c r="A615" i="1"/>
  <c r="A616" i="1"/>
  <c r="A617" i="1"/>
  <c r="A38" i="1"/>
  <c r="A341" i="1"/>
  <c r="A342" i="1"/>
  <c r="A464" i="1"/>
  <c r="A443" i="1"/>
  <c r="A618" i="1"/>
  <c r="A619" i="1"/>
  <c r="A620" i="1"/>
  <c r="A63" i="1"/>
  <c r="A5" i="1"/>
  <c r="A174" i="1"/>
  <c r="A374" i="1"/>
  <c r="A404" i="1"/>
  <c r="A441" i="1"/>
  <c r="A476" i="1"/>
  <c r="A574" i="1"/>
  <c r="A575" i="1"/>
  <c r="A280" i="1"/>
  <c r="A576" i="1"/>
  <c r="A252" i="1"/>
  <c r="A253" i="1"/>
  <c r="A526" i="1"/>
  <c r="A43" i="1"/>
  <c r="A40" i="1"/>
  <c r="A44" i="1"/>
  <c r="A45" i="1"/>
  <c r="A89" i="1"/>
  <c r="A57" i="1"/>
  <c r="A58" i="1"/>
  <c r="A67" i="1"/>
  <c r="A194" i="1"/>
  <c r="A310" i="1"/>
  <c r="A68" i="1"/>
  <c r="A124" i="1"/>
  <c r="A125" i="1"/>
  <c r="A126" i="1"/>
  <c r="A145" i="1"/>
  <c r="A138" i="1"/>
  <c r="A186" i="1"/>
  <c r="A139" i="1"/>
  <c r="A140" i="1"/>
  <c r="A159" i="1"/>
  <c r="A195" i="1"/>
  <c r="A245" i="1"/>
  <c r="A399" i="1"/>
  <c r="A155" i="1"/>
  <c r="A156" i="1"/>
  <c r="A303" i="1"/>
  <c r="A187" i="1"/>
  <c r="A188" i="1"/>
  <c r="A281" i="1"/>
  <c r="A439" i="1"/>
  <c r="A246" i="1"/>
  <c r="A375" i="1"/>
  <c r="A212" i="1"/>
  <c r="A213" i="1"/>
  <c r="A214" i="1"/>
  <c r="A395" i="1"/>
  <c r="A254" i="1"/>
  <c r="A338" i="1"/>
  <c r="A569" i="1"/>
  <c r="A570" i="1"/>
  <c r="A457" i="1"/>
  <c r="A657" i="1"/>
  <c r="A534" i="1"/>
  <c r="A647" i="1"/>
  <c r="A665" i="1"/>
  <c r="A626" i="1"/>
  <c r="A630" i="1"/>
  <c r="A631" i="1"/>
  <c r="A632" i="1"/>
  <c r="A517" i="1"/>
  <c r="A127" i="1"/>
  <c r="A160" i="1"/>
  <c r="A175" i="1"/>
  <c r="A64" i="1"/>
  <c r="A199" i="1"/>
  <c r="A376" i="1"/>
  <c r="A577" i="1"/>
  <c r="A578" i="1"/>
  <c r="A189" i="1"/>
  <c r="A474" i="1"/>
  <c r="A161" i="1"/>
  <c r="A162" i="1"/>
  <c r="A10" i="1"/>
  <c r="A163" i="1"/>
  <c r="A164" i="1"/>
  <c r="A165" i="1"/>
  <c r="A465" i="1"/>
  <c r="A479" i="1"/>
  <c r="A480" i="1"/>
  <c r="A481" i="1"/>
  <c r="A482" i="1"/>
  <c r="A483" i="1"/>
  <c r="A484" i="1"/>
  <c r="A166" i="1"/>
  <c r="A167" i="1"/>
  <c r="A677" i="1"/>
  <c r="A25" i="1"/>
  <c r="A26" i="1"/>
  <c r="A59" i="1"/>
  <c r="A60" i="1"/>
  <c r="A168" i="1"/>
  <c r="A407" i="1"/>
  <c r="A440" i="1"/>
  <c r="A446" i="1"/>
  <c r="A466" i="1"/>
  <c r="A621" i="1"/>
  <c r="A572" i="1"/>
  <c r="A592" i="1"/>
  <c r="A492" i="1"/>
  <c r="A638" i="1"/>
  <c r="A639" i="1"/>
  <c r="A640" i="1"/>
  <c r="A641" i="1"/>
  <c r="A702" i="1"/>
  <c r="A703" i="1"/>
  <c r="A704" i="1"/>
  <c r="A494" i="1"/>
  <c r="A701" i="1"/>
  <c r="A590" i="1"/>
  <c r="A709" i="1"/>
  <c r="A651" i="1"/>
  <c r="A679" i="1"/>
  <c r="A680" i="1"/>
  <c r="A694" i="1"/>
  <c r="A682" i="1"/>
  <c r="A683" i="1"/>
  <c r="A688" i="1"/>
  <c r="A689" i="1"/>
  <c r="A696" i="1"/>
  <c r="A705" i="1"/>
  <c r="A697" i="1"/>
  <c r="A695" i="1"/>
  <c r="A698" i="1"/>
  <c r="A699" i="1"/>
  <c r="A700" i="1"/>
  <c r="A706" i="1"/>
  <c r="A707" i="1"/>
  <c r="A585" i="1"/>
  <c r="A708" i="1"/>
  <c r="A716" i="1"/>
  <c r="A717" i="1"/>
  <c r="A684" i="1"/>
  <c r="A693" i="1"/>
  <c r="A653" i="1"/>
  <c r="A655" i="1"/>
  <c r="A656" i="1"/>
  <c r="A658" i="1"/>
  <c r="A659" i="1"/>
  <c r="A660" i="1"/>
  <c r="A661" i="1"/>
  <c r="A681" i="1"/>
  <c r="A692" i="1"/>
  <c r="A537" i="1"/>
  <c r="A678" i="1"/>
  <c r="A718" i="1"/>
  <c r="A719" i="1"/>
  <c r="A664" i="1"/>
  <c r="A691" i="1"/>
  <c r="A622" i="1"/>
  <c r="A500" i="1"/>
  <c r="A648" i="1"/>
  <c r="A567" i="1"/>
  <c r="A568" i="1"/>
  <c r="A583" i="1"/>
  <c r="A628" i="1"/>
  <c r="A674" i="1"/>
  <c r="A675" i="1"/>
  <c r="A676" i="1"/>
  <c r="A495" i="1"/>
  <c r="A690" i="1"/>
  <c r="A652" i="1"/>
  <c r="A470" i="1"/>
  <c r="A645" i="1"/>
  <c r="A646" i="1"/>
  <c r="A654" i="1"/>
  <c r="A710" i="1"/>
  <c r="A711" i="1"/>
  <c r="A712" i="1"/>
  <c r="A713" i="1"/>
  <c r="A714" i="1"/>
  <c r="A532" i="1"/>
  <c r="A715" i="1"/>
  <c r="A587" i="1"/>
  <c r="E716" i="17" l="1"/>
  <c r="E720" i="17"/>
  <c r="E724" i="17"/>
  <c r="E728" i="17"/>
  <c r="E732" i="17"/>
  <c r="E736" i="17"/>
  <c r="E740" i="17"/>
  <c r="E744" i="17"/>
  <c r="E748" i="17"/>
  <c r="E752" i="17"/>
  <c r="E756" i="17"/>
  <c r="E760" i="17"/>
  <c r="E764" i="17"/>
  <c r="E768" i="17"/>
  <c r="E772" i="17"/>
  <c r="E776" i="17"/>
  <c r="E780" i="17"/>
  <c r="E784" i="17"/>
  <c r="E788" i="17"/>
  <c r="E792" i="17"/>
  <c r="E796" i="17"/>
  <c r="E800" i="17"/>
  <c r="E804" i="17"/>
  <c r="E808" i="17"/>
  <c r="E812" i="17"/>
  <c r="E816" i="17"/>
  <c r="E820" i="17"/>
  <c r="E824" i="17"/>
  <c r="E828" i="17"/>
  <c r="E832" i="17"/>
  <c r="E836" i="17"/>
  <c r="E840" i="17"/>
  <c r="E844" i="17"/>
  <c r="E848" i="17"/>
  <c r="E852" i="17"/>
  <c r="E856" i="17"/>
  <c r="E860" i="17"/>
  <c r="E864" i="17"/>
  <c r="E868" i="17"/>
  <c r="E872" i="17"/>
  <c r="E876" i="17"/>
  <c r="E880" i="17"/>
  <c r="E884" i="17"/>
  <c r="E888" i="17"/>
  <c r="E892" i="17"/>
  <c r="E896" i="17"/>
  <c r="E900" i="17"/>
  <c r="E904" i="17"/>
  <c r="E908" i="17"/>
  <c r="E912" i="17"/>
  <c r="E916" i="17"/>
  <c r="E920" i="17"/>
  <c r="E924" i="17"/>
  <c r="E928" i="17"/>
  <c r="E932" i="17"/>
  <c r="E936" i="17"/>
  <c r="E940" i="17"/>
  <c r="E944" i="17"/>
  <c r="E948" i="17"/>
  <c r="E952" i="17"/>
  <c r="E956" i="17"/>
  <c r="E960" i="17"/>
  <c r="E964" i="17"/>
  <c r="E968" i="17"/>
  <c r="E972" i="17"/>
  <c r="E976" i="17"/>
  <c r="E980" i="17"/>
  <c r="E984" i="17"/>
  <c r="E988" i="17"/>
  <c r="E992" i="17"/>
  <c r="E996" i="17"/>
  <c r="E1000" i="17"/>
  <c r="E1212" i="17"/>
  <c r="E1191" i="17"/>
  <c r="E1012" i="17"/>
  <c r="E1016" i="17"/>
  <c r="E1020" i="17"/>
  <c r="E1024" i="17"/>
  <c r="E1026" i="17"/>
  <c r="E1030" i="17"/>
  <c r="E1034" i="17"/>
  <c r="E494" i="17"/>
  <c r="E1044" i="17"/>
  <c r="E1048" i="17"/>
  <c r="E1083" i="17"/>
  <c r="E1056" i="17"/>
  <c r="E1060" i="17"/>
  <c r="E1064" i="17"/>
  <c r="E1068" i="17"/>
  <c r="E1144" i="17"/>
  <c r="E1053" i="17"/>
  <c r="E1088" i="17"/>
  <c r="E1092" i="17"/>
  <c r="E1085" i="17"/>
  <c r="E1038" i="17"/>
  <c r="E1096" i="17"/>
  <c r="E1100" i="17"/>
  <c r="E1080" i="17"/>
  <c r="E501" i="17"/>
  <c r="E1071" i="17"/>
  <c r="E499" i="17"/>
  <c r="E1120" i="17"/>
  <c r="E1124" i="17"/>
  <c r="E1128" i="17"/>
  <c r="E1132" i="17"/>
  <c r="E503" i="17"/>
  <c r="E1002" i="17"/>
  <c r="E1006" i="17"/>
  <c r="E1148" i="17"/>
  <c r="E1152" i="17"/>
  <c r="E1156" i="17"/>
  <c r="E1160" i="17"/>
  <c r="E1164" i="17"/>
  <c r="E1168" i="17"/>
  <c r="E1172" i="17"/>
  <c r="E1180" i="17"/>
  <c r="E1103" i="17"/>
  <c r="E1178" i="17"/>
  <c r="E1188" i="17"/>
  <c r="E1119" i="17"/>
  <c r="E1051" i="17"/>
  <c r="E1111" i="17"/>
  <c r="E1204" i="17"/>
  <c r="E1208" i="17"/>
  <c r="E1113" i="17"/>
  <c r="E1007" i="17"/>
  <c r="E1009" i="17"/>
  <c r="E1224" i="17"/>
  <c r="E1228" i="17"/>
  <c r="E717" i="17"/>
  <c r="E721" i="17"/>
  <c r="E725" i="17"/>
  <c r="E729" i="17"/>
  <c r="E733" i="17"/>
  <c r="E737" i="17"/>
  <c r="E741" i="17"/>
  <c r="E745" i="17"/>
  <c r="E749" i="17"/>
  <c r="E753" i="17"/>
  <c r="E757" i="17"/>
  <c r="E761" i="17"/>
  <c r="E765" i="17"/>
  <c r="E769" i="17"/>
  <c r="E773" i="17"/>
  <c r="E777" i="17"/>
  <c r="E781" i="17"/>
  <c r="E785" i="17"/>
  <c r="E789" i="17"/>
  <c r="E793" i="17"/>
  <c r="E797" i="17"/>
  <c r="E801" i="17"/>
  <c r="E805" i="17"/>
  <c r="E809" i="17"/>
  <c r="E813" i="17"/>
  <c r="E817" i="17"/>
  <c r="E821" i="17"/>
  <c r="E825" i="17"/>
  <c r="E829" i="17"/>
  <c r="E833" i="17"/>
  <c r="E837" i="17"/>
  <c r="E841" i="17"/>
  <c r="E845" i="17"/>
  <c r="E849" i="17"/>
  <c r="E853" i="17"/>
  <c r="E857" i="17"/>
  <c r="E861" i="17"/>
  <c r="E865" i="17"/>
  <c r="E869" i="17"/>
  <c r="E873" i="17"/>
  <c r="E877" i="17"/>
  <c r="E881" i="17"/>
  <c r="E885" i="17"/>
  <c r="E889" i="17"/>
  <c r="E893" i="17"/>
  <c r="E897" i="17"/>
  <c r="E901" i="17"/>
  <c r="E905" i="17"/>
  <c r="E909" i="17"/>
  <c r="E913" i="17"/>
  <c r="E917" i="17"/>
  <c r="E921" i="17"/>
  <c r="E925" i="17"/>
  <c r="E929" i="17"/>
  <c r="E933" i="17"/>
  <c r="E937" i="17"/>
  <c r="E941" i="17"/>
  <c r="E945" i="17"/>
  <c r="E949" i="17"/>
  <c r="E953" i="17"/>
  <c r="E957" i="17"/>
  <c r="E961" i="17"/>
  <c r="E965" i="17"/>
  <c r="E969" i="17"/>
  <c r="E973" i="17"/>
  <c r="E977" i="17"/>
  <c r="E981" i="17"/>
  <c r="E985" i="17"/>
  <c r="E989" i="17"/>
  <c r="E993" i="17"/>
  <c r="E1184" i="17"/>
  <c r="E1196" i="17"/>
  <c r="E1213" i="17"/>
  <c r="E1193" i="17"/>
  <c r="E1013" i="17"/>
  <c r="E1017" i="17"/>
  <c r="E1021" i="17"/>
  <c r="E1142" i="17"/>
  <c r="E1027" i="17"/>
  <c r="E1031" i="17"/>
  <c r="E1054" i="17"/>
  <c r="E1109" i="17"/>
  <c r="E1045" i="17"/>
  <c r="E1049" i="17"/>
  <c r="E1076" i="17"/>
  <c r="E1137" i="17"/>
  <c r="E1061" i="17"/>
  <c r="E1065" i="17"/>
  <c r="E1069" i="17"/>
  <c r="E1176" i="17"/>
  <c r="E1077" i="17"/>
  <c r="E1089" i="17"/>
  <c r="E1093" i="17"/>
  <c r="E1035" i="17"/>
  <c r="E1039" i="17"/>
  <c r="E1097" i="17"/>
  <c r="E1101" i="17"/>
  <c r="E1081" i="17"/>
  <c r="E502" i="17"/>
  <c r="E1072" i="17"/>
  <c r="E1073" i="17"/>
  <c r="E1121" i="17"/>
  <c r="E1125" i="17"/>
  <c r="E1129" i="17"/>
  <c r="E1133" i="17"/>
  <c r="E997" i="17"/>
  <c r="E1003" i="17"/>
  <c r="E1145" i="17"/>
  <c r="E1149" i="17"/>
  <c r="E1153" i="17"/>
  <c r="E1157" i="17"/>
  <c r="E1161" i="17"/>
  <c r="E1165" i="17"/>
  <c r="E1169" i="17"/>
  <c r="E1173" i="17"/>
  <c r="E1181" i="17"/>
  <c r="E1104" i="17"/>
  <c r="E1185" i="17"/>
  <c r="E1139" i="17"/>
  <c r="E1134" i="17"/>
  <c r="E1140" i="17"/>
  <c r="E1201" i="17"/>
  <c r="E1205" i="17"/>
  <c r="E1209" i="17"/>
  <c r="E1114" i="17"/>
  <c r="E1008" i="17"/>
  <c r="E1221" i="17"/>
  <c r="E1225" i="17"/>
  <c r="E1229" i="17"/>
  <c r="E718" i="17"/>
  <c r="E722" i="17"/>
  <c r="E726" i="17"/>
  <c r="E730" i="17"/>
  <c r="E734" i="17"/>
  <c r="E738" i="17"/>
  <c r="E742" i="17"/>
  <c r="E746" i="17"/>
  <c r="E750" i="17"/>
  <c r="E754" i="17"/>
  <c r="E758" i="17"/>
  <c r="E762" i="17"/>
  <c r="E766" i="17"/>
  <c r="E770" i="17"/>
  <c r="E774" i="17"/>
  <c r="E778" i="17"/>
  <c r="E782" i="17"/>
  <c r="E786" i="17"/>
  <c r="E790" i="17"/>
  <c r="E794" i="17"/>
  <c r="E798" i="17"/>
  <c r="E802" i="17"/>
  <c r="E806" i="17"/>
  <c r="E810" i="17"/>
  <c r="E814" i="17"/>
  <c r="E818" i="17"/>
  <c r="E822" i="17"/>
  <c r="E826" i="17"/>
  <c r="E830" i="17"/>
  <c r="E834" i="17"/>
  <c r="E838" i="17"/>
  <c r="E842" i="17"/>
  <c r="E846" i="17"/>
  <c r="E850" i="17"/>
  <c r="E854" i="17"/>
  <c r="E858" i="17"/>
  <c r="E862" i="17"/>
  <c r="E866" i="17"/>
  <c r="E870" i="17"/>
  <c r="E874" i="17"/>
  <c r="E878" i="17"/>
  <c r="E882" i="17"/>
  <c r="E886" i="17"/>
  <c r="E890" i="17"/>
  <c r="E894" i="17"/>
  <c r="E898" i="17"/>
  <c r="E902" i="17"/>
  <c r="E906" i="17"/>
  <c r="E910" i="17"/>
  <c r="E914" i="17"/>
  <c r="E918" i="17"/>
  <c r="E922" i="17"/>
  <c r="E926" i="17"/>
  <c r="E930" i="17"/>
  <c r="E934" i="17"/>
  <c r="E938" i="17"/>
  <c r="E942" i="17"/>
  <c r="E946" i="17"/>
  <c r="E950" i="17"/>
  <c r="E954" i="17"/>
  <c r="E958" i="17"/>
  <c r="E962" i="17"/>
  <c r="E966" i="17"/>
  <c r="E970" i="17"/>
  <c r="E974" i="17"/>
  <c r="E978" i="17"/>
  <c r="E982" i="17"/>
  <c r="E986" i="17"/>
  <c r="E990" i="17"/>
  <c r="E994" i="17"/>
  <c r="E1189" i="17"/>
  <c r="E1198" i="17"/>
  <c r="E1216" i="17"/>
  <c r="E1010" i="17"/>
  <c r="E1014" i="17"/>
  <c r="E1018" i="17"/>
  <c r="E1022" i="17"/>
  <c r="E1220" i="17"/>
  <c r="E1028" i="17"/>
  <c r="E1032" i="17"/>
  <c r="E1055" i="17"/>
  <c r="E1042" i="17"/>
  <c r="E1108" i="17"/>
  <c r="E1135" i="17"/>
  <c r="E1078" i="17"/>
  <c r="E1058" i="17"/>
  <c r="E1062" i="17"/>
  <c r="E1066" i="17"/>
  <c r="E1070" i="17"/>
  <c r="E1177" i="17"/>
  <c r="E1086" i="17"/>
  <c r="E1090" i="17"/>
  <c r="E1094" i="17"/>
  <c r="E1036" i="17"/>
  <c r="E1040" i="17"/>
  <c r="E1098" i="17"/>
  <c r="E1046" i="17"/>
  <c r="E1106" i="17"/>
  <c r="E1116" i="17"/>
  <c r="E495" i="17"/>
  <c r="E1074" i="17"/>
  <c r="E1122" i="17"/>
  <c r="E1126" i="17"/>
  <c r="E1130" i="17"/>
  <c r="E1107" i="17"/>
  <c r="E998" i="17"/>
  <c r="E1004" i="17"/>
  <c r="E1146" i="17"/>
  <c r="E1150" i="17"/>
  <c r="E1154" i="17"/>
  <c r="E1158" i="17"/>
  <c r="E1162" i="17"/>
  <c r="E1166" i="17"/>
  <c r="E1170" i="17"/>
  <c r="E1174" i="17"/>
  <c r="E1095" i="17"/>
  <c r="E1105" i="17"/>
  <c r="E1186" i="17"/>
  <c r="E1117" i="17"/>
  <c r="E1218" i="17"/>
  <c r="E1141" i="17"/>
  <c r="E1202" i="17"/>
  <c r="E1206" i="17"/>
  <c r="E1210" i="17"/>
  <c r="E1214" i="17"/>
  <c r="E1115" i="17"/>
  <c r="E1222" i="17"/>
  <c r="E1226" i="17"/>
  <c r="E1230" i="17"/>
  <c r="E719" i="17"/>
  <c r="E735" i="17"/>
  <c r="E751" i="17"/>
  <c r="E767" i="17"/>
  <c r="E783" i="17"/>
  <c r="E799" i="17"/>
  <c r="E815" i="17"/>
  <c r="E831" i="17"/>
  <c r="E847" i="17"/>
  <c r="E863" i="17"/>
  <c r="E879" i="17"/>
  <c r="E895" i="17"/>
  <c r="E911" i="17"/>
  <c r="E927" i="17"/>
  <c r="E943" i="17"/>
  <c r="E959" i="17"/>
  <c r="E975" i="17"/>
  <c r="E991" i="17"/>
  <c r="E1217" i="17"/>
  <c r="E1023" i="17"/>
  <c r="E1136" i="17"/>
  <c r="E1079" i="17"/>
  <c r="E1143" i="17"/>
  <c r="E1084" i="17"/>
  <c r="E1050" i="17"/>
  <c r="E1075" i="17"/>
  <c r="E1179" i="17"/>
  <c r="E1151" i="17"/>
  <c r="E1167" i="17"/>
  <c r="E1183" i="17"/>
  <c r="E1138" i="17"/>
  <c r="E1215" i="17"/>
  <c r="E883" i="17"/>
  <c r="E931" i="17"/>
  <c r="E963" i="17"/>
  <c r="E995" i="17"/>
  <c r="E1025" i="17"/>
  <c r="E1059" i="17"/>
  <c r="E1037" i="17"/>
  <c r="E1123" i="17"/>
  <c r="E1171" i="17"/>
  <c r="E1203" i="17"/>
  <c r="E743" i="17"/>
  <c r="E759" i="17"/>
  <c r="E791" i="17"/>
  <c r="E839" i="17"/>
  <c r="E871" i="17"/>
  <c r="E919" i="17"/>
  <c r="E951" i="17"/>
  <c r="E1015" i="17"/>
  <c r="E1063" i="17"/>
  <c r="E1127" i="17"/>
  <c r="E1159" i="17"/>
  <c r="E1207" i="17"/>
  <c r="E731" i="17"/>
  <c r="E763" i="17"/>
  <c r="E795" i="17"/>
  <c r="E843" i="17"/>
  <c r="E875" i="17"/>
  <c r="E907" i="17"/>
  <c r="E939" i="17"/>
  <c r="E987" i="17"/>
  <c r="E1033" i="17"/>
  <c r="E1099" i="17"/>
  <c r="E1147" i="17"/>
  <c r="E1195" i="17"/>
  <c r="E723" i="17"/>
  <c r="E739" i="17"/>
  <c r="E755" i="17"/>
  <c r="E771" i="17"/>
  <c r="E787" i="17"/>
  <c r="E803" i="17"/>
  <c r="E819" i="17"/>
  <c r="E835" i="17"/>
  <c r="E851" i="17"/>
  <c r="E867" i="17"/>
  <c r="E899" i="17"/>
  <c r="E915" i="17"/>
  <c r="E947" i="17"/>
  <c r="E979" i="17"/>
  <c r="E1011" i="17"/>
  <c r="E1043" i="17"/>
  <c r="E1052" i="17"/>
  <c r="E500" i="17"/>
  <c r="E1001" i="17"/>
  <c r="E1155" i="17"/>
  <c r="E1110" i="17"/>
  <c r="E1219" i="17"/>
  <c r="E823" i="17"/>
  <c r="E967" i="17"/>
  <c r="E999" i="17"/>
  <c r="E1047" i="17"/>
  <c r="E1057" i="17"/>
  <c r="E1118" i="17"/>
  <c r="E747" i="17"/>
  <c r="E811" i="17"/>
  <c r="E859" i="17"/>
  <c r="E891" i="17"/>
  <c r="E923" i="17"/>
  <c r="E955" i="17"/>
  <c r="E1200" i="17"/>
  <c r="E1082" i="17"/>
  <c r="E1091" i="17"/>
  <c r="E1131" i="17"/>
  <c r="E1102" i="17"/>
  <c r="E1227" i="17"/>
  <c r="E727" i="17"/>
  <c r="E775" i="17"/>
  <c r="E807" i="17"/>
  <c r="E855" i="17"/>
  <c r="E887" i="17"/>
  <c r="E903" i="17"/>
  <c r="E935" i="17"/>
  <c r="E983" i="17"/>
  <c r="E1029" i="17"/>
  <c r="E1087" i="17"/>
  <c r="E1041" i="17"/>
  <c r="E1005" i="17"/>
  <c r="E1175" i="17"/>
  <c r="E1223" i="17"/>
  <c r="E779" i="17"/>
  <c r="E827" i="17"/>
  <c r="E971" i="17"/>
  <c r="E1019" i="17"/>
  <c r="E1067" i="17"/>
  <c r="E498" i="17"/>
  <c r="E1163" i="17"/>
  <c r="E1112" i="17"/>
  <c r="E709" i="17"/>
  <c r="E705" i="17"/>
  <c r="E20" i="17"/>
  <c r="E5" i="17"/>
  <c r="E73" i="17"/>
  <c r="E93" i="17"/>
  <c r="E137" i="17"/>
  <c r="E180" i="17"/>
  <c r="E221" i="17"/>
  <c r="E253" i="17"/>
  <c r="E281" i="17"/>
  <c r="E309" i="17"/>
  <c r="E338" i="17"/>
  <c r="E349" i="17"/>
  <c r="E371" i="17"/>
  <c r="E392" i="17"/>
  <c r="E403" i="17"/>
  <c r="E424" i="17"/>
  <c r="E445" i="17"/>
  <c r="E467" i="17"/>
  <c r="E487" i="17"/>
  <c r="E1187" i="17"/>
  <c r="E511" i="17"/>
  <c r="E527" i="17"/>
  <c r="E543" i="17"/>
  <c r="E559" i="17"/>
  <c r="E567" i="17"/>
  <c r="E585" i="17"/>
  <c r="E595" i="17"/>
  <c r="E601" i="17"/>
  <c r="E611" i="17"/>
  <c r="E622" i="17"/>
  <c r="E633" i="17"/>
  <c r="E638" i="17"/>
  <c r="E649" i="17"/>
  <c r="E659" i="17"/>
  <c r="E670" i="17"/>
  <c r="E675" i="17"/>
  <c r="E686" i="17"/>
  <c r="E697" i="17"/>
  <c r="E701" i="17"/>
  <c r="E29" i="17"/>
  <c r="E52" i="17"/>
  <c r="E116" i="17"/>
  <c r="E157" i="17"/>
  <c r="E201" i="17"/>
  <c r="E238" i="17"/>
  <c r="E266" i="17"/>
  <c r="E296" i="17"/>
  <c r="E324" i="17"/>
  <c r="E360" i="17"/>
  <c r="E381" i="17"/>
  <c r="E413" i="17"/>
  <c r="E435" i="17"/>
  <c r="E456" i="17"/>
  <c r="E477" i="17"/>
  <c r="E505" i="17"/>
  <c r="E519" i="17"/>
  <c r="E534" i="17"/>
  <c r="E551" i="17"/>
  <c r="E574" i="17"/>
  <c r="E579" i="17"/>
  <c r="E590" i="17"/>
  <c r="E606" i="17"/>
  <c r="E617" i="17"/>
  <c r="E627" i="17"/>
  <c r="E643" i="17"/>
  <c r="E654" i="17"/>
  <c r="E665" i="17"/>
  <c r="E681" i="17"/>
  <c r="E691" i="17"/>
  <c r="E713" i="17"/>
  <c r="E712" i="17"/>
  <c r="E704" i="17"/>
  <c r="E690" i="17"/>
  <c r="E679" i="17"/>
  <c r="E663" i="17"/>
  <c r="E647" i="17"/>
  <c r="E637" i="17"/>
  <c r="E626" i="17"/>
  <c r="E610" i="17"/>
  <c r="E594" i="17"/>
  <c r="E589" i="17"/>
  <c r="E578" i="17"/>
  <c r="E573" i="17"/>
  <c r="E566" i="17"/>
  <c r="E558" i="17"/>
  <c r="E550" i="17"/>
  <c r="E542" i="17"/>
  <c r="E535" i="17"/>
  <c r="E526" i="17"/>
  <c r="E518" i="17"/>
  <c r="E510" i="17"/>
  <c r="E504" i="17"/>
  <c r="E1182" i="17"/>
  <c r="E486" i="17"/>
  <c r="E476" i="17"/>
  <c r="E465" i="17"/>
  <c r="E455" i="17"/>
  <c r="E444" i="17"/>
  <c r="E433" i="17"/>
  <c r="E423" i="17"/>
  <c r="E412" i="17"/>
  <c r="E401" i="17"/>
  <c r="E391" i="17"/>
  <c r="E380" i="17"/>
  <c r="E369" i="17"/>
  <c r="E359" i="17"/>
  <c r="E348" i="17"/>
  <c r="E336" i="17"/>
  <c r="E322" i="17"/>
  <c r="E293" i="17"/>
  <c r="E280" i="17"/>
  <c r="E265" i="17"/>
  <c r="E250" i="17"/>
  <c r="E237" i="17"/>
  <c r="E220" i="17"/>
  <c r="E197" i="17"/>
  <c r="E177" i="17"/>
  <c r="E156" i="17"/>
  <c r="E133" i="17"/>
  <c r="E113" i="17"/>
  <c r="E92" i="17"/>
  <c r="E69" i="17"/>
  <c r="E49" i="17"/>
  <c r="E28" i="17"/>
  <c r="E4" i="17"/>
  <c r="E715" i="17"/>
  <c r="E711" i="17"/>
  <c r="E707" i="17"/>
  <c r="E703" i="17"/>
  <c r="E699" i="17"/>
  <c r="E694" i="17"/>
  <c r="E689" i="17"/>
  <c r="E683" i="17"/>
  <c r="E678" i="17"/>
  <c r="E673" i="17"/>
  <c r="E667" i="17"/>
  <c r="E662" i="17"/>
  <c r="E657" i="17"/>
  <c r="E651" i="17"/>
  <c r="E646" i="17"/>
  <c r="E641" i="17"/>
  <c r="E635" i="17"/>
  <c r="E630" i="17"/>
  <c r="E625" i="17"/>
  <c r="E619" i="17"/>
  <c r="E614" i="17"/>
  <c r="E609" i="17"/>
  <c r="E603" i="17"/>
  <c r="E598" i="17"/>
  <c r="E593" i="17"/>
  <c r="E587" i="17"/>
  <c r="E581" i="17"/>
  <c r="E575" i="17"/>
  <c r="E571" i="17"/>
  <c r="E563" i="17"/>
  <c r="E555" i="17"/>
  <c r="E547" i="17"/>
  <c r="E539" i="17"/>
  <c r="E531" i="17"/>
  <c r="E523" i="17"/>
  <c r="E515" i="17"/>
  <c r="E507" i="17"/>
  <c r="E1197" i="17"/>
  <c r="E491" i="17"/>
  <c r="E483" i="17"/>
  <c r="E472" i="17"/>
  <c r="E461" i="17"/>
  <c r="E451" i="17"/>
  <c r="E440" i="17"/>
  <c r="E429" i="17"/>
  <c r="E419" i="17"/>
  <c r="E408" i="17"/>
  <c r="E397" i="17"/>
  <c r="E387" i="17"/>
  <c r="E376" i="17"/>
  <c r="E365" i="17"/>
  <c r="E355" i="17"/>
  <c r="E344" i="17"/>
  <c r="E330" i="17"/>
  <c r="E317" i="17"/>
  <c r="E302" i="17"/>
  <c r="E288" i="17"/>
  <c r="E274" i="17"/>
  <c r="E260" i="17"/>
  <c r="E245" i="17"/>
  <c r="E232" i="17"/>
  <c r="E212" i="17"/>
  <c r="E189" i="17"/>
  <c r="E169" i="17"/>
  <c r="E148" i="17"/>
  <c r="E125" i="17"/>
  <c r="E105" i="17"/>
  <c r="E84" i="17"/>
  <c r="E61" i="17"/>
  <c r="E41" i="17"/>
  <c r="E2" i="17"/>
  <c r="E6" i="17"/>
  <c r="E10" i="17"/>
  <c r="E14" i="17"/>
  <c r="E18" i="17"/>
  <c r="E22" i="17"/>
  <c r="E26" i="17"/>
  <c r="E30" i="17"/>
  <c r="E34" i="17"/>
  <c r="E38" i="17"/>
  <c r="E42" i="17"/>
  <c r="E46" i="17"/>
  <c r="E50" i="17"/>
  <c r="E54" i="17"/>
  <c r="E58" i="17"/>
  <c r="E62" i="17"/>
  <c r="E66" i="17"/>
  <c r="E70" i="17"/>
  <c r="E74" i="17"/>
  <c r="E78" i="17"/>
  <c r="E82" i="17"/>
  <c r="E86" i="17"/>
  <c r="E90" i="17"/>
  <c r="E94" i="17"/>
  <c r="E98" i="17"/>
  <c r="E102" i="17"/>
  <c r="E106" i="17"/>
  <c r="E110" i="17"/>
  <c r="E114" i="17"/>
  <c r="E118" i="17"/>
  <c r="E122" i="17"/>
  <c r="E126" i="17"/>
  <c r="E130" i="17"/>
  <c r="E134" i="17"/>
  <c r="E138" i="17"/>
  <c r="E142" i="17"/>
  <c r="E146" i="17"/>
  <c r="E150" i="17"/>
  <c r="E154" i="17"/>
  <c r="E158" i="17"/>
  <c r="E162" i="17"/>
  <c r="E166" i="17"/>
  <c r="E170" i="17"/>
  <c r="E174" i="17"/>
  <c r="E178" i="17"/>
  <c r="E182" i="17"/>
  <c r="E186" i="17"/>
  <c r="E190" i="17"/>
  <c r="E194" i="17"/>
  <c r="E198" i="17"/>
  <c r="E202" i="17"/>
  <c r="E206" i="17"/>
  <c r="E210" i="17"/>
  <c r="E214" i="17"/>
  <c r="E218" i="17"/>
  <c r="E222" i="17"/>
  <c r="E226" i="17"/>
  <c r="E3" i="17"/>
  <c r="E7" i="17"/>
  <c r="E11" i="17"/>
  <c r="E15" i="17"/>
  <c r="E19" i="17"/>
  <c r="E23" i="17"/>
  <c r="E27" i="17"/>
  <c r="E31" i="17"/>
  <c r="E35" i="17"/>
  <c r="E39" i="17"/>
  <c r="E43" i="17"/>
  <c r="E47" i="17"/>
  <c r="E51" i="17"/>
  <c r="E55" i="17"/>
  <c r="E59" i="17"/>
  <c r="E63" i="17"/>
  <c r="E67" i="17"/>
  <c r="E71" i="17"/>
  <c r="E75" i="17"/>
  <c r="E79" i="17"/>
  <c r="E83" i="17"/>
  <c r="E87" i="17"/>
  <c r="E91" i="17"/>
  <c r="E95" i="17"/>
  <c r="E99" i="17"/>
  <c r="E103" i="17"/>
  <c r="E107" i="17"/>
  <c r="E111" i="17"/>
  <c r="E115" i="17"/>
  <c r="E119" i="17"/>
  <c r="E123" i="17"/>
  <c r="E127" i="17"/>
  <c r="E131" i="17"/>
  <c r="E135" i="17"/>
  <c r="E139" i="17"/>
  <c r="E143" i="17"/>
  <c r="E147" i="17"/>
  <c r="E151" i="17"/>
  <c r="E155" i="17"/>
  <c r="E159" i="17"/>
  <c r="E163" i="17"/>
  <c r="E167" i="17"/>
  <c r="E171" i="17"/>
  <c r="E175" i="17"/>
  <c r="E179" i="17"/>
  <c r="E183" i="17"/>
  <c r="E187" i="17"/>
  <c r="E191" i="17"/>
  <c r="E195" i="17"/>
  <c r="E199" i="17"/>
  <c r="E203" i="17"/>
  <c r="E207" i="17"/>
  <c r="E211" i="17"/>
  <c r="E215" i="17"/>
  <c r="E219" i="17"/>
  <c r="E223" i="17"/>
  <c r="E227" i="17"/>
  <c r="E231" i="17"/>
  <c r="E235" i="17"/>
  <c r="E239" i="17"/>
  <c r="E243" i="17"/>
  <c r="E247" i="17"/>
  <c r="E251" i="17"/>
  <c r="E255" i="17"/>
  <c r="E259" i="17"/>
  <c r="E263" i="17"/>
  <c r="E267" i="17"/>
  <c r="E271" i="17"/>
  <c r="E275" i="17"/>
  <c r="E279" i="17"/>
  <c r="E283" i="17"/>
  <c r="E287" i="17"/>
  <c r="E291" i="17"/>
  <c r="E295" i="17"/>
  <c r="E299" i="17"/>
  <c r="E303" i="17"/>
  <c r="E307" i="17"/>
  <c r="E311" i="17"/>
  <c r="E315" i="17"/>
  <c r="E319" i="17"/>
  <c r="E323" i="17"/>
  <c r="E327" i="17"/>
  <c r="E331" i="17"/>
  <c r="E335" i="17"/>
  <c r="E339" i="17"/>
  <c r="E8" i="17"/>
  <c r="E16" i="17"/>
  <c r="E24" i="17"/>
  <c r="E32" i="17"/>
  <c r="E40" i="17"/>
  <c r="E48" i="17"/>
  <c r="E56" i="17"/>
  <c r="E64" i="17"/>
  <c r="E72" i="17"/>
  <c r="E80" i="17"/>
  <c r="E88" i="17"/>
  <c r="E96" i="17"/>
  <c r="E104" i="17"/>
  <c r="E112" i="17"/>
  <c r="E120" i="17"/>
  <c r="E128" i="17"/>
  <c r="E136" i="17"/>
  <c r="E144" i="17"/>
  <c r="E152" i="17"/>
  <c r="E160" i="17"/>
  <c r="E168" i="17"/>
  <c r="E176" i="17"/>
  <c r="E184" i="17"/>
  <c r="E192" i="17"/>
  <c r="E200" i="17"/>
  <c r="E208" i="17"/>
  <c r="E216" i="17"/>
  <c r="E224" i="17"/>
  <c r="E230" i="17"/>
  <c r="E236" i="17"/>
  <c r="E241" i="17"/>
  <c r="E246" i="17"/>
  <c r="E252" i="17"/>
  <c r="E257" i="17"/>
  <c r="E262" i="17"/>
  <c r="E268" i="17"/>
  <c r="E273" i="17"/>
  <c r="E278" i="17"/>
  <c r="E284" i="17"/>
  <c r="E289" i="17"/>
  <c r="E294" i="17"/>
  <c r="E300" i="17"/>
  <c r="E305" i="17"/>
  <c r="E310" i="17"/>
  <c r="E316" i="17"/>
  <c r="E321" i="17"/>
  <c r="E326" i="17"/>
  <c r="E332" i="17"/>
  <c r="E337" i="17"/>
  <c r="E342" i="17"/>
  <c r="E346" i="17"/>
  <c r="E350" i="17"/>
  <c r="E354" i="17"/>
  <c r="E358" i="17"/>
  <c r="E362" i="17"/>
  <c r="E366" i="17"/>
  <c r="E370" i="17"/>
  <c r="E374" i="17"/>
  <c r="E378" i="17"/>
  <c r="E382" i="17"/>
  <c r="E386" i="17"/>
  <c r="E390" i="17"/>
  <c r="E394" i="17"/>
  <c r="E398" i="17"/>
  <c r="E402" i="17"/>
  <c r="E406" i="17"/>
  <c r="E410" i="17"/>
  <c r="E414" i="17"/>
  <c r="E418" i="17"/>
  <c r="E422" i="17"/>
  <c r="E426" i="17"/>
  <c r="E430" i="17"/>
  <c r="E434" i="17"/>
  <c r="E438" i="17"/>
  <c r="E442" i="17"/>
  <c r="E446" i="17"/>
  <c r="E450" i="17"/>
  <c r="E454" i="17"/>
  <c r="E458" i="17"/>
  <c r="E462" i="17"/>
  <c r="E466" i="17"/>
  <c r="E470" i="17"/>
  <c r="E474" i="17"/>
  <c r="E478" i="17"/>
  <c r="E482" i="17"/>
  <c r="E9" i="17"/>
  <c r="E12" i="17"/>
  <c r="E21" i="17"/>
  <c r="E33" i="17"/>
  <c r="E44" i="17"/>
  <c r="E53" i="17"/>
  <c r="E65" i="17"/>
  <c r="E76" i="17"/>
  <c r="E85" i="17"/>
  <c r="E97" i="17"/>
  <c r="E108" i="17"/>
  <c r="E117" i="17"/>
  <c r="E129" i="17"/>
  <c r="E140" i="17"/>
  <c r="E149" i="17"/>
  <c r="E161" i="17"/>
  <c r="E172" i="17"/>
  <c r="E181" i="17"/>
  <c r="E193" i="17"/>
  <c r="E204" i="17"/>
  <c r="E213" i="17"/>
  <c r="E225" i="17"/>
  <c r="E233" i="17"/>
  <c r="E240" i="17"/>
  <c r="E248" i="17"/>
  <c r="E254" i="17"/>
  <c r="E261" i="17"/>
  <c r="E269" i="17"/>
  <c r="E276" i="17"/>
  <c r="E282" i="17"/>
  <c r="E290" i="17"/>
  <c r="E297" i="17"/>
  <c r="E304" i="17"/>
  <c r="E312" i="17"/>
  <c r="E318" i="17"/>
  <c r="E325" i="17"/>
  <c r="E333" i="17"/>
  <c r="E340" i="17"/>
  <c r="E345" i="17"/>
  <c r="E351" i="17"/>
  <c r="E356" i="17"/>
  <c r="E361" i="17"/>
  <c r="E367" i="17"/>
  <c r="E372" i="17"/>
  <c r="E377" i="17"/>
  <c r="E383" i="17"/>
  <c r="E388" i="17"/>
  <c r="E393" i="17"/>
  <c r="E399" i="17"/>
  <c r="E404" i="17"/>
  <c r="E409" i="17"/>
  <c r="E415" i="17"/>
  <c r="E420" i="17"/>
  <c r="E425" i="17"/>
  <c r="E431" i="17"/>
  <c r="E436" i="17"/>
  <c r="E441" i="17"/>
  <c r="E447" i="17"/>
  <c r="E452" i="17"/>
  <c r="E457" i="17"/>
  <c r="E463" i="17"/>
  <c r="E468" i="17"/>
  <c r="E473" i="17"/>
  <c r="E479" i="17"/>
  <c r="E484" i="17"/>
  <c r="E488" i="17"/>
  <c r="E492" i="17"/>
  <c r="E496" i="17"/>
  <c r="E1199" i="17"/>
  <c r="E506" i="17"/>
  <c r="E508" i="17"/>
  <c r="E512" i="17"/>
  <c r="E516" i="17"/>
  <c r="E520" i="17"/>
  <c r="E524" i="17"/>
  <c r="E528" i="17"/>
  <c r="E532" i="17"/>
  <c r="E536" i="17"/>
  <c r="E540" i="17"/>
  <c r="E544" i="17"/>
  <c r="E548" i="17"/>
  <c r="E552" i="17"/>
  <c r="E556" i="17"/>
  <c r="E560" i="17"/>
  <c r="E564" i="17"/>
  <c r="E568" i="17"/>
  <c r="E572" i="17"/>
  <c r="E577" i="17"/>
  <c r="E580" i="17"/>
  <c r="E584" i="17"/>
  <c r="E588" i="17"/>
  <c r="E592" i="17"/>
  <c r="E596" i="17"/>
  <c r="E600" i="17"/>
  <c r="E604" i="17"/>
  <c r="E608" i="17"/>
  <c r="E612" i="17"/>
  <c r="E616" i="17"/>
  <c r="E620" i="17"/>
  <c r="E624" i="17"/>
  <c r="E628" i="17"/>
  <c r="E632" i="17"/>
  <c r="E636" i="17"/>
  <c r="E640" i="17"/>
  <c r="E644" i="17"/>
  <c r="E648" i="17"/>
  <c r="E652" i="17"/>
  <c r="E656" i="17"/>
  <c r="E660" i="17"/>
  <c r="E664" i="17"/>
  <c r="E668" i="17"/>
  <c r="E672" i="17"/>
  <c r="E676" i="17"/>
  <c r="E680" i="17"/>
  <c r="E684" i="17"/>
  <c r="E688" i="17"/>
  <c r="E692" i="17"/>
  <c r="E696" i="17"/>
  <c r="E13" i="17"/>
  <c r="E25" i="17"/>
  <c r="E36" i="17"/>
  <c r="E45" i="17"/>
  <c r="E57" i="17"/>
  <c r="E68" i="17"/>
  <c r="E77" i="17"/>
  <c r="E89" i="17"/>
  <c r="E100" i="17"/>
  <c r="E109" i="17"/>
  <c r="E121" i="17"/>
  <c r="E132" i="17"/>
  <c r="E141" i="17"/>
  <c r="E153" i="17"/>
  <c r="E164" i="17"/>
  <c r="E173" i="17"/>
  <c r="E185" i="17"/>
  <c r="E196" i="17"/>
  <c r="E205" i="17"/>
  <c r="E217" i="17"/>
  <c r="E228" i="17"/>
  <c r="E234" i="17"/>
  <c r="E242" i="17"/>
  <c r="E249" i="17"/>
  <c r="E256" i="17"/>
  <c r="E264" i="17"/>
  <c r="E270" i="17"/>
  <c r="E277" i="17"/>
  <c r="E285" i="17"/>
  <c r="E292" i="17"/>
  <c r="E298" i="17"/>
  <c r="E306" i="17"/>
  <c r="E313" i="17"/>
  <c r="E320" i="17"/>
  <c r="E328" i="17"/>
  <c r="E334" i="17"/>
  <c r="E341" i="17"/>
  <c r="E347" i="17"/>
  <c r="E352" i="17"/>
  <c r="E357" i="17"/>
  <c r="E363" i="17"/>
  <c r="E368" i="17"/>
  <c r="E373" i="17"/>
  <c r="E379" i="17"/>
  <c r="E384" i="17"/>
  <c r="E389" i="17"/>
  <c r="E395" i="17"/>
  <c r="E400" i="17"/>
  <c r="E405" i="17"/>
  <c r="E411" i="17"/>
  <c r="E416" i="17"/>
  <c r="E421" i="17"/>
  <c r="E427" i="17"/>
  <c r="E432" i="17"/>
  <c r="E437" i="17"/>
  <c r="E443" i="17"/>
  <c r="E448" i="17"/>
  <c r="E453" i="17"/>
  <c r="E459" i="17"/>
  <c r="E464" i="17"/>
  <c r="E469" i="17"/>
  <c r="E475" i="17"/>
  <c r="E480" i="17"/>
  <c r="E485" i="17"/>
  <c r="E489" i="17"/>
  <c r="E493" i="17"/>
  <c r="E497" i="17"/>
  <c r="E1211" i="17"/>
  <c r="E1190" i="17"/>
  <c r="E509" i="17"/>
  <c r="E513" i="17"/>
  <c r="E517" i="17"/>
  <c r="E521" i="17"/>
  <c r="E525" i="17"/>
  <c r="E529" i="17"/>
  <c r="E533" i="17"/>
  <c r="E537" i="17"/>
  <c r="E541" i="17"/>
  <c r="E545" i="17"/>
  <c r="E549" i="17"/>
  <c r="E553" i="17"/>
  <c r="E557" i="17"/>
  <c r="E561" i="17"/>
  <c r="E565" i="17"/>
  <c r="E569" i="17"/>
  <c r="E708" i="17"/>
  <c r="E700" i="17"/>
  <c r="E695" i="17"/>
  <c r="E685" i="17"/>
  <c r="E674" i="17"/>
  <c r="E669" i="17"/>
  <c r="E658" i="17"/>
  <c r="E653" i="17"/>
  <c r="E642" i="17"/>
  <c r="E631" i="17"/>
  <c r="E621" i="17"/>
  <c r="E615" i="17"/>
  <c r="E605" i="17"/>
  <c r="E599" i="17"/>
  <c r="E583" i="17"/>
  <c r="E308" i="17"/>
  <c r="E714" i="17"/>
  <c r="E710" i="17"/>
  <c r="E706" i="17"/>
  <c r="E702" i="17"/>
  <c r="E698" i="17"/>
  <c r="E693" i="17"/>
  <c r="E687" i="17"/>
  <c r="E682" i="17"/>
  <c r="E677" i="17"/>
  <c r="E671" i="17"/>
  <c r="E666" i="17"/>
  <c r="E661" i="17"/>
  <c r="E655" i="17"/>
  <c r="E650" i="17"/>
  <c r="E645" i="17"/>
  <c r="E639" i="17"/>
  <c r="E634" i="17"/>
  <c r="E629" i="17"/>
  <c r="E623" i="17"/>
  <c r="E618" i="17"/>
  <c r="E613" i="17"/>
  <c r="E607" i="17"/>
  <c r="E602" i="17"/>
  <c r="E597" i="17"/>
  <c r="E591" i="17"/>
  <c r="E586" i="17"/>
  <c r="E582" i="17"/>
  <c r="E576" i="17"/>
  <c r="E570" i="17"/>
  <c r="E562" i="17"/>
  <c r="E554" i="17"/>
  <c r="E546" i="17"/>
  <c r="E538" i="17"/>
  <c r="E530" i="17"/>
  <c r="E522" i="17"/>
  <c r="E514" i="17"/>
  <c r="E1192" i="17"/>
  <c r="E1194" i="17"/>
  <c r="E490" i="17"/>
  <c r="E481" i="17"/>
  <c r="E471" i="17"/>
  <c r="E460" i="17"/>
  <c r="E449" i="17"/>
  <c r="E439" i="17"/>
  <c r="E428" i="17"/>
  <c r="E417" i="17"/>
  <c r="E407" i="17"/>
  <c r="E396" i="17"/>
  <c r="E385" i="17"/>
  <c r="E375" i="17"/>
  <c r="E364" i="17"/>
  <c r="E353" i="17"/>
  <c r="E343" i="17"/>
  <c r="E329" i="17"/>
  <c r="E314" i="17"/>
  <c r="E301" i="17"/>
  <c r="E286" i="17"/>
  <c r="E272" i="17"/>
  <c r="E258" i="17"/>
  <c r="E244" i="17"/>
  <c r="E229" i="17"/>
  <c r="E209" i="17"/>
  <c r="E188" i="17"/>
  <c r="E165" i="17"/>
  <c r="E145" i="17"/>
  <c r="E124" i="17"/>
  <c r="E101" i="17"/>
  <c r="E81" i="17"/>
  <c r="E60" i="17"/>
  <c r="E37" i="17"/>
  <c r="E17" i="17"/>
  <c r="X1836" i="7"/>
  <c r="X1837" i="7"/>
  <c r="X1946" i="7"/>
  <c r="X1947" i="7"/>
  <c r="X2037" i="7"/>
  <c r="X2038" i="7"/>
  <c r="X2104" i="7"/>
  <c r="X2105" i="7"/>
  <c r="X2472" i="7"/>
  <c r="X2473" i="7"/>
  <c r="X2168" i="7"/>
  <c r="AD532" i="1"/>
  <c r="AD715" i="1"/>
  <c r="AD587" i="1"/>
  <c r="AD710" i="1"/>
  <c r="AD711" i="1"/>
  <c r="AD712" i="1"/>
  <c r="AD713" i="1"/>
  <c r="AD714" i="1"/>
  <c r="A681" i="12"/>
  <c r="A682" i="12"/>
  <c r="A683" i="12"/>
  <c r="A684" i="12"/>
  <c r="A685" i="12"/>
  <c r="A686" i="12"/>
  <c r="A687" i="12"/>
  <c r="A688" i="12"/>
  <c r="A677" i="12"/>
  <c r="A678" i="12"/>
  <c r="A679" i="12"/>
  <c r="A680" i="12"/>
  <c r="AD645" i="1"/>
  <c r="AD646" i="1"/>
  <c r="AD654" i="1"/>
  <c r="H5" i="4"/>
  <c r="AR645" i="1" l="1"/>
  <c r="AP645" i="1"/>
  <c r="AQ645" i="1" s="1"/>
  <c r="AP711" i="1"/>
  <c r="AQ711" i="1" s="1"/>
  <c r="AR711" i="1"/>
  <c r="AP532" i="1"/>
  <c r="AQ532" i="1" s="1"/>
  <c r="AR532" i="1"/>
  <c r="AP714" i="1"/>
  <c r="AQ714" i="1" s="1"/>
  <c r="AR714" i="1"/>
  <c r="AP710" i="1"/>
  <c r="AQ710" i="1" s="1"/>
  <c r="AR710" i="1"/>
  <c r="AR587" i="1"/>
  <c r="AP587" i="1"/>
  <c r="AQ587" i="1" s="1"/>
  <c r="AR713" i="1"/>
  <c r="AP713" i="1"/>
  <c r="AQ713" i="1" s="1"/>
  <c r="AP646" i="1"/>
  <c r="AQ646" i="1" s="1"/>
  <c r="AR646" i="1"/>
  <c r="AP712" i="1"/>
  <c r="AQ712" i="1" s="1"/>
  <c r="AR712" i="1"/>
  <c r="AR715" i="1"/>
  <c r="AP715" i="1"/>
  <c r="AQ715" i="1" s="1"/>
  <c r="AP654" i="1"/>
  <c r="AQ654" i="1" s="1"/>
  <c r="AR654" i="1"/>
  <c r="A675" i="12"/>
  <c r="A676" i="12"/>
  <c r="AD470" i="1"/>
  <c r="AD652" i="1"/>
  <c r="AR652" i="1" l="1"/>
  <c r="AP652" i="1"/>
  <c r="AQ652" i="1" s="1"/>
  <c r="AR470" i="1"/>
  <c r="AP470" i="1"/>
  <c r="AQ470" i="1" s="1"/>
  <c r="AD690" i="1"/>
  <c r="AD495" i="1"/>
  <c r="AR495" i="1" l="1"/>
  <c r="AP495" i="1"/>
  <c r="AQ495" i="1" s="1"/>
  <c r="AP690" i="1"/>
  <c r="AQ690" i="1" s="1"/>
  <c r="AR690" i="1"/>
  <c r="AD674" i="1"/>
  <c r="AD675" i="1"/>
  <c r="AD676" i="1"/>
  <c r="AR675" i="1" l="1"/>
  <c r="AP675" i="1"/>
  <c r="AQ675" i="1" s="1"/>
  <c r="AP676" i="1"/>
  <c r="AQ676" i="1" s="1"/>
  <c r="AR676" i="1"/>
  <c r="AP674" i="1"/>
  <c r="AQ674" i="1" s="1"/>
  <c r="AR674" i="1"/>
  <c r="A2" i="12"/>
  <c r="A3" i="12"/>
  <c r="A4" i="12"/>
  <c r="A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87" i="12"/>
  <c r="A588" i="12"/>
  <c r="A589" i="12"/>
  <c r="A590" i="12"/>
  <c r="A591" i="12"/>
  <c r="A592" i="12"/>
  <c r="A593" i="12"/>
  <c r="A594" i="12"/>
  <c r="A595" i="12"/>
  <c r="A596" i="12"/>
  <c r="A597" i="12"/>
  <c r="A598" i="12"/>
  <c r="A599" i="12"/>
  <c r="A600" i="12"/>
  <c r="A601" i="12"/>
  <c r="A602"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61" i="12"/>
  <c r="A662" i="12"/>
  <c r="A663" i="12"/>
  <c r="A664" i="12"/>
  <c r="A665" i="12"/>
  <c r="A666" i="12"/>
  <c r="A667" i="12"/>
  <c r="A668" i="12"/>
  <c r="A669" i="12"/>
  <c r="A670" i="12"/>
  <c r="A671" i="12"/>
  <c r="A672" i="12"/>
  <c r="A673" i="12"/>
  <c r="A674" i="12"/>
  <c r="AD628" i="1"/>
  <c r="AD583" i="1"/>
  <c r="AD568" i="1"/>
  <c r="AD567" i="1"/>
  <c r="AD648" i="1"/>
  <c r="AD500" i="1"/>
  <c r="AP648" i="1" l="1"/>
  <c r="AQ648" i="1" s="1"/>
  <c r="AR648" i="1"/>
  <c r="AP628" i="1"/>
  <c r="AQ628" i="1" s="1"/>
  <c r="AR628" i="1"/>
  <c r="AR568" i="1"/>
  <c r="AP568" i="1"/>
  <c r="AQ568" i="1" s="1"/>
  <c r="AC567" i="1"/>
  <c r="AP567" i="1"/>
  <c r="AQ567" i="1" s="1"/>
  <c r="AR567" i="1"/>
  <c r="AP500" i="1"/>
  <c r="AQ500" i="1" s="1"/>
  <c r="AR500" i="1"/>
  <c r="AP583" i="1"/>
  <c r="AQ583" i="1" s="1"/>
  <c r="AR583" i="1"/>
  <c r="AM732" i="1"/>
  <c r="AM736" i="1"/>
  <c r="AN732" i="1"/>
  <c r="AN736" i="1"/>
  <c r="AO732" i="1"/>
  <c r="AO736" i="1"/>
  <c r="AM734" i="1"/>
  <c r="AN734" i="1"/>
  <c r="AO734" i="1"/>
  <c r="AM735" i="1"/>
  <c r="AO731" i="1"/>
  <c r="AM733" i="1"/>
  <c r="AM737" i="1"/>
  <c r="AN733" i="1"/>
  <c r="AN737" i="1"/>
  <c r="AO733" i="1"/>
  <c r="AO737" i="1"/>
  <c r="AM730" i="1"/>
  <c r="AN730" i="1"/>
  <c r="AO730" i="1"/>
  <c r="AM731" i="1"/>
  <c r="AN731" i="1"/>
  <c r="AN735" i="1"/>
  <c r="AO735" i="1"/>
  <c r="S731" i="1"/>
  <c r="S735" i="1"/>
  <c r="S730" i="1"/>
  <c r="R733" i="1"/>
  <c r="S736" i="1"/>
  <c r="R737" i="1"/>
  <c r="S732" i="1"/>
  <c r="R731" i="1"/>
  <c r="R734" i="1"/>
  <c r="R730" i="1"/>
  <c r="T730" i="1" s="1"/>
  <c r="S734" i="1"/>
  <c r="R732" i="1"/>
  <c r="S737" i="1"/>
  <c r="R735" i="1"/>
  <c r="T735" i="1" s="1"/>
  <c r="S733" i="1"/>
  <c r="R736" i="1"/>
  <c r="AC727" i="1"/>
  <c r="AN728" i="1"/>
  <c r="AM727" i="1"/>
  <c r="S728" i="1"/>
  <c r="S729" i="1"/>
  <c r="AM728" i="1"/>
  <c r="AN727" i="1"/>
  <c r="R727" i="1"/>
  <c r="T727" i="1" s="1"/>
  <c r="AN729" i="1"/>
  <c r="AM729" i="1"/>
  <c r="S727" i="1"/>
  <c r="R728" i="1"/>
  <c r="T728" i="1" s="1"/>
  <c r="AO728" i="1"/>
  <c r="AO727" i="1"/>
  <c r="AC729" i="1"/>
  <c r="AC728" i="1"/>
  <c r="R729" i="1"/>
  <c r="T729" i="1" s="1"/>
  <c r="AO729" i="1"/>
  <c r="R726" i="1"/>
  <c r="T726" i="1" s="1"/>
  <c r="AN726" i="1"/>
  <c r="S726" i="1"/>
  <c r="AC726" i="1"/>
  <c r="AO726" i="1"/>
  <c r="AM726" i="1"/>
  <c r="AC725" i="1"/>
  <c r="AN725" i="1"/>
  <c r="AM725" i="1"/>
  <c r="R725" i="1"/>
  <c r="T725" i="1" s="1"/>
  <c r="AO725" i="1"/>
  <c r="S725" i="1"/>
  <c r="AC723" i="1"/>
  <c r="AM724" i="1"/>
  <c r="D908" i="17" s="1"/>
  <c r="AN723" i="1"/>
  <c r="AM723" i="1"/>
  <c r="AC724" i="1"/>
  <c r="AO724" i="1"/>
  <c r="S723" i="1"/>
  <c r="AO723" i="1"/>
  <c r="S724" i="1"/>
  <c r="R724" i="1"/>
  <c r="T724" i="1" s="1"/>
  <c r="R723" i="1"/>
  <c r="T723" i="1" s="1"/>
  <c r="AN724" i="1"/>
  <c r="AO722" i="1"/>
  <c r="AN720" i="1"/>
  <c r="AO720" i="1"/>
  <c r="AN722" i="1"/>
  <c r="AM722" i="1"/>
  <c r="D1222" i="17" s="1"/>
  <c r="R722" i="1"/>
  <c r="AO721" i="1"/>
  <c r="S722" i="1"/>
  <c r="R720" i="1"/>
  <c r="AM721" i="1"/>
  <c r="D1221" i="17" s="1"/>
  <c r="R721" i="1"/>
  <c r="AN721" i="1"/>
  <c r="S721" i="1"/>
  <c r="AM720" i="1"/>
  <c r="D1219" i="17" s="1"/>
  <c r="S720" i="1"/>
  <c r="AC685" i="1"/>
  <c r="AM686" i="1"/>
  <c r="AN686" i="1"/>
  <c r="AO686" i="1"/>
  <c r="AO685" i="1"/>
  <c r="R685" i="1"/>
  <c r="T685" i="1" s="1"/>
  <c r="S685" i="1"/>
  <c r="R687" i="1"/>
  <c r="T687" i="1" s="1"/>
  <c r="AC687" i="1"/>
  <c r="S687" i="1"/>
  <c r="AN687" i="1"/>
  <c r="AN685" i="1"/>
  <c r="AM685" i="1"/>
  <c r="AO687" i="1"/>
  <c r="AC686" i="1"/>
  <c r="S686" i="1"/>
  <c r="AM687" i="1"/>
  <c r="R686" i="1"/>
  <c r="T686" i="1" s="1"/>
  <c r="AC490" i="1"/>
  <c r="AM491" i="1"/>
  <c r="AO490" i="1"/>
  <c r="R490" i="1"/>
  <c r="AC491" i="1"/>
  <c r="S491" i="1"/>
  <c r="AN490" i="1"/>
  <c r="AN491" i="1"/>
  <c r="AO491" i="1"/>
  <c r="R491" i="1"/>
  <c r="T491" i="1" s="1"/>
  <c r="S490" i="1"/>
  <c r="AM490" i="1"/>
  <c r="D1009" i="17" s="1"/>
  <c r="AC713" i="1"/>
  <c r="AC714" i="1"/>
  <c r="AC711" i="1"/>
  <c r="AC712" i="1"/>
  <c r="AC654" i="1"/>
  <c r="AC715" i="1"/>
  <c r="AC646" i="1"/>
  <c r="AC710" i="1"/>
  <c r="AC532" i="1"/>
  <c r="AC587" i="1"/>
  <c r="AC645" i="1"/>
  <c r="AC470" i="1"/>
  <c r="AC652" i="1"/>
  <c r="AC495" i="1"/>
  <c r="AC690" i="1"/>
  <c r="AC675" i="1"/>
  <c r="AC500" i="1"/>
  <c r="AC583" i="1"/>
  <c r="AC676" i="1"/>
  <c r="AC568" i="1"/>
  <c r="AC648" i="1"/>
  <c r="AC628" i="1"/>
  <c r="AC674" i="1"/>
  <c r="AM714" i="1"/>
  <c r="AM710" i="1"/>
  <c r="D1010" i="17" s="1"/>
  <c r="R712" i="1"/>
  <c r="R714" i="1"/>
  <c r="AO710" i="1"/>
  <c r="AN714" i="1"/>
  <c r="AM715" i="1"/>
  <c r="D1195" i="17" s="1"/>
  <c r="AM532" i="1"/>
  <c r="D1056" i="17" s="1"/>
  <c r="AO711" i="1"/>
  <c r="S532" i="1"/>
  <c r="R587" i="1"/>
  <c r="S712" i="1"/>
  <c r="S587" i="1"/>
  <c r="AO532" i="1"/>
  <c r="AO715" i="1"/>
  <c r="AN532" i="1"/>
  <c r="S711" i="1"/>
  <c r="S710" i="1"/>
  <c r="AO713" i="1"/>
  <c r="AM713" i="1"/>
  <c r="AO714" i="1"/>
  <c r="AM711" i="1"/>
  <c r="D1024" i="17" s="1"/>
  <c r="AN711" i="1"/>
  <c r="S713" i="1"/>
  <c r="AO587" i="1"/>
  <c r="AN712" i="1"/>
  <c r="S715" i="1"/>
  <c r="AN713" i="1"/>
  <c r="AN715" i="1"/>
  <c r="AN587" i="1"/>
  <c r="R532" i="1"/>
  <c r="R713" i="1"/>
  <c r="AN710" i="1"/>
  <c r="AM587" i="1"/>
  <c r="D1115" i="17" s="1"/>
  <c r="AM712" i="1"/>
  <c r="D1045" i="17" s="1"/>
  <c r="S714" i="1"/>
  <c r="R711" i="1"/>
  <c r="T711" i="1" s="1"/>
  <c r="R710" i="1"/>
  <c r="R715" i="1"/>
  <c r="T715" i="1" s="1"/>
  <c r="AO712" i="1"/>
  <c r="AN645" i="1"/>
  <c r="AO646" i="1"/>
  <c r="S646" i="1"/>
  <c r="S645" i="1"/>
  <c r="S654" i="1"/>
  <c r="AO645" i="1"/>
  <c r="R645" i="1"/>
  <c r="R654" i="1"/>
  <c r="AM646" i="1"/>
  <c r="AN654" i="1"/>
  <c r="AM654" i="1"/>
  <c r="D1008" i="17" s="1"/>
  <c r="R646" i="1"/>
  <c r="AN646" i="1"/>
  <c r="AO654" i="1"/>
  <c r="AM645" i="1"/>
  <c r="R470" i="1"/>
  <c r="AM652" i="1"/>
  <c r="D1214" i="17" s="1"/>
  <c r="AM470" i="1"/>
  <c r="D1007" i="17" s="1"/>
  <c r="R652" i="1"/>
  <c r="S652" i="1"/>
  <c r="S470" i="1"/>
  <c r="AN652" i="1"/>
  <c r="AM495" i="1"/>
  <c r="AO652" i="1"/>
  <c r="AO470" i="1"/>
  <c r="AM690" i="1"/>
  <c r="AN470" i="1"/>
  <c r="R690" i="1"/>
  <c r="T690" i="1" s="1"/>
  <c r="S690" i="1"/>
  <c r="R495" i="1"/>
  <c r="T495" i="1" s="1"/>
  <c r="AN690" i="1"/>
  <c r="AN495" i="1"/>
  <c r="S495" i="1"/>
  <c r="AO495" i="1"/>
  <c r="AO690" i="1"/>
  <c r="AN676" i="1"/>
  <c r="AM674" i="1"/>
  <c r="AM676" i="1"/>
  <c r="R675" i="1"/>
  <c r="S674" i="1"/>
  <c r="AN675" i="1"/>
  <c r="S675" i="1"/>
  <c r="AO676" i="1"/>
  <c r="AO674" i="1"/>
  <c r="AO675" i="1"/>
  <c r="S676" i="1"/>
  <c r="R676" i="1"/>
  <c r="AN674" i="1"/>
  <c r="AM675" i="1"/>
  <c r="R674" i="1"/>
  <c r="AM628" i="1"/>
  <c r="S648" i="1"/>
  <c r="AM500" i="1"/>
  <c r="D1209" i="17" s="1"/>
  <c r="AO628" i="1"/>
  <c r="S500" i="1"/>
  <c r="AN628" i="1"/>
  <c r="S628" i="1"/>
  <c r="AO583" i="1"/>
  <c r="AM583" i="1"/>
  <c r="AO648" i="1"/>
  <c r="AN648" i="1"/>
  <c r="AM568" i="1"/>
  <c r="S583" i="1"/>
  <c r="R583" i="1"/>
  <c r="AN583" i="1"/>
  <c r="R628" i="1"/>
  <c r="AO500" i="1"/>
  <c r="AN500" i="1"/>
  <c r="AM648" i="1"/>
  <c r="D1210" i="17" s="1"/>
  <c r="R567" i="1"/>
  <c r="AM567" i="1"/>
  <c r="AO567" i="1"/>
  <c r="R648" i="1"/>
  <c r="AN567" i="1"/>
  <c r="S567" i="1"/>
  <c r="AO568" i="1"/>
  <c r="S568" i="1"/>
  <c r="R568" i="1"/>
  <c r="AN568" i="1"/>
  <c r="R500" i="1"/>
  <c r="T732" i="1" l="1"/>
  <c r="T734" i="1"/>
  <c r="T736" i="1"/>
  <c r="T731" i="1"/>
  <c r="T733" i="1"/>
  <c r="T737" i="1"/>
  <c r="D1048" i="17"/>
  <c r="D1047" i="17"/>
  <c r="D1113" i="17"/>
  <c r="D1112" i="17"/>
  <c r="D1114" i="17"/>
  <c r="D1225" i="17"/>
  <c r="D1229" i="17"/>
  <c r="D1227" i="17"/>
  <c r="D1228" i="17"/>
  <c r="D1226" i="17"/>
  <c r="D1230" i="17"/>
  <c r="D1223" i="17"/>
  <c r="D1224" i="17"/>
  <c r="D1201" i="17"/>
  <c r="D1202" i="17"/>
  <c r="D1203" i="17"/>
  <c r="T710" i="1"/>
  <c r="T490" i="1"/>
  <c r="T712" i="1"/>
  <c r="T720" i="1"/>
  <c r="T532" i="1"/>
  <c r="T721" i="1"/>
  <c r="T722" i="1"/>
  <c r="T714" i="1"/>
  <c r="T713" i="1"/>
  <c r="T587" i="1"/>
  <c r="T646" i="1"/>
  <c r="T654" i="1"/>
  <c r="T645" i="1"/>
  <c r="T674" i="1"/>
  <c r="T676" i="1"/>
  <c r="T675" i="1"/>
  <c r="T652" i="1"/>
  <c r="T470" i="1"/>
  <c r="T648" i="1"/>
  <c r="T628" i="1"/>
  <c r="T500" i="1"/>
  <c r="T583" i="1"/>
  <c r="T568" i="1"/>
  <c r="T567" i="1"/>
  <c r="F699" i="1"/>
  <c r="AD709" i="1"/>
  <c r="AD545" i="1"/>
  <c r="AD677" i="1"/>
  <c r="AD640" i="1"/>
  <c r="AD641" i="1"/>
  <c r="AD702" i="1"/>
  <c r="AD703" i="1"/>
  <c r="AD704" i="1"/>
  <c r="AD636" i="1"/>
  <c r="AD637" i="1"/>
  <c r="AD638" i="1"/>
  <c r="AD639" i="1"/>
  <c r="AI636" i="1"/>
  <c r="AI637" i="1"/>
  <c r="AJ545" i="1"/>
  <c r="AJ636" i="1"/>
  <c r="AJ637" i="1"/>
  <c r="AS637" i="1" s="1"/>
  <c r="AT637" i="1" s="1"/>
  <c r="AK545" i="1"/>
  <c r="AK636" i="1"/>
  <c r="AK637" i="1"/>
  <c r="AD701" i="1"/>
  <c r="AD691" i="1"/>
  <c r="AD664" i="1"/>
  <c r="I5" i="4"/>
  <c r="AS636" i="1" l="1"/>
  <c r="AT636" i="1" s="1"/>
  <c r="AS545" i="1"/>
  <c r="AT545" i="1" s="1"/>
  <c r="AC701" i="1"/>
  <c r="AR701" i="1"/>
  <c r="AP701" i="1"/>
  <c r="AQ701" i="1" s="1"/>
  <c r="AC636" i="1"/>
  <c r="AP636" i="1"/>
  <c r="AQ636" i="1" s="1"/>
  <c r="AR636" i="1"/>
  <c r="AC639" i="1"/>
  <c r="AR639" i="1"/>
  <c r="AP639" i="1"/>
  <c r="AQ639" i="1" s="1"/>
  <c r="AC664" i="1"/>
  <c r="AP664" i="1"/>
  <c r="AQ664" i="1" s="1"/>
  <c r="AR664" i="1"/>
  <c r="AC691" i="1"/>
  <c r="AP691" i="1"/>
  <c r="AQ691" i="1" s="1"/>
  <c r="AR691" i="1"/>
  <c r="AC637" i="1"/>
  <c r="AR637" i="1"/>
  <c r="AP637" i="1"/>
  <c r="AQ637" i="1" s="1"/>
  <c r="AC702" i="1"/>
  <c r="AP702" i="1"/>
  <c r="AQ702" i="1" s="1"/>
  <c r="AR702" i="1"/>
  <c r="AC545" i="1"/>
  <c r="AR545" i="1"/>
  <c r="AP545" i="1"/>
  <c r="AQ545" i="1" s="1"/>
  <c r="AC709" i="1"/>
  <c r="AR709" i="1"/>
  <c r="AP709" i="1"/>
  <c r="AQ709" i="1" s="1"/>
  <c r="AC640" i="1"/>
  <c r="AP640" i="1"/>
  <c r="AQ640" i="1" s="1"/>
  <c r="AR640" i="1"/>
  <c r="AC641" i="1"/>
  <c r="AR641" i="1"/>
  <c r="AP641" i="1"/>
  <c r="AQ641" i="1" s="1"/>
  <c r="AC704" i="1"/>
  <c r="AP704" i="1"/>
  <c r="AQ704" i="1" s="1"/>
  <c r="AR704" i="1"/>
  <c r="AC638" i="1"/>
  <c r="AP638" i="1"/>
  <c r="AQ638" i="1" s="1"/>
  <c r="AR638" i="1"/>
  <c r="AC703" i="1"/>
  <c r="AP703" i="1"/>
  <c r="AQ703" i="1" s="1"/>
  <c r="AR703" i="1"/>
  <c r="AC677" i="1"/>
  <c r="AR677" i="1"/>
  <c r="AP677" i="1"/>
  <c r="AQ677" i="1" s="1"/>
  <c r="B1207" i="17"/>
  <c r="B1208" i="17"/>
  <c r="C1207" i="17"/>
  <c r="C1208" i="17"/>
  <c r="J5" i="4"/>
  <c r="AM636" i="1"/>
  <c r="AM639" i="1"/>
  <c r="AO641" i="1"/>
  <c r="R702" i="1"/>
  <c r="AM545" i="1"/>
  <c r="AM641" i="1"/>
  <c r="D1111" i="17" s="1"/>
  <c r="AN638" i="1"/>
  <c r="AN703" i="1"/>
  <c r="R701" i="1"/>
  <c r="T701" i="1" s="1"/>
  <c r="R638" i="1"/>
  <c r="R704" i="1"/>
  <c r="R691" i="1"/>
  <c r="T691" i="1" s="1"/>
  <c r="AO545" i="1"/>
  <c r="AN545" i="1"/>
  <c r="AM638" i="1"/>
  <c r="AM704" i="1"/>
  <c r="R703" i="1"/>
  <c r="R664" i="1"/>
  <c r="T664" i="1" s="1"/>
  <c r="AO637" i="1"/>
  <c r="AN637" i="1"/>
  <c r="AM703" i="1"/>
  <c r="R637" i="1"/>
  <c r="R545" i="1"/>
  <c r="AO703" i="1"/>
  <c r="AN704" i="1"/>
  <c r="AM637" i="1"/>
  <c r="R639" i="1"/>
  <c r="R636" i="1"/>
  <c r="R641" i="1"/>
  <c r="R709" i="1"/>
  <c r="T709" i="1" s="1"/>
  <c r="AO639" i="1"/>
  <c r="AO709" i="1"/>
  <c r="AM709" i="1"/>
  <c r="AO636" i="1"/>
  <c r="AN709" i="1"/>
  <c r="AN639" i="1"/>
  <c r="AN636" i="1"/>
  <c r="AN641" i="1"/>
  <c r="AO638" i="1"/>
  <c r="AO704" i="1"/>
  <c r="AM701" i="1"/>
  <c r="S704" i="1"/>
  <c r="S639" i="1"/>
  <c r="S703" i="1"/>
  <c r="S638" i="1"/>
  <c r="S637" i="1"/>
  <c r="S545" i="1"/>
  <c r="S636" i="1"/>
  <c r="S641" i="1"/>
  <c r="S709" i="1"/>
  <c r="AO701" i="1"/>
  <c r="S701" i="1"/>
  <c r="AN701" i="1"/>
  <c r="AM702" i="1"/>
  <c r="AM691" i="1"/>
  <c r="AO691" i="1"/>
  <c r="AN691" i="1"/>
  <c r="S691" i="1"/>
  <c r="AO664" i="1"/>
  <c r="AN664" i="1"/>
  <c r="AM664" i="1"/>
  <c r="S664" i="1"/>
  <c r="S702" i="1"/>
  <c r="AO702" i="1"/>
  <c r="AN702" i="1"/>
  <c r="D1141" i="17" l="1"/>
  <c r="D1140" i="17"/>
  <c r="D1205" i="17"/>
  <c r="D1206" i="17"/>
  <c r="D1204" i="17"/>
  <c r="D1207" i="17"/>
  <c r="D1208" i="17"/>
  <c r="T637" i="1"/>
  <c r="T702" i="1"/>
  <c r="T641" i="1"/>
  <c r="T704" i="1"/>
  <c r="T636" i="1"/>
  <c r="T703" i="1"/>
  <c r="T638" i="1"/>
  <c r="T639" i="1"/>
  <c r="T545" i="1"/>
  <c r="AD647" i="1"/>
  <c r="AD629" i="1"/>
  <c r="AD626" i="1"/>
  <c r="AD630" i="1"/>
  <c r="AD631" i="1"/>
  <c r="AD632" i="1"/>
  <c r="AD492" i="1"/>
  <c r="AC631" i="1" l="1"/>
  <c r="AP631" i="1"/>
  <c r="AQ631" i="1" s="1"/>
  <c r="AR631" i="1"/>
  <c r="AC647" i="1"/>
  <c r="AP647" i="1"/>
  <c r="AQ647" i="1" s="1"/>
  <c r="AR647" i="1"/>
  <c r="AC630" i="1"/>
  <c r="AP630" i="1"/>
  <c r="AQ630" i="1" s="1"/>
  <c r="AR630" i="1"/>
  <c r="AC492" i="1"/>
  <c r="AP492" i="1"/>
  <c r="AQ492" i="1" s="1"/>
  <c r="AR492" i="1"/>
  <c r="AC626" i="1"/>
  <c r="AP626" i="1"/>
  <c r="AQ626" i="1" s="1"/>
  <c r="AR626" i="1"/>
  <c r="AC632" i="1"/>
  <c r="AP632" i="1"/>
  <c r="AQ632" i="1" s="1"/>
  <c r="AR632" i="1"/>
  <c r="AC629" i="1"/>
  <c r="AR629" i="1"/>
  <c r="AP629" i="1"/>
  <c r="AQ629" i="1" s="1"/>
  <c r="AO647" i="1"/>
  <c r="AO631" i="1"/>
  <c r="AO630" i="1"/>
  <c r="AM630" i="1"/>
  <c r="AO640" i="1"/>
  <c r="AM640" i="1"/>
  <c r="D1138" i="17" s="1"/>
  <c r="AO492" i="1"/>
  <c r="AM492" i="1"/>
  <c r="D1051" i="17" s="1"/>
  <c r="AO626" i="1"/>
  <c r="AN626" i="1"/>
  <c r="AO632" i="1"/>
  <c r="AM632" i="1"/>
  <c r="AN629" i="1"/>
  <c r="AO629" i="1"/>
  <c r="AM629" i="1"/>
  <c r="D1139" i="17" s="1"/>
  <c r="AM626" i="1"/>
  <c r="AM631" i="1"/>
  <c r="AM647" i="1"/>
  <c r="D1178" i="17" s="1"/>
  <c r="AN632" i="1"/>
  <c r="AN631" i="1"/>
  <c r="AN647" i="1"/>
  <c r="AN640" i="1"/>
  <c r="AN492" i="1"/>
  <c r="AN630" i="1"/>
  <c r="S631" i="1"/>
  <c r="S640" i="1"/>
  <c r="R630" i="1"/>
  <c r="D1117" i="17" l="1"/>
  <c r="D1119" i="17"/>
  <c r="D1118" i="17"/>
  <c r="D1134" i="17"/>
  <c r="S632" i="1"/>
  <c r="R631" i="1"/>
  <c r="T631" i="1" s="1"/>
  <c r="R492" i="1"/>
  <c r="R632" i="1"/>
  <c r="S492" i="1"/>
  <c r="S629" i="1"/>
  <c r="R640" i="1"/>
  <c r="T640" i="1" s="1"/>
  <c r="S630" i="1"/>
  <c r="T630" i="1" s="1"/>
  <c r="S626" i="1"/>
  <c r="S647" i="1"/>
  <c r="AM677" i="1" l="1"/>
  <c r="D1218" i="17" s="1"/>
  <c r="AO677" i="1"/>
  <c r="AN677" i="1"/>
  <c r="T632" i="1"/>
  <c r="T492" i="1"/>
  <c r="S677" i="1"/>
  <c r="R677" i="1"/>
  <c r="AD670" i="1"/>
  <c r="AD671" i="1"/>
  <c r="AD673" i="1"/>
  <c r="AD672" i="1"/>
  <c r="X2618" i="7"/>
  <c r="X2619" i="7"/>
  <c r="X2620" i="7"/>
  <c r="X2621" i="7"/>
  <c r="X2622" i="7"/>
  <c r="X2623" i="7"/>
  <c r="X2624" i="7"/>
  <c r="X2625" i="7"/>
  <c r="X2626" i="7"/>
  <c r="X2627" i="7"/>
  <c r="X2628" i="7"/>
  <c r="X2629" i="7"/>
  <c r="X2630" i="7"/>
  <c r="X2631" i="7"/>
  <c r="X2632" i="7"/>
  <c r="X2633" i="7"/>
  <c r="X2634" i="7"/>
  <c r="X2635" i="7"/>
  <c r="X2636" i="7"/>
  <c r="X2637" i="7"/>
  <c r="X2638" i="7"/>
  <c r="X2639" i="7"/>
  <c r="AD5" i="1"/>
  <c r="AD4" i="1"/>
  <c r="AD6" i="1"/>
  <c r="AD663" i="1"/>
  <c r="AD7" i="1"/>
  <c r="AD8" i="1"/>
  <c r="AD9" i="1"/>
  <c r="AD10" i="1"/>
  <c r="AD11" i="1"/>
  <c r="AD12" i="1"/>
  <c r="AD13" i="1"/>
  <c r="AD14" i="1"/>
  <c r="AD15" i="1"/>
  <c r="AD17" i="1"/>
  <c r="AD16" i="1"/>
  <c r="AD20" i="1"/>
  <c r="AD18" i="1"/>
  <c r="AD19" i="1"/>
  <c r="AD21" i="1"/>
  <c r="AD22" i="1"/>
  <c r="AD24" i="1"/>
  <c r="AD23" i="1"/>
  <c r="AD25" i="1"/>
  <c r="AD26" i="1"/>
  <c r="AD27" i="1"/>
  <c r="AD29" i="1"/>
  <c r="AD30" i="1"/>
  <c r="AD586" i="1"/>
  <c r="AD31" i="1"/>
  <c r="AD32" i="1"/>
  <c r="AD33" i="1"/>
  <c r="AD34" i="1"/>
  <c r="AD35" i="1"/>
  <c r="AD36" i="1"/>
  <c r="AD38" i="1"/>
  <c r="AD28" i="1"/>
  <c r="AD39" i="1"/>
  <c r="AD40" i="1"/>
  <c r="AD41" i="1"/>
  <c r="AD44" i="1"/>
  <c r="AD43" i="1"/>
  <c r="AD42" i="1"/>
  <c r="AD45" i="1"/>
  <c r="AD46" i="1"/>
  <c r="AD47" i="1"/>
  <c r="AD48" i="1"/>
  <c r="AD49" i="1"/>
  <c r="AD50" i="1"/>
  <c r="AD59" i="1"/>
  <c r="AD60" i="1"/>
  <c r="AD58" i="1"/>
  <c r="AD57" i="1"/>
  <c r="AD51" i="1"/>
  <c r="AD52" i="1"/>
  <c r="AD53" i="1"/>
  <c r="AD54" i="1"/>
  <c r="AD55" i="1"/>
  <c r="AD56" i="1"/>
  <c r="AD62" i="1"/>
  <c r="AD63" i="1"/>
  <c r="AD64" i="1"/>
  <c r="AD61" i="1"/>
  <c r="AD67" i="1"/>
  <c r="AD65" i="1"/>
  <c r="AD68" i="1"/>
  <c r="AD66" i="1"/>
  <c r="AD71" i="1"/>
  <c r="AD70" i="1"/>
  <c r="AD69" i="1"/>
  <c r="AD72" i="1"/>
  <c r="AD73" i="1"/>
  <c r="AD76" i="1"/>
  <c r="AD75" i="1"/>
  <c r="AD74" i="1"/>
  <c r="AD78" i="1"/>
  <c r="AD77" i="1"/>
  <c r="AD79" i="1"/>
  <c r="AD80" i="1"/>
  <c r="AD81" i="1"/>
  <c r="AD82" i="1"/>
  <c r="AD86" i="1"/>
  <c r="AD85" i="1"/>
  <c r="AD87" i="1"/>
  <c r="AD88" i="1"/>
  <c r="AD89" i="1"/>
  <c r="AD83" i="1"/>
  <c r="AD84" i="1"/>
  <c r="AD100" i="1"/>
  <c r="AD90" i="1"/>
  <c r="AD120" i="1"/>
  <c r="AD121" i="1"/>
  <c r="AD122" i="1"/>
  <c r="AD127" i="1"/>
  <c r="AD123" i="1"/>
  <c r="AD114" i="1"/>
  <c r="AD115" i="1"/>
  <c r="AD116" i="1"/>
  <c r="AD117" i="1"/>
  <c r="AD118" i="1"/>
  <c r="AD119" i="1"/>
  <c r="AD91" i="1"/>
  <c r="AD92" i="1"/>
  <c r="AD93" i="1"/>
  <c r="AD94" i="1"/>
  <c r="AD98" i="1"/>
  <c r="AD97" i="1"/>
  <c r="AD96" i="1"/>
  <c r="AD95" i="1"/>
  <c r="AD99" i="1"/>
  <c r="AD108" i="1"/>
  <c r="AD109" i="1"/>
  <c r="AD110" i="1"/>
  <c r="AD111" i="1"/>
  <c r="AD112" i="1"/>
  <c r="AD113" i="1"/>
  <c r="AD125" i="1"/>
  <c r="AD126" i="1"/>
  <c r="AD102" i="1"/>
  <c r="AD103" i="1"/>
  <c r="AD104" i="1"/>
  <c r="AD105" i="1"/>
  <c r="AD106" i="1"/>
  <c r="AD107" i="1"/>
  <c r="AD101" i="1"/>
  <c r="AD124" i="1"/>
  <c r="AD135" i="1"/>
  <c r="AD128" i="1"/>
  <c r="AD129" i="1"/>
  <c r="AD130" i="1"/>
  <c r="AD131" i="1"/>
  <c r="AD138" i="1"/>
  <c r="AD132" i="1"/>
  <c r="AD139" i="1"/>
  <c r="AD140" i="1"/>
  <c r="AD136" i="1"/>
  <c r="AD137" i="1"/>
  <c r="AD134" i="1"/>
  <c r="AD133" i="1"/>
  <c r="AD145" i="1"/>
  <c r="AD141" i="1"/>
  <c r="AD142" i="1"/>
  <c r="AD143" i="1"/>
  <c r="AD144" i="1"/>
  <c r="AD147" i="1"/>
  <c r="AD154" i="1"/>
  <c r="AD148" i="1"/>
  <c r="AD153" i="1"/>
  <c r="AD146" i="1"/>
  <c r="AD149" i="1"/>
  <c r="AD151" i="1"/>
  <c r="AD155" i="1"/>
  <c r="AD150" i="1"/>
  <c r="AD152" i="1"/>
  <c r="AD156" i="1"/>
  <c r="AD157" i="1"/>
  <c r="AD158" i="1"/>
  <c r="AD159" i="1"/>
  <c r="AD160" i="1"/>
  <c r="AD165" i="1"/>
  <c r="AD162" i="1"/>
  <c r="AD166" i="1"/>
  <c r="AD163" i="1"/>
  <c r="AD167" i="1"/>
  <c r="AD164" i="1"/>
  <c r="AD161" i="1"/>
  <c r="AD168" i="1"/>
  <c r="AD169" i="1"/>
  <c r="AD174" i="1"/>
  <c r="AD170" i="1"/>
  <c r="AD175" i="1"/>
  <c r="AD171" i="1"/>
  <c r="AD172" i="1"/>
  <c r="AD173" i="1"/>
  <c r="AD176" i="1"/>
  <c r="AD177" i="1"/>
  <c r="AD187" i="1"/>
  <c r="AD188" i="1"/>
  <c r="AD179" i="1"/>
  <c r="AD180" i="1"/>
  <c r="AD178" i="1"/>
  <c r="AD185" i="1"/>
  <c r="AD184" i="1"/>
  <c r="AD181" i="1"/>
  <c r="AD186" i="1"/>
  <c r="AD183" i="1"/>
  <c r="AD182" i="1"/>
  <c r="AD189" i="1"/>
  <c r="AD195" i="1"/>
  <c r="AD194" i="1"/>
  <c r="AD190" i="1"/>
  <c r="AD191" i="1"/>
  <c r="AD192" i="1"/>
  <c r="AD193" i="1"/>
  <c r="AD198" i="1"/>
  <c r="AD197" i="1"/>
  <c r="AD196" i="1"/>
  <c r="AD199" i="1"/>
  <c r="AD208" i="1"/>
  <c r="AD209" i="1"/>
  <c r="AD205" i="1"/>
  <c r="AD202" i="1"/>
  <c r="AD206" i="1"/>
  <c r="AD211" i="1"/>
  <c r="AD204" i="1"/>
  <c r="AD207" i="1"/>
  <c r="AD203" i="1"/>
  <c r="AD214" i="1"/>
  <c r="AD213" i="1"/>
  <c r="AD212" i="1"/>
  <c r="AD200" i="1"/>
  <c r="AD210" i="1"/>
  <c r="AD649" i="1"/>
  <c r="AD224" i="1"/>
  <c r="AD225" i="1"/>
  <c r="AD226" i="1"/>
  <c r="AD227" i="1"/>
  <c r="AD228" i="1"/>
  <c r="AD229" i="1"/>
  <c r="AD230" i="1"/>
  <c r="AD216" i="1"/>
  <c r="AD217" i="1"/>
  <c r="AD218" i="1"/>
  <c r="AD219" i="1"/>
  <c r="AD220" i="1"/>
  <c r="AD241" i="1"/>
  <c r="AD242" i="1"/>
  <c r="AD243" i="1"/>
  <c r="AD244" i="1"/>
  <c r="AD231" i="1"/>
  <c r="AD232" i="1"/>
  <c r="AD233" i="1"/>
  <c r="AD234" i="1"/>
  <c r="AD235" i="1"/>
  <c r="AD236" i="1"/>
  <c r="AD239" i="1"/>
  <c r="AD246" i="1"/>
  <c r="AD238" i="1"/>
  <c r="AD215" i="1"/>
  <c r="AD245" i="1"/>
  <c r="AD222" i="1"/>
  <c r="AD221" i="1"/>
  <c r="AD223" i="1"/>
  <c r="AD237" i="1"/>
  <c r="AD240" i="1"/>
  <c r="AD247" i="1"/>
  <c r="AD251" i="1"/>
  <c r="AD254" i="1"/>
  <c r="AD250" i="1"/>
  <c r="AD248" i="1"/>
  <c r="AD249" i="1"/>
  <c r="AD253" i="1"/>
  <c r="AD252" i="1"/>
  <c r="AD266" i="1"/>
  <c r="AD273" i="1"/>
  <c r="AD275" i="1"/>
  <c r="AD276" i="1"/>
  <c r="AD278" i="1"/>
  <c r="AD279" i="1"/>
  <c r="AD271" i="1"/>
  <c r="AD256" i="1"/>
  <c r="AD257" i="1"/>
  <c r="AD258" i="1"/>
  <c r="AD261" i="1"/>
  <c r="AD262" i="1"/>
  <c r="AD260" i="1"/>
  <c r="AD265" i="1"/>
  <c r="AD259" i="1"/>
  <c r="AD263" i="1"/>
  <c r="AD264" i="1"/>
  <c r="AD267" i="1"/>
  <c r="AD272" i="1"/>
  <c r="AD268" i="1"/>
  <c r="AD255" i="1"/>
  <c r="AD269" i="1"/>
  <c r="AD270" i="1"/>
  <c r="AD281" i="1"/>
  <c r="AD277" i="1"/>
  <c r="AD280" i="1"/>
  <c r="AD274" i="1"/>
  <c r="AD288" i="1"/>
  <c r="AD285" i="1"/>
  <c r="AD289" i="1"/>
  <c r="AD496" i="1"/>
  <c r="AD497" i="1"/>
  <c r="AD498" i="1"/>
  <c r="AD287" i="1"/>
  <c r="AD291" i="1"/>
  <c r="AD286" i="1"/>
  <c r="AD290" i="1"/>
  <c r="AD292" i="1"/>
  <c r="AD293" i="1"/>
  <c r="AD294" i="1"/>
  <c r="AD298" i="1"/>
  <c r="AD297" i="1"/>
  <c r="AD295" i="1"/>
  <c r="AD296" i="1"/>
  <c r="AD299" i="1"/>
  <c r="AD300" i="1"/>
  <c r="AD302" i="1"/>
  <c r="AD303" i="1"/>
  <c r="AD301" i="1"/>
  <c r="AD309" i="1"/>
  <c r="AD306" i="1"/>
  <c r="AD304" i="1"/>
  <c r="AD305" i="1"/>
  <c r="AD307" i="1"/>
  <c r="AD310" i="1"/>
  <c r="AD308" i="1"/>
  <c r="AD314" i="1"/>
  <c r="AD315" i="1"/>
  <c r="AD316" i="1"/>
  <c r="AD317" i="1"/>
  <c r="AD318" i="1"/>
  <c r="AD321" i="1"/>
  <c r="AD322" i="1"/>
  <c r="AD320" i="1"/>
  <c r="AD311" i="1"/>
  <c r="AD312" i="1"/>
  <c r="AD323" i="1"/>
  <c r="AD313" i="1"/>
  <c r="AD319" i="1"/>
  <c r="AD325" i="1"/>
  <c r="AD330" i="1"/>
  <c r="AD326" i="1"/>
  <c r="AD327" i="1"/>
  <c r="AD329" i="1"/>
  <c r="AD324" i="1"/>
  <c r="AD331" i="1"/>
  <c r="AD332" i="1"/>
  <c r="AD328" i="1"/>
  <c r="AD338" i="1"/>
  <c r="AD335" i="1"/>
  <c r="AD334" i="1"/>
  <c r="AD336" i="1"/>
  <c r="AD333" i="1"/>
  <c r="AD337" i="1"/>
  <c r="AD339" i="1"/>
  <c r="AD340" i="1"/>
  <c r="AD341" i="1"/>
  <c r="AD650" i="1"/>
  <c r="AD342" i="1"/>
  <c r="AD343" i="1"/>
  <c r="AD350" i="1"/>
  <c r="AD353" i="1"/>
  <c r="AD347" i="1"/>
  <c r="AD344" i="1"/>
  <c r="AD352" i="1"/>
  <c r="AD354" i="1"/>
  <c r="AD644" i="1"/>
  <c r="AD348" i="1"/>
  <c r="AD345" i="1"/>
  <c r="AD351" i="1"/>
  <c r="AD349" i="1"/>
  <c r="AD355" i="1"/>
  <c r="AD356" i="1"/>
  <c r="AD357" i="1"/>
  <c r="AD358" i="1"/>
  <c r="AD359" i="1"/>
  <c r="AD360" i="1"/>
  <c r="AD361" i="1"/>
  <c r="AD362" i="1"/>
  <c r="AD363" i="1"/>
  <c r="AD364" i="1"/>
  <c r="AD365" i="1"/>
  <c r="AD367" i="1"/>
  <c r="AD366" i="1"/>
  <c r="AD368" i="1"/>
  <c r="AD371" i="1"/>
  <c r="AD372" i="1"/>
  <c r="AD373" i="1"/>
  <c r="AD370" i="1"/>
  <c r="AD375" i="1"/>
  <c r="AD374" i="1"/>
  <c r="AD369" i="1"/>
  <c r="AD376" i="1"/>
  <c r="AD378" i="1"/>
  <c r="AD377" i="1"/>
  <c r="AD380" i="1"/>
  <c r="AD381" i="1"/>
  <c r="AD379" i="1"/>
  <c r="AD383" i="1"/>
  <c r="AD382" i="1"/>
  <c r="AD390" i="1"/>
  <c r="AD388" i="1"/>
  <c r="AD387" i="1"/>
  <c r="AD385" i="1"/>
  <c r="AD386" i="1"/>
  <c r="AD389" i="1"/>
  <c r="AD384" i="1"/>
  <c r="AD392" i="1"/>
  <c r="AD394" i="1"/>
  <c r="AD393" i="1"/>
  <c r="AD391" i="1"/>
  <c r="AD395" i="1"/>
  <c r="AD397" i="1"/>
  <c r="AD396" i="1"/>
  <c r="AD398" i="1"/>
  <c r="AD399" i="1"/>
  <c r="AD400" i="1"/>
  <c r="AD404" i="1"/>
  <c r="AD401" i="1"/>
  <c r="AD402" i="1"/>
  <c r="AD403" i="1"/>
  <c r="AD538" i="1"/>
  <c r="AD539" i="1"/>
  <c r="AD407" i="1"/>
  <c r="AD406" i="1"/>
  <c r="AD408" i="1"/>
  <c r="AD410" i="1"/>
  <c r="AD409" i="1"/>
  <c r="AD411" i="1"/>
  <c r="AD415" i="1"/>
  <c r="AD416" i="1"/>
  <c r="AD414" i="1"/>
  <c r="AD412" i="1"/>
  <c r="AD413" i="1"/>
  <c r="AD417" i="1"/>
  <c r="AD418" i="1"/>
  <c r="AD420" i="1"/>
  <c r="AD419" i="1"/>
  <c r="AD421" i="1"/>
  <c r="AD423" i="1"/>
  <c r="AD424" i="1"/>
  <c r="AD422" i="1"/>
  <c r="AD426" i="1"/>
  <c r="AD433" i="1"/>
  <c r="AD434" i="1"/>
  <c r="AD429" i="1"/>
  <c r="AD430" i="1"/>
  <c r="AD431" i="1"/>
  <c r="AD432" i="1"/>
  <c r="AD425" i="1"/>
  <c r="AD440" i="1"/>
  <c r="AD437" i="1"/>
  <c r="AD438" i="1"/>
  <c r="AD436" i="1"/>
  <c r="AD435" i="1"/>
  <c r="AD427" i="1"/>
  <c r="AD428" i="1"/>
  <c r="AD439" i="1"/>
  <c r="AD441" i="1"/>
  <c r="AD442" i="1"/>
  <c r="AD445" i="1"/>
  <c r="AD584" i="1"/>
  <c r="AD444" i="1"/>
  <c r="AD446" i="1"/>
  <c r="AD447" i="1"/>
  <c r="AD448" i="1"/>
  <c r="AD450" i="1"/>
  <c r="AD449" i="1"/>
  <c r="AD451" i="1"/>
  <c r="AD452" i="1"/>
  <c r="AD453" i="1"/>
  <c r="AD454" i="1"/>
  <c r="AD456" i="1"/>
  <c r="AD455" i="1"/>
  <c r="AD589" i="1"/>
  <c r="AD459" i="1"/>
  <c r="AD458" i="1"/>
  <c r="AD460" i="1"/>
  <c r="AD464" i="1"/>
  <c r="AD466" i="1"/>
  <c r="AD461" i="1"/>
  <c r="AD465" i="1"/>
  <c r="AD462" i="1"/>
  <c r="AD463" i="1"/>
  <c r="AD468" i="1"/>
  <c r="AD469" i="1"/>
  <c r="AD467" i="1"/>
  <c r="AD643" i="1"/>
  <c r="AD473" i="1"/>
  <c r="AD474" i="1"/>
  <c r="AD472" i="1"/>
  <c r="AD471" i="1"/>
  <c r="AD475" i="1"/>
  <c r="AD476" i="1"/>
  <c r="AD477" i="1"/>
  <c r="AD642" i="1"/>
  <c r="AD478" i="1"/>
  <c r="AD482" i="1"/>
  <c r="AD483" i="1"/>
  <c r="AD484" i="1"/>
  <c r="AD479" i="1"/>
  <c r="AD480" i="1"/>
  <c r="AD481" i="1"/>
  <c r="AD485" i="1"/>
  <c r="AD489" i="1"/>
  <c r="AD486" i="1"/>
  <c r="AD487" i="1"/>
  <c r="AD488" i="1"/>
  <c r="AD666" i="1"/>
  <c r="AD667" i="1"/>
  <c r="AD668" i="1"/>
  <c r="AD669" i="1"/>
  <c r="AD501" i="1"/>
  <c r="AD493" i="1"/>
  <c r="AD502" i="1"/>
  <c r="AD503" i="1"/>
  <c r="AD504" i="1"/>
  <c r="AD505" i="1"/>
  <c r="AD506" i="1"/>
  <c r="AD507" i="1"/>
  <c r="AD508" i="1"/>
  <c r="AD509" i="1"/>
  <c r="AD510" i="1"/>
  <c r="AD512" i="1"/>
  <c r="AD511" i="1"/>
  <c r="AD516" i="1"/>
  <c r="AD517" i="1"/>
  <c r="AD513" i="1"/>
  <c r="AD514" i="1"/>
  <c r="AD515" i="1"/>
  <c r="AD519" i="1"/>
  <c r="AD518" i="1"/>
  <c r="AD520" i="1"/>
  <c r="AD521" i="1"/>
  <c r="AD522" i="1"/>
  <c r="AD523" i="1"/>
  <c r="AD524" i="1"/>
  <c r="AD526" i="1"/>
  <c r="AD525" i="1"/>
  <c r="AD527" i="1"/>
  <c r="AD528" i="1"/>
  <c r="AD529" i="1"/>
  <c r="AD530" i="1"/>
  <c r="AD531" i="1"/>
  <c r="AD533" i="1"/>
  <c r="AD588" i="1"/>
  <c r="AD633" i="1"/>
  <c r="AD634" i="1"/>
  <c r="AD635" i="1"/>
  <c r="AD535" i="1"/>
  <c r="AD536" i="1"/>
  <c r="AD540" i="1"/>
  <c r="AD541" i="1"/>
  <c r="AD542" i="1"/>
  <c r="AD543" i="1"/>
  <c r="AD544" i="1"/>
  <c r="AD565" i="1"/>
  <c r="AD570" i="1"/>
  <c r="AD553" i="1"/>
  <c r="AD554" i="1"/>
  <c r="AD563" i="1"/>
  <c r="AD662" i="1"/>
  <c r="AD566" i="1"/>
  <c r="AD564" i="1"/>
  <c r="AD562" i="1"/>
  <c r="AD551" i="1"/>
  <c r="AD552" i="1"/>
  <c r="AD561" i="1"/>
  <c r="AD548" i="1"/>
  <c r="AD549" i="1"/>
  <c r="AD550" i="1"/>
  <c r="AD569" i="1"/>
  <c r="AD555" i="1"/>
  <c r="AD556" i="1"/>
  <c r="AD557" i="1"/>
  <c r="AD546" i="1"/>
  <c r="AD547" i="1"/>
  <c r="AD558" i="1"/>
  <c r="AD559" i="1"/>
  <c r="AD560" i="1"/>
  <c r="AD591" i="1"/>
  <c r="AD571" i="1"/>
  <c r="AD572" i="1"/>
  <c r="AD573" i="1"/>
  <c r="AD574" i="1"/>
  <c r="AD575" i="1"/>
  <c r="AD576" i="1"/>
  <c r="AD577" i="1"/>
  <c r="AD578" i="1"/>
  <c r="AD579" i="1"/>
  <c r="AD580" i="1"/>
  <c r="AD581" i="1"/>
  <c r="AD582" i="1"/>
  <c r="AD37" i="1"/>
  <c r="AD201" i="1"/>
  <c r="AD282" i="1"/>
  <c r="AD283" i="1"/>
  <c r="AD284" i="1"/>
  <c r="AD346" i="1"/>
  <c r="AD405" i="1"/>
  <c r="AD443" i="1"/>
  <c r="AD457" i="1"/>
  <c r="AD592" i="1"/>
  <c r="AD606" i="1"/>
  <c r="AD595" i="1"/>
  <c r="AD619" i="1"/>
  <c r="AD594" i="1"/>
  <c r="AD604" i="1"/>
  <c r="AD597" i="1"/>
  <c r="AD609" i="1"/>
  <c r="AD603" i="1"/>
  <c r="AD607" i="1"/>
  <c r="AD601" i="1"/>
  <c r="AD614" i="1"/>
  <c r="AD612" i="1"/>
  <c r="AD618" i="1"/>
  <c r="AD605" i="1"/>
  <c r="AD598" i="1"/>
  <c r="AD611" i="1"/>
  <c r="AD617" i="1"/>
  <c r="AD610" i="1"/>
  <c r="AD613" i="1"/>
  <c r="AD616" i="1"/>
  <c r="AD615" i="1"/>
  <c r="AD620" i="1"/>
  <c r="AD599" i="1"/>
  <c r="AD593" i="1"/>
  <c r="AD608" i="1"/>
  <c r="AD602" i="1"/>
  <c r="AD600" i="1"/>
  <c r="AD596" i="1"/>
  <c r="AD621" i="1"/>
  <c r="AD622" i="1"/>
  <c r="AD657" i="1"/>
  <c r="AD534" i="1"/>
  <c r="AD623" i="1"/>
  <c r="AD624" i="1"/>
  <c r="AD651" i="1"/>
  <c r="Y682" i="1"/>
  <c r="AD682" i="1"/>
  <c r="Y683" i="1"/>
  <c r="AD683" i="1"/>
  <c r="Y688" i="1"/>
  <c r="AD688" i="1"/>
  <c r="Y689" i="1"/>
  <c r="AD689" i="1"/>
  <c r="AD694" i="1"/>
  <c r="Y696" i="1"/>
  <c r="AD696" i="1"/>
  <c r="Y697" i="1"/>
  <c r="AD697" i="1"/>
  <c r="Y698" i="1"/>
  <c r="AD698" i="1"/>
  <c r="Y699" i="1"/>
  <c r="AD699" i="1"/>
  <c r="Y700" i="1"/>
  <c r="AD700" i="1"/>
  <c r="AD705" i="1"/>
  <c r="AD706" i="1"/>
  <c r="AD695" i="1"/>
  <c r="AD679" i="1"/>
  <c r="AD680" i="1"/>
  <c r="AD707" i="1"/>
  <c r="AD665" i="1"/>
  <c r="AD494" i="1"/>
  <c r="AD590" i="1"/>
  <c r="AD585" i="1"/>
  <c r="Y708" i="1"/>
  <c r="AD708" i="1"/>
  <c r="Y716" i="1"/>
  <c r="AD716" i="1"/>
  <c r="Y717" i="1"/>
  <c r="AD717" i="1"/>
  <c r="AD684" i="1"/>
  <c r="AD693" i="1"/>
  <c r="AD653" i="1"/>
  <c r="AD655" i="1"/>
  <c r="AD656" i="1"/>
  <c r="AD658" i="1"/>
  <c r="AD659" i="1"/>
  <c r="AD660" i="1"/>
  <c r="AD661" i="1"/>
  <c r="AD681" i="1"/>
  <c r="AD692" i="1"/>
  <c r="AD537" i="1"/>
  <c r="AD678" i="1"/>
  <c r="Y718" i="1"/>
  <c r="AD718" i="1"/>
  <c r="Y719" i="1"/>
  <c r="AD719" i="1"/>
  <c r="AD625" i="1"/>
  <c r="AD499" i="1"/>
  <c r="AD627" i="1"/>
  <c r="AC656" i="1" l="1"/>
  <c r="AP656" i="1"/>
  <c r="AQ656" i="1" s="1"/>
  <c r="AR656" i="1"/>
  <c r="AC705" i="1"/>
  <c r="AP705" i="1"/>
  <c r="AQ705" i="1" s="1"/>
  <c r="AR705" i="1"/>
  <c r="AC657" i="1"/>
  <c r="AR657" i="1"/>
  <c r="AP657" i="1"/>
  <c r="AQ657" i="1" s="1"/>
  <c r="AC598" i="1"/>
  <c r="AR598" i="1"/>
  <c r="AP598" i="1"/>
  <c r="AQ598" i="1" s="1"/>
  <c r="AR457" i="1"/>
  <c r="AP457" i="1"/>
  <c r="AQ457" i="1" s="1"/>
  <c r="AR575" i="1"/>
  <c r="AP575" i="1"/>
  <c r="AQ575" i="1" s="1"/>
  <c r="AR549" i="1"/>
  <c r="AP549" i="1"/>
  <c r="AQ549" i="1" s="1"/>
  <c r="AR542" i="1"/>
  <c r="AP542" i="1"/>
  <c r="AQ542" i="1" s="1"/>
  <c r="AC526" i="1"/>
  <c r="AP526" i="1"/>
  <c r="AQ526" i="1" s="1"/>
  <c r="AR526" i="1"/>
  <c r="AR509" i="1"/>
  <c r="AP509" i="1"/>
  <c r="AQ509" i="1" s="1"/>
  <c r="AC486" i="1"/>
  <c r="AP486" i="1"/>
  <c r="AQ486" i="1" s="1"/>
  <c r="AR486" i="1"/>
  <c r="AR469" i="1"/>
  <c r="AP469" i="1"/>
  <c r="AQ469" i="1" s="1"/>
  <c r="AP452" i="1"/>
  <c r="AQ452" i="1" s="1"/>
  <c r="AR452" i="1"/>
  <c r="AC436" i="1"/>
  <c r="AP436" i="1"/>
  <c r="AQ436" i="1" s="1"/>
  <c r="AR436" i="1"/>
  <c r="AC422" i="1"/>
  <c r="AR422" i="1"/>
  <c r="AP422" i="1"/>
  <c r="AQ422" i="1" s="1"/>
  <c r="AP408" i="1"/>
  <c r="AQ408" i="1" s="1"/>
  <c r="AR408" i="1"/>
  <c r="AR393" i="1"/>
  <c r="AP393" i="1"/>
  <c r="AQ393" i="1" s="1"/>
  <c r="AC375" i="1"/>
  <c r="AP375" i="1"/>
  <c r="AQ375" i="1" s="1"/>
  <c r="AR375" i="1"/>
  <c r="AR357" i="1"/>
  <c r="AP357" i="1"/>
  <c r="AQ357" i="1" s="1"/>
  <c r="AC650" i="1"/>
  <c r="AP650" i="1"/>
  <c r="AQ650" i="1" s="1"/>
  <c r="AR650" i="1"/>
  <c r="AR326" i="1"/>
  <c r="AP326" i="1"/>
  <c r="AQ326" i="1" s="1"/>
  <c r="AR308" i="1"/>
  <c r="AP308" i="1"/>
  <c r="AQ308" i="1" s="1"/>
  <c r="AC294" i="1"/>
  <c r="AP294" i="1"/>
  <c r="AQ294" i="1" s="1"/>
  <c r="AR294" i="1"/>
  <c r="AC281" i="1"/>
  <c r="AR281" i="1"/>
  <c r="AP281" i="1"/>
  <c r="AQ281" i="1" s="1"/>
  <c r="AR256" i="1"/>
  <c r="AP256" i="1"/>
  <c r="AQ256" i="1" s="1"/>
  <c r="AC250" i="1"/>
  <c r="AP250" i="1"/>
  <c r="AQ250" i="1" s="1"/>
  <c r="AR250" i="1"/>
  <c r="AC234" i="1"/>
  <c r="AR234" i="1"/>
  <c r="AP234" i="1"/>
  <c r="AQ234" i="1" s="1"/>
  <c r="AC227" i="1"/>
  <c r="AP227" i="1"/>
  <c r="AQ227" i="1" s="1"/>
  <c r="AR227" i="1"/>
  <c r="AP196" i="1"/>
  <c r="AQ196" i="1" s="1"/>
  <c r="AR196" i="1"/>
  <c r="AP178" i="1"/>
  <c r="AQ178" i="1" s="1"/>
  <c r="AR178" i="1"/>
  <c r="AP164" i="1"/>
  <c r="AQ164" i="1" s="1"/>
  <c r="AR164" i="1"/>
  <c r="AR146" i="1"/>
  <c r="AP146" i="1"/>
  <c r="AQ146" i="1" s="1"/>
  <c r="AC137" i="1"/>
  <c r="AR137" i="1"/>
  <c r="AP137" i="1"/>
  <c r="AQ137" i="1" s="1"/>
  <c r="AP104" i="1"/>
  <c r="AQ104" i="1" s="1"/>
  <c r="AR104" i="1"/>
  <c r="AP119" i="1"/>
  <c r="AQ119" i="1" s="1"/>
  <c r="AR119" i="1"/>
  <c r="AC88" i="1"/>
  <c r="AR88" i="1"/>
  <c r="AP88" i="1"/>
  <c r="AQ88" i="1" s="1"/>
  <c r="AR70" i="1"/>
  <c r="AP70" i="1"/>
  <c r="AQ70" i="1" s="1"/>
  <c r="AR54" i="1"/>
  <c r="AP54" i="1"/>
  <c r="AQ54" i="1" s="1"/>
  <c r="AC44" i="1"/>
  <c r="AR44" i="1"/>
  <c r="AP44" i="1"/>
  <c r="AQ44" i="1" s="1"/>
  <c r="AC26" i="1"/>
  <c r="AP26" i="1"/>
  <c r="AQ26" i="1" s="1"/>
  <c r="AR26" i="1"/>
  <c r="AP627" i="1"/>
  <c r="AQ627" i="1" s="1"/>
  <c r="AR627" i="1"/>
  <c r="AC537" i="1"/>
  <c r="AP537" i="1"/>
  <c r="AQ537" i="1" s="1"/>
  <c r="AR537" i="1"/>
  <c r="AC660" i="1"/>
  <c r="AR660" i="1"/>
  <c r="AP660" i="1"/>
  <c r="AQ660" i="1" s="1"/>
  <c r="AC655" i="1"/>
  <c r="AP655" i="1"/>
  <c r="AQ655" i="1" s="1"/>
  <c r="AR655" i="1"/>
  <c r="AC717" i="1"/>
  <c r="AR717" i="1"/>
  <c r="AP717" i="1"/>
  <c r="AQ717" i="1" s="1"/>
  <c r="AC708" i="1"/>
  <c r="AP708" i="1"/>
  <c r="AQ708" i="1" s="1"/>
  <c r="AR708" i="1"/>
  <c r="AC494" i="1"/>
  <c r="AP494" i="1"/>
  <c r="AQ494" i="1" s="1"/>
  <c r="AR494" i="1"/>
  <c r="AC679" i="1"/>
  <c r="AP679" i="1"/>
  <c r="AQ679" i="1" s="1"/>
  <c r="AR679" i="1"/>
  <c r="AC700" i="1"/>
  <c r="AP700" i="1"/>
  <c r="AQ700" i="1" s="1"/>
  <c r="AR700" i="1"/>
  <c r="AC698" i="1"/>
  <c r="AP698" i="1"/>
  <c r="AQ698" i="1" s="1"/>
  <c r="AR698" i="1"/>
  <c r="AC696" i="1"/>
  <c r="AP696" i="1"/>
  <c r="AQ696" i="1" s="1"/>
  <c r="AR696" i="1"/>
  <c r="AC624" i="1"/>
  <c r="AP624" i="1"/>
  <c r="AQ624" i="1" s="1"/>
  <c r="AR624" i="1"/>
  <c r="AC622" i="1"/>
  <c r="AP622" i="1"/>
  <c r="AQ622" i="1" s="1"/>
  <c r="AR622" i="1"/>
  <c r="AC602" i="1"/>
  <c r="AP602" i="1"/>
  <c r="AQ602" i="1" s="1"/>
  <c r="AR602" i="1"/>
  <c r="AC620" i="1"/>
  <c r="AP620" i="1"/>
  <c r="AQ620" i="1" s="1"/>
  <c r="AR620" i="1"/>
  <c r="AC610" i="1"/>
  <c r="AP610" i="1"/>
  <c r="AQ610" i="1" s="1"/>
  <c r="AR610" i="1"/>
  <c r="AC605" i="1"/>
  <c r="AR605" i="1"/>
  <c r="AP605" i="1"/>
  <c r="AQ605" i="1" s="1"/>
  <c r="AC601" i="1"/>
  <c r="AP601" i="1"/>
  <c r="AQ601" i="1" s="1"/>
  <c r="AR601" i="1"/>
  <c r="AC597" i="1"/>
  <c r="AR597" i="1"/>
  <c r="AP597" i="1"/>
  <c r="AQ597" i="1" s="1"/>
  <c r="AC595" i="1"/>
  <c r="AP595" i="1"/>
  <c r="AQ595" i="1" s="1"/>
  <c r="AR595" i="1"/>
  <c r="AR443" i="1"/>
  <c r="AP443" i="1"/>
  <c r="AQ443" i="1" s="1"/>
  <c r="AR283" i="1"/>
  <c r="AP283" i="1"/>
  <c r="AQ283" i="1" s="1"/>
  <c r="AC582" i="1"/>
  <c r="AP582" i="1"/>
  <c r="AQ582" i="1" s="1"/>
  <c r="AR582" i="1"/>
  <c r="AP578" i="1"/>
  <c r="AQ578" i="1" s="1"/>
  <c r="AR578" i="1"/>
  <c r="AP574" i="1"/>
  <c r="AQ574" i="1" s="1"/>
  <c r="AR574" i="1"/>
  <c r="AR591" i="1"/>
  <c r="AP591" i="1"/>
  <c r="AQ591" i="1" s="1"/>
  <c r="AP547" i="1"/>
  <c r="AQ547" i="1" s="1"/>
  <c r="AR547" i="1"/>
  <c r="AR555" i="1"/>
  <c r="AP555" i="1"/>
  <c r="AQ555" i="1" s="1"/>
  <c r="AP548" i="1"/>
  <c r="AQ548" i="1" s="1"/>
  <c r="AR548" i="1"/>
  <c r="AP562" i="1"/>
  <c r="AQ562" i="1" s="1"/>
  <c r="AR562" i="1"/>
  <c r="AP563" i="1"/>
  <c r="AQ563" i="1" s="1"/>
  <c r="AR563" i="1"/>
  <c r="AR565" i="1"/>
  <c r="AP565" i="1"/>
  <c r="AQ565" i="1" s="1"/>
  <c r="AR541" i="1"/>
  <c r="AP541" i="1"/>
  <c r="AQ541" i="1" s="1"/>
  <c r="AC635" i="1"/>
  <c r="AR635" i="1"/>
  <c r="AP635" i="1"/>
  <c r="AQ635" i="1" s="1"/>
  <c r="AC533" i="1"/>
  <c r="AR533" i="1"/>
  <c r="AP533" i="1"/>
  <c r="AQ533" i="1" s="1"/>
  <c r="AP528" i="1"/>
  <c r="AQ528" i="1" s="1"/>
  <c r="AR528" i="1"/>
  <c r="AR524" i="1"/>
  <c r="AP524" i="1"/>
  <c r="AQ524" i="1" s="1"/>
  <c r="AP520" i="1"/>
  <c r="AQ520" i="1" s="1"/>
  <c r="AR520" i="1"/>
  <c r="AP514" i="1"/>
  <c r="AQ514" i="1" s="1"/>
  <c r="AR514" i="1"/>
  <c r="AR511" i="1"/>
  <c r="AP511" i="1"/>
  <c r="AQ511" i="1" s="1"/>
  <c r="AR508" i="1"/>
  <c r="AP508" i="1"/>
  <c r="AQ508" i="1" s="1"/>
  <c r="AP504" i="1"/>
  <c r="AQ504" i="1" s="1"/>
  <c r="AR504" i="1"/>
  <c r="AC501" i="1"/>
  <c r="AR501" i="1"/>
  <c r="AP501" i="1"/>
  <c r="AQ501" i="1" s="1"/>
  <c r="AC666" i="1"/>
  <c r="AP666" i="1"/>
  <c r="AQ666" i="1" s="1"/>
  <c r="AR666" i="1"/>
  <c r="AC489" i="1"/>
  <c r="AP489" i="1"/>
  <c r="AQ489" i="1" s="1"/>
  <c r="AR489" i="1"/>
  <c r="AC479" i="1"/>
  <c r="AR479" i="1"/>
  <c r="AP479" i="1"/>
  <c r="AQ479" i="1" s="1"/>
  <c r="AC478" i="1"/>
  <c r="AR478" i="1"/>
  <c r="AP478" i="1"/>
  <c r="AQ478" i="1" s="1"/>
  <c r="AC475" i="1"/>
  <c r="AR475" i="1"/>
  <c r="AP475" i="1"/>
  <c r="AQ475" i="1" s="1"/>
  <c r="AP473" i="1"/>
  <c r="AQ473" i="1" s="1"/>
  <c r="AR473" i="1"/>
  <c r="AP468" i="1"/>
  <c r="AQ468" i="1" s="1"/>
  <c r="AR468" i="1"/>
  <c r="AC461" i="1"/>
  <c r="AR461" i="1"/>
  <c r="AP461" i="1"/>
  <c r="AQ461" i="1" s="1"/>
  <c r="AP458" i="1"/>
  <c r="AQ458" i="1" s="1"/>
  <c r="AR458" i="1"/>
  <c r="AC456" i="1"/>
  <c r="AP456" i="1"/>
  <c r="AQ456" i="1" s="1"/>
  <c r="AR456" i="1"/>
  <c r="AR451" i="1"/>
  <c r="AP451" i="1"/>
  <c r="AQ451" i="1" s="1"/>
  <c r="AR447" i="1"/>
  <c r="AP447" i="1"/>
  <c r="AQ447" i="1" s="1"/>
  <c r="AC445" i="1"/>
  <c r="AR445" i="1"/>
  <c r="AP445" i="1"/>
  <c r="AQ445" i="1" s="1"/>
  <c r="AP428" i="1"/>
  <c r="AQ428" i="1" s="1"/>
  <c r="AR428" i="1"/>
  <c r="AC438" i="1"/>
  <c r="AR438" i="1"/>
  <c r="AP438" i="1"/>
  <c r="AQ438" i="1" s="1"/>
  <c r="AP432" i="1"/>
  <c r="AQ432" i="1" s="1"/>
  <c r="AR432" i="1"/>
  <c r="AC434" i="1"/>
  <c r="AP434" i="1"/>
  <c r="AQ434" i="1" s="1"/>
  <c r="AR434" i="1"/>
  <c r="AC424" i="1"/>
  <c r="AP424" i="1"/>
  <c r="AQ424" i="1" s="1"/>
  <c r="AR424" i="1"/>
  <c r="AC420" i="1"/>
  <c r="AP420" i="1"/>
  <c r="AQ420" i="1" s="1"/>
  <c r="AR420" i="1"/>
  <c r="AR412" i="1"/>
  <c r="AP412" i="1"/>
  <c r="AQ412" i="1" s="1"/>
  <c r="AR411" i="1"/>
  <c r="AP411" i="1"/>
  <c r="AQ411" i="1" s="1"/>
  <c r="AR406" i="1"/>
  <c r="AP406" i="1"/>
  <c r="AQ406" i="1" s="1"/>
  <c r="AC403" i="1"/>
  <c r="AP403" i="1"/>
  <c r="AQ403" i="1" s="1"/>
  <c r="AR403" i="1"/>
  <c r="AC400" i="1"/>
  <c r="AR400" i="1"/>
  <c r="AP400" i="1"/>
  <c r="AQ400" i="1" s="1"/>
  <c r="AR397" i="1"/>
  <c r="AP397" i="1"/>
  <c r="AQ397" i="1" s="1"/>
  <c r="AP394" i="1"/>
  <c r="AQ394" i="1" s="1"/>
  <c r="AR394" i="1"/>
  <c r="AR386" i="1"/>
  <c r="AP386" i="1"/>
  <c r="AQ386" i="1" s="1"/>
  <c r="AC390" i="1"/>
  <c r="AR390" i="1"/>
  <c r="AP390" i="1"/>
  <c r="AQ390" i="1" s="1"/>
  <c r="AR381" i="1"/>
  <c r="AP381" i="1"/>
  <c r="AQ381" i="1" s="1"/>
  <c r="AC376" i="1"/>
  <c r="AR376" i="1"/>
  <c r="AP376" i="1"/>
  <c r="AQ376" i="1" s="1"/>
  <c r="AR370" i="1"/>
  <c r="AP370" i="1"/>
  <c r="AQ370" i="1" s="1"/>
  <c r="AR368" i="1"/>
  <c r="AP368" i="1"/>
  <c r="AQ368" i="1" s="1"/>
  <c r="AR364" i="1"/>
  <c r="AP364" i="1"/>
  <c r="AQ364" i="1" s="1"/>
  <c r="AR360" i="1"/>
  <c r="AP360" i="1"/>
  <c r="AQ360" i="1" s="1"/>
  <c r="AP356" i="1"/>
  <c r="AQ356" i="1" s="1"/>
  <c r="AR356" i="1"/>
  <c r="AR345" i="1"/>
  <c r="AP345" i="1"/>
  <c r="AQ345" i="1" s="1"/>
  <c r="AR352" i="1"/>
  <c r="AP352" i="1"/>
  <c r="AQ352" i="1" s="1"/>
  <c r="AR350" i="1"/>
  <c r="AP350" i="1"/>
  <c r="AQ350" i="1" s="1"/>
  <c r="AC341" i="1"/>
  <c r="AR341" i="1"/>
  <c r="AP341" i="1"/>
  <c r="AQ341" i="1" s="1"/>
  <c r="AR333" i="1"/>
  <c r="AP333" i="1"/>
  <c r="AQ333" i="1" s="1"/>
  <c r="AC338" i="1"/>
  <c r="AR338" i="1"/>
  <c r="AP338" i="1"/>
  <c r="AQ338" i="1" s="1"/>
  <c r="AP324" i="1"/>
  <c r="AQ324" i="1" s="1"/>
  <c r="AR324" i="1"/>
  <c r="AC330" i="1"/>
  <c r="AP330" i="1"/>
  <c r="AQ330" i="1" s="1"/>
  <c r="AR330" i="1"/>
  <c r="AC323" i="1"/>
  <c r="AP323" i="1"/>
  <c r="AQ323" i="1" s="1"/>
  <c r="AR323" i="1"/>
  <c r="AC322" i="1"/>
  <c r="AR322" i="1"/>
  <c r="AP322" i="1"/>
  <c r="AQ322" i="1" s="1"/>
  <c r="AR316" i="1"/>
  <c r="AP316" i="1"/>
  <c r="AQ316" i="1" s="1"/>
  <c r="AC310" i="1"/>
  <c r="AR310" i="1"/>
  <c r="AP310" i="1"/>
  <c r="AQ310" i="1" s="1"/>
  <c r="AR306" i="1"/>
  <c r="AP306" i="1"/>
  <c r="AQ306" i="1" s="1"/>
  <c r="AC302" i="1"/>
  <c r="AP302" i="1"/>
  <c r="AQ302" i="1" s="1"/>
  <c r="AR302" i="1"/>
  <c r="AP295" i="1"/>
  <c r="AQ295" i="1" s="1"/>
  <c r="AR295" i="1"/>
  <c r="AC293" i="1"/>
  <c r="AR293" i="1"/>
  <c r="AP293" i="1"/>
  <c r="AQ293" i="1" s="1"/>
  <c r="AC291" i="1"/>
  <c r="AP291" i="1"/>
  <c r="AQ291" i="1" s="1"/>
  <c r="AR291" i="1"/>
  <c r="AP496" i="1"/>
  <c r="AQ496" i="1" s="1"/>
  <c r="AR496" i="1"/>
  <c r="AR274" i="1"/>
  <c r="AP274" i="1"/>
  <c r="AQ274" i="1" s="1"/>
  <c r="AP270" i="1"/>
  <c r="AQ270" i="1" s="1"/>
  <c r="AR270" i="1"/>
  <c r="AR272" i="1"/>
  <c r="AP272" i="1"/>
  <c r="AQ272" i="1" s="1"/>
  <c r="AP259" i="1"/>
  <c r="AQ259" i="1" s="1"/>
  <c r="AR259" i="1"/>
  <c r="AR261" i="1"/>
  <c r="AP261" i="1"/>
  <c r="AQ261" i="1" s="1"/>
  <c r="AR271" i="1"/>
  <c r="AP271" i="1"/>
  <c r="AQ271" i="1" s="1"/>
  <c r="AC275" i="1"/>
  <c r="AP275" i="1"/>
  <c r="AQ275" i="1" s="1"/>
  <c r="AR275" i="1"/>
  <c r="AC253" i="1"/>
  <c r="AR253" i="1"/>
  <c r="AP253" i="1"/>
  <c r="AQ253" i="1" s="1"/>
  <c r="AC254" i="1"/>
  <c r="AR254" i="1"/>
  <c r="AP254" i="1"/>
  <c r="AQ254" i="1" s="1"/>
  <c r="AC237" i="1"/>
  <c r="AP237" i="1"/>
  <c r="AQ237" i="1" s="1"/>
  <c r="AR237" i="1"/>
  <c r="AC245" i="1"/>
  <c r="AR245" i="1"/>
  <c r="AP245" i="1"/>
  <c r="AQ245" i="1" s="1"/>
  <c r="AC239" i="1"/>
  <c r="AP239" i="1"/>
  <c r="AQ239" i="1" s="1"/>
  <c r="AR239" i="1"/>
  <c r="AC233" i="1"/>
  <c r="AR233" i="1"/>
  <c r="AP233" i="1"/>
  <c r="AQ233" i="1" s="1"/>
  <c r="AC243" i="1"/>
  <c r="AP243" i="1"/>
  <c r="AQ243" i="1" s="1"/>
  <c r="AR243" i="1"/>
  <c r="AR219" i="1"/>
  <c r="AP219" i="1"/>
  <c r="AQ219" i="1" s="1"/>
  <c r="AC230" i="1"/>
  <c r="AR230" i="1"/>
  <c r="AP230" i="1"/>
  <c r="AQ230" i="1" s="1"/>
  <c r="AC226" i="1"/>
  <c r="AR226" i="1"/>
  <c r="AP226" i="1"/>
  <c r="AQ226" i="1" s="1"/>
  <c r="AC210" i="1"/>
  <c r="AR210" i="1"/>
  <c r="AP210" i="1"/>
  <c r="AQ210" i="1" s="1"/>
  <c r="AC214" i="1"/>
  <c r="AR214" i="1"/>
  <c r="AP214" i="1"/>
  <c r="AQ214" i="1" s="1"/>
  <c r="AC211" i="1"/>
  <c r="AP211" i="1"/>
  <c r="AQ211" i="1" s="1"/>
  <c r="AR211" i="1"/>
  <c r="AR209" i="1"/>
  <c r="AP209" i="1"/>
  <c r="AQ209" i="1" s="1"/>
  <c r="AR197" i="1"/>
  <c r="AP197" i="1"/>
  <c r="AQ197" i="1" s="1"/>
  <c r="AP191" i="1"/>
  <c r="AQ191" i="1" s="1"/>
  <c r="AR191" i="1"/>
  <c r="AR189" i="1"/>
  <c r="AP189" i="1"/>
  <c r="AQ189" i="1" s="1"/>
  <c r="AC181" i="1"/>
  <c r="AR181" i="1"/>
  <c r="AP181" i="1"/>
  <c r="AQ181" i="1" s="1"/>
  <c r="AR180" i="1"/>
  <c r="AP180" i="1"/>
  <c r="AQ180" i="1" s="1"/>
  <c r="AR177" i="1"/>
  <c r="AP177" i="1"/>
  <c r="AQ177" i="1" s="1"/>
  <c r="AR171" i="1"/>
  <c r="AP171" i="1"/>
  <c r="AQ171" i="1" s="1"/>
  <c r="AR169" i="1"/>
  <c r="AP169" i="1"/>
  <c r="AQ169" i="1" s="1"/>
  <c r="AP167" i="1"/>
  <c r="AQ167" i="1" s="1"/>
  <c r="AR167" i="1"/>
  <c r="AR165" i="1"/>
  <c r="AP165" i="1"/>
  <c r="AQ165" i="1" s="1"/>
  <c r="AC157" i="1"/>
  <c r="AR157" i="1"/>
  <c r="AP157" i="1"/>
  <c r="AQ157" i="1" s="1"/>
  <c r="AC155" i="1"/>
  <c r="AR155" i="1"/>
  <c r="AP155" i="1"/>
  <c r="AQ155" i="1" s="1"/>
  <c r="AP153" i="1"/>
  <c r="AQ153" i="1" s="1"/>
  <c r="AR153" i="1"/>
  <c r="AC144" i="1"/>
  <c r="AR144" i="1"/>
  <c r="AP144" i="1"/>
  <c r="AQ144" i="1" s="1"/>
  <c r="AC145" i="1"/>
  <c r="AR145" i="1"/>
  <c r="AP145" i="1"/>
  <c r="AQ145" i="1" s="1"/>
  <c r="AC136" i="1"/>
  <c r="AR136" i="1"/>
  <c r="AP136" i="1"/>
  <c r="AQ136" i="1" s="1"/>
  <c r="AC138" i="1"/>
  <c r="AP138" i="1"/>
  <c r="AQ138" i="1" s="1"/>
  <c r="AR138" i="1"/>
  <c r="AR128" i="1"/>
  <c r="AP128" i="1"/>
  <c r="AQ128" i="1" s="1"/>
  <c r="AR107" i="1"/>
  <c r="AP107" i="1"/>
  <c r="AQ107" i="1" s="1"/>
  <c r="AP103" i="1"/>
  <c r="AQ103" i="1" s="1"/>
  <c r="AR103" i="1"/>
  <c r="AR113" i="1"/>
  <c r="AP113" i="1"/>
  <c r="AQ113" i="1" s="1"/>
  <c r="AR109" i="1"/>
  <c r="AP109" i="1"/>
  <c r="AQ109" i="1" s="1"/>
  <c r="AR96" i="1"/>
  <c r="AP96" i="1"/>
  <c r="AQ96" i="1" s="1"/>
  <c r="AR93" i="1"/>
  <c r="AP93" i="1"/>
  <c r="AQ93" i="1" s="1"/>
  <c r="AR118" i="1"/>
  <c r="AP118" i="1"/>
  <c r="AQ118" i="1" s="1"/>
  <c r="AR114" i="1"/>
  <c r="AP114" i="1"/>
  <c r="AQ114" i="1" s="1"/>
  <c r="AR121" i="1"/>
  <c r="AP121" i="1"/>
  <c r="AQ121" i="1" s="1"/>
  <c r="AC84" i="1"/>
  <c r="AR84" i="1"/>
  <c r="AP84" i="1"/>
  <c r="AQ84" i="1" s="1"/>
  <c r="AC87" i="1"/>
  <c r="AR87" i="1"/>
  <c r="AP87" i="1"/>
  <c r="AQ87" i="1" s="1"/>
  <c r="AR81" i="1"/>
  <c r="AP81" i="1"/>
  <c r="AQ81" i="1" s="1"/>
  <c r="AR78" i="1"/>
  <c r="AP78" i="1"/>
  <c r="AQ78" i="1" s="1"/>
  <c r="AR73" i="1"/>
  <c r="AP73" i="1"/>
  <c r="AQ73" i="1" s="1"/>
  <c r="AP71" i="1"/>
  <c r="AQ71" i="1" s="1"/>
  <c r="AR71" i="1"/>
  <c r="AC67" i="1"/>
  <c r="AP67" i="1"/>
  <c r="AQ67" i="1" s="1"/>
  <c r="AR67" i="1"/>
  <c r="AR62" i="1"/>
  <c r="AP62" i="1"/>
  <c r="AQ62" i="1" s="1"/>
  <c r="AR53" i="1"/>
  <c r="AP53" i="1"/>
  <c r="AQ53" i="1" s="1"/>
  <c r="AC58" i="1"/>
  <c r="AP58" i="1"/>
  <c r="AQ58" i="1" s="1"/>
  <c r="AR58" i="1"/>
  <c r="AR49" i="1"/>
  <c r="AP49" i="1"/>
  <c r="AQ49" i="1" s="1"/>
  <c r="AC45" i="1"/>
  <c r="AR45" i="1"/>
  <c r="AP45" i="1"/>
  <c r="AQ45" i="1" s="1"/>
  <c r="AR41" i="1"/>
  <c r="AP41" i="1"/>
  <c r="AQ41" i="1" s="1"/>
  <c r="AC38" i="1"/>
  <c r="AR38" i="1"/>
  <c r="AP38" i="1"/>
  <c r="AQ38" i="1" s="1"/>
  <c r="AP33" i="1"/>
  <c r="AQ33" i="1" s="1"/>
  <c r="AR33" i="1"/>
  <c r="AC30" i="1"/>
  <c r="AR30" i="1"/>
  <c r="AP30" i="1"/>
  <c r="AQ30" i="1" s="1"/>
  <c r="AC25" i="1"/>
  <c r="AR25" i="1"/>
  <c r="AP25" i="1"/>
  <c r="AQ25" i="1" s="1"/>
  <c r="AR21" i="1"/>
  <c r="AP21" i="1"/>
  <c r="AQ21" i="1" s="1"/>
  <c r="AC16" i="1"/>
  <c r="AP16" i="1"/>
  <c r="AQ16" i="1" s="1"/>
  <c r="AR16" i="1"/>
  <c r="AR13" i="1"/>
  <c r="AP13" i="1"/>
  <c r="AQ13" i="1" s="1"/>
  <c r="AC9" i="1"/>
  <c r="AR9" i="1"/>
  <c r="AP9" i="1"/>
  <c r="AQ9" i="1" s="1"/>
  <c r="AR6" i="1"/>
  <c r="AP6" i="1"/>
  <c r="AQ6" i="1" s="1"/>
  <c r="AC670" i="1"/>
  <c r="AP670" i="1"/>
  <c r="AQ670" i="1" s="1"/>
  <c r="AR670" i="1"/>
  <c r="AC661" i="1"/>
  <c r="AR661" i="1"/>
  <c r="AP661" i="1"/>
  <c r="AQ661" i="1" s="1"/>
  <c r="AC680" i="1"/>
  <c r="AP680" i="1"/>
  <c r="AQ680" i="1" s="1"/>
  <c r="AR680" i="1"/>
  <c r="AC683" i="1"/>
  <c r="AP683" i="1"/>
  <c r="AQ683" i="1" s="1"/>
  <c r="AR683" i="1"/>
  <c r="AC599" i="1"/>
  <c r="AP599" i="1"/>
  <c r="AQ599" i="1" s="1"/>
  <c r="AR599" i="1"/>
  <c r="AC609" i="1"/>
  <c r="AR609" i="1"/>
  <c r="AP609" i="1"/>
  <c r="AQ609" i="1" s="1"/>
  <c r="AC579" i="1"/>
  <c r="AP579" i="1"/>
  <c r="AQ579" i="1" s="1"/>
  <c r="AR579" i="1"/>
  <c r="AP558" i="1"/>
  <c r="AQ558" i="1" s="1"/>
  <c r="AR558" i="1"/>
  <c r="AR662" i="1"/>
  <c r="AP662" i="1"/>
  <c r="AQ662" i="1" s="1"/>
  <c r="AR588" i="1"/>
  <c r="AP588" i="1"/>
  <c r="AQ588" i="1" s="1"/>
  <c r="AP515" i="1"/>
  <c r="AQ515" i="1" s="1"/>
  <c r="AR515" i="1"/>
  <c r="AC493" i="1"/>
  <c r="AR493" i="1"/>
  <c r="AP493" i="1"/>
  <c r="AQ493" i="1" s="1"/>
  <c r="AC482" i="1"/>
  <c r="AP482" i="1"/>
  <c r="AQ482" i="1" s="1"/>
  <c r="AR482" i="1"/>
  <c r="AC460" i="1"/>
  <c r="AP460" i="1"/>
  <c r="AQ460" i="1" s="1"/>
  <c r="AR460" i="1"/>
  <c r="AP584" i="1"/>
  <c r="AQ584" i="1" s="1"/>
  <c r="AR584" i="1"/>
  <c r="AR429" i="1"/>
  <c r="AP429" i="1"/>
  <c r="AQ429" i="1" s="1"/>
  <c r="AR413" i="1"/>
  <c r="AP413" i="1"/>
  <c r="AQ413" i="1" s="1"/>
  <c r="AC404" i="1"/>
  <c r="AR404" i="1"/>
  <c r="AP404" i="1"/>
  <c r="AQ404" i="1" s="1"/>
  <c r="AP388" i="1"/>
  <c r="AQ388" i="1" s="1"/>
  <c r="AR388" i="1"/>
  <c r="AP371" i="1"/>
  <c r="AQ371" i="1" s="1"/>
  <c r="AR371" i="1"/>
  <c r="AR354" i="1"/>
  <c r="AP354" i="1"/>
  <c r="AQ354" i="1" s="1"/>
  <c r="AC337" i="1"/>
  <c r="AR337" i="1"/>
  <c r="AP337" i="1"/>
  <c r="AQ337" i="1" s="1"/>
  <c r="AR320" i="1"/>
  <c r="AP320" i="1"/>
  <c r="AQ320" i="1" s="1"/>
  <c r="AR304" i="1"/>
  <c r="AP304" i="1"/>
  <c r="AQ304" i="1" s="1"/>
  <c r="AR497" i="1"/>
  <c r="AP497" i="1"/>
  <c r="AQ497" i="1" s="1"/>
  <c r="AP263" i="1"/>
  <c r="AQ263" i="1" s="1"/>
  <c r="AR263" i="1"/>
  <c r="AC252" i="1"/>
  <c r="AR252" i="1"/>
  <c r="AP252" i="1"/>
  <c r="AQ252" i="1" s="1"/>
  <c r="AC246" i="1"/>
  <c r="AR246" i="1"/>
  <c r="AP246" i="1"/>
  <c r="AQ246" i="1" s="1"/>
  <c r="AR216" i="1"/>
  <c r="AP216" i="1"/>
  <c r="AQ216" i="1" s="1"/>
  <c r="AC213" i="1"/>
  <c r="AR213" i="1"/>
  <c r="AP213" i="1"/>
  <c r="AQ213" i="1" s="1"/>
  <c r="AR192" i="1"/>
  <c r="AP192" i="1"/>
  <c r="AQ192" i="1" s="1"/>
  <c r="AR172" i="1"/>
  <c r="AP172" i="1"/>
  <c r="AQ172" i="1" s="1"/>
  <c r="AC158" i="1"/>
  <c r="AP158" i="1"/>
  <c r="AQ158" i="1" s="1"/>
  <c r="AR158" i="1"/>
  <c r="AR141" i="1"/>
  <c r="AP141" i="1"/>
  <c r="AQ141" i="1" s="1"/>
  <c r="AR101" i="1"/>
  <c r="AP101" i="1"/>
  <c r="AQ101" i="1" s="1"/>
  <c r="AR95" i="1"/>
  <c r="AP95" i="1"/>
  <c r="AQ95" i="1" s="1"/>
  <c r="AP122" i="1"/>
  <c r="AQ122" i="1" s="1"/>
  <c r="AR122" i="1"/>
  <c r="AR77" i="1"/>
  <c r="AP77" i="1"/>
  <c r="AQ77" i="1" s="1"/>
  <c r="AC63" i="1"/>
  <c r="AP63" i="1"/>
  <c r="AQ63" i="1" s="1"/>
  <c r="AR63" i="1"/>
  <c r="AR46" i="1"/>
  <c r="AP46" i="1"/>
  <c r="AQ46" i="1" s="1"/>
  <c r="AP586" i="1"/>
  <c r="AQ586" i="1" s="1"/>
  <c r="AR586" i="1"/>
  <c r="AC671" i="1"/>
  <c r="AP671" i="1"/>
  <c r="AQ671" i="1" s="1"/>
  <c r="AR671" i="1"/>
  <c r="AC692" i="1"/>
  <c r="AP692" i="1"/>
  <c r="AQ692" i="1" s="1"/>
  <c r="AR692" i="1"/>
  <c r="AC653" i="1"/>
  <c r="AR653" i="1"/>
  <c r="AP653" i="1"/>
  <c r="AQ653" i="1" s="1"/>
  <c r="AC695" i="1"/>
  <c r="AP695" i="1"/>
  <c r="AQ695" i="1" s="1"/>
  <c r="AR695" i="1"/>
  <c r="AC688" i="1"/>
  <c r="AP688" i="1"/>
  <c r="AQ688" i="1" s="1"/>
  <c r="AR688" i="1"/>
  <c r="AC682" i="1"/>
  <c r="AP682" i="1"/>
  <c r="AQ682" i="1" s="1"/>
  <c r="AR682" i="1"/>
  <c r="AC623" i="1"/>
  <c r="AR623" i="1"/>
  <c r="AP623" i="1"/>
  <c r="AQ623" i="1" s="1"/>
  <c r="AC621" i="1"/>
  <c r="AR621" i="1"/>
  <c r="AP621" i="1"/>
  <c r="AQ621" i="1" s="1"/>
  <c r="AC608" i="1"/>
  <c r="AP608" i="1"/>
  <c r="AQ608" i="1" s="1"/>
  <c r="AR608" i="1"/>
  <c r="AC615" i="1"/>
  <c r="AP615" i="1"/>
  <c r="AQ615" i="1" s="1"/>
  <c r="AR615" i="1"/>
  <c r="AC617" i="1"/>
  <c r="AP617" i="1"/>
  <c r="AQ617" i="1" s="1"/>
  <c r="AR617" i="1"/>
  <c r="AC618" i="1"/>
  <c r="AR618" i="1"/>
  <c r="AP618" i="1"/>
  <c r="AQ618" i="1" s="1"/>
  <c r="AC607" i="1"/>
  <c r="AR607" i="1"/>
  <c r="AP607" i="1"/>
  <c r="AQ607" i="1" s="1"/>
  <c r="AC604" i="1"/>
  <c r="AR604" i="1"/>
  <c r="AP604" i="1"/>
  <c r="AQ604" i="1" s="1"/>
  <c r="AC606" i="1"/>
  <c r="AR606" i="1"/>
  <c r="AP606" i="1"/>
  <c r="AQ606" i="1" s="1"/>
  <c r="AR405" i="1"/>
  <c r="AP405" i="1"/>
  <c r="AQ405" i="1" s="1"/>
  <c r="AP282" i="1"/>
  <c r="AQ282" i="1" s="1"/>
  <c r="AR282" i="1"/>
  <c r="AC581" i="1"/>
  <c r="AR581" i="1"/>
  <c r="AP581" i="1"/>
  <c r="AQ581" i="1" s="1"/>
  <c r="AR577" i="1"/>
  <c r="AP577" i="1"/>
  <c r="AQ577" i="1" s="1"/>
  <c r="AR573" i="1"/>
  <c r="AP573" i="1"/>
  <c r="AQ573" i="1" s="1"/>
  <c r="AR560" i="1"/>
  <c r="AP560" i="1"/>
  <c r="AQ560" i="1" s="1"/>
  <c r="AP546" i="1"/>
  <c r="AQ546" i="1" s="1"/>
  <c r="AR546" i="1"/>
  <c r="AP569" i="1"/>
  <c r="AQ569" i="1" s="1"/>
  <c r="AR569" i="1"/>
  <c r="AR561" i="1"/>
  <c r="AP561" i="1"/>
  <c r="AQ561" i="1" s="1"/>
  <c r="AP564" i="1"/>
  <c r="AQ564" i="1" s="1"/>
  <c r="AR564" i="1"/>
  <c r="AR554" i="1"/>
  <c r="AP554" i="1"/>
  <c r="AQ554" i="1" s="1"/>
  <c r="AP544" i="1"/>
  <c r="AQ544" i="1" s="1"/>
  <c r="AR544" i="1"/>
  <c r="AR540" i="1"/>
  <c r="AP540" i="1"/>
  <c r="AQ540" i="1" s="1"/>
  <c r="AC634" i="1"/>
  <c r="AP634" i="1"/>
  <c r="AQ634" i="1" s="1"/>
  <c r="AR634" i="1"/>
  <c r="AP531" i="1"/>
  <c r="AQ531" i="1" s="1"/>
  <c r="AR531" i="1"/>
  <c r="AR527" i="1"/>
  <c r="AP527" i="1"/>
  <c r="AQ527" i="1" s="1"/>
  <c r="AC523" i="1"/>
  <c r="AR523" i="1"/>
  <c r="AP523" i="1"/>
  <c r="AQ523" i="1" s="1"/>
  <c r="AP518" i="1"/>
  <c r="AQ518" i="1" s="1"/>
  <c r="AR518" i="1"/>
  <c r="AR513" i="1"/>
  <c r="AP513" i="1"/>
  <c r="AQ513" i="1" s="1"/>
  <c r="AP512" i="1"/>
  <c r="AQ512" i="1" s="1"/>
  <c r="AR512" i="1"/>
  <c r="AR507" i="1"/>
  <c r="AP507" i="1"/>
  <c r="AQ507" i="1" s="1"/>
  <c r="AP503" i="1"/>
  <c r="AQ503" i="1" s="1"/>
  <c r="AR503" i="1"/>
  <c r="AC669" i="1"/>
  <c r="AR669" i="1"/>
  <c r="AP669" i="1"/>
  <c r="AQ669" i="1" s="1"/>
  <c r="AC488" i="1"/>
  <c r="AP488" i="1"/>
  <c r="AQ488" i="1" s="1"/>
  <c r="AR488" i="1"/>
  <c r="AC485" i="1"/>
  <c r="AR485" i="1"/>
  <c r="AP485" i="1"/>
  <c r="AQ485" i="1" s="1"/>
  <c r="AC484" i="1"/>
  <c r="AP484" i="1"/>
  <c r="AQ484" i="1" s="1"/>
  <c r="AR484" i="1"/>
  <c r="AC642" i="1"/>
  <c r="AP642" i="1"/>
  <c r="AQ642" i="1" s="1"/>
  <c r="AR642" i="1"/>
  <c r="AR471" i="1"/>
  <c r="AP471" i="1"/>
  <c r="AQ471" i="1" s="1"/>
  <c r="AC643" i="1"/>
  <c r="AP643" i="1"/>
  <c r="AQ643" i="1" s="1"/>
  <c r="AR643" i="1"/>
  <c r="AC463" i="1"/>
  <c r="AP463" i="1"/>
  <c r="AQ463" i="1" s="1"/>
  <c r="AR463" i="1"/>
  <c r="AC466" i="1"/>
  <c r="AR466" i="1"/>
  <c r="AP466" i="1"/>
  <c r="AQ466" i="1" s="1"/>
  <c r="AR459" i="1"/>
  <c r="AP459" i="1"/>
  <c r="AQ459" i="1" s="1"/>
  <c r="AC454" i="1"/>
  <c r="AP454" i="1"/>
  <c r="AQ454" i="1" s="1"/>
  <c r="AR454" i="1"/>
  <c r="AR449" i="1"/>
  <c r="AP449" i="1"/>
  <c r="AQ449" i="1" s="1"/>
  <c r="AC446" i="1"/>
  <c r="AR446" i="1"/>
  <c r="AP446" i="1"/>
  <c r="AQ446" i="1" s="1"/>
  <c r="AP442" i="1"/>
  <c r="AQ442" i="1" s="1"/>
  <c r="AR442" i="1"/>
  <c r="AR427" i="1"/>
  <c r="AP427" i="1"/>
  <c r="AQ427" i="1" s="1"/>
  <c r="AC437" i="1"/>
  <c r="AR437" i="1"/>
  <c r="AP437" i="1"/>
  <c r="AQ437" i="1" s="1"/>
  <c r="AP431" i="1"/>
  <c r="AQ431" i="1" s="1"/>
  <c r="AR431" i="1"/>
  <c r="AC433" i="1"/>
  <c r="AR433" i="1"/>
  <c r="AP433" i="1"/>
  <c r="AQ433" i="1" s="1"/>
  <c r="AC423" i="1"/>
  <c r="AP423" i="1"/>
  <c r="AQ423" i="1" s="1"/>
  <c r="AR423" i="1"/>
  <c r="AR418" i="1"/>
  <c r="AP418" i="1"/>
  <c r="AQ418" i="1" s="1"/>
  <c r="AR414" i="1"/>
  <c r="AP414" i="1"/>
  <c r="AQ414" i="1" s="1"/>
  <c r="AP409" i="1"/>
  <c r="AQ409" i="1" s="1"/>
  <c r="AR409" i="1"/>
  <c r="AC407" i="1"/>
  <c r="AP407" i="1"/>
  <c r="AQ407" i="1" s="1"/>
  <c r="AR407" i="1"/>
  <c r="AC402" i="1"/>
  <c r="AR402" i="1"/>
  <c r="AP402" i="1"/>
  <c r="AQ402" i="1" s="1"/>
  <c r="AC399" i="1"/>
  <c r="AR399" i="1"/>
  <c r="AP399" i="1"/>
  <c r="AQ399" i="1" s="1"/>
  <c r="AC395" i="1"/>
  <c r="AR395" i="1"/>
  <c r="AP395" i="1"/>
  <c r="AQ395" i="1" s="1"/>
  <c r="AP392" i="1"/>
  <c r="AQ392" i="1" s="1"/>
  <c r="AR392" i="1"/>
  <c r="AP385" i="1"/>
  <c r="AQ385" i="1" s="1"/>
  <c r="AR385" i="1"/>
  <c r="AC382" i="1"/>
  <c r="AR382" i="1"/>
  <c r="AP382" i="1"/>
  <c r="AQ382" i="1" s="1"/>
  <c r="AR380" i="1"/>
  <c r="AP380" i="1"/>
  <c r="AQ380" i="1" s="1"/>
  <c r="AR369" i="1"/>
  <c r="AP369" i="1"/>
  <c r="AQ369" i="1" s="1"/>
  <c r="AR373" i="1"/>
  <c r="AP373" i="1"/>
  <c r="AQ373" i="1" s="1"/>
  <c r="AC366" i="1"/>
  <c r="AR366" i="1"/>
  <c r="AP366" i="1"/>
  <c r="AQ366" i="1" s="1"/>
  <c r="AR363" i="1"/>
  <c r="AP363" i="1"/>
  <c r="AQ363" i="1" s="1"/>
  <c r="AP359" i="1"/>
  <c r="AQ359" i="1" s="1"/>
  <c r="AR359" i="1"/>
  <c r="AP355" i="1"/>
  <c r="AQ355" i="1" s="1"/>
  <c r="AR355" i="1"/>
  <c r="AR348" i="1"/>
  <c r="AP348" i="1"/>
  <c r="AQ348" i="1" s="1"/>
  <c r="AR344" i="1"/>
  <c r="AP344" i="1"/>
  <c r="AQ344" i="1" s="1"/>
  <c r="AC343" i="1"/>
  <c r="AP343" i="1"/>
  <c r="AQ343" i="1" s="1"/>
  <c r="AR343" i="1"/>
  <c r="AC340" i="1"/>
  <c r="AR340" i="1"/>
  <c r="AP340" i="1"/>
  <c r="AQ340" i="1" s="1"/>
  <c r="AC336" i="1"/>
  <c r="AR336" i="1"/>
  <c r="AP336" i="1"/>
  <c r="AQ336" i="1" s="1"/>
  <c r="AR328" i="1"/>
  <c r="AP328" i="1"/>
  <c r="AQ328" i="1" s="1"/>
  <c r="AR329" i="1"/>
  <c r="AP329" i="1"/>
  <c r="AQ329" i="1" s="1"/>
  <c r="AR325" i="1"/>
  <c r="AP325" i="1"/>
  <c r="AQ325" i="1" s="1"/>
  <c r="AR312" i="1"/>
  <c r="AP312" i="1"/>
  <c r="AQ312" i="1" s="1"/>
  <c r="AC321" i="1"/>
  <c r="AP321" i="1"/>
  <c r="AQ321" i="1" s="1"/>
  <c r="AR321" i="1"/>
  <c r="AR315" i="1"/>
  <c r="AP315" i="1"/>
  <c r="AQ315" i="1" s="1"/>
  <c r="AR307" i="1"/>
  <c r="AP307" i="1"/>
  <c r="AQ307" i="1" s="1"/>
  <c r="AC309" i="1"/>
  <c r="AR309" i="1"/>
  <c r="AP309" i="1"/>
  <c r="AQ309" i="1" s="1"/>
  <c r="AC300" i="1"/>
  <c r="AR300" i="1"/>
  <c r="AP300" i="1"/>
  <c r="AQ300" i="1" s="1"/>
  <c r="AR297" i="1"/>
  <c r="AP297" i="1"/>
  <c r="AQ297" i="1" s="1"/>
  <c r="AP292" i="1"/>
  <c r="AQ292" i="1" s="1"/>
  <c r="AR292" i="1"/>
  <c r="AR287" i="1"/>
  <c r="AP287" i="1"/>
  <c r="AQ287" i="1" s="1"/>
  <c r="AR289" i="1"/>
  <c r="AP289" i="1"/>
  <c r="AQ289" i="1" s="1"/>
  <c r="AC280" i="1"/>
  <c r="AR280" i="1"/>
  <c r="AP280" i="1"/>
  <c r="AQ280" i="1" s="1"/>
  <c r="AR269" i="1"/>
  <c r="AP269" i="1"/>
  <c r="AQ269" i="1" s="1"/>
  <c r="AR267" i="1"/>
  <c r="AP267" i="1"/>
  <c r="AQ267" i="1" s="1"/>
  <c r="AR265" i="1"/>
  <c r="AP265" i="1"/>
  <c r="AQ265" i="1" s="1"/>
  <c r="AR258" i="1"/>
  <c r="AP258" i="1"/>
  <c r="AQ258" i="1" s="1"/>
  <c r="AC279" i="1"/>
  <c r="AP279" i="1"/>
  <c r="AQ279" i="1" s="1"/>
  <c r="AR279" i="1"/>
  <c r="AR273" i="1"/>
  <c r="AP273" i="1"/>
  <c r="AQ273" i="1" s="1"/>
  <c r="AC249" i="1"/>
  <c r="AR249" i="1"/>
  <c r="AP249" i="1"/>
  <c r="AQ249" i="1" s="1"/>
  <c r="AC251" i="1"/>
  <c r="AR251" i="1"/>
  <c r="AP251" i="1"/>
  <c r="AQ251" i="1" s="1"/>
  <c r="AR223" i="1"/>
  <c r="AP223" i="1"/>
  <c r="AQ223" i="1" s="1"/>
  <c r="AP215" i="1"/>
  <c r="AQ215" i="1" s="1"/>
  <c r="AR215" i="1"/>
  <c r="AC236" i="1"/>
  <c r="AR236" i="1"/>
  <c r="AP236" i="1"/>
  <c r="AQ236" i="1" s="1"/>
  <c r="AC232" i="1"/>
  <c r="AR232" i="1"/>
  <c r="AP232" i="1"/>
  <c r="AQ232" i="1" s="1"/>
  <c r="AC242" i="1"/>
  <c r="AR242" i="1"/>
  <c r="AP242" i="1"/>
  <c r="AQ242" i="1" s="1"/>
  <c r="AP218" i="1"/>
  <c r="AQ218" i="1" s="1"/>
  <c r="AR218" i="1"/>
  <c r="AC229" i="1"/>
  <c r="AR229" i="1"/>
  <c r="AP229" i="1"/>
  <c r="AQ229" i="1" s="1"/>
  <c r="AC225" i="1"/>
  <c r="AR225" i="1"/>
  <c r="AP225" i="1"/>
  <c r="AQ225" i="1" s="1"/>
  <c r="AR200" i="1"/>
  <c r="AP200" i="1"/>
  <c r="AQ200" i="1" s="1"/>
  <c r="AR203" i="1"/>
  <c r="AP203" i="1"/>
  <c r="AQ203" i="1" s="1"/>
  <c r="AR206" i="1"/>
  <c r="AP206" i="1"/>
  <c r="AQ206" i="1" s="1"/>
  <c r="AR208" i="1"/>
  <c r="AP208" i="1"/>
  <c r="AQ208" i="1" s="1"/>
  <c r="AP198" i="1"/>
  <c r="AQ198" i="1" s="1"/>
  <c r="AR198" i="1"/>
  <c r="AR190" i="1"/>
  <c r="AP190" i="1"/>
  <c r="AQ190" i="1" s="1"/>
  <c r="AC182" i="1"/>
  <c r="AR182" i="1"/>
  <c r="AP182" i="1"/>
  <c r="AQ182" i="1" s="1"/>
  <c r="AC184" i="1"/>
  <c r="AR184" i="1"/>
  <c r="AP184" i="1"/>
  <c r="AQ184" i="1" s="1"/>
  <c r="AR179" i="1"/>
  <c r="AP179" i="1"/>
  <c r="AQ179" i="1" s="1"/>
  <c r="AR176" i="1"/>
  <c r="AP176" i="1"/>
  <c r="AQ176" i="1" s="1"/>
  <c r="AC175" i="1"/>
  <c r="AP175" i="1"/>
  <c r="AQ175" i="1" s="1"/>
  <c r="AR175" i="1"/>
  <c r="AR168" i="1"/>
  <c r="AP168" i="1"/>
  <c r="AQ168" i="1" s="1"/>
  <c r="AP163" i="1"/>
  <c r="AQ163" i="1" s="1"/>
  <c r="AR163" i="1"/>
  <c r="AC160" i="1"/>
  <c r="AR160" i="1"/>
  <c r="AP160" i="1"/>
  <c r="AQ160" i="1" s="1"/>
  <c r="AC156" i="1"/>
  <c r="AR156" i="1"/>
  <c r="AP156" i="1"/>
  <c r="AQ156" i="1" s="1"/>
  <c r="AP151" i="1"/>
  <c r="AQ151" i="1" s="1"/>
  <c r="AR151" i="1"/>
  <c r="AR148" i="1"/>
  <c r="AP148" i="1"/>
  <c r="AQ148" i="1" s="1"/>
  <c r="AC143" i="1"/>
  <c r="AR143" i="1"/>
  <c r="AP143" i="1"/>
  <c r="AQ143" i="1" s="1"/>
  <c r="AR133" i="1"/>
  <c r="AP133" i="1"/>
  <c r="AQ133" i="1" s="1"/>
  <c r="AC140" i="1"/>
  <c r="AR140" i="1"/>
  <c r="AP140" i="1"/>
  <c r="AQ140" i="1" s="1"/>
  <c r="AP131" i="1"/>
  <c r="AQ131" i="1" s="1"/>
  <c r="AR131" i="1"/>
  <c r="AP135" i="1"/>
  <c r="AQ135" i="1" s="1"/>
  <c r="AR135" i="1"/>
  <c r="AR106" i="1"/>
  <c r="AP106" i="1"/>
  <c r="AQ106" i="1" s="1"/>
  <c r="AR102" i="1"/>
  <c r="AP102" i="1"/>
  <c r="AQ102" i="1" s="1"/>
  <c r="AR112" i="1"/>
  <c r="AP112" i="1"/>
  <c r="AQ112" i="1" s="1"/>
  <c r="AR108" i="1"/>
  <c r="AP108" i="1"/>
  <c r="AQ108" i="1" s="1"/>
  <c r="AP97" i="1"/>
  <c r="AQ97" i="1" s="1"/>
  <c r="AR97" i="1"/>
  <c r="AP92" i="1"/>
  <c r="AQ92" i="1" s="1"/>
  <c r="AR92" i="1"/>
  <c r="AP117" i="1"/>
  <c r="AQ117" i="1" s="1"/>
  <c r="AR117" i="1"/>
  <c r="AR123" i="1"/>
  <c r="AP123" i="1"/>
  <c r="AQ123" i="1" s="1"/>
  <c r="AR120" i="1"/>
  <c r="AP120" i="1"/>
  <c r="AQ120" i="1" s="1"/>
  <c r="AC83" i="1"/>
  <c r="AP83" i="1"/>
  <c r="AQ83" i="1" s="1"/>
  <c r="AR83" i="1"/>
  <c r="AC85" i="1"/>
  <c r="AR85" i="1"/>
  <c r="AP85" i="1"/>
  <c r="AQ85" i="1" s="1"/>
  <c r="AR80" i="1"/>
  <c r="AP80" i="1"/>
  <c r="AQ80" i="1" s="1"/>
  <c r="AR74" i="1"/>
  <c r="AP74" i="1"/>
  <c r="AQ74" i="1" s="1"/>
  <c r="AR72" i="1"/>
  <c r="AP72" i="1"/>
  <c r="AQ72" i="1" s="1"/>
  <c r="AR66" i="1"/>
  <c r="AP66" i="1"/>
  <c r="AQ66" i="1" s="1"/>
  <c r="AR61" i="1"/>
  <c r="AP61" i="1"/>
  <c r="AQ61" i="1" s="1"/>
  <c r="AC56" i="1"/>
  <c r="AP56" i="1"/>
  <c r="AQ56" i="1" s="1"/>
  <c r="AR56" i="1"/>
  <c r="AR52" i="1"/>
  <c r="AP52" i="1"/>
  <c r="AQ52" i="1" s="1"/>
  <c r="AC60" i="1"/>
  <c r="AR60" i="1"/>
  <c r="AP60" i="1"/>
  <c r="AQ60" i="1" s="1"/>
  <c r="AR48" i="1"/>
  <c r="AP48" i="1"/>
  <c r="AQ48" i="1" s="1"/>
  <c r="AC42" i="1"/>
  <c r="AR42" i="1"/>
  <c r="AP42" i="1"/>
  <c r="AQ42" i="1" s="1"/>
  <c r="AC40" i="1"/>
  <c r="AP40" i="1"/>
  <c r="AQ40" i="1" s="1"/>
  <c r="AR40" i="1"/>
  <c r="AR36" i="1"/>
  <c r="AP36" i="1"/>
  <c r="AQ36" i="1" s="1"/>
  <c r="AR32" i="1"/>
  <c r="AP32" i="1"/>
  <c r="AQ32" i="1" s="1"/>
  <c r="AR29" i="1"/>
  <c r="AP29" i="1"/>
  <c r="AQ29" i="1" s="1"/>
  <c r="AP23" i="1"/>
  <c r="AQ23" i="1" s="1"/>
  <c r="AR23" i="1"/>
  <c r="AP19" i="1"/>
  <c r="AQ19" i="1" s="1"/>
  <c r="AR19" i="1"/>
  <c r="AR17" i="1"/>
  <c r="AP17" i="1"/>
  <c r="AQ17" i="1" s="1"/>
  <c r="AC12" i="1"/>
  <c r="AR12" i="1"/>
  <c r="AP12" i="1"/>
  <c r="AQ12" i="1" s="1"/>
  <c r="AC8" i="1"/>
  <c r="AR8" i="1"/>
  <c r="AP8" i="1"/>
  <c r="AQ8" i="1" s="1"/>
  <c r="AR4" i="1"/>
  <c r="AP4" i="1"/>
  <c r="AQ4" i="1" s="1"/>
  <c r="AC672" i="1"/>
  <c r="AP672" i="1"/>
  <c r="AQ672" i="1" s="1"/>
  <c r="AR672" i="1"/>
  <c r="AC719" i="1"/>
  <c r="AP719" i="1"/>
  <c r="AQ719" i="1" s="1"/>
  <c r="AR719" i="1"/>
  <c r="AC684" i="1"/>
  <c r="AP684" i="1"/>
  <c r="AQ684" i="1" s="1"/>
  <c r="AR684" i="1"/>
  <c r="AC689" i="1"/>
  <c r="AR689" i="1"/>
  <c r="AP689" i="1"/>
  <c r="AQ689" i="1" s="1"/>
  <c r="AC600" i="1"/>
  <c r="AP600" i="1"/>
  <c r="AQ600" i="1" s="1"/>
  <c r="AR600" i="1"/>
  <c r="AC614" i="1"/>
  <c r="AP614" i="1"/>
  <c r="AQ614" i="1" s="1"/>
  <c r="AR614" i="1"/>
  <c r="AR284" i="1"/>
  <c r="AP284" i="1"/>
  <c r="AQ284" i="1" s="1"/>
  <c r="AC571" i="1"/>
  <c r="AR571" i="1"/>
  <c r="AP571" i="1"/>
  <c r="AQ571" i="1" s="1"/>
  <c r="AP551" i="1"/>
  <c r="AQ551" i="1" s="1"/>
  <c r="AR551" i="1"/>
  <c r="AP535" i="1"/>
  <c r="AQ535" i="1" s="1"/>
  <c r="AR535" i="1"/>
  <c r="AC521" i="1"/>
  <c r="AP521" i="1"/>
  <c r="AQ521" i="1" s="1"/>
  <c r="AR521" i="1"/>
  <c r="AP505" i="1"/>
  <c r="AQ505" i="1" s="1"/>
  <c r="AR505" i="1"/>
  <c r="AC480" i="1"/>
  <c r="AP480" i="1"/>
  <c r="AQ480" i="1" s="1"/>
  <c r="AR480" i="1"/>
  <c r="AC474" i="1"/>
  <c r="AP474" i="1"/>
  <c r="AQ474" i="1" s="1"/>
  <c r="AR474" i="1"/>
  <c r="AC455" i="1"/>
  <c r="AP455" i="1"/>
  <c r="AQ455" i="1" s="1"/>
  <c r="AR455" i="1"/>
  <c r="AC439" i="1"/>
  <c r="AP439" i="1"/>
  <c r="AQ439" i="1" s="1"/>
  <c r="AR439" i="1"/>
  <c r="AC419" i="1"/>
  <c r="AR419" i="1"/>
  <c r="AP419" i="1"/>
  <c r="AQ419" i="1" s="1"/>
  <c r="AP538" i="1"/>
  <c r="AQ538" i="1" s="1"/>
  <c r="AR538" i="1"/>
  <c r="AR389" i="1"/>
  <c r="AP389" i="1"/>
  <c r="AQ389" i="1" s="1"/>
  <c r="AC378" i="1"/>
  <c r="AP378" i="1"/>
  <c r="AQ378" i="1" s="1"/>
  <c r="AR378" i="1"/>
  <c r="AR361" i="1"/>
  <c r="AP361" i="1"/>
  <c r="AQ361" i="1" s="1"/>
  <c r="AR353" i="1"/>
  <c r="AP353" i="1"/>
  <c r="AQ353" i="1" s="1"/>
  <c r="AC331" i="1"/>
  <c r="AR331" i="1"/>
  <c r="AP331" i="1"/>
  <c r="AQ331" i="1" s="1"/>
  <c r="AR317" i="1"/>
  <c r="AP317" i="1"/>
  <c r="AQ317" i="1" s="1"/>
  <c r="AR296" i="1"/>
  <c r="AP296" i="1"/>
  <c r="AQ296" i="1" s="1"/>
  <c r="AR288" i="1"/>
  <c r="AP288" i="1"/>
  <c r="AQ288" i="1" s="1"/>
  <c r="AR262" i="1"/>
  <c r="AP262" i="1"/>
  <c r="AQ262" i="1" s="1"/>
  <c r="AC240" i="1"/>
  <c r="AR240" i="1"/>
  <c r="AP240" i="1"/>
  <c r="AQ240" i="1" s="1"/>
  <c r="AC244" i="1"/>
  <c r="AR244" i="1"/>
  <c r="AP244" i="1"/>
  <c r="AQ244" i="1" s="1"/>
  <c r="AC649" i="1"/>
  <c r="AP649" i="1"/>
  <c r="AQ649" i="1" s="1"/>
  <c r="AR649" i="1"/>
  <c r="AR205" i="1"/>
  <c r="AP205" i="1"/>
  <c r="AQ205" i="1" s="1"/>
  <c r="AC186" i="1"/>
  <c r="AP186" i="1"/>
  <c r="AQ186" i="1" s="1"/>
  <c r="AR186" i="1"/>
  <c r="AC174" i="1"/>
  <c r="AP174" i="1"/>
  <c r="AQ174" i="1" s="1"/>
  <c r="AR174" i="1"/>
  <c r="AR150" i="1"/>
  <c r="AP150" i="1"/>
  <c r="AQ150" i="1" s="1"/>
  <c r="AP132" i="1"/>
  <c r="AQ132" i="1" s="1"/>
  <c r="AR132" i="1"/>
  <c r="AC125" i="1"/>
  <c r="AR125" i="1"/>
  <c r="AP125" i="1"/>
  <c r="AQ125" i="1" s="1"/>
  <c r="AR94" i="1"/>
  <c r="AP94" i="1"/>
  <c r="AQ94" i="1" s="1"/>
  <c r="AR100" i="1"/>
  <c r="AP100" i="1"/>
  <c r="AQ100" i="1" s="1"/>
  <c r="AR76" i="1"/>
  <c r="AP76" i="1"/>
  <c r="AQ76" i="1" s="1"/>
  <c r="AC57" i="1"/>
  <c r="AR57" i="1"/>
  <c r="AP57" i="1"/>
  <c r="AQ57" i="1" s="1"/>
  <c r="AR34" i="1"/>
  <c r="AP34" i="1"/>
  <c r="AQ34" i="1" s="1"/>
  <c r="AR22" i="1"/>
  <c r="AP22" i="1"/>
  <c r="AQ22" i="1" s="1"/>
  <c r="AR14" i="1"/>
  <c r="AP14" i="1"/>
  <c r="AQ14" i="1" s="1"/>
  <c r="AC10" i="1"/>
  <c r="AR10" i="1"/>
  <c r="AP10" i="1"/>
  <c r="AQ10" i="1" s="1"/>
  <c r="AC499" i="1"/>
  <c r="AP499" i="1"/>
  <c r="AQ499" i="1" s="1"/>
  <c r="AR499" i="1"/>
  <c r="AC718" i="1"/>
  <c r="AP718" i="1"/>
  <c r="AQ718" i="1" s="1"/>
  <c r="AR718" i="1"/>
  <c r="AC659" i="1"/>
  <c r="AP659" i="1"/>
  <c r="AQ659" i="1" s="1"/>
  <c r="AR659" i="1"/>
  <c r="AC665" i="1"/>
  <c r="AP665" i="1"/>
  <c r="AQ665" i="1" s="1"/>
  <c r="AR665" i="1"/>
  <c r="AR625" i="1"/>
  <c r="AP625" i="1"/>
  <c r="AQ625" i="1" s="1"/>
  <c r="AC681" i="1"/>
  <c r="AP681" i="1"/>
  <c r="AQ681" i="1" s="1"/>
  <c r="AR681" i="1"/>
  <c r="AC658" i="1"/>
  <c r="AP658" i="1"/>
  <c r="AQ658" i="1" s="1"/>
  <c r="AR658" i="1"/>
  <c r="AC693" i="1"/>
  <c r="AR693" i="1"/>
  <c r="AP693" i="1"/>
  <c r="AQ693" i="1" s="1"/>
  <c r="AC716" i="1"/>
  <c r="AP716" i="1"/>
  <c r="AQ716" i="1" s="1"/>
  <c r="AR716" i="1"/>
  <c r="AC585" i="1"/>
  <c r="AP585" i="1"/>
  <c r="AQ585" i="1" s="1"/>
  <c r="AR585" i="1"/>
  <c r="AC707" i="1"/>
  <c r="AP707" i="1"/>
  <c r="AQ707" i="1" s="1"/>
  <c r="AR707" i="1"/>
  <c r="AC706" i="1"/>
  <c r="AP706" i="1"/>
  <c r="AQ706" i="1" s="1"/>
  <c r="AR706" i="1"/>
  <c r="AC699" i="1"/>
  <c r="AP699" i="1"/>
  <c r="AQ699" i="1" s="1"/>
  <c r="AR699" i="1"/>
  <c r="AC697" i="1"/>
  <c r="AP697" i="1"/>
  <c r="AQ697" i="1" s="1"/>
  <c r="AR697" i="1"/>
  <c r="AC694" i="1"/>
  <c r="AP694" i="1"/>
  <c r="AQ694" i="1" s="1"/>
  <c r="AR694" i="1"/>
  <c r="AR534" i="1"/>
  <c r="AP534" i="1"/>
  <c r="AQ534" i="1" s="1"/>
  <c r="AC596" i="1"/>
  <c r="AP596" i="1"/>
  <c r="AQ596" i="1" s="1"/>
  <c r="AR596" i="1"/>
  <c r="AR593" i="1"/>
  <c r="AP593" i="1"/>
  <c r="AQ593" i="1" s="1"/>
  <c r="AC616" i="1"/>
  <c r="AP616" i="1"/>
  <c r="AQ616" i="1" s="1"/>
  <c r="AR616" i="1"/>
  <c r="AC611" i="1"/>
  <c r="AP611" i="1"/>
  <c r="AQ611" i="1" s="1"/>
  <c r="AR611" i="1"/>
  <c r="AC612" i="1"/>
  <c r="AP612" i="1"/>
  <c r="AQ612" i="1" s="1"/>
  <c r="AR612" i="1"/>
  <c r="AC603" i="1"/>
  <c r="AR603" i="1"/>
  <c r="AP603" i="1"/>
  <c r="AQ603" i="1" s="1"/>
  <c r="AC594" i="1"/>
  <c r="AP594" i="1"/>
  <c r="AQ594" i="1" s="1"/>
  <c r="AR594" i="1"/>
  <c r="AC592" i="1"/>
  <c r="AP592" i="1"/>
  <c r="AQ592" i="1" s="1"/>
  <c r="AR592" i="1"/>
  <c r="AP346" i="1"/>
  <c r="AQ346" i="1" s="1"/>
  <c r="AR346" i="1"/>
  <c r="AR201" i="1"/>
  <c r="AP201" i="1"/>
  <c r="AQ201" i="1" s="1"/>
  <c r="AP580" i="1"/>
  <c r="AQ580" i="1" s="1"/>
  <c r="AR580" i="1"/>
  <c r="AP576" i="1"/>
  <c r="AQ576" i="1" s="1"/>
  <c r="AR576" i="1"/>
  <c r="AC572" i="1"/>
  <c r="AR572" i="1"/>
  <c r="AP572" i="1"/>
  <c r="AQ572" i="1" s="1"/>
  <c r="AR559" i="1"/>
  <c r="AP559" i="1"/>
  <c r="AQ559" i="1" s="1"/>
  <c r="AR557" i="1"/>
  <c r="AP557" i="1"/>
  <c r="AQ557" i="1" s="1"/>
  <c r="AP550" i="1"/>
  <c r="AQ550" i="1" s="1"/>
  <c r="AR550" i="1"/>
  <c r="AP552" i="1"/>
  <c r="AQ552" i="1" s="1"/>
  <c r="AR552" i="1"/>
  <c r="AR566" i="1"/>
  <c r="AP566" i="1"/>
  <c r="AQ566" i="1" s="1"/>
  <c r="AP553" i="1"/>
  <c r="AQ553" i="1" s="1"/>
  <c r="AR553" i="1"/>
  <c r="AR543" i="1"/>
  <c r="AP543" i="1"/>
  <c r="AQ543" i="1" s="1"/>
  <c r="AP536" i="1"/>
  <c r="AQ536" i="1" s="1"/>
  <c r="AR536" i="1"/>
  <c r="AC633" i="1"/>
  <c r="AP633" i="1"/>
  <c r="AQ633" i="1" s="1"/>
  <c r="AR633" i="1"/>
  <c r="AP530" i="1"/>
  <c r="AQ530" i="1" s="1"/>
  <c r="AR530" i="1"/>
  <c r="AC525" i="1"/>
  <c r="AR525" i="1"/>
  <c r="AP525" i="1"/>
  <c r="AQ525" i="1" s="1"/>
  <c r="AC522" i="1"/>
  <c r="AP522" i="1"/>
  <c r="AQ522" i="1" s="1"/>
  <c r="AR522" i="1"/>
  <c r="AC519" i="1"/>
  <c r="AP519" i="1"/>
  <c r="AQ519" i="1" s="1"/>
  <c r="AR519" i="1"/>
  <c r="AC517" i="1"/>
  <c r="AR517" i="1"/>
  <c r="AP517" i="1"/>
  <c r="AQ517" i="1" s="1"/>
  <c r="AP510" i="1"/>
  <c r="AQ510" i="1" s="1"/>
  <c r="AR510" i="1"/>
  <c r="AP506" i="1"/>
  <c r="AQ506" i="1" s="1"/>
  <c r="AR506" i="1"/>
  <c r="AP502" i="1"/>
  <c r="AQ502" i="1" s="1"/>
  <c r="AR502" i="1"/>
  <c r="AC668" i="1"/>
  <c r="AP668" i="1"/>
  <c r="AQ668" i="1" s="1"/>
  <c r="AR668" i="1"/>
  <c r="AC487" i="1"/>
  <c r="AP487" i="1"/>
  <c r="AQ487" i="1" s="1"/>
  <c r="AR487" i="1"/>
  <c r="AC481" i="1"/>
  <c r="AR481" i="1"/>
  <c r="AP481" i="1"/>
  <c r="AQ481" i="1" s="1"/>
  <c r="AC483" i="1"/>
  <c r="AP483" i="1"/>
  <c r="AQ483" i="1" s="1"/>
  <c r="AR483" i="1"/>
  <c r="AC477" i="1"/>
  <c r="AR477" i="1"/>
  <c r="AP477" i="1"/>
  <c r="AQ477" i="1" s="1"/>
  <c r="AP472" i="1"/>
  <c r="AQ472" i="1" s="1"/>
  <c r="AR472" i="1"/>
  <c r="AR467" i="1"/>
  <c r="AP467" i="1"/>
  <c r="AQ467" i="1" s="1"/>
  <c r="AC462" i="1"/>
  <c r="AR462" i="1"/>
  <c r="AP462" i="1"/>
  <c r="AQ462" i="1" s="1"/>
  <c r="AC464" i="1"/>
  <c r="AR464" i="1"/>
  <c r="AP464" i="1"/>
  <c r="AQ464" i="1" s="1"/>
  <c r="AR589" i="1"/>
  <c r="AP589" i="1"/>
  <c r="AQ589" i="1" s="1"/>
  <c r="AC453" i="1"/>
  <c r="AR453" i="1"/>
  <c r="AP453" i="1"/>
  <c r="AQ453" i="1" s="1"/>
  <c r="AR450" i="1"/>
  <c r="AP450" i="1"/>
  <c r="AQ450" i="1" s="1"/>
  <c r="AR444" i="1"/>
  <c r="AP444" i="1"/>
  <c r="AQ444" i="1" s="1"/>
  <c r="AC441" i="1"/>
  <c r="AR441" i="1"/>
  <c r="AP441" i="1"/>
  <c r="AQ441" i="1" s="1"/>
  <c r="AC435" i="1"/>
  <c r="AR435" i="1"/>
  <c r="AP435" i="1"/>
  <c r="AQ435" i="1" s="1"/>
  <c r="AC440" i="1"/>
  <c r="AR440" i="1"/>
  <c r="AP440" i="1"/>
  <c r="AQ440" i="1" s="1"/>
  <c r="AR430" i="1"/>
  <c r="AP430" i="1"/>
  <c r="AQ430" i="1" s="1"/>
  <c r="AR426" i="1"/>
  <c r="AP426" i="1"/>
  <c r="AQ426" i="1" s="1"/>
  <c r="AC421" i="1"/>
  <c r="AR421" i="1"/>
  <c r="AP421" i="1"/>
  <c r="AQ421" i="1" s="1"/>
  <c r="AC417" i="1"/>
  <c r="AR417" i="1"/>
  <c r="AP417" i="1"/>
  <c r="AQ417" i="1" s="1"/>
  <c r="AP416" i="1"/>
  <c r="AQ416" i="1" s="1"/>
  <c r="AR416" i="1"/>
  <c r="AC410" i="1"/>
  <c r="AP410" i="1"/>
  <c r="AQ410" i="1" s="1"/>
  <c r="AR410" i="1"/>
  <c r="AC539" i="1"/>
  <c r="AR539" i="1"/>
  <c r="AP539" i="1"/>
  <c r="AQ539" i="1" s="1"/>
  <c r="AC401" i="1"/>
  <c r="AR401" i="1"/>
  <c r="AP401" i="1"/>
  <c r="AQ401" i="1" s="1"/>
  <c r="AC398" i="1"/>
  <c r="AR398" i="1"/>
  <c r="AP398" i="1"/>
  <c r="AQ398" i="1" s="1"/>
  <c r="AP391" i="1"/>
  <c r="AQ391" i="1" s="1"/>
  <c r="AR391" i="1"/>
  <c r="AR384" i="1"/>
  <c r="AP384" i="1"/>
  <c r="AQ384" i="1" s="1"/>
  <c r="AP387" i="1"/>
  <c r="AQ387" i="1" s="1"/>
  <c r="AR387" i="1"/>
  <c r="AC383" i="1"/>
  <c r="AP383" i="1"/>
  <c r="AQ383" i="1" s="1"/>
  <c r="AR383" i="1"/>
  <c r="AC377" i="1"/>
  <c r="AR377" i="1"/>
  <c r="AP377" i="1"/>
  <c r="AQ377" i="1" s="1"/>
  <c r="AC374" i="1"/>
  <c r="AR374" i="1"/>
  <c r="AP374" i="1"/>
  <c r="AQ374" i="1" s="1"/>
  <c r="AR372" i="1"/>
  <c r="AP372" i="1"/>
  <c r="AQ372" i="1" s="1"/>
  <c r="AC367" i="1"/>
  <c r="AP367" i="1"/>
  <c r="AQ367" i="1" s="1"/>
  <c r="AR367" i="1"/>
  <c r="AR362" i="1"/>
  <c r="AP362" i="1"/>
  <c r="AQ362" i="1" s="1"/>
  <c r="AR358" i="1"/>
  <c r="AP358" i="1"/>
  <c r="AQ358" i="1" s="1"/>
  <c r="AR349" i="1"/>
  <c r="AP349" i="1"/>
  <c r="AQ349" i="1" s="1"/>
  <c r="AC644" i="1"/>
  <c r="AP644" i="1"/>
  <c r="AQ644" i="1" s="1"/>
  <c r="AR644" i="1"/>
  <c r="AR347" i="1"/>
  <c r="AP347" i="1"/>
  <c r="AQ347" i="1" s="1"/>
  <c r="AC342" i="1"/>
  <c r="AR342" i="1"/>
  <c r="AP342" i="1"/>
  <c r="AQ342" i="1" s="1"/>
  <c r="AP339" i="1"/>
  <c r="AQ339" i="1" s="1"/>
  <c r="AR339" i="1"/>
  <c r="AR334" i="1"/>
  <c r="AP334" i="1"/>
  <c r="AQ334" i="1" s="1"/>
  <c r="AC332" i="1"/>
  <c r="AR332" i="1"/>
  <c r="AP332" i="1"/>
  <c r="AQ332" i="1" s="1"/>
  <c r="AR327" i="1"/>
  <c r="AP327" i="1"/>
  <c r="AQ327" i="1" s="1"/>
  <c r="AP319" i="1"/>
  <c r="AQ319" i="1" s="1"/>
  <c r="AR319" i="1"/>
  <c r="AP311" i="1"/>
  <c r="AQ311" i="1" s="1"/>
  <c r="AR311" i="1"/>
  <c r="AR318" i="1"/>
  <c r="AP318" i="1"/>
  <c r="AQ318" i="1" s="1"/>
  <c r="AP314" i="1"/>
  <c r="AQ314" i="1" s="1"/>
  <c r="AR314" i="1"/>
  <c r="AR305" i="1"/>
  <c r="AP305" i="1"/>
  <c r="AQ305" i="1" s="1"/>
  <c r="AP301" i="1"/>
  <c r="AQ301" i="1" s="1"/>
  <c r="AR301" i="1"/>
  <c r="AC299" i="1"/>
  <c r="AR299" i="1"/>
  <c r="AP299" i="1"/>
  <c r="AQ299" i="1" s="1"/>
  <c r="AR298" i="1"/>
  <c r="AP298" i="1"/>
  <c r="AQ298" i="1" s="1"/>
  <c r="AC290" i="1"/>
  <c r="AR290" i="1"/>
  <c r="AP290" i="1"/>
  <c r="AQ290" i="1" s="1"/>
  <c r="AP498" i="1"/>
  <c r="AQ498" i="1" s="1"/>
  <c r="AR498" i="1"/>
  <c r="AC285" i="1"/>
  <c r="AR285" i="1"/>
  <c r="AP285" i="1"/>
  <c r="AQ285" i="1" s="1"/>
  <c r="AC277" i="1"/>
  <c r="AR277" i="1"/>
  <c r="AP277" i="1"/>
  <c r="AQ277" i="1" s="1"/>
  <c r="AP255" i="1"/>
  <c r="AQ255" i="1" s="1"/>
  <c r="AR255" i="1"/>
  <c r="AR264" i="1"/>
  <c r="AP264" i="1"/>
  <c r="AQ264" i="1" s="1"/>
  <c r="AP260" i="1"/>
  <c r="AQ260" i="1" s="1"/>
  <c r="AR260" i="1"/>
  <c r="AR257" i="1"/>
  <c r="AP257" i="1"/>
  <c r="AQ257" i="1" s="1"/>
  <c r="AC278" i="1"/>
  <c r="AR278" i="1"/>
  <c r="AP278" i="1"/>
  <c r="AQ278" i="1" s="1"/>
  <c r="AP266" i="1"/>
  <c r="AQ266" i="1" s="1"/>
  <c r="AR266" i="1"/>
  <c r="AR248" i="1"/>
  <c r="AP248" i="1"/>
  <c r="AQ248" i="1" s="1"/>
  <c r="AP247" i="1"/>
  <c r="AQ247" i="1" s="1"/>
  <c r="AR247" i="1"/>
  <c r="AR221" i="1"/>
  <c r="AP221" i="1"/>
  <c r="AQ221" i="1" s="1"/>
  <c r="AC238" i="1"/>
  <c r="AR238" i="1"/>
  <c r="AP238" i="1"/>
  <c r="AQ238" i="1" s="1"/>
  <c r="AC235" i="1"/>
  <c r="AR235" i="1"/>
  <c r="AP235" i="1"/>
  <c r="AQ235" i="1" s="1"/>
  <c r="AC231" i="1"/>
  <c r="AP231" i="1"/>
  <c r="AQ231" i="1" s="1"/>
  <c r="AR231" i="1"/>
  <c r="AC241" i="1"/>
  <c r="AR241" i="1"/>
  <c r="AP241" i="1"/>
  <c r="AQ241" i="1" s="1"/>
  <c r="AP217" i="1"/>
  <c r="AQ217" i="1" s="1"/>
  <c r="AR217" i="1"/>
  <c r="AC228" i="1"/>
  <c r="AP228" i="1"/>
  <c r="AQ228" i="1" s="1"/>
  <c r="AR228" i="1"/>
  <c r="AC224" i="1"/>
  <c r="AR224" i="1"/>
  <c r="AP224" i="1"/>
  <c r="AQ224" i="1" s="1"/>
  <c r="AC212" i="1"/>
  <c r="AR212" i="1"/>
  <c r="AP212" i="1"/>
  <c r="AQ212" i="1" s="1"/>
  <c r="AR207" i="1"/>
  <c r="AP207" i="1"/>
  <c r="AQ207" i="1" s="1"/>
  <c r="AP202" i="1"/>
  <c r="AQ202" i="1" s="1"/>
  <c r="AR202" i="1"/>
  <c r="AC199" i="1"/>
  <c r="AP199" i="1"/>
  <c r="AQ199" i="1" s="1"/>
  <c r="AR199" i="1"/>
  <c r="AR193" i="1"/>
  <c r="AP193" i="1"/>
  <c r="AQ193" i="1" s="1"/>
  <c r="AC194" i="1"/>
  <c r="AR194" i="1"/>
  <c r="AP194" i="1"/>
  <c r="AQ194" i="1" s="1"/>
  <c r="AC183" i="1"/>
  <c r="AP183" i="1"/>
  <c r="AQ183" i="1" s="1"/>
  <c r="AR183" i="1"/>
  <c r="AC185" i="1"/>
  <c r="AR185" i="1"/>
  <c r="AP185" i="1"/>
  <c r="AQ185" i="1" s="1"/>
  <c r="AC188" i="1"/>
  <c r="AR188" i="1"/>
  <c r="AP188" i="1"/>
  <c r="AQ188" i="1" s="1"/>
  <c r="AR173" i="1"/>
  <c r="AP173" i="1"/>
  <c r="AQ173" i="1" s="1"/>
  <c r="AR170" i="1"/>
  <c r="AP170" i="1"/>
  <c r="AQ170" i="1" s="1"/>
  <c r="AR161" i="1"/>
  <c r="AP161" i="1"/>
  <c r="AQ161" i="1" s="1"/>
  <c r="AR166" i="1"/>
  <c r="AP166" i="1"/>
  <c r="AQ166" i="1" s="1"/>
  <c r="AC159" i="1"/>
  <c r="AR159" i="1"/>
  <c r="AP159" i="1"/>
  <c r="AQ159" i="1" s="1"/>
  <c r="AR152" i="1"/>
  <c r="AP152" i="1"/>
  <c r="AQ152" i="1" s="1"/>
  <c r="AR149" i="1"/>
  <c r="AP149" i="1"/>
  <c r="AQ149" i="1" s="1"/>
  <c r="AC154" i="1"/>
  <c r="AP154" i="1"/>
  <c r="AQ154" i="1" s="1"/>
  <c r="AR154" i="1"/>
  <c r="AR142" i="1"/>
  <c r="AP142" i="1"/>
  <c r="AQ142" i="1" s="1"/>
  <c r="AR134" i="1"/>
  <c r="AP134" i="1"/>
  <c r="AQ134" i="1" s="1"/>
  <c r="AC139" i="1"/>
  <c r="AR139" i="1"/>
  <c r="AP139" i="1"/>
  <c r="AQ139" i="1" s="1"/>
  <c r="AR130" i="1"/>
  <c r="AP130" i="1"/>
  <c r="AQ130" i="1" s="1"/>
  <c r="AC124" i="1"/>
  <c r="AR124" i="1"/>
  <c r="AP124" i="1"/>
  <c r="AQ124" i="1" s="1"/>
  <c r="AR105" i="1"/>
  <c r="AP105" i="1"/>
  <c r="AQ105" i="1" s="1"/>
  <c r="AC126" i="1"/>
  <c r="AR126" i="1"/>
  <c r="AP126" i="1"/>
  <c r="AQ126" i="1" s="1"/>
  <c r="AP111" i="1"/>
  <c r="AQ111" i="1" s="1"/>
  <c r="AR111" i="1"/>
  <c r="AP99" i="1"/>
  <c r="AQ99" i="1" s="1"/>
  <c r="AR99" i="1"/>
  <c r="AR98" i="1"/>
  <c r="AP98" i="1"/>
  <c r="AQ98" i="1" s="1"/>
  <c r="AR91" i="1"/>
  <c r="AP91" i="1"/>
  <c r="AQ91" i="1" s="1"/>
  <c r="AR116" i="1"/>
  <c r="AP116" i="1"/>
  <c r="AQ116" i="1" s="1"/>
  <c r="AC127" i="1"/>
  <c r="AP127" i="1"/>
  <c r="AQ127" i="1" s="1"/>
  <c r="AR127" i="1"/>
  <c r="AP90" i="1"/>
  <c r="AQ90" i="1" s="1"/>
  <c r="AR90" i="1"/>
  <c r="AC89" i="1"/>
  <c r="AR89" i="1"/>
  <c r="AP89" i="1"/>
  <c r="AQ89" i="1" s="1"/>
  <c r="AC86" i="1"/>
  <c r="AR86" i="1"/>
  <c r="AP86" i="1"/>
  <c r="AQ86" i="1" s="1"/>
  <c r="AR79" i="1"/>
  <c r="AP79" i="1"/>
  <c r="AQ79" i="1" s="1"/>
  <c r="AR75" i="1"/>
  <c r="AP75" i="1"/>
  <c r="AQ75" i="1" s="1"/>
  <c r="AR69" i="1"/>
  <c r="AP69" i="1"/>
  <c r="AQ69" i="1" s="1"/>
  <c r="AC68" i="1"/>
  <c r="AP68" i="1"/>
  <c r="AQ68" i="1" s="1"/>
  <c r="AR68" i="1"/>
  <c r="AC64" i="1"/>
  <c r="AP64" i="1"/>
  <c r="AQ64" i="1" s="1"/>
  <c r="AR64" i="1"/>
  <c r="AR55" i="1"/>
  <c r="AP55" i="1"/>
  <c r="AQ55" i="1" s="1"/>
  <c r="AP51" i="1"/>
  <c r="AQ51" i="1" s="1"/>
  <c r="AR51" i="1"/>
  <c r="AC59" i="1"/>
  <c r="AR59" i="1"/>
  <c r="AP59" i="1"/>
  <c r="AQ59" i="1" s="1"/>
  <c r="AP47" i="1"/>
  <c r="AQ47" i="1" s="1"/>
  <c r="AR47" i="1"/>
  <c r="AC43" i="1"/>
  <c r="AR43" i="1"/>
  <c r="AP43" i="1"/>
  <c r="AQ43" i="1" s="1"/>
  <c r="AP39" i="1"/>
  <c r="AQ39" i="1" s="1"/>
  <c r="AR39" i="1"/>
  <c r="AP35" i="1"/>
  <c r="AQ35" i="1" s="1"/>
  <c r="AR35" i="1"/>
  <c r="AR31" i="1"/>
  <c r="AP31" i="1"/>
  <c r="AQ31" i="1" s="1"/>
  <c r="AR27" i="1"/>
  <c r="AP27" i="1"/>
  <c r="AQ27" i="1" s="1"/>
  <c r="AR24" i="1"/>
  <c r="AP24" i="1"/>
  <c r="AQ24" i="1" s="1"/>
  <c r="AR18" i="1"/>
  <c r="AP18" i="1"/>
  <c r="AQ18" i="1" s="1"/>
  <c r="AC15" i="1"/>
  <c r="AR15" i="1"/>
  <c r="AP15" i="1"/>
  <c r="AQ15" i="1" s="1"/>
  <c r="AC11" i="1"/>
  <c r="AR11" i="1"/>
  <c r="AP11" i="1"/>
  <c r="AQ11" i="1" s="1"/>
  <c r="AP7" i="1"/>
  <c r="AQ7" i="1" s="1"/>
  <c r="AR7" i="1"/>
  <c r="AR5" i="1"/>
  <c r="AP5" i="1"/>
  <c r="AQ5" i="1" s="1"/>
  <c r="AC673" i="1"/>
  <c r="AR673" i="1"/>
  <c r="AP673" i="1"/>
  <c r="AQ673" i="1" s="1"/>
  <c r="AC678" i="1"/>
  <c r="AP678" i="1"/>
  <c r="AQ678" i="1" s="1"/>
  <c r="AR678" i="1"/>
  <c r="AC590" i="1"/>
  <c r="AP590" i="1"/>
  <c r="AQ590" i="1" s="1"/>
  <c r="AR590" i="1"/>
  <c r="AC651" i="1"/>
  <c r="AR651" i="1"/>
  <c r="AP651" i="1"/>
  <c r="AQ651" i="1" s="1"/>
  <c r="AC613" i="1"/>
  <c r="AR613" i="1"/>
  <c r="AP613" i="1"/>
  <c r="AQ613" i="1" s="1"/>
  <c r="AC619" i="1"/>
  <c r="AR619" i="1"/>
  <c r="AP619" i="1"/>
  <c r="AQ619" i="1" s="1"/>
  <c r="AR37" i="1"/>
  <c r="AP37" i="1"/>
  <c r="AQ37" i="1" s="1"/>
  <c r="AP556" i="1"/>
  <c r="AQ556" i="1" s="1"/>
  <c r="AR556" i="1"/>
  <c r="AC570" i="1"/>
  <c r="AP570" i="1"/>
  <c r="AQ570" i="1" s="1"/>
  <c r="AR570" i="1"/>
  <c r="AR529" i="1"/>
  <c r="AP529" i="1"/>
  <c r="AQ529" i="1" s="1"/>
  <c r="AC516" i="1"/>
  <c r="AP516" i="1"/>
  <c r="AQ516" i="1" s="1"/>
  <c r="AR516" i="1"/>
  <c r="AC667" i="1"/>
  <c r="AP667" i="1"/>
  <c r="AQ667" i="1" s="1"/>
  <c r="AR667" i="1"/>
  <c r="AR476" i="1"/>
  <c r="AP476" i="1"/>
  <c r="AQ476" i="1" s="1"/>
  <c r="AC465" i="1"/>
  <c r="AR465" i="1"/>
  <c r="AP465" i="1"/>
  <c r="AQ465" i="1" s="1"/>
  <c r="AC448" i="1"/>
  <c r="AP448" i="1"/>
  <c r="AQ448" i="1" s="1"/>
  <c r="AR448" i="1"/>
  <c r="AR425" i="1"/>
  <c r="AP425" i="1"/>
  <c r="AQ425" i="1" s="1"/>
  <c r="AR415" i="1"/>
  <c r="AP415" i="1"/>
  <c r="AQ415" i="1" s="1"/>
  <c r="AR396" i="1"/>
  <c r="AP396" i="1"/>
  <c r="AQ396" i="1" s="1"/>
  <c r="AR379" i="1"/>
  <c r="AP379" i="1"/>
  <c r="AQ379" i="1" s="1"/>
  <c r="AR365" i="1"/>
  <c r="AP365" i="1"/>
  <c r="AQ365" i="1" s="1"/>
  <c r="AR351" i="1"/>
  <c r="AP351" i="1"/>
  <c r="AQ351" i="1" s="1"/>
  <c r="AR335" i="1"/>
  <c r="AP335" i="1"/>
  <c r="AQ335" i="1" s="1"/>
  <c r="AR313" i="1"/>
  <c r="AP313" i="1"/>
  <c r="AQ313" i="1" s="1"/>
  <c r="AC303" i="1"/>
  <c r="AP303" i="1"/>
  <c r="AQ303" i="1" s="1"/>
  <c r="AR303" i="1"/>
  <c r="AR286" i="1"/>
  <c r="AP286" i="1"/>
  <c r="AQ286" i="1" s="1"/>
  <c r="AR268" i="1"/>
  <c r="AP268" i="1"/>
  <c r="AQ268" i="1" s="1"/>
  <c r="AC276" i="1"/>
  <c r="AR276" i="1"/>
  <c r="AP276" i="1"/>
  <c r="AQ276" i="1" s="1"/>
  <c r="AR222" i="1"/>
  <c r="AP222" i="1"/>
  <c r="AQ222" i="1" s="1"/>
  <c r="AR220" i="1"/>
  <c r="AP220" i="1"/>
  <c r="AQ220" i="1" s="1"/>
  <c r="AR204" i="1"/>
  <c r="AP204" i="1"/>
  <c r="AQ204" i="1" s="1"/>
  <c r="AC195" i="1"/>
  <c r="AP195" i="1"/>
  <c r="AQ195" i="1" s="1"/>
  <c r="AR195" i="1"/>
  <c r="AC187" i="1"/>
  <c r="AR187" i="1"/>
  <c r="AP187" i="1"/>
  <c r="AQ187" i="1" s="1"/>
  <c r="AR162" i="1"/>
  <c r="AP162" i="1"/>
  <c r="AQ162" i="1" s="1"/>
  <c r="AP147" i="1"/>
  <c r="AQ147" i="1" s="1"/>
  <c r="AR147" i="1"/>
  <c r="AP129" i="1"/>
  <c r="AQ129" i="1" s="1"/>
  <c r="AR129" i="1"/>
  <c r="AR110" i="1"/>
  <c r="AP110" i="1"/>
  <c r="AQ110" i="1" s="1"/>
  <c r="AP115" i="1"/>
  <c r="AQ115" i="1" s="1"/>
  <c r="AR115" i="1"/>
  <c r="AR82" i="1"/>
  <c r="AP82" i="1"/>
  <c r="AQ82" i="1" s="1"/>
  <c r="AR65" i="1"/>
  <c r="AP65" i="1"/>
  <c r="AQ65" i="1" s="1"/>
  <c r="AR50" i="1"/>
  <c r="AP50" i="1"/>
  <c r="AQ50" i="1" s="1"/>
  <c r="AR28" i="1"/>
  <c r="AP28" i="1"/>
  <c r="AQ28" i="1" s="1"/>
  <c r="AR20" i="1"/>
  <c r="AP20" i="1"/>
  <c r="AQ20" i="1" s="1"/>
  <c r="AP663" i="1"/>
  <c r="AQ663" i="1" s="1"/>
  <c r="AR663" i="1"/>
  <c r="AM627" i="1"/>
  <c r="D1110" i="17" s="1"/>
  <c r="AC627" i="1"/>
  <c r="AM574" i="1"/>
  <c r="AC574" i="1"/>
  <c r="AM555" i="1"/>
  <c r="D1057" i="17" s="1"/>
  <c r="AC555" i="1"/>
  <c r="AM548" i="1"/>
  <c r="AC548" i="1"/>
  <c r="AM562" i="1"/>
  <c r="AC562" i="1"/>
  <c r="AM563" i="1"/>
  <c r="AC563" i="1"/>
  <c r="AM565" i="1"/>
  <c r="D1070" i="17" s="1"/>
  <c r="AC565" i="1"/>
  <c r="AM541" i="1"/>
  <c r="AC541" i="1"/>
  <c r="AM524" i="1"/>
  <c r="D1108" i="17" s="1"/>
  <c r="AC524" i="1"/>
  <c r="AM514" i="1"/>
  <c r="AC514" i="1"/>
  <c r="AM364" i="1"/>
  <c r="AC364" i="1"/>
  <c r="AM356" i="1"/>
  <c r="AC356" i="1"/>
  <c r="AM345" i="1"/>
  <c r="AC345" i="1"/>
  <c r="AM352" i="1"/>
  <c r="AC352" i="1"/>
  <c r="AM350" i="1"/>
  <c r="AC350" i="1"/>
  <c r="AM306" i="1"/>
  <c r="AC306" i="1"/>
  <c r="AM274" i="1"/>
  <c r="AC274" i="1"/>
  <c r="AM272" i="1"/>
  <c r="AC272" i="1"/>
  <c r="AM219" i="1"/>
  <c r="AC219" i="1"/>
  <c r="AM171" i="1"/>
  <c r="AC171" i="1"/>
  <c r="AM153" i="1"/>
  <c r="AC153" i="1"/>
  <c r="AM107" i="1"/>
  <c r="AC107" i="1"/>
  <c r="AM96" i="1"/>
  <c r="AC96" i="1"/>
  <c r="AM78" i="1"/>
  <c r="AC78" i="1"/>
  <c r="AM49" i="1"/>
  <c r="AC49" i="1"/>
  <c r="AM41" i="1"/>
  <c r="AC41" i="1"/>
  <c r="AM573" i="1"/>
  <c r="D1127" i="17" s="1"/>
  <c r="AC573" i="1"/>
  <c r="AM561" i="1"/>
  <c r="AC561" i="1"/>
  <c r="AM564" i="1"/>
  <c r="AC564" i="1"/>
  <c r="AM554" i="1"/>
  <c r="AC554" i="1"/>
  <c r="AM544" i="1"/>
  <c r="AC544" i="1"/>
  <c r="AM540" i="1"/>
  <c r="AC540" i="1"/>
  <c r="AM531" i="1"/>
  <c r="D1215" i="17" s="1"/>
  <c r="AC531" i="1"/>
  <c r="AM518" i="1"/>
  <c r="D494" i="17" s="1"/>
  <c r="AC518" i="1"/>
  <c r="AM431" i="1"/>
  <c r="AC431" i="1"/>
  <c r="AM392" i="1"/>
  <c r="AC392" i="1"/>
  <c r="AM385" i="1"/>
  <c r="AC385" i="1"/>
  <c r="AM380" i="1"/>
  <c r="AC380" i="1"/>
  <c r="AM369" i="1"/>
  <c r="AC369" i="1"/>
  <c r="AM363" i="1"/>
  <c r="AC363" i="1"/>
  <c r="AM329" i="1"/>
  <c r="AC329" i="1"/>
  <c r="AM269" i="1"/>
  <c r="AC269" i="1"/>
  <c r="AM52" i="1"/>
  <c r="AC52" i="1"/>
  <c r="AM48" i="1"/>
  <c r="AC48" i="1"/>
  <c r="AM36" i="1"/>
  <c r="AC36" i="1"/>
  <c r="AM32" i="1"/>
  <c r="AC32" i="1"/>
  <c r="AM29" i="1"/>
  <c r="AC29" i="1"/>
  <c r="AM23" i="1"/>
  <c r="AC23" i="1"/>
  <c r="AM19" i="1"/>
  <c r="AC19" i="1"/>
  <c r="AM17" i="1"/>
  <c r="AC17" i="1"/>
  <c r="AM4" i="1"/>
  <c r="AC4" i="1"/>
  <c r="AM283" i="1"/>
  <c r="AC283" i="1"/>
  <c r="AM591" i="1"/>
  <c r="AC591" i="1"/>
  <c r="AM520" i="1"/>
  <c r="D1109" i="17" s="1"/>
  <c r="AC520" i="1"/>
  <c r="AM508" i="1"/>
  <c r="AC508" i="1"/>
  <c r="AM451" i="1"/>
  <c r="AC451" i="1"/>
  <c r="AM447" i="1"/>
  <c r="AC447" i="1"/>
  <c r="AM428" i="1"/>
  <c r="AC428" i="1"/>
  <c r="AM432" i="1"/>
  <c r="AC432" i="1"/>
  <c r="AM412" i="1"/>
  <c r="AC412" i="1"/>
  <c r="AM411" i="1"/>
  <c r="AC411" i="1"/>
  <c r="AM406" i="1"/>
  <c r="AC406" i="1"/>
  <c r="AM368" i="1"/>
  <c r="AC368" i="1"/>
  <c r="AM333" i="1"/>
  <c r="AC333" i="1"/>
  <c r="AM324" i="1"/>
  <c r="AC324" i="1"/>
  <c r="AM209" i="1"/>
  <c r="AC209" i="1"/>
  <c r="AM191" i="1"/>
  <c r="AC191" i="1"/>
  <c r="AM180" i="1"/>
  <c r="AC180" i="1"/>
  <c r="AM167" i="1"/>
  <c r="AC167" i="1"/>
  <c r="AM128" i="1"/>
  <c r="AC128" i="1"/>
  <c r="AM113" i="1"/>
  <c r="AC113" i="1"/>
  <c r="AM93" i="1"/>
  <c r="AC93" i="1"/>
  <c r="AM81" i="1"/>
  <c r="AC81" i="1"/>
  <c r="AM73" i="1"/>
  <c r="AC73" i="1"/>
  <c r="AM71" i="1"/>
  <c r="AC71" i="1"/>
  <c r="AM62" i="1"/>
  <c r="AC62" i="1"/>
  <c r="AM53" i="1"/>
  <c r="AC53" i="1"/>
  <c r="AM33" i="1"/>
  <c r="AC33" i="1"/>
  <c r="AM13" i="1"/>
  <c r="AC13" i="1"/>
  <c r="AM6" i="1"/>
  <c r="AC6" i="1"/>
  <c r="AM405" i="1"/>
  <c r="AC405" i="1"/>
  <c r="AM560" i="1"/>
  <c r="D1075" i="17" s="1"/>
  <c r="AC560" i="1"/>
  <c r="AM569" i="1"/>
  <c r="D1116" i="17" s="1"/>
  <c r="AC569" i="1"/>
  <c r="AM512" i="1"/>
  <c r="D1022" i="17" s="1"/>
  <c r="AC512" i="1"/>
  <c r="AM507" i="1"/>
  <c r="AC507" i="1"/>
  <c r="AM503" i="1"/>
  <c r="AC503" i="1"/>
  <c r="AM373" i="1"/>
  <c r="AC373" i="1"/>
  <c r="AM355" i="1"/>
  <c r="AC355" i="1"/>
  <c r="AM344" i="1"/>
  <c r="AC344" i="1"/>
  <c r="AM328" i="1"/>
  <c r="AC328" i="1"/>
  <c r="AM325" i="1"/>
  <c r="AC325" i="1"/>
  <c r="AM312" i="1"/>
  <c r="AC312" i="1"/>
  <c r="AM443" i="1"/>
  <c r="AC443" i="1"/>
  <c r="AM578" i="1"/>
  <c r="AC578" i="1"/>
  <c r="AM547" i="1"/>
  <c r="D499" i="17" s="1"/>
  <c r="AC547" i="1"/>
  <c r="AM528" i="1"/>
  <c r="AC528" i="1"/>
  <c r="AM511" i="1"/>
  <c r="D1023" i="17" s="1"/>
  <c r="AC511" i="1"/>
  <c r="AM504" i="1"/>
  <c r="AC504" i="1"/>
  <c r="AM473" i="1"/>
  <c r="AC473" i="1"/>
  <c r="AM468" i="1"/>
  <c r="AC468" i="1"/>
  <c r="AM458" i="1"/>
  <c r="AC458" i="1"/>
  <c r="AM397" i="1"/>
  <c r="AC397" i="1"/>
  <c r="AM394" i="1"/>
  <c r="AC394" i="1"/>
  <c r="AM386" i="1"/>
  <c r="AC386" i="1"/>
  <c r="AM381" i="1"/>
  <c r="AC381" i="1"/>
  <c r="AM370" i="1"/>
  <c r="AC370" i="1"/>
  <c r="AM360" i="1"/>
  <c r="AC360" i="1"/>
  <c r="AM316" i="1"/>
  <c r="AC316" i="1"/>
  <c r="AM295" i="1"/>
  <c r="AC295" i="1"/>
  <c r="AM496" i="1"/>
  <c r="AC496" i="1"/>
  <c r="AM270" i="1"/>
  <c r="AC270" i="1"/>
  <c r="AM259" i="1"/>
  <c r="AC259" i="1"/>
  <c r="AM261" i="1"/>
  <c r="AC261" i="1"/>
  <c r="AM271" i="1"/>
  <c r="AC271" i="1"/>
  <c r="AM197" i="1"/>
  <c r="AC197" i="1"/>
  <c r="AM189" i="1"/>
  <c r="AC189" i="1"/>
  <c r="AM177" i="1"/>
  <c r="AC177" i="1"/>
  <c r="AM169" i="1"/>
  <c r="AC169" i="1"/>
  <c r="AM165" i="1"/>
  <c r="AC165" i="1"/>
  <c r="AM103" i="1"/>
  <c r="AC103" i="1"/>
  <c r="AM109" i="1"/>
  <c r="AC109" i="1"/>
  <c r="AM118" i="1"/>
  <c r="AC118" i="1"/>
  <c r="AM114" i="1"/>
  <c r="AC114" i="1"/>
  <c r="AM121" i="1"/>
  <c r="AC121" i="1"/>
  <c r="AM21" i="1"/>
  <c r="AC21" i="1"/>
  <c r="AM282" i="1"/>
  <c r="AC282" i="1"/>
  <c r="AM577" i="1"/>
  <c r="AC577" i="1"/>
  <c r="AM546" i="1"/>
  <c r="AC546" i="1"/>
  <c r="AM527" i="1"/>
  <c r="AC527" i="1"/>
  <c r="AM513" i="1"/>
  <c r="AC513" i="1"/>
  <c r="AM471" i="1"/>
  <c r="AC471" i="1"/>
  <c r="AM459" i="1"/>
  <c r="AC459" i="1"/>
  <c r="AM449" i="1"/>
  <c r="AC449" i="1"/>
  <c r="AM442" i="1"/>
  <c r="AC442" i="1"/>
  <c r="AM427" i="1"/>
  <c r="AC427" i="1"/>
  <c r="AM418" i="1"/>
  <c r="AC418" i="1"/>
  <c r="AM414" i="1"/>
  <c r="AC414" i="1"/>
  <c r="AM409" i="1"/>
  <c r="AC409" i="1"/>
  <c r="AM359" i="1"/>
  <c r="AC359" i="1"/>
  <c r="AM348" i="1"/>
  <c r="AC348" i="1"/>
  <c r="AM315" i="1"/>
  <c r="AC315" i="1"/>
  <c r="AM307" i="1"/>
  <c r="AC307" i="1"/>
  <c r="AM297" i="1"/>
  <c r="AC297" i="1"/>
  <c r="AM292" i="1"/>
  <c r="AC292" i="1"/>
  <c r="AM287" i="1"/>
  <c r="AC287" i="1"/>
  <c r="AM289" i="1"/>
  <c r="AC289" i="1"/>
  <c r="AM267" i="1"/>
  <c r="AC267" i="1"/>
  <c r="AM265" i="1"/>
  <c r="AC265" i="1"/>
  <c r="AM258" i="1"/>
  <c r="AC258" i="1"/>
  <c r="AM273" i="1"/>
  <c r="AC273" i="1"/>
  <c r="AM223" i="1"/>
  <c r="AC223" i="1"/>
  <c r="AM215" i="1"/>
  <c r="AC215" i="1"/>
  <c r="AM218" i="1"/>
  <c r="AC218" i="1"/>
  <c r="AM200" i="1"/>
  <c r="AC200" i="1"/>
  <c r="AM203" i="1"/>
  <c r="AC203" i="1"/>
  <c r="AM206" i="1"/>
  <c r="AC206" i="1"/>
  <c r="AM208" i="1"/>
  <c r="AC208" i="1"/>
  <c r="AM198" i="1"/>
  <c r="AC198" i="1"/>
  <c r="AM190" i="1"/>
  <c r="AC190" i="1"/>
  <c r="AM179" i="1"/>
  <c r="AC179" i="1"/>
  <c r="AM176" i="1"/>
  <c r="AC176" i="1"/>
  <c r="AM168" i="1"/>
  <c r="AC168" i="1"/>
  <c r="AM163" i="1"/>
  <c r="AC163" i="1"/>
  <c r="AM151" i="1"/>
  <c r="AC151" i="1"/>
  <c r="AM148" i="1"/>
  <c r="AC148" i="1"/>
  <c r="AM133" i="1"/>
  <c r="AC133" i="1"/>
  <c r="AM131" i="1"/>
  <c r="AC131" i="1"/>
  <c r="AM135" i="1"/>
  <c r="AC135" i="1"/>
  <c r="AM106" i="1"/>
  <c r="AC106" i="1"/>
  <c r="AM102" i="1"/>
  <c r="AC102" i="1"/>
  <c r="AM112" i="1"/>
  <c r="AC112" i="1"/>
  <c r="AM108" i="1"/>
  <c r="AC108" i="1"/>
  <c r="AM97" i="1"/>
  <c r="AC97" i="1"/>
  <c r="AM92" i="1"/>
  <c r="AC92" i="1"/>
  <c r="AM117" i="1"/>
  <c r="AC117" i="1"/>
  <c r="AM123" i="1"/>
  <c r="AC123" i="1"/>
  <c r="AM120" i="1"/>
  <c r="AC120" i="1"/>
  <c r="AM80" i="1"/>
  <c r="AC80" i="1"/>
  <c r="AM74" i="1"/>
  <c r="AC74" i="1"/>
  <c r="AM72" i="1"/>
  <c r="AC72" i="1"/>
  <c r="AM66" i="1"/>
  <c r="AC66" i="1"/>
  <c r="AM61" i="1"/>
  <c r="AC61" i="1"/>
  <c r="AM625" i="1"/>
  <c r="AC625" i="1"/>
  <c r="AM534" i="1"/>
  <c r="AC534" i="1"/>
  <c r="AM593" i="1"/>
  <c r="D1169" i="17" s="1"/>
  <c r="AC593" i="1"/>
  <c r="AM346" i="1"/>
  <c r="AC346" i="1"/>
  <c r="AM201" i="1"/>
  <c r="AC201" i="1"/>
  <c r="AM580" i="1"/>
  <c r="D1107" i="17" s="1"/>
  <c r="AC580" i="1"/>
  <c r="AM576" i="1"/>
  <c r="AC576" i="1"/>
  <c r="AM559" i="1"/>
  <c r="D1074" i="17" s="1"/>
  <c r="AC559" i="1"/>
  <c r="AM557" i="1"/>
  <c r="D1072" i="17" s="1"/>
  <c r="AC557" i="1"/>
  <c r="AM550" i="1"/>
  <c r="AC550" i="1"/>
  <c r="AM552" i="1"/>
  <c r="AC552" i="1"/>
  <c r="AM566" i="1"/>
  <c r="AC566" i="1"/>
  <c r="AM553" i="1"/>
  <c r="AC553" i="1"/>
  <c r="AM543" i="1"/>
  <c r="AC543" i="1"/>
  <c r="AM536" i="1"/>
  <c r="AC536" i="1"/>
  <c r="AM530" i="1"/>
  <c r="AC530" i="1"/>
  <c r="AM510" i="1"/>
  <c r="D1021" i="17" s="1"/>
  <c r="AC510" i="1"/>
  <c r="AM506" i="1"/>
  <c r="AC506" i="1"/>
  <c r="AM502" i="1"/>
  <c r="AC502" i="1"/>
  <c r="AM472" i="1"/>
  <c r="AC472" i="1"/>
  <c r="AM467" i="1"/>
  <c r="AC467" i="1"/>
  <c r="AM589" i="1"/>
  <c r="AC589" i="1"/>
  <c r="AM450" i="1"/>
  <c r="AC450" i="1"/>
  <c r="AM444" i="1"/>
  <c r="AC444" i="1"/>
  <c r="AM430" i="1"/>
  <c r="AC430" i="1"/>
  <c r="AM426" i="1"/>
  <c r="AC426" i="1"/>
  <c r="AM416" i="1"/>
  <c r="AC416" i="1"/>
  <c r="AM391" i="1"/>
  <c r="AC391" i="1"/>
  <c r="AM384" i="1"/>
  <c r="AC384" i="1"/>
  <c r="AM387" i="1"/>
  <c r="AC387" i="1"/>
  <c r="AM372" i="1"/>
  <c r="AC372" i="1"/>
  <c r="AM362" i="1"/>
  <c r="AC362" i="1"/>
  <c r="AM358" i="1"/>
  <c r="AC358" i="1"/>
  <c r="AM349" i="1"/>
  <c r="AC349" i="1"/>
  <c r="AM347" i="1"/>
  <c r="AC347" i="1"/>
  <c r="AM339" i="1"/>
  <c r="AC339" i="1"/>
  <c r="AM334" i="1"/>
  <c r="AC334" i="1"/>
  <c r="AM327" i="1"/>
  <c r="AC327" i="1"/>
  <c r="AM319" i="1"/>
  <c r="AC319" i="1"/>
  <c r="AM311" i="1"/>
  <c r="AC311" i="1"/>
  <c r="AM318" i="1"/>
  <c r="AC318" i="1"/>
  <c r="AM314" i="1"/>
  <c r="AC314" i="1"/>
  <c r="AM305" i="1"/>
  <c r="AC305" i="1"/>
  <c r="AM301" i="1"/>
  <c r="AC301" i="1"/>
  <c r="AM298" i="1"/>
  <c r="AC298" i="1"/>
  <c r="AM498" i="1"/>
  <c r="AC498" i="1"/>
  <c r="AM255" i="1"/>
  <c r="AC255" i="1"/>
  <c r="AM264" i="1"/>
  <c r="AC264" i="1"/>
  <c r="AM260" i="1"/>
  <c r="AC260" i="1"/>
  <c r="AM257" i="1"/>
  <c r="AC257" i="1"/>
  <c r="AM266" i="1"/>
  <c r="AC266" i="1"/>
  <c r="AM248" i="1"/>
  <c r="AC248" i="1"/>
  <c r="AM247" i="1"/>
  <c r="AC247" i="1"/>
  <c r="AM221" i="1"/>
  <c r="AC221" i="1"/>
  <c r="AM217" i="1"/>
  <c r="AC217" i="1"/>
  <c r="AM207" i="1"/>
  <c r="AC207" i="1"/>
  <c r="AM202" i="1"/>
  <c r="AC202" i="1"/>
  <c r="AM193" i="1"/>
  <c r="AC193" i="1"/>
  <c r="AM173" i="1"/>
  <c r="AC173" i="1"/>
  <c r="AM170" i="1"/>
  <c r="AC170" i="1"/>
  <c r="AM161" i="1"/>
  <c r="AC161" i="1"/>
  <c r="AM166" i="1"/>
  <c r="AC166" i="1"/>
  <c r="AM152" i="1"/>
  <c r="AC152" i="1"/>
  <c r="AM149" i="1"/>
  <c r="AC149" i="1"/>
  <c r="AM142" i="1"/>
  <c r="AC142" i="1"/>
  <c r="AM134" i="1"/>
  <c r="AC134" i="1"/>
  <c r="AM130" i="1"/>
  <c r="AC130" i="1"/>
  <c r="AM105" i="1"/>
  <c r="AC105" i="1"/>
  <c r="AM111" i="1"/>
  <c r="AC111" i="1"/>
  <c r="AM99" i="1"/>
  <c r="AC99" i="1"/>
  <c r="AM98" i="1"/>
  <c r="AC98" i="1"/>
  <c r="AM91" i="1"/>
  <c r="AC91" i="1"/>
  <c r="AM116" i="1"/>
  <c r="AC116" i="1"/>
  <c r="AM90" i="1"/>
  <c r="AC90" i="1"/>
  <c r="AM79" i="1"/>
  <c r="AC79" i="1"/>
  <c r="AM75" i="1"/>
  <c r="AC75" i="1"/>
  <c r="AM69" i="1"/>
  <c r="AC69" i="1"/>
  <c r="AM55" i="1"/>
  <c r="AC55" i="1"/>
  <c r="AM51" i="1"/>
  <c r="AC51" i="1"/>
  <c r="AM47" i="1"/>
  <c r="AC47" i="1"/>
  <c r="AM39" i="1"/>
  <c r="AC39" i="1"/>
  <c r="AM35" i="1"/>
  <c r="AC35" i="1"/>
  <c r="AM31" i="1"/>
  <c r="AC31" i="1"/>
  <c r="AM27" i="1"/>
  <c r="AC27" i="1"/>
  <c r="AM24" i="1"/>
  <c r="AC24" i="1"/>
  <c r="AM18" i="1"/>
  <c r="AC18" i="1"/>
  <c r="AM7" i="1"/>
  <c r="AC7" i="1"/>
  <c r="AM5" i="1"/>
  <c r="AC5" i="1"/>
  <c r="AM457" i="1"/>
  <c r="AC457" i="1"/>
  <c r="AM284" i="1"/>
  <c r="D1002" i="17" s="1"/>
  <c r="AC284" i="1"/>
  <c r="AM37" i="1"/>
  <c r="D503" i="17" s="1"/>
  <c r="AC37" i="1"/>
  <c r="AM575" i="1"/>
  <c r="AC575" i="1"/>
  <c r="AM558" i="1"/>
  <c r="D1073" i="17" s="1"/>
  <c r="AC558" i="1"/>
  <c r="AM556" i="1"/>
  <c r="D1071" i="17" s="1"/>
  <c r="AC556" i="1"/>
  <c r="AM549" i="1"/>
  <c r="AC549" i="1"/>
  <c r="AM551" i="1"/>
  <c r="AC551" i="1"/>
  <c r="AM662" i="1"/>
  <c r="AC662" i="1"/>
  <c r="AM542" i="1"/>
  <c r="AC542" i="1"/>
  <c r="AM535" i="1"/>
  <c r="AC535" i="1"/>
  <c r="AM588" i="1"/>
  <c r="D1058" i="17" s="1"/>
  <c r="AC588" i="1"/>
  <c r="AM529" i="1"/>
  <c r="AC529" i="1"/>
  <c r="AM515" i="1"/>
  <c r="AC515" i="1"/>
  <c r="AM509" i="1"/>
  <c r="AC509" i="1"/>
  <c r="AM505" i="1"/>
  <c r="AC505" i="1"/>
  <c r="AM476" i="1"/>
  <c r="AC476" i="1"/>
  <c r="AM469" i="1"/>
  <c r="AC469" i="1"/>
  <c r="AM452" i="1"/>
  <c r="AC452" i="1"/>
  <c r="AM584" i="1"/>
  <c r="AC584" i="1"/>
  <c r="AM425" i="1"/>
  <c r="AC425" i="1"/>
  <c r="AM429" i="1"/>
  <c r="AC429" i="1"/>
  <c r="AM413" i="1"/>
  <c r="AC413" i="1"/>
  <c r="AM415" i="1"/>
  <c r="AC415" i="1"/>
  <c r="AM408" i="1"/>
  <c r="AC408" i="1"/>
  <c r="AM538" i="1"/>
  <c r="AC538" i="1"/>
  <c r="AM396" i="1"/>
  <c r="AC396" i="1"/>
  <c r="AM393" i="1"/>
  <c r="AC393" i="1"/>
  <c r="AM389" i="1"/>
  <c r="AC389" i="1"/>
  <c r="AM388" i="1"/>
  <c r="AC388" i="1"/>
  <c r="AM379" i="1"/>
  <c r="AC379" i="1"/>
  <c r="AM371" i="1"/>
  <c r="AC371" i="1"/>
  <c r="AM365" i="1"/>
  <c r="AC365" i="1"/>
  <c r="AM361" i="1"/>
  <c r="AC361" i="1"/>
  <c r="AM357" i="1"/>
  <c r="AC357" i="1"/>
  <c r="AM351" i="1"/>
  <c r="AC351" i="1"/>
  <c r="AM354" i="1"/>
  <c r="AC354" i="1"/>
  <c r="AM353" i="1"/>
  <c r="AC353" i="1"/>
  <c r="AM335" i="1"/>
  <c r="AC335" i="1"/>
  <c r="AM326" i="1"/>
  <c r="AC326" i="1"/>
  <c r="AM313" i="1"/>
  <c r="AC313" i="1"/>
  <c r="AM320" i="1"/>
  <c r="AC320" i="1"/>
  <c r="AM317" i="1"/>
  <c r="AC317" i="1"/>
  <c r="AM308" i="1"/>
  <c r="AC308" i="1"/>
  <c r="AM304" i="1"/>
  <c r="AC304" i="1"/>
  <c r="AM296" i="1"/>
  <c r="AC296" i="1"/>
  <c r="AM286" i="1"/>
  <c r="AC286" i="1"/>
  <c r="AM497" i="1"/>
  <c r="AC497" i="1"/>
  <c r="AM288" i="1"/>
  <c r="AC288" i="1"/>
  <c r="AM268" i="1"/>
  <c r="AC268" i="1"/>
  <c r="AM263" i="1"/>
  <c r="AC263" i="1"/>
  <c r="AM262" i="1"/>
  <c r="AC262" i="1"/>
  <c r="AM256" i="1"/>
  <c r="AC256" i="1"/>
  <c r="AM222" i="1"/>
  <c r="AC222" i="1"/>
  <c r="AM220" i="1"/>
  <c r="AC220" i="1"/>
  <c r="AM216" i="1"/>
  <c r="AC216" i="1"/>
  <c r="AM204" i="1"/>
  <c r="AC204" i="1"/>
  <c r="AM205" i="1"/>
  <c r="AC205" i="1"/>
  <c r="AM196" i="1"/>
  <c r="AC196" i="1"/>
  <c r="AM192" i="1"/>
  <c r="AC192" i="1"/>
  <c r="AM178" i="1"/>
  <c r="AC178" i="1"/>
  <c r="AM172" i="1"/>
  <c r="AC172" i="1"/>
  <c r="AM164" i="1"/>
  <c r="AC164" i="1"/>
  <c r="AM162" i="1"/>
  <c r="AC162" i="1"/>
  <c r="AM150" i="1"/>
  <c r="AC150" i="1"/>
  <c r="AM146" i="1"/>
  <c r="AC146" i="1"/>
  <c r="AM147" i="1"/>
  <c r="AC147" i="1"/>
  <c r="AM141" i="1"/>
  <c r="AC141" i="1"/>
  <c r="AM132" i="1"/>
  <c r="AC132" i="1"/>
  <c r="AM129" i="1"/>
  <c r="AC129" i="1"/>
  <c r="AM101" i="1"/>
  <c r="AC101" i="1"/>
  <c r="AM104" i="1"/>
  <c r="AC104" i="1"/>
  <c r="AM110" i="1"/>
  <c r="AC110" i="1"/>
  <c r="AM95" i="1"/>
  <c r="AC95" i="1"/>
  <c r="AM94" i="1"/>
  <c r="AC94" i="1"/>
  <c r="AM119" i="1"/>
  <c r="AC119" i="1"/>
  <c r="AM115" i="1"/>
  <c r="AC115" i="1"/>
  <c r="AM122" i="1"/>
  <c r="AC122" i="1"/>
  <c r="AM100" i="1"/>
  <c r="AC100" i="1"/>
  <c r="AM82" i="1"/>
  <c r="AC82" i="1"/>
  <c r="AM77" i="1"/>
  <c r="AC77" i="1"/>
  <c r="AM76" i="1"/>
  <c r="AC76" i="1"/>
  <c r="AM70" i="1"/>
  <c r="AC70" i="1"/>
  <c r="AM65" i="1"/>
  <c r="AC65" i="1"/>
  <c r="AM54" i="1"/>
  <c r="AC54" i="1"/>
  <c r="AM50" i="1"/>
  <c r="AC50" i="1"/>
  <c r="AM46" i="1"/>
  <c r="AC46" i="1"/>
  <c r="AM28" i="1"/>
  <c r="AC28" i="1"/>
  <c r="AM34" i="1"/>
  <c r="AC34" i="1"/>
  <c r="AM586" i="1"/>
  <c r="AC586" i="1"/>
  <c r="AM22" i="1"/>
  <c r="AC22" i="1"/>
  <c r="AM20" i="1"/>
  <c r="AC20" i="1"/>
  <c r="AM14" i="1"/>
  <c r="AC14" i="1"/>
  <c r="AM663" i="1"/>
  <c r="AC663" i="1"/>
  <c r="AM343" i="1"/>
  <c r="AM340" i="1"/>
  <c r="AM336" i="1"/>
  <c r="AM225" i="1"/>
  <c r="AM182" i="1"/>
  <c r="AM184" i="1"/>
  <c r="AM160" i="1"/>
  <c r="AM85" i="1"/>
  <c r="AM40" i="1"/>
  <c r="AM672" i="1"/>
  <c r="AM499" i="1"/>
  <c r="AM590" i="1"/>
  <c r="AM600" i="1"/>
  <c r="D1172" i="17" s="1"/>
  <c r="AM579" i="1"/>
  <c r="D1133" i="17" s="1"/>
  <c r="AM482" i="1"/>
  <c r="AM453" i="1"/>
  <c r="AM441" i="1"/>
  <c r="AM401" i="1"/>
  <c r="AM398" i="1"/>
  <c r="AM383" i="1"/>
  <c r="AM377" i="1"/>
  <c r="AM374" i="1"/>
  <c r="AM367" i="1"/>
  <c r="AM644" i="1"/>
  <c r="AM342" i="1"/>
  <c r="AM332" i="1"/>
  <c r="AM299" i="1"/>
  <c r="AM290" i="1"/>
  <c r="AM285" i="1"/>
  <c r="AM277" i="1"/>
  <c r="AM278" i="1"/>
  <c r="AM238" i="1"/>
  <c r="AM235" i="1"/>
  <c r="AM231" i="1"/>
  <c r="AM241" i="1"/>
  <c r="AM228" i="1"/>
  <c r="AM224" i="1"/>
  <c r="AM212" i="1"/>
  <c r="AM199" i="1"/>
  <c r="AM194" i="1"/>
  <c r="AM183" i="1"/>
  <c r="AM185" i="1"/>
  <c r="AM188" i="1"/>
  <c r="AM159" i="1"/>
  <c r="AM154" i="1"/>
  <c r="AM139" i="1"/>
  <c r="AM124" i="1"/>
  <c r="AM126" i="1"/>
  <c r="AM127" i="1"/>
  <c r="AM89" i="1"/>
  <c r="AM86" i="1"/>
  <c r="AM68" i="1"/>
  <c r="AM64" i="1"/>
  <c r="AM59" i="1"/>
  <c r="AM43" i="1"/>
  <c r="AM15" i="1"/>
  <c r="AM11" i="1"/>
  <c r="AM673" i="1"/>
  <c r="AM678" i="1"/>
  <c r="AM693" i="1"/>
  <c r="AM716" i="1"/>
  <c r="AM707" i="1"/>
  <c r="AM699" i="1"/>
  <c r="AM694" i="1"/>
  <c r="AM611" i="1"/>
  <c r="D1161" i="17" s="1"/>
  <c r="AM603" i="1"/>
  <c r="D1153" i="17" s="1"/>
  <c r="AM487" i="1"/>
  <c r="AM483" i="1"/>
  <c r="AM454" i="1"/>
  <c r="AM433" i="1"/>
  <c r="AM423" i="1"/>
  <c r="AM407" i="1"/>
  <c r="AM399" i="1"/>
  <c r="AM395" i="1"/>
  <c r="AM382" i="1"/>
  <c r="AM366" i="1"/>
  <c r="AM321" i="1"/>
  <c r="AM279" i="1"/>
  <c r="AM236" i="1"/>
  <c r="AM156" i="1"/>
  <c r="AM60" i="1"/>
  <c r="AM42" i="1"/>
  <c r="AM705" i="1"/>
  <c r="AM683" i="1"/>
  <c r="AM657" i="1"/>
  <c r="AM613" i="1"/>
  <c r="D1164" i="17" s="1"/>
  <c r="AM598" i="1"/>
  <c r="D1160" i="17" s="1"/>
  <c r="AM609" i="1"/>
  <c r="D1152" i="17" s="1"/>
  <c r="AM619" i="1"/>
  <c r="D1148" i="17" s="1"/>
  <c r="AM521" i="1"/>
  <c r="AM667" i="1"/>
  <c r="AM480" i="1"/>
  <c r="AM440" i="1"/>
  <c r="AM421" i="1"/>
  <c r="AM417" i="1"/>
  <c r="AM410" i="1"/>
  <c r="AM655" i="1"/>
  <c r="AM717" i="1"/>
  <c r="AM708" i="1"/>
  <c r="AM494" i="1"/>
  <c r="AM679" i="1"/>
  <c r="AM700" i="1"/>
  <c r="AM698" i="1"/>
  <c r="AM696" i="1"/>
  <c r="AM624" i="1"/>
  <c r="AM622" i="1"/>
  <c r="D1175" i="17" s="1"/>
  <c r="AM602" i="1"/>
  <c r="D1171" i="17" s="1"/>
  <c r="AM620" i="1"/>
  <c r="D1167" i="17" s="1"/>
  <c r="AM610" i="1"/>
  <c r="D1163" i="17" s="1"/>
  <c r="AM605" i="1"/>
  <c r="D1159" i="17" s="1"/>
  <c r="AM601" i="1"/>
  <c r="D1155" i="17" s="1"/>
  <c r="AM597" i="1"/>
  <c r="D1151" i="17" s="1"/>
  <c r="AM595" i="1"/>
  <c r="D1147" i="17" s="1"/>
  <c r="AM582" i="1"/>
  <c r="AM635" i="1"/>
  <c r="AM533" i="1"/>
  <c r="D1137" i="17" s="1"/>
  <c r="AM501" i="1"/>
  <c r="D1011" i="17" s="1"/>
  <c r="AM666" i="1"/>
  <c r="AM489" i="1"/>
  <c r="AM479" i="1"/>
  <c r="AM478" i="1"/>
  <c r="AM475" i="1"/>
  <c r="AM461" i="1"/>
  <c r="AM460" i="1"/>
  <c r="AM455" i="1"/>
  <c r="AM448" i="1"/>
  <c r="AM439" i="1"/>
  <c r="AM436" i="1"/>
  <c r="AM422" i="1"/>
  <c r="AM419" i="1"/>
  <c r="AM404" i="1"/>
  <c r="AM378" i="1"/>
  <c r="AM375" i="1"/>
  <c r="AM650" i="1"/>
  <c r="AM337" i="1"/>
  <c r="AM331" i="1"/>
  <c r="AM303" i="1"/>
  <c r="AM294" i="1"/>
  <c r="AM281" i="1"/>
  <c r="AM276" i="1"/>
  <c r="AM252" i="1"/>
  <c r="AM250" i="1"/>
  <c r="AM240" i="1"/>
  <c r="AM246" i="1"/>
  <c r="AM234" i="1"/>
  <c r="AM244" i="1"/>
  <c r="AM227" i="1"/>
  <c r="AM649" i="1"/>
  <c r="AM213" i="1"/>
  <c r="AM195" i="1"/>
  <c r="AM186" i="1"/>
  <c r="AM187" i="1"/>
  <c r="AM174" i="1"/>
  <c r="AM158" i="1"/>
  <c r="AM137" i="1"/>
  <c r="AM125" i="1"/>
  <c r="AM88" i="1"/>
  <c r="AM63" i="1"/>
  <c r="AM57" i="1"/>
  <c r="AM44" i="1"/>
  <c r="AM26" i="1"/>
  <c r="AM10" i="1"/>
  <c r="AM671" i="1"/>
  <c r="AM719" i="1"/>
  <c r="AM681" i="1"/>
  <c r="AM585" i="1"/>
  <c r="AM706" i="1"/>
  <c r="AM697" i="1"/>
  <c r="AM596" i="1"/>
  <c r="D1173" i="17" s="1"/>
  <c r="AM616" i="1"/>
  <c r="D1165" i="17" s="1"/>
  <c r="AM612" i="1"/>
  <c r="D1157" i="17" s="1"/>
  <c r="AM594" i="1"/>
  <c r="D1149" i="17" s="1"/>
  <c r="AM592" i="1"/>
  <c r="D1145" i="17" s="1"/>
  <c r="AM572" i="1"/>
  <c r="D1126" i="17" s="1"/>
  <c r="AM633" i="1"/>
  <c r="AM525" i="1"/>
  <c r="D1135" i="17" s="1"/>
  <c r="AM522" i="1"/>
  <c r="AM519" i="1"/>
  <c r="D1136" i="17" s="1"/>
  <c r="AM517" i="1"/>
  <c r="D1220" i="17" s="1"/>
  <c r="AM668" i="1"/>
  <c r="AM481" i="1"/>
  <c r="AM477" i="1"/>
  <c r="AM462" i="1"/>
  <c r="AM464" i="1"/>
  <c r="AM446" i="1"/>
  <c r="AM437" i="1"/>
  <c r="AM402" i="1"/>
  <c r="AM309" i="1"/>
  <c r="AM300" i="1"/>
  <c r="AM280" i="1"/>
  <c r="AM249" i="1"/>
  <c r="AM251" i="1"/>
  <c r="AM232" i="1"/>
  <c r="AM242" i="1"/>
  <c r="AM229" i="1"/>
  <c r="AM175" i="1"/>
  <c r="AM143" i="1"/>
  <c r="AM140" i="1"/>
  <c r="AM83" i="1"/>
  <c r="AM56" i="1"/>
  <c r="AM12" i="1"/>
  <c r="AM684" i="1"/>
  <c r="AM680" i="1"/>
  <c r="AM689" i="1"/>
  <c r="AM651" i="1"/>
  <c r="AM599" i="1"/>
  <c r="D1168" i="17" s="1"/>
  <c r="AM614" i="1"/>
  <c r="D1156" i="17" s="1"/>
  <c r="AM571" i="1"/>
  <c r="D1125" i="17" s="1"/>
  <c r="AM570" i="1"/>
  <c r="AM526" i="1"/>
  <c r="D1049" i="17" s="1"/>
  <c r="AM516" i="1"/>
  <c r="D1142" i="17" s="1"/>
  <c r="AM493" i="1"/>
  <c r="D1012" i="17" s="1"/>
  <c r="AM486" i="1"/>
  <c r="AM474" i="1"/>
  <c r="AM465" i="1"/>
  <c r="AM435" i="1"/>
  <c r="AM718" i="1"/>
  <c r="AM537" i="1"/>
  <c r="AM653" i="1"/>
  <c r="AM665" i="1"/>
  <c r="D1188" i="17" s="1"/>
  <c r="AM695" i="1"/>
  <c r="AM688" i="1"/>
  <c r="AM682" i="1"/>
  <c r="AM623" i="1"/>
  <c r="AM621" i="1"/>
  <c r="D1174" i="17" s="1"/>
  <c r="AM608" i="1"/>
  <c r="D1170" i="17" s="1"/>
  <c r="AM615" i="1"/>
  <c r="D1166" i="17" s="1"/>
  <c r="AM617" i="1"/>
  <c r="D1162" i="17" s="1"/>
  <c r="AM618" i="1"/>
  <c r="D1158" i="17" s="1"/>
  <c r="AM607" i="1"/>
  <c r="D1154" i="17" s="1"/>
  <c r="AM604" i="1"/>
  <c r="D1150" i="17" s="1"/>
  <c r="AM606" i="1"/>
  <c r="D1146" i="17" s="1"/>
  <c r="AM581" i="1"/>
  <c r="D1179" i="17" s="1"/>
  <c r="AM634" i="1"/>
  <c r="AM523" i="1"/>
  <c r="AM669" i="1"/>
  <c r="AM488" i="1"/>
  <c r="AM485" i="1"/>
  <c r="AM484" i="1"/>
  <c r="AM642" i="1"/>
  <c r="AM643" i="1"/>
  <c r="AM463" i="1"/>
  <c r="AM466" i="1"/>
  <c r="AM456" i="1"/>
  <c r="AM445" i="1"/>
  <c r="AM438" i="1"/>
  <c r="AM434" i="1"/>
  <c r="AM424" i="1"/>
  <c r="AM420" i="1"/>
  <c r="AM403" i="1"/>
  <c r="AM400" i="1"/>
  <c r="AM390" i="1"/>
  <c r="AM376" i="1"/>
  <c r="AM341" i="1"/>
  <c r="AM338" i="1"/>
  <c r="AM330" i="1"/>
  <c r="AM323" i="1"/>
  <c r="AM322" i="1"/>
  <c r="AM310" i="1"/>
  <c r="AM302" i="1"/>
  <c r="AM293" i="1"/>
  <c r="AM291" i="1"/>
  <c r="AM275" i="1"/>
  <c r="AM253" i="1"/>
  <c r="AM254" i="1"/>
  <c r="AM237" i="1"/>
  <c r="AM245" i="1"/>
  <c r="AM239" i="1"/>
  <c r="AM233" i="1"/>
  <c r="AM243" i="1"/>
  <c r="AM230" i="1"/>
  <c r="AM226" i="1"/>
  <c r="AM210" i="1"/>
  <c r="AM214" i="1"/>
  <c r="AM211" i="1"/>
  <c r="AM181" i="1"/>
  <c r="AM157" i="1"/>
  <c r="AM155" i="1"/>
  <c r="AM144" i="1"/>
  <c r="AM145" i="1"/>
  <c r="AM136" i="1"/>
  <c r="AM138" i="1"/>
  <c r="AM84" i="1"/>
  <c r="AM87" i="1"/>
  <c r="AM67" i="1"/>
  <c r="AM58" i="1"/>
  <c r="AM45" i="1"/>
  <c r="AM38" i="1"/>
  <c r="AM30" i="1"/>
  <c r="AM25" i="1"/>
  <c r="AM16" i="1"/>
  <c r="AM9" i="1"/>
  <c r="AM8" i="1"/>
  <c r="AM670" i="1"/>
  <c r="T677" i="1"/>
  <c r="AM661" i="1"/>
  <c r="AM656" i="1"/>
  <c r="AM692" i="1"/>
  <c r="AM659" i="1"/>
  <c r="AM658" i="1"/>
  <c r="AM660" i="1"/>
  <c r="AM539" i="1"/>
  <c r="AO718" i="1"/>
  <c r="AN718" i="1"/>
  <c r="AO655" i="1"/>
  <c r="AN655" i="1"/>
  <c r="AO494" i="1"/>
  <c r="AN494" i="1"/>
  <c r="AO700" i="1"/>
  <c r="AN700" i="1"/>
  <c r="S624" i="1"/>
  <c r="AO624" i="1"/>
  <c r="AN624" i="1"/>
  <c r="AN620" i="1"/>
  <c r="AO620" i="1"/>
  <c r="AO601" i="1"/>
  <c r="AN601" i="1"/>
  <c r="AO443" i="1"/>
  <c r="AN443" i="1"/>
  <c r="AO578" i="1"/>
  <c r="AN578" i="1"/>
  <c r="AO547" i="1"/>
  <c r="AN547" i="1"/>
  <c r="AO548" i="1"/>
  <c r="AN548" i="1"/>
  <c r="AO565" i="1"/>
  <c r="AN565" i="1"/>
  <c r="AO533" i="1"/>
  <c r="AN533" i="1"/>
  <c r="AO520" i="1"/>
  <c r="AN520" i="1"/>
  <c r="AO508" i="1"/>
  <c r="AN508" i="1"/>
  <c r="AO489" i="1"/>
  <c r="AN489" i="1"/>
  <c r="AO475" i="1"/>
  <c r="AN475" i="1"/>
  <c r="AO461" i="1"/>
  <c r="AN461" i="1"/>
  <c r="AO455" i="1"/>
  <c r="AN455" i="1"/>
  <c r="AO584" i="1"/>
  <c r="AN584" i="1"/>
  <c r="AO425" i="1"/>
  <c r="AN425" i="1"/>
  <c r="AO419" i="1"/>
  <c r="AN419" i="1"/>
  <c r="AO408" i="1"/>
  <c r="AN408" i="1"/>
  <c r="AO396" i="1"/>
  <c r="AN396" i="1"/>
  <c r="AO389" i="1"/>
  <c r="AN389" i="1"/>
  <c r="AO378" i="1"/>
  <c r="AN378" i="1"/>
  <c r="AO365" i="1"/>
  <c r="AN365" i="1"/>
  <c r="AO349" i="1"/>
  <c r="AN349" i="1"/>
  <c r="AO342" i="1"/>
  <c r="AN342" i="1"/>
  <c r="AO332" i="1"/>
  <c r="AN332" i="1"/>
  <c r="AO319" i="1"/>
  <c r="AN319" i="1"/>
  <c r="AO314" i="1"/>
  <c r="AN314" i="1"/>
  <c r="AO299" i="1"/>
  <c r="AN299" i="1"/>
  <c r="AO498" i="1"/>
  <c r="AN498" i="1"/>
  <c r="AO277" i="1"/>
  <c r="AN277" i="1"/>
  <c r="AO260" i="1"/>
  <c r="AN260" i="1"/>
  <c r="AO266" i="1"/>
  <c r="AN266" i="1"/>
  <c r="AO221" i="1"/>
  <c r="AN221" i="1"/>
  <c r="AO231" i="1"/>
  <c r="AN231" i="1"/>
  <c r="AO228" i="1"/>
  <c r="AN228" i="1"/>
  <c r="AO212" i="1"/>
  <c r="AN212" i="1"/>
  <c r="AO202" i="1"/>
  <c r="AN202" i="1"/>
  <c r="AO194" i="1"/>
  <c r="AN194" i="1"/>
  <c r="AO188" i="1"/>
  <c r="AN188" i="1"/>
  <c r="AO161" i="1"/>
  <c r="AN161" i="1"/>
  <c r="AO152" i="1"/>
  <c r="AN152" i="1"/>
  <c r="AO142" i="1"/>
  <c r="AN142" i="1"/>
  <c r="AO130" i="1"/>
  <c r="AN130" i="1"/>
  <c r="AO105" i="1"/>
  <c r="AN105" i="1"/>
  <c r="AO99" i="1"/>
  <c r="AN99" i="1"/>
  <c r="AO127" i="1"/>
  <c r="AN127" i="1"/>
  <c r="AO86" i="1"/>
  <c r="AN86" i="1"/>
  <c r="AO69" i="1"/>
  <c r="AN69" i="1"/>
  <c r="AO55" i="1"/>
  <c r="AN55" i="1"/>
  <c r="AO47" i="1"/>
  <c r="AN47" i="1"/>
  <c r="AO35" i="1"/>
  <c r="AN35" i="1"/>
  <c r="AO27" i="1"/>
  <c r="AN27" i="1"/>
  <c r="AO18" i="1"/>
  <c r="AN18" i="1"/>
  <c r="AO11" i="1"/>
  <c r="AN11" i="1"/>
  <c r="AO673" i="1"/>
  <c r="AN673" i="1"/>
  <c r="AO692" i="1"/>
  <c r="AN692" i="1"/>
  <c r="AO659" i="1"/>
  <c r="AN659" i="1"/>
  <c r="AO653" i="1"/>
  <c r="AN653" i="1"/>
  <c r="AO665" i="1"/>
  <c r="AN665" i="1"/>
  <c r="AO695" i="1"/>
  <c r="AN695" i="1"/>
  <c r="AO688" i="1"/>
  <c r="AN688" i="1"/>
  <c r="AO682" i="1"/>
  <c r="AN682" i="1"/>
  <c r="S623" i="1"/>
  <c r="AO623" i="1"/>
  <c r="AN623" i="1"/>
  <c r="AO621" i="1"/>
  <c r="AN621" i="1"/>
  <c r="AO608" i="1"/>
  <c r="AN608" i="1"/>
  <c r="AO615" i="1"/>
  <c r="AN615" i="1"/>
  <c r="AO617" i="1"/>
  <c r="AN617" i="1"/>
  <c r="AO618" i="1"/>
  <c r="AN618" i="1"/>
  <c r="AO607" i="1"/>
  <c r="AN607" i="1"/>
  <c r="AO604" i="1"/>
  <c r="AN604" i="1"/>
  <c r="AO606" i="1"/>
  <c r="AN606" i="1"/>
  <c r="AO405" i="1"/>
  <c r="AN405" i="1"/>
  <c r="AO282" i="1"/>
  <c r="AN282" i="1"/>
  <c r="AO581" i="1"/>
  <c r="AN581" i="1"/>
  <c r="AO577" i="1"/>
  <c r="AN577" i="1"/>
  <c r="AO573" i="1"/>
  <c r="AN573" i="1"/>
  <c r="AO560" i="1"/>
  <c r="AN560" i="1"/>
  <c r="AO546" i="1"/>
  <c r="AN546" i="1"/>
  <c r="AO569" i="1"/>
  <c r="AN569" i="1"/>
  <c r="AO561" i="1"/>
  <c r="AN561" i="1"/>
  <c r="AO564" i="1"/>
  <c r="AN564" i="1"/>
  <c r="AO554" i="1"/>
  <c r="AN554" i="1"/>
  <c r="AO544" i="1"/>
  <c r="AN544" i="1"/>
  <c r="AO540" i="1"/>
  <c r="AN540" i="1"/>
  <c r="AO634" i="1"/>
  <c r="AN634" i="1"/>
  <c r="AO531" i="1"/>
  <c r="AN531" i="1"/>
  <c r="AO527" i="1"/>
  <c r="AN527" i="1"/>
  <c r="AO523" i="1"/>
  <c r="AN523" i="1"/>
  <c r="AO518" i="1"/>
  <c r="AN518" i="1"/>
  <c r="AO513" i="1"/>
  <c r="AN513" i="1"/>
  <c r="AO512" i="1"/>
  <c r="AN512" i="1"/>
  <c r="AO507" i="1"/>
  <c r="AN507" i="1"/>
  <c r="AO503" i="1"/>
  <c r="AN503" i="1"/>
  <c r="AO669" i="1"/>
  <c r="AN669" i="1"/>
  <c r="AO488" i="1"/>
  <c r="AN488" i="1"/>
  <c r="AO485" i="1"/>
  <c r="AN485" i="1"/>
  <c r="AO484" i="1"/>
  <c r="AN484" i="1"/>
  <c r="AO642" i="1"/>
  <c r="AN642" i="1"/>
  <c r="AO471" i="1"/>
  <c r="AN471" i="1"/>
  <c r="AO643" i="1"/>
  <c r="AN643" i="1"/>
  <c r="AO463" i="1"/>
  <c r="AN463" i="1"/>
  <c r="AO466" i="1"/>
  <c r="AN466" i="1"/>
  <c r="AO458" i="1"/>
  <c r="AN458" i="1"/>
  <c r="AO456" i="1"/>
  <c r="AN456" i="1"/>
  <c r="AO451" i="1"/>
  <c r="AN451" i="1"/>
  <c r="AO447" i="1"/>
  <c r="AN447" i="1"/>
  <c r="AO445" i="1"/>
  <c r="AN445" i="1"/>
  <c r="AO428" i="1"/>
  <c r="AN428" i="1"/>
  <c r="AO438" i="1"/>
  <c r="AN438" i="1"/>
  <c r="AO432" i="1"/>
  <c r="AN432" i="1"/>
  <c r="AO434" i="1"/>
  <c r="AN434" i="1"/>
  <c r="AO424" i="1"/>
  <c r="AN424" i="1"/>
  <c r="AO420" i="1"/>
  <c r="AN420" i="1"/>
  <c r="AO412" i="1"/>
  <c r="AN412" i="1"/>
  <c r="AO411" i="1"/>
  <c r="AN411" i="1"/>
  <c r="AO406" i="1"/>
  <c r="AN406" i="1"/>
  <c r="AO403" i="1"/>
  <c r="AN403" i="1"/>
  <c r="AO400" i="1"/>
  <c r="AN400" i="1"/>
  <c r="AO397" i="1"/>
  <c r="AN397" i="1"/>
  <c r="AO394" i="1"/>
  <c r="AN394" i="1"/>
  <c r="AO386" i="1"/>
  <c r="AN386" i="1"/>
  <c r="AO390" i="1"/>
  <c r="AN390" i="1"/>
  <c r="AO381" i="1"/>
  <c r="AN381" i="1"/>
  <c r="AO376" i="1"/>
  <c r="AN376" i="1"/>
  <c r="AO370" i="1"/>
  <c r="AN370" i="1"/>
  <c r="AO368" i="1"/>
  <c r="AN368" i="1"/>
  <c r="AO364" i="1"/>
  <c r="AN364" i="1"/>
  <c r="AO360" i="1"/>
  <c r="AN360" i="1"/>
  <c r="AO356" i="1"/>
  <c r="AN356" i="1"/>
  <c r="AO351" i="1"/>
  <c r="AN351" i="1"/>
  <c r="AO354" i="1"/>
  <c r="AN354" i="1"/>
  <c r="AO353" i="1"/>
  <c r="AN353" i="1"/>
  <c r="AO650" i="1"/>
  <c r="AN650" i="1"/>
  <c r="AO337" i="1"/>
  <c r="AN337" i="1"/>
  <c r="AO335" i="1"/>
  <c r="AN335" i="1"/>
  <c r="AO331" i="1"/>
  <c r="AN331" i="1"/>
  <c r="AO326" i="1"/>
  <c r="AN326" i="1"/>
  <c r="AO313" i="1"/>
  <c r="AN313" i="1"/>
  <c r="AO320" i="1"/>
  <c r="AN320" i="1"/>
  <c r="AN317" i="1"/>
  <c r="AO317" i="1"/>
  <c r="AO308" i="1"/>
  <c r="AN308" i="1"/>
  <c r="AO304" i="1"/>
  <c r="AN304" i="1"/>
  <c r="AO303" i="1"/>
  <c r="AN303" i="1"/>
  <c r="AN296" i="1"/>
  <c r="AO296" i="1"/>
  <c r="AO294" i="1"/>
  <c r="AN294" i="1"/>
  <c r="AO286" i="1"/>
  <c r="AN286" i="1"/>
  <c r="AO497" i="1"/>
  <c r="AN497" i="1"/>
  <c r="AO288" i="1"/>
  <c r="AN288" i="1"/>
  <c r="AO281" i="1"/>
  <c r="AN281" i="1"/>
  <c r="AO268" i="1"/>
  <c r="AN268" i="1"/>
  <c r="AO263" i="1"/>
  <c r="AN263" i="1"/>
  <c r="AO262" i="1"/>
  <c r="AN262" i="1"/>
  <c r="AO256" i="1"/>
  <c r="AN256" i="1"/>
  <c r="AO276" i="1"/>
  <c r="AN276" i="1"/>
  <c r="AO252" i="1"/>
  <c r="AN252" i="1"/>
  <c r="AN250" i="1"/>
  <c r="AO250" i="1"/>
  <c r="AO240" i="1"/>
  <c r="AN240" i="1"/>
  <c r="AO222" i="1"/>
  <c r="AN222" i="1"/>
  <c r="AO246" i="1"/>
  <c r="AN246" i="1"/>
  <c r="AN234" i="1"/>
  <c r="AO234" i="1"/>
  <c r="AO244" i="1"/>
  <c r="AN244" i="1"/>
  <c r="AO220" i="1"/>
  <c r="AN220" i="1"/>
  <c r="AO216" i="1"/>
  <c r="AN216" i="1"/>
  <c r="AO227" i="1"/>
  <c r="AN227" i="1"/>
  <c r="AO649" i="1"/>
  <c r="AN649" i="1"/>
  <c r="AO213" i="1"/>
  <c r="AN213" i="1"/>
  <c r="AO204" i="1"/>
  <c r="AN204" i="1"/>
  <c r="AO205" i="1"/>
  <c r="AN205" i="1"/>
  <c r="AO196" i="1"/>
  <c r="AN196" i="1"/>
  <c r="AO192" i="1"/>
  <c r="AN192" i="1"/>
  <c r="AO195" i="1"/>
  <c r="AN195" i="1"/>
  <c r="AN186" i="1"/>
  <c r="AO186" i="1"/>
  <c r="AO178" i="1"/>
  <c r="AN178" i="1"/>
  <c r="AO187" i="1"/>
  <c r="AN187" i="1"/>
  <c r="AO172" i="1"/>
  <c r="AN172" i="1"/>
  <c r="AN174" i="1"/>
  <c r="AO174" i="1"/>
  <c r="AO164" i="1"/>
  <c r="AN164" i="1"/>
  <c r="AO162" i="1"/>
  <c r="AN162" i="1"/>
  <c r="AO158" i="1"/>
  <c r="AN158" i="1"/>
  <c r="AO150" i="1"/>
  <c r="AN150" i="1"/>
  <c r="AO146" i="1"/>
  <c r="AN146" i="1"/>
  <c r="AO147" i="1"/>
  <c r="AN147" i="1"/>
  <c r="AO141" i="1"/>
  <c r="AN141" i="1"/>
  <c r="AO137" i="1"/>
  <c r="AN137" i="1"/>
  <c r="AO132" i="1"/>
  <c r="AN132" i="1"/>
  <c r="AO129" i="1"/>
  <c r="AN129" i="1"/>
  <c r="AO101" i="1"/>
  <c r="AN101" i="1"/>
  <c r="AN104" i="1"/>
  <c r="AO104" i="1"/>
  <c r="AO125" i="1"/>
  <c r="AN125" i="1"/>
  <c r="AO110" i="1"/>
  <c r="AN110" i="1"/>
  <c r="AO95" i="1"/>
  <c r="AN95" i="1"/>
  <c r="AN94" i="1"/>
  <c r="AO94" i="1"/>
  <c r="AO119" i="1"/>
  <c r="AN119" i="1"/>
  <c r="AO115" i="1"/>
  <c r="AN115" i="1"/>
  <c r="AO122" i="1"/>
  <c r="AN122" i="1"/>
  <c r="AO100" i="1"/>
  <c r="AN100" i="1"/>
  <c r="AO88" i="1"/>
  <c r="AN88" i="1"/>
  <c r="AO82" i="1"/>
  <c r="AN82" i="1"/>
  <c r="AO77" i="1"/>
  <c r="AN77" i="1"/>
  <c r="AO76" i="1"/>
  <c r="AN76" i="1"/>
  <c r="AO70" i="1"/>
  <c r="AN70" i="1"/>
  <c r="AO65" i="1"/>
  <c r="AN65" i="1"/>
  <c r="AO63" i="1"/>
  <c r="AN63" i="1"/>
  <c r="AN54" i="1"/>
  <c r="AO54" i="1"/>
  <c r="AO57" i="1"/>
  <c r="AN57" i="1"/>
  <c r="AO50" i="1"/>
  <c r="AN50" i="1"/>
  <c r="AO46" i="1"/>
  <c r="AN46" i="1"/>
  <c r="AN44" i="1"/>
  <c r="AO44" i="1"/>
  <c r="AO28" i="1"/>
  <c r="AN28" i="1"/>
  <c r="AO34" i="1"/>
  <c r="AN34" i="1"/>
  <c r="AO586" i="1"/>
  <c r="AN586" i="1"/>
  <c r="AO26" i="1"/>
  <c r="AN26" i="1"/>
  <c r="AO22" i="1"/>
  <c r="AN22" i="1"/>
  <c r="AO20" i="1"/>
  <c r="AN20" i="1"/>
  <c r="AO14" i="1"/>
  <c r="AN14" i="1"/>
  <c r="AO10" i="1"/>
  <c r="AN10" i="1"/>
  <c r="AO663" i="1"/>
  <c r="AN663" i="1"/>
  <c r="AO671" i="1"/>
  <c r="AN671" i="1"/>
  <c r="AO625" i="1"/>
  <c r="AN625" i="1"/>
  <c r="AO660" i="1"/>
  <c r="AN660" i="1"/>
  <c r="AO708" i="1"/>
  <c r="AN708" i="1"/>
  <c r="AO679" i="1"/>
  <c r="AN679" i="1"/>
  <c r="AO696" i="1"/>
  <c r="AN696" i="1"/>
  <c r="AO602" i="1"/>
  <c r="AN602" i="1"/>
  <c r="AO605" i="1"/>
  <c r="AN605" i="1"/>
  <c r="AO595" i="1"/>
  <c r="AN595" i="1"/>
  <c r="AO582" i="1"/>
  <c r="AN582" i="1"/>
  <c r="AO574" i="1"/>
  <c r="AN574" i="1"/>
  <c r="AO555" i="1"/>
  <c r="AN555" i="1"/>
  <c r="AO563" i="1"/>
  <c r="AN563" i="1"/>
  <c r="AO635" i="1"/>
  <c r="AN635" i="1"/>
  <c r="AO524" i="1"/>
  <c r="AN524" i="1"/>
  <c r="AO511" i="1"/>
  <c r="AN511" i="1"/>
  <c r="AO501" i="1"/>
  <c r="AN501" i="1"/>
  <c r="AO479" i="1"/>
  <c r="AN479" i="1"/>
  <c r="AO473" i="1"/>
  <c r="AN473" i="1"/>
  <c r="AO460" i="1"/>
  <c r="AN460" i="1"/>
  <c r="AO448" i="1"/>
  <c r="AN448" i="1"/>
  <c r="AO436" i="1"/>
  <c r="AN436" i="1"/>
  <c r="AO422" i="1"/>
  <c r="AN422" i="1"/>
  <c r="AO415" i="1"/>
  <c r="AN415" i="1"/>
  <c r="AO538" i="1"/>
  <c r="AN538" i="1"/>
  <c r="AO393" i="1"/>
  <c r="AN393" i="1"/>
  <c r="AO379" i="1"/>
  <c r="AN379" i="1"/>
  <c r="AO371" i="1"/>
  <c r="AN371" i="1"/>
  <c r="AO357" i="1"/>
  <c r="AN357" i="1"/>
  <c r="AO644" i="1"/>
  <c r="AN644" i="1"/>
  <c r="AO339" i="1"/>
  <c r="AN339" i="1"/>
  <c r="AO327" i="1"/>
  <c r="AN327" i="1"/>
  <c r="AO318" i="1"/>
  <c r="AN318" i="1"/>
  <c r="AO301" i="1"/>
  <c r="AN301" i="1"/>
  <c r="AO298" i="1"/>
  <c r="AN298" i="1"/>
  <c r="AO285" i="1"/>
  <c r="AN285" i="1"/>
  <c r="AO264" i="1"/>
  <c r="AN264" i="1"/>
  <c r="AO278" i="1"/>
  <c r="AN278" i="1"/>
  <c r="AO247" i="1"/>
  <c r="AN247" i="1"/>
  <c r="AO235" i="1"/>
  <c r="AN235" i="1"/>
  <c r="AO241" i="1"/>
  <c r="AN241" i="1"/>
  <c r="AO224" i="1"/>
  <c r="AN224" i="1"/>
  <c r="AO199" i="1"/>
  <c r="AN199" i="1"/>
  <c r="AO183" i="1"/>
  <c r="AN183" i="1"/>
  <c r="AO173" i="1"/>
  <c r="AN173" i="1"/>
  <c r="AO166" i="1"/>
  <c r="AN166" i="1"/>
  <c r="AO149" i="1"/>
  <c r="AN149" i="1"/>
  <c r="AO134" i="1"/>
  <c r="AN134" i="1"/>
  <c r="AO124" i="1"/>
  <c r="AN124" i="1"/>
  <c r="AO111" i="1"/>
  <c r="AN111" i="1"/>
  <c r="AO98" i="1"/>
  <c r="AN98" i="1"/>
  <c r="AO116" i="1"/>
  <c r="AN116" i="1"/>
  <c r="AO89" i="1"/>
  <c r="AN89" i="1"/>
  <c r="AO75" i="1"/>
  <c r="AN75" i="1"/>
  <c r="AO64" i="1"/>
  <c r="AN64" i="1"/>
  <c r="AO59" i="1"/>
  <c r="AN59" i="1"/>
  <c r="AO43" i="1"/>
  <c r="AN43" i="1"/>
  <c r="AO31" i="1"/>
  <c r="AN31" i="1"/>
  <c r="AO24" i="1"/>
  <c r="AN24" i="1"/>
  <c r="AO15" i="1"/>
  <c r="AN15" i="1"/>
  <c r="AO7" i="1"/>
  <c r="AN7" i="1"/>
  <c r="AO5" i="1"/>
  <c r="AN5" i="1"/>
  <c r="S627" i="1"/>
  <c r="AO627" i="1"/>
  <c r="AN627" i="1"/>
  <c r="AO719" i="1"/>
  <c r="AN719" i="1"/>
  <c r="AO678" i="1"/>
  <c r="AN678" i="1"/>
  <c r="AO681" i="1"/>
  <c r="AN681" i="1"/>
  <c r="AO658" i="1"/>
  <c r="AN658" i="1"/>
  <c r="AO693" i="1"/>
  <c r="AN693" i="1"/>
  <c r="AO716" i="1"/>
  <c r="AN716" i="1"/>
  <c r="AO585" i="1"/>
  <c r="AN585" i="1"/>
  <c r="AO707" i="1"/>
  <c r="AN707" i="1"/>
  <c r="AO706" i="1"/>
  <c r="AN706" i="1"/>
  <c r="AO699" i="1"/>
  <c r="AN699" i="1"/>
  <c r="AO697" i="1"/>
  <c r="AN697" i="1"/>
  <c r="AO694" i="1"/>
  <c r="AN694" i="1"/>
  <c r="S534" i="1"/>
  <c r="AO534" i="1"/>
  <c r="AN534" i="1"/>
  <c r="AO596" i="1"/>
  <c r="AN596" i="1"/>
  <c r="AO593" i="1"/>
  <c r="AN593" i="1"/>
  <c r="AO616" i="1"/>
  <c r="AN616" i="1"/>
  <c r="AO611" i="1"/>
  <c r="AN611" i="1"/>
  <c r="AO612" i="1"/>
  <c r="AN612" i="1"/>
  <c r="AO603" i="1"/>
  <c r="AN603" i="1"/>
  <c r="AO594" i="1"/>
  <c r="AN594" i="1"/>
  <c r="AO592" i="1"/>
  <c r="AN592" i="1"/>
  <c r="AO346" i="1"/>
  <c r="AN346" i="1"/>
  <c r="AO201" i="1"/>
  <c r="AN201" i="1"/>
  <c r="AO580" i="1"/>
  <c r="AN580" i="1"/>
  <c r="AO576" i="1"/>
  <c r="AN576" i="1"/>
  <c r="AO572" i="1"/>
  <c r="AN572" i="1"/>
  <c r="AO559" i="1"/>
  <c r="AN559" i="1"/>
  <c r="AO557" i="1"/>
  <c r="AN557" i="1"/>
  <c r="AO550" i="1"/>
  <c r="AN550" i="1"/>
  <c r="AO552" i="1"/>
  <c r="AN552" i="1"/>
  <c r="AO566" i="1"/>
  <c r="AN566" i="1"/>
  <c r="AO553" i="1"/>
  <c r="AN553" i="1"/>
  <c r="AO543" i="1"/>
  <c r="AN543" i="1"/>
  <c r="AO536" i="1"/>
  <c r="AN536" i="1"/>
  <c r="AO633" i="1"/>
  <c r="AN633" i="1"/>
  <c r="AO530" i="1"/>
  <c r="AN530" i="1"/>
  <c r="AO525" i="1"/>
  <c r="AN525" i="1"/>
  <c r="AO522" i="1"/>
  <c r="AN522" i="1"/>
  <c r="AO519" i="1"/>
  <c r="AN519" i="1"/>
  <c r="AO517" i="1"/>
  <c r="AN517" i="1"/>
  <c r="AO510" i="1"/>
  <c r="AN510" i="1"/>
  <c r="AO506" i="1"/>
  <c r="AN506" i="1"/>
  <c r="AN502" i="1"/>
  <c r="AO502" i="1"/>
  <c r="AO668" i="1"/>
  <c r="AN668" i="1"/>
  <c r="AO487" i="1"/>
  <c r="AN487" i="1"/>
  <c r="AN481" i="1"/>
  <c r="AO481" i="1"/>
  <c r="AO483" i="1"/>
  <c r="AN483" i="1"/>
  <c r="AO477" i="1"/>
  <c r="AN477" i="1"/>
  <c r="AO472" i="1"/>
  <c r="AN472" i="1"/>
  <c r="AN467" i="1"/>
  <c r="AO467" i="1"/>
  <c r="AO462" i="1"/>
  <c r="AN462" i="1"/>
  <c r="AO464" i="1"/>
  <c r="AN464" i="1"/>
  <c r="AO459" i="1"/>
  <c r="AN459" i="1"/>
  <c r="AO454" i="1"/>
  <c r="AN454" i="1"/>
  <c r="AO449" i="1"/>
  <c r="AN449" i="1"/>
  <c r="AO446" i="1"/>
  <c r="AN446" i="1"/>
  <c r="AO442" i="1"/>
  <c r="AN442" i="1"/>
  <c r="AN427" i="1"/>
  <c r="AO427" i="1"/>
  <c r="AO437" i="1"/>
  <c r="AN437" i="1"/>
  <c r="AO431" i="1"/>
  <c r="AN431" i="1"/>
  <c r="AO433" i="1"/>
  <c r="AN433" i="1"/>
  <c r="AN423" i="1"/>
  <c r="AO423" i="1"/>
  <c r="AO418" i="1"/>
  <c r="AN418" i="1"/>
  <c r="AO414" i="1"/>
  <c r="AN414" i="1"/>
  <c r="AO409" i="1"/>
  <c r="AN409" i="1"/>
  <c r="AN407" i="1"/>
  <c r="AO407" i="1"/>
  <c r="AN402" i="1"/>
  <c r="AO402" i="1"/>
  <c r="AN399" i="1"/>
  <c r="AO399" i="1"/>
  <c r="AO395" i="1"/>
  <c r="AN395" i="1"/>
  <c r="AN392" i="1"/>
  <c r="AO392" i="1"/>
  <c r="AN385" i="1"/>
  <c r="AO385" i="1"/>
  <c r="AN382" i="1"/>
  <c r="AO382" i="1"/>
  <c r="AO380" i="1"/>
  <c r="AN380" i="1"/>
  <c r="AN369" i="1"/>
  <c r="AO369" i="1"/>
  <c r="AN373" i="1"/>
  <c r="AO373" i="1"/>
  <c r="AN366" i="1"/>
  <c r="AO366" i="1"/>
  <c r="AO363" i="1"/>
  <c r="AN363" i="1"/>
  <c r="AN359" i="1"/>
  <c r="AO359" i="1"/>
  <c r="AN355" i="1"/>
  <c r="AO355" i="1"/>
  <c r="AN345" i="1"/>
  <c r="AO345" i="1"/>
  <c r="AO352" i="1"/>
  <c r="AN352" i="1"/>
  <c r="AN350" i="1"/>
  <c r="AO350" i="1"/>
  <c r="AN341" i="1"/>
  <c r="AO341" i="1"/>
  <c r="AN333" i="1"/>
  <c r="AO333" i="1"/>
  <c r="AO338" i="1"/>
  <c r="AN338" i="1"/>
  <c r="AO324" i="1"/>
  <c r="AN324" i="1"/>
  <c r="AO330" i="1"/>
  <c r="AN330" i="1"/>
  <c r="AO323" i="1"/>
  <c r="AN323" i="1"/>
  <c r="AO322" i="1"/>
  <c r="AN322" i="1"/>
  <c r="AO316" i="1"/>
  <c r="AN316" i="1"/>
  <c r="AO310" i="1"/>
  <c r="AN310" i="1"/>
  <c r="AO306" i="1"/>
  <c r="AN306" i="1"/>
  <c r="AO302" i="1"/>
  <c r="AN302" i="1"/>
  <c r="AO295" i="1"/>
  <c r="AN295" i="1"/>
  <c r="AO293" i="1"/>
  <c r="AN293" i="1"/>
  <c r="AO291" i="1"/>
  <c r="AN291" i="1"/>
  <c r="AO496" i="1"/>
  <c r="AN496" i="1"/>
  <c r="AO274" i="1"/>
  <c r="AN274" i="1"/>
  <c r="AO270" i="1"/>
  <c r="AN270" i="1"/>
  <c r="AO272" i="1"/>
  <c r="AN272" i="1"/>
  <c r="AO259" i="1"/>
  <c r="AN259" i="1"/>
  <c r="AO261" i="1"/>
  <c r="AN261" i="1"/>
  <c r="AO271" i="1"/>
  <c r="AN271" i="1"/>
  <c r="AO275" i="1"/>
  <c r="AN275" i="1"/>
  <c r="AO253" i="1"/>
  <c r="AN253" i="1"/>
  <c r="AO254" i="1"/>
  <c r="AN254" i="1"/>
  <c r="AO237" i="1"/>
  <c r="AN237" i="1"/>
  <c r="AO245" i="1"/>
  <c r="AN245" i="1"/>
  <c r="AO239" i="1"/>
  <c r="AN239" i="1"/>
  <c r="AO233" i="1"/>
  <c r="AN233" i="1"/>
  <c r="AO243" i="1"/>
  <c r="AN243" i="1"/>
  <c r="AO219" i="1"/>
  <c r="AN219" i="1"/>
  <c r="AO230" i="1"/>
  <c r="AN230" i="1"/>
  <c r="AO226" i="1"/>
  <c r="AN226" i="1"/>
  <c r="AO210" i="1"/>
  <c r="AN210" i="1"/>
  <c r="AO214" i="1"/>
  <c r="AN214" i="1"/>
  <c r="AO211" i="1"/>
  <c r="AN211" i="1"/>
  <c r="AO209" i="1"/>
  <c r="AN209" i="1"/>
  <c r="AO197" i="1"/>
  <c r="AN197" i="1"/>
  <c r="AO191" i="1"/>
  <c r="AN191" i="1"/>
  <c r="AO189" i="1"/>
  <c r="AN189" i="1"/>
  <c r="AO181" i="1"/>
  <c r="AN181" i="1"/>
  <c r="AO180" i="1"/>
  <c r="AN180" i="1"/>
  <c r="AO177" i="1"/>
  <c r="AN177" i="1"/>
  <c r="AO171" i="1"/>
  <c r="AN171" i="1"/>
  <c r="AO169" i="1"/>
  <c r="AN169" i="1"/>
  <c r="AO167" i="1"/>
  <c r="AN167" i="1"/>
  <c r="AO165" i="1"/>
  <c r="AN165" i="1"/>
  <c r="AO157" i="1"/>
  <c r="AN157" i="1"/>
  <c r="AO155" i="1"/>
  <c r="AN155" i="1"/>
  <c r="AO153" i="1"/>
  <c r="AN153" i="1"/>
  <c r="AO144" i="1"/>
  <c r="AN144" i="1"/>
  <c r="AO145" i="1"/>
  <c r="AN145" i="1"/>
  <c r="AO136" i="1"/>
  <c r="AN136" i="1"/>
  <c r="AO138" i="1"/>
  <c r="AN138" i="1"/>
  <c r="AO128" i="1"/>
  <c r="AN128" i="1"/>
  <c r="AO107" i="1"/>
  <c r="AN107" i="1"/>
  <c r="AO103" i="1"/>
  <c r="AN103" i="1"/>
  <c r="AO113" i="1"/>
  <c r="AN113" i="1"/>
  <c r="AO109" i="1"/>
  <c r="AN109" i="1"/>
  <c r="AO96" i="1"/>
  <c r="AN96" i="1"/>
  <c r="AO93" i="1"/>
  <c r="AN93" i="1"/>
  <c r="AO118" i="1"/>
  <c r="AN118" i="1"/>
  <c r="AO114" i="1"/>
  <c r="AN114" i="1"/>
  <c r="AO121" i="1"/>
  <c r="AN121" i="1"/>
  <c r="AO84" i="1"/>
  <c r="AN84" i="1"/>
  <c r="AO87" i="1"/>
  <c r="AN87" i="1"/>
  <c r="AO81" i="1"/>
  <c r="AN81" i="1"/>
  <c r="AO78" i="1"/>
  <c r="AN78" i="1"/>
  <c r="AO73" i="1"/>
  <c r="AN73" i="1"/>
  <c r="AO71" i="1"/>
  <c r="AN71" i="1"/>
  <c r="AO67" i="1"/>
  <c r="AN67" i="1"/>
  <c r="AO62" i="1"/>
  <c r="AN62" i="1"/>
  <c r="AO53" i="1"/>
  <c r="AN53" i="1"/>
  <c r="AO58" i="1"/>
  <c r="AN58" i="1"/>
  <c r="AO49" i="1"/>
  <c r="AN49" i="1"/>
  <c r="AO45" i="1"/>
  <c r="AN45" i="1"/>
  <c r="AO41" i="1"/>
  <c r="AN41" i="1"/>
  <c r="AO38" i="1"/>
  <c r="AN38" i="1"/>
  <c r="AO33" i="1"/>
  <c r="AN33" i="1"/>
  <c r="AO30" i="1"/>
  <c r="AN30" i="1"/>
  <c r="AO25" i="1"/>
  <c r="AN25" i="1"/>
  <c r="AO21" i="1"/>
  <c r="AN21" i="1"/>
  <c r="AO16" i="1"/>
  <c r="AN16" i="1"/>
  <c r="AO13" i="1"/>
  <c r="AN13" i="1"/>
  <c r="AO9" i="1"/>
  <c r="AN9" i="1"/>
  <c r="AO8" i="1"/>
  <c r="AN8" i="1"/>
  <c r="AO6" i="1"/>
  <c r="AN6" i="1"/>
  <c r="AO670" i="1"/>
  <c r="AN670" i="1"/>
  <c r="AO537" i="1"/>
  <c r="AN537" i="1"/>
  <c r="AO717" i="1"/>
  <c r="AN717" i="1"/>
  <c r="AO698" i="1"/>
  <c r="AN698" i="1"/>
  <c r="S622" i="1"/>
  <c r="AO622" i="1"/>
  <c r="AN622" i="1"/>
  <c r="AO610" i="1"/>
  <c r="AN610" i="1"/>
  <c r="AN597" i="1"/>
  <c r="AO597" i="1"/>
  <c r="AO283" i="1"/>
  <c r="AN283" i="1"/>
  <c r="AO591" i="1"/>
  <c r="AN591" i="1"/>
  <c r="AO562" i="1"/>
  <c r="AN562" i="1"/>
  <c r="AO541" i="1"/>
  <c r="AN541" i="1"/>
  <c r="AO528" i="1"/>
  <c r="AN528" i="1"/>
  <c r="AO514" i="1"/>
  <c r="AN514" i="1"/>
  <c r="AO504" i="1"/>
  <c r="AN504" i="1"/>
  <c r="AO666" i="1"/>
  <c r="AN666" i="1"/>
  <c r="AO478" i="1"/>
  <c r="AN478" i="1"/>
  <c r="AO468" i="1"/>
  <c r="AN468" i="1"/>
  <c r="AO452" i="1"/>
  <c r="AN452" i="1"/>
  <c r="AO439" i="1"/>
  <c r="AN439" i="1"/>
  <c r="AO429" i="1"/>
  <c r="AN429" i="1"/>
  <c r="AO413" i="1"/>
  <c r="AN413" i="1"/>
  <c r="AO404" i="1"/>
  <c r="AN404" i="1"/>
  <c r="AO388" i="1"/>
  <c r="AN388" i="1"/>
  <c r="AO375" i="1"/>
  <c r="AN375" i="1"/>
  <c r="AO361" i="1"/>
  <c r="AN361" i="1"/>
  <c r="AO347" i="1"/>
  <c r="AN347" i="1"/>
  <c r="AO334" i="1"/>
  <c r="AN334" i="1"/>
  <c r="AO311" i="1"/>
  <c r="AN311" i="1"/>
  <c r="AO305" i="1"/>
  <c r="AN305" i="1"/>
  <c r="AO290" i="1"/>
  <c r="AN290" i="1"/>
  <c r="AO255" i="1"/>
  <c r="AN255" i="1"/>
  <c r="AO257" i="1"/>
  <c r="AN257" i="1"/>
  <c r="AO248" i="1"/>
  <c r="AN248" i="1"/>
  <c r="AO238" i="1"/>
  <c r="AN238" i="1"/>
  <c r="AO217" i="1"/>
  <c r="AN217" i="1"/>
  <c r="AO207" i="1"/>
  <c r="AN207" i="1"/>
  <c r="AO193" i="1"/>
  <c r="AN193" i="1"/>
  <c r="AO185" i="1"/>
  <c r="AN185" i="1"/>
  <c r="AO170" i="1"/>
  <c r="AN170" i="1"/>
  <c r="AO159" i="1"/>
  <c r="AN159" i="1"/>
  <c r="AO154" i="1"/>
  <c r="AN154" i="1"/>
  <c r="AO139" i="1"/>
  <c r="AN139" i="1"/>
  <c r="AO126" i="1"/>
  <c r="AN126" i="1"/>
  <c r="AO91" i="1"/>
  <c r="AN91" i="1"/>
  <c r="AO90" i="1"/>
  <c r="AN90" i="1"/>
  <c r="AO79" i="1"/>
  <c r="AN79" i="1"/>
  <c r="AO68" i="1"/>
  <c r="AN68" i="1"/>
  <c r="AO51" i="1"/>
  <c r="AN51" i="1"/>
  <c r="AO39" i="1"/>
  <c r="AN39" i="1"/>
  <c r="AO499" i="1"/>
  <c r="AN499" i="1"/>
  <c r="AO661" i="1"/>
  <c r="AN661" i="1"/>
  <c r="AO656" i="1"/>
  <c r="AN656" i="1"/>
  <c r="AO684" i="1"/>
  <c r="AN684" i="1"/>
  <c r="AO590" i="1"/>
  <c r="AN590" i="1"/>
  <c r="AO680" i="1"/>
  <c r="AN680" i="1"/>
  <c r="AO705" i="1"/>
  <c r="AN705" i="1"/>
  <c r="AO689" i="1"/>
  <c r="AN689" i="1"/>
  <c r="AO683" i="1"/>
  <c r="AN683" i="1"/>
  <c r="AO651" i="1"/>
  <c r="AN651" i="1"/>
  <c r="S657" i="1"/>
  <c r="AO657" i="1"/>
  <c r="AN657" i="1"/>
  <c r="AO600" i="1"/>
  <c r="AN600" i="1"/>
  <c r="AO599" i="1"/>
  <c r="AN599" i="1"/>
  <c r="AO613" i="1"/>
  <c r="AN613" i="1"/>
  <c r="AO598" i="1"/>
  <c r="AN598" i="1"/>
  <c r="AO614" i="1"/>
  <c r="AN614" i="1"/>
  <c r="AO609" i="1"/>
  <c r="AN609" i="1"/>
  <c r="AO619" i="1"/>
  <c r="AN619" i="1"/>
  <c r="AO457" i="1"/>
  <c r="AN457" i="1"/>
  <c r="AO284" i="1"/>
  <c r="AN284" i="1"/>
  <c r="AO37" i="1"/>
  <c r="AN37" i="1"/>
  <c r="AO579" i="1"/>
  <c r="AN579" i="1"/>
  <c r="AO575" i="1"/>
  <c r="AN575" i="1"/>
  <c r="AO571" i="1"/>
  <c r="AN571" i="1"/>
  <c r="AN558" i="1"/>
  <c r="AO558" i="1"/>
  <c r="AO556" i="1"/>
  <c r="AN556" i="1"/>
  <c r="AO549" i="1"/>
  <c r="AN549" i="1"/>
  <c r="AO551" i="1"/>
  <c r="AN551" i="1"/>
  <c r="AO662" i="1"/>
  <c r="AN662" i="1"/>
  <c r="AO570" i="1"/>
  <c r="AN570" i="1"/>
  <c r="AO542" i="1"/>
  <c r="AN542" i="1"/>
  <c r="AO535" i="1"/>
  <c r="AN535" i="1"/>
  <c r="AO588" i="1"/>
  <c r="AN588" i="1"/>
  <c r="AO529" i="1"/>
  <c r="AN529" i="1"/>
  <c r="AO526" i="1"/>
  <c r="AN526" i="1"/>
  <c r="AO521" i="1"/>
  <c r="AN521" i="1"/>
  <c r="AO515" i="1"/>
  <c r="AN515" i="1"/>
  <c r="AO516" i="1"/>
  <c r="AN516" i="1"/>
  <c r="AO509" i="1"/>
  <c r="AN509" i="1"/>
  <c r="AO505" i="1"/>
  <c r="AN505" i="1"/>
  <c r="AO493" i="1"/>
  <c r="AN493" i="1"/>
  <c r="AO667" i="1"/>
  <c r="AN667" i="1"/>
  <c r="AO486" i="1"/>
  <c r="AN486" i="1"/>
  <c r="AO480" i="1"/>
  <c r="AN480" i="1"/>
  <c r="AO482" i="1"/>
  <c r="AN482" i="1"/>
  <c r="AO476" i="1"/>
  <c r="AN476" i="1"/>
  <c r="AO474" i="1"/>
  <c r="AN474" i="1"/>
  <c r="AO469" i="1"/>
  <c r="AN469" i="1"/>
  <c r="AO465" i="1"/>
  <c r="AN465" i="1"/>
  <c r="AO589" i="1"/>
  <c r="AN589" i="1"/>
  <c r="AO453" i="1"/>
  <c r="AN453" i="1"/>
  <c r="AO450" i="1"/>
  <c r="AN450" i="1"/>
  <c r="AO444" i="1"/>
  <c r="AN444" i="1"/>
  <c r="AO441" i="1"/>
  <c r="AN441" i="1"/>
  <c r="AO435" i="1"/>
  <c r="AN435" i="1"/>
  <c r="AO440" i="1"/>
  <c r="AN440" i="1"/>
  <c r="AO430" i="1"/>
  <c r="AN430" i="1"/>
  <c r="AO426" i="1"/>
  <c r="AN426" i="1"/>
  <c r="AO421" i="1"/>
  <c r="AN421" i="1"/>
  <c r="AO417" i="1"/>
  <c r="AN417" i="1"/>
  <c r="AO416" i="1"/>
  <c r="AN416" i="1"/>
  <c r="AO410" i="1"/>
  <c r="AN410" i="1"/>
  <c r="AO539" i="1"/>
  <c r="AN539" i="1"/>
  <c r="AO401" i="1"/>
  <c r="AN401" i="1"/>
  <c r="AO398" i="1"/>
  <c r="AN398" i="1"/>
  <c r="AO391" i="1"/>
  <c r="AN391" i="1"/>
  <c r="AO384" i="1"/>
  <c r="AN384" i="1"/>
  <c r="AO387" i="1"/>
  <c r="AN387" i="1"/>
  <c r="AO383" i="1"/>
  <c r="AN383" i="1"/>
  <c r="AO377" i="1"/>
  <c r="AN377" i="1"/>
  <c r="AO374" i="1"/>
  <c r="AN374" i="1"/>
  <c r="AO372" i="1"/>
  <c r="AN372" i="1"/>
  <c r="AO367" i="1"/>
  <c r="AN367" i="1"/>
  <c r="AO362" i="1"/>
  <c r="AN362" i="1"/>
  <c r="AO358" i="1"/>
  <c r="AN358" i="1"/>
  <c r="AO348" i="1"/>
  <c r="AN348" i="1"/>
  <c r="AO344" i="1"/>
  <c r="AN344" i="1"/>
  <c r="AO343" i="1"/>
  <c r="AN343" i="1"/>
  <c r="AO340" i="1"/>
  <c r="AN340" i="1"/>
  <c r="AO336" i="1"/>
  <c r="AN336" i="1"/>
  <c r="AO328" i="1"/>
  <c r="AN328" i="1"/>
  <c r="AO329" i="1"/>
  <c r="AN329" i="1"/>
  <c r="AO325" i="1"/>
  <c r="AN325" i="1"/>
  <c r="AO312" i="1"/>
  <c r="AN312" i="1"/>
  <c r="AO321" i="1"/>
  <c r="AN321" i="1"/>
  <c r="AO315" i="1"/>
  <c r="AN315" i="1"/>
  <c r="AO307" i="1"/>
  <c r="AN307" i="1"/>
  <c r="AO309" i="1"/>
  <c r="AN309" i="1"/>
  <c r="AO300" i="1"/>
  <c r="AN300" i="1"/>
  <c r="AO297" i="1"/>
  <c r="AN297" i="1"/>
  <c r="AO292" i="1"/>
  <c r="AN292" i="1"/>
  <c r="AO287" i="1"/>
  <c r="AN287" i="1"/>
  <c r="AO289" i="1"/>
  <c r="AN289" i="1"/>
  <c r="AO280" i="1"/>
  <c r="AN280" i="1"/>
  <c r="AO269" i="1"/>
  <c r="AN269" i="1"/>
  <c r="AO267" i="1"/>
  <c r="AN267" i="1"/>
  <c r="AO265" i="1"/>
  <c r="AN265" i="1"/>
  <c r="AO258" i="1"/>
  <c r="AN258" i="1"/>
  <c r="AO279" i="1"/>
  <c r="AN279" i="1"/>
  <c r="AO273" i="1"/>
  <c r="AN273" i="1"/>
  <c r="AO249" i="1"/>
  <c r="AN249" i="1"/>
  <c r="AO251" i="1"/>
  <c r="AN251" i="1"/>
  <c r="AO223" i="1"/>
  <c r="AN223" i="1"/>
  <c r="AO215" i="1"/>
  <c r="AN215" i="1"/>
  <c r="AO236" i="1"/>
  <c r="AN236" i="1"/>
  <c r="AO232" i="1"/>
  <c r="AN232" i="1"/>
  <c r="AO242" i="1"/>
  <c r="AN242" i="1"/>
  <c r="AO218" i="1"/>
  <c r="AN218" i="1"/>
  <c r="AO229" i="1"/>
  <c r="AN229" i="1"/>
  <c r="AO225" i="1"/>
  <c r="AN225" i="1"/>
  <c r="AO200" i="1"/>
  <c r="AN200" i="1"/>
  <c r="AO203" i="1"/>
  <c r="AN203" i="1"/>
  <c r="AO206" i="1"/>
  <c r="AN206" i="1"/>
  <c r="AO208" i="1"/>
  <c r="AN208" i="1"/>
  <c r="AO198" i="1"/>
  <c r="AN198" i="1"/>
  <c r="AO190" i="1"/>
  <c r="AN190" i="1"/>
  <c r="AO182" i="1"/>
  <c r="AN182" i="1"/>
  <c r="AO184" i="1"/>
  <c r="AN184" i="1"/>
  <c r="AO179" i="1"/>
  <c r="AN179" i="1"/>
  <c r="AO176" i="1"/>
  <c r="AN176" i="1"/>
  <c r="AO175" i="1"/>
  <c r="AN175" i="1"/>
  <c r="AO168" i="1"/>
  <c r="AN168" i="1"/>
  <c r="AO163" i="1"/>
  <c r="AN163" i="1"/>
  <c r="AO160" i="1"/>
  <c r="AN160" i="1"/>
  <c r="AO156" i="1"/>
  <c r="AN156" i="1"/>
  <c r="AO151" i="1"/>
  <c r="AN151" i="1"/>
  <c r="AO148" i="1"/>
  <c r="AN148" i="1"/>
  <c r="AO143" i="1"/>
  <c r="AN143" i="1"/>
  <c r="AO133" i="1"/>
  <c r="AN133" i="1"/>
  <c r="AO140" i="1"/>
  <c r="AN140" i="1"/>
  <c r="AO131" i="1"/>
  <c r="AN131" i="1"/>
  <c r="AO135" i="1"/>
  <c r="AN135" i="1"/>
  <c r="AO106" i="1"/>
  <c r="AN106" i="1"/>
  <c r="AO102" i="1"/>
  <c r="AN102" i="1"/>
  <c r="AO112" i="1"/>
  <c r="AN112" i="1"/>
  <c r="AO108" i="1"/>
  <c r="AN108" i="1"/>
  <c r="AO97" i="1"/>
  <c r="AN97" i="1"/>
  <c r="AO92" i="1"/>
  <c r="AN92" i="1"/>
  <c r="AO117" i="1"/>
  <c r="AN117" i="1"/>
  <c r="AO123" i="1"/>
  <c r="AN123" i="1"/>
  <c r="AO120" i="1"/>
  <c r="AN120" i="1"/>
  <c r="AO83" i="1"/>
  <c r="AN83" i="1"/>
  <c r="AO85" i="1"/>
  <c r="AN85" i="1"/>
  <c r="AO80" i="1"/>
  <c r="AN80" i="1"/>
  <c r="AO74" i="1"/>
  <c r="AN74" i="1"/>
  <c r="AO72" i="1"/>
  <c r="AN72" i="1"/>
  <c r="AO66" i="1"/>
  <c r="AN66" i="1"/>
  <c r="AO61" i="1"/>
  <c r="AN61" i="1"/>
  <c r="AO56" i="1"/>
  <c r="AN56" i="1"/>
  <c r="AO52" i="1"/>
  <c r="AN52" i="1"/>
  <c r="AO60" i="1"/>
  <c r="AN60" i="1"/>
  <c r="AO48" i="1"/>
  <c r="AN48" i="1"/>
  <c r="AO42" i="1"/>
  <c r="AN42" i="1"/>
  <c r="AO40" i="1"/>
  <c r="AN40" i="1"/>
  <c r="AO36" i="1"/>
  <c r="AN36" i="1"/>
  <c r="AO32" i="1"/>
  <c r="AN32" i="1"/>
  <c r="AO29" i="1"/>
  <c r="AN29" i="1"/>
  <c r="AO23" i="1"/>
  <c r="AN23" i="1"/>
  <c r="AO19" i="1"/>
  <c r="AN19" i="1"/>
  <c r="AO17" i="1"/>
  <c r="AN17" i="1"/>
  <c r="AO12" i="1"/>
  <c r="AN12" i="1"/>
  <c r="AO4" i="1"/>
  <c r="AN4" i="1"/>
  <c r="AO672" i="1"/>
  <c r="AN672" i="1"/>
  <c r="S499" i="1"/>
  <c r="R499" i="1"/>
  <c r="T499" i="1" s="1"/>
  <c r="S678" i="1"/>
  <c r="R678" i="1"/>
  <c r="T678" i="1" s="1"/>
  <c r="S658" i="1"/>
  <c r="R658" i="1"/>
  <c r="T658" i="1" s="1"/>
  <c r="R716" i="1"/>
  <c r="T716" i="1" s="1"/>
  <c r="S716" i="1"/>
  <c r="S707" i="1"/>
  <c r="R707" i="1"/>
  <c r="T707" i="1" s="1"/>
  <c r="S699" i="1"/>
  <c r="R699" i="1"/>
  <c r="T699" i="1" s="1"/>
  <c r="S694" i="1"/>
  <c r="R694" i="1"/>
  <c r="T694" i="1" s="1"/>
  <c r="S621" i="1"/>
  <c r="R621" i="1"/>
  <c r="S615" i="1"/>
  <c r="R615" i="1"/>
  <c r="S618" i="1"/>
  <c r="R618" i="1"/>
  <c r="S604" i="1"/>
  <c r="R604" i="1"/>
  <c r="S405" i="1"/>
  <c r="R405" i="1"/>
  <c r="S581" i="1"/>
  <c r="R581" i="1"/>
  <c r="S573" i="1"/>
  <c r="R573" i="1"/>
  <c r="S546" i="1"/>
  <c r="R546" i="1"/>
  <c r="S561" i="1"/>
  <c r="R561" i="1"/>
  <c r="S554" i="1"/>
  <c r="R554" i="1"/>
  <c r="S540" i="1"/>
  <c r="R540" i="1"/>
  <c r="S531" i="1"/>
  <c r="R531" i="1"/>
  <c r="S523" i="1"/>
  <c r="R523" i="1"/>
  <c r="S513" i="1"/>
  <c r="R513" i="1"/>
  <c r="S507" i="1"/>
  <c r="R507" i="1"/>
  <c r="S669" i="1"/>
  <c r="R669" i="1"/>
  <c r="S489" i="1"/>
  <c r="R489" i="1"/>
  <c r="S478" i="1"/>
  <c r="R478" i="1"/>
  <c r="S473" i="1"/>
  <c r="R473" i="1"/>
  <c r="S461" i="1"/>
  <c r="R461" i="1"/>
  <c r="S460" i="1"/>
  <c r="R460" i="1"/>
  <c r="S452" i="1"/>
  <c r="R452" i="1"/>
  <c r="S584" i="1"/>
  <c r="R584" i="1"/>
  <c r="S436" i="1"/>
  <c r="R436" i="1"/>
  <c r="S429" i="1"/>
  <c r="R429" i="1"/>
  <c r="S419" i="1"/>
  <c r="R419" i="1"/>
  <c r="R415" i="1"/>
  <c r="S415" i="1"/>
  <c r="S538" i="1"/>
  <c r="R538" i="1"/>
  <c r="S396" i="1"/>
  <c r="R396" i="1"/>
  <c r="S393" i="1"/>
  <c r="R393" i="1"/>
  <c r="S389" i="1"/>
  <c r="R389" i="1"/>
  <c r="S388" i="1"/>
  <c r="R388" i="1"/>
  <c r="S379" i="1"/>
  <c r="R379" i="1"/>
  <c r="S378" i="1"/>
  <c r="R378" i="1"/>
  <c r="S375" i="1"/>
  <c r="R375" i="1"/>
  <c r="S371" i="1"/>
  <c r="R371" i="1"/>
  <c r="S365" i="1"/>
  <c r="R365" i="1"/>
  <c r="S357" i="1"/>
  <c r="R357" i="1"/>
  <c r="S347" i="1"/>
  <c r="R347" i="1"/>
  <c r="S339" i="1"/>
  <c r="R339" i="1"/>
  <c r="S332" i="1"/>
  <c r="R332" i="1"/>
  <c r="S319" i="1"/>
  <c r="R319" i="1"/>
  <c r="S318" i="1"/>
  <c r="R318" i="1"/>
  <c r="S305" i="1"/>
  <c r="R305" i="1"/>
  <c r="S299" i="1"/>
  <c r="R299" i="1"/>
  <c r="S290" i="1"/>
  <c r="R290" i="1"/>
  <c r="S498" i="1"/>
  <c r="R498" i="1"/>
  <c r="S277" i="1"/>
  <c r="R277" i="1"/>
  <c r="S260" i="1"/>
  <c r="R260" i="1"/>
  <c r="S278" i="1"/>
  <c r="R278" i="1"/>
  <c r="S248" i="1"/>
  <c r="R248" i="1"/>
  <c r="S221" i="1"/>
  <c r="R221" i="1"/>
  <c r="S235" i="1"/>
  <c r="R235" i="1"/>
  <c r="S241" i="1"/>
  <c r="R241" i="1"/>
  <c r="S228" i="1"/>
  <c r="R228" i="1"/>
  <c r="S212" i="1"/>
  <c r="R212" i="1"/>
  <c r="S202" i="1"/>
  <c r="R202" i="1"/>
  <c r="S193" i="1"/>
  <c r="R193" i="1"/>
  <c r="S183" i="1"/>
  <c r="R183" i="1"/>
  <c r="S188" i="1"/>
  <c r="R188" i="1"/>
  <c r="S173" i="1"/>
  <c r="R173" i="1"/>
  <c r="S166" i="1"/>
  <c r="R166" i="1"/>
  <c r="S152" i="1"/>
  <c r="R152" i="1"/>
  <c r="S154" i="1"/>
  <c r="R154" i="1"/>
  <c r="S134" i="1"/>
  <c r="R134" i="1"/>
  <c r="S130" i="1"/>
  <c r="R130" i="1"/>
  <c r="S124" i="1"/>
  <c r="R124" i="1"/>
  <c r="S111" i="1"/>
  <c r="R111" i="1"/>
  <c r="S98" i="1"/>
  <c r="R98" i="1"/>
  <c r="S91" i="1"/>
  <c r="R91" i="1"/>
  <c r="S127" i="1"/>
  <c r="R127" i="1"/>
  <c r="S89" i="1"/>
  <c r="R89" i="1"/>
  <c r="S79" i="1"/>
  <c r="R79" i="1"/>
  <c r="S69" i="1"/>
  <c r="R69" i="1"/>
  <c r="S64" i="1"/>
  <c r="R64" i="1"/>
  <c r="S51" i="1"/>
  <c r="R51" i="1"/>
  <c r="S47" i="1"/>
  <c r="R47" i="1"/>
  <c r="S39" i="1"/>
  <c r="R39" i="1"/>
  <c r="S31" i="1"/>
  <c r="R31" i="1"/>
  <c r="S24" i="1"/>
  <c r="R24" i="1"/>
  <c r="S15" i="1"/>
  <c r="R15" i="1"/>
  <c r="S656" i="1"/>
  <c r="R656" i="1"/>
  <c r="T656" i="1" s="1"/>
  <c r="S680" i="1"/>
  <c r="R680" i="1"/>
  <c r="T680" i="1" s="1"/>
  <c r="S689" i="1"/>
  <c r="R689" i="1"/>
  <c r="T689" i="1" s="1"/>
  <c r="S651" i="1"/>
  <c r="R651" i="1"/>
  <c r="T651" i="1" s="1"/>
  <c r="S596" i="1"/>
  <c r="R596" i="1"/>
  <c r="S616" i="1"/>
  <c r="R616" i="1"/>
  <c r="S612" i="1"/>
  <c r="R612" i="1"/>
  <c r="S594" i="1"/>
  <c r="R594" i="1"/>
  <c r="S346" i="1"/>
  <c r="R346" i="1"/>
  <c r="S580" i="1"/>
  <c r="R580" i="1"/>
  <c r="S572" i="1"/>
  <c r="R572" i="1"/>
  <c r="S557" i="1"/>
  <c r="R557" i="1"/>
  <c r="S552" i="1"/>
  <c r="R552" i="1"/>
  <c r="S553" i="1"/>
  <c r="R553" i="1"/>
  <c r="S536" i="1"/>
  <c r="R536" i="1"/>
  <c r="S530" i="1"/>
  <c r="R530" i="1"/>
  <c r="S522" i="1"/>
  <c r="R522" i="1"/>
  <c r="S517" i="1"/>
  <c r="R517" i="1"/>
  <c r="S506" i="1"/>
  <c r="R506" i="1"/>
  <c r="S502" i="1"/>
  <c r="R502" i="1"/>
  <c r="S488" i="1"/>
  <c r="R488" i="1"/>
  <c r="S484" i="1"/>
  <c r="R484" i="1"/>
  <c r="S643" i="1"/>
  <c r="R643" i="1"/>
  <c r="S463" i="1"/>
  <c r="R463" i="1"/>
  <c r="S458" i="1"/>
  <c r="R458" i="1"/>
  <c r="S719" i="1"/>
  <c r="R719" i="1"/>
  <c r="T719" i="1" s="1"/>
  <c r="S681" i="1"/>
  <c r="R681" i="1"/>
  <c r="T681" i="1" s="1"/>
  <c r="S693" i="1"/>
  <c r="R693" i="1"/>
  <c r="T693" i="1" s="1"/>
  <c r="S585" i="1"/>
  <c r="R585" i="1"/>
  <c r="T585" i="1" s="1"/>
  <c r="S706" i="1"/>
  <c r="R706" i="1"/>
  <c r="T706" i="1" s="1"/>
  <c r="S697" i="1"/>
  <c r="R697" i="1"/>
  <c r="T697" i="1" s="1"/>
  <c r="R623" i="1"/>
  <c r="R608" i="1"/>
  <c r="S608" i="1"/>
  <c r="S617" i="1"/>
  <c r="R617" i="1"/>
  <c r="S607" i="1"/>
  <c r="R607" i="1"/>
  <c r="S606" i="1"/>
  <c r="R606" i="1"/>
  <c r="R282" i="1"/>
  <c r="S282" i="1"/>
  <c r="S577" i="1"/>
  <c r="R577" i="1"/>
  <c r="S560" i="1"/>
  <c r="R560" i="1"/>
  <c r="S569" i="1"/>
  <c r="R569" i="1"/>
  <c r="S564" i="1"/>
  <c r="R564" i="1"/>
  <c r="S544" i="1"/>
  <c r="R544" i="1"/>
  <c r="R634" i="1"/>
  <c r="S634" i="1"/>
  <c r="S527" i="1"/>
  <c r="R527" i="1"/>
  <c r="S518" i="1"/>
  <c r="R518" i="1"/>
  <c r="S512" i="1"/>
  <c r="R512" i="1"/>
  <c r="S503" i="1"/>
  <c r="R503" i="1"/>
  <c r="S666" i="1"/>
  <c r="R666" i="1"/>
  <c r="S479" i="1"/>
  <c r="R479" i="1"/>
  <c r="R475" i="1"/>
  <c r="S475" i="1"/>
  <c r="S468" i="1"/>
  <c r="R468" i="1"/>
  <c r="S455" i="1"/>
  <c r="R455" i="1"/>
  <c r="S448" i="1"/>
  <c r="R448" i="1"/>
  <c r="S439" i="1"/>
  <c r="R439" i="1"/>
  <c r="S425" i="1"/>
  <c r="R425" i="1"/>
  <c r="S422" i="1"/>
  <c r="R422" i="1"/>
  <c r="S413" i="1"/>
  <c r="R413" i="1"/>
  <c r="S408" i="1"/>
  <c r="R408" i="1"/>
  <c r="S404" i="1"/>
  <c r="R404" i="1"/>
  <c r="S361" i="1"/>
  <c r="R361" i="1"/>
  <c r="S349" i="1"/>
  <c r="R349" i="1"/>
  <c r="R644" i="1"/>
  <c r="S644" i="1"/>
  <c r="S342" i="1"/>
  <c r="R342" i="1"/>
  <c r="S334" i="1"/>
  <c r="R334" i="1"/>
  <c r="S327" i="1"/>
  <c r="R327" i="1"/>
  <c r="S311" i="1"/>
  <c r="R311" i="1"/>
  <c r="S314" i="1"/>
  <c r="R314" i="1"/>
  <c r="S301" i="1"/>
  <c r="R301" i="1"/>
  <c r="S298" i="1"/>
  <c r="R298" i="1"/>
  <c r="S285" i="1"/>
  <c r="R285" i="1"/>
  <c r="S255" i="1"/>
  <c r="R255" i="1"/>
  <c r="S264" i="1"/>
  <c r="R264" i="1"/>
  <c r="S257" i="1"/>
  <c r="R257" i="1"/>
  <c r="S266" i="1"/>
  <c r="R266" i="1"/>
  <c r="S247" i="1"/>
  <c r="R247" i="1"/>
  <c r="S238" i="1"/>
  <c r="R238" i="1"/>
  <c r="S231" i="1"/>
  <c r="R231" i="1"/>
  <c r="S217" i="1"/>
  <c r="R217" i="1"/>
  <c r="S224" i="1"/>
  <c r="R224" i="1"/>
  <c r="S207" i="1"/>
  <c r="R207" i="1"/>
  <c r="S199" i="1"/>
  <c r="R199" i="1"/>
  <c r="S194" i="1"/>
  <c r="R194" i="1"/>
  <c r="S185" i="1"/>
  <c r="R185" i="1"/>
  <c r="S170" i="1"/>
  <c r="R170" i="1"/>
  <c r="S161" i="1"/>
  <c r="R161" i="1"/>
  <c r="S159" i="1"/>
  <c r="R159" i="1"/>
  <c r="S149" i="1"/>
  <c r="R149" i="1"/>
  <c r="S142" i="1"/>
  <c r="R142" i="1"/>
  <c r="S139" i="1"/>
  <c r="R139" i="1"/>
  <c r="S105" i="1"/>
  <c r="R105" i="1"/>
  <c r="S126" i="1"/>
  <c r="R126" i="1"/>
  <c r="S99" i="1"/>
  <c r="R99" i="1"/>
  <c r="S116" i="1"/>
  <c r="R116" i="1"/>
  <c r="S90" i="1"/>
  <c r="R90" i="1"/>
  <c r="S86" i="1"/>
  <c r="R86" i="1"/>
  <c r="S75" i="1"/>
  <c r="R75" i="1"/>
  <c r="S68" i="1"/>
  <c r="R68" i="1"/>
  <c r="S55" i="1"/>
  <c r="R55" i="1"/>
  <c r="S59" i="1"/>
  <c r="R59" i="1"/>
  <c r="S43" i="1"/>
  <c r="R43" i="1"/>
  <c r="S35" i="1"/>
  <c r="R35" i="1"/>
  <c r="S27" i="1"/>
  <c r="R27" i="1"/>
  <c r="S18" i="1"/>
  <c r="R18" i="1"/>
  <c r="S11" i="1"/>
  <c r="R11" i="1"/>
  <c r="S7" i="1"/>
  <c r="R7" i="1"/>
  <c r="S5" i="1"/>
  <c r="R5" i="1"/>
  <c r="R647" i="1"/>
  <c r="T647" i="1" s="1"/>
  <c r="S661" i="1"/>
  <c r="R661" i="1"/>
  <c r="T661" i="1" s="1"/>
  <c r="S684" i="1"/>
  <c r="R684" i="1"/>
  <c r="T684" i="1" s="1"/>
  <c r="S590" i="1"/>
  <c r="R590" i="1"/>
  <c r="T590" i="1" s="1"/>
  <c r="S705" i="1"/>
  <c r="R705" i="1"/>
  <c r="T705" i="1" s="1"/>
  <c r="S683" i="1"/>
  <c r="R683" i="1"/>
  <c r="T683" i="1" s="1"/>
  <c r="R534" i="1"/>
  <c r="S593" i="1"/>
  <c r="R593" i="1"/>
  <c r="S611" i="1"/>
  <c r="R611" i="1"/>
  <c r="S603" i="1"/>
  <c r="R603" i="1"/>
  <c r="S592" i="1"/>
  <c r="R592" i="1"/>
  <c r="S201" i="1"/>
  <c r="R201" i="1"/>
  <c r="S576" i="1"/>
  <c r="R576" i="1"/>
  <c r="S559" i="1"/>
  <c r="R559" i="1"/>
  <c r="S550" i="1"/>
  <c r="R550" i="1"/>
  <c r="S566" i="1"/>
  <c r="R566" i="1"/>
  <c r="S543" i="1"/>
  <c r="R543" i="1"/>
  <c r="S633" i="1"/>
  <c r="R633" i="1"/>
  <c r="S525" i="1"/>
  <c r="R525" i="1"/>
  <c r="S519" i="1"/>
  <c r="R519" i="1"/>
  <c r="S510" i="1"/>
  <c r="R510" i="1"/>
  <c r="S668" i="1"/>
  <c r="R668" i="1"/>
  <c r="S485" i="1"/>
  <c r="R485" i="1"/>
  <c r="S642" i="1"/>
  <c r="R642" i="1"/>
  <c r="S471" i="1"/>
  <c r="R471" i="1"/>
  <c r="S466" i="1"/>
  <c r="R466" i="1"/>
  <c r="S456" i="1"/>
  <c r="R456" i="1"/>
  <c r="R627" i="1"/>
  <c r="S659" i="1"/>
  <c r="R659" i="1"/>
  <c r="T659" i="1" s="1"/>
  <c r="S682" i="1"/>
  <c r="R682" i="1"/>
  <c r="T682" i="1" s="1"/>
  <c r="R622" i="1"/>
  <c r="S620" i="1"/>
  <c r="R620" i="1"/>
  <c r="S605" i="1"/>
  <c r="R605" i="1"/>
  <c r="S597" i="1"/>
  <c r="R597" i="1"/>
  <c r="S443" i="1"/>
  <c r="R443" i="1"/>
  <c r="S582" i="1"/>
  <c r="R582" i="1"/>
  <c r="S574" i="1"/>
  <c r="R574" i="1"/>
  <c r="S547" i="1"/>
  <c r="R547" i="1"/>
  <c r="S548" i="1"/>
  <c r="R548" i="1"/>
  <c r="S563" i="1"/>
  <c r="R563" i="1"/>
  <c r="S541" i="1"/>
  <c r="R541" i="1"/>
  <c r="S533" i="1"/>
  <c r="R533" i="1"/>
  <c r="S524" i="1"/>
  <c r="R524" i="1"/>
  <c r="S514" i="1"/>
  <c r="R514" i="1"/>
  <c r="S508" i="1"/>
  <c r="R508" i="1"/>
  <c r="S501" i="1"/>
  <c r="R501" i="1"/>
  <c r="S486" i="1"/>
  <c r="R486" i="1"/>
  <c r="S482" i="1"/>
  <c r="R482" i="1"/>
  <c r="S474" i="1"/>
  <c r="R474" i="1"/>
  <c r="S465" i="1"/>
  <c r="R465" i="1"/>
  <c r="S589" i="1"/>
  <c r="R589" i="1"/>
  <c r="S450" i="1"/>
  <c r="R450" i="1"/>
  <c r="S441" i="1"/>
  <c r="R441" i="1"/>
  <c r="S440" i="1"/>
  <c r="R440" i="1"/>
  <c r="S426" i="1"/>
  <c r="R426" i="1"/>
  <c r="S417" i="1"/>
  <c r="R417" i="1"/>
  <c r="S410" i="1"/>
  <c r="R410" i="1"/>
  <c r="S401" i="1"/>
  <c r="R401" i="1"/>
  <c r="S391" i="1"/>
  <c r="R391" i="1"/>
  <c r="S387" i="1"/>
  <c r="R387" i="1"/>
  <c r="S377" i="1"/>
  <c r="R377" i="1"/>
  <c r="S372" i="1"/>
  <c r="R372" i="1"/>
  <c r="S362" i="1"/>
  <c r="R362" i="1"/>
  <c r="S348" i="1"/>
  <c r="R348" i="1"/>
  <c r="S343" i="1"/>
  <c r="R343" i="1"/>
  <c r="S336" i="1"/>
  <c r="R336" i="1"/>
  <c r="S329" i="1"/>
  <c r="R329" i="1"/>
  <c r="S312" i="1"/>
  <c r="R312" i="1"/>
  <c r="S321" i="1"/>
  <c r="R321" i="1"/>
  <c r="S307" i="1"/>
  <c r="R307" i="1"/>
  <c r="S300" i="1"/>
  <c r="R300" i="1"/>
  <c r="S292" i="1"/>
  <c r="R292" i="1"/>
  <c r="R289" i="1"/>
  <c r="S289" i="1"/>
  <c r="S269" i="1"/>
  <c r="R269" i="1"/>
  <c r="S258" i="1"/>
  <c r="R258" i="1"/>
  <c r="S273" i="1"/>
  <c r="R273" i="1"/>
  <c r="S251" i="1"/>
  <c r="R251" i="1"/>
  <c r="S215" i="1"/>
  <c r="R215" i="1"/>
  <c r="S232" i="1"/>
  <c r="R232" i="1"/>
  <c r="S218" i="1"/>
  <c r="R218" i="1"/>
  <c r="S225" i="1"/>
  <c r="R225" i="1"/>
  <c r="S203" i="1"/>
  <c r="R203" i="1"/>
  <c r="S208" i="1"/>
  <c r="R208" i="1"/>
  <c r="S190" i="1"/>
  <c r="R190" i="1"/>
  <c r="S184" i="1"/>
  <c r="R184" i="1"/>
  <c r="S175" i="1"/>
  <c r="R175" i="1"/>
  <c r="S163" i="1"/>
  <c r="R163" i="1"/>
  <c r="R156" i="1"/>
  <c r="S156" i="1"/>
  <c r="S148" i="1"/>
  <c r="R148" i="1"/>
  <c r="S133" i="1"/>
  <c r="R133" i="1"/>
  <c r="S131" i="1"/>
  <c r="R131" i="1"/>
  <c r="R106" i="1"/>
  <c r="S106" i="1"/>
  <c r="S112" i="1"/>
  <c r="R112" i="1"/>
  <c r="S92" i="1"/>
  <c r="R92" i="1"/>
  <c r="S123" i="1"/>
  <c r="R123" i="1"/>
  <c r="S83" i="1"/>
  <c r="R83" i="1"/>
  <c r="S80" i="1"/>
  <c r="R80" i="1"/>
  <c r="S72" i="1"/>
  <c r="R72" i="1"/>
  <c r="S61" i="1"/>
  <c r="R61" i="1"/>
  <c r="S52" i="1"/>
  <c r="R52" i="1"/>
  <c r="S60" i="1"/>
  <c r="R60" i="1"/>
  <c r="S42" i="1"/>
  <c r="R42" i="1"/>
  <c r="S36" i="1"/>
  <c r="R36" i="1"/>
  <c r="S23" i="1"/>
  <c r="R23" i="1"/>
  <c r="S12" i="1"/>
  <c r="R12" i="1"/>
  <c r="S4" i="1"/>
  <c r="R4" i="1"/>
  <c r="S692" i="1"/>
  <c r="R692" i="1"/>
  <c r="T692" i="1" s="1"/>
  <c r="S653" i="1"/>
  <c r="R653" i="1"/>
  <c r="T653" i="1" s="1"/>
  <c r="S665" i="1"/>
  <c r="R665" i="1"/>
  <c r="S695" i="1"/>
  <c r="R695" i="1"/>
  <c r="T695" i="1" s="1"/>
  <c r="S688" i="1"/>
  <c r="R688" i="1"/>
  <c r="T688" i="1" s="1"/>
  <c r="R624" i="1"/>
  <c r="R602" i="1"/>
  <c r="S602" i="1"/>
  <c r="S610" i="1"/>
  <c r="R610" i="1"/>
  <c r="S601" i="1"/>
  <c r="R601" i="1"/>
  <c r="S595" i="1"/>
  <c r="R595" i="1"/>
  <c r="R283" i="1"/>
  <c r="S283" i="1"/>
  <c r="S578" i="1"/>
  <c r="R578" i="1"/>
  <c r="R591" i="1"/>
  <c r="S591" i="1"/>
  <c r="S555" i="1"/>
  <c r="R555" i="1"/>
  <c r="R562" i="1"/>
  <c r="S562" i="1"/>
  <c r="S565" i="1"/>
  <c r="R565" i="1"/>
  <c r="S635" i="1"/>
  <c r="R635" i="1"/>
  <c r="S528" i="1"/>
  <c r="R528" i="1"/>
  <c r="R520" i="1"/>
  <c r="S520" i="1"/>
  <c r="S511" i="1"/>
  <c r="R511" i="1"/>
  <c r="R504" i="1"/>
  <c r="S504" i="1"/>
  <c r="S667" i="1"/>
  <c r="R667" i="1"/>
  <c r="S480" i="1"/>
  <c r="R480" i="1"/>
  <c r="S476" i="1"/>
  <c r="R476" i="1"/>
  <c r="S469" i="1"/>
  <c r="R469" i="1"/>
  <c r="S453" i="1"/>
  <c r="R453" i="1"/>
  <c r="S444" i="1"/>
  <c r="R444" i="1"/>
  <c r="S435" i="1"/>
  <c r="R435" i="1"/>
  <c r="S430" i="1"/>
  <c r="R430" i="1"/>
  <c r="S421" i="1"/>
  <c r="R421" i="1"/>
  <c r="S416" i="1"/>
  <c r="R416" i="1"/>
  <c r="S539" i="1"/>
  <c r="R539" i="1"/>
  <c r="T539" i="1" s="1"/>
  <c r="S398" i="1"/>
  <c r="R398" i="1"/>
  <c r="S384" i="1"/>
  <c r="R384" i="1"/>
  <c r="S383" i="1"/>
  <c r="R383" i="1"/>
  <c r="S374" i="1"/>
  <c r="R374" i="1"/>
  <c r="S367" i="1"/>
  <c r="R367" i="1"/>
  <c r="S358" i="1"/>
  <c r="R358" i="1"/>
  <c r="S344" i="1"/>
  <c r="R344" i="1"/>
  <c r="S340" i="1"/>
  <c r="R340" i="1"/>
  <c r="S328" i="1"/>
  <c r="R328" i="1"/>
  <c r="R325" i="1"/>
  <c r="S325" i="1"/>
  <c r="R315" i="1"/>
  <c r="S315" i="1"/>
  <c r="S309" i="1"/>
  <c r="R309" i="1"/>
  <c r="S297" i="1"/>
  <c r="R297" i="1"/>
  <c r="S287" i="1"/>
  <c r="R287" i="1"/>
  <c r="S280" i="1"/>
  <c r="R280" i="1"/>
  <c r="S267" i="1"/>
  <c r="R267" i="1"/>
  <c r="S265" i="1"/>
  <c r="R265" i="1"/>
  <c r="S279" i="1"/>
  <c r="R279" i="1"/>
  <c r="R249" i="1"/>
  <c r="S249" i="1"/>
  <c r="S223" i="1"/>
  <c r="R223" i="1"/>
  <c r="S236" i="1"/>
  <c r="R236" i="1"/>
  <c r="S242" i="1"/>
  <c r="R242" i="1"/>
  <c r="R229" i="1"/>
  <c r="S229" i="1"/>
  <c r="S200" i="1"/>
  <c r="R200" i="1"/>
  <c r="S206" i="1"/>
  <c r="R206" i="1"/>
  <c r="S198" i="1"/>
  <c r="R198" i="1"/>
  <c r="R182" i="1"/>
  <c r="S182" i="1"/>
  <c r="S179" i="1"/>
  <c r="R179" i="1"/>
  <c r="S176" i="1"/>
  <c r="R176" i="1"/>
  <c r="S168" i="1"/>
  <c r="R168" i="1"/>
  <c r="S160" i="1"/>
  <c r="R160" i="1"/>
  <c r="S151" i="1"/>
  <c r="R151" i="1"/>
  <c r="S143" i="1"/>
  <c r="R143" i="1"/>
  <c r="S140" i="1"/>
  <c r="R140" i="1"/>
  <c r="S135" i="1"/>
  <c r="R135" i="1"/>
  <c r="S102" i="1"/>
  <c r="R102" i="1"/>
  <c r="S108" i="1"/>
  <c r="R108" i="1"/>
  <c r="S97" i="1"/>
  <c r="R97" i="1"/>
  <c r="S117" i="1"/>
  <c r="R117" i="1"/>
  <c r="R120" i="1"/>
  <c r="S120" i="1"/>
  <c r="S85" i="1"/>
  <c r="R85" i="1"/>
  <c r="S74" i="1"/>
  <c r="R74" i="1"/>
  <c r="S66" i="1"/>
  <c r="R66" i="1"/>
  <c r="R56" i="1"/>
  <c r="S56" i="1"/>
  <c r="S48" i="1"/>
  <c r="R48" i="1"/>
  <c r="S40" i="1"/>
  <c r="R40" i="1"/>
  <c r="S32" i="1"/>
  <c r="R32" i="1"/>
  <c r="R29" i="1"/>
  <c r="S29" i="1"/>
  <c r="S19" i="1"/>
  <c r="R19" i="1"/>
  <c r="S17" i="1"/>
  <c r="R17" i="1"/>
  <c r="S451" i="1"/>
  <c r="R451" i="1"/>
  <c r="S445" i="1"/>
  <c r="R445" i="1"/>
  <c r="S438" i="1"/>
  <c r="R438" i="1"/>
  <c r="S434" i="1"/>
  <c r="R434" i="1"/>
  <c r="S420" i="1"/>
  <c r="R420" i="1"/>
  <c r="R411" i="1"/>
  <c r="S411" i="1"/>
  <c r="S403" i="1"/>
  <c r="R403" i="1"/>
  <c r="S397" i="1"/>
  <c r="R397" i="1"/>
  <c r="S386" i="1"/>
  <c r="R386" i="1"/>
  <c r="S376" i="1"/>
  <c r="R376" i="1"/>
  <c r="S370" i="1"/>
  <c r="R370" i="1"/>
  <c r="S364" i="1"/>
  <c r="R364" i="1"/>
  <c r="S356" i="1"/>
  <c r="R356" i="1"/>
  <c r="S354" i="1"/>
  <c r="R354" i="1"/>
  <c r="S650" i="1"/>
  <c r="R650" i="1"/>
  <c r="T650" i="1" s="1"/>
  <c r="S335" i="1"/>
  <c r="R335" i="1"/>
  <c r="S326" i="1"/>
  <c r="R326" i="1"/>
  <c r="S320" i="1"/>
  <c r="R320" i="1"/>
  <c r="S308" i="1"/>
  <c r="R308" i="1"/>
  <c r="S303" i="1"/>
  <c r="R303" i="1"/>
  <c r="S294" i="1"/>
  <c r="R294" i="1"/>
  <c r="S497" i="1"/>
  <c r="R497" i="1"/>
  <c r="S281" i="1"/>
  <c r="R281" i="1"/>
  <c r="S263" i="1"/>
  <c r="R263" i="1"/>
  <c r="S256" i="1"/>
  <c r="R256" i="1"/>
  <c r="S252" i="1"/>
  <c r="R252" i="1"/>
  <c r="S240" i="1"/>
  <c r="R240" i="1"/>
  <c r="S246" i="1"/>
  <c r="R246" i="1"/>
  <c r="S244" i="1"/>
  <c r="R244" i="1"/>
  <c r="S216" i="1"/>
  <c r="R216" i="1"/>
  <c r="S649" i="1"/>
  <c r="R649" i="1"/>
  <c r="S213" i="1"/>
  <c r="R213" i="1"/>
  <c r="S205" i="1"/>
  <c r="R205" i="1"/>
  <c r="S192" i="1"/>
  <c r="R192" i="1"/>
  <c r="S186" i="1"/>
  <c r="R186" i="1"/>
  <c r="S172" i="1"/>
  <c r="R172" i="1"/>
  <c r="S164" i="1"/>
  <c r="R164" i="1"/>
  <c r="S141" i="1"/>
  <c r="R141" i="1"/>
  <c r="S447" i="1"/>
  <c r="R447" i="1"/>
  <c r="S428" i="1"/>
  <c r="R428" i="1"/>
  <c r="S432" i="1"/>
  <c r="R432" i="1"/>
  <c r="S424" i="1"/>
  <c r="R424" i="1"/>
  <c r="S412" i="1"/>
  <c r="R412" i="1"/>
  <c r="S406" i="1"/>
  <c r="R406" i="1"/>
  <c r="S400" i="1"/>
  <c r="R400" i="1"/>
  <c r="S394" i="1"/>
  <c r="R394" i="1"/>
  <c r="S390" i="1"/>
  <c r="R390" i="1"/>
  <c r="R381" i="1"/>
  <c r="S381" i="1"/>
  <c r="S368" i="1"/>
  <c r="R368" i="1"/>
  <c r="S360" i="1"/>
  <c r="R360" i="1"/>
  <c r="S351" i="1"/>
  <c r="R351" i="1"/>
  <c r="S353" i="1"/>
  <c r="R353" i="1"/>
  <c r="S337" i="1"/>
  <c r="R337" i="1"/>
  <c r="S331" i="1"/>
  <c r="R331" i="1"/>
  <c r="S313" i="1"/>
  <c r="R313" i="1"/>
  <c r="S317" i="1"/>
  <c r="R317" i="1"/>
  <c r="S304" i="1"/>
  <c r="R304" i="1"/>
  <c r="S296" i="1"/>
  <c r="R296" i="1"/>
  <c r="S286" i="1"/>
  <c r="R286" i="1"/>
  <c r="S288" i="1"/>
  <c r="R288" i="1"/>
  <c r="S268" i="1"/>
  <c r="R268" i="1"/>
  <c r="S262" i="1"/>
  <c r="R262" i="1"/>
  <c r="S276" i="1"/>
  <c r="R276" i="1"/>
  <c r="S250" i="1"/>
  <c r="R250" i="1"/>
  <c r="S222" i="1"/>
  <c r="R222" i="1"/>
  <c r="S234" i="1"/>
  <c r="R234" i="1"/>
  <c r="S220" i="1"/>
  <c r="R220" i="1"/>
  <c r="S227" i="1"/>
  <c r="R227" i="1"/>
  <c r="S204" i="1"/>
  <c r="R204" i="1"/>
  <c r="S196" i="1"/>
  <c r="R196" i="1"/>
  <c r="S195" i="1"/>
  <c r="R195" i="1"/>
  <c r="S178" i="1"/>
  <c r="R178" i="1"/>
  <c r="S187" i="1"/>
  <c r="R187" i="1"/>
  <c r="S174" i="1"/>
  <c r="R174" i="1"/>
  <c r="S162" i="1"/>
  <c r="R162" i="1"/>
  <c r="S158" i="1"/>
  <c r="R158" i="1"/>
  <c r="S150" i="1"/>
  <c r="R150" i="1"/>
  <c r="S146" i="1"/>
  <c r="R146" i="1"/>
  <c r="S147" i="1"/>
  <c r="R147" i="1"/>
  <c r="S137" i="1"/>
  <c r="R137" i="1"/>
  <c r="S132" i="1"/>
  <c r="R132" i="1"/>
  <c r="S129" i="1"/>
  <c r="R129" i="1"/>
  <c r="S101" i="1"/>
  <c r="R101" i="1"/>
  <c r="S104" i="1"/>
  <c r="R104" i="1"/>
  <c r="S125" i="1"/>
  <c r="R125" i="1"/>
  <c r="S110" i="1"/>
  <c r="R110" i="1"/>
  <c r="S95" i="1"/>
  <c r="R95" i="1"/>
  <c r="S94" i="1"/>
  <c r="R94" i="1"/>
  <c r="S119" i="1"/>
  <c r="R119" i="1"/>
  <c r="S115" i="1"/>
  <c r="R115" i="1"/>
  <c r="S122" i="1"/>
  <c r="R122" i="1"/>
  <c r="S100" i="1"/>
  <c r="R100" i="1"/>
  <c r="S88" i="1"/>
  <c r="R88" i="1"/>
  <c r="S82" i="1"/>
  <c r="R82" i="1"/>
  <c r="S77" i="1"/>
  <c r="R77" i="1"/>
  <c r="S76" i="1"/>
  <c r="R76" i="1"/>
  <c r="S70" i="1"/>
  <c r="R70" i="1"/>
  <c r="S65" i="1"/>
  <c r="R65" i="1"/>
  <c r="S63" i="1"/>
  <c r="R63" i="1"/>
  <c r="S54" i="1"/>
  <c r="R54" i="1"/>
  <c r="S57" i="1"/>
  <c r="R57" i="1"/>
  <c r="S50" i="1"/>
  <c r="R50" i="1"/>
  <c r="S46" i="1"/>
  <c r="R46" i="1"/>
  <c r="S44" i="1"/>
  <c r="R44" i="1"/>
  <c r="S28" i="1"/>
  <c r="R28" i="1"/>
  <c r="S34" i="1"/>
  <c r="R34" i="1"/>
  <c r="S586" i="1"/>
  <c r="R586" i="1"/>
  <c r="S26" i="1"/>
  <c r="R26" i="1"/>
  <c r="S22" i="1"/>
  <c r="R22" i="1"/>
  <c r="S20" i="1"/>
  <c r="R20" i="1"/>
  <c r="S14" i="1"/>
  <c r="R14" i="1"/>
  <c r="S10" i="1"/>
  <c r="R10" i="1"/>
  <c r="S663" i="1"/>
  <c r="R663" i="1"/>
  <c r="S625" i="1"/>
  <c r="R625" i="1"/>
  <c r="S718" i="1"/>
  <c r="R718" i="1"/>
  <c r="T718" i="1" s="1"/>
  <c r="S537" i="1"/>
  <c r="R537" i="1"/>
  <c r="T537" i="1" s="1"/>
  <c r="S660" i="1"/>
  <c r="R660" i="1"/>
  <c r="T660" i="1" s="1"/>
  <c r="S655" i="1"/>
  <c r="R655" i="1"/>
  <c r="T655" i="1" s="1"/>
  <c r="S717" i="1"/>
  <c r="R717" i="1"/>
  <c r="T717" i="1" s="1"/>
  <c r="R708" i="1"/>
  <c r="T708" i="1" s="1"/>
  <c r="S708" i="1"/>
  <c r="S494" i="1"/>
  <c r="R494" i="1"/>
  <c r="T494" i="1" s="1"/>
  <c r="S679" i="1"/>
  <c r="R679" i="1"/>
  <c r="T679" i="1" s="1"/>
  <c r="S700" i="1"/>
  <c r="R700" i="1"/>
  <c r="T700" i="1" s="1"/>
  <c r="S698" i="1"/>
  <c r="R698" i="1"/>
  <c r="T698" i="1" s="1"/>
  <c r="R696" i="1"/>
  <c r="T696" i="1" s="1"/>
  <c r="S696" i="1"/>
  <c r="R657" i="1"/>
  <c r="S600" i="1"/>
  <c r="R600" i="1"/>
  <c r="S599" i="1"/>
  <c r="R599" i="1"/>
  <c r="S613" i="1"/>
  <c r="R613" i="1"/>
  <c r="S598" i="1"/>
  <c r="R598" i="1"/>
  <c r="S614" i="1"/>
  <c r="R614" i="1"/>
  <c r="S609" i="1"/>
  <c r="R609" i="1"/>
  <c r="S619" i="1"/>
  <c r="R619" i="1"/>
  <c r="S457" i="1"/>
  <c r="R457" i="1"/>
  <c r="S284" i="1"/>
  <c r="R284" i="1"/>
  <c r="S37" i="1"/>
  <c r="R37" i="1"/>
  <c r="S579" i="1"/>
  <c r="R579" i="1"/>
  <c r="S575" i="1"/>
  <c r="R575" i="1"/>
  <c r="S571" i="1"/>
  <c r="R571" i="1"/>
  <c r="S558" i="1"/>
  <c r="R558" i="1"/>
  <c r="S556" i="1"/>
  <c r="R556" i="1"/>
  <c r="S549" i="1"/>
  <c r="R549" i="1"/>
  <c r="S551" i="1"/>
  <c r="R551" i="1"/>
  <c r="S662" i="1"/>
  <c r="R662" i="1"/>
  <c r="S570" i="1"/>
  <c r="R570" i="1"/>
  <c r="S542" i="1"/>
  <c r="R542" i="1"/>
  <c r="S535" i="1"/>
  <c r="R535" i="1"/>
  <c r="S588" i="1"/>
  <c r="R588" i="1"/>
  <c r="S529" i="1"/>
  <c r="R529" i="1"/>
  <c r="S526" i="1"/>
  <c r="R526" i="1"/>
  <c r="S521" i="1"/>
  <c r="R521" i="1"/>
  <c r="S515" i="1"/>
  <c r="R515" i="1"/>
  <c r="S516" i="1"/>
  <c r="R516" i="1"/>
  <c r="S509" i="1"/>
  <c r="R509" i="1"/>
  <c r="S505" i="1"/>
  <c r="R505" i="1"/>
  <c r="S493" i="1"/>
  <c r="R493" i="1"/>
  <c r="S487" i="1"/>
  <c r="R487" i="1"/>
  <c r="S481" i="1"/>
  <c r="R481" i="1"/>
  <c r="S483" i="1"/>
  <c r="R483" i="1"/>
  <c r="S477" i="1"/>
  <c r="R477" i="1"/>
  <c r="S472" i="1"/>
  <c r="R472" i="1"/>
  <c r="S467" i="1"/>
  <c r="R467" i="1"/>
  <c r="S462" i="1"/>
  <c r="R462" i="1"/>
  <c r="S464" i="1"/>
  <c r="R464" i="1"/>
  <c r="S459" i="1"/>
  <c r="R459" i="1"/>
  <c r="S454" i="1"/>
  <c r="R454" i="1"/>
  <c r="S449" i="1"/>
  <c r="R449" i="1"/>
  <c r="S446" i="1"/>
  <c r="R446" i="1"/>
  <c r="S442" i="1"/>
  <c r="R442" i="1"/>
  <c r="S427" i="1"/>
  <c r="R427" i="1"/>
  <c r="S437" i="1"/>
  <c r="R437" i="1"/>
  <c r="S431" i="1"/>
  <c r="R431" i="1"/>
  <c r="S433" i="1"/>
  <c r="R433" i="1"/>
  <c r="S423" i="1"/>
  <c r="R423" i="1"/>
  <c r="S418" i="1"/>
  <c r="R418" i="1"/>
  <c r="S414" i="1"/>
  <c r="R414" i="1"/>
  <c r="S409" i="1"/>
  <c r="R409" i="1"/>
  <c r="S407" i="1"/>
  <c r="R407" i="1"/>
  <c r="S402" i="1"/>
  <c r="R402" i="1"/>
  <c r="S399" i="1"/>
  <c r="R399" i="1"/>
  <c r="S395" i="1"/>
  <c r="R395" i="1"/>
  <c r="S392" i="1"/>
  <c r="R392" i="1"/>
  <c r="S385" i="1"/>
  <c r="R385" i="1"/>
  <c r="S382" i="1"/>
  <c r="R382" i="1"/>
  <c r="S380" i="1"/>
  <c r="R380" i="1"/>
  <c r="S369" i="1"/>
  <c r="R369" i="1"/>
  <c r="S373" i="1"/>
  <c r="R373" i="1"/>
  <c r="S366" i="1"/>
  <c r="R366" i="1"/>
  <c r="S363" i="1"/>
  <c r="R363" i="1"/>
  <c r="S359" i="1"/>
  <c r="R359" i="1"/>
  <c r="S355" i="1"/>
  <c r="R355" i="1"/>
  <c r="S345" i="1"/>
  <c r="R345" i="1"/>
  <c r="S352" i="1"/>
  <c r="R352" i="1"/>
  <c r="S350" i="1"/>
  <c r="R350" i="1"/>
  <c r="S341" i="1"/>
  <c r="R341" i="1"/>
  <c r="S333" i="1"/>
  <c r="R333" i="1"/>
  <c r="R338" i="1"/>
  <c r="S338" i="1"/>
  <c r="S324" i="1"/>
  <c r="R324" i="1"/>
  <c r="S330" i="1"/>
  <c r="R330" i="1"/>
  <c r="S323" i="1"/>
  <c r="R323" i="1"/>
  <c r="S322" i="1"/>
  <c r="R322" i="1"/>
  <c r="R316" i="1"/>
  <c r="S316" i="1"/>
  <c r="S310" i="1"/>
  <c r="R310" i="1"/>
  <c r="S306" i="1"/>
  <c r="R306" i="1"/>
  <c r="S302" i="1"/>
  <c r="R302" i="1"/>
  <c r="S295" i="1"/>
  <c r="R295" i="1"/>
  <c r="S293" i="1"/>
  <c r="R293" i="1"/>
  <c r="S291" i="1"/>
  <c r="R291" i="1"/>
  <c r="R496" i="1"/>
  <c r="S496" i="1"/>
  <c r="S274" i="1"/>
  <c r="R274" i="1"/>
  <c r="S270" i="1"/>
  <c r="R270" i="1"/>
  <c r="S272" i="1"/>
  <c r="R272" i="1"/>
  <c r="S259" i="1"/>
  <c r="R259" i="1"/>
  <c r="S261" i="1"/>
  <c r="R261" i="1"/>
  <c r="S271" i="1"/>
  <c r="R271" i="1"/>
  <c r="S275" i="1"/>
  <c r="R275" i="1"/>
  <c r="R253" i="1"/>
  <c r="S253" i="1"/>
  <c r="S254" i="1"/>
  <c r="R254" i="1"/>
  <c r="S237" i="1"/>
  <c r="R237" i="1"/>
  <c r="S245" i="1"/>
  <c r="R245" i="1"/>
  <c r="S239" i="1"/>
  <c r="R239" i="1"/>
  <c r="S233" i="1"/>
  <c r="R233" i="1"/>
  <c r="S243" i="1"/>
  <c r="R243" i="1"/>
  <c r="S219" i="1"/>
  <c r="R219" i="1"/>
  <c r="R230" i="1"/>
  <c r="S230" i="1"/>
  <c r="S226" i="1"/>
  <c r="R226" i="1"/>
  <c r="S210" i="1"/>
  <c r="R210" i="1"/>
  <c r="S214" i="1"/>
  <c r="R214" i="1"/>
  <c r="S211" i="1"/>
  <c r="R211" i="1"/>
  <c r="S209" i="1"/>
  <c r="R209" i="1"/>
  <c r="S197" i="1"/>
  <c r="R197" i="1"/>
  <c r="S191" i="1"/>
  <c r="R191" i="1"/>
  <c r="R189" i="1"/>
  <c r="S189" i="1"/>
  <c r="S181" i="1"/>
  <c r="R181" i="1"/>
  <c r="S180" i="1"/>
  <c r="R180" i="1"/>
  <c r="S177" i="1"/>
  <c r="R177" i="1"/>
  <c r="S171" i="1"/>
  <c r="R171" i="1"/>
  <c r="S169" i="1"/>
  <c r="R169" i="1"/>
  <c r="S167" i="1"/>
  <c r="R167" i="1"/>
  <c r="S165" i="1"/>
  <c r="R165" i="1"/>
  <c r="R157" i="1"/>
  <c r="S157" i="1"/>
  <c r="S155" i="1"/>
  <c r="R155" i="1"/>
  <c r="S153" i="1"/>
  <c r="R153" i="1"/>
  <c r="S144" i="1"/>
  <c r="R144" i="1"/>
  <c r="S145" i="1"/>
  <c r="R145" i="1"/>
  <c r="S136" i="1"/>
  <c r="R136" i="1"/>
  <c r="S138" i="1"/>
  <c r="R138" i="1"/>
  <c r="S128" i="1"/>
  <c r="R128" i="1"/>
  <c r="R107" i="1"/>
  <c r="S107" i="1"/>
  <c r="S103" i="1"/>
  <c r="R103" i="1"/>
  <c r="S113" i="1"/>
  <c r="R113" i="1"/>
  <c r="S109" i="1"/>
  <c r="R109" i="1"/>
  <c r="S96" i="1"/>
  <c r="R96" i="1"/>
  <c r="S93" i="1"/>
  <c r="R93" i="1"/>
  <c r="S118" i="1"/>
  <c r="R118" i="1"/>
  <c r="S114" i="1"/>
  <c r="R114" i="1"/>
  <c r="R121" i="1"/>
  <c r="S121" i="1"/>
  <c r="S84" i="1"/>
  <c r="R84" i="1"/>
  <c r="S87" i="1"/>
  <c r="R87" i="1"/>
  <c r="S81" i="1"/>
  <c r="R81" i="1"/>
  <c r="S78" i="1"/>
  <c r="R78" i="1"/>
  <c r="S73" i="1"/>
  <c r="R73" i="1"/>
  <c r="S71" i="1"/>
  <c r="R71" i="1"/>
  <c r="S67" i="1"/>
  <c r="R67" i="1"/>
  <c r="R62" i="1"/>
  <c r="S62" i="1"/>
  <c r="S53" i="1"/>
  <c r="R53" i="1"/>
  <c r="S58" i="1"/>
  <c r="R58" i="1"/>
  <c r="S49" i="1"/>
  <c r="R49" i="1"/>
  <c r="S45" i="1"/>
  <c r="R45" i="1"/>
  <c r="S41" i="1"/>
  <c r="R41" i="1"/>
  <c r="S38" i="1"/>
  <c r="R38" i="1"/>
  <c r="S33" i="1"/>
  <c r="R33" i="1"/>
  <c r="R30" i="1"/>
  <c r="S30" i="1"/>
  <c r="S25" i="1"/>
  <c r="R25" i="1"/>
  <c r="S21" i="1"/>
  <c r="R21" i="1"/>
  <c r="S16" i="1"/>
  <c r="R16" i="1"/>
  <c r="S13" i="1"/>
  <c r="R13" i="1"/>
  <c r="S9" i="1"/>
  <c r="R9" i="1"/>
  <c r="S8" i="1"/>
  <c r="R8" i="1"/>
  <c r="S6" i="1"/>
  <c r="R6" i="1"/>
  <c r="R629" i="1"/>
  <c r="T629" i="1" s="1"/>
  <c r="R626" i="1"/>
  <c r="S672" i="1"/>
  <c r="R672" i="1"/>
  <c r="R673" i="1"/>
  <c r="S673" i="1"/>
  <c r="R671" i="1"/>
  <c r="S671" i="1"/>
  <c r="S670" i="1"/>
  <c r="R670" i="1"/>
  <c r="X2595" i="7"/>
  <c r="X2596" i="7"/>
  <c r="X2597" i="7"/>
  <c r="X2598" i="7"/>
  <c r="X2599" i="7"/>
  <c r="X2600" i="7"/>
  <c r="X2601" i="7"/>
  <c r="X2602" i="7"/>
  <c r="X2603" i="7"/>
  <c r="X2604" i="7"/>
  <c r="X2605" i="7"/>
  <c r="X2606" i="7"/>
  <c r="X2607" i="7"/>
  <c r="X2608" i="7"/>
  <c r="X2609" i="7"/>
  <c r="X2610" i="7"/>
  <c r="X2611" i="7"/>
  <c r="X2612" i="7"/>
  <c r="X2613" i="7"/>
  <c r="X2614" i="7"/>
  <c r="X2615" i="7"/>
  <c r="X2616" i="7"/>
  <c r="X2617" i="7"/>
  <c r="D8" i="17" l="1"/>
  <c r="D510" i="17"/>
  <c r="D42" i="17"/>
  <c r="D544" i="17"/>
  <c r="D146" i="17"/>
  <c r="D648" i="17"/>
  <c r="D190" i="17"/>
  <c r="D692" i="17"/>
  <c r="D242" i="17"/>
  <c r="D744" i="17"/>
  <c r="D306" i="17"/>
  <c r="D808" i="17"/>
  <c r="D330" i="17"/>
  <c r="D832" i="17"/>
  <c r="D891" i="17"/>
  <c r="D389" i="17"/>
  <c r="D428" i="17"/>
  <c r="D931" i="17"/>
  <c r="D1185" i="17"/>
  <c r="D1186" i="17"/>
  <c r="D945" i="17"/>
  <c r="D442" i="17"/>
  <c r="D567" i="17"/>
  <c r="D65" i="17"/>
  <c r="D679" i="17"/>
  <c r="D177" i="17"/>
  <c r="D755" i="17"/>
  <c r="D253" i="17"/>
  <c r="D811" i="17"/>
  <c r="D309" i="17"/>
  <c r="D467" i="17"/>
  <c r="D970" i="17"/>
  <c r="D47" i="17"/>
  <c r="D549" i="17"/>
  <c r="D123" i="17"/>
  <c r="D124" i="17"/>
  <c r="D625" i="17"/>
  <c r="D626" i="17"/>
  <c r="D183" i="17"/>
  <c r="D685" i="17"/>
  <c r="D219" i="17"/>
  <c r="D721" i="17"/>
  <c r="D243" i="17"/>
  <c r="D745" i="17"/>
  <c r="D263" i="17"/>
  <c r="D765" i="17"/>
  <c r="D335" i="17"/>
  <c r="D837" i="17"/>
  <c r="D382" i="17"/>
  <c r="D884" i="17"/>
  <c r="D441" i="17"/>
  <c r="D944" i="17"/>
  <c r="D969" i="17"/>
  <c r="D466" i="17"/>
  <c r="D993" i="17"/>
  <c r="D490" i="17"/>
  <c r="D992" i="17"/>
  <c r="D991" i="17"/>
  <c r="D488" i="17"/>
  <c r="D489" i="17"/>
  <c r="D917" i="17"/>
  <c r="D414" i="17"/>
  <c r="D663" i="17"/>
  <c r="D161" i="17"/>
  <c r="D874" i="17"/>
  <c r="D372" i="17"/>
  <c r="D411" i="17"/>
  <c r="D914" i="17"/>
  <c r="D14" i="17"/>
  <c r="D516" i="17"/>
  <c r="D72" i="17"/>
  <c r="D574" i="17"/>
  <c r="D164" i="17"/>
  <c r="D666" i="17"/>
  <c r="D196" i="17"/>
  <c r="D698" i="17"/>
  <c r="D244" i="17"/>
  <c r="D746" i="17"/>
  <c r="D296" i="17"/>
  <c r="D798" i="17"/>
  <c r="D355" i="17"/>
  <c r="D857" i="17"/>
  <c r="D387" i="17"/>
  <c r="D889" i="17"/>
  <c r="D459" i="17"/>
  <c r="D962" i="17"/>
  <c r="D1121" i="17"/>
  <c r="D1120" i="17"/>
  <c r="D1122" i="17"/>
  <c r="D1123" i="17"/>
  <c r="D1124" i="17"/>
  <c r="D90" i="17"/>
  <c r="D91" i="17"/>
  <c r="D88" i="17"/>
  <c r="D89" i="17"/>
  <c r="D591" i="17"/>
  <c r="D593" i="17"/>
  <c r="D590" i="17"/>
  <c r="D592" i="17"/>
  <c r="D16" i="17"/>
  <c r="D518" i="17"/>
  <c r="D50" i="17"/>
  <c r="D552" i="17"/>
  <c r="D150" i="17"/>
  <c r="D652" i="17"/>
  <c r="D210" i="17"/>
  <c r="D712" i="17"/>
  <c r="D246" i="17"/>
  <c r="D748" i="17"/>
  <c r="D262" i="17"/>
  <c r="D764" i="17"/>
  <c r="D314" i="17"/>
  <c r="D816" i="17"/>
  <c r="D338" i="17"/>
  <c r="D840" i="17"/>
  <c r="D405" i="17"/>
  <c r="D907" i="17"/>
  <c r="D971" i="17"/>
  <c r="D468" i="17"/>
  <c r="D470" i="17"/>
  <c r="D973" i="17"/>
  <c r="D94" i="17"/>
  <c r="D595" i="17"/>
  <c r="D93" i="17"/>
  <c r="D596" i="17"/>
  <c r="D257" i="17"/>
  <c r="D759" i="17"/>
  <c r="D912" i="17"/>
  <c r="D408" i="17"/>
  <c r="D409" i="17"/>
  <c r="D911" i="17"/>
  <c r="D471" i="17"/>
  <c r="D974" i="17"/>
  <c r="D472" i="17"/>
  <c r="D975" i="17"/>
  <c r="D1061" i="17"/>
  <c r="D1059" i="17"/>
  <c r="D1060" i="17"/>
  <c r="D59" i="17"/>
  <c r="D561" i="17"/>
  <c r="D191" i="17"/>
  <c r="D693" i="17"/>
  <c r="D251" i="17"/>
  <c r="D753" i="17"/>
  <c r="D283" i="17"/>
  <c r="D785" i="17"/>
  <c r="D343" i="17"/>
  <c r="D845" i="17"/>
  <c r="D406" i="17"/>
  <c r="D909" i="17"/>
  <c r="D949" i="17"/>
  <c r="D446" i="17"/>
  <c r="D469" i="17"/>
  <c r="D972" i="17"/>
  <c r="D422" i="17"/>
  <c r="D925" i="17"/>
  <c r="D388" i="17"/>
  <c r="D890" i="17"/>
  <c r="D427" i="17"/>
  <c r="D930" i="17"/>
  <c r="D48" i="17"/>
  <c r="D550" i="17"/>
  <c r="D132" i="17"/>
  <c r="D634" i="17"/>
  <c r="D184" i="17"/>
  <c r="D686" i="17"/>
  <c r="D204" i="17"/>
  <c r="D706" i="17"/>
  <c r="D234" i="17"/>
  <c r="D235" i="17"/>
  <c r="D232" i="17"/>
  <c r="D233" i="17"/>
  <c r="D735" i="17"/>
  <c r="D737" i="17"/>
  <c r="D734" i="17"/>
  <c r="D736" i="17"/>
  <c r="D264" i="17"/>
  <c r="D766" i="17"/>
  <c r="D806" i="17"/>
  <c r="D304" i="17"/>
  <c r="D371" i="17"/>
  <c r="D873" i="17"/>
  <c r="D403" i="17"/>
  <c r="D905" i="17"/>
  <c r="D487" i="17"/>
  <c r="D486" i="17"/>
  <c r="D989" i="17"/>
  <c r="D485" i="17"/>
  <c r="D988" i="17"/>
  <c r="D990" i="17"/>
  <c r="D165" i="17"/>
  <c r="D667" i="17"/>
  <c r="D843" i="17"/>
  <c r="D341" i="17"/>
  <c r="D519" i="17"/>
  <c r="D17" i="17"/>
  <c r="D35" i="17"/>
  <c r="D537" i="17"/>
  <c r="D43" i="17"/>
  <c r="D545" i="17"/>
  <c r="D55" i="17"/>
  <c r="D557" i="17"/>
  <c r="D71" i="17"/>
  <c r="D573" i="17"/>
  <c r="D135" i="17"/>
  <c r="D637" i="17"/>
  <c r="D147" i="17"/>
  <c r="D649" i="17"/>
  <c r="D155" i="17"/>
  <c r="D657" i="17"/>
  <c r="D179" i="17"/>
  <c r="D681" i="17"/>
  <c r="D199" i="17"/>
  <c r="D701" i="17"/>
  <c r="D207" i="17"/>
  <c r="D709" i="17"/>
  <c r="D230" i="17"/>
  <c r="D227" i="17"/>
  <c r="D231" i="17"/>
  <c r="D228" i="17"/>
  <c r="D229" i="17"/>
  <c r="D731" i="17"/>
  <c r="D732" i="17"/>
  <c r="D733" i="17"/>
  <c r="D729" i="17"/>
  <c r="D730" i="17"/>
  <c r="D279" i="17"/>
  <c r="D781" i="17"/>
  <c r="D315" i="17"/>
  <c r="D817" i="17"/>
  <c r="D323" i="17"/>
  <c r="D825" i="17"/>
  <c r="D331" i="17"/>
  <c r="D833" i="17"/>
  <c r="D350" i="17"/>
  <c r="D852" i="17"/>
  <c r="D358" i="17"/>
  <c r="D860" i="17"/>
  <c r="D374" i="17"/>
  <c r="D876" i="17"/>
  <c r="D913" i="17"/>
  <c r="D410" i="17"/>
  <c r="D435" i="17"/>
  <c r="D433" i="17"/>
  <c r="D937" i="17"/>
  <c r="D434" i="17"/>
  <c r="D939" i="17"/>
  <c r="D436" i="17"/>
  <c r="D936" i="17"/>
  <c r="D938" i="17"/>
  <c r="D953" i="17"/>
  <c r="D450" i="17"/>
  <c r="D1055" i="17"/>
  <c r="D1054" i="17"/>
  <c r="D1037" i="17"/>
  <c r="D1041" i="17"/>
  <c r="D1097" i="17"/>
  <c r="D1101" i="17"/>
  <c r="D1035" i="17"/>
  <c r="D1040" i="17"/>
  <c r="D1046" i="17"/>
  <c r="D1099" i="17"/>
  <c r="D1098" i="17"/>
  <c r="D1036" i="17"/>
  <c r="D1050" i="17"/>
  <c r="D1100" i="17"/>
  <c r="D1038" i="17"/>
  <c r="D1039" i="17"/>
  <c r="D1096" i="17"/>
  <c r="D18" i="17"/>
  <c r="D520" i="17"/>
  <c r="D26" i="17"/>
  <c r="D27" i="17"/>
  <c r="D28" i="17"/>
  <c r="D531" i="17"/>
  <c r="D29" i="17"/>
  <c r="D529" i="17"/>
  <c r="D530" i="17"/>
  <c r="D528" i="17"/>
  <c r="D40" i="17"/>
  <c r="D542" i="17"/>
  <c r="D52" i="17"/>
  <c r="D554" i="17"/>
  <c r="D96" i="17"/>
  <c r="D598" i="17"/>
  <c r="D110" i="17"/>
  <c r="D114" i="17"/>
  <c r="D111" i="17"/>
  <c r="D115" i="17"/>
  <c r="D108" i="17"/>
  <c r="D112" i="17"/>
  <c r="D116" i="17"/>
  <c r="D611" i="17"/>
  <c r="D615" i="17"/>
  <c r="D109" i="17"/>
  <c r="D614" i="17"/>
  <c r="D113" i="17"/>
  <c r="D612" i="17"/>
  <c r="D618" i="17"/>
  <c r="D616" i="17"/>
  <c r="D617" i="17"/>
  <c r="D610" i="17"/>
  <c r="D613" i="17"/>
  <c r="D156" i="17"/>
  <c r="D658" i="17"/>
  <c r="D176" i="17"/>
  <c r="D678" i="17"/>
  <c r="D200" i="17"/>
  <c r="D702" i="17"/>
  <c r="D212" i="17"/>
  <c r="D714" i="17"/>
  <c r="D247" i="17"/>
  <c r="D248" i="17"/>
  <c r="D249" i="17"/>
  <c r="D751" i="17"/>
  <c r="D749" i="17"/>
  <c r="D750" i="17"/>
  <c r="D256" i="17"/>
  <c r="D758" i="17"/>
  <c r="D271" i="17"/>
  <c r="D275" i="17"/>
  <c r="D268" i="17"/>
  <c r="D272" i="17"/>
  <c r="D276" i="17"/>
  <c r="D270" i="17"/>
  <c r="D273" i="17"/>
  <c r="D771" i="17"/>
  <c r="D775" i="17"/>
  <c r="D274" i="17"/>
  <c r="D269" i="17"/>
  <c r="D774" i="17"/>
  <c r="D776" i="17"/>
  <c r="D777" i="17"/>
  <c r="D770" i="17"/>
  <c r="D778" i="17"/>
  <c r="D772" i="17"/>
  <c r="D773" i="17"/>
  <c r="D308" i="17"/>
  <c r="D810" i="17"/>
  <c r="D316" i="17"/>
  <c r="D818" i="17"/>
  <c r="D324" i="17"/>
  <c r="D826" i="17"/>
  <c r="D332" i="17"/>
  <c r="D834" i="17"/>
  <c r="D344" i="17"/>
  <c r="D846" i="17"/>
  <c r="D359" i="17"/>
  <c r="D861" i="17"/>
  <c r="D399" i="17"/>
  <c r="D901" i="17"/>
  <c r="D933" i="17"/>
  <c r="D430" i="17"/>
  <c r="D451" i="17"/>
  <c r="D954" i="17"/>
  <c r="D463" i="17"/>
  <c r="D966" i="17"/>
  <c r="D1005" i="17"/>
  <c r="D1003" i="17"/>
  <c r="D1006" i="17"/>
  <c r="D1004" i="17"/>
  <c r="D1105" i="17"/>
  <c r="D1104" i="17"/>
  <c r="D1095" i="17"/>
  <c r="D1102" i="17"/>
  <c r="D1103" i="17"/>
  <c r="D1183" i="17"/>
  <c r="D69" i="17"/>
  <c r="D571" i="17"/>
  <c r="D579" i="17"/>
  <c r="D77" i="17"/>
  <c r="D101" i="17"/>
  <c r="D603" i="17"/>
  <c r="D118" i="17"/>
  <c r="D122" i="17"/>
  <c r="D119" i="17"/>
  <c r="D120" i="17"/>
  <c r="D117" i="17"/>
  <c r="D121" i="17"/>
  <c r="D619" i="17"/>
  <c r="D623" i="17"/>
  <c r="D620" i="17"/>
  <c r="D624" i="17"/>
  <c r="D621" i="17"/>
  <c r="D622" i="17"/>
  <c r="D126" i="17"/>
  <c r="D130" i="17"/>
  <c r="D127" i="17"/>
  <c r="D128" i="17"/>
  <c r="D627" i="17"/>
  <c r="D631" i="17"/>
  <c r="D125" i="17"/>
  <c r="D630" i="17"/>
  <c r="D129" i="17"/>
  <c r="D628" i="17"/>
  <c r="D629" i="17"/>
  <c r="D632" i="17"/>
  <c r="D133" i="17"/>
  <c r="D635" i="17"/>
  <c r="D144" i="17"/>
  <c r="D647" i="17"/>
  <c r="D145" i="17"/>
  <c r="D646" i="17"/>
  <c r="D659" i="17"/>
  <c r="D157" i="17"/>
  <c r="D185" i="17"/>
  <c r="D687" i="17"/>
  <c r="D201" i="17"/>
  <c r="D703" i="17"/>
  <c r="D711" i="17"/>
  <c r="D209" i="17"/>
  <c r="D217" i="17"/>
  <c r="D719" i="17"/>
  <c r="D245" i="17"/>
  <c r="D747" i="17"/>
  <c r="D763" i="17"/>
  <c r="D261" i="17"/>
  <c r="D289" i="17"/>
  <c r="D791" i="17"/>
  <c r="D799" i="17"/>
  <c r="D297" i="17"/>
  <c r="D815" i="17"/>
  <c r="D313" i="17"/>
  <c r="D356" i="17"/>
  <c r="D858" i="17"/>
  <c r="D415" i="17"/>
  <c r="D918" i="17"/>
  <c r="D423" i="17"/>
  <c r="D926" i="17"/>
  <c r="D448" i="17"/>
  <c r="D951" i="17"/>
  <c r="D464" i="17"/>
  <c r="D967" i="17"/>
  <c r="D1025" i="17"/>
  <c r="D1029" i="17"/>
  <c r="D1033" i="17"/>
  <c r="D1030" i="17"/>
  <c r="D1027" i="17"/>
  <c r="D1034" i="17"/>
  <c r="D1028" i="17"/>
  <c r="D1031" i="17"/>
  <c r="D1026" i="17"/>
  <c r="D1032" i="17"/>
  <c r="D495" i="17"/>
  <c r="D498" i="17"/>
  <c r="D174" i="17"/>
  <c r="D676" i="17"/>
  <c r="D194" i="17"/>
  <c r="D696" i="17"/>
  <c r="D266" i="17"/>
  <c r="D768" i="17"/>
  <c r="D291" i="17"/>
  <c r="D290" i="17"/>
  <c r="D292" i="17"/>
  <c r="D794" i="17"/>
  <c r="D792" i="17"/>
  <c r="D793" i="17"/>
  <c r="D318" i="17"/>
  <c r="D820" i="17"/>
  <c r="D879" i="17"/>
  <c r="D377" i="17"/>
  <c r="D401" i="17"/>
  <c r="D903" i="17"/>
  <c r="D827" i="17"/>
  <c r="D325" i="17"/>
  <c r="D839" i="17"/>
  <c r="D337" i="17"/>
  <c r="D360" i="17"/>
  <c r="D862" i="17"/>
  <c r="D6" i="17"/>
  <c r="D4" i="17"/>
  <c r="D5" i="17"/>
  <c r="D507" i="17"/>
  <c r="D508" i="17"/>
  <c r="D506" i="17"/>
  <c r="D38" i="17"/>
  <c r="D540" i="17"/>
  <c r="D66" i="17"/>
  <c r="D568" i="17"/>
  <c r="D78" i="17"/>
  <c r="D580" i="17"/>
  <c r="D134" i="17"/>
  <c r="D636" i="17"/>
  <c r="D186" i="17"/>
  <c r="D688" i="17"/>
  <c r="D206" i="17"/>
  <c r="D708" i="17"/>
  <c r="D342" i="17"/>
  <c r="D844" i="17"/>
  <c r="D412" i="17"/>
  <c r="D915" i="17"/>
  <c r="D419" i="17"/>
  <c r="D417" i="17"/>
  <c r="D921" i="17"/>
  <c r="D420" i="17"/>
  <c r="D923" i="17"/>
  <c r="D421" i="17"/>
  <c r="D920" i="17"/>
  <c r="D922" i="17"/>
  <c r="D418" i="17"/>
  <c r="D924" i="17"/>
  <c r="D948" i="17"/>
  <c r="D445" i="17"/>
  <c r="D960" i="17"/>
  <c r="D457" i="17"/>
  <c r="D15" i="17"/>
  <c r="D517" i="17"/>
  <c r="D23" i="17"/>
  <c r="D525" i="17"/>
  <c r="D54" i="17"/>
  <c r="D53" i="17"/>
  <c r="D555" i="17"/>
  <c r="D556" i="17"/>
  <c r="D783" i="17"/>
  <c r="D281" i="17"/>
  <c r="D887" i="17"/>
  <c r="D384" i="17"/>
  <c r="D385" i="17"/>
  <c r="D886" i="17"/>
  <c r="D396" i="17"/>
  <c r="D397" i="17"/>
  <c r="D398" i="17"/>
  <c r="D899" i="17"/>
  <c r="D900" i="17"/>
  <c r="D898" i="17"/>
  <c r="D1065" i="17"/>
  <c r="D1069" i="17"/>
  <c r="D1067" i="17"/>
  <c r="D1064" i="17"/>
  <c r="D1066" i="17"/>
  <c r="D1068" i="17"/>
  <c r="D1081" i="17"/>
  <c r="D1106" i="17"/>
  <c r="D1080" i="17"/>
  <c r="D46" i="17"/>
  <c r="D548" i="17"/>
  <c r="D178" i="17"/>
  <c r="D680" i="17"/>
  <c r="D278" i="17"/>
  <c r="D780" i="17"/>
  <c r="D812" i="17"/>
  <c r="D310" i="17"/>
  <c r="D855" i="17"/>
  <c r="D353" i="17"/>
  <c r="D863" i="17"/>
  <c r="D362" i="17"/>
  <c r="D864" i="17"/>
  <c r="D361" i="17"/>
  <c r="D1089" i="17"/>
  <c r="D1088" i="17"/>
  <c r="D1091" i="17"/>
  <c r="D1086" i="17"/>
  <c r="D1087" i="17"/>
  <c r="D1090" i="17"/>
  <c r="D502" i="17"/>
  <c r="D501" i="17"/>
  <c r="D500" i="17"/>
  <c r="D1129" i="17"/>
  <c r="D1131" i="17"/>
  <c r="D1128" i="17"/>
  <c r="D1132" i="17"/>
  <c r="D1130" i="17"/>
  <c r="D24" i="17"/>
  <c r="D25" i="17"/>
  <c r="D527" i="17"/>
  <c r="D526" i="17"/>
  <c r="D58" i="17"/>
  <c r="D560" i="17"/>
  <c r="D138" i="17"/>
  <c r="D640" i="17"/>
  <c r="D158" i="17"/>
  <c r="D660" i="17"/>
  <c r="D214" i="17"/>
  <c r="D716" i="17"/>
  <c r="D250" i="17"/>
  <c r="D752" i="17"/>
  <c r="D796" i="17"/>
  <c r="D294" i="17"/>
  <c r="D322" i="17"/>
  <c r="D824" i="17"/>
  <c r="D346" i="17"/>
  <c r="D848" i="17"/>
  <c r="D491" i="17"/>
  <c r="D492" i="17"/>
  <c r="D1189" i="17"/>
  <c r="D1184" i="17"/>
  <c r="D493" i="17"/>
  <c r="D994" i="17"/>
  <c r="D995" i="17"/>
  <c r="D996" i="17"/>
  <c r="D1182" i="17"/>
  <c r="D1187" i="17"/>
  <c r="D981" i="17"/>
  <c r="D478" i="17"/>
  <c r="D285" i="17"/>
  <c r="D787" i="17"/>
  <c r="D439" i="17"/>
  <c r="D440" i="17"/>
  <c r="D942" i="17"/>
  <c r="D943" i="17"/>
  <c r="D483" i="17"/>
  <c r="D986" i="17"/>
  <c r="D9" i="17"/>
  <c r="D511" i="17"/>
  <c r="D67" i="17"/>
  <c r="D569" i="17"/>
  <c r="D163" i="17"/>
  <c r="D665" i="17"/>
  <c r="D195" i="17"/>
  <c r="D697" i="17"/>
  <c r="D255" i="17"/>
  <c r="D757" i="17"/>
  <c r="D299" i="17"/>
  <c r="D801" i="17"/>
  <c r="D929" i="17"/>
  <c r="D426" i="17"/>
  <c r="D928" i="17"/>
  <c r="D425" i="17"/>
  <c r="D927" i="17"/>
  <c r="D424" i="17"/>
  <c r="D454" i="17"/>
  <c r="D957" i="17"/>
  <c r="D481" i="17"/>
  <c r="D984" i="17"/>
  <c r="D497" i="17"/>
  <c r="D1193" i="17"/>
  <c r="D1197" i="17"/>
  <c r="D1213" i="17"/>
  <c r="D1217" i="17"/>
  <c r="D1190" i="17"/>
  <c r="D1200" i="17"/>
  <c r="D1211" i="17"/>
  <c r="D1216" i="17"/>
  <c r="D999" i="17"/>
  <c r="D1000" i="17"/>
  <c r="D1192" i="17"/>
  <c r="D1199" i="17"/>
  <c r="D496" i="17"/>
  <c r="D1198" i="17"/>
  <c r="D1191" i="17"/>
  <c r="D1194" i="17"/>
  <c r="D1212" i="17"/>
  <c r="D1196" i="17"/>
  <c r="D1042" i="17"/>
  <c r="D1043" i="17"/>
  <c r="D1044" i="17"/>
  <c r="D551" i="17"/>
  <c r="D49" i="17"/>
  <c r="D265" i="17"/>
  <c r="D767" i="17"/>
  <c r="D902" i="17"/>
  <c r="D400" i="17"/>
  <c r="D431" i="17"/>
  <c r="D934" i="17"/>
  <c r="D935" i="17"/>
  <c r="D432" i="17"/>
  <c r="D56" i="17"/>
  <c r="D57" i="17"/>
  <c r="D559" i="17"/>
  <c r="D558" i="17"/>
  <c r="D92" i="17"/>
  <c r="D594" i="17"/>
  <c r="D140" i="17"/>
  <c r="D643" i="17"/>
  <c r="D141" i="17"/>
  <c r="D642" i="17"/>
  <c r="D188" i="17"/>
  <c r="D690" i="17"/>
  <c r="D216" i="17"/>
  <c r="D718" i="17"/>
  <c r="D236" i="17"/>
  <c r="D738" i="17"/>
  <c r="D284" i="17"/>
  <c r="D786" i="17"/>
  <c r="D336" i="17"/>
  <c r="D838" i="17"/>
  <c r="D379" i="17"/>
  <c r="D881" i="17"/>
  <c r="D407" i="17"/>
  <c r="D910" i="17"/>
  <c r="D691" i="17"/>
  <c r="D189" i="17"/>
  <c r="D847" i="17"/>
  <c r="D345" i="17"/>
  <c r="D7" i="17"/>
  <c r="D509" i="17"/>
  <c r="D34" i="17"/>
  <c r="D536" i="17"/>
  <c r="D70" i="17"/>
  <c r="D572" i="17"/>
  <c r="D142" i="17"/>
  <c r="D143" i="17"/>
  <c r="D644" i="17"/>
  <c r="D645" i="17"/>
  <c r="D162" i="17"/>
  <c r="D664" i="17"/>
  <c r="D218" i="17"/>
  <c r="D720" i="17"/>
  <c r="D254" i="17"/>
  <c r="D756" i="17"/>
  <c r="D298" i="17"/>
  <c r="D800" i="17"/>
  <c r="D326" i="17"/>
  <c r="D828" i="17"/>
  <c r="D883" i="17"/>
  <c r="D381" i="17"/>
  <c r="D449" i="17"/>
  <c r="D952" i="17"/>
  <c r="D476" i="17"/>
  <c r="D979" i="17"/>
  <c r="D1177" i="17"/>
  <c r="D1143" i="17"/>
  <c r="D1144" i="17"/>
  <c r="D1176" i="17"/>
  <c r="D11" i="17"/>
  <c r="D513" i="17"/>
  <c r="D149" i="17"/>
  <c r="D651" i="17"/>
  <c r="D238" i="17"/>
  <c r="D239" i="17"/>
  <c r="D240" i="17"/>
  <c r="D739" i="17"/>
  <c r="D743" i="17"/>
  <c r="D237" i="17"/>
  <c r="D742" i="17"/>
  <c r="D241" i="17"/>
  <c r="D740" i="17"/>
  <c r="D741" i="17"/>
  <c r="D807" i="17"/>
  <c r="D305" i="17"/>
  <c r="D955" i="17"/>
  <c r="D452" i="17"/>
  <c r="D175" i="17"/>
  <c r="D677" i="17"/>
  <c r="D215" i="17"/>
  <c r="D717" i="17"/>
  <c r="D259" i="17"/>
  <c r="D258" i="17"/>
  <c r="D761" i="17"/>
  <c r="D760" i="17"/>
  <c r="D307" i="17"/>
  <c r="D809" i="17"/>
  <c r="D378" i="17"/>
  <c r="D880" i="17"/>
  <c r="D429" i="17"/>
  <c r="D932" i="17"/>
  <c r="D965" i="17"/>
  <c r="D462" i="17"/>
  <c r="D964" i="17"/>
  <c r="D461" i="17"/>
  <c r="D484" i="17"/>
  <c r="D987" i="17"/>
  <c r="D438" i="17"/>
  <c r="D941" i="17"/>
  <c r="D1181" i="17"/>
  <c r="D1180" i="17"/>
  <c r="D823" i="17"/>
  <c r="D321" i="17"/>
  <c r="D404" i="17"/>
  <c r="D906" i="17"/>
  <c r="D460" i="17"/>
  <c r="D963" i="17"/>
  <c r="D10" i="17"/>
  <c r="D512" i="17"/>
  <c r="D68" i="17"/>
  <c r="D570" i="17"/>
  <c r="D100" i="17"/>
  <c r="D602" i="17"/>
  <c r="D152" i="17"/>
  <c r="D654" i="17"/>
  <c r="D222" i="17"/>
  <c r="D226" i="17"/>
  <c r="D223" i="17"/>
  <c r="D220" i="17"/>
  <c r="D224" i="17"/>
  <c r="D723" i="17"/>
  <c r="D727" i="17"/>
  <c r="D221" i="17"/>
  <c r="D225" i="17"/>
  <c r="D726" i="17"/>
  <c r="D725" i="17"/>
  <c r="D722" i="17"/>
  <c r="D724" i="17"/>
  <c r="D728" i="17"/>
  <c r="D288" i="17"/>
  <c r="D790" i="17"/>
  <c r="D347" i="17"/>
  <c r="D849" i="17"/>
  <c r="D383" i="17"/>
  <c r="D885" i="17"/>
  <c r="D447" i="17"/>
  <c r="D950" i="17"/>
  <c r="D547" i="17"/>
  <c r="D45" i="17"/>
  <c r="D192" i="17"/>
  <c r="D695" i="17"/>
  <c r="D694" i="17"/>
  <c r="D193" i="17"/>
  <c r="D348" i="17"/>
  <c r="D850" i="17"/>
  <c r="D515" i="17"/>
  <c r="D13" i="17"/>
  <c r="D21" i="17"/>
  <c r="D523" i="17"/>
  <c r="D39" i="17"/>
  <c r="D541" i="17"/>
  <c r="D51" i="17"/>
  <c r="D553" i="17"/>
  <c r="D74" i="17"/>
  <c r="D75" i="17"/>
  <c r="D577" i="17"/>
  <c r="D576" i="17"/>
  <c r="D95" i="17"/>
  <c r="D597" i="17"/>
  <c r="D131" i="17"/>
  <c r="D633" i="17"/>
  <c r="D139" i="17"/>
  <c r="D641" i="17"/>
  <c r="D151" i="17"/>
  <c r="D653" i="17"/>
  <c r="D159" i="17"/>
  <c r="D661" i="17"/>
  <c r="D187" i="17"/>
  <c r="D689" i="17"/>
  <c r="D203" i="17"/>
  <c r="D705" i="17"/>
  <c r="D211" i="17"/>
  <c r="D713" i="17"/>
  <c r="D267" i="17"/>
  <c r="D769" i="17"/>
  <c r="D287" i="17"/>
  <c r="D789" i="17"/>
  <c r="D295" i="17"/>
  <c r="D797" i="17"/>
  <c r="D311" i="17"/>
  <c r="D813" i="17"/>
  <c r="D319" i="17"/>
  <c r="D821" i="17"/>
  <c r="D327" i="17"/>
  <c r="D829" i="17"/>
  <c r="D339" i="17"/>
  <c r="D841" i="17"/>
  <c r="D354" i="17"/>
  <c r="D856" i="17"/>
  <c r="D386" i="17"/>
  <c r="D888" i="17"/>
  <c r="D904" i="17"/>
  <c r="D402" i="17"/>
  <c r="D413" i="17"/>
  <c r="D916" i="17"/>
  <c r="D940" i="17"/>
  <c r="D437" i="17"/>
  <c r="D961" i="17"/>
  <c r="D458" i="17"/>
  <c r="D985" i="17"/>
  <c r="D482" i="17"/>
  <c r="D1078" i="17"/>
  <c r="D1076" i="17"/>
  <c r="D1079" i="17"/>
  <c r="D1062" i="17"/>
  <c r="D1063" i="17"/>
  <c r="D22" i="17"/>
  <c r="D524" i="17"/>
  <c r="D36" i="17"/>
  <c r="D37" i="17"/>
  <c r="D539" i="17"/>
  <c r="D538" i="17"/>
  <c r="D44" i="17"/>
  <c r="D546" i="17"/>
  <c r="D62" i="17"/>
  <c r="D63" i="17"/>
  <c r="D60" i="17"/>
  <c r="D64" i="17"/>
  <c r="D563" i="17"/>
  <c r="D61" i="17"/>
  <c r="D566" i="17"/>
  <c r="D562" i="17"/>
  <c r="D564" i="17"/>
  <c r="D565" i="17"/>
  <c r="D76" i="17"/>
  <c r="D578" i="17"/>
  <c r="D136" i="17"/>
  <c r="D137" i="17"/>
  <c r="D639" i="17"/>
  <c r="D638" i="17"/>
  <c r="D148" i="17"/>
  <c r="D650" i="17"/>
  <c r="D160" i="17"/>
  <c r="D662" i="17"/>
  <c r="D166" i="17"/>
  <c r="D170" i="17"/>
  <c r="D167" i="17"/>
  <c r="D171" i="17"/>
  <c r="D168" i="17"/>
  <c r="D172" i="17"/>
  <c r="D169" i="17"/>
  <c r="D671" i="17"/>
  <c r="D675" i="17"/>
  <c r="D173" i="17"/>
  <c r="D668" i="17"/>
  <c r="D673" i="17"/>
  <c r="D669" i="17"/>
  <c r="D672" i="17"/>
  <c r="D674" i="17"/>
  <c r="D670" i="17"/>
  <c r="D180" i="17"/>
  <c r="D682" i="17"/>
  <c r="D208" i="17"/>
  <c r="D710" i="17"/>
  <c r="D252" i="17"/>
  <c r="D754" i="17"/>
  <c r="D260" i="17"/>
  <c r="D762" i="17"/>
  <c r="D280" i="17"/>
  <c r="D782" i="17"/>
  <c r="D300" i="17"/>
  <c r="D802" i="17"/>
  <c r="D312" i="17"/>
  <c r="D814" i="17"/>
  <c r="D320" i="17"/>
  <c r="D822" i="17"/>
  <c r="D328" i="17"/>
  <c r="D830" i="17"/>
  <c r="D842" i="17"/>
  <c r="D340" i="17"/>
  <c r="D351" i="17"/>
  <c r="D853" i="17"/>
  <c r="D363" i="17"/>
  <c r="D367" i="17"/>
  <c r="D867" i="17"/>
  <c r="D871" i="17"/>
  <c r="D368" i="17"/>
  <c r="D364" i="17"/>
  <c r="D369" i="17"/>
  <c r="D865" i="17"/>
  <c r="D870" i="17"/>
  <c r="D365" i="17"/>
  <c r="D366" i="17"/>
  <c r="D370" i="17"/>
  <c r="D868" i="17"/>
  <c r="D872" i="17"/>
  <c r="D866" i="17"/>
  <c r="D869" i="17"/>
  <c r="D375" i="17"/>
  <c r="D376" i="17"/>
  <c r="D877" i="17"/>
  <c r="D878" i="17"/>
  <c r="D395" i="17"/>
  <c r="D897" i="17"/>
  <c r="D455" i="17"/>
  <c r="D958" i="17"/>
  <c r="D475" i="17"/>
  <c r="D977" i="17"/>
  <c r="D976" i="17"/>
  <c r="D473" i="17"/>
  <c r="D978" i="17"/>
  <c r="D474" i="17"/>
  <c r="D1013" i="17"/>
  <c r="D1017" i="17"/>
  <c r="D1014" i="17"/>
  <c r="D1019" i="17"/>
  <c r="D1020" i="17"/>
  <c r="D1015" i="17"/>
  <c r="D1016" i="17"/>
  <c r="D1018" i="17"/>
  <c r="D1053" i="17"/>
  <c r="D1077" i="17"/>
  <c r="D1052" i="17"/>
  <c r="D997" i="17"/>
  <c r="D1001" i="17"/>
  <c r="D998" i="17"/>
  <c r="D73" i="17"/>
  <c r="D575" i="17"/>
  <c r="D82" i="17"/>
  <c r="D86" i="17"/>
  <c r="D79" i="17"/>
  <c r="D83" i="17"/>
  <c r="D87" i="17"/>
  <c r="D80" i="17"/>
  <c r="D84" i="17"/>
  <c r="D85" i="17"/>
  <c r="D583" i="17"/>
  <c r="D587" i="17"/>
  <c r="D81" i="17"/>
  <c r="D582" i="17"/>
  <c r="D588" i="17"/>
  <c r="D584" i="17"/>
  <c r="D586" i="17"/>
  <c r="D589" i="17"/>
  <c r="D581" i="17"/>
  <c r="D585" i="17"/>
  <c r="D98" i="17"/>
  <c r="D99" i="17"/>
  <c r="D599" i="17"/>
  <c r="D97" i="17"/>
  <c r="D600" i="17"/>
  <c r="D601" i="17"/>
  <c r="D153" i="17"/>
  <c r="D655" i="17"/>
  <c r="D181" i="17"/>
  <c r="D683" i="17"/>
  <c r="D197" i="17"/>
  <c r="D699" i="17"/>
  <c r="D707" i="17"/>
  <c r="D205" i="17"/>
  <c r="D213" i="17"/>
  <c r="D715" i="17"/>
  <c r="D779" i="17"/>
  <c r="D277" i="17"/>
  <c r="D795" i="17"/>
  <c r="D293" i="17"/>
  <c r="D301" i="17"/>
  <c r="D803" i="17"/>
  <c r="D317" i="17"/>
  <c r="D819" i="17"/>
  <c r="D443" i="17"/>
  <c r="D444" i="17"/>
  <c r="D946" i="17"/>
  <c r="D947" i="17"/>
  <c r="D456" i="17"/>
  <c r="D959" i="17"/>
  <c r="D479" i="17"/>
  <c r="D982" i="17"/>
  <c r="D480" i="17"/>
  <c r="D983" i="17"/>
  <c r="D1083" i="17"/>
  <c r="D1082" i="17"/>
  <c r="D20" i="17"/>
  <c r="D522" i="17"/>
  <c r="D102" i="17"/>
  <c r="D106" i="17"/>
  <c r="D103" i="17"/>
  <c r="D107" i="17"/>
  <c r="D104" i="17"/>
  <c r="D105" i="17"/>
  <c r="D607" i="17"/>
  <c r="D604" i="17"/>
  <c r="D609" i="17"/>
  <c r="D605" i="17"/>
  <c r="D606" i="17"/>
  <c r="D608" i="17"/>
  <c r="D182" i="17"/>
  <c r="D684" i="17"/>
  <c r="D202" i="17"/>
  <c r="D704" i="17"/>
  <c r="D282" i="17"/>
  <c r="D784" i="17"/>
  <c r="D303" i="17"/>
  <c r="D302" i="17"/>
  <c r="D804" i="17"/>
  <c r="D805" i="17"/>
  <c r="D465" i="17"/>
  <c r="D968" i="17"/>
  <c r="D477" i="17"/>
  <c r="D980" i="17"/>
  <c r="D831" i="17"/>
  <c r="D329" i="17"/>
  <c r="D352" i="17"/>
  <c r="D854" i="17"/>
  <c r="D12" i="17"/>
  <c r="D514" i="17"/>
  <c r="D198" i="17"/>
  <c r="D700" i="17"/>
  <c r="D334" i="17"/>
  <c r="D836" i="17"/>
  <c r="D875" i="17"/>
  <c r="D373" i="17"/>
  <c r="D416" i="17"/>
  <c r="D919" i="17"/>
  <c r="D453" i="17"/>
  <c r="D956" i="17"/>
  <c r="D2" i="17"/>
  <c r="D3" i="17"/>
  <c r="D505" i="17"/>
  <c r="D504" i="17"/>
  <c r="D19" i="17"/>
  <c r="D521" i="17"/>
  <c r="D30" i="17"/>
  <c r="D31" i="17"/>
  <c r="D32" i="17"/>
  <c r="D535" i="17"/>
  <c r="D33" i="17"/>
  <c r="D534" i="17"/>
  <c r="D533" i="17"/>
  <c r="D532" i="17"/>
  <c r="D41" i="17"/>
  <c r="D543" i="17"/>
  <c r="D333" i="17"/>
  <c r="D835" i="17"/>
  <c r="D380" i="17"/>
  <c r="D882" i="17"/>
  <c r="D391" i="17"/>
  <c r="D895" i="17"/>
  <c r="D390" i="17"/>
  <c r="D892" i="17"/>
  <c r="D392" i="17"/>
  <c r="D896" i="17"/>
  <c r="D393" i="17"/>
  <c r="D893" i="17"/>
  <c r="D394" i="17"/>
  <c r="D894" i="17"/>
  <c r="D1093" i="17"/>
  <c r="D1094" i="17"/>
  <c r="D1092" i="17"/>
  <c r="D154" i="17"/>
  <c r="D656" i="17"/>
  <c r="D286" i="17"/>
  <c r="D788" i="17"/>
  <c r="D851" i="17"/>
  <c r="D349" i="17"/>
  <c r="D859" i="17"/>
  <c r="D357" i="17"/>
  <c r="D1085" i="17"/>
  <c r="D1084" i="17"/>
  <c r="T665" i="1"/>
  <c r="T489" i="1"/>
  <c r="T642" i="1"/>
  <c r="T466" i="1"/>
  <c r="T668" i="1"/>
  <c r="T519" i="1"/>
  <c r="T633" i="1"/>
  <c r="T566" i="1"/>
  <c r="T559" i="1"/>
  <c r="T201" i="1"/>
  <c r="T603" i="1"/>
  <c r="T593" i="1"/>
  <c r="T626" i="1"/>
  <c r="T670" i="1"/>
  <c r="T6" i="1"/>
  <c r="T13" i="1"/>
  <c r="T21" i="1"/>
  <c r="T615" i="1"/>
  <c r="T381" i="1"/>
  <c r="T182" i="1"/>
  <c r="T249" i="1"/>
  <c r="T520" i="1"/>
  <c r="T562" i="1"/>
  <c r="T283" i="1"/>
  <c r="T602" i="1"/>
  <c r="T106" i="1"/>
  <c r="T608" i="1"/>
  <c r="T411" i="1"/>
  <c r="T229" i="1"/>
  <c r="T315" i="1"/>
  <c r="T504" i="1"/>
  <c r="T591" i="1"/>
  <c r="T156" i="1"/>
  <c r="T634" i="1"/>
  <c r="T282" i="1"/>
  <c r="T415" i="1"/>
  <c r="T604" i="1"/>
  <c r="T38" i="1"/>
  <c r="T45" i="1"/>
  <c r="T58" i="1"/>
  <c r="T71" i="1"/>
  <c r="T78" i="1"/>
  <c r="T87" i="1"/>
  <c r="T118" i="1"/>
  <c r="T96" i="1"/>
  <c r="T113" i="1"/>
  <c r="T138" i="1"/>
  <c r="T145" i="1"/>
  <c r="T153" i="1"/>
  <c r="T167" i="1"/>
  <c r="T171" i="1"/>
  <c r="T180" i="1"/>
  <c r="T197" i="1"/>
  <c r="T211" i="1"/>
  <c r="T210" i="1"/>
  <c r="T243" i="1"/>
  <c r="T239" i="1"/>
  <c r="T237" i="1"/>
  <c r="T271" i="1"/>
  <c r="T259" i="1"/>
  <c r="T270" i="1"/>
  <c r="T293" i="1"/>
  <c r="T302" i="1"/>
  <c r="T310" i="1"/>
  <c r="T322" i="1"/>
  <c r="T330" i="1"/>
  <c r="T341" i="1"/>
  <c r="T352" i="1"/>
  <c r="T355" i="1"/>
  <c r="T363" i="1"/>
  <c r="T373" i="1"/>
  <c r="T380" i="1"/>
  <c r="T385" i="1"/>
  <c r="T395" i="1"/>
  <c r="T402" i="1"/>
  <c r="T409" i="1"/>
  <c r="T418" i="1"/>
  <c r="T433" i="1"/>
  <c r="T437" i="1"/>
  <c r="T442" i="1"/>
  <c r="T449" i="1"/>
  <c r="T459" i="1"/>
  <c r="T462" i="1"/>
  <c r="T472" i="1"/>
  <c r="T483" i="1"/>
  <c r="T487" i="1"/>
  <c r="T493" i="1"/>
  <c r="T509" i="1"/>
  <c r="T515" i="1"/>
  <c r="T526" i="1"/>
  <c r="T588" i="1"/>
  <c r="T542" i="1"/>
  <c r="T662" i="1"/>
  <c r="T549" i="1"/>
  <c r="T558" i="1"/>
  <c r="T575" i="1"/>
  <c r="T37" i="1"/>
  <c r="T457" i="1"/>
  <c r="T609" i="1"/>
  <c r="T598" i="1"/>
  <c r="T599" i="1"/>
  <c r="T657" i="1"/>
  <c r="T663" i="1"/>
  <c r="T14" i="1"/>
  <c r="T22" i="1"/>
  <c r="T586" i="1"/>
  <c r="T28" i="1"/>
  <c r="T46" i="1"/>
  <c r="T57" i="1"/>
  <c r="T63" i="1"/>
  <c r="T70" i="1"/>
  <c r="T77" i="1"/>
  <c r="T88" i="1"/>
  <c r="T122" i="1"/>
  <c r="T119" i="1"/>
  <c r="T95" i="1"/>
  <c r="T125" i="1"/>
  <c r="T101" i="1"/>
  <c r="T132" i="1"/>
  <c r="T147" i="1"/>
  <c r="T150" i="1"/>
  <c r="T162" i="1"/>
  <c r="T187" i="1"/>
  <c r="T195" i="1"/>
  <c r="T204" i="1"/>
  <c r="T220" i="1"/>
  <c r="T222" i="1"/>
  <c r="T276" i="1"/>
  <c r="T268" i="1"/>
  <c r="T286" i="1"/>
  <c r="T304" i="1"/>
  <c r="T313" i="1"/>
  <c r="T337" i="1"/>
  <c r="T351" i="1"/>
  <c r="T368" i="1"/>
  <c r="T390" i="1"/>
  <c r="T400" i="1"/>
  <c r="T412" i="1"/>
  <c r="T432" i="1"/>
  <c r="T447" i="1"/>
  <c r="T164" i="1"/>
  <c r="T186" i="1"/>
  <c r="T205" i="1"/>
  <c r="T649" i="1"/>
  <c r="T244" i="1"/>
  <c r="T240" i="1"/>
  <c r="T256" i="1"/>
  <c r="T281" i="1"/>
  <c r="T294" i="1"/>
  <c r="T308" i="1"/>
  <c r="T326" i="1"/>
  <c r="T356" i="1"/>
  <c r="T370" i="1"/>
  <c r="T386" i="1"/>
  <c r="T403" i="1"/>
  <c r="T420" i="1"/>
  <c r="T438" i="1"/>
  <c r="T451" i="1"/>
  <c r="T17" i="1"/>
  <c r="T40" i="1"/>
  <c r="T74" i="1"/>
  <c r="T97" i="1"/>
  <c r="T102" i="1"/>
  <c r="T140" i="1"/>
  <c r="T151" i="1"/>
  <c r="T168" i="1"/>
  <c r="T179" i="1"/>
  <c r="T198" i="1"/>
  <c r="T200" i="1"/>
  <c r="T242" i="1"/>
  <c r="T223" i="1"/>
  <c r="T279" i="1"/>
  <c r="T267" i="1"/>
  <c r="T287" i="1"/>
  <c r="T309" i="1"/>
  <c r="T340" i="1"/>
  <c r="T367" i="1"/>
  <c r="T383" i="1"/>
  <c r="T398" i="1"/>
  <c r="T416" i="1"/>
  <c r="T430" i="1"/>
  <c r="T444" i="1"/>
  <c r="T476" i="1"/>
  <c r="T667" i="1"/>
  <c r="T511" i="1"/>
  <c r="T528" i="1"/>
  <c r="T565" i="1"/>
  <c r="T555" i="1"/>
  <c r="T578" i="1"/>
  <c r="T595" i="1"/>
  <c r="T610" i="1"/>
  <c r="T624" i="1"/>
  <c r="T12" i="1"/>
  <c r="T36" i="1"/>
  <c r="T60" i="1"/>
  <c r="T61" i="1"/>
  <c r="T80" i="1"/>
  <c r="T123" i="1"/>
  <c r="T112" i="1"/>
  <c r="T131" i="1"/>
  <c r="T148" i="1"/>
  <c r="T163" i="1"/>
  <c r="T184" i="1"/>
  <c r="T208" i="1"/>
  <c r="T225" i="1"/>
  <c r="T232" i="1"/>
  <c r="T251" i="1"/>
  <c r="T258" i="1"/>
  <c r="T300" i="1"/>
  <c r="T321" i="1"/>
  <c r="T329" i="1"/>
  <c r="T343" i="1"/>
  <c r="T362" i="1"/>
  <c r="T377" i="1"/>
  <c r="T391" i="1"/>
  <c r="T410" i="1"/>
  <c r="T426" i="1"/>
  <c r="T441" i="1"/>
  <c r="T589" i="1"/>
  <c r="T474" i="1"/>
  <c r="T486" i="1"/>
  <c r="T508" i="1"/>
  <c r="T524" i="1"/>
  <c r="T541" i="1"/>
  <c r="T548" i="1"/>
  <c r="T574" i="1"/>
  <c r="T443" i="1"/>
  <c r="T605" i="1"/>
  <c r="T622" i="1"/>
  <c r="T7" i="1"/>
  <c r="T11" i="1"/>
  <c r="T27" i="1"/>
  <c r="T43" i="1"/>
  <c r="T55" i="1"/>
  <c r="T75" i="1"/>
  <c r="T90" i="1"/>
  <c r="T99" i="1"/>
  <c r="T105" i="1"/>
  <c r="T142" i="1"/>
  <c r="T159" i="1"/>
  <c r="T170" i="1"/>
  <c r="T194" i="1"/>
  <c r="T207" i="1"/>
  <c r="T217" i="1"/>
  <c r="T238" i="1"/>
  <c r="T266" i="1"/>
  <c r="T264" i="1"/>
  <c r="T285" i="1"/>
  <c r="T301" i="1"/>
  <c r="T311" i="1"/>
  <c r="T334" i="1"/>
  <c r="T361" i="1"/>
  <c r="T408" i="1"/>
  <c r="T422" i="1"/>
  <c r="T439" i="1"/>
  <c r="T455" i="1"/>
  <c r="T666" i="1"/>
  <c r="T512" i="1"/>
  <c r="T527" i="1"/>
  <c r="T544" i="1"/>
  <c r="T569" i="1"/>
  <c r="T577" i="1"/>
  <c r="T606" i="1"/>
  <c r="T617" i="1"/>
  <c r="T623" i="1"/>
  <c r="T463" i="1"/>
  <c r="T484" i="1"/>
  <c r="T502" i="1"/>
  <c r="T517" i="1"/>
  <c r="T530" i="1"/>
  <c r="T553" i="1"/>
  <c r="T557" i="1"/>
  <c r="T580" i="1"/>
  <c r="T594" i="1"/>
  <c r="T616" i="1"/>
  <c r="T24" i="1"/>
  <c r="T39" i="1"/>
  <c r="T51" i="1"/>
  <c r="T69" i="1"/>
  <c r="T89" i="1"/>
  <c r="T91" i="1"/>
  <c r="T111" i="1"/>
  <c r="T130" i="1"/>
  <c r="T154" i="1"/>
  <c r="T166" i="1"/>
  <c r="T188" i="1"/>
  <c r="T193" i="1"/>
  <c r="T212" i="1"/>
  <c r="T241" i="1"/>
  <c r="T221" i="1"/>
  <c r="T278" i="1"/>
  <c r="T277" i="1"/>
  <c r="T290" i="1"/>
  <c r="T305" i="1"/>
  <c r="T319" i="1"/>
  <c r="T339" i="1"/>
  <c r="T357" i="1"/>
  <c r="T371" i="1"/>
  <c r="T378" i="1"/>
  <c r="T388" i="1"/>
  <c r="T393" i="1"/>
  <c r="T538" i="1"/>
  <c r="T419" i="1"/>
  <c r="T436" i="1"/>
  <c r="T461" i="1"/>
  <c r="T478" i="1"/>
  <c r="T669" i="1"/>
  <c r="T513" i="1"/>
  <c r="T531" i="1"/>
  <c r="T554" i="1"/>
  <c r="T546" i="1"/>
  <c r="T581" i="1"/>
  <c r="T671" i="1"/>
  <c r="T316" i="1"/>
  <c r="T673" i="1"/>
  <c r="T30" i="1"/>
  <c r="T62" i="1"/>
  <c r="T121" i="1"/>
  <c r="T107" i="1"/>
  <c r="T157" i="1"/>
  <c r="T189" i="1"/>
  <c r="T230" i="1"/>
  <c r="T253" i="1"/>
  <c r="T496" i="1"/>
  <c r="T338" i="1"/>
  <c r="T672" i="1"/>
  <c r="T8" i="1"/>
  <c r="T9" i="1"/>
  <c r="T16" i="1"/>
  <c r="T25" i="1"/>
  <c r="T33" i="1"/>
  <c r="T41" i="1"/>
  <c r="T49" i="1"/>
  <c r="T53" i="1"/>
  <c r="T67" i="1"/>
  <c r="T73" i="1"/>
  <c r="T81" i="1"/>
  <c r="T84" i="1"/>
  <c r="T114" i="1"/>
  <c r="T93" i="1"/>
  <c r="T109" i="1"/>
  <c r="T103" i="1"/>
  <c r="T128" i="1"/>
  <c r="T136" i="1"/>
  <c r="T144" i="1"/>
  <c r="T155" i="1"/>
  <c r="T165" i="1"/>
  <c r="T169" i="1"/>
  <c r="T177" i="1"/>
  <c r="T181" i="1"/>
  <c r="T191" i="1"/>
  <c r="T209" i="1"/>
  <c r="T214" i="1"/>
  <c r="T226" i="1"/>
  <c r="T219" i="1"/>
  <c r="T233" i="1"/>
  <c r="T245" i="1"/>
  <c r="T254" i="1"/>
  <c r="T275" i="1"/>
  <c r="T261" i="1"/>
  <c r="T272" i="1"/>
  <c r="T274" i="1"/>
  <c r="T291" i="1"/>
  <c r="T295" i="1"/>
  <c r="T306" i="1"/>
  <c r="T323" i="1"/>
  <c r="T324" i="1"/>
  <c r="T333" i="1"/>
  <c r="T350" i="1"/>
  <c r="T345" i="1"/>
  <c r="T359" i="1"/>
  <c r="T366" i="1"/>
  <c r="T369" i="1"/>
  <c r="T382" i="1"/>
  <c r="T392" i="1"/>
  <c r="T399" i="1"/>
  <c r="T407" i="1"/>
  <c r="T414" i="1"/>
  <c r="T423" i="1"/>
  <c r="T431" i="1"/>
  <c r="T427" i="1"/>
  <c r="T446" i="1"/>
  <c r="T454" i="1"/>
  <c r="T464" i="1"/>
  <c r="T467" i="1"/>
  <c r="T477" i="1"/>
  <c r="T481" i="1"/>
  <c r="T505" i="1"/>
  <c r="T516" i="1"/>
  <c r="T521" i="1"/>
  <c r="T529" i="1"/>
  <c r="T535" i="1"/>
  <c r="T10" i="1"/>
  <c r="T20" i="1"/>
  <c r="T26" i="1"/>
  <c r="T34" i="1"/>
  <c r="T44" i="1"/>
  <c r="T50" i="1"/>
  <c r="T54" i="1"/>
  <c r="T65" i="1"/>
  <c r="T76" i="1"/>
  <c r="T82" i="1"/>
  <c r="T100" i="1"/>
  <c r="T115" i="1"/>
  <c r="T94" i="1"/>
  <c r="T110" i="1"/>
  <c r="T104" i="1"/>
  <c r="T129" i="1"/>
  <c r="T137" i="1"/>
  <c r="T146" i="1"/>
  <c r="T158" i="1"/>
  <c r="T174" i="1"/>
  <c r="T178" i="1"/>
  <c r="T196" i="1"/>
  <c r="T227" i="1"/>
  <c r="T234" i="1"/>
  <c r="T250" i="1"/>
  <c r="T262" i="1"/>
  <c r="T288" i="1"/>
  <c r="T296" i="1"/>
  <c r="T317" i="1"/>
  <c r="T331" i="1"/>
  <c r="T353" i="1"/>
  <c r="T360" i="1"/>
  <c r="T394" i="1"/>
  <c r="T406" i="1"/>
  <c r="T424" i="1"/>
  <c r="T428" i="1"/>
  <c r="T452" i="1"/>
  <c r="T570" i="1"/>
  <c r="T551" i="1"/>
  <c r="T556" i="1"/>
  <c r="T571" i="1"/>
  <c r="T579" i="1"/>
  <c r="T284" i="1"/>
  <c r="T619" i="1"/>
  <c r="T614" i="1"/>
  <c r="T613" i="1"/>
  <c r="T600" i="1"/>
  <c r="T625" i="1"/>
  <c r="T29" i="1"/>
  <c r="T56" i="1"/>
  <c r="T120" i="1"/>
  <c r="T325" i="1"/>
  <c r="T289" i="1"/>
  <c r="T456" i="1"/>
  <c r="T471" i="1"/>
  <c r="T485" i="1"/>
  <c r="T510" i="1"/>
  <c r="T525" i="1"/>
  <c r="T543" i="1"/>
  <c r="T550" i="1"/>
  <c r="T576" i="1"/>
  <c r="T592" i="1"/>
  <c r="T611" i="1"/>
  <c r="T534" i="1"/>
  <c r="T644" i="1"/>
  <c r="T475" i="1"/>
  <c r="T141" i="1"/>
  <c r="T172" i="1"/>
  <c r="T192" i="1"/>
  <c r="T213" i="1"/>
  <c r="T216" i="1"/>
  <c r="T246" i="1"/>
  <c r="T252" i="1"/>
  <c r="T263" i="1"/>
  <c r="T497" i="1"/>
  <c r="T303" i="1"/>
  <c r="T320" i="1"/>
  <c r="T335" i="1"/>
  <c r="T354" i="1"/>
  <c r="T364" i="1"/>
  <c r="T376" i="1"/>
  <c r="T397" i="1"/>
  <c r="T434" i="1"/>
  <c r="T445" i="1"/>
  <c r="T19" i="1"/>
  <c r="T32" i="1"/>
  <c r="T48" i="1"/>
  <c r="T66" i="1"/>
  <c r="T85" i="1"/>
  <c r="T117" i="1"/>
  <c r="T108" i="1"/>
  <c r="T135" i="1"/>
  <c r="T143" i="1"/>
  <c r="T160" i="1"/>
  <c r="T176" i="1"/>
  <c r="T206" i="1"/>
  <c r="T236" i="1"/>
  <c r="T265" i="1"/>
  <c r="T280" i="1"/>
  <c r="T297" i="1"/>
  <c r="T328" i="1"/>
  <c r="T344" i="1"/>
  <c r="T358" i="1"/>
  <c r="T374" i="1"/>
  <c r="T384" i="1"/>
  <c r="T421" i="1"/>
  <c r="T435" i="1"/>
  <c r="T453" i="1"/>
  <c r="T469" i="1"/>
  <c r="T480" i="1"/>
  <c r="T635" i="1"/>
  <c r="T601" i="1"/>
  <c r="T4" i="1"/>
  <c r="T23" i="1"/>
  <c r="T42" i="1"/>
  <c r="T52" i="1"/>
  <c r="T72" i="1"/>
  <c r="T83" i="1"/>
  <c r="T92" i="1"/>
  <c r="T133" i="1"/>
  <c r="T175" i="1"/>
  <c r="T190" i="1"/>
  <c r="T203" i="1"/>
  <c r="T218" i="1"/>
  <c r="T215" i="1"/>
  <c r="T273" i="1"/>
  <c r="T269" i="1"/>
  <c r="T292" i="1"/>
  <c r="T307" i="1"/>
  <c r="T312" i="1"/>
  <c r="T336" i="1"/>
  <c r="T348" i="1"/>
  <c r="T372" i="1"/>
  <c r="T387" i="1"/>
  <c r="T401" i="1"/>
  <c r="T417" i="1"/>
  <c r="T440" i="1"/>
  <c r="T450" i="1"/>
  <c r="T465" i="1"/>
  <c r="T482" i="1"/>
  <c r="T501" i="1"/>
  <c r="T514" i="1"/>
  <c r="T533" i="1"/>
  <c r="T563" i="1"/>
  <c r="T547" i="1"/>
  <c r="T582" i="1"/>
  <c r="T597" i="1"/>
  <c r="T620" i="1"/>
  <c r="T627" i="1"/>
  <c r="T5" i="1"/>
  <c r="T18" i="1"/>
  <c r="T35" i="1"/>
  <c r="T59" i="1"/>
  <c r="T68" i="1"/>
  <c r="T86" i="1"/>
  <c r="T116" i="1"/>
  <c r="T126" i="1"/>
  <c r="T139" i="1"/>
  <c r="T149" i="1"/>
  <c r="T161" i="1"/>
  <c r="T185" i="1"/>
  <c r="T199" i="1"/>
  <c r="T224" i="1"/>
  <c r="T231" i="1"/>
  <c r="T247" i="1"/>
  <c r="T257" i="1"/>
  <c r="T255" i="1"/>
  <c r="T298" i="1"/>
  <c r="T314" i="1"/>
  <c r="T327" i="1"/>
  <c r="T342" i="1"/>
  <c r="T349" i="1"/>
  <c r="T404" i="1"/>
  <c r="T413" i="1"/>
  <c r="T425" i="1"/>
  <c r="T448" i="1"/>
  <c r="T468" i="1"/>
  <c r="T479" i="1"/>
  <c r="T503" i="1"/>
  <c r="T518" i="1"/>
  <c r="T564" i="1"/>
  <c r="T560" i="1"/>
  <c r="T607" i="1"/>
  <c r="T458" i="1"/>
  <c r="T643" i="1"/>
  <c r="T488" i="1"/>
  <c r="T506" i="1"/>
  <c r="T522" i="1"/>
  <c r="T536" i="1"/>
  <c r="T552" i="1"/>
  <c r="T572" i="1"/>
  <c r="T346" i="1"/>
  <c r="T612" i="1"/>
  <c r="T596" i="1"/>
  <c r="T15" i="1"/>
  <c r="T31" i="1"/>
  <c r="T47" i="1"/>
  <c r="T64" i="1"/>
  <c r="T79" i="1"/>
  <c r="T127" i="1"/>
  <c r="T98" i="1"/>
  <c r="T124" i="1"/>
  <c r="T134" i="1"/>
  <c r="T152" i="1"/>
  <c r="T173" i="1"/>
  <c r="T183" i="1"/>
  <c r="T202" i="1"/>
  <c r="T228" i="1"/>
  <c r="T235" i="1"/>
  <c r="T248" i="1"/>
  <c r="T260" i="1"/>
  <c r="T498" i="1"/>
  <c r="T299" i="1"/>
  <c r="T318" i="1"/>
  <c r="T332" i="1"/>
  <c r="T347" i="1"/>
  <c r="T365" i="1"/>
  <c r="T375" i="1"/>
  <c r="T379" i="1"/>
  <c r="T389" i="1"/>
  <c r="T396" i="1"/>
  <c r="T429" i="1"/>
  <c r="T584" i="1"/>
  <c r="T460" i="1"/>
  <c r="T473" i="1"/>
  <c r="T507" i="1"/>
  <c r="T523" i="1"/>
  <c r="T540" i="1"/>
  <c r="T561" i="1"/>
  <c r="T573" i="1"/>
  <c r="T405" i="1"/>
  <c r="T618" i="1"/>
  <c r="T621" i="1"/>
  <c r="X2536" i="7"/>
  <c r="X2537" i="7"/>
  <c r="X2538" i="7"/>
  <c r="X2539" i="7"/>
  <c r="X2540" i="7"/>
  <c r="X2541" i="7"/>
  <c r="X2542" i="7"/>
  <c r="X2543" i="7"/>
  <c r="X2544" i="7"/>
  <c r="X2545" i="7"/>
  <c r="X2546" i="7"/>
  <c r="X2547" i="7"/>
  <c r="X2548" i="7"/>
  <c r="X2549" i="7"/>
  <c r="X2550" i="7"/>
  <c r="X2551" i="7"/>
  <c r="X2552" i="7"/>
  <c r="X2553" i="7"/>
  <c r="X2554" i="7"/>
  <c r="X2555" i="7"/>
  <c r="X2556" i="7"/>
  <c r="X2557" i="7"/>
  <c r="X2558" i="7"/>
  <c r="X2559" i="7"/>
  <c r="X2560" i="7"/>
  <c r="X2561" i="7"/>
  <c r="X2562" i="7"/>
  <c r="X2563" i="7"/>
  <c r="X2564" i="7"/>
  <c r="X2565" i="7"/>
  <c r="X2566" i="7"/>
  <c r="X2567" i="7"/>
  <c r="X2568" i="7"/>
  <c r="X2569" i="7"/>
  <c r="X2570" i="7"/>
  <c r="X2571" i="7"/>
  <c r="X2572" i="7"/>
  <c r="X2573" i="7"/>
  <c r="X2574" i="7"/>
  <c r="X2575" i="7"/>
  <c r="X2576" i="7"/>
  <c r="X2577" i="7"/>
  <c r="X2578" i="7"/>
  <c r="X2579" i="7"/>
  <c r="X2580" i="7"/>
  <c r="X2581" i="7"/>
  <c r="X2582" i="7"/>
  <c r="X2583" i="7"/>
  <c r="X2584" i="7"/>
  <c r="X2585" i="7"/>
  <c r="X2586" i="7"/>
  <c r="X2587" i="7"/>
  <c r="X2588" i="7"/>
  <c r="X2589" i="7"/>
  <c r="X2590" i="7"/>
  <c r="X2591" i="7"/>
  <c r="X2592" i="7"/>
  <c r="X2593" i="7"/>
  <c r="X2594" i="7"/>
  <c r="X2470" i="7" l="1"/>
  <c r="X2471" i="7"/>
  <c r="X2474" i="7"/>
  <c r="X2475" i="7"/>
  <c r="X2476" i="7"/>
  <c r="X2477" i="7"/>
  <c r="X2478" i="7"/>
  <c r="X2479" i="7"/>
  <c r="X2480" i="7"/>
  <c r="X2481" i="7"/>
  <c r="X2482" i="7"/>
  <c r="X2483" i="7"/>
  <c r="X2484" i="7"/>
  <c r="X2485" i="7"/>
  <c r="X2486" i="7"/>
  <c r="X2487" i="7"/>
  <c r="X2488" i="7"/>
  <c r="X2489" i="7"/>
  <c r="X2490" i="7"/>
  <c r="X2491" i="7"/>
  <c r="X2492" i="7"/>
  <c r="X2493" i="7"/>
  <c r="X2494" i="7"/>
  <c r="X2495" i="7"/>
  <c r="X2496" i="7"/>
  <c r="X2497" i="7"/>
  <c r="X2498" i="7"/>
  <c r="X2499" i="7"/>
  <c r="X2500" i="7"/>
  <c r="X2501" i="7"/>
  <c r="X2502" i="7"/>
  <c r="X2503" i="7"/>
  <c r="X2504" i="7"/>
  <c r="X2505" i="7"/>
  <c r="X2506" i="7"/>
  <c r="X2507" i="7"/>
  <c r="X2508" i="7"/>
  <c r="X2509" i="7"/>
  <c r="X2510" i="7"/>
  <c r="X2511" i="7"/>
  <c r="X2512" i="7"/>
  <c r="X2513" i="7"/>
  <c r="X2514" i="7"/>
  <c r="X2515" i="7"/>
  <c r="X2516" i="7"/>
  <c r="X2517" i="7"/>
  <c r="X2518" i="7"/>
  <c r="X2519" i="7"/>
  <c r="X2520" i="7"/>
  <c r="X2521" i="7"/>
  <c r="X2522" i="7"/>
  <c r="X2523" i="7"/>
  <c r="X2524" i="7"/>
  <c r="X2525" i="7"/>
  <c r="X2526" i="7"/>
  <c r="X2527" i="7"/>
  <c r="X2528" i="7"/>
  <c r="X2529" i="7"/>
  <c r="X2530" i="7"/>
  <c r="X2531" i="7"/>
  <c r="X2532" i="7"/>
  <c r="X2533" i="7"/>
  <c r="X2534" i="7"/>
  <c r="X2535" i="7"/>
  <c r="G552" i="1" l="1"/>
  <c r="X2435" i="7"/>
  <c r="X2436" i="7"/>
  <c r="X2437" i="7"/>
  <c r="X2438" i="7"/>
  <c r="X2439" i="7"/>
  <c r="X2440" i="7"/>
  <c r="X2441" i="7"/>
  <c r="X2442" i="7"/>
  <c r="X2443" i="7"/>
  <c r="X2444" i="7"/>
  <c r="X2445" i="7"/>
  <c r="X2446" i="7"/>
  <c r="X2447" i="7"/>
  <c r="X2448" i="7"/>
  <c r="X2449" i="7"/>
  <c r="X2450" i="7"/>
  <c r="X2451" i="7"/>
  <c r="X2452" i="7"/>
  <c r="X2453" i="7"/>
  <c r="X2454" i="7"/>
  <c r="X2455" i="7"/>
  <c r="X2456" i="7"/>
  <c r="X2457" i="7"/>
  <c r="X2458" i="7"/>
  <c r="X2459" i="7"/>
  <c r="X2460" i="7"/>
  <c r="X2461" i="7"/>
  <c r="X2462" i="7"/>
  <c r="X2463" i="7"/>
  <c r="X2464" i="7"/>
  <c r="X2465" i="7"/>
  <c r="X2466" i="7"/>
  <c r="X2467" i="7"/>
  <c r="X2468" i="7"/>
  <c r="X2469" i="7"/>
  <c r="AJ573" i="1"/>
  <c r="AK573" i="1"/>
  <c r="C1127" i="17" s="1"/>
  <c r="AS573" i="1" l="1"/>
  <c r="AT573" i="1" s="1"/>
  <c r="B1127" i="17"/>
  <c r="X2406" i="7"/>
  <c r="X2407" i="7"/>
  <c r="X2408" i="7"/>
  <c r="X2409" i="7"/>
  <c r="X2410" i="7"/>
  <c r="X2411" i="7"/>
  <c r="X2412" i="7"/>
  <c r="X2413" i="7"/>
  <c r="X2414" i="7"/>
  <c r="X2415" i="7"/>
  <c r="X2416" i="7"/>
  <c r="X2417" i="7"/>
  <c r="X2418" i="7"/>
  <c r="X2419" i="7"/>
  <c r="X2420" i="7"/>
  <c r="X2421" i="7"/>
  <c r="X2422" i="7"/>
  <c r="X2423" i="7"/>
  <c r="X2424" i="7"/>
  <c r="X2425" i="7"/>
  <c r="X2426" i="7"/>
  <c r="X2427" i="7"/>
  <c r="X2428" i="7"/>
  <c r="X2429" i="7"/>
  <c r="X2430" i="7"/>
  <c r="X2431" i="7"/>
  <c r="X2432" i="7"/>
  <c r="X2433" i="7"/>
  <c r="X2434" i="7"/>
  <c r="X2375" i="7" l="1"/>
  <c r="X2376" i="7"/>
  <c r="X2377" i="7"/>
  <c r="X2378" i="7"/>
  <c r="X2379" i="7"/>
  <c r="X2380" i="7"/>
  <c r="X2381" i="7"/>
  <c r="X2382" i="7"/>
  <c r="X2383" i="7"/>
  <c r="X2384" i="7"/>
  <c r="X2385" i="7"/>
  <c r="X2386" i="7"/>
  <c r="X2387" i="7"/>
  <c r="X2388" i="7"/>
  <c r="X2389" i="7"/>
  <c r="X2390" i="7"/>
  <c r="X2391" i="7"/>
  <c r="X2392" i="7"/>
  <c r="X2393" i="7"/>
  <c r="X2394" i="7"/>
  <c r="X2395" i="7"/>
  <c r="X2396" i="7"/>
  <c r="X2397" i="7"/>
  <c r="X2398" i="7"/>
  <c r="X2399" i="7"/>
  <c r="X2400" i="7"/>
  <c r="X2401" i="7"/>
  <c r="X2402" i="7"/>
  <c r="X2403" i="7"/>
  <c r="X2404" i="7"/>
  <c r="X2405" i="7"/>
  <c r="G14" i="4" l="1"/>
  <c r="AJ565" i="1"/>
  <c r="AK565" i="1"/>
  <c r="C1070" i="17" s="1"/>
  <c r="AS565" i="1" l="1"/>
  <c r="AT565" i="1" s="1"/>
  <c r="B1070" i="17"/>
  <c r="X2291" i="7"/>
  <c r="X2292" i="7"/>
  <c r="X2293" i="7"/>
  <c r="X2294" i="7"/>
  <c r="X2295" i="7"/>
  <c r="X2296" i="7"/>
  <c r="X2297" i="7"/>
  <c r="X2298" i="7"/>
  <c r="X2299" i="7"/>
  <c r="X2300" i="7"/>
  <c r="X2301" i="7"/>
  <c r="X2302" i="7"/>
  <c r="X2303" i="7"/>
  <c r="X2304" i="7"/>
  <c r="X2305" i="7"/>
  <c r="X2306" i="7"/>
  <c r="X2307" i="7"/>
  <c r="X2308" i="7"/>
  <c r="X2309" i="7"/>
  <c r="X2310" i="7"/>
  <c r="X2311" i="7"/>
  <c r="X2312" i="7"/>
  <c r="X2313" i="7"/>
  <c r="X2314" i="7"/>
  <c r="X2315" i="7"/>
  <c r="X2316" i="7"/>
  <c r="X2317" i="7"/>
  <c r="X2318" i="7"/>
  <c r="X2319" i="7"/>
  <c r="X2320" i="7"/>
  <c r="X2321" i="7"/>
  <c r="X2322" i="7"/>
  <c r="X2323" i="7"/>
  <c r="X2324" i="7"/>
  <c r="X2325" i="7"/>
  <c r="X2326" i="7"/>
  <c r="X2327" i="7"/>
  <c r="X2328" i="7"/>
  <c r="X2329" i="7"/>
  <c r="X2330" i="7"/>
  <c r="X2331" i="7"/>
  <c r="X2332" i="7"/>
  <c r="X2333" i="7"/>
  <c r="X2334" i="7"/>
  <c r="X2335" i="7"/>
  <c r="X2336" i="7"/>
  <c r="X2337" i="7"/>
  <c r="X2338" i="7"/>
  <c r="X2339" i="7"/>
  <c r="X2340" i="7"/>
  <c r="X2341" i="7"/>
  <c r="X2342" i="7"/>
  <c r="X2343" i="7"/>
  <c r="X2344" i="7"/>
  <c r="X2345" i="7"/>
  <c r="X2346" i="7"/>
  <c r="X2347" i="7"/>
  <c r="X2348" i="7"/>
  <c r="X2349" i="7"/>
  <c r="X2350" i="7"/>
  <c r="X2351" i="7"/>
  <c r="X2352" i="7"/>
  <c r="X2353" i="7"/>
  <c r="X2354" i="7"/>
  <c r="X2355" i="7"/>
  <c r="X2356" i="7"/>
  <c r="X2357" i="7"/>
  <c r="X2358" i="7"/>
  <c r="X2359" i="7"/>
  <c r="X2360" i="7"/>
  <c r="X2361" i="7"/>
  <c r="X2362" i="7"/>
  <c r="X2363" i="7"/>
  <c r="X2364" i="7"/>
  <c r="X2365" i="7"/>
  <c r="X2366" i="7"/>
  <c r="X2367" i="7"/>
  <c r="X2368" i="7"/>
  <c r="X2369" i="7"/>
  <c r="X2370" i="7"/>
  <c r="X2371" i="7"/>
  <c r="X2372" i="7"/>
  <c r="X2373" i="7"/>
  <c r="X2374" i="7"/>
  <c r="X2289" i="7"/>
  <c r="X2290" i="7"/>
  <c r="X2271" i="7"/>
  <c r="X2272" i="7"/>
  <c r="X2273" i="7"/>
  <c r="X2274" i="7"/>
  <c r="X2275" i="7"/>
  <c r="X2276" i="7"/>
  <c r="X2277" i="7"/>
  <c r="X2278" i="7"/>
  <c r="X2279" i="7"/>
  <c r="X2280" i="7"/>
  <c r="X2281" i="7"/>
  <c r="X2282" i="7"/>
  <c r="X2283" i="7"/>
  <c r="X2284" i="7"/>
  <c r="X2285" i="7"/>
  <c r="X2286" i="7"/>
  <c r="X2287" i="7"/>
  <c r="X2288" i="7"/>
  <c r="X2268" i="7"/>
  <c r="X2269" i="7"/>
  <c r="X2270" i="7"/>
  <c r="X2267" i="7"/>
  <c r="X2266" i="7"/>
  <c r="X2223" i="7" l="1"/>
  <c r="X2224" i="7"/>
  <c r="X2225" i="7"/>
  <c r="X2226" i="7"/>
  <c r="X2227" i="7"/>
  <c r="X2228" i="7"/>
  <c r="X2229" i="7"/>
  <c r="X2230" i="7"/>
  <c r="X2231" i="7"/>
  <c r="X2232" i="7"/>
  <c r="X2233" i="7"/>
  <c r="X2234" i="7"/>
  <c r="X2235" i="7"/>
  <c r="X2236" i="7"/>
  <c r="X2237" i="7"/>
  <c r="X2238" i="7"/>
  <c r="X2239" i="7"/>
  <c r="X2240" i="7"/>
  <c r="X2251" i="7"/>
  <c r="X2252" i="7"/>
  <c r="X2253" i="7"/>
  <c r="X2254" i="7"/>
  <c r="X2255" i="7"/>
  <c r="X2256" i="7"/>
  <c r="X2257" i="7"/>
  <c r="X2258" i="7"/>
  <c r="X2259" i="7"/>
  <c r="X2260" i="7"/>
  <c r="X2261" i="7"/>
  <c r="X2262" i="7"/>
  <c r="X2263" i="7"/>
  <c r="G4" i="4"/>
  <c r="AJ539" i="1" l="1"/>
  <c r="AK539" i="1"/>
  <c r="AS539" i="1" l="1"/>
  <c r="AT539" i="1" s="1"/>
  <c r="B59" i="4"/>
  <c r="F696" i="1"/>
  <c r="F697" i="1"/>
  <c r="F700" i="1"/>
  <c r="F698" i="1"/>
  <c r="F682" i="1"/>
  <c r="F708" i="1"/>
  <c r="F683" i="1"/>
  <c r="F688" i="1"/>
  <c r="F719" i="1"/>
  <c r="F718" i="1"/>
  <c r="F717" i="1"/>
  <c r="F716" i="1"/>
  <c r="X2188" i="7" l="1"/>
  <c r="X2189" i="7"/>
  <c r="X2190" i="7"/>
  <c r="X2191" i="7"/>
  <c r="X2192" i="7"/>
  <c r="X2193" i="7"/>
  <c r="X2194" i="7"/>
  <c r="X2195" i="7"/>
  <c r="X2196" i="7"/>
  <c r="X2197" i="7"/>
  <c r="X2198" i="7"/>
  <c r="X2199" i="7"/>
  <c r="X2200" i="7"/>
  <c r="X2201" i="7"/>
  <c r="X2202" i="7"/>
  <c r="X2203" i="7"/>
  <c r="X2204" i="7"/>
  <c r="X2205" i="7"/>
  <c r="X2206" i="7"/>
  <c r="X2207" i="7"/>
  <c r="X2208" i="7"/>
  <c r="X2209" i="7"/>
  <c r="X2210" i="7"/>
  <c r="X2241" i="7"/>
  <c r="X2242" i="7"/>
  <c r="X2243" i="7"/>
  <c r="X2244" i="7"/>
  <c r="X2264" i="7"/>
  <c r="X2245" i="7"/>
  <c r="X2246" i="7"/>
  <c r="X2247" i="7"/>
  <c r="X2265" i="7"/>
  <c r="X2211" i="7"/>
  <c r="X2212" i="7"/>
  <c r="X2213" i="7"/>
  <c r="X2248" i="7"/>
  <c r="X2249" i="7"/>
  <c r="X2250" i="7"/>
  <c r="X2214" i="7"/>
  <c r="X2215" i="7"/>
  <c r="X2216" i="7"/>
  <c r="X2217" i="7"/>
  <c r="X2218" i="7"/>
  <c r="X2219" i="7"/>
  <c r="X2220" i="7"/>
  <c r="X2221" i="7"/>
  <c r="X2222" i="7"/>
  <c r="X2170" i="7" l="1"/>
  <c r="X2171" i="7"/>
  <c r="X2172" i="7"/>
  <c r="X2173" i="7"/>
  <c r="X2174" i="7"/>
  <c r="X2175" i="7"/>
  <c r="X2176" i="7"/>
  <c r="X2177" i="7"/>
  <c r="X2178" i="7"/>
  <c r="X2179" i="7"/>
  <c r="X2180" i="7"/>
  <c r="X2181" i="7"/>
  <c r="X2182" i="7"/>
  <c r="X2183" i="7"/>
  <c r="X2184" i="7"/>
  <c r="X2185" i="7"/>
  <c r="X2186" i="7"/>
  <c r="X2187" i="7"/>
  <c r="X2109" i="7" l="1"/>
  <c r="X2110" i="7"/>
  <c r="X2111" i="7"/>
  <c r="X2112" i="7"/>
  <c r="X2113" i="7"/>
  <c r="X2114" i="7"/>
  <c r="X2115" i="7"/>
  <c r="X2116" i="7"/>
  <c r="X2117" i="7"/>
  <c r="X2118" i="7"/>
  <c r="X2119" i="7"/>
  <c r="X2120" i="7"/>
  <c r="X2121" i="7"/>
  <c r="X2122" i="7"/>
  <c r="X2123" i="7"/>
  <c r="X2124" i="7"/>
  <c r="X2125" i="7"/>
  <c r="X2126" i="7"/>
  <c r="X2127" i="7"/>
  <c r="X2128" i="7"/>
  <c r="X2129" i="7"/>
  <c r="X2130" i="7"/>
  <c r="X2131" i="7"/>
  <c r="X2132" i="7"/>
  <c r="X2133" i="7"/>
  <c r="X2134" i="7"/>
  <c r="X2135" i="7"/>
  <c r="X2136" i="7"/>
  <c r="X2137" i="7"/>
  <c r="X2138" i="7"/>
  <c r="X2139" i="7"/>
  <c r="X2140" i="7"/>
  <c r="X2141" i="7"/>
  <c r="X2142" i="7"/>
  <c r="X2143" i="7"/>
  <c r="X2144" i="7"/>
  <c r="X2145" i="7"/>
  <c r="X2146" i="7"/>
  <c r="X2147" i="7"/>
  <c r="X2148" i="7"/>
  <c r="X2149" i="7"/>
  <c r="X2150" i="7"/>
  <c r="X2151" i="7"/>
  <c r="X2152" i="7"/>
  <c r="X2153" i="7"/>
  <c r="X2154" i="7"/>
  <c r="X2155" i="7"/>
  <c r="X2156" i="7"/>
  <c r="X2157" i="7"/>
  <c r="X2158" i="7"/>
  <c r="X2159" i="7"/>
  <c r="X2160" i="7"/>
  <c r="X2161" i="7"/>
  <c r="X2162" i="7"/>
  <c r="X2163" i="7"/>
  <c r="X2164" i="7"/>
  <c r="X2165" i="7"/>
  <c r="X2166" i="7"/>
  <c r="X2167" i="7"/>
  <c r="X2169" i="7"/>
  <c r="F590" i="1" l="1"/>
  <c r="F494" i="1"/>
  <c r="X2087" i="7" l="1"/>
  <c r="X2088" i="7"/>
  <c r="X2089" i="7"/>
  <c r="X2090" i="7"/>
  <c r="X2091" i="7"/>
  <c r="X2092" i="7"/>
  <c r="X2093" i="7"/>
  <c r="X2094" i="7"/>
  <c r="X2095" i="7"/>
  <c r="X2096" i="7"/>
  <c r="X2097" i="7"/>
  <c r="X2098" i="7"/>
  <c r="X2099" i="7"/>
  <c r="X2100" i="7"/>
  <c r="X2101" i="7"/>
  <c r="X2102" i="7"/>
  <c r="X2103" i="7"/>
  <c r="X2106" i="7"/>
  <c r="X2107" i="7"/>
  <c r="X2108" i="7"/>
  <c r="X2067" i="7" l="1"/>
  <c r="X2068" i="7"/>
  <c r="X2069" i="7"/>
  <c r="X2070" i="7"/>
  <c r="X2071" i="7"/>
  <c r="X2072" i="7"/>
  <c r="X2073" i="7"/>
  <c r="X2074" i="7"/>
  <c r="X2075" i="7"/>
  <c r="X2076" i="7"/>
  <c r="X2077" i="7"/>
  <c r="X2078" i="7"/>
  <c r="X2079" i="7"/>
  <c r="X2080" i="7"/>
  <c r="X2081" i="7"/>
  <c r="X2082" i="7"/>
  <c r="X2083" i="7"/>
  <c r="X2084" i="7"/>
  <c r="X2085" i="7"/>
  <c r="X2086" i="7"/>
  <c r="X2036" i="7" l="1"/>
  <c r="X2039" i="7"/>
  <c r="X2040" i="7"/>
  <c r="X2041" i="7"/>
  <c r="X2042" i="7"/>
  <c r="X2043" i="7"/>
  <c r="X2044" i="7"/>
  <c r="X2045" i="7"/>
  <c r="X2046" i="7"/>
  <c r="X2047" i="7"/>
  <c r="X2048" i="7"/>
  <c r="X2049" i="7"/>
  <c r="X2050" i="7"/>
  <c r="X2051" i="7"/>
  <c r="X2052" i="7"/>
  <c r="X2053" i="7"/>
  <c r="X2054" i="7"/>
  <c r="X2055" i="7"/>
  <c r="X2056" i="7"/>
  <c r="X2057" i="7"/>
  <c r="X2058" i="7"/>
  <c r="X2059" i="7"/>
  <c r="X2060" i="7"/>
  <c r="X2061" i="7"/>
  <c r="X2062" i="7"/>
  <c r="X2063" i="7"/>
  <c r="X2064" i="7"/>
  <c r="X2065" i="7"/>
  <c r="X2066" i="7"/>
  <c r="X2026" i="7" l="1"/>
  <c r="X2027" i="7"/>
  <c r="X2028" i="7"/>
  <c r="X2029" i="7"/>
  <c r="X2030" i="7"/>
  <c r="X2031" i="7"/>
  <c r="X2032" i="7"/>
  <c r="X2033" i="7"/>
  <c r="X2034" i="7"/>
  <c r="X2035" i="7"/>
  <c r="X2011" i="7" l="1"/>
  <c r="X2012" i="7"/>
  <c r="X2013" i="7"/>
  <c r="X2014" i="7"/>
  <c r="X2015" i="7"/>
  <c r="X2016" i="7"/>
  <c r="X2017" i="7"/>
  <c r="X2018" i="7"/>
  <c r="X2019" i="7"/>
  <c r="X2020" i="7"/>
  <c r="X2021" i="7"/>
  <c r="X2022" i="7"/>
  <c r="X2023" i="7"/>
  <c r="X2024" i="7"/>
  <c r="X2025" i="7"/>
  <c r="X1993" i="7" l="1"/>
  <c r="X1994" i="7"/>
  <c r="X1995" i="7"/>
  <c r="X1996" i="7"/>
  <c r="X1997" i="7"/>
  <c r="X1998" i="7"/>
  <c r="X1999" i="7"/>
  <c r="X2000" i="7"/>
  <c r="X2001" i="7"/>
  <c r="X2002" i="7"/>
  <c r="X2003" i="7"/>
  <c r="X2004" i="7"/>
  <c r="X2005" i="7"/>
  <c r="X2006" i="7"/>
  <c r="X2007" i="7"/>
  <c r="X2008" i="7"/>
  <c r="X2009" i="7"/>
  <c r="X2010" i="7"/>
  <c r="X1959" i="7" l="1"/>
  <c r="X1960" i="7"/>
  <c r="X1961" i="7"/>
  <c r="X1962" i="7"/>
  <c r="X1963" i="7"/>
  <c r="X1964" i="7"/>
  <c r="X1965" i="7"/>
  <c r="X1966" i="7"/>
  <c r="X1967" i="7"/>
  <c r="X1968" i="7"/>
  <c r="X1969" i="7"/>
  <c r="X1970" i="7"/>
  <c r="X1971" i="7"/>
  <c r="X1972" i="7"/>
  <c r="X1973" i="7"/>
  <c r="X1974" i="7"/>
  <c r="X1975" i="7"/>
  <c r="X1976" i="7"/>
  <c r="X1977" i="7"/>
  <c r="X1978" i="7"/>
  <c r="X1979" i="7"/>
  <c r="X1980" i="7"/>
  <c r="X1981" i="7"/>
  <c r="X1982" i="7"/>
  <c r="X1983" i="7"/>
  <c r="X1984" i="7"/>
  <c r="X1985" i="7"/>
  <c r="X1986" i="7"/>
  <c r="X1987" i="7"/>
  <c r="X1988" i="7"/>
  <c r="X1989" i="7"/>
  <c r="X1990" i="7"/>
  <c r="X1991" i="7"/>
  <c r="X1992" i="7"/>
  <c r="X1948" i="7" l="1"/>
  <c r="X1949" i="7"/>
  <c r="X1950" i="7"/>
  <c r="X1951" i="7"/>
  <c r="X1952" i="7"/>
  <c r="X1953" i="7"/>
  <c r="X1954" i="7"/>
  <c r="X1955" i="7"/>
  <c r="X1956" i="7"/>
  <c r="X1957" i="7"/>
  <c r="X1958" i="7"/>
  <c r="X1944" i="7" l="1"/>
  <c r="X1945" i="7"/>
  <c r="S5" i="8" l="1"/>
  <c r="S6" i="8"/>
  <c r="S7" i="8"/>
  <c r="S8" i="8"/>
  <c r="S9" i="8"/>
  <c r="S10" i="8"/>
  <c r="S11" i="8"/>
  <c r="S12" i="8"/>
  <c r="S13" i="8"/>
  <c r="S14" i="8"/>
  <c r="S15" i="8"/>
  <c r="S16" i="8"/>
  <c r="S17" i="8"/>
  <c r="S18" i="8"/>
  <c r="S19" i="8"/>
  <c r="S20" i="8"/>
  <c r="S21" i="8"/>
  <c r="S22" i="8"/>
  <c r="S23" i="8"/>
  <c r="S24" i="8"/>
  <c r="S25" i="8"/>
  <c r="S26" i="8"/>
  <c r="S27" i="8"/>
  <c r="S28" i="8"/>
  <c r="S29" i="8"/>
  <c r="S30" i="8"/>
  <c r="S31" i="8"/>
  <c r="S32" i="8"/>
  <c r="S33" i="8"/>
  <c r="S34" i="8"/>
  <c r="S35" i="8"/>
  <c r="S36" i="8"/>
  <c r="S37" i="8"/>
  <c r="S38" i="8"/>
  <c r="S39" i="8"/>
  <c r="S40" i="8"/>
  <c r="S41" i="8"/>
  <c r="S42" i="8"/>
  <c r="S43" i="8"/>
  <c r="S44" i="8"/>
  <c r="S45" i="8"/>
  <c r="S46" i="8"/>
  <c r="S47" i="8"/>
  <c r="S48" i="8"/>
  <c r="S49" i="8"/>
  <c r="S50" i="8"/>
  <c r="S51" i="8"/>
  <c r="S52" i="8"/>
  <c r="S53" i="8"/>
  <c r="S54" i="8"/>
  <c r="S55" i="8"/>
  <c r="S56" i="8"/>
  <c r="S57" i="8"/>
  <c r="S58" i="8"/>
  <c r="S59" i="8"/>
  <c r="S60" i="8"/>
  <c r="S61" i="8"/>
  <c r="S62" i="8"/>
  <c r="S63" i="8"/>
  <c r="S64" i="8"/>
  <c r="S65" i="8"/>
  <c r="S66" i="8"/>
  <c r="S67" i="8"/>
  <c r="S68" i="8"/>
  <c r="S69" i="8"/>
  <c r="S70" i="8"/>
  <c r="S71" i="8"/>
  <c r="S72" i="8"/>
  <c r="S73" i="8"/>
  <c r="S74" i="8"/>
  <c r="S75" i="8"/>
  <c r="S76" i="8"/>
  <c r="S77" i="8"/>
  <c r="S78" i="8"/>
  <c r="S79" i="8"/>
  <c r="S80" i="8"/>
  <c r="S81" i="8"/>
  <c r="S82" i="8"/>
  <c r="S83" i="8"/>
  <c r="S84" i="8"/>
  <c r="S85" i="8"/>
  <c r="S86" i="8"/>
  <c r="S87" i="8"/>
  <c r="S88" i="8"/>
  <c r="S89" i="8"/>
  <c r="S90" i="8"/>
  <c r="S91" i="8"/>
  <c r="S92" i="8"/>
  <c r="S93" i="8"/>
  <c r="S94" i="8"/>
  <c r="S95" i="8"/>
  <c r="S96" i="8"/>
  <c r="S97" i="8"/>
  <c r="S98" i="8"/>
  <c r="S99" i="8"/>
  <c r="S100" i="8"/>
  <c r="S101" i="8"/>
  <c r="S102" i="8"/>
  <c r="S103" i="8"/>
  <c r="S104" i="8"/>
  <c r="S105" i="8"/>
  <c r="S106" i="8"/>
  <c r="S107" i="8"/>
  <c r="S108" i="8"/>
  <c r="S109" i="8"/>
  <c r="S110" i="8"/>
  <c r="S111" i="8"/>
  <c r="S112" i="8"/>
  <c r="S113" i="8"/>
  <c r="S114" i="8"/>
  <c r="S115" i="8"/>
  <c r="S116" i="8"/>
  <c r="S117" i="8"/>
  <c r="S118" i="8"/>
  <c r="S119" i="8"/>
  <c r="S120" i="8"/>
  <c r="S121" i="8"/>
  <c r="S122" i="8"/>
  <c r="S123" i="8"/>
  <c r="S124" i="8"/>
  <c r="S125" i="8"/>
  <c r="S126" i="8"/>
  <c r="S127" i="8"/>
  <c r="S128" i="8"/>
  <c r="S129" i="8"/>
  <c r="S130" i="8"/>
  <c r="S131" i="8"/>
  <c r="S132" i="8"/>
  <c r="S133" i="8"/>
  <c r="S134" i="8"/>
  <c r="S135" i="8"/>
  <c r="S136" i="8"/>
  <c r="S137" i="8"/>
  <c r="S138" i="8"/>
  <c r="S139" i="8"/>
  <c r="S140" i="8"/>
  <c r="S141" i="8"/>
  <c r="S142" i="8"/>
  <c r="S143" i="8"/>
  <c r="S144" i="8"/>
  <c r="S145" i="8"/>
  <c r="S146" i="8"/>
  <c r="S147" i="8"/>
  <c r="S148" i="8"/>
  <c r="S149" i="8"/>
  <c r="S150" i="8"/>
  <c r="S151" i="8"/>
  <c r="S152" i="8"/>
  <c r="S153" i="8"/>
  <c r="S154" i="8"/>
  <c r="S155" i="8"/>
  <c r="S156" i="8"/>
  <c r="S157" i="8"/>
  <c r="S158" i="8"/>
  <c r="S159" i="8"/>
  <c r="S160" i="8"/>
  <c r="S161" i="8"/>
  <c r="S162" i="8"/>
  <c r="S163" i="8"/>
  <c r="S164" i="8"/>
  <c r="S165" i="8"/>
  <c r="S166" i="8"/>
  <c r="S167" i="8"/>
  <c r="S168" i="8"/>
  <c r="S169" i="8"/>
  <c r="S170" i="8"/>
  <c r="S171" i="8"/>
  <c r="S172" i="8"/>
  <c r="S173" i="8"/>
  <c r="S174" i="8"/>
  <c r="S175" i="8"/>
  <c r="S176" i="8"/>
  <c r="S177" i="8"/>
  <c r="S178" i="8"/>
  <c r="S179" i="8"/>
  <c r="S180" i="8"/>
  <c r="S181" i="8"/>
  <c r="S182" i="8"/>
  <c r="S183" i="8"/>
  <c r="S184" i="8"/>
  <c r="S185" i="8"/>
  <c r="S186" i="8"/>
  <c r="S187" i="8"/>
  <c r="S188" i="8"/>
  <c r="S189" i="8"/>
  <c r="S190" i="8"/>
  <c r="S191" i="8"/>
  <c r="S192" i="8"/>
  <c r="S193" i="8"/>
  <c r="S194" i="8"/>
  <c r="S195" i="8"/>
  <c r="S196" i="8"/>
  <c r="S197" i="8"/>
  <c r="S198" i="8"/>
  <c r="S199" i="8"/>
  <c r="S200" i="8"/>
  <c r="S201" i="8"/>
  <c r="S202" i="8"/>
  <c r="S203" i="8"/>
  <c r="S204" i="8"/>
  <c r="S205" i="8"/>
  <c r="S206" i="8"/>
  <c r="S207" i="8"/>
  <c r="S208" i="8"/>
  <c r="S209" i="8"/>
  <c r="S210" i="8"/>
  <c r="S211" i="8"/>
  <c r="S212" i="8"/>
  <c r="S213" i="8"/>
  <c r="S214" i="8"/>
  <c r="S215" i="8"/>
  <c r="S216" i="8"/>
  <c r="S217" i="8"/>
  <c r="S218" i="8"/>
  <c r="S219" i="8"/>
  <c r="S220" i="8"/>
  <c r="S221" i="8"/>
  <c r="S222" i="8"/>
  <c r="S223" i="8"/>
  <c r="S224" i="8"/>
  <c r="S225" i="8"/>
  <c r="S226" i="8"/>
  <c r="S227" i="8"/>
  <c r="S228" i="8"/>
  <c r="S229" i="8"/>
  <c r="S230" i="8"/>
  <c r="S231" i="8"/>
  <c r="S232" i="8"/>
  <c r="S233" i="8"/>
  <c r="S234" i="8"/>
  <c r="S235" i="8"/>
  <c r="S236" i="8"/>
  <c r="S237" i="8"/>
  <c r="S238" i="8"/>
  <c r="S239" i="8"/>
  <c r="S240" i="8"/>
  <c r="S241" i="8"/>
  <c r="S242" i="8"/>
  <c r="S243" i="8"/>
  <c r="S244" i="8"/>
  <c r="S245" i="8"/>
  <c r="S246" i="8"/>
  <c r="S247" i="8"/>
  <c r="S248" i="8"/>
  <c r="S249" i="8"/>
  <c r="S250" i="8"/>
  <c r="S251" i="8"/>
  <c r="S252" i="8"/>
  <c r="S253" i="8"/>
  <c r="S254" i="8"/>
  <c r="S255" i="8"/>
  <c r="S256" i="8"/>
  <c r="S257" i="8"/>
  <c r="S258" i="8"/>
  <c r="S259" i="8"/>
  <c r="S260" i="8"/>
  <c r="S261" i="8"/>
  <c r="S262" i="8"/>
  <c r="S263" i="8"/>
  <c r="S264" i="8"/>
  <c r="S265" i="8"/>
  <c r="S266" i="8"/>
  <c r="S267" i="8"/>
  <c r="S268" i="8"/>
  <c r="S269" i="8"/>
  <c r="S270" i="8"/>
  <c r="S271" i="8"/>
  <c r="S272" i="8"/>
  <c r="S273" i="8"/>
  <c r="S274" i="8"/>
  <c r="S275" i="8"/>
  <c r="S276" i="8"/>
  <c r="S277" i="8"/>
  <c r="S278" i="8"/>
  <c r="S279" i="8"/>
  <c r="S280" i="8"/>
  <c r="S281" i="8"/>
  <c r="S282" i="8"/>
  <c r="S283" i="8"/>
  <c r="S284" i="8"/>
  <c r="S285" i="8"/>
  <c r="S286" i="8"/>
  <c r="S287" i="8"/>
  <c r="S288" i="8"/>
  <c r="S289" i="8"/>
  <c r="S290" i="8"/>
  <c r="S291" i="8"/>
  <c r="S292" i="8"/>
  <c r="S293" i="8"/>
  <c r="S294" i="8"/>
  <c r="S295" i="8"/>
  <c r="S296" i="8"/>
  <c r="S297" i="8"/>
  <c r="S298" i="8"/>
  <c r="S299" i="8"/>
  <c r="S300" i="8"/>
  <c r="S301" i="8"/>
  <c r="S302" i="8"/>
  <c r="S303" i="8"/>
  <c r="S304" i="8"/>
  <c r="S305" i="8"/>
  <c r="S306" i="8"/>
  <c r="S307" i="8"/>
  <c r="S308" i="8"/>
  <c r="S309" i="8"/>
  <c r="S310" i="8"/>
  <c r="S311" i="8"/>
  <c r="S312" i="8"/>
  <c r="S313" i="8"/>
  <c r="S314" i="8"/>
  <c r="S315" i="8"/>
  <c r="S316" i="8"/>
  <c r="S317" i="8"/>
  <c r="S318" i="8"/>
  <c r="S319" i="8"/>
  <c r="S320" i="8"/>
  <c r="S321" i="8"/>
  <c r="S322" i="8"/>
  <c r="S323" i="8"/>
  <c r="S324" i="8"/>
  <c r="S325" i="8"/>
  <c r="S326" i="8"/>
  <c r="S327" i="8"/>
  <c r="S328" i="8"/>
  <c r="S329" i="8"/>
  <c r="S330" i="8"/>
  <c r="S331" i="8"/>
  <c r="S332" i="8"/>
  <c r="S333" i="8"/>
  <c r="S334" i="8"/>
  <c r="S335" i="8"/>
  <c r="S336" i="8"/>
  <c r="S337" i="8"/>
  <c r="S338" i="8"/>
  <c r="S339" i="8"/>
  <c r="S340" i="8"/>
  <c r="S341" i="8"/>
  <c r="S342" i="8"/>
  <c r="S343" i="8"/>
  <c r="S344" i="8"/>
  <c r="S345" i="8"/>
  <c r="S346" i="8"/>
  <c r="S347" i="8"/>
  <c r="S348" i="8"/>
  <c r="S349" i="8"/>
  <c r="S350" i="8"/>
  <c r="S351" i="8"/>
  <c r="S352" i="8"/>
  <c r="S353" i="8"/>
  <c r="S354" i="8"/>
  <c r="S355" i="8"/>
  <c r="S356" i="8"/>
  <c r="S357" i="8"/>
  <c r="S358" i="8"/>
  <c r="S359" i="8"/>
  <c r="S360" i="8"/>
  <c r="S361" i="8"/>
  <c r="S362" i="8"/>
  <c r="S363" i="8"/>
  <c r="S364" i="8"/>
  <c r="S365" i="8"/>
  <c r="S366" i="8"/>
  <c r="S367" i="8"/>
  <c r="S368" i="8"/>
  <c r="S369" i="8"/>
  <c r="S370" i="8"/>
  <c r="S371" i="8"/>
  <c r="S372" i="8"/>
  <c r="S373" i="8"/>
  <c r="S374" i="8"/>
  <c r="S375" i="8"/>
  <c r="S376" i="8"/>
  <c r="S377" i="8"/>
  <c r="S378" i="8"/>
  <c r="S379" i="8"/>
  <c r="S380" i="8"/>
  <c r="S381" i="8"/>
  <c r="S382" i="8"/>
  <c r="S383" i="8"/>
  <c r="S384" i="8"/>
  <c r="S385" i="8"/>
  <c r="S386" i="8"/>
  <c r="S387" i="8"/>
  <c r="S388" i="8"/>
  <c r="S389" i="8"/>
  <c r="S390" i="8"/>
  <c r="S391" i="8"/>
  <c r="S392" i="8"/>
  <c r="S393" i="8"/>
  <c r="S394" i="8"/>
  <c r="S395" i="8"/>
  <c r="S396" i="8"/>
  <c r="S397" i="8"/>
  <c r="S398" i="8"/>
  <c r="S399" i="8"/>
  <c r="S400" i="8"/>
  <c r="S401" i="8"/>
  <c r="S402" i="8"/>
  <c r="S403" i="8"/>
  <c r="S404" i="8"/>
  <c r="S405" i="8"/>
  <c r="S406" i="8"/>
  <c r="S407" i="8"/>
  <c r="S408" i="8"/>
  <c r="S409" i="8"/>
  <c r="S410" i="8"/>
  <c r="S411" i="8"/>
  <c r="S412" i="8"/>
  <c r="S413" i="8"/>
  <c r="S414" i="8"/>
  <c r="S415" i="8"/>
  <c r="S416" i="8"/>
  <c r="S417" i="8"/>
  <c r="S418" i="8"/>
  <c r="S419" i="8"/>
  <c r="S420" i="8"/>
  <c r="S421" i="8"/>
  <c r="S422" i="8"/>
  <c r="S423" i="8"/>
  <c r="S424" i="8"/>
  <c r="S425" i="8"/>
  <c r="S426" i="8"/>
  <c r="S427" i="8"/>
  <c r="S428" i="8"/>
  <c r="S429" i="8"/>
  <c r="S430" i="8"/>
  <c r="S431" i="8"/>
  <c r="S432" i="8"/>
  <c r="S433" i="8"/>
  <c r="S434" i="8"/>
  <c r="S435" i="8"/>
  <c r="S436" i="8"/>
  <c r="S437" i="8"/>
  <c r="S438" i="8"/>
  <c r="S439" i="8"/>
  <c r="S440" i="8"/>
  <c r="S441" i="8"/>
  <c r="S442" i="8"/>
  <c r="S443" i="8"/>
  <c r="S444" i="8"/>
  <c r="S445" i="8"/>
  <c r="S446" i="8"/>
  <c r="S447" i="8"/>
  <c r="S448" i="8"/>
  <c r="S449" i="8"/>
  <c r="S450" i="8"/>
  <c r="S451" i="8"/>
  <c r="S452" i="8"/>
  <c r="S453" i="8"/>
  <c r="S454" i="8"/>
  <c r="S455" i="8"/>
  <c r="S456" i="8"/>
  <c r="S457" i="8"/>
  <c r="S458" i="8"/>
  <c r="S459" i="8"/>
  <c r="S460" i="8"/>
  <c r="S461" i="8"/>
  <c r="S462" i="8"/>
  <c r="S463" i="8"/>
  <c r="S464" i="8"/>
  <c r="S465" i="8"/>
  <c r="S466" i="8"/>
  <c r="S467" i="8"/>
  <c r="S468" i="8"/>
  <c r="S469" i="8"/>
  <c r="S470" i="8"/>
  <c r="S471" i="8"/>
  <c r="S472" i="8"/>
  <c r="S473" i="8"/>
  <c r="S474" i="8"/>
  <c r="S475" i="8"/>
  <c r="S476" i="8"/>
  <c r="S477" i="8"/>
  <c r="S478" i="8"/>
  <c r="S479" i="8"/>
  <c r="S480" i="8"/>
  <c r="S481" i="8"/>
  <c r="S482" i="8"/>
  <c r="S483" i="8"/>
  <c r="S484" i="8"/>
  <c r="S485" i="8"/>
  <c r="S486" i="8"/>
  <c r="S487" i="8"/>
  <c r="S488" i="8"/>
  <c r="S489" i="8"/>
  <c r="S490" i="8"/>
  <c r="S491" i="8"/>
  <c r="S492" i="8"/>
  <c r="S493" i="8"/>
  <c r="S494" i="8"/>
  <c r="S495" i="8"/>
  <c r="S496" i="8"/>
  <c r="S497" i="8"/>
  <c r="S498" i="8"/>
  <c r="S499" i="8"/>
  <c r="S500" i="8"/>
  <c r="S501" i="8"/>
  <c r="S502" i="8"/>
  <c r="S503" i="8"/>
  <c r="S504" i="8"/>
  <c r="S505" i="8"/>
  <c r="S506" i="8"/>
  <c r="S507" i="8"/>
  <c r="S508" i="8"/>
  <c r="S509" i="8"/>
  <c r="S510" i="8"/>
  <c r="S511" i="8"/>
  <c r="S512" i="8"/>
  <c r="S513" i="8"/>
  <c r="S514" i="8"/>
  <c r="S515" i="8"/>
  <c r="S516" i="8"/>
  <c r="S517" i="8"/>
  <c r="S518" i="8"/>
  <c r="S519" i="8"/>
  <c r="S520" i="8"/>
  <c r="S521" i="8"/>
  <c r="S522" i="8"/>
  <c r="S523" i="8"/>
  <c r="S524" i="8"/>
  <c r="S525" i="8"/>
  <c r="S526" i="8"/>
  <c r="S527" i="8"/>
  <c r="S528" i="8"/>
  <c r="S529" i="8"/>
  <c r="S530" i="8"/>
  <c r="S531" i="8"/>
  <c r="S532" i="8"/>
  <c r="S533" i="8"/>
  <c r="S534" i="8"/>
  <c r="S535" i="8"/>
  <c r="S536" i="8"/>
  <c r="S537" i="8"/>
  <c r="S538" i="8"/>
  <c r="S539" i="8"/>
  <c r="S540" i="8"/>
  <c r="S541" i="8"/>
  <c r="S542" i="8"/>
  <c r="S543" i="8"/>
  <c r="S544" i="8"/>
  <c r="S545" i="8"/>
  <c r="S546" i="8"/>
  <c r="S547" i="8"/>
  <c r="S548" i="8"/>
  <c r="S549" i="8"/>
  <c r="S550" i="8"/>
  <c r="S551" i="8"/>
  <c r="S552" i="8"/>
  <c r="S553" i="8"/>
  <c r="S554" i="8"/>
  <c r="S555" i="8"/>
  <c r="S556" i="8"/>
  <c r="S557" i="8"/>
  <c r="S558" i="8"/>
  <c r="S559" i="8"/>
  <c r="S560" i="8"/>
  <c r="S561" i="8"/>
  <c r="S562" i="8"/>
  <c r="S563" i="8"/>
  <c r="S564" i="8"/>
  <c r="S565" i="8"/>
  <c r="S566" i="8"/>
  <c r="S567" i="8"/>
  <c r="S568" i="8"/>
  <c r="S569" i="8"/>
  <c r="S570" i="8"/>
  <c r="S571" i="8"/>
  <c r="S572" i="8"/>
  <c r="S573" i="8"/>
  <c r="S574" i="8"/>
  <c r="S575" i="8"/>
  <c r="S576" i="8"/>
  <c r="S577" i="8"/>
  <c r="S578" i="8"/>
  <c r="S579" i="8"/>
  <c r="S580" i="8"/>
  <c r="S581" i="8"/>
  <c r="S582" i="8"/>
  <c r="S583" i="8"/>
  <c r="S584" i="8"/>
  <c r="S585" i="8"/>
  <c r="S586" i="8"/>
  <c r="S587" i="8"/>
  <c r="S588" i="8"/>
  <c r="S589" i="8"/>
  <c r="S590" i="8"/>
  <c r="S591" i="8"/>
  <c r="S592" i="8"/>
  <c r="S593" i="8"/>
  <c r="S594" i="8"/>
  <c r="S595" i="8"/>
  <c r="S596" i="8"/>
  <c r="S597" i="8"/>
  <c r="S598" i="8"/>
  <c r="S599" i="8"/>
  <c r="S600" i="8"/>
  <c r="S601" i="8"/>
  <c r="S602" i="8"/>
  <c r="S603" i="8"/>
  <c r="S604" i="8"/>
  <c r="S605" i="8"/>
  <c r="S606" i="8"/>
  <c r="S607" i="8"/>
  <c r="S608" i="8"/>
  <c r="S609" i="8"/>
  <c r="S610" i="8"/>
  <c r="S611" i="8"/>
  <c r="S612" i="8"/>
  <c r="S613" i="8"/>
  <c r="S614" i="8"/>
  <c r="S615" i="8"/>
  <c r="S616" i="8"/>
  <c r="S617" i="8"/>
  <c r="S618" i="8"/>
  <c r="S619" i="8"/>
  <c r="S620" i="8"/>
  <c r="S621" i="8"/>
  <c r="S622" i="8"/>
  <c r="S623" i="8"/>
  <c r="S624" i="8"/>
  <c r="S625" i="8"/>
  <c r="S626" i="8"/>
  <c r="S627" i="8"/>
  <c r="S628" i="8"/>
  <c r="S629" i="8"/>
  <c r="S630" i="8"/>
  <c r="S631" i="8"/>
  <c r="S632" i="8"/>
  <c r="S633" i="8"/>
  <c r="S634" i="8"/>
  <c r="S635" i="8"/>
  <c r="S636" i="8"/>
  <c r="S637" i="8"/>
  <c r="S638" i="8"/>
  <c r="S639" i="8"/>
  <c r="S640" i="8"/>
  <c r="S641" i="8"/>
  <c r="S642" i="8"/>
  <c r="S643" i="8"/>
  <c r="S644" i="8"/>
  <c r="S645" i="8"/>
  <c r="S646" i="8"/>
  <c r="S647" i="8"/>
  <c r="S648" i="8"/>
  <c r="S649" i="8"/>
  <c r="S650" i="8"/>
  <c r="S651" i="8"/>
  <c r="S652" i="8"/>
  <c r="S653" i="8"/>
  <c r="S654" i="8"/>
  <c r="S655" i="8"/>
  <c r="S656" i="8"/>
  <c r="S657" i="8"/>
  <c r="S658" i="8"/>
  <c r="S659" i="8"/>
  <c r="S660" i="8"/>
  <c r="S661" i="8"/>
  <c r="S662" i="8"/>
  <c r="S663" i="8"/>
  <c r="S664" i="8"/>
  <c r="S665" i="8"/>
  <c r="S666" i="8"/>
  <c r="S667" i="8"/>
  <c r="S668" i="8"/>
  <c r="S669" i="8"/>
  <c r="S670" i="8"/>
  <c r="S671" i="8"/>
  <c r="S672" i="8"/>
  <c r="S673" i="8"/>
  <c r="S674" i="8"/>
  <c r="S675" i="8"/>
  <c r="S676" i="8"/>
  <c r="S677" i="8"/>
  <c r="S678" i="8"/>
  <c r="S679" i="8"/>
  <c r="S680" i="8"/>
  <c r="S681" i="8"/>
  <c r="S682" i="8"/>
  <c r="S683" i="8"/>
  <c r="S684" i="8"/>
  <c r="S685" i="8"/>
  <c r="S686" i="8"/>
  <c r="S687" i="8"/>
  <c r="S688" i="8"/>
  <c r="S689" i="8"/>
  <c r="S690" i="8"/>
  <c r="S691" i="8"/>
  <c r="S692" i="8"/>
  <c r="S693" i="8"/>
  <c r="S694" i="8"/>
  <c r="S695" i="8"/>
  <c r="S696" i="8"/>
  <c r="S697" i="8"/>
  <c r="S698" i="8"/>
  <c r="S699" i="8"/>
  <c r="S700" i="8"/>
  <c r="S701" i="8"/>
  <c r="S702" i="8"/>
  <c r="S703" i="8"/>
  <c r="S704" i="8"/>
  <c r="S705" i="8"/>
  <c r="S706" i="8"/>
  <c r="S707" i="8"/>
  <c r="S708" i="8"/>
  <c r="S709" i="8"/>
  <c r="S710" i="8"/>
  <c r="S711" i="8"/>
  <c r="S712" i="8"/>
  <c r="S713" i="8"/>
  <c r="S714" i="8"/>
  <c r="S715" i="8"/>
  <c r="S716" i="8"/>
  <c r="S717" i="8"/>
  <c r="S718" i="8"/>
  <c r="S719" i="8"/>
  <c r="S720" i="8"/>
  <c r="S721" i="8"/>
  <c r="S722" i="8"/>
  <c r="S723" i="8"/>
  <c r="S724" i="8"/>
  <c r="S725" i="8"/>
  <c r="S726" i="8"/>
  <c r="S727" i="8"/>
  <c r="S728" i="8"/>
  <c r="S729" i="8"/>
  <c r="S730" i="8"/>
  <c r="S731" i="8"/>
  <c r="S732" i="8"/>
  <c r="S733" i="8"/>
  <c r="S734" i="8"/>
  <c r="S735" i="8"/>
  <c r="S736" i="8"/>
  <c r="S737" i="8"/>
  <c r="S738" i="8"/>
  <c r="S739" i="8"/>
  <c r="S740" i="8"/>
  <c r="S741" i="8"/>
  <c r="S742" i="8"/>
  <c r="S743" i="8"/>
  <c r="S744" i="8"/>
  <c r="S745" i="8"/>
  <c r="S746" i="8"/>
  <c r="S747" i="8"/>
  <c r="S748" i="8"/>
  <c r="S749" i="8"/>
  <c r="S750" i="8"/>
  <c r="S751" i="8"/>
  <c r="S752" i="8"/>
  <c r="S753" i="8"/>
  <c r="S754" i="8"/>
  <c r="S755" i="8"/>
  <c r="S756" i="8"/>
  <c r="S757" i="8"/>
  <c r="S758" i="8"/>
  <c r="S759" i="8"/>
  <c r="S760" i="8"/>
  <c r="S761" i="8"/>
  <c r="X1825" i="7" l="1"/>
  <c r="X1826" i="7"/>
  <c r="X1827" i="7"/>
  <c r="X1831" i="7"/>
  <c r="X1832" i="7"/>
  <c r="X1839" i="7"/>
  <c r="X1840" i="7"/>
  <c r="X1918" i="7"/>
  <c r="X1940" i="7"/>
  <c r="X1941" i="7"/>
  <c r="X1833" i="7"/>
  <c r="X1834" i="7"/>
  <c r="X1835" i="7"/>
  <c r="X1860" i="7"/>
  <c r="X1861" i="7"/>
  <c r="X1862" i="7"/>
  <c r="X1863" i="7"/>
  <c r="X1870" i="7"/>
  <c r="X1919" i="7"/>
  <c r="X1871" i="7"/>
  <c r="X1872" i="7"/>
  <c r="X1873" i="7"/>
  <c r="X1874" i="7"/>
  <c r="X1875" i="7"/>
  <c r="X1876" i="7"/>
  <c r="X1877" i="7"/>
  <c r="X1878" i="7"/>
  <c r="X1882" i="7"/>
  <c r="X1883" i="7"/>
  <c r="X1884" i="7"/>
  <c r="X1885" i="7"/>
  <c r="X1886" i="7"/>
  <c r="X1887" i="7"/>
  <c r="X1888" i="7"/>
  <c r="X1889" i="7"/>
  <c r="X1909" i="7"/>
  <c r="X1931" i="7"/>
  <c r="X1932" i="7"/>
  <c r="X1790" i="7"/>
  <c r="X1903" i="7"/>
  <c r="X1821" i="7"/>
  <c r="X1822" i="7"/>
  <c r="X1823" i="7"/>
  <c r="X1824" i="7"/>
  <c r="X1735" i="7" l="1"/>
  <c r="X1736" i="7"/>
  <c r="X1812" i="7"/>
  <c r="X1737" i="7"/>
  <c r="X1738" i="7"/>
  <c r="X1813" i="7"/>
  <c r="X1814" i="7"/>
  <c r="X1739" i="7"/>
  <c r="X1784" i="7"/>
  <c r="X1815" i="7"/>
  <c r="X1829" i="7"/>
  <c r="X1830" i="7"/>
  <c r="X1921" i="7" l="1"/>
  <c r="X1807" i="7"/>
  <c r="X1742" i="7"/>
  <c r="X1843" i="7"/>
  <c r="X1776" i="7"/>
  <c r="X1758" i="7"/>
  <c r="X1901" i="7"/>
  <c r="X1902" i="7"/>
  <c r="X1914" i="7"/>
  <c r="X1915" i="7"/>
  <c r="X1930" i="7"/>
  <c r="X1938" i="7"/>
  <c r="X1939" i="7"/>
  <c r="X1757" i="7"/>
  <c r="X1917" i="7"/>
  <c r="X1809" i="7"/>
  <c r="X1828" i="7"/>
  <c r="X1810" i="7"/>
  <c r="X1811" i="7"/>
  <c r="X1820" i="7"/>
  <c r="X1908" i="7"/>
  <c r="X1781" i="7"/>
  <c r="X1894" i="7"/>
  <c r="X1893" i="7"/>
  <c r="X1734" i="7"/>
  <c r="X1733" i="7"/>
  <c r="X1927" i="7"/>
  <c r="X1926" i="7"/>
  <c r="X1925" i="7"/>
  <c r="X1780" i="7"/>
  <c r="X1858" i="7"/>
  <c r="X1924" i="7"/>
  <c r="X1923" i="7"/>
  <c r="X1922" i="7"/>
  <c r="X1732" i="7"/>
  <c r="X1731" i="7"/>
  <c r="X1788" i="7"/>
  <c r="X1779" i="7"/>
  <c r="X1778" i="7"/>
  <c r="X1913" i="7"/>
  <c r="X1845" i="7" l="1"/>
  <c r="X1740" i="7"/>
  <c r="X1895" i="7"/>
  <c r="X1846" i="7"/>
  <c r="X1762" i="7"/>
  <c r="X1786" i="7"/>
  <c r="X1763" i="7"/>
  <c r="X1726" i="7"/>
  <c r="X1808" i="7"/>
  <c r="X1741" i="7"/>
  <c r="X1749" i="7"/>
  <c r="X1890" i="7"/>
  <c r="X1795" i="7"/>
  <c r="X1892" i="7"/>
  <c r="X1906" i="7"/>
  <c r="X1743" i="7"/>
  <c r="X1744" i="7"/>
  <c r="X1796" i="7"/>
  <c r="X1797" i="7"/>
  <c r="X1798" i="7"/>
  <c r="X1910" i="7"/>
  <c r="X1746" i="7"/>
  <c r="X1816" i="7"/>
  <c r="X1841" i="7"/>
  <c r="X1905" i="7"/>
  <c r="X1753" i="7"/>
  <c r="X1754" i="7"/>
  <c r="X1771" i="7"/>
  <c r="X1852" i="7"/>
  <c r="X1819" i="7"/>
  <c r="X1730" i="7"/>
  <c r="X1907" i="7"/>
  <c r="X1802" i="7"/>
  <c r="X1853" i="7"/>
  <c r="X1728" i="7"/>
  <c r="X1854" i="7"/>
  <c r="X1942" i="7"/>
  <c r="X1920" i="7"/>
  <c r="X1759" i="7"/>
  <c r="X1881" i="7"/>
  <c r="X1838" i="7"/>
  <c r="X1805" i="7"/>
  <c r="X1806" i="7"/>
  <c r="X1756" i="7"/>
  <c r="X1789" i="7"/>
  <c r="X1747" i="7"/>
  <c r="X1783" i="7"/>
  <c r="X1855" i="7"/>
  <c r="X1856" i="7"/>
  <c r="X1857" i="7"/>
  <c r="X1911" i="7"/>
  <c r="X1750" i="7"/>
  <c r="X1751" i="7"/>
  <c r="X1937" i="7"/>
  <c r="X1859" i="7"/>
  <c r="X1760" i="7"/>
  <c r="X1916" i="7"/>
  <c r="X1865" i="7"/>
  <c r="X1777" i="7"/>
  <c r="X1866" i="7"/>
  <c r="X1772" i="7"/>
  <c r="X1773" i="7"/>
  <c r="X1770" i="7"/>
  <c r="X1774" i="7"/>
  <c r="X1896" i="7"/>
  <c r="X1867" i="7"/>
  <c r="X1879" i="7"/>
  <c r="X1868" i="7"/>
  <c r="X1842" i="7"/>
  <c r="X1933" i="7"/>
  <c r="X1934" i="7"/>
  <c r="X1928" i="7"/>
  <c r="X1768" i="7"/>
  <c r="X1769" i="7"/>
  <c r="X1869" i="7"/>
  <c r="X1891" i="7"/>
  <c r="X1929" i="7"/>
  <c r="X1935" i="7"/>
  <c r="X1897" i="7"/>
  <c r="X1864" i="7"/>
  <c r="X1787" i="7"/>
  <c r="X1752" i="7"/>
  <c r="X1761" i="7"/>
  <c r="X1729" i="7"/>
  <c r="X1745" i="7"/>
  <c r="X1880" i="7"/>
  <c r="X1851" i="7"/>
  <c r="X1847" i="7"/>
  <c r="X1764" i="7"/>
  <c r="X1898" i="7"/>
  <c r="X1936" i="7"/>
  <c r="X1727" i="7"/>
  <c r="X1792" i="7"/>
  <c r="X1791" i="7"/>
  <c r="X1904" i="7"/>
  <c r="X1765" i="7"/>
  <c r="X1785" i="7"/>
  <c r="X1748" i="7"/>
  <c r="X1799" i="7"/>
  <c r="X1800" i="7"/>
  <c r="X1844" i="7"/>
  <c r="X1793" i="7"/>
  <c r="X1848" i="7"/>
  <c r="X1775" i="7"/>
  <c r="X1755" i="7"/>
  <c r="X1794" i="7"/>
  <c r="X1899" i="7"/>
  <c r="X1943" i="7"/>
  <c r="X1900" i="7"/>
  <c r="X1782" i="7"/>
  <c r="X1801" i="7"/>
  <c r="X1849" i="7"/>
  <c r="X1850" i="7"/>
  <c r="X1803" i="7"/>
  <c r="X1804" i="7"/>
  <c r="X1766" i="7"/>
  <c r="X1767" i="7"/>
  <c r="X1912" i="7"/>
  <c r="X1817" i="7"/>
  <c r="X1818" i="7"/>
  <c r="G16" i="4"/>
  <c r="H12" i="4"/>
  <c r="H11" i="4"/>
  <c r="J15" i="4" l="1"/>
  <c r="R23" i="4"/>
  <c r="J23" i="4"/>
  <c r="R5" i="8" l="1"/>
  <c r="R6" i="8"/>
  <c r="R7" i="8"/>
  <c r="R8" i="8"/>
  <c r="R9" i="8"/>
  <c r="R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77" i="8"/>
  <c r="R78" i="8"/>
  <c r="R79" i="8"/>
  <c r="R80" i="8"/>
  <c r="R81" i="8"/>
  <c r="R82" i="8"/>
  <c r="R83" i="8"/>
  <c r="R84" i="8"/>
  <c r="R85" i="8"/>
  <c r="R86" i="8"/>
  <c r="R87" i="8"/>
  <c r="R88" i="8"/>
  <c r="R89" i="8"/>
  <c r="R90" i="8"/>
  <c r="R91" i="8"/>
  <c r="R92" i="8"/>
  <c r="R93" i="8"/>
  <c r="R94" i="8"/>
  <c r="R95" i="8"/>
  <c r="R96" i="8"/>
  <c r="R97" i="8"/>
  <c r="R98" i="8"/>
  <c r="R99" i="8"/>
  <c r="R100" i="8"/>
  <c r="R101" i="8"/>
  <c r="R102" i="8"/>
  <c r="R103" i="8"/>
  <c r="R104" i="8"/>
  <c r="R105" i="8"/>
  <c r="R106" i="8"/>
  <c r="R107" i="8"/>
  <c r="R108" i="8"/>
  <c r="R109" i="8"/>
  <c r="R110" i="8"/>
  <c r="R111" i="8"/>
  <c r="R112" i="8"/>
  <c r="R113" i="8"/>
  <c r="R114" i="8"/>
  <c r="R115" i="8"/>
  <c r="R116" i="8"/>
  <c r="R117" i="8"/>
  <c r="R118" i="8"/>
  <c r="R119" i="8"/>
  <c r="R120" i="8"/>
  <c r="R121" i="8"/>
  <c r="R122" i="8"/>
  <c r="R123" i="8"/>
  <c r="R124" i="8"/>
  <c r="R125" i="8"/>
  <c r="R126" i="8"/>
  <c r="R127" i="8"/>
  <c r="R128" i="8"/>
  <c r="R129" i="8"/>
  <c r="R130" i="8"/>
  <c r="R131" i="8"/>
  <c r="R132" i="8"/>
  <c r="R133" i="8"/>
  <c r="R134" i="8"/>
  <c r="R135" i="8"/>
  <c r="R136" i="8"/>
  <c r="R137" i="8"/>
  <c r="R138" i="8"/>
  <c r="R139" i="8"/>
  <c r="R140" i="8"/>
  <c r="R141" i="8"/>
  <c r="R142" i="8"/>
  <c r="R143" i="8"/>
  <c r="R144" i="8"/>
  <c r="R145" i="8"/>
  <c r="R146" i="8"/>
  <c r="R147" i="8"/>
  <c r="R148" i="8"/>
  <c r="R149" i="8"/>
  <c r="R150" i="8"/>
  <c r="R151" i="8"/>
  <c r="R152" i="8"/>
  <c r="R153" i="8"/>
  <c r="R154" i="8"/>
  <c r="R155" i="8"/>
  <c r="R156" i="8"/>
  <c r="R157" i="8"/>
  <c r="R158" i="8"/>
  <c r="R159" i="8"/>
  <c r="R160" i="8"/>
  <c r="R161" i="8"/>
  <c r="R162" i="8"/>
  <c r="R163" i="8"/>
  <c r="R164" i="8"/>
  <c r="R165" i="8"/>
  <c r="R166" i="8"/>
  <c r="R167" i="8"/>
  <c r="R168" i="8"/>
  <c r="R169" i="8"/>
  <c r="R170" i="8"/>
  <c r="R171" i="8"/>
  <c r="R172" i="8"/>
  <c r="R173" i="8"/>
  <c r="R174" i="8"/>
  <c r="R175" i="8"/>
  <c r="R176" i="8"/>
  <c r="R177" i="8"/>
  <c r="R178" i="8"/>
  <c r="R179" i="8"/>
  <c r="R180" i="8"/>
  <c r="R181" i="8"/>
  <c r="R182" i="8"/>
  <c r="R183" i="8"/>
  <c r="R184" i="8"/>
  <c r="R185" i="8"/>
  <c r="R186" i="8"/>
  <c r="R187" i="8"/>
  <c r="R188" i="8"/>
  <c r="R189" i="8"/>
  <c r="R190" i="8"/>
  <c r="R191" i="8"/>
  <c r="R192" i="8"/>
  <c r="R193" i="8"/>
  <c r="R194" i="8"/>
  <c r="R195" i="8"/>
  <c r="R196" i="8"/>
  <c r="R197" i="8"/>
  <c r="R198" i="8"/>
  <c r="R199" i="8"/>
  <c r="R200" i="8"/>
  <c r="R201" i="8"/>
  <c r="R202" i="8"/>
  <c r="R203" i="8"/>
  <c r="R204" i="8"/>
  <c r="R205" i="8"/>
  <c r="R206" i="8"/>
  <c r="R207" i="8"/>
  <c r="R208" i="8"/>
  <c r="R209" i="8"/>
  <c r="R210" i="8"/>
  <c r="R211" i="8"/>
  <c r="R212" i="8"/>
  <c r="R213" i="8"/>
  <c r="R214" i="8"/>
  <c r="R215" i="8"/>
  <c r="R216" i="8"/>
  <c r="R217" i="8"/>
  <c r="R218" i="8"/>
  <c r="R219" i="8"/>
  <c r="R220" i="8"/>
  <c r="R221" i="8"/>
  <c r="R222" i="8"/>
  <c r="R223" i="8"/>
  <c r="R224" i="8"/>
  <c r="R225" i="8"/>
  <c r="R226" i="8"/>
  <c r="R227" i="8"/>
  <c r="R228" i="8"/>
  <c r="R229" i="8"/>
  <c r="R230" i="8"/>
  <c r="R231" i="8"/>
  <c r="R232" i="8"/>
  <c r="R233" i="8"/>
  <c r="R234" i="8"/>
  <c r="R235" i="8"/>
  <c r="R236" i="8"/>
  <c r="R237" i="8"/>
  <c r="R238" i="8"/>
  <c r="R239" i="8"/>
  <c r="R240" i="8"/>
  <c r="R241" i="8"/>
  <c r="R242" i="8"/>
  <c r="R243" i="8"/>
  <c r="R244" i="8"/>
  <c r="R245" i="8"/>
  <c r="R246" i="8"/>
  <c r="R247" i="8"/>
  <c r="R248" i="8"/>
  <c r="R249" i="8"/>
  <c r="R250" i="8"/>
  <c r="R251" i="8"/>
  <c r="R252" i="8"/>
  <c r="R253" i="8"/>
  <c r="R254" i="8"/>
  <c r="R255" i="8"/>
  <c r="R256" i="8"/>
  <c r="R257" i="8"/>
  <c r="R258" i="8"/>
  <c r="R259" i="8"/>
  <c r="R260" i="8"/>
  <c r="R261" i="8"/>
  <c r="R262" i="8"/>
  <c r="R263" i="8"/>
  <c r="R264" i="8"/>
  <c r="R265" i="8"/>
  <c r="R266" i="8"/>
  <c r="R267" i="8"/>
  <c r="R268" i="8"/>
  <c r="R269" i="8"/>
  <c r="R270" i="8"/>
  <c r="R271" i="8"/>
  <c r="R272" i="8"/>
  <c r="R273" i="8"/>
  <c r="R274" i="8"/>
  <c r="R275" i="8"/>
  <c r="R276" i="8"/>
  <c r="R277" i="8"/>
  <c r="R278" i="8"/>
  <c r="R279" i="8"/>
  <c r="R280" i="8"/>
  <c r="R281" i="8"/>
  <c r="R282" i="8"/>
  <c r="R283" i="8"/>
  <c r="R284" i="8"/>
  <c r="R285" i="8"/>
  <c r="R286" i="8"/>
  <c r="R287" i="8"/>
  <c r="R288" i="8"/>
  <c r="R289" i="8"/>
  <c r="R290" i="8"/>
  <c r="R291" i="8"/>
  <c r="R292" i="8"/>
  <c r="R293" i="8"/>
  <c r="R294" i="8"/>
  <c r="R295" i="8"/>
  <c r="R296" i="8"/>
  <c r="R297" i="8"/>
  <c r="R298" i="8"/>
  <c r="R299" i="8"/>
  <c r="R300" i="8"/>
  <c r="R301" i="8"/>
  <c r="R302" i="8"/>
  <c r="R303" i="8"/>
  <c r="R304" i="8"/>
  <c r="R305" i="8"/>
  <c r="R306" i="8"/>
  <c r="R307" i="8"/>
  <c r="R308" i="8"/>
  <c r="R309" i="8"/>
  <c r="R310" i="8"/>
  <c r="R311" i="8"/>
  <c r="R312" i="8"/>
  <c r="R313" i="8"/>
  <c r="R314" i="8"/>
  <c r="R315" i="8"/>
  <c r="R316" i="8"/>
  <c r="R317" i="8"/>
  <c r="R318" i="8"/>
  <c r="R319" i="8"/>
  <c r="R320" i="8"/>
  <c r="R321" i="8"/>
  <c r="R322" i="8"/>
  <c r="R323" i="8"/>
  <c r="R324" i="8"/>
  <c r="R325" i="8"/>
  <c r="R326" i="8"/>
  <c r="R327" i="8"/>
  <c r="R328" i="8"/>
  <c r="R329" i="8"/>
  <c r="R330" i="8"/>
  <c r="R331" i="8"/>
  <c r="R332" i="8"/>
  <c r="R333" i="8"/>
  <c r="R334" i="8"/>
  <c r="R335" i="8"/>
  <c r="R336" i="8"/>
  <c r="R337" i="8"/>
  <c r="R338" i="8"/>
  <c r="R339" i="8"/>
  <c r="R340" i="8"/>
  <c r="R341" i="8"/>
  <c r="R342" i="8"/>
  <c r="R343" i="8"/>
  <c r="R344" i="8"/>
  <c r="R345" i="8"/>
  <c r="R346" i="8"/>
  <c r="R347" i="8"/>
  <c r="R348" i="8"/>
  <c r="R349" i="8"/>
  <c r="R350" i="8"/>
  <c r="R351" i="8"/>
  <c r="R352" i="8"/>
  <c r="R353" i="8"/>
  <c r="R354" i="8"/>
  <c r="R355" i="8"/>
  <c r="R356" i="8"/>
  <c r="R357" i="8"/>
  <c r="R358" i="8"/>
  <c r="R359" i="8"/>
  <c r="R360" i="8"/>
  <c r="R361" i="8"/>
  <c r="R362" i="8"/>
  <c r="R363" i="8"/>
  <c r="R364" i="8"/>
  <c r="R365" i="8"/>
  <c r="R366" i="8"/>
  <c r="R367" i="8"/>
  <c r="R368" i="8"/>
  <c r="R369" i="8"/>
  <c r="R370" i="8"/>
  <c r="R371" i="8"/>
  <c r="R372" i="8"/>
  <c r="R373" i="8"/>
  <c r="R374" i="8"/>
  <c r="R375" i="8"/>
  <c r="R376" i="8"/>
  <c r="R377" i="8"/>
  <c r="R378" i="8"/>
  <c r="R379" i="8"/>
  <c r="R380" i="8"/>
  <c r="R381" i="8"/>
  <c r="R382" i="8"/>
  <c r="R383" i="8"/>
  <c r="R384" i="8"/>
  <c r="R385" i="8"/>
  <c r="R386" i="8"/>
  <c r="R387" i="8"/>
  <c r="R388" i="8"/>
  <c r="R389" i="8"/>
  <c r="R390" i="8"/>
  <c r="R391" i="8"/>
  <c r="R392" i="8"/>
  <c r="R393" i="8"/>
  <c r="R394" i="8"/>
  <c r="R395" i="8"/>
  <c r="R396" i="8"/>
  <c r="R397" i="8"/>
  <c r="R398" i="8"/>
  <c r="R399" i="8"/>
  <c r="R400" i="8"/>
  <c r="R401" i="8"/>
  <c r="R402" i="8"/>
  <c r="R403" i="8"/>
  <c r="R404" i="8"/>
  <c r="R405" i="8"/>
  <c r="R406" i="8"/>
  <c r="R407" i="8"/>
  <c r="R408" i="8"/>
  <c r="R409" i="8"/>
  <c r="R410" i="8"/>
  <c r="R411" i="8"/>
  <c r="R412" i="8"/>
  <c r="R413" i="8"/>
  <c r="R414" i="8"/>
  <c r="R415" i="8"/>
  <c r="R416" i="8"/>
  <c r="R417" i="8"/>
  <c r="R418" i="8"/>
  <c r="R419" i="8"/>
  <c r="R420" i="8"/>
  <c r="R421" i="8"/>
  <c r="R422" i="8"/>
  <c r="R423" i="8"/>
  <c r="R424" i="8"/>
  <c r="R425" i="8"/>
  <c r="R426" i="8"/>
  <c r="R427" i="8"/>
  <c r="R428" i="8"/>
  <c r="R429" i="8"/>
  <c r="R430" i="8"/>
  <c r="R431" i="8"/>
  <c r="R432" i="8"/>
  <c r="R433" i="8"/>
  <c r="R434" i="8"/>
  <c r="R435" i="8"/>
  <c r="R436" i="8"/>
  <c r="R437" i="8"/>
  <c r="R438" i="8"/>
  <c r="R439" i="8"/>
  <c r="R440" i="8"/>
  <c r="R441" i="8"/>
  <c r="R442" i="8"/>
  <c r="R443" i="8"/>
  <c r="R444" i="8"/>
  <c r="R445" i="8"/>
  <c r="R446" i="8"/>
  <c r="R447" i="8"/>
  <c r="R448" i="8"/>
  <c r="R449" i="8"/>
  <c r="R450" i="8"/>
  <c r="R451" i="8"/>
  <c r="R452" i="8"/>
  <c r="R453" i="8"/>
  <c r="R454" i="8"/>
  <c r="R455" i="8"/>
  <c r="R456" i="8"/>
  <c r="R457" i="8"/>
  <c r="R458" i="8"/>
  <c r="R459" i="8"/>
  <c r="R460" i="8"/>
  <c r="R461" i="8"/>
  <c r="R462" i="8"/>
  <c r="R463" i="8"/>
  <c r="R464" i="8"/>
  <c r="R465" i="8"/>
  <c r="R466" i="8"/>
  <c r="R467" i="8"/>
  <c r="R468" i="8"/>
  <c r="R469" i="8"/>
  <c r="R470" i="8"/>
  <c r="R471" i="8"/>
  <c r="R472" i="8"/>
  <c r="R473" i="8"/>
  <c r="R474" i="8"/>
  <c r="R475" i="8"/>
  <c r="R476" i="8"/>
  <c r="R477" i="8"/>
  <c r="R478" i="8"/>
  <c r="R479" i="8"/>
  <c r="R480" i="8"/>
  <c r="R481" i="8"/>
  <c r="R482" i="8"/>
  <c r="R483" i="8"/>
  <c r="R484" i="8"/>
  <c r="R485" i="8"/>
  <c r="R486" i="8"/>
  <c r="R487" i="8"/>
  <c r="R488" i="8"/>
  <c r="R489" i="8"/>
  <c r="R490" i="8"/>
  <c r="R491" i="8"/>
  <c r="R492" i="8"/>
  <c r="R493" i="8"/>
  <c r="R494" i="8"/>
  <c r="R495" i="8"/>
  <c r="R496" i="8"/>
  <c r="R497" i="8"/>
  <c r="R498" i="8"/>
  <c r="R499" i="8"/>
  <c r="R500" i="8"/>
  <c r="R501" i="8"/>
  <c r="R502" i="8"/>
  <c r="R503" i="8"/>
  <c r="R504" i="8"/>
  <c r="R505" i="8"/>
  <c r="R506" i="8"/>
  <c r="R507" i="8"/>
  <c r="R508" i="8"/>
  <c r="R509" i="8"/>
  <c r="R510" i="8"/>
  <c r="R511" i="8"/>
  <c r="R512" i="8"/>
  <c r="R513" i="8"/>
  <c r="R514" i="8"/>
  <c r="R515" i="8"/>
  <c r="R516" i="8"/>
  <c r="R517" i="8"/>
  <c r="R518" i="8"/>
  <c r="R519" i="8"/>
  <c r="R520" i="8"/>
  <c r="R521" i="8"/>
  <c r="R522" i="8"/>
  <c r="R523" i="8"/>
  <c r="R524" i="8"/>
  <c r="R525" i="8"/>
  <c r="R526" i="8"/>
  <c r="R527" i="8"/>
  <c r="R528" i="8"/>
  <c r="R529" i="8"/>
  <c r="R530" i="8"/>
  <c r="R531" i="8"/>
  <c r="R532" i="8"/>
  <c r="R533" i="8"/>
  <c r="R534" i="8"/>
  <c r="R535" i="8"/>
  <c r="R536" i="8"/>
  <c r="R537" i="8"/>
  <c r="R538" i="8"/>
  <c r="R539" i="8"/>
  <c r="R540" i="8"/>
  <c r="R541" i="8"/>
  <c r="R542" i="8"/>
  <c r="R543" i="8"/>
  <c r="R544" i="8"/>
  <c r="R545" i="8"/>
  <c r="R546" i="8"/>
  <c r="R547" i="8"/>
  <c r="R548" i="8"/>
  <c r="R549" i="8"/>
  <c r="R550" i="8"/>
  <c r="R551" i="8"/>
  <c r="R552" i="8"/>
  <c r="R553" i="8"/>
  <c r="R554" i="8"/>
  <c r="R555" i="8"/>
  <c r="R556" i="8"/>
  <c r="R557" i="8"/>
  <c r="R558" i="8"/>
  <c r="R559" i="8"/>
  <c r="R560" i="8"/>
  <c r="R561" i="8"/>
  <c r="R562" i="8"/>
  <c r="R563" i="8"/>
  <c r="R564" i="8"/>
  <c r="R565" i="8"/>
  <c r="R566" i="8"/>
  <c r="R567" i="8"/>
  <c r="R568" i="8"/>
  <c r="R569" i="8"/>
  <c r="R570" i="8"/>
  <c r="R571" i="8"/>
  <c r="R572" i="8"/>
  <c r="R573" i="8"/>
  <c r="R574" i="8"/>
  <c r="R575" i="8"/>
  <c r="R576" i="8"/>
  <c r="R577" i="8"/>
  <c r="R578" i="8"/>
  <c r="R579" i="8"/>
  <c r="R580" i="8"/>
  <c r="R581" i="8"/>
  <c r="R582" i="8"/>
  <c r="R583" i="8"/>
  <c r="R584" i="8"/>
  <c r="R585" i="8"/>
  <c r="R586" i="8"/>
  <c r="R587" i="8"/>
  <c r="R588" i="8"/>
  <c r="R589" i="8"/>
  <c r="R590" i="8"/>
  <c r="R591" i="8"/>
  <c r="R592" i="8"/>
  <c r="R593" i="8"/>
  <c r="R594" i="8"/>
  <c r="R595" i="8"/>
  <c r="R596" i="8"/>
  <c r="R597" i="8"/>
  <c r="R598" i="8"/>
  <c r="R599" i="8"/>
  <c r="R600" i="8"/>
  <c r="R601" i="8"/>
  <c r="R602" i="8"/>
  <c r="R603" i="8"/>
  <c r="R604" i="8"/>
  <c r="R605" i="8"/>
  <c r="R606" i="8"/>
  <c r="R607" i="8"/>
  <c r="R608" i="8"/>
  <c r="R609" i="8"/>
  <c r="R610" i="8"/>
  <c r="R611" i="8"/>
  <c r="R612" i="8"/>
  <c r="R613" i="8"/>
  <c r="R614" i="8"/>
  <c r="R615" i="8"/>
  <c r="R616" i="8"/>
  <c r="R617" i="8"/>
  <c r="R618" i="8"/>
  <c r="R619" i="8"/>
  <c r="R620" i="8"/>
  <c r="R621" i="8"/>
  <c r="R622" i="8"/>
  <c r="R623" i="8"/>
  <c r="R624" i="8"/>
  <c r="R625" i="8"/>
  <c r="R626" i="8"/>
  <c r="R627" i="8"/>
  <c r="R628" i="8"/>
  <c r="R629" i="8"/>
  <c r="R630" i="8"/>
  <c r="R631" i="8"/>
  <c r="R632" i="8"/>
  <c r="R633" i="8"/>
  <c r="R634" i="8"/>
  <c r="R635" i="8"/>
  <c r="R636" i="8"/>
  <c r="R637" i="8"/>
  <c r="R638" i="8"/>
  <c r="R639" i="8"/>
  <c r="R640" i="8"/>
  <c r="R641" i="8"/>
  <c r="R642" i="8"/>
  <c r="R643" i="8"/>
  <c r="R644" i="8"/>
  <c r="R645" i="8"/>
  <c r="R646" i="8"/>
  <c r="R647" i="8"/>
  <c r="R648" i="8"/>
  <c r="R649" i="8"/>
  <c r="R650" i="8"/>
  <c r="R651" i="8"/>
  <c r="R652" i="8"/>
  <c r="R653" i="8"/>
  <c r="R654" i="8"/>
  <c r="R655" i="8"/>
  <c r="R656" i="8"/>
  <c r="R657" i="8"/>
  <c r="R658" i="8"/>
  <c r="R659" i="8"/>
  <c r="R660" i="8"/>
  <c r="R661" i="8"/>
  <c r="R662" i="8"/>
  <c r="R663" i="8"/>
  <c r="R664" i="8"/>
  <c r="R665" i="8"/>
  <c r="R666" i="8"/>
  <c r="R667" i="8"/>
  <c r="R668" i="8"/>
  <c r="R669" i="8"/>
  <c r="R670" i="8"/>
  <c r="R671" i="8"/>
  <c r="R672" i="8"/>
  <c r="R673" i="8"/>
  <c r="R674" i="8"/>
  <c r="R675" i="8"/>
  <c r="R676" i="8"/>
  <c r="R677" i="8"/>
  <c r="R678" i="8"/>
  <c r="R679" i="8"/>
  <c r="R680" i="8"/>
  <c r="R681" i="8"/>
  <c r="R682" i="8"/>
  <c r="R683" i="8"/>
  <c r="R684" i="8"/>
  <c r="R685" i="8"/>
  <c r="R686" i="8"/>
  <c r="R687" i="8"/>
  <c r="R688" i="8"/>
  <c r="R689" i="8"/>
  <c r="R690" i="8"/>
  <c r="R691" i="8"/>
  <c r="R692" i="8"/>
  <c r="R693" i="8"/>
  <c r="R694" i="8"/>
  <c r="R695" i="8"/>
  <c r="R696" i="8"/>
  <c r="R697" i="8"/>
  <c r="R698" i="8"/>
  <c r="R699" i="8"/>
  <c r="R700" i="8"/>
  <c r="R701" i="8"/>
  <c r="R702" i="8"/>
  <c r="R703" i="8"/>
  <c r="R704" i="8"/>
  <c r="R705" i="8"/>
  <c r="R706" i="8"/>
  <c r="R707" i="8"/>
  <c r="R708" i="8"/>
  <c r="R709" i="8"/>
  <c r="R710" i="8"/>
  <c r="R711" i="8"/>
  <c r="R712" i="8"/>
  <c r="R713" i="8"/>
  <c r="R714" i="8"/>
  <c r="R715" i="8"/>
  <c r="R716" i="8"/>
  <c r="R717" i="8"/>
  <c r="R718" i="8"/>
  <c r="R719" i="8"/>
  <c r="R720" i="8"/>
  <c r="R721" i="8"/>
  <c r="R722" i="8"/>
  <c r="R723" i="8"/>
  <c r="R724" i="8"/>
  <c r="R725" i="8"/>
  <c r="R726" i="8"/>
  <c r="R727" i="8"/>
  <c r="R728" i="8"/>
  <c r="R729" i="8"/>
  <c r="R730" i="8"/>
  <c r="R731" i="8"/>
  <c r="R732" i="8"/>
  <c r="R733" i="8"/>
  <c r="R734" i="8"/>
  <c r="R735" i="8"/>
  <c r="R736" i="8"/>
  <c r="R737" i="8"/>
  <c r="R738" i="8"/>
  <c r="R739" i="8"/>
  <c r="R740" i="8"/>
  <c r="R741" i="8"/>
  <c r="R742" i="8"/>
  <c r="R743" i="8"/>
  <c r="R744" i="8"/>
  <c r="R745" i="8"/>
  <c r="R746" i="8"/>
  <c r="R747" i="8"/>
  <c r="R748" i="8"/>
  <c r="R749" i="8"/>
  <c r="R750" i="8"/>
  <c r="R751" i="8"/>
  <c r="R752" i="8"/>
  <c r="R753" i="8"/>
  <c r="R754" i="8"/>
  <c r="R755" i="8"/>
  <c r="R756" i="8"/>
  <c r="R757" i="8"/>
  <c r="R758" i="8"/>
  <c r="R759" i="8"/>
  <c r="R760" i="8"/>
  <c r="R761" i="8"/>
  <c r="F705" i="1" l="1"/>
  <c r="I4" i="4"/>
  <c r="I14" i="4"/>
  <c r="I16" i="4" l="1"/>
  <c r="B23" i="4"/>
  <c r="H7" i="4"/>
  <c r="H14" i="4"/>
  <c r="H8" i="4"/>
  <c r="H4" i="4"/>
  <c r="H6" i="4"/>
  <c r="H16" i="4" l="1"/>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P528" i="8"/>
  <c r="P529" i="8"/>
  <c r="P530" i="8"/>
  <c r="P531" i="8"/>
  <c r="P532" i="8"/>
  <c r="P533" i="8"/>
  <c r="P534" i="8"/>
  <c r="P535" i="8"/>
  <c r="P536" i="8"/>
  <c r="P537" i="8"/>
  <c r="P538" i="8"/>
  <c r="P539" i="8"/>
  <c r="P540" i="8"/>
  <c r="P541" i="8"/>
  <c r="P542" i="8"/>
  <c r="P543" i="8"/>
  <c r="P544" i="8"/>
  <c r="P545" i="8"/>
  <c r="P546" i="8"/>
  <c r="P547" i="8"/>
  <c r="P548" i="8"/>
  <c r="P549" i="8"/>
  <c r="P550" i="8"/>
  <c r="P551" i="8"/>
  <c r="P552" i="8"/>
  <c r="P553" i="8"/>
  <c r="P554" i="8"/>
  <c r="P555" i="8"/>
  <c r="P556" i="8"/>
  <c r="P557" i="8"/>
  <c r="P558" i="8"/>
  <c r="P559" i="8"/>
  <c r="P560" i="8"/>
  <c r="P561" i="8"/>
  <c r="P562" i="8"/>
  <c r="P563" i="8"/>
  <c r="P564" i="8"/>
  <c r="P565" i="8"/>
  <c r="P566" i="8"/>
  <c r="P567" i="8"/>
  <c r="P568" i="8"/>
  <c r="P569" i="8"/>
  <c r="P570" i="8"/>
  <c r="P571" i="8"/>
  <c r="P572" i="8"/>
  <c r="P573" i="8"/>
  <c r="P574" i="8"/>
  <c r="P575" i="8"/>
  <c r="P576" i="8"/>
  <c r="P577" i="8"/>
  <c r="P578" i="8"/>
  <c r="P579" i="8"/>
  <c r="P580" i="8"/>
  <c r="P581" i="8"/>
  <c r="P582" i="8"/>
  <c r="P583" i="8"/>
  <c r="P584" i="8"/>
  <c r="P585" i="8"/>
  <c r="P586" i="8"/>
  <c r="P587" i="8"/>
  <c r="P588" i="8"/>
  <c r="P589" i="8"/>
  <c r="P590" i="8"/>
  <c r="P591" i="8"/>
  <c r="P592" i="8"/>
  <c r="P593" i="8"/>
  <c r="P594" i="8"/>
  <c r="P595" i="8"/>
  <c r="P596" i="8"/>
  <c r="P597" i="8"/>
  <c r="P598" i="8"/>
  <c r="P599" i="8"/>
  <c r="P600" i="8"/>
  <c r="P601" i="8"/>
  <c r="P602" i="8"/>
  <c r="P603" i="8"/>
  <c r="P604" i="8"/>
  <c r="P605" i="8"/>
  <c r="P606" i="8"/>
  <c r="P607" i="8"/>
  <c r="P608" i="8"/>
  <c r="P609" i="8"/>
  <c r="P610" i="8"/>
  <c r="P611" i="8"/>
  <c r="P612" i="8"/>
  <c r="P613" i="8"/>
  <c r="P614" i="8"/>
  <c r="P615" i="8"/>
  <c r="P616" i="8"/>
  <c r="P617" i="8"/>
  <c r="P618" i="8"/>
  <c r="P619" i="8"/>
  <c r="P620" i="8"/>
  <c r="P621" i="8"/>
  <c r="P622" i="8"/>
  <c r="P623" i="8"/>
  <c r="P624" i="8"/>
  <c r="P625" i="8"/>
  <c r="P626" i="8"/>
  <c r="P627" i="8"/>
  <c r="P628" i="8"/>
  <c r="P629" i="8"/>
  <c r="P630" i="8"/>
  <c r="P631" i="8"/>
  <c r="P632" i="8"/>
  <c r="P633" i="8"/>
  <c r="P634" i="8"/>
  <c r="P635" i="8"/>
  <c r="P636" i="8"/>
  <c r="P637" i="8"/>
  <c r="P638" i="8"/>
  <c r="P639" i="8"/>
  <c r="P640" i="8"/>
  <c r="P641" i="8"/>
  <c r="P642" i="8"/>
  <c r="P643" i="8"/>
  <c r="P644" i="8"/>
  <c r="P645" i="8"/>
  <c r="P646" i="8"/>
  <c r="P647" i="8"/>
  <c r="P648" i="8"/>
  <c r="P649" i="8"/>
  <c r="P650" i="8"/>
  <c r="P651" i="8"/>
  <c r="P652" i="8"/>
  <c r="P653" i="8"/>
  <c r="P654" i="8"/>
  <c r="P655" i="8"/>
  <c r="P656" i="8"/>
  <c r="P657" i="8"/>
  <c r="P658" i="8"/>
  <c r="P659" i="8"/>
  <c r="P660" i="8"/>
  <c r="P661" i="8"/>
  <c r="P662" i="8"/>
  <c r="P663" i="8"/>
  <c r="P664" i="8"/>
  <c r="P665" i="8"/>
  <c r="P666" i="8"/>
  <c r="P667" i="8"/>
  <c r="P668" i="8"/>
  <c r="P669" i="8"/>
  <c r="P670" i="8"/>
  <c r="P671" i="8"/>
  <c r="P672" i="8"/>
  <c r="P673" i="8"/>
  <c r="P674" i="8"/>
  <c r="P675" i="8"/>
  <c r="P676" i="8"/>
  <c r="P677" i="8"/>
  <c r="P678" i="8"/>
  <c r="P679" i="8"/>
  <c r="P680" i="8"/>
  <c r="P681" i="8"/>
  <c r="P682" i="8"/>
  <c r="P683" i="8"/>
  <c r="P684" i="8"/>
  <c r="P685" i="8"/>
  <c r="P686" i="8"/>
  <c r="P687" i="8"/>
  <c r="P688" i="8"/>
  <c r="P689" i="8"/>
  <c r="P690" i="8"/>
  <c r="P691" i="8"/>
  <c r="P692" i="8"/>
  <c r="P693" i="8"/>
  <c r="P694" i="8"/>
  <c r="P695" i="8"/>
  <c r="P696" i="8"/>
  <c r="P697" i="8"/>
  <c r="P698" i="8"/>
  <c r="P699" i="8"/>
  <c r="P700" i="8"/>
  <c r="P701" i="8"/>
  <c r="P702" i="8"/>
  <c r="P703" i="8"/>
  <c r="P704" i="8"/>
  <c r="P705" i="8"/>
  <c r="P706" i="8"/>
  <c r="P707" i="8"/>
  <c r="P708" i="8"/>
  <c r="P709" i="8"/>
  <c r="P710" i="8"/>
  <c r="P711" i="8"/>
  <c r="P712" i="8"/>
  <c r="P713" i="8"/>
  <c r="P714" i="8"/>
  <c r="P715" i="8"/>
  <c r="P716" i="8"/>
  <c r="P717" i="8"/>
  <c r="P718" i="8"/>
  <c r="P719" i="8"/>
  <c r="P720" i="8"/>
  <c r="P721" i="8"/>
  <c r="P722" i="8"/>
  <c r="P723" i="8"/>
  <c r="P724" i="8"/>
  <c r="P725" i="8"/>
  <c r="P726" i="8"/>
  <c r="P727" i="8"/>
  <c r="P728" i="8"/>
  <c r="P729" i="8"/>
  <c r="P730" i="8"/>
  <c r="P731" i="8"/>
  <c r="P732" i="8"/>
  <c r="P733" i="8"/>
  <c r="P734" i="8"/>
  <c r="P735" i="8"/>
  <c r="P736" i="8"/>
  <c r="P737" i="8"/>
  <c r="P738" i="8"/>
  <c r="P739" i="8"/>
  <c r="P740" i="8"/>
  <c r="P741" i="8"/>
  <c r="P742" i="8"/>
  <c r="P743" i="8"/>
  <c r="P744" i="8"/>
  <c r="P745" i="8"/>
  <c r="P746" i="8"/>
  <c r="P747" i="8"/>
  <c r="P748" i="8"/>
  <c r="P749" i="8"/>
  <c r="P750" i="8"/>
  <c r="P751" i="8"/>
  <c r="P752" i="8"/>
  <c r="P753" i="8"/>
  <c r="P754" i="8"/>
  <c r="P755" i="8"/>
  <c r="P756" i="8"/>
  <c r="P757" i="8"/>
  <c r="P758" i="8"/>
  <c r="P759" i="8"/>
  <c r="P760" i="8"/>
  <c r="P761" i="8"/>
  <c r="Q528" i="8"/>
  <c r="Q529" i="8"/>
  <c r="Q530" i="8"/>
  <c r="Q531" i="8"/>
  <c r="Q532" i="8"/>
  <c r="Q533" i="8"/>
  <c r="Q534" i="8"/>
  <c r="Q535" i="8"/>
  <c r="Q536" i="8"/>
  <c r="Q537" i="8"/>
  <c r="Q538" i="8"/>
  <c r="Q539" i="8"/>
  <c r="Q540" i="8"/>
  <c r="Q541" i="8"/>
  <c r="Q542" i="8"/>
  <c r="Q543" i="8"/>
  <c r="Q544" i="8"/>
  <c r="Q545" i="8"/>
  <c r="Q546" i="8"/>
  <c r="Q547" i="8"/>
  <c r="Q548" i="8"/>
  <c r="Q549" i="8"/>
  <c r="Q550" i="8"/>
  <c r="Q551" i="8"/>
  <c r="Q552" i="8"/>
  <c r="Q553" i="8"/>
  <c r="Q554" i="8"/>
  <c r="Q555" i="8"/>
  <c r="Q556" i="8"/>
  <c r="Q557" i="8"/>
  <c r="Q558" i="8"/>
  <c r="Q559" i="8"/>
  <c r="Q560" i="8"/>
  <c r="Q561" i="8"/>
  <c r="Q562" i="8"/>
  <c r="Q563" i="8"/>
  <c r="Q564" i="8"/>
  <c r="Q565" i="8"/>
  <c r="Q566" i="8"/>
  <c r="Q567" i="8"/>
  <c r="Q568" i="8"/>
  <c r="Q569" i="8"/>
  <c r="Q570" i="8"/>
  <c r="Q571" i="8"/>
  <c r="Q572" i="8"/>
  <c r="Q573" i="8"/>
  <c r="Q574" i="8"/>
  <c r="Q575" i="8"/>
  <c r="Q576" i="8"/>
  <c r="Q577" i="8"/>
  <c r="Q578" i="8"/>
  <c r="Q579" i="8"/>
  <c r="Q580" i="8"/>
  <c r="Q581" i="8"/>
  <c r="Q582" i="8"/>
  <c r="Q583" i="8"/>
  <c r="Q584" i="8"/>
  <c r="Q585" i="8"/>
  <c r="Q586" i="8"/>
  <c r="Q587" i="8"/>
  <c r="Q588" i="8"/>
  <c r="Q589" i="8"/>
  <c r="Q590" i="8"/>
  <c r="Q591" i="8"/>
  <c r="Q592" i="8"/>
  <c r="Q593" i="8"/>
  <c r="Q594" i="8"/>
  <c r="Q595" i="8"/>
  <c r="Q596" i="8"/>
  <c r="Q597" i="8"/>
  <c r="Q598" i="8"/>
  <c r="Q599" i="8"/>
  <c r="Q600" i="8"/>
  <c r="Q601" i="8"/>
  <c r="Q602" i="8"/>
  <c r="Q603" i="8"/>
  <c r="Q604" i="8"/>
  <c r="Q605" i="8"/>
  <c r="Q606" i="8"/>
  <c r="Q607" i="8"/>
  <c r="Q608" i="8"/>
  <c r="Q609" i="8"/>
  <c r="Q610" i="8"/>
  <c r="Q611" i="8"/>
  <c r="Q612" i="8"/>
  <c r="Q613" i="8"/>
  <c r="Q614" i="8"/>
  <c r="Q615" i="8"/>
  <c r="Q616" i="8"/>
  <c r="Q617" i="8"/>
  <c r="Q618" i="8"/>
  <c r="Q619" i="8"/>
  <c r="Q620" i="8"/>
  <c r="Q621" i="8"/>
  <c r="Q622" i="8"/>
  <c r="Q623" i="8"/>
  <c r="Q624" i="8"/>
  <c r="Q625" i="8"/>
  <c r="Q626" i="8"/>
  <c r="Q627" i="8"/>
  <c r="Q628" i="8"/>
  <c r="Q629" i="8"/>
  <c r="Q630" i="8"/>
  <c r="Q631" i="8"/>
  <c r="Q632" i="8"/>
  <c r="Q633" i="8"/>
  <c r="Q634" i="8"/>
  <c r="Q635" i="8"/>
  <c r="Q636" i="8"/>
  <c r="Q637" i="8"/>
  <c r="Q638" i="8"/>
  <c r="Q639" i="8"/>
  <c r="Q640" i="8"/>
  <c r="Q641" i="8"/>
  <c r="Q642" i="8"/>
  <c r="Q643" i="8"/>
  <c r="Q644" i="8"/>
  <c r="Q645" i="8"/>
  <c r="Q646" i="8"/>
  <c r="Q647" i="8"/>
  <c r="Q648" i="8"/>
  <c r="Q649" i="8"/>
  <c r="Q650" i="8"/>
  <c r="Q651" i="8"/>
  <c r="Q652" i="8"/>
  <c r="Q653" i="8"/>
  <c r="Q654" i="8"/>
  <c r="Q655" i="8"/>
  <c r="Q656" i="8"/>
  <c r="Q657" i="8"/>
  <c r="Q658" i="8"/>
  <c r="Q659" i="8"/>
  <c r="Q660" i="8"/>
  <c r="Q661" i="8"/>
  <c r="Q662" i="8"/>
  <c r="Q663" i="8"/>
  <c r="Q664" i="8"/>
  <c r="Q665" i="8"/>
  <c r="Q666" i="8"/>
  <c r="Q667" i="8"/>
  <c r="Q668" i="8"/>
  <c r="Q669" i="8"/>
  <c r="Q670" i="8"/>
  <c r="Q671" i="8"/>
  <c r="Q672" i="8"/>
  <c r="Q673" i="8"/>
  <c r="Q674" i="8"/>
  <c r="Q675" i="8"/>
  <c r="Q676" i="8"/>
  <c r="Q677" i="8"/>
  <c r="Q678" i="8"/>
  <c r="Q679" i="8"/>
  <c r="Q680" i="8"/>
  <c r="Q681" i="8"/>
  <c r="Q682" i="8"/>
  <c r="Q683" i="8"/>
  <c r="Q684" i="8"/>
  <c r="Q685" i="8"/>
  <c r="Q686" i="8"/>
  <c r="Q687" i="8"/>
  <c r="Q688" i="8"/>
  <c r="Q689" i="8"/>
  <c r="Q690" i="8"/>
  <c r="Q691" i="8"/>
  <c r="Q692" i="8"/>
  <c r="Q693" i="8"/>
  <c r="Q694" i="8"/>
  <c r="Q695" i="8"/>
  <c r="Q696" i="8"/>
  <c r="Q697" i="8"/>
  <c r="Q698" i="8"/>
  <c r="Q699" i="8"/>
  <c r="Q700" i="8"/>
  <c r="Q701" i="8"/>
  <c r="Q702" i="8"/>
  <c r="Q703" i="8"/>
  <c r="Q704" i="8"/>
  <c r="Q705" i="8"/>
  <c r="Q706" i="8"/>
  <c r="Q707" i="8"/>
  <c r="Q708" i="8"/>
  <c r="Q709" i="8"/>
  <c r="Q710" i="8"/>
  <c r="Q711" i="8"/>
  <c r="Q712" i="8"/>
  <c r="Q713" i="8"/>
  <c r="Q714" i="8"/>
  <c r="Q715" i="8"/>
  <c r="Q716" i="8"/>
  <c r="Q717" i="8"/>
  <c r="Q718" i="8"/>
  <c r="Q719" i="8"/>
  <c r="Q720" i="8"/>
  <c r="Q721" i="8"/>
  <c r="Q722" i="8"/>
  <c r="Q723" i="8"/>
  <c r="Q724" i="8"/>
  <c r="Q725" i="8"/>
  <c r="Q726" i="8"/>
  <c r="Q727" i="8"/>
  <c r="Q728" i="8"/>
  <c r="Q729" i="8"/>
  <c r="Q730" i="8"/>
  <c r="Q731" i="8"/>
  <c r="Q732" i="8"/>
  <c r="Q733" i="8"/>
  <c r="Q734" i="8"/>
  <c r="Q735" i="8"/>
  <c r="Q736" i="8"/>
  <c r="Q737" i="8"/>
  <c r="Q738" i="8"/>
  <c r="Q739" i="8"/>
  <c r="Q740" i="8"/>
  <c r="Q741" i="8"/>
  <c r="Q742" i="8"/>
  <c r="Q743" i="8"/>
  <c r="Q744" i="8"/>
  <c r="Q745" i="8"/>
  <c r="Q746" i="8"/>
  <c r="Q747" i="8"/>
  <c r="Q748" i="8"/>
  <c r="Q749" i="8"/>
  <c r="Q750" i="8"/>
  <c r="Q751" i="8"/>
  <c r="Q752" i="8"/>
  <c r="Q753" i="8"/>
  <c r="Q754" i="8"/>
  <c r="Q755" i="8"/>
  <c r="Q756" i="8"/>
  <c r="Q757" i="8"/>
  <c r="Q758" i="8"/>
  <c r="Q759" i="8"/>
  <c r="Q760" i="8"/>
  <c r="Q761" i="8"/>
  <c r="Q5" i="8"/>
  <c r="Q6" i="8"/>
  <c r="Q7" i="8"/>
  <c r="Q8" i="8"/>
  <c r="Q9" i="8"/>
  <c r="Q10" i="8"/>
  <c r="Q11" i="8"/>
  <c r="Q12" i="8"/>
  <c r="Q13" i="8"/>
  <c r="Q14" i="8"/>
  <c r="Q15" i="8"/>
  <c r="Q16" i="8"/>
  <c r="Q17" i="8"/>
  <c r="Q18" i="8"/>
  <c r="Q19" i="8"/>
  <c r="Q20" i="8"/>
  <c r="Q21" i="8"/>
  <c r="Q22" i="8"/>
  <c r="Q23" i="8"/>
  <c r="Q24" i="8"/>
  <c r="Q25" i="8"/>
  <c r="Q26" i="8"/>
  <c r="Q27" i="8"/>
  <c r="Q28" i="8"/>
  <c r="Q29" i="8"/>
  <c r="Q30" i="8"/>
  <c r="Q31" i="8"/>
  <c r="Q32" i="8"/>
  <c r="Q33" i="8"/>
  <c r="Q34" i="8"/>
  <c r="Q35" i="8"/>
  <c r="Q36" i="8"/>
  <c r="Q37" i="8"/>
  <c r="Q38" i="8"/>
  <c r="Q39" i="8"/>
  <c r="Q40" i="8"/>
  <c r="Q41" i="8"/>
  <c r="Q42" i="8"/>
  <c r="Q43" i="8"/>
  <c r="Q44" i="8"/>
  <c r="Q45" i="8"/>
  <c r="Q46" i="8"/>
  <c r="Q47" i="8"/>
  <c r="Q48" i="8"/>
  <c r="Q49" i="8"/>
  <c r="Q50" i="8"/>
  <c r="Q51" i="8"/>
  <c r="Q52" i="8"/>
  <c r="Q53" i="8"/>
  <c r="Q54" i="8"/>
  <c r="Q55" i="8"/>
  <c r="Q56" i="8"/>
  <c r="Q57" i="8"/>
  <c r="Q58" i="8"/>
  <c r="Q59" i="8"/>
  <c r="Q60" i="8"/>
  <c r="Q61" i="8"/>
  <c r="Q62" i="8"/>
  <c r="Q63" i="8"/>
  <c r="Q64" i="8"/>
  <c r="Q65" i="8"/>
  <c r="Q66" i="8"/>
  <c r="Q67" i="8"/>
  <c r="Q68" i="8"/>
  <c r="Q69" i="8"/>
  <c r="Q70" i="8"/>
  <c r="Q71" i="8"/>
  <c r="Q72" i="8"/>
  <c r="Q73" i="8"/>
  <c r="Q74" i="8"/>
  <c r="Q75" i="8"/>
  <c r="Q76" i="8"/>
  <c r="Q77" i="8"/>
  <c r="Q78" i="8"/>
  <c r="Q79" i="8"/>
  <c r="Q80" i="8"/>
  <c r="Q81" i="8"/>
  <c r="Q82" i="8"/>
  <c r="Q83" i="8"/>
  <c r="Q84" i="8"/>
  <c r="Q85" i="8"/>
  <c r="Q86" i="8"/>
  <c r="Q87" i="8"/>
  <c r="Q88" i="8"/>
  <c r="Q89" i="8"/>
  <c r="Q90" i="8"/>
  <c r="Q91" i="8"/>
  <c r="Q92" i="8"/>
  <c r="Q93" i="8"/>
  <c r="Q94" i="8"/>
  <c r="Q95" i="8"/>
  <c r="Q96" i="8"/>
  <c r="Q97" i="8"/>
  <c r="Q98" i="8"/>
  <c r="Q99" i="8"/>
  <c r="Q100" i="8"/>
  <c r="Q101" i="8"/>
  <c r="Q102" i="8"/>
  <c r="Q103" i="8"/>
  <c r="Q104" i="8"/>
  <c r="Q105" i="8"/>
  <c r="Q106" i="8"/>
  <c r="Q107" i="8"/>
  <c r="Q108" i="8"/>
  <c r="Q109" i="8"/>
  <c r="Q110" i="8"/>
  <c r="Q111" i="8"/>
  <c r="Q112" i="8"/>
  <c r="Q113" i="8"/>
  <c r="Q114" i="8"/>
  <c r="Q115" i="8"/>
  <c r="Q116" i="8"/>
  <c r="Q117" i="8"/>
  <c r="Q118" i="8"/>
  <c r="Q119" i="8"/>
  <c r="Q120" i="8"/>
  <c r="Q121" i="8"/>
  <c r="Q122" i="8"/>
  <c r="Q123" i="8"/>
  <c r="Q124" i="8"/>
  <c r="Q125" i="8"/>
  <c r="Q126" i="8"/>
  <c r="Q127" i="8"/>
  <c r="Q128" i="8"/>
  <c r="Q129" i="8"/>
  <c r="Q130" i="8"/>
  <c r="Q131" i="8"/>
  <c r="Q132" i="8"/>
  <c r="Q133" i="8"/>
  <c r="Q134" i="8"/>
  <c r="Q135" i="8"/>
  <c r="Q136" i="8"/>
  <c r="Q137" i="8"/>
  <c r="Q138" i="8"/>
  <c r="Q139" i="8"/>
  <c r="Q140" i="8"/>
  <c r="Q141" i="8"/>
  <c r="Q142" i="8"/>
  <c r="Q143" i="8"/>
  <c r="Q144" i="8"/>
  <c r="Q145" i="8"/>
  <c r="Q146" i="8"/>
  <c r="Q147" i="8"/>
  <c r="Q148" i="8"/>
  <c r="Q149" i="8"/>
  <c r="Q150" i="8"/>
  <c r="Q151" i="8"/>
  <c r="Q152" i="8"/>
  <c r="Q153" i="8"/>
  <c r="Q154" i="8"/>
  <c r="Q155" i="8"/>
  <c r="Q156" i="8"/>
  <c r="Q157" i="8"/>
  <c r="Q158" i="8"/>
  <c r="Q159" i="8"/>
  <c r="Q160" i="8"/>
  <c r="Q161" i="8"/>
  <c r="Q162" i="8"/>
  <c r="Q163" i="8"/>
  <c r="Q164" i="8"/>
  <c r="Q165" i="8"/>
  <c r="Q166" i="8"/>
  <c r="Q167" i="8"/>
  <c r="Q168" i="8"/>
  <c r="Q169" i="8"/>
  <c r="Q170" i="8"/>
  <c r="Q171" i="8"/>
  <c r="Q172" i="8"/>
  <c r="Q173" i="8"/>
  <c r="Q174" i="8"/>
  <c r="Q175" i="8"/>
  <c r="Q176" i="8"/>
  <c r="Q177" i="8"/>
  <c r="Q178" i="8"/>
  <c r="Q179" i="8"/>
  <c r="Q180" i="8"/>
  <c r="Q181" i="8"/>
  <c r="Q182" i="8"/>
  <c r="Q183" i="8"/>
  <c r="Q184" i="8"/>
  <c r="Q185" i="8"/>
  <c r="Q186" i="8"/>
  <c r="Q187" i="8"/>
  <c r="Q188" i="8"/>
  <c r="Q189" i="8"/>
  <c r="Q190" i="8"/>
  <c r="Q191" i="8"/>
  <c r="Q192" i="8"/>
  <c r="Q193" i="8"/>
  <c r="Q194" i="8"/>
  <c r="Q195" i="8"/>
  <c r="Q196" i="8"/>
  <c r="Q197" i="8"/>
  <c r="Q198" i="8"/>
  <c r="Q199" i="8"/>
  <c r="Q200" i="8"/>
  <c r="Q201" i="8"/>
  <c r="Q202" i="8"/>
  <c r="Q203" i="8"/>
  <c r="Q204" i="8"/>
  <c r="Q205" i="8"/>
  <c r="Q206" i="8"/>
  <c r="Q207" i="8"/>
  <c r="Q208" i="8"/>
  <c r="Q209" i="8"/>
  <c r="Q210" i="8"/>
  <c r="Q211" i="8"/>
  <c r="Q212" i="8"/>
  <c r="Q213" i="8"/>
  <c r="Q214" i="8"/>
  <c r="Q215" i="8"/>
  <c r="Q216" i="8"/>
  <c r="Q217" i="8"/>
  <c r="Q218" i="8"/>
  <c r="Q219" i="8"/>
  <c r="Q220" i="8"/>
  <c r="Q221" i="8"/>
  <c r="Q222" i="8"/>
  <c r="Q223" i="8"/>
  <c r="Q224" i="8"/>
  <c r="Q225" i="8"/>
  <c r="Q226" i="8"/>
  <c r="Q227" i="8"/>
  <c r="Q228" i="8"/>
  <c r="Q229" i="8"/>
  <c r="Q230" i="8"/>
  <c r="Q231" i="8"/>
  <c r="Q232" i="8"/>
  <c r="Q233" i="8"/>
  <c r="Q234" i="8"/>
  <c r="Q235" i="8"/>
  <c r="Q236" i="8"/>
  <c r="Q237" i="8"/>
  <c r="Q238" i="8"/>
  <c r="Q239" i="8"/>
  <c r="Q240" i="8"/>
  <c r="Q241" i="8"/>
  <c r="Q242" i="8"/>
  <c r="Q243" i="8"/>
  <c r="Q244" i="8"/>
  <c r="Q245" i="8"/>
  <c r="Q246" i="8"/>
  <c r="Q247" i="8"/>
  <c r="Q248" i="8"/>
  <c r="Q249" i="8"/>
  <c r="Q250" i="8"/>
  <c r="Q251" i="8"/>
  <c r="Q252" i="8"/>
  <c r="Q253" i="8"/>
  <c r="Q254" i="8"/>
  <c r="Q255" i="8"/>
  <c r="Q256" i="8"/>
  <c r="Q257" i="8"/>
  <c r="Q258" i="8"/>
  <c r="Q259" i="8"/>
  <c r="Q260" i="8"/>
  <c r="Q261" i="8"/>
  <c r="Q262" i="8"/>
  <c r="Q263" i="8"/>
  <c r="Q264" i="8"/>
  <c r="Q265" i="8"/>
  <c r="Q266" i="8"/>
  <c r="Q267" i="8"/>
  <c r="Q268" i="8"/>
  <c r="Q269" i="8"/>
  <c r="Q270" i="8"/>
  <c r="Q271" i="8"/>
  <c r="Q272" i="8"/>
  <c r="Q273" i="8"/>
  <c r="Q274" i="8"/>
  <c r="Q275" i="8"/>
  <c r="Q276" i="8"/>
  <c r="Q277" i="8"/>
  <c r="Q278" i="8"/>
  <c r="Q279" i="8"/>
  <c r="Q280" i="8"/>
  <c r="Q281" i="8"/>
  <c r="Q282" i="8"/>
  <c r="Q283" i="8"/>
  <c r="Q284" i="8"/>
  <c r="Q285" i="8"/>
  <c r="Q286" i="8"/>
  <c r="Q287" i="8"/>
  <c r="Q288" i="8"/>
  <c r="Q289" i="8"/>
  <c r="Q290" i="8"/>
  <c r="Q291" i="8"/>
  <c r="Q292" i="8"/>
  <c r="Q293" i="8"/>
  <c r="Q294" i="8"/>
  <c r="Q295" i="8"/>
  <c r="Q296" i="8"/>
  <c r="Q297" i="8"/>
  <c r="Q298" i="8"/>
  <c r="Q299" i="8"/>
  <c r="Q300" i="8"/>
  <c r="Q301" i="8"/>
  <c r="Q302" i="8"/>
  <c r="Q303" i="8"/>
  <c r="Q304" i="8"/>
  <c r="Q305" i="8"/>
  <c r="Q306" i="8"/>
  <c r="Q307" i="8"/>
  <c r="Q308" i="8"/>
  <c r="Q309" i="8"/>
  <c r="Q310" i="8"/>
  <c r="Q311" i="8"/>
  <c r="Q312" i="8"/>
  <c r="Q313" i="8"/>
  <c r="Q314" i="8"/>
  <c r="Q315" i="8"/>
  <c r="Q316" i="8"/>
  <c r="Q317" i="8"/>
  <c r="Q318" i="8"/>
  <c r="Q319" i="8"/>
  <c r="Q320" i="8"/>
  <c r="Q321" i="8"/>
  <c r="Q322" i="8"/>
  <c r="Q323" i="8"/>
  <c r="Q324" i="8"/>
  <c r="Q325" i="8"/>
  <c r="Q326" i="8"/>
  <c r="Q327" i="8"/>
  <c r="Q328" i="8"/>
  <c r="Q329" i="8"/>
  <c r="Q330" i="8"/>
  <c r="Q331" i="8"/>
  <c r="Q332" i="8"/>
  <c r="Q333" i="8"/>
  <c r="Q334" i="8"/>
  <c r="Q335" i="8"/>
  <c r="Q336" i="8"/>
  <c r="Q337" i="8"/>
  <c r="Q338" i="8"/>
  <c r="Q339" i="8"/>
  <c r="Q340" i="8"/>
  <c r="Q341" i="8"/>
  <c r="Q342" i="8"/>
  <c r="Q343" i="8"/>
  <c r="Q344" i="8"/>
  <c r="Q345" i="8"/>
  <c r="Q346" i="8"/>
  <c r="Q347" i="8"/>
  <c r="Q348" i="8"/>
  <c r="Q349" i="8"/>
  <c r="Q350" i="8"/>
  <c r="Q351" i="8"/>
  <c r="Q352" i="8"/>
  <c r="Q353" i="8"/>
  <c r="Q354" i="8"/>
  <c r="Q355" i="8"/>
  <c r="Q356" i="8"/>
  <c r="Q357" i="8"/>
  <c r="Q358" i="8"/>
  <c r="Q359" i="8"/>
  <c r="Q360" i="8"/>
  <c r="Q361" i="8"/>
  <c r="Q362" i="8"/>
  <c r="Q363" i="8"/>
  <c r="Q364" i="8"/>
  <c r="Q365" i="8"/>
  <c r="Q366" i="8"/>
  <c r="Q367" i="8"/>
  <c r="Q368" i="8"/>
  <c r="Q369" i="8"/>
  <c r="Q370" i="8"/>
  <c r="Q371" i="8"/>
  <c r="Q372" i="8"/>
  <c r="Q373" i="8"/>
  <c r="Q374" i="8"/>
  <c r="Q375" i="8"/>
  <c r="Q376" i="8"/>
  <c r="Q377" i="8"/>
  <c r="Q378" i="8"/>
  <c r="Q379" i="8"/>
  <c r="Q380" i="8"/>
  <c r="Q381" i="8"/>
  <c r="Q382" i="8"/>
  <c r="Q383" i="8"/>
  <c r="Q384" i="8"/>
  <c r="Q385" i="8"/>
  <c r="Q386" i="8"/>
  <c r="Q387" i="8"/>
  <c r="Q388" i="8"/>
  <c r="Q389" i="8"/>
  <c r="Q390" i="8"/>
  <c r="Q391" i="8"/>
  <c r="Q392" i="8"/>
  <c r="Q393" i="8"/>
  <c r="Q394" i="8"/>
  <c r="Q395" i="8"/>
  <c r="Q396" i="8"/>
  <c r="Q397" i="8"/>
  <c r="Q398" i="8"/>
  <c r="Q399" i="8"/>
  <c r="Q400" i="8"/>
  <c r="Q401" i="8"/>
  <c r="Q402" i="8"/>
  <c r="Q403" i="8"/>
  <c r="Q404" i="8"/>
  <c r="Q405" i="8"/>
  <c r="Q406" i="8"/>
  <c r="Q407" i="8"/>
  <c r="Q408" i="8"/>
  <c r="Q409" i="8"/>
  <c r="Q410" i="8"/>
  <c r="Q411" i="8"/>
  <c r="Q412" i="8"/>
  <c r="Q413" i="8"/>
  <c r="Q414" i="8"/>
  <c r="Q415" i="8"/>
  <c r="Q416" i="8"/>
  <c r="Q417" i="8"/>
  <c r="Q418" i="8"/>
  <c r="Q419" i="8"/>
  <c r="Q420" i="8"/>
  <c r="Q421" i="8"/>
  <c r="Q422" i="8"/>
  <c r="Q423" i="8"/>
  <c r="Q424" i="8"/>
  <c r="Q425" i="8"/>
  <c r="Q426" i="8"/>
  <c r="Q427" i="8"/>
  <c r="Q428" i="8"/>
  <c r="Q429" i="8"/>
  <c r="Q430" i="8"/>
  <c r="Q431" i="8"/>
  <c r="Q432" i="8"/>
  <c r="Q433" i="8"/>
  <c r="Q434" i="8"/>
  <c r="Q435" i="8"/>
  <c r="Q436" i="8"/>
  <c r="Q437" i="8"/>
  <c r="Q438" i="8"/>
  <c r="Q439" i="8"/>
  <c r="Q440" i="8"/>
  <c r="Q441" i="8"/>
  <c r="Q442" i="8"/>
  <c r="Q443" i="8"/>
  <c r="Q444" i="8"/>
  <c r="Q445" i="8"/>
  <c r="Q446" i="8"/>
  <c r="Q447" i="8"/>
  <c r="Q448" i="8"/>
  <c r="Q449" i="8"/>
  <c r="Q450" i="8"/>
  <c r="Q451" i="8"/>
  <c r="Q452" i="8"/>
  <c r="Q453" i="8"/>
  <c r="Q454" i="8"/>
  <c r="Q455" i="8"/>
  <c r="Q456" i="8"/>
  <c r="Q457" i="8"/>
  <c r="Q458" i="8"/>
  <c r="Q459" i="8"/>
  <c r="Q460" i="8"/>
  <c r="Q461" i="8"/>
  <c r="Q462" i="8"/>
  <c r="Q463" i="8"/>
  <c r="Q464" i="8"/>
  <c r="Q465" i="8"/>
  <c r="Q466" i="8"/>
  <c r="Q467" i="8"/>
  <c r="Q468" i="8"/>
  <c r="Q469" i="8"/>
  <c r="Q470" i="8"/>
  <c r="Q471" i="8"/>
  <c r="Q472" i="8"/>
  <c r="Q473" i="8"/>
  <c r="Q474" i="8"/>
  <c r="Q475" i="8"/>
  <c r="Q476" i="8"/>
  <c r="Q477" i="8"/>
  <c r="Q478" i="8"/>
  <c r="Q479" i="8"/>
  <c r="Q480" i="8"/>
  <c r="Q481" i="8"/>
  <c r="Q482" i="8"/>
  <c r="Q483" i="8"/>
  <c r="Q484" i="8"/>
  <c r="Q485" i="8"/>
  <c r="Q486" i="8"/>
  <c r="Q487" i="8"/>
  <c r="Q488" i="8"/>
  <c r="Q489" i="8"/>
  <c r="Q490" i="8"/>
  <c r="Q491" i="8"/>
  <c r="Q492" i="8"/>
  <c r="Q493" i="8"/>
  <c r="Q494" i="8"/>
  <c r="Q495" i="8"/>
  <c r="Q496" i="8"/>
  <c r="Q497" i="8"/>
  <c r="Q498" i="8"/>
  <c r="Q499" i="8"/>
  <c r="Q500" i="8"/>
  <c r="Q501" i="8"/>
  <c r="Q502" i="8"/>
  <c r="Q503" i="8"/>
  <c r="Q504" i="8"/>
  <c r="Q505" i="8"/>
  <c r="Q506" i="8"/>
  <c r="Q507" i="8"/>
  <c r="Q508" i="8"/>
  <c r="Q509" i="8"/>
  <c r="Q510" i="8"/>
  <c r="Q511" i="8"/>
  <c r="Q512" i="8"/>
  <c r="Q513" i="8"/>
  <c r="Q514" i="8"/>
  <c r="Q515" i="8"/>
  <c r="Q516" i="8"/>
  <c r="Q517" i="8"/>
  <c r="Q518" i="8"/>
  <c r="Q519" i="8"/>
  <c r="Q520" i="8"/>
  <c r="Q521" i="8"/>
  <c r="Q522" i="8"/>
  <c r="Q523" i="8"/>
  <c r="Q524" i="8"/>
  <c r="Q525" i="8"/>
  <c r="Q526" i="8"/>
  <c r="Q527" i="8"/>
  <c r="N348" i="8" l="1"/>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P348" i="8"/>
  <c r="P349" i="8"/>
  <c r="P350" i="8"/>
  <c r="P351" i="8"/>
  <c r="P352" i="8"/>
  <c r="P353" i="8"/>
  <c r="P354" i="8"/>
  <c r="P355" i="8"/>
  <c r="P356" i="8"/>
  <c r="P357" i="8"/>
  <c r="P358" i="8"/>
  <c r="P359" i="8"/>
  <c r="P360" i="8"/>
  <c r="P361" i="8"/>
  <c r="P362" i="8"/>
  <c r="P363" i="8"/>
  <c r="P364" i="8"/>
  <c r="P365" i="8"/>
  <c r="P366" i="8"/>
  <c r="P367" i="8"/>
  <c r="P368" i="8"/>
  <c r="P369" i="8"/>
  <c r="P370" i="8"/>
  <c r="P371" i="8"/>
  <c r="P372" i="8"/>
  <c r="P373" i="8"/>
  <c r="P374" i="8"/>
  <c r="P375" i="8"/>
  <c r="P376" i="8"/>
  <c r="P377" i="8"/>
  <c r="P378" i="8"/>
  <c r="P379" i="8"/>
  <c r="P380" i="8"/>
  <c r="P381" i="8"/>
  <c r="P382" i="8"/>
  <c r="P383" i="8"/>
  <c r="P384" i="8"/>
  <c r="P385" i="8"/>
  <c r="P386" i="8"/>
  <c r="P387" i="8"/>
  <c r="P388" i="8"/>
  <c r="P389" i="8"/>
  <c r="P390" i="8"/>
  <c r="P391" i="8"/>
  <c r="P392" i="8"/>
  <c r="P393" i="8"/>
  <c r="P394" i="8"/>
  <c r="P395" i="8"/>
  <c r="P396" i="8"/>
  <c r="P397" i="8"/>
  <c r="P398" i="8"/>
  <c r="P399" i="8"/>
  <c r="P400" i="8"/>
  <c r="P401" i="8"/>
  <c r="P402" i="8"/>
  <c r="P403" i="8"/>
  <c r="P404" i="8"/>
  <c r="P405" i="8"/>
  <c r="P406" i="8"/>
  <c r="P407" i="8"/>
  <c r="P408" i="8"/>
  <c r="P409" i="8"/>
  <c r="P410" i="8"/>
  <c r="P411" i="8"/>
  <c r="P412" i="8"/>
  <c r="P413" i="8"/>
  <c r="P414" i="8"/>
  <c r="P415" i="8"/>
  <c r="P416" i="8"/>
  <c r="P417" i="8"/>
  <c r="P418" i="8"/>
  <c r="P419" i="8"/>
  <c r="P420" i="8"/>
  <c r="P421" i="8"/>
  <c r="P422" i="8"/>
  <c r="P423" i="8"/>
  <c r="P424" i="8"/>
  <c r="P425" i="8"/>
  <c r="P426" i="8"/>
  <c r="P427" i="8"/>
  <c r="P428" i="8"/>
  <c r="P429" i="8"/>
  <c r="P430" i="8"/>
  <c r="P431" i="8"/>
  <c r="P432" i="8"/>
  <c r="P433" i="8"/>
  <c r="P434" i="8"/>
  <c r="P435" i="8"/>
  <c r="P436" i="8"/>
  <c r="P437" i="8"/>
  <c r="P438" i="8"/>
  <c r="P439" i="8"/>
  <c r="P440" i="8"/>
  <c r="P441" i="8"/>
  <c r="P442" i="8"/>
  <c r="P443" i="8"/>
  <c r="P444" i="8"/>
  <c r="P445" i="8"/>
  <c r="P446" i="8"/>
  <c r="P447" i="8"/>
  <c r="P448" i="8"/>
  <c r="P449" i="8"/>
  <c r="P450" i="8"/>
  <c r="P451" i="8"/>
  <c r="P452" i="8"/>
  <c r="P453" i="8"/>
  <c r="P454" i="8"/>
  <c r="P455" i="8"/>
  <c r="P456" i="8"/>
  <c r="P457" i="8"/>
  <c r="P458" i="8"/>
  <c r="P459" i="8"/>
  <c r="P460" i="8"/>
  <c r="P461" i="8"/>
  <c r="P462" i="8"/>
  <c r="P463" i="8"/>
  <c r="P464" i="8"/>
  <c r="P465" i="8"/>
  <c r="P466" i="8"/>
  <c r="P467" i="8"/>
  <c r="P468" i="8"/>
  <c r="P469" i="8"/>
  <c r="P470" i="8"/>
  <c r="P471" i="8"/>
  <c r="P472" i="8"/>
  <c r="P473" i="8"/>
  <c r="P474" i="8"/>
  <c r="P475" i="8"/>
  <c r="P476" i="8"/>
  <c r="P477" i="8"/>
  <c r="P478" i="8"/>
  <c r="P479" i="8"/>
  <c r="P480" i="8"/>
  <c r="P481" i="8"/>
  <c r="P482" i="8"/>
  <c r="P483" i="8"/>
  <c r="P484" i="8"/>
  <c r="P485" i="8"/>
  <c r="P486" i="8"/>
  <c r="P487" i="8"/>
  <c r="P488" i="8"/>
  <c r="P489" i="8"/>
  <c r="P490" i="8"/>
  <c r="P491" i="8"/>
  <c r="P492" i="8"/>
  <c r="P493" i="8"/>
  <c r="P494" i="8"/>
  <c r="P495" i="8"/>
  <c r="P496" i="8"/>
  <c r="P497" i="8"/>
  <c r="P498" i="8"/>
  <c r="P499" i="8"/>
  <c r="P500" i="8"/>
  <c r="P501" i="8"/>
  <c r="P502" i="8"/>
  <c r="P503" i="8"/>
  <c r="P504" i="8"/>
  <c r="P505" i="8"/>
  <c r="P506" i="8"/>
  <c r="P507" i="8"/>
  <c r="P508" i="8"/>
  <c r="P509" i="8"/>
  <c r="P510" i="8"/>
  <c r="P511" i="8"/>
  <c r="P512" i="8"/>
  <c r="P513" i="8"/>
  <c r="P514" i="8"/>
  <c r="P515" i="8"/>
  <c r="P516" i="8"/>
  <c r="P517" i="8"/>
  <c r="P518" i="8"/>
  <c r="P519" i="8"/>
  <c r="P520" i="8"/>
  <c r="P521" i="8"/>
  <c r="P522" i="8"/>
  <c r="P523" i="8"/>
  <c r="P524" i="8"/>
  <c r="P525" i="8"/>
  <c r="P526" i="8"/>
  <c r="P527" i="8"/>
  <c r="P5" i="8"/>
  <c r="P6" i="8"/>
  <c r="P7" i="8"/>
  <c r="P8" i="8"/>
  <c r="P9" i="8"/>
  <c r="P10" i="8"/>
  <c r="P11" i="8"/>
  <c r="P12" i="8"/>
  <c r="P13" i="8"/>
  <c r="P14"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P314" i="8"/>
  <c r="P315" i="8"/>
  <c r="P316" i="8"/>
  <c r="P317" i="8"/>
  <c r="P318" i="8"/>
  <c r="P319" i="8"/>
  <c r="P320" i="8"/>
  <c r="P321" i="8"/>
  <c r="P322" i="8"/>
  <c r="P323" i="8"/>
  <c r="P324" i="8"/>
  <c r="P325" i="8"/>
  <c r="P326" i="8"/>
  <c r="P327" i="8"/>
  <c r="P328" i="8"/>
  <c r="P329" i="8"/>
  <c r="P330" i="8"/>
  <c r="P331" i="8"/>
  <c r="P332" i="8"/>
  <c r="P333" i="8"/>
  <c r="P334" i="8"/>
  <c r="P335" i="8"/>
  <c r="P336" i="8"/>
  <c r="P337" i="8"/>
  <c r="P338" i="8"/>
  <c r="P339" i="8"/>
  <c r="P340" i="8"/>
  <c r="P341" i="8"/>
  <c r="P342" i="8"/>
  <c r="P343" i="8"/>
  <c r="P344" i="8"/>
  <c r="P345" i="8"/>
  <c r="P346" i="8"/>
  <c r="P347"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X3" i="7"/>
  <c r="X5" i="7"/>
  <c r="X6" i="7"/>
  <c r="X7" i="7"/>
  <c r="X9" i="7"/>
  <c r="X10" i="7"/>
  <c r="X4" i="7"/>
  <c r="X1246" i="7"/>
  <c r="X8" i="7"/>
  <c r="X11" i="7"/>
  <c r="X12" i="7"/>
  <c r="X13" i="7"/>
  <c r="X14" i="7"/>
  <c r="X15" i="7"/>
  <c r="X16" i="7"/>
  <c r="X17" i="7"/>
  <c r="X74" i="7"/>
  <c r="X75" i="7"/>
  <c r="X106" i="7"/>
  <c r="X119" i="7"/>
  <c r="X120" i="7"/>
  <c r="X185" i="7"/>
  <c r="X186" i="7"/>
  <c r="X575" i="7"/>
  <c r="X18" i="7"/>
  <c r="X39" i="7"/>
  <c r="X19" i="7"/>
  <c r="X20" i="7"/>
  <c r="X21" i="7"/>
  <c r="X22" i="7"/>
  <c r="X23" i="7"/>
  <c r="X24" i="7"/>
  <c r="X25" i="7"/>
  <c r="X27" i="7"/>
  <c r="X43" i="7"/>
  <c r="X261" i="7"/>
  <c r="X262" i="7"/>
  <c r="X304" i="7"/>
  <c r="X26" i="7"/>
  <c r="X250" i="7"/>
  <c r="X40" i="7"/>
  <c r="X41" i="7"/>
  <c r="X263" i="7"/>
  <c r="X264" i="7"/>
  <c r="X265" i="7"/>
  <c r="X29" i="7"/>
  <c r="X107" i="7"/>
  <c r="X228" i="7"/>
  <c r="X229" i="7"/>
  <c r="X604" i="7"/>
  <c r="X1717" i="7"/>
  <c r="X1724" i="7"/>
  <c r="X28" i="7"/>
  <c r="X108" i="7"/>
  <c r="X187" i="7"/>
  <c r="X30" i="7"/>
  <c r="X31" i="7"/>
  <c r="X188" i="7"/>
  <c r="X32" i="7"/>
  <c r="X33" i="7"/>
  <c r="X34" i="7"/>
  <c r="X374" i="7"/>
  <c r="X1565" i="7"/>
  <c r="X1566" i="7"/>
  <c r="X1567" i="7"/>
  <c r="X1568" i="7"/>
  <c r="X1598" i="7"/>
  <c r="X1599" i="7"/>
  <c r="X1600" i="7"/>
  <c r="X1601" i="7"/>
  <c r="X1602" i="7"/>
  <c r="X1653" i="7"/>
  <c r="X35" i="7"/>
  <c r="X36" i="7"/>
  <c r="X37" i="7"/>
  <c r="X38" i="7"/>
  <c r="X109" i="7"/>
  <c r="X110" i="7"/>
  <c r="X111" i="7"/>
  <c r="X112" i="7"/>
  <c r="X135" i="7"/>
  <c r="X44" i="7"/>
  <c r="X45" i="7"/>
  <c r="X46" i="7"/>
  <c r="X47" i="7"/>
  <c r="X65" i="7"/>
  <c r="X66" i="7"/>
  <c r="X67" i="7"/>
  <c r="X68" i="7"/>
  <c r="X48" i="7"/>
  <c r="X53" i="7"/>
  <c r="X42" i="7"/>
  <c r="X49" i="7"/>
  <c r="X50" i="7"/>
  <c r="X51" i="7"/>
  <c r="X52" i="7"/>
  <c r="X69" i="7"/>
  <c r="X70" i="7"/>
  <c r="X576" i="7"/>
  <c r="X577" i="7"/>
  <c r="X578" i="7"/>
  <c r="X579" i="7"/>
  <c r="X54" i="7"/>
  <c r="X55" i="7"/>
  <c r="X56" i="7"/>
  <c r="X57" i="7"/>
  <c r="X58" i="7"/>
  <c r="X59" i="7"/>
  <c r="X61" i="7"/>
  <c r="X60" i="7"/>
  <c r="X62" i="7"/>
  <c r="X63" i="7"/>
  <c r="X64" i="7"/>
  <c r="X71" i="7"/>
  <c r="X72" i="7"/>
  <c r="X152" i="7"/>
  <c r="X76" i="7"/>
  <c r="X73" i="7"/>
  <c r="X870" i="7"/>
  <c r="X917" i="7"/>
  <c r="X77" i="7"/>
  <c r="X78" i="7"/>
  <c r="X79" i="7"/>
  <c r="X80" i="7"/>
  <c r="X81" i="7"/>
  <c r="X82" i="7"/>
  <c r="X83" i="7"/>
  <c r="X84" i="7"/>
  <c r="X85" i="7"/>
  <c r="X1607" i="7"/>
  <c r="X86" i="7"/>
  <c r="X153" i="7"/>
  <c r="X154" i="7"/>
  <c r="X87" i="7"/>
  <c r="X155" i="7"/>
  <c r="X156" i="7"/>
  <c r="X88" i="7"/>
  <c r="X953" i="7"/>
  <c r="X89" i="7"/>
  <c r="X157" i="7"/>
  <c r="X158" i="7"/>
  <c r="X90" i="7"/>
  <c r="X782" i="7"/>
  <c r="X1010" i="7"/>
  <c r="X1011" i="7"/>
  <c r="X1012" i="7"/>
  <c r="X1013" i="7"/>
  <c r="X91" i="7"/>
  <c r="X92" i="7"/>
  <c r="X93" i="7"/>
  <c r="X230" i="7"/>
  <c r="X94" i="7"/>
  <c r="X95" i="7"/>
  <c r="X305" i="7"/>
  <c r="X306" i="7"/>
  <c r="X1614" i="7"/>
  <c r="X96" i="7"/>
  <c r="X159" i="7"/>
  <c r="X160" i="7"/>
  <c r="X97" i="7"/>
  <c r="X375" i="7"/>
  <c r="X1306" i="7"/>
  <c r="X1324" i="7"/>
  <c r="X1325" i="7"/>
  <c r="X1498" i="7"/>
  <c r="X1569" i="7"/>
  <c r="X1570" i="7"/>
  <c r="X98" i="7"/>
  <c r="X161" i="7"/>
  <c r="X162" i="7"/>
  <c r="X163" i="7"/>
  <c r="X418" i="7"/>
  <c r="X419" i="7"/>
  <c r="X702" i="7"/>
  <c r="X703" i="7"/>
  <c r="X918" i="7"/>
  <c r="X919" i="7"/>
  <c r="X99" i="7"/>
  <c r="X164" i="7"/>
  <c r="X165" i="7"/>
  <c r="X100" i="7"/>
  <c r="X101" i="7"/>
  <c r="X102" i="7"/>
  <c r="X103" i="7"/>
  <c r="X104" i="7"/>
  <c r="X121" i="7"/>
  <c r="X122" i="7"/>
  <c r="X123" i="7"/>
  <c r="X124" i="7"/>
  <c r="X125" i="7"/>
  <c r="X105" i="7"/>
  <c r="X113" i="7"/>
  <c r="X114" i="7"/>
  <c r="X115" i="7"/>
  <c r="X126" i="7"/>
  <c r="X116" i="7"/>
  <c r="X117" i="7"/>
  <c r="X127" i="7"/>
  <c r="X118" i="7"/>
  <c r="X136" i="7"/>
  <c r="X128" i="7"/>
  <c r="X251" i="7"/>
  <c r="X252" i="7"/>
  <c r="X129" i="7"/>
  <c r="X231" i="7"/>
  <c r="X130" i="7"/>
  <c r="X253" i="7"/>
  <c r="X131" i="7"/>
  <c r="X232" i="7"/>
  <c r="X132" i="7"/>
  <c r="X133" i="7"/>
  <c r="X226" i="7"/>
  <c r="X227" i="7"/>
  <c r="X549" i="7"/>
  <c r="X574" i="7"/>
  <c r="X636" i="7"/>
  <c r="X678" i="7"/>
  <c r="X701" i="7"/>
  <c r="X733" i="7"/>
  <c r="X734" i="7"/>
  <c r="X748" i="7"/>
  <c r="X749" i="7"/>
  <c r="X772" i="7"/>
  <c r="X134" i="7"/>
  <c r="X350" i="7"/>
  <c r="X954" i="7"/>
  <c r="X137" i="7"/>
  <c r="X233" i="7"/>
  <c r="X138" i="7"/>
  <c r="X254" i="7"/>
  <c r="X139" i="7"/>
  <c r="X140" i="7"/>
  <c r="X141" i="7"/>
  <c r="X142" i="7"/>
  <c r="X143" i="7"/>
  <c r="X144" i="7"/>
  <c r="X145" i="7"/>
  <c r="X206" i="7"/>
  <c r="X272" i="7"/>
  <c r="X273" i="7"/>
  <c r="X274" i="7"/>
  <c r="X275" i="7"/>
  <c r="X276" i="7"/>
  <c r="X277" i="7"/>
  <c r="X278" i="7"/>
  <c r="X279" i="7"/>
  <c r="X280" i="7"/>
  <c r="X1014" i="7"/>
  <c r="X146" i="7"/>
  <c r="X147" i="7"/>
  <c r="X148" i="7"/>
  <c r="X149" i="7"/>
  <c r="X234" i="7"/>
  <c r="X235" i="7"/>
  <c r="X236" i="7"/>
  <c r="X237" i="7"/>
  <c r="X150" i="7"/>
  <c r="X166" i="7"/>
  <c r="X167" i="7"/>
  <c r="X151" i="7"/>
  <c r="X814" i="7"/>
  <c r="X1417" i="7"/>
  <c r="X1499" i="7"/>
  <c r="X168" i="7"/>
  <c r="X169" i="7"/>
  <c r="X170" i="7"/>
  <c r="X171" i="7"/>
  <c r="X351" i="7"/>
  <c r="X172" i="7"/>
  <c r="X238" i="7"/>
  <c r="X173" i="7"/>
  <c r="X174" i="7"/>
  <c r="X239" i="7"/>
  <c r="X376" i="7"/>
  <c r="X503" i="7"/>
  <c r="X920" i="7"/>
  <c r="X175" i="7"/>
  <c r="X212" i="7"/>
  <c r="X176" i="7"/>
  <c r="X177" i="7"/>
  <c r="X189" i="7"/>
  <c r="X377" i="7"/>
  <c r="X824" i="7"/>
  <c r="X1063" i="7"/>
  <c r="X1064" i="7"/>
  <c r="X1132" i="7"/>
  <c r="X1133" i="7"/>
  <c r="X1134" i="7"/>
  <c r="X1135" i="7"/>
  <c r="X1355" i="7"/>
  <c r="X1483" i="7"/>
  <c r="X178" i="7"/>
  <c r="X190" i="7"/>
  <c r="X378" i="7"/>
  <c r="X379" i="7"/>
  <c r="X825" i="7"/>
  <c r="X1065" i="7"/>
  <c r="X1066" i="7"/>
  <c r="X1067" i="7"/>
  <c r="X1068" i="7"/>
  <c r="X1136" i="7"/>
  <c r="X1137" i="7"/>
  <c r="X1138" i="7"/>
  <c r="X1139" i="7"/>
  <c r="X1140" i="7"/>
  <c r="X1141" i="7"/>
  <c r="X1356" i="7"/>
  <c r="X1484" i="7"/>
  <c r="X1485" i="7"/>
  <c r="X1486" i="7"/>
  <c r="X1487" i="7"/>
  <c r="X179" i="7"/>
  <c r="X191" i="7"/>
  <c r="X380" i="7"/>
  <c r="X826" i="7"/>
  <c r="X1069" i="7"/>
  <c r="X1070" i="7"/>
  <c r="X1142" i="7"/>
  <c r="X1143" i="7"/>
  <c r="X1144" i="7"/>
  <c r="X1145" i="7"/>
  <c r="X1357" i="7"/>
  <c r="X1358" i="7"/>
  <c r="X1488" i="7"/>
  <c r="X180" i="7"/>
  <c r="X192" i="7"/>
  <c r="X381" i="7"/>
  <c r="X1146" i="7"/>
  <c r="X1147" i="7"/>
  <c r="X181" i="7"/>
  <c r="X193" i="7"/>
  <c r="X382" i="7"/>
  <c r="X827" i="7"/>
  <c r="X1071" i="7"/>
  <c r="X1072" i="7"/>
  <c r="X1148" i="7"/>
  <c r="X1149" i="7"/>
  <c r="X1150" i="7"/>
  <c r="X1151" i="7"/>
  <c r="X1359" i="7"/>
  <c r="X1489" i="7"/>
  <c r="X182" i="7"/>
  <c r="X183" i="7"/>
  <c r="X285" i="7"/>
  <c r="X286" i="7"/>
  <c r="X383" i="7"/>
  <c r="X384" i="7"/>
  <c r="X704" i="7"/>
  <c r="X892" i="7"/>
  <c r="X893" i="7"/>
  <c r="X894" i="7"/>
  <c r="X895" i="7"/>
  <c r="X896" i="7"/>
  <c r="X897" i="7"/>
  <c r="X898" i="7"/>
  <c r="X899" i="7"/>
  <c r="X900" i="7"/>
  <c r="X901" i="7"/>
  <c r="X902" i="7"/>
  <c r="X903" i="7"/>
  <c r="X904" i="7"/>
  <c r="X905" i="7"/>
  <c r="X906" i="7"/>
  <c r="X913" i="7"/>
  <c r="X914" i="7"/>
  <c r="X921" i="7"/>
  <c r="X922" i="7"/>
  <c r="X923" i="7"/>
  <c r="X924" i="7"/>
  <c r="X925" i="7"/>
  <c r="X926" i="7"/>
  <c r="X1073" i="7"/>
  <c r="X1074" i="7"/>
  <c r="X1075" i="7"/>
  <c r="X1371" i="7"/>
  <c r="X1372" i="7"/>
  <c r="X1418" i="7"/>
  <c r="X1471" i="7"/>
  <c r="X1472" i="7"/>
  <c r="X1556" i="7"/>
  <c r="X1603" i="7"/>
  <c r="X1604" i="7"/>
  <c r="X1605" i="7"/>
  <c r="X1615" i="7"/>
  <c r="X1616" i="7"/>
  <c r="X1617" i="7"/>
  <c r="X1618" i="7"/>
  <c r="X184" i="7"/>
  <c r="X255" i="7"/>
  <c r="X256" i="7"/>
  <c r="X194" i="7"/>
  <c r="X240" i="7"/>
  <c r="X195" i="7"/>
  <c r="X366" i="7"/>
  <c r="X196" i="7"/>
  <c r="X679" i="7"/>
  <c r="X680" i="7"/>
  <c r="X197" i="7"/>
  <c r="X198" i="7"/>
  <c r="X681" i="7"/>
  <c r="X682" i="7"/>
  <c r="X705" i="7"/>
  <c r="X1032" i="7"/>
  <c r="X1033" i="7"/>
  <c r="X199" i="7"/>
  <c r="X1076" i="7"/>
  <c r="X1307" i="7"/>
  <c r="X200" i="7"/>
  <c r="X331" i="7"/>
  <c r="X332" i="7"/>
  <c r="X455" i="7"/>
  <c r="X456" i="7"/>
  <c r="X468" i="7"/>
  <c r="X502" i="7"/>
  <c r="X550" i="7"/>
  <c r="X1034" i="7"/>
  <c r="X1035" i="7"/>
  <c r="X201" i="7"/>
  <c r="X287" i="7"/>
  <c r="X288" i="7"/>
  <c r="X605" i="7"/>
  <c r="X683" i="7"/>
  <c r="X684" i="7"/>
  <c r="X202" i="7"/>
  <c r="X203" i="7"/>
  <c r="X281" i="7"/>
  <c r="X282" i="7"/>
  <c r="X204" i="7"/>
  <c r="X205" i="7"/>
  <c r="X207" i="7"/>
  <c r="X257" i="7"/>
  <c r="X258" i="7"/>
  <c r="X208" i="7"/>
  <c r="X259" i="7"/>
  <c r="X209" i="7"/>
  <c r="X241" i="7"/>
  <c r="X352" i="7"/>
  <c r="X210" i="7"/>
  <c r="X504" i="7"/>
  <c r="X211" i="7"/>
  <c r="X367" i="7"/>
  <c r="X213" i="7"/>
  <c r="X283" i="7"/>
  <c r="X307" i="7"/>
  <c r="X995" i="7"/>
  <c r="X214" i="7"/>
  <c r="X242" i="7"/>
  <c r="X220" i="7"/>
  <c r="X247" i="7"/>
  <c r="X248" i="7"/>
  <c r="X260" i="7"/>
  <c r="X268" i="7"/>
  <c r="X269" i="7"/>
  <c r="X270" i="7"/>
  <c r="X370" i="7"/>
  <c r="X371" i="7"/>
  <c r="X372" i="7"/>
  <c r="X373" i="7"/>
  <c r="X385" i="7"/>
  <c r="X453" i="7"/>
  <c r="X454" i="7"/>
  <c r="X845" i="7"/>
  <c r="X215" i="7"/>
  <c r="X243" i="7"/>
  <c r="X216" i="7"/>
  <c r="X266" i="7"/>
  <c r="X528" i="7"/>
  <c r="X221" i="7"/>
  <c r="X249" i="7"/>
  <c r="X271" i="7"/>
  <c r="X298" i="7"/>
  <c r="X299" i="7"/>
  <c r="X362" i="7"/>
  <c r="X363" i="7"/>
  <c r="X416" i="7"/>
  <c r="X217" i="7"/>
  <c r="X267" i="7"/>
  <c r="X368" i="7"/>
  <c r="X606" i="7"/>
  <c r="X846" i="7"/>
  <c r="X847" i="7"/>
  <c r="X218" i="7"/>
  <c r="X420" i="7"/>
  <c r="X735" i="7"/>
  <c r="X736" i="7"/>
  <c r="X222" i="7"/>
  <c r="X300" i="7"/>
  <c r="X301" i="7"/>
  <c r="X302" i="7"/>
  <c r="X303" i="7"/>
  <c r="X364" i="7"/>
  <c r="X365" i="7"/>
  <c r="X417" i="7"/>
  <c r="X452" i="7"/>
  <c r="X467" i="7"/>
  <c r="X501" i="7"/>
  <c r="X219" i="7"/>
  <c r="X289" i="7"/>
  <c r="X223" i="7"/>
  <c r="X353" i="7"/>
  <c r="X224" i="7"/>
  <c r="X308" i="7"/>
  <c r="X685" i="7"/>
  <c r="X815" i="7"/>
  <c r="X996" i="7"/>
  <c r="X997" i="7"/>
  <c r="X998" i="7"/>
  <c r="X999" i="7"/>
  <c r="X1000" i="7"/>
  <c r="X1557" i="7"/>
  <c r="X1558" i="7"/>
  <c r="X1585" i="7"/>
  <c r="X225" i="7"/>
  <c r="X1308" i="7"/>
  <c r="X244" i="7"/>
  <c r="X927" i="7"/>
  <c r="X245" i="7"/>
  <c r="X246" i="7"/>
  <c r="X309" i="7"/>
  <c r="X310" i="7"/>
  <c r="X311" i="7"/>
  <c r="X312" i="7"/>
  <c r="X313" i="7"/>
  <c r="X314" i="7"/>
  <c r="X315" i="7"/>
  <c r="X316" i="7"/>
  <c r="X333" i="7"/>
  <c r="X334" i="7"/>
  <c r="X335" i="7"/>
  <c r="X336" i="7"/>
  <c r="X337" i="7"/>
  <c r="X338" i="7"/>
  <c r="X339" i="7"/>
  <c r="X340" i="7"/>
  <c r="X1077" i="7"/>
  <c r="X1078" i="7"/>
  <c r="X1079" i="7"/>
  <c r="X1080" i="7"/>
  <c r="X1081" i="7"/>
  <c r="X1082" i="7"/>
  <c r="X1083" i="7"/>
  <c r="X1084" i="7"/>
  <c r="X284" i="7"/>
  <c r="X1036" i="7"/>
  <c r="X1037" i="7"/>
  <c r="X290" i="7"/>
  <c r="X291" i="7"/>
  <c r="X292" i="7"/>
  <c r="X505" i="7"/>
  <c r="X506" i="7"/>
  <c r="X507" i="7"/>
  <c r="X508" i="7"/>
  <c r="X607" i="7"/>
  <c r="X773" i="7"/>
  <c r="X1038" i="7"/>
  <c r="X1039" i="7"/>
  <c r="X1040" i="7"/>
  <c r="X1041" i="7"/>
  <c r="X1085" i="7"/>
  <c r="X1367" i="7"/>
  <c r="X1368" i="7"/>
  <c r="X1369" i="7"/>
  <c r="X293" i="7"/>
  <c r="X294" i="7"/>
  <c r="X354" i="7"/>
  <c r="X295" i="7"/>
  <c r="X386" i="7"/>
  <c r="X387" i="7"/>
  <c r="X388" i="7"/>
  <c r="X389" i="7"/>
  <c r="X390" i="7"/>
  <c r="X391" i="7"/>
  <c r="X421" i="7"/>
  <c r="X296" i="7"/>
  <c r="X706" i="7"/>
  <c r="X707" i="7"/>
  <c r="X708" i="7"/>
  <c r="X709" i="7"/>
  <c r="X710" i="7"/>
  <c r="X711" i="7"/>
  <c r="X712" i="7"/>
  <c r="X713" i="7"/>
  <c r="X848" i="7"/>
  <c r="X907" i="7"/>
  <c r="X1586" i="7"/>
  <c r="X297" i="7"/>
  <c r="X714" i="7"/>
  <c r="X715" i="7"/>
  <c r="X716" i="7"/>
  <c r="X717" i="7"/>
  <c r="X783" i="7"/>
  <c r="X784" i="7"/>
  <c r="X785" i="7"/>
  <c r="X786" i="7"/>
  <c r="X908" i="7"/>
  <c r="X909" i="7"/>
  <c r="X1608" i="7"/>
  <c r="X1609" i="7"/>
  <c r="X1610" i="7"/>
  <c r="X317" i="7"/>
  <c r="X551" i="7"/>
  <c r="X774" i="7"/>
  <c r="X318" i="7"/>
  <c r="X355" i="7"/>
  <c r="X422" i="7"/>
  <c r="X529" i="7"/>
  <c r="X637" i="7"/>
  <c r="X775" i="7"/>
  <c r="X849" i="7"/>
  <c r="X955" i="7"/>
  <c r="X1001" i="7"/>
  <c r="X1015" i="7"/>
  <c r="X1152" i="7"/>
  <c r="X1366" i="7"/>
  <c r="X1430" i="7"/>
  <c r="X1500" i="7"/>
  <c r="X319" i="7"/>
  <c r="X423" i="7"/>
  <c r="X530" i="7"/>
  <c r="X531" i="7"/>
  <c r="X320" i="7"/>
  <c r="X424" i="7"/>
  <c r="X425" i="7"/>
  <c r="X321" i="7"/>
  <c r="X532" i="7"/>
  <c r="X533" i="7"/>
  <c r="X322" i="7"/>
  <c r="X323" i="7"/>
  <c r="X426" i="7"/>
  <c r="X686" i="7"/>
  <c r="X324" i="7"/>
  <c r="X427" i="7"/>
  <c r="X325" i="7"/>
  <c r="X428" i="7"/>
  <c r="X326" i="7"/>
  <c r="X429" i="7"/>
  <c r="X327" i="7"/>
  <c r="X369" i="7"/>
  <c r="X328" i="7"/>
  <c r="X1086" i="7"/>
  <c r="X1087" i="7"/>
  <c r="X1088" i="7"/>
  <c r="X1309" i="7"/>
  <c r="X329" i="7"/>
  <c r="X430" i="7"/>
  <c r="X431" i="7"/>
  <c r="X850" i="7"/>
  <c r="X871" i="7"/>
  <c r="X872" i="7"/>
  <c r="X330" i="7"/>
  <c r="X356" i="7"/>
  <c r="X1089" i="7"/>
  <c r="X341" i="7"/>
  <c r="X392" i="7"/>
  <c r="X342" i="7"/>
  <c r="X343" i="7"/>
  <c r="X552" i="7"/>
  <c r="X553" i="7"/>
  <c r="X344" i="7"/>
  <c r="X345" i="7"/>
  <c r="X393" i="7"/>
  <c r="X346" i="7"/>
  <c r="X347" i="7"/>
  <c r="X394" i="7"/>
  <c r="X348" i="7"/>
  <c r="X395" i="7"/>
  <c r="X349" i="7"/>
  <c r="X396" i="7"/>
  <c r="X357" i="7"/>
  <c r="X358" i="7"/>
  <c r="X359" i="7"/>
  <c r="X397" i="7"/>
  <c r="X360" i="7"/>
  <c r="X873" i="7"/>
  <c r="X361" i="7"/>
  <c r="X457" i="7"/>
  <c r="X398" i="7"/>
  <c r="X399" i="7"/>
  <c r="X400" i="7"/>
  <c r="X580" i="7"/>
  <c r="X581" i="7"/>
  <c r="X582" i="7"/>
  <c r="X583" i="7"/>
  <c r="X584" i="7"/>
  <c r="X585" i="7"/>
  <c r="X586" i="7"/>
  <c r="X587" i="7"/>
  <c r="X588" i="7"/>
  <c r="X608" i="7"/>
  <c r="X609" i="7"/>
  <c r="X610" i="7"/>
  <c r="X611" i="7"/>
  <c r="X612" i="7"/>
  <c r="X613" i="7"/>
  <c r="X614" i="7"/>
  <c r="X615" i="7"/>
  <c r="X687" i="7"/>
  <c r="X688" i="7"/>
  <c r="X718" i="7"/>
  <c r="X1606" i="7"/>
  <c r="X401" i="7"/>
  <c r="X402" i="7"/>
  <c r="X689" i="7"/>
  <c r="X690" i="7"/>
  <c r="X691" i="7"/>
  <c r="X787" i="7"/>
  <c r="X788" i="7"/>
  <c r="X789" i="7"/>
  <c r="X790" i="7"/>
  <c r="X791" i="7"/>
  <c r="X792" i="7"/>
  <c r="X793" i="7"/>
  <c r="X794" i="7"/>
  <c r="X851" i="7"/>
  <c r="X910" i="7"/>
  <c r="X911" i="7"/>
  <c r="X928" i="7"/>
  <c r="X929" i="7"/>
  <c r="X930" i="7"/>
  <c r="X931" i="7"/>
  <c r="X932" i="7"/>
  <c r="X933" i="7"/>
  <c r="X1042" i="7"/>
  <c r="X1043" i="7"/>
  <c r="X1044" i="7"/>
  <c r="X1045" i="7"/>
  <c r="X1046" i="7"/>
  <c r="X1047" i="7"/>
  <c r="X1490" i="7"/>
  <c r="X1573" i="7"/>
  <c r="X1574" i="7"/>
  <c r="X1575" i="7"/>
  <c r="X1576" i="7"/>
  <c r="X1577" i="7"/>
  <c r="X1587" i="7"/>
  <c r="X1611" i="7"/>
  <c r="X1612" i="7"/>
  <c r="X1613" i="7"/>
  <c r="X403" i="7"/>
  <c r="X534" i="7"/>
  <c r="X404" i="7"/>
  <c r="X509" i="7"/>
  <c r="X405" i="7"/>
  <c r="X1409" i="7"/>
  <c r="X1703" i="7"/>
  <c r="X406" i="7"/>
  <c r="X554" i="7"/>
  <c r="X407" i="7"/>
  <c r="X535" i="7"/>
  <c r="X536" i="7"/>
  <c r="X408" i="7"/>
  <c r="X537" i="7"/>
  <c r="X409" i="7"/>
  <c r="X555" i="7"/>
  <c r="X410" i="7"/>
  <c r="X589" i="7"/>
  <c r="X411" i="7"/>
  <c r="X590" i="7"/>
  <c r="X591" i="7"/>
  <c r="X412" i="7"/>
  <c r="X616" i="7"/>
  <c r="X617" i="7"/>
  <c r="X413" i="7"/>
  <c r="X432" i="7"/>
  <c r="X433" i="7"/>
  <c r="X1090" i="7"/>
  <c r="X1091" i="7"/>
  <c r="X1092" i="7"/>
  <c r="X1093" i="7"/>
  <c r="X1310" i="7"/>
  <c r="X1501" i="7"/>
  <c r="X1704" i="7"/>
  <c r="X414" i="7"/>
  <c r="X458" i="7"/>
  <c r="X415" i="7"/>
  <c r="X524" i="7"/>
  <c r="X1624" i="7"/>
  <c r="X434" i="7"/>
  <c r="X435" i="7"/>
  <c r="X828" i="7"/>
  <c r="X1094" i="7"/>
  <c r="X1095" i="7"/>
  <c r="X1096" i="7"/>
  <c r="X1153" i="7"/>
  <c r="X1154" i="7"/>
  <c r="X1155" i="7"/>
  <c r="X1156" i="7"/>
  <c r="X1157" i="7"/>
  <c r="X1158" i="7"/>
  <c r="X1360" i="7"/>
  <c r="X1491" i="7"/>
  <c r="X436" i="7"/>
  <c r="X829" i="7"/>
  <c r="X1097" i="7"/>
  <c r="X1098" i="7"/>
  <c r="X1159" i="7"/>
  <c r="X1160" i="7"/>
  <c r="X1161" i="7"/>
  <c r="X1162" i="7"/>
  <c r="X1361" i="7"/>
  <c r="X1492" i="7"/>
  <c r="X437" i="7"/>
  <c r="X438" i="7"/>
  <c r="X830" i="7"/>
  <c r="X1099" i="7"/>
  <c r="X1163" i="7"/>
  <c r="X1164" i="7"/>
  <c r="X1165" i="7"/>
  <c r="X1166" i="7"/>
  <c r="X439" i="7"/>
  <c r="X510" i="7"/>
  <c r="X1016" i="7"/>
  <c r="X440" i="7"/>
  <c r="X831" i="7"/>
  <c r="X1100" i="7"/>
  <c r="X1101" i="7"/>
  <c r="X1167" i="7"/>
  <c r="X1168" i="7"/>
  <c r="X1169" i="7"/>
  <c r="X1170" i="7"/>
  <c r="X1362" i="7"/>
  <c r="X1493" i="7"/>
  <c r="X441" i="7"/>
  <c r="X719" i="7"/>
  <c r="X1326" i="7"/>
  <c r="X442" i="7"/>
  <c r="X592" i="7"/>
  <c r="X593" i="7"/>
  <c r="X750" i="7"/>
  <c r="X751" i="7"/>
  <c r="X832" i="7"/>
  <c r="X443" i="7"/>
  <c r="X833" i="7"/>
  <c r="X1327" i="7"/>
  <c r="X444" i="7"/>
  <c r="X556" i="7"/>
  <c r="X557" i="7"/>
  <c r="X558" i="7"/>
  <c r="X737" i="7"/>
  <c r="X738" i="7"/>
  <c r="X445" i="7"/>
  <c r="X594" i="7"/>
  <c r="X446" i="7"/>
  <c r="X447" i="7"/>
  <c r="X448" i="7"/>
  <c r="X559" i="7"/>
  <c r="X560" i="7"/>
  <c r="X561" i="7"/>
  <c r="X618" i="7"/>
  <c r="X449" i="7"/>
  <c r="X450" i="7"/>
  <c r="X972" i="7"/>
  <c r="X1410" i="7"/>
  <c r="X1559" i="7"/>
  <c r="X451" i="7"/>
  <c r="X973" i="7"/>
  <c r="X459" i="7"/>
  <c r="X538" i="7"/>
  <c r="X460" i="7"/>
  <c r="X1171" i="7"/>
  <c r="X1520" i="7"/>
  <c r="X461" i="7"/>
  <c r="X562" i="7"/>
  <c r="X563" i="7"/>
  <c r="X462" i="7"/>
  <c r="X463" i="7"/>
  <c r="X464" i="7"/>
  <c r="X511" i="7"/>
  <c r="X465" i="7"/>
  <c r="X1048" i="7"/>
  <c r="X1049" i="7"/>
  <c r="X466" i="7"/>
  <c r="X1328" i="7"/>
  <c r="X1419" i="7"/>
  <c r="X1473" i="7"/>
  <c r="X1560" i="7"/>
  <c r="X1625" i="7"/>
  <c r="X469" i="7"/>
  <c r="X470" i="7"/>
  <c r="X852" i="7"/>
  <c r="X853" i="7"/>
  <c r="X471" i="7"/>
  <c r="X739" i="7"/>
  <c r="X934" i="7"/>
  <c r="X935" i="7"/>
  <c r="X936" i="7"/>
  <c r="X472" i="7"/>
  <c r="X776" i="7"/>
  <c r="X473" i="7"/>
  <c r="X974" i="7"/>
  <c r="X1561" i="7"/>
  <c r="X474" i="7"/>
  <c r="X564" i="7"/>
  <c r="X475" i="7"/>
  <c r="X565" i="7"/>
  <c r="X619" i="7"/>
  <c r="X1532" i="7"/>
  <c r="X1533" i="7"/>
  <c r="X1534" i="7"/>
  <c r="X476" i="7"/>
  <c r="X477" i="7"/>
  <c r="X478" i="7"/>
  <c r="X975" i="7"/>
  <c r="X479" i="7"/>
  <c r="X480" i="7"/>
  <c r="X512" i="7"/>
  <c r="X481" i="7"/>
  <c r="X482" i="7"/>
  <c r="X483" i="7"/>
  <c r="X484" i="7"/>
  <c r="X485" i="7"/>
  <c r="X486" i="7"/>
  <c r="X487" i="7"/>
  <c r="X488" i="7"/>
  <c r="X489" i="7"/>
  <c r="X638" i="7"/>
  <c r="X639" i="7"/>
  <c r="X640" i="7"/>
  <c r="X641" i="7"/>
  <c r="X642" i="7"/>
  <c r="X643" i="7"/>
  <c r="X644" i="7"/>
  <c r="X1017" i="7"/>
  <c r="X1018" i="7"/>
  <c r="X490" i="7"/>
  <c r="X720" i="7"/>
  <c r="X491" i="7"/>
  <c r="X976" i="7"/>
  <c r="X977" i="7"/>
  <c r="X492" i="7"/>
  <c r="X1102" i="7"/>
  <c r="X1103" i="7"/>
  <c r="X1329" i="7"/>
  <c r="X1431" i="7"/>
  <c r="X1474" i="7"/>
  <c r="X1578" i="7"/>
  <c r="X493" i="7"/>
  <c r="X494" i="7"/>
  <c r="X539" i="7"/>
  <c r="X495" i="7"/>
  <c r="X956" i="7"/>
  <c r="X496" i="7"/>
  <c r="X497" i="7"/>
  <c r="X566" i="7"/>
  <c r="X721" i="7"/>
  <c r="X1432" i="7"/>
  <c r="X1433" i="7"/>
  <c r="X498" i="7"/>
  <c r="X513" i="7"/>
  <c r="X540" i="7"/>
  <c r="X499" i="7"/>
  <c r="X500" i="7"/>
  <c r="X567" i="7"/>
  <c r="X514" i="7"/>
  <c r="X740" i="7"/>
  <c r="X515" i="7"/>
  <c r="X541" i="7"/>
  <c r="X516" i="7"/>
  <c r="X1050" i="7"/>
  <c r="X517" i="7"/>
  <c r="X886" i="7"/>
  <c r="X1420" i="7"/>
  <c r="X1421" i="7"/>
  <c r="X518" i="7"/>
  <c r="X957" i="7"/>
  <c r="X519" i="7"/>
  <c r="X520" i="7"/>
  <c r="X595" i="7"/>
  <c r="X795" i="7"/>
  <c r="X978" i="7"/>
  <c r="X979" i="7"/>
  <c r="X1002" i="7"/>
  <c r="X521" i="7"/>
  <c r="X522" i="7"/>
  <c r="X958" i="7"/>
  <c r="X959" i="7"/>
  <c r="X1051" i="7"/>
  <c r="X1311" i="7"/>
  <c r="X1411" i="7"/>
  <c r="X1521" i="7"/>
  <c r="X523" i="7"/>
  <c r="X542" i="7"/>
  <c r="X525" i="7"/>
  <c r="X752" i="7"/>
  <c r="X753" i="7"/>
  <c r="X777" i="7"/>
  <c r="X526" i="7"/>
  <c r="X527" i="7"/>
  <c r="X568" i="7"/>
  <c r="X960" i="7"/>
  <c r="X543" i="7"/>
  <c r="X569" i="7"/>
  <c r="X645" i="7"/>
  <c r="X1003" i="7"/>
  <c r="X1522" i="7"/>
  <c r="X544" i="7"/>
  <c r="X596" i="7"/>
  <c r="X816" i="7"/>
  <c r="X545" i="7"/>
  <c r="X546" i="7"/>
  <c r="X570" i="7"/>
  <c r="X854" i="7"/>
  <c r="X547" i="7"/>
  <c r="X1104" i="7"/>
  <c r="X548" i="7"/>
  <c r="X1105" i="7"/>
  <c r="X571" i="7"/>
  <c r="X646" i="7"/>
  <c r="X647" i="7"/>
  <c r="X648" i="7"/>
  <c r="X649" i="7"/>
  <c r="X572" i="7"/>
  <c r="X722" i="7"/>
  <c r="X573" i="7"/>
  <c r="X741" i="7"/>
  <c r="X855" i="7"/>
  <c r="X1004" i="7"/>
  <c r="X597" i="7"/>
  <c r="X856" i="7"/>
  <c r="X874" i="7"/>
  <c r="X875" i="7"/>
  <c r="X876" i="7"/>
  <c r="X877" i="7"/>
  <c r="X961" i="7"/>
  <c r="X1247" i="7"/>
  <c r="X598" i="7"/>
  <c r="X650" i="7"/>
  <c r="X651" i="7"/>
  <c r="X652" i="7"/>
  <c r="X653" i="7"/>
  <c r="X654" i="7"/>
  <c r="X655" i="7"/>
  <c r="X656" i="7"/>
  <c r="X657" i="7"/>
  <c r="X658" i="7"/>
  <c r="X659" i="7"/>
  <c r="X660" i="7"/>
  <c r="X661" i="7"/>
  <c r="X662" i="7"/>
  <c r="X663" i="7"/>
  <c r="X664" i="7"/>
  <c r="X665" i="7"/>
  <c r="X723" i="7"/>
  <c r="X724" i="7"/>
  <c r="X725" i="7"/>
  <c r="X878" i="7"/>
  <c r="X879" i="7"/>
  <c r="X880" i="7"/>
  <c r="X881" i="7"/>
  <c r="X882" i="7"/>
  <c r="X937" i="7"/>
  <c r="X980" i="7"/>
  <c r="X981" i="7"/>
  <c r="X982" i="7"/>
  <c r="X983" i="7"/>
  <c r="X984" i="7"/>
  <c r="X985" i="7"/>
  <c r="X1106" i="7"/>
  <c r="X1248" i="7"/>
  <c r="X1249" i="7"/>
  <c r="X1250" i="7"/>
  <c r="X1251" i="7"/>
  <c r="X1252" i="7"/>
  <c r="X1253" i="7"/>
  <c r="X1254" i="7"/>
  <c r="X1255" i="7"/>
  <c r="X1256" i="7"/>
  <c r="X1257" i="7"/>
  <c r="X1258" i="7"/>
  <c r="X1259" i="7"/>
  <c r="X1260" i="7"/>
  <c r="X1261" i="7"/>
  <c r="X1262" i="7"/>
  <c r="X1263" i="7"/>
  <c r="X1264" i="7"/>
  <c r="X1265" i="7"/>
  <c r="X1266" i="7"/>
  <c r="X1267" i="7"/>
  <c r="X1268" i="7"/>
  <c r="X1269" i="7"/>
  <c r="X1270" i="7"/>
  <c r="X1271" i="7"/>
  <c r="X1272" i="7"/>
  <c r="X1273" i="7"/>
  <c r="X1274" i="7"/>
  <c r="X1275" i="7"/>
  <c r="X1276" i="7"/>
  <c r="X1277" i="7"/>
  <c r="X1278" i="7"/>
  <c r="X1279" i="7"/>
  <c r="X1280" i="7"/>
  <c r="X1281" i="7"/>
  <c r="X1282" i="7"/>
  <c r="X1283" i="7"/>
  <c r="X1284" i="7"/>
  <c r="X1285" i="7"/>
  <c r="X1286" i="7"/>
  <c r="X1287" i="7"/>
  <c r="X1312" i="7"/>
  <c r="X1330" i="7"/>
  <c r="X1331" i="7"/>
  <c r="X1373" i="7"/>
  <c r="X1422" i="7"/>
  <c r="X1423" i="7"/>
  <c r="X1502" i="7"/>
  <c r="X1503" i="7"/>
  <c r="X1523" i="7"/>
  <c r="X1562" i="7"/>
  <c r="X1563" i="7"/>
  <c r="X1564" i="7"/>
  <c r="X1579" i="7"/>
  <c r="X1580" i="7"/>
  <c r="X1654" i="7"/>
  <c r="X599" i="7"/>
  <c r="X1705" i="7"/>
  <c r="X600" i="7"/>
  <c r="X666" i="7"/>
  <c r="X915" i="7"/>
  <c r="X601" i="7"/>
  <c r="X1019" i="7"/>
  <c r="X602" i="7"/>
  <c r="X620" i="7"/>
  <c r="X621" i="7"/>
  <c r="X603" i="7"/>
  <c r="X796" i="7"/>
  <c r="X622" i="7"/>
  <c r="X1020" i="7"/>
  <c r="X1332" i="7"/>
  <c r="X1333" i="7"/>
  <c r="X1504" i="7"/>
  <c r="X623" i="7"/>
  <c r="X624" i="7"/>
  <c r="X625" i="7"/>
  <c r="X626" i="7"/>
  <c r="X1021" i="7"/>
  <c r="X1022" i="7"/>
  <c r="X1334" i="7"/>
  <c r="X627" i="7"/>
  <c r="X962" i="7"/>
  <c r="X628" i="7"/>
  <c r="X1023" i="7"/>
  <c r="X1107" i="7"/>
  <c r="X629" i="7"/>
  <c r="X963" i="7"/>
  <c r="X630" i="7"/>
  <c r="X778" i="7"/>
  <c r="X631" i="7"/>
  <c r="X1679" i="7"/>
  <c r="X632" i="7"/>
  <c r="X667" i="7"/>
  <c r="X726" i="7"/>
  <c r="X727" i="7"/>
  <c r="X728" i="7"/>
  <c r="X742" i="7"/>
  <c r="X743" i="7"/>
  <c r="X633" i="7"/>
  <c r="X692" i="7"/>
  <c r="X634" i="7"/>
  <c r="X693" i="7"/>
  <c r="X1025" i="7"/>
  <c r="X1693" i="7"/>
  <c r="X635" i="7"/>
  <c r="X1108" i="7"/>
  <c r="X1109" i="7"/>
  <c r="X668" i="7"/>
  <c r="X744" i="7"/>
  <c r="X857" i="7"/>
  <c r="X858" i="7"/>
  <c r="X938" i="7"/>
  <c r="X669" i="7"/>
  <c r="X1005" i="7"/>
  <c r="X670" i="7"/>
  <c r="X745" i="7"/>
  <c r="X671" i="7"/>
  <c r="X779" i="7"/>
  <c r="X964" i="7"/>
  <c r="X1374" i="7"/>
  <c r="X1588" i="7"/>
  <c r="X672" i="7"/>
  <c r="X673" i="7"/>
  <c r="X965" i="7"/>
  <c r="X966" i="7"/>
  <c r="X967" i="7"/>
  <c r="X1024" i="7"/>
  <c r="X674" i="7"/>
  <c r="X1424" i="7"/>
  <c r="X675" i="7"/>
  <c r="X780" i="7"/>
  <c r="X781" i="7"/>
  <c r="X676" i="7"/>
  <c r="X677" i="7"/>
  <c r="X694" i="7"/>
  <c r="X695" i="7"/>
  <c r="X1313" i="7"/>
  <c r="X1314" i="7"/>
  <c r="X1505" i="7"/>
  <c r="X1506" i="7"/>
  <c r="X1536" i="7"/>
  <c r="X1655" i="7"/>
  <c r="X696" i="7"/>
  <c r="X859" i="7"/>
  <c r="X1656" i="7"/>
  <c r="X697" i="7"/>
  <c r="X1110" i="7"/>
  <c r="X1172" i="7"/>
  <c r="X1315" i="7"/>
  <c r="X698" i="7"/>
  <c r="X817" i="7"/>
  <c r="X699" i="7"/>
  <c r="X746" i="7"/>
  <c r="X1026" i="7"/>
  <c r="X1111" i="7"/>
  <c r="X1112" i="7"/>
  <c r="X1113" i="7"/>
  <c r="X1114" i="7"/>
  <c r="X1316" i="7"/>
  <c r="X1537" i="7"/>
  <c r="X700" i="7"/>
  <c r="X729" i="7"/>
  <c r="X986" i="7"/>
  <c r="X730" i="7"/>
  <c r="X1115" i="7"/>
  <c r="X1116" i="7"/>
  <c r="X1117" i="7"/>
  <c r="X731" i="7"/>
  <c r="X1626" i="7"/>
  <c r="X1718" i="7"/>
  <c r="X1719" i="7"/>
  <c r="X732" i="7"/>
  <c r="X1627" i="7"/>
  <c r="X1720" i="7"/>
  <c r="X1721" i="7"/>
  <c r="X1722" i="7"/>
  <c r="X747" i="7"/>
  <c r="X1118" i="7"/>
  <c r="X754" i="7"/>
  <c r="X968" i="7"/>
  <c r="X987" i="7"/>
  <c r="X1288" i="7"/>
  <c r="X755" i="7"/>
  <c r="X756" i="7"/>
  <c r="X757" i="7"/>
  <c r="X758" i="7"/>
  <c r="X1289" i="7"/>
  <c r="X759" i="7"/>
  <c r="X1119" i="7"/>
  <c r="X760" i="7"/>
  <c r="X1052" i="7"/>
  <c r="X1290" i="7"/>
  <c r="X761" i="7"/>
  <c r="X797" i="7"/>
  <c r="X1173" i="7"/>
  <c r="X762" i="7"/>
  <c r="X860" i="7"/>
  <c r="X763" i="7"/>
  <c r="X798" i="7"/>
  <c r="X861" i="7"/>
  <c r="X862" i="7"/>
  <c r="X1006" i="7"/>
  <c r="X1053" i="7"/>
  <c r="X764" i="7"/>
  <c r="X799" i="7"/>
  <c r="X1120" i="7"/>
  <c r="X1121" i="7"/>
  <c r="X1174" i="7"/>
  <c r="X765" i="7"/>
  <c r="X800" i="7"/>
  <c r="X766" i="7"/>
  <c r="X863" i="7"/>
  <c r="X1317" i="7"/>
  <c r="X767" i="7"/>
  <c r="X801" i="7"/>
  <c r="X768" i="7"/>
  <c r="X769" i="7"/>
  <c r="X770" i="7"/>
  <c r="X771" i="7"/>
  <c r="X802" i="7"/>
  <c r="X803" i="7"/>
  <c r="X804" i="7"/>
  <c r="X805" i="7"/>
  <c r="X806" i="7"/>
  <c r="X807" i="7"/>
  <c r="X808" i="7"/>
  <c r="X809" i="7"/>
  <c r="X810" i="7"/>
  <c r="X811" i="7"/>
  <c r="X818" i="7"/>
  <c r="X819" i="7"/>
  <c r="X820" i="7"/>
  <c r="X821" i="7"/>
  <c r="X822" i="7"/>
  <c r="X823" i="7"/>
  <c r="X1054" i="7"/>
  <c r="X1055" i="7"/>
  <c r="X1056" i="7"/>
  <c r="X1057" i="7"/>
  <c r="X1027" i="7"/>
  <c r="X1058" i="7"/>
  <c r="X812" i="7"/>
  <c r="X1335" i="7"/>
  <c r="X813" i="7"/>
  <c r="X1706" i="7"/>
  <c r="X834" i="7"/>
  <c r="X864" i="7"/>
  <c r="X835" i="7"/>
  <c r="X836" i="7"/>
  <c r="X865" i="7"/>
  <c r="X866" i="7"/>
  <c r="X1122" i="7"/>
  <c r="X1123" i="7"/>
  <c r="X837" i="7"/>
  <c r="X867" i="7"/>
  <c r="X1412" i="7"/>
  <c r="X838" i="7"/>
  <c r="X839" i="7"/>
  <c r="X840" i="7"/>
  <c r="X841" i="7"/>
  <c r="X842" i="7"/>
  <c r="X843" i="7"/>
  <c r="X844" i="7"/>
  <c r="X912" i="7"/>
  <c r="X868" i="7"/>
  <c r="X869" i="7"/>
  <c r="X883" i="7"/>
  <c r="X988" i="7"/>
  <c r="X884" i="7"/>
  <c r="X885" i="7"/>
  <c r="X887" i="7"/>
  <c r="X888" i="7"/>
  <c r="X1124" i="7"/>
  <c r="X1125" i="7"/>
  <c r="X1126" i="7"/>
  <c r="X1127" i="7"/>
  <c r="X1128" i="7"/>
  <c r="X1175" i="7"/>
  <c r="X1176" i="7"/>
  <c r="X1291" i="7"/>
  <c r="X1292" i="7"/>
  <c r="X1318" i="7"/>
  <c r="X1319" i="7"/>
  <c r="X1363" i="7"/>
  <c r="X1364" i="7"/>
  <c r="X1425" i="7"/>
  <c r="X1426" i="7"/>
  <c r="X1507" i="7"/>
  <c r="X1508" i="7"/>
  <c r="X1538" i="7"/>
  <c r="X1619" i="7"/>
  <c r="X1620" i="7"/>
  <c r="X1694" i="7"/>
  <c r="X889" i="7"/>
  <c r="X1375" i="7"/>
  <c r="X890" i="7"/>
  <c r="X1007" i="7"/>
  <c r="X891" i="7"/>
  <c r="X1129" i="7"/>
  <c r="X916" i="7"/>
  <c r="X939" i="7"/>
  <c r="X940" i="7"/>
  <c r="X941" i="7"/>
  <c r="X942" i="7"/>
  <c r="X943" i="7"/>
  <c r="X944" i="7"/>
  <c r="X969" i="7"/>
  <c r="X970" i="7"/>
  <c r="X989" i="7"/>
  <c r="X990" i="7"/>
  <c r="X971" i="7"/>
  <c r="X945" i="7"/>
  <c r="X946" i="7"/>
  <c r="X947" i="7"/>
  <c r="X948" i="7"/>
  <c r="X949" i="7"/>
  <c r="X950" i="7"/>
  <c r="X1028" i="7"/>
  <c r="X1571" i="7"/>
  <c r="X951" i="7"/>
  <c r="X952" i="7"/>
  <c r="X991" i="7"/>
  <c r="X1177" i="7"/>
  <c r="X992" i="7"/>
  <c r="X993" i="7"/>
  <c r="X1130" i="7"/>
  <c r="X994" i="7"/>
  <c r="X1178" i="7"/>
  <c r="X1179" i="7"/>
  <c r="X1008" i="7"/>
  <c r="X1009" i="7"/>
  <c r="X1180" i="7"/>
  <c r="X1029" i="7"/>
  <c r="X1059" i="7"/>
  <c r="X1030" i="7"/>
  <c r="X1320" i="7"/>
  <c r="X1321" i="7"/>
  <c r="X1495" i="7"/>
  <c r="X1628" i="7"/>
  <c r="X1031" i="7"/>
  <c r="X1181" i="7"/>
  <c r="X1182" i="7"/>
  <c r="X1376" i="7"/>
  <c r="X1629" i="7"/>
  <c r="X1630" i="7"/>
  <c r="X1060" i="7"/>
  <c r="X1183" i="7"/>
  <c r="X1184" i="7"/>
  <c r="X1185" i="7"/>
  <c r="X1186" i="7"/>
  <c r="X1187" i="7"/>
  <c r="X1188" i="7"/>
  <c r="X1189" i="7"/>
  <c r="X1190" i="7"/>
  <c r="X1191" i="7"/>
  <c r="X1192" i="7"/>
  <c r="X1193" i="7"/>
  <c r="X1194" i="7"/>
  <c r="X1195" i="7"/>
  <c r="X1196" i="7"/>
  <c r="X1197" i="7"/>
  <c r="X1198" i="7"/>
  <c r="X1199" i="7"/>
  <c r="X1200" i="7"/>
  <c r="X1201" i="7"/>
  <c r="X1202" i="7"/>
  <c r="X1203" i="7"/>
  <c r="X1204" i="7"/>
  <c r="X1205" i="7"/>
  <c r="X1206" i="7"/>
  <c r="X1207" i="7"/>
  <c r="X1208" i="7"/>
  <c r="X1209" i="7"/>
  <c r="X1210" i="7"/>
  <c r="X1211" i="7"/>
  <c r="X1212" i="7"/>
  <c r="X1213" i="7"/>
  <c r="X1214" i="7"/>
  <c r="X1215" i="7"/>
  <c r="X1216" i="7"/>
  <c r="X1217" i="7"/>
  <c r="X1218" i="7"/>
  <c r="X1219" i="7"/>
  <c r="X1220" i="7"/>
  <c r="X1221" i="7"/>
  <c r="X1222" i="7"/>
  <c r="X1223" i="7"/>
  <c r="X1224" i="7"/>
  <c r="X1225" i="7"/>
  <c r="X1226" i="7"/>
  <c r="X1227" i="7"/>
  <c r="X1228" i="7"/>
  <c r="X1229" i="7"/>
  <c r="X1230" i="7"/>
  <c r="X1231" i="7"/>
  <c r="X1232" i="7"/>
  <c r="X1233" i="7"/>
  <c r="X1234" i="7"/>
  <c r="X1235" i="7"/>
  <c r="X1236" i="7"/>
  <c r="X1237" i="7"/>
  <c r="X1238" i="7"/>
  <c r="X1239" i="7"/>
  <c r="X1240" i="7"/>
  <c r="X1241" i="7"/>
  <c r="X1242" i="7"/>
  <c r="X1243" i="7"/>
  <c r="X1244" i="7"/>
  <c r="X1245" i="7"/>
  <c r="X1293" i="7"/>
  <c r="X1294" i="7"/>
  <c r="X1295" i="7"/>
  <c r="X1296" i="7"/>
  <c r="X1297" i="7"/>
  <c r="X1298" i="7"/>
  <c r="X1299" i="7"/>
  <c r="X1300" i="7"/>
  <c r="X1301" i="7"/>
  <c r="X1302" i="7"/>
  <c r="X1377" i="7"/>
  <c r="X1378" i="7"/>
  <c r="X1379" i="7"/>
  <c r="X1380" i="7"/>
  <c r="X1381" i="7"/>
  <c r="X1382" i="7"/>
  <c r="X1383" i="7"/>
  <c r="X1384" i="7"/>
  <c r="X1385" i="7"/>
  <c r="X1386" i="7"/>
  <c r="X1387" i="7"/>
  <c r="X1388" i="7"/>
  <c r="X1389" i="7"/>
  <c r="X1390" i="7"/>
  <c r="X1391" i="7"/>
  <c r="X1392" i="7"/>
  <c r="X1393" i="7"/>
  <c r="X1394" i="7"/>
  <c r="X1395" i="7"/>
  <c r="X1396" i="7"/>
  <c r="X1397" i="7"/>
  <c r="X1398" i="7"/>
  <c r="X1399" i="7"/>
  <c r="X1400" i="7"/>
  <c r="X1401" i="7"/>
  <c r="X1402" i="7"/>
  <c r="X1403" i="7"/>
  <c r="X1404" i="7"/>
  <c r="X1405" i="7"/>
  <c r="X1406" i="7"/>
  <c r="X1407" i="7"/>
  <c r="X1408" i="7"/>
  <c r="X1413" i="7"/>
  <c r="X1414" i="7"/>
  <c r="X1415" i="7"/>
  <c r="X1416" i="7"/>
  <c r="X1434" i="7"/>
  <c r="X1435" i="7"/>
  <c r="X1436" i="7"/>
  <c r="X1437" i="7"/>
  <c r="X1438" i="7"/>
  <c r="X1439" i="7"/>
  <c r="X1440" i="7"/>
  <c r="X1441" i="7"/>
  <c r="X1442" i="7"/>
  <c r="X1443" i="7"/>
  <c r="X1444" i="7"/>
  <c r="X1445" i="7"/>
  <c r="X1446" i="7"/>
  <c r="X1447" i="7"/>
  <c r="X1448" i="7"/>
  <c r="X1449" i="7"/>
  <c r="X1450" i="7"/>
  <c r="X1451" i="7"/>
  <c r="X1452" i="7"/>
  <c r="X1453" i="7"/>
  <c r="X1454" i="7"/>
  <c r="X1455" i="7"/>
  <c r="X1475" i="7"/>
  <c r="X1476" i="7"/>
  <c r="X1496" i="7"/>
  <c r="X1631" i="7"/>
  <c r="X1632" i="7"/>
  <c r="X1633" i="7"/>
  <c r="X1634" i="7"/>
  <c r="X1635" i="7"/>
  <c r="X1636" i="7"/>
  <c r="X1637" i="7"/>
  <c r="X1638" i="7"/>
  <c r="X1639" i="7"/>
  <c r="X1640" i="7"/>
  <c r="X1641" i="7"/>
  <c r="X1642" i="7"/>
  <c r="X1643" i="7"/>
  <c r="X1644" i="7"/>
  <c r="X1695" i="7"/>
  <c r="X1696" i="7"/>
  <c r="X1697" i="7"/>
  <c r="X1698" i="7"/>
  <c r="X1699" i="7"/>
  <c r="X1700" i="7"/>
  <c r="X1701" i="7"/>
  <c r="X1061" i="7"/>
  <c r="X1456" i="7"/>
  <c r="X1539" i="7"/>
  <c r="X1540" i="7"/>
  <c r="X1589" i="7"/>
  <c r="X1062" i="7"/>
  <c r="X1572" i="7"/>
  <c r="X1131" i="7"/>
  <c r="X1509" i="7"/>
  <c r="X1303" i="7"/>
  <c r="X1322" i="7"/>
  <c r="X1323" i="7"/>
  <c r="X1304" i="7"/>
  <c r="X1524" i="7"/>
  <c r="X1525" i="7"/>
  <c r="X1526" i="7"/>
  <c r="X1305" i="7"/>
  <c r="X1336" i="7"/>
  <c r="X1337" i="7"/>
  <c r="X1338" i="7"/>
  <c r="X1339" i="7"/>
  <c r="X1340" i="7"/>
  <c r="X1341" i="7"/>
  <c r="X1342" i="7"/>
  <c r="X1343" i="7"/>
  <c r="X1344" i="7"/>
  <c r="X1345" i="7"/>
  <c r="X1346" i="7"/>
  <c r="X1347" i="7"/>
  <c r="X1348" i="7"/>
  <c r="X1477" i="7"/>
  <c r="X1349" i="7"/>
  <c r="X1350" i="7"/>
  <c r="X1351" i="7"/>
  <c r="X1352" i="7"/>
  <c r="X1353" i="7"/>
  <c r="X1354" i="7"/>
  <c r="X1702" i="7"/>
  <c r="X1365" i="7"/>
  <c r="X1370" i="7"/>
  <c r="X1621" i="7"/>
  <c r="X1427" i="7"/>
  <c r="X1494" i="7"/>
  <c r="X1428" i="7"/>
  <c r="X1527" i="7"/>
  <c r="X1429" i="7"/>
  <c r="X1478" i="7"/>
  <c r="X1510" i="7"/>
  <c r="X1457" i="7"/>
  <c r="X1581" i="7"/>
  <c r="X1458" i="7"/>
  <c r="X1511" i="7"/>
  <c r="X1707" i="7"/>
  <c r="X1708" i="7"/>
  <c r="X1459" i="7"/>
  <c r="X1460" i="7"/>
  <c r="X1461" i="7"/>
  <c r="X1462" i="7"/>
  <c r="X1512" i="7"/>
  <c r="X1513" i="7"/>
  <c r="X1514" i="7"/>
  <c r="X1515" i="7"/>
  <c r="X1463" i="7"/>
  <c r="X1516" i="7"/>
  <c r="X1464" i="7"/>
  <c r="X1541" i="7"/>
  <c r="X1542" i="7"/>
  <c r="X1680" i="7"/>
  <c r="X1465" i="7"/>
  <c r="X1681" i="7"/>
  <c r="X1682" i="7"/>
  <c r="X1683" i="7"/>
  <c r="X1684" i="7"/>
  <c r="X1466" i="7"/>
  <c r="X1543" i="7"/>
  <c r="X1544" i="7"/>
  <c r="X1545" i="7"/>
  <c r="X1657" i="7"/>
  <c r="X1467" i="7"/>
  <c r="X1546" i="7"/>
  <c r="X1547" i="7"/>
  <c r="X1548" i="7"/>
  <c r="X1549" i="7"/>
  <c r="X1468" i="7"/>
  <c r="X1550" i="7"/>
  <c r="X1551" i="7"/>
  <c r="X1552" i="7"/>
  <c r="X1469" i="7"/>
  <c r="X1590" i="7"/>
  <c r="X1591" i="7"/>
  <c r="X1470" i="7"/>
  <c r="X1479" i="7"/>
  <c r="X1480" i="7"/>
  <c r="X1481" i="7"/>
  <c r="X1482" i="7"/>
  <c r="X1497" i="7"/>
  <c r="X1645" i="7"/>
  <c r="X1646" i="7"/>
  <c r="X1517" i="7"/>
  <c r="X1518" i="7"/>
  <c r="X1528" i="7"/>
  <c r="X1529" i="7"/>
  <c r="X1530" i="7"/>
  <c r="X1519" i="7"/>
  <c r="X1531" i="7"/>
  <c r="X1553" i="7"/>
  <c r="X1535" i="7"/>
  <c r="X1685" i="7"/>
  <c r="X1709" i="7"/>
  <c r="X1554" i="7"/>
  <c r="X1555" i="7"/>
  <c r="X1582" i="7"/>
  <c r="X1647" i="7"/>
  <c r="X1648" i="7"/>
  <c r="X1649" i="7"/>
  <c r="X1583" i="7"/>
  <c r="X1592" i="7"/>
  <c r="X1584" i="7"/>
  <c r="X1593" i="7"/>
  <c r="X1594" i="7"/>
  <c r="X1686" i="7"/>
  <c r="X1595" i="7"/>
  <c r="X1650" i="7"/>
  <c r="X1658" i="7"/>
  <c r="X1659" i="7"/>
  <c r="X1660" i="7"/>
  <c r="X1661" i="7"/>
  <c r="X1662" i="7"/>
  <c r="X1663" i="7"/>
  <c r="X1664" i="7"/>
  <c r="X1665" i="7"/>
  <c r="X1666" i="7"/>
  <c r="X1667" i="7"/>
  <c r="X1668" i="7"/>
  <c r="X1669" i="7"/>
  <c r="X1670" i="7"/>
  <c r="X1671" i="7"/>
  <c r="X1672" i="7"/>
  <c r="X1673" i="7"/>
  <c r="X1674" i="7"/>
  <c r="X1675" i="7"/>
  <c r="X1596" i="7"/>
  <c r="X1710" i="7"/>
  <c r="X1711" i="7"/>
  <c r="X1712" i="7"/>
  <c r="X1713" i="7"/>
  <c r="X1597" i="7"/>
  <c r="X1622" i="7"/>
  <c r="X1623" i="7"/>
  <c r="X1651" i="7"/>
  <c r="X1652" i="7"/>
  <c r="X1676" i="7"/>
  <c r="X1677" i="7"/>
  <c r="X1678" i="7"/>
  <c r="X1687" i="7"/>
  <c r="X1688" i="7"/>
  <c r="X1689" i="7"/>
  <c r="X1690" i="7"/>
  <c r="X1691" i="7"/>
  <c r="X1692" i="7"/>
  <c r="X1714" i="7"/>
  <c r="X1715" i="7"/>
  <c r="X1716" i="7"/>
  <c r="X1723" i="7"/>
  <c r="X1725" i="7"/>
  <c r="J13" i="4" l="1"/>
  <c r="N5" i="8" l="1"/>
  <c r="N6" i="8"/>
  <c r="N7" i="8"/>
  <c r="N8" i="8"/>
  <c r="N9" i="8"/>
  <c r="N10" i="8"/>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J14" i="4"/>
  <c r="G12" i="4"/>
  <c r="J12" i="4" s="1"/>
  <c r="G11" i="4"/>
  <c r="J11" i="4" s="1"/>
  <c r="G10" i="4"/>
  <c r="G9" i="4"/>
  <c r="J9" i="4" s="1"/>
  <c r="G8" i="4"/>
  <c r="J8" i="4" s="1"/>
  <c r="G7" i="4"/>
  <c r="J7" i="4" s="1"/>
  <c r="G6" i="4"/>
  <c r="J6" i="4" s="1"/>
  <c r="AE721" i="1" l="1"/>
  <c r="AL721" i="1"/>
  <c r="A1221" i="17" s="1"/>
  <c r="AJ722" i="1"/>
  <c r="AG723" i="1"/>
  <c r="AE724" i="1"/>
  <c r="AK724" i="1"/>
  <c r="C908" i="17" s="1"/>
  <c r="AJ725" i="1"/>
  <c r="AG726" i="1"/>
  <c r="AL726" i="1"/>
  <c r="AK727" i="1"/>
  <c r="AE729" i="1"/>
  <c r="AL729" i="1"/>
  <c r="AJ730" i="1"/>
  <c r="AG731" i="1"/>
  <c r="AE732" i="1"/>
  <c r="AK732" i="1"/>
  <c r="AJ733" i="1"/>
  <c r="AG734" i="1"/>
  <c r="AE735" i="1"/>
  <c r="AL735" i="1"/>
  <c r="AK736" i="1"/>
  <c r="AJ737" i="1"/>
  <c r="AS737" i="1" s="1"/>
  <c r="AT737" i="1" s="1"/>
  <c r="AK737" i="1"/>
  <c r="AL720" i="1"/>
  <c r="A1219" i="17" s="1"/>
  <c r="AE723" i="1"/>
  <c r="AI723" i="1" s="1"/>
  <c r="AG725" i="1"/>
  <c r="AJ727" i="1"/>
  <c r="AS727" i="1" s="1"/>
  <c r="AT727" i="1" s="1"/>
  <c r="AK729" i="1"/>
  <c r="AJ732" i="1"/>
  <c r="AS732" i="1" s="1"/>
  <c r="AT732" i="1" s="1"/>
  <c r="AL734" i="1"/>
  <c r="AG737" i="1"/>
  <c r="AJ720" i="1"/>
  <c r="AG721" i="1"/>
  <c r="AE722" i="1"/>
  <c r="AK722" i="1"/>
  <c r="AJ723" i="1"/>
  <c r="AG724" i="1"/>
  <c r="AL724" i="1"/>
  <c r="A908" i="17" s="1"/>
  <c r="AK725" i="1"/>
  <c r="AE727" i="1"/>
  <c r="AL727" i="1"/>
  <c r="AJ728" i="1"/>
  <c r="AG729" i="1"/>
  <c r="AE730" i="1"/>
  <c r="AK730" i="1"/>
  <c r="AJ731" i="1"/>
  <c r="AG732" i="1"/>
  <c r="AL732" i="1"/>
  <c r="AK733" i="1"/>
  <c r="AJ734" i="1"/>
  <c r="AG735" i="1"/>
  <c r="AE736" i="1"/>
  <c r="AL736" i="1"/>
  <c r="AK721" i="1"/>
  <c r="C1221" i="17" s="1"/>
  <c r="AL723" i="1"/>
  <c r="AE726" i="1"/>
  <c r="AI726" i="1" s="1"/>
  <c r="AL728" i="1"/>
  <c r="AE731" i="1"/>
  <c r="AI731" i="1" s="1"/>
  <c r="AG733" i="1"/>
  <c r="AK735" i="1"/>
  <c r="AE720" i="1"/>
  <c r="AK720" i="1"/>
  <c r="C1219" i="17" s="1"/>
  <c r="AJ721" i="1"/>
  <c r="AG722" i="1"/>
  <c r="AL722" i="1"/>
  <c r="A1222" i="17" s="1"/>
  <c r="AK723" i="1"/>
  <c r="AE725" i="1"/>
  <c r="AI725" i="1" s="1"/>
  <c r="AL725" i="1"/>
  <c r="AJ726" i="1"/>
  <c r="AG727" i="1"/>
  <c r="AE728" i="1"/>
  <c r="AK728" i="1"/>
  <c r="AJ729" i="1"/>
  <c r="AS729" i="1" s="1"/>
  <c r="AT729" i="1" s="1"/>
  <c r="AG730" i="1"/>
  <c r="AL730" i="1"/>
  <c r="AK731" i="1"/>
  <c r="AE733" i="1"/>
  <c r="AK734" i="1"/>
  <c r="AJ735" i="1"/>
  <c r="AG736" i="1"/>
  <c r="AI736" i="1" s="1"/>
  <c r="AE737" i="1"/>
  <c r="AI737" i="1" s="1"/>
  <c r="AL737" i="1"/>
  <c r="AG720" i="1"/>
  <c r="AJ724" i="1"/>
  <c r="AS724" i="1" s="1"/>
  <c r="AT724" i="1" s="1"/>
  <c r="AK726" i="1"/>
  <c r="AG728" i="1"/>
  <c r="AL731" i="1"/>
  <c r="AE734" i="1"/>
  <c r="AJ736" i="1"/>
  <c r="AS736" i="1" s="1"/>
  <c r="AT736" i="1" s="1"/>
  <c r="C1222" i="17"/>
  <c r="B1222" i="17"/>
  <c r="AL687" i="1"/>
  <c r="AE687" i="1"/>
  <c r="AG685" i="1"/>
  <c r="AK686" i="1"/>
  <c r="AG686" i="1"/>
  <c r="AL685" i="1"/>
  <c r="AG687" i="1"/>
  <c r="AK685" i="1"/>
  <c r="AJ686" i="1"/>
  <c r="AS686" i="1" s="1"/>
  <c r="AT686" i="1" s="1"/>
  <c r="AK687" i="1"/>
  <c r="AE686" i="1"/>
  <c r="AJ687" i="1"/>
  <c r="AE685" i="1"/>
  <c r="AL686" i="1"/>
  <c r="AJ685" i="1"/>
  <c r="AS685" i="1" s="1"/>
  <c r="AT685" i="1" s="1"/>
  <c r="AE654" i="1"/>
  <c r="AJ490" i="1"/>
  <c r="AK491" i="1"/>
  <c r="AG491" i="1"/>
  <c r="AJ491" i="1"/>
  <c r="AG490" i="1"/>
  <c r="AL491" i="1"/>
  <c r="AL490" i="1"/>
  <c r="A1009" i="17" s="1"/>
  <c r="AE490" i="1"/>
  <c r="AE491" i="1"/>
  <c r="AK490" i="1"/>
  <c r="C1009" i="17" s="1"/>
  <c r="AL704" i="1"/>
  <c r="AL703" i="1"/>
  <c r="AL632" i="1"/>
  <c r="AL517" i="1"/>
  <c r="A1220" i="17" s="1"/>
  <c r="AL127" i="1"/>
  <c r="AL711" i="1"/>
  <c r="A1024" i="17" s="1"/>
  <c r="AL532" i="1"/>
  <c r="A1056" i="17" s="1"/>
  <c r="AG710" i="1"/>
  <c r="AE711" i="1"/>
  <c r="AE712" i="1"/>
  <c r="AE713" i="1"/>
  <c r="AE714" i="1"/>
  <c r="AK714" i="1"/>
  <c r="AK532" i="1"/>
  <c r="C1056" i="17" s="1"/>
  <c r="AK715" i="1"/>
  <c r="C1195" i="17" s="1"/>
  <c r="AK587" i="1"/>
  <c r="C1115" i="17" s="1"/>
  <c r="AE710" i="1"/>
  <c r="AJ714" i="1"/>
  <c r="AJ587" i="1"/>
  <c r="AL712" i="1"/>
  <c r="A1045" i="17" s="1"/>
  <c r="AL715" i="1"/>
  <c r="A1195" i="17" s="1"/>
  <c r="AG711" i="1"/>
  <c r="AG712" i="1"/>
  <c r="AG713" i="1"/>
  <c r="AG714" i="1"/>
  <c r="AE532" i="1"/>
  <c r="AE715" i="1"/>
  <c r="AE587" i="1"/>
  <c r="AL714" i="1"/>
  <c r="AK710" i="1"/>
  <c r="C1010" i="17" s="1"/>
  <c r="AK712" i="1"/>
  <c r="C1045" i="17" s="1"/>
  <c r="AJ715" i="1"/>
  <c r="AL713" i="1"/>
  <c r="AL587" i="1"/>
  <c r="A1115" i="17" s="1"/>
  <c r="AJ710" i="1"/>
  <c r="AS710" i="1" s="1"/>
  <c r="AT710" i="1" s="1"/>
  <c r="AJ711" i="1"/>
  <c r="AJ712" i="1"/>
  <c r="AJ713" i="1"/>
  <c r="AG532" i="1"/>
  <c r="AG715" i="1"/>
  <c r="AG587" i="1"/>
  <c r="AL710" i="1"/>
  <c r="A1010" i="17" s="1"/>
  <c r="AK711" i="1"/>
  <c r="C1024" i="17" s="1"/>
  <c r="AK713" i="1"/>
  <c r="AJ532" i="1"/>
  <c r="AS532" i="1" s="1"/>
  <c r="AT532" i="1" s="1"/>
  <c r="AL645" i="1"/>
  <c r="AL654" i="1"/>
  <c r="A1008" i="17" s="1"/>
  <c r="AL646" i="1"/>
  <c r="AL652" i="1"/>
  <c r="A1214" i="17" s="1"/>
  <c r="AL470" i="1"/>
  <c r="A1007" i="17" s="1"/>
  <c r="AL495" i="1"/>
  <c r="AK645" i="1"/>
  <c r="AJ646" i="1"/>
  <c r="AJ645" i="1"/>
  <c r="AE645" i="1"/>
  <c r="AK646" i="1"/>
  <c r="AG646" i="1"/>
  <c r="AJ654" i="1"/>
  <c r="AG645" i="1"/>
  <c r="AK654" i="1"/>
  <c r="C1008" i="17" s="1"/>
  <c r="AE646" i="1"/>
  <c r="AG654" i="1"/>
  <c r="AJ652" i="1"/>
  <c r="AG470" i="1"/>
  <c r="AG652" i="1"/>
  <c r="AJ470" i="1"/>
  <c r="AE470" i="1"/>
  <c r="AK652" i="1"/>
  <c r="C1214" i="17" s="1"/>
  <c r="AK470" i="1"/>
  <c r="C1007" i="17" s="1"/>
  <c r="AE652" i="1"/>
  <c r="AJ495" i="1"/>
  <c r="AJ690" i="1"/>
  <c r="AE495" i="1"/>
  <c r="AG690" i="1"/>
  <c r="AG495" i="1"/>
  <c r="AK495" i="1"/>
  <c r="AK690" i="1"/>
  <c r="AE690" i="1"/>
  <c r="AE675" i="1"/>
  <c r="AL674" i="1"/>
  <c r="AE676" i="1"/>
  <c r="AJ675" i="1"/>
  <c r="AK674" i="1"/>
  <c r="AL675" i="1"/>
  <c r="AK675" i="1"/>
  <c r="AK676" i="1"/>
  <c r="AG676" i="1"/>
  <c r="AG675" i="1"/>
  <c r="AJ676" i="1"/>
  <c r="AS676" i="1" s="1"/>
  <c r="AT676" i="1" s="1"/>
  <c r="AJ674" i="1"/>
  <c r="AE674" i="1"/>
  <c r="AL676" i="1"/>
  <c r="AG674" i="1"/>
  <c r="AG673" i="1"/>
  <c r="AK673" i="1"/>
  <c r="AJ673" i="1"/>
  <c r="AL673" i="1"/>
  <c r="AE673" i="1"/>
  <c r="AI673" i="1" s="1"/>
  <c r="AE648" i="1"/>
  <c r="AE567" i="1"/>
  <c r="AL648" i="1"/>
  <c r="A1210" i="17" s="1"/>
  <c r="AK648" i="1"/>
  <c r="C1210" i="17" s="1"/>
  <c r="AK568" i="1"/>
  <c r="AJ583" i="1"/>
  <c r="AL568" i="1"/>
  <c r="AJ567" i="1"/>
  <c r="AJ628" i="1"/>
  <c r="AK567" i="1"/>
  <c r="AG567" i="1"/>
  <c r="AL628" i="1"/>
  <c r="AJ648" i="1"/>
  <c r="AS648" i="1" s="1"/>
  <c r="AT648" i="1" s="1"/>
  <c r="AG500" i="1"/>
  <c r="AG568" i="1"/>
  <c r="AJ500" i="1"/>
  <c r="AJ568" i="1"/>
  <c r="AS568" i="1" s="1"/>
  <c r="AT568" i="1" s="1"/>
  <c r="AE628" i="1"/>
  <c r="AL567" i="1"/>
  <c r="AK500" i="1"/>
  <c r="C1209" i="17" s="1"/>
  <c r="AE500" i="1"/>
  <c r="AG628" i="1"/>
  <c r="AE583" i="1"/>
  <c r="AG648" i="1"/>
  <c r="AG583" i="1"/>
  <c r="AL583" i="1"/>
  <c r="AL500" i="1"/>
  <c r="A1209" i="17" s="1"/>
  <c r="AE568" i="1"/>
  <c r="AK583" i="1"/>
  <c r="AK628" i="1"/>
  <c r="AJ664" i="1"/>
  <c r="AS664" i="1" s="1"/>
  <c r="AT664" i="1" s="1"/>
  <c r="AG545" i="1"/>
  <c r="AI545" i="1" s="1"/>
  <c r="AE641" i="1"/>
  <c r="AG641" i="1"/>
  <c r="AK709" i="1"/>
  <c r="AG640" i="1"/>
  <c r="AJ677" i="1"/>
  <c r="AS677" i="1" s="1"/>
  <c r="AT677" i="1" s="1"/>
  <c r="AJ701" i="1"/>
  <c r="AS701" i="1" s="1"/>
  <c r="AT701" i="1" s="1"/>
  <c r="AJ703" i="1"/>
  <c r="AG701" i="1"/>
  <c r="AE638" i="1"/>
  <c r="AK704" i="1"/>
  <c r="AE639" i="1"/>
  <c r="AK664" i="1"/>
  <c r="AE640" i="1"/>
  <c r="AJ709" i="1"/>
  <c r="AK638" i="1"/>
  <c r="AJ639" i="1"/>
  <c r="AL639" i="1"/>
  <c r="AE701" i="1"/>
  <c r="AK641" i="1"/>
  <c r="C1111" i="17" s="1"/>
  <c r="AK701" i="1"/>
  <c r="AJ640" i="1"/>
  <c r="AK703" i="1"/>
  <c r="AE677" i="1"/>
  <c r="AJ691" i="1"/>
  <c r="AE702" i="1"/>
  <c r="AE691" i="1"/>
  <c r="AG638" i="1"/>
  <c r="AE704" i="1"/>
  <c r="AK639" i="1"/>
  <c r="AL638" i="1"/>
  <c r="AJ641" i="1"/>
  <c r="AS641" i="1" s="1"/>
  <c r="AT641" i="1" s="1"/>
  <c r="AG703" i="1"/>
  <c r="AG702" i="1"/>
  <c r="AG691" i="1"/>
  <c r="AG709" i="1"/>
  <c r="AL641" i="1"/>
  <c r="A1111" i="17" s="1"/>
  <c r="AK691" i="1"/>
  <c r="AK640" i="1"/>
  <c r="C1138" i="17" s="1"/>
  <c r="AE703" i="1"/>
  <c r="AK677" i="1"/>
  <c r="C1218" i="17" s="1"/>
  <c r="AE664" i="1"/>
  <c r="AK702" i="1"/>
  <c r="AE709" i="1"/>
  <c r="AJ638" i="1"/>
  <c r="AG704" i="1"/>
  <c r="AG639" i="1"/>
  <c r="AG664" i="1"/>
  <c r="AG677" i="1"/>
  <c r="AJ702" i="1"/>
  <c r="AJ704" i="1"/>
  <c r="AS704" i="1" s="1"/>
  <c r="AT704" i="1" s="1"/>
  <c r="AE629" i="1"/>
  <c r="AJ647" i="1"/>
  <c r="AJ632" i="1"/>
  <c r="AS632" i="1" s="1"/>
  <c r="AT632" i="1" s="1"/>
  <c r="AG629" i="1"/>
  <c r="AE647" i="1"/>
  <c r="AE632" i="1"/>
  <c r="AG647" i="1"/>
  <c r="AJ629" i="1"/>
  <c r="AK647" i="1"/>
  <c r="C1178" i="17" s="1"/>
  <c r="AK632" i="1"/>
  <c r="AK629" i="1"/>
  <c r="C1139" i="17" s="1"/>
  <c r="AG632" i="1"/>
  <c r="AJ343" i="1"/>
  <c r="AK340" i="1"/>
  <c r="AE336" i="1"/>
  <c r="AJ225" i="1"/>
  <c r="AG182" i="1"/>
  <c r="AE184" i="1"/>
  <c r="AJ160" i="1"/>
  <c r="AK85" i="1"/>
  <c r="AG40" i="1"/>
  <c r="AG672" i="1"/>
  <c r="AE499" i="1"/>
  <c r="AE590" i="1"/>
  <c r="AK600" i="1"/>
  <c r="C1172" i="17" s="1"/>
  <c r="AE579" i="1"/>
  <c r="AE482" i="1"/>
  <c r="AJ453" i="1"/>
  <c r="AG441" i="1"/>
  <c r="AJ401" i="1"/>
  <c r="AJ398" i="1"/>
  <c r="AG383" i="1"/>
  <c r="AG377" i="1"/>
  <c r="AJ374" i="1"/>
  <c r="AJ367" i="1"/>
  <c r="AJ644" i="1"/>
  <c r="AK342" i="1"/>
  <c r="AK332" i="1"/>
  <c r="AG299" i="1"/>
  <c r="AK290" i="1"/>
  <c r="AJ285" i="1"/>
  <c r="AG277" i="1"/>
  <c r="AE278" i="1"/>
  <c r="AJ238" i="1"/>
  <c r="AG235" i="1"/>
  <c r="AG231" i="1"/>
  <c r="AG241" i="1"/>
  <c r="AG228" i="1"/>
  <c r="AG224" i="1"/>
  <c r="AG212" i="1"/>
  <c r="AE199" i="1"/>
  <c r="AJ194" i="1"/>
  <c r="AG183" i="1"/>
  <c r="AK185" i="1"/>
  <c r="AE188" i="1"/>
  <c r="AG159" i="1"/>
  <c r="AG154" i="1"/>
  <c r="AG139" i="1"/>
  <c r="AK124" i="1"/>
  <c r="AE126" i="1"/>
  <c r="AE127" i="1"/>
  <c r="AK89" i="1"/>
  <c r="AE86" i="1"/>
  <c r="AJ68" i="1"/>
  <c r="AJ64" i="1"/>
  <c r="AG59" i="1"/>
  <c r="AK43" i="1"/>
  <c r="AJ15" i="1"/>
  <c r="AE11" i="1"/>
  <c r="AG678" i="1"/>
  <c r="AJ693" i="1"/>
  <c r="AG716" i="1"/>
  <c r="AG707" i="1"/>
  <c r="AK699" i="1"/>
  <c r="AJ694" i="1"/>
  <c r="AG611" i="1"/>
  <c r="AJ603" i="1"/>
  <c r="AE487" i="1"/>
  <c r="AK483" i="1"/>
  <c r="AG454" i="1"/>
  <c r="AK433" i="1"/>
  <c r="AG423" i="1"/>
  <c r="AJ407" i="1"/>
  <c r="AK399" i="1"/>
  <c r="AK395" i="1"/>
  <c r="AK382" i="1"/>
  <c r="AG366" i="1"/>
  <c r="AK321" i="1"/>
  <c r="AG279" i="1"/>
  <c r="AJ236" i="1"/>
  <c r="AK156" i="1"/>
  <c r="AJ60" i="1"/>
  <c r="AK42" i="1"/>
  <c r="AG661" i="1"/>
  <c r="AK656" i="1"/>
  <c r="AG705" i="1"/>
  <c r="AK343" i="1"/>
  <c r="AG340" i="1"/>
  <c r="AG336" i="1"/>
  <c r="AK225" i="1"/>
  <c r="AJ182" i="1"/>
  <c r="AK184" i="1"/>
  <c r="AK160" i="1"/>
  <c r="AE85" i="1"/>
  <c r="AJ40" i="1"/>
  <c r="AJ672" i="1"/>
  <c r="AK499" i="1"/>
  <c r="AG590" i="1"/>
  <c r="AE600" i="1"/>
  <c r="AG579" i="1"/>
  <c r="AG482" i="1"/>
  <c r="AE453" i="1"/>
  <c r="AJ441" i="1"/>
  <c r="AK401" i="1"/>
  <c r="AK398" i="1"/>
  <c r="AJ383" i="1"/>
  <c r="AJ377" i="1"/>
  <c r="AK374" i="1"/>
  <c r="AE367" i="1"/>
  <c r="AE644" i="1"/>
  <c r="AG342" i="1"/>
  <c r="AG332" i="1"/>
  <c r="AJ299" i="1"/>
  <c r="AE290" i="1"/>
  <c r="AK285" i="1"/>
  <c r="AJ277" i="1"/>
  <c r="AG278" i="1"/>
  <c r="AE238" i="1"/>
  <c r="AJ235" i="1"/>
  <c r="AJ231" i="1"/>
  <c r="AJ241" i="1"/>
  <c r="AJ228" i="1"/>
  <c r="AJ224" i="1"/>
  <c r="AJ212" i="1"/>
  <c r="AG199" i="1"/>
  <c r="AK194" i="1"/>
  <c r="AJ183" i="1"/>
  <c r="AE185" i="1"/>
  <c r="AK188" i="1"/>
  <c r="AE159" i="1"/>
  <c r="AJ154" i="1"/>
  <c r="AE139" i="1"/>
  <c r="AE124" i="1"/>
  <c r="AG126" i="1"/>
  <c r="AG127" i="1"/>
  <c r="AJ89" i="1"/>
  <c r="AS89" i="1" s="1"/>
  <c r="AT89" i="1" s="1"/>
  <c r="AG86" i="1"/>
  <c r="AG68" i="1"/>
  <c r="AE64" i="1"/>
  <c r="AJ59" i="1"/>
  <c r="AE43" i="1"/>
  <c r="AE15" i="1"/>
  <c r="AG11" i="1"/>
  <c r="AJ678" i="1"/>
  <c r="AK693" i="1"/>
  <c r="AJ716" i="1"/>
  <c r="AK707" i="1"/>
  <c r="AE699" i="1"/>
  <c r="AE694" i="1"/>
  <c r="AJ611" i="1"/>
  <c r="AK603" i="1"/>
  <c r="C1153" i="17" s="1"/>
  <c r="AG487" i="1"/>
  <c r="AE483" i="1"/>
  <c r="AJ454" i="1"/>
  <c r="AE433" i="1"/>
  <c r="AJ423" i="1"/>
  <c r="AE407" i="1"/>
  <c r="AG399" i="1"/>
  <c r="AG395" i="1"/>
  <c r="AE382" i="1"/>
  <c r="AJ366" i="1"/>
  <c r="AE321" i="1"/>
  <c r="AJ279" i="1"/>
  <c r="AE236" i="1"/>
  <c r="AE156" i="1"/>
  <c r="AK60" i="1"/>
  <c r="AG42" i="1"/>
  <c r="AE661" i="1"/>
  <c r="AJ656" i="1"/>
  <c r="AS656" i="1" s="1"/>
  <c r="AT656" i="1" s="1"/>
  <c r="AK705" i="1"/>
  <c r="AE343" i="1"/>
  <c r="AJ340" i="1"/>
  <c r="AS340" i="1" s="1"/>
  <c r="AT340" i="1" s="1"/>
  <c r="AJ336" i="1"/>
  <c r="AE225" i="1"/>
  <c r="AK182" i="1"/>
  <c r="AG184" i="1"/>
  <c r="AE160" i="1"/>
  <c r="AG85" i="1"/>
  <c r="AK40" i="1"/>
  <c r="AE672" i="1"/>
  <c r="AG499" i="1"/>
  <c r="AK590" i="1"/>
  <c r="AG600" i="1"/>
  <c r="AJ579" i="1"/>
  <c r="AJ482" i="1"/>
  <c r="AK453" i="1"/>
  <c r="AE441" i="1"/>
  <c r="AE401" i="1"/>
  <c r="AE398" i="1"/>
  <c r="AE383" i="1"/>
  <c r="AE377" i="1"/>
  <c r="AE374" i="1"/>
  <c r="AK367" i="1"/>
  <c r="AK644" i="1"/>
  <c r="AJ342" i="1"/>
  <c r="AS342" i="1" s="1"/>
  <c r="AT342" i="1" s="1"/>
  <c r="AJ332" i="1"/>
  <c r="AS332" i="1" s="1"/>
  <c r="AT332" i="1" s="1"/>
  <c r="AK299" i="1"/>
  <c r="AG290" i="1"/>
  <c r="AE285" i="1"/>
  <c r="AE277" i="1"/>
  <c r="AJ278" i="1"/>
  <c r="AK238" i="1"/>
  <c r="AE235" i="1"/>
  <c r="AE231" i="1"/>
  <c r="AK241" i="1"/>
  <c r="AK228" i="1"/>
  <c r="AE224" i="1"/>
  <c r="AK212" i="1"/>
  <c r="AJ199" i="1"/>
  <c r="AG194" i="1"/>
  <c r="AE183" i="1"/>
  <c r="AG185" i="1"/>
  <c r="AG188" i="1"/>
  <c r="AJ159" i="1"/>
  <c r="AE154" i="1"/>
  <c r="AJ139" i="1"/>
  <c r="AJ124" i="1"/>
  <c r="AS124" i="1" s="1"/>
  <c r="AT124" i="1" s="1"/>
  <c r="AK126" i="1"/>
  <c r="AJ127" i="1"/>
  <c r="AE89" i="1"/>
  <c r="AJ86" i="1"/>
  <c r="AK68" i="1"/>
  <c r="AK64" i="1"/>
  <c r="AK59" i="1"/>
  <c r="AG43" i="1"/>
  <c r="AK15" i="1"/>
  <c r="AJ11" i="1"/>
  <c r="AK678" i="1"/>
  <c r="AG693" i="1"/>
  <c r="AE716" i="1"/>
  <c r="AJ707" i="1"/>
  <c r="AS707" i="1" s="1"/>
  <c r="AT707" i="1" s="1"/>
  <c r="AJ699" i="1"/>
  <c r="AS699" i="1" s="1"/>
  <c r="AT699" i="1" s="1"/>
  <c r="AK694" i="1"/>
  <c r="AK611" i="1"/>
  <c r="C1161" i="17" s="1"/>
  <c r="AE603" i="1"/>
  <c r="AJ487" i="1"/>
  <c r="AG483" i="1"/>
  <c r="AK454" i="1"/>
  <c r="AG433" i="1"/>
  <c r="AK423" i="1"/>
  <c r="AK407" i="1"/>
  <c r="AJ399" i="1"/>
  <c r="AS399" i="1" s="1"/>
  <c r="AT399" i="1" s="1"/>
  <c r="AJ395" i="1"/>
  <c r="AS395" i="1" s="1"/>
  <c r="AT395" i="1" s="1"/>
  <c r="AG382" i="1"/>
  <c r="AK366" i="1"/>
  <c r="AG321" i="1"/>
  <c r="AE279" i="1"/>
  <c r="AK236" i="1"/>
  <c r="AG156" i="1"/>
  <c r="AE60" i="1"/>
  <c r="AJ42" i="1"/>
  <c r="AS42" i="1" s="1"/>
  <c r="AT42" i="1" s="1"/>
  <c r="AJ661" i="1"/>
  <c r="AE656" i="1"/>
  <c r="AJ705" i="1"/>
  <c r="AS705" i="1" s="1"/>
  <c r="AT705" i="1" s="1"/>
  <c r="AK661" i="1"/>
  <c r="AJ683" i="1"/>
  <c r="AK657" i="1"/>
  <c r="AE613" i="1"/>
  <c r="AG598" i="1"/>
  <c r="AJ609" i="1"/>
  <c r="AK619" i="1"/>
  <c r="C1148" i="17" s="1"/>
  <c r="AK521" i="1"/>
  <c r="AG667" i="1"/>
  <c r="AE480" i="1"/>
  <c r="AK440" i="1"/>
  <c r="AJ421" i="1"/>
  <c r="AJ417" i="1"/>
  <c r="AS417" i="1" s="1"/>
  <c r="AT417" i="1" s="1"/>
  <c r="AG410" i="1"/>
  <c r="AG660" i="1"/>
  <c r="AJ655" i="1"/>
  <c r="AK717" i="1"/>
  <c r="AE708" i="1"/>
  <c r="AK494" i="1"/>
  <c r="AE679" i="1"/>
  <c r="AG700" i="1"/>
  <c r="AJ698" i="1"/>
  <c r="AE696" i="1"/>
  <c r="AE624" i="1"/>
  <c r="AE622" i="1"/>
  <c r="AJ602" i="1"/>
  <c r="AE620" i="1"/>
  <c r="AK610" i="1"/>
  <c r="C1163" i="17" s="1"/>
  <c r="AE605" i="1"/>
  <c r="AJ601" i="1"/>
  <c r="AG597" i="1"/>
  <c r="AG595" i="1"/>
  <c r="AK582" i="1"/>
  <c r="AE635" i="1"/>
  <c r="AG533" i="1"/>
  <c r="AE501" i="1"/>
  <c r="AJ666" i="1"/>
  <c r="AS666" i="1" s="1"/>
  <c r="AT666" i="1" s="1"/>
  <c r="AJ489" i="1"/>
  <c r="AE479" i="1"/>
  <c r="AK478" i="1"/>
  <c r="AK475" i="1"/>
  <c r="AG461" i="1"/>
  <c r="AG460" i="1"/>
  <c r="AG455" i="1"/>
  <c r="AK448" i="1"/>
  <c r="AG439" i="1"/>
  <c r="AG436" i="1"/>
  <c r="AE422" i="1"/>
  <c r="AE419" i="1"/>
  <c r="AE404" i="1"/>
  <c r="AJ378" i="1"/>
  <c r="AG375" i="1"/>
  <c r="AJ650" i="1"/>
  <c r="AJ337" i="1"/>
  <c r="AJ331" i="1"/>
  <c r="AG303" i="1"/>
  <c r="AE294" i="1"/>
  <c r="AG281" i="1"/>
  <c r="AK276" i="1"/>
  <c r="AJ252" i="1"/>
  <c r="AJ250" i="1"/>
  <c r="AG240" i="1"/>
  <c r="AK246" i="1"/>
  <c r="AE234" i="1"/>
  <c r="AK244" i="1"/>
  <c r="AJ227" i="1"/>
  <c r="AG649" i="1"/>
  <c r="AG213" i="1"/>
  <c r="AJ195" i="1"/>
  <c r="AJ186" i="1"/>
  <c r="AG187" i="1"/>
  <c r="AJ174" i="1"/>
  <c r="AJ158" i="1"/>
  <c r="AG137" i="1"/>
  <c r="AK125" i="1"/>
  <c r="AK88" i="1"/>
  <c r="AE63" i="1"/>
  <c r="AE57" i="1"/>
  <c r="AG44" i="1"/>
  <c r="AG26" i="1"/>
  <c r="AE10" i="1"/>
  <c r="AE671" i="1"/>
  <c r="AG719" i="1"/>
  <c r="AG681" i="1"/>
  <c r="AG343" i="1"/>
  <c r="AK336" i="1"/>
  <c r="AE182" i="1"/>
  <c r="AG160" i="1"/>
  <c r="AE40" i="1"/>
  <c r="AJ499" i="1"/>
  <c r="AJ600" i="1"/>
  <c r="AS600" i="1" s="1"/>
  <c r="AT600" i="1" s="1"/>
  <c r="AK482" i="1"/>
  <c r="AK441" i="1"/>
  <c r="AG398" i="1"/>
  <c r="AK377" i="1"/>
  <c r="AG367" i="1"/>
  <c r="AE342" i="1"/>
  <c r="AE299" i="1"/>
  <c r="AG285" i="1"/>
  <c r="AK278" i="1"/>
  <c r="AK235" i="1"/>
  <c r="AE241" i="1"/>
  <c r="AK224" i="1"/>
  <c r="AK199" i="1"/>
  <c r="AK183" i="1"/>
  <c r="AJ188" i="1"/>
  <c r="AK154" i="1"/>
  <c r="AG124" i="1"/>
  <c r="AK127" i="1"/>
  <c r="AK86" i="1"/>
  <c r="AG64" i="1"/>
  <c r="AJ43" i="1"/>
  <c r="AK11" i="1"/>
  <c r="AE678" i="1"/>
  <c r="AK716" i="1"/>
  <c r="AG699" i="1"/>
  <c r="AE611" i="1"/>
  <c r="AK487" i="1"/>
  <c r="AE454" i="1"/>
  <c r="AE423" i="1"/>
  <c r="AE399" i="1"/>
  <c r="AJ382" i="1"/>
  <c r="AS382" i="1" s="1"/>
  <c r="AT382" i="1" s="1"/>
  <c r="AJ321" i="1"/>
  <c r="AS321" i="1" s="1"/>
  <c r="AT321" i="1" s="1"/>
  <c r="AG236" i="1"/>
  <c r="AG60" i="1"/>
  <c r="AG656" i="1"/>
  <c r="AE683" i="1"/>
  <c r="AG657" i="1"/>
  <c r="AK613" i="1"/>
  <c r="C1164" i="17" s="1"/>
  <c r="AJ598" i="1"/>
  <c r="AE609" i="1"/>
  <c r="AG619" i="1"/>
  <c r="AG521" i="1"/>
  <c r="AJ667" i="1"/>
  <c r="AG480" i="1"/>
  <c r="AE440" i="1"/>
  <c r="AK421" i="1"/>
  <c r="AK417" i="1"/>
  <c r="AJ410" i="1"/>
  <c r="AS410" i="1" s="1"/>
  <c r="AT410" i="1" s="1"/>
  <c r="AJ660" i="1"/>
  <c r="AK655" i="1"/>
  <c r="AG717" i="1"/>
  <c r="AK708" i="1"/>
  <c r="AG494" i="1"/>
  <c r="AG679" i="1"/>
  <c r="AJ700" i="1"/>
  <c r="AK698" i="1"/>
  <c r="AJ696" i="1"/>
  <c r="AK624" i="1"/>
  <c r="AG622" i="1"/>
  <c r="AE602" i="1"/>
  <c r="AG620" i="1"/>
  <c r="AG610" i="1"/>
  <c r="AK605" i="1"/>
  <c r="C1159" i="17" s="1"/>
  <c r="AK601" i="1"/>
  <c r="C1155" i="17" s="1"/>
  <c r="AJ597" i="1"/>
  <c r="AK595" i="1"/>
  <c r="C1147" i="17" s="1"/>
  <c r="AE582" i="1"/>
  <c r="AG635" i="1"/>
  <c r="AJ533" i="1"/>
  <c r="AK501" i="1"/>
  <c r="C1011" i="17" s="1"/>
  <c r="AK666" i="1"/>
  <c r="AE489" i="1"/>
  <c r="AG479" i="1"/>
  <c r="AG478" i="1"/>
  <c r="AG475" i="1"/>
  <c r="AJ461" i="1"/>
  <c r="AS461" i="1" s="1"/>
  <c r="AT461" i="1" s="1"/>
  <c r="AJ460" i="1"/>
  <c r="AJ455" i="1"/>
  <c r="AG683" i="1"/>
  <c r="AJ657" i="1"/>
  <c r="AS657" i="1" s="1"/>
  <c r="AT657" i="1" s="1"/>
  <c r="AG613" i="1"/>
  <c r="AE598" i="1"/>
  <c r="AI598" i="1" s="1"/>
  <c r="AK609" i="1"/>
  <c r="C1152" i="17" s="1"/>
  <c r="AJ619" i="1"/>
  <c r="AS619" i="1" s="1"/>
  <c r="AT619" i="1" s="1"/>
  <c r="AJ521" i="1"/>
  <c r="AS521" i="1" s="1"/>
  <c r="AT521" i="1" s="1"/>
  <c r="AK667" i="1"/>
  <c r="AJ480" i="1"/>
  <c r="AG440" i="1"/>
  <c r="AE421" i="1"/>
  <c r="AE417" i="1"/>
  <c r="AK410" i="1"/>
  <c r="AK660" i="1"/>
  <c r="AE655" i="1"/>
  <c r="AE717" i="1"/>
  <c r="AG708" i="1"/>
  <c r="AJ494" i="1"/>
  <c r="AS494" i="1" s="1"/>
  <c r="AT494" i="1" s="1"/>
  <c r="AJ679" i="1"/>
  <c r="AK700" i="1"/>
  <c r="AG698" i="1"/>
  <c r="AK696" i="1"/>
  <c r="AG624" i="1"/>
  <c r="AJ622" i="1"/>
  <c r="AK602" i="1"/>
  <c r="C1171" i="17" s="1"/>
  <c r="AJ620" i="1"/>
  <c r="AJ610" i="1"/>
  <c r="AS610" i="1" s="1"/>
  <c r="AT610" i="1" s="1"/>
  <c r="AG605" i="1"/>
  <c r="AE601" i="1"/>
  <c r="AE597" i="1"/>
  <c r="AI597" i="1" s="1"/>
  <c r="AJ595" i="1"/>
  <c r="AG582" i="1"/>
  <c r="AJ635" i="1"/>
  <c r="AK533" i="1"/>
  <c r="C1137" i="17" s="1"/>
  <c r="AG501" i="1"/>
  <c r="AE666" i="1"/>
  <c r="AK489" i="1"/>
  <c r="AJ479" i="1"/>
  <c r="AJ478" i="1"/>
  <c r="AS478" i="1" s="1"/>
  <c r="AT478" i="1" s="1"/>
  <c r="AJ475" i="1"/>
  <c r="AS475" i="1" s="1"/>
  <c r="AT475" i="1" s="1"/>
  <c r="AK461" i="1"/>
  <c r="AK460" i="1"/>
  <c r="AE455" i="1"/>
  <c r="AI455" i="1" s="1"/>
  <c r="AG448" i="1"/>
  <c r="AK439" i="1"/>
  <c r="AE436" i="1"/>
  <c r="AI436" i="1" s="1"/>
  <c r="AJ422" i="1"/>
  <c r="AG419" i="1"/>
  <c r="AG404" i="1"/>
  <c r="AE378" i="1"/>
  <c r="AE375" i="1"/>
  <c r="AI375" i="1" s="1"/>
  <c r="AE650" i="1"/>
  <c r="AK337" i="1"/>
  <c r="AK331" i="1"/>
  <c r="AK303" i="1"/>
  <c r="AJ294" i="1"/>
  <c r="AK281" i="1"/>
  <c r="AG276" i="1"/>
  <c r="AE252" i="1"/>
  <c r="AE250" i="1"/>
  <c r="AE240" i="1"/>
  <c r="AI240" i="1" s="1"/>
  <c r="AJ246" i="1"/>
  <c r="AS246" i="1" s="1"/>
  <c r="AT246" i="1" s="1"/>
  <c r="AJ234" i="1"/>
  <c r="AG244" i="1"/>
  <c r="AK227" i="1"/>
  <c r="AK649" i="1"/>
  <c r="AK213" i="1"/>
  <c r="AE195" i="1"/>
  <c r="AE186" i="1"/>
  <c r="AE187" i="1"/>
  <c r="AI187" i="1" s="1"/>
  <c r="AE174" i="1"/>
  <c r="AE158" i="1"/>
  <c r="AK137" i="1"/>
  <c r="AG125" i="1"/>
  <c r="AJ88" i="1"/>
  <c r="AS88" i="1" s="1"/>
  <c r="AT88" i="1" s="1"/>
  <c r="AG63" i="1"/>
  <c r="AJ57" i="1"/>
  <c r="AE44" i="1"/>
  <c r="AI44" i="1" s="1"/>
  <c r="AE26" i="1"/>
  <c r="AI26" i="1" s="1"/>
  <c r="AJ10" i="1"/>
  <c r="AK671" i="1"/>
  <c r="AE719" i="1"/>
  <c r="AI719" i="1" s="1"/>
  <c r="AJ681" i="1"/>
  <c r="AJ184" i="1"/>
  <c r="AS184" i="1" s="1"/>
  <c r="AT184" i="1" s="1"/>
  <c r="AK579" i="1"/>
  <c r="C1133" i="17" s="1"/>
  <c r="AG374" i="1"/>
  <c r="AK277" i="1"/>
  <c r="AE212" i="1"/>
  <c r="AK139" i="1"/>
  <c r="AE59" i="1"/>
  <c r="AE707" i="1"/>
  <c r="AJ433" i="1"/>
  <c r="AS433" i="1" s="1"/>
  <c r="AT433" i="1" s="1"/>
  <c r="AK279" i="1"/>
  <c r="AE705" i="1"/>
  <c r="AE657" i="1"/>
  <c r="AI657" i="1" s="1"/>
  <c r="AK598" i="1"/>
  <c r="C1160" i="17" s="1"/>
  <c r="AE619" i="1"/>
  <c r="AE667" i="1"/>
  <c r="AJ440" i="1"/>
  <c r="AG417" i="1"/>
  <c r="AE448" i="1"/>
  <c r="AK422" i="1"/>
  <c r="AK419" i="1"/>
  <c r="AK375" i="1"/>
  <c r="AK650" i="1"/>
  <c r="AE303" i="1"/>
  <c r="AG294" i="1"/>
  <c r="AG252" i="1"/>
  <c r="AK250" i="1"/>
  <c r="AK234" i="1"/>
  <c r="AE244" i="1"/>
  <c r="AE213" i="1"/>
  <c r="AK195" i="1"/>
  <c r="AG174" i="1"/>
  <c r="AK158" i="1"/>
  <c r="AE88" i="1"/>
  <c r="AK63" i="1"/>
  <c r="AK26" i="1"/>
  <c r="AG10" i="1"/>
  <c r="AE681" i="1"/>
  <c r="AG658" i="1"/>
  <c r="AG585" i="1"/>
  <c r="AE706" i="1"/>
  <c r="AG697" i="1"/>
  <c r="AE596" i="1"/>
  <c r="AK616" i="1"/>
  <c r="C1165" i="17" s="1"/>
  <c r="AE612" i="1"/>
  <c r="AG594" i="1"/>
  <c r="AG592" i="1"/>
  <c r="AK572" i="1"/>
  <c r="C1126" i="17" s="1"/>
  <c r="AJ633" i="1"/>
  <c r="AG525" i="1"/>
  <c r="AK522" i="1"/>
  <c r="AJ519" i="1"/>
  <c r="AJ517" i="1"/>
  <c r="AG668" i="1"/>
  <c r="AG481" i="1"/>
  <c r="AG477" i="1"/>
  <c r="AG462" i="1"/>
  <c r="AK464" i="1"/>
  <c r="AK446" i="1"/>
  <c r="AG437" i="1"/>
  <c r="AE402" i="1"/>
  <c r="AK309" i="1"/>
  <c r="AG300" i="1"/>
  <c r="AJ280" i="1"/>
  <c r="AE249" i="1"/>
  <c r="AG251" i="1"/>
  <c r="AK232" i="1"/>
  <c r="AK242" i="1"/>
  <c r="AE229" i="1"/>
  <c r="AK175" i="1"/>
  <c r="AG143" i="1"/>
  <c r="AE140" i="1"/>
  <c r="AJ83" i="1"/>
  <c r="AK56" i="1"/>
  <c r="AG12" i="1"/>
  <c r="AK684" i="1"/>
  <c r="AJ680" i="1"/>
  <c r="AJ689" i="1"/>
  <c r="AG651" i="1"/>
  <c r="AG599" i="1"/>
  <c r="AJ614" i="1"/>
  <c r="AJ571" i="1"/>
  <c r="AE570" i="1"/>
  <c r="AE526" i="1"/>
  <c r="AG516" i="1"/>
  <c r="AG493" i="1"/>
  <c r="AG486" i="1"/>
  <c r="AJ474" i="1"/>
  <c r="AG225" i="1"/>
  <c r="AJ590" i="1"/>
  <c r="AS590" i="1" s="1"/>
  <c r="AT590" i="1" s="1"/>
  <c r="AK383" i="1"/>
  <c r="AJ290" i="1"/>
  <c r="AS290" i="1" s="1"/>
  <c r="AT290" i="1" s="1"/>
  <c r="AE228" i="1"/>
  <c r="AK159" i="1"/>
  <c r="AE68" i="1"/>
  <c r="AE693" i="1"/>
  <c r="AI693" i="1" s="1"/>
  <c r="AJ483" i="1"/>
  <c r="AE366" i="1"/>
  <c r="AG655" i="1"/>
  <c r="AJ708" i="1"/>
  <c r="AS708" i="1" s="1"/>
  <c r="AT708" i="1" s="1"/>
  <c r="AK679" i="1"/>
  <c r="AE698" i="1"/>
  <c r="AJ624" i="1"/>
  <c r="AG602" i="1"/>
  <c r="AE610" i="1"/>
  <c r="AG601" i="1"/>
  <c r="AE595" i="1"/>
  <c r="AK635" i="1"/>
  <c r="AJ501" i="1"/>
  <c r="AS501" i="1" s="1"/>
  <c r="AT501" i="1" s="1"/>
  <c r="AG489" i="1"/>
  <c r="AE478" i="1"/>
  <c r="AE461" i="1"/>
  <c r="AK455" i="1"/>
  <c r="AJ436" i="1"/>
  <c r="AG422" i="1"/>
  <c r="AK378" i="1"/>
  <c r="AJ375" i="1"/>
  <c r="AE331" i="1"/>
  <c r="AJ303" i="1"/>
  <c r="AE276" i="1"/>
  <c r="AI276" i="1" s="1"/>
  <c r="AK252" i="1"/>
  <c r="AG246" i="1"/>
  <c r="AG234" i="1"/>
  <c r="AJ649" i="1"/>
  <c r="AS649" i="1" s="1"/>
  <c r="AT649" i="1" s="1"/>
  <c r="AJ213" i="1"/>
  <c r="AS213" i="1" s="1"/>
  <c r="AT213" i="1" s="1"/>
  <c r="AJ187" i="1"/>
  <c r="AK174" i="1"/>
  <c r="AE125" i="1"/>
  <c r="AI125" i="1" s="1"/>
  <c r="AG88" i="1"/>
  <c r="AJ44" i="1"/>
  <c r="AJ26" i="1"/>
  <c r="AJ719" i="1"/>
  <c r="AK681" i="1"/>
  <c r="AJ658" i="1"/>
  <c r="AJ585" i="1"/>
  <c r="AK706" i="1"/>
  <c r="AJ697" i="1"/>
  <c r="AK596" i="1"/>
  <c r="C1173" i="17" s="1"/>
  <c r="AE616" i="1"/>
  <c r="AK612" i="1"/>
  <c r="C1157" i="17" s="1"/>
  <c r="AJ594" i="1"/>
  <c r="AJ592" i="1"/>
  <c r="AG572" i="1"/>
  <c r="AE633" i="1"/>
  <c r="AJ525" i="1"/>
  <c r="AG522" i="1"/>
  <c r="AE519" i="1"/>
  <c r="AE517" i="1"/>
  <c r="AJ668" i="1"/>
  <c r="AJ481" i="1"/>
  <c r="AJ477" i="1"/>
  <c r="AJ462" i="1"/>
  <c r="AE464" i="1"/>
  <c r="AE446" i="1"/>
  <c r="AJ437" i="1"/>
  <c r="AK402" i="1"/>
  <c r="AE309" i="1"/>
  <c r="AJ300" i="1"/>
  <c r="AK280" i="1"/>
  <c r="AK249" i="1"/>
  <c r="AJ251" i="1"/>
  <c r="AG232" i="1"/>
  <c r="AG242" i="1"/>
  <c r="AG229" i="1"/>
  <c r="AG175" i="1"/>
  <c r="AJ143" i="1"/>
  <c r="AG140" i="1"/>
  <c r="AE83" i="1"/>
  <c r="AE56" i="1"/>
  <c r="AJ12" i="1"/>
  <c r="AE684" i="1"/>
  <c r="AK680" i="1"/>
  <c r="AE689" i="1"/>
  <c r="AK651" i="1"/>
  <c r="AJ599" i="1"/>
  <c r="AK614" i="1"/>
  <c r="C1156" i="17" s="1"/>
  <c r="AE571" i="1"/>
  <c r="AK570" i="1"/>
  <c r="AK526" i="1"/>
  <c r="C1049" i="17" s="1"/>
  <c r="AJ516" i="1"/>
  <c r="AJ493" i="1"/>
  <c r="AJ486" i="1"/>
  <c r="AS486" i="1" s="1"/>
  <c r="AT486" i="1" s="1"/>
  <c r="AK474" i="1"/>
  <c r="AE340" i="1"/>
  <c r="AK672" i="1"/>
  <c r="AG401" i="1"/>
  <c r="AE332" i="1"/>
  <c r="AK231" i="1"/>
  <c r="AJ185" i="1"/>
  <c r="AS185" i="1" s="1"/>
  <c r="AT185" i="1" s="1"/>
  <c r="AG89" i="1"/>
  <c r="AG603" i="1"/>
  <c r="AE395" i="1"/>
  <c r="AE42" i="1"/>
  <c r="AK683" i="1"/>
  <c r="AJ613" i="1"/>
  <c r="AS613" i="1" s="1"/>
  <c r="AT613" i="1" s="1"/>
  <c r="AG609" i="1"/>
  <c r="AE521" i="1"/>
  <c r="AK480" i="1"/>
  <c r="AG421" i="1"/>
  <c r="AE410" i="1"/>
  <c r="AJ439" i="1"/>
  <c r="AS439" i="1" s="1"/>
  <c r="AT439" i="1" s="1"/>
  <c r="AK436" i="1"/>
  <c r="AK404" i="1"/>
  <c r="AG378" i="1"/>
  <c r="AE337" i="1"/>
  <c r="AG331" i="1"/>
  <c r="AJ281" i="1"/>
  <c r="AS281" i="1" s="1"/>
  <c r="AT281" i="1" s="1"/>
  <c r="AJ276" i="1"/>
  <c r="AS276" i="1" s="1"/>
  <c r="AT276" i="1" s="1"/>
  <c r="AJ240" i="1"/>
  <c r="AE246" i="1"/>
  <c r="AE227" i="1"/>
  <c r="AE649" i="1"/>
  <c r="AK186" i="1"/>
  <c r="AK187" i="1"/>
  <c r="AJ137" i="1"/>
  <c r="AS137" i="1" s="1"/>
  <c r="AT137" i="1" s="1"/>
  <c r="AJ125" i="1"/>
  <c r="AS125" i="1" s="1"/>
  <c r="AT125" i="1" s="1"/>
  <c r="AG57" i="1"/>
  <c r="AK44" i="1"/>
  <c r="AG671" i="1"/>
  <c r="AK719" i="1"/>
  <c r="AE658" i="1"/>
  <c r="AK585" i="1"/>
  <c r="AG706" i="1"/>
  <c r="AK697" i="1"/>
  <c r="AG596" i="1"/>
  <c r="AG616" i="1"/>
  <c r="AG612" i="1"/>
  <c r="AK594" i="1"/>
  <c r="C1149" i="17" s="1"/>
  <c r="AK592" i="1"/>
  <c r="C1145" i="17" s="1"/>
  <c r="AJ572" i="1"/>
  <c r="AK633" i="1"/>
  <c r="AE525" i="1"/>
  <c r="AJ522" i="1"/>
  <c r="AS522" i="1" s="1"/>
  <c r="AT522" i="1" s="1"/>
  <c r="AK519" i="1"/>
  <c r="C1136" i="17" s="1"/>
  <c r="AK517" i="1"/>
  <c r="C1220" i="17" s="1"/>
  <c r="AE668" i="1"/>
  <c r="AE481" i="1"/>
  <c r="AK477" i="1"/>
  <c r="AK462" i="1"/>
  <c r="AG464" i="1"/>
  <c r="AG446" i="1"/>
  <c r="AK437" i="1"/>
  <c r="AG402" i="1"/>
  <c r="AG309" i="1"/>
  <c r="AE300" i="1"/>
  <c r="AE280" i="1"/>
  <c r="AG249" i="1"/>
  <c r="AE251" i="1"/>
  <c r="AJ232" i="1"/>
  <c r="AS232" i="1" s="1"/>
  <c r="AT232" i="1" s="1"/>
  <c r="AJ242" i="1"/>
  <c r="AJ229" i="1"/>
  <c r="AJ175" i="1"/>
  <c r="AS175" i="1" s="1"/>
  <c r="AT175" i="1" s="1"/>
  <c r="AK143" i="1"/>
  <c r="AK140" i="1"/>
  <c r="AK83" i="1"/>
  <c r="AG56" i="1"/>
  <c r="AK12" i="1"/>
  <c r="AG684" i="1"/>
  <c r="AG680" i="1"/>
  <c r="AK689" i="1"/>
  <c r="AJ651" i="1"/>
  <c r="AK599" i="1"/>
  <c r="C1168" i="17" s="1"/>
  <c r="AE614" i="1"/>
  <c r="AK571" i="1"/>
  <c r="C1125" i="17" s="1"/>
  <c r="AG570" i="1"/>
  <c r="AG526" i="1"/>
  <c r="AK516" i="1"/>
  <c r="C1142" i="17" s="1"/>
  <c r="AJ85" i="1"/>
  <c r="AS85" i="1" s="1"/>
  <c r="AT85" i="1" s="1"/>
  <c r="AE194" i="1"/>
  <c r="AG407" i="1"/>
  <c r="AE494" i="1"/>
  <c r="AK620" i="1"/>
  <c r="C1167" i="17" s="1"/>
  <c r="AE533" i="1"/>
  <c r="AE460" i="1"/>
  <c r="AE585" i="1"/>
  <c r="AE697" i="1"/>
  <c r="AJ616" i="1"/>
  <c r="AE594" i="1"/>
  <c r="AE572" i="1"/>
  <c r="AK525" i="1"/>
  <c r="C1135" i="17" s="1"/>
  <c r="AG519" i="1"/>
  <c r="AK668" i="1"/>
  <c r="AE477" i="1"/>
  <c r="AJ464" i="1"/>
  <c r="AS464" i="1" s="1"/>
  <c r="AT464" i="1" s="1"/>
  <c r="AE437" i="1"/>
  <c r="AJ309" i="1"/>
  <c r="AS309" i="1" s="1"/>
  <c r="AT309" i="1" s="1"/>
  <c r="AG280" i="1"/>
  <c r="AK251" i="1"/>
  <c r="AE242" i="1"/>
  <c r="AE175" i="1"/>
  <c r="AJ140" i="1"/>
  <c r="AJ56" i="1"/>
  <c r="AS56" i="1" s="1"/>
  <c r="AT56" i="1" s="1"/>
  <c r="AJ684" i="1"/>
  <c r="AG689" i="1"/>
  <c r="AE599" i="1"/>
  <c r="AG571" i="1"/>
  <c r="AJ526" i="1"/>
  <c r="AS526" i="1" s="1"/>
  <c r="AT526" i="1" s="1"/>
  <c r="AK493" i="1"/>
  <c r="C1012" i="17" s="1"/>
  <c r="AK486" i="1"/>
  <c r="AE465" i="1"/>
  <c r="AE435" i="1"/>
  <c r="AK718" i="1"/>
  <c r="AE537" i="1"/>
  <c r="AG692" i="1"/>
  <c r="AJ659" i="1"/>
  <c r="AJ653" i="1"/>
  <c r="AK665" i="1"/>
  <c r="C1188" i="17" s="1"/>
  <c r="AE695" i="1"/>
  <c r="AE688" i="1"/>
  <c r="AK682" i="1"/>
  <c r="AK623" i="1"/>
  <c r="AK621" i="1"/>
  <c r="C1174" i="17" s="1"/>
  <c r="AE608" i="1"/>
  <c r="AK615" i="1"/>
  <c r="C1166" i="17" s="1"/>
  <c r="AE617" i="1"/>
  <c r="AG618" i="1"/>
  <c r="AG607" i="1"/>
  <c r="AJ604" i="1"/>
  <c r="AE606" i="1"/>
  <c r="AE581" i="1"/>
  <c r="AG634" i="1"/>
  <c r="AG523" i="1"/>
  <c r="AK669" i="1"/>
  <c r="AE488" i="1"/>
  <c r="AG485" i="1"/>
  <c r="AG484" i="1"/>
  <c r="AG642" i="1"/>
  <c r="AG643" i="1"/>
  <c r="AG463" i="1"/>
  <c r="AK466" i="1"/>
  <c r="AK456" i="1"/>
  <c r="AE445" i="1"/>
  <c r="AE438" i="1"/>
  <c r="AK434" i="1"/>
  <c r="AK424" i="1"/>
  <c r="AE420" i="1"/>
  <c r="AJ403" i="1"/>
  <c r="AJ400" i="1"/>
  <c r="AJ390" i="1"/>
  <c r="AE376" i="1"/>
  <c r="AJ341" i="1"/>
  <c r="AE338" i="1"/>
  <c r="AK330" i="1"/>
  <c r="AE323" i="1"/>
  <c r="AE322" i="1"/>
  <c r="AG310" i="1"/>
  <c r="AG302" i="1"/>
  <c r="AG293" i="1"/>
  <c r="AJ291" i="1"/>
  <c r="AG275" i="1"/>
  <c r="AG253" i="1"/>
  <c r="AJ254" i="1"/>
  <c r="AK237" i="1"/>
  <c r="AE245" i="1"/>
  <c r="AK239" i="1"/>
  <c r="AK233" i="1"/>
  <c r="AJ243" i="1"/>
  <c r="AK230" i="1"/>
  <c r="AE226" i="1"/>
  <c r="AG210" i="1"/>
  <c r="AJ214" i="1"/>
  <c r="AJ211" i="1"/>
  <c r="AK181" i="1"/>
  <c r="AE157" i="1"/>
  <c r="AE155" i="1"/>
  <c r="AG144" i="1"/>
  <c r="AG145" i="1"/>
  <c r="AJ136" i="1"/>
  <c r="AJ138" i="1"/>
  <c r="AE84" i="1"/>
  <c r="AK87" i="1"/>
  <c r="AE67" i="1"/>
  <c r="AE58" i="1"/>
  <c r="AK45" i="1"/>
  <c r="AK38" i="1"/>
  <c r="AE30" i="1"/>
  <c r="AG25" i="1"/>
  <c r="AG16" i="1"/>
  <c r="AK9" i="1"/>
  <c r="AK8" i="1"/>
  <c r="AE670" i="1"/>
  <c r="AG453" i="1"/>
  <c r="AJ126" i="1"/>
  <c r="AS126" i="1" s="1"/>
  <c r="AT126" i="1" s="1"/>
  <c r="AJ156" i="1"/>
  <c r="AS156" i="1" s="1"/>
  <c r="AT156" i="1" s="1"/>
  <c r="AJ717" i="1"/>
  <c r="AS717" i="1" s="1"/>
  <c r="AT717" i="1" s="1"/>
  <c r="AK622" i="1"/>
  <c r="C1175" i="17" s="1"/>
  <c r="AJ582" i="1"/>
  <c r="AS582" i="1" s="1"/>
  <c r="AT582" i="1" s="1"/>
  <c r="AE475" i="1"/>
  <c r="AE439" i="1"/>
  <c r="AJ419" i="1"/>
  <c r="AS419" i="1" s="1"/>
  <c r="AT419" i="1" s="1"/>
  <c r="AG337" i="1"/>
  <c r="AK294" i="1"/>
  <c r="AK240" i="1"/>
  <c r="AJ244" i="1"/>
  <c r="AS244" i="1" s="1"/>
  <c r="AT244" i="1" s="1"/>
  <c r="AG186" i="1"/>
  <c r="AG158" i="1"/>
  <c r="AK57" i="1"/>
  <c r="AK10" i="1"/>
  <c r="AE493" i="1"/>
  <c r="AG465" i="1"/>
  <c r="AG435" i="1"/>
  <c r="AG718" i="1"/>
  <c r="AG537" i="1"/>
  <c r="AJ692" i="1"/>
  <c r="AE659" i="1"/>
  <c r="AG653" i="1"/>
  <c r="AE665" i="1"/>
  <c r="AK695" i="1"/>
  <c r="AG688" i="1"/>
  <c r="AG682" i="1"/>
  <c r="AG623" i="1"/>
  <c r="AG621" i="1"/>
  <c r="AG608" i="1"/>
  <c r="AG615" i="1"/>
  <c r="AG617" i="1"/>
  <c r="AJ618" i="1"/>
  <c r="AJ607" i="1"/>
  <c r="AE604" i="1"/>
  <c r="AG606" i="1"/>
  <c r="AK581" i="1"/>
  <c r="C1179" i="17" s="1"/>
  <c r="AJ634" i="1"/>
  <c r="AJ523" i="1"/>
  <c r="AS523" i="1" s="1"/>
  <c r="AT523" i="1" s="1"/>
  <c r="AE669" i="1"/>
  <c r="AG488" i="1"/>
  <c r="AJ485" i="1"/>
  <c r="AJ484" i="1"/>
  <c r="AE642" i="1"/>
  <c r="AI642" i="1" s="1"/>
  <c r="AJ643" i="1"/>
  <c r="AJ463" i="1"/>
  <c r="AG466" i="1"/>
  <c r="AG456" i="1"/>
  <c r="AG445" i="1"/>
  <c r="AK438" i="1"/>
  <c r="AG434" i="1"/>
  <c r="AE424" i="1"/>
  <c r="AK420" i="1"/>
  <c r="AE403" i="1"/>
  <c r="AK400" i="1"/>
  <c r="AK390" i="1"/>
  <c r="AG376" i="1"/>
  <c r="AE341" i="1"/>
  <c r="AG338" i="1"/>
  <c r="AG330" i="1"/>
  <c r="AK323" i="1"/>
  <c r="AK322" i="1"/>
  <c r="AJ310" i="1"/>
  <c r="AS310" i="1" s="1"/>
  <c r="AT310" i="1" s="1"/>
  <c r="AJ302" i="1"/>
  <c r="AJ293" i="1"/>
  <c r="AE291" i="1"/>
  <c r="AJ275" i="1"/>
  <c r="AJ253" i="1"/>
  <c r="AK254" i="1"/>
  <c r="AE237" i="1"/>
  <c r="AG245" i="1"/>
  <c r="AE239" i="1"/>
  <c r="AE233" i="1"/>
  <c r="AE243" i="1"/>
  <c r="AE230" i="1"/>
  <c r="AG226" i="1"/>
  <c r="AJ210" i="1"/>
  <c r="AE214" i="1"/>
  <c r="AE211" i="1"/>
  <c r="AE181" i="1"/>
  <c r="AG157" i="1"/>
  <c r="AK155" i="1"/>
  <c r="AJ144" i="1"/>
  <c r="AS144" i="1" s="1"/>
  <c r="AT144" i="1" s="1"/>
  <c r="AJ145" i="1"/>
  <c r="AK136" i="1"/>
  <c r="AE138" i="1"/>
  <c r="AG84" i="1"/>
  <c r="AG87" i="1"/>
  <c r="AK67" i="1"/>
  <c r="AK58" i="1"/>
  <c r="AG45" i="1"/>
  <c r="AG38" i="1"/>
  <c r="AK30" i="1"/>
  <c r="AJ25" i="1"/>
  <c r="AJ16" i="1"/>
  <c r="AE9" i="1"/>
  <c r="AE8" i="1"/>
  <c r="AG670" i="1"/>
  <c r="AG644" i="1"/>
  <c r="AG15" i="1"/>
  <c r="AE660" i="1"/>
  <c r="AG696" i="1"/>
  <c r="AK597" i="1"/>
  <c r="C1151" i="17" s="1"/>
  <c r="AK479" i="1"/>
  <c r="AK658" i="1"/>
  <c r="AJ706" i="1"/>
  <c r="AJ596" i="1"/>
  <c r="AS596" i="1" s="1"/>
  <c r="AT596" i="1" s="1"/>
  <c r="AJ612" i="1"/>
  <c r="AE592" i="1"/>
  <c r="AG633" i="1"/>
  <c r="AE522" i="1"/>
  <c r="AG517" i="1"/>
  <c r="AK481" i="1"/>
  <c r="AE462" i="1"/>
  <c r="AJ446" i="1"/>
  <c r="AS446" i="1" s="1"/>
  <c r="AT446" i="1" s="1"/>
  <c r="AJ402" i="1"/>
  <c r="AK300" i="1"/>
  <c r="AJ249" i="1"/>
  <c r="AE232" i="1"/>
  <c r="AK229" i="1"/>
  <c r="AE143" i="1"/>
  <c r="AG83" i="1"/>
  <c r="AE12" i="1"/>
  <c r="AE680" i="1"/>
  <c r="AI680" i="1" s="1"/>
  <c r="AE651" i="1"/>
  <c r="AG614" i="1"/>
  <c r="AJ570" i="1"/>
  <c r="AS570" i="1" s="1"/>
  <c r="AT570" i="1" s="1"/>
  <c r="AE516" i="1"/>
  <c r="AG474" i="1"/>
  <c r="AJ465" i="1"/>
  <c r="AJ435" i="1"/>
  <c r="AJ718" i="1"/>
  <c r="AK537" i="1"/>
  <c r="AE692" i="1"/>
  <c r="AK659" i="1"/>
  <c r="AK653" i="1"/>
  <c r="AG665" i="1"/>
  <c r="AG695" i="1"/>
  <c r="AJ688" i="1"/>
  <c r="AJ682" i="1"/>
  <c r="AJ623" i="1"/>
  <c r="AS623" i="1" s="1"/>
  <c r="AT623" i="1" s="1"/>
  <c r="AJ621" i="1"/>
  <c r="AJ608" i="1"/>
  <c r="AJ615" i="1"/>
  <c r="AJ617" i="1"/>
  <c r="AS617" i="1" s="1"/>
  <c r="AT617" i="1" s="1"/>
  <c r="AK618" i="1"/>
  <c r="C1158" i="17" s="1"/>
  <c r="AE607" i="1"/>
  <c r="AK604" i="1"/>
  <c r="C1150" i="17" s="1"/>
  <c r="AJ606" i="1"/>
  <c r="AS606" i="1" s="1"/>
  <c r="AT606" i="1" s="1"/>
  <c r="AG581" i="1"/>
  <c r="AE634" i="1"/>
  <c r="AK523" i="1"/>
  <c r="AG669" i="1"/>
  <c r="AJ488" i="1"/>
  <c r="AK485" i="1"/>
  <c r="AE484" i="1"/>
  <c r="AJ642" i="1"/>
  <c r="AS642" i="1" s="1"/>
  <c r="AT642" i="1" s="1"/>
  <c r="AK643" i="1"/>
  <c r="AE463" i="1"/>
  <c r="AJ466" i="1"/>
  <c r="AJ456" i="1"/>
  <c r="AS456" i="1" s="1"/>
  <c r="AT456" i="1" s="1"/>
  <c r="AJ445" i="1"/>
  <c r="AG438" i="1"/>
  <c r="AJ434" i="1"/>
  <c r="AG424" i="1"/>
  <c r="AG420" i="1"/>
  <c r="AK403" i="1"/>
  <c r="AE400" i="1"/>
  <c r="AE390" i="1"/>
  <c r="AJ376" i="1"/>
  <c r="AK341" i="1"/>
  <c r="AJ338" i="1"/>
  <c r="AJ330" i="1"/>
  <c r="AS330" i="1" s="1"/>
  <c r="AT330" i="1" s="1"/>
  <c r="AG323" i="1"/>
  <c r="AG322" i="1"/>
  <c r="AK310" i="1"/>
  <c r="AK302" i="1"/>
  <c r="AK293" i="1"/>
  <c r="AK291" i="1"/>
  <c r="AE275" i="1"/>
  <c r="AE253" i="1"/>
  <c r="AE254" i="1"/>
  <c r="AG237" i="1"/>
  <c r="AJ245" i="1"/>
  <c r="AG239" i="1"/>
  <c r="AG233" i="1"/>
  <c r="AK243" i="1"/>
  <c r="AG230" i="1"/>
  <c r="AJ226" i="1"/>
  <c r="AK210" i="1"/>
  <c r="AK214" i="1"/>
  <c r="AK211" i="1"/>
  <c r="AG181" i="1"/>
  <c r="AJ157" i="1"/>
  <c r="AG155" i="1"/>
  <c r="AK144" i="1"/>
  <c r="AE145" i="1"/>
  <c r="AE136" i="1"/>
  <c r="AK138" i="1"/>
  <c r="AJ84" i="1"/>
  <c r="AJ87" i="1"/>
  <c r="AS87" i="1" s="1"/>
  <c r="AT87" i="1" s="1"/>
  <c r="AG67" i="1"/>
  <c r="AG58" i="1"/>
  <c r="AE45" i="1"/>
  <c r="AJ38" i="1"/>
  <c r="AS38" i="1" s="1"/>
  <c r="AT38" i="1" s="1"/>
  <c r="AG30" i="1"/>
  <c r="AK25" i="1"/>
  <c r="AE16" i="1"/>
  <c r="AG9" i="1"/>
  <c r="AG8" i="1"/>
  <c r="AJ670" i="1"/>
  <c r="AG238" i="1"/>
  <c r="AG694" i="1"/>
  <c r="AE700" i="1"/>
  <c r="AJ605" i="1"/>
  <c r="AS605" i="1" s="1"/>
  <c r="AT605" i="1" s="1"/>
  <c r="AG666" i="1"/>
  <c r="AJ448" i="1"/>
  <c r="AS448" i="1" s="1"/>
  <c r="AT448" i="1" s="1"/>
  <c r="AJ404" i="1"/>
  <c r="AS404" i="1" s="1"/>
  <c r="AT404" i="1" s="1"/>
  <c r="AG650" i="1"/>
  <c r="AE281" i="1"/>
  <c r="AG250" i="1"/>
  <c r="AG227" i="1"/>
  <c r="AG195" i="1"/>
  <c r="AE137" i="1"/>
  <c r="AJ63" i="1"/>
  <c r="AS63" i="1" s="1"/>
  <c r="AT63" i="1" s="1"/>
  <c r="AJ671" i="1"/>
  <c r="AS671" i="1" s="1"/>
  <c r="AT671" i="1" s="1"/>
  <c r="AE486" i="1"/>
  <c r="AE474" i="1"/>
  <c r="AK465" i="1"/>
  <c r="AK435" i="1"/>
  <c r="AE718" i="1"/>
  <c r="AI718" i="1" s="1"/>
  <c r="AJ537" i="1"/>
  <c r="AK692" i="1"/>
  <c r="AG659" i="1"/>
  <c r="AE653" i="1"/>
  <c r="AI653" i="1" s="1"/>
  <c r="AJ665" i="1"/>
  <c r="AS665" i="1" s="1"/>
  <c r="AT665" i="1" s="1"/>
  <c r="AJ695" i="1"/>
  <c r="AS695" i="1" s="1"/>
  <c r="AT695" i="1" s="1"/>
  <c r="AK688" i="1"/>
  <c r="AE682" i="1"/>
  <c r="AI682" i="1" s="1"/>
  <c r="AE623" i="1"/>
  <c r="AI623" i="1" s="1"/>
  <c r="AE621" i="1"/>
  <c r="AK608" i="1"/>
  <c r="C1170" i="17" s="1"/>
  <c r="AE615" i="1"/>
  <c r="AI615" i="1" s="1"/>
  <c r="AK617" i="1"/>
  <c r="C1162" i="17" s="1"/>
  <c r="AE618" i="1"/>
  <c r="AI618" i="1" s="1"/>
  <c r="AK607" i="1"/>
  <c r="C1154" i="17" s="1"/>
  <c r="AG604" i="1"/>
  <c r="AK606" i="1"/>
  <c r="C1146" i="17" s="1"/>
  <c r="AJ581" i="1"/>
  <c r="AS581" i="1" s="1"/>
  <c r="AT581" i="1" s="1"/>
  <c r="AK634" i="1"/>
  <c r="AE523" i="1"/>
  <c r="AI523" i="1" s="1"/>
  <c r="AJ669" i="1"/>
  <c r="AS669" i="1" s="1"/>
  <c r="AT669" i="1" s="1"/>
  <c r="AK488" i="1"/>
  <c r="AE485" i="1"/>
  <c r="AI485" i="1" s="1"/>
  <c r="AK484" i="1"/>
  <c r="AK642" i="1"/>
  <c r="AE643" i="1"/>
  <c r="AI643" i="1" s="1"/>
  <c r="AK463" i="1"/>
  <c r="AE466" i="1"/>
  <c r="AI466" i="1" s="1"/>
  <c r="AE456" i="1"/>
  <c r="AI456" i="1" s="1"/>
  <c r="AK445" i="1"/>
  <c r="AJ438" i="1"/>
  <c r="AS438" i="1" s="1"/>
  <c r="AT438" i="1" s="1"/>
  <c r="AE434" i="1"/>
  <c r="AI434" i="1" s="1"/>
  <c r="AJ424" i="1"/>
  <c r="AS424" i="1" s="1"/>
  <c r="AT424" i="1" s="1"/>
  <c r="AJ420" i="1"/>
  <c r="AS420" i="1" s="1"/>
  <c r="AT420" i="1" s="1"/>
  <c r="AG403" i="1"/>
  <c r="AG400" i="1"/>
  <c r="AG390" i="1"/>
  <c r="AK376" i="1"/>
  <c r="AG341" i="1"/>
  <c r="AK338" i="1"/>
  <c r="AE330" i="1"/>
  <c r="AI330" i="1" s="1"/>
  <c r="AJ323" i="1"/>
  <c r="AS323" i="1" s="1"/>
  <c r="AT323" i="1" s="1"/>
  <c r="AJ322" i="1"/>
  <c r="AS322" i="1" s="1"/>
  <c r="AT322" i="1" s="1"/>
  <c r="AE310" i="1"/>
  <c r="AI310" i="1" s="1"/>
  <c r="AE302" i="1"/>
  <c r="AI302" i="1" s="1"/>
  <c r="AE293" i="1"/>
  <c r="AI293" i="1" s="1"/>
  <c r="AG291" i="1"/>
  <c r="AK275" i="1"/>
  <c r="AK253" i="1"/>
  <c r="AG254" i="1"/>
  <c r="AJ237" i="1"/>
  <c r="AS237" i="1" s="1"/>
  <c r="AT237" i="1" s="1"/>
  <c r="AK245" i="1"/>
  <c r="AJ239" i="1"/>
  <c r="AS239" i="1" s="1"/>
  <c r="AT239" i="1" s="1"/>
  <c r="AJ233" i="1"/>
  <c r="AS233" i="1" s="1"/>
  <c r="AT233" i="1" s="1"/>
  <c r="AG243" i="1"/>
  <c r="AJ230" i="1"/>
  <c r="AS230" i="1" s="1"/>
  <c r="AT230" i="1" s="1"/>
  <c r="AK226" i="1"/>
  <c r="AE210" i="1"/>
  <c r="AI210" i="1" s="1"/>
  <c r="AG214" i="1"/>
  <c r="AG211" i="1"/>
  <c r="AJ181" i="1"/>
  <c r="AS181" i="1" s="1"/>
  <c r="AT181" i="1" s="1"/>
  <c r="AK157" i="1"/>
  <c r="AJ155" i="1"/>
  <c r="AS155" i="1" s="1"/>
  <c r="AT155" i="1" s="1"/>
  <c r="AE144" i="1"/>
  <c r="AI144" i="1" s="1"/>
  <c r="AK145" i="1"/>
  <c r="AG136" i="1"/>
  <c r="AK84" i="1"/>
  <c r="AJ67" i="1"/>
  <c r="AJ45" i="1"/>
  <c r="AS45" i="1" s="1"/>
  <c r="AT45" i="1" s="1"/>
  <c r="AJ30" i="1"/>
  <c r="AS30" i="1" s="1"/>
  <c r="AT30" i="1" s="1"/>
  <c r="AK16" i="1"/>
  <c r="AJ8" i="1"/>
  <c r="AG138" i="1"/>
  <c r="AE87" i="1"/>
  <c r="AJ58" i="1"/>
  <c r="AS58" i="1" s="1"/>
  <c r="AT58" i="1" s="1"/>
  <c r="AE38" i="1"/>
  <c r="AE25" i="1"/>
  <c r="AJ9" i="1"/>
  <c r="AS9" i="1" s="1"/>
  <c r="AT9" i="1" s="1"/>
  <c r="AK670" i="1"/>
  <c r="AJ630" i="1"/>
  <c r="AL492" i="1"/>
  <c r="A1051" i="17" s="1"/>
  <c r="AL626" i="1"/>
  <c r="AL629" i="1"/>
  <c r="A1139" i="17" s="1"/>
  <c r="AJ631" i="1"/>
  <c r="AK626" i="1"/>
  <c r="AK631" i="1"/>
  <c r="AK630" i="1"/>
  <c r="AJ492" i="1"/>
  <c r="AS492" i="1" s="1"/>
  <c r="AT492" i="1" s="1"/>
  <c r="AK492" i="1"/>
  <c r="C1051" i="17" s="1"/>
  <c r="AL631" i="1"/>
  <c r="AL630" i="1"/>
  <c r="AJ626" i="1"/>
  <c r="AS626" i="1" s="1"/>
  <c r="AT626" i="1" s="1"/>
  <c r="AE539" i="1"/>
  <c r="AL671" i="1"/>
  <c r="AG539" i="1"/>
  <c r="AL670" i="1"/>
  <c r="AL672" i="1"/>
  <c r="AG631" i="1"/>
  <c r="AG492" i="1"/>
  <c r="AG626" i="1"/>
  <c r="AE626" i="1"/>
  <c r="AG630" i="1"/>
  <c r="AE631" i="1"/>
  <c r="AE630" i="1"/>
  <c r="AE492" i="1"/>
  <c r="AE625" i="1"/>
  <c r="AJ625" i="1"/>
  <c r="AJ627" i="1"/>
  <c r="AG625" i="1"/>
  <c r="AK627" i="1"/>
  <c r="C1110" i="17" s="1"/>
  <c r="AL627" i="1"/>
  <c r="A1110" i="17" s="1"/>
  <c r="AL625" i="1"/>
  <c r="AG627" i="1"/>
  <c r="AK625" i="1"/>
  <c r="AL647" i="1"/>
  <c r="A1178" i="17" s="1"/>
  <c r="AE627" i="1"/>
  <c r="AE662" i="1"/>
  <c r="AJ662" i="1"/>
  <c r="AL662" i="1"/>
  <c r="AK662" i="1"/>
  <c r="AG662" i="1"/>
  <c r="AE566" i="1"/>
  <c r="AG566" i="1"/>
  <c r="AL566" i="1"/>
  <c r="AK566" i="1"/>
  <c r="AJ566" i="1"/>
  <c r="AS566" i="1" s="1"/>
  <c r="AT566" i="1" s="1"/>
  <c r="AL657" i="1"/>
  <c r="AE37" i="1"/>
  <c r="AL37" i="1"/>
  <c r="A503" i="17" s="1"/>
  <c r="AK201" i="1"/>
  <c r="AJ282" i="1"/>
  <c r="AG283" i="1"/>
  <c r="AE284" i="1"/>
  <c r="AL284" i="1"/>
  <c r="A1002" i="17" s="1"/>
  <c r="AK346" i="1"/>
  <c r="AJ405" i="1"/>
  <c r="AS405" i="1" s="1"/>
  <c r="AT405" i="1" s="1"/>
  <c r="AG443" i="1"/>
  <c r="AE457" i="1"/>
  <c r="AL457" i="1"/>
  <c r="AG534" i="1"/>
  <c r="AG37" i="1"/>
  <c r="AE201" i="1"/>
  <c r="AL201" i="1"/>
  <c r="AK282" i="1"/>
  <c r="AJ283" i="1"/>
  <c r="AG284" i="1"/>
  <c r="AE346" i="1"/>
  <c r="AL346" i="1"/>
  <c r="AJ443" i="1"/>
  <c r="AG457" i="1"/>
  <c r="AK284" i="1"/>
  <c r="C1002" i="17" s="1"/>
  <c r="AL443" i="1"/>
  <c r="AK405" i="1"/>
  <c r="AL623" i="1"/>
  <c r="AJ534" i="1"/>
  <c r="AJ346" i="1"/>
  <c r="AS346" i="1" s="1"/>
  <c r="AT346" i="1" s="1"/>
  <c r="AE443" i="1"/>
  <c r="AL534" i="1"/>
  <c r="AJ37" i="1"/>
  <c r="AG201" i="1"/>
  <c r="AE282" i="1"/>
  <c r="AL282" i="1"/>
  <c r="AK283" i="1"/>
  <c r="AJ284" i="1"/>
  <c r="AS284" i="1" s="1"/>
  <c r="AT284" i="1" s="1"/>
  <c r="AG346" i="1"/>
  <c r="AE405" i="1"/>
  <c r="AL405" i="1"/>
  <c r="AK443" i="1"/>
  <c r="AJ457" i="1"/>
  <c r="AL624" i="1"/>
  <c r="AK534" i="1"/>
  <c r="AK37" i="1"/>
  <c r="C503" i="17" s="1"/>
  <c r="AJ201" i="1"/>
  <c r="AG282" i="1"/>
  <c r="AE283" i="1"/>
  <c r="AL283" i="1"/>
  <c r="AG405" i="1"/>
  <c r="AK457" i="1"/>
  <c r="AE534" i="1"/>
  <c r="AL609" i="1"/>
  <c r="A1152" i="17" s="1"/>
  <c r="AL597" i="1"/>
  <c r="A1151" i="17" s="1"/>
  <c r="AL601" i="1"/>
  <c r="A1155" i="17" s="1"/>
  <c r="AL613" i="1"/>
  <c r="A1164" i="17" s="1"/>
  <c r="AL592" i="1"/>
  <c r="A1145" i="17" s="1"/>
  <c r="AL595" i="1"/>
  <c r="A1147" i="17" s="1"/>
  <c r="AL598" i="1"/>
  <c r="A1160" i="17" s="1"/>
  <c r="AL604" i="1"/>
  <c r="A1150" i="17" s="1"/>
  <c r="AL596" i="1"/>
  <c r="A1173" i="17" s="1"/>
  <c r="AL615" i="1"/>
  <c r="A1166" i="17" s="1"/>
  <c r="AL593" i="1"/>
  <c r="A1169" i="17" s="1"/>
  <c r="AL617" i="1"/>
  <c r="A1162" i="17" s="1"/>
  <c r="AL594" i="1"/>
  <c r="A1149" i="17" s="1"/>
  <c r="AL606" i="1"/>
  <c r="A1146" i="17" s="1"/>
  <c r="AL619" i="1"/>
  <c r="A1148" i="17" s="1"/>
  <c r="AL614" i="1"/>
  <c r="A1156" i="17" s="1"/>
  <c r="AG593" i="1"/>
  <c r="AL603" i="1"/>
  <c r="A1153" i="17" s="1"/>
  <c r="AL611" i="1"/>
  <c r="A1161" i="17" s="1"/>
  <c r="AL602" i="1"/>
  <c r="A1171" i="17" s="1"/>
  <c r="AL605" i="1"/>
  <c r="A1159" i="17" s="1"/>
  <c r="AL610" i="1"/>
  <c r="A1163" i="17" s="1"/>
  <c r="AL599" i="1"/>
  <c r="A1168" i="17" s="1"/>
  <c r="AL612" i="1"/>
  <c r="A1157" i="17" s="1"/>
  <c r="AJ593" i="1"/>
  <c r="AL622" i="1"/>
  <c r="A1175" i="17" s="1"/>
  <c r="AL608" i="1"/>
  <c r="A1170" i="17" s="1"/>
  <c r="AL621" i="1"/>
  <c r="A1174" i="17" s="1"/>
  <c r="AE593" i="1"/>
  <c r="AL616" i="1"/>
  <c r="A1165" i="17" s="1"/>
  <c r="AK593" i="1"/>
  <c r="C1169" i="17" s="1"/>
  <c r="AL618" i="1"/>
  <c r="A1158" i="17" s="1"/>
  <c r="AL620" i="1"/>
  <c r="A1167" i="17" s="1"/>
  <c r="AL600" i="1"/>
  <c r="A1172" i="17" s="1"/>
  <c r="AL607" i="1"/>
  <c r="A1154" i="17" s="1"/>
  <c r="AK577" i="1"/>
  <c r="AJ578" i="1"/>
  <c r="AS578" i="1" s="1"/>
  <c r="AT578" i="1" s="1"/>
  <c r="AE575" i="1"/>
  <c r="AK576" i="1"/>
  <c r="AL488" i="1"/>
  <c r="AJ577" i="1"/>
  <c r="AS577" i="1" s="1"/>
  <c r="AT577" i="1" s="1"/>
  <c r="AE580" i="1"/>
  <c r="AJ580" i="1"/>
  <c r="AL577" i="1"/>
  <c r="AL579" i="1"/>
  <c r="A1133" i="17" s="1"/>
  <c r="AL576" i="1"/>
  <c r="AE574" i="1"/>
  <c r="AK574" i="1"/>
  <c r="AG575" i="1"/>
  <c r="AJ574" i="1"/>
  <c r="AK575" i="1"/>
  <c r="AL581" i="1"/>
  <c r="A1179" i="17" s="1"/>
  <c r="AL574" i="1"/>
  <c r="AK578" i="1"/>
  <c r="AG577" i="1"/>
  <c r="AG580" i="1"/>
  <c r="AE577" i="1"/>
  <c r="AG576" i="1"/>
  <c r="AG578" i="1"/>
  <c r="AL578" i="1"/>
  <c r="AG574" i="1"/>
  <c r="AE576" i="1"/>
  <c r="AK580" i="1"/>
  <c r="C1107" i="17" s="1"/>
  <c r="AL582" i="1"/>
  <c r="AL575" i="1"/>
  <c r="AJ576" i="1"/>
  <c r="AE578" i="1"/>
  <c r="AL580" i="1"/>
  <c r="A1107" i="17" s="1"/>
  <c r="AJ575" i="1"/>
  <c r="AL8" i="1"/>
  <c r="AL572" i="1"/>
  <c r="A1126" i="17" s="1"/>
  <c r="AG573" i="1"/>
  <c r="AL573" i="1"/>
  <c r="A1127" i="17" s="1"/>
  <c r="AE573" i="1"/>
  <c r="AL522" i="1"/>
  <c r="AL523" i="1"/>
  <c r="AL669" i="1"/>
  <c r="AL668" i="1"/>
  <c r="AL487" i="1"/>
  <c r="AL486" i="1"/>
  <c r="AJ663" i="1"/>
  <c r="AS663" i="1" s="1"/>
  <c r="AT663" i="1" s="1"/>
  <c r="AK663" i="1"/>
  <c r="AE503" i="1"/>
  <c r="AG503" i="1"/>
  <c r="AG502" i="1"/>
  <c r="AE502" i="1"/>
  <c r="AL501" i="1"/>
  <c r="A1011" i="17" s="1"/>
  <c r="AL357" i="1"/>
  <c r="AK357" i="1"/>
  <c r="AE357" i="1"/>
  <c r="AG357" i="1"/>
  <c r="AJ357" i="1"/>
  <c r="AL663" i="1"/>
  <c r="AE663" i="1"/>
  <c r="AG663" i="1"/>
  <c r="AL571" i="1"/>
  <c r="A1125" i="17" s="1"/>
  <c r="AL565" i="1"/>
  <c r="A1070" i="17" s="1"/>
  <c r="AE565" i="1"/>
  <c r="AG565" i="1"/>
  <c r="AG561" i="1"/>
  <c r="AK548" i="1"/>
  <c r="AE547" i="1"/>
  <c r="AG557" i="1"/>
  <c r="AG554" i="1"/>
  <c r="AJ549" i="1"/>
  <c r="AJ550" i="1"/>
  <c r="AL548" i="1"/>
  <c r="AG547" i="1"/>
  <c r="AG550" i="1"/>
  <c r="AE562" i="1"/>
  <c r="AE555" i="1"/>
  <c r="AG559" i="1"/>
  <c r="AL561" i="1"/>
  <c r="AJ562" i="1"/>
  <c r="AE554" i="1"/>
  <c r="AJ559" i="1"/>
  <c r="AJ547" i="1"/>
  <c r="AK561" i="1"/>
  <c r="AE564" i="1"/>
  <c r="AE553" i="1"/>
  <c r="AJ556" i="1"/>
  <c r="AS556" i="1" s="1"/>
  <c r="AT556" i="1" s="1"/>
  <c r="AJ557" i="1"/>
  <c r="AJ554" i="1"/>
  <c r="AE557" i="1"/>
  <c r="AE556" i="1"/>
  <c r="AJ560" i="1"/>
  <c r="AG563" i="1"/>
  <c r="AK556" i="1"/>
  <c r="C1071" i="17" s="1"/>
  <c r="AJ558" i="1"/>
  <c r="AS558" i="1" s="1"/>
  <c r="AT558" i="1" s="1"/>
  <c r="AJ553" i="1"/>
  <c r="AK569" i="1"/>
  <c r="C1116" i="17" s="1"/>
  <c r="AK591" i="1"/>
  <c r="AJ561" i="1"/>
  <c r="AS561" i="1" s="1"/>
  <c r="AT561" i="1" s="1"/>
  <c r="AK546" i="1"/>
  <c r="AJ548" i="1"/>
  <c r="AG564" i="1"/>
  <c r="AE550" i="1"/>
  <c r="AL555" i="1"/>
  <c r="A1057" i="17" s="1"/>
  <c r="AE551" i="1"/>
  <c r="AL563" i="1"/>
  <c r="AG553" i="1"/>
  <c r="AL552" i="1"/>
  <c r="AL560" i="1"/>
  <c r="A1075" i="17" s="1"/>
  <c r="AL558" i="1"/>
  <c r="A1073" i="17" s="1"/>
  <c r="AK557" i="1"/>
  <c r="C1072" i="17" s="1"/>
  <c r="AL549" i="1"/>
  <c r="AK563" i="1"/>
  <c r="AK553" i="1"/>
  <c r="AK549" i="1"/>
  <c r="AL547" i="1"/>
  <c r="A499" i="17" s="1"/>
  <c r="AE559" i="1"/>
  <c r="AG552" i="1"/>
  <c r="AK550" i="1"/>
  <c r="AK551" i="1"/>
  <c r="AG560" i="1"/>
  <c r="AL562" i="1"/>
  <c r="AG555" i="1"/>
  <c r="AE561" i="1"/>
  <c r="AK559" i="1"/>
  <c r="C1074" i="17" s="1"/>
  <c r="AE548" i="1"/>
  <c r="AL550" i="1"/>
  <c r="AJ551" i="1"/>
  <c r="AS551" i="1" s="1"/>
  <c r="AT551" i="1" s="1"/>
  <c r="AE563" i="1"/>
  <c r="AL570" i="1"/>
  <c r="AE552" i="1"/>
  <c r="AE560" i="1"/>
  <c r="AE558" i="1"/>
  <c r="AL546" i="1"/>
  <c r="AE549" i="1"/>
  <c r="AK552" i="1"/>
  <c r="AG562" i="1"/>
  <c r="AK554" i="1"/>
  <c r="AG558" i="1"/>
  <c r="AG591" i="1"/>
  <c r="AL569" i="1"/>
  <c r="A1116" i="17" s="1"/>
  <c r="AL591" i="1"/>
  <c r="AE591" i="1"/>
  <c r="AK562" i="1"/>
  <c r="AJ546" i="1"/>
  <c r="AS546" i="1" s="1"/>
  <c r="AT546" i="1" s="1"/>
  <c r="AK555" i="1"/>
  <c r="C1057" i="17" s="1"/>
  <c r="AJ564" i="1"/>
  <c r="AS564" i="1" s="1"/>
  <c r="AT564" i="1" s="1"/>
  <c r="AJ555" i="1"/>
  <c r="AK547" i="1"/>
  <c r="C499" i="17" s="1"/>
  <c r="AK564" i="1"/>
  <c r="AJ569" i="1"/>
  <c r="AJ552" i="1"/>
  <c r="AS552" i="1" s="1"/>
  <c r="AT552" i="1" s="1"/>
  <c r="AG546" i="1"/>
  <c r="AL551" i="1"/>
  <c r="AG549" i="1"/>
  <c r="AL554" i="1"/>
  <c r="AJ591" i="1"/>
  <c r="AE546" i="1"/>
  <c r="AG556" i="1"/>
  <c r="AG569" i="1"/>
  <c r="AG548" i="1"/>
  <c r="AG551" i="1"/>
  <c r="AL564" i="1"/>
  <c r="AL553" i="1"/>
  <c r="AK560" i="1"/>
  <c r="C1075" i="17" s="1"/>
  <c r="AJ563" i="1"/>
  <c r="AL557" i="1"/>
  <c r="A1072" i="17" s="1"/>
  <c r="AK558" i="1"/>
  <c r="C1073" i="17" s="1"/>
  <c r="AL556" i="1"/>
  <c r="A1071" i="17" s="1"/>
  <c r="AE569" i="1"/>
  <c r="AL559" i="1"/>
  <c r="A1074" i="17" s="1"/>
  <c r="AG540" i="1"/>
  <c r="AE540" i="1"/>
  <c r="AJ541" i="1"/>
  <c r="AG542" i="1"/>
  <c r="AL633" i="1"/>
  <c r="AK543" i="1"/>
  <c r="AJ540" i="1"/>
  <c r="AK540" i="1"/>
  <c r="AL543" i="1"/>
  <c r="AL541" i="1"/>
  <c r="AK535" i="1"/>
  <c r="AJ536" i="1"/>
  <c r="AK544" i="1"/>
  <c r="AE543" i="1"/>
  <c r="AJ544" i="1"/>
  <c r="AS544" i="1" s="1"/>
  <c r="AT544" i="1" s="1"/>
  <c r="AE535" i="1"/>
  <c r="AG536" i="1"/>
  <c r="AE541" i="1"/>
  <c r="AE544" i="1"/>
  <c r="AJ542" i="1"/>
  <c r="AS542" i="1" s="1"/>
  <c r="AT542" i="1" s="1"/>
  <c r="AL634" i="1"/>
  <c r="AJ535" i="1"/>
  <c r="AG543" i="1"/>
  <c r="AL536" i="1"/>
  <c r="AL542" i="1"/>
  <c r="AK536" i="1"/>
  <c r="AK542" i="1"/>
  <c r="AJ543" i="1"/>
  <c r="AL540" i="1"/>
  <c r="AL544" i="1"/>
  <c r="AE536" i="1"/>
  <c r="AE542" i="1"/>
  <c r="AL535" i="1"/>
  <c r="AG544" i="1"/>
  <c r="AK541" i="1"/>
  <c r="AG535" i="1"/>
  <c r="AG541" i="1"/>
  <c r="AL635" i="1"/>
  <c r="AE528" i="1"/>
  <c r="AJ528" i="1"/>
  <c r="AS528" i="1" s="1"/>
  <c r="AT528" i="1" s="1"/>
  <c r="AG528" i="1"/>
  <c r="AL528" i="1"/>
  <c r="AK528" i="1"/>
  <c r="AK497" i="1"/>
  <c r="AE588" i="1"/>
  <c r="AK588" i="1"/>
  <c r="C1058" i="17" s="1"/>
  <c r="AE498" i="1"/>
  <c r="AG497" i="1"/>
  <c r="AL588" i="1"/>
  <c r="A1058" i="17" s="1"/>
  <c r="AE497" i="1"/>
  <c r="AG498" i="1"/>
  <c r="AL498" i="1"/>
  <c r="AG588" i="1"/>
  <c r="AJ498" i="1"/>
  <c r="AJ588" i="1"/>
  <c r="AK498" i="1"/>
  <c r="AJ497" i="1"/>
  <c r="AL497" i="1"/>
  <c r="AL526" i="1"/>
  <c r="A1049" i="17" s="1"/>
  <c r="AJ527" i="1"/>
  <c r="AS527" i="1" s="1"/>
  <c r="AT527" i="1" s="1"/>
  <c r="AG529" i="1"/>
  <c r="AE530" i="1"/>
  <c r="AL530" i="1"/>
  <c r="AK531" i="1"/>
  <c r="C1215" i="17" s="1"/>
  <c r="AL527" i="1"/>
  <c r="AJ530" i="1"/>
  <c r="AS530" i="1" s="1"/>
  <c r="AT530" i="1" s="1"/>
  <c r="AG527" i="1"/>
  <c r="AL529" i="1"/>
  <c r="AJ531" i="1"/>
  <c r="AL525" i="1"/>
  <c r="A1135" i="17" s="1"/>
  <c r="AK527" i="1"/>
  <c r="AJ529" i="1"/>
  <c r="AS529" i="1" s="1"/>
  <c r="AT529" i="1" s="1"/>
  <c r="AG530" i="1"/>
  <c r="AE531" i="1"/>
  <c r="AL531" i="1"/>
  <c r="A1215" i="17" s="1"/>
  <c r="AE527" i="1"/>
  <c r="AK529" i="1"/>
  <c r="AG531" i="1"/>
  <c r="AL533" i="1"/>
  <c r="A1137" i="17" s="1"/>
  <c r="AE529" i="1"/>
  <c r="AK530" i="1"/>
  <c r="AJ28" i="1"/>
  <c r="AE28" i="1"/>
  <c r="AK28" i="1"/>
  <c r="AG28" i="1"/>
  <c r="AL524" i="1"/>
  <c r="A1108" i="17" s="1"/>
  <c r="AE524" i="1"/>
  <c r="AJ524" i="1"/>
  <c r="AS524" i="1" s="1"/>
  <c r="AT524" i="1" s="1"/>
  <c r="AK524" i="1"/>
  <c r="C1108" i="17" s="1"/>
  <c r="AG524" i="1"/>
  <c r="AL521" i="1"/>
  <c r="AL520" i="1"/>
  <c r="A1109" i="17" s="1"/>
  <c r="AL518" i="1"/>
  <c r="A494" i="17" s="1"/>
  <c r="AL519" i="1"/>
  <c r="A1136" i="17" s="1"/>
  <c r="AL513" i="1"/>
  <c r="AL514" i="1"/>
  <c r="AL515" i="1"/>
  <c r="AL516" i="1"/>
  <c r="A1142" i="17" s="1"/>
  <c r="AL511" i="1"/>
  <c r="A1023" i="17" s="1"/>
  <c r="AL512" i="1"/>
  <c r="A1022" i="17" s="1"/>
  <c r="AL421" i="1"/>
  <c r="AJ520" i="1"/>
  <c r="AE520" i="1"/>
  <c r="AE518" i="1"/>
  <c r="AK518" i="1"/>
  <c r="C494" i="17" s="1"/>
  <c r="AG520" i="1"/>
  <c r="AG518" i="1"/>
  <c r="AK520" i="1"/>
  <c r="C1109" i="17" s="1"/>
  <c r="AJ518" i="1"/>
  <c r="AS518" i="1" s="1"/>
  <c r="AT518" i="1" s="1"/>
  <c r="AK513" i="1"/>
  <c r="AE513" i="1"/>
  <c r="AG513" i="1"/>
  <c r="AG514" i="1"/>
  <c r="AE514" i="1"/>
  <c r="AJ513" i="1"/>
  <c r="AJ515" i="1"/>
  <c r="AS515" i="1" s="1"/>
  <c r="AT515" i="1" s="1"/>
  <c r="AK514" i="1"/>
  <c r="AE515" i="1"/>
  <c r="AK515" i="1"/>
  <c r="AJ514" i="1"/>
  <c r="AS514" i="1" s="1"/>
  <c r="AT514" i="1" s="1"/>
  <c r="AG515" i="1"/>
  <c r="AJ512" i="1"/>
  <c r="AS512" i="1" s="1"/>
  <c r="AT512" i="1" s="1"/>
  <c r="AE511" i="1"/>
  <c r="AG511" i="1"/>
  <c r="AK512" i="1"/>
  <c r="C1022" i="17" s="1"/>
  <c r="AJ511" i="1"/>
  <c r="AS511" i="1" s="1"/>
  <c r="AT511" i="1" s="1"/>
  <c r="AG512" i="1"/>
  <c r="AE512" i="1"/>
  <c r="AK511" i="1"/>
  <c r="C1023" i="17" s="1"/>
  <c r="AE510" i="1"/>
  <c r="AJ510" i="1"/>
  <c r="AS510" i="1" s="1"/>
  <c r="AT510" i="1" s="1"/>
  <c r="AG510" i="1"/>
  <c r="AK510" i="1"/>
  <c r="C1021" i="17" s="1"/>
  <c r="AL510" i="1"/>
  <c r="A1021" i="17" s="1"/>
  <c r="AL504" i="1"/>
  <c r="AL508" i="1"/>
  <c r="AL506" i="1"/>
  <c r="AL502" i="1"/>
  <c r="AL503" i="1"/>
  <c r="AL507" i="1"/>
  <c r="AL509" i="1"/>
  <c r="AL505" i="1"/>
  <c r="AL479" i="1"/>
  <c r="AL480" i="1"/>
  <c r="AL481" i="1"/>
  <c r="AL482" i="1"/>
  <c r="AL483" i="1"/>
  <c r="AL484" i="1"/>
  <c r="AL666" i="1"/>
  <c r="AL485" i="1"/>
  <c r="AL476" i="1"/>
  <c r="AL667" i="1"/>
  <c r="AL7" i="1"/>
  <c r="AL478" i="1"/>
  <c r="AL477" i="1"/>
  <c r="AL471" i="1"/>
  <c r="AL473" i="1"/>
  <c r="AL475" i="1"/>
  <c r="AL356" i="1"/>
  <c r="AL474" i="1"/>
  <c r="AK509" i="1"/>
  <c r="AK505" i="1"/>
  <c r="AK507" i="1"/>
  <c r="AK506" i="1"/>
  <c r="AK508" i="1"/>
  <c r="AK504" i="1"/>
  <c r="AK503" i="1"/>
  <c r="AK502" i="1"/>
  <c r="AE504" i="1"/>
  <c r="AE505" i="1"/>
  <c r="AE506" i="1"/>
  <c r="AE507" i="1"/>
  <c r="AJ509" i="1"/>
  <c r="AS509" i="1" s="1"/>
  <c r="AT509" i="1" s="1"/>
  <c r="AJ502" i="1"/>
  <c r="AG504" i="1"/>
  <c r="AG505" i="1"/>
  <c r="AG506" i="1"/>
  <c r="AG507" i="1"/>
  <c r="AE508" i="1"/>
  <c r="AE509" i="1"/>
  <c r="AJ508" i="1"/>
  <c r="AS508" i="1" s="1"/>
  <c r="AT508" i="1" s="1"/>
  <c r="AJ503" i="1"/>
  <c r="AJ504" i="1"/>
  <c r="AJ505" i="1"/>
  <c r="AJ506" i="1"/>
  <c r="AG508" i="1"/>
  <c r="AG509" i="1"/>
  <c r="AJ507" i="1"/>
  <c r="AS507" i="1" s="1"/>
  <c r="AT507" i="1" s="1"/>
  <c r="AL248" i="1"/>
  <c r="AL446" i="1"/>
  <c r="AL411" i="1"/>
  <c r="AL383" i="1"/>
  <c r="AL644" i="1"/>
  <c r="AL304" i="1"/>
  <c r="AL261" i="1"/>
  <c r="AL216" i="1"/>
  <c r="AL462" i="1"/>
  <c r="AL423" i="1"/>
  <c r="AL98" i="1"/>
  <c r="AL371" i="1"/>
  <c r="AL328" i="1"/>
  <c r="AL295" i="1"/>
  <c r="AL247" i="1"/>
  <c r="AL458" i="1"/>
  <c r="AL429" i="1"/>
  <c r="AL408" i="1"/>
  <c r="AL402" i="1"/>
  <c r="AL372" i="1"/>
  <c r="AL347" i="1"/>
  <c r="AL323" i="1"/>
  <c r="AL444" i="1"/>
  <c r="AL265" i="1"/>
  <c r="AL251" i="1"/>
  <c r="AL214" i="1"/>
  <c r="AL386" i="1"/>
  <c r="AL464" i="1"/>
  <c r="AL432" i="1"/>
  <c r="AL409" i="1"/>
  <c r="AL538" i="1"/>
  <c r="AL375" i="1"/>
  <c r="AL354" i="1"/>
  <c r="AL312" i="1"/>
  <c r="AL391" i="1"/>
  <c r="AL260" i="1"/>
  <c r="AL47" i="1"/>
  <c r="AL208" i="1"/>
  <c r="AL643" i="1"/>
  <c r="AL456" i="1"/>
  <c r="AL428" i="1"/>
  <c r="AL84" i="1"/>
  <c r="AL413" i="1"/>
  <c r="AL105" i="1"/>
  <c r="AL404" i="1"/>
  <c r="AL380" i="1"/>
  <c r="AL104" i="1"/>
  <c r="AL345" i="1"/>
  <c r="AL334" i="1"/>
  <c r="AL311" i="1"/>
  <c r="AL309" i="1"/>
  <c r="AL286" i="1"/>
  <c r="AL272" i="1"/>
  <c r="AL275" i="1"/>
  <c r="AL240" i="1"/>
  <c r="AL224" i="1"/>
  <c r="AL103" i="1"/>
  <c r="AL589" i="1"/>
  <c r="AL206" i="1"/>
  <c r="AL461" i="1"/>
  <c r="AL447" i="1"/>
  <c r="AL430" i="1"/>
  <c r="AL113" i="1"/>
  <c r="AL244" i="1"/>
  <c r="AL406" i="1"/>
  <c r="AL392" i="1"/>
  <c r="AL373" i="1"/>
  <c r="AL360" i="1"/>
  <c r="AL343" i="1"/>
  <c r="AL326" i="1"/>
  <c r="AL280" i="1"/>
  <c r="AL239" i="1"/>
  <c r="AL241" i="1"/>
  <c r="AL425" i="1"/>
  <c r="AL227" i="1"/>
  <c r="AL374" i="1"/>
  <c r="AL337" i="1"/>
  <c r="AL296" i="1"/>
  <c r="AL278" i="1"/>
  <c r="AL211" i="1"/>
  <c r="AL459" i="1"/>
  <c r="AL230" i="1"/>
  <c r="AL401" i="1"/>
  <c r="AL368" i="1"/>
  <c r="AL325" i="1"/>
  <c r="AL290" i="1"/>
  <c r="AL449" i="1"/>
  <c r="AL420" i="1"/>
  <c r="AL219" i="1"/>
  <c r="AL395" i="1"/>
  <c r="AL217" i="1"/>
  <c r="AL342" i="1"/>
  <c r="AL316" i="1"/>
  <c r="AL292" i="1"/>
  <c r="AL257" i="1"/>
  <c r="AL215" i="1"/>
  <c r="AL209" i="1"/>
  <c r="AL453" i="1"/>
  <c r="AL433" i="1"/>
  <c r="AL235" i="1"/>
  <c r="AL398" i="1"/>
  <c r="AL226" i="1"/>
  <c r="AL353" i="1"/>
  <c r="AL315" i="1"/>
  <c r="AL496" i="1"/>
  <c r="AL256" i="1"/>
  <c r="AL222" i="1"/>
  <c r="AL385" i="1"/>
  <c r="AL467" i="1"/>
  <c r="AL452" i="1"/>
  <c r="AL437" i="1"/>
  <c r="AL418" i="1"/>
  <c r="AL410" i="1"/>
  <c r="AL97" i="1"/>
  <c r="AL396" i="1"/>
  <c r="AL183" i="1"/>
  <c r="AL363" i="1"/>
  <c r="AL352" i="1"/>
  <c r="AL332" i="1"/>
  <c r="AL318" i="1"/>
  <c r="AL300" i="1"/>
  <c r="AL289" i="1"/>
  <c r="AL263" i="1"/>
  <c r="AL50" i="1"/>
  <c r="AL221" i="1"/>
  <c r="AL212" i="1"/>
  <c r="AL92" i="1"/>
  <c r="AL238" i="1"/>
  <c r="AL93" i="1"/>
  <c r="AL460" i="1"/>
  <c r="AL442" i="1"/>
  <c r="AL422" i="1"/>
  <c r="AL416" i="1"/>
  <c r="AL228" i="1"/>
  <c r="AL364" i="1"/>
  <c r="AL382" i="1"/>
  <c r="AL243" i="1"/>
  <c r="AL339" i="1"/>
  <c r="AL313" i="1"/>
  <c r="AL305" i="1"/>
  <c r="AL293" i="1"/>
  <c r="AL254" i="1"/>
  <c r="AL463" i="1"/>
  <c r="AL424" i="1"/>
  <c r="AL95" i="1"/>
  <c r="AL94" i="1"/>
  <c r="AL330" i="1"/>
  <c r="AL287" i="1"/>
  <c r="AL249" i="1"/>
  <c r="AL26" i="1"/>
  <c r="AL450" i="1"/>
  <c r="AL414" i="1"/>
  <c r="AL394" i="1"/>
  <c r="AL351" i="1"/>
  <c r="AL321" i="1"/>
  <c r="AL122" i="1"/>
  <c r="AL469" i="1"/>
  <c r="AL441" i="1"/>
  <c r="AL220" i="1"/>
  <c r="AL111" i="1"/>
  <c r="AL384" i="1"/>
  <c r="AL361" i="1"/>
  <c r="AL338" i="1"/>
  <c r="AL308" i="1"/>
  <c r="AL288" i="1"/>
  <c r="AL266" i="1"/>
  <c r="AL232" i="1"/>
  <c r="AL109" i="1"/>
  <c r="AL584" i="1"/>
  <c r="AL419" i="1"/>
  <c r="AL106" i="1"/>
  <c r="AL390" i="1"/>
  <c r="AL116" i="1"/>
  <c r="AL336" i="1"/>
  <c r="AL306" i="1"/>
  <c r="AL281" i="1"/>
  <c r="AL276" i="1"/>
  <c r="AL231" i="1"/>
  <c r="AL465" i="1"/>
  <c r="AL448" i="1"/>
  <c r="AL431" i="1"/>
  <c r="AL107" i="1"/>
  <c r="AL234" i="1"/>
  <c r="AL117" i="1"/>
  <c r="AL393" i="1"/>
  <c r="AL370" i="1"/>
  <c r="AL366" i="1"/>
  <c r="AL350" i="1"/>
  <c r="AL327" i="1"/>
  <c r="AL314" i="1"/>
  <c r="AL297" i="1"/>
  <c r="AL274" i="1"/>
  <c r="AL259" i="1"/>
  <c r="AL253" i="1"/>
  <c r="AL246" i="1"/>
  <c r="AL207" i="1"/>
  <c r="AL43" i="1"/>
  <c r="AL225" i="1"/>
  <c r="AL45" i="1"/>
  <c r="AL455" i="1"/>
  <c r="AL427" i="1"/>
  <c r="AL403" i="1"/>
  <c r="AL412" i="1"/>
  <c r="AL112" i="1"/>
  <c r="AL400" i="1"/>
  <c r="AL377" i="1"/>
  <c r="AL110" i="1"/>
  <c r="AL348" i="1"/>
  <c r="AL335" i="1"/>
  <c r="AL320" i="1"/>
  <c r="AL301" i="1"/>
  <c r="AL291" i="1"/>
  <c r="AL267" i="1"/>
  <c r="AL273" i="1"/>
  <c r="AL237" i="1"/>
  <c r="AL649" i="1"/>
  <c r="AL126" i="1"/>
  <c r="AL298" i="1"/>
  <c r="AL258" i="1"/>
  <c r="AL204" i="1"/>
  <c r="AL279" i="1"/>
  <c r="AL387" i="1"/>
  <c r="AL454" i="1"/>
  <c r="AL99" i="1"/>
  <c r="AL399" i="1"/>
  <c r="AL359" i="1"/>
  <c r="AL322" i="1"/>
  <c r="AL277" i="1"/>
  <c r="AL223" i="1"/>
  <c r="AL436" i="1"/>
  <c r="AL218" i="1"/>
  <c r="AL376" i="1"/>
  <c r="AL341" i="1"/>
  <c r="AL310" i="1"/>
  <c r="AL264" i="1"/>
  <c r="AL466" i="1"/>
  <c r="AL435" i="1"/>
  <c r="AL415" i="1"/>
  <c r="AL407" i="1"/>
  <c r="AL378" i="1"/>
  <c r="AL349" i="1"/>
  <c r="AL324" i="1"/>
  <c r="AL303" i="1"/>
  <c r="AL255" i="1"/>
  <c r="AL48" i="1"/>
  <c r="AL210" i="1"/>
  <c r="AL60" i="1"/>
  <c r="AL468" i="1"/>
  <c r="AL439" i="1"/>
  <c r="AL119" i="1"/>
  <c r="AL118" i="1"/>
  <c r="AL379" i="1"/>
  <c r="AL358" i="1"/>
  <c r="AL329" i="1"/>
  <c r="AL302" i="1"/>
  <c r="AL268" i="1"/>
  <c r="AL57" i="1"/>
  <c r="AL200" i="1"/>
  <c r="AL472" i="1"/>
  <c r="AL438" i="1"/>
  <c r="AL445" i="1"/>
  <c r="AL426" i="1"/>
  <c r="AL417" i="1"/>
  <c r="AL229" i="1"/>
  <c r="AL365" i="1"/>
  <c r="AL333" i="1"/>
  <c r="AL233" i="1"/>
  <c r="AL355" i="1"/>
  <c r="AL340" i="1"/>
  <c r="AL319" i="1"/>
  <c r="AL307" i="1"/>
  <c r="AL294" i="1"/>
  <c r="AL270" i="1"/>
  <c r="AL271" i="1"/>
  <c r="AL250" i="1"/>
  <c r="AL242" i="1"/>
  <c r="AL202" i="1"/>
  <c r="AL388" i="1"/>
  <c r="AL203" i="1"/>
  <c r="AL389" i="1"/>
  <c r="AL434" i="1"/>
  <c r="AL451" i="1"/>
  <c r="AL440" i="1"/>
  <c r="AL236" i="1"/>
  <c r="AL381" i="1"/>
  <c r="AL96" i="1"/>
  <c r="AL397" i="1"/>
  <c r="AL369" i="1"/>
  <c r="AL362" i="1"/>
  <c r="AL344" i="1"/>
  <c r="AL331" i="1"/>
  <c r="AL317" i="1"/>
  <c r="AL299" i="1"/>
  <c r="AL285" i="1"/>
  <c r="AL262" i="1"/>
  <c r="AL49" i="1"/>
  <c r="AL245" i="1"/>
  <c r="AL213" i="1"/>
  <c r="AL115" i="1"/>
  <c r="AL140" i="1"/>
  <c r="AL252" i="1"/>
  <c r="AL44" i="1"/>
  <c r="AL269" i="1"/>
  <c r="AL205" i="1"/>
  <c r="AK476" i="1"/>
  <c r="AJ476" i="1"/>
  <c r="AS476" i="1" s="1"/>
  <c r="AT476" i="1" s="1"/>
  <c r="AG476" i="1"/>
  <c r="AE476" i="1"/>
  <c r="AJ468" i="1"/>
  <c r="AG468" i="1"/>
  <c r="AJ459" i="1"/>
  <c r="AG450" i="1"/>
  <c r="AK584" i="1"/>
  <c r="AE432" i="1"/>
  <c r="AK414" i="1"/>
  <c r="AE409" i="1"/>
  <c r="AK409" i="1"/>
  <c r="AK106" i="1"/>
  <c r="AG98" i="1"/>
  <c r="AJ118" i="1"/>
  <c r="AS118" i="1" s="1"/>
  <c r="AT118" i="1" s="1"/>
  <c r="AG538" i="1"/>
  <c r="AK394" i="1"/>
  <c r="AK379" i="1"/>
  <c r="AJ116" i="1"/>
  <c r="AS116" i="1" s="1"/>
  <c r="AT116" i="1" s="1"/>
  <c r="AG116" i="1"/>
  <c r="AG368" i="1"/>
  <c r="AE358" i="1"/>
  <c r="AK351" i="1"/>
  <c r="AE354" i="1"/>
  <c r="AJ354" i="1"/>
  <c r="AK353" i="1"/>
  <c r="AG328" i="1"/>
  <c r="AE328" i="1"/>
  <c r="AG329" i="1"/>
  <c r="AK325" i="1"/>
  <c r="AE312" i="1"/>
  <c r="AJ315" i="1"/>
  <c r="AK306" i="1"/>
  <c r="AK295" i="1"/>
  <c r="AG391" i="1"/>
  <c r="AG496" i="1"/>
  <c r="AJ496" i="1"/>
  <c r="AS496" i="1" s="1"/>
  <c r="AT496" i="1" s="1"/>
  <c r="AG122" i="1"/>
  <c r="AG473" i="1"/>
  <c r="AE468" i="1"/>
  <c r="AK459" i="1"/>
  <c r="AK450" i="1"/>
  <c r="AJ450" i="1"/>
  <c r="AS450" i="1" s="1"/>
  <c r="AT450" i="1" s="1"/>
  <c r="AJ432" i="1"/>
  <c r="AG432" i="1"/>
  <c r="AG119" i="1"/>
  <c r="AG218" i="1"/>
  <c r="AJ98" i="1"/>
  <c r="AE118" i="1"/>
  <c r="AK118" i="1"/>
  <c r="AJ394" i="1"/>
  <c r="AG379" i="1"/>
  <c r="AE371" i="1"/>
  <c r="AK116" i="1"/>
  <c r="AK368" i="1"/>
  <c r="AJ368" i="1"/>
  <c r="AG358" i="1"/>
  <c r="AE351" i="1"/>
  <c r="AK354" i="1"/>
  <c r="AJ353" i="1"/>
  <c r="AJ328" i="1"/>
  <c r="AK329" i="1"/>
  <c r="AJ329" i="1"/>
  <c r="AS329" i="1" s="1"/>
  <c r="AT329" i="1" s="1"/>
  <c r="AE325" i="1"/>
  <c r="AK315" i="1"/>
  <c r="AG315" i="1"/>
  <c r="AE306" i="1"/>
  <c r="AJ295" i="1"/>
  <c r="AJ391" i="1"/>
  <c r="AK122" i="1"/>
  <c r="AJ122" i="1"/>
  <c r="AS122" i="1" s="1"/>
  <c r="AT122" i="1" s="1"/>
  <c r="AK268" i="1"/>
  <c r="AE264" i="1"/>
  <c r="AG260" i="1"/>
  <c r="AG256" i="1"/>
  <c r="AE47" i="1"/>
  <c r="AK47" i="1"/>
  <c r="AJ247" i="1"/>
  <c r="AE222" i="1"/>
  <c r="AJ473" i="1"/>
  <c r="AE450" i="1"/>
  <c r="AJ584" i="1"/>
  <c r="AS584" i="1" s="1"/>
  <c r="AT584" i="1" s="1"/>
  <c r="AG584" i="1"/>
  <c r="AK432" i="1"/>
  <c r="AK119" i="1"/>
  <c r="AJ119" i="1"/>
  <c r="AE414" i="1"/>
  <c r="AG409" i="1"/>
  <c r="AK218" i="1"/>
  <c r="AJ218" i="1"/>
  <c r="AE106" i="1"/>
  <c r="AE98" i="1"/>
  <c r="AE538" i="1"/>
  <c r="AJ538" i="1"/>
  <c r="AE394" i="1"/>
  <c r="AJ371" i="1"/>
  <c r="AG371" i="1"/>
  <c r="AE368" i="1"/>
  <c r="AJ358" i="1"/>
  <c r="AG351" i="1"/>
  <c r="AG354" i="1"/>
  <c r="AE353" i="1"/>
  <c r="AK328" i="1"/>
  <c r="AE329" i="1"/>
  <c r="AG325" i="1"/>
  <c r="AG312" i="1"/>
  <c r="AE315" i="1"/>
  <c r="AG306" i="1"/>
  <c r="AE295" i="1"/>
  <c r="AE391" i="1"/>
  <c r="AK391" i="1"/>
  <c r="AK496" i="1"/>
  <c r="AE122" i="1"/>
  <c r="AE473" i="1"/>
  <c r="AK473" i="1"/>
  <c r="AK468" i="1"/>
  <c r="AG459" i="1"/>
  <c r="AE459" i="1"/>
  <c r="AE584" i="1"/>
  <c r="AE119" i="1"/>
  <c r="AJ414" i="1"/>
  <c r="AS414" i="1" s="1"/>
  <c r="AT414" i="1" s="1"/>
  <c r="AG414" i="1"/>
  <c r="AJ409" i="1"/>
  <c r="AS409" i="1" s="1"/>
  <c r="AT409" i="1" s="1"/>
  <c r="AE218" i="1"/>
  <c r="AJ106" i="1"/>
  <c r="AS106" i="1" s="1"/>
  <c r="AT106" i="1" s="1"/>
  <c r="AG106" i="1"/>
  <c r="AK98" i="1"/>
  <c r="AG118" i="1"/>
  <c r="AK538" i="1"/>
  <c r="AG394" i="1"/>
  <c r="AE379" i="1"/>
  <c r="AJ379" i="1"/>
  <c r="AK371" i="1"/>
  <c r="AE116" i="1"/>
  <c r="AK358" i="1"/>
  <c r="AJ351" i="1"/>
  <c r="AG353" i="1"/>
  <c r="AJ325" i="1"/>
  <c r="AS325" i="1" s="1"/>
  <c r="AT325" i="1" s="1"/>
  <c r="AK312" i="1"/>
  <c r="AJ312" i="1"/>
  <c r="AJ306" i="1"/>
  <c r="AS306" i="1" s="1"/>
  <c r="AT306" i="1" s="1"/>
  <c r="AG295" i="1"/>
  <c r="AE496" i="1"/>
  <c r="AG268" i="1"/>
  <c r="AE268" i="1"/>
  <c r="AG264" i="1"/>
  <c r="AK260" i="1"/>
  <c r="AE256" i="1"/>
  <c r="AG47" i="1"/>
  <c r="AE248" i="1"/>
  <c r="AG247" i="1"/>
  <c r="AE247" i="1"/>
  <c r="AG222" i="1"/>
  <c r="AJ260" i="1"/>
  <c r="AJ256" i="1"/>
  <c r="AJ248" i="1"/>
  <c r="AK247" i="1"/>
  <c r="AJ206" i="1"/>
  <c r="AK208" i="1"/>
  <c r="AJ208" i="1"/>
  <c r="AG93" i="1"/>
  <c r="AK389" i="1"/>
  <c r="AJ385" i="1"/>
  <c r="AS385" i="1" s="1"/>
  <c r="AT385" i="1" s="1"/>
  <c r="AG385" i="1"/>
  <c r="AK198" i="1"/>
  <c r="AL190" i="1"/>
  <c r="AK189" i="1"/>
  <c r="AK179" i="1"/>
  <c r="AL176" i="1"/>
  <c r="AK82" i="1"/>
  <c r="AJ82" i="1"/>
  <c r="AS82" i="1" s="1"/>
  <c r="AT82" i="1" s="1"/>
  <c r="AG165" i="1"/>
  <c r="AG161" i="1"/>
  <c r="AL155" i="1"/>
  <c r="AG153" i="1"/>
  <c r="AL137" i="1"/>
  <c r="AL138" i="1"/>
  <c r="AL128" i="1"/>
  <c r="AK102" i="1"/>
  <c r="AE114" i="1"/>
  <c r="AK114" i="1"/>
  <c r="AK120" i="1"/>
  <c r="AK264" i="1"/>
  <c r="AE260" i="1"/>
  <c r="AK248" i="1"/>
  <c r="AJ222" i="1"/>
  <c r="AG200" i="1"/>
  <c r="AE200" i="1"/>
  <c r="AG203" i="1"/>
  <c r="AE206" i="1"/>
  <c r="AE208" i="1"/>
  <c r="AJ93" i="1"/>
  <c r="AG389" i="1"/>
  <c r="AK385" i="1"/>
  <c r="AG198" i="1"/>
  <c r="AL198" i="1"/>
  <c r="AG190" i="1"/>
  <c r="AG189" i="1"/>
  <c r="AG179" i="1"/>
  <c r="AL179" i="1"/>
  <c r="AG176" i="1"/>
  <c r="AE82" i="1"/>
  <c r="AJ165" i="1"/>
  <c r="AL165" i="1"/>
  <c r="AJ161" i="1"/>
  <c r="AK153" i="1"/>
  <c r="AJ153" i="1"/>
  <c r="AS153" i="1" s="1"/>
  <c r="AT153" i="1" s="1"/>
  <c r="AL144" i="1"/>
  <c r="AG128" i="1"/>
  <c r="AG102" i="1"/>
  <c r="AL114" i="1"/>
  <c r="AG120" i="1"/>
  <c r="AL120" i="1"/>
  <c r="AL85" i="1"/>
  <c r="AL77" i="1"/>
  <c r="AE73" i="1"/>
  <c r="AK73" i="1"/>
  <c r="AG70" i="1"/>
  <c r="AL67" i="1"/>
  <c r="AJ53" i="1"/>
  <c r="AG53" i="1"/>
  <c r="AL36" i="1"/>
  <c r="AG586" i="1"/>
  <c r="AE586" i="1"/>
  <c r="AE21" i="1"/>
  <c r="AJ13" i="1"/>
  <c r="AL13" i="1"/>
  <c r="AE4" i="1"/>
  <c r="AE356" i="1"/>
  <c r="AJ356" i="1"/>
  <c r="AK467" i="1"/>
  <c r="AE428" i="1"/>
  <c r="AE431" i="1"/>
  <c r="AK256" i="1"/>
  <c r="AG248" i="1"/>
  <c r="AK222" i="1"/>
  <c r="AJ200" i="1"/>
  <c r="AK203" i="1"/>
  <c r="AJ203" i="1"/>
  <c r="AS203" i="1" s="1"/>
  <c r="AT203" i="1" s="1"/>
  <c r="AK206" i="1"/>
  <c r="AK93" i="1"/>
  <c r="AE385" i="1"/>
  <c r="AJ198" i="1"/>
  <c r="AK190" i="1"/>
  <c r="AJ190" i="1"/>
  <c r="AS190" i="1" s="1"/>
  <c r="AT190" i="1" s="1"/>
  <c r="AL189" i="1"/>
  <c r="AL184" i="1"/>
  <c r="AJ179" i="1"/>
  <c r="AS179" i="1" s="1"/>
  <c r="AT179" i="1" s="1"/>
  <c r="AK176" i="1"/>
  <c r="AJ176" i="1"/>
  <c r="AL175" i="1"/>
  <c r="AL82" i="1"/>
  <c r="AK165" i="1"/>
  <c r="AE161" i="1"/>
  <c r="AK161" i="1"/>
  <c r="AL157" i="1"/>
  <c r="AE153" i="1"/>
  <c r="AK128" i="1"/>
  <c r="AJ128" i="1"/>
  <c r="AS128" i="1" s="1"/>
  <c r="AT128" i="1" s="1"/>
  <c r="AL102" i="1"/>
  <c r="AG114" i="1"/>
  <c r="AJ120" i="1"/>
  <c r="AS120" i="1" s="1"/>
  <c r="AT120" i="1" s="1"/>
  <c r="AL89" i="1"/>
  <c r="AJ268" i="1"/>
  <c r="AS268" i="1" s="1"/>
  <c r="AT268" i="1" s="1"/>
  <c r="AJ264" i="1"/>
  <c r="AJ47" i="1"/>
  <c r="AK200" i="1"/>
  <c r="AE203" i="1"/>
  <c r="AG206" i="1"/>
  <c r="AG208" i="1"/>
  <c r="AE93" i="1"/>
  <c r="AE389" i="1"/>
  <c r="AJ389" i="1"/>
  <c r="AS389" i="1" s="1"/>
  <c r="AT389" i="1" s="1"/>
  <c r="AE198" i="1"/>
  <c r="AE190" i="1"/>
  <c r="AE189" i="1"/>
  <c r="AJ189" i="1"/>
  <c r="AE179" i="1"/>
  <c r="AE176" i="1"/>
  <c r="AG82" i="1"/>
  <c r="AE165" i="1"/>
  <c r="AL161" i="1"/>
  <c r="AL153" i="1"/>
  <c r="AL145" i="1"/>
  <c r="AE128" i="1"/>
  <c r="AE102" i="1"/>
  <c r="AJ102" i="1"/>
  <c r="AS102" i="1" s="1"/>
  <c r="AT102" i="1" s="1"/>
  <c r="AJ114" i="1"/>
  <c r="AE120" i="1"/>
  <c r="AJ77" i="1"/>
  <c r="AG73" i="1"/>
  <c r="AK70" i="1"/>
  <c r="AL63" i="1"/>
  <c r="AL53" i="1"/>
  <c r="AL59" i="1"/>
  <c r="AK36" i="1"/>
  <c r="AJ36" i="1"/>
  <c r="AS36" i="1" s="1"/>
  <c r="AT36" i="1" s="1"/>
  <c r="AK586" i="1"/>
  <c r="AJ21" i="1"/>
  <c r="AL21" i="1"/>
  <c r="AE13" i="1"/>
  <c r="AJ4" i="1"/>
  <c r="AL4" i="1"/>
  <c r="AJ589" i="1"/>
  <c r="AG356" i="1"/>
  <c r="AK472" i="1"/>
  <c r="AK452" i="1"/>
  <c r="AJ428" i="1"/>
  <c r="AG428" i="1"/>
  <c r="AL73" i="1"/>
  <c r="AL70" i="1"/>
  <c r="AG36" i="1"/>
  <c r="AJ586" i="1"/>
  <c r="AL16" i="1"/>
  <c r="AG4" i="1"/>
  <c r="AK356" i="1"/>
  <c r="AJ472" i="1"/>
  <c r="AG467" i="1"/>
  <c r="AE418" i="1"/>
  <c r="AK418" i="1"/>
  <c r="AJ107" i="1"/>
  <c r="AK413" i="1"/>
  <c r="AE105" i="1"/>
  <c r="AJ97" i="1"/>
  <c r="AG97" i="1"/>
  <c r="AK117" i="1"/>
  <c r="AG365" i="1"/>
  <c r="AE396" i="1"/>
  <c r="AJ396" i="1"/>
  <c r="AG393" i="1"/>
  <c r="AE380" i="1"/>
  <c r="AJ363" i="1"/>
  <c r="AG363" i="1"/>
  <c r="AK355" i="1"/>
  <c r="AE345" i="1"/>
  <c r="AG352" i="1"/>
  <c r="AG350" i="1"/>
  <c r="AE327" i="1"/>
  <c r="AK319" i="1"/>
  <c r="AJ318" i="1"/>
  <c r="AG318" i="1"/>
  <c r="AK314" i="1"/>
  <c r="AK307" i="1"/>
  <c r="AG297" i="1"/>
  <c r="AJ289" i="1"/>
  <c r="AS289" i="1" s="1"/>
  <c r="AT289" i="1" s="1"/>
  <c r="AG289" i="1"/>
  <c r="AJ270" i="1"/>
  <c r="AE272" i="1"/>
  <c r="AG263" i="1"/>
  <c r="AK263" i="1"/>
  <c r="AG50" i="1"/>
  <c r="AE77" i="1"/>
  <c r="AJ73" i="1"/>
  <c r="AS73" i="1" s="1"/>
  <c r="AT73" i="1" s="1"/>
  <c r="AL586" i="1"/>
  <c r="AK21" i="1"/>
  <c r="AE589" i="1"/>
  <c r="AJ467" i="1"/>
  <c r="AG452" i="1"/>
  <c r="AK428" i="1"/>
  <c r="AJ431" i="1"/>
  <c r="AG426" i="1"/>
  <c r="AE107" i="1"/>
  <c r="AK107" i="1"/>
  <c r="AG413" i="1"/>
  <c r="AK97" i="1"/>
  <c r="AG117" i="1"/>
  <c r="AK396" i="1"/>
  <c r="AK393" i="1"/>
  <c r="AJ393" i="1"/>
  <c r="AS393" i="1" s="1"/>
  <c r="AT393" i="1" s="1"/>
  <c r="AE333" i="1"/>
  <c r="AK380" i="1"/>
  <c r="AG370" i="1"/>
  <c r="AE370" i="1"/>
  <c r="AE104" i="1"/>
  <c r="AE363" i="1"/>
  <c r="AE355" i="1"/>
  <c r="AJ352" i="1"/>
  <c r="AK350" i="1"/>
  <c r="AJ350" i="1"/>
  <c r="AS350" i="1" s="1"/>
  <c r="AT350" i="1" s="1"/>
  <c r="AJ334" i="1"/>
  <c r="AG327" i="1"/>
  <c r="AK327" i="1"/>
  <c r="AG319" i="1"/>
  <c r="AJ311" i="1"/>
  <c r="AE318" i="1"/>
  <c r="AG314" i="1"/>
  <c r="AE314" i="1"/>
  <c r="AE307" i="1"/>
  <c r="AK297" i="1"/>
  <c r="AJ297" i="1"/>
  <c r="AG286" i="1"/>
  <c r="AK289" i="1"/>
  <c r="AJ274" i="1"/>
  <c r="AG274" i="1"/>
  <c r="AK270" i="1"/>
  <c r="AK272" i="1"/>
  <c r="AJ259" i="1"/>
  <c r="AS259" i="1" s="1"/>
  <c r="AT259" i="1" s="1"/>
  <c r="AG259" i="1"/>
  <c r="AK271" i="1"/>
  <c r="AJ50" i="1"/>
  <c r="AG77" i="1"/>
  <c r="AJ70" i="1"/>
  <c r="AS70" i="1" s="1"/>
  <c r="AT70" i="1" s="1"/>
  <c r="AK53" i="1"/>
  <c r="AG21" i="1"/>
  <c r="AK13" i="1"/>
  <c r="AL10" i="1"/>
  <c r="AG589" i="1"/>
  <c r="AE472" i="1"/>
  <c r="AJ452" i="1"/>
  <c r="AK431" i="1"/>
  <c r="AK426" i="1"/>
  <c r="AJ426" i="1"/>
  <c r="AG418" i="1"/>
  <c r="AG105" i="1"/>
  <c r="AJ117" i="1"/>
  <c r="AS117" i="1" s="1"/>
  <c r="AT117" i="1" s="1"/>
  <c r="AE365" i="1"/>
  <c r="AJ365" i="1"/>
  <c r="AG396" i="1"/>
  <c r="AE393" i="1"/>
  <c r="AJ333" i="1"/>
  <c r="AG333" i="1"/>
  <c r="AJ370" i="1"/>
  <c r="AJ104" i="1"/>
  <c r="AK363" i="1"/>
  <c r="AG355" i="1"/>
  <c r="AG345" i="1"/>
  <c r="AE352" i="1"/>
  <c r="AE350" i="1"/>
  <c r="AK334" i="1"/>
  <c r="AJ319" i="1"/>
  <c r="AE311" i="1"/>
  <c r="AK318" i="1"/>
  <c r="AG307" i="1"/>
  <c r="AE297" i="1"/>
  <c r="AK286" i="1"/>
  <c r="AE274" i="1"/>
  <c r="AG270" i="1"/>
  <c r="AE270" i="1"/>
  <c r="AG272" i="1"/>
  <c r="AJ263" i="1"/>
  <c r="AE259" i="1"/>
  <c r="AE271" i="1"/>
  <c r="AJ271" i="1"/>
  <c r="AS271" i="1" s="1"/>
  <c r="AT271" i="1" s="1"/>
  <c r="AE50" i="1"/>
  <c r="AK77" i="1"/>
  <c r="AE70" i="1"/>
  <c r="AE53" i="1"/>
  <c r="AE36" i="1"/>
  <c r="AL38" i="1"/>
  <c r="AL25" i="1"/>
  <c r="AG13" i="1"/>
  <c r="AK4" i="1"/>
  <c r="AK589" i="1"/>
  <c r="AG472" i="1"/>
  <c r="AE467" i="1"/>
  <c r="AE452" i="1"/>
  <c r="AG431" i="1"/>
  <c r="AE426" i="1"/>
  <c r="AJ418" i="1"/>
  <c r="AS418" i="1" s="1"/>
  <c r="AT418" i="1" s="1"/>
  <c r="AG107" i="1"/>
  <c r="AE413" i="1"/>
  <c r="AJ413" i="1"/>
  <c r="AS413" i="1" s="1"/>
  <c r="AT413" i="1" s="1"/>
  <c r="AK105" i="1"/>
  <c r="AJ105" i="1"/>
  <c r="AE97" i="1"/>
  <c r="AE117" i="1"/>
  <c r="AK365" i="1"/>
  <c r="AK333" i="1"/>
  <c r="AJ380" i="1"/>
  <c r="AG380" i="1"/>
  <c r="AK370" i="1"/>
  <c r="AG104" i="1"/>
  <c r="AK104" i="1"/>
  <c r="AJ355" i="1"/>
  <c r="AS355" i="1" s="1"/>
  <c r="AT355" i="1" s="1"/>
  <c r="AK345" i="1"/>
  <c r="AJ345" i="1"/>
  <c r="AK352" i="1"/>
  <c r="AG334" i="1"/>
  <c r="AE334" i="1"/>
  <c r="AJ327" i="1"/>
  <c r="AE319" i="1"/>
  <c r="AG311" i="1"/>
  <c r="AK311" i="1"/>
  <c r="AJ314" i="1"/>
  <c r="AJ307" i="1"/>
  <c r="AS307" i="1" s="1"/>
  <c r="AT307" i="1" s="1"/>
  <c r="AE286" i="1"/>
  <c r="AJ286" i="1"/>
  <c r="AS286" i="1" s="1"/>
  <c r="AT286" i="1" s="1"/>
  <c r="AE289" i="1"/>
  <c r="AK274" i="1"/>
  <c r="AJ272" i="1"/>
  <c r="AS272" i="1" s="1"/>
  <c r="AT272" i="1" s="1"/>
  <c r="AE263" i="1"/>
  <c r="AK259" i="1"/>
  <c r="AG271" i="1"/>
  <c r="AK50" i="1"/>
  <c r="AE221" i="1"/>
  <c r="AK221" i="1"/>
  <c r="AJ207" i="1"/>
  <c r="AS207" i="1" s="1"/>
  <c r="AT207" i="1" s="1"/>
  <c r="AK202" i="1"/>
  <c r="AK103" i="1"/>
  <c r="AG92" i="1"/>
  <c r="AE92" i="1"/>
  <c r="AK388" i="1"/>
  <c r="AL199" i="1"/>
  <c r="AJ193" i="1"/>
  <c r="AG193" i="1"/>
  <c r="AL185" i="1"/>
  <c r="AK173" i="1"/>
  <c r="AE170" i="1"/>
  <c r="AE168" i="1"/>
  <c r="AE164" i="1"/>
  <c r="AJ164" i="1"/>
  <c r="AK151" i="1"/>
  <c r="AG148" i="1"/>
  <c r="AE148" i="1"/>
  <c r="AG81" i="1"/>
  <c r="AL136" i="1"/>
  <c r="AJ131" i="1"/>
  <c r="AL131" i="1"/>
  <c r="AJ135" i="1"/>
  <c r="AS135" i="1" s="1"/>
  <c r="AT135" i="1" s="1"/>
  <c r="AL125" i="1"/>
  <c r="AJ123" i="1"/>
  <c r="AJ90" i="1"/>
  <c r="AG90" i="1"/>
  <c r="AK80" i="1"/>
  <c r="AJ76" i="1"/>
  <c r="AG72" i="1"/>
  <c r="AE72" i="1"/>
  <c r="AG66" i="1"/>
  <c r="AL61" i="1"/>
  <c r="AK52" i="1"/>
  <c r="AJ52" i="1"/>
  <c r="AS52" i="1" s="1"/>
  <c r="AT52" i="1" s="1"/>
  <c r="AL46" i="1"/>
  <c r="AL40" i="1"/>
  <c r="AJ34" i="1"/>
  <c r="AL30" i="1"/>
  <c r="AG23" i="1"/>
  <c r="AL19" i="1"/>
  <c r="AE17" i="1"/>
  <c r="AE33" i="1"/>
  <c r="AG6" i="1"/>
  <c r="AG471" i="1"/>
  <c r="AK451" i="1"/>
  <c r="AK447" i="1"/>
  <c r="AJ442" i="1"/>
  <c r="AJ430" i="1"/>
  <c r="AE113" i="1"/>
  <c r="AG207" i="1"/>
  <c r="AK207" i="1"/>
  <c r="AJ92" i="1"/>
  <c r="AE193" i="1"/>
  <c r="AG173" i="1"/>
  <c r="AE173" i="1"/>
  <c r="AG170" i="1"/>
  <c r="AK168" i="1"/>
  <c r="AK164" i="1"/>
  <c r="AG151" i="1"/>
  <c r="AL148" i="1"/>
  <c r="AL143" i="1"/>
  <c r="AJ81" i="1"/>
  <c r="AS81" i="1" s="1"/>
  <c r="AT81" i="1" s="1"/>
  <c r="AE131" i="1"/>
  <c r="AG135" i="1"/>
  <c r="AK135" i="1"/>
  <c r="AK123" i="1"/>
  <c r="AK90" i="1"/>
  <c r="AL80" i="1"/>
  <c r="AE76" i="1"/>
  <c r="AJ72" i="1"/>
  <c r="AS72" i="1" s="1"/>
  <c r="AT72" i="1" s="1"/>
  <c r="AK66" i="1"/>
  <c r="AJ66" i="1"/>
  <c r="AS66" i="1" s="1"/>
  <c r="AT66" i="1" s="1"/>
  <c r="AG61" i="1"/>
  <c r="AL56" i="1"/>
  <c r="AE52" i="1"/>
  <c r="AG46" i="1"/>
  <c r="AE46" i="1"/>
  <c r="AE34" i="1"/>
  <c r="AK23" i="1"/>
  <c r="AJ23" i="1"/>
  <c r="AS23" i="1" s="1"/>
  <c r="AT23" i="1" s="1"/>
  <c r="AG19" i="1"/>
  <c r="AL17" i="1"/>
  <c r="AJ33" i="1"/>
  <c r="AG33" i="1"/>
  <c r="AJ6" i="1"/>
  <c r="AK471" i="1"/>
  <c r="AE451" i="1"/>
  <c r="AE442" i="1"/>
  <c r="AE427" i="1"/>
  <c r="AJ427" i="1"/>
  <c r="AS427" i="1" s="1"/>
  <c r="AT427" i="1" s="1"/>
  <c r="AE430" i="1"/>
  <c r="AG221" i="1"/>
  <c r="AJ202" i="1"/>
  <c r="AS202" i="1" s="1"/>
  <c r="AT202" i="1" s="1"/>
  <c r="AG202" i="1"/>
  <c r="AE103" i="1"/>
  <c r="AK92" i="1"/>
  <c r="AG388" i="1"/>
  <c r="AE388" i="1"/>
  <c r="AK193" i="1"/>
  <c r="AL194" i="1"/>
  <c r="AL182" i="1"/>
  <c r="AL173" i="1"/>
  <c r="AJ170" i="1"/>
  <c r="AL170" i="1"/>
  <c r="AG168" i="1"/>
  <c r="AG164" i="1"/>
  <c r="AL156" i="1"/>
  <c r="AL151" i="1"/>
  <c r="AJ148" i="1"/>
  <c r="AE81" i="1"/>
  <c r="AK81" i="1"/>
  <c r="AK131" i="1"/>
  <c r="AL135" i="1"/>
  <c r="AL123" i="1"/>
  <c r="AL90" i="1"/>
  <c r="AG80" i="1"/>
  <c r="AE80" i="1"/>
  <c r="AK76" i="1"/>
  <c r="AK72" i="1"/>
  <c r="AE66" i="1"/>
  <c r="AK61" i="1"/>
  <c r="AJ61" i="1"/>
  <c r="AS61" i="1" s="1"/>
  <c r="AT61" i="1" s="1"/>
  <c r="AL52" i="1"/>
  <c r="AJ46" i="1"/>
  <c r="AK34" i="1"/>
  <c r="AE23" i="1"/>
  <c r="AK19" i="1"/>
  <c r="AJ19" i="1"/>
  <c r="AS19" i="1" s="1"/>
  <c r="AT19" i="1" s="1"/>
  <c r="AG17" i="1"/>
  <c r="AL12" i="1"/>
  <c r="AK33" i="1"/>
  <c r="AE6" i="1"/>
  <c r="AK6" i="1"/>
  <c r="AJ471" i="1"/>
  <c r="AS471" i="1" s="1"/>
  <c r="AT471" i="1" s="1"/>
  <c r="AJ451" i="1"/>
  <c r="AG451" i="1"/>
  <c r="AE447" i="1"/>
  <c r="AK442" i="1"/>
  <c r="AK427" i="1"/>
  <c r="AK430" i="1"/>
  <c r="AJ221" i="1"/>
  <c r="AS221" i="1" s="1"/>
  <c r="AT221" i="1" s="1"/>
  <c r="AE207" i="1"/>
  <c r="AE202" i="1"/>
  <c r="AJ103" i="1"/>
  <c r="AG103" i="1"/>
  <c r="AJ388" i="1"/>
  <c r="AS388" i="1" s="1"/>
  <c r="AT388" i="1" s="1"/>
  <c r="AL193" i="1"/>
  <c r="AL188" i="1"/>
  <c r="AJ173" i="1"/>
  <c r="AK170" i="1"/>
  <c r="AJ168" i="1"/>
  <c r="AL168" i="1"/>
  <c r="AL164" i="1"/>
  <c r="AL160" i="1"/>
  <c r="AE151" i="1"/>
  <c r="AJ151" i="1"/>
  <c r="AS151" i="1" s="1"/>
  <c r="AT151" i="1" s="1"/>
  <c r="AK148" i="1"/>
  <c r="AL81" i="1"/>
  <c r="AG131" i="1"/>
  <c r="AE135" i="1"/>
  <c r="AG123" i="1"/>
  <c r="AE123" i="1"/>
  <c r="AE90" i="1"/>
  <c r="AL88" i="1"/>
  <c r="AJ80" i="1"/>
  <c r="AS80" i="1" s="1"/>
  <c r="AT80" i="1" s="1"/>
  <c r="AG76" i="1"/>
  <c r="AL76" i="1"/>
  <c r="AL72" i="1"/>
  <c r="AL66" i="1"/>
  <c r="AE61" i="1"/>
  <c r="AG52" i="1"/>
  <c r="AK46" i="1"/>
  <c r="AG34" i="1"/>
  <c r="AL34" i="1"/>
  <c r="AL23" i="1"/>
  <c r="AE19" i="1"/>
  <c r="AK17" i="1"/>
  <c r="AJ17" i="1"/>
  <c r="AS17" i="1" s="1"/>
  <c r="AT17" i="1" s="1"/>
  <c r="AL33" i="1"/>
  <c r="AL6" i="1"/>
  <c r="AE471" i="1"/>
  <c r="AJ447" i="1"/>
  <c r="AS447" i="1" s="1"/>
  <c r="AT447" i="1" s="1"/>
  <c r="AG447" i="1"/>
  <c r="AG442" i="1"/>
  <c r="AG427" i="1"/>
  <c r="AG430" i="1"/>
  <c r="AJ113" i="1"/>
  <c r="AG416" i="1"/>
  <c r="AK412" i="1"/>
  <c r="AJ381" i="1"/>
  <c r="AE112" i="1"/>
  <c r="AE96" i="1"/>
  <c r="AG406" i="1"/>
  <c r="AE406" i="1"/>
  <c r="AE364" i="1"/>
  <c r="AJ397" i="1"/>
  <c r="AS397" i="1" s="1"/>
  <c r="AT397" i="1" s="1"/>
  <c r="AG392" i="1"/>
  <c r="AE392" i="1"/>
  <c r="AJ373" i="1"/>
  <c r="AG110" i="1"/>
  <c r="AK360" i="1"/>
  <c r="AJ360" i="1"/>
  <c r="AS360" i="1" s="1"/>
  <c r="AT360" i="1" s="1"/>
  <c r="AE348" i="1"/>
  <c r="AE344" i="1"/>
  <c r="AG339" i="1"/>
  <c r="AJ326" i="1"/>
  <c r="AG326" i="1"/>
  <c r="AJ313" i="1"/>
  <c r="AG305" i="1"/>
  <c r="AE301" i="1"/>
  <c r="AG298" i="1"/>
  <c r="AE298" i="1"/>
  <c r="AG269" i="1"/>
  <c r="AG267" i="1"/>
  <c r="AK262" i="1"/>
  <c r="AE258" i="1"/>
  <c r="AK258" i="1"/>
  <c r="AK49" i="1"/>
  <c r="AJ204" i="1"/>
  <c r="AG204" i="1"/>
  <c r="AJ205" i="1"/>
  <c r="AE115" i="1"/>
  <c r="AG387" i="1"/>
  <c r="AL196" i="1"/>
  <c r="AL192" i="1"/>
  <c r="AL195" i="1"/>
  <c r="AL178" i="1"/>
  <c r="AL187" i="1"/>
  <c r="AJ172" i="1"/>
  <c r="AL172" i="1"/>
  <c r="AL174" i="1"/>
  <c r="AG167" i="1"/>
  <c r="AJ163" i="1"/>
  <c r="AG152" i="1"/>
  <c r="AK149" i="1"/>
  <c r="AE142" i="1"/>
  <c r="AK142" i="1"/>
  <c r="AL134" i="1"/>
  <c r="AL139" i="1"/>
  <c r="AL130" i="1"/>
  <c r="AL108" i="1"/>
  <c r="AE100" i="1"/>
  <c r="AG79" i="1"/>
  <c r="AL75" i="1"/>
  <c r="AK69" i="1"/>
  <c r="AG55" i="1"/>
  <c r="AL51" i="1"/>
  <c r="AJ39" i="1"/>
  <c r="AL32" i="1"/>
  <c r="AE29" i="1"/>
  <c r="AE24" i="1"/>
  <c r="AK24" i="1"/>
  <c r="AJ18" i="1"/>
  <c r="AG7" i="1"/>
  <c r="AG458" i="1"/>
  <c r="AJ449" i="1"/>
  <c r="AS449" i="1" s="1"/>
  <c r="AT449" i="1" s="1"/>
  <c r="AG449" i="1"/>
  <c r="AK416" i="1"/>
  <c r="AJ416" i="1"/>
  <c r="AE412" i="1"/>
  <c r="AE381" i="1"/>
  <c r="AJ112" i="1"/>
  <c r="AS112" i="1" s="1"/>
  <c r="AT112" i="1" s="1"/>
  <c r="AG364" i="1"/>
  <c r="AK364" i="1"/>
  <c r="AE397" i="1"/>
  <c r="AJ369" i="1"/>
  <c r="AS369" i="1" s="1"/>
  <c r="AT369" i="1" s="1"/>
  <c r="AE373" i="1"/>
  <c r="AG362" i="1"/>
  <c r="AE360" i="1"/>
  <c r="AJ348" i="1"/>
  <c r="AS348" i="1" s="1"/>
  <c r="AT348" i="1" s="1"/>
  <c r="AK344" i="1"/>
  <c r="AJ339" i="1"/>
  <c r="AS339" i="1" s="1"/>
  <c r="AT339" i="1" s="1"/>
  <c r="AE335" i="1"/>
  <c r="AK326" i="1"/>
  <c r="AE313" i="1"/>
  <c r="AK313" i="1"/>
  <c r="AG320" i="1"/>
  <c r="AG317" i="1"/>
  <c r="AJ305" i="1"/>
  <c r="AJ301" i="1"/>
  <c r="AJ269" i="1"/>
  <c r="AJ267" i="1"/>
  <c r="AS267" i="1" s="1"/>
  <c r="AT267" i="1" s="1"/>
  <c r="AG273" i="1"/>
  <c r="AK204" i="1"/>
  <c r="AE205" i="1"/>
  <c r="AK205" i="1"/>
  <c r="AJ387" i="1"/>
  <c r="AE196" i="1"/>
  <c r="AG192" i="1"/>
  <c r="AE178" i="1"/>
  <c r="AK172" i="1"/>
  <c r="AJ167" i="1"/>
  <c r="AK163" i="1"/>
  <c r="AK152" i="1"/>
  <c r="AJ152" i="1"/>
  <c r="AL149" i="1"/>
  <c r="AL142" i="1"/>
  <c r="AE134" i="1"/>
  <c r="AJ134" i="1"/>
  <c r="AG130" i="1"/>
  <c r="AJ108" i="1"/>
  <c r="AG108" i="1"/>
  <c r="AL100" i="1"/>
  <c r="AL87" i="1"/>
  <c r="AJ79" i="1"/>
  <c r="AL79" i="1"/>
  <c r="AE75" i="1"/>
  <c r="AE69" i="1"/>
  <c r="AL68" i="1"/>
  <c r="AJ55" i="1"/>
  <c r="AS55" i="1" s="1"/>
  <c r="AT55" i="1" s="1"/>
  <c r="AG51" i="1"/>
  <c r="AE39" i="1"/>
  <c r="AK39" i="1"/>
  <c r="AG32" i="1"/>
  <c r="AL29" i="1"/>
  <c r="AL24" i="1"/>
  <c r="AE18" i="1"/>
  <c r="AK18" i="1"/>
  <c r="AL367" i="1"/>
  <c r="AK7" i="1"/>
  <c r="AJ7" i="1"/>
  <c r="AJ469" i="1"/>
  <c r="AK449" i="1"/>
  <c r="AJ429" i="1"/>
  <c r="AS429" i="1" s="1"/>
  <c r="AT429" i="1" s="1"/>
  <c r="AG429" i="1"/>
  <c r="AE99" i="1"/>
  <c r="AK99" i="1"/>
  <c r="AE415" i="1"/>
  <c r="AK411" i="1"/>
  <c r="AE408" i="1"/>
  <c r="AJ219" i="1"/>
  <c r="AG219" i="1"/>
  <c r="AJ384" i="1"/>
  <c r="AE372" i="1"/>
  <c r="AK372" i="1"/>
  <c r="AJ217" i="1"/>
  <c r="AK94" i="1"/>
  <c r="AK113" i="1"/>
  <c r="AE416" i="1"/>
  <c r="AG412" i="1"/>
  <c r="AK381" i="1"/>
  <c r="AG112" i="1"/>
  <c r="AK112" i="1"/>
  <c r="AG96" i="1"/>
  <c r="AJ406" i="1"/>
  <c r="AJ364" i="1"/>
  <c r="AK397" i="1"/>
  <c r="AJ392" i="1"/>
  <c r="AK369" i="1"/>
  <c r="AK373" i="1"/>
  <c r="AE110" i="1"/>
  <c r="AJ110" i="1"/>
  <c r="AJ362" i="1"/>
  <c r="AG348" i="1"/>
  <c r="AK348" i="1"/>
  <c r="AE339" i="1"/>
  <c r="AJ335" i="1"/>
  <c r="AG335" i="1"/>
  <c r="AE326" i="1"/>
  <c r="AJ320" i="1"/>
  <c r="AE320" i="1"/>
  <c r="AJ317" i="1"/>
  <c r="AE305" i="1"/>
  <c r="AG301" i="1"/>
  <c r="AK301" i="1"/>
  <c r="AJ298" i="1"/>
  <c r="AK269" i="1"/>
  <c r="AE267" i="1"/>
  <c r="AK267" i="1"/>
  <c r="AE262" i="1"/>
  <c r="AG258" i="1"/>
  <c r="AK273" i="1"/>
  <c r="AJ273" i="1"/>
  <c r="AE49" i="1"/>
  <c r="AG115" i="1"/>
  <c r="AE387" i="1"/>
  <c r="AJ196" i="1"/>
  <c r="AG196" i="1"/>
  <c r="AJ192" i="1"/>
  <c r="AL186" i="1"/>
  <c r="AJ178" i="1"/>
  <c r="AG178" i="1"/>
  <c r="AE172" i="1"/>
  <c r="AE167" i="1"/>
  <c r="AK167" i="1"/>
  <c r="AL163" i="1"/>
  <c r="AL159" i="1"/>
  <c r="AE152" i="1"/>
  <c r="AG149" i="1"/>
  <c r="AE149" i="1"/>
  <c r="AG142" i="1"/>
  <c r="AK134" i="1"/>
  <c r="AJ130" i="1"/>
  <c r="AL124" i="1"/>
  <c r="AE108" i="1"/>
  <c r="AG100" i="1"/>
  <c r="AK79" i="1"/>
  <c r="AJ75" i="1"/>
  <c r="AG75" i="1"/>
  <c r="AG69" i="1"/>
  <c r="AL64" i="1"/>
  <c r="AE55" i="1"/>
  <c r="AK55" i="1"/>
  <c r="AJ51" i="1"/>
  <c r="AS51" i="1" s="1"/>
  <c r="AT51" i="1" s="1"/>
  <c r="AL42" i="1"/>
  <c r="AL39" i="1"/>
  <c r="AK32" i="1"/>
  <c r="AJ32" i="1"/>
  <c r="AS32" i="1" s="1"/>
  <c r="AT32" i="1" s="1"/>
  <c r="AG29" i="1"/>
  <c r="AG24" i="1"/>
  <c r="AL18" i="1"/>
  <c r="AL9" i="1"/>
  <c r="AE7" i="1"/>
  <c r="AE469" i="1"/>
  <c r="AE458" i="1"/>
  <c r="AJ458" i="1"/>
  <c r="AE449" i="1"/>
  <c r="AG113" i="1"/>
  <c r="AJ412" i="1"/>
  <c r="AG381" i="1"/>
  <c r="AK96" i="1"/>
  <c r="AJ96" i="1"/>
  <c r="AS96" i="1" s="1"/>
  <c r="AT96" i="1" s="1"/>
  <c r="AK406" i="1"/>
  <c r="AG397" i="1"/>
  <c r="AK392" i="1"/>
  <c r="AG369" i="1"/>
  <c r="AE369" i="1"/>
  <c r="AG373" i="1"/>
  <c r="AK110" i="1"/>
  <c r="AE362" i="1"/>
  <c r="AK362" i="1"/>
  <c r="AG360" i="1"/>
  <c r="AJ344" i="1"/>
  <c r="AS344" i="1" s="1"/>
  <c r="AT344" i="1" s="1"/>
  <c r="AG344" i="1"/>
  <c r="AK339" i="1"/>
  <c r="AK335" i="1"/>
  <c r="AG313" i="1"/>
  <c r="AK320" i="1"/>
  <c r="AE317" i="1"/>
  <c r="AK317" i="1"/>
  <c r="AK305" i="1"/>
  <c r="AK298" i="1"/>
  <c r="AE269" i="1"/>
  <c r="AJ262" i="1"/>
  <c r="AS262" i="1" s="1"/>
  <c r="AT262" i="1" s="1"/>
  <c r="AG262" i="1"/>
  <c r="AJ258" i="1"/>
  <c r="AS258" i="1" s="1"/>
  <c r="AT258" i="1" s="1"/>
  <c r="AE273" i="1"/>
  <c r="AJ49" i="1"/>
  <c r="AS49" i="1" s="1"/>
  <c r="AT49" i="1" s="1"/>
  <c r="AG49" i="1"/>
  <c r="AE204" i="1"/>
  <c r="AG205" i="1"/>
  <c r="AK115" i="1"/>
  <c r="AJ115" i="1"/>
  <c r="AK387" i="1"/>
  <c r="AK196" i="1"/>
  <c r="AE192" i="1"/>
  <c r="AK192" i="1"/>
  <c r="AK178" i="1"/>
  <c r="AG172" i="1"/>
  <c r="AL167" i="1"/>
  <c r="AG163" i="1"/>
  <c r="AE163" i="1"/>
  <c r="AL152" i="1"/>
  <c r="AJ149" i="1"/>
  <c r="AS149" i="1" s="1"/>
  <c r="AT149" i="1" s="1"/>
  <c r="AL154" i="1"/>
  <c r="AJ142" i="1"/>
  <c r="AS142" i="1" s="1"/>
  <c r="AT142" i="1" s="1"/>
  <c r="AG134" i="1"/>
  <c r="AE130" i="1"/>
  <c r="AK130" i="1"/>
  <c r="AK108" i="1"/>
  <c r="AK100" i="1"/>
  <c r="AJ100" i="1"/>
  <c r="AS100" i="1" s="1"/>
  <c r="AT100" i="1" s="1"/>
  <c r="AE79" i="1"/>
  <c r="AK75" i="1"/>
  <c r="AJ69" i="1"/>
  <c r="AL69" i="1"/>
  <c r="AL55" i="1"/>
  <c r="AE51" i="1"/>
  <c r="AK51" i="1"/>
  <c r="AG39" i="1"/>
  <c r="AE32" i="1"/>
  <c r="AK29" i="1"/>
  <c r="AJ29" i="1"/>
  <c r="AJ24" i="1"/>
  <c r="AS24" i="1" s="1"/>
  <c r="AT24" i="1" s="1"/>
  <c r="AG18" i="1"/>
  <c r="AL15" i="1"/>
  <c r="AG469" i="1"/>
  <c r="AK469" i="1"/>
  <c r="AK458" i="1"/>
  <c r="AJ425" i="1"/>
  <c r="AK429" i="1"/>
  <c r="AJ220" i="1"/>
  <c r="AS220" i="1" s="1"/>
  <c r="AT220" i="1" s="1"/>
  <c r="AG99" i="1"/>
  <c r="AJ411" i="1"/>
  <c r="AS411" i="1" s="1"/>
  <c r="AT411" i="1" s="1"/>
  <c r="AG411" i="1"/>
  <c r="AG408" i="1"/>
  <c r="AJ111" i="1"/>
  <c r="AG111" i="1"/>
  <c r="AJ95" i="1"/>
  <c r="AE384" i="1"/>
  <c r="AG372" i="1"/>
  <c r="AG94" i="1"/>
  <c r="AE94" i="1"/>
  <c r="AE429" i="1"/>
  <c r="AG220" i="1"/>
  <c r="AG415" i="1"/>
  <c r="AK219" i="1"/>
  <c r="AG95" i="1"/>
  <c r="AK384" i="1"/>
  <c r="AG217" i="1"/>
  <c r="AG361" i="1"/>
  <c r="AJ359" i="1"/>
  <c r="AJ347" i="1"/>
  <c r="AG316" i="1"/>
  <c r="AE308" i="1"/>
  <c r="AJ296" i="1"/>
  <c r="AE444" i="1"/>
  <c r="AJ292" i="1"/>
  <c r="AK287" i="1"/>
  <c r="AJ287" i="1"/>
  <c r="AS287" i="1" s="1"/>
  <c r="AT287" i="1" s="1"/>
  <c r="AE288" i="1"/>
  <c r="AK255" i="1"/>
  <c r="AJ265" i="1"/>
  <c r="AG265" i="1"/>
  <c r="AK257" i="1"/>
  <c r="AG266" i="1"/>
  <c r="AK266" i="1"/>
  <c r="AG48" i="1"/>
  <c r="AG223" i="1"/>
  <c r="AE223" i="1"/>
  <c r="AG215" i="1"/>
  <c r="AK216" i="1"/>
  <c r="AE209" i="1"/>
  <c r="AG109" i="1"/>
  <c r="AE197" i="1"/>
  <c r="AJ197" i="1"/>
  <c r="AK191" i="1"/>
  <c r="AG35" i="1"/>
  <c r="AE180" i="1"/>
  <c r="AJ180" i="1"/>
  <c r="AK177" i="1"/>
  <c r="AG171" i="1"/>
  <c r="AJ169" i="1"/>
  <c r="AG166" i="1"/>
  <c r="AE166" i="1"/>
  <c r="AG162" i="1"/>
  <c r="AL150" i="1"/>
  <c r="AJ146" i="1"/>
  <c r="AS146" i="1" s="1"/>
  <c r="AT146" i="1" s="1"/>
  <c r="AL146" i="1"/>
  <c r="AL147" i="1"/>
  <c r="AJ133" i="1"/>
  <c r="AE132" i="1"/>
  <c r="AE129" i="1"/>
  <c r="AK91" i="1"/>
  <c r="AK121" i="1"/>
  <c r="AK74" i="1"/>
  <c r="AL71" i="1"/>
  <c r="AK62" i="1"/>
  <c r="AL54" i="1"/>
  <c r="AL41" i="1"/>
  <c r="AE31" i="1"/>
  <c r="AJ27" i="1"/>
  <c r="AS27" i="1" s="1"/>
  <c r="AT27" i="1" s="1"/>
  <c r="AJ20" i="1"/>
  <c r="AE14" i="1"/>
  <c r="AK5" i="1"/>
  <c r="AG425" i="1"/>
  <c r="AK220" i="1"/>
  <c r="AJ415" i="1"/>
  <c r="AK408" i="1"/>
  <c r="AE219" i="1"/>
  <c r="AK111" i="1"/>
  <c r="AK95" i="1"/>
  <c r="AG384" i="1"/>
  <c r="AE217" i="1"/>
  <c r="AJ361" i="1"/>
  <c r="AK361" i="1"/>
  <c r="AE359" i="1"/>
  <c r="AG349" i="1"/>
  <c r="AE347" i="1"/>
  <c r="AK347" i="1"/>
  <c r="AJ324" i="1"/>
  <c r="AG324" i="1"/>
  <c r="AJ316" i="1"/>
  <c r="AG304" i="1"/>
  <c r="AE296" i="1"/>
  <c r="AK296" i="1"/>
  <c r="AK444" i="1"/>
  <c r="AK292" i="1"/>
  <c r="AE287" i="1"/>
  <c r="AG288" i="1"/>
  <c r="AK288" i="1"/>
  <c r="AG255" i="1"/>
  <c r="AK265" i="1"/>
  <c r="AE261" i="1"/>
  <c r="AJ261" i="1"/>
  <c r="AG257" i="1"/>
  <c r="AK48" i="1"/>
  <c r="AJ48" i="1"/>
  <c r="AS48" i="1" s="1"/>
  <c r="AT48" i="1" s="1"/>
  <c r="AJ223" i="1"/>
  <c r="AK215" i="1"/>
  <c r="AJ215" i="1"/>
  <c r="AG209" i="1"/>
  <c r="AJ109" i="1"/>
  <c r="AG386" i="1"/>
  <c r="AK197" i="1"/>
  <c r="AJ191" i="1"/>
  <c r="AS191" i="1" s="1"/>
  <c r="AT191" i="1" s="1"/>
  <c r="AL191" i="1"/>
  <c r="AJ35" i="1"/>
  <c r="AL181" i="1"/>
  <c r="AK180" i="1"/>
  <c r="AJ177" i="1"/>
  <c r="AL177" i="1"/>
  <c r="AL171" i="1"/>
  <c r="AK169" i="1"/>
  <c r="AJ166" i="1"/>
  <c r="AJ162" i="1"/>
  <c r="AS162" i="1" s="1"/>
  <c r="AT162" i="1" s="1"/>
  <c r="AL162" i="1"/>
  <c r="AJ150" i="1"/>
  <c r="AK146" i="1"/>
  <c r="AE147" i="1"/>
  <c r="AJ147" i="1"/>
  <c r="AL141" i="1"/>
  <c r="AK133" i="1"/>
  <c r="AL132" i="1"/>
  <c r="AJ129" i="1"/>
  <c r="AG129" i="1"/>
  <c r="AG101" i="1"/>
  <c r="AE91" i="1"/>
  <c r="AL121" i="1"/>
  <c r="AL78" i="1"/>
  <c r="AE74" i="1"/>
  <c r="AG71" i="1"/>
  <c r="AE71" i="1"/>
  <c r="AK65" i="1"/>
  <c r="AE62" i="1"/>
  <c r="AJ54" i="1"/>
  <c r="AL58" i="1"/>
  <c r="AE41" i="1"/>
  <c r="AL31" i="1"/>
  <c r="AE27" i="1"/>
  <c r="AK27" i="1"/>
  <c r="AL22" i="1"/>
  <c r="AE20" i="1"/>
  <c r="AJ14" i="1"/>
  <c r="AL5" i="1"/>
  <c r="AE141" i="1"/>
  <c r="AG132" i="1"/>
  <c r="AK101" i="1"/>
  <c r="AG91" i="1"/>
  <c r="AL86" i="1"/>
  <c r="AL74" i="1"/>
  <c r="AG65" i="1"/>
  <c r="AG62" i="1"/>
  <c r="AG41" i="1"/>
  <c r="AG31" i="1"/>
  <c r="AL27" i="1"/>
  <c r="AE22" i="1"/>
  <c r="AK14" i="1"/>
  <c r="AG5" i="1"/>
  <c r="AE425" i="1"/>
  <c r="AK415" i="1"/>
  <c r="AE111" i="1"/>
  <c r="AK217" i="1"/>
  <c r="AE361" i="1"/>
  <c r="AG359" i="1"/>
  <c r="AK359" i="1"/>
  <c r="AJ349" i="1"/>
  <c r="AE324" i="1"/>
  <c r="AE316" i="1"/>
  <c r="AJ308" i="1"/>
  <c r="AG308" i="1"/>
  <c r="AJ304" i="1"/>
  <c r="AG444" i="1"/>
  <c r="AJ288" i="1"/>
  <c r="AS288" i="1" s="1"/>
  <c r="AT288" i="1" s="1"/>
  <c r="AK261" i="1"/>
  <c r="AJ257" i="1"/>
  <c r="AS257" i="1" s="1"/>
  <c r="AT257" i="1" s="1"/>
  <c r="AE266" i="1"/>
  <c r="AE48" i="1"/>
  <c r="AK223" i="1"/>
  <c r="AE215" i="1"/>
  <c r="AE216" i="1"/>
  <c r="AK209" i="1"/>
  <c r="AE109" i="1"/>
  <c r="AJ386" i="1"/>
  <c r="AG197" i="1"/>
  <c r="AE191" i="1"/>
  <c r="AE35" i="1"/>
  <c r="AK35" i="1"/>
  <c r="AG180" i="1"/>
  <c r="AE177" i="1"/>
  <c r="AE171" i="1"/>
  <c r="AJ171" i="1"/>
  <c r="AS171" i="1" s="1"/>
  <c r="AT171" i="1" s="1"/>
  <c r="AL169" i="1"/>
  <c r="AK166" i="1"/>
  <c r="AE162" i="1"/>
  <c r="AK150" i="1"/>
  <c r="AE146" i="1"/>
  <c r="AK147" i="1"/>
  <c r="AG141" i="1"/>
  <c r="AL133" i="1"/>
  <c r="AK129" i="1"/>
  <c r="AJ101" i="1"/>
  <c r="AG121" i="1"/>
  <c r="AG78" i="1"/>
  <c r="AJ71" i="1"/>
  <c r="AL65" i="1"/>
  <c r="AE54" i="1"/>
  <c r="AJ41" i="1"/>
  <c r="AG22" i="1"/>
  <c r="AK20" i="1"/>
  <c r="AL11" i="1"/>
  <c r="AE5" i="1"/>
  <c r="AK425" i="1"/>
  <c r="AE220" i="1"/>
  <c r="AJ99" i="1"/>
  <c r="AS99" i="1" s="1"/>
  <c r="AT99" i="1" s="1"/>
  <c r="AE411" i="1"/>
  <c r="AJ408" i="1"/>
  <c r="AS408" i="1" s="1"/>
  <c r="AT408" i="1" s="1"/>
  <c r="AE95" i="1"/>
  <c r="AJ372" i="1"/>
  <c r="AS372" i="1" s="1"/>
  <c r="AT372" i="1" s="1"/>
  <c r="AJ94" i="1"/>
  <c r="AS94" i="1" s="1"/>
  <c r="AT94" i="1" s="1"/>
  <c r="AE349" i="1"/>
  <c r="AK349" i="1"/>
  <c r="AG347" i="1"/>
  <c r="AK324" i="1"/>
  <c r="AK316" i="1"/>
  <c r="AK308" i="1"/>
  <c r="AE304" i="1"/>
  <c r="AK304" i="1"/>
  <c r="AG296" i="1"/>
  <c r="AJ444" i="1"/>
  <c r="AS444" i="1" s="1"/>
  <c r="AT444" i="1" s="1"/>
  <c r="AG292" i="1"/>
  <c r="AE292" i="1"/>
  <c r="AG287" i="1"/>
  <c r="AE255" i="1"/>
  <c r="AJ255" i="1"/>
  <c r="AE265" i="1"/>
  <c r="AG261" i="1"/>
  <c r="AE257" i="1"/>
  <c r="AJ266" i="1"/>
  <c r="AS266" i="1" s="1"/>
  <c r="AT266" i="1" s="1"/>
  <c r="AJ216" i="1"/>
  <c r="AS216" i="1" s="1"/>
  <c r="AT216" i="1" s="1"/>
  <c r="AG216" i="1"/>
  <c r="AJ209" i="1"/>
  <c r="AS209" i="1" s="1"/>
  <c r="AT209" i="1" s="1"/>
  <c r="AK109" i="1"/>
  <c r="AE386" i="1"/>
  <c r="AK386" i="1"/>
  <c r="AL197" i="1"/>
  <c r="AG191" i="1"/>
  <c r="AL35" i="1"/>
  <c r="AL180" i="1"/>
  <c r="AG177" i="1"/>
  <c r="AK171" i="1"/>
  <c r="AG169" i="1"/>
  <c r="AE169" i="1"/>
  <c r="AL166" i="1"/>
  <c r="AK162" i="1"/>
  <c r="AL158" i="1"/>
  <c r="AG150" i="1"/>
  <c r="AE150" i="1"/>
  <c r="AG146" i="1"/>
  <c r="AG147" i="1"/>
  <c r="AJ141" i="1"/>
  <c r="AG133" i="1"/>
  <c r="AE133" i="1"/>
  <c r="AJ132" i="1"/>
  <c r="AS132" i="1" s="1"/>
  <c r="AT132" i="1" s="1"/>
  <c r="AL129" i="1"/>
  <c r="AE101" i="1"/>
  <c r="AJ91" i="1"/>
  <c r="AL91" i="1"/>
  <c r="AJ121" i="1"/>
  <c r="AS121" i="1" s="1"/>
  <c r="AT121" i="1" s="1"/>
  <c r="AK78" i="1"/>
  <c r="AJ78" i="1"/>
  <c r="AG74" i="1"/>
  <c r="AK71" i="1"/>
  <c r="AJ65" i="1"/>
  <c r="AS65" i="1" s="1"/>
  <c r="AT65" i="1" s="1"/>
  <c r="AJ62" i="1"/>
  <c r="AL62" i="1"/>
  <c r="AK54" i="1"/>
  <c r="AK41" i="1"/>
  <c r="AJ31" i="1"/>
  <c r="AG27" i="1"/>
  <c r="AJ22" i="1"/>
  <c r="AG20" i="1"/>
  <c r="AL20" i="1"/>
  <c r="AL14" i="1"/>
  <c r="AJ5" i="1"/>
  <c r="AS5" i="1" s="1"/>
  <c r="AT5" i="1" s="1"/>
  <c r="AK141" i="1"/>
  <c r="AK132" i="1"/>
  <c r="AL101" i="1"/>
  <c r="AE121" i="1"/>
  <c r="AL83" i="1"/>
  <c r="AE78" i="1"/>
  <c r="AJ74" i="1"/>
  <c r="AS74" i="1" s="1"/>
  <c r="AT74" i="1" s="1"/>
  <c r="AE65" i="1"/>
  <c r="AG54" i="1"/>
  <c r="AK31" i="1"/>
  <c r="AK22" i="1"/>
  <c r="AG14" i="1"/>
  <c r="J4" i="4"/>
  <c r="AS386" i="1" l="1"/>
  <c r="AT386" i="1" s="1"/>
  <c r="AS180" i="1"/>
  <c r="AT180" i="1" s="1"/>
  <c r="AS197" i="1"/>
  <c r="AT197" i="1" s="1"/>
  <c r="AS296" i="1"/>
  <c r="AT296" i="1" s="1"/>
  <c r="AS359" i="1"/>
  <c r="AT359" i="1" s="1"/>
  <c r="AS458" i="1"/>
  <c r="AT458" i="1" s="1"/>
  <c r="AS320" i="1"/>
  <c r="AT320" i="1" s="1"/>
  <c r="AS110" i="1"/>
  <c r="AT110" i="1" s="1"/>
  <c r="AS392" i="1"/>
  <c r="AT392" i="1" s="1"/>
  <c r="AS217" i="1"/>
  <c r="AT217" i="1" s="1"/>
  <c r="AS167" i="1"/>
  <c r="AT167" i="1" s="1"/>
  <c r="AS301" i="1"/>
  <c r="AT301" i="1" s="1"/>
  <c r="AS39" i="1"/>
  <c r="AT39" i="1" s="1"/>
  <c r="AS103" i="1"/>
  <c r="AT103" i="1" s="1"/>
  <c r="AS76" i="1"/>
  <c r="AT76" i="1" s="1"/>
  <c r="AS123" i="1"/>
  <c r="AT123" i="1" s="1"/>
  <c r="AS380" i="1"/>
  <c r="AT380" i="1" s="1"/>
  <c r="AS365" i="1"/>
  <c r="AT365" i="1" s="1"/>
  <c r="AS452" i="1"/>
  <c r="AT452" i="1" s="1"/>
  <c r="AS467" i="1"/>
  <c r="AT467" i="1" s="1"/>
  <c r="AS396" i="1"/>
  <c r="AT396" i="1" s="1"/>
  <c r="AS107" i="1"/>
  <c r="AT107" i="1" s="1"/>
  <c r="AS472" i="1"/>
  <c r="AT472" i="1" s="1"/>
  <c r="AS586" i="1"/>
  <c r="AT586" i="1" s="1"/>
  <c r="AS189" i="1"/>
  <c r="AT189" i="1" s="1"/>
  <c r="AS264" i="1"/>
  <c r="AT264" i="1" s="1"/>
  <c r="AS200" i="1"/>
  <c r="AT200" i="1" s="1"/>
  <c r="AS161" i="1"/>
  <c r="AT161" i="1" s="1"/>
  <c r="AS391" i="1"/>
  <c r="AT391" i="1" s="1"/>
  <c r="AS328" i="1"/>
  <c r="AT328" i="1" s="1"/>
  <c r="AS354" i="1"/>
  <c r="AT354" i="1" s="1"/>
  <c r="AS503" i="1"/>
  <c r="AT503" i="1" s="1"/>
  <c r="AS502" i="1"/>
  <c r="AT502" i="1" s="1"/>
  <c r="AS520" i="1"/>
  <c r="AT520" i="1" s="1"/>
  <c r="AS28" i="1"/>
  <c r="AT28" i="1" s="1"/>
  <c r="AS498" i="1"/>
  <c r="AT498" i="1" s="1"/>
  <c r="AS535" i="1"/>
  <c r="AT535" i="1" s="1"/>
  <c r="AS591" i="1"/>
  <c r="AT591" i="1" s="1"/>
  <c r="AS548" i="1"/>
  <c r="AT548" i="1" s="1"/>
  <c r="AS554" i="1"/>
  <c r="AT554" i="1" s="1"/>
  <c r="AS662" i="1"/>
  <c r="AT662" i="1" s="1"/>
  <c r="AS226" i="1"/>
  <c r="AT226" i="1" s="1"/>
  <c r="AS210" i="1"/>
  <c r="AT210" i="1" s="1"/>
  <c r="AS293" i="1"/>
  <c r="AT293" i="1" s="1"/>
  <c r="AS643" i="1"/>
  <c r="AT643" i="1" s="1"/>
  <c r="AS618" i="1"/>
  <c r="AT618" i="1" s="1"/>
  <c r="AS516" i="1"/>
  <c r="AT516" i="1" s="1"/>
  <c r="AS462" i="1"/>
  <c r="AT462" i="1" s="1"/>
  <c r="AS474" i="1"/>
  <c r="AT474" i="1" s="1"/>
  <c r="AS280" i="1"/>
  <c r="AT280" i="1" s="1"/>
  <c r="AS519" i="1"/>
  <c r="AT519" i="1" s="1"/>
  <c r="AS479" i="1"/>
  <c r="AT479" i="1" s="1"/>
  <c r="AS86" i="1"/>
  <c r="AT86" i="1" s="1"/>
  <c r="AS199" i="1"/>
  <c r="AT199" i="1" s="1"/>
  <c r="AS278" i="1"/>
  <c r="AT278" i="1" s="1"/>
  <c r="AS482" i="1"/>
  <c r="AT482" i="1" s="1"/>
  <c r="AS336" i="1"/>
  <c r="AT336" i="1" s="1"/>
  <c r="AS702" i="1"/>
  <c r="AT702" i="1" s="1"/>
  <c r="AS640" i="1"/>
  <c r="AT640" i="1" s="1"/>
  <c r="AS628" i="1"/>
  <c r="AT628" i="1" s="1"/>
  <c r="AS495" i="1"/>
  <c r="AT495" i="1" s="1"/>
  <c r="AS652" i="1"/>
  <c r="AT652" i="1" s="1"/>
  <c r="AS587" i="1"/>
  <c r="AT587" i="1" s="1"/>
  <c r="AS490" i="1"/>
  <c r="AT490" i="1" s="1"/>
  <c r="AS41" i="1"/>
  <c r="AT41" i="1" s="1"/>
  <c r="AS14" i="1"/>
  <c r="AT14" i="1" s="1"/>
  <c r="AS54" i="1"/>
  <c r="AT54" i="1" s="1"/>
  <c r="AS415" i="1"/>
  <c r="AT415" i="1" s="1"/>
  <c r="AS69" i="1"/>
  <c r="AT69" i="1" s="1"/>
  <c r="AS412" i="1"/>
  <c r="AT412" i="1" s="1"/>
  <c r="AS303" i="1"/>
  <c r="AT303" i="1" s="1"/>
  <c r="AS735" i="1"/>
  <c r="AT735" i="1" s="1"/>
  <c r="AS630" i="1"/>
  <c r="AT630" i="1" s="1"/>
  <c r="AS703" i="1"/>
  <c r="AT703" i="1" s="1"/>
  <c r="AS646" i="1"/>
  <c r="AT646" i="1" s="1"/>
  <c r="AS177" i="1"/>
  <c r="AT177" i="1" s="1"/>
  <c r="AS168" i="1"/>
  <c r="AT168" i="1" s="1"/>
  <c r="AS451" i="1"/>
  <c r="AT451" i="1" s="1"/>
  <c r="AS314" i="1"/>
  <c r="AT314" i="1" s="1"/>
  <c r="AS327" i="1"/>
  <c r="AT327" i="1" s="1"/>
  <c r="AS263" i="1"/>
  <c r="AT263" i="1" s="1"/>
  <c r="AS379" i="1"/>
  <c r="AT379" i="1" s="1"/>
  <c r="AS425" i="1"/>
  <c r="AT425" i="1" s="1"/>
  <c r="AS381" i="1"/>
  <c r="AT381" i="1" s="1"/>
  <c r="AS256" i="1"/>
  <c r="AT256" i="1" s="1"/>
  <c r="AS670" i="1"/>
  <c r="AT670" i="1" s="1"/>
  <c r="AS608" i="1"/>
  <c r="AT608" i="1" s="1"/>
  <c r="AS688" i="1"/>
  <c r="AT688" i="1" s="1"/>
  <c r="AS435" i="1"/>
  <c r="AT435" i="1" s="1"/>
  <c r="AS211" i="1"/>
  <c r="AT211" i="1" s="1"/>
  <c r="AS604" i="1"/>
  <c r="AT604" i="1" s="1"/>
  <c r="AS653" i="1"/>
  <c r="AT653" i="1" s="1"/>
  <c r="AS12" i="1"/>
  <c r="AT12" i="1" s="1"/>
  <c r="AS143" i="1"/>
  <c r="AT143" i="1" s="1"/>
  <c r="AS592" i="1"/>
  <c r="AT592" i="1" s="1"/>
  <c r="AS195" i="1"/>
  <c r="AT195" i="1" s="1"/>
  <c r="AS483" i="1"/>
  <c r="AT483" i="1" s="1"/>
  <c r="AS304" i="1"/>
  <c r="AT304" i="1" s="1"/>
  <c r="AS430" i="1"/>
  <c r="AT430" i="1" s="1"/>
  <c r="AS274" i="1"/>
  <c r="AT274" i="1" s="1"/>
  <c r="AS352" i="1"/>
  <c r="AT352" i="1" s="1"/>
  <c r="AS580" i="1"/>
  <c r="AT580" i="1" s="1"/>
  <c r="AS692" i="1"/>
  <c r="AT692" i="1" s="1"/>
  <c r="AS136" i="1"/>
  <c r="AT136" i="1" s="1"/>
  <c r="AS254" i="1"/>
  <c r="AT254" i="1" s="1"/>
  <c r="AS719" i="1"/>
  <c r="AT719" i="1" s="1"/>
  <c r="AS620" i="1"/>
  <c r="AT620" i="1" s="1"/>
  <c r="AS331" i="1"/>
  <c r="AT331" i="1" s="1"/>
  <c r="AS378" i="1"/>
  <c r="AT378" i="1" s="1"/>
  <c r="AS366" i="1"/>
  <c r="AT366" i="1" s="1"/>
  <c r="AS241" i="1"/>
  <c r="AT241" i="1" s="1"/>
  <c r="AS299" i="1"/>
  <c r="AT299" i="1" s="1"/>
  <c r="AS407" i="1"/>
  <c r="AT407" i="1" s="1"/>
  <c r="AS694" i="1"/>
  <c r="AT694" i="1" s="1"/>
  <c r="AS693" i="1"/>
  <c r="AT693" i="1" s="1"/>
  <c r="AS367" i="1"/>
  <c r="AT367" i="1" s="1"/>
  <c r="AS398" i="1"/>
  <c r="AT398" i="1" s="1"/>
  <c r="AS160" i="1"/>
  <c r="AT160" i="1" s="1"/>
  <c r="AS723" i="1"/>
  <c r="AT723" i="1" s="1"/>
  <c r="AS720" i="1"/>
  <c r="AT720" i="1" s="1"/>
  <c r="AS313" i="1"/>
  <c r="AT313" i="1" s="1"/>
  <c r="AS46" i="1"/>
  <c r="AT46" i="1" s="1"/>
  <c r="AS92" i="1"/>
  <c r="AT92" i="1" s="1"/>
  <c r="AS131" i="1"/>
  <c r="AT131" i="1" s="1"/>
  <c r="AS31" i="1"/>
  <c r="AT31" i="1" s="1"/>
  <c r="AS62" i="1"/>
  <c r="AT62" i="1" s="1"/>
  <c r="AS78" i="1"/>
  <c r="AT78" i="1" s="1"/>
  <c r="AS91" i="1"/>
  <c r="AT91" i="1" s="1"/>
  <c r="AS255" i="1"/>
  <c r="AT255" i="1" s="1"/>
  <c r="AS349" i="1"/>
  <c r="AT349" i="1" s="1"/>
  <c r="AS166" i="1"/>
  <c r="AT166" i="1" s="1"/>
  <c r="AS109" i="1"/>
  <c r="AT109" i="1" s="1"/>
  <c r="AS223" i="1"/>
  <c r="AT223" i="1" s="1"/>
  <c r="AS261" i="1"/>
  <c r="AT261" i="1" s="1"/>
  <c r="AS316" i="1"/>
  <c r="AT316" i="1" s="1"/>
  <c r="AS361" i="1"/>
  <c r="AT361" i="1" s="1"/>
  <c r="AS20" i="1"/>
  <c r="AT20" i="1" s="1"/>
  <c r="AS133" i="1"/>
  <c r="AT133" i="1" s="1"/>
  <c r="AS169" i="1"/>
  <c r="AT169" i="1" s="1"/>
  <c r="AS265" i="1"/>
  <c r="AT265" i="1" s="1"/>
  <c r="AS95" i="1"/>
  <c r="AT95" i="1" s="1"/>
  <c r="AS29" i="1"/>
  <c r="AT29" i="1" s="1"/>
  <c r="AS192" i="1"/>
  <c r="AT192" i="1" s="1"/>
  <c r="AS219" i="1"/>
  <c r="AT219" i="1" s="1"/>
  <c r="AS134" i="1"/>
  <c r="AT134" i="1" s="1"/>
  <c r="AS152" i="1"/>
  <c r="AT152" i="1" s="1"/>
  <c r="AS387" i="1"/>
  <c r="AT387" i="1" s="1"/>
  <c r="AS305" i="1"/>
  <c r="AT305" i="1" s="1"/>
  <c r="AS416" i="1"/>
  <c r="AT416" i="1" s="1"/>
  <c r="AS204" i="1"/>
  <c r="AT204" i="1" s="1"/>
  <c r="AS373" i="1"/>
  <c r="AT373" i="1" s="1"/>
  <c r="AS113" i="1"/>
  <c r="AT113" i="1" s="1"/>
  <c r="AS170" i="1"/>
  <c r="AT170" i="1" s="1"/>
  <c r="AS33" i="1"/>
  <c r="AT33" i="1" s="1"/>
  <c r="AS442" i="1"/>
  <c r="AT442" i="1" s="1"/>
  <c r="AS193" i="1"/>
  <c r="AT193" i="1" s="1"/>
  <c r="AS345" i="1"/>
  <c r="AT345" i="1" s="1"/>
  <c r="AS105" i="1"/>
  <c r="AT105" i="1" s="1"/>
  <c r="AS333" i="1"/>
  <c r="AT333" i="1" s="1"/>
  <c r="AS426" i="1"/>
  <c r="AT426" i="1" s="1"/>
  <c r="AS50" i="1"/>
  <c r="AT50" i="1" s="1"/>
  <c r="AS311" i="1"/>
  <c r="AT311" i="1" s="1"/>
  <c r="AS334" i="1"/>
  <c r="AT334" i="1" s="1"/>
  <c r="AS431" i="1"/>
  <c r="AT431" i="1" s="1"/>
  <c r="AS318" i="1"/>
  <c r="AT318" i="1" s="1"/>
  <c r="AS363" i="1"/>
  <c r="AT363" i="1" s="1"/>
  <c r="AS97" i="1"/>
  <c r="AT97" i="1" s="1"/>
  <c r="AS428" i="1"/>
  <c r="AT428" i="1" s="1"/>
  <c r="AS589" i="1"/>
  <c r="AT589" i="1" s="1"/>
  <c r="AS114" i="1"/>
  <c r="AT114" i="1" s="1"/>
  <c r="AS53" i="1"/>
  <c r="AT53" i="1" s="1"/>
  <c r="AS93" i="1"/>
  <c r="AT93" i="1" s="1"/>
  <c r="AS208" i="1"/>
  <c r="AT208" i="1" s="1"/>
  <c r="AS248" i="1"/>
  <c r="AT248" i="1" s="1"/>
  <c r="AS312" i="1"/>
  <c r="AT312" i="1" s="1"/>
  <c r="AS351" i="1"/>
  <c r="AT351" i="1" s="1"/>
  <c r="AS371" i="1"/>
  <c r="AT371" i="1" s="1"/>
  <c r="AS473" i="1"/>
  <c r="AT473" i="1" s="1"/>
  <c r="AS295" i="1"/>
  <c r="AT295" i="1" s="1"/>
  <c r="AS353" i="1"/>
  <c r="AT353" i="1" s="1"/>
  <c r="AS368" i="1"/>
  <c r="AT368" i="1" s="1"/>
  <c r="AS98" i="1"/>
  <c r="AT98" i="1" s="1"/>
  <c r="AS432" i="1"/>
  <c r="AT432" i="1" s="1"/>
  <c r="AS315" i="1"/>
  <c r="AT315" i="1" s="1"/>
  <c r="AS468" i="1"/>
  <c r="AT468" i="1" s="1"/>
  <c r="AS506" i="1"/>
  <c r="AT506" i="1" s="1"/>
  <c r="AS531" i="1"/>
  <c r="AT531" i="1" s="1"/>
  <c r="AS497" i="1"/>
  <c r="AT497" i="1" s="1"/>
  <c r="AS555" i="1"/>
  <c r="AT555" i="1" s="1"/>
  <c r="AS553" i="1"/>
  <c r="AT553" i="1" s="1"/>
  <c r="AS560" i="1"/>
  <c r="AT560" i="1" s="1"/>
  <c r="AS557" i="1"/>
  <c r="AT557" i="1" s="1"/>
  <c r="AS562" i="1"/>
  <c r="AT562" i="1" s="1"/>
  <c r="AS550" i="1"/>
  <c r="AT550" i="1" s="1"/>
  <c r="AS576" i="1"/>
  <c r="AT576" i="1" s="1"/>
  <c r="AS574" i="1"/>
  <c r="AT574" i="1" s="1"/>
  <c r="AS201" i="1"/>
  <c r="AT201" i="1" s="1"/>
  <c r="AS457" i="1"/>
  <c r="AT457" i="1" s="1"/>
  <c r="AS443" i="1"/>
  <c r="AT443" i="1" s="1"/>
  <c r="AS283" i="1"/>
  <c r="AT283" i="1" s="1"/>
  <c r="AS537" i="1"/>
  <c r="AT537" i="1" s="1"/>
  <c r="AS84" i="1"/>
  <c r="AT84" i="1" s="1"/>
  <c r="AS245" i="1"/>
  <c r="AT245" i="1" s="1"/>
  <c r="AS338" i="1"/>
  <c r="AT338" i="1" s="1"/>
  <c r="AS434" i="1"/>
  <c r="AT434" i="1" s="1"/>
  <c r="AS466" i="1"/>
  <c r="AT466" i="1" s="1"/>
  <c r="AS615" i="1"/>
  <c r="AT615" i="1" s="1"/>
  <c r="AS682" i="1"/>
  <c r="AT682" i="1" s="1"/>
  <c r="AS718" i="1"/>
  <c r="AT718" i="1" s="1"/>
  <c r="AS402" i="1"/>
  <c r="AT402" i="1" s="1"/>
  <c r="AS612" i="1"/>
  <c r="AT612" i="1" s="1"/>
  <c r="AS145" i="1"/>
  <c r="AT145" i="1" s="1"/>
  <c r="AS253" i="1"/>
  <c r="AT253" i="1" s="1"/>
  <c r="AS302" i="1"/>
  <c r="AT302" i="1" s="1"/>
  <c r="AS390" i="1"/>
  <c r="AT390" i="1" s="1"/>
  <c r="AS140" i="1"/>
  <c r="AT140" i="1" s="1"/>
  <c r="AS229" i="1"/>
  <c r="AT229" i="1" s="1"/>
  <c r="AS599" i="1"/>
  <c r="AT599" i="1" s="1"/>
  <c r="AS437" i="1"/>
  <c r="AT437" i="1" s="1"/>
  <c r="AS477" i="1"/>
  <c r="AT477" i="1" s="1"/>
  <c r="AS585" i="1"/>
  <c r="AT585" i="1" s="1"/>
  <c r="AS26" i="1"/>
  <c r="AT26" i="1" s="1"/>
  <c r="AS624" i="1"/>
  <c r="AT624" i="1" s="1"/>
  <c r="AS57" i="1"/>
  <c r="AT57" i="1" s="1"/>
  <c r="AS635" i="1"/>
  <c r="AT635" i="1" s="1"/>
  <c r="AS480" i="1"/>
  <c r="AT480" i="1" s="1"/>
  <c r="AS700" i="1"/>
  <c r="AT700" i="1" s="1"/>
  <c r="AS667" i="1"/>
  <c r="AT667" i="1" s="1"/>
  <c r="AS598" i="1"/>
  <c r="AT598" i="1" s="1"/>
  <c r="AS188" i="1"/>
  <c r="AT188" i="1" s="1"/>
  <c r="AS499" i="1"/>
  <c r="AT499" i="1" s="1"/>
  <c r="AS186" i="1"/>
  <c r="AT186" i="1" s="1"/>
  <c r="AS227" i="1"/>
  <c r="AT227" i="1" s="1"/>
  <c r="AS337" i="1"/>
  <c r="AT337" i="1" s="1"/>
  <c r="AS489" i="1"/>
  <c r="AT489" i="1" s="1"/>
  <c r="AS601" i="1"/>
  <c r="AT601" i="1" s="1"/>
  <c r="AS602" i="1"/>
  <c r="AT602" i="1" s="1"/>
  <c r="AS698" i="1"/>
  <c r="AT698" i="1" s="1"/>
  <c r="AS609" i="1"/>
  <c r="AT609" i="1" s="1"/>
  <c r="AS683" i="1"/>
  <c r="AT683" i="1" s="1"/>
  <c r="AS661" i="1"/>
  <c r="AT661" i="1" s="1"/>
  <c r="AS487" i="1"/>
  <c r="AT487" i="1" s="1"/>
  <c r="AS139" i="1"/>
  <c r="AT139" i="1" s="1"/>
  <c r="AS579" i="1"/>
  <c r="AT579" i="1" s="1"/>
  <c r="AS423" i="1"/>
  <c r="AT423" i="1" s="1"/>
  <c r="AS678" i="1"/>
  <c r="AT678" i="1" s="1"/>
  <c r="AS59" i="1"/>
  <c r="AT59" i="1" s="1"/>
  <c r="AS212" i="1"/>
  <c r="AT212" i="1" s="1"/>
  <c r="AS231" i="1"/>
  <c r="AT231" i="1" s="1"/>
  <c r="AS277" i="1"/>
  <c r="AT277" i="1" s="1"/>
  <c r="AS672" i="1"/>
  <c r="AT672" i="1" s="1"/>
  <c r="AS236" i="1"/>
  <c r="AT236" i="1" s="1"/>
  <c r="AS374" i="1"/>
  <c r="AT374" i="1" s="1"/>
  <c r="AS401" i="1"/>
  <c r="AT401" i="1" s="1"/>
  <c r="AS647" i="1"/>
  <c r="AT647" i="1" s="1"/>
  <c r="AS638" i="1"/>
  <c r="AT638" i="1" s="1"/>
  <c r="AS691" i="1"/>
  <c r="AT691" i="1" s="1"/>
  <c r="AS639" i="1"/>
  <c r="AT639" i="1" s="1"/>
  <c r="AS500" i="1"/>
  <c r="AT500" i="1" s="1"/>
  <c r="AS567" i="1"/>
  <c r="AT567" i="1" s="1"/>
  <c r="AS674" i="1"/>
  <c r="AT674" i="1" s="1"/>
  <c r="AS675" i="1"/>
  <c r="AT675" i="1" s="1"/>
  <c r="AS470" i="1"/>
  <c r="AT470" i="1" s="1"/>
  <c r="AS654" i="1"/>
  <c r="AT654" i="1" s="1"/>
  <c r="AS645" i="1"/>
  <c r="AT645" i="1" s="1"/>
  <c r="AS713" i="1"/>
  <c r="AT713" i="1" s="1"/>
  <c r="AS714" i="1"/>
  <c r="AT714" i="1" s="1"/>
  <c r="AS491" i="1"/>
  <c r="AT491" i="1" s="1"/>
  <c r="AS687" i="1"/>
  <c r="AT687" i="1" s="1"/>
  <c r="AS721" i="1"/>
  <c r="AT721" i="1" s="1"/>
  <c r="AS725" i="1"/>
  <c r="AT725" i="1" s="1"/>
  <c r="AS722" i="1"/>
  <c r="AT722" i="1" s="1"/>
  <c r="AS292" i="1"/>
  <c r="AT292" i="1" s="1"/>
  <c r="AS75" i="1"/>
  <c r="AT75" i="1" s="1"/>
  <c r="AS298" i="1"/>
  <c r="AT298" i="1" s="1"/>
  <c r="AS317" i="1"/>
  <c r="AT317" i="1" s="1"/>
  <c r="AS364" i="1"/>
  <c r="AT364" i="1" s="1"/>
  <c r="AS469" i="1"/>
  <c r="AT469" i="1" s="1"/>
  <c r="AS326" i="1"/>
  <c r="AT326" i="1" s="1"/>
  <c r="AS164" i="1"/>
  <c r="AT164" i="1" s="1"/>
  <c r="AS104" i="1"/>
  <c r="AT104" i="1" s="1"/>
  <c r="AS270" i="1"/>
  <c r="AT270" i="1" s="1"/>
  <c r="AS21" i="1"/>
  <c r="AT21" i="1" s="1"/>
  <c r="AS198" i="1"/>
  <c r="AT198" i="1" s="1"/>
  <c r="AS165" i="1"/>
  <c r="AT165" i="1" s="1"/>
  <c r="AS358" i="1"/>
  <c r="AT358" i="1" s="1"/>
  <c r="AS394" i="1"/>
  <c r="AT394" i="1" s="1"/>
  <c r="AS505" i="1"/>
  <c r="AT505" i="1" s="1"/>
  <c r="AS543" i="1"/>
  <c r="AT543" i="1" s="1"/>
  <c r="AS536" i="1"/>
  <c r="AT536" i="1" s="1"/>
  <c r="AS569" i="1"/>
  <c r="AT569" i="1" s="1"/>
  <c r="AS547" i="1"/>
  <c r="AT547" i="1" s="1"/>
  <c r="AS549" i="1"/>
  <c r="AT549" i="1" s="1"/>
  <c r="AS575" i="1"/>
  <c r="AT575" i="1" s="1"/>
  <c r="AS593" i="1"/>
  <c r="AT593" i="1" s="1"/>
  <c r="AS627" i="1"/>
  <c r="AT627" i="1" s="1"/>
  <c r="AS631" i="1"/>
  <c r="AT631" i="1" s="1"/>
  <c r="AS8" i="1"/>
  <c r="AT8" i="1" s="1"/>
  <c r="AS67" i="1"/>
  <c r="AT67" i="1" s="1"/>
  <c r="AS16" i="1"/>
  <c r="AT16" i="1" s="1"/>
  <c r="AS275" i="1"/>
  <c r="AT275" i="1" s="1"/>
  <c r="AS484" i="1"/>
  <c r="AT484" i="1" s="1"/>
  <c r="AS400" i="1"/>
  <c r="AT400" i="1" s="1"/>
  <c r="AS242" i="1"/>
  <c r="AT242" i="1" s="1"/>
  <c r="AS572" i="1"/>
  <c r="AT572" i="1" s="1"/>
  <c r="AS300" i="1"/>
  <c r="AT300" i="1" s="1"/>
  <c r="AS481" i="1"/>
  <c r="AT481" i="1" s="1"/>
  <c r="AS658" i="1"/>
  <c r="AT658" i="1" s="1"/>
  <c r="AS44" i="1"/>
  <c r="AT44" i="1" s="1"/>
  <c r="AS187" i="1"/>
  <c r="AT187" i="1" s="1"/>
  <c r="AS436" i="1"/>
  <c r="AT436" i="1" s="1"/>
  <c r="AS571" i="1"/>
  <c r="AT571" i="1" s="1"/>
  <c r="AS689" i="1"/>
  <c r="AT689" i="1" s="1"/>
  <c r="AS10" i="1"/>
  <c r="AT10" i="1" s="1"/>
  <c r="AS294" i="1"/>
  <c r="AT294" i="1" s="1"/>
  <c r="AS622" i="1"/>
  <c r="AT622" i="1" s="1"/>
  <c r="AS455" i="1"/>
  <c r="AT455" i="1" s="1"/>
  <c r="AS158" i="1"/>
  <c r="AT158" i="1" s="1"/>
  <c r="AS250" i="1"/>
  <c r="AT250" i="1" s="1"/>
  <c r="AS650" i="1"/>
  <c r="AT650" i="1" s="1"/>
  <c r="AS11" i="1"/>
  <c r="AT11" i="1" s="1"/>
  <c r="AS127" i="1"/>
  <c r="AT127" i="1" s="1"/>
  <c r="AS279" i="1"/>
  <c r="AT279" i="1" s="1"/>
  <c r="AS154" i="1"/>
  <c r="AT154" i="1" s="1"/>
  <c r="AS183" i="1"/>
  <c r="AT183" i="1" s="1"/>
  <c r="AS224" i="1"/>
  <c r="AT224" i="1" s="1"/>
  <c r="AS235" i="1"/>
  <c r="AT235" i="1" s="1"/>
  <c r="AS377" i="1"/>
  <c r="AT377" i="1" s="1"/>
  <c r="AS441" i="1"/>
  <c r="AT441" i="1" s="1"/>
  <c r="AS40" i="1"/>
  <c r="AT40" i="1" s="1"/>
  <c r="AS182" i="1"/>
  <c r="AT182" i="1" s="1"/>
  <c r="AS603" i="1"/>
  <c r="AT603" i="1" s="1"/>
  <c r="AS64" i="1"/>
  <c r="AT64" i="1" s="1"/>
  <c r="AS285" i="1"/>
  <c r="AT285" i="1" s="1"/>
  <c r="AS343" i="1"/>
  <c r="AT343" i="1" s="1"/>
  <c r="AS712" i="1"/>
  <c r="AT712" i="1" s="1"/>
  <c r="AS734" i="1"/>
  <c r="AT734" i="1" s="1"/>
  <c r="AS731" i="1"/>
  <c r="AT731" i="1" s="1"/>
  <c r="AS728" i="1"/>
  <c r="AT728" i="1" s="1"/>
  <c r="AS35" i="1"/>
  <c r="AT35" i="1" s="1"/>
  <c r="AS101" i="1"/>
  <c r="AT101" i="1" s="1"/>
  <c r="AS308" i="1"/>
  <c r="AT308" i="1" s="1"/>
  <c r="AS150" i="1"/>
  <c r="AT150" i="1" s="1"/>
  <c r="AS22" i="1"/>
  <c r="AT22" i="1" s="1"/>
  <c r="AS141" i="1"/>
  <c r="AT141" i="1" s="1"/>
  <c r="AS71" i="1"/>
  <c r="AT71" i="1" s="1"/>
  <c r="AS129" i="1"/>
  <c r="AT129" i="1" s="1"/>
  <c r="AS147" i="1"/>
  <c r="AT147" i="1" s="1"/>
  <c r="AS215" i="1"/>
  <c r="AT215" i="1" s="1"/>
  <c r="AS324" i="1"/>
  <c r="AT324" i="1" s="1"/>
  <c r="AS347" i="1"/>
  <c r="AT347" i="1" s="1"/>
  <c r="AS111" i="1"/>
  <c r="AT111" i="1" s="1"/>
  <c r="AS115" i="1"/>
  <c r="AT115" i="1" s="1"/>
  <c r="AS130" i="1"/>
  <c r="AT130" i="1" s="1"/>
  <c r="AS178" i="1"/>
  <c r="AT178" i="1" s="1"/>
  <c r="AS196" i="1"/>
  <c r="AT196" i="1" s="1"/>
  <c r="AS273" i="1"/>
  <c r="AT273" i="1" s="1"/>
  <c r="AS335" i="1"/>
  <c r="AT335" i="1" s="1"/>
  <c r="AS362" i="1"/>
  <c r="AT362" i="1" s="1"/>
  <c r="AS406" i="1"/>
  <c r="AT406" i="1" s="1"/>
  <c r="AS384" i="1"/>
  <c r="AT384" i="1" s="1"/>
  <c r="AS7" i="1"/>
  <c r="AT7" i="1" s="1"/>
  <c r="AS79" i="1"/>
  <c r="AT79" i="1" s="1"/>
  <c r="AS108" i="1"/>
  <c r="AT108" i="1" s="1"/>
  <c r="AS269" i="1"/>
  <c r="AT269" i="1" s="1"/>
  <c r="AS18" i="1"/>
  <c r="AT18" i="1" s="1"/>
  <c r="AS163" i="1"/>
  <c r="AT163" i="1" s="1"/>
  <c r="AS172" i="1"/>
  <c r="AT172" i="1" s="1"/>
  <c r="AS205" i="1"/>
  <c r="AT205" i="1" s="1"/>
  <c r="AS173" i="1"/>
  <c r="AT173" i="1" s="1"/>
  <c r="AS148" i="1"/>
  <c r="AT148" i="1" s="1"/>
  <c r="AS6" i="1"/>
  <c r="AT6" i="1" s="1"/>
  <c r="AS34" i="1"/>
  <c r="AT34" i="1" s="1"/>
  <c r="AS90" i="1"/>
  <c r="AT90" i="1" s="1"/>
  <c r="AS319" i="1"/>
  <c r="AT319" i="1" s="1"/>
  <c r="AS370" i="1"/>
  <c r="AT370" i="1" s="1"/>
  <c r="AS297" i="1"/>
  <c r="AT297" i="1" s="1"/>
  <c r="AS4" i="1"/>
  <c r="AT4" i="1" s="1"/>
  <c r="AS77" i="1"/>
  <c r="AT77" i="1" s="1"/>
  <c r="AS47" i="1"/>
  <c r="AT47" i="1" s="1"/>
  <c r="AS176" i="1"/>
  <c r="AT176" i="1" s="1"/>
  <c r="AS356" i="1"/>
  <c r="AT356" i="1" s="1"/>
  <c r="AS13" i="1"/>
  <c r="AT13" i="1" s="1"/>
  <c r="AS222" i="1"/>
  <c r="AT222" i="1" s="1"/>
  <c r="AS206" i="1"/>
  <c r="AT206" i="1" s="1"/>
  <c r="AS260" i="1"/>
  <c r="AT260" i="1" s="1"/>
  <c r="AS538" i="1"/>
  <c r="AT538" i="1" s="1"/>
  <c r="AS218" i="1"/>
  <c r="AT218" i="1" s="1"/>
  <c r="AS119" i="1"/>
  <c r="AT119" i="1" s="1"/>
  <c r="AS247" i="1"/>
  <c r="AT247" i="1" s="1"/>
  <c r="AS459" i="1"/>
  <c r="AT459" i="1" s="1"/>
  <c r="AS504" i="1"/>
  <c r="AT504" i="1" s="1"/>
  <c r="AS513" i="1"/>
  <c r="AT513" i="1" s="1"/>
  <c r="AS588" i="1"/>
  <c r="AT588" i="1" s="1"/>
  <c r="AS540" i="1"/>
  <c r="AT540" i="1" s="1"/>
  <c r="AS541" i="1"/>
  <c r="AT541" i="1" s="1"/>
  <c r="AS563" i="1"/>
  <c r="AT563" i="1" s="1"/>
  <c r="AS559" i="1"/>
  <c r="AT559" i="1" s="1"/>
  <c r="AS357" i="1"/>
  <c r="AT357" i="1" s="1"/>
  <c r="AS37" i="1"/>
  <c r="AT37" i="1" s="1"/>
  <c r="AS534" i="1"/>
  <c r="AT534" i="1" s="1"/>
  <c r="AS282" i="1"/>
  <c r="AT282" i="1" s="1"/>
  <c r="AS625" i="1"/>
  <c r="AT625" i="1" s="1"/>
  <c r="AS157" i="1"/>
  <c r="AT157" i="1" s="1"/>
  <c r="AS376" i="1"/>
  <c r="AT376" i="1" s="1"/>
  <c r="AS445" i="1"/>
  <c r="AT445" i="1" s="1"/>
  <c r="AS488" i="1"/>
  <c r="AT488" i="1" s="1"/>
  <c r="AS621" i="1"/>
  <c r="AT621" i="1" s="1"/>
  <c r="AS465" i="1"/>
  <c r="AT465" i="1" s="1"/>
  <c r="AS249" i="1"/>
  <c r="AT249" i="1" s="1"/>
  <c r="AS706" i="1"/>
  <c r="AT706" i="1" s="1"/>
  <c r="AS25" i="1"/>
  <c r="AT25" i="1" s="1"/>
  <c r="AS463" i="1"/>
  <c r="AT463" i="1" s="1"/>
  <c r="AS485" i="1"/>
  <c r="AT485" i="1" s="1"/>
  <c r="AS634" i="1"/>
  <c r="AT634" i="1" s="1"/>
  <c r="AS607" i="1"/>
  <c r="AT607" i="1" s="1"/>
  <c r="AS138" i="1"/>
  <c r="AT138" i="1" s="1"/>
  <c r="AS214" i="1"/>
  <c r="AT214" i="1" s="1"/>
  <c r="AS243" i="1"/>
  <c r="AT243" i="1" s="1"/>
  <c r="AS291" i="1"/>
  <c r="AT291" i="1" s="1"/>
  <c r="AS341" i="1"/>
  <c r="AT341" i="1" s="1"/>
  <c r="AS403" i="1"/>
  <c r="AT403" i="1" s="1"/>
  <c r="AS659" i="1"/>
  <c r="AT659" i="1" s="1"/>
  <c r="AS684" i="1"/>
  <c r="AT684" i="1" s="1"/>
  <c r="AS616" i="1"/>
  <c r="AT616" i="1" s="1"/>
  <c r="AS651" i="1"/>
  <c r="AT651" i="1" s="1"/>
  <c r="AS240" i="1"/>
  <c r="AT240" i="1" s="1"/>
  <c r="AS493" i="1"/>
  <c r="AT493" i="1" s="1"/>
  <c r="AS251" i="1"/>
  <c r="AT251" i="1" s="1"/>
  <c r="AS668" i="1"/>
  <c r="AT668" i="1" s="1"/>
  <c r="AS525" i="1"/>
  <c r="AT525" i="1" s="1"/>
  <c r="AS594" i="1"/>
  <c r="AT594" i="1" s="1"/>
  <c r="AS697" i="1"/>
  <c r="AT697" i="1" s="1"/>
  <c r="AS375" i="1"/>
  <c r="AT375" i="1" s="1"/>
  <c r="AS614" i="1"/>
  <c r="AT614" i="1" s="1"/>
  <c r="AS680" i="1"/>
  <c r="AT680" i="1" s="1"/>
  <c r="AS83" i="1"/>
  <c r="AT83" i="1" s="1"/>
  <c r="AS517" i="1"/>
  <c r="AT517" i="1" s="1"/>
  <c r="AS633" i="1"/>
  <c r="AT633" i="1" s="1"/>
  <c r="AS440" i="1"/>
  <c r="AT440" i="1" s="1"/>
  <c r="AS681" i="1"/>
  <c r="AT681" i="1" s="1"/>
  <c r="AS234" i="1"/>
  <c r="AT234" i="1" s="1"/>
  <c r="AS422" i="1"/>
  <c r="AT422" i="1" s="1"/>
  <c r="AS595" i="1"/>
  <c r="AT595" i="1" s="1"/>
  <c r="AS679" i="1"/>
  <c r="AT679" i="1" s="1"/>
  <c r="AS460" i="1"/>
  <c r="AT460" i="1" s="1"/>
  <c r="AS533" i="1"/>
  <c r="AT533" i="1" s="1"/>
  <c r="AS597" i="1"/>
  <c r="AT597" i="1" s="1"/>
  <c r="AS696" i="1"/>
  <c r="AT696" i="1" s="1"/>
  <c r="AS660" i="1"/>
  <c r="AT660" i="1" s="1"/>
  <c r="AS43" i="1"/>
  <c r="AT43" i="1" s="1"/>
  <c r="AS174" i="1"/>
  <c r="AT174" i="1" s="1"/>
  <c r="AS252" i="1"/>
  <c r="AT252" i="1" s="1"/>
  <c r="AS655" i="1"/>
  <c r="AT655" i="1" s="1"/>
  <c r="AS421" i="1"/>
  <c r="AT421" i="1" s="1"/>
  <c r="AS159" i="1"/>
  <c r="AT159" i="1" s="1"/>
  <c r="AS454" i="1"/>
  <c r="AT454" i="1" s="1"/>
  <c r="AS611" i="1"/>
  <c r="AT611" i="1" s="1"/>
  <c r="AS716" i="1"/>
  <c r="AT716" i="1" s="1"/>
  <c r="AS228" i="1"/>
  <c r="AT228" i="1" s="1"/>
  <c r="AS383" i="1"/>
  <c r="AT383" i="1" s="1"/>
  <c r="AS60" i="1"/>
  <c r="AT60" i="1" s="1"/>
  <c r="AS15" i="1"/>
  <c r="AT15" i="1" s="1"/>
  <c r="AS68" i="1"/>
  <c r="AT68" i="1" s="1"/>
  <c r="AS194" i="1"/>
  <c r="AT194" i="1" s="1"/>
  <c r="AS238" i="1"/>
  <c r="AT238" i="1" s="1"/>
  <c r="AS644" i="1"/>
  <c r="AT644" i="1" s="1"/>
  <c r="AS453" i="1"/>
  <c r="AT453" i="1" s="1"/>
  <c r="AS225" i="1"/>
  <c r="AT225" i="1" s="1"/>
  <c r="AS629" i="1"/>
  <c r="AT629" i="1" s="1"/>
  <c r="AS709" i="1"/>
  <c r="AT709" i="1" s="1"/>
  <c r="AS583" i="1"/>
  <c r="AT583" i="1" s="1"/>
  <c r="AS673" i="1"/>
  <c r="AT673" i="1" s="1"/>
  <c r="AS690" i="1"/>
  <c r="AT690" i="1" s="1"/>
  <c r="AS711" i="1"/>
  <c r="AT711" i="1" s="1"/>
  <c r="AS715" i="1"/>
  <c r="AT715" i="1" s="1"/>
  <c r="AS726" i="1"/>
  <c r="AT726" i="1" s="1"/>
  <c r="AS733" i="1"/>
  <c r="AT733" i="1" s="1"/>
  <c r="AS730" i="1"/>
  <c r="AT730" i="1" s="1"/>
  <c r="B1023" i="17"/>
  <c r="B1022" i="17"/>
  <c r="B1109" i="17"/>
  <c r="B1107" i="17"/>
  <c r="B1179" i="17"/>
  <c r="B1146" i="17"/>
  <c r="B1162" i="17"/>
  <c r="B1158" i="17"/>
  <c r="B1142" i="17"/>
  <c r="B1136" i="17"/>
  <c r="B1167" i="17"/>
  <c r="B1148" i="17"/>
  <c r="B1172" i="17"/>
  <c r="B1138" i="17"/>
  <c r="B1218" i="17"/>
  <c r="B1210" i="17"/>
  <c r="B1214" i="17"/>
  <c r="B1010" i="17"/>
  <c r="B1115" i="17"/>
  <c r="B1009" i="17"/>
  <c r="B908" i="17"/>
  <c r="B1219" i="17"/>
  <c r="B494" i="17"/>
  <c r="B1215" i="17"/>
  <c r="B1057" i="17"/>
  <c r="B1075" i="17"/>
  <c r="B1188" i="17"/>
  <c r="B1166" i="17"/>
  <c r="B1157" i="17"/>
  <c r="B1164" i="17"/>
  <c r="B1168" i="17"/>
  <c r="B1160" i="17"/>
  <c r="B1155" i="17"/>
  <c r="B1171" i="17"/>
  <c r="B1152" i="17"/>
  <c r="B1133" i="17"/>
  <c r="B1178" i="17"/>
  <c r="B1209" i="17"/>
  <c r="B1007" i="17"/>
  <c r="B1008" i="17"/>
  <c r="B1221" i="17"/>
  <c r="B1072" i="17"/>
  <c r="B1108" i="17"/>
  <c r="B1116" i="17"/>
  <c r="B1073" i="17"/>
  <c r="B1071" i="17"/>
  <c r="B499" i="17"/>
  <c r="B1169" i="17"/>
  <c r="B1002" i="17"/>
  <c r="B1110" i="17"/>
  <c r="B1051" i="17"/>
  <c r="B1159" i="17"/>
  <c r="B1170" i="17"/>
  <c r="B1173" i="17"/>
  <c r="B1150" i="17"/>
  <c r="B1126" i="17"/>
  <c r="B1145" i="17"/>
  <c r="B1125" i="17"/>
  <c r="B1175" i="17"/>
  <c r="B1153" i="17"/>
  <c r="B1111" i="17"/>
  <c r="B1056" i="17"/>
  <c r="B1045" i="17"/>
  <c r="B1021" i="17"/>
  <c r="B1058" i="17"/>
  <c r="B1074" i="17"/>
  <c r="B503" i="17"/>
  <c r="B1174" i="17"/>
  <c r="B1154" i="17"/>
  <c r="B1049" i="17"/>
  <c r="B1165" i="17"/>
  <c r="B1012" i="17"/>
  <c r="B1135" i="17"/>
  <c r="B1149" i="17"/>
  <c r="B1011" i="17"/>
  <c r="B1156" i="17"/>
  <c r="B1220" i="17"/>
  <c r="B1147" i="17"/>
  <c r="B1163" i="17"/>
  <c r="B1137" i="17"/>
  <c r="B1151" i="17"/>
  <c r="B1161" i="17"/>
  <c r="B1139" i="17"/>
  <c r="B1024" i="17"/>
  <c r="B1195" i="17"/>
  <c r="AI733" i="1"/>
  <c r="AI720" i="1"/>
  <c r="AI730" i="1"/>
  <c r="AI727" i="1"/>
  <c r="AI728" i="1"/>
  <c r="AI735" i="1"/>
  <c r="AI732" i="1"/>
  <c r="AI729" i="1"/>
  <c r="AI722" i="1"/>
  <c r="AI734" i="1"/>
  <c r="AI724" i="1"/>
  <c r="AI721" i="1"/>
  <c r="A17" i="17"/>
  <c r="A519" i="17"/>
  <c r="B375" i="17"/>
  <c r="B376" i="17"/>
  <c r="B877" i="17"/>
  <c r="B878" i="17"/>
  <c r="C647" i="17"/>
  <c r="C144" i="17"/>
  <c r="C646" i="17"/>
  <c r="C145" i="17"/>
  <c r="A700" i="17"/>
  <c r="A198" i="17"/>
  <c r="C451" i="17"/>
  <c r="C954" i="17"/>
  <c r="C762" i="17"/>
  <c r="C260" i="17"/>
  <c r="C63" i="17"/>
  <c r="C563" i="17"/>
  <c r="C62" i="17"/>
  <c r="C64" i="17"/>
  <c r="C61" i="17"/>
  <c r="C565" i="17"/>
  <c r="C566" i="17"/>
  <c r="C562" i="17"/>
  <c r="C564" i="17"/>
  <c r="C60" i="17"/>
  <c r="C915" i="17"/>
  <c r="C412" i="17"/>
  <c r="C783" i="17"/>
  <c r="C281" i="17"/>
  <c r="A32" i="17"/>
  <c r="A532" i="17"/>
  <c r="A30" i="17"/>
  <c r="A533" i="17"/>
  <c r="A31" i="17"/>
  <c r="A534" i="17"/>
  <c r="A535" i="17"/>
  <c r="A33" i="17"/>
  <c r="A187" i="17"/>
  <c r="A689" i="17"/>
  <c r="A200" i="17"/>
  <c r="A702" i="17"/>
  <c r="C19" i="17"/>
  <c r="C521" i="17"/>
  <c r="C23" i="17"/>
  <c r="C525" i="17"/>
  <c r="B951" i="17"/>
  <c r="B448" i="17"/>
  <c r="C247" i="17"/>
  <c r="C751" i="17"/>
  <c r="C249" i="17"/>
  <c r="C750" i="17"/>
  <c r="C749" i="17"/>
  <c r="C248" i="17"/>
  <c r="B859" i="17"/>
  <c r="B357" i="17"/>
  <c r="C320" i="17"/>
  <c r="C822" i="17"/>
  <c r="B55" i="17"/>
  <c r="B557" i="17"/>
  <c r="B324" i="17"/>
  <c r="B826" i="17"/>
  <c r="B320" i="17"/>
  <c r="B822" i="17"/>
  <c r="B948" i="17"/>
  <c r="B445" i="17"/>
  <c r="C147" i="17"/>
  <c r="C649" i="17"/>
  <c r="C46" i="17"/>
  <c r="C548" i="17"/>
  <c r="A704" i="17"/>
  <c r="A202" i="17"/>
  <c r="C315" i="17"/>
  <c r="C817" i="17"/>
  <c r="C519" i="17"/>
  <c r="C17" i="17"/>
  <c r="B131" i="17"/>
  <c r="B633" i="17"/>
  <c r="B287" i="17"/>
  <c r="B789" i="17"/>
  <c r="B315" i="17"/>
  <c r="B817" i="17"/>
  <c r="C515" i="17"/>
  <c r="C13" i="17"/>
  <c r="A21" i="17"/>
  <c r="A523" i="17"/>
  <c r="C71" i="17"/>
  <c r="C573" i="17"/>
  <c r="A147" i="17"/>
  <c r="A649" i="17"/>
  <c r="B159" i="17"/>
  <c r="B661" i="17"/>
  <c r="C174" i="17"/>
  <c r="C676" i="17"/>
  <c r="C186" i="17"/>
  <c r="C688" i="17"/>
  <c r="B198" i="17"/>
  <c r="B700" i="17"/>
  <c r="B54" i="17"/>
  <c r="B555" i="17"/>
  <c r="B556" i="17"/>
  <c r="B53" i="17"/>
  <c r="B26" i="17"/>
  <c r="B530" i="17"/>
  <c r="B27" i="17"/>
  <c r="B531" i="17"/>
  <c r="B28" i="17"/>
  <c r="B29" i="17"/>
  <c r="B529" i="17"/>
  <c r="B528" i="17"/>
  <c r="C66" i="17"/>
  <c r="C568" i="17"/>
  <c r="C111" i="17"/>
  <c r="C115" i="17"/>
  <c r="C611" i="17"/>
  <c r="C615" i="17"/>
  <c r="C110" i="17"/>
  <c r="C116" i="17"/>
  <c r="C112" i="17"/>
  <c r="C114" i="17"/>
  <c r="C613" i="17"/>
  <c r="C618" i="17"/>
  <c r="C108" i="17"/>
  <c r="C614" i="17"/>
  <c r="C109" i="17"/>
  <c r="C113" i="17"/>
  <c r="C612" i="17"/>
  <c r="C616" i="17"/>
  <c r="C617" i="17"/>
  <c r="C610" i="17"/>
  <c r="A653" i="17"/>
  <c r="A151" i="17"/>
  <c r="C782" i="17"/>
  <c r="C280" i="17"/>
  <c r="B799" i="17"/>
  <c r="B297" i="17"/>
  <c r="B919" i="17"/>
  <c r="B416" i="17"/>
  <c r="B437" i="17"/>
  <c r="B940" i="17"/>
  <c r="A516" i="17"/>
  <c r="A14" i="17"/>
  <c r="C31" i="17"/>
  <c r="C535" i="17"/>
  <c r="C30" i="17"/>
  <c r="C32" i="17"/>
  <c r="C533" i="17"/>
  <c r="C33" i="17"/>
  <c r="C534" i="17"/>
  <c r="C532" i="17"/>
  <c r="C119" i="17"/>
  <c r="C619" i="17"/>
  <c r="C623" i="17"/>
  <c r="C121" i="17"/>
  <c r="C117" i="17"/>
  <c r="C122" i="17"/>
  <c r="C624" i="17"/>
  <c r="C118" i="17"/>
  <c r="C620" i="17"/>
  <c r="C120" i="17"/>
  <c r="C622" i="17"/>
  <c r="C621" i="17"/>
  <c r="B66" i="17"/>
  <c r="B568" i="17"/>
  <c r="C178" i="17"/>
  <c r="C680" i="17"/>
  <c r="B260" i="17"/>
  <c r="B762" i="17"/>
  <c r="A36" i="17"/>
  <c r="A539" i="17"/>
  <c r="A37" i="17"/>
  <c r="A538" i="17"/>
  <c r="B318" i="17"/>
  <c r="B820" i="17"/>
  <c r="B646" i="17"/>
  <c r="B647" i="17"/>
  <c r="B144" i="17"/>
  <c r="B145" i="17"/>
  <c r="C795" i="17"/>
  <c r="C293" i="17"/>
  <c r="C95" i="17"/>
  <c r="C597" i="17"/>
  <c r="C846" i="17"/>
  <c r="C344" i="17"/>
  <c r="C179" i="17"/>
  <c r="C681" i="17"/>
  <c r="A140" i="17"/>
  <c r="A141" i="17"/>
  <c r="A642" i="17"/>
  <c r="A643" i="17"/>
  <c r="A540" i="17"/>
  <c r="A38" i="17"/>
  <c r="A96" i="17"/>
  <c r="A598" i="17"/>
  <c r="C200" i="17"/>
  <c r="C702" i="17"/>
  <c r="B38" i="17"/>
  <c r="B540" i="17"/>
  <c r="C96" i="17"/>
  <c r="C598" i="17"/>
  <c r="A51" i="17"/>
  <c r="A553" i="17"/>
  <c r="A124" i="17"/>
  <c r="A626" i="17"/>
  <c r="A123" i="17"/>
  <c r="A625" i="17"/>
  <c r="B702" i="17"/>
  <c r="B200" i="17"/>
  <c r="B316" i="17"/>
  <c r="B818" i="17"/>
  <c r="C342" i="17"/>
  <c r="C844" i="17"/>
  <c r="C3" i="17"/>
  <c r="C2" i="17"/>
  <c r="C505" i="17"/>
  <c r="C504" i="17"/>
  <c r="B342" i="17"/>
  <c r="B844" i="17"/>
  <c r="A94" i="17"/>
  <c r="A596" i="17"/>
  <c r="A93" i="17"/>
  <c r="A595" i="17"/>
  <c r="B71" i="17"/>
  <c r="B573" i="17"/>
  <c r="B206" i="17"/>
  <c r="B708" i="17"/>
  <c r="B451" i="17"/>
  <c r="B954" i="17"/>
  <c r="C359" i="17"/>
  <c r="C861" i="17"/>
  <c r="A573" i="17"/>
  <c r="A71" i="17"/>
  <c r="C151" i="17"/>
  <c r="C653" i="17"/>
  <c r="C708" i="17"/>
  <c r="C206" i="17"/>
  <c r="B523" i="17"/>
  <c r="B21" i="17"/>
  <c r="A637" i="17"/>
  <c r="A135" i="17"/>
  <c r="B147" i="17"/>
  <c r="B649" i="17"/>
  <c r="A688" i="17"/>
  <c r="A186" i="17"/>
  <c r="C820" i="17"/>
  <c r="C318" i="17"/>
  <c r="B916" i="17"/>
  <c r="B413" i="17"/>
  <c r="C437" i="17"/>
  <c r="C940" i="17"/>
  <c r="C135" i="17"/>
  <c r="C637" i="17"/>
  <c r="A174" i="17"/>
  <c r="A676" i="17"/>
  <c r="C27" i="17"/>
  <c r="C531" i="17"/>
  <c r="C26" i="17"/>
  <c r="C29" i="17"/>
  <c r="C528" i="17"/>
  <c r="C529" i="17"/>
  <c r="C28" i="17"/>
  <c r="C530" i="17"/>
  <c r="A560" i="17"/>
  <c r="A58" i="17"/>
  <c r="B135" i="17"/>
  <c r="B637" i="17"/>
  <c r="B151" i="17"/>
  <c r="B653" i="17"/>
  <c r="A680" i="17"/>
  <c r="A178" i="17"/>
  <c r="A190" i="17"/>
  <c r="A692" i="17"/>
  <c r="C202" i="17"/>
  <c r="C704" i="17"/>
  <c r="B747" i="17"/>
  <c r="B245" i="17"/>
  <c r="C555" i="17"/>
  <c r="C53" i="17"/>
  <c r="C54" i="17"/>
  <c r="C556" i="17"/>
  <c r="B334" i="17"/>
  <c r="B836" i="17"/>
  <c r="C413" i="17"/>
  <c r="C916" i="17"/>
  <c r="A155" i="17"/>
  <c r="A657" i="17"/>
  <c r="C182" i="17"/>
  <c r="C684" i="17"/>
  <c r="C198" i="17"/>
  <c r="C700" i="17"/>
  <c r="C271" i="17"/>
  <c r="C275" i="17"/>
  <c r="C771" i="17"/>
  <c r="C775" i="17"/>
  <c r="C272" i="17"/>
  <c r="C773" i="17"/>
  <c r="C778" i="17"/>
  <c r="C268" i="17"/>
  <c r="C273" i="17"/>
  <c r="C774" i="17"/>
  <c r="C270" i="17"/>
  <c r="C772" i="17"/>
  <c r="C274" i="17"/>
  <c r="C776" i="17"/>
  <c r="C276" i="17"/>
  <c r="C777" i="17"/>
  <c r="C770" i="17"/>
  <c r="C269" i="17"/>
  <c r="B351" i="17"/>
  <c r="B853" i="17"/>
  <c r="C395" i="17"/>
  <c r="C897" i="17"/>
  <c r="C465" i="17"/>
  <c r="C968" i="17"/>
  <c r="C539" i="17"/>
  <c r="C36" i="17"/>
  <c r="C37" i="17"/>
  <c r="C538" i="17"/>
  <c r="B538" i="17"/>
  <c r="B539" i="17"/>
  <c r="B36" i="17"/>
  <c r="B37" i="17"/>
  <c r="B280" i="17"/>
  <c r="B782" i="17"/>
  <c r="B359" i="17"/>
  <c r="B861" i="17"/>
  <c r="A80" i="17"/>
  <c r="A84" i="17"/>
  <c r="A83" i="17"/>
  <c r="A584" i="17"/>
  <c r="A588" i="17"/>
  <c r="A85" i="17"/>
  <c r="A583" i="17"/>
  <c r="A589" i="17"/>
  <c r="A82" i="17"/>
  <c r="A86" i="17"/>
  <c r="A79" i="17"/>
  <c r="A87" i="17"/>
  <c r="A81" i="17"/>
  <c r="A582" i="17"/>
  <c r="A585" i="17"/>
  <c r="A586" i="17"/>
  <c r="A587" i="17"/>
  <c r="A581" i="17"/>
  <c r="C155" i="17"/>
  <c r="C657" i="17"/>
  <c r="C287" i="17"/>
  <c r="C789" i="17"/>
  <c r="B174" i="17"/>
  <c r="B676" i="17"/>
  <c r="C435" i="17"/>
  <c r="C939" i="17"/>
  <c r="C433" i="17"/>
  <c r="C936" i="17"/>
  <c r="C434" i="17"/>
  <c r="C937" i="17"/>
  <c r="C436" i="17"/>
  <c r="C938" i="17"/>
  <c r="B578" i="17"/>
  <c r="B76" i="17"/>
  <c r="C203" i="17"/>
  <c r="C705" i="17"/>
  <c r="B418" i="17"/>
  <c r="B419" i="17"/>
  <c r="B923" i="17"/>
  <c r="B417" i="17"/>
  <c r="B920" i="17"/>
  <c r="B420" i="17"/>
  <c r="B921" i="17"/>
  <c r="B421" i="17"/>
  <c r="B922" i="17"/>
  <c r="B924" i="17"/>
  <c r="A164" i="17"/>
  <c r="A666" i="17"/>
  <c r="C356" i="17"/>
  <c r="C858" i="17"/>
  <c r="C375" i="17"/>
  <c r="C877" i="17"/>
  <c r="C878" i="17"/>
  <c r="C376" i="17"/>
  <c r="A371" i="17"/>
  <c r="A873" i="17"/>
  <c r="B662" i="17"/>
  <c r="B160" i="17"/>
  <c r="B312" i="17"/>
  <c r="B814" i="17"/>
  <c r="C156" i="17"/>
  <c r="C658" i="17"/>
  <c r="B457" i="17"/>
  <c r="B960" i="17"/>
  <c r="C579" i="17"/>
  <c r="C77" i="17"/>
  <c r="B678" i="17"/>
  <c r="B176" i="17"/>
  <c r="C714" i="17"/>
  <c r="C212" i="17"/>
  <c r="A142" i="17"/>
  <c r="A644" i="17"/>
  <c r="A143" i="17"/>
  <c r="A645" i="17"/>
  <c r="C791" i="17"/>
  <c r="C289" i="17"/>
  <c r="C423" i="17"/>
  <c r="C926" i="17"/>
  <c r="C523" i="17"/>
  <c r="C21" i="17"/>
  <c r="B82" i="17"/>
  <c r="B86" i="17"/>
  <c r="B582" i="17"/>
  <c r="B586" i="17"/>
  <c r="B79" i="17"/>
  <c r="B83" i="17"/>
  <c r="B87" i="17"/>
  <c r="B583" i="17"/>
  <c r="B587" i="17"/>
  <c r="B80" i="17"/>
  <c r="B84" i="17"/>
  <c r="B585" i="17"/>
  <c r="B81" i="17"/>
  <c r="B588" i="17"/>
  <c r="B85" i="17"/>
  <c r="B581" i="17"/>
  <c r="B589" i="17"/>
  <c r="B584" i="17"/>
  <c r="A131" i="17"/>
  <c r="A633" i="17"/>
  <c r="A515" i="17"/>
  <c r="A13" i="17"/>
  <c r="A568" i="17"/>
  <c r="A66" i="17"/>
  <c r="A108" i="17"/>
  <c r="A112" i="17"/>
  <c r="A116" i="17"/>
  <c r="A110" i="17"/>
  <c r="A115" i="17"/>
  <c r="A612" i="17"/>
  <c r="A616" i="17"/>
  <c r="A113" i="17"/>
  <c r="A610" i="17"/>
  <c r="A615" i="17"/>
  <c r="A111" i="17"/>
  <c r="A114" i="17"/>
  <c r="A611" i="17"/>
  <c r="A618" i="17"/>
  <c r="A613" i="17"/>
  <c r="A614" i="17"/>
  <c r="A617" i="17"/>
  <c r="A109" i="17"/>
  <c r="B139" i="17"/>
  <c r="B641" i="17"/>
  <c r="A163" i="17"/>
  <c r="A665" i="17"/>
  <c r="A40" i="17"/>
  <c r="A542" i="17"/>
  <c r="B230" i="17"/>
  <c r="B227" i="17"/>
  <c r="B231" i="17"/>
  <c r="B731" i="17"/>
  <c r="B228" i="17"/>
  <c r="B733" i="17"/>
  <c r="B729" i="17"/>
  <c r="B229" i="17"/>
  <c r="B730" i="17"/>
  <c r="B732" i="17"/>
  <c r="C311" i="17"/>
  <c r="C813" i="17"/>
  <c r="C334" i="17"/>
  <c r="C836" i="17"/>
  <c r="B46" i="17"/>
  <c r="B548" i="17"/>
  <c r="A144" i="17"/>
  <c r="A647" i="17"/>
  <c r="A145" i="17"/>
  <c r="A646" i="17"/>
  <c r="C159" i="17"/>
  <c r="C661" i="17"/>
  <c r="B178" i="17"/>
  <c r="B680" i="17"/>
  <c r="C40" i="17"/>
  <c r="C542" i="17"/>
  <c r="B270" i="17"/>
  <c r="B274" i="17"/>
  <c r="B271" i="17"/>
  <c r="B275" i="17"/>
  <c r="B771" i="17"/>
  <c r="B775" i="17"/>
  <c r="B268" i="17"/>
  <c r="B272" i="17"/>
  <c r="B276" i="17"/>
  <c r="B269" i="17"/>
  <c r="B770" i="17"/>
  <c r="B776" i="17"/>
  <c r="B273" i="17"/>
  <c r="B772" i="17"/>
  <c r="B777" i="17"/>
  <c r="B773" i="17"/>
  <c r="B778" i="17"/>
  <c r="B774" i="17"/>
  <c r="B311" i="17"/>
  <c r="B813" i="17"/>
  <c r="A28" i="17"/>
  <c r="A528" i="17"/>
  <c r="A531" i="17"/>
  <c r="A27" i="17"/>
  <c r="A26" i="17"/>
  <c r="A29" i="17"/>
  <c r="A530" i="17"/>
  <c r="A529" i="17"/>
  <c r="C131" i="17"/>
  <c r="C633" i="17"/>
  <c r="B515" i="17"/>
  <c r="B13" i="17"/>
  <c r="A139" i="17"/>
  <c r="A641" i="17"/>
  <c r="A684" i="17"/>
  <c r="A182" i="17"/>
  <c r="B542" i="17"/>
  <c r="B40" i="17"/>
  <c r="C747" i="17"/>
  <c r="C245" i="17"/>
  <c r="C799" i="17"/>
  <c r="C297" i="17"/>
  <c r="C351" i="17"/>
  <c r="C853" i="17"/>
  <c r="A548" i="17"/>
  <c r="A46" i="17"/>
  <c r="C79" i="17"/>
  <c r="C83" i="17"/>
  <c r="C87" i="17"/>
  <c r="C583" i="17"/>
  <c r="C587" i="17"/>
  <c r="C84" i="17"/>
  <c r="C80" i="17"/>
  <c r="C85" i="17"/>
  <c r="C82" i="17"/>
  <c r="C581" i="17"/>
  <c r="C586" i="17"/>
  <c r="C86" i="17"/>
  <c r="C582" i="17"/>
  <c r="C588" i="17"/>
  <c r="C81" i="17"/>
  <c r="C584" i="17"/>
  <c r="C585" i="17"/>
  <c r="C589" i="17"/>
  <c r="B155" i="17"/>
  <c r="B657" i="17"/>
  <c r="B186" i="17"/>
  <c r="B688" i="17"/>
  <c r="B202" i="17"/>
  <c r="B704" i="17"/>
  <c r="C227" i="17"/>
  <c r="C231" i="17"/>
  <c r="C731" i="17"/>
  <c r="C229" i="17"/>
  <c r="C730" i="17"/>
  <c r="C230" i="17"/>
  <c r="C732" i="17"/>
  <c r="C228" i="17"/>
  <c r="C729" i="17"/>
  <c r="C733" i="17"/>
  <c r="B795" i="17"/>
  <c r="B293" i="17"/>
  <c r="B22" i="17"/>
  <c r="B524" i="17"/>
  <c r="A76" i="17"/>
  <c r="A578" i="17"/>
  <c r="B95" i="17"/>
  <c r="B597" i="17"/>
  <c r="B658" i="17"/>
  <c r="B156" i="17"/>
  <c r="C319" i="17"/>
  <c r="C821" i="17"/>
  <c r="C339" i="17"/>
  <c r="C841" i="17"/>
  <c r="B465" i="17"/>
  <c r="B968" i="17"/>
  <c r="A8" i="17"/>
  <c r="A510" i="17"/>
  <c r="C139" i="17"/>
  <c r="C641" i="17"/>
  <c r="B110" i="17"/>
  <c r="B114" i="17"/>
  <c r="B610" i="17"/>
  <c r="B614" i="17"/>
  <c r="B618" i="17"/>
  <c r="B111" i="17"/>
  <c r="B115" i="17"/>
  <c r="B611" i="17"/>
  <c r="B615" i="17"/>
  <c r="B108" i="17"/>
  <c r="B112" i="17"/>
  <c r="B116" i="17"/>
  <c r="B109" i="17"/>
  <c r="B617" i="17"/>
  <c r="B113" i="17"/>
  <c r="B612" i="17"/>
  <c r="B613" i="17"/>
  <c r="B616" i="17"/>
  <c r="A512" i="17"/>
  <c r="A10" i="17"/>
  <c r="B182" i="17"/>
  <c r="B684" i="17"/>
  <c r="B519" i="17"/>
  <c r="B17" i="17"/>
  <c r="A159" i="17"/>
  <c r="A661" i="17"/>
  <c r="B30" i="17"/>
  <c r="B534" i="17"/>
  <c r="B31" i="17"/>
  <c r="B535" i="17"/>
  <c r="B32" i="17"/>
  <c r="B33" i="17"/>
  <c r="B532" i="17"/>
  <c r="B533" i="17"/>
  <c r="A160" i="17"/>
  <c r="A662" i="17"/>
  <c r="A520" i="17"/>
  <c r="A18" i="17"/>
  <c r="B199" i="17"/>
  <c r="B701" i="17"/>
  <c r="C903" i="17"/>
  <c r="C401" i="17"/>
  <c r="C959" i="17"/>
  <c r="C456" i="17"/>
  <c r="A95" i="17"/>
  <c r="A597" i="17"/>
  <c r="C352" i="17"/>
  <c r="C854" i="17"/>
  <c r="A60" i="17"/>
  <c r="A64" i="17"/>
  <c r="A564" i="17"/>
  <c r="A62" i="17"/>
  <c r="A563" i="17"/>
  <c r="A63" i="17"/>
  <c r="A562" i="17"/>
  <c r="A61" i="17"/>
  <c r="A565" i="17"/>
  <c r="A566" i="17"/>
  <c r="A677" i="17"/>
  <c r="A175" i="17"/>
  <c r="B211" i="17"/>
  <c r="B713" i="17"/>
  <c r="A525" i="17"/>
  <c r="A23" i="17"/>
  <c r="C443" i="17"/>
  <c r="C947" i="17"/>
  <c r="C444" i="17"/>
  <c r="C946" i="17"/>
  <c r="C540" i="17"/>
  <c r="C38" i="17"/>
  <c r="A663" i="17"/>
  <c r="A161" i="17"/>
  <c r="C575" i="17"/>
  <c r="C73" i="17"/>
  <c r="C659" i="17"/>
  <c r="C157" i="17"/>
  <c r="B332" i="17"/>
  <c r="B834" i="17"/>
  <c r="B430" i="17"/>
  <c r="B933" i="17"/>
  <c r="C278" i="17"/>
  <c r="C780" i="17"/>
  <c r="B340" i="17"/>
  <c r="B842" i="17"/>
  <c r="C863" i="17"/>
  <c r="C362" i="17"/>
  <c r="C361" i="17"/>
  <c r="C864" i="17"/>
  <c r="B463" i="17"/>
  <c r="B966" i="17"/>
  <c r="A20" i="17"/>
  <c r="A522" i="17"/>
  <c r="C543" i="17"/>
  <c r="C41" i="17"/>
  <c r="C75" i="17"/>
  <c r="C74" i="17"/>
  <c r="C576" i="17"/>
  <c r="C577" i="17"/>
  <c r="B102" i="17"/>
  <c r="B106" i="17"/>
  <c r="B606" i="17"/>
  <c r="B103" i="17"/>
  <c r="B107" i="17"/>
  <c r="B607" i="17"/>
  <c r="B104" i="17"/>
  <c r="B609" i="17"/>
  <c r="B604" i="17"/>
  <c r="B605" i="17"/>
  <c r="B105" i="17"/>
  <c r="B608" i="17"/>
  <c r="A648" i="17"/>
  <c r="A146" i="17"/>
  <c r="B279" i="17"/>
  <c r="B781" i="17"/>
  <c r="A128" i="17"/>
  <c r="A126" i="17"/>
  <c r="A628" i="17"/>
  <c r="A632" i="17"/>
  <c r="A127" i="17"/>
  <c r="A631" i="17"/>
  <c r="A130" i="17"/>
  <c r="A125" i="17"/>
  <c r="A129" i="17"/>
  <c r="A627" i="17"/>
  <c r="A629" i="17"/>
  <c r="A630" i="17"/>
  <c r="A664" i="17"/>
  <c r="A162" i="17"/>
  <c r="B687" i="17"/>
  <c r="B185" i="17"/>
  <c r="C699" i="17"/>
  <c r="C197" i="17"/>
  <c r="C711" i="17"/>
  <c r="C209" i="17"/>
  <c r="A652" i="17"/>
  <c r="A150" i="17"/>
  <c r="A185" i="17"/>
  <c r="A687" i="17"/>
  <c r="A201" i="17"/>
  <c r="A703" i="17"/>
  <c r="C687" i="17"/>
  <c r="C185" i="17"/>
  <c r="B707" i="17"/>
  <c r="B205" i="17"/>
  <c r="B256" i="17"/>
  <c r="B758" i="17"/>
  <c r="B827" i="17"/>
  <c r="B325" i="17"/>
  <c r="B358" i="17"/>
  <c r="B860" i="17"/>
  <c r="B386" i="17"/>
  <c r="B888" i="17"/>
  <c r="C291" i="17"/>
  <c r="C292" i="17"/>
  <c r="C792" i="17"/>
  <c r="C793" i="17"/>
  <c r="C794" i="17"/>
  <c r="C290" i="17"/>
  <c r="B374" i="17"/>
  <c r="B876" i="17"/>
  <c r="B980" i="17"/>
  <c r="B477" i="17"/>
  <c r="C279" i="17"/>
  <c r="C781" i="17"/>
  <c r="B302" i="17"/>
  <c r="B303" i="17"/>
  <c r="B804" i="17"/>
  <c r="B805" i="17"/>
  <c r="B350" i="17"/>
  <c r="B852" i="17"/>
  <c r="B875" i="17"/>
  <c r="B373" i="17"/>
  <c r="B819" i="17"/>
  <c r="B317" i="17"/>
  <c r="C415" i="17"/>
  <c r="C918" i="17"/>
  <c r="C953" i="17"/>
  <c r="C450" i="17"/>
  <c r="C985" i="17"/>
  <c r="C482" i="17"/>
  <c r="A259" i="17"/>
  <c r="A760" i="17"/>
  <c r="A258" i="17"/>
  <c r="A761" i="17"/>
  <c r="A748" i="17"/>
  <c r="A246" i="17"/>
  <c r="A304" i="17"/>
  <c r="A806" i="17"/>
  <c r="A208" i="17"/>
  <c r="A710" i="17"/>
  <c r="A784" i="17"/>
  <c r="A282" i="17"/>
  <c r="A345" i="17"/>
  <c r="A847" i="17"/>
  <c r="A952" i="17"/>
  <c r="A449" i="17"/>
  <c r="A561" i="17"/>
  <c r="A59" i="17"/>
  <c r="A364" i="17"/>
  <c r="A368" i="17"/>
  <c r="A366" i="17"/>
  <c r="A868" i="17"/>
  <c r="A872" i="17"/>
  <c r="A369" i="17"/>
  <c r="A866" i="17"/>
  <c r="A871" i="17"/>
  <c r="A370" i="17"/>
  <c r="A363" i="17"/>
  <c r="A867" i="17"/>
  <c r="A869" i="17"/>
  <c r="A365" i="17"/>
  <c r="A870" i="17"/>
  <c r="A367" i="17"/>
  <c r="A865" i="17"/>
  <c r="A446" i="17"/>
  <c r="A949" i="17"/>
  <c r="A556" i="17"/>
  <c r="A54" i="17"/>
  <c r="A53" i="17"/>
  <c r="A555" i="17"/>
  <c r="A861" i="17"/>
  <c r="A359" i="17"/>
  <c r="A945" i="17"/>
  <c r="A442" i="17"/>
  <c r="B650" i="17"/>
  <c r="B148" i="17"/>
  <c r="C187" i="17"/>
  <c r="C689" i="17"/>
  <c r="C300" i="17"/>
  <c r="C802" i="17"/>
  <c r="C323" i="17"/>
  <c r="C825" i="17"/>
  <c r="A44" i="17"/>
  <c r="A546" i="17"/>
  <c r="A132" i="17"/>
  <c r="A634" i="17"/>
  <c r="B300" i="17"/>
  <c r="B802" i="17"/>
  <c r="B319" i="17"/>
  <c r="B821" i="17"/>
  <c r="C18" i="17"/>
  <c r="C520" i="17"/>
  <c r="C160" i="17"/>
  <c r="C662" i="17"/>
  <c r="C207" i="17"/>
  <c r="C709" i="17"/>
  <c r="B779" i="17"/>
  <c r="B277" i="17"/>
  <c r="C331" i="17"/>
  <c r="C833" i="17"/>
  <c r="B356" i="17"/>
  <c r="B858" i="17"/>
  <c r="B380" i="17"/>
  <c r="B882" i="17"/>
  <c r="A179" i="17"/>
  <c r="A681" i="17"/>
  <c r="A195" i="17"/>
  <c r="A697" i="17"/>
  <c r="B331" i="17"/>
  <c r="B833" i="17"/>
  <c r="B453" i="17"/>
  <c r="B956" i="17"/>
  <c r="B15" i="17"/>
  <c r="B517" i="17"/>
  <c r="A39" i="17"/>
  <c r="A541" i="17"/>
  <c r="A165" i="17"/>
  <c r="A667" i="17"/>
  <c r="C176" i="17"/>
  <c r="C678" i="17"/>
  <c r="C951" i="17"/>
  <c r="C448" i="17"/>
  <c r="B479" i="17"/>
  <c r="B983" i="17"/>
  <c r="B480" i="17"/>
  <c r="B982" i="17"/>
  <c r="A11" i="17"/>
  <c r="A513" i="17"/>
  <c r="B571" i="17"/>
  <c r="B69" i="17"/>
  <c r="A603" i="17"/>
  <c r="A101" i="17"/>
  <c r="A180" i="17"/>
  <c r="A682" i="17"/>
  <c r="B443" i="17"/>
  <c r="B947" i="17"/>
  <c r="B946" i="17"/>
  <c r="B444" i="17"/>
  <c r="C479" i="17"/>
  <c r="C983" i="17"/>
  <c r="C480" i="17"/>
  <c r="C982" i="17"/>
  <c r="A15" i="17"/>
  <c r="A517" i="17"/>
  <c r="A567" i="17"/>
  <c r="A65" i="17"/>
  <c r="B579" i="17"/>
  <c r="B77" i="17"/>
  <c r="C603" i="17"/>
  <c r="C101" i="17"/>
  <c r="C453" i="17"/>
  <c r="C956" i="17"/>
  <c r="A536" i="17"/>
  <c r="A34" i="17"/>
  <c r="B635" i="17"/>
  <c r="B133" i="17"/>
  <c r="C180" i="17"/>
  <c r="C682" i="17"/>
  <c r="A204" i="17"/>
  <c r="A706" i="17"/>
  <c r="B295" i="17"/>
  <c r="B797" i="17"/>
  <c r="C324" i="17"/>
  <c r="C826" i="17"/>
  <c r="C859" i="17"/>
  <c r="C357" i="17"/>
  <c r="C879" i="17"/>
  <c r="C377" i="17"/>
  <c r="B423" i="17"/>
  <c r="B926" i="17"/>
  <c r="B266" i="17"/>
  <c r="B768" i="17"/>
  <c r="C295" i="17"/>
  <c r="C797" i="17"/>
  <c r="C430" i="17"/>
  <c r="C933" i="17"/>
  <c r="C266" i="17"/>
  <c r="C768" i="17"/>
  <c r="C282" i="17"/>
  <c r="C784" i="17"/>
  <c r="B851" i="17"/>
  <c r="B349" i="17"/>
  <c r="C887" i="17"/>
  <c r="C384" i="17"/>
  <c r="C385" i="17"/>
  <c r="C886" i="17"/>
  <c r="C904" i="17"/>
  <c r="C402" i="17"/>
  <c r="C445" i="17"/>
  <c r="C948" i="17"/>
  <c r="C20" i="17"/>
  <c r="C522" i="17"/>
  <c r="B282" i="17"/>
  <c r="B784" i="17"/>
  <c r="C815" i="17"/>
  <c r="C313" i="17"/>
  <c r="C328" i="17"/>
  <c r="C830" i="17"/>
  <c r="A576" i="17"/>
  <c r="A74" i="17"/>
  <c r="A75" i="17"/>
  <c r="A577" i="17"/>
  <c r="C458" i="17"/>
  <c r="C961" i="17"/>
  <c r="A504" i="17"/>
  <c r="A3" i="17"/>
  <c r="A505" i="17"/>
  <c r="A2" i="17"/>
  <c r="B522" i="17"/>
  <c r="B20" i="17"/>
  <c r="A56" i="17"/>
  <c r="A57" i="17"/>
  <c r="A558" i="17"/>
  <c r="A559" i="17"/>
  <c r="B126" i="17"/>
  <c r="B130" i="17"/>
  <c r="B630" i="17"/>
  <c r="B127" i="17"/>
  <c r="B627" i="17"/>
  <c r="B631" i="17"/>
  <c r="B128" i="17"/>
  <c r="B125" i="17"/>
  <c r="B129" i="17"/>
  <c r="B628" i="17"/>
  <c r="B629" i="17"/>
  <c r="B632" i="17"/>
  <c r="A656" i="17"/>
  <c r="A154" i="17"/>
  <c r="C719" i="17"/>
  <c r="C217" i="17"/>
  <c r="A92" i="17"/>
  <c r="A594" i="17"/>
  <c r="B134" i="17"/>
  <c r="B636" i="17"/>
  <c r="C167" i="17"/>
  <c r="C171" i="17"/>
  <c r="C671" i="17"/>
  <c r="C675" i="17"/>
  <c r="C169" i="17"/>
  <c r="C170" i="17"/>
  <c r="C168" i="17"/>
  <c r="C672" i="17"/>
  <c r="C172" i="17"/>
  <c r="C668" i="17"/>
  <c r="C673" i="17"/>
  <c r="C173" i="17"/>
  <c r="C166" i="17"/>
  <c r="C669" i="17"/>
  <c r="C670" i="17"/>
  <c r="C674" i="17"/>
  <c r="A177" i="17"/>
  <c r="A679" i="17"/>
  <c r="A189" i="17"/>
  <c r="A691" i="17"/>
  <c r="B703" i="17"/>
  <c r="B201" i="17"/>
  <c r="B715" i="17"/>
  <c r="B213" i="17"/>
  <c r="C475" i="17"/>
  <c r="C474" i="17"/>
  <c r="C473" i="17"/>
  <c r="C978" i="17"/>
  <c r="C976" i="17"/>
  <c r="C977" i="17"/>
  <c r="A12" i="17"/>
  <c r="A514" i="17"/>
  <c r="A572" i="17"/>
  <c r="A70" i="17"/>
  <c r="A104" i="17"/>
  <c r="A105" i="17"/>
  <c r="A604" i="17"/>
  <c r="A608" i="17"/>
  <c r="A106" i="17"/>
  <c r="A605" i="17"/>
  <c r="A102" i="17"/>
  <c r="A103" i="17"/>
  <c r="A107" i="17"/>
  <c r="A606" i="17"/>
  <c r="A607" i="17"/>
  <c r="A609" i="17"/>
  <c r="B154" i="17"/>
  <c r="B656" i="17"/>
  <c r="C127" i="17"/>
  <c r="C627" i="17"/>
  <c r="C631" i="17"/>
  <c r="C126" i="17"/>
  <c r="C128" i="17"/>
  <c r="C125" i="17"/>
  <c r="C629" i="17"/>
  <c r="C129" i="17"/>
  <c r="C630" i="17"/>
  <c r="C130" i="17"/>
  <c r="C628" i="17"/>
  <c r="C632" i="17"/>
  <c r="C194" i="17"/>
  <c r="C696" i="17"/>
  <c r="B390" i="17"/>
  <c r="B394" i="17"/>
  <c r="B391" i="17"/>
  <c r="B895" i="17"/>
  <c r="B392" i="17"/>
  <c r="B893" i="17"/>
  <c r="B894" i="17"/>
  <c r="B896" i="17"/>
  <c r="B393" i="17"/>
  <c r="B892" i="17"/>
  <c r="C707" i="17"/>
  <c r="C205" i="17"/>
  <c r="B267" i="17"/>
  <c r="B769" i="17"/>
  <c r="C827" i="17"/>
  <c r="C325" i="17"/>
  <c r="C363" i="17"/>
  <c r="C367" i="17"/>
  <c r="C867" i="17"/>
  <c r="C871" i="17"/>
  <c r="C368" i="17"/>
  <c r="C364" i="17"/>
  <c r="C369" i="17"/>
  <c r="C366" i="17"/>
  <c r="C866" i="17"/>
  <c r="C872" i="17"/>
  <c r="C370" i="17"/>
  <c r="C868" i="17"/>
  <c r="C869" i="17"/>
  <c r="C865" i="17"/>
  <c r="C365" i="17"/>
  <c r="C870" i="17"/>
  <c r="B415" i="17"/>
  <c r="B918" i="17"/>
  <c r="C477" i="17"/>
  <c r="C980" i="17"/>
  <c r="C399" i="17"/>
  <c r="C901" i="17"/>
  <c r="C839" i="17"/>
  <c r="C337" i="17"/>
  <c r="B366" i="17"/>
  <c r="B370" i="17"/>
  <c r="B363" i="17"/>
  <c r="B367" i="17"/>
  <c r="B867" i="17"/>
  <c r="B871" i="17"/>
  <c r="B364" i="17"/>
  <c r="B368" i="17"/>
  <c r="B365" i="17"/>
  <c r="B866" i="17"/>
  <c r="B872" i="17"/>
  <c r="B369" i="17"/>
  <c r="B868" i="17"/>
  <c r="B869" i="17"/>
  <c r="B865" i="17"/>
  <c r="B870" i="17"/>
  <c r="B835" i="17"/>
  <c r="B333" i="17"/>
  <c r="C856" i="17"/>
  <c r="C354" i="17"/>
  <c r="C875" i="17"/>
  <c r="C373" i="17"/>
  <c r="B455" i="17"/>
  <c r="B958" i="17"/>
  <c r="C358" i="17"/>
  <c r="C860" i="17"/>
  <c r="A207" i="17"/>
  <c r="A709" i="17"/>
  <c r="A319" i="17"/>
  <c r="A821" i="17"/>
  <c r="A380" i="17"/>
  <c r="A882" i="17"/>
  <c r="A299" i="17"/>
  <c r="A801" i="17"/>
  <c r="A360" i="17"/>
  <c r="A862" i="17"/>
  <c r="A781" i="17"/>
  <c r="A279" i="17"/>
  <c r="A888" i="17"/>
  <c r="A386" i="17"/>
  <c r="A280" i="17"/>
  <c r="A782" i="17"/>
  <c r="A382" i="17"/>
  <c r="A884" i="17"/>
  <c r="A468" i="17"/>
  <c r="A971" i="17"/>
  <c r="A381" i="17"/>
  <c r="A883" i="17"/>
  <c r="A284" i="17"/>
  <c r="A786" i="17"/>
  <c r="A211" i="17"/>
  <c r="A713" i="17"/>
  <c r="A219" i="17"/>
  <c r="A721" i="17"/>
  <c r="A796" i="17"/>
  <c r="A294" i="17"/>
  <c r="A356" i="17"/>
  <c r="A858" i="17"/>
  <c r="A462" i="17"/>
  <c r="A964" i="17"/>
  <c r="A461" i="17"/>
  <c r="A965" i="17"/>
  <c r="A212" i="17"/>
  <c r="A714" i="17"/>
  <c r="A286" i="17"/>
  <c r="A788" i="17"/>
  <c r="A349" i="17"/>
  <c r="A851" i="17"/>
  <c r="A454" i="17"/>
  <c r="A957" i="17"/>
  <c r="A283" i="17"/>
  <c r="A785" i="17"/>
  <c r="A389" i="17"/>
  <c r="A891" i="17"/>
  <c r="A315" i="17"/>
  <c r="A817" i="17"/>
  <c r="A795" i="17"/>
  <c r="A293" i="17"/>
  <c r="A428" i="17"/>
  <c r="A931" i="17"/>
  <c r="A312" i="17"/>
  <c r="A814" i="17"/>
  <c r="A388" i="17"/>
  <c r="A890" i="17"/>
  <c r="A932" i="17"/>
  <c r="A429" i="17"/>
  <c r="A244" i="17"/>
  <c r="A746" i="17"/>
  <c r="A55" i="17"/>
  <c r="A557" i="17"/>
  <c r="A320" i="17"/>
  <c r="A822" i="17"/>
  <c r="A423" i="17"/>
  <c r="A926" i="17"/>
  <c r="A392" i="17"/>
  <c r="A393" i="17"/>
  <c r="A892" i="17"/>
  <c r="A896" i="17"/>
  <c r="A390" i="17"/>
  <c r="A893" i="17"/>
  <c r="A391" i="17"/>
  <c r="A394" i="17"/>
  <c r="A895" i="17"/>
  <c r="A894" i="17"/>
  <c r="A317" i="17"/>
  <c r="A819" i="17"/>
  <c r="A245" i="17"/>
  <c r="A747" i="17"/>
  <c r="A347" i="17"/>
  <c r="A849" i="17"/>
  <c r="A373" i="17"/>
  <c r="A875" i="17"/>
  <c r="A712" i="17"/>
  <c r="A210" i="17"/>
  <c r="A379" i="17"/>
  <c r="A881" i="17"/>
  <c r="A744" i="17"/>
  <c r="A242" i="17"/>
  <c r="A972" i="17"/>
  <c r="A469" i="17"/>
  <c r="A220" i="17"/>
  <c r="A224" i="17"/>
  <c r="A222" i="17"/>
  <c r="A724" i="17"/>
  <c r="A728" i="17"/>
  <c r="A226" i="17"/>
  <c r="A722" i="17"/>
  <c r="A727" i="17"/>
  <c r="A221" i="17"/>
  <c r="A223" i="17"/>
  <c r="A725" i="17"/>
  <c r="A225" i="17"/>
  <c r="A726" i="17"/>
  <c r="A723" i="17"/>
  <c r="A797" i="17"/>
  <c r="A295" i="17"/>
  <c r="A357" i="17"/>
  <c r="A859" i="17"/>
  <c r="A880" i="17"/>
  <c r="A378" i="17"/>
  <c r="A467" i="17"/>
  <c r="A970" i="17"/>
  <c r="A376" i="17"/>
  <c r="A375" i="17"/>
  <c r="A877" i="17"/>
  <c r="A878" i="17"/>
  <c r="A968" i="17"/>
  <c r="A465" i="17"/>
  <c r="A876" i="17"/>
  <c r="A374" i="17"/>
  <c r="A228" i="17"/>
  <c r="A227" i="17"/>
  <c r="A732" i="17"/>
  <c r="A733" i="17"/>
  <c r="A229" i="17"/>
  <c r="A230" i="17"/>
  <c r="A731" i="17"/>
  <c r="A231" i="17"/>
  <c r="A729" i="17"/>
  <c r="A730" i="17"/>
  <c r="A387" i="17"/>
  <c r="A889" i="17"/>
  <c r="C1015" i="17"/>
  <c r="C1019" i="17"/>
  <c r="C1016" i="17"/>
  <c r="C1017" i="17"/>
  <c r="C1013" i="17"/>
  <c r="C1018" i="17"/>
  <c r="C1014" i="17"/>
  <c r="C1020" i="17"/>
  <c r="A478" i="17"/>
  <c r="A981" i="17"/>
  <c r="A480" i="17"/>
  <c r="A983" i="17"/>
  <c r="A479" i="17"/>
  <c r="A982" i="17"/>
  <c r="B1054" i="17"/>
  <c r="B1055" i="17"/>
  <c r="C43" i="17"/>
  <c r="C545" i="17"/>
  <c r="B1079" i="17"/>
  <c r="B1076" i="17"/>
  <c r="B1078" i="17"/>
  <c r="A1076" i="17"/>
  <c r="A1078" i="17"/>
  <c r="A1079" i="17"/>
  <c r="B1082" i="17"/>
  <c r="B1083" i="17"/>
  <c r="C1067" i="17"/>
  <c r="C1064" i="17"/>
  <c r="C1069" i="17"/>
  <c r="C1065" i="17"/>
  <c r="C1066" i="17"/>
  <c r="C1068" i="17"/>
  <c r="A1092" i="17"/>
  <c r="A1093" i="17"/>
  <c r="A1094" i="17"/>
  <c r="B1092" i="17"/>
  <c r="B1093" i="17"/>
  <c r="B1094" i="17"/>
  <c r="B1080" i="17"/>
  <c r="B1081" i="17"/>
  <c r="B1106" i="17"/>
  <c r="A1080" i="17"/>
  <c r="A1081" i="17"/>
  <c r="A1106" i="17"/>
  <c r="C500" i="17"/>
  <c r="C501" i="17"/>
  <c r="C502" i="17"/>
  <c r="A1128" i="17"/>
  <c r="A1132" i="17"/>
  <c r="A1129" i="17"/>
  <c r="A1130" i="17"/>
  <c r="A1131" i="17"/>
  <c r="B1005" i="17"/>
  <c r="B1006" i="17"/>
  <c r="B1003" i="17"/>
  <c r="B1004" i="17"/>
  <c r="A1006" i="17"/>
  <c r="A1003" i="17"/>
  <c r="A1004" i="17"/>
  <c r="A1005" i="17"/>
  <c r="B1118" i="17"/>
  <c r="B1119" i="17"/>
  <c r="B1134" i="17"/>
  <c r="B1117" i="17"/>
  <c r="B7" i="17"/>
  <c r="B509" i="17"/>
  <c r="B70" i="17"/>
  <c r="B572" i="17"/>
  <c r="C246" i="17"/>
  <c r="C748" i="17"/>
  <c r="C262" i="17"/>
  <c r="C764" i="17"/>
  <c r="C840" i="17"/>
  <c r="C338" i="17"/>
  <c r="C527" i="17"/>
  <c r="C25" i="17"/>
  <c r="C24" i="17"/>
  <c r="C526" i="17"/>
  <c r="C138" i="17"/>
  <c r="C640" i="17"/>
  <c r="C214" i="17"/>
  <c r="C716" i="17"/>
  <c r="C294" i="17"/>
  <c r="C796" i="17"/>
  <c r="C346" i="17"/>
  <c r="C848" i="17"/>
  <c r="C491" i="17"/>
  <c r="C1187" i="17"/>
  <c r="C995" i="17"/>
  <c r="C492" i="17"/>
  <c r="C1182" i="17"/>
  <c r="C994" i="17"/>
  <c r="C996" i="17"/>
  <c r="C1184" i="17"/>
  <c r="C493" i="17"/>
  <c r="C1189" i="17"/>
  <c r="B442" i="17"/>
  <c r="B945" i="17"/>
  <c r="B1143" i="17"/>
  <c r="B1144" i="17"/>
  <c r="B1176" i="17"/>
  <c r="B1177" i="17"/>
  <c r="B955" i="17"/>
  <c r="B452" i="17"/>
  <c r="B518" i="17"/>
  <c r="B16" i="17"/>
  <c r="B150" i="17"/>
  <c r="B652" i="17"/>
  <c r="B262" i="17"/>
  <c r="B764" i="17"/>
  <c r="B314" i="17"/>
  <c r="B816" i="17"/>
  <c r="C907" i="17"/>
  <c r="C405" i="17"/>
  <c r="C511" i="17"/>
  <c r="C9" i="17"/>
  <c r="B426" i="17"/>
  <c r="B927" i="17"/>
  <c r="B425" i="17"/>
  <c r="B928" i="17"/>
  <c r="B424" i="17"/>
  <c r="B929" i="17"/>
  <c r="C50" i="17"/>
  <c r="C552" i="17"/>
  <c r="B210" i="17"/>
  <c r="B712" i="17"/>
  <c r="B907" i="17"/>
  <c r="B405" i="17"/>
  <c r="C971" i="17"/>
  <c r="C468" i="17"/>
  <c r="B811" i="17"/>
  <c r="B309" i="17"/>
  <c r="C439" i="17"/>
  <c r="C943" i="17"/>
  <c r="C942" i="17"/>
  <c r="C440" i="17"/>
  <c r="C483" i="17"/>
  <c r="C986" i="17"/>
  <c r="C47" i="17"/>
  <c r="C549" i="17"/>
  <c r="C183" i="17"/>
  <c r="C685" i="17"/>
  <c r="C441" i="17"/>
  <c r="C944" i="17"/>
  <c r="C1143" i="17"/>
  <c r="C1177" i="17"/>
  <c r="C1144" i="17"/>
  <c r="C1176" i="17"/>
  <c r="B11" i="17"/>
  <c r="B513" i="17"/>
  <c r="B651" i="17"/>
  <c r="B149" i="17"/>
  <c r="B807" i="17"/>
  <c r="B305" i="17"/>
  <c r="B47" i="17"/>
  <c r="B549" i="17"/>
  <c r="B183" i="17"/>
  <c r="B685" i="17"/>
  <c r="B441" i="17"/>
  <c r="B944" i="17"/>
  <c r="C164" i="17"/>
  <c r="C666" i="17"/>
  <c r="B1123" i="17"/>
  <c r="B1120" i="17"/>
  <c r="B1124" i="17"/>
  <c r="B1121" i="17"/>
  <c r="B1122" i="17"/>
  <c r="C567" i="17"/>
  <c r="C65" i="17"/>
  <c r="C679" i="17"/>
  <c r="C177" i="17"/>
  <c r="C811" i="17"/>
  <c r="C309" i="17"/>
  <c r="C467" i="17"/>
  <c r="C970" i="17"/>
  <c r="C378" i="17"/>
  <c r="C880" i="17"/>
  <c r="B431" i="17"/>
  <c r="B935" i="17"/>
  <c r="B432" i="17"/>
  <c r="B934" i="17"/>
  <c r="B691" i="17"/>
  <c r="B189" i="17"/>
  <c r="B511" i="17"/>
  <c r="B9" i="17"/>
  <c r="B299" i="17"/>
  <c r="B801" i="17"/>
  <c r="B481" i="17"/>
  <c r="B984" i="17"/>
  <c r="B462" i="17"/>
  <c r="B964" i="17"/>
  <c r="B461" i="17"/>
  <c r="B965" i="17"/>
  <c r="C10" i="17"/>
  <c r="C512" i="17"/>
  <c r="C100" i="17"/>
  <c r="C602" i="17"/>
  <c r="C447" i="17"/>
  <c r="C950" i="17"/>
  <c r="B163" i="17"/>
  <c r="B665" i="17"/>
  <c r="B195" i="17"/>
  <c r="B697" i="17"/>
  <c r="B255" i="17"/>
  <c r="B757" i="17"/>
  <c r="C454" i="17"/>
  <c r="C957" i="17"/>
  <c r="C481" i="17"/>
  <c r="C984" i="17"/>
  <c r="B1194" i="17"/>
  <c r="B1190" i="17"/>
  <c r="B1197" i="17"/>
  <c r="B1192" i="17"/>
  <c r="B999" i="17"/>
  <c r="B1200" i="17"/>
  <c r="B1217" i="17"/>
  <c r="B497" i="17"/>
  <c r="B1000" i="17"/>
  <c r="B1213" i="17"/>
  <c r="B1199" i="17"/>
  <c r="B1196" i="17"/>
  <c r="B1216" i="17"/>
  <c r="B1211" i="17"/>
  <c r="B1198" i="17"/>
  <c r="B1191" i="17"/>
  <c r="B1193" i="17"/>
  <c r="B1212" i="17"/>
  <c r="B496" i="17"/>
  <c r="B422" i="17"/>
  <c r="B925" i="17"/>
  <c r="B551" i="17"/>
  <c r="B49" i="17"/>
  <c r="B400" i="17"/>
  <c r="B902" i="17"/>
  <c r="B10" i="17"/>
  <c r="B512" i="17"/>
  <c r="C68" i="17"/>
  <c r="C570" i="17"/>
  <c r="B602" i="17"/>
  <c r="B100" i="17"/>
  <c r="B347" i="17"/>
  <c r="B849" i="17"/>
  <c r="C547" i="17"/>
  <c r="C45" i="17"/>
  <c r="C695" i="17"/>
  <c r="C192" i="17"/>
  <c r="C193" i="17"/>
  <c r="C694" i="17"/>
  <c r="B767" i="17"/>
  <c r="B265" i="17"/>
  <c r="B654" i="17"/>
  <c r="B152" i="17"/>
  <c r="B222" i="17"/>
  <c r="B226" i="17"/>
  <c r="B722" i="17"/>
  <c r="B223" i="17"/>
  <c r="B723" i="17"/>
  <c r="B727" i="17"/>
  <c r="B220" i="17"/>
  <c r="B224" i="17"/>
  <c r="B221" i="17"/>
  <c r="B728" i="17"/>
  <c r="B225" i="17"/>
  <c r="B724" i="17"/>
  <c r="B725" i="17"/>
  <c r="B726" i="17"/>
  <c r="C288" i="17"/>
  <c r="C790" i="17"/>
  <c r="B383" i="17"/>
  <c r="B885" i="17"/>
  <c r="B447" i="17"/>
  <c r="B950" i="17"/>
  <c r="B547" i="17"/>
  <c r="B45" i="17"/>
  <c r="B694" i="17"/>
  <c r="B695" i="17"/>
  <c r="B192" i="17"/>
  <c r="B193" i="17"/>
  <c r="C348" i="17"/>
  <c r="C850" i="17"/>
  <c r="C551" i="17"/>
  <c r="C49" i="17"/>
  <c r="C400" i="17"/>
  <c r="C902" i="17"/>
  <c r="C431" i="17"/>
  <c r="C935" i="17"/>
  <c r="C432" i="17"/>
  <c r="C934" i="17"/>
  <c r="B570" i="17"/>
  <c r="B68" i="17"/>
  <c r="B288" i="17"/>
  <c r="B790" i="17"/>
  <c r="C347" i="17"/>
  <c r="C849" i="17"/>
  <c r="B348" i="17"/>
  <c r="B850" i="17"/>
  <c r="C1140" i="17"/>
  <c r="C1141" i="17"/>
  <c r="A1113" i="17"/>
  <c r="A1112" i="17"/>
  <c r="A1114" i="17"/>
  <c r="A1048" i="17"/>
  <c r="A1047" i="17"/>
  <c r="A100" i="17"/>
  <c r="A602" i="17"/>
  <c r="C639" i="17"/>
  <c r="C137" i="17"/>
  <c r="C136" i="17"/>
  <c r="C638" i="17"/>
  <c r="A152" i="17"/>
  <c r="A654" i="17"/>
  <c r="C199" i="17"/>
  <c r="C701" i="17"/>
  <c r="C814" i="17"/>
  <c r="C312" i="17"/>
  <c r="B352" i="17"/>
  <c r="B854" i="17"/>
  <c r="C899" i="17"/>
  <c r="C396" i="17"/>
  <c r="C398" i="17"/>
  <c r="C898" i="17"/>
  <c r="C900" i="17"/>
  <c r="C397" i="17"/>
  <c r="A49" i="17"/>
  <c r="A551" i="17"/>
  <c r="A68" i="17"/>
  <c r="A570" i="17"/>
  <c r="B638" i="17"/>
  <c r="B639" i="17"/>
  <c r="B136" i="17"/>
  <c r="B137" i="17"/>
  <c r="B187" i="17"/>
  <c r="B689" i="17"/>
  <c r="B203" i="17"/>
  <c r="B705" i="17"/>
  <c r="B763" i="17"/>
  <c r="B261" i="17"/>
  <c r="C779" i="17"/>
  <c r="C277" i="17"/>
  <c r="C308" i="17"/>
  <c r="C810" i="17"/>
  <c r="B339" i="17"/>
  <c r="B841" i="17"/>
  <c r="C380" i="17"/>
  <c r="C882" i="17"/>
  <c r="B915" i="17"/>
  <c r="B412" i="17"/>
  <c r="B395" i="17"/>
  <c r="B897" i="17"/>
  <c r="C919" i="17"/>
  <c r="C416" i="17"/>
  <c r="C44" i="17"/>
  <c r="C546" i="17"/>
  <c r="A72" i="17"/>
  <c r="A574" i="17"/>
  <c r="B118" i="17"/>
  <c r="B122" i="17"/>
  <c r="B622" i="17"/>
  <c r="B119" i="17"/>
  <c r="B619" i="17"/>
  <c r="B623" i="17"/>
  <c r="B120" i="17"/>
  <c r="B620" i="17"/>
  <c r="B117" i="17"/>
  <c r="B621" i="17"/>
  <c r="B121" i="17"/>
  <c r="B624" i="17"/>
  <c r="A148" i="17"/>
  <c r="A650" i="17"/>
  <c r="B783" i="17"/>
  <c r="B281" i="17"/>
  <c r="B18" i="17"/>
  <c r="B520" i="17"/>
  <c r="C76" i="17"/>
  <c r="C578" i="17"/>
  <c r="A120" i="17"/>
  <c r="A121" i="17"/>
  <c r="A620" i="17"/>
  <c r="A624" i="17"/>
  <c r="A119" i="17"/>
  <c r="A621" i="17"/>
  <c r="A122" i="17"/>
  <c r="A117" i="17"/>
  <c r="A118" i="17"/>
  <c r="A619" i="17"/>
  <c r="A622" i="17"/>
  <c r="A623" i="17"/>
  <c r="C148" i="17"/>
  <c r="C650" i="17"/>
  <c r="B179" i="17"/>
  <c r="B681" i="17"/>
  <c r="A701" i="17"/>
  <c r="A199" i="17"/>
  <c r="B207" i="17"/>
  <c r="B709" i="17"/>
  <c r="C419" i="17"/>
  <c r="C923" i="17"/>
  <c r="C421" i="17"/>
  <c r="C417" i="17"/>
  <c r="C420" i="17"/>
  <c r="C920" i="17"/>
  <c r="C921" i="17"/>
  <c r="C922" i="17"/>
  <c r="C924" i="17"/>
  <c r="C418" i="17"/>
  <c r="C15" i="17"/>
  <c r="C517" i="17"/>
  <c r="A73" i="17"/>
  <c r="A575" i="17"/>
  <c r="C655" i="17"/>
  <c r="C153" i="17"/>
  <c r="B682" i="17"/>
  <c r="B180" i="17"/>
  <c r="B247" i="17"/>
  <c r="B751" i="17"/>
  <c r="B248" i="17"/>
  <c r="B749" i="17"/>
  <c r="B750" i="17"/>
  <c r="B249" i="17"/>
  <c r="C507" i="17"/>
  <c r="C4" i="17"/>
  <c r="C5" i="17"/>
  <c r="C506" i="17"/>
  <c r="C508" i="17"/>
  <c r="C6" i="17"/>
  <c r="C39" i="17"/>
  <c r="C541" i="17"/>
  <c r="C571" i="17"/>
  <c r="C69" i="17"/>
  <c r="A133" i="17"/>
  <c r="A635" i="17"/>
  <c r="B655" i="17"/>
  <c r="B153" i="17"/>
  <c r="A192" i="17"/>
  <c r="A695" i="17"/>
  <c r="A193" i="17"/>
  <c r="A694" i="17"/>
  <c r="B710" i="17"/>
  <c r="B208" i="17"/>
  <c r="B6" i="17"/>
  <c r="B506" i="17"/>
  <c r="B507" i="17"/>
  <c r="B4" i="17"/>
  <c r="B508" i="17"/>
  <c r="B5" i="17"/>
  <c r="C635" i="17"/>
  <c r="C133" i="17"/>
  <c r="A149" i="17"/>
  <c r="A651" i="17"/>
  <c r="C457" i="17"/>
  <c r="C960" i="17"/>
  <c r="B39" i="17"/>
  <c r="B541" i="17"/>
  <c r="B598" i="17"/>
  <c r="B96" i="17"/>
  <c r="A188" i="17"/>
  <c r="A690" i="17"/>
  <c r="C208" i="17"/>
  <c r="C710" i="17"/>
  <c r="C55" i="17"/>
  <c r="C557" i="17"/>
  <c r="B278" i="17"/>
  <c r="B780" i="17"/>
  <c r="B360" i="17"/>
  <c r="B862" i="17"/>
  <c r="A24" i="17"/>
  <c r="A25" i="17"/>
  <c r="A526" i="17"/>
  <c r="A527" i="17"/>
  <c r="B328" i="17"/>
  <c r="B830" i="17"/>
  <c r="B879" i="17"/>
  <c r="B377" i="17"/>
  <c r="A9" i="17"/>
  <c r="A511" i="17"/>
  <c r="B74" i="17"/>
  <c r="B75" i="17"/>
  <c r="B577" i="17"/>
  <c r="B576" i="17"/>
  <c r="B803" i="17"/>
  <c r="B301" i="17"/>
  <c r="C332" i="17"/>
  <c r="C834" i="17"/>
  <c r="C851" i="17"/>
  <c r="C349" i="17"/>
  <c r="A35" i="17"/>
  <c r="A537" i="17"/>
  <c r="C316" i="17"/>
  <c r="C818" i="17"/>
  <c r="C360" i="17"/>
  <c r="C862" i="17"/>
  <c r="A16" i="17"/>
  <c r="A518" i="17"/>
  <c r="A78" i="17"/>
  <c r="A580" i="17"/>
  <c r="B2" i="17"/>
  <c r="B3" i="17"/>
  <c r="B505" i="17"/>
  <c r="B504" i="17"/>
  <c r="C35" i="17"/>
  <c r="C537" i="17"/>
  <c r="A168" i="17"/>
  <c r="A172" i="17"/>
  <c r="A169" i="17"/>
  <c r="A668" i="17"/>
  <c r="A672" i="17"/>
  <c r="A170" i="17"/>
  <c r="A669" i="17"/>
  <c r="A674" i="17"/>
  <c r="A167" i="17"/>
  <c r="A171" i="17"/>
  <c r="A173" i="17"/>
  <c r="A675" i="17"/>
  <c r="A166" i="17"/>
  <c r="A670" i="17"/>
  <c r="A671" i="17"/>
  <c r="A673" i="17"/>
  <c r="B554" i="17"/>
  <c r="B52" i="17"/>
  <c r="B98" i="17"/>
  <c r="B99" i="17"/>
  <c r="B599" i="17"/>
  <c r="B601" i="17"/>
  <c r="B97" i="17"/>
  <c r="B600" i="17"/>
  <c r="C636" i="17"/>
  <c r="C134" i="17"/>
  <c r="B683" i="17"/>
  <c r="B181" i="17"/>
  <c r="A696" i="17"/>
  <c r="A194" i="17"/>
  <c r="C715" i="17"/>
  <c r="C213" i="17"/>
  <c r="C267" i="17"/>
  <c r="C769" i="17"/>
  <c r="B362" i="17"/>
  <c r="B863" i="17"/>
  <c r="B864" i="17"/>
  <c r="B361" i="17"/>
  <c r="B514" i="17"/>
  <c r="B12" i="17"/>
  <c r="A41" i="17"/>
  <c r="A543" i="17"/>
  <c r="A88" i="17"/>
  <c r="A89" i="17"/>
  <c r="A592" i="17"/>
  <c r="A91" i="17"/>
  <c r="A590" i="17"/>
  <c r="A90" i="17"/>
  <c r="A591" i="17"/>
  <c r="A593" i="17"/>
  <c r="C154" i="17"/>
  <c r="C656" i="17"/>
  <c r="C391" i="17"/>
  <c r="C895" i="17"/>
  <c r="C394" i="17"/>
  <c r="C390" i="17"/>
  <c r="C893" i="17"/>
  <c r="C392" i="17"/>
  <c r="C894" i="17"/>
  <c r="C393" i="17"/>
  <c r="C896" i="17"/>
  <c r="C892" i="17"/>
  <c r="C99" i="17"/>
  <c r="C599" i="17"/>
  <c r="C97" i="17"/>
  <c r="C98" i="17"/>
  <c r="C601" i="17"/>
  <c r="C600" i="17"/>
  <c r="A636" i="17"/>
  <c r="A134" i="17"/>
  <c r="A158" i="17"/>
  <c r="A660" i="17"/>
  <c r="A197" i="17"/>
  <c r="A699" i="17"/>
  <c r="B711" i="17"/>
  <c r="B209" i="17"/>
  <c r="B831" i="17"/>
  <c r="B329" i="17"/>
  <c r="B410" i="17"/>
  <c r="B913" i="17"/>
  <c r="B450" i="17"/>
  <c r="B953" i="17"/>
  <c r="B252" i="17"/>
  <c r="B754" i="17"/>
  <c r="C835" i="17"/>
  <c r="C333" i="17"/>
  <c r="C455" i="17"/>
  <c r="C958" i="17"/>
  <c r="C303" i="17"/>
  <c r="C302" i="17"/>
  <c r="C804" i="17"/>
  <c r="C805" i="17"/>
  <c r="C831" i="17"/>
  <c r="C329" i="17"/>
  <c r="C852" i="17"/>
  <c r="C350" i="17"/>
  <c r="C888" i="17"/>
  <c r="C386" i="17"/>
  <c r="B967" i="17"/>
  <c r="B464" i="17"/>
  <c r="A281" i="17"/>
  <c r="A783" i="17"/>
  <c r="A335" i="17"/>
  <c r="A837" i="17"/>
  <c r="A903" i="17"/>
  <c r="A401" i="17"/>
  <c r="A438" i="17"/>
  <c r="A941" i="17"/>
  <c r="A213" i="17"/>
  <c r="A715" i="17"/>
  <c r="A255" i="17"/>
  <c r="A757" i="17"/>
  <c r="A313" i="17"/>
  <c r="A815" i="17"/>
  <c r="A422" i="17"/>
  <c r="A925" i="17"/>
  <c r="A808" i="17"/>
  <c r="A306" i="17"/>
  <c r="A307" i="17"/>
  <c r="A809" i="17"/>
  <c r="A411" i="17"/>
  <c r="A914" i="17"/>
  <c r="A824" i="17"/>
  <c r="A322" i="17"/>
  <c r="A460" i="17"/>
  <c r="A963" i="17"/>
  <c r="A752" i="17"/>
  <c r="A250" i="17"/>
  <c r="A308" i="17"/>
  <c r="A810" i="17"/>
  <c r="A420" i="17"/>
  <c r="A419" i="17"/>
  <c r="A920" i="17"/>
  <c r="A924" i="17"/>
  <c r="A418" i="17"/>
  <c r="A923" i="17"/>
  <c r="A417" i="17"/>
  <c r="A421" i="17"/>
  <c r="A921" i="17"/>
  <c r="A922" i="17"/>
  <c r="A552" i="17"/>
  <c r="A50" i="17"/>
  <c r="A243" i="17"/>
  <c r="A745" i="17"/>
  <c r="A803" i="17"/>
  <c r="A301" i="17"/>
  <c r="A372" i="17"/>
  <c r="A874" i="17"/>
  <c r="A470" i="17"/>
  <c r="A973" i="17"/>
  <c r="A812" i="17"/>
  <c r="A310" i="17"/>
  <c r="A240" i="17"/>
  <c r="A238" i="17"/>
  <c r="A740" i="17"/>
  <c r="A241" i="17"/>
  <c r="A743" i="17"/>
  <c r="A237" i="17"/>
  <c r="A239" i="17"/>
  <c r="A739" i="17"/>
  <c r="A741" i="17"/>
  <c r="A742" i="17"/>
  <c r="A840" i="17"/>
  <c r="A338" i="17"/>
  <c r="A823" i="17"/>
  <c r="A321" i="17"/>
  <c r="A455" i="17"/>
  <c r="A958" i="17"/>
  <c r="A832" i="17"/>
  <c r="A330" i="17"/>
  <c r="A829" i="17"/>
  <c r="A327" i="17"/>
  <c r="A448" i="17"/>
  <c r="A951" i="17"/>
  <c r="A336" i="17"/>
  <c r="A838" i="17"/>
  <c r="A904" i="17"/>
  <c r="A402" i="17"/>
  <c r="A440" i="17"/>
  <c r="A439" i="17"/>
  <c r="A942" i="17"/>
  <c r="A943" i="17"/>
  <c r="A350" i="17"/>
  <c r="A852" i="17"/>
  <c r="A432" i="17"/>
  <c r="A934" i="17"/>
  <c r="A431" i="17"/>
  <c r="A935" i="17"/>
  <c r="A268" i="17"/>
  <c r="A272" i="17"/>
  <c r="A276" i="17"/>
  <c r="A270" i="17"/>
  <c r="A275" i="17"/>
  <c r="A772" i="17"/>
  <c r="A776" i="17"/>
  <c r="A269" i="17"/>
  <c r="A770" i="17"/>
  <c r="A775" i="17"/>
  <c r="A274" i="17"/>
  <c r="A774" i="17"/>
  <c r="A777" i="17"/>
  <c r="A271" i="17"/>
  <c r="A771" i="17"/>
  <c r="A778" i="17"/>
  <c r="A273" i="17"/>
  <c r="A773" i="17"/>
  <c r="A456" i="17"/>
  <c r="A959" i="17"/>
  <c r="A407" i="17"/>
  <c r="A910" i="17"/>
  <c r="A264" i="17"/>
  <c r="A766" i="17"/>
  <c r="A285" i="17"/>
  <c r="A787" i="17"/>
  <c r="A711" i="17"/>
  <c r="A209" i="17"/>
  <c r="A753" i="17"/>
  <c r="A251" i="17"/>
  <c r="A811" i="17"/>
  <c r="A309" i="17"/>
  <c r="A476" i="17"/>
  <c r="A979" i="17"/>
  <c r="A399" i="17"/>
  <c r="A901" i="17"/>
  <c r="A913" i="17"/>
  <c r="A410" i="17"/>
  <c r="A451" i="17"/>
  <c r="A954" i="17"/>
  <c r="A408" i="17"/>
  <c r="A409" i="17"/>
  <c r="A912" i="17"/>
  <c r="A911" i="17"/>
  <c r="A252" i="17"/>
  <c r="A754" i="17"/>
  <c r="A416" i="17"/>
  <c r="A919" i="17"/>
  <c r="A361" i="17"/>
  <c r="A864" i="17"/>
  <c r="A362" i="17"/>
  <c r="A863" i="17"/>
  <c r="A483" i="17"/>
  <c r="A986" i="17"/>
  <c r="A482" i="17"/>
  <c r="A985" i="17"/>
  <c r="A488" i="17"/>
  <c r="A489" i="17"/>
  <c r="A992" i="17"/>
  <c r="A490" i="17"/>
  <c r="A991" i="17"/>
  <c r="A993" i="17"/>
  <c r="C1054" i="17"/>
  <c r="C1055" i="17"/>
  <c r="B1025" i="17"/>
  <c r="B1029" i="17"/>
  <c r="B1033" i="17"/>
  <c r="B1026" i="17"/>
  <c r="B1030" i="17"/>
  <c r="B1034" i="17"/>
  <c r="B1027" i="17"/>
  <c r="B1031" i="17"/>
  <c r="B1028" i="17"/>
  <c r="B1032" i="17"/>
  <c r="A1026" i="17"/>
  <c r="A1030" i="17"/>
  <c r="A1034" i="17"/>
  <c r="A1028" i="17"/>
  <c r="A1033" i="17"/>
  <c r="A1029" i="17"/>
  <c r="A1025" i="17"/>
  <c r="A1031" i="17"/>
  <c r="A1032" i="17"/>
  <c r="A1027" i="17"/>
  <c r="A1044" i="17"/>
  <c r="A1042" i="17"/>
  <c r="A1043" i="17"/>
  <c r="C1082" i="17"/>
  <c r="C1083" i="17"/>
  <c r="C1063" i="17"/>
  <c r="C1062" i="17"/>
  <c r="B1067" i="17"/>
  <c r="B1064" i="17"/>
  <c r="B1068" i="17"/>
  <c r="B1065" i="17"/>
  <c r="B1069" i="17"/>
  <c r="B1066" i="17"/>
  <c r="B1087" i="17"/>
  <c r="B1091" i="17"/>
  <c r="B1088" i="17"/>
  <c r="B1089" i="17"/>
  <c r="B1090" i="17"/>
  <c r="B1086" i="17"/>
  <c r="A1038" i="17"/>
  <c r="A1096" i="17"/>
  <c r="A1100" i="17"/>
  <c r="A1035" i="17"/>
  <c r="A1040" i="17"/>
  <c r="A1099" i="17"/>
  <c r="A1036" i="17"/>
  <c r="A1041" i="17"/>
  <c r="A1101" i="17"/>
  <c r="A1037" i="17"/>
  <c r="A1097" i="17"/>
  <c r="A1046" i="17"/>
  <c r="A1098" i="17"/>
  <c r="A1050" i="17"/>
  <c r="A1039" i="17"/>
  <c r="C1093" i="17"/>
  <c r="C1094" i="17"/>
  <c r="C1092" i="17"/>
  <c r="A498" i="17"/>
  <c r="A495" i="17"/>
  <c r="A1144" i="17"/>
  <c r="A1176" i="17"/>
  <c r="A1177" i="17"/>
  <c r="A1143" i="17"/>
  <c r="A1085" i="17"/>
  <c r="A1084" i="17"/>
  <c r="C1052" i="17"/>
  <c r="C1053" i="17"/>
  <c r="C1077" i="17"/>
  <c r="A1088" i="17"/>
  <c r="A1086" i="17"/>
  <c r="A1091" i="17"/>
  <c r="A1087" i="17"/>
  <c r="A1089" i="17"/>
  <c r="A1090" i="17"/>
  <c r="C1131" i="17"/>
  <c r="C1128" i="17"/>
  <c r="C1132" i="17"/>
  <c r="C1129" i="17"/>
  <c r="C1130" i="17"/>
  <c r="C1102" i="17"/>
  <c r="C1183" i="17"/>
  <c r="C1103" i="17"/>
  <c r="C1104" i="17"/>
  <c r="C1095" i="17"/>
  <c r="C1105" i="17"/>
  <c r="B1102" i="17"/>
  <c r="B1183" i="17"/>
  <c r="B1103" i="17"/>
  <c r="B1104" i="17"/>
  <c r="B1095" i="17"/>
  <c r="B1105" i="17"/>
  <c r="A1001" i="17"/>
  <c r="A997" i="17"/>
  <c r="A998" i="17"/>
  <c r="C1005" i="17"/>
  <c r="C1006" i="17"/>
  <c r="C1003" i="17"/>
  <c r="C1004" i="17"/>
  <c r="A1180" i="17"/>
  <c r="A1181" i="17"/>
  <c r="B58" i="17"/>
  <c r="B560" i="17"/>
  <c r="C16" i="17"/>
  <c r="C518" i="17"/>
  <c r="B158" i="17"/>
  <c r="B660" i="17"/>
  <c r="B250" i="17"/>
  <c r="B752" i="17"/>
  <c r="B322" i="17"/>
  <c r="B824" i="17"/>
  <c r="C442" i="17"/>
  <c r="C945" i="17"/>
  <c r="B406" i="17"/>
  <c r="B909" i="17"/>
  <c r="B162" i="17"/>
  <c r="B664" i="17"/>
  <c r="C218" i="17"/>
  <c r="C720" i="17"/>
  <c r="C298" i="17"/>
  <c r="C800" i="17"/>
  <c r="B883" i="17"/>
  <c r="B381" i="17"/>
  <c r="B449" i="17"/>
  <c r="B952" i="17"/>
  <c r="C979" i="17"/>
  <c r="C476" i="17"/>
  <c r="B470" i="17"/>
  <c r="B973" i="17"/>
  <c r="B759" i="17"/>
  <c r="B257" i="17"/>
  <c r="B526" i="17"/>
  <c r="B527" i="17"/>
  <c r="B24" i="17"/>
  <c r="B25" i="17"/>
  <c r="C58" i="17"/>
  <c r="C560" i="17"/>
  <c r="C158" i="17"/>
  <c r="C660" i="17"/>
  <c r="C824" i="17"/>
  <c r="C322" i="17"/>
  <c r="B1182" i="17"/>
  <c r="B491" i="17"/>
  <c r="B1187" i="17"/>
  <c r="B995" i="17"/>
  <c r="B994" i="17"/>
  <c r="B492" i="17"/>
  <c r="B996" i="17"/>
  <c r="B493" i="17"/>
  <c r="B1184" i="17"/>
  <c r="B1189" i="17"/>
  <c r="C59" i="17"/>
  <c r="C561" i="17"/>
  <c r="C251" i="17"/>
  <c r="C753" i="17"/>
  <c r="B138" i="17"/>
  <c r="B640" i="17"/>
  <c r="B214" i="17"/>
  <c r="B716" i="17"/>
  <c r="C250" i="17"/>
  <c r="C752" i="17"/>
  <c r="B294" i="17"/>
  <c r="B796" i="17"/>
  <c r="B346" i="17"/>
  <c r="B848" i="17"/>
  <c r="C11" i="17"/>
  <c r="C513" i="17"/>
  <c r="C651" i="17"/>
  <c r="C149" i="17"/>
  <c r="B238" i="17"/>
  <c r="B239" i="17"/>
  <c r="B739" i="17"/>
  <c r="B743" i="17"/>
  <c r="B240" i="17"/>
  <c r="B237" i="17"/>
  <c r="B241" i="17"/>
  <c r="B740" i="17"/>
  <c r="B741" i="17"/>
  <c r="B742" i="17"/>
  <c r="C191" i="17"/>
  <c r="C693" i="17"/>
  <c r="B251" i="17"/>
  <c r="B753" i="17"/>
  <c r="B446" i="17"/>
  <c r="B949" i="17"/>
  <c r="B690" i="17"/>
  <c r="B188" i="17"/>
  <c r="B755" i="17"/>
  <c r="B253" i="17"/>
  <c r="B215" i="17"/>
  <c r="B717" i="17"/>
  <c r="C259" i="17"/>
  <c r="C761" i="17"/>
  <c r="C258" i="17"/>
  <c r="C760" i="17"/>
  <c r="B378" i="17"/>
  <c r="B880" i="17"/>
  <c r="C462" i="17"/>
  <c r="C964" i="17"/>
  <c r="C965" i="17"/>
  <c r="C461" i="17"/>
  <c r="B94" i="17"/>
  <c r="B595" i="17"/>
  <c r="B93" i="17"/>
  <c r="B596" i="17"/>
  <c r="B1059" i="17"/>
  <c r="B1060" i="17"/>
  <c r="B1061" i="17"/>
  <c r="C163" i="17"/>
  <c r="C665" i="17"/>
  <c r="C927" i="17"/>
  <c r="C426" i="17"/>
  <c r="C424" i="17"/>
  <c r="C425" i="17"/>
  <c r="C928" i="17"/>
  <c r="C929" i="17"/>
  <c r="B438" i="17"/>
  <c r="B941" i="17"/>
  <c r="C284" i="17"/>
  <c r="C786" i="17"/>
  <c r="C215" i="17"/>
  <c r="C717" i="17"/>
  <c r="C307" i="17"/>
  <c r="C809" i="17"/>
  <c r="B932" i="17"/>
  <c r="B429" i="17"/>
  <c r="B987" i="17"/>
  <c r="B484" i="17"/>
  <c r="B1043" i="17"/>
  <c r="B1044" i="17"/>
  <c r="B1042" i="17"/>
  <c r="B466" i="17"/>
  <c r="B969" i="17"/>
  <c r="B550" i="17"/>
  <c r="B48" i="17"/>
  <c r="C204" i="17"/>
  <c r="C706" i="17"/>
  <c r="C264" i="17"/>
  <c r="C766" i="17"/>
  <c r="C487" i="17"/>
  <c r="C485" i="17"/>
  <c r="C486" i="17"/>
  <c r="C989" i="17"/>
  <c r="C990" i="17"/>
  <c r="C988" i="17"/>
  <c r="B175" i="17"/>
  <c r="B677" i="17"/>
  <c r="B258" i="17"/>
  <c r="B259" i="17"/>
  <c r="B760" i="17"/>
  <c r="B761" i="17"/>
  <c r="C987" i="17"/>
  <c r="C484" i="17"/>
  <c r="C1043" i="17"/>
  <c r="C1042" i="17"/>
  <c r="C1044" i="17"/>
  <c r="B404" i="17"/>
  <c r="B906" i="17"/>
  <c r="C963" i="17"/>
  <c r="C460" i="17"/>
  <c r="C14" i="17"/>
  <c r="C516" i="17"/>
  <c r="C72" i="17"/>
  <c r="C574" i="17"/>
  <c r="B666" i="17"/>
  <c r="B164" i="17"/>
  <c r="C746" i="17"/>
  <c r="C244" i="17"/>
  <c r="C355" i="17"/>
  <c r="C857" i="17"/>
  <c r="C459" i="17"/>
  <c r="C962" i="17"/>
  <c r="C1123" i="17"/>
  <c r="C1120" i="17"/>
  <c r="C1124" i="17"/>
  <c r="C1121" i="17"/>
  <c r="C1122" i="17"/>
  <c r="B963" i="17"/>
  <c r="B460" i="17"/>
  <c r="C698" i="17"/>
  <c r="C196" i="17"/>
  <c r="B387" i="17"/>
  <c r="B889" i="17"/>
  <c r="C823" i="17"/>
  <c r="C321" i="17"/>
  <c r="C404" i="17"/>
  <c r="C906" i="17"/>
  <c r="B14" i="17"/>
  <c r="B516" i="17"/>
  <c r="B574" i="17"/>
  <c r="B72" i="17"/>
  <c r="B698" i="17"/>
  <c r="B196" i="17"/>
  <c r="B244" i="17"/>
  <c r="B746" i="17"/>
  <c r="C296" i="17"/>
  <c r="C798" i="17"/>
  <c r="B355" i="17"/>
  <c r="B857" i="17"/>
  <c r="B459" i="17"/>
  <c r="B962" i="17"/>
  <c r="C91" i="17"/>
  <c r="C591" i="17"/>
  <c r="C89" i="17"/>
  <c r="C90" i="17"/>
  <c r="C592" i="17"/>
  <c r="C593" i="17"/>
  <c r="C88" i="17"/>
  <c r="C590" i="17"/>
  <c r="C1204" i="17"/>
  <c r="C1205" i="17"/>
  <c r="C1206" i="17"/>
  <c r="A1141" i="17"/>
  <c r="A1140" i="17"/>
  <c r="C1112" i="17"/>
  <c r="C1113" i="17"/>
  <c r="C1114" i="17"/>
  <c r="C1223" i="17"/>
  <c r="C1227" i="17"/>
  <c r="C1224" i="17"/>
  <c r="C1228" i="17"/>
  <c r="C1225" i="17"/>
  <c r="C1229" i="17"/>
  <c r="C1226" i="17"/>
  <c r="C1230" i="17"/>
  <c r="C1203" i="17"/>
  <c r="C1201" i="17"/>
  <c r="C1202" i="17"/>
  <c r="C1047" i="17"/>
  <c r="C1048" i="17"/>
  <c r="B62" i="17"/>
  <c r="B562" i="17"/>
  <c r="B566" i="17"/>
  <c r="B63" i="17"/>
  <c r="B563" i="17"/>
  <c r="B60" i="17"/>
  <c r="B64" i="17"/>
  <c r="B61" i="17"/>
  <c r="B564" i="17"/>
  <c r="B565" i="17"/>
  <c r="A191" i="17"/>
  <c r="A693" i="17"/>
  <c r="C763" i="17"/>
  <c r="C261" i="17"/>
  <c r="B323" i="17"/>
  <c r="B825" i="17"/>
  <c r="B398" i="17"/>
  <c r="B899" i="17"/>
  <c r="B396" i="17"/>
  <c r="B397" i="17"/>
  <c r="B898" i="17"/>
  <c r="B900" i="17"/>
  <c r="B434" i="17"/>
  <c r="B435" i="17"/>
  <c r="B939" i="17"/>
  <c r="B433" i="17"/>
  <c r="B936" i="17"/>
  <c r="B436" i="17"/>
  <c r="B937" i="17"/>
  <c r="B938" i="17"/>
  <c r="A524" i="17"/>
  <c r="A22" i="17"/>
  <c r="A156" i="17"/>
  <c r="A658" i="17"/>
  <c r="C211" i="17"/>
  <c r="C713" i="17"/>
  <c r="B308" i="17"/>
  <c r="B810" i="17"/>
  <c r="C327" i="17"/>
  <c r="C829" i="17"/>
  <c r="B344" i="17"/>
  <c r="B846" i="17"/>
  <c r="B959" i="17"/>
  <c r="B456" i="17"/>
  <c r="C22" i="17"/>
  <c r="C524" i="17"/>
  <c r="B546" i="17"/>
  <c r="B44" i="17"/>
  <c r="A136" i="17"/>
  <c r="A137" i="17"/>
  <c r="A639" i="17"/>
  <c r="A638" i="17"/>
  <c r="A183" i="17"/>
  <c r="A685" i="17"/>
  <c r="A203" i="17"/>
  <c r="A705" i="17"/>
  <c r="B327" i="17"/>
  <c r="B829" i="17"/>
  <c r="B903" i="17"/>
  <c r="B401" i="17"/>
  <c r="A4" i="17"/>
  <c r="A508" i="17"/>
  <c r="A6" i="17"/>
  <c r="A5" i="17"/>
  <c r="A506" i="17"/>
  <c r="A507" i="17"/>
  <c r="C51" i="17"/>
  <c r="C553" i="17"/>
  <c r="A77" i="17"/>
  <c r="A579" i="17"/>
  <c r="B659" i="17"/>
  <c r="B157" i="17"/>
  <c r="A184" i="17"/>
  <c r="A686" i="17"/>
  <c r="B19" i="17"/>
  <c r="B521" i="17"/>
  <c r="B51" i="17"/>
  <c r="B553" i="17"/>
  <c r="A157" i="17"/>
  <c r="A659" i="17"/>
  <c r="A176" i="17"/>
  <c r="A678" i="17"/>
  <c r="A196" i="17"/>
  <c r="A698" i="17"/>
  <c r="B23" i="17"/>
  <c r="B525" i="17"/>
  <c r="B575" i="17"/>
  <c r="B73" i="17"/>
  <c r="A153" i="17"/>
  <c r="A655" i="17"/>
  <c r="A19" i="17"/>
  <c r="A521" i="17"/>
  <c r="A547" i="17"/>
  <c r="A45" i="17"/>
  <c r="A69" i="17"/>
  <c r="A571" i="17"/>
  <c r="B603" i="17"/>
  <c r="B101" i="17"/>
  <c r="B714" i="17"/>
  <c r="B212" i="17"/>
  <c r="C788" i="17"/>
  <c r="C286" i="17"/>
  <c r="B815" i="17"/>
  <c r="B313" i="17"/>
  <c r="C855" i="17"/>
  <c r="C353" i="17"/>
  <c r="B887" i="17"/>
  <c r="B384" i="17"/>
  <c r="B385" i="17"/>
  <c r="B886" i="17"/>
  <c r="C463" i="17"/>
  <c r="C966" i="17"/>
  <c r="A544" i="17"/>
  <c r="A42" i="17"/>
  <c r="C340" i="17"/>
  <c r="C842" i="17"/>
  <c r="B458" i="17"/>
  <c r="B961" i="17"/>
  <c r="C12" i="17"/>
  <c r="C514" i="17"/>
  <c r="B286" i="17"/>
  <c r="B788" i="17"/>
  <c r="C803" i="17"/>
  <c r="C301" i="17"/>
  <c r="B855" i="17"/>
  <c r="B353" i="17"/>
  <c r="B474" i="17"/>
  <c r="B475" i="17"/>
  <c r="B473" i="17"/>
  <c r="B978" i="17"/>
  <c r="B976" i="17"/>
  <c r="B977" i="17"/>
  <c r="B78" i="17"/>
  <c r="B580" i="17"/>
  <c r="B791" i="17"/>
  <c r="B289" i="17"/>
  <c r="B402" i="17"/>
  <c r="B904" i="17"/>
  <c r="B35" i="17"/>
  <c r="B537" i="17"/>
  <c r="B543" i="17"/>
  <c r="B41" i="17"/>
  <c r="A67" i="17"/>
  <c r="A569" i="17"/>
  <c r="B194" i="17"/>
  <c r="B696" i="17"/>
  <c r="C683" i="17"/>
  <c r="C181" i="17"/>
  <c r="B699" i="17"/>
  <c r="B197" i="17"/>
  <c r="B719" i="17"/>
  <c r="B217" i="17"/>
  <c r="C78" i="17"/>
  <c r="C580" i="17"/>
  <c r="A99" i="17"/>
  <c r="A600" i="17"/>
  <c r="A98" i="17"/>
  <c r="A599" i="17"/>
  <c r="A97" i="17"/>
  <c r="A601" i="17"/>
  <c r="B166" i="17"/>
  <c r="B170" i="17"/>
  <c r="B670" i="17"/>
  <c r="B674" i="17"/>
  <c r="B167" i="17"/>
  <c r="B171" i="17"/>
  <c r="B671" i="17"/>
  <c r="B675" i="17"/>
  <c r="B168" i="17"/>
  <c r="B172" i="17"/>
  <c r="B173" i="17"/>
  <c r="B673" i="17"/>
  <c r="B668" i="17"/>
  <c r="B669" i="17"/>
  <c r="B169" i="17"/>
  <c r="B672" i="17"/>
  <c r="C256" i="17"/>
  <c r="C758" i="17"/>
  <c r="C103" i="17"/>
  <c r="C107" i="17"/>
  <c r="C607" i="17"/>
  <c r="C105" i="17"/>
  <c r="C106" i="17"/>
  <c r="C104" i="17"/>
  <c r="C608" i="17"/>
  <c r="C604" i="17"/>
  <c r="C609" i="17"/>
  <c r="C605" i="17"/>
  <c r="C606" i="17"/>
  <c r="C102" i="17"/>
  <c r="A640" i="17"/>
  <c r="A138" i="17"/>
  <c r="A181" i="17"/>
  <c r="A683" i="17"/>
  <c r="C703" i="17"/>
  <c r="C201" i="17"/>
  <c r="C252" i="17"/>
  <c r="C754" i="17"/>
  <c r="B310" i="17"/>
  <c r="B812" i="17"/>
  <c r="C374" i="17"/>
  <c r="C876" i="17"/>
  <c r="C410" i="17"/>
  <c r="C913" i="17"/>
  <c r="C52" i="17"/>
  <c r="C554" i="17"/>
  <c r="B399" i="17"/>
  <c r="B901" i="17"/>
  <c r="C819" i="17"/>
  <c r="C317" i="17"/>
  <c r="B839" i="17"/>
  <c r="B337" i="17"/>
  <c r="C967" i="17"/>
  <c r="C464" i="17"/>
  <c r="B290" i="17"/>
  <c r="B291" i="17"/>
  <c r="B292" i="17"/>
  <c r="B792" i="17"/>
  <c r="B793" i="17"/>
  <c r="B794" i="17"/>
  <c r="C310" i="17"/>
  <c r="C812" i="17"/>
  <c r="B354" i="17"/>
  <c r="B856" i="17"/>
  <c r="B482" i="17"/>
  <c r="B985" i="17"/>
  <c r="A47" i="17"/>
  <c r="A549" i="17"/>
  <c r="A717" i="17"/>
  <c r="A215" i="17"/>
  <c r="A288" i="17"/>
  <c r="A790" i="17"/>
  <c r="A352" i="17"/>
  <c r="A854" i="17"/>
  <c r="A457" i="17"/>
  <c r="A960" i="17"/>
  <c r="A768" i="17"/>
  <c r="A266" i="17"/>
  <c r="A328" i="17"/>
  <c r="A830" i="17"/>
  <c r="A844" i="17"/>
  <c r="A342" i="17"/>
  <c r="A430" i="17"/>
  <c r="A933" i="17"/>
  <c r="A217" i="17"/>
  <c r="A719" i="17"/>
  <c r="A333" i="17"/>
  <c r="A835" i="17"/>
  <c r="A720" i="17"/>
  <c r="A218" i="17"/>
  <c r="A334" i="17"/>
  <c r="A836" i="17"/>
  <c r="A816" i="17"/>
  <c r="A314" i="17"/>
  <c r="A441" i="17"/>
  <c r="A944" i="17"/>
  <c r="A300" i="17"/>
  <c r="A802" i="17"/>
  <c r="A261" i="17"/>
  <c r="A763" i="17"/>
  <c r="A323" i="17"/>
  <c r="A825" i="17"/>
  <c r="A383" i="17"/>
  <c r="A885" i="17"/>
  <c r="A316" i="17"/>
  <c r="A818" i="17"/>
  <c r="A377" i="17"/>
  <c r="A879" i="17"/>
  <c r="A236" i="17"/>
  <c r="A738" i="17"/>
  <c r="A341" i="17"/>
  <c r="A843" i="17"/>
  <c r="A424" i="17"/>
  <c r="A425" i="17"/>
  <c r="A928" i="17"/>
  <c r="A426" i="17"/>
  <c r="A929" i="17"/>
  <c r="A927" i="17"/>
  <c r="A260" i="17"/>
  <c r="A762" i="17"/>
  <c r="A447" i="17"/>
  <c r="A950" i="17"/>
  <c r="A860" i="17"/>
  <c r="A358" i="17"/>
  <c r="A254" i="17"/>
  <c r="A756" i="17"/>
  <c r="A344" i="17"/>
  <c r="A846" i="17"/>
  <c r="A466" i="17"/>
  <c r="A969" i="17"/>
  <c r="A216" i="17"/>
  <c r="A718" i="17"/>
  <c r="A791" i="17"/>
  <c r="A289" i="17"/>
  <c r="A855" i="17"/>
  <c r="A353" i="17"/>
  <c r="A961" i="17"/>
  <c r="A458" i="17"/>
  <c r="A267" i="17"/>
  <c r="A769" i="17"/>
  <c r="A459" i="17"/>
  <c r="A962" i="17"/>
  <c r="A297" i="17"/>
  <c r="A799" i="17"/>
  <c r="A400" i="17"/>
  <c r="A902" i="17"/>
  <c r="A296" i="17"/>
  <c r="A798" i="17"/>
  <c r="A940" i="17"/>
  <c r="A437" i="17"/>
  <c r="A331" i="17"/>
  <c r="A833" i="17"/>
  <c r="A396" i="17"/>
  <c r="A398" i="17"/>
  <c r="A900" i="17"/>
  <c r="A397" i="17"/>
  <c r="A898" i="17"/>
  <c r="A899" i="17"/>
  <c r="A966" i="17"/>
  <c r="A463" i="17"/>
  <c r="A764" i="17"/>
  <c r="A262" i="17"/>
  <c r="A324" i="17"/>
  <c r="A826" i="17"/>
  <c r="A384" i="17"/>
  <c r="A887" i="17"/>
  <c r="A385" i="17"/>
  <c r="A886" i="17"/>
  <c r="A205" i="17"/>
  <c r="A707" i="17"/>
  <c r="A325" i="17"/>
  <c r="A827" i="17"/>
  <c r="A918" i="17"/>
  <c r="A415" i="17"/>
  <c r="A716" i="17"/>
  <c r="A214" i="17"/>
  <c r="A828" i="17"/>
  <c r="A326" i="17"/>
  <c r="A916" i="17"/>
  <c r="A413" i="17"/>
  <c r="A302" i="17"/>
  <c r="A804" i="17"/>
  <c r="A303" i="17"/>
  <c r="A805" i="17"/>
  <c r="A427" i="17"/>
  <c r="A930" i="17"/>
  <c r="A311" i="17"/>
  <c r="A813" i="17"/>
  <c r="A452" i="17"/>
  <c r="A955" i="17"/>
  <c r="B1015" i="17"/>
  <c r="B1019" i="17"/>
  <c r="B1016" i="17"/>
  <c r="B1020" i="17"/>
  <c r="B1013" i="17"/>
  <c r="B1017" i="17"/>
  <c r="B1014" i="17"/>
  <c r="B1018" i="17"/>
  <c r="A984" i="17"/>
  <c r="A481" i="17"/>
  <c r="A484" i="17"/>
  <c r="A987" i="17"/>
  <c r="A492" i="17"/>
  <c r="A1182" i="17"/>
  <c r="A996" i="17"/>
  <c r="A493" i="17"/>
  <c r="A1187" i="17"/>
  <c r="A994" i="17"/>
  <c r="A491" i="17"/>
  <c r="A995" i="17"/>
  <c r="A1184" i="17"/>
  <c r="A1189" i="17"/>
  <c r="A988" i="17"/>
  <c r="A485" i="17"/>
  <c r="A486" i="17"/>
  <c r="A487" i="17"/>
  <c r="A989" i="17"/>
  <c r="A990" i="17"/>
  <c r="A1016" i="17"/>
  <c r="A1020" i="17"/>
  <c r="A1014" i="17"/>
  <c r="A1019" i="17"/>
  <c r="A1015" i="17"/>
  <c r="A1017" i="17"/>
  <c r="A1013" i="17"/>
  <c r="A1018" i="17"/>
  <c r="C1025" i="17"/>
  <c r="C1029" i="17"/>
  <c r="C1033" i="17"/>
  <c r="C1030" i="17"/>
  <c r="C1026" i="17"/>
  <c r="C1031" i="17"/>
  <c r="C1027" i="17"/>
  <c r="C1032" i="17"/>
  <c r="C1028" i="17"/>
  <c r="C1034" i="17"/>
  <c r="B43" i="17"/>
  <c r="B545" i="17"/>
  <c r="B1063" i="17"/>
  <c r="B1062" i="17"/>
  <c r="B498" i="17"/>
  <c r="B495" i="17"/>
  <c r="C1087" i="17"/>
  <c r="C1091" i="17"/>
  <c r="C1088" i="17"/>
  <c r="C1089" i="17"/>
  <c r="C1090" i="17"/>
  <c r="C1086" i="17"/>
  <c r="B500" i="17"/>
  <c r="B501" i="17"/>
  <c r="B502" i="17"/>
  <c r="A501" i="17"/>
  <c r="A500" i="17"/>
  <c r="A502" i="17"/>
  <c r="A1103" i="17"/>
  <c r="A1095" i="17"/>
  <c r="A1183" i="17"/>
  <c r="A1102" i="17"/>
  <c r="A1105" i="17"/>
  <c r="A1104" i="17"/>
  <c r="A1185" i="17"/>
  <c r="A1186" i="17"/>
  <c r="C1001" i="17"/>
  <c r="C997" i="17"/>
  <c r="C998" i="17"/>
  <c r="A1119" i="17"/>
  <c r="A1134" i="17"/>
  <c r="A1117" i="17"/>
  <c r="A1118" i="17"/>
  <c r="B510" i="17"/>
  <c r="B8" i="17"/>
  <c r="B34" i="17"/>
  <c r="B536" i="17"/>
  <c r="C162" i="17"/>
  <c r="C664" i="17"/>
  <c r="B326" i="17"/>
  <c r="B828" i="17"/>
  <c r="C883" i="17"/>
  <c r="C381" i="17"/>
  <c r="C449" i="17"/>
  <c r="C952" i="17"/>
  <c r="C470" i="17"/>
  <c r="C973" i="17"/>
  <c r="B67" i="17"/>
  <c r="B569" i="17"/>
  <c r="B454" i="17"/>
  <c r="B957" i="17"/>
  <c r="B42" i="17"/>
  <c r="B544" i="17"/>
  <c r="C808" i="17"/>
  <c r="C306" i="17"/>
  <c r="B330" i="17"/>
  <c r="B832" i="17"/>
  <c r="B1185" i="17"/>
  <c r="B1186" i="17"/>
  <c r="C807" i="17"/>
  <c r="C305" i="17"/>
  <c r="C34" i="17"/>
  <c r="C536" i="17"/>
  <c r="C572" i="17"/>
  <c r="C70" i="17"/>
  <c r="C143" i="17"/>
  <c r="C142" i="17"/>
  <c r="C645" i="17"/>
  <c r="C644" i="17"/>
  <c r="B218" i="17"/>
  <c r="B720" i="17"/>
  <c r="C254" i="17"/>
  <c r="C756" i="17"/>
  <c r="B298" i="17"/>
  <c r="B800" i="17"/>
  <c r="C326" i="17"/>
  <c r="C828" i="17"/>
  <c r="B979" i="17"/>
  <c r="B476" i="17"/>
  <c r="C299" i="17"/>
  <c r="C801" i="17"/>
  <c r="B663" i="17"/>
  <c r="B161" i="17"/>
  <c r="C7" i="17"/>
  <c r="C509" i="17"/>
  <c r="B142" i="17"/>
  <c r="B143" i="17"/>
  <c r="B644" i="17"/>
  <c r="B645" i="17"/>
  <c r="B254" i="17"/>
  <c r="B756" i="17"/>
  <c r="B567" i="17"/>
  <c r="B65" i="17"/>
  <c r="C755" i="17"/>
  <c r="C253" i="17"/>
  <c r="B467" i="17"/>
  <c r="B970" i="17"/>
  <c r="B90" i="17"/>
  <c r="B590" i="17"/>
  <c r="B91" i="17"/>
  <c r="B591" i="17"/>
  <c r="B88" i="17"/>
  <c r="B593" i="17"/>
  <c r="B592" i="17"/>
  <c r="B89" i="17"/>
  <c r="B679" i="17"/>
  <c r="B177" i="17"/>
  <c r="B626" i="17"/>
  <c r="B123" i="17"/>
  <c r="B124" i="17"/>
  <c r="B625" i="17"/>
  <c r="B263" i="17"/>
  <c r="B765" i="17"/>
  <c r="C236" i="17"/>
  <c r="C738" i="17"/>
  <c r="C759" i="17"/>
  <c r="C257" i="17"/>
  <c r="C911" i="17"/>
  <c r="C409" i="17"/>
  <c r="C912" i="17"/>
  <c r="C408" i="17"/>
  <c r="B471" i="17"/>
  <c r="B975" i="17"/>
  <c r="B974" i="17"/>
  <c r="B472" i="17"/>
  <c r="B219" i="17"/>
  <c r="B721" i="17"/>
  <c r="C884" i="17"/>
  <c r="C382" i="17"/>
  <c r="B296" i="17"/>
  <c r="B798" i="17"/>
  <c r="B478" i="17"/>
  <c r="B981" i="17"/>
  <c r="B787" i="17"/>
  <c r="B285" i="17"/>
  <c r="C932" i="17"/>
  <c r="C429" i="17"/>
  <c r="C219" i="17"/>
  <c r="C721" i="17"/>
  <c r="B243" i="17"/>
  <c r="B745" i="17"/>
  <c r="C335" i="17"/>
  <c r="C837" i="17"/>
  <c r="C466" i="17"/>
  <c r="C969" i="17"/>
  <c r="B490" i="17"/>
  <c r="B991" i="17"/>
  <c r="B489" i="17"/>
  <c r="B992" i="17"/>
  <c r="B488" i="17"/>
  <c r="B993" i="17"/>
  <c r="B1180" i="17"/>
  <c r="B1181" i="17"/>
  <c r="B469" i="17"/>
  <c r="B972" i="17"/>
  <c r="B414" i="17"/>
  <c r="B917" i="17"/>
  <c r="B823" i="17"/>
  <c r="B321" i="17"/>
  <c r="C152" i="17"/>
  <c r="C654" i="17"/>
  <c r="C223" i="17"/>
  <c r="C723" i="17"/>
  <c r="C727" i="17"/>
  <c r="C224" i="17"/>
  <c r="C725" i="17"/>
  <c r="C220" i="17"/>
  <c r="C225" i="17"/>
  <c r="C726" i="17"/>
  <c r="C221" i="17"/>
  <c r="C722" i="17"/>
  <c r="C222" i="17"/>
  <c r="C724" i="17"/>
  <c r="C728" i="17"/>
  <c r="C226" i="17"/>
  <c r="C383" i="17"/>
  <c r="C885" i="17"/>
  <c r="C123" i="17"/>
  <c r="C625" i="17"/>
  <c r="C124" i="17"/>
  <c r="C626" i="17"/>
  <c r="C243" i="17"/>
  <c r="C745" i="17"/>
  <c r="C263" i="17"/>
  <c r="C765" i="17"/>
  <c r="B335" i="17"/>
  <c r="B837" i="17"/>
  <c r="B382" i="17"/>
  <c r="B884" i="17"/>
  <c r="C438" i="17"/>
  <c r="C941" i="17"/>
  <c r="C1180" i="17"/>
  <c r="C1181" i="17"/>
  <c r="C372" i="17"/>
  <c r="C874" i="17"/>
  <c r="C411" i="17"/>
  <c r="C914" i="17"/>
  <c r="B634" i="17"/>
  <c r="B132" i="17"/>
  <c r="B706" i="17"/>
  <c r="B204" i="17"/>
  <c r="C235" i="17"/>
  <c r="C735" i="17"/>
  <c r="C234" i="17"/>
  <c r="C736" i="17"/>
  <c r="C737" i="17"/>
  <c r="C232" i="17"/>
  <c r="C233" i="17"/>
  <c r="C734" i="17"/>
  <c r="B264" i="17"/>
  <c r="B766" i="17"/>
  <c r="C304" i="17"/>
  <c r="C806" i="17"/>
  <c r="C371" i="17"/>
  <c r="C873" i="17"/>
  <c r="B486" i="17"/>
  <c r="B487" i="17"/>
  <c r="B989" i="17"/>
  <c r="B990" i="17"/>
  <c r="B485" i="17"/>
  <c r="B988" i="17"/>
  <c r="B843" i="17"/>
  <c r="B341" i="17"/>
  <c r="B372" i="17"/>
  <c r="B874" i="17"/>
  <c r="C184" i="17"/>
  <c r="C686" i="17"/>
  <c r="B234" i="17"/>
  <c r="B235" i="17"/>
  <c r="B735" i="17"/>
  <c r="B232" i="17"/>
  <c r="B734" i="17"/>
  <c r="B736" i="17"/>
  <c r="B233" i="17"/>
  <c r="B737" i="17"/>
  <c r="B304" i="17"/>
  <c r="B806" i="17"/>
  <c r="C403" i="17"/>
  <c r="C905" i="17"/>
  <c r="C667" i="17"/>
  <c r="C165" i="17"/>
  <c r="C663" i="17"/>
  <c r="C161" i="17"/>
  <c r="B411" i="17"/>
  <c r="B914" i="17"/>
  <c r="C48" i="17"/>
  <c r="C550" i="17"/>
  <c r="C132" i="17"/>
  <c r="C634" i="17"/>
  <c r="B371" i="17"/>
  <c r="B873" i="17"/>
  <c r="B403" i="17"/>
  <c r="B905" i="17"/>
  <c r="B667" i="17"/>
  <c r="B165" i="17"/>
  <c r="B1204" i="17"/>
  <c r="B1205" i="17"/>
  <c r="B1206" i="17"/>
  <c r="B1223" i="17"/>
  <c r="B1227" i="17"/>
  <c r="B1224" i="17"/>
  <c r="B1228" i="17"/>
  <c r="B1225" i="17"/>
  <c r="B1229" i="17"/>
  <c r="B1226" i="17"/>
  <c r="B1230" i="17"/>
  <c r="A1224" i="17"/>
  <c r="A1228" i="17"/>
  <c r="A1227" i="17"/>
  <c r="A1223" i="17"/>
  <c r="A1229" i="17"/>
  <c r="A1226" i="17"/>
  <c r="A1230" i="17"/>
  <c r="A1225" i="17"/>
  <c r="A848" i="17"/>
  <c r="A346" i="17"/>
  <c r="A404" i="17"/>
  <c r="A906" i="17"/>
  <c r="A265" i="17"/>
  <c r="A767" i="17"/>
  <c r="A277" i="17"/>
  <c r="A779" i="17"/>
  <c r="A339" i="17"/>
  <c r="A841" i="17"/>
  <c r="A405" i="17"/>
  <c r="A907" i="17"/>
  <c r="A444" i="17"/>
  <c r="A946" i="17"/>
  <c r="A947" i="17"/>
  <c r="A443" i="17"/>
  <c r="A48" i="17"/>
  <c r="A550" i="17"/>
  <c r="A332" i="17"/>
  <c r="A834" i="17"/>
  <c r="A765" i="17"/>
  <c r="A263" i="17"/>
  <c r="A450" i="17"/>
  <c r="A953" i="17"/>
  <c r="A287" i="17"/>
  <c r="A789" i="17"/>
  <c r="A395" i="17"/>
  <c r="A897" i="17"/>
  <c r="A759" i="17"/>
  <c r="A257" i="17"/>
  <c r="A800" i="17"/>
  <c r="A298" i="17"/>
  <c r="A248" i="17"/>
  <c r="A249" i="17"/>
  <c r="A247" i="17"/>
  <c r="A749" i="17"/>
  <c r="A750" i="17"/>
  <c r="A751" i="17"/>
  <c r="A305" i="17"/>
  <c r="A807" i="17"/>
  <c r="A414" i="17"/>
  <c r="A917" i="17"/>
  <c r="A473" i="17"/>
  <c r="A976" i="17"/>
  <c r="A475" i="17"/>
  <c r="A977" i="17"/>
  <c r="A474" i="17"/>
  <c r="A978" i="17"/>
  <c r="A292" i="17"/>
  <c r="A291" i="17"/>
  <c r="A792" i="17"/>
  <c r="A290" i="17"/>
  <c r="A793" i="17"/>
  <c r="A794" i="17"/>
  <c r="A403" i="17"/>
  <c r="A905" i="17"/>
  <c r="A206" i="17"/>
  <c r="A708" i="17"/>
  <c r="A318" i="17"/>
  <c r="A820" i="17"/>
  <c r="A329" i="17"/>
  <c r="A831" i="17"/>
  <c r="A464" i="17"/>
  <c r="A967" i="17"/>
  <c r="A845" i="17"/>
  <c r="A343" i="17"/>
  <c r="A232" i="17"/>
  <c r="A233" i="17"/>
  <c r="A736" i="17"/>
  <c r="A234" i="17"/>
  <c r="A734" i="17"/>
  <c r="A735" i="17"/>
  <c r="A737" i="17"/>
  <c r="A235" i="17"/>
  <c r="A348" i="17"/>
  <c r="A850" i="17"/>
  <c r="A412" i="17"/>
  <c r="A915" i="17"/>
  <c r="A956" i="17"/>
  <c r="A453" i="17"/>
  <c r="A780" i="17"/>
  <c r="A278" i="17"/>
  <c r="A340" i="17"/>
  <c r="A842" i="17"/>
  <c r="A909" i="17"/>
  <c r="A406" i="17"/>
  <c r="A948" i="17"/>
  <c r="A445" i="17"/>
  <c r="A52" i="17"/>
  <c r="A554" i="17"/>
  <c r="A856" i="17"/>
  <c r="A354" i="17"/>
  <c r="A755" i="17"/>
  <c r="A253" i="17"/>
  <c r="A351" i="17"/>
  <c r="A853" i="17"/>
  <c r="A436" i="17"/>
  <c r="A435" i="17"/>
  <c r="A936" i="17"/>
  <c r="A433" i="17"/>
  <c r="A939" i="17"/>
  <c r="A434" i="17"/>
  <c r="A937" i="17"/>
  <c r="A938" i="17"/>
  <c r="A839" i="17"/>
  <c r="A337" i="17"/>
  <c r="A472" i="17"/>
  <c r="A471" i="17"/>
  <c r="A974" i="17"/>
  <c r="A975" i="17"/>
  <c r="A355" i="17"/>
  <c r="A857" i="17"/>
  <c r="A256" i="17"/>
  <c r="A758" i="17"/>
  <c r="A980" i="17"/>
  <c r="A477" i="17"/>
  <c r="A496" i="17"/>
  <c r="A1199" i="17"/>
  <c r="A1197" i="17"/>
  <c r="A1000" i="17"/>
  <c r="A1212" i="17"/>
  <c r="A1191" i="17"/>
  <c r="A497" i="17"/>
  <c r="A1192" i="17"/>
  <c r="A1190" i="17"/>
  <c r="A999" i="17"/>
  <c r="A1213" i="17"/>
  <c r="A1196" i="17"/>
  <c r="A1216" i="17"/>
  <c r="A1194" i="17"/>
  <c r="A1198" i="17"/>
  <c r="A1217" i="17"/>
  <c r="A1211" i="17"/>
  <c r="A1200" i="17"/>
  <c r="A1193" i="17"/>
  <c r="A1054" i="17"/>
  <c r="A1055" i="17"/>
  <c r="C1079" i="17"/>
  <c r="C1076" i="17"/>
  <c r="C1078" i="17"/>
  <c r="A1083" i="17"/>
  <c r="A1082" i="17"/>
  <c r="A1062" i="17"/>
  <c r="A1063" i="17"/>
  <c r="A1064" i="17"/>
  <c r="A1068" i="17"/>
  <c r="A1067" i="17"/>
  <c r="A1069" i="17"/>
  <c r="A1065" i="17"/>
  <c r="A1066" i="17"/>
  <c r="A1060" i="17"/>
  <c r="A1059" i="17"/>
  <c r="A1061" i="17"/>
  <c r="A1053" i="17"/>
  <c r="A1052" i="17"/>
  <c r="A1077" i="17"/>
  <c r="C1084" i="17"/>
  <c r="C1085" i="17"/>
  <c r="B1037" i="17"/>
  <c r="B1041" i="17"/>
  <c r="B1099" i="17"/>
  <c r="B1050" i="17"/>
  <c r="B1038" i="17"/>
  <c r="B1096" i="17"/>
  <c r="B1100" i="17"/>
  <c r="B1035" i="17"/>
  <c r="B1039" i="17"/>
  <c r="B1097" i="17"/>
  <c r="B1101" i="17"/>
  <c r="B1036" i="17"/>
  <c r="B1046" i="17"/>
  <c r="B1040" i="17"/>
  <c r="B1098" i="17"/>
  <c r="C1037" i="17"/>
  <c r="C1041" i="17"/>
  <c r="C1099" i="17"/>
  <c r="C1050" i="17"/>
  <c r="C1036" i="17"/>
  <c r="C1096" i="17"/>
  <c r="C1101" i="17"/>
  <c r="C1038" i="17"/>
  <c r="C1097" i="17"/>
  <c r="C1046" i="17"/>
  <c r="C1039" i="17"/>
  <c r="C1098" i="17"/>
  <c r="C1040" i="17"/>
  <c r="C1100" i="17"/>
  <c r="C1035" i="17"/>
  <c r="C498" i="17"/>
  <c r="C495" i="17"/>
  <c r="B1052" i="17"/>
  <c r="B1053" i="17"/>
  <c r="B1077" i="17"/>
  <c r="C1106" i="17"/>
  <c r="C1080" i="17"/>
  <c r="C1081" i="17"/>
  <c r="B1084" i="17"/>
  <c r="B1085" i="17"/>
  <c r="A7" i="17"/>
  <c r="A509" i="17"/>
  <c r="B1131" i="17"/>
  <c r="B1128" i="17"/>
  <c r="B1132" i="17"/>
  <c r="B1129" i="17"/>
  <c r="B1130" i="17"/>
  <c r="B1001" i="17"/>
  <c r="B997" i="17"/>
  <c r="B998" i="17"/>
  <c r="C1118" i="17"/>
  <c r="C1119" i="17"/>
  <c r="C1134" i="17"/>
  <c r="C1117" i="17"/>
  <c r="B50" i="17"/>
  <c r="B552" i="17"/>
  <c r="C146" i="17"/>
  <c r="C648" i="17"/>
  <c r="B190" i="17"/>
  <c r="B692" i="17"/>
  <c r="B242" i="17"/>
  <c r="B744" i="17"/>
  <c r="B931" i="17"/>
  <c r="B428" i="17"/>
  <c r="C150" i="17"/>
  <c r="C652" i="17"/>
  <c r="C210" i="17"/>
  <c r="C712" i="17"/>
  <c r="B246" i="17"/>
  <c r="B748" i="17"/>
  <c r="C314" i="17"/>
  <c r="C816" i="17"/>
  <c r="B338" i="17"/>
  <c r="B840" i="17"/>
  <c r="B971" i="17"/>
  <c r="B468" i="17"/>
  <c r="B911" i="17"/>
  <c r="B409" i="17"/>
  <c r="B912" i="17"/>
  <c r="B408" i="17"/>
  <c r="C991" i="17"/>
  <c r="C490" i="17"/>
  <c r="C488" i="17"/>
  <c r="C489" i="17"/>
  <c r="C992" i="17"/>
  <c r="C993" i="17"/>
  <c r="B146" i="17"/>
  <c r="B648" i="17"/>
  <c r="B306" i="17"/>
  <c r="B808" i="17"/>
  <c r="C891" i="17"/>
  <c r="C389" i="17"/>
  <c r="C8" i="17"/>
  <c r="C510" i="17"/>
  <c r="C42" i="17"/>
  <c r="C544" i="17"/>
  <c r="C190" i="17"/>
  <c r="C692" i="17"/>
  <c r="C242" i="17"/>
  <c r="C744" i="17"/>
  <c r="C330" i="17"/>
  <c r="C832" i="17"/>
  <c r="B891" i="17"/>
  <c r="B389" i="17"/>
  <c r="C931" i="17"/>
  <c r="C428" i="17"/>
  <c r="C1185" i="17"/>
  <c r="C1186" i="17"/>
  <c r="C595" i="17"/>
  <c r="C94" i="17"/>
  <c r="C93" i="17"/>
  <c r="C596" i="17"/>
  <c r="C471" i="17"/>
  <c r="C975" i="17"/>
  <c r="C974" i="17"/>
  <c r="C472" i="17"/>
  <c r="C1059" i="17"/>
  <c r="C1060" i="17"/>
  <c r="C1061" i="17"/>
  <c r="B283" i="17"/>
  <c r="B785" i="17"/>
  <c r="C406" i="17"/>
  <c r="C909" i="17"/>
  <c r="C478" i="17"/>
  <c r="C981" i="17"/>
  <c r="C787" i="17"/>
  <c r="C285" i="17"/>
  <c r="B439" i="17"/>
  <c r="B943" i="17"/>
  <c r="B942" i="17"/>
  <c r="B440" i="17"/>
  <c r="B483" i="17"/>
  <c r="B986" i="17"/>
  <c r="C175" i="17"/>
  <c r="C677" i="17"/>
  <c r="B307" i="17"/>
  <c r="B809" i="17"/>
  <c r="C387" i="17"/>
  <c r="C889" i="17"/>
  <c r="C239" i="17"/>
  <c r="C739" i="17"/>
  <c r="C743" i="17"/>
  <c r="C240" i="17"/>
  <c r="C741" i="17"/>
  <c r="C241" i="17"/>
  <c r="C742" i="17"/>
  <c r="C238" i="17"/>
  <c r="C740" i="17"/>
  <c r="C237" i="17"/>
  <c r="C955" i="17"/>
  <c r="C452" i="17"/>
  <c r="C67" i="17"/>
  <c r="C569" i="17"/>
  <c r="C195" i="17"/>
  <c r="C697" i="17"/>
  <c r="C255" i="17"/>
  <c r="C757" i="17"/>
  <c r="C767" i="17"/>
  <c r="C265" i="17"/>
  <c r="C643" i="17"/>
  <c r="C140" i="17"/>
  <c r="C141" i="17"/>
  <c r="C642" i="17"/>
  <c r="B59" i="17"/>
  <c r="B561" i="17"/>
  <c r="C283" i="17"/>
  <c r="C785" i="17"/>
  <c r="C343" i="17"/>
  <c r="C845" i="17"/>
  <c r="C446" i="17"/>
  <c r="C949" i="17"/>
  <c r="C469" i="17"/>
  <c r="C972" i="17"/>
  <c r="C414" i="17"/>
  <c r="C917" i="17"/>
  <c r="C1197" i="17"/>
  <c r="C1192" i="17"/>
  <c r="C999" i="17"/>
  <c r="C1200" i="17"/>
  <c r="C1217" i="17"/>
  <c r="C496" i="17"/>
  <c r="C1211" i="17"/>
  <c r="C497" i="17"/>
  <c r="C1190" i="17"/>
  <c r="C1000" i="17"/>
  <c r="C1213" i="17"/>
  <c r="C1194" i="17"/>
  <c r="C1196" i="17"/>
  <c r="C1216" i="17"/>
  <c r="C1199" i="17"/>
  <c r="C1198" i="17"/>
  <c r="C1191" i="17"/>
  <c r="C1193" i="17"/>
  <c r="C1212" i="17"/>
  <c r="C422" i="17"/>
  <c r="C925" i="17"/>
  <c r="B388" i="17"/>
  <c r="B890" i="17"/>
  <c r="B686" i="17"/>
  <c r="B184" i="17"/>
  <c r="C843" i="17"/>
  <c r="C341" i="17"/>
  <c r="B191" i="17"/>
  <c r="B693" i="17"/>
  <c r="B343" i="17"/>
  <c r="B845" i="17"/>
  <c r="C427" i="17"/>
  <c r="C930" i="17"/>
  <c r="C559" i="17"/>
  <c r="C57" i="17"/>
  <c r="C56" i="17"/>
  <c r="C558" i="17"/>
  <c r="B642" i="17"/>
  <c r="B643" i="17"/>
  <c r="B140" i="17"/>
  <c r="B141" i="17"/>
  <c r="C216" i="17"/>
  <c r="C718" i="17"/>
  <c r="B336" i="17"/>
  <c r="B838" i="17"/>
  <c r="B847" i="17"/>
  <c r="B345" i="17"/>
  <c r="B427" i="17"/>
  <c r="B930" i="17"/>
  <c r="B558" i="17"/>
  <c r="B559" i="17"/>
  <c r="B56" i="17"/>
  <c r="B57" i="17"/>
  <c r="B594" i="17"/>
  <c r="B92" i="17"/>
  <c r="B718" i="17"/>
  <c r="B216" i="17"/>
  <c r="B236" i="17"/>
  <c r="B738" i="17"/>
  <c r="B284" i="17"/>
  <c r="B786" i="17"/>
  <c r="C379" i="17"/>
  <c r="C881" i="17"/>
  <c r="C407" i="17"/>
  <c r="C910" i="17"/>
  <c r="C691" i="17"/>
  <c r="C189" i="17"/>
  <c r="C388" i="17"/>
  <c r="C890" i="17"/>
  <c r="C594" i="17"/>
  <c r="C92" i="17"/>
  <c r="C188" i="17"/>
  <c r="C690" i="17"/>
  <c r="C336" i="17"/>
  <c r="C838" i="17"/>
  <c r="B379" i="17"/>
  <c r="B881" i="17"/>
  <c r="B407" i="17"/>
  <c r="B910" i="17"/>
  <c r="C847" i="17"/>
  <c r="C345" i="17"/>
  <c r="B1140" i="17"/>
  <c r="B1141" i="17"/>
  <c r="B1112" i="17"/>
  <c r="B1113" i="17"/>
  <c r="B1114" i="17"/>
  <c r="B1203" i="17"/>
  <c r="B1201" i="17"/>
  <c r="B1202" i="17"/>
  <c r="A1203" i="17"/>
  <c r="A1201" i="17"/>
  <c r="A1202" i="17"/>
  <c r="B1047" i="17"/>
  <c r="B1048" i="17"/>
  <c r="AI686" i="1"/>
  <c r="AI687" i="1"/>
  <c r="AI685" i="1"/>
  <c r="AI621" i="1"/>
  <c r="AI491" i="1"/>
  <c r="AI587" i="1"/>
  <c r="AI710" i="1"/>
  <c r="AI490" i="1"/>
  <c r="AI713" i="1"/>
  <c r="AI690" i="1"/>
  <c r="AI652" i="1"/>
  <c r="AI654" i="1"/>
  <c r="AI715" i="1"/>
  <c r="AI714" i="1"/>
  <c r="AI532" i="1"/>
  <c r="AI712" i="1"/>
  <c r="AI711" i="1"/>
  <c r="AI578" i="1"/>
  <c r="AI646" i="1"/>
  <c r="AI495" i="1"/>
  <c r="AI470" i="1"/>
  <c r="AI645" i="1"/>
  <c r="AI674" i="1"/>
  <c r="AI68" i="1"/>
  <c r="AI676" i="1"/>
  <c r="AI675" i="1"/>
  <c r="AI395" i="1"/>
  <c r="AI700" i="1"/>
  <c r="AI599" i="1"/>
  <c r="AI477" i="1"/>
  <c r="AI585" i="1"/>
  <c r="AI366" i="1"/>
  <c r="AI486" i="1"/>
  <c r="AI12" i="1"/>
  <c r="AI521" i="1"/>
  <c r="AI423" i="1"/>
  <c r="AI59" i="1"/>
  <c r="AI137" i="1"/>
  <c r="AI281" i="1"/>
  <c r="AI705" i="1"/>
  <c r="AI182" i="1"/>
  <c r="AI439" i="1"/>
  <c r="AI611" i="1"/>
  <c r="AI40" i="1"/>
  <c r="AI410" i="1"/>
  <c r="AI474" i="1"/>
  <c r="AI516" i="1"/>
  <c r="AI494" i="1"/>
  <c r="AI340" i="1"/>
  <c r="AI303" i="1"/>
  <c r="AI332" i="1"/>
  <c r="AI595" i="1"/>
  <c r="AI241" i="1"/>
  <c r="AI299" i="1"/>
  <c r="AI692" i="1"/>
  <c r="AI462" i="1"/>
  <c r="AI42" i="1"/>
  <c r="AI681" i="1"/>
  <c r="AI213" i="1"/>
  <c r="AI242" i="1"/>
  <c r="AI300" i="1"/>
  <c r="AI481" i="1"/>
  <c r="AI658" i="1"/>
  <c r="AI698" i="1"/>
  <c r="AI661" i="1"/>
  <c r="AI651" i="1"/>
  <c r="AI143" i="1"/>
  <c r="AI592" i="1"/>
  <c r="AI475" i="1"/>
  <c r="AI38" i="1"/>
  <c r="AI175" i="1"/>
  <c r="AI460" i="1"/>
  <c r="AI619" i="1"/>
  <c r="AI678" i="1"/>
  <c r="AI437" i="1"/>
  <c r="AI533" i="1"/>
  <c r="AI194" i="1"/>
  <c r="AI212" i="1"/>
  <c r="AI399" i="1"/>
  <c r="AI342" i="1"/>
  <c r="AI640" i="1"/>
  <c r="AI87" i="1"/>
  <c r="AI145" i="1"/>
  <c r="AI253" i="1"/>
  <c r="AI660" i="1"/>
  <c r="AI649" i="1"/>
  <c r="AI707" i="1"/>
  <c r="AI717" i="1"/>
  <c r="AI279" i="1"/>
  <c r="AI231" i="1"/>
  <c r="AI277" i="1"/>
  <c r="AI672" i="1"/>
  <c r="AI230" i="1"/>
  <c r="AI280" i="1"/>
  <c r="AI635" i="1"/>
  <c r="AI480" i="1"/>
  <c r="AI160" i="1"/>
  <c r="AI156" i="1"/>
  <c r="AI483" i="1"/>
  <c r="AI290" i="1"/>
  <c r="AI85" i="1"/>
  <c r="AI11" i="1"/>
  <c r="AI127" i="1"/>
  <c r="AI629" i="1"/>
  <c r="AI136" i="1"/>
  <c r="AI254" i="1"/>
  <c r="AI138" i="1"/>
  <c r="AI237" i="1"/>
  <c r="AI58" i="1"/>
  <c r="AI155" i="1"/>
  <c r="AI322" i="1"/>
  <c r="AI438" i="1"/>
  <c r="AI337" i="1"/>
  <c r="AI331" i="1"/>
  <c r="AI88" i="1"/>
  <c r="AI158" i="1"/>
  <c r="AI195" i="1"/>
  <c r="AI250" i="1"/>
  <c r="AI650" i="1"/>
  <c r="AI666" i="1"/>
  <c r="AI10" i="1"/>
  <c r="AI294" i="1"/>
  <c r="AI622" i="1"/>
  <c r="AI603" i="1"/>
  <c r="AI374" i="1"/>
  <c r="AI236" i="1"/>
  <c r="AI382" i="1"/>
  <c r="AI699" i="1"/>
  <c r="AI43" i="1"/>
  <c r="AI124" i="1"/>
  <c r="AI367" i="1"/>
  <c r="AI126" i="1"/>
  <c r="AI590" i="1"/>
  <c r="AI677" i="1"/>
  <c r="AI583" i="1"/>
  <c r="AI174" i="1"/>
  <c r="AI440" i="1"/>
  <c r="AI139" i="1"/>
  <c r="AI647" i="1"/>
  <c r="AI709" i="1"/>
  <c r="AI703" i="1"/>
  <c r="AI463" i="1"/>
  <c r="AI634" i="1"/>
  <c r="AI607" i="1"/>
  <c r="AI232" i="1"/>
  <c r="AI522" i="1"/>
  <c r="AI211" i="1"/>
  <c r="AI604" i="1"/>
  <c r="AI84" i="1"/>
  <c r="AI245" i="1"/>
  <c r="AI338" i="1"/>
  <c r="AI594" i="1"/>
  <c r="AI246" i="1"/>
  <c r="AI684" i="1"/>
  <c r="AI519" i="1"/>
  <c r="AI616" i="1"/>
  <c r="AI478" i="1"/>
  <c r="AI570" i="1"/>
  <c r="AI596" i="1"/>
  <c r="AI448" i="1"/>
  <c r="AI186" i="1"/>
  <c r="AI601" i="1"/>
  <c r="AI582" i="1"/>
  <c r="AI671" i="1"/>
  <c r="AI57" i="1"/>
  <c r="AI404" i="1"/>
  <c r="AI708" i="1"/>
  <c r="AI398" i="1"/>
  <c r="AI407" i="1"/>
  <c r="AI694" i="1"/>
  <c r="AI15" i="1"/>
  <c r="AI159" i="1"/>
  <c r="AI238" i="1"/>
  <c r="AI644" i="1"/>
  <c r="AI453" i="1"/>
  <c r="AI632" i="1"/>
  <c r="AI664" i="1"/>
  <c r="AI704" i="1"/>
  <c r="AI568" i="1"/>
  <c r="AI243" i="1"/>
  <c r="AI291" i="1"/>
  <c r="AI670" i="1"/>
  <c r="AI608" i="1"/>
  <c r="AI435" i="1"/>
  <c r="AI446" i="1"/>
  <c r="AI417" i="1"/>
  <c r="AI63" i="1"/>
  <c r="AI419" i="1"/>
  <c r="AI605" i="1"/>
  <c r="AI89" i="1"/>
  <c r="AI401" i="1"/>
  <c r="AI341" i="1"/>
  <c r="AI659" i="1"/>
  <c r="AI688" i="1"/>
  <c r="AI390" i="1"/>
  <c r="AI8" i="1"/>
  <c r="AI233" i="1"/>
  <c r="AI30" i="1"/>
  <c r="AI67" i="1"/>
  <c r="AI157" i="1"/>
  <c r="AI323" i="1"/>
  <c r="AI376" i="1"/>
  <c r="AI420" i="1"/>
  <c r="AI445" i="1"/>
  <c r="AI488" i="1"/>
  <c r="AI581" i="1"/>
  <c r="AI695" i="1"/>
  <c r="AI465" i="1"/>
  <c r="AI697" i="1"/>
  <c r="AI251" i="1"/>
  <c r="AI668" i="1"/>
  <c r="AI525" i="1"/>
  <c r="AI571" i="1"/>
  <c r="AI689" i="1"/>
  <c r="AI56" i="1"/>
  <c r="AI309" i="1"/>
  <c r="AI464" i="1"/>
  <c r="AI610" i="1"/>
  <c r="AI228" i="1"/>
  <c r="AI229" i="1"/>
  <c r="AI249" i="1"/>
  <c r="AI402" i="1"/>
  <c r="AI612" i="1"/>
  <c r="AI706" i="1"/>
  <c r="AI244" i="1"/>
  <c r="AI252" i="1"/>
  <c r="AI655" i="1"/>
  <c r="AI421" i="1"/>
  <c r="AI234" i="1"/>
  <c r="AI422" i="1"/>
  <c r="AI501" i="1"/>
  <c r="AI624" i="1"/>
  <c r="AI679" i="1"/>
  <c r="AI613" i="1"/>
  <c r="AI60" i="1"/>
  <c r="AI716" i="1"/>
  <c r="AI154" i="1"/>
  <c r="AI183" i="1"/>
  <c r="AI224" i="1"/>
  <c r="AI235" i="1"/>
  <c r="AI285" i="1"/>
  <c r="AI377" i="1"/>
  <c r="AI441" i="1"/>
  <c r="AI343" i="1"/>
  <c r="AI433" i="1"/>
  <c r="AI185" i="1"/>
  <c r="AI487" i="1"/>
  <c r="AI86" i="1"/>
  <c r="AI188" i="1"/>
  <c r="AI199" i="1"/>
  <c r="AI278" i="1"/>
  <c r="AI482" i="1"/>
  <c r="AI499" i="1"/>
  <c r="AI336" i="1"/>
  <c r="AI691" i="1"/>
  <c r="AI638" i="1"/>
  <c r="AI641" i="1"/>
  <c r="AI628" i="1"/>
  <c r="AI500" i="1"/>
  <c r="AI567" i="1"/>
  <c r="AI214" i="1"/>
  <c r="AI403" i="1"/>
  <c r="AI25" i="1"/>
  <c r="AI16" i="1"/>
  <c r="AI45" i="1"/>
  <c r="AI275" i="1"/>
  <c r="AI400" i="1"/>
  <c r="AI484" i="1"/>
  <c r="AI9" i="1"/>
  <c r="AI181" i="1"/>
  <c r="AI239" i="1"/>
  <c r="AI424" i="1"/>
  <c r="AI669" i="1"/>
  <c r="AI665" i="1"/>
  <c r="AI493" i="1"/>
  <c r="AI226" i="1"/>
  <c r="AI606" i="1"/>
  <c r="AI617" i="1"/>
  <c r="AI537" i="1"/>
  <c r="AI572" i="1"/>
  <c r="AI614" i="1"/>
  <c r="AI227" i="1"/>
  <c r="AI83" i="1"/>
  <c r="AI517" i="1"/>
  <c r="AI633" i="1"/>
  <c r="AI461" i="1"/>
  <c r="AI526" i="1"/>
  <c r="AI140" i="1"/>
  <c r="AI667" i="1"/>
  <c r="AI378" i="1"/>
  <c r="AI489" i="1"/>
  <c r="AI602" i="1"/>
  <c r="AI609" i="1"/>
  <c r="AI683" i="1"/>
  <c r="AI454" i="1"/>
  <c r="AI479" i="1"/>
  <c r="AI620" i="1"/>
  <c r="AI696" i="1"/>
  <c r="AI656" i="1"/>
  <c r="AI383" i="1"/>
  <c r="AI225" i="1"/>
  <c r="AI321" i="1"/>
  <c r="AI64" i="1"/>
  <c r="AI600" i="1"/>
  <c r="AI579" i="1"/>
  <c r="AI184" i="1"/>
  <c r="AI702" i="1"/>
  <c r="AI639" i="1"/>
  <c r="AI701" i="1"/>
  <c r="AI648" i="1"/>
  <c r="AI627" i="1"/>
  <c r="AI631" i="1"/>
  <c r="AI561" i="1"/>
  <c r="AI539" i="1"/>
  <c r="AI662" i="1"/>
  <c r="AI630" i="1"/>
  <c r="AI219" i="1"/>
  <c r="AI273" i="1"/>
  <c r="AI492" i="1"/>
  <c r="AI626" i="1"/>
  <c r="AI625" i="1"/>
  <c r="AI443" i="1"/>
  <c r="AI566" i="1"/>
  <c r="AI283" i="1"/>
  <c r="AI37" i="1"/>
  <c r="AI282" i="1"/>
  <c r="AI284" i="1"/>
  <c r="AI405" i="1"/>
  <c r="AI346" i="1"/>
  <c r="AI593" i="1"/>
  <c r="AI457" i="1"/>
  <c r="AI201" i="1"/>
  <c r="AI534" i="1"/>
  <c r="AI574" i="1"/>
  <c r="AI577" i="1"/>
  <c r="AI576" i="1"/>
  <c r="AI580" i="1"/>
  <c r="AI575" i="1"/>
  <c r="AI573" i="1"/>
  <c r="AI502" i="1"/>
  <c r="AI542" i="1"/>
  <c r="AI503" i="1"/>
  <c r="AI540" i="1"/>
  <c r="AI357" i="1"/>
  <c r="AI663" i="1"/>
  <c r="AI563" i="1"/>
  <c r="AI557" i="1"/>
  <c r="AI550" i="1"/>
  <c r="AI543" i="1"/>
  <c r="AI547" i="1"/>
  <c r="AI548" i="1"/>
  <c r="AI546" i="1"/>
  <c r="AI536" i="1"/>
  <c r="AI560" i="1"/>
  <c r="AI556" i="1"/>
  <c r="AI591" i="1"/>
  <c r="AI559" i="1"/>
  <c r="AI549" i="1"/>
  <c r="AI564" i="1"/>
  <c r="AI562" i="1"/>
  <c r="AI558" i="1"/>
  <c r="AI569" i="1"/>
  <c r="AI552" i="1"/>
  <c r="AI554" i="1"/>
  <c r="AI555" i="1"/>
  <c r="AI551" i="1"/>
  <c r="AI553" i="1"/>
  <c r="AI565" i="1"/>
  <c r="AI541" i="1"/>
  <c r="AI544" i="1"/>
  <c r="AI535" i="1"/>
  <c r="AI528" i="1"/>
  <c r="AI588" i="1"/>
  <c r="AI497" i="1"/>
  <c r="AI498" i="1"/>
  <c r="AI531" i="1"/>
  <c r="AI527" i="1"/>
  <c r="AI530" i="1"/>
  <c r="AI28" i="1"/>
  <c r="AI529" i="1"/>
  <c r="AI524" i="1"/>
  <c r="AI520" i="1"/>
  <c r="AI518" i="1"/>
  <c r="AI513" i="1"/>
  <c r="AI514" i="1"/>
  <c r="AI515" i="1"/>
  <c r="AI476" i="1"/>
  <c r="AI512" i="1"/>
  <c r="AI511" i="1"/>
  <c r="AI510" i="1"/>
  <c r="AI274" i="1"/>
  <c r="AI207" i="1"/>
  <c r="AI508" i="1"/>
  <c r="AI98" i="1"/>
  <c r="AI79" i="1"/>
  <c r="AI317" i="1"/>
  <c r="AI504" i="1"/>
  <c r="AI204" i="1"/>
  <c r="AI269" i="1"/>
  <c r="AI135" i="1"/>
  <c r="AI318" i="1"/>
  <c r="AI32" i="1"/>
  <c r="AI51" i="1"/>
  <c r="AI362" i="1"/>
  <c r="AI505" i="1"/>
  <c r="AI509" i="1"/>
  <c r="AI507" i="1"/>
  <c r="AI506" i="1"/>
  <c r="AI130" i="1"/>
  <c r="AI192" i="1"/>
  <c r="AI259" i="1"/>
  <c r="AI425" i="1"/>
  <c r="AI220" i="1"/>
  <c r="AI95" i="1"/>
  <c r="AI265" i="1"/>
  <c r="AI65" i="1"/>
  <c r="AI121" i="1"/>
  <c r="AI349" i="1"/>
  <c r="AI449" i="1"/>
  <c r="AI152" i="1"/>
  <c r="AI167" i="1"/>
  <c r="AI326" i="1"/>
  <c r="AI339" i="1"/>
  <c r="AI123" i="1"/>
  <c r="AI23" i="1"/>
  <c r="AI81" i="1"/>
  <c r="AI72" i="1"/>
  <c r="AI413" i="1"/>
  <c r="AI393" i="1"/>
  <c r="AI365" i="1"/>
  <c r="AI128" i="1"/>
  <c r="AI190" i="1"/>
  <c r="AI389" i="1"/>
  <c r="AI141" i="1"/>
  <c r="AI31" i="1"/>
  <c r="AI49" i="1"/>
  <c r="AI430" i="1"/>
  <c r="AI33" i="1"/>
  <c r="AI200" i="1"/>
  <c r="AI263" i="1"/>
  <c r="AI70" i="1"/>
  <c r="AI114" i="1"/>
  <c r="AI53" i="1"/>
  <c r="AI116" i="1"/>
  <c r="AI180" i="1"/>
  <c r="AI61" i="1"/>
  <c r="AI202" i="1"/>
  <c r="AI117" i="1"/>
  <c r="AI50" i="1"/>
  <c r="AI120" i="1"/>
  <c r="AI179" i="1"/>
  <c r="AI218" i="1"/>
  <c r="AI473" i="1"/>
  <c r="AI6" i="1"/>
  <c r="AI66" i="1"/>
  <c r="AI319" i="1"/>
  <c r="AI315" i="1"/>
  <c r="AI363" i="1"/>
  <c r="AI426" i="1"/>
  <c r="AI297" i="1"/>
  <c r="AI459" i="1"/>
  <c r="AI69" i="1"/>
  <c r="AI193" i="1"/>
  <c r="AI107" i="1"/>
  <c r="AI272" i="1"/>
  <c r="AI428" i="1"/>
  <c r="AI21" i="1"/>
  <c r="AI106" i="1"/>
  <c r="AI111" i="1"/>
  <c r="AI335" i="1"/>
  <c r="AI96" i="1"/>
  <c r="AI369" i="1"/>
  <c r="AI7" i="1"/>
  <c r="AI110" i="1"/>
  <c r="AI289" i="1"/>
  <c r="AI97" i="1"/>
  <c r="AI467" i="1"/>
  <c r="AI36" i="1"/>
  <c r="AI350" i="1"/>
  <c r="AI198" i="1"/>
  <c r="AI260" i="1"/>
  <c r="AI496" i="1"/>
  <c r="AI379" i="1"/>
  <c r="AI119" i="1"/>
  <c r="AI468" i="1"/>
  <c r="AI151" i="1"/>
  <c r="AI368" i="1"/>
  <c r="AI13" i="1"/>
  <c r="AI162" i="1"/>
  <c r="AI171" i="1"/>
  <c r="AI90" i="1"/>
  <c r="AI165" i="1"/>
  <c r="AI18" i="1"/>
  <c r="AI360" i="1"/>
  <c r="AI344" i="1"/>
  <c r="AI329" i="1"/>
  <c r="AI538" i="1"/>
  <c r="AI54" i="1"/>
  <c r="AI411" i="1"/>
  <c r="AI191" i="1"/>
  <c r="AI216" i="1"/>
  <c r="AI48" i="1"/>
  <c r="AI316" i="1"/>
  <c r="AI429" i="1"/>
  <c r="AI320" i="1"/>
  <c r="AI78" i="1"/>
  <c r="AI101" i="1"/>
  <c r="AI150" i="1"/>
  <c r="AI386" i="1"/>
  <c r="AI5" i="1"/>
  <c r="AI266" i="1"/>
  <c r="AI324" i="1"/>
  <c r="AI20" i="1"/>
  <c r="AI71" i="1"/>
  <c r="AI91" i="1"/>
  <c r="AI147" i="1"/>
  <c r="AI261" i="1"/>
  <c r="AI359" i="1"/>
  <c r="AI132" i="1"/>
  <c r="AI166" i="1"/>
  <c r="AI308" i="1"/>
  <c r="AI108" i="1"/>
  <c r="AI149" i="1"/>
  <c r="AI305" i="1"/>
  <c r="AI416" i="1"/>
  <c r="AI406" i="1"/>
  <c r="AI471" i="1"/>
  <c r="AI19" i="1"/>
  <c r="AI451" i="1"/>
  <c r="AI203" i="1"/>
  <c r="AI586" i="1"/>
  <c r="AI256" i="1"/>
  <c r="AI122" i="1"/>
  <c r="AI391" i="1"/>
  <c r="AI450" i="1"/>
  <c r="AI584" i="1"/>
  <c r="AI41" i="1"/>
  <c r="AI442" i="1"/>
  <c r="AI131" i="1"/>
  <c r="AI325" i="1"/>
  <c r="AI409" i="1"/>
  <c r="AI432" i="1"/>
  <c r="AI177" i="1"/>
  <c r="AI35" i="1"/>
  <c r="AI215" i="1"/>
  <c r="AI361" i="1"/>
  <c r="AI62" i="1"/>
  <c r="AI74" i="1"/>
  <c r="AI287" i="1"/>
  <c r="AI296" i="1"/>
  <c r="AI133" i="1"/>
  <c r="AI304" i="1"/>
  <c r="AI27" i="1"/>
  <c r="AI217" i="1"/>
  <c r="AI14" i="1"/>
  <c r="AI129" i="1"/>
  <c r="AI197" i="1"/>
  <c r="AI288" i="1"/>
  <c r="AI444" i="1"/>
  <c r="AI262" i="1"/>
  <c r="AI415" i="1"/>
  <c r="AI39" i="1"/>
  <c r="AI75" i="1"/>
  <c r="AI134" i="1"/>
  <c r="AI313" i="1"/>
  <c r="AI373" i="1"/>
  <c r="AI381" i="1"/>
  <c r="AI24" i="1"/>
  <c r="AI100" i="1"/>
  <c r="AI348" i="1"/>
  <c r="AI392" i="1"/>
  <c r="AI364" i="1"/>
  <c r="AI112" i="1"/>
  <c r="AI80" i="1"/>
  <c r="AI34" i="1"/>
  <c r="AI52" i="1"/>
  <c r="AI173" i="1"/>
  <c r="AI164" i="1"/>
  <c r="AI334" i="1"/>
  <c r="AI311" i="1"/>
  <c r="AI355" i="1"/>
  <c r="AI104" i="1"/>
  <c r="AI589" i="1"/>
  <c r="AI327" i="1"/>
  <c r="AI345" i="1"/>
  <c r="AI105" i="1"/>
  <c r="AI356" i="1"/>
  <c r="AI73" i="1"/>
  <c r="AI208" i="1"/>
  <c r="AI248" i="1"/>
  <c r="AI268" i="1"/>
  <c r="AI394" i="1"/>
  <c r="AI414" i="1"/>
  <c r="AI222" i="1"/>
  <c r="AI47" i="1"/>
  <c r="AI351" i="1"/>
  <c r="AI328" i="1"/>
  <c r="AI358" i="1"/>
  <c r="AI469" i="1"/>
  <c r="AI172" i="1"/>
  <c r="AI178" i="1"/>
  <c r="AI205" i="1"/>
  <c r="AI412" i="1"/>
  <c r="AI29" i="1"/>
  <c r="AI142" i="1"/>
  <c r="AI258" i="1"/>
  <c r="AI301" i="1"/>
  <c r="AI447" i="1"/>
  <c r="AI113" i="1"/>
  <c r="AI168" i="1"/>
  <c r="AI221" i="1"/>
  <c r="AI452" i="1"/>
  <c r="AI352" i="1"/>
  <c r="AI307" i="1"/>
  <c r="AI418" i="1"/>
  <c r="AI93" i="1"/>
  <c r="AI153" i="1"/>
  <c r="AI161" i="1"/>
  <c r="AI385" i="1"/>
  <c r="AI431" i="1"/>
  <c r="AI82" i="1"/>
  <c r="AI206" i="1"/>
  <c r="AI353" i="1"/>
  <c r="AI306" i="1"/>
  <c r="AI312" i="1"/>
  <c r="AI169" i="1"/>
  <c r="AI257" i="1"/>
  <c r="AI255" i="1"/>
  <c r="AI292" i="1"/>
  <c r="AI146" i="1"/>
  <c r="AI109" i="1"/>
  <c r="AI22" i="1"/>
  <c r="AI347" i="1"/>
  <c r="AI209" i="1"/>
  <c r="AI223" i="1"/>
  <c r="AI94" i="1"/>
  <c r="AI384" i="1"/>
  <c r="AI163" i="1"/>
  <c r="AI458" i="1"/>
  <c r="AI55" i="1"/>
  <c r="AI387" i="1"/>
  <c r="AI267" i="1"/>
  <c r="AI372" i="1"/>
  <c r="AI408" i="1"/>
  <c r="AI99" i="1"/>
  <c r="AI196" i="1"/>
  <c r="AI397" i="1"/>
  <c r="AI115" i="1"/>
  <c r="AI298" i="1"/>
  <c r="AI388" i="1"/>
  <c r="AI103" i="1"/>
  <c r="AI427" i="1"/>
  <c r="AI46" i="1"/>
  <c r="AI76" i="1"/>
  <c r="AI17" i="1"/>
  <c r="AI148" i="1"/>
  <c r="AI170" i="1"/>
  <c r="AI92" i="1"/>
  <c r="AI286" i="1"/>
  <c r="AI271" i="1"/>
  <c r="AI270" i="1"/>
  <c r="AI472" i="1"/>
  <c r="AI314" i="1"/>
  <c r="AI370" i="1"/>
  <c r="AI333" i="1"/>
  <c r="AI77" i="1"/>
  <c r="AI380" i="1"/>
  <c r="AI396" i="1"/>
  <c r="AI102" i="1"/>
  <c r="AI176" i="1"/>
  <c r="AI189" i="1"/>
  <c r="AI4" i="1"/>
  <c r="AI247" i="1"/>
  <c r="AI295" i="1"/>
  <c r="AI264" i="1"/>
  <c r="AI371" i="1"/>
  <c r="AI118" i="1"/>
  <c r="AI354" i="1"/>
  <c r="J10" i="4" l="1"/>
  <c r="J16" i="4" s="1"/>
</calcChain>
</file>

<file path=xl/sharedStrings.xml><?xml version="1.0" encoding="utf-8"?>
<sst xmlns="http://schemas.openxmlformats.org/spreadsheetml/2006/main" count="129424" uniqueCount="7517">
  <si>
    <t>Tableau Data manuelles</t>
  </si>
  <si>
    <t>a</t>
  </si>
  <si>
    <t>suivre manuellement les nouveaux dossiers (via suivi Gratien ou suite info Carolien)</t>
  </si>
  <si>
    <t>b</t>
  </si>
  <si>
    <t>ordre interne pour sélectionner les PO et mettre à jouer</t>
  </si>
  <si>
    <t>Data Fedcom</t>
  </si>
  <si>
    <t>sélectionner AB du tableau Data</t>
  </si>
  <si>
    <t>recherche écriture FI - vue "rapport d'exécution"</t>
  </si>
  <si>
    <t>c</t>
  </si>
  <si>
    <t>sélectionner les PO du tableau Data, filtrer fedcom, export.</t>
  </si>
  <si>
    <t>d</t>
  </si>
  <si>
    <t>Coller les infos dans onglet "Data Fedcom"</t>
  </si>
  <si>
    <t>e</t>
  </si>
  <si>
    <t>actualiser</t>
  </si>
  <si>
    <t>to do</t>
  </si>
  <si>
    <t>Terminer l'encodage des dates Ministre Budget</t>
  </si>
  <si>
    <t>Check dossier en cours (Gratien / Carolien)</t>
  </si>
  <si>
    <t>Synthèse</t>
  </si>
  <si>
    <t>AB</t>
  </si>
  <si>
    <t>Crédits reçus</t>
  </si>
  <si>
    <t>Besoin engagé</t>
  </si>
  <si>
    <t>Besoin non-engagé</t>
  </si>
  <si>
    <t>Solde à approvisionner</t>
  </si>
  <si>
    <t>252103121101</t>
  </si>
  <si>
    <t>25 51 XX 1211 01</t>
  </si>
  <si>
    <t>Totaux</t>
  </si>
  <si>
    <t>Prévisions</t>
  </si>
  <si>
    <t>Approvisionnement</t>
  </si>
  <si>
    <t>Engagé, à charge de la provision (pour détail: voir onglet "Data")</t>
  </si>
  <si>
    <t>Dossier en cours (non engagé)</t>
  </si>
  <si>
    <t>Total reçu</t>
  </si>
  <si>
    <t>Total engagé</t>
  </si>
  <si>
    <t>Total en cours</t>
  </si>
  <si>
    <t>(à charge prov)</t>
  </si>
  <si>
    <t>A charge provision?</t>
  </si>
  <si>
    <t>oui</t>
  </si>
  <si>
    <t>Oui (dossier en cours)</t>
  </si>
  <si>
    <t>Uniquement sur 25 52 23 1211 02</t>
  </si>
  <si>
    <t>Objet</t>
  </si>
  <si>
    <t>Piece fedcom</t>
  </si>
  <si>
    <t>KRC</t>
  </si>
  <si>
    <t>Poste KRC</t>
  </si>
  <si>
    <t xml:space="preserve">Devise état             </t>
  </si>
  <si>
    <t>Somme de Montant Engagé PO</t>
  </si>
  <si>
    <t>Somme de Montant Liquidé</t>
  </si>
  <si>
    <t>Dossiers</t>
  </si>
  <si>
    <t>Désignation (du 1er poste du PO)</t>
  </si>
  <si>
    <t>Somme de Montant non-engagé</t>
  </si>
  <si>
    <t>KB 2020-03-10</t>
  </si>
  <si>
    <t>medicament, PPE, réactif, fourniture médicale</t>
  </si>
  <si>
    <t>300020484</t>
  </si>
  <si>
    <t>1</t>
  </si>
  <si>
    <t>EUR</t>
  </si>
  <si>
    <t>honoraire avocat</t>
  </si>
  <si>
    <t>Dossier honoraire avocat</t>
  </si>
  <si>
    <t>COVID-19-Honoraires mars-aout 2020</t>
  </si>
  <si>
    <t>KB 2020-03-19</t>
  </si>
  <si>
    <t>Total 252103121101</t>
  </si>
  <si>
    <t>COVID-19-Honoraires septembre 2020</t>
  </si>
  <si>
    <t>KB 2020-04-02</t>
  </si>
  <si>
    <t>252122121104</t>
  </si>
  <si>
    <t>300020346</t>
  </si>
  <si>
    <t>COVID-19-Honoraire octobre 2020 estimati</t>
  </si>
  <si>
    <t>KB 2020-04-06</t>
  </si>
  <si>
    <t>PPE (DEFENSE)</t>
  </si>
  <si>
    <t>300020895</t>
  </si>
  <si>
    <t>KB 2020-04-19</t>
  </si>
  <si>
    <t>Total 252122121104</t>
  </si>
  <si>
    <t>(vide)</t>
  </si>
  <si>
    <t>Consultancy Technical Architect - 10 dagen - SAS Now 9 via lastenboek Smals-BB-001.037/2019 - COVID_19</t>
  </si>
  <si>
    <t>KB 2020-04-24</t>
  </si>
  <si>
    <t>40Mio Medicament, 210Mio PPE, réagenstia, etc.</t>
  </si>
  <si>
    <t>252122742204</t>
  </si>
  <si>
    <t>300020622</t>
  </si>
  <si>
    <t>7</t>
  </si>
  <si>
    <t>Dossier vague 2 (drugs, ppe, testingcapaciteit en vaccin)</t>
  </si>
  <si>
    <t>stabilisation des listes de professionnels de santé (3junion ICT profielen) (oneshot 140K en 2020 (300K en 2021)</t>
  </si>
  <si>
    <t>Verdeling 0 mio IDP KB 2020-8</t>
  </si>
  <si>
    <t>300020896</t>
  </si>
  <si>
    <t>Dossier vague 2 (fiche testing&amp;tracing, realtime surveillantie en datastromen)</t>
  </si>
  <si>
    <t>Epidemiologische modellen en data- Front-office SMALS - 2020 130000 // 2021: 300000</t>
  </si>
  <si>
    <t>KB 2020-05-29</t>
  </si>
  <si>
    <t>Total 252122742204</t>
  </si>
  <si>
    <t>Epidemiologische modellen en data- back-office SMALS - 2020:168000 // 2021: 330000</t>
  </si>
  <si>
    <t>KB 2020-06-26</t>
  </si>
  <si>
    <t>Testing</t>
  </si>
  <si>
    <t>255221121113</t>
  </si>
  <si>
    <t>300020694</t>
  </si>
  <si>
    <t>10</t>
  </si>
  <si>
    <t>Epidemiologische modellen en data- Dashboards -  SMALS2020: 300000 // 2021: 700000</t>
  </si>
  <si>
    <t>KB 2020-07-31</t>
  </si>
  <si>
    <t>300020900</t>
  </si>
  <si>
    <t>4</t>
  </si>
  <si>
    <t>PLF (ICT) - SMALS- Front-Office developpement / 2020: 75K; 2021: 30K; 2022: 30K</t>
  </si>
  <si>
    <t>Total 255221121113</t>
  </si>
  <si>
    <t>PLF (ICT) - SMALS - Back-office / 2020: 125K; 2021: 80K; 2022: 80K</t>
  </si>
  <si>
    <t>KB 2020-07-22</t>
  </si>
  <si>
    <t>255223121102</t>
  </si>
  <si>
    <t>300020335</t>
  </si>
  <si>
    <t>3</t>
  </si>
  <si>
    <t>PLF (ICT) - SMALS - Dashboard / 2020: 100000 // 2021 : 90000 // 2022: 90000</t>
  </si>
  <si>
    <t>300020861</t>
  </si>
  <si>
    <t>PPE</t>
  </si>
  <si>
    <t>2</t>
  </si>
  <si>
    <t>Testing/reactifs</t>
  </si>
  <si>
    <t>Dossier: prolongation consultant Smals - Dimitri Vanneylen</t>
  </si>
  <si>
    <t>Dimitri Vanneylen</t>
  </si>
  <si>
    <t>Commande NATO</t>
  </si>
  <si>
    <t>Dossier: prolongation consultant Smals - Xavier Vanhoutte</t>
  </si>
  <si>
    <t>Xavier Vanhoutte</t>
  </si>
  <si>
    <t>Consultance Taskforce</t>
  </si>
  <si>
    <t>5</t>
  </si>
  <si>
    <t>Médicament (AFMPS)</t>
  </si>
  <si>
    <t>6</t>
  </si>
  <si>
    <t>Divers Taskforce (medical devices, etc)</t>
  </si>
  <si>
    <t>Katoennatie - Stockage ppe supplémentaire</t>
  </si>
  <si>
    <t>Transport</t>
  </si>
  <si>
    <t>Dossier plateforme indus-logist</t>
  </si>
  <si>
    <t>Vergoeding test industrial plateforme - SOLDE</t>
  </si>
  <si>
    <t>8</t>
  </si>
  <si>
    <t>CallCenter (devra etre corrigé)</t>
  </si>
  <si>
    <t>Dossier plateforme plateforme universitaire</t>
  </si>
  <si>
    <t>transfert MP résiduelles platef A-&gt;B</t>
  </si>
  <si>
    <t>9</t>
  </si>
  <si>
    <t>Vaccin</t>
  </si>
  <si>
    <t>Strategische stock en beheer (une partie est chez Merak et à la RdB - Saint-Servais ) recurrent  2020-2021-2020</t>
  </si>
  <si>
    <t>300020870</t>
  </si>
  <si>
    <t>Dossier "Mobility Package - Emergency Support Instrument"</t>
  </si>
  <si>
    <t>KB 2020-09-30</t>
  </si>
  <si>
    <t>Total 255223121102</t>
  </si>
  <si>
    <t>Transport (augmentation PO</t>
  </si>
  <si>
    <t>Essers - Transport (augmentation PO pour facture reçue</t>
  </si>
  <si>
    <t>255223121113</t>
  </si>
  <si>
    <t>callcenter</t>
  </si>
  <si>
    <t>PLAN IO</t>
  </si>
  <si>
    <t>Total 255223121113</t>
  </si>
  <si>
    <t>Dossier testing antigene</t>
  </si>
  <si>
    <t>antigene test</t>
  </si>
  <si>
    <t>255223452401</t>
  </si>
  <si>
    <t>300021246</t>
  </si>
  <si>
    <t>Dossier Consultant taskforce Deloitte prolongation</t>
  </si>
  <si>
    <t>Prolongation Deloitte novembre - avril 2021</t>
  </si>
  <si>
    <t>Total 255223452401</t>
  </si>
  <si>
    <t>Dossier Vaccin</t>
  </si>
  <si>
    <t>procédure de MP en cours</t>
  </si>
  <si>
    <t>A RECEVOIR (pas comptabilisé dans table supra)</t>
  </si>
  <si>
    <t>255223452501</t>
  </si>
  <si>
    <t>2eme vague.</t>
  </si>
  <si>
    <t>Total 255223452501</t>
  </si>
  <si>
    <t>#N/A</t>
  </si>
  <si>
    <t>255224121113</t>
  </si>
  <si>
    <t>300020940</t>
  </si>
  <si>
    <t>Dossier Snel test</t>
  </si>
  <si>
    <t>Total #N/A</t>
  </si>
  <si>
    <t>Total 255224121113</t>
  </si>
  <si>
    <t>COVID-19-factuur 58 236114</t>
  </si>
  <si>
    <t>Callcenter (correction mauvais approvisionnement KB 30/09/2020)</t>
  </si>
  <si>
    <t>Total général</t>
  </si>
  <si>
    <t>Total (vide)</t>
  </si>
  <si>
    <t>Frais juridique</t>
  </si>
  <si>
    <t>ICT</t>
  </si>
  <si>
    <t>Procédure MP</t>
  </si>
  <si>
    <t>BUDGET CORONA</t>
  </si>
  <si>
    <t>transmis le 30/10/2020</t>
  </si>
  <si>
    <t>X = doc de base OK
XX =  IF OK
XXX = complet</t>
  </si>
  <si>
    <t>rouge = En cours</t>
  </si>
  <si>
    <t>avis sur procédure31KTVAC</t>
  </si>
  <si>
    <t>70,000 HTVA (proc nég)
130,000 HTVA (autres proc)</t>
  </si>
  <si>
    <t>scenario "pas d'appel à provision": VDB-IF-DeBleeker
scenario "provision": IF-DeBleeker</t>
  </si>
  <si>
    <t>ME2L</t>
  </si>
  <si>
    <r>
      <t xml:space="preserve">ORDRE INTERNE: P25_000158 </t>
    </r>
    <r>
      <rPr>
        <b/>
        <u/>
        <sz val="16"/>
        <color theme="1"/>
        <rFont val="Calibri"/>
        <family val="2"/>
        <scheme val="minor"/>
      </rPr>
      <t>(ou suivi manuel si paiement avance)</t>
    </r>
  </si>
  <si>
    <t>ECRITURE FI</t>
  </si>
  <si>
    <t>Livraison (ME2N)</t>
  </si>
  <si>
    <t>Colonne1</t>
  </si>
  <si>
    <t>Référence de l'administration</t>
  </si>
  <si>
    <t>Remarques</t>
  </si>
  <si>
    <t>Nom Fournisseur</t>
  </si>
  <si>
    <t>Montant non-engagé</t>
  </si>
  <si>
    <t>Avance</t>
  </si>
  <si>
    <t>Accord IF</t>
  </si>
  <si>
    <t>Référence RANVA</t>
  </si>
  <si>
    <t>Liste CM</t>
  </si>
  <si>
    <t>Approb CM</t>
  </si>
  <si>
    <t>Appel à provision nécessaire?</t>
  </si>
  <si>
    <t>Avis Ministre VDB sur appel provision</t>
  </si>
  <si>
    <t>Avis Ministre VDB sur imputation sur la provision</t>
  </si>
  <si>
    <t>Avis IF sur imputation provision</t>
  </si>
  <si>
    <t>Accord Min Bud sur imputation provision</t>
  </si>
  <si>
    <t>Strat lancement</t>
  </si>
  <si>
    <t>Statut lancement</t>
  </si>
  <si>
    <t>OK approb</t>
  </si>
  <si>
    <t>Fournisseur</t>
  </si>
  <si>
    <t>Nº pièce référence</t>
  </si>
  <si>
    <t>Poste de réf.</t>
  </si>
  <si>
    <t>Date chargement</t>
  </si>
  <si>
    <t>Catégorie de la pièce de référence</t>
  </si>
  <si>
    <t>Date de la pièce</t>
  </si>
  <si>
    <t>Code charg./décharg.</t>
  </si>
  <si>
    <t>TVA intracom</t>
  </si>
  <si>
    <t>POposte</t>
  </si>
  <si>
    <t>Montant Engagé PO</t>
  </si>
  <si>
    <t>Devise état</t>
  </si>
  <si>
    <t>Montant Liquidé</t>
  </si>
  <si>
    <t>Devise transaction</t>
  </si>
  <si>
    <t>Solde encours</t>
  </si>
  <si>
    <t>Type PO</t>
  </si>
  <si>
    <t>Quantité commandée2</t>
  </si>
  <si>
    <t>Quantité à livrer</t>
  </si>
  <si>
    <t>Codenva</t>
  </si>
  <si>
    <t>procédure</t>
  </si>
  <si>
    <t>code suppression</t>
  </si>
  <si>
    <t>Colonne3</t>
  </si>
  <si>
    <t>Colonne2</t>
  </si>
  <si>
    <t>100013113 NV Coolblue</t>
  </si>
  <si>
    <t>non applicable</t>
  </si>
  <si>
    <t>100013113</t>
  </si>
  <si>
    <t>4500655148</t>
  </si>
  <si>
    <t>20</t>
  </si>
  <si>
    <t>Apple Iphone8 128GB Space Gray</t>
  </si>
  <si>
    <t>Cmde</t>
  </si>
  <si>
    <t>D</t>
  </si>
  <si>
    <t>non</t>
  </si>
  <si>
    <t>30</t>
  </si>
  <si>
    <t>Apple Iphone11 et Samsung Galaxy</t>
  </si>
  <si>
    <t>298-DVZ (146)</t>
  </si>
  <si>
    <t>Dossier Callcenter</t>
  </si>
  <si>
    <t>100027654 NV IPG Contact Solutions</t>
  </si>
  <si>
    <t>liste 1105</t>
  </si>
  <si>
    <t>100027654</t>
  </si>
  <si>
    <t>4500655608</t>
  </si>
  <si>
    <t>CONTACTCENTER BIJ NOODSITUATIES</t>
  </si>
  <si>
    <t>31/01/2020 + 08/05/2020</t>
  </si>
  <si>
    <t>500001348 SRL Docteur Régine Zandona</t>
  </si>
  <si>
    <t>500001348</t>
  </si>
  <si>
    <t>4500655823</t>
  </si>
  <si>
    <t>DIRMED Liège-Zandona 2020</t>
  </si>
  <si>
    <t>300000014  Charlier Vinciane</t>
  </si>
  <si>
    <t>300000014</t>
  </si>
  <si>
    <t>4500657271</t>
  </si>
  <si>
    <t>Smartphone - porte parole</t>
  </si>
  <si>
    <t>600000680  SPF Finances</t>
  </si>
  <si>
    <t>600000680</t>
  </si>
  <si>
    <t>4500657757</t>
  </si>
  <si>
    <t>Folders - questionnaire Coronavirus</t>
  </si>
  <si>
    <t>4500658922</t>
  </si>
  <si>
    <t>Frais de catering - 30/1/20</t>
  </si>
  <si>
    <t>4500661894</t>
  </si>
  <si>
    <t>Affiches Coronavirus_817414</t>
  </si>
  <si>
    <t>100030003  SRL Specialised Cleaning Product</t>
  </si>
  <si>
    <t>100030003</t>
  </si>
  <si>
    <t>4500662220</t>
  </si>
  <si>
    <t>Handgels 500ml</t>
  </si>
  <si>
    <t>100023266  NV M. Vandenabeele</t>
  </si>
  <si>
    <t>OUI</t>
  </si>
  <si>
    <t>100023266</t>
  </si>
  <si>
    <t>4500662930</t>
  </si>
  <si>
    <t>GSM Nokia N3310</t>
  </si>
  <si>
    <t>4500663153</t>
  </si>
  <si>
    <t>Affiche coronavirus NL_817480</t>
  </si>
  <si>
    <t>liste 09/03/2020</t>
  </si>
  <si>
    <t>4500663413</t>
  </si>
  <si>
    <t>Flyers Coronavirus_817493</t>
  </si>
  <si>
    <t>100028433  SC Alpha Card</t>
  </si>
  <si>
    <t>100028433</t>
  </si>
  <si>
    <t>4500663411</t>
  </si>
  <si>
    <t>Apple IPAD Pro 2018</t>
  </si>
  <si>
    <t>liste 02/04/2020</t>
  </si>
  <si>
    <t>100000650  NV Dell</t>
  </si>
  <si>
    <t>100000650</t>
  </si>
  <si>
    <t>4500664029</t>
  </si>
  <si>
    <t>LAT 7212 Rugged Extreme Tablet (i5)</t>
  </si>
  <si>
    <t>4500664054</t>
  </si>
  <si>
    <t>Jabra Speak 510 Speakerphone</t>
  </si>
  <si>
    <t>1/PHE/2020</t>
  </si>
  <si>
    <t>Litige - prix unitaire - 0,56</t>
  </si>
  <si>
    <t>100044715 VOF Mahmut Öz Service Support Agenc</t>
  </si>
  <si>
    <t>Oui</t>
  </si>
  <si>
    <t>100044715</t>
  </si>
  <si>
    <t>4500663766</t>
  </si>
  <si>
    <t>COVID19 - Masques chirurgicaux</t>
  </si>
  <si>
    <t>DVZ/SDP_386</t>
  </si>
  <si>
    <t>100000770  NV Tentoo Payroll Services</t>
  </si>
  <si>
    <t>liste XX</t>
  </si>
  <si>
    <t>100000770</t>
  </si>
  <si>
    <t>4500664195</t>
  </si>
  <si>
    <t>Consultant - Jeroen_Gevaert_COVID_19</t>
  </si>
  <si>
    <t>4500664217</t>
  </si>
  <si>
    <t>I Phone 8 64GB</t>
  </si>
  <si>
    <t>100035593  NV Cetem Containers (Belgium)</t>
  </si>
  <si>
    <t>100035593</t>
  </si>
  <si>
    <t>4500664567</t>
  </si>
  <si>
    <t>COVID-19 - Containers 16ft</t>
  </si>
  <si>
    <t>LITIGE - adoption de mesure d'office (mail 16/11/2020)</t>
  </si>
  <si>
    <t>100050407 SRL IC Pharma</t>
  </si>
  <si>
    <t>LITIGE</t>
  </si>
  <si>
    <t>100050407</t>
  </si>
  <si>
    <t>4500664470</t>
  </si>
  <si>
    <t>COVID-19 - Masques FFP2</t>
  </si>
  <si>
    <t>DGGS-910</t>
  </si>
  <si>
    <t>GE100      Engagem. provisionnel/Provision. Va</t>
  </si>
  <si>
    <t>liste 1203</t>
  </si>
  <si>
    <t>GE100</t>
  </si>
  <si>
    <t>4500664588</t>
  </si>
  <si>
    <t>Ziekenwagens COVID-19</t>
  </si>
  <si>
    <t>939-DGGS</t>
  </si>
  <si>
    <t>Dossier Ambulance</t>
  </si>
  <si>
    <t>O605</t>
  </si>
  <si>
    <t>MR 13/06/2020</t>
  </si>
  <si>
    <t>Ziekenwagens COVID-19-verlenging</t>
  </si>
  <si>
    <t>100030558  NV Discorp</t>
  </si>
  <si>
    <t>100030558</t>
  </si>
  <si>
    <t>4500664869</t>
  </si>
  <si>
    <t>Samsung 49QMR</t>
  </si>
  <si>
    <t>liste 27/03/2020</t>
  </si>
  <si>
    <t>Appel à la provision en cours</t>
  </si>
  <si>
    <t>100000386  NV Ntt Belgium</t>
  </si>
  <si>
    <t>100000386</t>
  </si>
  <si>
    <t>4500666588</t>
  </si>
  <si>
    <t>Architecte</t>
  </si>
  <si>
    <t>4500665126</t>
  </si>
  <si>
    <t>Display Trolley</t>
  </si>
  <si>
    <t>200007137  BV ACE Pharmaceuticals</t>
  </si>
  <si>
    <t>200007137</t>
  </si>
  <si>
    <t>4500665127</t>
  </si>
  <si>
    <t>A-CQ 100® chloroquine 100 mg, 3x10 tabl.</t>
  </si>
  <si>
    <t>prix unitaire - 0,65</t>
  </si>
  <si>
    <t>100050468 NV Ultrazonic</t>
  </si>
  <si>
    <t>100050468</t>
  </si>
  <si>
    <t>4500665405</t>
  </si>
  <si>
    <t>LITIGE - prix unitaire - 4,95</t>
  </si>
  <si>
    <t>COVID19 - Masques FFP2</t>
  </si>
  <si>
    <t>100013113  NV Coolblue</t>
  </si>
  <si>
    <t>Non</t>
  </si>
  <si>
    <t>4500665606</t>
  </si>
  <si>
    <t>Commande Apple</t>
  </si>
  <si>
    <t>100050467  BV Readypal</t>
  </si>
  <si>
    <t>100050467</t>
  </si>
  <si>
    <t>4500666037</t>
  </si>
  <si>
    <t>euro palletten 2e hands + transport</t>
  </si>
  <si>
    <t>100014057  NV VRT</t>
  </si>
  <si>
    <t>100014057</t>
  </si>
  <si>
    <t>4500666131</t>
  </si>
  <si>
    <t>Productie coronaspot hygiënemaatregelen</t>
  </si>
  <si>
    <t>LITIGE - prix unitaire - 2,3. argent bloqué sur le compte du fournisseur. On attend un</t>
  </si>
  <si>
    <t>100042305 BV Life</t>
  </si>
  <si>
    <t>100042305</t>
  </si>
  <si>
    <t>4500666355</t>
  </si>
  <si>
    <t>Additionnel Equipement de la plateforme fédérale bis</t>
  </si>
  <si>
    <t>COVID19 – 0911_14</t>
  </si>
  <si>
    <t>100000667 BV Life Technologies Europe B.v.</t>
  </si>
  <si>
    <t>?</t>
  </si>
  <si>
    <t>Additional Equipment</t>
  </si>
  <si>
    <t>100000667</t>
  </si>
  <si>
    <t>4500697667</t>
  </si>
  <si>
    <t>COVID-19-A48067TaqPath-CE-IVD RT-PCR</t>
  </si>
  <si>
    <t>500021035  SNC Healthcare Technology</t>
  </si>
  <si>
    <t>500021035</t>
  </si>
  <si>
    <t>4500666439</t>
  </si>
  <si>
    <t>COVID19 Luxembourg-Farcy2020tem30042020</t>
  </si>
  <si>
    <t>100018451  SRL Taxis Ucclois 2000</t>
  </si>
  <si>
    <t>100018451</t>
  </si>
  <si>
    <t>4500666679</t>
  </si>
  <si>
    <t>Taxi-chèques COVID_19</t>
  </si>
  <si>
    <t>DVZ/SDP_149</t>
  </si>
  <si>
    <t>prix unitaire - 3</t>
  </si>
  <si>
    <t>500026426  Ltd Pan Scope Trading Company</t>
  </si>
  <si>
    <t>20/03/2020 + 23/03/2020</t>
  </si>
  <si>
    <t>9756 + 9817</t>
  </si>
  <si>
    <t>500026426</t>
  </si>
  <si>
    <t>4500666868</t>
  </si>
  <si>
    <t>100001145  SA Ethias</t>
  </si>
  <si>
    <t>100001145</t>
  </si>
  <si>
    <t>4500667104</t>
  </si>
  <si>
    <t>Assurance Haelterman- 20200401-20201001</t>
  </si>
  <si>
    <t>500003663  VZW Regionaal Ziekenhuis H. Hart</t>
  </si>
  <si>
    <t>500003663</t>
  </si>
  <si>
    <t>4500667129</t>
  </si>
  <si>
    <t>COVID19 COAMU-Vl.Br-Wolfs2020tem31052020</t>
  </si>
  <si>
    <t>500026422  Ltd Miraclean Technology Co</t>
  </si>
  <si>
    <t>liste 1704</t>
  </si>
  <si>
    <t>500026422</t>
  </si>
  <si>
    <t>4500667115</t>
  </si>
  <si>
    <t>COVID19 - nasal swabs</t>
  </si>
  <si>
    <t>500026429  Ltd Huvexel Co</t>
  </si>
  <si>
    <t>500026429</t>
  </si>
  <si>
    <t>4500667113</t>
  </si>
  <si>
    <t>COVID19 - testing kits</t>
  </si>
  <si>
    <t>DVZ/SDP_157</t>
  </si>
  <si>
    <t>500026431  Ltd Lingen Precision Medical Produc</t>
  </si>
  <si>
    <t>500026431</t>
  </si>
  <si>
    <t>4500667220</t>
  </si>
  <si>
    <t>Nasal swabs</t>
  </si>
  <si>
    <t>DVZ/SDP_346 + liste 27/03/2020</t>
  </si>
  <si>
    <t>100050590  SA Pharma Chemicals</t>
  </si>
  <si>
    <t>01/04/2020 + 14/05/2020</t>
  </si>
  <si>
    <t>11212 + 16452</t>
  </si>
  <si>
    <t>liste 1505</t>
  </si>
  <si>
    <t>100050590</t>
  </si>
  <si>
    <t>4500667289</t>
  </si>
  <si>
    <t>A-CQ100 - Chloroquine</t>
  </si>
  <si>
    <t>100001431 NV Medisch Labo Service</t>
  </si>
  <si>
    <t>100001431</t>
  </si>
  <si>
    <t>4500667510</t>
  </si>
  <si>
    <t>buis 6ml zonder additief</t>
  </si>
  <si>
    <t>DVZ/SDP_153</t>
  </si>
  <si>
    <t xml:space="preserve">prix unitaire - </t>
  </si>
  <si>
    <t>100050589  BV Belscan Continental</t>
  </si>
  <si>
    <t>100050589</t>
  </si>
  <si>
    <t>4500667702</t>
  </si>
  <si>
    <t>2870 dozen nitril handschoenen</t>
  </si>
  <si>
    <t>prix unitaire - 3,8</t>
  </si>
  <si>
    <t>5000 mondmaskers FFP3</t>
  </si>
  <si>
    <t>DVZ/SDP_155</t>
  </si>
  <si>
    <t>4500667720</t>
  </si>
  <si>
    <t>102000 swabs</t>
  </si>
  <si>
    <t>100001654  SA Lyreco Belgium</t>
  </si>
  <si>
    <t>100001654</t>
  </si>
  <si>
    <t>4500668011</t>
  </si>
  <si>
    <t>Factuur COVID 1: ref 2066625919</t>
  </si>
  <si>
    <t>Factuur COVID 2: ref 2066625920</t>
  </si>
  <si>
    <t>Factuur COVID 3: ref 2066625921</t>
  </si>
  <si>
    <t>40</t>
  </si>
  <si>
    <t>Factuur COVID 4: ref 2066625918</t>
  </si>
  <si>
    <t>50</t>
  </si>
  <si>
    <t>Factuur COVID 5: ref 2066625916</t>
  </si>
  <si>
    <t>400190908  Vande Caveye Koen</t>
  </si>
  <si>
    <t>400190908</t>
  </si>
  <si>
    <t>4500668024</t>
  </si>
  <si>
    <t>Foodtruck vrijwilligers Peutie</t>
  </si>
  <si>
    <t>DVZ/SDP_154</t>
  </si>
  <si>
    <t>500026441  Ltd Cleanmo International Co</t>
  </si>
  <si>
    <t>500026441</t>
  </si>
  <si>
    <t>4500667872</t>
  </si>
  <si>
    <t>500000 swabs</t>
  </si>
  <si>
    <t>DVZ/SDP_156 + 343</t>
  </si>
  <si>
    <t>500026442  Ltd China Resources Pharmaceutical</t>
  </si>
  <si>
    <t>31/03/2020 + 13/05/2020</t>
  </si>
  <si>
    <t>11157 + 16394</t>
  </si>
  <si>
    <t>liste 1704 + 1505</t>
  </si>
  <si>
    <t>500026442</t>
  </si>
  <si>
    <t>4500667865</t>
  </si>
  <si>
    <t>500000 swab kits</t>
  </si>
  <si>
    <t>DGGS - 921</t>
  </si>
  <si>
    <t>4500667854</t>
  </si>
  <si>
    <t>COVID-19 12 extra Ziekenwagens</t>
  </si>
  <si>
    <t>COVID-19 12extra Ziekenwagens-verlenging</t>
  </si>
  <si>
    <t>4500668237</t>
  </si>
  <si>
    <t>Aankoop handpompjes Hema</t>
  </si>
  <si>
    <t>100027654  NV IPG Contact Solutions</t>
  </si>
  <si>
    <t>4500668056</t>
  </si>
  <si>
    <t>COVID-19 Headsets Rode Kruis</t>
  </si>
  <si>
    <t>4500668077</t>
  </si>
  <si>
    <t>COVID-19buffercapaciteit 112permanenties</t>
  </si>
  <si>
    <t>600000646  SERVFEDE SCTA</t>
  </si>
  <si>
    <t>600000646</t>
  </si>
  <si>
    <t>4500668204</t>
  </si>
  <si>
    <t>Vertaalopdrachten feb/maart</t>
  </si>
  <si>
    <t>DVZ/SDP_163</t>
  </si>
  <si>
    <t>prix unitaire - 0,7</t>
  </si>
  <si>
    <t>100050510  SA Pharmasimple</t>
  </si>
  <si>
    <t>100050510</t>
  </si>
  <si>
    <t>4500668489</t>
  </si>
  <si>
    <t>COVID-19 chirurgische maskers</t>
  </si>
  <si>
    <t>DVZ/SDP_162</t>
  </si>
  <si>
    <t>4500668492</t>
  </si>
  <si>
    <t>COVID-19 plastiek wegwerpschorten</t>
  </si>
  <si>
    <t>DVZ/SDP_160</t>
  </si>
  <si>
    <t>prix unitaire - 0,65 en 0,45 usd</t>
  </si>
  <si>
    <t>500026443 Alibaba</t>
  </si>
  <si>
    <t>500026443</t>
  </si>
  <si>
    <t>4500668462</t>
  </si>
  <si>
    <t>COVID_19 surgical masks &amp;</t>
  </si>
  <si>
    <t>DVZ/SDP_158</t>
  </si>
  <si>
    <t>500026446  Ltd Stan Asia</t>
  </si>
  <si>
    <t>500026446</t>
  </si>
  <si>
    <t>4500668491</t>
  </si>
  <si>
    <t>COVID-19 Nitril handschoenen</t>
  </si>
  <si>
    <t>DVZ/SDP_161 + DVZ/SDP_304</t>
  </si>
  <si>
    <t>100033059  NV Innomediq</t>
  </si>
  <si>
    <t>03/04/2020 + 05/05/2020</t>
  </si>
  <si>
    <t>11295 + 13579</t>
  </si>
  <si>
    <t>09/04/2020 + 06/05/2020</t>
  </si>
  <si>
    <t>100033059</t>
  </si>
  <si>
    <t>4500668504</t>
  </si>
  <si>
    <t>DVZ/SDP_165</t>
  </si>
  <si>
    <t>prix unitaire - 1,82</t>
  </si>
  <si>
    <t>100050634  BV Xpect</t>
  </si>
  <si>
    <t>100050634</t>
  </si>
  <si>
    <t>4500668503</t>
  </si>
  <si>
    <t>COVID_19 - kn95 maskers chinese markerin</t>
  </si>
  <si>
    <t>prix unitaire - 1,8</t>
  </si>
  <si>
    <t>COVID_19 - kn95 maskers</t>
  </si>
  <si>
    <t>DVZ/SDP_164</t>
  </si>
  <si>
    <t>prix unitaire - 0,67</t>
  </si>
  <si>
    <t>100050640  BV X M L</t>
  </si>
  <si>
    <t>100050640</t>
  </si>
  <si>
    <t>4500668578</t>
  </si>
  <si>
    <t>DVZ/SDP_170</t>
  </si>
  <si>
    <t>prix unitaire - 0,939</t>
  </si>
  <si>
    <t>100050644  VOF CSS Industrial Services</t>
  </si>
  <si>
    <t>100050644</t>
  </si>
  <si>
    <t>4500668595</t>
  </si>
  <si>
    <t>COVID-19 Medische mondmaskers GRADE</t>
  </si>
  <si>
    <t>DVZ/SDP_192</t>
  </si>
  <si>
    <t>100050646  SRL Health &amp; Training</t>
  </si>
  <si>
    <t>100050646</t>
  </si>
  <si>
    <t>4500668602</t>
  </si>
  <si>
    <t>COVID-19 boite 100 gants S</t>
  </si>
  <si>
    <t>COVID-19 boite 100 gants M</t>
  </si>
  <si>
    <t>COVID-19 boite 100 gants L</t>
  </si>
  <si>
    <t>COVID-19 boite 100 gants XL</t>
  </si>
  <si>
    <t>60</t>
  </si>
  <si>
    <t>COVID-19 Combinaison Tyvek 400 by Dupont</t>
  </si>
  <si>
    <t>70</t>
  </si>
  <si>
    <t>frais de port</t>
  </si>
  <si>
    <t>80</t>
  </si>
  <si>
    <t>90</t>
  </si>
  <si>
    <t>DVZ/SDP_159</t>
  </si>
  <si>
    <t>200007726  GmbH &amp; CO KG Dastex Reinraumzubehör</t>
  </si>
  <si>
    <t>200007726</t>
  </si>
  <si>
    <t>4500668697</t>
  </si>
  <si>
    <t>COVID-19 FFP 2 maskers</t>
  </si>
  <si>
    <t>DVZ/SDP_396</t>
  </si>
  <si>
    <t>prix unitaire - 4,5</t>
  </si>
  <si>
    <t>liste 0207</t>
  </si>
  <si>
    <t>DVZ/SDP_171</t>
  </si>
  <si>
    <t>prix unitaire - 1,7</t>
  </si>
  <si>
    <t>200008146  KG Moldex-Metric AG &amp; Co</t>
  </si>
  <si>
    <t>200008146</t>
  </si>
  <si>
    <t>4500668651</t>
  </si>
  <si>
    <t>COVID-19 stofmasker Classic FFP2 D zonde</t>
  </si>
  <si>
    <t>prix unitaire - 2,55</t>
  </si>
  <si>
    <t>COVID-19 stofmasker Classic FFP2 D met</t>
  </si>
  <si>
    <t>prix unitaire - 3,95</t>
  </si>
  <si>
    <t>COVID-19 stofmasker Smart active FFP2 D</t>
  </si>
  <si>
    <t>prix unitaire - 2,69</t>
  </si>
  <si>
    <t>COVID-19 stofmasker Smart FFP2 D met</t>
  </si>
  <si>
    <t>31/03/2020 + 06/04/2020</t>
  </si>
  <si>
    <t>4500668681</t>
  </si>
  <si>
    <t>COVID-19 Swabs tubes</t>
  </si>
  <si>
    <t>100000505  VZW Twi</t>
  </si>
  <si>
    <t>100000505</t>
  </si>
  <si>
    <t>4500668735</t>
  </si>
  <si>
    <t>COVID-19 INFOBLADEN PER 15 IN OMSLAGEN</t>
  </si>
  <si>
    <t>352-DVZ</t>
  </si>
  <si>
    <t>Dossier Consultant Taskforce</t>
  </si>
  <si>
    <t>100040297  BV Solvint Supply Management</t>
  </si>
  <si>
    <t>liste 2905</t>
  </si>
  <si>
    <t>100040297</t>
  </si>
  <si>
    <t>4500668883</t>
  </si>
  <si>
    <t>COVID-19 TASKFORCE B2020-0466</t>
  </si>
  <si>
    <t>COVID-19 TASKFORCE B2020-0517</t>
  </si>
  <si>
    <t>COVID-19 TASKFORCE B2020-0518</t>
  </si>
  <si>
    <t>COVID-19 TASKFORCE B2020-0593</t>
  </si>
  <si>
    <t>COVID-19 TASKFORCE B2020-0594</t>
  </si>
  <si>
    <t>COVID-19 TASKFORCE B2020-0521</t>
  </si>
  <si>
    <t>COVID-19 TASKFORCE B2020-0520</t>
  </si>
  <si>
    <t>COVID-19 TASKFORCE B2020-0519</t>
  </si>
  <si>
    <t>COVID-19 TASKFORCE B2020-0662</t>
  </si>
  <si>
    <t>DVZ/SDP_172</t>
  </si>
  <si>
    <t>4500668729</t>
  </si>
  <si>
    <t>COVID-19 Flocked swab ABS/Nylon 15,3 cm</t>
  </si>
  <si>
    <t>DVZ/SDP_177</t>
  </si>
  <si>
    <t>07/04/2020 + 15/04/2020</t>
  </si>
  <si>
    <t>4500668915</t>
  </si>
  <si>
    <t>COVID-19 Prot.coveralls voorsch</t>
  </si>
  <si>
    <t>100050653  BV YQ Purchasing</t>
  </si>
  <si>
    <t>100050653</t>
  </si>
  <si>
    <t>4500668892</t>
  </si>
  <si>
    <t>COVID-19 TASKFORCE-s/2004-02/0234</t>
  </si>
  <si>
    <t>COVID-19 TASKFORCE-s/2004-03/0235</t>
  </si>
  <si>
    <t>COVID-19 TASKFORCE-s/2005-01/0237</t>
  </si>
  <si>
    <t>COVID-19 TASKFORCE-s/2004-04/0236</t>
  </si>
  <si>
    <t>COVID-19 TASKFORCE-s/2005-02/0238</t>
  </si>
  <si>
    <t>COVID-19 TASKFORCE-s/2005-02/0239</t>
  </si>
  <si>
    <t>100050654  BV ConsulDMi</t>
  </si>
  <si>
    <t>100050654</t>
  </si>
  <si>
    <t>4500668888</t>
  </si>
  <si>
    <t>COVID-19 TASKFORCE-2020004</t>
  </si>
  <si>
    <t>COVID-19 TASKFORCE-2020005</t>
  </si>
  <si>
    <t>COVID-19 TASKFORCE-2020008</t>
  </si>
  <si>
    <t>COVID-19 TASKFORCE-2020006</t>
  </si>
  <si>
    <t>COVID-19 TASKFORCE-2020009</t>
  </si>
  <si>
    <t>COVID-19 TASKFORCE-2020010</t>
  </si>
  <si>
    <t>100050655  BV Kronos Group</t>
  </si>
  <si>
    <t>100050655</t>
  </si>
  <si>
    <t>4500668881</t>
  </si>
  <si>
    <t>COVID-19 TASKFORCE -2003075</t>
  </si>
  <si>
    <t>COVID-19 TASKFORCE -2004009</t>
  </si>
  <si>
    <t>COVID-19 TASKFORCE -2005009</t>
  </si>
  <si>
    <t>COVID-19 TASKFORCE -2004012</t>
  </si>
  <si>
    <t>COVID-19 TASKFORCE -2005016</t>
  </si>
  <si>
    <t>COVID-19 TASKFORCE -2006010</t>
  </si>
  <si>
    <t>DVZ/SDP_173</t>
  </si>
  <si>
    <t>100050656  SRL Allona Belgium</t>
  </si>
  <si>
    <t>100050656</t>
  </si>
  <si>
    <t>4500668797</t>
  </si>
  <si>
    <t>COVID-19 aprons schort - 50% voorsch</t>
  </si>
  <si>
    <t>COVID-19 aprons schort rsaldo</t>
  </si>
  <si>
    <t>DVZ/SDP_173 + DVZ/SDP_288</t>
  </si>
  <si>
    <t>06/04/2020 + 30/04/2020</t>
  </si>
  <si>
    <t>11499 + 13318</t>
  </si>
  <si>
    <t>COVID-19-Air freight - kledij</t>
  </si>
  <si>
    <t>DVZ/SDP_175</t>
  </si>
  <si>
    <t>100050659  BV DecoTX</t>
  </si>
  <si>
    <t>100050659</t>
  </si>
  <si>
    <t>4500668872</t>
  </si>
  <si>
    <t>DVZ/SDP_179</t>
  </si>
  <si>
    <t>500026448  Ltd Ningbo Nuobai Pharmaceutical Co</t>
  </si>
  <si>
    <t>500026448</t>
  </si>
  <si>
    <t>4500668948</t>
  </si>
  <si>
    <t>COVID-19-CISATRACURIUM BESYLATE INJECT</t>
  </si>
  <si>
    <t>500026461  EURL La Petite Nenette</t>
  </si>
  <si>
    <t>500026461</t>
  </si>
  <si>
    <t>4500668889</t>
  </si>
  <si>
    <t>COVID-19 TASKFORCE-20200405-000010</t>
  </si>
  <si>
    <t>COVID-19 TASKFORCE-20200417-000011</t>
  </si>
  <si>
    <t>DVZ/SDP_166</t>
  </si>
  <si>
    <t>600000037  FEDEDIEN FAGG</t>
  </si>
  <si>
    <t>600000037</t>
  </si>
  <si>
    <t>4500668868</t>
  </si>
  <si>
    <t>COVID-19 Rocuronium -Wavelenght</t>
  </si>
  <si>
    <t>DVZ/SDP_180</t>
  </si>
  <si>
    <t>4500669020</t>
  </si>
  <si>
    <t>COVID-19- swabs</t>
  </si>
  <si>
    <t>DVZ/SDP_182</t>
  </si>
  <si>
    <t>4500669027</t>
  </si>
  <si>
    <t>COVID-19- steriele tubes voor swabs</t>
  </si>
  <si>
    <t>DVZ/SDP_343 + 181</t>
  </si>
  <si>
    <t>100001548  NV Novolab</t>
  </si>
  <si>
    <t>13/05/2020 + 07/04/2020</t>
  </si>
  <si>
    <t>16394 +11604</t>
  </si>
  <si>
    <t>liste 1505 + xx</t>
  </si>
  <si>
    <t>100001548</t>
  </si>
  <si>
    <t>4500669039</t>
  </si>
  <si>
    <t>COVID-19 gants Novolab – PPE Cat III</t>
  </si>
  <si>
    <t>COVID-19 gants Shield Scientific gloves</t>
  </si>
  <si>
    <t>DVZ/SDP_178</t>
  </si>
  <si>
    <t>prix unitaire - 0,34</t>
  </si>
  <si>
    <t>100015920  SA Paul Hartmann</t>
  </si>
  <si>
    <t>100015920</t>
  </si>
  <si>
    <t>4500669065</t>
  </si>
  <si>
    <t>COVID-19- chirurgische maskers</t>
  </si>
  <si>
    <t>DVZ/SDP_186 + 413</t>
  </si>
  <si>
    <t>100030156  NV Sioen Industries</t>
  </si>
  <si>
    <t>08/04/2020 + 03/08/2020</t>
  </si>
  <si>
    <t>11681 + 19922</t>
  </si>
  <si>
    <t>liste 1704 + 0915</t>
  </si>
  <si>
    <t>09/04/2020 + 06/08/2020</t>
  </si>
  <si>
    <t>100020816</t>
  </si>
  <si>
    <t>4500669133</t>
  </si>
  <si>
    <t>COVID-19-Beschermjas MORGAT</t>
  </si>
  <si>
    <t>COVID-19-Beschermbroek KILLYBEG</t>
  </si>
  <si>
    <t>100050660  BV Nadimed</t>
  </si>
  <si>
    <t>100050660</t>
  </si>
  <si>
    <t>4500668985</t>
  </si>
  <si>
    <t>COVID-19 Hydroxychlorine(Plaquenil)</t>
  </si>
  <si>
    <t>DVZ/SDP_184</t>
  </si>
  <si>
    <t>4500669130</t>
  </si>
  <si>
    <t>COVID-19-FFP2 maskers</t>
  </si>
  <si>
    <t>DVZ/SDP_183</t>
  </si>
  <si>
    <t>500026467  Ltd Qi Run Pharmaceutical Technolog</t>
  </si>
  <si>
    <t>500026467</t>
  </si>
  <si>
    <t>4500669055</t>
  </si>
  <si>
    <t>COVID-19 handschoenen</t>
  </si>
  <si>
    <t>DVZ/SDP_185 + 317</t>
  </si>
  <si>
    <t>500026469 Ltd Shanghai Fosun Long March Medic</t>
  </si>
  <si>
    <t>08/04/2020 + 08/05/2020</t>
  </si>
  <si>
    <t>11674 +16078</t>
  </si>
  <si>
    <t>500026469</t>
  </si>
  <si>
    <t>4500669126</t>
  </si>
  <si>
    <t>COVID-19- detection kits</t>
  </si>
  <si>
    <t>COVID-19-cold storage box</t>
  </si>
  <si>
    <t>DVZ/SDP_190</t>
  </si>
  <si>
    <t>4500669339</t>
  </si>
  <si>
    <t>COVID-19- MIDAZOLAM HCL 1KG</t>
  </si>
  <si>
    <t>DVZ/SDP_204</t>
  </si>
  <si>
    <t>100050676  NV FertiPro</t>
  </si>
  <si>
    <t>100050676</t>
  </si>
  <si>
    <t>4500669350</t>
  </si>
  <si>
    <t>COVID-19-afvullen tubes etiketering</t>
  </si>
  <si>
    <t>DVZ/SDP_205</t>
  </si>
  <si>
    <t>100050677  NV Ardena Gent</t>
  </si>
  <si>
    <t>100050677</t>
  </si>
  <si>
    <t>4500669352</t>
  </si>
  <si>
    <t>COVID-19 Filling, labelling and packagin</t>
  </si>
  <si>
    <t>DVZ/SDP_196</t>
  </si>
  <si>
    <t>prix unitaire - 0,59</t>
  </si>
  <si>
    <t>100050678  BV European Technical Trading</t>
  </si>
  <si>
    <t>100050678</t>
  </si>
  <si>
    <t>4500669372</t>
  </si>
  <si>
    <t>COVID-19- Disposable 3-layer mask</t>
  </si>
  <si>
    <t>DVZ/SDP_187</t>
  </si>
  <si>
    <t>prix unitaire - 1,68 usd</t>
  </si>
  <si>
    <t>500026462  Ltd Jiangxi Chusheng Medical Techno</t>
  </si>
  <si>
    <t>500026462</t>
  </si>
  <si>
    <t>4500669187</t>
  </si>
  <si>
    <t>COVID-19-KN95 Mask</t>
  </si>
  <si>
    <t>DVZ/SDP_189 + DVZ+SDP_305</t>
  </si>
  <si>
    <t>09/04/2020 + 05/05/2020</t>
  </si>
  <si>
    <t>11826 + 13553</t>
  </si>
  <si>
    <t>09/04/2020+05/05/2020</t>
  </si>
  <si>
    <t>4500669494</t>
  </si>
  <si>
    <t>COVID-19-Nitril handschoenen van 24cm la</t>
  </si>
  <si>
    <t>DVZ/SDP_199</t>
  </si>
  <si>
    <t>prix unitaire - 3,5</t>
  </si>
  <si>
    <t>100050627  BV Firematch Global</t>
  </si>
  <si>
    <t>100050627</t>
  </si>
  <si>
    <t>4500669458</t>
  </si>
  <si>
    <t>COVID-19-Mondmasker N95 standaard</t>
  </si>
  <si>
    <t>DVZ/SDP_241</t>
  </si>
  <si>
    <t>09/04/2020 + 21/04/2020</t>
  </si>
  <si>
    <t>liste 2404</t>
  </si>
  <si>
    <t>4500669483</t>
  </si>
  <si>
    <t>COVID-19-Nitril handschoenen</t>
  </si>
  <si>
    <t>DVZ/SDP_193 + DVZ/SDP_197</t>
  </si>
  <si>
    <t>prix unitaire - 2,08</t>
  </si>
  <si>
    <t>11923 / 11994</t>
  </si>
  <si>
    <t>4500669497</t>
  </si>
  <si>
    <t>COVID-19-ZKG 9501 maskers</t>
  </si>
  <si>
    <t>DVZ/SDP_195</t>
  </si>
  <si>
    <t>prix unitaire - 2,19</t>
  </si>
  <si>
    <t>4500669566</t>
  </si>
  <si>
    <t>COVID-19-ZKG9501 maskers</t>
  </si>
  <si>
    <t>DVZ/SDP_200</t>
  </si>
  <si>
    <t>4500669554</t>
  </si>
  <si>
    <t>COVID-19-veiligheidsbrillen (medical gog</t>
  </si>
  <si>
    <t>DVZ/SDP_194</t>
  </si>
  <si>
    <t>prix unitaire - 4,34</t>
  </si>
  <si>
    <t>100050652  NV Texet Benelux</t>
  </si>
  <si>
    <t>100050652</t>
  </si>
  <si>
    <t>4500669573</t>
  </si>
  <si>
    <t>COVID-19-FFP2 NR 952 MASKERS</t>
  </si>
  <si>
    <t>DVZ/SDP_191</t>
  </si>
  <si>
    <t>Litige - PV prix unitaire - 2,19</t>
  </si>
  <si>
    <t>100050670  BV Extradim F.T.C.</t>
  </si>
  <si>
    <t>100050670</t>
  </si>
  <si>
    <t>4500669486</t>
  </si>
  <si>
    <t>COVID-19-FFP2 mondmaskers KN95</t>
  </si>
  <si>
    <t>DVZ/SDP_198</t>
  </si>
  <si>
    <t>prix unitaire - 2,98</t>
  </si>
  <si>
    <t>100050682  BV Sunday Homes Belgium</t>
  </si>
  <si>
    <t>100050682</t>
  </si>
  <si>
    <t>4500669471</t>
  </si>
  <si>
    <t>COVID-19-KN95 Maskers</t>
  </si>
  <si>
    <t>DVZ/SDP_201</t>
  </si>
  <si>
    <t>500026477  SurCacao PTY Corp</t>
  </si>
  <si>
    <t>500026477</t>
  </si>
  <si>
    <t>4500669557</t>
  </si>
  <si>
    <t>COVID-19-nitril handschoenen (niet steri</t>
  </si>
  <si>
    <t>DVZ/SDP_188</t>
  </si>
  <si>
    <t>500026478  BioQ Pharma Incorporated</t>
  </si>
  <si>
    <t>500026478</t>
  </si>
  <si>
    <t>4500669594</t>
  </si>
  <si>
    <t>COVID-19-Propofol 50ml Vial (20 mg/1ml)</t>
  </si>
  <si>
    <t>DVZ/SDP_206</t>
  </si>
  <si>
    <t>200008158  BV Holland House Fashion</t>
  </si>
  <si>
    <t>200008158</t>
  </si>
  <si>
    <t>4500669596</t>
  </si>
  <si>
    <t>COVID-19-Aprons - disposable</t>
  </si>
  <si>
    <t>DGGS - 933</t>
  </si>
  <si>
    <t>100050690  NV Mega Industrial Engineering</t>
  </si>
  <si>
    <t>100050690</t>
  </si>
  <si>
    <t>4500669604</t>
  </si>
  <si>
    <t>COVID-19 huur van koelcontainers</t>
  </si>
  <si>
    <t>DVZ/SDP_209</t>
  </si>
  <si>
    <t>500026475  Ltd Ming Global</t>
  </si>
  <si>
    <t>500026475</t>
  </si>
  <si>
    <t>4500669611</t>
  </si>
  <si>
    <t>COVID-19-beschermjassen</t>
  </si>
  <si>
    <t>4500669741</t>
  </si>
  <si>
    <t>COVID-19 Rocuronium -Wavelenght-</t>
  </si>
  <si>
    <t>100050137  BV Pure Nature Kitchen</t>
  </si>
  <si>
    <t>100050137</t>
  </si>
  <si>
    <t>4500670381</t>
  </si>
  <si>
    <t>Facture OL/2020/1096 - Catering COVID_19</t>
  </si>
  <si>
    <t>Facture OL/2020/0989 - Catering COVID_19</t>
  </si>
  <si>
    <t>Facture OL/2020/0995 - Catering COVID_19</t>
  </si>
  <si>
    <t>Facture OL/2020/1050 - Catering COVID_19</t>
  </si>
  <si>
    <t>Facture OL/2020/0980 - Catering COVID_19</t>
  </si>
  <si>
    <t>Facture OL/2020/0990 - Catering COVID_19</t>
  </si>
  <si>
    <t>Facture OL/2020/0996 - Catering COVID_19</t>
  </si>
  <si>
    <t>Facture OL/2020/1149 - Catering COVID_19</t>
  </si>
  <si>
    <t>DVZ/SDP_230</t>
  </si>
  <si>
    <t>100000350  BV Thermo Fisher Scientific</t>
  </si>
  <si>
    <t>100000350</t>
  </si>
  <si>
    <t>4500670515</t>
  </si>
  <si>
    <t>COVID-19-Pipetpunten (2 types)</t>
  </si>
  <si>
    <t>liste 28/07/2020</t>
  </si>
  <si>
    <t>4500670643</t>
  </si>
  <si>
    <t>Catering Salle de crise</t>
  </si>
  <si>
    <t>DVZ/SDP_246</t>
  </si>
  <si>
    <t>prix unitaire - 0,6</t>
  </si>
  <si>
    <t>4500670730</t>
  </si>
  <si>
    <t>COVID-19-chirurgische maskers</t>
  </si>
  <si>
    <t>prix unitaire - 0,48</t>
  </si>
  <si>
    <t>4500670732</t>
  </si>
  <si>
    <t>prix unitaire - 0,44</t>
  </si>
  <si>
    <t>4500670734</t>
  </si>
  <si>
    <t>500014609  BV Sds</t>
  </si>
  <si>
    <t>500014609</t>
  </si>
  <si>
    <t>4500670641</t>
  </si>
  <si>
    <t>COVID-19-deurwaarderskosten</t>
  </si>
  <si>
    <t>600000082  Ministère de la Défense</t>
  </si>
  <si>
    <t>06/04/2020 ?</t>
  </si>
  <si>
    <t>600000082</t>
  </si>
  <si>
    <t>4500670679</t>
  </si>
  <si>
    <t>COVID-19-Call for funds COVID 19</t>
  </si>
  <si>
    <t>DVZ/SDP_214</t>
  </si>
  <si>
    <t>100005097  NV Van Heurck</t>
  </si>
  <si>
    <t>100005097</t>
  </si>
  <si>
    <t>4500670929</t>
  </si>
  <si>
    <t>COVID-19- schorten voor het zorgpersonee</t>
  </si>
  <si>
    <t>DVZ/SDP_247</t>
  </si>
  <si>
    <t>4500670938</t>
  </si>
  <si>
    <t>COVID-19- Herbruikbare schorten</t>
  </si>
  <si>
    <t>DVZ/SDP_245</t>
  </si>
  <si>
    <t>4500670978</t>
  </si>
  <si>
    <t>COVID-19-nitril handschoenen</t>
  </si>
  <si>
    <t>DVZ/SDP_213</t>
  </si>
  <si>
    <t>4500670970</t>
  </si>
  <si>
    <t>DVZ/SDP_211</t>
  </si>
  <si>
    <t>100050675  BV Bepac Belgium</t>
  </si>
  <si>
    <t>100050675</t>
  </si>
  <si>
    <t>4500670975</t>
  </si>
  <si>
    <t>DVZ/SDP_210</t>
  </si>
  <si>
    <t>100050702  SRL Work N'Build</t>
  </si>
  <si>
    <t>100050702</t>
  </si>
  <si>
    <t>4500671014</t>
  </si>
  <si>
    <t>COVID-19-Nitrile gloves</t>
  </si>
  <si>
    <t>DVZ/SDP_240</t>
  </si>
  <si>
    <t>100050732  BV Bestwood</t>
  </si>
  <si>
    <t>21/04/2020 + 13/05/2020</t>
  </si>
  <si>
    <t>100050732</t>
  </si>
  <si>
    <t>4500671026</t>
  </si>
  <si>
    <t>COVID-19-chirurgische schorten</t>
  </si>
  <si>
    <t>DVZ/SDP_338</t>
  </si>
  <si>
    <t>COVID-19-chirurgische schorten vervoer</t>
  </si>
  <si>
    <t>DVZ/SDP_216</t>
  </si>
  <si>
    <t>17K dans dossier 216</t>
  </si>
  <si>
    <t>200008147  SARL LCH Medical</t>
  </si>
  <si>
    <t>200008147</t>
  </si>
  <si>
    <t>4500671003</t>
  </si>
  <si>
    <t>COVID-19-nitril &amp; latex handschoenen</t>
  </si>
  <si>
    <t>DVZ/SDP_231</t>
  </si>
  <si>
    <t>200008175  BV Imetra</t>
  </si>
  <si>
    <t>200008175</t>
  </si>
  <si>
    <t>4500671000</t>
  </si>
  <si>
    <t>COVID-19-PVC handschoenen</t>
  </si>
  <si>
    <t>DVZ/SDP_208</t>
  </si>
  <si>
    <t>4500671020</t>
  </si>
  <si>
    <t>COVID-19-Long-cuff Gloves + Short-cuff G</t>
  </si>
  <si>
    <t>DVZ/SDP_218</t>
  </si>
  <si>
    <t>500026489  Qube Medical Products Sdn Bhd</t>
  </si>
  <si>
    <t>500026489</t>
  </si>
  <si>
    <t>4500670956</t>
  </si>
  <si>
    <t>DVZ/SDP_223</t>
  </si>
  <si>
    <t>500026491  Ltd Echelon Holdings</t>
  </si>
  <si>
    <t>500026491</t>
  </si>
  <si>
    <t>4500670965</t>
  </si>
  <si>
    <t>COVID-19-beschermschorten</t>
  </si>
  <si>
    <t>100022378  BV Cloetens - Delicatessen</t>
  </si>
  <si>
    <t>100022378</t>
  </si>
  <si>
    <t>4500671035</t>
  </si>
  <si>
    <t>Facture 2020-101 31/3/20 Catering COVID_</t>
  </si>
  <si>
    <t>DVZ/SDP_227</t>
  </si>
  <si>
    <t>100019662  NV Novitan</t>
  </si>
  <si>
    <t>100019662</t>
  </si>
  <si>
    <t>4500671260</t>
  </si>
  <si>
    <t>COVID-19-Atracurium besilate - Novitan</t>
  </si>
  <si>
    <t>DVZ/SDP_228</t>
  </si>
  <si>
    <t>4500671266</t>
  </si>
  <si>
    <t>COVID-19-Atracurium besylate, Midazolam,</t>
  </si>
  <si>
    <t>DVZ/SDP_226</t>
  </si>
  <si>
    <t>4500671271</t>
  </si>
  <si>
    <t>COVID-19-Dexmedetomidine - Novitan</t>
  </si>
  <si>
    <t>DVZ/SDP_217</t>
  </si>
  <si>
    <t>4500671275</t>
  </si>
  <si>
    <t>COVID-19-Midazolam, Rocuronium, Cis-atra</t>
  </si>
  <si>
    <t>DVZ/SDP_174</t>
  </si>
  <si>
    <t>4500671247</t>
  </si>
  <si>
    <t>COVID-19-diverse medische artikelen</t>
  </si>
  <si>
    <t>DVZ/SDP_242</t>
  </si>
  <si>
    <t>4500671158</t>
  </si>
  <si>
    <t>liste 12/05/2020</t>
  </si>
  <si>
    <t>100000032  SA 'Bpost''</t>
  </si>
  <si>
    <t>100000032</t>
  </si>
  <si>
    <t>4500671417</t>
  </si>
  <si>
    <t>COVID-19: versturen covid-posters</t>
  </si>
  <si>
    <t>4500671405</t>
  </si>
  <si>
    <t>Assurance bénévole Chris Decoster</t>
  </si>
  <si>
    <t>100004333  NV World Courier Belgium</t>
  </si>
  <si>
    <t>100004333</t>
  </si>
  <si>
    <t>4500671322</t>
  </si>
  <si>
    <t>Urgent medication pour Univ. Antwerp</t>
  </si>
  <si>
    <t>4500671466</t>
  </si>
  <si>
    <t>Vertaalopdrachten april 2020</t>
  </si>
  <si>
    <t>DVZ/SDP_220</t>
  </si>
  <si>
    <t>100000368  SA Medtronic Belgium</t>
  </si>
  <si>
    <t>100000368</t>
  </si>
  <si>
    <t>4500671660</t>
  </si>
  <si>
    <t>COVID-19-ICU ventilator</t>
  </si>
  <si>
    <t>COVID19 – 0911_01b</t>
  </si>
  <si>
    <t>envoyé à Rudi 24/11/2020</t>
  </si>
  <si>
    <t>4500697673</t>
  </si>
  <si>
    <t>COVID-19- Microamp optical 96-well</t>
  </si>
  <si>
    <t>DVZ/SDP_232 + 264</t>
  </si>
  <si>
    <t>100001490  NV Fujirebio Europe</t>
  </si>
  <si>
    <t>20/04/2020 + 24/04/2020</t>
  </si>
  <si>
    <t>12516 + 12993</t>
  </si>
  <si>
    <t>100001490</t>
  </si>
  <si>
    <t>4500671557</t>
  </si>
  <si>
    <t>COVID-19-afvullen en etiketteren van swa</t>
  </si>
  <si>
    <t>DVZ/SDP_243</t>
  </si>
  <si>
    <t>100019084  BV Ambassador Arms</t>
  </si>
  <si>
    <t>100019084</t>
  </si>
  <si>
    <t>4500671639</t>
  </si>
  <si>
    <t>DVZ/SDP_258</t>
  </si>
  <si>
    <t>100021117  BV Be Protection</t>
  </si>
  <si>
    <t>100021117</t>
  </si>
  <si>
    <t>4500671580</t>
  </si>
  <si>
    <t>COVID-19-gelaatschermen met hoofdband</t>
  </si>
  <si>
    <t>DVZ/SDP_219</t>
  </si>
  <si>
    <t>100024685  NV Acertys Healthcare</t>
  </si>
  <si>
    <t>100024685</t>
  </si>
  <si>
    <t>4500671548</t>
  </si>
  <si>
    <t>COVID-19-HME Filter</t>
  </si>
  <si>
    <t>DVZ/SDP_252</t>
  </si>
  <si>
    <t>100024688  NV Fresenius Kabi</t>
  </si>
  <si>
    <t>100024688</t>
  </si>
  <si>
    <t>4500671564</t>
  </si>
  <si>
    <t>COVID-19-Midazolam</t>
  </si>
  <si>
    <t>DVZ/SDP_261</t>
  </si>
  <si>
    <t>100024695  NV Janssen-Cilag</t>
  </si>
  <si>
    <t>liste 3004</t>
  </si>
  <si>
    <t>100024695</t>
  </si>
  <si>
    <t>4500671586</t>
  </si>
  <si>
    <t>COVID-19-Fentanlyl, Hypnomidate, Rapifen</t>
  </si>
  <si>
    <t>DVZ/SDP_239</t>
  </si>
  <si>
    <t>4500671487</t>
  </si>
  <si>
    <t>COVID-19-beschermende kleding</t>
  </si>
  <si>
    <t>DVZ/SDP_260 + 328</t>
  </si>
  <si>
    <t>prix unitaire - 0,3</t>
  </si>
  <si>
    <t>23/04/2020 + 11/05/2020</t>
  </si>
  <si>
    <t>12950 + 16155</t>
  </si>
  <si>
    <t>liste 3004 + 1505</t>
  </si>
  <si>
    <t>4500671516</t>
  </si>
  <si>
    <t>COVID-19-Chirurgische maskers</t>
  </si>
  <si>
    <t>DVZ/SDP_244</t>
  </si>
  <si>
    <t>100050734  SA Any-Shape</t>
  </si>
  <si>
    <t>100050734</t>
  </si>
  <si>
    <t>4500671674</t>
  </si>
  <si>
    <t>COVID-19-swabs</t>
  </si>
  <si>
    <t>DVZ/SDP_259</t>
  </si>
  <si>
    <t>100050745  CommV DEMA-CON</t>
  </si>
  <si>
    <t>100050745</t>
  </si>
  <si>
    <t>4500671570</t>
  </si>
  <si>
    <t>DVZ/SDP_262</t>
  </si>
  <si>
    <t>500026518  Ltd Chenyang Global Group</t>
  </si>
  <si>
    <t>500026518</t>
  </si>
  <si>
    <t>4500671657</t>
  </si>
  <si>
    <t>DVZ/SDP_255</t>
  </si>
  <si>
    <t>500026519  Ltd Sino-Eternal SCM (Beijing) Co</t>
  </si>
  <si>
    <t>500026519</t>
  </si>
  <si>
    <t>4500671651</t>
  </si>
  <si>
    <t>DVZ/SDP_250</t>
  </si>
  <si>
    <t>500026522  Ltd Sinopharm Foreign Trade</t>
  </si>
  <si>
    <t>500026522</t>
  </si>
  <si>
    <t>4500671647</t>
  </si>
  <si>
    <t>DVZ/SDP_224</t>
  </si>
  <si>
    <t>4500671780</t>
  </si>
  <si>
    <t>COVID-19-3ml Saline tubes</t>
  </si>
  <si>
    <t>100005516  BV Immax</t>
  </si>
  <si>
    <t>100005516</t>
  </si>
  <si>
    <t>4500671696</t>
  </si>
  <si>
    <t>COVID-19 TASKFORCE -112020</t>
  </si>
  <si>
    <t>COVID-19 TASKFORCE -112022</t>
  </si>
  <si>
    <t>COVID-19 TASKFORCE -112021</t>
  </si>
  <si>
    <t>COVID-19 TASKFORCE -112023</t>
  </si>
  <si>
    <t>COVID-19 TASKFORCE -112025</t>
  </si>
  <si>
    <t>4500671812</t>
  </si>
  <si>
    <t>U/UTP Cat 6 kabel ivoor 20 m</t>
  </si>
  <si>
    <t>U/UTP Cat 6 kabel ivoor 10 m</t>
  </si>
  <si>
    <t>U/UTP Cat 6 kabel ivoor 5 m</t>
  </si>
  <si>
    <t>100050764  BV Purson</t>
  </si>
  <si>
    <t>100050764</t>
  </si>
  <si>
    <t>4500671695</t>
  </si>
  <si>
    <t>COVID-19 TASKFORCE 2020094</t>
  </si>
  <si>
    <t>COVID-19 TASKFORCE 2020095</t>
  </si>
  <si>
    <t>COVID-19 TASKFORCE 2020129</t>
  </si>
  <si>
    <t>COVID-19 TASKFORCE 2020103</t>
  </si>
  <si>
    <t>COVID-19 TASKFORCE 2020104</t>
  </si>
  <si>
    <t>COVID-19 TASKFORCE 2020141</t>
  </si>
  <si>
    <t>COVID-19 TASKFORCE 2020155</t>
  </si>
  <si>
    <t>359-DVZ</t>
  </si>
  <si>
    <t>100050765  SRL Altesia Procurement</t>
  </si>
  <si>
    <t>100050765</t>
  </si>
  <si>
    <t>4500671699</t>
  </si>
  <si>
    <t>COVID-19 TASKFORCE-PROC2020/007</t>
  </si>
  <si>
    <t>100050768  VOF Realt</t>
  </si>
  <si>
    <t>100050768</t>
  </si>
  <si>
    <t>4500671701</t>
  </si>
  <si>
    <t>COVID-19 TASKFORCE-20216</t>
  </si>
  <si>
    <t>COVID-19 TASKFORCE-20233</t>
  </si>
  <si>
    <t>COVID-19 TASKFORCE-20227</t>
  </si>
  <si>
    <t>COVID-19 TASKFORCE-20237</t>
  </si>
  <si>
    <t>COVID-19 TASKFORCE-20241</t>
  </si>
  <si>
    <t>DVZ/SDP_274</t>
  </si>
  <si>
    <t>4500671841</t>
  </si>
  <si>
    <t>COVID-19-protective gown / beschermingsj</t>
  </si>
  <si>
    <t>DVZ/SDP_225</t>
  </si>
  <si>
    <t>200008174  SPA Bioindustria Laboratorio Italia</t>
  </si>
  <si>
    <t>200008174</t>
  </si>
  <si>
    <t>4500671771</t>
  </si>
  <si>
    <t>COVID-19-Clonidine</t>
  </si>
  <si>
    <t>DVZ/SDP_254 +309</t>
  </si>
  <si>
    <t>200008191  BV Aspen Oss</t>
  </si>
  <si>
    <t>22/04/2020 + 07/05/2020</t>
  </si>
  <si>
    <t>12892 + 16142</t>
  </si>
  <si>
    <t>23/04/2020 + 07/05/2020</t>
  </si>
  <si>
    <t>200008191</t>
  </si>
  <si>
    <t>4500671742</t>
  </si>
  <si>
    <t>COVID-19-Rocuronium Bromide</t>
  </si>
  <si>
    <t>DVZ/SDP_221</t>
  </si>
  <si>
    <t>200008193  SAU Altan Pharmaceuticals</t>
  </si>
  <si>
    <t>200008193</t>
  </si>
  <si>
    <t>4500671847</t>
  </si>
  <si>
    <t>COVID-19-Dexmedetomidine 100 μg/ml, ampo</t>
  </si>
  <si>
    <t>400191994  Rosan Jérôme</t>
  </si>
  <si>
    <t>400191994</t>
  </si>
  <si>
    <t>4500671698</t>
  </si>
  <si>
    <t>COVID-19 TASKFORCE-F2000001</t>
  </si>
  <si>
    <t>COVID-19 TASKFORCE-F2000003</t>
  </si>
  <si>
    <t>COVID-19 TASKFORCE-F2000005</t>
  </si>
  <si>
    <t>COVID-19 TASKFORCE-F2000004</t>
  </si>
  <si>
    <t>DVZ/SDP_212</t>
  </si>
  <si>
    <t>4500671791</t>
  </si>
  <si>
    <t>DVZ/SDP_233</t>
  </si>
  <si>
    <t>500026503  Ltd Gamma Holding</t>
  </si>
  <si>
    <t>500026503</t>
  </si>
  <si>
    <t>4500671757</t>
  </si>
  <si>
    <t>DVZ/SDP_222</t>
  </si>
  <si>
    <t>4500672010</t>
  </si>
  <si>
    <t>COVID-19-Atracurium &amp; cisatracurium</t>
  </si>
  <si>
    <t>DVZ/SDP_235</t>
  </si>
  <si>
    <t>100025259  NV Sandoz</t>
  </si>
  <si>
    <t>100025259</t>
  </si>
  <si>
    <t>4500672094</t>
  </si>
  <si>
    <t>COVID-19-Propofol</t>
  </si>
  <si>
    <t>DVZ/SDP_234</t>
  </si>
  <si>
    <t>100050728  NV BT Projects</t>
  </si>
  <si>
    <t>100050728</t>
  </si>
  <si>
    <t>4500672097</t>
  </si>
  <si>
    <t>COVID-19-herbruikbare schorten</t>
  </si>
  <si>
    <t>DVZ/SDP_236 + 312 + 237</t>
  </si>
  <si>
    <t>diminution du PO - raison??</t>
  </si>
  <si>
    <t>200008179  D.O.O. Medical Intertrade</t>
  </si>
  <si>
    <t>20/04/2020 + 07/05/2020 + 20/04/2020</t>
  </si>
  <si>
    <t>12534 + 15847 +12531</t>
  </si>
  <si>
    <t>liste 2404 + xx</t>
  </si>
  <si>
    <t>200008179</t>
  </si>
  <si>
    <t>4500672084</t>
  </si>
  <si>
    <t>COVID-19-Moxifloxacine</t>
  </si>
  <si>
    <t>DVZ/SDP_276</t>
  </si>
  <si>
    <t>200008188  BV Teva Api</t>
  </si>
  <si>
    <t>200008188</t>
  </si>
  <si>
    <t>4500672044</t>
  </si>
  <si>
    <t>COVID-19-Rocuronium bromide</t>
  </si>
  <si>
    <t>500025596  SNC Swing</t>
  </si>
  <si>
    <t>500025596</t>
  </si>
  <si>
    <t>4500672115</t>
  </si>
  <si>
    <t>FACTURE N° 190113</t>
  </si>
  <si>
    <t>FACTURE N° 190109</t>
  </si>
  <si>
    <t>DVZ/SDP_275</t>
  </si>
  <si>
    <t>500026543  Sinopharm Fortune Way Company</t>
  </si>
  <si>
    <t>500026543</t>
  </si>
  <si>
    <t>4500672067</t>
  </si>
  <si>
    <t>DVZ/SDP_292 + 434</t>
  </si>
  <si>
    <t>Dossier test sérologique</t>
  </si>
  <si>
    <t>montant original: 8639400EUR. Diminution jusqu'à 4,556,472,80EUr suite à négociation</t>
  </si>
  <si>
    <t>100000284  NV DiaSorin</t>
  </si>
  <si>
    <t>30/04/2020 +03/09/2020</t>
  </si>
  <si>
    <t>13362 +21361</t>
  </si>
  <si>
    <t>liste 0805 + 0915</t>
  </si>
  <si>
    <t>100000284</t>
  </si>
  <si>
    <t>4500672304</t>
  </si>
  <si>
    <t>COVID-19-LIAISON® SARS-CoV-2 S1/S2 IgG t</t>
  </si>
  <si>
    <t>100000849  NV Etablissementen Dumortier</t>
  </si>
  <si>
    <t>100000849</t>
  </si>
  <si>
    <t>4500672244</t>
  </si>
  <si>
    <t>Covid_19: Alcoholgel 500ml</t>
  </si>
  <si>
    <t>100001080  NV Sign &amp; Display</t>
  </si>
  <si>
    <t>100001080</t>
  </si>
  <si>
    <t>4500672260</t>
  </si>
  <si>
    <t>COVID_19: Afzetlint 1x rol FR/NL</t>
  </si>
  <si>
    <t>COVID_19: Infostaander - Inclusief</t>
  </si>
  <si>
    <t>COVID_19: Vloerstickers Mondmaskers</t>
  </si>
  <si>
    <t>COVID_19: Vloerstickers Handen wassen</t>
  </si>
  <si>
    <t>COVID_19: Vloerstickers 1,5m afstand</t>
  </si>
  <si>
    <t>COVID_19: Vloerstickers Blauwe pijl</t>
  </si>
  <si>
    <t>COVID_19: Vloerstickers Verbod</t>
  </si>
  <si>
    <t>COVID_19: Vloerstickers Voetstappen</t>
  </si>
  <si>
    <t>COVID_19: Vloerstickers Max. 2 personen</t>
  </si>
  <si>
    <t>DVZ/SDP_248</t>
  </si>
  <si>
    <t>4500672164</t>
  </si>
  <si>
    <t>COVID-19-Lege tubes</t>
  </si>
  <si>
    <t>DVZ/SDP_272</t>
  </si>
  <si>
    <t>4500672268</t>
  </si>
  <si>
    <t>COVID-19-afvullen/etiketteren swabs</t>
  </si>
  <si>
    <t>DVZ/SDP_266</t>
  </si>
  <si>
    <t>4500672277</t>
  </si>
  <si>
    <t>COVID-19-HEPA Filter</t>
  </si>
  <si>
    <t>DVZ/SDP_267</t>
  </si>
  <si>
    <t>4500672312</t>
  </si>
  <si>
    <t>COVID-19-Beademing circuit</t>
  </si>
  <si>
    <t>DVZ/SDP_269</t>
  </si>
  <si>
    <t>4500672318</t>
  </si>
  <si>
    <t>DVZ/SDP_271</t>
  </si>
  <si>
    <t>100047374  BV QRS Healthcare Belgium</t>
  </si>
  <si>
    <t>100047374</t>
  </si>
  <si>
    <t>4500672239</t>
  </si>
  <si>
    <t>COVID-19-ECG Elektroden</t>
  </si>
  <si>
    <t>DVZ/SDP_265</t>
  </si>
  <si>
    <t>4500672272</t>
  </si>
  <si>
    <t>COVID-19-Endtracheaal buizen</t>
  </si>
  <si>
    <t>DVZ/SDP_256</t>
  </si>
  <si>
    <t>4500672172</t>
  </si>
  <si>
    <t>COVID-19-productie medium/afvullen SWAPS</t>
  </si>
  <si>
    <t>DVZ/SDP_280</t>
  </si>
  <si>
    <t>4500672347</t>
  </si>
  <si>
    <t>COVID-19-productie medium/afvullen swabs</t>
  </si>
  <si>
    <t>DVZ/SDP_257</t>
  </si>
  <si>
    <t>4500672173</t>
  </si>
  <si>
    <t>DVZ/SDP_277</t>
  </si>
  <si>
    <t>100050770  BV Dester</t>
  </si>
  <si>
    <t>100050770</t>
  </si>
  <si>
    <t>4500672217</t>
  </si>
  <si>
    <t>COVID-19-gezichtsbeschermers (Face Shiel</t>
  </si>
  <si>
    <t>DVZ/SDP_270</t>
  </si>
  <si>
    <t>200008180  GmbH EVER Valinject</t>
  </si>
  <si>
    <t>200008180</t>
  </si>
  <si>
    <t>4500672337</t>
  </si>
  <si>
    <t>COVID-19-Dexmedetomidine</t>
  </si>
  <si>
    <t>200008181  SA Cooper Pharmaceuticals</t>
  </si>
  <si>
    <t>200008181</t>
  </si>
  <si>
    <t>4500672227</t>
  </si>
  <si>
    <t>DVZ/SDP_253</t>
  </si>
  <si>
    <t>200008198  GmbH Cheplapharm Arzneimittel</t>
  </si>
  <si>
    <t>200008198</t>
  </si>
  <si>
    <t>4500672229</t>
  </si>
  <si>
    <t>COVID-19-Dormicum® (midazolam</t>
  </si>
  <si>
    <t>DVZ/SDP_278 + 419</t>
  </si>
  <si>
    <t>500022990  VZW Idewe</t>
  </si>
  <si>
    <t>28/04/2020 + 07/08/2020</t>
  </si>
  <si>
    <t>13183 + 20196</t>
  </si>
  <si>
    <t>liste 3004 + 0915</t>
  </si>
  <si>
    <t>28/04/2020 + 18/08/2020</t>
  </si>
  <si>
    <t>500022990</t>
  </si>
  <si>
    <t>4500672341</t>
  </si>
  <si>
    <t>COVID-19-testen van mondmaskers</t>
  </si>
  <si>
    <t>DVZ/SDP_249 + DVZ/SDP_294</t>
  </si>
  <si>
    <t>prix unitaire - 23,23 RMB of 3,30 usd</t>
  </si>
  <si>
    <t>500026496  Ltd Qingdao LuoTa Fund Management</t>
  </si>
  <si>
    <t>21/04/2020 + 30/04/2020</t>
  </si>
  <si>
    <t>12701 + 13374</t>
  </si>
  <si>
    <t>500026496</t>
  </si>
  <si>
    <t>4500672327</t>
  </si>
  <si>
    <t>COVID-19-N95 maskers</t>
  </si>
  <si>
    <t>COVID-19- Microamp optical 384-well</t>
  </si>
  <si>
    <t>COVID-19- Microamp optical optical</t>
  </si>
  <si>
    <t>4500697676</t>
  </si>
  <si>
    <t>300031177  Carolien Sonck</t>
  </si>
  <si>
    <t>300031177</t>
  </si>
  <si>
    <t>4500672407</t>
  </si>
  <si>
    <t>COVID-19-AWS service charges</t>
  </si>
  <si>
    <t>DVZ/SDP_273</t>
  </si>
  <si>
    <t>4500672548</t>
  </si>
  <si>
    <t>COVID-19-schorten zorgpersoneel</t>
  </si>
  <si>
    <t>DVZ/SDP_285</t>
  </si>
  <si>
    <t>4500672454</t>
  </si>
  <si>
    <t>COVID-19-Catheter Mount</t>
  </si>
  <si>
    <t>DVZ/SDP_263</t>
  </si>
  <si>
    <t>4500672377</t>
  </si>
  <si>
    <t>COVID-19-Dipidolor, Fentanyl, Hypnomidat</t>
  </si>
  <si>
    <t>DVZ/SDP_295</t>
  </si>
  <si>
    <t>100026151  BV Mylan</t>
  </si>
  <si>
    <t>liste 0805</t>
  </si>
  <si>
    <t>100026151</t>
  </si>
  <si>
    <t>4500672428</t>
  </si>
  <si>
    <t>DVZ/SDP_289</t>
  </si>
  <si>
    <t>4500672560</t>
  </si>
  <si>
    <t>COVID-19-afvullen van swab tubes</t>
  </si>
  <si>
    <t>200008184  Kft Pátriapharma</t>
  </si>
  <si>
    <t>200008184</t>
  </si>
  <si>
    <t>4500672541</t>
  </si>
  <si>
    <t>COVID-19-Atracurium Besylaat API</t>
  </si>
  <si>
    <t>DVZ/SDP_301</t>
  </si>
  <si>
    <t>4500672750</t>
  </si>
  <si>
    <t>COVID-19-Sufenta</t>
  </si>
  <si>
    <t>DVZ/SDP_229</t>
  </si>
  <si>
    <t>100050725  BV Accord Healthcare</t>
  </si>
  <si>
    <t>100050725</t>
  </si>
  <si>
    <t>4500672756</t>
  </si>
  <si>
    <t>DVZ/SDP_299</t>
  </si>
  <si>
    <t>variation prix (04/05/2020:87KEUR)</t>
  </si>
  <si>
    <t>200008201  SRL Rompharm Company</t>
  </si>
  <si>
    <t>200008201</t>
  </si>
  <si>
    <t>4500672767</t>
  </si>
  <si>
    <t>4500672949</t>
  </si>
  <si>
    <t>COVID_19: markeertape</t>
  </si>
  <si>
    <t>COVID_19: Plexiglas (Balieschermen)</t>
  </si>
  <si>
    <t>DVZ/SDP_306</t>
  </si>
  <si>
    <t>4500672909</t>
  </si>
  <si>
    <t>COVID-19- mondmaskers FFP2 standaard</t>
  </si>
  <si>
    <t>DVZ/SDP_302</t>
  </si>
  <si>
    <t>4500672858</t>
  </si>
  <si>
    <t>DVZ/SDP_303</t>
  </si>
  <si>
    <t>4500672955</t>
  </si>
  <si>
    <t>COVID-19-Azithromycine 500 mg</t>
  </si>
  <si>
    <t>DVZ/SDP_308</t>
  </si>
  <si>
    <t>200008151  GmbH Korchina Logistics Germany</t>
  </si>
  <si>
    <t>200008151</t>
  </si>
  <si>
    <t>4500672971</t>
  </si>
  <si>
    <t>COVID-19-transportkosten voor detection</t>
  </si>
  <si>
    <t>DVZ/SDP_311</t>
  </si>
  <si>
    <t>4500673117</t>
  </si>
  <si>
    <t>COVID-19-Saline tube Vacuette</t>
  </si>
  <si>
    <t>DVZ/SDP_251</t>
  </si>
  <si>
    <t>200008209  SA Ansell</t>
  </si>
  <si>
    <t>200008209</t>
  </si>
  <si>
    <t>4500673080</t>
  </si>
  <si>
    <t>COVID-19-neopreen handschoenen</t>
  </si>
  <si>
    <t>DVZ/SDP_307</t>
  </si>
  <si>
    <t>Remboursement de 302K à venir</t>
  </si>
  <si>
    <t>500026479  Ltd Chengdu Maipu International Inf</t>
  </si>
  <si>
    <t>500026479</t>
  </si>
  <si>
    <t>4500673109</t>
  </si>
  <si>
    <t>COVID-19-Face Mask</t>
  </si>
  <si>
    <t>DVZ/SDP_314</t>
  </si>
  <si>
    <t>100000522  SA SGS Lab Simon</t>
  </si>
  <si>
    <t>100000522</t>
  </si>
  <si>
    <t>4500673302</t>
  </si>
  <si>
    <t>COVID-19-Testen van maskers</t>
  </si>
  <si>
    <t>DVZ/SDP_310 + 335</t>
  </si>
  <si>
    <t>07/05/2020 + 12/05/2020</t>
  </si>
  <si>
    <t>15800 + 16308</t>
  </si>
  <si>
    <t>4500673321</t>
  </si>
  <si>
    <t>COVID-19-DNA/RNA Shield (Reagentia)</t>
  </si>
  <si>
    <t>DVZ/SDP_313</t>
  </si>
  <si>
    <t>100005620  VZW Centexbel</t>
  </si>
  <si>
    <t>100005620</t>
  </si>
  <si>
    <t>4500673298</t>
  </si>
  <si>
    <t>COVID-19-Alternative Test Protocol (ATP)</t>
  </si>
  <si>
    <t>DVZ/SDP_238</t>
  </si>
  <si>
    <t>100022614  NV H. Essers Transport Company</t>
  </si>
  <si>
    <t>100022614</t>
  </si>
  <si>
    <t>4500673328</t>
  </si>
  <si>
    <t>COVID-19-transport swabs</t>
  </si>
  <si>
    <t>100049753 NV Fac Secundum Artem Magis Pharma</t>
  </si>
  <si>
    <t>REGULARISATION</t>
  </si>
  <si>
    <t>100049753</t>
  </si>
  <si>
    <t>4500673337</t>
  </si>
  <si>
    <t>COVID-19-chloroquinefosfaat</t>
  </si>
  <si>
    <t>DVZ/SDP_291</t>
  </si>
  <si>
    <t>prix unitaire - 3,48</t>
  </si>
  <si>
    <t>100050787  SRL Rychem Group</t>
  </si>
  <si>
    <t>100050787</t>
  </si>
  <si>
    <t>4500673252</t>
  </si>
  <si>
    <t>COVID-19-Medical Masks</t>
  </si>
  <si>
    <t>DVZ/SDP_316</t>
  </si>
  <si>
    <t>prix unitaire - 3,08 usd</t>
  </si>
  <si>
    <t>500026443  Ltd Shenzhen Onetouch Business Serv</t>
  </si>
  <si>
    <t>4500673330</t>
  </si>
  <si>
    <t>COVID-19-KN95 surgical respirator</t>
  </si>
  <si>
    <t>DVZ/SDP_321</t>
  </si>
  <si>
    <t>4500673548</t>
  </si>
  <si>
    <t>COVID-19-Tracheolife filters</t>
  </si>
  <si>
    <t>DVZ/SDP_322 + 331</t>
  </si>
  <si>
    <t>prix unitaire - 0,97</t>
  </si>
  <si>
    <t>100000713  BV 3M Belgium</t>
  </si>
  <si>
    <t>08/05/2020 + 12/05/2020</t>
  </si>
  <si>
    <t>16092 +16230</t>
  </si>
  <si>
    <t>100000713</t>
  </si>
  <si>
    <t>4500673583</t>
  </si>
  <si>
    <t>COVID-19-Maskers FFP2</t>
  </si>
  <si>
    <t>DVZ/SDP_318</t>
  </si>
  <si>
    <t>prix unitaire - 1,2</t>
  </si>
  <si>
    <t>4500673614</t>
  </si>
  <si>
    <t>DVZ/SDP_203 + 435</t>
  </si>
  <si>
    <t>2e commande de 55,639EUR</t>
  </si>
  <si>
    <t>100000926  NV Arseus Hospital</t>
  </si>
  <si>
    <t>14/04/2020 +04/09/2020</t>
  </si>
  <si>
    <t>12136 + 21418</t>
  </si>
  <si>
    <t>100000926</t>
  </si>
  <si>
    <t>4500673472</t>
  </si>
  <si>
    <t>COVID-19-Close aspiration system</t>
  </si>
  <si>
    <t>DVZ/SDP_268</t>
  </si>
  <si>
    <t>4500673473</t>
  </si>
  <si>
    <t>COVID-19-Oxygen Mask en Zuurstofbrillen</t>
  </si>
  <si>
    <t>DVZ/SDP_283</t>
  </si>
  <si>
    <t>4500673476</t>
  </si>
  <si>
    <t>COVID-19-HME filter en Zuurstofbrillen</t>
  </si>
  <si>
    <t>DVZ/SDP_284</t>
  </si>
  <si>
    <t>4500673477</t>
  </si>
  <si>
    <t>DVZ/SDP_320</t>
  </si>
  <si>
    <t>4500673516</t>
  </si>
  <si>
    <t>COVID-19-Machine Hepa filter M22/F22</t>
  </si>
  <si>
    <t>DVZ/SDP_327</t>
  </si>
  <si>
    <t>100047795  BV Cardinal Health Belgium 505</t>
  </si>
  <si>
    <t>100047795</t>
  </si>
  <si>
    <t>4500673635</t>
  </si>
  <si>
    <t>COVID-19-ECG Electrode</t>
  </si>
  <si>
    <t>DVZ/SDP_319</t>
  </si>
  <si>
    <t>4500673545</t>
  </si>
  <si>
    <t>COVID-19-productie medium/afvullen swab</t>
  </si>
  <si>
    <t>DVZ/SDP_287</t>
  </si>
  <si>
    <t>Biogazelle</t>
  </si>
  <si>
    <t>200001133  BV Baseclear (Biogazelle)</t>
  </si>
  <si>
    <t>200001133</t>
  </si>
  <si>
    <t>4500673527</t>
  </si>
  <si>
    <t>DVZ/SDP_286</t>
  </si>
  <si>
    <t>4500673537</t>
  </si>
  <si>
    <t>DVZ/SDP_324</t>
  </si>
  <si>
    <t>200008216  GmbH Hikma Pharma</t>
  </si>
  <si>
    <t>200008216</t>
  </si>
  <si>
    <t>4500673593</t>
  </si>
  <si>
    <t>COVID-19-Clonidine 0.15 mg/1 ml</t>
  </si>
  <si>
    <t>liste 15/05/2020</t>
  </si>
  <si>
    <t>4500673829</t>
  </si>
  <si>
    <t>Consultancy Health Tenant Architect</t>
  </si>
  <si>
    <t>DVZ/SDP_326</t>
  </si>
  <si>
    <t>4500673808</t>
  </si>
  <si>
    <t>DVZ/SDP_333</t>
  </si>
  <si>
    <t>4500673818</t>
  </si>
  <si>
    <t>COVID-19-empty Vacuette tubes (100x13 mm</t>
  </si>
  <si>
    <t>DVZ/SDP_379 + 334</t>
  </si>
  <si>
    <t>725K dans liste 0207</t>
  </si>
  <si>
    <t>100003039  SA Labconsult</t>
  </si>
  <si>
    <t>12/05/2020 + 24/06/2020</t>
  </si>
  <si>
    <t>liste xx + 0207</t>
  </si>
  <si>
    <t>100003039</t>
  </si>
  <si>
    <t>4500673823</t>
  </si>
  <si>
    <t>COVID-19-Saliva RNA Collection and Prese</t>
  </si>
  <si>
    <t>100004347  NV DHL Global Forwarding</t>
  </si>
  <si>
    <t>100004347</t>
  </si>
  <si>
    <t>4500673869</t>
  </si>
  <si>
    <t>COVID-19-douanekosten voor firma Xpect</t>
  </si>
  <si>
    <t>DVZ/SDP_330</t>
  </si>
  <si>
    <t>4500673827</t>
  </si>
  <si>
    <t>COVID-19-installatie voor testen van mas</t>
  </si>
  <si>
    <t>DVZ/SDP_332</t>
  </si>
  <si>
    <t>4500673810</t>
  </si>
  <si>
    <t>DVZ/SDP_325_446</t>
  </si>
  <si>
    <t>100050825  SA Catalent Belgium</t>
  </si>
  <si>
    <t>08/05/2020 + 28/09/2020</t>
  </si>
  <si>
    <t>16085 +22617</t>
  </si>
  <si>
    <t>100050825</t>
  </si>
  <si>
    <t>4500673840</t>
  </si>
  <si>
    <t>COVID-19-Midazolam voorgevulde spuit</t>
  </si>
  <si>
    <t>DVZ/SDP_315</t>
  </si>
  <si>
    <t>prix dossier eng: 2,190EUR</t>
  </si>
  <si>
    <t>200008170  Ltd Johnsons Healthcare</t>
  </si>
  <si>
    <t>200008170</t>
  </si>
  <si>
    <t>4500673845</t>
  </si>
  <si>
    <t>COVID-19-Nasal swabs</t>
  </si>
  <si>
    <t>DVZ/SDP_344</t>
  </si>
  <si>
    <t>4500674130</t>
  </si>
  <si>
    <t>DVZ/SDP_341</t>
  </si>
  <si>
    <t>100001542  NV Becton Dickinson Benelux</t>
  </si>
  <si>
    <t>100001542</t>
  </si>
  <si>
    <t>4500674068</t>
  </si>
  <si>
    <t>COVID-19-Blood gas syringe</t>
  </si>
  <si>
    <t>DVZ/SDP_337</t>
  </si>
  <si>
    <t>prix unitaire - 0,2243</t>
  </si>
  <si>
    <t>100034341  NV Eca</t>
  </si>
  <si>
    <t>100034341</t>
  </si>
  <si>
    <t>4500673961</t>
  </si>
  <si>
    <t>DVZ/SDP_342</t>
  </si>
  <si>
    <t>200005896  BV Intersurgical Benelux</t>
  </si>
  <si>
    <t>200005896</t>
  </si>
  <si>
    <t>4500674077</t>
  </si>
  <si>
    <t>COVID-19-Endotracheale tube met cuff</t>
  </si>
  <si>
    <t>400000587  Yves Van Laethem</t>
  </si>
  <si>
    <t>400000587</t>
  </si>
  <si>
    <t>4500674145</t>
  </si>
  <si>
    <t>Remboursement frais Yves Van Laethem</t>
  </si>
  <si>
    <t>DVZ/SDP_335</t>
  </si>
  <si>
    <t>500026589  DNA Genotek Inc</t>
  </si>
  <si>
    <t>500026589</t>
  </si>
  <si>
    <t>4500673937</t>
  </si>
  <si>
    <t>COVID-19-ORE-100 ORAcollect RNA</t>
  </si>
  <si>
    <t>DVZ/SDP_340</t>
  </si>
  <si>
    <t>4500674183</t>
  </si>
  <si>
    <t>COVID-19-medium en afvullen van swab tub</t>
  </si>
  <si>
    <t>DVZ/SDP_339</t>
  </si>
  <si>
    <t>4500674190</t>
  </si>
  <si>
    <t>COVID-19-DNA/RNA Shield</t>
  </si>
  <si>
    <t>199-ICT</t>
  </si>
  <si>
    <t>500002616  VZW Smals</t>
  </si>
  <si>
    <t>O805</t>
  </si>
  <si>
    <t>500002616</t>
  </si>
  <si>
    <t>4500674198</t>
  </si>
  <si>
    <t>BSM Consultancy Xavier Vanhoutte</t>
  </si>
  <si>
    <t>200-ICT</t>
  </si>
  <si>
    <t>4500674207</t>
  </si>
  <si>
    <t>BSM Consultancy D. Vanneylen</t>
  </si>
  <si>
    <t>DVZ/SDP_374</t>
  </si>
  <si>
    <t>montant liste: 91K</t>
  </si>
  <si>
    <t>liste 1506</t>
  </si>
  <si>
    <t>4500674454</t>
  </si>
  <si>
    <t>COVID-19-DEXMEDETOMIDIN</t>
  </si>
  <si>
    <t>DVZ/SDP_357</t>
  </si>
  <si>
    <t>100000274  SA Hospithera</t>
  </si>
  <si>
    <t>100000274</t>
  </si>
  <si>
    <t>4500674620</t>
  </si>
  <si>
    <t>COVID-19-Tracheo filters + zuurstofbril</t>
  </si>
  <si>
    <t>DVZ/SDP_349</t>
  </si>
  <si>
    <t>4500674633</t>
  </si>
  <si>
    <t>COVID-19-Tracheo filters</t>
  </si>
  <si>
    <t>4500697680</t>
  </si>
  <si>
    <t>COVID-19- Kingfisher Plastics for 96</t>
  </si>
  <si>
    <t>DVZ/SDP_356</t>
  </si>
  <si>
    <t>liste 2805</t>
  </si>
  <si>
    <t>4500674613</t>
  </si>
  <si>
    <t>COVID-19-Closed Suction Catheter</t>
  </si>
  <si>
    <t>DVZ/SDP_347</t>
  </si>
  <si>
    <t>4500674630</t>
  </si>
  <si>
    <t>COVID-19-empty plastic vial/tubes</t>
  </si>
  <si>
    <t>DVZ/SDP_346</t>
  </si>
  <si>
    <t>100004322 NV B. Braun Medical</t>
  </si>
  <si>
    <t>100004322</t>
  </si>
  <si>
    <t>4500674687</t>
  </si>
  <si>
    <t>COVID-19-Rocuronium+ distributie</t>
  </si>
  <si>
    <t>DVZ/SDP_282</t>
  </si>
  <si>
    <t>100019221  NV Dräger Medical Belgium</t>
  </si>
  <si>
    <t>100019221</t>
  </si>
  <si>
    <t>4500674568</t>
  </si>
  <si>
    <t>COVID-19-Beademingscircuit</t>
  </si>
  <si>
    <t>4500674681</t>
  </si>
  <si>
    <t>COVID-19-Hydroxychloroquin (Quinoric</t>
  </si>
  <si>
    <t>DVZ/SDP_354</t>
  </si>
  <si>
    <t>100022295  SA Vygon</t>
  </si>
  <si>
    <t>100022295</t>
  </si>
  <si>
    <t>4500674622</t>
  </si>
  <si>
    <t>COVID-19-Filtre tracheo (type Climatrach</t>
  </si>
  <si>
    <t>4500674602</t>
  </si>
  <si>
    <t>Licenties Zoom Pro</t>
  </si>
  <si>
    <t>DVZ/SDP_355</t>
  </si>
  <si>
    <t>prix unitaire - 1</t>
  </si>
  <si>
    <t>100048606  BU ENT Ambu BV</t>
  </si>
  <si>
    <t>100048606</t>
  </si>
  <si>
    <t>4500674626</t>
  </si>
  <si>
    <t>COVID-19-masks + disposable resuscit</t>
  </si>
  <si>
    <t>DVZ/SDP_346+445</t>
  </si>
  <si>
    <t>100050636 SC MSF Supply</t>
  </si>
  <si>
    <t>14/05/2020 + 18/09/2020</t>
  </si>
  <si>
    <t>16452 + 22429</t>
  </si>
  <si>
    <t>100050636</t>
  </si>
  <si>
    <t>4500674696</t>
  </si>
  <si>
    <t>COVID-19-medicijnen</t>
  </si>
  <si>
    <t>298-DVZ (146) + 441</t>
  </si>
  <si>
    <t>100000130 NV PR Proximus</t>
  </si>
  <si>
    <t>08/05/2020 + 11/09/2020</t>
  </si>
  <si>
    <t>16058 + 22217</t>
  </si>
  <si>
    <t>+16/09/2020</t>
  </si>
  <si>
    <t>100000130</t>
  </si>
  <si>
    <t>4500675029</t>
  </si>
  <si>
    <t>Infolijnen COVID_19</t>
  </si>
  <si>
    <t>DVZ/SDP_390</t>
  </si>
  <si>
    <t>100033009  BV Deny Cargo</t>
  </si>
  <si>
    <t>100033009</t>
  </si>
  <si>
    <t>4500675076</t>
  </si>
  <si>
    <t>COVID-19-transport qube medical product</t>
  </si>
  <si>
    <t>DVZ/SDP_360</t>
  </si>
  <si>
    <t>4500675244</t>
  </si>
  <si>
    <t>300001755  Claes Gino</t>
  </si>
  <si>
    <t>300001755</t>
  </si>
  <si>
    <t>4500675095</t>
  </si>
  <si>
    <t>Frais de catering</t>
  </si>
  <si>
    <t>100029586  NV Drukkerij Baete</t>
  </si>
  <si>
    <t>100029586</t>
  </si>
  <si>
    <t>4500675269</t>
  </si>
  <si>
    <t>COVID-19-sticker for packaging swabs</t>
  </si>
  <si>
    <t>100000715  NV Dhl International</t>
  </si>
  <si>
    <t>100000715</t>
  </si>
  <si>
    <t>4500675855</t>
  </si>
  <si>
    <t>VAT + Extra charges COVID_19</t>
  </si>
  <si>
    <t>DVZ/SDP_361</t>
  </si>
  <si>
    <t>4500675681</t>
  </si>
  <si>
    <t>COVID-19-afvullen/etiketteren medium</t>
  </si>
  <si>
    <t>DVZ/SDP_364</t>
  </si>
  <si>
    <t>100025637  NV Nutricia België</t>
  </si>
  <si>
    <t>100025637</t>
  </si>
  <si>
    <t>4500675672</t>
  </si>
  <si>
    <t>COVID-19-Naso-Gastrische sondes</t>
  </si>
  <si>
    <t>DVZ/SDP_362</t>
  </si>
  <si>
    <t>4500675676</t>
  </si>
  <si>
    <t>COVID-19-productie medium/afvullen tubes</t>
  </si>
  <si>
    <t>4500675811</t>
  </si>
  <si>
    <t>COVID-19-GERECHTSDEURWAARDER</t>
  </si>
  <si>
    <t>4500675746</t>
  </si>
  <si>
    <t>4500676001</t>
  </si>
  <si>
    <t>Vertaalopdracht 16/03/20</t>
  </si>
  <si>
    <t>4500676260</t>
  </si>
  <si>
    <t>AWS service charges - info-coronavirus.b</t>
  </si>
  <si>
    <t>300021850  Van der Auwera Marcel</t>
  </si>
  <si>
    <t>300021850</t>
  </si>
  <si>
    <t>4500676227</t>
  </si>
  <si>
    <t>COVID19: Patches COVID-team</t>
  </si>
  <si>
    <t>DVZ/SDP_358</t>
  </si>
  <si>
    <t>4500676450</t>
  </si>
  <si>
    <t>COVID-19-trio lumen catheters</t>
  </si>
  <si>
    <t>DVZ/SDP_368</t>
  </si>
  <si>
    <t>4500676436</t>
  </si>
  <si>
    <t>COVID-19-schorten</t>
  </si>
  <si>
    <t>DVZ/SDP_385</t>
  </si>
  <si>
    <t>COVID-19-schorten transport</t>
  </si>
  <si>
    <t>DVZ/SDP_373</t>
  </si>
  <si>
    <t>diminution PO?</t>
  </si>
  <si>
    <t>4500676496</t>
  </si>
  <si>
    <t>DVZ/SDP_363</t>
  </si>
  <si>
    <t>4500676467</t>
  </si>
  <si>
    <t>204-ICT</t>
  </si>
  <si>
    <t>100000238  NV Fujitsu Technology Solutions</t>
  </si>
  <si>
    <t>100000238</t>
  </si>
  <si>
    <t>4500676765</t>
  </si>
  <si>
    <t>Covid_19 MS Azure hosting</t>
  </si>
  <si>
    <t>4500676744</t>
  </si>
  <si>
    <t>Facture réf. 45383684-00001</t>
  </si>
  <si>
    <t>Facture réf. 45402092-00001</t>
  </si>
  <si>
    <t>Facture réf. 45381397-00001</t>
  </si>
  <si>
    <t>Facture réf. 45365310-00001</t>
  </si>
  <si>
    <t>Facture réf. 45411108-00001</t>
  </si>
  <si>
    <t>DVZ/SDP_370</t>
  </si>
  <si>
    <t>100050934  BV Amaron</t>
  </si>
  <si>
    <t>100050934</t>
  </si>
  <si>
    <t>4500676625</t>
  </si>
  <si>
    <t>COVID-19 - Additional Testing</t>
  </si>
  <si>
    <t>4500676859</t>
  </si>
  <si>
    <t>4500676851</t>
  </si>
  <si>
    <t>Facture 18 containers 20/05/0022</t>
  </si>
  <si>
    <t>Facture 36 containers 20/05/0021</t>
  </si>
  <si>
    <t>Facture 36 containers - Magasinage</t>
  </si>
  <si>
    <t>DVZ/SDP_300</t>
  </si>
  <si>
    <t>prix unitaire - 3,2 usd</t>
  </si>
  <si>
    <t>4500676923</t>
  </si>
  <si>
    <t>COVID-19-Medical Protective Mask</t>
  </si>
  <si>
    <t>DVZ/SDP_366</t>
  </si>
  <si>
    <t>100012685  FUP CER-Groupe</t>
  </si>
  <si>
    <t>100012685</t>
  </si>
  <si>
    <t>4500677218</t>
  </si>
  <si>
    <t>COVID-19-Elisakits</t>
  </si>
  <si>
    <t>DVZ/SDP_375</t>
  </si>
  <si>
    <t>4500677215</t>
  </si>
  <si>
    <t>COVID-19-prod. Medium/afvullen swabtubes</t>
  </si>
  <si>
    <t>DVZ/SDP_365</t>
  </si>
  <si>
    <t>200008234  Ltd International Transport &amp; Shipp</t>
  </si>
  <si>
    <t>200008234</t>
  </si>
  <si>
    <t>4500677219</t>
  </si>
  <si>
    <t>COVID-19-transport nitril gloves</t>
  </si>
  <si>
    <t>DVZ/SDP_176 +376</t>
  </si>
  <si>
    <t>500026476 Ltd Weihai Textile Group Co (DISHANG)</t>
  </si>
  <si>
    <t>07/04/2020 ??? + 05/06/2020</t>
  </si>
  <si>
    <t>11549 + 17724</t>
  </si>
  <si>
    <t>liste 1704 + 1506</t>
  </si>
  <si>
    <t>05/06/2020 + 14/06/2020</t>
  </si>
  <si>
    <t>500026476</t>
  </si>
  <si>
    <t>4500677345</t>
  </si>
  <si>
    <t>COVID-19-beschermschorten aprons</t>
  </si>
  <si>
    <t>200008266  Ltd Amedica Group</t>
  </si>
  <si>
    <t>200008266</t>
  </si>
  <si>
    <t>4500677447</t>
  </si>
  <si>
    <t>COVID-19-amela antigen test</t>
  </si>
  <si>
    <t>DVZ/SDP_381 + 404</t>
  </si>
  <si>
    <t>10/06/2020 + 03/07/2020</t>
  </si>
  <si>
    <t>17869 +18964</t>
  </si>
  <si>
    <t>liste 1506 + 1607</t>
  </si>
  <si>
    <t>4500677963</t>
  </si>
  <si>
    <t>DVZ/SDP_382</t>
  </si>
  <si>
    <t>100050937 NV Mainfreight</t>
  </si>
  <si>
    <t>100050937</t>
  </si>
  <si>
    <t>4500677973</t>
  </si>
  <si>
    <t>COVID-19-Medical Masks vervoer mei</t>
  </si>
  <si>
    <t>DVZ/SDP_394</t>
  </si>
  <si>
    <t>10/06/2020 + 25/06/2020</t>
  </si>
  <si>
    <t>+ 18614</t>
  </si>
  <si>
    <t>COVID-19-Medical Masks vervoer juni</t>
  </si>
  <si>
    <t>4500677884</t>
  </si>
  <si>
    <t>COVID-19- Kingfisher 96 micrplate (200ul</t>
  </si>
  <si>
    <t>4500678241</t>
  </si>
  <si>
    <t>Webinar 500 Annual</t>
  </si>
  <si>
    <t>DVZ/SDP_359 - 430</t>
  </si>
  <si>
    <t>22/05/2020 + 20/08/2020</t>
  </si>
  <si>
    <t>16869 20976</t>
  </si>
  <si>
    <t>liste 2905 + 0915</t>
  </si>
  <si>
    <t>4500678169</t>
  </si>
  <si>
    <t>COVID-19-vergoeding testen labo</t>
  </si>
  <si>
    <t>DVZ/SDP_395</t>
  </si>
  <si>
    <t>100023313  SA Laboratoires Sterop</t>
  </si>
  <si>
    <t>100023313</t>
  </si>
  <si>
    <t>4500678442</t>
  </si>
  <si>
    <t>COVID-19-Morphine HCL</t>
  </si>
  <si>
    <t>DVZ/SDP_388</t>
  </si>
  <si>
    <t>4500678841</t>
  </si>
  <si>
    <t>COVID-19- medicaments</t>
  </si>
  <si>
    <t>DVZ/SDP_387</t>
  </si>
  <si>
    <t>4500678813</t>
  </si>
  <si>
    <t>COVID-19-chirugische maskers vervoer</t>
  </si>
  <si>
    <t>4500678888</t>
  </si>
  <si>
    <t>COVID-19-inklaring en transport PPE</t>
  </si>
  <si>
    <t>4500679430</t>
  </si>
  <si>
    <t>Facture OL/2020/1293 du 30/4/20</t>
  </si>
  <si>
    <t>Facture OL/2020/1388 du 13/5/20</t>
  </si>
  <si>
    <t>Facture OL/2020/1206 du 22/4/20</t>
  </si>
  <si>
    <t>Facture OL/2020/1193 du 21/4/20</t>
  </si>
  <si>
    <t>Facture OL/2020/1205 du 22/4/20</t>
  </si>
  <si>
    <t>100050837  SRL Chez Jef</t>
  </si>
  <si>
    <t>100050837</t>
  </si>
  <si>
    <t>4500679445</t>
  </si>
  <si>
    <t>Facture 2020-014 catering 20 et 21/4</t>
  </si>
  <si>
    <t>ICT-205</t>
  </si>
  <si>
    <t>100003265  NV Realdolmen</t>
  </si>
  <si>
    <t>100003265</t>
  </si>
  <si>
    <t>4500679494</t>
  </si>
  <si>
    <t>AMD Servers</t>
  </si>
  <si>
    <t>4500679907</t>
  </si>
  <si>
    <t>COVID-19:Traduction All. - Doms</t>
  </si>
  <si>
    <t>COVID-19:Traduction All. - addendum</t>
  </si>
  <si>
    <t>600000646 SERVFEDE SCTA</t>
  </si>
  <si>
    <t>COVID-19:Traduction All. - execution</t>
  </si>
  <si>
    <t>DVZ/SDP_401</t>
  </si>
  <si>
    <t>4500680672</t>
  </si>
  <si>
    <t>351-DVZ</t>
  </si>
  <si>
    <t>100050924  SC Dalberg Data Insights</t>
  </si>
  <si>
    <t>100050924</t>
  </si>
  <si>
    <t>4500680528</t>
  </si>
  <si>
    <t>COVID-19 TASKFORCE - DALBERG</t>
  </si>
  <si>
    <t>DVZ/SDP_290 + 405</t>
  </si>
  <si>
    <t>surfacturation de 57465USD. (facture chez Britta)</t>
  </si>
  <si>
    <t>30/04/2020  + 29/06/2020</t>
  </si>
  <si>
    <t>13334 + 18764</t>
  </si>
  <si>
    <t>liste 0805 + 0207</t>
  </si>
  <si>
    <t>4500680532</t>
  </si>
  <si>
    <t>COVID-19-ATRACURIUM</t>
  </si>
  <si>
    <t>DVZ/SDP_400</t>
  </si>
  <si>
    <t>4500680742</t>
  </si>
  <si>
    <t>DVZ/SDP_329</t>
  </si>
  <si>
    <t>100019353  NV Merak</t>
  </si>
  <si>
    <t>100019353</t>
  </si>
  <si>
    <t>4500680679</t>
  </si>
  <si>
    <t>COVID-19-Opslag beschermingsmateriaal</t>
  </si>
  <si>
    <t>DVZ/SDP_348 + 428</t>
  </si>
  <si>
    <t>Dossier testing IT</t>
  </si>
  <si>
    <t>100023257  NV MIPS</t>
  </si>
  <si>
    <t>16459 + 20765</t>
  </si>
  <si>
    <t>liste 0915</t>
  </si>
  <si>
    <t>+04/09/2020</t>
  </si>
  <si>
    <t>100023257</t>
  </si>
  <si>
    <t>4500680764</t>
  </si>
  <si>
    <t>COVID-19-testing platform</t>
  </si>
  <si>
    <t>DVZ/SDP_348</t>
  </si>
  <si>
    <t>à augmenter</t>
  </si>
  <si>
    <t>100049647  NV Belgian Mobile ID</t>
  </si>
  <si>
    <t>100049647</t>
  </si>
  <si>
    <t>4500680765</t>
  </si>
  <si>
    <t>DVZ/SDP_399</t>
  </si>
  <si>
    <t>4500680739</t>
  </si>
  <si>
    <t>DVZ/SDP_397</t>
  </si>
  <si>
    <t>100050722  SRL Ets. Emmanuel  Coutrez</t>
  </si>
  <si>
    <t>100050722</t>
  </si>
  <si>
    <t>4500680682</t>
  </si>
  <si>
    <t>COVID-19-transport /doane kost medicijn</t>
  </si>
  <si>
    <t>DVZ/SDP_409</t>
  </si>
  <si>
    <t>COVID-19-BORG/doane kost medicijn</t>
  </si>
  <si>
    <t>DVZ/SDP 348+ 417</t>
  </si>
  <si>
    <t>100050869  BV Dexmach</t>
  </si>
  <si>
    <t>15/05/2020+ 06/08/2020</t>
  </si>
  <si>
    <t>16549 + 20150</t>
  </si>
  <si>
    <t>100050869</t>
  </si>
  <si>
    <t>4500680763</t>
  </si>
  <si>
    <t>COVID-19-COVID-19-testing platform</t>
  </si>
  <si>
    <t>DVZ/SDP_348 + 427</t>
  </si>
  <si>
    <t>100050874  NV UgenTec</t>
  </si>
  <si>
    <t>15/05/2020 + 17/08/2020</t>
  </si>
  <si>
    <t>16459 + 20760</t>
  </si>
  <si>
    <t>100050874</t>
  </si>
  <si>
    <t>4500680762</t>
  </si>
  <si>
    <t>100050947  NV Biogazelle</t>
  </si>
  <si>
    <t>100050947</t>
  </si>
  <si>
    <t>4500680749</t>
  </si>
  <si>
    <t>COVID-19-set up cost</t>
  </si>
  <si>
    <t>COVID-19-saliva exp. design</t>
  </si>
  <si>
    <t>DVZ/SDP_294</t>
  </si>
  <si>
    <t>prix unitaire - 23,23 RMB</t>
  </si>
  <si>
    <t>4500680848</t>
  </si>
  <si>
    <t>DVZ/SDP 359 + 418</t>
  </si>
  <si>
    <t>22/05/2020 + 06/08/2020</t>
  </si>
  <si>
    <t>+ 20174</t>
  </si>
  <si>
    <t>26/06/2020 + 18/08/2020</t>
  </si>
  <si>
    <t>4500680746</t>
  </si>
  <si>
    <t>4500680962</t>
  </si>
  <si>
    <t>DVZ/SDP_403</t>
  </si>
  <si>
    <t>liste 1607</t>
  </si>
  <si>
    <t>4500681321</t>
  </si>
  <si>
    <t>COVID-19-transport mondstaafjes</t>
  </si>
  <si>
    <t>COVID-19- Kingfisher 96 tip comb</t>
  </si>
  <si>
    <t>100047342  ENT E Amazon Web Services EMEA SARL</t>
  </si>
  <si>
    <t>100047342</t>
  </si>
  <si>
    <t>4500681641</t>
  </si>
  <si>
    <t>DVZ/SDP_389</t>
  </si>
  <si>
    <t>200008302  Ltd SGS-CSTC Standars Technical Ser</t>
  </si>
  <si>
    <t>200008302</t>
  </si>
  <si>
    <t>4500681534</t>
  </si>
  <si>
    <t>COVID-19-kwaliteitscontrole medische mat</t>
  </si>
  <si>
    <t>4500682165</t>
  </si>
  <si>
    <t>Honoraires d'avocats (de 2020)_Covid-19</t>
  </si>
  <si>
    <t>4500682212</t>
  </si>
  <si>
    <t>COVID-19-schorten rest factuur 186422</t>
  </si>
  <si>
    <t>DVZ/SDP_279</t>
  </si>
  <si>
    <t>4500682970</t>
  </si>
  <si>
    <t>renégociation prise en compte</t>
  </si>
  <si>
    <t>100003004 SA Abbott</t>
  </si>
  <si>
    <t>en cours</t>
  </si>
  <si>
    <t>100003004</t>
  </si>
  <si>
    <t>4500683031</t>
  </si>
  <si>
    <t>COVID-19-serology tests anti bodies</t>
  </si>
  <si>
    <t>100016033  NV Ortho-Clinical Diagnostics</t>
  </si>
  <si>
    <t>100016033</t>
  </si>
  <si>
    <t>4500683028</t>
  </si>
  <si>
    <t>100003235  SA Redcorp</t>
  </si>
  <si>
    <t>100003235</t>
  </si>
  <si>
    <t>4500683264</t>
  </si>
  <si>
    <t>Logitech Rally Plus Video Conferencing</t>
  </si>
  <si>
    <t>371-DVZ</t>
  </si>
  <si>
    <t>100048259  SA Cenexi - Laboratoires Thissen</t>
  </si>
  <si>
    <t>100048259</t>
  </si>
  <si>
    <t>4500683293</t>
  </si>
  <si>
    <t>COVID-19-rocuronium</t>
  </si>
  <si>
    <t>DVZ/SDP_406 + 408 + 448</t>
  </si>
  <si>
    <t>Stock van geneesmiddel - 10902100EUR au total dans note. Accord IF jusque 750KEUR. Refusé. Voir ligne DVZ/SDP-448
09/11/2020 : NC pour 3 vials livrées endommagées</t>
  </si>
  <si>
    <t>100051133  NV Medista</t>
  </si>
  <si>
    <t>09/07/2020 + 10/07/2020 + 28/09/2020</t>
  </si>
  <si>
    <t>+ 29/07/2020 + 23/10/2020</t>
  </si>
  <si>
    <t>100051133</t>
  </si>
  <si>
    <t>4500683304</t>
  </si>
  <si>
    <t>COVID-19- geneesmiddelen strat. voorraad</t>
  </si>
  <si>
    <t>renégociation -16750500 annulée car recours judiciaire</t>
  </si>
  <si>
    <t>100051150  SA Zentech</t>
  </si>
  <si>
    <t>100051150</t>
  </si>
  <si>
    <t>4500683326</t>
  </si>
  <si>
    <t>500000232  ASBL CLL Bruxelles</t>
  </si>
  <si>
    <t>500000232</t>
  </si>
  <si>
    <t>4500683822</t>
  </si>
  <si>
    <t>Tests de niveaux initiaux en Néerlandais</t>
  </si>
  <si>
    <t>Cours individuel en Néerlandais</t>
  </si>
  <si>
    <t>COVID-19- MagMAX viral/pathogen II</t>
  </si>
  <si>
    <t>DVZ/SDP_415</t>
  </si>
  <si>
    <t>4500684058</t>
  </si>
  <si>
    <t>COVID-19-Close aspiration systems</t>
  </si>
  <si>
    <t>100000667  BV Life Technologies Europe B.v.</t>
  </si>
  <si>
    <t>4500684028</t>
  </si>
  <si>
    <t>COVID-19-testing onderhoud materieel</t>
  </si>
  <si>
    <t>DVZ/SDP 416</t>
  </si>
  <si>
    <t>200001800  SAS Fisher et Paykel Healthcare</t>
  </si>
  <si>
    <t>200001800</t>
  </si>
  <si>
    <t>4500684061</t>
  </si>
  <si>
    <t>COVID-19-interfaces nasales Optiflow</t>
  </si>
  <si>
    <t>100051191  NV Cerba Research</t>
  </si>
  <si>
    <t>100051191</t>
  </si>
  <si>
    <t>4500684261</t>
  </si>
  <si>
    <t>COVID-19-log ondersteuning</t>
  </si>
  <si>
    <t>Appel à la provision à faire</t>
  </si>
  <si>
    <t>200007915  BV Saas Now</t>
  </si>
  <si>
    <t>200007915</t>
  </si>
  <si>
    <t>4500684278</t>
  </si>
  <si>
    <t>Health BE SAS Viya Platform</t>
  </si>
  <si>
    <t>209-ict</t>
  </si>
  <si>
    <t>4500684202</t>
  </si>
  <si>
    <t>BSM Passenger Locator Form</t>
  </si>
  <si>
    <t>Augmentation du prix selon Décret CF 14 juin 2001: +15% (voir mail Anne Girin 04/11/2020)</t>
  </si>
  <si>
    <t>700000191  ETSPUBLI Université de Liège</t>
  </si>
  <si>
    <t>700000191</t>
  </si>
  <si>
    <t>4500684274</t>
  </si>
  <si>
    <t>COVID-19--set up cost</t>
  </si>
  <si>
    <t xml:space="preserve"> remboursement de UZ Leuven (CN car double paiement (avance puis facture de régularisation)) Voir mail 09/11/2020 Ilse Lauwers</t>
  </si>
  <si>
    <t>4500684248</t>
  </si>
  <si>
    <t>COVID-19-vergoeding test universitair pl</t>
  </si>
  <si>
    <t>4500684767</t>
  </si>
  <si>
    <t>Facture OL/2020/1570 du 25/6/20</t>
  </si>
  <si>
    <t>Facture OL/2020/1552 du 17/6/20</t>
  </si>
  <si>
    <t>Facture OL/2020/1553 du 17/6/20</t>
  </si>
  <si>
    <t>COVID19_0211_08 1st option</t>
  </si>
  <si>
    <t>4500701235</t>
  </si>
  <si>
    <t>COVID-19-PCR kits  CE-IVD RT-PCR</t>
  </si>
  <si>
    <t>DVZ/SDP_414</t>
  </si>
  <si>
    <t>100014700 NV Materialise</t>
  </si>
  <si>
    <t>100014700</t>
  </si>
  <si>
    <t>4500685182</t>
  </si>
  <si>
    <t>COVID-19-beugels masker -100543401</t>
  </si>
  <si>
    <t>COVID-19-beugels masker -100287801</t>
  </si>
  <si>
    <t>100051209  BV The Boston Consulting Group</t>
  </si>
  <si>
    <t>100002146</t>
  </si>
  <si>
    <t>4500685082</t>
  </si>
  <si>
    <t>COVID-19 Herbruikbare mondmaskers logo</t>
  </si>
  <si>
    <t>4500685177</t>
  </si>
  <si>
    <t>Schriftelijke vertaalopdracht 06/2020</t>
  </si>
  <si>
    <t>Cahier spécial des charges:po/2019-001</t>
  </si>
  <si>
    <t>200008012 SA Presence Communications</t>
  </si>
  <si>
    <t>200008012</t>
  </si>
  <si>
    <t>4500685290</t>
  </si>
  <si>
    <t>Tolken crisiscel Covid_19 juni/2020</t>
  </si>
  <si>
    <t>4500685392</t>
  </si>
  <si>
    <t>DVZ/SDP_422</t>
  </si>
  <si>
    <t>100051205 SA L.A.C.H.S.</t>
  </si>
  <si>
    <t>100051205</t>
  </si>
  <si>
    <t>4500685894</t>
  </si>
  <si>
    <t>COVID 19 - douanekosten</t>
  </si>
  <si>
    <t>100051177 NV Ghent Handling and Distribution</t>
  </si>
  <si>
    <t>demandé le 26/10/2020</t>
  </si>
  <si>
    <t>100051177</t>
  </si>
  <si>
    <t>4500686149</t>
  </si>
  <si>
    <t>06.2020 - Additional services, storage</t>
  </si>
  <si>
    <t>DVZ/SDP_407</t>
  </si>
  <si>
    <t>Dossier: Subside ULB</t>
  </si>
  <si>
    <t>700001063 AFJ Université Libre de Bruxelles</t>
  </si>
  <si>
    <t>700001063</t>
  </si>
  <si>
    <t>4500686256</t>
  </si>
  <si>
    <t>Tranche 1-Création European anti-infect</t>
  </si>
  <si>
    <t>Tranche 2-Création European anti-infect</t>
  </si>
  <si>
    <t>Tranche 3-Création European anti-infect</t>
  </si>
  <si>
    <t>Dossier: Subside UA</t>
  </si>
  <si>
    <t>700001093 AV Universiteit Antwerpen</t>
  </si>
  <si>
    <t>700001093</t>
  </si>
  <si>
    <t>4500686245</t>
  </si>
  <si>
    <t>DVZ/SDP_420</t>
  </si>
  <si>
    <t>500026800 Ltd Wuxi Nest Biotechnology</t>
  </si>
  <si>
    <t>500026800</t>
  </si>
  <si>
    <t>4500686349</t>
  </si>
  <si>
    <t>1000 μl Automation Conductive Filter Tip</t>
  </si>
  <si>
    <t>1000 μl Automation Tips 96*2/pk, 2304/cs</t>
  </si>
  <si>
    <t>à faire</t>
  </si>
  <si>
    <t>DVZ/SDP_464</t>
  </si>
  <si>
    <t>425,535 USD (reste 269090USD). Engagement en fct des commandes. Voir mail Gregory Allard 29/09/2020</t>
  </si>
  <si>
    <t>COVID19 _0911_02 1st order</t>
  </si>
  <si>
    <t>4500702672</t>
  </si>
  <si>
    <t>COVID19 _0911_02 1st option</t>
  </si>
  <si>
    <t>DVZ/SDP_468</t>
  </si>
  <si>
    <t>Mettler-Toeldo / Galapagos. PAS dans dossier "additionnel equipement"</t>
  </si>
  <si>
    <t>100000780 NV Mettler-Toledo</t>
  </si>
  <si>
    <t>100000780</t>
  </si>
  <si>
    <t>4500699625</t>
  </si>
  <si>
    <t>au cabinet</t>
  </si>
  <si>
    <t>100001052 NV SAS Institute</t>
  </si>
  <si>
    <t>OUI (dossier en cours)</t>
  </si>
  <si>
    <t>4500687186</t>
  </si>
  <si>
    <t>DVZ/SDP_449</t>
  </si>
  <si>
    <t>COVID19 – 0911_04</t>
  </si>
  <si>
    <t>Achat consommable: Nasal Swabs</t>
  </si>
  <si>
    <t>100001542 NV Becton Dickinson Benelux</t>
  </si>
  <si>
    <t>envoyé le 16/11/2020</t>
  </si>
  <si>
    <t>4500703882</t>
  </si>
  <si>
    <t>seringues pour vaccin</t>
  </si>
  <si>
    <t>350-DVZ</t>
  </si>
  <si>
    <t>100002444  CVBA Deloitte Consulting &amp; Advisory</t>
  </si>
  <si>
    <t>ok</t>
  </si>
  <si>
    <t>100002444</t>
  </si>
  <si>
    <t>4500672447</t>
  </si>
  <si>
    <t>COVID-19-Covid-19 support</t>
  </si>
  <si>
    <t>note kern</t>
  </si>
  <si>
    <t>Externe ondersteuning projectmanagement en logistiek beheer DELOITTE :  ONESHOT 2020</t>
  </si>
  <si>
    <t>transmis cabinet VDB 30/10/2020</t>
  </si>
  <si>
    <t>COVID-19-Covid-19 support-opvolging</t>
  </si>
  <si>
    <t>COVID-19-Covid-logistiek en procurement</t>
  </si>
  <si>
    <t>DVZ/SDP_460</t>
  </si>
  <si>
    <t>doit etre signé par le ministre</t>
  </si>
  <si>
    <t>100007354 SCRL Ets. Guy Magermans &amp; Cie</t>
  </si>
  <si>
    <t>100007354</t>
  </si>
  <si>
    <t>4500700045</t>
  </si>
  <si>
    <t>COVID-19-transport equipement Tecan Evo</t>
  </si>
  <si>
    <t>4500687185</t>
  </si>
  <si>
    <t>Schriftelijke vertaling</t>
  </si>
  <si>
    <t>100033328 SA Phil - Fonteyne The Kitchen</t>
  </si>
  <si>
    <t>100033328</t>
  </si>
  <si>
    <t>4500687238</t>
  </si>
  <si>
    <t>Facture OL/2020/0987 du 23/03/2020</t>
  </si>
  <si>
    <t>Facture OL/2020/1355 du 30/04/2020</t>
  </si>
  <si>
    <t>Facture OL/2020/1356 du 30/04/2020</t>
  </si>
  <si>
    <t>Facture OL/2020/1357 du 30/04/2020</t>
  </si>
  <si>
    <t>Facture OL/2020/1358 du 30/04/2020</t>
  </si>
  <si>
    <t>Facture OL/2020/1359 du 30/04/2020</t>
  </si>
  <si>
    <t>Facture OL/2020/1360 du 30/04/2020</t>
  </si>
  <si>
    <t>Facture OL/2020/1363 du 01/05/2020</t>
  </si>
  <si>
    <t>N/A</t>
  </si>
  <si>
    <t>100014352 NV Drukkerij Baete</t>
  </si>
  <si>
    <t>100014352</t>
  </si>
  <si>
    <t>4500687602</t>
  </si>
  <si>
    <t>COVID-19 stickers for packaging swabs</t>
  </si>
  <si>
    <t>DVZ/SDP_426</t>
  </si>
  <si>
    <t>100025004 NV Cook Belgium</t>
  </si>
  <si>
    <t>100025004</t>
  </si>
  <si>
    <t>4500688036</t>
  </si>
  <si>
    <t>COVID-19-caglia blue rhino set</t>
  </si>
  <si>
    <t>DVZ/SDP_429</t>
  </si>
  <si>
    <t>100025731 SA Medeco</t>
  </si>
  <si>
    <t>100025731</t>
  </si>
  <si>
    <t>4500688032</t>
  </si>
  <si>
    <t>COVID-19-handschoenen polyisoprene</t>
  </si>
  <si>
    <t>DVZ/SDP_425</t>
  </si>
  <si>
    <t xml:space="preserve">"liquid handling", lié à Thermo Fisher scientific </t>
  </si>
  <si>
    <t>100000667 BV Life Technologies Europe B.v. THERMOFISHER</t>
  </si>
  <si>
    <t>11/08/2020 + 24/08/2020</t>
  </si>
  <si>
    <t>20650 + 21046</t>
  </si>
  <si>
    <t>18/08/2020 + 02/09/2020</t>
  </si>
  <si>
    <t>4500689013</t>
  </si>
  <si>
    <t>COVID-19-22 kingfisher systems</t>
  </si>
  <si>
    <t>COVID-19-22 quantstudio's</t>
  </si>
  <si>
    <t>100000949 BV Tecan Benelux</t>
  </si>
  <si>
    <t>100000949</t>
  </si>
  <si>
    <t>4500689030</t>
  </si>
  <si>
    <t>COVID-19-freedom EVO instruments</t>
  </si>
  <si>
    <t>remplace 4500674693 (conversion en livre sterling</t>
  </si>
  <si>
    <t>200008225 Ltd Macarthys Laboratories</t>
  </si>
  <si>
    <t>200008225</t>
  </si>
  <si>
    <t>4500688802</t>
  </si>
  <si>
    <t>COVID-19-Suxamethonium</t>
  </si>
  <si>
    <t>DVZ/SDP_433</t>
  </si>
  <si>
    <t>paiement frais bancaire des po 4500669055 (QI RUN)</t>
  </si>
  <si>
    <t>600000012 SPF BUZA</t>
  </si>
  <si>
    <t>600000012</t>
  </si>
  <si>
    <t>4500688882</t>
  </si>
  <si>
    <t>COVID-19-bankkost QIRUN handschoenen</t>
  </si>
  <si>
    <t>100000276 NV DSV Air and Sea</t>
  </si>
  <si>
    <t>100000276</t>
  </si>
  <si>
    <t>4500689224</t>
  </si>
  <si>
    <t>COVID-19-air freight be00604453</t>
  </si>
  <si>
    <t>100050878 SRL Hygiene &amp; Expertise</t>
  </si>
  <si>
    <t>100050878</t>
  </si>
  <si>
    <t>4500689190</t>
  </si>
  <si>
    <t>COVID-19-essai pénétration masque FFP</t>
  </si>
  <si>
    <t>DVZ/SDP_436</t>
  </si>
  <si>
    <t>4500689393</t>
  </si>
  <si>
    <t>DGGS_1011</t>
  </si>
  <si>
    <t>voortzetting online platform "112 support"</t>
  </si>
  <si>
    <t>100051384 NV Beeple</t>
  </si>
  <si>
    <t>100051384</t>
  </si>
  <si>
    <t>4500689614</t>
  </si>
  <si>
    <t>COVID-19:online platform use</t>
  </si>
  <si>
    <t>DVZ/SDP_440</t>
  </si>
  <si>
    <t>100022626 SA Pfizer</t>
  </si>
  <si>
    <t>dossier en cours</t>
  </si>
  <si>
    <t>100022626</t>
  </si>
  <si>
    <t>4500690318</t>
  </si>
  <si>
    <t>COVID-19-Rocuronium Bromide HSP 50 MG</t>
  </si>
  <si>
    <t>DVZ/SDP_443</t>
  </si>
  <si>
    <t>4500692318</t>
  </si>
  <si>
    <t>COVID-19-STOCKAGE stabiliteitsmonsters</t>
  </si>
  <si>
    <t>500025662 BV Eyskens &amp; Segers</t>
  </si>
  <si>
    <t>pas applicable</t>
  </si>
  <si>
    <t>500025662</t>
  </si>
  <si>
    <t>4500692159</t>
  </si>
  <si>
    <t>4500692374</t>
  </si>
  <si>
    <t>COVID-19-écouvillons nasaux</t>
  </si>
  <si>
    <t>4500692636</t>
  </si>
  <si>
    <t>COVID-19-swap vacuette snap - wit</t>
  </si>
  <si>
    <t>COVID-19-swap vacuette snap - groen</t>
  </si>
  <si>
    <t>dossier en cours (contact avec cabinet debacker)</t>
  </si>
  <si>
    <t>100049832 BV The Middle Men</t>
  </si>
  <si>
    <t>100049832</t>
  </si>
  <si>
    <t>4500701233</t>
  </si>
  <si>
    <t>COVID-19-crisis ommunicatie advies</t>
  </si>
  <si>
    <t>200008450  BV Bioq Pharma</t>
  </si>
  <si>
    <t>4500692782</t>
  </si>
  <si>
    <t>DVZ/SDP_458</t>
  </si>
  <si>
    <t>4500692854</t>
  </si>
  <si>
    <t>COVID-19-insurance fee transport</t>
  </si>
  <si>
    <t>4500698481</t>
  </si>
  <si>
    <t>COVID-19- drukwerk sticker packaging</t>
  </si>
  <si>
    <t>100009985 NV Mainfreight Forwarding Belgium</t>
  </si>
  <si>
    <t>100009985</t>
  </si>
  <si>
    <t>4500693737</t>
  </si>
  <si>
    <t>COVID-19-vrachtkost factuur 21008045</t>
  </si>
  <si>
    <t>COVID-19-vrachtkost factuur 21006789</t>
  </si>
  <si>
    <t>ajout frais de transport</t>
  </si>
  <si>
    <t>DVZ/SDP_383 + 402 + 215</t>
  </si>
  <si>
    <t>10/06/2020 +01/07/2020 + 15/04/2020</t>
  </si>
  <si>
    <t>17897 + 18880 + 12280</t>
  </si>
  <si>
    <t>liste 1506 + 0207</t>
  </si>
  <si>
    <t>15/04/2020 + 14/06/2020</t>
  </si>
  <si>
    <t>100009537</t>
  </si>
  <si>
    <t>4500678119</t>
  </si>
  <si>
    <t>COVID-19-luchtvracht en transport PPE</t>
  </si>
  <si>
    <t>DVZ/SDP_457</t>
  </si>
  <si>
    <t>ok Envoyé à CVV le 4500678119</t>
  </si>
  <si>
    <t>100007132 SA Ziegler</t>
  </si>
  <si>
    <t>100007132</t>
  </si>
  <si>
    <t>4500693747</t>
  </si>
  <si>
    <t>COVID-19-sample collection kit</t>
  </si>
  <si>
    <t>COVID-19-stabilizing solution</t>
  </si>
  <si>
    <t>COVID-19-sample collection kit 1ml</t>
  </si>
  <si>
    <t>Nouvelle facture. Avis IF+Budget nécessaire</t>
  </si>
  <si>
    <t>DVZ/SDP_438</t>
  </si>
  <si>
    <t>COVID19_0911_14 - achat liquid dispenser</t>
  </si>
  <si>
    <t>100000350 BV Thermo Fisher Scientific</t>
  </si>
  <si>
    <t>08/09/2020 + 01/10/2020</t>
  </si>
  <si>
    <t>21541 / 22752</t>
  </si>
  <si>
    <t>4500694204</t>
  </si>
  <si>
    <t>COVID-19-Multidrop combi</t>
  </si>
  <si>
    <t>COVID19_0911_10 - achat centrifuges PCR plates</t>
  </si>
  <si>
    <t>4500694211</t>
  </si>
  <si>
    <t>COVID-19-ETHANOL absolute</t>
  </si>
  <si>
    <t>COVID19 – 0911_01a</t>
  </si>
  <si>
    <t>4500694181</t>
  </si>
  <si>
    <t>COVID-19-microamp optical 96</t>
  </si>
  <si>
    <t>COVID-19-COVID-19-microamp optical 384</t>
  </si>
  <si>
    <t>COVID-19-microamp optical adhesive film</t>
  </si>
  <si>
    <t>achat matériel pipeting devices + consomable</t>
  </si>
  <si>
    <t>4500694154</t>
  </si>
  <si>
    <t>COVID-19-96-wellsplatefiller'</t>
  </si>
  <si>
    <t>COVID-19-tips 20 filtered</t>
  </si>
  <si>
    <t>achat matériel DECAPPER RECAPPER</t>
  </si>
  <si>
    <t>100000872 BV Sarstedt</t>
  </si>
  <si>
    <t>100000872</t>
  </si>
  <si>
    <t>4500694104</t>
  </si>
  <si>
    <t>COVID-19-Decapper DC 1200 tecan</t>
  </si>
  <si>
    <t>COVID-19-Recapper DC 1200  S tecan</t>
  </si>
  <si>
    <t>100001024 BV VWR International</t>
  </si>
  <si>
    <t>100001024</t>
  </si>
  <si>
    <t>4500694193</t>
  </si>
  <si>
    <t>COVID-19- Propanol-2 TECHNICAL Flacon</t>
  </si>
  <si>
    <t>4500694195</t>
  </si>
  <si>
    <t>COVID-19- feuilles adhesives pour PCR</t>
  </si>
  <si>
    <t>4500694201</t>
  </si>
  <si>
    <t>COVID-19-hottes PCR</t>
  </si>
  <si>
    <t>100001215 SA Analis</t>
  </si>
  <si>
    <t>100001215</t>
  </si>
  <si>
    <t>4500694216</t>
  </si>
  <si>
    <t>COVID-19-sigma 2-16P</t>
  </si>
  <si>
    <t>4500694222</t>
  </si>
  <si>
    <t>COVID-19-captair 392</t>
  </si>
  <si>
    <t>4500694226</t>
  </si>
  <si>
    <t>COVID-19-AC2-4S8 airstream class 2</t>
  </si>
  <si>
    <t>4500694169</t>
  </si>
  <si>
    <t>COVID-19-oral swabs type M100221</t>
  </si>
  <si>
    <t>4500694136</t>
  </si>
  <si>
    <t>COVID-19- nasal swabs</t>
  </si>
  <si>
    <t>COVID19_0911_02 1st order</t>
  </si>
  <si>
    <t>100003017 SA Diagenode</t>
  </si>
  <si>
    <t>x</t>
  </si>
  <si>
    <t>100003017</t>
  </si>
  <si>
    <t>4500694109</t>
  </si>
  <si>
    <t>COVID-19-kits reactifs CE-IVD</t>
  </si>
  <si>
    <t>4500694129</t>
  </si>
  <si>
    <t>COVID-19-sampling kits type CE-IVD</t>
  </si>
  <si>
    <t>100047342 ENT E Amazon Web Services EMEA SARL</t>
  </si>
  <si>
    <t>4500693969</t>
  </si>
  <si>
    <t>à régulariser</t>
  </si>
  <si>
    <t>100036452 SA Glaxosmithkline Biologicals</t>
  </si>
  <si>
    <t>100036452</t>
  </si>
  <si>
    <t>4500700136</t>
  </si>
  <si>
    <t>COVID-19-tips filtrés 50uL</t>
  </si>
  <si>
    <t>COVID-19-tips filtrés 100uL</t>
  </si>
  <si>
    <t>100050676 NV FertiPro</t>
  </si>
  <si>
    <t>4500694186</t>
  </si>
  <si>
    <t>liste conseil des ministres</t>
  </si>
  <si>
    <t>200008247 GmbH Zymo Research Europe</t>
  </si>
  <si>
    <t>200008247</t>
  </si>
  <si>
    <t>4500694094</t>
  </si>
  <si>
    <t>COVID-19-Shield liquid DNA/RNA</t>
  </si>
  <si>
    <t>4500694883</t>
  </si>
  <si>
    <t>GE100 Engagem. provisionnel/Provision. Va</t>
  </si>
  <si>
    <t>4500696459</t>
  </si>
  <si>
    <t>COVID-19 verlenging opdrachtZiekenwagens</t>
  </si>
  <si>
    <t>100000674 BV Greiner Bio-One</t>
  </si>
  <si>
    <t>100000674</t>
  </si>
  <si>
    <t>4500696590</t>
  </si>
  <si>
    <t>COVID-19-sampling kits</t>
  </si>
  <si>
    <t>100018790 BV Airhotel Belgium</t>
  </si>
  <si>
    <t>100018790</t>
  </si>
  <si>
    <t>4500697212</t>
  </si>
  <si>
    <t>Kamer</t>
  </si>
  <si>
    <t>City tax</t>
  </si>
  <si>
    <t>Ontbijt</t>
  </si>
  <si>
    <t>Lunch</t>
  </si>
  <si>
    <t>Diner</t>
  </si>
  <si>
    <t>100051589 BV DCTS</t>
  </si>
  <si>
    <t>100051589</t>
  </si>
  <si>
    <t>4500697284</t>
  </si>
  <si>
    <t>COVID-19-transport factuur 2001782</t>
  </si>
  <si>
    <t>à voir avec carolien 09/11/2020</t>
  </si>
  <si>
    <t>100016279 BV Abbott Rapid Diagnostics</t>
  </si>
  <si>
    <t>100016279</t>
  </si>
  <si>
    <t>4500697397</t>
  </si>
  <si>
    <t>COVID-19-PANBIO rapid test device</t>
  </si>
  <si>
    <t>contrat envoyé pour signature au cabinet vdb le 25/11</t>
  </si>
  <si>
    <t>200008515 SA Biosynex</t>
  </si>
  <si>
    <t>200008515</t>
  </si>
  <si>
    <t>4500697539</t>
  </si>
  <si>
    <t>COVID-19-Ag BSS - rapid test</t>
  </si>
  <si>
    <t>DVZ-SDP_467</t>
  </si>
  <si>
    <t>A ANNuLER</t>
  </si>
  <si>
    <t>200001538 GmbH Nal Von Minden</t>
  </si>
  <si>
    <t>18/10/2020 + à demander 04/11/2020</t>
  </si>
  <si>
    <t>19/10/2020 + envoyé au cabinet le 10/11/2020</t>
  </si>
  <si>
    <t>200001538</t>
  </si>
  <si>
    <t>4500697541</t>
  </si>
  <si>
    <t>COVID-19-Ag rapid test</t>
  </si>
  <si>
    <t>COVID-19-plaque PCR</t>
  </si>
  <si>
    <t>DVZ/SDP_392 / 437 / 455</t>
  </si>
  <si>
    <t>07/09/2020: augmentation de  695.072,51EUR</t>
  </si>
  <si>
    <t>100041185  NV JAS Forwarding Worldwide (Belgiu</t>
  </si>
  <si>
    <t>17/06/2020 + 07/09/2020 + 15/10/2020</t>
  </si>
  <si>
    <t>18356 + 21469 + 23469</t>
  </si>
  <si>
    <t>liste 0207 + 0915</t>
  </si>
  <si>
    <t>Transmis le 03/11/2020</t>
  </si>
  <si>
    <t>17/06/2020 + 09/09/2020 + transmis CABVDB le 03/11/2020</t>
  </si>
  <si>
    <t>100041185</t>
  </si>
  <si>
    <t>4500681592</t>
  </si>
  <si>
    <t>COVID-19-ZEEVRACHT VOOR PPE</t>
  </si>
  <si>
    <t>DVZ-SDP_450</t>
  </si>
  <si>
    <t>Remplacement d'un participant à la plateforme. 4500684248. 6,510,000 EUR
D'après notre interprétation de la derniere note à l'IF (24/11/2020), il n'y a pas lieu d'augmenter l'engagement GE100 de la plateforme. Ligne existe pro memorie</t>
  </si>
  <si>
    <t>100041730 Eurofins</t>
  </si>
  <si>
    <t>Eurofins</t>
  </si>
  <si>
    <t>prix unitaire - 0,61</t>
  </si>
  <si>
    <t>4500665132</t>
  </si>
  <si>
    <t>remplacer Nal Von Minden</t>
  </si>
  <si>
    <t>100042733  NV Siemens Healthcare</t>
  </si>
  <si>
    <t>4500701677</t>
  </si>
  <si>
    <t>COVID-19-clinitest rapid antigen test</t>
  </si>
  <si>
    <t>100043124 CV Deloitte Belastingsconsulenten</t>
  </si>
  <si>
    <t>100043124</t>
  </si>
  <si>
    <t>4500693110</t>
  </si>
  <si>
    <t>COVID-19-support douane en btw</t>
  </si>
  <si>
    <t>DVZ/SDP_410</t>
  </si>
  <si>
    <t>Augmentation du prix suite à taxation obligatoire (+ TVA)</t>
  </si>
  <si>
    <t>19715 + 24312</t>
  </si>
  <si>
    <t>4500684008</t>
  </si>
  <si>
    <t>COVID-19-dexamethason raw material</t>
  </si>
  <si>
    <t>4500694227</t>
  </si>
  <si>
    <t>100050589 BV Belscan Continental</t>
  </si>
  <si>
    <t>08/09/2020 / 22/09/2020</t>
  </si>
  <si>
    <t>21541 + 22515</t>
  </si>
  <si>
    <t>COVID-19-nasal swabs</t>
  </si>
  <si>
    <t>DGGS</t>
  </si>
  <si>
    <t>4500697770</t>
  </si>
  <si>
    <t>COVID-19 MUG teams</t>
  </si>
  <si>
    <t>100049559</t>
  </si>
  <si>
    <t>4500697817</t>
  </si>
  <si>
    <t>COVID-19 REG Luxemburg-Farcy</t>
  </si>
  <si>
    <t>400003980</t>
  </si>
  <si>
    <t>4500697792</t>
  </si>
  <si>
    <t>COVID-19 ADM Luxembourg-Grégoire 2020</t>
  </si>
  <si>
    <t>400005136</t>
  </si>
  <si>
    <t>4500697789</t>
  </si>
  <si>
    <t>COVID-19 DIRMED Hainaut - Todorov 2020</t>
  </si>
  <si>
    <t>400125710</t>
  </si>
  <si>
    <t>4500697821</t>
  </si>
  <si>
    <t>COVI-19 REG Liège Allemand Pflips 2020</t>
  </si>
  <si>
    <t>500000058</t>
  </si>
  <si>
    <t>4500697797</t>
  </si>
  <si>
    <t>COVID-19 ADM Bruxelles-Heuchamps 2020</t>
  </si>
  <si>
    <t>4500697807</t>
  </si>
  <si>
    <t>COVID-19 COAMU Brussel-NL-Elseviers 2020</t>
  </si>
  <si>
    <t>4500697815</t>
  </si>
  <si>
    <t>COVID-19 REG Brussel NLDeCruyenaere2020</t>
  </si>
  <si>
    <t>500000219</t>
  </si>
  <si>
    <t>4500697820</t>
  </si>
  <si>
    <t>COVID-19 REG Brussel FR Petit 2020</t>
  </si>
  <si>
    <t>500000560</t>
  </si>
  <si>
    <t>4500697802</t>
  </si>
  <si>
    <t>COVID-19 DMA Namur-Stuckens 2020</t>
  </si>
  <si>
    <t>500000610</t>
  </si>
  <si>
    <t>4500697819</t>
  </si>
  <si>
    <t>COVID-19 REG Hainaut Michaux 2020</t>
  </si>
  <si>
    <t>500000657</t>
  </si>
  <si>
    <t>4500697800</t>
  </si>
  <si>
    <t>COVID-19 ADM Hainaut-Screve 2020</t>
  </si>
  <si>
    <t>500000733</t>
  </si>
  <si>
    <t>4500697794</t>
  </si>
  <si>
    <t>COVID-19 ADM West-Vlaanderen-Gouwy 2020</t>
  </si>
  <si>
    <t>500000745</t>
  </si>
  <si>
    <t>4500697806</t>
  </si>
  <si>
    <t>COVID-19 COAMU Oost-Vl Carl Demey 2020</t>
  </si>
  <si>
    <t>4500697788</t>
  </si>
  <si>
    <t>COVID-19 DIRMED Liège-Zandona 2020</t>
  </si>
  <si>
    <t>500001349</t>
  </si>
  <si>
    <t>4500697801</t>
  </si>
  <si>
    <t>COVID-19 ADM Liège-Stipulante 2020</t>
  </si>
  <si>
    <t>4500697818</t>
  </si>
  <si>
    <t>COVID-19 REG Liège Lecomte 2020</t>
  </si>
  <si>
    <t>500001355</t>
  </si>
  <si>
    <t>4500697798</t>
  </si>
  <si>
    <t>COVID-19 ADM Limburg-Vrinssen 2020</t>
  </si>
  <si>
    <t>4500697810</t>
  </si>
  <si>
    <t>COVID-19 COAMU Limburg - Hendriks 2020</t>
  </si>
  <si>
    <t>500001998</t>
  </si>
  <si>
    <t>4500697808</t>
  </si>
  <si>
    <t>COVID-19 COAMU Antwerpen-Genbrugge 2020</t>
  </si>
  <si>
    <t>500002856</t>
  </si>
  <si>
    <t>4500697804</t>
  </si>
  <si>
    <t>COVID-19 COAMU -Luxemburg-Adam 2020</t>
  </si>
  <si>
    <t>500002930</t>
  </si>
  <si>
    <t>4500697811</t>
  </si>
  <si>
    <t>COVID-19 COAMU -Luik-Locht 2020</t>
  </si>
  <si>
    <t>500003507</t>
  </si>
  <si>
    <t>4500697803</t>
  </si>
  <si>
    <t>COVID-19 COAMU Namen Copmans 2020</t>
  </si>
  <si>
    <t>4500697813</t>
  </si>
  <si>
    <t>COVID-19 COAMU-Vl.Brabant-Wolfs 2020</t>
  </si>
  <si>
    <t>500019434</t>
  </si>
  <si>
    <t>4500697812</t>
  </si>
  <si>
    <t>COVID-19 COAMU -Henegouwen-Potelle 2020</t>
  </si>
  <si>
    <t>500019670</t>
  </si>
  <si>
    <t>4500697809</t>
  </si>
  <si>
    <t>COVID-19 COAMU West-Vl-Gielen 2020</t>
  </si>
  <si>
    <t>500024174</t>
  </si>
  <si>
    <t>4500697805</t>
  </si>
  <si>
    <t>COVID-19 COAMU Brussel FR +WB Arian 2020</t>
  </si>
  <si>
    <t>700002712</t>
  </si>
  <si>
    <t>4500697791</t>
  </si>
  <si>
    <t>COVID-19 ADM Vlaams Brabant-Gellens 2020</t>
  </si>
  <si>
    <t>700002719</t>
  </si>
  <si>
    <t>4500697814</t>
  </si>
  <si>
    <t>COVID-19 REG Vlaams-Br.-De Bondt</t>
  </si>
  <si>
    <t>4500697868</t>
  </si>
  <si>
    <t>Frais catering + parking</t>
  </si>
  <si>
    <t xml:space="preserve">GE100 Engagem. provisionnel/Provision. </t>
  </si>
  <si>
    <t>4500698161</t>
  </si>
  <si>
    <t>COVID-19 Transport helicopter Duitsland</t>
  </si>
  <si>
    <t>100051604 SRL Ajimex</t>
  </si>
  <si>
    <t>100051604</t>
  </si>
  <si>
    <t>4500698657</t>
  </si>
  <si>
    <t>COVID-19- TRANSPORT 22/10</t>
  </si>
  <si>
    <t>COVID-19- TRANSPORT 232/10</t>
  </si>
  <si>
    <t>4500699193</t>
  </si>
  <si>
    <t>COVID-19-reprint of labels for</t>
  </si>
  <si>
    <t>Gilead contrat 1</t>
  </si>
  <si>
    <t>100033883 BV Gilead Sciences Belgium</t>
  </si>
  <si>
    <t>100033883</t>
  </si>
  <si>
    <t>4500698979</t>
  </si>
  <si>
    <t>COVID-19-Veklury 100 mg poeder</t>
  </si>
  <si>
    <t>4500699192</t>
  </si>
  <si>
    <t>COVID-19-Transport 3 equipments</t>
  </si>
  <si>
    <t>COVID-19-reprint of labels for 020A</t>
  </si>
  <si>
    <t>COVID-19-use of print heads</t>
  </si>
  <si>
    <t>COVID-19-34 rolls of 450m thermo</t>
  </si>
  <si>
    <t>4500693726</t>
  </si>
  <si>
    <t>COVID-19-Medical protective mask</t>
  </si>
  <si>
    <t>COVID-19-disp closed suction catheter</t>
  </si>
  <si>
    <t>COVID-19-FFP2 Mask</t>
  </si>
  <si>
    <t>4500699819</t>
  </si>
  <si>
    <t>oprolbaar scherm REF 12.862.566</t>
  </si>
  <si>
    <t>Desinfecterende spray REF 12.849.583</t>
  </si>
  <si>
    <t>200003576 BV Gilson International</t>
  </si>
  <si>
    <t>200003576</t>
  </si>
  <si>
    <t>4500699721</t>
  </si>
  <si>
    <t>COVID-19-Diamond,blister D200ST</t>
  </si>
  <si>
    <t>COVID-19-Diamond,blister DSL10ST</t>
  </si>
  <si>
    <t>Stock de diagnostique in-vitro</t>
  </si>
  <si>
    <t>transmis à cab VBD le 10/11/2020</t>
  </si>
  <si>
    <t>transmis à cabinet VDB 10/11/2020</t>
  </si>
  <si>
    <t>4500699723</t>
  </si>
  <si>
    <t>COVID-19-In vitro diagnostiek</t>
  </si>
  <si>
    <t>DVZ/SDP_465</t>
  </si>
  <si>
    <t>Remdesevir contrat 2</t>
  </si>
  <si>
    <t>Gilead contrat 2</t>
  </si>
  <si>
    <t>demandé à Virginie le 10/11/2020</t>
  </si>
  <si>
    <t>4500699752</t>
  </si>
  <si>
    <t>COVID-19-Vials remdesivir Veklury</t>
  </si>
  <si>
    <r>
      <t xml:space="preserve">avis négatif IF - introduciton d'un recours;
 09/09/2020 changement montant: de 331000 à 571966,89 incl tva
Mail Patrick Robert 19/10/2020:
En ce qui concerne ce dossier, le contrôle ne peut accepter l’engagement proposé vu l’avis négatif de l’Inspection des Finances et la confirmation du Ministre du Budget de cet avis et vu qu’il s’agit d’une location d’un entrepôt, l’accord du Conseil des Ministres est obligatoire conformément aux notifications du 15 octobre 2014 qui prévoit que toute location doit être soumise au Conseil des Ministres (quel que soit le montant)).
Néanmoins, afin de trouver une solution pratique, le contrôle peut marquer son accord à l’engagement de 245.833,98€ afin de permettre le paiement des factures mais souhaite à ce que ce dossier soit régularisé le plus rapidement possible auprès du conseil des Ministres.
Le contrôle constate comme l’inspection le non-respect des règles administratives et l’infraction à l’article 10 de la loi programme du 22 décembre 2008 et à l’article 24 de la loi du 22 mai 2003.
</t>
    </r>
    <r>
      <rPr>
        <sz val="11"/>
        <color rgb="FFFF0000"/>
        <rFont val="Calibri"/>
        <family val="2"/>
        <scheme val="minor"/>
      </rPr>
      <t>162K factures en standby chez Britta
Voir avec Carolien 09/11/2020</t>
    </r>
    <r>
      <rPr>
        <sz val="11"/>
        <color theme="1"/>
        <rFont val="Calibri"/>
        <family val="2"/>
        <scheme val="minor"/>
      </rPr>
      <t xml:space="preserve">
 </t>
    </r>
  </si>
  <si>
    <t>100051177  NV Ghent Handling and Distribution - KATOENNATIE</t>
  </si>
  <si>
    <t>21/08/2020 (négatif)</t>
  </si>
  <si>
    <t>transmis à Cabinet VDB 05/11/2020</t>
  </si>
  <si>
    <t>refus</t>
  </si>
  <si>
    <t>100051209</t>
  </si>
  <si>
    <t>4500684919</t>
  </si>
  <si>
    <t>COVID-19-program manager resurgence</t>
  </si>
  <si>
    <t>DVZ/SDP_353</t>
  </si>
  <si>
    <t>Augmentation suite à réception supplémentaire. Avis IF nécessaire</t>
  </si>
  <si>
    <t>200008210  Primex Pharmaceuticals Oy</t>
  </si>
  <si>
    <t>15/05/2020 + demandé le 10/11/2020</t>
  </si>
  <si>
    <t>200008210</t>
  </si>
  <si>
    <t>4500674629</t>
  </si>
  <si>
    <t>COVID-19-Propofol 50ml 1%</t>
  </si>
  <si>
    <t>100000359</t>
  </si>
  <si>
    <t>4500699771</t>
  </si>
  <si>
    <t>Gants Nitrile Med 100</t>
  </si>
  <si>
    <t>Gants Nitrile L 100</t>
  </si>
  <si>
    <t>4500698636</t>
  </si>
  <si>
    <t>COVID-19- DNA/RNA shield liquid</t>
  </si>
  <si>
    <t>100051638</t>
  </si>
  <si>
    <t>4500700057</t>
  </si>
  <si>
    <t>COVID-19  icônes pour interface</t>
  </si>
  <si>
    <t>4500671679</t>
  </si>
  <si>
    <t>BSM Consultancy Piet Olivier</t>
  </si>
  <si>
    <t>211-ICT</t>
  </si>
  <si>
    <t>210-ICT</t>
  </si>
  <si>
    <t>600002057</t>
  </si>
  <si>
    <t>4500701076</t>
  </si>
  <si>
    <t>Convention de collaboration Sciensano</t>
  </si>
  <si>
    <t>COVID19_0211_08 1st order</t>
  </si>
  <si>
    <t>4500701521</t>
  </si>
  <si>
    <t>200008524 Ltd SureScreen Diagnostics</t>
  </si>
  <si>
    <t>200008524</t>
  </si>
  <si>
    <t>4500698339</t>
  </si>
  <si>
    <t>COVID-19-Rapid Antigen test cassette</t>
  </si>
  <si>
    <t>27/10/220</t>
  </si>
  <si>
    <t>COVID19_0911_02 1st volume option</t>
  </si>
  <si>
    <t>DVZ 441</t>
  </si>
  <si>
    <t>prolongation IPG juin-décembre 2020</t>
  </si>
  <si>
    <t>EU Financement Vaccins</t>
  </si>
  <si>
    <t>en attente retour mail Patrick Robert
à voir Lundi 09/11/2020 avec carolien</t>
  </si>
  <si>
    <t>700003447 BIPO Commissie van de Europese Unie</t>
  </si>
  <si>
    <t>à demander</t>
  </si>
  <si>
    <t>700003447</t>
  </si>
  <si>
    <t>4500698980</t>
  </si>
  <si>
    <t>COVID-19-contribution ESI vaccins</t>
  </si>
  <si>
    <t>DVZ/SDP_421</t>
  </si>
  <si>
    <t>500026801 Ltd Suzhou Conrem Biomedical Techno</t>
  </si>
  <si>
    <t>500026801</t>
  </si>
  <si>
    <t>4500686354</t>
  </si>
  <si>
    <t>shipping cost</t>
  </si>
  <si>
    <t>COVID-19-1000 μl Automation Conductive F</t>
  </si>
  <si>
    <t>COVID-19-shipping cost</t>
  </si>
  <si>
    <t>DVZ/SDP_463</t>
  </si>
  <si>
    <t>100</t>
  </si>
  <si>
    <t>110</t>
  </si>
  <si>
    <t>COVID-19-shipping cost solde</t>
  </si>
  <si>
    <t>DVZ/SDP_466</t>
  </si>
  <si>
    <t>500027028 Ltd Biocomma</t>
  </si>
  <si>
    <t>transmis cabinet VDB le 09/11/2020</t>
  </si>
  <si>
    <t>500027028</t>
  </si>
  <si>
    <t>4500699271</t>
  </si>
  <si>
    <t>COVID-19-4 tip filter + transport</t>
  </si>
  <si>
    <t>probleme MD</t>
  </si>
  <si>
    <t>ameda</t>
  </si>
  <si>
    <t>DVZ/SDP-447</t>
  </si>
  <si>
    <t>Biosafety cabinet</t>
  </si>
  <si>
    <t>Analis SA</t>
  </si>
  <si>
    <t>hotte chimique</t>
  </si>
  <si>
    <t>Dossier vague 2 (preparedness hospitalen en transport)</t>
  </si>
  <si>
    <t>REFUSE recurrent (400992 en 2021 et 2022)</t>
  </si>
  <si>
    <t>coordinatie en ondersteuning beleid (1arts SW31 + 2 medewerkers SW21)</t>
  </si>
  <si>
    <t>REFUSE</t>
  </si>
  <si>
    <t>2551xx121101</t>
  </si>
  <si>
    <t>Kits d’extractio</t>
  </si>
  <si>
    <t>Diagenode &amp; Thermofisher (Life Sciences) , PromcomCure, Perkin Elmer</t>
  </si>
  <si>
    <t>Achat consommable: sampling kits</t>
  </si>
  <si>
    <t>Diagenode, Fertipro, Greiner, Ardena, Fujirebio</t>
  </si>
  <si>
    <t>Grant agreement sera envoyé en octobre.</t>
  </si>
  <si>
    <t>EU Emergency Support Instrument - Mobility Package</t>
  </si>
  <si>
    <t>DVZ/SDP 348</t>
  </si>
  <si>
    <t>Dossier plateforme IT</t>
  </si>
  <si>
    <t>Healthconnect</t>
  </si>
  <si>
    <t>Virginie en contact avec Gregory pour gérer l'appel d'offres</t>
  </si>
  <si>
    <t>HES42411- Organisation of Johnson Healthcare shipment from Essers-China to Medista</t>
  </si>
  <si>
    <r>
      <t>NaCl 0,9%, solution pour injection pour la reconstitution des vaccins COVID-19</t>
    </r>
    <r>
      <rPr>
        <sz val="11"/>
        <color rgb="FFFF0000"/>
        <rFont val="Arial"/>
        <family val="2"/>
      </rPr>
      <t xml:space="preserve"> </t>
    </r>
  </si>
  <si>
    <t>marché public sérum  - fournisseur inconnu</t>
  </si>
  <si>
    <t>Achat consommable: Oral Swabs</t>
  </si>
  <si>
    <t>MLS (Copan), Belscan, BD &amp; Greiner, Zig-Zag, CleanMo</t>
  </si>
  <si>
    <t>Prime solidarité subside</t>
  </si>
  <si>
    <t>255121010003</t>
  </si>
  <si>
    <t>DVZ/SDP_459</t>
  </si>
  <si>
    <t>phase de lancement</t>
  </si>
  <si>
    <t>procédure MP en cours</t>
  </si>
  <si>
    <t>27/10/2020 (lancement procédure)</t>
  </si>
  <si>
    <t xml:space="preserve">SMALS </t>
  </si>
  <si>
    <t>strategische stock en beheer</t>
  </si>
  <si>
    <t>Dossier: subside ambulance</t>
  </si>
  <si>
    <t>Subside ambulance</t>
  </si>
  <si>
    <t>255224330006</t>
  </si>
  <si>
    <t>DVZ/SDP-443</t>
  </si>
  <si>
    <t>Thermofisher</t>
  </si>
  <si>
    <t>Plaques PCR (96W, 384W) et plate foils</t>
  </si>
  <si>
    <t>Thermofisher (Life Sciences) car doit être compatible avec équipements TF QS-5</t>
  </si>
  <si>
    <t>RT-qPCR monovalent</t>
  </si>
  <si>
    <t>Thermofisher, Diagenode,</t>
  </si>
  <si>
    <t>Aluminium Seal</t>
  </si>
  <si>
    <t>Thermofisher, Merck, StarLab, VWR</t>
  </si>
  <si>
    <t>Ethanol</t>
  </si>
  <si>
    <t>Thermofisher; VWR, Merck</t>
  </si>
  <si>
    <t>Isopropanol</t>
  </si>
  <si>
    <t>Speurhonden</t>
  </si>
  <si>
    <t>SUBSIDES Speurhonden
Créer dossier subside
En attente confirmation Carolien sur imputation crédits propre</t>
  </si>
  <si>
    <t>U Ghent</t>
  </si>
  <si>
    <t>SUBSIDES Speurhonden</t>
  </si>
  <si>
    <t>255213330001</t>
  </si>
  <si>
    <t>HONORAIRE AVOCAT
Avis IF nécessaire pour la dépense + imputation corona (06/11/2020 vers sylvie+achat)</t>
  </si>
  <si>
    <t>Van Bael et Bellis</t>
  </si>
  <si>
    <t>500026933</t>
  </si>
  <si>
    <t>4500699816</t>
  </si>
  <si>
    <t>Achat de matériel - 50,835,000EUR. Adaptation du montant ce 09/09/2020, de 38,600,000 à 50,835,000 hors TVA</t>
  </si>
  <si>
    <t>Verhogen Testcapaciteit</t>
  </si>
  <si>
    <t>hotte pcr</t>
  </si>
  <si>
    <t>VWR International</t>
  </si>
  <si>
    <t>Inactivation buffer</t>
  </si>
  <si>
    <t>Zymo &amp; Bio-Trading</t>
  </si>
  <si>
    <t>100047342  ENT E Amazon Web Service</t>
  </si>
  <si>
    <t>4500686361</t>
  </si>
  <si>
    <t>4500688334</t>
  </si>
  <si>
    <t>4500690022</t>
  </si>
  <si>
    <t>100039990  BV Flyer</t>
  </si>
  <si>
    <t>4500691528</t>
  </si>
  <si>
    <t>Stickers A5</t>
  </si>
  <si>
    <t>Stickers A7</t>
  </si>
  <si>
    <t>4500699440</t>
  </si>
  <si>
    <t>4500702097</t>
  </si>
  <si>
    <t>Assurance collaborateur bénévole</t>
  </si>
  <si>
    <t/>
  </si>
  <si>
    <t>4500702847</t>
  </si>
  <si>
    <t>COVID-19-DNA/RNA Shield - saldo</t>
  </si>
  <si>
    <t>100051272</t>
  </si>
  <si>
    <t>4500703605</t>
  </si>
  <si>
    <t>Desinfecterende handgel 100ml</t>
  </si>
  <si>
    <t>100023257 NV MIPS</t>
  </si>
  <si>
    <t>Addendum bestelling</t>
  </si>
  <si>
    <t>4500677449</t>
  </si>
  <si>
    <t>ambulance (montant 8MioEUR  à charge provision ajouté au PO provisionnel)</t>
  </si>
  <si>
    <t>BUDGET 2021: 17500KEUR EN LIQ</t>
  </si>
  <si>
    <t>Nouveau marché</t>
  </si>
  <si>
    <t>PFL PALOMA project</t>
  </si>
  <si>
    <t>Cronos / Videolabs</t>
  </si>
  <si>
    <t>100040803</t>
  </si>
  <si>
    <t>4500703309</t>
  </si>
  <si>
    <t>Video EGov Awards 2020 - Project Manager</t>
  </si>
  <si>
    <t>100050874 NV UgenTec</t>
  </si>
  <si>
    <t>COVID-19-testing platform verlenging</t>
  </si>
  <si>
    <t>500015452</t>
  </si>
  <si>
    <t>4500704488</t>
  </si>
  <si>
    <t>400174781</t>
  </si>
  <si>
    <t>4500704511</t>
  </si>
  <si>
    <t>400012560</t>
  </si>
  <si>
    <t>4500704540</t>
  </si>
  <si>
    <t>Groupe d'acheteurs</t>
  </si>
  <si>
    <t>AB/Art Complet</t>
  </si>
  <si>
    <t>Document d'achat</t>
  </si>
  <si>
    <t>Catég. récepteur</t>
  </si>
  <si>
    <t>Type de poste</t>
  </si>
  <si>
    <t>Fournisseur Nom 1</t>
  </si>
  <si>
    <t>Numéro de besoin</t>
  </si>
  <si>
    <t>Motif modification</t>
  </si>
  <si>
    <t>Code de lancement</t>
  </si>
  <si>
    <t>Référence Approbation</t>
  </si>
  <si>
    <t>Désignation</t>
  </si>
  <si>
    <t>Poste</t>
  </si>
  <si>
    <t>Article</t>
  </si>
  <si>
    <t>Code de suppression</t>
  </si>
  <si>
    <t>Quantité de commande</t>
  </si>
  <si>
    <t>Prix net de la cde</t>
  </si>
  <si>
    <t>Valeur nette de cde</t>
  </si>
  <si>
    <t>Valeur réelle</t>
  </si>
  <si>
    <t>Date du document</t>
  </si>
  <si>
    <t>Créé par</t>
  </si>
  <si>
    <t>Fin de la période de validité</t>
  </si>
  <si>
    <t>Entrée marchandises</t>
  </si>
  <si>
    <t>Immobilisation</t>
  </si>
  <si>
    <t>Groupe marchandises</t>
  </si>
  <si>
    <t>Centre de coûts</t>
  </si>
  <si>
    <t>Code SEC</t>
  </si>
  <si>
    <t>Compte général</t>
  </si>
  <si>
    <t>TC/NO/SN</t>
  </si>
  <si>
    <t>Lancé le</t>
  </si>
  <si>
    <t>Lancé par</t>
  </si>
  <si>
    <t>Code</t>
  </si>
  <si>
    <t>Omschrijving</t>
  </si>
  <si>
    <t>krc</t>
  </si>
  <si>
    <t>poste</t>
  </si>
  <si>
    <t>krcposte</t>
  </si>
  <si>
    <t xml:space="preserve">description </t>
  </si>
  <si>
    <t>001</t>
  </si>
  <si>
    <t>V</t>
  </si>
  <si>
    <t>0</t>
  </si>
  <si>
    <t>NV Coolblue</t>
  </si>
  <si>
    <t>2021CSG001</t>
  </si>
  <si>
    <t>0800</t>
  </si>
  <si>
    <t>F</t>
  </si>
  <si>
    <t>2100000015</t>
  </si>
  <si>
    <t>L</t>
  </si>
  <si>
    <t>CCYGAM</t>
  </si>
  <si>
    <t>X</t>
  </si>
  <si>
    <t>200010626</t>
  </si>
  <si>
    <t>02</t>
  </si>
  <si>
    <t>74228</t>
  </si>
  <si>
    <t>243010</t>
  </si>
  <si>
    <t>S040000</t>
  </si>
  <si>
    <t>AVANDERGINST</t>
  </si>
  <si>
    <t>00</t>
  </si>
  <si>
    <t>Openbare procedure (0000)</t>
  </si>
  <si>
    <t>255223121101</t>
  </si>
  <si>
    <t>Z</t>
  </si>
  <si>
    <t>C25_522001</t>
  </si>
  <si>
    <t>12118</t>
  </si>
  <si>
    <t>613210</t>
  </si>
  <si>
    <t>S010000</t>
  </si>
  <si>
    <t>01</t>
  </si>
  <si>
    <t>Niet openbare procedure (0100)</t>
  </si>
  <si>
    <t>OO- Open offerteaanvraag</t>
  </si>
  <si>
    <t>000</t>
  </si>
  <si>
    <t>NV IPG Contact Solutions</t>
  </si>
  <si>
    <t>20AK030202</t>
  </si>
  <si>
    <t>0620</t>
  </si>
  <si>
    <t>CDELVAUX</t>
  </si>
  <si>
    <t>C25_512001</t>
  </si>
  <si>
    <t>611910</t>
  </si>
  <si>
    <t>S130000</t>
  </si>
  <si>
    <t>IVDEEDE</t>
  </si>
  <si>
    <t>03</t>
  </si>
  <si>
    <t>Mededingingsprocedure met onderhandeling (0300)</t>
  </si>
  <si>
    <t>04</t>
  </si>
  <si>
    <t>Vereenvoudigde Onderhandelingsprocedure met voorafgaande bekendmaking (0400)</t>
  </si>
  <si>
    <t>CONTACTCENTER CORONA</t>
  </si>
  <si>
    <t>S020000</t>
  </si>
  <si>
    <t>05</t>
  </si>
  <si>
    <t>Onderhandelingsprocedure zonder voorafgaande bekendmaking (0500)</t>
  </si>
  <si>
    <t>SRL Docteur Régine Zandona</t>
  </si>
  <si>
    <t>1752211046</t>
  </si>
  <si>
    <t>0000</t>
  </si>
  <si>
    <t>TDANEELS</t>
  </si>
  <si>
    <t>610410</t>
  </si>
  <si>
    <t>06</t>
  </si>
  <si>
    <t>Raamovereenkomsten (0600)</t>
  </si>
  <si>
    <t>07</t>
  </si>
  <si>
    <t>Uitgesloten opdrachten (0700)</t>
  </si>
  <si>
    <t>002</t>
  </si>
  <si>
    <t>Charlier Vinciane</t>
  </si>
  <si>
    <t>4100</t>
  </si>
  <si>
    <t>08</t>
  </si>
  <si>
    <t>Overheidsopdrachten van beperkte waarde (0800)</t>
  </si>
  <si>
    <t>SPF Finances</t>
  </si>
  <si>
    <t>2021CSG002</t>
  </si>
  <si>
    <t>613510</t>
  </si>
  <si>
    <t>09</t>
  </si>
  <si>
    <t>Andere procedures (0900)</t>
  </si>
  <si>
    <t>2021FDR030</t>
  </si>
  <si>
    <t>611610</t>
  </si>
  <si>
    <t>Uitvoeringsincidentent- Doorekeningen en verrekeningen</t>
  </si>
  <si>
    <t>252102121101</t>
  </si>
  <si>
    <t>C25_210000</t>
  </si>
  <si>
    <t>11</t>
  </si>
  <si>
    <t>Uitvoeringsincidentent- door bijakten</t>
  </si>
  <si>
    <t>254012121101</t>
  </si>
  <si>
    <t>SRL Specialised Cleaning Product</t>
  </si>
  <si>
    <t>LOG-MRM-01</t>
  </si>
  <si>
    <t>MDMEERLEER</t>
  </si>
  <si>
    <t>C25_02106G</t>
  </si>
  <si>
    <t>12</t>
  </si>
  <si>
    <t>Uitvoeringsincidentent- Door geschillen, dading en betwistingen</t>
  </si>
  <si>
    <t>NV M. Vandenabeele</t>
  </si>
  <si>
    <t>2021222045</t>
  </si>
  <si>
    <t>0600</t>
  </si>
  <si>
    <t>1000000313</t>
  </si>
  <si>
    <t>KDEBUSSER</t>
  </si>
  <si>
    <t>C25_012030</t>
  </si>
  <si>
    <t>615510</t>
  </si>
  <si>
    <t>13</t>
  </si>
  <si>
    <t>Uitvoeringsincidentent- door verwijlintresten</t>
  </si>
  <si>
    <t>14</t>
  </si>
  <si>
    <t>Uitvoeringsincidentent- door schadevergoeding</t>
  </si>
  <si>
    <t>SC Alpha Card</t>
  </si>
  <si>
    <t>2021222047</t>
  </si>
  <si>
    <t>15</t>
  </si>
  <si>
    <t>Uitvoeringsincidentent- door stilwijgende verlenging of door contractueel bepaalde mogelijkheid tot verlenging (lopende contracten)</t>
  </si>
  <si>
    <t>200010663</t>
  </si>
  <si>
    <t>Toelage en dotaties - Nomanateve Toelage</t>
  </si>
  <si>
    <t>21</t>
  </si>
  <si>
    <t>Toelage en dotaties - Wettelijke verplichte toelage</t>
  </si>
  <si>
    <t>VOF Mahmut Öz Service Support Agenc</t>
  </si>
  <si>
    <t>2003101234</t>
  </si>
  <si>
    <t>616410</t>
  </si>
  <si>
    <t>22</t>
  </si>
  <si>
    <t>Toelage en dotaties - Facultatieve gereglementeerde toelage</t>
  </si>
  <si>
    <t>NV Dell</t>
  </si>
  <si>
    <t>2021222048</t>
  </si>
  <si>
    <t>200010638</t>
  </si>
  <si>
    <t>23</t>
  </si>
  <si>
    <t>Toelage en dotaties - Facultatieve niet-gereglementeerde toelage</t>
  </si>
  <si>
    <t>2021222053</t>
  </si>
  <si>
    <t>24</t>
  </si>
  <si>
    <t>Toelage en dotaties - bijdragen internationale intstellingen</t>
  </si>
  <si>
    <t>NV Tentoo Payroll Services</t>
  </si>
  <si>
    <t>2021CSG004</t>
  </si>
  <si>
    <t>0520</t>
  </si>
  <si>
    <t>610110</t>
  </si>
  <si>
    <t>PROBERT</t>
  </si>
  <si>
    <t>25</t>
  </si>
  <si>
    <t>Toelage en dotaties - Dotatie aan parastatalen, publikrechtelijke personen en instellingen</t>
  </si>
  <si>
    <t>202122254</t>
  </si>
  <si>
    <t>AKALENGAYI</t>
  </si>
  <si>
    <t>Diverse</t>
  </si>
  <si>
    <t>SRL IC Pharma</t>
  </si>
  <si>
    <t>2003091234</t>
  </si>
  <si>
    <t>0500</t>
  </si>
  <si>
    <t>41</t>
  </si>
  <si>
    <t>Diverse Uitgaven die niet tot overheidsopdrachten behoren (4100)</t>
  </si>
  <si>
    <t>255223742210</t>
  </si>
  <si>
    <t>NV Cetem Containers (Belgium)</t>
  </si>
  <si>
    <t>200010639</t>
  </si>
  <si>
    <t>245010</t>
  </si>
  <si>
    <t>S100000</t>
  </si>
  <si>
    <t>44</t>
  </si>
  <si>
    <t>Smals - e-Gov</t>
  </si>
  <si>
    <t>Engagem. provisionnel/Provision. Va</t>
  </si>
  <si>
    <t>2052211022</t>
  </si>
  <si>
    <t>610910</t>
  </si>
  <si>
    <t>45</t>
  </si>
  <si>
    <t>Wedden, pensioenen en vergoedingen geregeld door wets- of reglementaire bepalingen (4500)</t>
  </si>
  <si>
    <t>NV Discorp</t>
  </si>
  <si>
    <t>2021222055</t>
  </si>
  <si>
    <t>200010640</t>
  </si>
  <si>
    <t>Vogels Display Wall Mount Fixed</t>
  </si>
  <si>
    <t>Polycom Studio</t>
  </si>
  <si>
    <t>Polycom Studio Mounting Kit</t>
  </si>
  <si>
    <t>2021222057</t>
  </si>
  <si>
    <t>200010641</t>
  </si>
  <si>
    <t>Interface Bar</t>
  </si>
  <si>
    <t>Interface Display Strip</t>
  </si>
  <si>
    <t>Accessory Clamp</t>
  </si>
  <si>
    <t>BV ACE Pharmaceuticals</t>
  </si>
  <si>
    <t>2021CSG005</t>
  </si>
  <si>
    <t>BV Life</t>
  </si>
  <si>
    <t>B</t>
  </si>
  <si>
    <t>NV Ultrazonic</t>
  </si>
  <si>
    <t>20AK180301</t>
  </si>
  <si>
    <t>Apple Pencil</t>
  </si>
  <si>
    <t>Apple iPad Pro (2018) 12,9 inch</t>
  </si>
  <si>
    <t>BV Readypal</t>
  </si>
  <si>
    <t>NV VRT</t>
  </si>
  <si>
    <t>20AK170303</t>
  </si>
  <si>
    <t>AHOUTMANS</t>
  </si>
  <si>
    <t>SNC Healthcare Technology</t>
  </si>
  <si>
    <t>1652211022</t>
  </si>
  <si>
    <t>0200</t>
  </si>
  <si>
    <t>NV Ntt Belgium</t>
  </si>
  <si>
    <t>2021222069</t>
  </si>
  <si>
    <t>1000000328</t>
  </si>
  <si>
    <t>C25_012040</t>
  </si>
  <si>
    <t>615911</t>
  </si>
  <si>
    <t>SRL Taxis Ucclois 2000</t>
  </si>
  <si>
    <t>2021CSG006</t>
  </si>
  <si>
    <t>0820</t>
  </si>
  <si>
    <t>611010</t>
  </si>
  <si>
    <t>Ltd Pan Scope Trading Company</t>
  </si>
  <si>
    <t>RVANNUFFEL</t>
  </si>
  <si>
    <t>255102121101</t>
  </si>
  <si>
    <t>SA Ethias</t>
  </si>
  <si>
    <t>2051021039</t>
  </si>
  <si>
    <t>MDZIKI</t>
  </si>
  <si>
    <t>C25_510000</t>
  </si>
  <si>
    <t>613955</t>
  </si>
  <si>
    <t>Ltd Huvexel Co</t>
  </si>
  <si>
    <t>2052232001</t>
  </si>
  <si>
    <t>Ltd Miraclean Technology Co</t>
  </si>
  <si>
    <t>2052232002</t>
  </si>
  <si>
    <t>VZW Regionaal Ziekenhuis H. Hart</t>
  </si>
  <si>
    <t>1652211017</t>
  </si>
  <si>
    <t>1100</t>
  </si>
  <si>
    <t>Ltd Lingen Precision Medical Produc</t>
  </si>
  <si>
    <t>2052232003</t>
  </si>
  <si>
    <t>SA Pharma Chemicals</t>
  </si>
  <si>
    <t>NV Medisch Labo Service</t>
  </si>
  <si>
    <t>2052232004</t>
  </si>
  <si>
    <t>BV Belscan Continental</t>
  </si>
  <si>
    <t>2052232005</t>
  </si>
  <si>
    <t>2052232006</t>
  </si>
  <si>
    <t>Ltd China Resources Pharmaceutical</t>
  </si>
  <si>
    <t>2052232007</t>
  </si>
  <si>
    <t>Ltd Cleanmo International Co</t>
  </si>
  <si>
    <t>2052232008</t>
  </si>
  <si>
    <t>SA Lyreco Belgium</t>
  </si>
  <si>
    <t>2040122357</t>
  </si>
  <si>
    <t>KVANSCHOREN</t>
  </si>
  <si>
    <t>Vande Caveye Koen</t>
  </si>
  <si>
    <t>2000000028</t>
  </si>
  <si>
    <t>CBLOEM</t>
  </si>
  <si>
    <t>2052211029</t>
  </si>
  <si>
    <t>SERVFEDE SCTA</t>
  </si>
  <si>
    <t>2000000029</t>
  </si>
  <si>
    <t>610210</t>
  </si>
  <si>
    <t>2000000030</t>
  </si>
  <si>
    <t>Ltd Shenzhen Onetouch Business Serv</t>
  </si>
  <si>
    <t>SA Pharmasimple</t>
  </si>
  <si>
    <t>Ltd Stan Asia</t>
  </si>
  <si>
    <t>2052232009</t>
  </si>
  <si>
    <t>BV Xpect</t>
  </si>
  <si>
    <t>2052232010</t>
  </si>
  <si>
    <t>NV Innomediq</t>
  </si>
  <si>
    <t>2052232011</t>
  </si>
  <si>
    <t>BV X M L</t>
  </si>
  <si>
    <t>2052232012</t>
  </si>
  <si>
    <t>VOF CSS Industrial Services</t>
  </si>
  <si>
    <t>2052232013</t>
  </si>
  <si>
    <t>SRL Health &amp; Training</t>
  </si>
  <si>
    <t>2052232014</t>
  </si>
  <si>
    <t>KG Moldex-Metric AG &amp; Co</t>
  </si>
  <si>
    <t>2052232015</t>
  </si>
  <si>
    <t>2052232016</t>
  </si>
  <si>
    <t>GmbH &amp; CO KG Dastex Reinraumzubehör</t>
  </si>
  <si>
    <t>2052232017</t>
  </si>
  <si>
    <t>2052232018</t>
  </si>
  <si>
    <t>VZW Twi</t>
  </si>
  <si>
    <t>2040122359</t>
  </si>
  <si>
    <t>SRL Allona Belgium</t>
  </si>
  <si>
    <t>2052232020</t>
  </si>
  <si>
    <t>613310</t>
  </si>
  <si>
    <t>FEDEDIEN FAGG</t>
  </si>
  <si>
    <t>2052232021</t>
  </si>
  <si>
    <t>BV DecoTX</t>
  </si>
  <si>
    <t>2052232022</t>
  </si>
  <si>
    <t>BV Kronos Group</t>
  </si>
  <si>
    <t>2052232023</t>
  </si>
  <si>
    <t>BV Solvint Supply Management</t>
  </si>
  <si>
    <t>2052232024</t>
  </si>
  <si>
    <t>BV ConsulDMi</t>
  </si>
  <si>
    <t>2052232025</t>
  </si>
  <si>
    <t>EURL La Petite Nenette</t>
  </si>
  <si>
    <t>2052232026</t>
  </si>
  <si>
    <t>BV YQ Purchasing</t>
  </si>
  <si>
    <t>2052232027</t>
  </si>
  <si>
    <t>2052232028</t>
  </si>
  <si>
    <t>COVID-19 Prot.coveralls saldo</t>
  </si>
  <si>
    <t>Ltd Ningbo Nuobai Pharmaceutical Co</t>
  </si>
  <si>
    <t>2052232029</t>
  </si>
  <si>
    <t>BV Nadimed</t>
  </si>
  <si>
    <t>2052232030</t>
  </si>
  <si>
    <t>2052232031</t>
  </si>
  <si>
    <t>2052232032</t>
  </si>
  <si>
    <t>NV Novolab</t>
  </si>
  <si>
    <t>2052232033</t>
  </si>
  <si>
    <t>Ltd Qi Run Pharmaceutical Technolog</t>
  </si>
  <si>
    <t>2052232034</t>
  </si>
  <si>
    <t>SA Paul Hartmann</t>
  </si>
  <si>
    <t>2052232035</t>
  </si>
  <si>
    <t>Ltd Shanghai Fosun Long March Medic</t>
  </si>
  <si>
    <t>2052232036</t>
  </si>
  <si>
    <t>2052232037</t>
  </si>
  <si>
    <t>NV Sioen</t>
  </si>
  <si>
    <t>2052232038</t>
  </si>
  <si>
    <t>Ltd Jiangxi Chusheng Medical Techno</t>
  </si>
  <si>
    <t>2052232039</t>
  </si>
  <si>
    <t>2052232040</t>
  </si>
  <si>
    <t>NV FertiPro</t>
  </si>
  <si>
    <t>2052232041</t>
  </si>
  <si>
    <t>NV Ardena Gent</t>
  </si>
  <si>
    <t>2052232042</t>
  </si>
  <si>
    <t>BV European Technical Trading</t>
  </si>
  <si>
    <t>2052232043</t>
  </si>
  <si>
    <t>BV Firematch Global</t>
  </si>
  <si>
    <t>2052232044</t>
  </si>
  <si>
    <t>BV Sunday Homes Belgium</t>
  </si>
  <si>
    <t>2052232045</t>
  </si>
  <si>
    <t>2052232047</t>
  </si>
  <si>
    <t>BV Extradim F.T.C.</t>
  </si>
  <si>
    <t>2052232048</t>
  </si>
  <si>
    <t>2052232049</t>
  </si>
  <si>
    <t>2052232050</t>
  </si>
  <si>
    <t>2052232051</t>
  </si>
  <si>
    <t>SurCacao PTY Corp</t>
  </si>
  <si>
    <t>2052232052</t>
  </si>
  <si>
    <t>2052232054</t>
  </si>
  <si>
    <t>NV Texet Benelux</t>
  </si>
  <si>
    <t>2052232046</t>
  </si>
  <si>
    <t>BioQ Pharma Incorporated</t>
  </si>
  <si>
    <t>BV Holland House Fashion</t>
  </si>
  <si>
    <t>2052232055</t>
  </si>
  <si>
    <t>NV Mega Industrial Engineering</t>
  </si>
  <si>
    <t>2052211030</t>
  </si>
  <si>
    <t>616810</t>
  </si>
  <si>
    <t>Ltd Ming Global</t>
  </si>
  <si>
    <t>BV Pure Nature Kitchen</t>
  </si>
  <si>
    <t>2021CSG008</t>
  </si>
  <si>
    <t>BV Thermo Fisher Scientific</t>
  </si>
  <si>
    <t>BV Sds</t>
  </si>
  <si>
    <t>610310</t>
  </si>
  <si>
    <t>CSONCK</t>
  </si>
  <si>
    <t>Ministère de la Défense</t>
  </si>
  <si>
    <t>2052232053</t>
  </si>
  <si>
    <t>4120</t>
  </si>
  <si>
    <t>2052232056</t>
  </si>
  <si>
    <t>NV Van Heurck</t>
  </si>
  <si>
    <t>2052232057</t>
  </si>
  <si>
    <t>2052232058</t>
  </si>
  <si>
    <t>Qube Medical Products Sdn Bhd</t>
  </si>
  <si>
    <t>2052232059</t>
  </si>
  <si>
    <t>Ltd Echelon Holdings</t>
  </si>
  <si>
    <t>2052232060</t>
  </si>
  <si>
    <t>2052232061</t>
  </si>
  <si>
    <t>BV Bepac Belgium</t>
  </si>
  <si>
    <t>2052232062</t>
  </si>
  <si>
    <t>2052232063</t>
  </si>
  <si>
    <t>BV Imetra</t>
  </si>
  <si>
    <t>2052232064</t>
  </si>
  <si>
    <t>SARL LCH Medical</t>
  </si>
  <si>
    <t>2052232065</t>
  </si>
  <si>
    <t>SRL Work N'Build</t>
  </si>
  <si>
    <t>2052232066</t>
  </si>
  <si>
    <t>2052232067</t>
  </si>
  <si>
    <t>BV Bestwood</t>
  </si>
  <si>
    <t>2052232068</t>
  </si>
  <si>
    <t>BV Cloetens - Delicatessen</t>
  </si>
  <si>
    <t>2021CSG009</t>
  </si>
  <si>
    <t>2052232069</t>
  </si>
  <si>
    <t>2052232070</t>
  </si>
  <si>
    <t>NV Novitan</t>
  </si>
  <si>
    <t>2052232071</t>
  </si>
  <si>
    <t>2052232072</t>
  </si>
  <si>
    <t>2052232073</t>
  </si>
  <si>
    <t>2052232074</t>
  </si>
  <si>
    <t>NV World Courier Belgium</t>
  </si>
  <si>
    <t>2052PPN001</t>
  </si>
  <si>
    <t>613970</t>
  </si>
  <si>
    <t>252112121101</t>
  </si>
  <si>
    <t>2021121013</t>
  </si>
  <si>
    <t>C25_211000</t>
  </si>
  <si>
    <t>SA 'Bpost''</t>
  </si>
  <si>
    <t>2040122361</t>
  </si>
  <si>
    <t>2052232075</t>
  </si>
  <si>
    <t>2052232076</t>
  </si>
  <si>
    <t>NV Acertys Healthcare</t>
  </si>
  <si>
    <t>2052232077</t>
  </si>
  <si>
    <t>NV Fujirebio Europe</t>
  </si>
  <si>
    <t>2052232078</t>
  </si>
  <si>
    <t>NV Fresenius Kabi</t>
  </si>
  <si>
    <t>2052232079</t>
  </si>
  <si>
    <t>CommV DEMA-CON</t>
  </si>
  <si>
    <t>2052232080</t>
  </si>
  <si>
    <t>BV Be Protection</t>
  </si>
  <si>
    <t>2052232081</t>
  </si>
  <si>
    <t>NV Janssen-Cilag</t>
  </si>
  <si>
    <t>2052232082</t>
  </si>
  <si>
    <t>BV Ambassador Arms</t>
  </si>
  <si>
    <t>2052232083</t>
  </si>
  <si>
    <t>Ltd Sinopharm Foreign Trade</t>
  </si>
  <si>
    <t>2052232085</t>
  </si>
  <si>
    <t>Ltd Sino-Eternal SCM (Beijing) Co</t>
  </si>
  <si>
    <t>2052232086</t>
  </si>
  <si>
    <t>Ltd Chenyang Global Group</t>
  </si>
  <si>
    <t>2052232087</t>
  </si>
  <si>
    <t>SA Medtronic Belgium</t>
  </si>
  <si>
    <t>2052232088</t>
  </si>
  <si>
    <t>SA Any-Shape</t>
  </si>
  <si>
    <t>2052232089</t>
  </si>
  <si>
    <t>VZW Smals</t>
  </si>
  <si>
    <t>2021222081</t>
  </si>
  <si>
    <t>615910</t>
  </si>
  <si>
    <t>BV Purson</t>
  </si>
  <si>
    <t>2052232090</t>
  </si>
  <si>
    <t>BV Immax</t>
  </si>
  <si>
    <t>2052232091</t>
  </si>
  <si>
    <t>Rosan Jérôme</t>
  </si>
  <si>
    <t>2052232092</t>
  </si>
  <si>
    <t>SRL Altesia Procurement</t>
  </si>
  <si>
    <t>2052232093</t>
  </si>
  <si>
    <t>VOF Realt</t>
  </si>
  <si>
    <t>2052232094</t>
  </si>
  <si>
    <t>BV Aspen Oss</t>
  </si>
  <si>
    <t>2052232095</t>
  </si>
  <si>
    <t>611410</t>
  </si>
  <si>
    <t>Ltd Gamma Holding</t>
  </si>
  <si>
    <t>2052232096</t>
  </si>
  <si>
    <t>SPA Bioindustria Laboratorio Italia</t>
  </si>
  <si>
    <t>2052232097</t>
  </si>
  <si>
    <t>2052232098</t>
  </si>
  <si>
    <t>2052232099</t>
  </si>
  <si>
    <t>2021222084</t>
  </si>
  <si>
    <t>LDESCHOOLMEE</t>
  </si>
  <si>
    <t>2052232100</t>
  </si>
  <si>
    <t>SAU Altan Pharmaceuticals</t>
  </si>
  <si>
    <t>2052232101</t>
  </si>
  <si>
    <t>2052232102</t>
  </si>
  <si>
    <t>BV Teva Api</t>
  </si>
  <si>
    <t>2052232103</t>
  </si>
  <si>
    <t>Sinopharm Fortune Way Company</t>
  </si>
  <si>
    <t>2052232104</t>
  </si>
  <si>
    <t>D.O.O. Medical Intertrade</t>
  </si>
  <si>
    <t>2052232105</t>
  </si>
  <si>
    <t>NV Sandoz</t>
  </si>
  <si>
    <t>2052232106</t>
  </si>
  <si>
    <t>NV BT Projects</t>
  </si>
  <si>
    <t>2052232107</t>
  </si>
  <si>
    <t>252132121101</t>
  </si>
  <si>
    <t>SNC Swing</t>
  </si>
  <si>
    <t>20AK290402</t>
  </si>
  <si>
    <t>C25_213000</t>
  </si>
  <si>
    <t>2052232109</t>
  </si>
  <si>
    <t>2052232111</t>
  </si>
  <si>
    <t>2052232112</t>
  </si>
  <si>
    <t>BV Dester</t>
  </si>
  <si>
    <t>2052232113</t>
  </si>
  <si>
    <t>SA Cooper Pharmaceuticals</t>
  </si>
  <si>
    <t>2052232114</t>
  </si>
  <si>
    <t>GmbH Cheplapharm Arzneimittel</t>
  </si>
  <si>
    <t>2052232115</t>
  </si>
  <si>
    <t>BV QRS Healthcare Belgium</t>
  </si>
  <si>
    <t>2052232116</t>
  </si>
  <si>
    <t>NV Etablissementen Dumortier</t>
  </si>
  <si>
    <t>2040122362</t>
  </si>
  <si>
    <t>NV Sign &amp; Display</t>
  </si>
  <si>
    <t>2040122363</t>
  </si>
  <si>
    <t>2052232117</t>
  </si>
  <si>
    <t>2052232118</t>
  </si>
  <si>
    <t>2052232119</t>
  </si>
  <si>
    <t>NV DiaSorin</t>
  </si>
  <si>
    <t>2052232120</t>
  </si>
  <si>
    <t>2052232121</t>
  </si>
  <si>
    <t>2052232122</t>
  </si>
  <si>
    <t>Ltd Qingdao LuoTa Fund Management</t>
  </si>
  <si>
    <t>2052232123</t>
  </si>
  <si>
    <t>GmbH EVER Valinject</t>
  </si>
  <si>
    <t>2052232124</t>
  </si>
  <si>
    <t>VZW Idewe</t>
  </si>
  <si>
    <t>2052232125</t>
  </si>
  <si>
    <t>2052232126</t>
  </si>
  <si>
    <t>2052232127</t>
  </si>
  <si>
    <t>Carolien Sonck</t>
  </si>
  <si>
    <t>2021020001</t>
  </si>
  <si>
    <t>C25_210201</t>
  </si>
  <si>
    <t>BV Mylan</t>
  </si>
  <si>
    <t>2052232128</t>
  </si>
  <si>
    <t>CVBA Deloitte Consulting &amp; Advisory</t>
  </si>
  <si>
    <t>2052232130</t>
  </si>
  <si>
    <t>2052232131</t>
  </si>
  <si>
    <t>Kft Pátriapharma</t>
  </si>
  <si>
    <t>2052232136</t>
  </si>
  <si>
    <t>2052232137</t>
  </si>
  <si>
    <t>2052232138</t>
  </si>
  <si>
    <t>BV Accord Healthcare</t>
  </si>
  <si>
    <t>2052232139</t>
  </si>
  <si>
    <t>SRL Rompharm Company</t>
  </si>
  <si>
    <t>2052232140</t>
  </si>
  <si>
    <t>2052232141</t>
  </si>
  <si>
    <t>2052232142</t>
  </si>
  <si>
    <t>2040122364</t>
  </si>
  <si>
    <t>2052232143</t>
  </si>
  <si>
    <t>GmbH Korchina Logistics Germany</t>
  </si>
  <si>
    <t>2052232144</t>
  </si>
  <si>
    <t>SA Ansell</t>
  </si>
  <si>
    <t>2052232145</t>
  </si>
  <si>
    <t>Ltd Chengdu Maipu International Inf</t>
  </si>
  <si>
    <t>2052232146</t>
  </si>
  <si>
    <t>2052232147</t>
  </si>
  <si>
    <t>SRL Rychem Group</t>
  </si>
  <si>
    <t>2052232148</t>
  </si>
  <si>
    <t>VZW Centexbel</t>
  </si>
  <si>
    <t>2052232149</t>
  </si>
  <si>
    <t>SA SGS Lab Simon</t>
  </si>
  <si>
    <t>2052232150</t>
  </si>
  <si>
    <t>2052232151</t>
  </si>
  <si>
    <t>NV H. Essers Transport Company</t>
  </si>
  <si>
    <t>2052232152</t>
  </si>
  <si>
    <t>2052232153</t>
  </si>
  <si>
    <t>NV Fac Secundum Artem</t>
  </si>
  <si>
    <t>2052232154</t>
  </si>
  <si>
    <t>NV Arseus Hospital</t>
  </si>
  <si>
    <t>2052232110</t>
  </si>
  <si>
    <t>2052232129</t>
  </si>
  <si>
    <t>2052232132</t>
  </si>
  <si>
    <t>2052232133</t>
  </si>
  <si>
    <t>2052232155</t>
  </si>
  <si>
    <t>BV Baseclear</t>
  </si>
  <si>
    <t>2052232156</t>
  </si>
  <si>
    <t>2052232157</t>
  </si>
  <si>
    <t>2052232158</t>
  </si>
  <si>
    <t>2052232159</t>
  </si>
  <si>
    <t>BV 3M Belgium</t>
  </si>
  <si>
    <t>2052232160</t>
  </si>
  <si>
    <t>GmbH Hikma Pharma</t>
  </si>
  <si>
    <t>2052232161</t>
  </si>
  <si>
    <t>2052232162</t>
  </si>
  <si>
    <t>BV Cardinal Health Belgium 505</t>
  </si>
  <si>
    <t>2052232163</t>
  </si>
  <si>
    <t>2052232164</t>
  </si>
  <si>
    <t>2052232165</t>
  </si>
  <si>
    <t>2052232166</t>
  </si>
  <si>
    <t>SA Labconsult</t>
  </si>
  <si>
    <t>2052232167</t>
  </si>
  <si>
    <t>2052232168</t>
  </si>
  <si>
    <t>2021222064</t>
  </si>
  <si>
    <t>SA Catalent Belgium</t>
  </si>
  <si>
    <t>2052232169</t>
  </si>
  <si>
    <t>Ltd Johnsons Healthcare</t>
  </si>
  <si>
    <t>2052232170</t>
  </si>
  <si>
    <t>NV DHL Global Forwarding</t>
  </si>
  <si>
    <t>2052232171</t>
  </si>
  <si>
    <t>DNA Genotek Inc</t>
  </si>
  <si>
    <t>2052232172</t>
  </si>
  <si>
    <t>NV Eca</t>
  </si>
  <si>
    <t>2052232173</t>
  </si>
  <si>
    <t>NV Becton Dickinson Benelux</t>
  </si>
  <si>
    <t>2052232177</t>
  </si>
  <si>
    <t>BV Intersurgical Benelux</t>
  </si>
  <si>
    <t>2052232178</t>
  </si>
  <si>
    <t>Yves Van Laethem</t>
  </si>
  <si>
    <t>2021CSG011</t>
  </si>
  <si>
    <t>611110</t>
  </si>
  <si>
    <t>2052232179</t>
  </si>
  <si>
    <t>2052232180</t>
  </si>
  <si>
    <t>2021222080</t>
  </si>
  <si>
    <t>610895</t>
  </si>
  <si>
    <t>2021222082</t>
  </si>
  <si>
    <t>2052232184</t>
  </si>
  <si>
    <t>NV Dräger Medical Belgium</t>
  </si>
  <si>
    <t>2052232135</t>
  </si>
  <si>
    <t>2021222071</t>
  </si>
  <si>
    <t>2052232185</t>
  </si>
  <si>
    <t>SA Hospithera</t>
  </si>
  <si>
    <t>2052232186</t>
  </si>
  <si>
    <t>SA Vygon</t>
  </si>
  <si>
    <t>2052232187</t>
  </si>
  <si>
    <t>BU ENT Ambu BV</t>
  </si>
  <si>
    <t>2052232188</t>
  </si>
  <si>
    <t>Primex Pharmaceuticals Oy</t>
  </si>
  <si>
    <t>2052232189</t>
  </si>
  <si>
    <t>2052232190</t>
  </si>
  <si>
    <t>2052232191</t>
  </si>
  <si>
    <t>2052232194</t>
  </si>
  <si>
    <t>NV B. Braun Medical</t>
  </si>
  <si>
    <t>2052232195</t>
  </si>
  <si>
    <t>SC MSF Supply</t>
  </si>
  <si>
    <t>2052232197</t>
  </si>
  <si>
    <t>COVID-19-Vecuronium</t>
  </si>
  <si>
    <t>NV PR Proximus</t>
  </si>
  <si>
    <t>Infolijn 0800/14 689</t>
  </si>
  <si>
    <t>BV Deny Cargo</t>
  </si>
  <si>
    <t>2052232198</t>
  </si>
  <si>
    <t>Claes Gino</t>
  </si>
  <si>
    <t>20AK200501</t>
  </si>
  <si>
    <t>2052232199</t>
  </si>
  <si>
    <t>NV Drukkerij Baete</t>
  </si>
  <si>
    <t>NV Nutricia België</t>
  </si>
  <si>
    <t>2052232200</t>
  </si>
  <si>
    <t>2052232201</t>
  </si>
  <si>
    <t>2052232202</t>
  </si>
  <si>
    <t>2052232203</t>
  </si>
  <si>
    <t>NV Dhl International</t>
  </si>
  <si>
    <t>2021CSG012</t>
  </si>
  <si>
    <t>2000000032</t>
  </si>
  <si>
    <t>Van der Auwera Marcel</t>
  </si>
  <si>
    <t>2051021044</t>
  </si>
  <si>
    <t>202102002</t>
  </si>
  <si>
    <t>2052232204</t>
  </si>
  <si>
    <t>2052232205</t>
  </si>
  <si>
    <t>2052232206</t>
  </si>
  <si>
    <t>BV Amaron</t>
  </si>
  <si>
    <t>20AK200601</t>
  </si>
  <si>
    <t>NV Fujitsu Technology Solutions</t>
  </si>
  <si>
    <t>2021222097</t>
  </si>
  <si>
    <t>1000000322</t>
  </si>
  <si>
    <t>2006031234</t>
  </si>
  <si>
    <t>20AK030601</t>
  </si>
  <si>
    <t>2052232183</t>
  </si>
  <si>
    <t>2052232209</t>
  </si>
  <si>
    <t>FUP CER-Groupe</t>
  </si>
  <si>
    <t>2052232211</t>
  </si>
  <si>
    <t>Ltd International Transport &amp; Shipp</t>
  </si>
  <si>
    <t>2052232212</t>
  </si>
  <si>
    <t>Ltd Weihai Textile Group Co</t>
  </si>
  <si>
    <t>2052232213</t>
  </si>
  <si>
    <t>Ltd Amedica Group</t>
  </si>
  <si>
    <t>2052232214</t>
  </si>
  <si>
    <t>003</t>
  </si>
  <si>
    <t>2052211038</t>
  </si>
  <si>
    <t>2220</t>
  </si>
  <si>
    <t>Ziekenwagendiensten2020MB dd08062020</t>
  </si>
  <si>
    <t>33008</t>
  </si>
  <si>
    <t>671510</t>
  </si>
  <si>
    <t>S060000</t>
  </si>
  <si>
    <t>2052232215</t>
  </si>
  <si>
    <t>NV Mainfreight</t>
  </si>
  <si>
    <t>NV Henri Essers &amp; Zonen Int. Transp</t>
  </si>
  <si>
    <t>2052232216</t>
  </si>
  <si>
    <t>2052232217</t>
  </si>
  <si>
    <t>2021222105</t>
  </si>
  <si>
    <t>SA Laboratoires Sterop</t>
  </si>
  <si>
    <t>2052232218</t>
  </si>
  <si>
    <t>2052232219</t>
  </si>
  <si>
    <t>2052232220</t>
  </si>
  <si>
    <t>SRL Chez Jef</t>
  </si>
  <si>
    <t>NV RealDolmen</t>
  </si>
  <si>
    <t>2021222099</t>
  </si>
  <si>
    <t>2100000020</t>
  </si>
  <si>
    <t>200010658</t>
  </si>
  <si>
    <t>FBOUDERBALA</t>
  </si>
  <si>
    <t>2051021045</t>
  </si>
  <si>
    <t>SC Dalberg Data Insights</t>
  </si>
  <si>
    <t>2052232221</t>
  </si>
  <si>
    <t>2052232222</t>
  </si>
  <si>
    <t>2052232223</t>
  </si>
  <si>
    <t>NV Merak</t>
  </si>
  <si>
    <t>2052232224</t>
  </si>
  <si>
    <t>SRL Ets. Emmanuel  Coutrez</t>
  </si>
  <si>
    <t>2052232225</t>
  </si>
  <si>
    <t>2052232226</t>
  </si>
  <si>
    <t>2052232227</t>
  </si>
  <si>
    <t>NV Biogazelle</t>
  </si>
  <si>
    <t>2052232228</t>
  </si>
  <si>
    <t>NV UgenTec</t>
  </si>
  <si>
    <t>2052232229</t>
  </si>
  <si>
    <t>BV Dexmach</t>
  </si>
  <si>
    <t>2052232230</t>
  </si>
  <si>
    <t>NV MIPS</t>
  </si>
  <si>
    <t>2052232231</t>
  </si>
  <si>
    <t>NV Belgian Mobile ID</t>
  </si>
  <si>
    <t>2052232232</t>
  </si>
  <si>
    <t>2052232233</t>
  </si>
  <si>
    <t>2052232234</t>
  </si>
  <si>
    <t>Ltd SGS-CSTC Standars Technical Ser</t>
  </si>
  <si>
    <t>2052232235</t>
  </si>
  <si>
    <t>NV JAS Forwarding Worldwide (Belgiu</t>
  </si>
  <si>
    <t>2052232236</t>
  </si>
  <si>
    <t>ENT E Amazon Web Services EMEA SARL</t>
  </si>
  <si>
    <t>20AK060702</t>
  </si>
  <si>
    <t>20HSL0602A</t>
  </si>
  <si>
    <t>C25_210301</t>
  </si>
  <si>
    <t>2052232237</t>
  </si>
  <si>
    <t>NV Ortho-Clinical Diagnostics</t>
  </si>
  <si>
    <t>2052232238</t>
  </si>
  <si>
    <t>SA Abbott</t>
  </si>
  <si>
    <t>2052232239</t>
  </si>
  <si>
    <t>SA Redcorp</t>
  </si>
  <si>
    <t>2021222109</t>
  </si>
  <si>
    <t>SA Cenexi - Laboratoires Thissen</t>
  </si>
  <si>
    <t>2052232240</t>
  </si>
  <si>
    <t>NV Medista</t>
  </si>
  <si>
    <t>2052232241</t>
  </si>
  <si>
    <t>SA Zentech</t>
  </si>
  <si>
    <t>2052232242</t>
  </si>
  <si>
    <t>ASBL CLL Bruxelles</t>
  </si>
  <si>
    <t>2040121019</t>
  </si>
  <si>
    <t>C25_400000</t>
  </si>
  <si>
    <t>611510</t>
  </si>
  <si>
    <t>2052232243</t>
  </si>
  <si>
    <t>BV Life Technologies Europe B.v.</t>
  </si>
  <si>
    <t>2052232244</t>
  </si>
  <si>
    <t>616310</t>
  </si>
  <si>
    <t>2052232245</t>
  </si>
  <si>
    <t>SAS Fisher et Paykel Healthcare</t>
  </si>
  <si>
    <t>2052232246</t>
  </si>
  <si>
    <t>2021222116</t>
  </si>
  <si>
    <t>2052232247</t>
  </si>
  <si>
    <t>NV Cerba Research</t>
  </si>
  <si>
    <t>2052232248</t>
  </si>
  <si>
    <t>ETSPUBLI Université de Liège</t>
  </si>
  <si>
    <t>2052232249</t>
  </si>
  <si>
    <t>BV Saas Now</t>
  </si>
  <si>
    <t>2021222117</t>
  </si>
  <si>
    <t>1000000329</t>
  </si>
  <si>
    <t>BV The Boston Consulting Group</t>
  </si>
  <si>
    <t>2052232250</t>
  </si>
  <si>
    <t>NV ABC-Expo</t>
  </si>
  <si>
    <t>2052211039</t>
  </si>
  <si>
    <t>2000000039</t>
  </si>
  <si>
    <t>NV Materialise</t>
  </si>
  <si>
    <t>2052232251</t>
  </si>
  <si>
    <t>SA Presence Communications</t>
  </si>
  <si>
    <t>2000000040</t>
  </si>
  <si>
    <t>1500</t>
  </si>
  <si>
    <t>20AK040801</t>
  </si>
  <si>
    <t>SA L.A.C.H.S.</t>
  </si>
  <si>
    <t>NV Ghent Handling and Distribution</t>
  </si>
  <si>
    <t>2008111235</t>
  </si>
  <si>
    <t>Additional services, storage</t>
  </si>
  <si>
    <t>AV Universiteit Antwerpen</t>
  </si>
  <si>
    <t>2008110000</t>
  </si>
  <si>
    <t>2100</t>
  </si>
  <si>
    <t>45258</t>
  </si>
  <si>
    <t>676012</t>
  </si>
  <si>
    <t>AFJ Université Libre de Bruxelles</t>
  </si>
  <si>
    <t>45248</t>
  </si>
  <si>
    <t>676011</t>
  </si>
  <si>
    <t>Ltd Wuxi Nest Biotechnology</t>
  </si>
  <si>
    <t>2008121234</t>
  </si>
  <si>
    <t>Ltd Suzhou Conrem Biomedical Techno</t>
  </si>
  <si>
    <t>2008121235</t>
  </si>
  <si>
    <t>COVID-19-shipping cost solde provisionel</t>
  </si>
  <si>
    <t>20AK120801</t>
  </si>
  <si>
    <t>2000000041</t>
  </si>
  <si>
    <t>100001052</t>
  </si>
  <si>
    <t>NV SAS Institute</t>
  </si>
  <si>
    <t>2021222125</t>
  </si>
  <si>
    <t>Services Statement of Work 9 Consultancy</t>
  </si>
  <si>
    <t>1000000323</t>
  </si>
  <si>
    <t>SA Phil - Fonteyne The Kitchen</t>
  </si>
  <si>
    <t>2021CSG015</t>
  </si>
  <si>
    <t>2008241234</t>
  </si>
  <si>
    <t>SA Medeco</t>
  </si>
  <si>
    <t>2052232252</t>
  </si>
  <si>
    <t>NV Cook Belgium</t>
  </si>
  <si>
    <t>2052232253</t>
  </si>
  <si>
    <t>2052232254</t>
  </si>
  <si>
    <t>Ltd Macarthys Laboratories</t>
  </si>
  <si>
    <t>2052232196</t>
  </si>
  <si>
    <t>SPF BUZA</t>
  </si>
  <si>
    <t>2052232255</t>
  </si>
  <si>
    <t>BV Tecan Benelux</t>
  </si>
  <si>
    <t>2052232256</t>
  </si>
  <si>
    <t>SRL Hygiene &amp; Expertise</t>
  </si>
  <si>
    <t>2052232257</t>
  </si>
  <si>
    <t>NV DSV Air and Sea</t>
  </si>
  <si>
    <t>2052232258</t>
  </si>
  <si>
    <t>611310</t>
  </si>
  <si>
    <t>2052232259</t>
  </si>
  <si>
    <t>NV Beeple</t>
  </si>
  <si>
    <t>2052211042</t>
  </si>
  <si>
    <t>COVID-19:online platform Pro Package</t>
  </si>
  <si>
    <t>COVID-19:Power User</t>
  </si>
  <si>
    <t>20AK090920</t>
  </si>
  <si>
    <t>SA Pfizer</t>
  </si>
  <si>
    <t>2052232260</t>
  </si>
  <si>
    <t>100039990</t>
  </si>
  <si>
    <t>BV Flyer</t>
  </si>
  <si>
    <t>20AK210901</t>
  </si>
  <si>
    <t>BV Eyskens &amp; Segers</t>
  </si>
  <si>
    <t>2052232261</t>
  </si>
  <si>
    <t>2052232262</t>
  </si>
  <si>
    <t>2052232263</t>
  </si>
  <si>
    <t>2052232264</t>
  </si>
  <si>
    <t>200008450</t>
  </si>
  <si>
    <t>BV Bioq Pharma</t>
  </si>
  <si>
    <t>2052232266</t>
  </si>
  <si>
    <t>CV Deloitte Belastingsconsulenten</t>
  </si>
  <si>
    <t>2052232268</t>
  </si>
  <si>
    <t>NV Mainfreight Forwarding Belgium</t>
  </si>
  <si>
    <t>2052232269</t>
  </si>
  <si>
    <t>SA Ziegler</t>
  </si>
  <si>
    <t>20AK061002</t>
  </si>
  <si>
    <t>GmbH Zymo Research Europe</t>
  </si>
  <si>
    <t>2052232270</t>
  </si>
  <si>
    <t>BV Sarstedt</t>
  </si>
  <si>
    <t>2052232271</t>
  </si>
  <si>
    <t>SA Diagenode</t>
  </si>
  <si>
    <t>2052232272</t>
  </si>
  <si>
    <t>2052232273</t>
  </si>
  <si>
    <t>2052232274</t>
  </si>
  <si>
    <t>NV Mettler-Toledo</t>
  </si>
  <si>
    <t>2052232275</t>
  </si>
  <si>
    <t>2052232276</t>
  </si>
  <si>
    <t>2052232277</t>
  </si>
  <si>
    <t>2052232278</t>
  </si>
  <si>
    <t>BV VWR International</t>
  </si>
  <si>
    <t>2052232279</t>
  </si>
  <si>
    <t>2052232280</t>
  </si>
  <si>
    <t>2052232281</t>
  </si>
  <si>
    <t>2052232282</t>
  </si>
  <si>
    <t>2052232283</t>
  </si>
  <si>
    <t>SA Analis</t>
  </si>
  <si>
    <t>2052232284</t>
  </si>
  <si>
    <t>2052232285</t>
  </si>
  <si>
    <t>2052232286</t>
  </si>
  <si>
    <t>2052232287</t>
  </si>
  <si>
    <t>2000000044</t>
  </si>
  <si>
    <t>BV Greiner Bio-One</t>
  </si>
  <si>
    <t>2052232288</t>
  </si>
  <si>
    <t>BV Airhotel Belgium</t>
  </si>
  <si>
    <t>20AK211001</t>
  </si>
  <si>
    <t>BV DCTS</t>
  </si>
  <si>
    <t>2052232289</t>
  </si>
  <si>
    <t>BV Abbott Rapid Diagnostics</t>
  </si>
  <si>
    <t>2052232290</t>
  </si>
  <si>
    <t>SA Biosynex</t>
  </si>
  <si>
    <t>2052232292</t>
  </si>
  <si>
    <t>GmbH Nal Von Minden</t>
  </si>
  <si>
    <t>2052232291</t>
  </si>
  <si>
    <t>2052232293</t>
  </si>
  <si>
    <t>2052232294</t>
  </si>
  <si>
    <t>2052232295</t>
  </si>
  <si>
    <t>2052232296</t>
  </si>
  <si>
    <t>2052241009</t>
  </si>
  <si>
    <t>Todorov Peter</t>
  </si>
  <si>
    <t>1752211027</t>
  </si>
  <si>
    <t>AV Katholieke Universiteit Leuven</t>
  </si>
  <si>
    <t>1752211047</t>
  </si>
  <si>
    <t>Jean-Michel Grégoire</t>
  </si>
  <si>
    <t>1752211048</t>
  </si>
  <si>
    <t>VZW Jan Yperman Ziekenhuis</t>
  </si>
  <si>
    <t>1752211049</t>
  </si>
  <si>
    <t>0020</t>
  </si>
  <si>
    <t>ASBL DPU As. Hospitalière C.H.U. Br</t>
  </si>
  <si>
    <t>1752211050</t>
  </si>
  <si>
    <t>Ver.OCMW Ver.Ocmw Ziek. Oost-Limbur</t>
  </si>
  <si>
    <t>1752211051</t>
  </si>
  <si>
    <t>ASBL C.H.U. TIVOLI</t>
  </si>
  <si>
    <t>1752211052</t>
  </si>
  <si>
    <t>ETSPUBLI CHU de Liège</t>
  </si>
  <si>
    <t>1752211053</t>
  </si>
  <si>
    <t>Ass.CPAS CHR Sambre et Meuse</t>
  </si>
  <si>
    <t>1952211041</t>
  </si>
  <si>
    <t>ASBL Grand Hopital de Charleroi</t>
  </si>
  <si>
    <t>1952211040</t>
  </si>
  <si>
    <t>SCRL Vivalia</t>
  </si>
  <si>
    <t>1952211005</t>
  </si>
  <si>
    <t>ASBL Chirec</t>
  </si>
  <si>
    <t>1952211008</t>
  </si>
  <si>
    <t>Ver.OCMW A.Z. Jan Palfijn Gent</t>
  </si>
  <si>
    <t>1952211023</t>
  </si>
  <si>
    <t>1952211007</t>
  </si>
  <si>
    <t>VZW Het Ziekenhuisnetwerk Antwerpen</t>
  </si>
  <si>
    <t>1952211001</t>
  </si>
  <si>
    <t>VZW AZ Delta</t>
  </si>
  <si>
    <t>1952211006</t>
  </si>
  <si>
    <t>1952211003</t>
  </si>
  <si>
    <t>SCRL Citadelle</t>
  </si>
  <si>
    <t>1952211004</t>
  </si>
  <si>
    <t>ASBL Asbl Centres Hopitaliers Jolim</t>
  </si>
  <si>
    <t>1952211002</t>
  </si>
  <si>
    <t>AV Vrije Universiteit Brussel</t>
  </si>
  <si>
    <t>2052211004</t>
  </si>
  <si>
    <t>1752211055</t>
  </si>
  <si>
    <t>CVBA N F Rescue</t>
  </si>
  <si>
    <t>2052211003</t>
  </si>
  <si>
    <t>1752211056</t>
  </si>
  <si>
    <t>SC DPU I.S.P.P.C.</t>
  </si>
  <si>
    <t>1852211016</t>
  </si>
  <si>
    <t>ASBL Cliniques de l'Europe</t>
  </si>
  <si>
    <t>1852211004</t>
  </si>
  <si>
    <t>Pflips Bernard</t>
  </si>
  <si>
    <t>1752211058</t>
  </si>
  <si>
    <t>20AK261001</t>
  </si>
  <si>
    <t>2052241010</t>
  </si>
  <si>
    <t>Ltd SureScreen Diagnostics</t>
  </si>
  <si>
    <t>2052232297</t>
  </si>
  <si>
    <t>2052232298</t>
  </si>
  <si>
    <t>2052232299</t>
  </si>
  <si>
    <t>SRL Ajimex</t>
  </si>
  <si>
    <t>2052232300</t>
  </si>
  <si>
    <t>BV Gilead Sciences Belgium</t>
  </si>
  <si>
    <t>2052232302</t>
  </si>
  <si>
    <t>BIPO Commissie van de Europese Unie</t>
  </si>
  <si>
    <t>2052232303</t>
  </si>
  <si>
    <t>2052232304</t>
  </si>
  <si>
    <t>2052232305</t>
  </si>
  <si>
    <t>Ltd Biocomma</t>
  </si>
  <si>
    <t>2052232306</t>
  </si>
  <si>
    <t>COVID-19-4 tip filter foor 20uL tip</t>
  </si>
  <si>
    <t>COVID-19-4 tip filter foor 100uL tip</t>
  </si>
  <si>
    <t>COVID-19-4 tip filter foor 200uL tip</t>
  </si>
  <si>
    <t>COVID-19- Transport</t>
  </si>
  <si>
    <t>20AK031101</t>
  </si>
  <si>
    <t>2052232307</t>
  </si>
  <si>
    <t>COVID-19-Pipetpunten LQR LTS 200uL</t>
  </si>
  <si>
    <t>BV Gilson International</t>
  </si>
  <si>
    <t>2052232308</t>
  </si>
  <si>
    <t>2052232309</t>
  </si>
  <si>
    <t>2052232310</t>
  </si>
  <si>
    <t>255314121101</t>
  </si>
  <si>
    <t>SRL Pharmacie Bergman</t>
  </si>
  <si>
    <t>2053021045</t>
  </si>
  <si>
    <t>CDECOOMAN</t>
  </si>
  <si>
    <t>C25_531001</t>
  </si>
  <si>
    <t>Gants Nitrile XL 100</t>
  </si>
  <si>
    <t>SRL Van Bael et Bellis</t>
  </si>
  <si>
    <t>2052232311</t>
  </si>
  <si>
    <t>204012D383</t>
  </si>
  <si>
    <t>EDBOECK</t>
  </si>
  <si>
    <t>SCRL Ets. Guy Magermans &amp; Cie</t>
  </si>
  <si>
    <t>2052232312</t>
  </si>
  <si>
    <t>SRL Softedge Studio</t>
  </si>
  <si>
    <t>2052211052</t>
  </si>
  <si>
    <t>SA Glaxosmithkline Biologicals</t>
  </si>
  <si>
    <t>2052232313</t>
  </si>
  <si>
    <t>2587097003B8</t>
  </si>
  <si>
    <t>OI Sciensano</t>
  </si>
  <si>
    <t>2087097003</t>
  </si>
  <si>
    <t>C25_870970</t>
  </si>
  <si>
    <t>O030000</t>
  </si>
  <si>
    <t>BV The Middle Men</t>
  </si>
  <si>
    <t>2052232314</t>
  </si>
  <si>
    <t>Strategie, advies en ondersteuning</t>
  </si>
  <si>
    <t>2052232315</t>
  </si>
  <si>
    <t>2052232316</t>
  </si>
  <si>
    <t>100042733</t>
  </si>
  <si>
    <t>NV Siemens Healthcare</t>
  </si>
  <si>
    <t>2052232317</t>
  </si>
  <si>
    <t>2052232318</t>
  </si>
  <si>
    <t>COVID-19-kits de réactifs</t>
  </si>
  <si>
    <t>NV Cronos Public Services</t>
  </si>
  <si>
    <t>2021CSG019</t>
  </si>
  <si>
    <t>UX Expert</t>
  </si>
  <si>
    <t>Grafisch Designer</t>
  </si>
  <si>
    <t>Content Writer</t>
  </si>
  <si>
    <t>NV Conforma</t>
  </si>
  <si>
    <t>204012D388</t>
  </si>
  <si>
    <t>2052232319</t>
  </si>
  <si>
    <t>COVID-19-LOT 1- 307731 5 ml Emerald</t>
  </si>
  <si>
    <t>COVID-19-LOT 1- 303129 blunt fill needle</t>
  </si>
  <si>
    <t>COVID-19-LOT 2- 307727 5 ml Emerald LS</t>
  </si>
  <si>
    <t>COVID-19-LOT 2- 303129 blunt fill needle</t>
  </si>
  <si>
    <t>COVID-19-LOT 2- 303800/400 Microlance</t>
  </si>
  <si>
    <t>COVID-19-LOT 3- 307727 5 ml Emerald LS</t>
  </si>
  <si>
    <t>COVID-19-LOT 3- 303129 blunt fill needle</t>
  </si>
  <si>
    <t>COVID-19-LOT 3- 303800/400 Microlance</t>
  </si>
  <si>
    <t>SNC Emergency Medical Services Proj</t>
  </si>
  <si>
    <t>2052211058</t>
  </si>
  <si>
    <t>Gielen Katrien</t>
  </si>
  <si>
    <t>2052211059</t>
  </si>
  <si>
    <t>Hendriks Robin</t>
  </si>
  <si>
    <t>2052211060</t>
  </si>
  <si>
    <t>Somme de Montant à vérifier avec le budget d'enga</t>
  </si>
  <si>
    <t>Type de montant</t>
  </si>
  <si>
    <t>Poposte</t>
  </si>
  <si>
    <t>N° document précédent</t>
  </si>
  <si>
    <t>Poste précédent</t>
  </si>
  <si>
    <t>0100</t>
  </si>
  <si>
    <t>0150</t>
  </si>
  <si>
    <t>0650</t>
  </si>
  <si>
    <t>Montant engagé</t>
  </si>
  <si>
    <t>Montant liquidé</t>
  </si>
  <si>
    <t>Étiquettes de colonnes</t>
  </si>
  <si>
    <t>450065514810</t>
  </si>
  <si>
    <t>Étiquettes de lignes</t>
  </si>
  <si>
    <t>450065514820</t>
  </si>
  <si>
    <t>300020756</t>
  </si>
  <si>
    <t>450065514830</t>
  </si>
  <si>
    <t>450065560810</t>
  </si>
  <si>
    <t>450065560820</t>
  </si>
  <si>
    <t>450065727110</t>
  </si>
  <si>
    <t>450065775710</t>
  </si>
  <si>
    <t>450065892210</t>
  </si>
  <si>
    <t>450066189410</t>
  </si>
  <si>
    <t>300020695</t>
  </si>
  <si>
    <t>450066222010</t>
  </si>
  <si>
    <t>300020910</t>
  </si>
  <si>
    <t>450066293010</t>
  </si>
  <si>
    <t>450066315310</t>
  </si>
  <si>
    <t>450066341110</t>
  </si>
  <si>
    <t>450066341310</t>
  </si>
  <si>
    <t>450066376610</t>
  </si>
  <si>
    <t>450066402910</t>
  </si>
  <si>
    <t>450066405410</t>
  </si>
  <si>
    <t>450066419510</t>
  </si>
  <si>
    <t>450066421710</t>
  </si>
  <si>
    <t>450066447010</t>
  </si>
  <si>
    <t>450066456710</t>
  </si>
  <si>
    <t>300020874</t>
  </si>
  <si>
    <t>450066458810</t>
  </si>
  <si>
    <t>450066458820</t>
  </si>
  <si>
    <t>450066486910</t>
  </si>
  <si>
    <t>450066486920</t>
  </si>
  <si>
    <t>450066486930</t>
  </si>
  <si>
    <t>450066486940</t>
  </si>
  <si>
    <t>450066512610</t>
  </si>
  <si>
    <t>450066512620</t>
  </si>
  <si>
    <t>450066512630</t>
  </si>
  <si>
    <t>450066512640</t>
  </si>
  <si>
    <t>450066512710</t>
  </si>
  <si>
    <t>450066513210</t>
  </si>
  <si>
    <t>450066540510</t>
  </si>
  <si>
    <t>450066540520</t>
  </si>
  <si>
    <t>450066560610</t>
  </si>
  <si>
    <t>450066560620</t>
  </si>
  <si>
    <t>450066560630</t>
  </si>
  <si>
    <t>450066603710</t>
  </si>
  <si>
    <t>450066613110</t>
  </si>
  <si>
    <t>450066635510</t>
  </si>
  <si>
    <t>450066643910</t>
  </si>
  <si>
    <t>450066658810</t>
  </si>
  <si>
    <t>450066667910</t>
  </si>
  <si>
    <t>450066686810</t>
  </si>
  <si>
    <t>450066710410</t>
  </si>
  <si>
    <t>300020623</t>
  </si>
  <si>
    <t>450066711310</t>
  </si>
  <si>
    <t>450066711510</t>
  </si>
  <si>
    <t>450066712910</t>
  </si>
  <si>
    <t>450066722010</t>
  </si>
  <si>
    <t>450066728910</t>
  </si>
  <si>
    <t>450066751010</t>
  </si>
  <si>
    <t>450066770210</t>
  </si>
  <si>
    <t>450066770220</t>
  </si>
  <si>
    <t>450066772010</t>
  </si>
  <si>
    <t>450066785410</t>
  </si>
  <si>
    <t>450066785420</t>
  </si>
  <si>
    <t>450066786510</t>
  </si>
  <si>
    <t>450066787210</t>
  </si>
  <si>
    <t>450066801110</t>
  </si>
  <si>
    <t>450066801120</t>
  </si>
  <si>
    <t>450066801130</t>
  </si>
  <si>
    <t>450066801140</t>
  </si>
  <si>
    <t>450066801150</t>
  </si>
  <si>
    <t>450066802410</t>
  </si>
  <si>
    <t>450066805610</t>
  </si>
  <si>
    <t>450066807710</t>
  </si>
  <si>
    <t>450066820410</t>
  </si>
  <si>
    <t>450066823710</t>
  </si>
  <si>
    <t>450066846210</t>
  </si>
  <si>
    <t>450066848910</t>
  </si>
  <si>
    <t>450066849110</t>
  </si>
  <si>
    <t>450066849210</t>
  </si>
  <si>
    <t>450066850310</t>
  </si>
  <si>
    <t>450066850320</t>
  </si>
  <si>
    <t>450066850410</t>
  </si>
  <si>
    <t>450066857810</t>
  </si>
  <si>
    <t>450066859510</t>
  </si>
  <si>
    <t>450066860210</t>
  </si>
  <si>
    <t>450066860220</t>
  </si>
  <si>
    <t>450066860230</t>
  </si>
  <si>
    <t>450066860240</t>
  </si>
  <si>
    <t>450066860250</t>
  </si>
  <si>
    <t>450066860260</t>
  </si>
  <si>
    <t>450066860270</t>
  </si>
  <si>
    <t>450066860280</t>
  </si>
  <si>
    <t>450066860290</t>
  </si>
  <si>
    <t>450066865110</t>
  </si>
  <si>
    <t>450066865120</t>
  </si>
  <si>
    <t>450066865130</t>
  </si>
  <si>
    <t>450066865140</t>
  </si>
  <si>
    <t>450066868110</t>
  </si>
  <si>
    <t>450066869710</t>
  </si>
  <si>
    <t>450066869720</t>
  </si>
  <si>
    <t>450066872910</t>
  </si>
  <si>
    <t>450066873510</t>
  </si>
  <si>
    <t>450066879710</t>
  </si>
  <si>
    <t>450066879720</t>
  </si>
  <si>
    <t>450066879730</t>
  </si>
  <si>
    <t>450066886810</t>
  </si>
  <si>
    <t>450066887210</t>
  </si>
  <si>
    <t>450066888110</t>
  </si>
  <si>
    <t>450066888120</t>
  </si>
  <si>
    <t>450066888130</t>
  </si>
  <si>
    <t>450066888140</t>
  </si>
  <si>
    <t>450066888150</t>
  </si>
  <si>
    <t>450066888160</t>
  </si>
  <si>
    <t>450066888310</t>
  </si>
  <si>
    <t>450066888320</t>
  </si>
  <si>
    <t>450066888330</t>
  </si>
  <si>
    <t>450066888340</t>
  </si>
  <si>
    <t>450066888350</t>
  </si>
  <si>
    <t>450066888360</t>
  </si>
  <si>
    <t>450066888370</t>
  </si>
  <si>
    <t>450066888380</t>
  </si>
  <si>
    <t>450066888390</t>
  </si>
  <si>
    <t>450066888810</t>
  </si>
  <si>
    <t>450066888820</t>
  </si>
  <si>
    <t>450066888830</t>
  </si>
  <si>
    <t>450066888840</t>
  </si>
  <si>
    <t>450066888850</t>
  </si>
  <si>
    <t>450066888860</t>
  </si>
  <si>
    <t>450066888910</t>
  </si>
  <si>
    <t>450066888920</t>
  </si>
  <si>
    <t>450066889210</t>
  </si>
  <si>
    <t>450066889220</t>
  </si>
  <si>
    <t>450066889230</t>
  </si>
  <si>
    <t>450066889240</t>
  </si>
  <si>
    <t>450066889250</t>
  </si>
  <si>
    <t>450066889260</t>
  </si>
  <si>
    <t>450066891510</t>
  </si>
  <si>
    <t>450066891520</t>
  </si>
  <si>
    <t>450066894810</t>
  </si>
  <si>
    <t>450066898510</t>
  </si>
  <si>
    <t>450066902010</t>
  </si>
  <si>
    <t>450066902710</t>
  </si>
  <si>
    <t>450066903910</t>
  </si>
  <si>
    <t>450066903920</t>
  </si>
  <si>
    <t>450066905510</t>
  </si>
  <si>
    <t>450066906510</t>
  </si>
  <si>
    <t>450066912610</t>
  </si>
  <si>
    <t>450066912620</t>
  </si>
  <si>
    <t>450066913010</t>
  </si>
  <si>
    <t>450066913020</t>
  </si>
  <si>
    <t>450066913310</t>
  </si>
  <si>
    <t>450066913320</t>
  </si>
  <si>
    <t>450066918710</t>
  </si>
  <si>
    <t>450066933910</t>
  </si>
  <si>
    <t>450066935010</t>
  </si>
  <si>
    <t>450066935210</t>
  </si>
  <si>
    <t>450066937210</t>
  </si>
  <si>
    <t>450066945810</t>
  </si>
  <si>
    <t>450066947110</t>
  </si>
  <si>
    <t>450066948310</t>
  </si>
  <si>
    <t>450066948610</t>
  </si>
  <si>
    <t>450066949410</t>
  </si>
  <si>
    <t>450066949710</t>
  </si>
  <si>
    <t>450066955410</t>
  </si>
  <si>
    <t>450066955710</t>
  </si>
  <si>
    <t>450066956610</t>
  </si>
  <si>
    <t>450066957310</t>
  </si>
  <si>
    <t>450066959410</t>
  </si>
  <si>
    <t>450066959610</t>
  </si>
  <si>
    <t>450066960410</t>
  </si>
  <si>
    <t>450066961110</t>
  </si>
  <si>
    <t>450066974110</t>
  </si>
  <si>
    <t>450067038110</t>
  </si>
  <si>
    <t>450067038120</t>
  </si>
  <si>
    <t>450067038130</t>
  </si>
  <si>
    <t>450067038140</t>
  </si>
  <si>
    <t>450067038150</t>
  </si>
  <si>
    <t>450067038160</t>
  </si>
  <si>
    <t>450067038170</t>
  </si>
  <si>
    <t>450067038180</t>
  </si>
  <si>
    <t>450067051510</t>
  </si>
  <si>
    <t>450067064110</t>
  </si>
  <si>
    <t>450067064310</t>
  </si>
  <si>
    <t>450067067910</t>
  </si>
  <si>
    <t>450067073010</t>
  </si>
  <si>
    <t>450067073210</t>
  </si>
  <si>
    <t>450067073410</t>
  </si>
  <si>
    <t>450067092910</t>
  </si>
  <si>
    <t>450067093810</t>
  </si>
  <si>
    <t>450067095610</t>
  </si>
  <si>
    <t>450067096510</t>
  </si>
  <si>
    <t>450067097010</t>
  </si>
  <si>
    <t>450067097510</t>
  </si>
  <si>
    <t>450067097810</t>
  </si>
  <si>
    <t>450067100010</t>
  </si>
  <si>
    <t>450067100310</t>
  </si>
  <si>
    <t>450067101410</t>
  </si>
  <si>
    <t>450067102010</t>
  </si>
  <si>
    <t>450067102610</t>
  </si>
  <si>
    <t>450067102620</t>
  </si>
  <si>
    <t>450067103510</t>
  </si>
  <si>
    <t>450067115810</t>
  </si>
  <si>
    <t>450067124710</t>
  </si>
  <si>
    <t>450067126010</t>
  </si>
  <si>
    <t>450067126610</t>
  </si>
  <si>
    <t>450067127110</t>
  </si>
  <si>
    <t>450067127510</t>
  </si>
  <si>
    <t>450067132210</t>
  </si>
  <si>
    <t>300020291</t>
  </si>
  <si>
    <t>450067140510</t>
  </si>
  <si>
    <t>300020692</t>
  </si>
  <si>
    <t>450067141710</t>
  </si>
  <si>
    <t>450067146610</t>
  </si>
  <si>
    <t>450067148710</t>
  </si>
  <si>
    <t>450067151610</t>
  </si>
  <si>
    <t>450067154810</t>
  </si>
  <si>
    <t>450067155710</t>
  </si>
  <si>
    <t>450067156410</t>
  </si>
  <si>
    <t>450067157010</t>
  </si>
  <si>
    <t>450067158010</t>
  </si>
  <si>
    <t>450067158610</t>
  </si>
  <si>
    <t>450067163910</t>
  </si>
  <si>
    <t>450067164710</t>
  </si>
  <si>
    <t>450067165110</t>
  </si>
  <si>
    <t>450067165710</t>
  </si>
  <si>
    <t>450067166010</t>
  </si>
  <si>
    <t>450067167410</t>
  </si>
  <si>
    <t>450067167910</t>
  </si>
  <si>
    <t>450067169510</t>
  </si>
  <si>
    <t>450067169520</t>
  </si>
  <si>
    <t>450067169530</t>
  </si>
  <si>
    <t>450067169540</t>
  </si>
  <si>
    <t>450067169550</t>
  </si>
  <si>
    <t>450067169560</t>
  </si>
  <si>
    <t>450067169570</t>
  </si>
  <si>
    <t>450067169610</t>
  </si>
  <si>
    <t>450067169620</t>
  </si>
  <si>
    <t>450067169630</t>
  </si>
  <si>
    <t>450067169640</t>
  </si>
  <si>
    <t>450067169650</t>
  </si>
  <si>
    <t>450067169810</t>
  </si>
  <si>
    <t>450067169820</t>
  </si>
  <si>
    <t>450067169830</t>
  </si>
  <si>
    <t>450067169840</t>
  </si>
  <si>
    <t>450067169910</t>
  </si>
  <si>
    <t>450067170110</t>
  </si>
  <si>
    <t>450067170120</t>
  </si>
  <si>
    <t>450067170130</t>
  </si>
  <si>
    <t>450067170140</t>
  </si>
  <si>
    <t>450067170150</t>
  </si>
  <si>
    <t>450067174210</t>
  </si>
  <si>
    <t>450067175710</t>
  </si>
  <si>
    <t>450067177110</t>
  </si>
  <si>
    <t>450067178010</t>
  </si>
  <si>
    <t>450067179110</t>
  </si>
  <si>
    <t>450067181210</t>
  </si>
  <si>
    <t>450067181220</t>
  </si>
  <si>
    <t>450067181230</t>
  </si>
  <si>
    <t>450067184110</t>
  </si>
  <si>
    <t>450067184710</t>
  </si>
  <si>
    <t>450067201010</t>
  </si>
  <si>
    <t>450067204410</t>
  </si>
  <si>
    <t>450067206710</t>
  </si>
  <si>
    <t>450067208410</t>
  </si>
  <si>
    <t>450067209410</t>
  </si>
  <si>
    <t>450067209710</t>
  </si>
  <si>
    <t>450067211510</t>
  </si>
  <si>
    <t>300020973</t>
  </si>
  <si>
    <t>450067211520</t>
  </si>
  <si>
    <t>450067216410</t>
  </si>
  <si>
    <t>450067217210</t>
  </si>
  <si>
    <t>450067217310</t>
  </si>
  <si>
    <t>450067221710</t>
  </si>
  <si>
    <t>450067222710</t>
  </si>
  <si>
    <t>450067222910</t>
  </si>
  <si>
    <t>450067223910</t>
  </si>
  <si>
    <t>450067224410</t>
  </si>
  <si>
    <t>450067226010</t>
  </si>
  <si>
    <t>450067226020</t>
  </si>
  <si>
    <t>450067226030</t>
  </si>
  <si>
    <t>450067226040</t>
  </si>
  <si>
    <t>450067226050</t>
  </si>
  <si>
    <t>450067226060</t>
  </si>
  <si>
    <t>450067226070</t>
  </si>
  <si>
    <t>450067226080</t>
  </si>
  <si>
    <t>450067226090</t>
  </si>
  <si>
    <t>450067226810</t>
  </si>
  <si>
    <t>450067227210</t>
  </si>
  <si>
    <t>450067227710</t>
  </si>
  <si>
    <t>450067230410</t>
  </si>
  <si>
    <t>450067231210</t>
  </si>
  <si>
    <t>450067231810</t>
  </si>
  <si>
    <t>450067232710</t>
  </si>
  <si>
    <t>450067233710</t>
  </si>
  <si>
    <t>450067234110</t>
  </si>
  <si>
    <t>450067234710</t>
  </si>
  <si>
    <t>450067237710</t>
  </si>
  <si>
    <t>450067240710</t>
  </si>
  <si>
    <t>450067242810</t>
  </si>
  <si>
    <t>450067244710</t>
  </si>
  <si>
    <t>450067245410</t>
  </si>
  <si>
    <t>450067254110</t>
  </si>
  <si>
    <t>450067254810</t>
  </si>
  <si>
    <t>450067256010</t>
  </si>
  <si>
    <t>450067275010</t>
  </si>
  <si>
    <t>450067275610</t>
  </si>
  <si>
    <t>450067276710</t>
  </si>
  <si>
    <t>450067285810</t>
  </si>
  <si>
    <t>450067290910</t>
  </si>
  <si>
    <t>450067294910</t>
  </si>
  <si>
    <t>450067294920</t>
  </si>
  <si>
    <t>450067295510</t>
  </si>
  <si>
    <t>450067297110</t>
  </si>
  <si>
    <t>450067308010</t>
  </si>
  <si>
    <t>450067310910</t>
  </si>
  <si>
    <t>450067311710</t>
  </si>
  <si>
    <t>450067325210</t>
  </si>
  <si>
    <t>450067329810</t>
  </si>
  <si>
    <t>450067330210</t>
  </si>
  <si>
    <t>450067332110</t>
  </si>
  <si>
    <t>450067332810</t>
  </si>
  <si>
    <t>450067333010</t>
  </si>
  <si>
    <t>450067333710</t>
  </si>
  <si>
    <t>450067347210</t>
  </si>
  <si>
    <t>450067347310</t>
  </si>
  <si>
    <t>450067347610</t>
  </si>
  <si>
    <t>450067347710</t>
  </si>
  <si>
    <t>450067351610</t>
  </si>
  <si>
    <t>450067352710</t>
  </si>
  <si>
    <t>450067353710</t>
  </si>
  <si>
    <t>450067354510</t>
  </si>
  <si>
    <t>450067354810</t>
  </si>
  <si>
    <t>450067358310</t>
  </si>
  <si>
    <t>450067359310</t>
  </si>
  <si>
    <t>450067361410</t>
  </si>
  <si>
    <t>450067363510</t>
  </si>
  <si>
    <t>450067380810</t>
  </si>
  <si>
    <t>450067381010</t>
  </si>
  <si>
    <t>450067381810</t>
  </si>
  <si>
    <t>450067382310</t>
  </si>
  <si>
    <t>450067382710</t>
  </si>
  <si>
    <t>450067382910</t>
  </si>
  <si>
    <t>450067384010</t>
  </si>
  <si>
    <t>450067384510</t>
  </si>
  <si>
    <t>450067386910</t>
  </si>
  <si>
    <t>450067393710</t>
  </si>
  <si>
    <t>450067396110</t>
  </si>
  <si>
    <t>450067406810</t>
  </si>
  <si>
    <t>450067407710</t>
  </si>
  <si>
    <t>450067413010</t>
  </si>
  <si>
    <t>450067414510</t>
  </si>
  <si>
    <t>450067418310</t>
  </si>
  <si>
    <t>450067419010</t>
  </si>
  <si>
    <t>450067419810</t>
  </si>
  <si>
    <t>450067420710</t>
  </si>
  <si>
    <t>450067445410</t>
  </si>
  <si>
    <t>450067456810</t>
  </si>
  <si>
    <t>450067460210</t>
  </si>
  <si>
    <t>450067461310</t>
  </si>
  <si>
    <t>450067462010</t>
  </si>
  <si>
    <t>450067462210</t>
  </si>
  <si>
    <t>450067462610</t>
  </si>
  <si>
    <t>450067462910</t>
  </si>
  <si>
    <t>450067463010</t>
  </si>
  <si>
    <t>450067463310</t>
  </si>
  <si>
    <t>450067468110</t>
  </si>
  <si>
    <t>450067468710</t>
  </si>
  <si>
    <t>450067469310</t>
  </si>
  <si>
    <t>450067469610</t>
  </si>
  <si>
    <t>450067469620</t>
  </si>
  <si>
    <t>450067469630</t>
  </si>
  <si>
    <t>450067469640</t>
  </si>
  <si>
    <t>450067502910</t>
  </si>
  <si>
    <t>450067502920</t>
  </si>
  <si>
    <t>450067507610</t>
  </si>
  <si>
    <t>450067507620</t>
  </si>
  <si>
    <t>450067507630</t>
  </si>
  <si>
    <t>450067507640</t>
  </si>
  <si>
    <t>450067507650</t>
  </si>
  <si>
    <t>450067507660</t>
  </si>
  <si>
    <t>450067507670</t>
  </si>
  <si>
    <t>450067507680</t>
  </si>
  <si>
    <t>450067509510</t>
  </si>
  <si>
    <t>450067524410</t>
  </si>
  <si>
    <t>450067526910</t>
  </si>
  <si>
    <t>450067567210</t>
  </si>
  <si>
    <t>450067567610</t>
  </si>
  <si>
    <t>450067567620</t>
  </si>
  <si>
    <t>450067568110</t>
  </si>
  <si>
    <t>450067574610</t>
  </si>
  <si>
    <t>450067581110</t>
  </si>
  <si>
    <t>450067585510</t>
  </si>
  <si>
    <t>450067600110</t>
  </si>
  <si>
    <t>450067622710</t>
  </si>
  <si>
    <t>450067626010</t>
  </si>
  <si>
    <t>450067643610</t>
  </si>
  <si>
    <t>450067643620</t>
  </si>
  <si>
    <t>450067645010</t>
  </si>
  <si>
    <t>450067646710</t>
  </si>
  <si>
    <t>450067649610</t>
  </si>
  <si>
    <t>450067662510</t>
  </si>
  <si>
    <t>450067674410</t>
  </si>
  <si>
    <t>450067674420</t>
  </si>
  <si>
    <t>450067674430</t>
  </si>
  <si>
    <t>450067674440</t>
  </si>
  <si>
    <t>450067674450</t>
  </si>
  <si>
    <t>450067676510</t>
  </si>
  <si>
    <t>450067685110</t>
  </si>
  <si>
    <t>450067685120</t>
  </si>
  <si>
    <t>450067685130</t>
  </si>
  <si>
    <t>450067685910</t>
  </si>
  <si>
    <t>450067692310</t>
  </si>
  <si>
    <t>450067721510</t>
  </si>
  <si>
    <t>450067721810</t>
  </si>
  <si>
    <t>450067721910</t>
  </si>
  <si>
    <t>450067734510</t>
  </si>
  <si>
    <t>450067744710</t>
  </si>
  <si>
    <t>450067788410</t>
  </si>
  <si>
    <t>450067796310</t>
  </si>
  <si>
    <t>450067797310</t>
  </si>
  <si>
    <t>450067797320</t>
  </si>
  <si>
    <t>450067811910</t>
  </si>
  <si>
    <t>450067816910</t>
  </si>
  <si>
    <t>450067824110</t>
  </si>
  <si>
    <t>450067844210</t>
  </si>
  <si>
    <t>450067881310</t>
  </si>
  <si>
    <t>450067884110</t>
  </si>
  <si>
    <t>450067888810</t>
  </si>
  <si>
    <t>450067943010</t>
  </si>
  <si>
    <t>450067943020</t>
  </si>
  <si>
    <t>450067943030</t>
  </si>
  <si>
    <t>450067943040</t>
  </si>
  <si>
    <t>450067943050</t>
  </si>
  <si>
    <t>450067944510</t>
  </si>
  <si>
    <t>450067949410</t>
  </si>
  <si>
    <t>450067990710</t>
  </si>
  <si>
    <t>450067990720</t>
  </si>
  <si>
    <t>450068052810</t>
  </si>
  <si>
    <t>450068053210</t>
  </si>
  <si>
    <t>450068067210</t>
  </si>
  <si>
    <t>450068067910</t>
  </si>
  <si>
    <t>450068068210</t>
  </si>
  <si>
    <t>450068068220</t>
  </si>
  <si>
    <t>450068073910</t>
  </si>
  <si>
    <t>450068073920</t>
  </si>
  <si>
    <t>450068073930</t>
  </si>
  <si>
    <t>450068073940</t>
  </si>
  <si>
    <t>450068074210</t>
  </si>
  <si>
    <t>450068074610</t>
  </si>
  <si>
    <t>450068074910</t>
  </si>
  <si>
    <t>450068074920</t>
  </si>
  <si>
    <t>450068076210</t>
  </si>
  <si>
    <t>450068076310</t>
  </si>
  <si>
    <t>450068076410</t>
  </si>
  <si>
    <t>450068076510</t>
  </si>
  <si>
    <t>450068084810</t>
  </si>
  <si>
    <t>450068096210</t>
  </si>
  <si>
    <t>450068132110</t>
  </si>
  <si>
    <t>450068153410</t>
  </si>
  <si>
    <t>450068159210</t>
  </si>
  <si>
    <t>450068164110</t>
  </si>
  <si>
    <t>450068216510</t>
  </si>
  <si>
    <t>450068221210</t>
  </si>
  <si>
    <t>450068297010</t>
  </si>
  <si>
    <t>450068302810</t>
  </si>
  <si>
    <t>450068303110</t>
  </si>
  <si>
    <t>450068326410</t>
  </si>
  <si>
    <t>450068329310</t>
  </si>
  <si>
    <t>450068330410</t>
  </si>
  <si>
    <t>450068332610</t>
  </si>
  <si>
    <t>450068382210</t>
  </si>
  <si>
    <t>300020288</t>
  </si>
  <si>
    <t>450068382220</t>
  </si>
  <si>
    <t>450068400810</t>
  </si>
  <si>
    <t>450068402810</t>
  </si>
  <si>
    <t>450068405810</t>
  </si>
  <si>
    <t>450068406110</t>
  </si>
  <si>
    <t>450068420210</t>
  </si>
  <si>
    <t>450068424810</t>
  </si>
  <si>
    <t>450068426110</t>
  </si>
  <si>
    <t>450068427410</t>
  </si>
  <si>
    <t>450068427810</t>
  </si>
  <si>
    <t>450068427820</t>
  </si>
  <si>
    <t>450068476710</t>
  </si>
  <si>
    <t>450068476720</t>
  </si>
  <si>
    <t>450068476730</t>
  </si>
  <si>
    <t>450068486510</t>
  </si>
  <si>
    <t>300020332</t>
  </si>
  <si>
    <t>450068491910</t>
  </si>
  <si>
    <t>450068508210</t>
  </si>
  <si>
    <t>450068517710</t>
  </si>
  <si>
    <t>450068518210</t>
  </si>
  <si>
    <t>450068518220</t>
  </si>
  <si>
    <t>450068529010</t>
  </si>
  <si>
    <t>450068589410</t>
  </si>
  <si>
    <t>450068614910</t>
  </si>
  <si>
    <t>450066877510</t>
  </si>
  <si>
    <t>450068539210</t>
  </si>
  <si>
    <t>450068634910</t>
  </si>
  <si>
    <t>450068635410</t>
  </si>
  <si>
    <t>450068635420</t>
  </si>
  <si>
    <t>450068076420</t>
  </si>
  <si>
    <t>450068624510</t>
  </si>
  <si>
    <t>450068624520</t>
  </si>
  <si>
    <t>450068624530</t>
  </si>
  <si>
    <t>450068625610</t>
  </si>
  <si>
    <t>450068625620</t>
  </si>
  <si>
    <t>450068625630</t>
  </si>
  <si>
    <t>450068718510</t>
  </si>
  <si>
    <t>450068723810</t>
  </si>
  <si>
    <t>450068723820</t>
  </si>
  <si>
    <t>450068723830</t>
  </si>
  <si>
    <t>450068723840</t>
  </si>
  <si>
    <t>450068723850</t>
  </si>
  <si>
    <t>450068723860</t>
  </si>
  <si>
    <t>450068723870</t>
  </si>
  <si>
    <t>450068723880</t>
  </si>
  <si>
    <t>450068760210</t>
  </si>
  <si>
    <t>450067990730</t>
  </si>
  <si>
    <t>450068634920</t>
  </si>
  <si>
    <t>450066341120</t>
  </si>
  <si>
    <t>450068803210</t>
  </si>
  <si>
    <t>450068803610</t>
  </si>
  <si>
    <t>450068880210</t>
  </si>
  <si>
    <t>450068888210</t>
  </si>
  <si>
    <t>450068901310</t>
  </si>
  <si>
    <t>450068901320</t>
  </si>
  <si>
    <t>450068903010</t>
  </si>
  <si>
    <t>450068919010</t>
  </si>
  <si>
    <t>450068922410</t>
  </si>
  <si>
    <t>450068939310</t>
  </si>
  <si>
    <t>450068961410</t>
  </si>
  <si>
    <t>450068961420</t>
  </si>
  <si>
    <t>450068961430</t>
  </si>
  <si>
    <t>450068634930</t>
  </si>
  <si>
    <t>450069031810</t>
  </si>
  <si>
    <t>450069215910</t>
  </si>
  <si>
    <t>450069231810</t>
  </si>
  <si>
    <t>450069237410</t>
  </si>
  <si>
    <t>450069237420</t>
  </si>
  <si>
    <t>450069263610</t>
  </si>
  <si>
    <t>450069263620</t>
  </si>
  <si>
    <t>450069268610</t>
  </si>
  <si>
    <t>450069285410</t>
  </si>
  <si>
    <t>450067244720</t>
  </si>
  <si>
    <t>450067244730</t>
  </si>
  <si>
    <t>450069311010</t>
  </si>
  <si>
    <t>450068635430</t>
  </si>
  <si>
    <t>450068635440</t>
  </si>
  <si>
    <t>450069372610</t>
  </si>
  <si>
    <t>450069372620</t>
  </si>
  <si>
    <t>450069372630</t>
  </si>
  <si>
    <t>450069373710</t>
  </si>
  <si>
    <t>450069373720</t>
  </si>
  <si>
    <t>450069374710</t>
  </si>
  <si>
    <t>450069374720</t>
  </si>
  <si>
    <t>450069374730</t>
  </si>
  <si>
    <t>450069374740</t>
  </si>
  <si>
    <t>450069374750</t>
  </si>
  <si>
    <t>450069409410</t>
  </si>
  <si>
    <t>450069410410</t>
  </si>
  <si>
    <t>450069410420</t>
  </si>
  <si>
    <t>450069410910</t>
  </si>
  <si>
    <t>450069412910</t>
  </si>
  <si>
    <t>450069413610</t>
  </si>
  <si>
    <t>450069415410</t>
  </si>
  <si>
    <t>450069415430</t>
  </si>
  <si>
    <t>450069416910</t>
  </si>
  <si>
    <t>450069418110</t>
  </si>
  <si>
    <t>450069418120</t>
  </si>
  <si>
    <t>450069418130</t>
  </si>
  <si>
    <t>450069418610</t>
  </si>
  <si>
    <t>450069419310</t>
  </si>
  <si>
    <t>450069419510</t>
  </si>
  <si>
    <t>450069420110</t>
  </si>
  <si>
    <t>450069420410</t>
  </si>
  <si>
    <t>450069421110</t>
  </si>
  <si>
    <t>450069421610</t>
  </si>
  <si>
    <t>450069422210</t>
  </si>
  <si>
    <t>450069422610</t>
  </si>
  <si>
    <t>450069422710</t>
  </si>
  <si>
    <t>450069396910</t>
  </si>
  <si>
    <t>450065560830</t>
  </si>
  <si>
    <t>450069488310</t>
  </si>
  <si>
    <t>450067502930</t>
  </si>
  <si>
    <t>450068635450</t>
  </si>
  <si>
    <t>450068635460</t>
  </si>
  <si>
    <t>450065591310</t>
  </si>
  <si>
    <t>300020497</t>
  </si>
  <si>
    <t>450065582320</t>
  </si>
  <si>
    <t>450069645910</t>
  </si>
  <si>
    <t>450065572420</t>
  </si>
  <si>
    <t>450065588920</t>
  </si>
  <si>
    <t>450065589320</t>
  </si>
  <si>
    <t>450065590220</t>
  </si>
  <si>
    <t>450065590920</t>
  </si>
  <si>
    <t>450065591320</t>
  </si>
  <si>
    <t>450065594520</t>
  </si>
  <si>
    <t>450065609420</t>
  </si>
  <si>
    <t>450068407420</t>
  </si>
  <si>
    <t>450069412920</t>
  </si>
  <si>
    <t>450069659010</t>
  </si>
  <si>
    <t>450068635470</t>
  </si>
  <si>
    <t>450068635480</t>
  </si>
  <si>
    <t>450068634940</t>
  </si>
  <si>
    <t>450069721210</t>
  </si>
  <si>
    <t>450069721220</t>
  </si>
  <si>
    <t>450069721230</t>
  </si>
  <si>
    <t>450069721240</t>
  </si>
  <si>
    <t>450069721250</t>
  </si>
  <si>
    <t>450069728410</t>
  </si>
  <si>
    <t>450069739710</t>
  </si>
  <si>
    <t>450069753910</t>
  </si>
  <si>
    <t>450069754110</t>
  </si>
  <si>
    <t>450069777010</t>
  </si>
  <si>
    <t>450069778810</t>
  </si>
  <si>
    <t>450069778910</t>
  </si>
  <si>
    <t>450069779110</t>
  </si>
  <si>
    <t>450069779210</t>
  </si>
  <si>
    <t>450069779410</t>
  </si>
  <si>
    <t>450069779710</t>
  </si>
  <si>
    <t>450069779810</t>
  </si>
  <si>
    <t>450069780010</t>
  </si>
  <si>
    <t>450069780110</t>
  </si>
  <si>
    <t>450069780210</t>
  </si>
  <si>
    <t>450069780310</t>
  </si>
  <si>
    <t>450069780410</t>
  </si>
  <si>
    <t>450069780510</t>
  </si>
  <si>
    <t>450069780610</t>
  </si>
  <si>
    <t>450069780710</t>
  </si>
  <si>
    <t>450069780810</t>
  </si>
  <si>
    <t>450069780910</t>
  </si>
  <si>
    <t>450069781010</t>
  </si>
  <si>
    <t>450069781110</t>
  </si>
  <si>
    <t>450069781210</t>
  </si>
  <si>
    <t>450069781310</t>
  </si>
  <si>
    <t>450069781410</t>
  </si>
  <si>
    <t>450069781510</t>
  </si>
  <si>
    <t>450069781710</t>
  </si>
  <si>
    <t>450069781810</t>
  </si>
  <si>
    <t>450069781910</t>
  </si>
  <si>
    <t>450069782010</t>
  </si>
  <si>
    <t>450069782110</t>
  </si>
  <si>
    <t>450069786810</t>
  </si>
  <si>
    <t>450069816110</t>
  </si>
  <si>
    <t>450065582310</t>
  </si>
  <si>
    <t>450069833910</t>
  </si>
  <si>
    <t>450068718610</t>
  </si>
  <si>
    <t>450069766710</t>
  </si>
  <si>
    <t>450069767310</t>
  </si>
  <si>
    <t>450069767320</t>
  </si>
  <si>
    <t>450069767330</t>
  </si>
  <si>
    <t>450069767610</t>
  </si>
  <si>
    <t>450069768010</t>
  </si>
  <si>
    <t>450069768020</t>
  </si>
  <si>
    <t>450069768030</t>
  </si>
  <si>
    <t>450069768040</t>
  </si>
  <si>
    <t>450069848110</t>
  </si>
  <si>
    <t>450069865710</t>
  </si>
  <si>
    <t>450069865720</t>
  </si>
  <si>
    <t>450069863610</t>
  </si>
  <si>
    <t>450069410920</t>
  </si>
  <si>
    <t>450069422720</t>
  </si>
  <si>
    <t>450065588910</t>
  </si>
  <si>
    <t>19</t>
  </si>
  <si>
    <t>450069897910</t>
  </si>
  <si>
    <t>450069919210</t>
  </si>
  <si>
    <t>450069919310</t>
  </si>
  <si>
    <t>450069919320</t>
  </si>
  <si>
    <t>450069919330</t>
  </si>
  <si>
    <t>450069919340</t>
  </si>
  <si>
    <t>450069927110</t>
  </si>
  <si>
    <t>450069927120</t>
  </si>
  <si>
    <t>450069927130</t>
  </si>
  <si>
    <t>450069927140</t>
  </si>
  <si>
    <t>450069927150</t>
  </si>
  <si>
    <t>450069927160</t>
  </si>
  <si>
    <t>450069962510</t>
  </si>
  <si>
    <t>450068634950</t>
  </si>
  <si>
    <t>450068635490</t>
  </si>
  <si>
    <t>4500686354100</t>
  </si>
  <si>
    <t>4500686354110</t>
  </si>
  <si>
    <t>450069374760</t>
  </si>
  <si>
    <t>450069897920</t>
  </si>
  <si>
    <t>450069898010</t>
  </si>
  <si>
    <t>450069927170</t>
  </si>
  <si>
    <t>450069972110</t>
  </si>
  <si>
    <t>450069972120</t>
  </si>
  <si>
    <t>450069972310</t>
  </si>
  <si>
    <t>450069975210</t>
  </si>
  <si>
    <t>450069981610</t>
  </si>
  <si>
    <t>300021618</t>
  </si>
  <si>
    <t>450069981620</t>
  </si>
  <si>
    <t>450069981630</t>
  </si>
  <si>
    <t>450069981910</t>
  </si>
  <si>
    <t>450069981920</t>
  </si>
  <si>
    <t>450070004510</t>
  </si>
  <si>
    <t>450070005710</t>
  </si>
  <si>
    <t>450070013610</t>
  </si>
  <si>
    <t>450070013620</t>
  </si>
  <si>
    <t>450070013630</t>
  </si>
  <si>
    <t>450070123310</t>
  </si>
  <si>
    <t>300021687</t>
  </si>
  <si>
    <t>450070123510</t>
  </si>
  <si>
    <t>450069977110</t>
  </si>
  <si>
    <t>450069977120</t>
  </si>
  <si>
    <t>450070152110</t>
  </si>
  <si>
    <t>450068636110</t>
  </si>
  <si>
    <t>450068833410</t>
  </si>
  <si>
    <t>450069002210</t>
  </si>
  <si>
    <t>450069152810</t>
  </si>
  <si>
    <t>450069152820</t>
  </si>
  <si>
    <t>450069278210</t>
  </si>
  <si>
    <t>450069944010</t>
  </si>
  <si>
    <t>450070167710</t>
  </si>
  <si>
    <t>450070267210</t>
  </si>
  <si>
    <t>450070209710</t>
  </si>
  <si>
    <t>450070284710</t>
  </si>
  <si>
    <t>450070360510</t>
  </si>
  <si>
    <t>450067744910</t>
  </si>
  <si>
    <t>300020913</t>
  </si>
  <si>
    <t>450070388210</t>
  </si>
  <si>
    <t>450070388220</t>
  </si>
  <si>
    <t>450070388230</t>
  </si>
  <si>
    <t>450070388240</t>
  </si>
  <si>
    <t>450070388250</t>
  </si>
  <si>
    <t>450070388260</t>
  </si>
  <si>
    <t>450070388270</t>
  </si>
  <si>
    <t>450070388280</t>
  </si>
  <si>
    <t>450068076220</t>
  </si>
  <si>
    <t>450070448810</t>
  </si>
  <si>
    <t>450070451110</t>
  </si>
  <si>
    <t>450070454010</t>
  </si>
  <si>
    <t>450069418140</t>
  </si>
  <si>
    <t>450069418150</t>
  </si>
  <si>
    <t>450069418160</t>
  </si>
  <si>
    <t>docPO</t>
  </si>
  <si>
    <t>Division</t>
  </si>
  <si>
    <t>Fournisseur/Division fourn.</t>
  </si>
  <si>
    <t>Devise</t>
  </si>
  <si>
    <t>Contrat-cadre</t>
  </si>
  <si>
    <t>Statut de lancement</t>
  </si>
  <si>
    <t>Stratégie lancement</t>
  </si>
  <si>
    <t>Reste à livrer (quantité)</t>
  </si>
  <si>
    <t>Code TVA</t>
  </si>
  <si>
    <t>2500</t>
  </si>
  <si>
    <t>XX</t>
  </si>
  <si>
    <t>AA</t>
  </si>
  <si>
    <t>XXX</t>
  </si>
  <si>
    <t>BB</t>
  </si>
  <si>
    <t>500001348  SRL Docteur Régine Zandona</t>
  </si>
  <si>
    <t>5000004655</t>
  </si>
  <si>
    <t>A0</t>
  </si>
  <si>
    <t>100044715  VOF Mahmut Öz Service Support Agenc</t>
  </si>
  <si>
    <t>100050407  SRL IC Pharma</t>
  </si>
  <si>
    <t>I3</t>
  </si>
  <si>
    <t>100042305  BV Life</t>
  </si>
  <si>
    <t>100050468  NV Ultrazonic</t>
  </si>
  <si>
    <t>USD</t>
  </si>
  <si>
    <t>100001431  NV Medisch Labo Service</t>
  </si>
  <si>
    <t>500026469  Ltd Shanghai Fosun Long March Medic</t>
  </si>
  <si>
    <t>100020816  NV Sioen</t>
  </si>
  <si>
    <t>I1</t>
  </si>
  <si>
    <t>100049753  NV Fac Secundum Artem</t>
  </si>
  <si>
    <t>200001133  BV Baseclear</t>
  </si>
  <si>
    <t>100004322  NV B. Braun Medical</t>
  </si>
  <si>
    <t>100050636  SC MSF Supply</t>
  </si>
  <si>
    <t>100000130  NV PR Proximus</t>
  </si>
  <si>
    <t>500026476  Ltd Weihai Textile Group Co</t>
  </si>
  <si>
    <t>100050937  NV Mainfreight</t>
  </si>
  <si>
    <t>100009537  NV Henri Essers &amp; Zonen Int. Transp</t>
  </si>
  <si>
    <t>100003265  NV RealDolmen</t>
  </si>
  <si>
    <t>CNY</t>
  </si>
  <si>
    <t>100003004  SA Abbott</t>
  </si>
  <si>
    <t>100002146  NV ABC-Expo</t>
  </si>
  <si>
    <t>100014700  NV Materialise</t>
  </si>
  <si>
    <t>200008012  SA Presence Communications</t>
  </si>
  <si>
    <t>100051205  SA L.A.C.H.S.</t>
  </si>
  <si>
    <t>100051177  NV Ghent Handling and Distribution</t>
  </si>
  <si>
    <t>700001093  AV Universiteit Antwerpen</t>
  </si>
  <si>
    <t>700001063  AFJ Université Libre de Bruxelles</t>
  </si>
  <si>
    <t>500026800  Ltd Wuxi Nest Biotechnology</t>
  </si>
  <si>
    <t>500026801  Ltd Suzhou Conrem Biomedical Techno</t>
  </si>
  <si>
    <t>100001052  NV SAS Institute</t>
  </si>
  <si>
    <t>100033328  SA Phil - Fonteyne The Kitchen</t>
  </si>
  <si>
    <t>100014352  NV Drukkerij Baete</t>
  </si>
  <si>
    <t>100025731  SA Medeco</t>
  </si>
  <si>
    <t>100025004  NV Cook Belgium</t>
  </si>
  <si>
    <t>200008225  Ltd Macarthys Laboratories</t>
  </si>
  <si>
    <t>GBP</t>
  </si>
  <si>
    <t>600000012  SPF BUZA</t>
  </si>
  <si>
    <t>100000949  BV Tecan Benelux</t>
  </si>
  <si>
    <t>100050878  SRL Hygiene &amp; Expertise</t>
  </si>
  <si>
    <t>100000276  NV DSV Air and Sea</t>
  </si>
  <si>
    <t>100051384  NV Beeple</t>
  </si>
  <si>
    <t>100022626  SA Pfizer</t>
  </si>
  <si>
    <t>500025662  BV Eyskens &amp; Segers</t>
  </si>
  <si>
    <t>I2</t>
  </si>
  <si>
    <t>100043124  CV Deloitte Belastingsconsulenten</t>
  </si>
  <si>
    <t>100009985  NV Mainfreight Forwarding Belgium</t>
  </si>
  <si>
    <t>100007132  SA Ziegler</t>
  </si>
  <si>
    <t>200008247  GmbH Zymo Research Europe</t>
  </si>
  <si>
    <t>100000872  BV Sarstedt</t>
  </si>
  <si>
    <t>100003017  SA Diagenode</t>
  </si>
  <si>
    <t>100000780  NV Mettler-Toledo</t>
  </si>
  <si>
    <t>100001024  BV VWR International</t>
  </si>
  <si>
    <t>100001215  SA Analis</t>
  </si>
  <si>
    <t>100000674  BV Greiner Bio-One</t>
  </si>
  <si>
    <t>100018790  BV Airhotel Belgium</t>
  </si>
  <si>
    <t>100051589  BV DCTS</t>
  </si>
  <si>
    <t>100016279  BV Abbott Rapid Diagnostics</t>
  </si>
  <si>
    <t>200008515  SA Biosynex</t>
  </si>
  <si>
    <t>200001538  GmbH Nal Von Minden</t>
  </si>
  <si>
    <t>400005136  Todorov Peter</t>
  </si>
  <si>
    <t>5000004451</t>
  </si>
  <si>
    <t>700002712  AV Katholieke Universiteit Leuven</t>
  </si>
  <si>
    <t>5000004656</t>
  </si>
  <si>
    <t>400003980  Jean-Michel Grégoire</t>
  </si>
  <si>
    <t>5000004657</t>
  </si>
  <si>
    <t>500000733  VZW Jan Yperman Ziekenhuis</t>
  </si>
  <si>
    <t>5000004658</t>
  </si>
  <si>
    <t>500000058  ASBL DPU As. Hospitalière C.H.U. Br</t>
  </si>
  <si>
    <t>5000004659</t>
  </si>
  <si>
    <t>500001355  Ver.OCMW Ver.Ocmw Ziek. Oost-Limbur</t>
  </si>
  <si>
    <t>5000004660</t>
  </si>
  <si>
    <t>500000657  ASBL C.H.U. TIVOLI</t>
  </si>
  <si>
    <t>5000004661</t>
  </si>
  <si>
    <t>500001349  ETSPUBLI CHU de Liège</t>
  </si>
  <si>
    <t>500000560  Ass.CPAS CHR Sambre et Meuse</t>
  </si>
  <si>
    <t>500003507  ASBL Grand Hopital de Charleroi</t>
  </si>
  <si>
    <t>500002856  SCRL Vivalia</t>
  </si>
  <si>
    <t>500024174  ASBL Chirec</t>
  </si>
  <si>
    <t>500000745  Ver.OCMW A.Z. Jan Palfijn Gent</t>
  </si>
  <si>
    <t>500001998  VZW Het Ziekenhuisnetwerk Antwerpen</t>
  </si>
  <si>
    <t>500019670  VZW AZ Delta</t>
  </si>
  <si>
    <t>500002930  SCRL Citadelle</t>
  </si>
  <si>
    <t>500019434  ASBL Asbl Centres Hopitaliers Jolim</t>
  </si>
  <si>
    <t>700002719  AV Vrije Universiteit Brussel</t>
  </si>
  <si>
    <t>5000004664</t>
  </si>
  <si>
    <t>100049559  CVBA N F Rescue</t>
  </si>
  <si>
    <t>500000610  SC DPU I.S.P.P.C.</t>
  </si>
  <si>
    <t>500000219  ASBL Cliniques de l'Europe</t>
  </si>
  <si>
    <t>400125710  Pflips Bernard</t>
  </si>
  <si>
    <t>200008524  Ltd SureScreen Diagnostics</t>
  </si>
  <si>
    <t>100051604  SRL Ajimex</t>
  </si>
  <si>
    <t>100033883  BV Gilead Sciences Belgium</t>
  </si>
  <si>
    <t>700003447  BIPO Commissie van de Europese Unie</t>
  </si>
  <si>
    <t>500027028  Ltd Biocomma</t>
  </si>
  <si>
    <t>200003576  BV Gilson International</t>
  </si>
  <si>
    <t>100000359  SRL Pharmacie Bergman</t>
  </si>
  <si>
    <t>500026933  SRL Van Bael et Bellis</t>
  </si>
  <si>
    <t>100007354  SCRL Ets. Guy Magermans &amp; Cie</t>
  </si>
  <si>
    <t>100051638  SRL Softedge Studio</t>
  </si>
  <si>
    <t>100036452  SA Glaxosmithkline Biologicals</t>
  </si>
  <si>
    <t>600002057  OI Sciensano</t>
  </si>
  <si>
    <t>100049832  BV The Middle Men</t>
  </si>
  <si>
    <t>100040803  NV Cronos Public Services</t>
  </si>
  <si>
    <t>100051272  NV Conforma</t>
  </si>
  <si>
    <t>500015452  SNC Emergency Medical Services Proj</t>
  </si>
  <si>
    <t>400174781  Gielen Katrien</t>
  </si>
  <si>
    <t>400012560  Hendriks Robin</t>
  </si>
  <si>
    <t>Date export</t>
  </si>
  <si>
    <t>Numéro de pièce de la pièce de référence</t>
  </si>
  <si>
    <t>Numéro de pièce RW</t>
  </si>
  <si>
    <t>Numéro de poste de la pièce de référence</t>
  </si>
  <si>
    <t>Date de mise à jour Comptabilité budgéta</t>
  </si>
  <si>
    <t>Type de valeur</t>
  </si>
  <si>
    <t>Texte type val.</t>
  </si>
  <si>
    <t>Type de montant2</t>
  </si>
  <si>
    <t>Montant à vérifier avec le budget d'enga</t>
  </si>
  <si>
    <t>Montant à vérifier en dev. du périm. fin</t>
  </si>
  <si>
    <t>Texte</t>
  </si>
  <si>
    <t>Code statistiques</t>
  </si>
  <si>
    <t>Niveau report</t>
  </si>
  <si>
    <t>N° de transaction</t>
  </si>
  <si>
    <t>Poste pour n° de pièce de paiement</t>
  </si>
  <si>
    <t>51</t>
  </si>
  <si>
    <t>Commandes d'achat</t>
  </si>
  <si>
    <t>Original</t>
  </si>
  <si>
    <t>3000000219581172</t>
  </si>
  <si>
    <t>3000000220086760</t>
  </si>
  <si>
    <t>3000000220465508</t>
  </si>
  <si>
    <t>Modification</t>
  </si>
  <si>
    <t>3000000220466526</t>
  </si>
  <si>
    <t>Réduction</t>
  </si>
  <si>
    <t>3000000220551378</t>
  </si>
  <si>
    <t>3000000220551375</t>
  </si>
  <si>
    <t>3000000220544446</t>
  </si>
  <si>
    <t>3000000220571329</t>
  </si>
  <si>
    <t>3000000220820255</t>
  </si>
  <si>
    <t>3000000220874874</t>
  </si>
  <si>
    <t>3000000221472026</t>
  </si>
  <si>
    <t>3000000221532736</t>
  </si>
  <si>
    <t>3000000221521908</t>
  </si>
  <si>
    <t>3000000221761032</t>
  </si>
  <si>
    <t>3000000221828287</t>
  </si>
  <si>
    <t>3000000221890568</t>
  </si>
  <si>
    <t>Changement d'imputation récepteur</t>
  </si>
  <si>
    <t>3000000221889350</t>
  </si>
  <si>
    <t>3000000221884611</t>
  </si>
  <si>
    <t>Changement d'imputation émetteur</t>
  </si>
  <si>
    <t>3000000221883807</t>
  </si>
  <si>
    <t>3000000221985702</t>
  </si>
  <si>
    <t>3000000221983651</t>
  </si>
  <si>
    <t>3000000222035569</t>
  </si>
  <si>
    <t>3000000222033806</t>
  </si>
  <si>
    <t>3000000222095064</t>
  </si>
  <si>
    <t>3000000222098539</t>
  </si>
  <si>
    <t>3000000222103364</t>
  </si>
  <si>
    <t>3000000222103979</t>
  </si>
  <si>
    <t>3000000222103836</t>
  </si>
  <si>
    <t>3000000222163613</t>
  </si>
  <si>
    <t>3000000222185079</t>
  </si>
  <si>
    <t>3000000222176848</t>
  </si>
  <si>
    <t>3000000222183988</t>
  </si>
  <si>
    <t>3000000222197465</t>
  </si>
  <si>
    <t>3000000222221106</t>
  </si>
  <si>
    <t>3000000222222824</t>
  </si>
  <si>
    <t>3000000222242637</t>
  </si>
  <si>
    <t>3000000222244219</t>
  </si>
  <si>
    <t>3000000222220118</t>
  </si>
  <si>
    <t>3000000222300078</t>
  </si>
  <si>
    <t>3000000222433330</t>
  </si>
  <si>
    <t>3000000222440247</t>
  </si>
  <si>
    <t>3000000222440707</t>
  </si>
  <si>
    <t>3000000222488093</t>
  </si>
  <si>
    <t>3000000222518454</t>
  </si>
  <si>
    <t>3000000222500795</t>
  </si>
  <si>
    <t>3000000222517397</t>
  </si>
  <si>
    <t>3000000222526877</t>
  </si>
  <si>
    <t>3000000222579902</t>
  </si>
  <si>
    <t>3000000222567934</t>
  </si>
  <si>
    <t>3000000222549094</t>
  </si>
  <si>
    <t>3000000222571277</t>
  </si>
  <si>
    <t>3000000222628929</t>
  </si>
  <si>
    <t>3000000222794656</t>
  </si>
  <si>
    <t>3000000222749054</t>
  </si>
  <si>
    <t>3000000222675487</t>
  </si>
  <si>
    <t>3000000222879471</t>
  </si>
  <si>
    <t>3000000222879581</t>
  </si>
  <si>
    <t>3000000222879552</t>
  </si>
  <si>
    <t>3000000222879524</t>
  </si>
  <si>
    <t>3000000222879527</t>
  </si>
  <si>
    <t>3000000222879492</t>
  </si>
  <si>
    <t>3000000222818821</t>
  </si>
  <si>
    <t>3000000222878429</t>
  </si>
  <si>
    <t>3000000222827538</t>
  </si>
  <si>
    <t>3000000222829747</t>
  </si>
  <si>
    <t>3000000222874218</t>
  </si>
  <si>
    <t>3000000222900966</t>
  </si>
  <si>
    <t>3000000222961236</t>
  </si>
  <si>
    <t>3000000223062802</t>
  </si>
  <si>
    <t>3000000222999311</t>
  </si>
  <si>
    <t>3000000223062974</t>
  </si>
  <si>
    <t>3000000223100279</t>
  </si>
  <si>
    <t>3000000223173761</t>
  </si>
  <si>
    <t>3000000223140746</t>
  </si>
  <si>
    <t>3000000223173457</t>
  </si>
  <si>
    <t>3000000223174384</t>
  </si>
  <si>
    <t>3000000223194736</t>
  </si>
  <si>
    <t>3000000223195433</t>
  </si>
  <si>
    <t>3000000223196400</t>
  </si>
  <si>
    <t>3000000223255454</t>
  </si>
  <si>
    <t>3000000223263393</t>
  </si>
  <si>
    <t>3000000223254950</t>
  </si>
  <si>
    <t>3000000223249310</t>
  </si>
  <si>
    <t>3000000223224951</t>
  </si>
  <si>
    <t>3000000223220086</t>
  </si>
  <si>
    <t>3000000223220084</t>
  </si>
  <si>
    <t>3000000223249108</t>
  </si>
  <si>
    <t>3000000223268248</t>
  </si>
  <si>
    <t>3000000223269924</t>
  </si>
  <si>
    <t>3000000223450403</t>
  </si>
  <si>
    <t>3000000223442827</t>
  </si>
  <si>
    <t>3000000223441847</t>
  </si>
  <si>
    <t>3000000223441906</t>
  </si>
  <si>
    <t>3000000223441919</t>
  </si>
  <si>
    <t>3000000223441916</t>
  </si>
  <si>
    <t>3000000223441844</t>
  </si>
  <si>
    <t>3000000223496446</t>
  </si>
  <si>
    <t>3000000223497710</t>
  </si>
  <si>
    <t>3000000223456211</t>
  </si>
  <si>
    <t>3000000223495664</t>
  </si>
  <si>
    <t>3000000223495734</t>
  </si>
  <si>
    <t>3000000223495870</t>
  </si>
  <si>
    <t>3000000223497918</t>
  </si>
  <si>
    <t>3000000223505081</t>
  </si>
  <si>
    <t>3000000223527733</t>
  </si>
  <si>
    <t>3000000223520535</t>
  </si>
  <si>
    <t>3000000223545945</t>
  </si>
  <si>
    <t>3000000223548147</t>
  </si>
  <si>
    <t>3000000223549154</t>
  </si>
  <si>
    <t>3000000223556781</t>
  </si>
  <si>
    <t>3000000223558784</t>
  </si>
  <si>
    <t>3000000223559869</t>
  </si>
  <si>
    <t>3000000223590763</t>
  </si>
  <si>
    <t>Ajustement par pièce suivante</t>
  </si>
  <si>
    <t>3000000223750879</t>
  </si>
  <si>
    <t>3000000223751962</t>
  </si>
  <si>
    <t>3000000223752065</t>
  </si>
  <si>
    <t>3000000223752249</t>
  </si>
  <si>
    <t>3000000223753281</t>
  </si>
  <si>
    <t>3000000223752951</t>
  </si>
  <si>
    <t>3000000223754072</t>
  </si>
  <si>
    <t>3000000223754234</t>
  </si>
  <si>
    <t>3000000223574091</t>
  </si>
  <si>
    <t>3000000223590686</t>
  </si>
  <si>
    <t>3000000223592274</t>
  </si>
  <si>
    <t>4500668775</t>
  </si>
  <si>
    <t>2052232019</t>
  </si>
  <si>
    <t>COVID-19 gloves</t>
  </si>
  <si>
    <t>3000000223625573</t>
  </si>
  <si>
    <t>3000000223627662</t>
  </si>
  <si>
    <t>3000000223668489</t>
  </si>
  <si>
    <t>3000000223674311</t>
  </si>
  <si>
    <t>3000000223751839</t>
  </si>
  <si>
    <t>3000000223751841</t>
  </si>
  <si>
    <t>3000000223751833</t>
  </si>
  <si>
    <t>3000000223750940</t>
  </si>
  <si>
    <t>3000000223751787</t>
  </si>
  <si>
    <t>3000000223751969</t>
  </si>
  <si>
    <t>3000000223754003</t>
  </si>
  <si>
    <t>3000000223796922</t>
  </si>
  <si>
    <t>3000000223796511</t>
  </si>
  <si>
    <t>3000000223793397</t>
  </si>
  <si>
    <t>3000000223850185</t>
  </si>
  <si>
    <t>3000000223792698</t>
  </si>
  <si>
    <t>3000000223792661</t>
  </si>
  <si>
    <t>3000000223792942</t>
  </si>
  <si>
    <t>3000000223792924</t>
  </si>
  <si>
    <t>3000000223792919</t>
  </si>
  <si>
    <t>3000000223793617</t>
  </si>
  <si>
    <t>3000000223829184</t>
  </si>
  <si>
    <t>3000000223833109</t>
  </si>
  <si>
    <t>3000000223835241</t>
  </si>
  <si>
    <t>3000000223836121</t>
  </si>
  <si>
    <t>3000000223836862</t>
  </si>
  <si>
    <t>3000000223866397</t>
  </si>
  <si>
    <t>3000000223866573</t>
  </si>
  <si>
    <t>3000000223866891</t>
  </si>
  <si>
    <t>3000000223885230</t>
  </si>
  <si>
    <t>3000000223885667</t>
  </si>
  <si>
    <t>3000000223930608</t>
  </si>
  <si>
    <t>3000000223931310</t>
  </si>
  <si>
    <t>3000000223931318</t>
  </si>
  <si>
    <t>3000000223932165</t>
  </si>
  <si>
    <t>3000000223962032</t>
  </si>
  <si>
    <t>3000000223949078</t>
  </si>
  <si>
    <t>3000000223949911</t>
  </si>
  <si>
    <t>3000000223950887</t>
  </si>
  <si>
    <t>3000000223951692</t>
  </si>
  <si>
    <t>3000000223956007</t>
  </si>
  <si>
    <t>3000000223956671</t>
  </si>
  <si>
    <t>3000000223959501</t>
  </si>
  <si>
    <t>3000000223950433</t>
  </si>
  <si>
    <t>3000000223951837</t>
  </si>
  <si>
    <t>3000000223957657</t>
  </si>
  <si>
    <t>3000000223962582</t>
  </si>
  <si>
    <t>3000000223965493</t>
  </si>
  <si>
    <t>3000000223965838</t>
  </si>
  <si>
    <t>3000000224057474</t>
  </si>
  <si>
    <t>3000000224059028</t>
  </si>
  <si>
    <t>3000000224059091</t>
  </si>
  <si>
    <t>3000000224057712</t>
  </si>
  <si>
    <t>3000000224057810</t>
  </si>
  <si>
    <t>3000000224053198</t>
  </si>
  <si>
    <t>3000000224057687</t>
  </si>
  <si>
    <t>3000000224057715</t>
  </si>
  <si>
    <t>3000000224031522</t>
  </si>
  <si>
    <t>3000000224032592</t>
  </si>
  <si>
    <t>3000000224057815</t>
  </si>
  <si>
    <t>3000000223966592</t>
  </si>
  <si>
    <t>3000000224032419</t>
  </si>
  <si>
    <t>3000000224053280</t>
  </si>
  <si>
    <t>3000000223966814</t>
  </si>
  <si>
    <t>3000000224054208</t>
  </si>
  <si>
    <t>3000000224055758</t>
  </si>
  <si>
    <t>3000000224059365</t>
  </si>
  <si>
    <t>3000000224059420</t>
  </si>
  <si>
    <t>3000000224053283</t>
  </si>
  <si>
    <t>3000000224114811</t>
  </si>
  <si>
    <t>3000000224113287</t>
  </si>
  <si>
    <t>3000000224112988</t>
  </si>
  <si>
    <t>3000000224113197</t>
  </si>
  <si>
    <t>3000000224113265</t>
  </si>
  <si>
    <t>3000000224113470</t>
  </si>
  <si>
    <t>3000000224106392</t>
  </si>
  <si>
    <t>3000000224106243</t>
  </si>
  <si>
    <t>3000000224144674</t>
  </si>
  <si>
    <t>3000000224162808</t>
  </si>
  <si>
    <t>3000000224185528</t>
  </si>
  <si>
    <t>3000000224185447</t>
  </si>
  <si>
    <t>3000000224138226</t>
  </si>
  <si>
    <t>3000000224157020</t>
  </si>
  <si>
    <t>3000000224135129</t>
  </si>
  <si>
    <t>3000000224249978</t>
  </si>
  <si>
    <t>3000000224249864</t>
  </si>
  <si>
    <t>3000000224253216</t>
  </si>
  <si>
    <t>3000000224209420</t>
  </si>
  <si>
    <t>3000000224290202</t>
  </si>
  <si>
    <t>3000000224290275</t>
  </si>
  <si>
    <t>3000000224290773</t>
  </si>
  <si>
    <t>3000000224292632</t>
  </si>
  <si>
    <t>3000000224320479</t>
  </si>
  <si>
    <t>3000000224294852</t>
  </si>
  <si>
    <t>3000000224392484</t>
  </si>
  <si>
    <t>3000000224470439</t>
  </si>
  <si>
    <t>3000000224388752</t>
  </si>
  <si>
    <t>3000000224348981</t>
  </si>
  <si>
    <t>3000000224351641</t>
  </si>
  <si>
    <t>3000000224349148</t>
  </si>
  <si>
    <t>3000000224389394</t>
  </si>
  <si>
    <t>3000000224389803</t>
  </si>
  <si>
    <t>3000000224397238</t>
  </si>
  <si>
    <t>3000000224397486</t>
  </si>
  <si>
    <t>3000000224397541</t>
  </si>
  <si>
    <t>3000000224472272</t>
  </si>
  <si>
    <t>3000000224388669</t>
  </si>
  <si>
    <t>3000000224472034</t>
  </si>
  <si>
    <t>3000000224472255</t>
  </si>
  <si>
    <t>3000000224472281</t>
  </si>
  <si>
    <t>3000000224473061</t>
  </si>
  <si>
    <t>3000000224522309</t>
  </si>
  <si>
    <t>3000000224520236</t>
  </si>
  <si>
    <t>3000000224520233</t>
  </si>
  <si>
    <t>3000000224520224</t>
  </si>
  <si>
    <t>3000000224520277</t>
  </si>
  <si>
    <t>3000000224525499</t>
  </si>
  <si>
    <t>3000000224519387</t>
  </si>
  <si>
    <t>3000000224520291</t>
  </si>
  <si>
    <t>3000000224521894</t>
  </si>
  <si>
    <t>3000000224522089</t>
  </si>
  <si>
    <t>3000000224522212</t>
  </si>
  <si>
    <t>3000000224522476</t>
  </si>
  <si>
    <t>3000000224522471</t>
  </si>
  <si>
    <t>3000000224522478</t>
  </si>
  <si>
    <t>3000000224524219</t>
  </si>
  <si>
    <t>3000000224524331</t>
  </si>
  <si>
    <t>3000000224524818</t>
  </si>
  <si>
    <t>3000000224525194</t>
  </si>
  <si>
    <t>3000000224525294</t>
  </si>
  <si>
    <t>3000000224525558</t>
  </si>
  <si>
    <t>3000000224613545</t>
  </si>
  <si>
    <t>3000000224613356</t>
  </si>
  <si>
    <t>3000000224621961</t>
  </si>
  <si>
    <t>3000000224621608</t>
  </si>
  <si>
    <t>3000000224621863</t>
  </si>
  <si>
    <t>3000000224621938</t>
  </si>
  <si>
    <t>3000000224621944</t>
  </si>
  <si>
    <t>3000000224621869</t>
  </si>
  <si>
    <t>3000000224621866</t>
  </si>
  <si>
    <t>3000000224621941</t>
  </si>
  <si>
    <t>3000000224615862</t>
  </si>
  <si>
    <t>3000000224619481</t>
  </si>
  <si>
    <t>3000000224619350</t>
  </si>
  <si>
    <t>3000000224619833</t>
  </si>
  <si>
    <t>3000000224620379</t>
  </si>
  <si>
    <t>3000000224620377</t>
  </si>
  <si>
    <t>3000000224620314</t>
  </si>
  <si>
    <t>3000000224620463</t>
  </si>
  <si>
    <t>3000000224620673</t>
  </si>
  <si>
    <t>3000000224631576</t>
  </si>
  <si>
    <t>3000000224664833</t>
  </si>
  <si>
    <t>3000000224658910</t>
  </si>
  <si>
    <t>3000000224658461</t>
  </si>
  <si>
    <t>3000000224658867</t>
  </si>
  <si>
    <t>3000000224658464</t>
  </si>
  <si>
    <t>3000000224633331</t>
  </si>
  <si>
    <t>3000000224634481</t>
  </si>
  <si>
    <t>3000000224659390</t>
  </si>
  <si>
    <t>3000000224664594</t>
  </si>
  <si>
    <t>3000000224665214</t>
  </si>
  <si>
    <t>3000000224670432</t>
  </si>
  <si>
    <t>3000000224658954</t>
  </si>
  <si>
    <t>3000000224658936</t>
  </si>
  <si>
    <t>3000000224658951</t>
  </si>
  <si>
    <t>3000000224658467</t>
  </si>
  <si>
    <t>3000000224673636</t>
  </si>
  <si>
    <t>3000000224672036</t>
  </si>
  <si>
    <t>3000000224672039</t>
  </si>
  <si>
    <t>3000000224685209</t>
  </si>
  <si>
    <t>3000000224724531</t>
  </si>
  <si>
    <t>3000000224724534</t>
  </si>
  <si>
    <t>3000000224724561</t>
  </si>
  <si>
    <t>3000000224724591</t>
  </si>
  <si>
    <t>3000000224697862</t>
  </si>
  <si>
    <t>3000000224710465</t>
  </si>
  <si>
    <t>3000000224717282</t>
  </si>
  <si>
    <t>3000000224722228</t>
  </si>
  <si>
    <t>3000000224722323</t>
  </si>
  <si>
    <t>3000000224722372</t>
  </si>
  <si>
    <t>3000000224723103</t>
  </si>
  <si>
    <t>3000000224723245</t>
  </si>
  <si>
    <t>3000000224722225</t>
  </si>
  <si>
    <t>3000000224734341</t>
  </si>
  <si>
    <t>3000000224734276</t>
  </si>
  <si>
    <t>3000000224724600</t>
  </si>
  <si>
    <t>3000000224717111</t>
  </si>
  <si>
    <t>3000000224717184</t>
  </si>
  <si>
    <t>3000000224734259</t>
  </si>
  <si>
    <t>3000000224734216</t>
  </si>
  <si>
    <t>3000000224734292</t>
  </si>
  <si>
    <t>3000000224734202</t>
  </si>
  <si>
    <t>3000000224734185</t>
  </si>
  <si>
    <t>3000000224734144</t>
  </si>
  <si>
    <t>3000000224734283</t>
  </si>
  <si>
    <t>3000000224734279</t>
  </si>
  <si>
    <t>3000000224734249</t>
  </si>
  <si>
    <t>3000000224727517</t>
  </si>
  <si>
    <t>3000000224689216</t>
  </si>
  <si>
    <t>3000000224689214</t>
  </si>
  <si>
    <t>3000000224687612</t>
  </si>
  <si>
    <t>3000000224716815</t>
  </si>
  <si>
    <t>3000000224718355</t>
  </si>
  <si>
    <t>3000000224718565</t>
  </si>
  <si>
    <t>3000000224719693</t>
  </si>
  <si>
    <t>3000000224720263</t>
  </si>
  <si>
    <t>3000000224720429</t>
  </si>
  <si>
    <t>3000000224720876</t>
  </si>
  <si>
    <t>3000000224721205</t>
  </si>
  <si>
    <t>3000000224724949</t>
  </si>
  <si>
    <t>3000000224725157</t>
  </si>
  <si>
    <t>3000000224727454</t>
  </si>
  <si>
    <t>3000000224727678</t>
  </si>
  <si>
    <t>3000000224729797</t>
  </si>
  <si>
    <t>3000000224732334</t>
  </si>
  <si>
    <t>3000000224732469</t>
  </si>
  <si>
    <t>3000000224717173</t>
  </si>
  <si>
    <t>3000000224717076</t>
  </si>
  <si>
    <t>3000000224785078</t>
  </si>
  <si>
    <t>3000000224784034</t>
  </si>
  <si>
    <t>3000000224787163</t>
  </si>
  <si>
    <t>3000000224788483</t>
  </si>
  <si>
    <t>3000000224785920</t>
  </si>
  <si>
    <t>3000000224785816</t>
  </si>
  <si>
    <t>3000000224785082</t>
  </si>
  <si>
    <t>3000000224781148</t>
  </si>
  <si>
    <t>3000000224785641</t>
  </si>
  <si>
    <t>3000000224785962</t>
  </si>
  <si>
    <t>3000000224790117</t>
  </si>
  <si>
    <t>3000000224763154</t>
  </si>
  <si>
    <t>3000000224781000</t>
  </si>
  <si>
    <t>3000000224747026</t>
  </si>
  <si>
    <t>3000000224747291</t>
  </si>
  <si>
    <t>3000000224747558</t>
  </si>
  <si>
    <t>3000000224748034</t>
  </si>
  <si>
    <t>3000000224748342</t>
  </si>
  <si>
    <t>3000000224778122</t>
  </si>
  <si>
    <t>3000000224778668</t>
  </si>
  <si>
    <t>3000000224779591</t>
  </si>
  <si>
    <t>3000000224780088</t>
  </si>
  <si>
    <t>3000000224780368</t>
  </si>
  <si>
    <t>3000000224787554</t>
  </si>
  <si>
    <t>3000000224782588</t>
  </si>
  <si>
    <t>3000000224786202</t>
  </si>
  <si>
    <t>3000000224782739</t>
  </si>
  <si>
    <t>3000000224780521</t>
  </si>
  <si>
    <t>3000000224833447</t>
  </si>
  <si>
    <t>3000000224846944</t>
  </si>
  <si>
    <t>3000000224855667</t>
  </si>
  <si>
    <t>3000000224854524</t>
  </si>
  <si>
    <t>3000000224803964</t>
  </si>
  <si>
    <t>3000000224868114</t>
  </si>
  <si>
    <t>3000000224855623</t>
  </si>
  <si>
    <t>3000000224857523</t>
  </si>
  <si>
    <t>3000000224859282</t>
  </si>
  <si>
    <t>3000000224864274</t>
  </si>
  <si>
    <t>3000000224862800</t>
  </si>
  <si>
    <t>3000000224865567</t>
  </si>
  <si>
    <t>3000000224865565</t>
  </si>
  <si>
    <t>3000000224866266</t>
  </si>
  <si>
    <t>3000000224845794</t>
  </si>
  <si>
    <t>3000000224921573</t>
  </si>
  <si>
    <t>3000000224911182</t>
  </si>
  <si>
    <t>3000000224885154</t>
  </si>
  <si>
    <t>3000000224887344</t>
  </si>
  <si>
    <t>3000000224887791</t>
  </si>
  <si>
    <t>3000000224911824</t>
  </si>
  <si>
    <t>3000000224912098</t>
  </si>
  <si>
    <t>3000000224912247</t>
  </si>
  <si>
    <t>3000000224914768</t>
  </si>
  <si>
    <t>3000000224914763</t>
  </si>
  <si>
    <t>3000000224915164</t>
  </si>
  <si>
    <t>3000000224914957</t>
  </si>
  <si>
    <t>3000000224915508</t>
  </si>
  <si>
    <t>3000000224915937</t>
  </si>
  <si>
    <t>3000000224917363</t>
  </si>
  <si>
    <t>3000000224919823</t>
  </si>
  <si>
    <t>3000000224921889</t>
  </si>
  <si>
    <t>3000000224922263</t>
  </si>
  <si>
    <t>3000000224922630</t>
  </si>
  <si>
    <t>3000000224922991</t>
  </si>
  <si>
    <t>3000000224933135</t>
  </si>
  <si>
    <t>3000000224933007</t>
  </si>
  <si>
    <t>3000000224933234</t>
  </si>
  <si>
    <t>3000000224933236</t>
  </si>
  <si>
    <t>3000000224910791</t>
  </si>
  <si>
    <t>3000000224945777</t>
  </si>
  <si>
    <t>3000000224998806</t>
  </si>
  <si>
    <t>3000000224975688</t>
  </si>
  <si>
    <t>3000000224975873</t>
  </si>
  <si>
    <t>3000000224975930</t>
  </si>
  <si>
    <t>3000000224975887</t>
  </si>
  <si>
    <t>3000000224975916</t>
  </si>
  <si>
    <t>3000000224998188</t>
  </si>
  <si>
    <t>3000000224998231</t>
  </si>
  <si>
    <t>3000000224975649</t>
  </si>
  <si>
    <t>3000000225313777</t>
  </si>
  <si>
    <t>3000000224956904</t>
  </si>
  <si>
    <t>3000000224956830</t>
  </si>
  <si>
    <t>3000000224974840</t>
  </si>
  <si>
    <t>3000000224976333</t>
  </si>
  <si>
    <t>3000000224979215</t>
  </si>
  <si>
    <t>3000000224979793</t>
  </si>
  <si>
    <t>3000000225000473</t>
  </si>
  <si>
    <t>3000000225000287</t>
  </si>
  <si>
    <t>3000000225003258</t>
  </si>
  <si>
    <t>3000000225003352</t>
  </si>
  <si>
    <t>3000000225004373</t>
  </si>
  <si>
    <t>3000000225078497</t>
  </si>
  <si>
    <t>3000000225073273</t>
  </si>
  <si>
    <t>3000000225073697</t>
  </si>
  <si>
    <t>3000000225074474</t>
  </si>
  <si>
    <t>3000000225136733</t>
  </si>
  <si>
    <t>3000000225133919</t>
  </si>
  <si>
    <t>3000000225099524</t>
  </si>
  <si>
    <t>3000000225133724</t>
  </si>
  <si>
    <t>3000000225138490</t>
  </si>
  <si>
    <t>3000000225136795</t>
  </si>
  <si>
    <t>3000000225133727</t>
  </si>
  <si>
    <t>3000000225133933</t>
  </si>
  <si>
    <t>3000000225136778</t>
  </si>
  <si>
    <t>3000000225136751</t>
  </si>
  <si>
    <t>3000000225136754</t>
  </si>
  <si>
    <t>3000000225136784</t>
  </si>
  <si>
    <t>3000000225098791</t>
  </si>
  <si>
    <t>3000000225100981</t>
  </si>
  <si>
    <t>3000000225117278</t>
  </si>
  <si>
    <t>3000000225132311</t>
  </si>
  <si>
    <t>3000000225134994</t>
  </si>
  <si>
    <t>3000000225135173</t>
  </si>
  <si>
    <t>3000000225135133</t>
  </si>
  <si>
    <t>3000000225135891</t>
  </si>
  <si>
    <t>3000000225227131</t>
  </si>
  <si>
    <t>3000000225176150</t>
  </si>
  <si>
    <t>3000000225241305</t>
  </si>
  <si>
    <t>3000000225239395</t>
  </si>
  <si>
    <t>3000000225174987</t>
  </si>
  <si>
    <t>3000000225242148</t>
  </si>
  <si>
    <t>3000000225175040</t>
  </si>
  <si>
    <t>3000000225175043</t>
  </si>
  <si>
    <t>3000000225175033</t>
  </si>
  <si>
    <t>3000000225229237</t>
  </si>
  <si>
    <t>3000000225245663</t>
  </si>
  <si>
    <t>3000000225174505</t>
  </si>
  <si>
    <t>3000000225164781</t>
  </si>
  <si>
    <t>3000000225239738</t>
  </si>
  <si>
    <t>3000000225239549</t>
  </si>
  <si>
    <t>3000000225246649</t>
  </si>
  <si>
    <t>3000000225227247</t>
  </si>
  <si>
    <t>3000000225313774</t>
  </si>
  <si>
    <t>3000000225228359</t>
  </si>
  <si>
    <t>3000000225230190</t>
  </si>
  <si>
    <t>3000000225230419</t>
  </si>
  <si>
    <t>3000000225303411</t>
  </si>
  <si>
    <t>3000000225320949</t>
  </si>
  <si>
    <t>3000000225313527</t>
  </si>
  <si>
    <t>3000000225311906</t>
  </si>
  <si>
    <t>3000000225306985</t>
  </si>
  <si>
    <t>3000000225306996</t>
  </si>
  <si>
    <t>3000000225299852</t>
  </si>
  <si>
    <t>3000000225306999</t>
  </si>
  <si>
    <t>3000000225303396</t>
  </si>
  <si>
    <t>3000000225295319</t>
  </si>
  <si>
    <t>3000000225307042</t>
  </si>
  <si>
    <t>3000000225307014</t>
  </si>
  <si>
    <t>3000000225307045</t>
  </si>
  <si>
    <t>3000000225322981</t>
  </si>
  <si>
    <t>3000000225321981</t>
  </si>
  <si>
    <t>3000000225322511</t>
  </si>
  <si>
    <t>3000000225322491</t>
  </si>
  <si>
    <t>3000000225313655</t>
  </si>
  <si>
    <t>3000000225318830</t>
  </si>
  <si>
    <t>3000000225257849</t>
  </si>
  <si>
    <t>3000000225307481</t>
  </si>
  <si>
    <t>3000000225307566</t>
  </si>
  <si>
    <t>3000000225308345</t>
  </si>
  <si>
    <t>3000000225308823</t>
  </si>
  <si>
    <t>3000000225310531</t>
  </si>
  <si>
    <t>3000000225310633</t>
  </si>
  <si>
    <t>3000000225376968</t>
  </si>
  <si>
    <t>3000000225371677</t>
  </si>
  <si>
    <t>3000000225375304</t>
  </si>
  <si>
    <t>3000000225377958</t>
  </si>
  <si>
    <t>3000000225376836</t>
  </si>
  <si>
    <t>3000000225375920</t>
  </si>
  <si>
    <t>3000000225376833</t>
  </si>
  <si>
    <t>3000000225376509</t>
  </si>
  <si>
    <t>3000000225376942</t>
  </si>
  <si>
    <t>3000000225376709</t>
  </si>
  <si>
    <t>3000000225376918</t>
  </si>
  <si>
    <t>3000000225376906</t>
  </si>
  <si>
    <t>3000000225383480</t>
  </si>
  <si>
    <t>3000000225375039</t>
  </si>
  <si>
    <t>3000000225383457</t>
  </si>
  <si>
    <t>3000000225383472</t>
  </si>
  <si>
    <t>3000000225342291</t>
  </si>
  <si>
    <t>3000000225342782</t>
  </si>
  <si>
    <t>3000000225343612</t>
  </si>
  <si>
    <t>3000000225342787</t>
  </si>
  <si>
    <t>3000000225343619</t>
  </si>
  <si>
    <t>3000000225372497</t>
  </si>
  <si>
    <t>3000000225373228</t>
  </si>
  <si>
    <t>3000000225374925</t>
  </si>
  <si>
    <t>3000000225375362</t>
  </si>
  <si>
    <t>3000000225375880</t>
  </si>
  <si>
    <t>3000000225377093</t>
  </si>
  <si>
    <t>3000000225378371</t>
  </si>
  <si>
    <t>3000000225379531</t>
  </si>
  <si>
    <t>3000000225381177</t>
  </si>
  <si>
    <t>3000000225423234</t>
  </si>
  <si>
    <t>3000000225440711</t>
  </si>
  <si>
    <t>3000000225717411</t>
  </si>
  <si>
    <t>3000000225440401</t>
  </si>
  <si>
    <t>3000000225399815</t>
  </si>
  <si>
    <t>3000000225399935</t>
  </si>
  <si>
    <t>3000000225400231</t>
  </si>
  <si>
    <t>3000000225399951</t>
  </si>
  <si>
    <t>3000000225433638</t>
  </si>
  <si>
    <t>3000000225423771</t>
  </si>
  <si>
    <t>3000000225422845</t>
  </si>
  <si>
    <t>3000000225423146</t>
  </si>
  <si>
    <t>3000000225423115</t>
  </si>
  <si>
    <t>3000000225423193</t>
  </si>
  <si>
    <t>3000000225422457</t>
  </si>
  <si>
    <t>3000000225422498</t>
  </si>
  <si>
    <t>3000000225414158</t>
  </si>
  <si>
    <t>3000000225422575</t>
  </si>
  <si>
    <t>3000000225422559</t>
  </si>
  <si>
    <t>3000000225422545</t>
  </si>
  <si>
    <t>3000000225422818</t>
  </si>
  <si>
    <t>3000000225422824</t>
  </si>
  <si>
    <t>3000000225422863</t>
  </si>
  <si>
    <t>3000000225422911</t>
  </si>
  <si>
    <t>3000000225441264</t>
  </si>
  <si>
    <t>3000000225438926</t>
  </si>
  <si>
    <t>3000000225437801</t>
  </si>
  <si>
    <t>3000000225437993</t>
  </si>
  <si>
    <t>3000000225438229</t>
  </si>
  <si>
    <t>3000000225438427</t>
  </si>
  <si>
    <t>3000000225438562</t>
  </si>
  <si>
    <t>3000000225443147</t>
  </si>
  <si>
    <t>3000000225439702</t>
  </si>
  <si>
    <t>3000000225440199</t>
  </si>
  <si>
    <t>3000000225441565</t>
  </si>
  <si>
    <t>3000000225441591</t>
  </si>
  <si>
    <t>3000000225485767</t>
  </si>
  <si>
    <t>3000000225494971</t>
  </si>
  <si>
    <t>3000000225495717</t>
  </si>
  <si>
    <t>3000000225499339</t>
  </si>
  <si>
    <t>3000000225486058</t>
  </si>
  <si>
    <t>3000000225496724</t>
  </si>
  <si>
    <t>3000000225485748</t>
  </si>
  <si>
    <t>3000000225487233</t>
  </si>
  <si>
    <t>3000000225487117</t>
  </si>
  <si>
    <t>3000000225487104</t>
  </si>
  <si>
    <t>3000000225487217</t>
  </si>
  <si>
    <t>3000000225488684</t>
  </si>
  <si>
    <t>3000000225485865</t>
  </si>
  <si>
    <t>3000000225485947</t>
  </si>
  <si>
    <t>3000000225485854</t>
  </si>
  <si>
    <t>3000000225463746</t>
  </si>
  <si>
    <t>3000000225485744</t>
  </si>
  <si>
    <t>3000000225497047</t>
  </si>
  <si>
    <t>3000000225497536</t>
  </si>
  <si>
    <t>3000000225500048</t>
  </si>
  <si>
    <t>3000000225500796</t>
  </si>
  <si>
    <t>3000000225587689</t>
  </si>
  <si>
    <t>3000000225593704</t>
  </si>
  <si>
    <t>3000000225590998</t>
  </si>
  <si>
    <t>3000000225517870</t>
  </si>
  <si>
    <t>3000000225595781</t>
  </si>
  <si>
    <t>3000000225595726</t>
  </si>
  <si>
    <t>3000000225595703</t>
  </si>
  <si>
    <t>3000000225595745</t>
  </si>
  <si>
    <t>3000000225595784</t>
  </si>
  <si>
    <t>3000000225595841</t>
  </si>
  <si>
    <t>3000000225597302</t>
  </si>
  <si>
    <t>3000000225597285</t>
  </si>
  <si>
    <t>3000000225597310</t>
  </si>
  <si>
    <t>3000000225597272</t>
  </si>
  <si>
    <t>3000000225595811</t>
  </si>
  <si>
    <t>3000000225519075</t>
  </si>
  <si>
    <t>3000000225594961</t>
  </si>
  <si>
    <t>3000000225591464</t>
  </si>
  <si>
    <t>3000000225588964</t>
  </si>
  <si>
    <t>3000000225590531</t>
  </si>
  <si>
    <t>3000000225590442</t>
  </si>
  <si>
    <t>3000000225590439</t>
  </si>
  <si>
    <t>3000000225589692</t>
  </si>
  <si>
    <t>3000000225589783</t>
  </si>
  <si>
    <t>3000000225589786</t>
  </si>
  <si>
    <t>3000000225548491</t>
  </si>
  <si>
    <t>3000000225552928</t>
  </si>
  <si>
    <t>3000000225586188</t>
  </si>
  <si>
    <t>3000000225586460</t>
  </si>
  <si>
    <t>3000000225637561</t>
  </si>
  <si>
    <t>3000000225637317</t>
  </si>
  <si>
    <t>3000000225637568</t>
  </si>
  <si>
    <t>3000000225647639</t>
  </si>
  <si>
    <t>3000000225647641</t>
  </si>
  <si>
    <t>3000000225643956</t>
  </si>
  <si>
    <t>3000000225647673</t>
  </si>
  <si>
    <t>3000000225638000</t>
  </si>
  <si>
    <t>3000000225646820</t>
  </si>
  <si>
    <t>3000000225647688</t>
  </si>
  <si>
    <t>3000000225647624</t>
  </si>
  <si>
    <t>3000000225638408</t>
  </si>
  <si>
    <t>3000000225642741</t>
  </si>
  <si>
    <t>3000000225709394</t>
  </si>
  <si>
    <t>3000000225716662</t>
  </si>
  <si>
    <t>3000000225718405</t>
  </si>
  <si>
    <t>3000000225718918</t>
  </si>
  <si>
    <t>3000000225718872</t>
  </si>
  <si>
    <t>3000000225665682</t>
  </si>
  <si>
    <t>3000000225710754</t>
  </si>
  <si>
    <t>3000000225710878</t>
  </si>
  <si>
    <t>3000000225709775</t>
  </si>
  <si>
    <t>3000000225709978</t>
  </si>
  <si>
    <t>3000000225710333</t>
  </si>
  <si>
    <t>3000000225710523</t>
  </si>
  <si>
    <t>3000000225710604</t>
  </si>
  <si>
    <t>3000000225710746</t>
  </si>
  <si>
    <t>3000000225710893</t>
  </si>
  <si>
    <t>3000000225711049</t>
  </si>
  <si>
    <t>3000000225712492</t>
  </si>
  <si>
    <t>3000000225712598</t>
  </si>
  <si>
    <t>4500674693</t>
  </si>
  <si>
    <t>3000000225712801</t>
  </si>
  <si>
    <t>3000000225712988</t>
  </si>
  <si>
    <t>3000000225713342</t>
  </si>
  <si>
    <t>3000000225769300</t>
  </si>
  <si>
    <t>3000000225796125</t>
  </si>
  <si>
    <t>3000000225769330</t>
  </si>
  <si>
    <t>3000000225769361</t>
  </si>
  <si>
    <t>3000000225769262</t>
  </si>
  <si>
    <t>3000000225791716</t>
  </si>
  <si>
    <t>3000000225769265</t>
  </si>
  <si>
    <t>3000000225735986</t>
  </si>
  <si>
    <t>3000000225795899</t>
  </si>
  <si>
    <t>3000000225838934</t>
  </si>
  <si>
    <t>3000000225839042</t>
  </si>
  <si>
    <t>3000000225839511</t>
  </si>
  <si>
    <t>3000000225838844</t>
  </si>
  <si>
    <t>3000000225839879</t>
  </si>
  <si>
    <t>3000000225838828</t>
  </si>
  <si>
    <t>3000000225838883</t>
  </si>
  <si>
    <t>3000000225838815</t>
  </si>
  <si>
    <t>3000000225838931</t>
  </si>
  <si>
    <t>3000000225838909</t>
  </si>
  <si>
    <t>3000000225839505</t>
  </si>
  <si>
    <t>3000000225839514</t>
  </si>
  <si>
    <t>3000000225839580</t>
  </si>
  <si>
    <t>3000000225841295</t>
  </si>
  <si>
    <t>3000000225874534</t>
  </si>
  <si>
    <t>3000000225874560</t>
  </si>
  <si>
    <t>3000000225840568</t>
  </si>
  <si>
    <t>3000000225840874</t>
  </si>
  <si>
    <t>3000000225840248</t>
  </si>
  <si>
    <t>3000000225840564</t>
  </si>
  <si>
    <t>3000000225839896</t>
  </si>
  <si>
    <t>3000000225839892</t>
  </si>
  <si>
    <t>3000000225818291</t>
  </si>
  <si>
    <t>3000000225839533</t>
  </si>
  <si>
    <t>3000000225839573</t>
  </si>
  <si>
    <t>3000000225843537</t>
  </si>
  <si>
    <t>3000000225839877</t>
  </si>
  <si>
    <t>3000000225874316</t>
  </si>
  <si>
    <t>3000000225894200</t>
  </si>
  <si>
    <t>3000000225941622</t>
  </si>
  <si>
    <t>3000000225901511</t>
  </si>
  <si>
    <t>3000000225901474</t>
  </si>
  <si>
    <t>3000000225938598</t>
  </si>
  <si>
    <t>3000000225936894</t>
  </si>
  <si>
    <t>3000000225936009</t>
  </si>
  <si>
    <t>3000000225936937</t>
  </si>
  <si>
    <t>3000000225936891</t>
  </si>
  <si>
    <t>3000000226031566</t>
  </si>
  <si>
    <t>3000000226031604</t>
  </si>
  <si>
    <t>3000000226029962</t>
  </si>
  <si>
    <t>3000000226030297</t>
  </si>
  <si>
    <t>3000000226031704</t>
  </si>
  <si>
    <t>3000000226032116</t>
  </si>
  <si>
    <t>3000000226030290</t>
  </si>
  <si>
    <t>3000000226032273</t>
  </si>
  <si>
    <t>3000000226021431</t>
  </si>
  <si>
    <t>3000000226025385</t>
  </si>
  <si>
    <t>3000000225977371</t>
  </si>
  <si>
    <t>3000000225978894</t>
  </si>
  <si>
    <t>3000000225979372</t>
  </si>
  <si>
    <t>3000000226034994</t>
  </si>
  <si>
    <t>3000000226034644</t>
  </si>
  <si>
    <t>3000000226021592</t>
  </si>
  <si>
    <t>3000000226034610</t>
  </si>
  <si>
    <t>3000000226025399</t>
  </si>
  <si>
    <t>3000000226027104</t>
  </si>
  <si>
    <t>3000000226027938</t>
  </si>
  <si>
    <t>3000000226073436</t>
  </si>
  <si>
    <t>3000000226052898</t>
  </si>
  <si>
    <t>3000000226075253</t>
  </si>
  <si>
    <t>3000000226053014</t>
  </si>
  <si>
    <t>3000000226073478</t>
  </si>
  <si>
    <t>3000000226049967</t>
  </si>
  <si>
    <t>3000000226049736</t>
  </si>
  <si>
    <t>3000000226051374</t>
  </si>
  <si>
    <t>3000000226051382</t>
  </si>
  <si>
    <t>3000000226316364</t>
  </si>
  <si>
    <t>3000000226049947</t>
  </si>
  <si>
    <t>3000000226049632</t>
  </si>
  <si>
    <t>3000000226050411</t>
  </si>
  <si>
    <t>3000000226050398</t>
  </si>
  <si>
    <t>3000000226049585</t>
  </si>
  <si>
    <t>3000000226049557</t>
  </si>
  <si>
    <t>3000000226050402</t>
  </si>
  <si>
    <t>3000000226049944</t>
  </si>
  <si>
    <t>3000000226049555</t>
  </si>
  <si>
    <t>3000000226049389</t>
  </si>
  <si>
    <t>3000000226049327</t>
  </si>
  <si>
    <t>3000000226049325</t>
  </si>
  <si>
    <t>3000000226074443</t>
  </si>
  <si>
    <t>3000000226090703</t>
  </si>
  <si>
    <t>3000000226169228</t>
  </si>
  <si>
    <t>3000000226169716</t>
  </si>
  <si>
    <t>3000000226172284</t>
  </si>
  <si>
    <t>3000000226110157</t>
  </si>
  <si>
    <t>3000000226110193</t>
  </si>
  <si>
    <t>3000000226111162</t>
  </si>
  <si>
    <t>3000000226169691</t>
  </si>
  <si>
    <t>3000000226168101</t>
  </si>
  <si>
    <t>3000000226167458</t>
  </si>
  <si>
    <t>3000000226168185</t>
  </si>
  <si>
    <t>3000000226168167</t>
  </si>
  <si>
    <t>3000000226168104</t>
  </si>
  <si>
    <t>3000000226168754</t>
  </si>
  <si>
    <t>3000000226184604</t>
  </si>
  <si>
    <t>3000000226172745</t>
  </si>
  <si>
    <t>3000000226235709</t>
  </si>
  <si>
    <t>3000000226235278</t>
  </si>
  <si>
    <t>3000000226234332</t>
  </si>
  <si>
    <t>3000000226238289</t>
  </si>
  <si>
    <t>3000000226240721</t>
  </si>
  <si>
    <t>3000000226242492</t>
  </si>
  <si>
    <t>3000000226271781</t>
  </si>
  <si>
    <t>3000000226271731</t>
  </si>
  <si>
    <t>3000000226271761</t>
  </si>
  <si>
    <t>3000000226271721</t>
  </si>
  <si>
    <t>3000000226270828</t>
  </si>
  <si>
    <t>3000000226271811</t>
  </si>
  <si>
    <t>3000000226271801</t>
  </si>
  <si>
    <t>3000000226271751</t>
  </si>
  <si>
    <t>3000000226271442</t>
  </si>
  <si>
    <t>3000000226271485</t>
  </si>
  <si>
    <t>3000000226271508</t>
  </si>
  <si>
    <t>3000000226271511</t>
  </si>
  <si>
    <t>3000000226271445</t>
  </si>
  <si>
    <t>3000000226271488</t>
  </si>
  <si>
    <t>3000000226271821</t>
  </si>
  <si>
    <t>3000000226271479</t>
  </si>
  <si>
    <t>3000000226271406</t>
  </si>
  <si>
    <t>3000000226271409</t>
  </si>
  <si>
    <t>3000000226271502</t>
  </si>
  <si>
    <t>3000000226271372</t>
  </si>
  <si>
    <t>3000000226325723</t>
  </si>
  <si>
    <t>3000000226325498</t>
  </si>
  <si>
    <t>3000000226325657</t>
  </si>
  <si>
    <t>3000000226314031</t>
  </si>
  <si>
    <t>3000000226350134</t>
  </si>
  <si>
    <t>3000000226407003</t>
  </si>
  <si>
    <t>3000000226407029</t>
  </si>
  <si>
    <t>3000000226350591</t>
  </si>
  <si>
    <t>3000000226349906</t>
  </si>
  <si>
    <t>3000000226350448</t>
  </si>
  <si>
    <t>3000000226350542</t>
  </si>
  <si>
    <t>3000000226350553</t>
  </si>
  <si>
    <t>3000000226350550</t>
  </si>
  <si>
    <t>3000000226381109</t>
  </si>
  <si>
    <t>3000000226386348</t>
  </si>
  <si>
    <t>3000000226386138</t>
  </si>
  <si>
    <t>3000000226386353</t>
  </si>
  <si>
    <t>3000000226386361</t>
  </si>
  <si>
    <t>3000000226381817</t>
  </si>
  <si>
    <t>3000000226394191</t>
  </si>
  <si>
    <t>3000000226406301</t>
  </si>
  <si>
    <t>3000000226405977</t>
  </si>
  <si>
    <t>3000000226406287</t>
  </si>
  <si>
    <t>3000000226406317</t>
  </si>
  <si>
    <t>3000000226406294</t>
  </si>
  <si>
    <t>3000000226376639</t>
  </si>
  <si>
    <t>3000000226380148</t>
  </si>
  <si>
    <t>3000000226381105</t>
  </si>
  <si>
    <t>3000000226394644</t>
  </si>
  <si>
    <t>3000000226394701</t>
  </si>
  <si>
    <t>3000000226394781</t>
  </si>
  <si>
    <t>3000000226405037</t>
  </si>
  <si>
    <t>3000000226406842</t>
  </si>
  <si>
    <t>3000000226479112</t>
  </si>
  <si>
    <t>3000000226438866</t>
  </si>
  <si>
    <t>3000000226486741</t>
  </si>
  <si>
    <t>3000000226439151</t>
  </si>
  <si>
    <t>3000000226438634</t>
  </si>
  <si>
    <t>3000000226438860</t>
  </si>
  <si>
    <t>3000000226486458</t>
  </si>
  <si>
    <t>3000000226495085</t>
  </si>
  <si>
    <t>3000000226489181</t>
  </si>
  <si>
    <t>3000000226437347</t>
  </si>
  <si>
    <t>3000000226498082</t>
  </si>
  <si>
    <t>3000000226489997</t>
  </si>
  <si>
    <t>3000000226493699</t>
  </si>
  <si>
    <t>3000000226493674</t>
  </si>
  <si>
    <t>3000000226493444</t>
  </si>
  <si>
    <t>3000000226438850</t>
  </si>
  <si>
    <t>3000000226477345</t>
  </si>
  <si>
    <t>3000000226477900</t>
  </si>
  <si>
    <t>3000000226492774</t>
  </si>
  <si>
    <t>3000000226540954</t>
  </si>
  <si>
    <t>3000000226563500</t>
  </si>
  <si>
    <t>3000000226562845</t>
  </si>
  <si>
    <t>3000000226516384</t>
  </si>
  <si>
    <t>3000000226516475</t>
  </si>
  <si>
    <t>3000000226516107</t>
  </si>
  <si>
    <t>3000000226574695</t>
  </si>
  <si>
    <t>3000000226573744</t>
  </si>
  <si>
    <t>3000000226513640</t>
  </si>
  <si>
    <t>3000000226513586</t>
  </si>
  <si>
    <t>3000000226512367</t>
  </si>
  <si>
    <t>3000000226512847</t>
  </si>
  <si>
    <t>3000000226513603</t>
  </si>
  <si>
    <t>3000000226513594</t>
  </si>
  <si>
    <t>3000000226513583</t>
  </si>
  <si>
    <t>3000000226574707</t>
  </si>
  <si>
    <t>3000000226564051</t>
  </si>
  <si>
    <t>3000000226577707</t>
  </si>
  <si>
    <t>3000000226577574</t>
  </si>
  <si>
    <t>3000000226512832</t>
  </si>
  <si>
    <t>3000000226513008</t>
  </si>
  <si>
    <t>3000000226513609</t>
  </si>
  <si>
    <t>3000000226573831</t>
  </si>
  <si>
    <t>3000000226605341</t>
  </si>
  <si>
    <t>3000000226633624</t>
  </si>
  <si>
    <t>3000000226633691</t>
  </si>
  <si>
    <t>3000000226633627</t>
  </si>
  <si>
    <t>3000000226633631</t>
  </si>
  <si>
    <t>3000000226633655</t>
  </si>
  <si>
    <t>3000000226633704</t>
  </si>
  <si>
    <t>3000000226613259</t>
  </si>
  <si>
    <t>3000000226600459</t>
  </si>
  <si>
    <t>3000000226635842</t>
  </si>
  <si>
    <t>3000000226599403</t>
  </si>
  <si>
    <t>3000000226634848</t>
  </si>
  <si>
    <t>3000000226627217</t>
  </si>
  <si>
    <t>3000000226625930</t>
  </si>
  <si>
    <t>3000000226625957</t>
  </si>
  <si>
    <t>3000000226657165</t>
  </si>
  <si>
    <t>3000000226657168</t>
  </si>
  <si>
    <t>3000000226657262</t>
  </si>
  <si>
    <t>3000000226657351</t>
  </si>
  <si>
    <t>3000000226691693</t>
  </si>
  <si>
    <t>3000000226702807</t>
  </si>
  <si>
    <t>3000000226693502</t>
  </si>
  <si>
    <t>3000000226693587</t>
  </si>
  <si>
    <t>3000000226688089</t>
  </si>
  <si>
    <t>3000000226661217</t>
  </si>
  <si>
    <t>3000000226661068</t>
  </si>
  <si>
    <t>3000000226660444</t>
  </si>
  <si>
    <t>3000000226693254</t>
  </si>
  <si>
    <t>3000000226702677</t>
  </si>
  <si>
    <t>3000000226748484</t>
  </si>
  <si>
    <t>3000000226726632</t>
  </si>
  <si>
    <t>3000000226748808</t>
  </si>
  <si>
    <t>3000000226748478</t>
  </si>
  <si>
    <t>3000000226723697</t>
  </si>
  <si>
    <t>3000000226748876</t>
  </si>
  <si>
    <t>3000000226749841</t>
  </si>
  <si>
    <t>3000000226829071</t>
  </si>
  <si>
    <t>3000000226832609</t>
  </si>
  <si>
    <t>3000000226832185</t>
  </si>
  <si>
    <t>3000000226825638</t>
  </si>
  <si>
    <t>3000000226833134</t>
  </si>
  <si>
    <t>3000000226825331</t>
  </si>
  <si>
    <t>3000000226833871</t>
  </si>
  <si>
    <t>3000000226833990</t>
  </si>
  <si>
    <t>3000000226833976</t>
  </si>
  <si>
    <t>3000000226840853</t>
  </si>
  <si>
    <t>3000000226840983</t>
  </si>
  <si>
    <t>3000000226840856</t>
  </si>
  <si>
    <t>3000000226840875</t>
  </si>
  <si>
    <t>3000000226841001</t>
  </si>
  <si>
    <t>3000000226840972</t>
  </si>
  <si>
    <t>3000000226826761</t>
  </si>
  <si>
    <t>3000000226826498</t>
  </si>
  <si>
    <t>3000000226841395</t>
  </si>
  <si>
    <t>3000000226829682</t>
  </si>
  <si>
    <t>3000000226825246</t>
  </si>
  <si>
    <t>3000000226822853</t>
  </si>
  <si>
    <t>3000000226774372</t>
  </si>
  <si>
    <t>3000000226833200</t>
  </si>
  <si>
    <t>3000000226832919</t>
  </si>
  <si>
    <t>3000000226828118</t>
  </si>
  <si>
    <t>3000000226780088</t>
  </si>
  <si>
    <t>3000000226808061</t>
  </si>
  <si>
    <t>3000000226825007</t>
  </si>
  <si>
    <t>3000000226833548</t>
  </si>
  <si>
    <t>3000000226901334</t>
  </si>
  <si>
    <t>3000000226902167</t>
  </si>
  <si>
    <t>3000000226901529</t>
  </si>
  <si>
    <t>3000000226901893</t>
  </si>
  <si>
    <t>3000000226861648</t>
  </si>
  <si>
    <t>3000000226862300</t>
  </si>
  <si>
    <t>3000000226861891</t>
  </si>
  <si>
    <t>3000000226908411</t>
  </si>
  <si>
    <t>3000000226902973</t>
  </si>
  <si>
    <t>3000000226904424</t>
  </si>
  <si>
    <t>3000000226908267</t>
  </si>
  <si>
    <t>3000000226903288</t>
  </si>
  <si>
    <t>3000000226863823</t>
  </si>
  <si>
    <t>3000000226863814</t>
  </si>
  <si>
    <t>3000000226863633</t>
  </si>
  <si>
    <t>3000000226907282</t>
  </si>
  <si>
    <t>3000000226902504</t>
  </si>
  <si>
    <t>3000000226902517</t>
  </si>
  <si>
    <t>3000000226902652</t>
  </si>
  <si>
    <t>3000000226900116</t>
  </si>
  <si>
    <t>3000000226907941</t>
  </si>
  <si>
    <t>3000000226908011</t>
  </si>
  <si>
    <t>3000000226863663</t>
  </si>
  <si>
    <t>3000000226903344</t>
  </si>
  <si>
    <t>3000000226903201</t>
  </si>
  <si>
    <t>3000000226861606</t>
  </si>
  <si>
    <t>3000000226863817</t>
  </si>
  <si>
    <t>3000000226863636</t>
  </si>
  <si>
    <t>3000000226871801</t>
  </si>
  <si>
    <t>3000000226904673</t>
  </si>
  <si>
    <t>3000000226904615</t>
  </si>
  <si>
    <t>3000000226904701</t>
  </si>
  <si>
    <t>3000000226904691</t>
  </si>
  <si>
    <t>3000000226863690</t>
  </si>
  <si>
    <t>3000000226861324</t>
  </si>
  <si>
    <t>3000000226904601</t>
  </si>
  <si>
    <t>3000000226863794</t>
  </si>
  <si>
    <t>3000000226908225</t>
  </si>
  <si>
    <t>3000000226908222</t>
  </si>
  <si>
    <t>3000000226863477</t>
  </si>
  <si>
    <t>3000000226863587</t>
  </si>
  <si>
    <t>3000000226904571</t>
  </si>
  <si>
    <t>3000000226904629</t>
  </si>
  <si>
    <t>3000000226904574</t>
  </si>
  <si>
    <t>3000000226904652</t>
  </si>
  <si>
    <t>3000000226904661</t>
  </si>
  <si>
    <t>3000000226904545</t>
  </si>
  <si>
    <t>3000000226904466</t>
  </si>
  <si>
    <t>3000000226907224</t>
  </si>
  <si>
    <t>3000000226942933</t>
  </si>
  <si>
    <t>3000000226942920</t>
  </si>
  <si>
    <t>3000000226942930</t>
  </si>
  <si>
    <t>3000000226942910</t>
  </si>
  <si>
    <t>3000000226942512</t>
  </si>
  <si>
    <t>3000000226942620</t>
  </si>
  <si>
    <t>3000000226942498</t>
  </si>
  <si>
    <t>3000000226941789</t>
  </si>
  <si>
    <t>3000000226942547</t>
  </si>
  <si>
    <t>3000000226942582</t>
  </si>
  <si>
    <t>3000000226942676</t>
  </si>
  <si>
    <t>3000000226942616</t>
  </si>
  <si>
    <t>3000000226942691</t>
  </si>
  <si>
    <t>3000000226942587</t>
  </si>
  <si>
    <t>3000000226943083</t>
  </si>
  <si>
    <t>3000000226942763</t>
  </si>
  <si>
    <t>3000000226942655</t>
  </si>
  <si>
    <t>3000000226942658</t>
  </si>
  <si>
    <t>3000000226942623</t>
  </si>
  <si>
    <t>3000000226950242</t>
  </si>
  <si>
    <t>3000000226942939</t>
  </si>
  <si>
    <t>3000000226942990</t>
  </si>
  <si>
    <t>3000000226942694</t>
  </si>
  <si>
    <t>3000000226942967</t>
  </si>
  <si>
    <t>3000000226942954</t>
  </si>
  <si>
    <t>3000000226942943</t>
  </si>
  <si>
    <t>3000000226942508</t>
  </si>
  <si>
    <t>3000000226942550</t>
  </si>
  <si>
    <t>3000000226941786</t>
  </si>
  <si>
    <t>3000000226942537</t>
  </si>
  <si>
    <t>3000000226942949</t>
  </si>
  <si>
    <t>3000000226942999</t>
  </si>
  <si>
    <t>3000000226942909</t>
  </si>
  <si>
    <t>3000000226942996</t>
  </si>
  <si>
    <t>3000000226942946</t>
  </si>
  <si>
    <t>3000000226942957</t>
  </si>
  <si>
    <t>3000000226943002</t>
  </si>
  <si>
    <t>3000000226943005</t>
  </si>
  <si>
    <t>3000000226952462</t>
  </si>
  <si>
    <t>3000000226944226</t>
  </si>
  <si>
    <t>3000000226945012</t>
  </si>
  <si>
    <t>3000000226930508</t>
  </si>
  <si>
    <t>3000000226922980</t>
  </si>
  <si>
    <t>3000000226948696</t>
  </si>
  <si>
    <t>3000000226925141</t>
  </si>
  <si>
    <t>3000000226950361</t>
  </si>
  <si>
    <t>3000000226924886</t>
  </si>
  <si>
    <t>3000000226959496</t>
  </si>
  <si>
    <t>3000000226959333</t>
  </si>
  <si>
    <t>3000000226956871</t>
  </si>
  <si>
    <t>3000000226956921</t>
  </si>
  <si>
    <t>3000000226957021</t>
  </si>
  <si>
    <t>3000000226956484</t>
  </si>
  <si>
    <t>3000000226956982</t>
  </si>
  <si>
    <t>3000000226952299</t>
  </si>
  <si>
    <t>3000000226952383</t>
  </si>
  <si>
    <t>3000000226952929</t>
  </si>
  <si>
    <t>3000000226953112</t>
  </si>
  <si>
    <t>3000000226953124</t>
  </si>
  <si>
    <t>3000000226953099</t>
  </si>
  <si>
    <t>3000000226953142</t>
  </si>
  <si>
    <t>3000000226955421</t>
  </si>
  <si>
    <t>3000000226955461</t>
  </si>
  <si>
    <t>3000000226955593</t>
  </si>
  <si>
    <t>3000000226955467</t>
  </si>
  <si>
    <t>3000000226956707</t>
  </si>
  <si>
    <t>3000000226956559</t>
  </si>
  <si>
    <t>3000000226956822</t>
  </si>
  <si>
    <t>3000000226956811</t>
  </si>
  <si>
    <t>3000000226956825</t>
  </si>
  <si>
    <t>3000000226956900</t>
  </si>
  <si>
    <t>3000000226956081</t>
  </si>
  <si>
    <t>3000000226956766</t>
  </si>
  <si>
    <t>3000000226958880</t>
  </si>
  <si>
    <t>3000000226958883</t>
  </si>
  <si>
    <t>3000000226959552</t>
  </si>
  <si>
    <t>3000000226959499</t>
  </si>
  <si>
    <t>3000000226959207</t>
  </si>
  <si>
    <t>3000000226959772</t>
  </si>
  <si>
    <t>3000000226959584</t>
  </si>
  <si>
    <t>3000000226959029</t>
  </si>
  <si>
    <t>3000000226959751</t>
  </si>
  <si>
    <t>3000000226959766</t>
  </si>
  <si>
    <t>3000000226959775</t>
  </si>
  <si>
    <t>3000000226959821</t>
  </si>
  <si>
    <t>3000000226959527</t>
  </si>
  <si>
    <t>3000000226959792</t>
  </si>
  <si>
    <t>3000000226959811</t>
  </si>
  <si>
    <t>3000000226959785</t>
  </si>
  <si>
    <t>3000000226959824</t>
  </si>
  <si>
    <t>3000000226959831</t>
  </si>
  <si>
    <t>3000000226959861</t>
  </si>
  <si>
    <t>3000000226959881</t>
  </si>
  <si>
    <t>3000000226959841</t>
  </si>
  <si>
    <t>3000000226959556</t>
  </si>
  <si>
    <t>3000000226960021</t>
  </si>
  <si>
    <t>3000000226959851</t>
  </si>
  <si>
    <t>3000000226957087</t>
  </si>
  <si>
    <t>3000000226957071</t>
  </si>
  <si>
    <t>3000000226958570</t>
  </si>
  <si>
    <t>3000000226958434</t>
  </si>
  <si>
    <t>3000000226958554</t>
  </si>
  <si>
    <t>3000000226958549</t>
  </si>
  <si>
    <t>3000000226958591</t>
  </si>
  <si>
    <t>3000000226958567</t>
  </si>
  <si>
    <t>3000000226958573</t>
  </si>
  <si>
    <t>3000000226958602</t>
  </si>
  <si>
    <t>3000000226958814</t>
  </si>
  <si>
    <t>3000000226958614</t>
  </si>
  <si>
    <t>3000000226958526</t>
  </si>
  <si>
    <t>3000000226958588</t>
  </si>
  <si>
    <t>3000000226958861</t>
  </si>
  <si>
    <t>3000000227015624</t>
  </si>
  <si>
    <t>3000000227021563</t>
  </si>
  <si>
    <t>3000000227010281</t>
  </si>
  <si>
    <t>3000000227010311</t>
  </si>
  <si>
    <t>3000000227010718</t>
  </si>
  <si>
    <t>3000000227010685</t>
  </si>
  <si>
    <t>3000000227010397</t>
  </si>
  <si>
    <t>3000000227010637</t>
  </si>
  <si>
    <t>3000000227010851</t>
  </si>
  <si>
    <t>3000000227010871</t>
  </si>
  <si>
    <t>3000000227010901</t>
  </si>
  <si>
    <t>3000000227010799</t>
  </si>
  <si>
    <t>3000000227010241</t>
  </si>
  <si>
    <t>3000000227010238</t>
  </si>
  <si>
    <t>3000000227001868</t>
  </si>
  <si>
    <t>3000000227001921</t>
  </si>
  <si>
    <t>3000000227000238</t>
  </si>
  <si>
    <t>3000000226989197</t>
  </si>
  <si>
    <t>3000000226995013</t>
  </si>
  <si>
    <t>3000000226985420</t>
  </si>
  <si>
    <t>3000000226981789</t>
  </si>
  <si>
    <t>3000000226981864</t>
  </si>
  <si>
    <t>3000000226981894</t>
  </si>
  <si>
    <t>3000000226981891</t>
  </si>
  <si>
    <t>3000000226981854</t>
  </si>
  <si>
    <t>3000000226981629</t>
  </si>
  <si>
    <t>3000000226981636</t>
  </si>
  <si>
    <t>3000000226981439</t>
  </si>
  <si>
    <t>3000000226981514</t>
  </si>
  <si>
    <t>3000000226980474</t>
  </si>
  <si>
    <t>3000000226981381</t>
  </si>
  <si>
    <t>3000000226980585</t>
  </si>
  <si>
    <t>3000000226980582</t>
  </si>
  <si>
    <t>3000000226980571</t>
  </si>
  <si>
    <t>3000000226980540</t>
  </si>
  <si>
    <t>3000000226980367</t>
  </si>
  <si>
    <t>3000000226980381</t>
  </si>
  <si>
    <t>3000000226980323</t>
  </si>
  <si>
    <t>3000000226980306</t>
  </si>
  <si>
    <t>3000000226979723</t>
  </si>
  <si>
    <t>3000000226979562</t>
  </si>
  <si>
    <t>3000000226979322</t>
  </si>
  <si>
    <t>3000000227023469</t>
  </si>
  <si>
    <t>3000000227012575</t>
  </si>
  <si>
    <t>3000000227011791</t>
  </si>
  <si>
    <t>3000000226980523</t>
  </si>
  <si>
    <t>3000000226979401</t>
  </si>
  <si>
    <t>3000000226979325</t>
  </si>
  <si>
    <t>3000000226979346</t>
  </si>
  <si>
    <t>3000000226979376</t>
  </si>
  <si>
    <t>3000000226979373</t>
  </si>
  <si>
    <t>3000000226979304</t>
  </si>
  <si>
    <t>3000000226979275</t>
  </si>
  <si>
    <t>3000000226979355</t>
  </si>
  <si>
    <t>3000000226979239</t>
  </si>
  <si>
    <t>3000000226979314</t>
  </si>
  <si>
    <t>3000000227020101</t>
  </si>
  <si>
    <t>3000000227021027</t>
  </si>
  <si>
    <t>3000000227039643</t>
  </si>
  <si>
    <t>3000000227090615</t>
  </si>
  <si>
    <t>3000000227087683</t>
  </si>
  <si>
    <t>3000000227138772</t>
  </si>
  <si>
    <t>3000000227142097</t>
  </si>
  <si>
    <t>3000000227129297</t>
  </si>
  <si>
    <t>3000000227142708</t>
  </si>
  <si>
    <t>3000000227129515</t>
  </si>
  <si>
    <t>3000000227130094</t>
  </si>
  <si>
    <t>3000000227142958</t>
  </si>
  <si>
    <t>3000000227090603</t>
  </si>
  <si>
    <t>3000000227090598</t>
  </si>
  <si>
    <t>3000000227091032</t>
  </si>
  <si>
    <t>3000000227136974</t>
  </si>
  <si>
    <t>3000000227136971</t>
  </si>
  <si>
    <t>3000000227087807</t>
  </si>
  <si>
    <t>3000000227087993</t>
  </si>
  <si>
    <t>3000000227087974</t>
  </si>
  <si>
    <t>3000000227094194</t>
  </si>
  <si>
    <t>3000000227189488</t>
  </si>
  <si>
    <t>3000000227189159</t>
  </si>
  <si>
    <t>3000000227160598</t>
  </si>
  <si>
    <t>3000000227200991</t>
  </si>
  <si>
    <t>3000000227162155</t>
  </si>
  <si>
    <t>3000000227160687</t>
  </si>
  <si>
    <t>3000000227160621</t>
  </si>
  <si>
    <t>3000000227160566</t>
  </si>
  <si>
    <t>3000000227161791</t>
  </si>
  <si>
    <t>3000000227161933</t>
  </si>
  <si>
    <t>3000000227189375</t>
  </si>
  <si>
    <t>3000000227160299</t>
  </si>
  <si>
    <t>3000000227160163</t>
  </si>
  <si>
    <t>3000000227160331</t>
  </si>
  <si>
    <t>3000000227160351</t>
  </si>
  <si>
    <t>3000000227160005</t>
  </si>
  <si>
    <t>3000000227160177</t>
  </si>
  <si>
    <t>3000000227160391</t>
  </si>
  <si>
    <t>3000000227160275</t>
  </si>
  <si>
    <t>3000000227160315</t>
  </si>
  <si>
    <t>3000000227160341</t>
  </si>
  <si>
    <t>3000000227160372</t>
  </si>
  <si>
    <t>3000000227160381</t>
  </si>
  <si>
    <t>3000000227160361</t>
  </si>
  <si>
    <t>3000000227204675</t>
  </si>
  <si>
    <t>3000000227204843</t>
  </si>
  <si>
    <t>3000000227240134</t>
  </si>
  <si>
    <t>3000000227240250</t>
  </si>
  <si>
    <t>3000000227240351</t>
  </si>
  <si>
    <t>3000000227240258</t>
  </si>
  <si>
    <t>3000000227240578</t>
  </si>
  <si>
    <t>3000000227240357</t>
  </si>
  <si>
    <t>3000000227240536</t>
  </si>
  <si>
    <t>3000000227240576</t>
  </si>
  <si>
    <t>3000000227240540</t>
  </si>
  <si>
    <t>3000000227240496</t>
  </si>
  <si>
    <t>3000000227240361</t>
  </si>
  <si>
    <t>3000000227314521</t>
  </si>
  <si>
    <t>3000000227405420</t>
  </si>
  <si>
    <t>3000000227405481</t>
  </si>
  <si>
    <t>3000000227405095</t>
  </si>
  <si>
    <t>3000000227406956</t>
  </si>
  <si>
    <t>3000000227500907</t>
  </si>
  <si>
    <t>3000000227500943</t>
  </si>
  <si>
    <t>3000000227443765</t>
  </si>
  <si>
    <t>3000000227439337</t>
  </si>
  <si>
    <t>3000000227442155</t>
  </si>
  <si>
    <t>3000000227443680</t>
  </si>
  <si>
    <t>3000000227499441</t>
  </si>
  <si>
    <t>3000000227499444</t>
  </si>
  <si>
    <t>3000000227499497</t>
  </si>
  <si>
    <t>3000000227499500</t>
  </si>
  <si>
    <t>3000000227499714</t>
  </si>
  <si>
    <t>3000000227499683</t>
  </si>
  <si>
    <t>3000000227499701</t>
  </si>
  <si>
    <t>3000000227499643</t>
  </si>
  <si>
    <t>3000000227499741</t>
  </si>
  <si>
    <t>3000000227500920</t>
  </si>
  <si>
    <t>3000000227500915</t>
  </si>
  <si>
    <t>3000000227500940</t>
  </si>
  <si>
    <t>3000000227500733</t>
  </si>
  <si>
    <t>3000000227443809</t>
  </si>
  <si>
    <t>3000000227443573</t>
  </si>
  <si>
    <t>3000000227498095</t>
  </si>
  <si>
    <t>3000000227498078</t>
  </si>
  <si>
    <t>3000000227498101</t>
  </si>
  <si>
    <t>3000000227498104</t>
  </si>
  <si>
    <t>3000000227498107</t>
  </si>
  <si>
    <t>3000000227498136</t>
  </si>
  <si>
    <t>3000000227498180</t>
  </si>
  <si>
    <t>3000000227498220</t>
  </si>
  <si>
    <t>3000000227491789</t>
  </si>
  <si>
    <t>3000000227495942</t>
  </si>
  <si>
    <t>3000000227495881</t>
  </si>
  <si>
    <t>3000000227496916</t>
  </si>
  <si>
    <t>3000000227496821</t>
  </si>
  <si>
    <t>3000000227496841</t>
  </si>
  <si>
    <t>3000000227495915</t>
  </si>
  <si>
    <t>3000000227496657</t>
  </si>
  <si>
    <t>3000000227496004</t>
  </si>
  <si>
    <t>3000000227518481</t>
  </si>
  <si>
    <t>3000000227558720</t>
  </si>
  <si>
    <t>3000000227526398</t>
  </si>
  <si>
    <t>3000000227552541</t>
  </si>
  <si>
    <t>3000000227526386</t>
  </si>
  <si>
    <t>3000000227526383</t>
  </si>
  <si>
    <t>3000000227518484</t>
  </si>
  <si>
    <t>3000000227518487</t>
  </si>
  <si>
    <t>3000000227621099</t>
  </si>
  <si>
    <t>3000000227593621</t>
  </si>
  <si>
    <t>3000000227593852</t>
  </si>
  <si>
    <t>3000000227627453</t>
  </si>
  <si>
    <t>3000000227627467</t>
  </si>
  <si>
    <t>3000000227594871</t>
  </si>
  <si>
    <t>3000000227603961</t>
  </si>
  <si>
    <t>3000000227616075</t>
  </si>
  <si>
    <t>3000000227593915</t>
  </si>
  <si>
    <t>3000000227593912</t>
  </si>
  <si>
    <t>3000000227624138</t>
  </si>
  <si>
    <t>3000000227624801</t>
  </si>
  <si>
    <t>3000000227633270</t>
  </si>
  <si>
    <t>3000000227652929</t>
  </si>
  <si>
    <t>3000000227652365</t>
  </si>
  <si>
    <t>3000000227696912</t>
  </si>
  <si>
    <t>3000000227682727</t>
  </si>
  <si>
    <t>3000000227682742</t>
  </si>
  <si>
    <t>3000000227684957</t>
  </si>
  <si>
    <t>3000000227686334</t>
  </si>
  <si>
    <t>3000000227686500</t>
  </si>
  <si>
    <t>3000000227686468</t>
  </si>
  <si>
    <t>3000000227686284</t>
  </si>
  <si>
    <t>3000000227686450</t>
  </si>
  <si>
    <t>3000000227686447</t>
  </si>
  <si>
    <t>3000000227686427</t>
  </si>
  <si>
    <t>3000000227686064</t>
  </si>
  <si>
    <t>3000000227686035</t>
  </si>
  <si>
    <t>3000000227685547</t>
  </si>
  <si>
    <t>3000000227685544</t>
  </si>
  <si>
    <t>3000000227685025</t>
  </si>
  <si>
    <t>3000000227682607</t>
  </si>
  <si>
    <t>3000000227682734</t>
  </si>
  <si>
    <t>3000000227682731</t>
  </si>
  <si>
    <t>3000000227682641</t>
  </si>
  <si>
    <t>3000000227676411</t>
  </si>
  <si>
    <t>3000000227673482</t>
  </si>
  <si>
    <t>3000000227673391</t>
  </si>
  <si>
    <t>3000000227684852</t>
  </si>
  <si>
    <t>3000000227651824</t>
  </si>
  <si>
    <t>3000000227651970</t>
  </si>
  <si>
    <t>3000000227684617</t>
  </si>
  <si>
    <t>3000000227684736</t>
  </si>
  <si>
    <t>3000000227684980</t>
  </si>
  <si>
    <t>3000000227685555</t>
  </si>
  <si>
    <t>3000000227686366</t>
  </si>
  <si>
    <t>3000000227686368</t>
  </si>
  <si>
    <t>3000000227686503</t>
  </si>
  <si>
    <t>3000000227686509</t>
  </si>
  <si>
    <t>3000000227697127</t>
  </si>
  <si>
    <t>3000000227727032</t>
  </si>
  <si>
    <t>3000000227727019</t>
  </si>
  <si>
    <t>3000000227726386</t>
  </si>
  <si>
    <t>3000000227724599</t>
  </si>
  <si>
    <t>3000000227752811</t>
  </si>
  <si>
    <t>3000000227752648</t>
  </si>
  <si>
    <t>3000000227724638</t>
  </si>
  <si>
    <t>3000000227720479</t>
  </si>
  <si>
    <t>3000000227747059</t>
  </si>
  <si>
    <t>3000000227748248</t>
  </si>
  <si>
    <t>3000000227752448</t>
  </si>
  <si>
    <t>3000000227814264</t>
  </si>
  <si>
    <t>3000000227864273</t>
  </si>
  <si>
    <t>3000000227860639</t>
  </si>
  <si>
    <t>3000000227814254</t>
  </si>
  <si>
    <t>3000000227814251</t>
  </si>
  <si>
    <t>3000000227814025</t>
  </si>
  <si>
    <t>3000000227814397</t>
  </si>
  <si>
    <t>3000000227907946</t>
  </si>
  <si>
    <t>3000000227813834</t>
  </si>
  <si>
    <t>3000000227813858</t>
  </si>
  <si>
    <t>3000000227877400</t>
  </si>
  <si>
    <t>3000000227930783</t>
  </si>
  <si>
    <t>3000000227933047</t>
  </si>
  <si>
    <t>3000000227930565</t>
  </si>
  <si>
    <t>3000000228032417</t>
  </si>
  <si>
    <t>3000000228003890</t>
  </si>
  <si>
    <t>3000000228040143</t>
  </si>
  <si>
    <t>3000000228032546</t>
  </si>
  <si>
    <t>3000000228040212</t>
  </si>
  <si>
    <t>3000000228040453</t>
  </si>
  <si>
    <t>3000000228040076</t>
  </si>
  <si>
    <t>3000000228031308</t>
  </si>
  <si>
    <t>3000000228030159</t>
  </si>
  <si>
    <t>3000000228040146</t>
  </si>
  <si>
    <t>3000000228039905</t>
  </si>
  <si>
    <t>3000000228028230</t>
  </si>
  <si>
    <t>3000000228003830</t>
  </si>
  <si>
    <t>3000000228028221</t>
  </si>
  <si>
    <t>3000000228003817</t>
  </si>
  <si>
    <t>3000000228003757</t>
  </si>
  <si>
    <t>3000000228003776</t>
  </si>
  <si>
    <t>3000000228003754</t>
  </si>
  <si>
    <t>3000000228003895</t>
  </si>
  <si>
    <t>3000000227995127</t>
  </si>
  <si>
    <t>3000000228002079</t>
  </si>
  <si>
    <t>3000000228028521</t>
  </si>
  <si>
    <t>3000000228104086</t>
  </si>
  <si>
    <t>3000000228130826</t>
  </si>
  <si>
    <t>3000000228126525</t>
  </si>
  <si>
    <t>3000000228067736</t>
  </si>
  <si>
    <t>3000000228126821</t>
  </si>
  <si>
    <t>3000000228050337</t>
  </si>
  <si>
    <t>3000000228050339</t>
  </si>
  <si>
    <t>3000000228126553</t>
  </si>
  <si>
    <t>3000000228126691</t>
  </si>
  <si>
    <t>3000000228126514</t>
  </si>
  <si>
    <t>3000000228108237</t>
  </si>
  <si>
    <t>3000000228186966</t>
  </si>
  <si>
    <t>3000000228187516</t>
  </si>
  <si>
    <t>3000000228187997</t>
  </si>
  <si>
    <t>3000000228200013</t>
  </si>
  <si>
    <t>3000000228252782</t>
  </si>
  <si>
    <t>3000000228244881</t>
  </si>
  <si>
    <t>3000000228280954</t>
  </si>
  <si>
    <t>3000000228220094</t>
  </si>
  <si>
    <t>3000000228220103</t>
  </si>
  <si>
    <t>3000000228268247</t>
  </si>
  <si>
    <t>3000000228268285</t>
  </si>
  <si>
    <t>3000000228220100</t>
  </si>
  <si>
    <t>3000000228220072</t>
  </si>
  <si>
    <t>3000000228220031</t>
  </si>
  <si>
    <t>3000000228282153</t>
  </si>
  <si>
    <t>3000000228282156</t>
  </si>
  <si>
    <t>3000000228282061</t>
  </si>
  <si>
    <t>3000000228282201</t>
  </si>
  <si>
    <t>3000000228220289</t>
  </si>
  <si>
    <t>3000000228220389</t>
  </si>
  <si>
    <t>3000000228220354</t>
  </si>
  <si>
    <t>3000000228220351</t>
  </si>
  <si>
    <t>3000000228221681</t>
  </si>
  <si>
    <t>3000000228220106</t>
  </si>
  <si>
    <t>3000000228335547</t>
  </si>
  <si>
    <t>3000000228296875</t>
  </si>
  <si>
    <t>3000000228297002</t>
  </si>
  <si>
    <t>3000000228296924</t>
  </si>
  <si>
    <t>3000000228338168</t>
  </si>
  <si>
    <t>3000000228300656</t>
  </si>
  <si>
    <t>3000000228300475</t>
  </si>
  <si>
    <t>3000000228300653</t>
  </si>
  <si>
    <t>3000000228392149</t>
  </si>
  <si>
    <t>3000000228392131</t>
  </si>
  <si>
    <t>3000000228392127</t>
  </si>
  <si>
    <t>3000000228392088</t>
  </si>
  <si>
    <t>3000000228391938</t>
  </si>
  <si>
    <t>3000000228392262</t>
  </si>
  <si>
    <t>3000000228405445</t>
  </si>
  <si>
    <t>3000000228389338</t>
  </si>
  <si>
    <t>3000000228462154</t>
  </si>
  <si>
    <t>3000000228462114</t>
  </si>
  <si>
    <t>3000000228462031</t>
  </si>
  <si>
    <t>3000000228462105</t>
  </si>
  <si>
    <t>3000000228418492</t>
  </si>
  <si>
    <t>3000000228455343</t>
  </si>
  <si>
    <t>3000000228455454</t>
  </si>
  <si>
    <t>3000000228455457</t>
  </si>
  <si>
    <t>3000000228455138</t>
  </si>
  <si>
    <t>3000000228466484</t>
  </si>
  <si>
    <t>3000000228497694</t>
  </si>
  <si>
    <t>3000000228506424</t>
  </si>
  <si>
    <t>3000000228558306</t>
  </si>
  <si>
    <t>3000000228560902</t>
  </si>
  <si>
    <t>3000000228560471</t>
  </si>
  <si>
    <t>3000000228607160</t>
  </si>
  <si>
    <t>3000000228606936</t>
  </si>
  <si>
    <t>3000000228617452</t>
  </si>
  <si>
    <t>3000000228610720</t>
  </si>
  <si>
    <t>3000000228609349</t>
  </si>
  <si>
    <t>3000000228609347</t>
  </si>
  <si>
    <t>3000000228613472</t>
  </si>
  <si>
    <t>3000000228609383</t>
  </si>
  <si>
    <t>3000000228610074</t>
  </si>
  <si>
    <t>3000000228611767</t>
  </si>
  <si>
    <t>3000000228677318</t>
  </si>
  <si>
    <t>3000000228677492</t>
  </si>
  <si>
    <t>3000000228677305</t>
  </si>
  <si>
    <t>3000000228687262</t>
  </si>
  <si>
    <t>3000000228686019</t>
  </si>
  <si>
    <t>3000000228686016</t>
  </si>
  <si>
    <t>3000000228687265</t>
  </si>
  <si>
    <t>3000000228699093</t>
  </si>
  <si>
    <t>3000000228699117</t>
  </si>
  <si>
    <t>3000000228699120</t>
  </si>
  <si>
    <t>3000000228699129</t>
  </si>
  <si>
    <t>3000000228699114</t>
  </si>
  <si>
    <t>3000000228699126</t>
  </si>
  <si>
    <t>3000000228699123</t>
  </si>
  <si>
    <t>3000000228709143</t>
  </si>
  <si>
    <t>3000000228713777</t>
  </si>
  <si>
    <t>3000000228713151</t>
  </si>
  <si>
    <t>3000000228713784</t>
  </si>
  <si>
    <t>3000000228713755</t>
  </si>
  <si>
    <t>3000000228714674</t>
  </si>
  <si>
    <t>3000000228714649</t>
  </si>
  <si>
    <t>3000000228739018</t>
  </si>
  <si>
    <t>3000000228778777</t>
  </si>
  <si>
    <t>3000000228842684</t>
  </si>
  <si>
    <t>3000000228794589</t>
  </si>
  <si>
    <t>3000000228842682</t>
  </si>
  <si>
    <t>3000000228842551</t>
  </si>
  <si>
    <t>3000000228795524</t>
  </si>
  <si>
    <t>3000000228796800</t>
  </si>
  <si>
    <t>3000000228796784</t>
  </si>
  <si>
    <t>3000000228796951</t>
  </si>
  <si>
    <t>3000000228796917</t>
  </si>
  <si>
    <t>3000000228796931</t>
  </si>
  <si>
    <t>3000000228796897</t>
  </si>
  <si>
    <t>3000000228796878</t>
  </si>
  <si>
    <t>3000000228796894</t>
  </si>
  <si>
    <t>3000000228796851</t>
  </si>
  <si>
    <t>3000000228796841</t>
  </si>
  <si>
    <t>3000000228796818</t>
  </si>
  <si>
    <t>3000000228796806</t>
  </si>
  <si>
    <t>3000000228796833</t>
  </si>
  <si>
    <t>3000000228795832</t>
  </si>
  <si>
    <t>3000000228796830</t>
  </si>
  <si>
    <t>3000000228796803</t>
  </si>
  <si>
    <t>3000000228795513</t>
  </si>
  <si>
    <t>3000000228795516</t>
  </si>
  <si>
    <t>3000000228796766</t>
  </si>
  <si>
    <t>3000000228795510</t>
  </si>
  <si>
    <t>3000000228845304</t>
  </si>
  <si>
    <t>3000000228849801</t>
  </si>
  <si>
    <t>3000000228849803</t>
  </si>
  <si>
    <t>3000000228894132</t>
  </si>
  <si>
    <t>3000000228888571</t>
  </si>
  <si>
    <t>3000000228888595</t>
  </si>
  <si>
    <t>3000000228888592</t>
  </si>
  <si>
    <t>3000000228888665</t>
  </si>
  <si>
    <t>3000000228863550</t>
  </si>
  <si>
    <t>3000000228862313</t>
  </si>
  <si>
    <t>3000000228862231</t>
  </si>
  <si>
    <t>3000000228863644</t>
  </si>
  <si>
    <t>3000000228863611</t>
  </si>
  <si>
    <t>3000000228862316</t>
  </si>
  <si>
    <t>3000000228862568</t>
  </si>
  <si>
    <t>3000000228863658</t>
  </si>
  <si>
    <t>3000000228863691</t>
  </si>
  <si>
    <t>3000000228863711</t>
  </si>
  <si>
    <t>3000000228863603</t>
  </si>
  <si>
    <t>3000000228863633</t>
  </si>
  <si>
    <t>3000000228863614</t>
  </si>
  <si>
    <t>3000000228863553</t>
  </si>
  <si>
    <t>3000000228863571</t>
  </si>
  <si>
    <t>3000000228863561</t>
  </si>
  <si>
    <t>3000000228862282</t>
  </si>
  <si>
    <t>3000000228863641</t>
  </si>
  <si>
    <t>3000000228887124</t>
  </si>
  <si>
    <t>3000000228890736</t>
  </si>
  <si>
    <t>3000000228891221</t>
  </si>
  <si>
    <t>3000000228947881</t>
  </si>
  <si>
    <t>3000000228929527</t>
  </si>
  <si>
    <t>3000000228931063</t>
  </si>
  <si>
    <t>3000000228930180</t>
  </si>
  <si>
    <t>3000000228929708</t>
  </si>
  <si>
    <t>3000000228929873</t>
  </si>
  <si>
    <t>3000000228911298</t>
  </si>
  <si>
    <t>3000000228911494</t>
  </si>
  <si>
    <t>3000000228930065</t>
  </si>
  <si>
    <t>3000000228929943</t>
  </si>
  <si>
    <t>3000000228930774</t>
  </si>
  <si>
    <t>3000000228931182</t>
  </si>
  <si>
    <t>3000000228947673</t>
  </si>
  <si>
    <t>3000000228967814</t>
  </si>
  <si>
    <t>3000000228967795</t>
  </si>
  <si>
    <t>3000000228969111</t>
  </si>
  <si>
    <t>3000000228969164</t>
  </si>
  <si>
    <t>3000000228968995</t>
  </si>
  <si>
    <t>3000000228968366</t>
  </si>
  <si>
    <t>3000000228967467</t>
  </si>
  <si>
    <t>3000000228968148</t>
  </si>
  <si>
    <t>3000000228967631</t>
  </si>
  <si>
    <t>3000000228989691</t>
  </si>
  <si>
    <t>3000000229075171</t>
  </si>
  <si>
    <t>3000000229082805</t>
  </si>
  <si>
    <t>3000000229078577</t>
  </si>
  <si>
    <t>3000000229078083</t>
  </si>
  <si>
    <t>3000000229076425</t>
  </si>
  <si>
    <t>3000000229083955</t>
  </si>
  <si>
    <t>3000000229076596</t>
  </si>
  <si>
    <t>3000000229083614</t>
  </si>
  <si>
    <t>3000000229083532</t>
  </si>
  <si>
    <t>3000000229083631</t>
  </si>
  <si>
    <t>3000000229083626</t>
  </si>
  <si>
    <t>3000000229083879</t>
  </si>
  <si>
    <t>3000000229118655</t>
  </si>
  <si>
    <t>3000000229146789</t>
  </si>
  <si>
    <t>3000000229147179</t>
  </si>
  <si>
    <t>3000000229146843</t>
  </si>
  <si>
    <t>3000000229146899</t>
  </si>
  <si>
    <t>3000000229147039</t>
  </si>
  <si>
    <t>4500684865</t>
  </si>
  <si>
    <t>2021CSG014</t>
  </si>
  <si>
    <t>Softshell met afritsbare mouwen SANIPORT</t>
  </si>
  <si>
    <t>100030156</t>
  </si>
  <si>
    <t>3000000229147503</t>
  </si>
  <si>
    <t>3000000229205954</t>
  </si>
  <si>
    <t>3000000229166510</t>
  </si>
  <si>
    <t>3000000229291808</t>
  </si>
  <si>
    <t>3000000229237930</t>
  </si>
  <si>
    <t>3000000229238001</t>
  </si>
  <si>
    <t>3000000229237816</t>
  </si>
  <si>
    <t>3000000229279061</t>
  </si>
  <si>
    <t>3000000229279249</t>
  </si>
  <si>
    <t>3000000229278940</t>
  </si>
  <si>
    <t>3000000229280240</t>
  </si>
  <si>
    <t>3000000229291567</t>
  </si>
  <si>
    <t>3000000229292008</t>
  </si>
  <si>
    <t>3000000229359532</t>
  </si>
  <si>
    <t>3000000229447729</t>
  </si>
  <si>
    <t>3000000229393891</t>
  </si>
  <si>
    <t>3000000229392804</t>
  </si>
  <si>
    <t>3000000229392824</t>
  </si>
  <si>
    <t>3000000229445825</t>
  </si>
  <si>
    <t>3000000229435157</t>
  </si>
  <si>
    <t>3000000229432674</t>
  </si>
  <si>
    <t>3000000229432617</t>
  </si>
  <si>
    <t>3000000229432704</t>
  </si>
  <si>
    <t>3000000229393924</t>
  </si>
  <si>
    <t>3000000229393945</t>
  </si>
  <si>
    <t>3000000229393921</t>
  </si>
  <si>
    <t>3000000229394001</t>
  </si>
  <si>
    <t>3000000229394064</t>
  </si>
  <si>
    <t>3000000229445057</t>
  </si>
  <si>
    <t>3000000229445879</t>
  </si>
  <si>
    <t>3000000229429991</t>
  </si>
  <si>
    <t>3000000229429899</t>
  </si>
  <si>
    <t>3000000229432072</t>
  </si>
  <si>
    <t>3000000229432114</t>
  </si>
  <si>
    <t>3000000229520917</t>
  </si>
  <si>
    <t>3000000229520941</t>
  </si>
  <si>
    <t>3000000229520934</t>
  </si>
  <si>
    <t>3000000229520887</t>
  </si>
  <si>
    <t>3000000229520597</t>
  </si>
  <si>
    <t>3000000229521171</t>
  </si>
  <si>
    <t>3000000229520921</t>
  </si>
  <si>
    <t>3000000229532547</t>
  </si>
  <si>
    <t>3000000229533020</t>
  </si>
  <si>
    <t>3000000229468036</t>
  </si>
  <si>
    <t>3000000229467752</t>
  </si>
  <si>
    <t>3000000229467973</t>
  </si>
  <si>
    <t>3000000229468409</t>
  </si>
  <si>
    <t>3000000229531721</t>
  </si>
  <si>
    <t>3000000229468188</t>
  </si>
  <si>
    <t>3000000229531718</t>
  </si>
  <si>
    <t>3000000229532444</t>
  </si>
  <si>
    <t>3000000229532167</t>
  </si>
  <si>
    <t>3000000229532372</t>
  </si>
  <si>
    <t>3000000229531851</t>
  </si>
  <si>
    <t>3000000229581731</t>
  </si>
  <si>
    <t>3000000229581186</t>
  </si>
  <si>
    <t>3000000229583010</t>
  </si>
  <si>
    <t>3000000229583191</t>
  </si>
  <si>
    <t>3000000229588048</t>
  </si>
  <si>
    <t>3000000229658090</t>
  </si>
  <si>
    <t>3000000229611346</t>
  </si>
  <si>
    <t>3000000229647686</t>
  </si>
  <si>
    <t>3000000229611463</t>
  </si>
  <si>
    <t>3000000229611314</t>
  </si>
  <si>
    <t>3000000229611450</t>
  </si>
  <si>
    <t>3000000229611344</t>
  </si>
  <si>
    <t>3000000229649202</t>
  </si>
  <si>
    <t>3000000229653518</t>
  </si>
  <si>
    <t>3000000229610584</t>
  </si>
  <si>
    <t>3000000229658768</t>
  </si>
  <si>
    <t>3000000229658765</t>
  </si>
  <si>
    <t>3000000229607100</t>
  </si>
  <si>
    <t>3000000229730847</t>
  </si>
  <si>
    <t>3000000229695240</t>
  </si>
  <si>
    <t>3000000229695015</t>
  </si>
  <si>
    <t>3000000229730908</t>
  </si>
  <si>
    <t>3000000229705072</t>
  </si>
  <si>
    <t>3000000229730842</t>
  </si>
  <si>
    <t>3000000229732576</t>
  </si>
  <si>
    <t>3000000229731087</t>
  </si>
  <si>
    <t>3000000229732647</t>
  </si>
  <si>
    <t>3000000229789568</t>
  </si>
  <si>
    <t>3000000229784393</t>
  </si>
  <si>
    <t>3000000229786729</t>
  </si>
  <si>
    <t>3000000229782487</t>
  </si>
  <si>
    <t>3000000229788144</t>
  </si>
  <si>
    <t>3000000229783659</t>
  </si>
  <si>
    <t>3000000229788341</t>
  </si>
  <si>
    <t>3000000229784396</t>
  </si>
  <si>
    <t>3000000229787254</t>
  </si>
  <si>
    <t>3000000229817645</t>
  </si>
  <si>
    <t>3000000229899094</t>
  </si>
  <si>
    <t>3000000229988012</t>
  </si>
  <si>
    <t>3000000229982415</t>
  </si>
  <si>
    <t>3000000229988593</t>
  </si>
  <si>
    <t>3000000229946232</t>
  </si>
  <si>
    <t>3000000229946081</t>
  </si>
  <si>
    <t>3000000229946075</t>
  </si>
  <si>
    <t>3000000229982424</t>
  </si>
  <si>
    <t>3000000229982547</t>
  </si>
  <si>
    <t>3000000230036781</t>
  </si>
  <si>
    <t>3000000230033740</t>
  </si>
  <si>
    <t>3000000230033579</t>
  </si>
  <si>
    <t>3000000230033583</t>
  </si>
  <si>
    <t>3000000230028969</t>
  </si>
  <si>
    <t>3000000230028948</t>
  </si>
  <si>
    <t>3000000230028974</t>
  </si>
  <si>
    <t>3000000230029083</t>
  </si>
  <si>
    <t>3000000230039031</t>
  </si>
  <si>
    <t>3000000230004248</t>
  </si>
  <si>
    <t>3000000230038852</t>
  </si>
  <si>
    <t>3000000230038743</t>
  </si>
  <si>
    <t>3000000230086827</t>
  </si>
  <si>
    <t>3000000230086695</t>
  </si>
  <si>
    <t>3000000230071693</t>
  </si>
  <si>
    <t>3000000230071671</t>
  </si>
  <si>
    <t>3000000230071652</t>
  </si>
  <si>
    <t>3000000230082884</t>
  </si>
  <si>
    <t>3000000230086381</t>
  </si>
  <si>
    <t>3000000230087839</t>
  </si>
  <si>
    <t>3000000230140672</t>
  </si>
  <si>
    <t>3000000230140794</t>
  </si>
  <si>
    <t>3000000230140406</t>
  </si>
  <si>
    <t>3000000230143004</t>
  </si>
  <si>
    <t>3000000230142945</t>
  </si>
  <si>
    <t>3000000230142897</t>
  </si>
  <si>
    <t>3000000230143013</t>
  </si>
  <si>
    <t>3000000230142894</t>
  </si>
  <si>
    <t>3000000230142994</t>
  </si>
  <si>
    <t>3000000230143010</t>
  </si>
  <si>
    <t>3000000230143007</t>
  </si>
  <si>
    <t>3000000230205218</t>
  </si>
  <si>
    <t>3000000230207472</t>
  </si>
  <si>
    <t>3000000230227532</t>
  </si>
  <si>
    <t>3000000230227653</t>
  </si>
  <si>
    <t>3000000230227750</t>
  </si>
  <si>
    <t>3000000230227647</t>
  </si>
  <si>
    <t>3000000230208637</t>
  </si>
  <si>
    <t>3000000230204140</t>
  </si>
  <si>
    <t>3000000230208623</t>
  </si>
  <si>
    <t>3000000230227395</t>
  </si>
  <si>
    <t>3000000230227735</t>
  </si>
  <si>
    <t>3000000230227861</t>
  </si>
  <si>
    <t>3000000230227717</t>
  </si>
  <si>
    <t>3000000230181121</t>
  </si>
  <si>
    <t>3000000230264332</t>
  </si>
  <si>
    <t>3000000230274298</t>
  </si>
  <si>
    <t>3000000230243823</t>
  </si>
  <si>
    <t>3000000230243873</t>
  </si>
  <si>
    <t>3000000230278504</t>
  </si>
  <si>
    <t>3000000230265717</t>
  </si>
  <si>
    <t>3000000230304941</t>
  </si>
  <si>
    <t>3000000230348792</t>
  </si>
  <si>
    <t>3000000230346340</t>
  </si>
  <si>
    <t>3000000230325454</t>
  </si>
  <si>
    <t>3000000230348671</t>
  </si>
  <si>
    <t>3000000230350769</t>
  </si>
  <si>
    <t>3000000230356533</t>
  </si>
  <si>
    <t>3000000230348882</t>
  </si>
  <si>
    <t>3000000230349456</t>
  </si>
  <si>
    <t>3000000230301922</t>
  </si>
  <si>
    <t>3000000230406702</t>
  </si>
  <si>
    <t>3000000230403474</t>
  </si>
  <si>
    <t>3000000230376033</t>
  </si>
  <si>
    <t>3000000230408990</t>
  </si>
  <si>
    <t>3000000230408981</t>
  </si>
  <si>
    <t>3000000230409000</t>
  </si>
  <si>
    <t>3000000230408993</t>
  </si>
  <si>
    <t>3000000230408625</t>
  </si>
  <si>
    <t>3000000230420946</t>
  </si>
  <si>
    <t>3000000230421018</t>
  </si>
  <si>
    <t>3000000230421205</t>
  </si>
  <si>
    <t>3000000230403165</t>
  </si>
  <si>
    <t>3000000230403494</t>
  </si>
  <si>
    <t>3000000230480587</t>
  </si>
  <si>
    <t>3000000230480701</t>
  </si>
  <si>
    <t>3000000230480682</t>
  </si>
  <si>
    <t>3000000230480677</t>
  </si>
  <si>
    <t>3000000230480649</t>
  </si>
  <si>
    <t>3000000230484659</t>
  </si>
  <si>
    <t>3000000230438724</t>
  </si>
  <si>
    <t>3000000230483994</t>
  </si>
  <si>
    <t>3000000230525607</t>
  </si>
  <si>
    <t>3000000230526304</t>
  </si>
  <si>
    <t>3000000230502534</t>
  </si>
  <si>
    <t>3000000230502693</t>
  </si>
  <si>
    <t>3000000230502616</t>
  </si>
  <si>
    <t>3000000230503587</t>
  </si>
  <si>
    <t>3000000230962169</t>
  </si>
  <si>
    <t>3000000230962242</t>
  </si>
  <si>
    <t>3000000230960938</t>
  </si>
  <si>
    <t>3000000230957720</t>
  </si>
  <si>
    <t>3000000230957972</t>
  </si>
  <si>
    <t>3000000230991472</t>
  </si>
  <si>
    <t>3000000230991406</t>
  </si>
  <si>
    <t>3000000230995294</t>
  </si>
  <si>
    <t>3000000230995302</t>
  </si>
  <si>
    <t>3000000230957734</t>
  </si>
  <si>
    <t>3000000230991249</t>
  </si>
  <si>
    <t>3000000231002428</t>
  </si>
  <si>
    <t>3000000230961387</t>
  </si>
  <si>
    <t>3000000230991686</t>
  </si>
  <si>
    <t>3000000231002931</t>
  </si>
  <si>
    <t>3000000231002874</t>
  </si>
  <si>
    <t>3000000231002415</t>
  </si>
  <si>
    <t>3000000231003516</t>
  </si>
  <si>
    <t>3000000231075849</t>
  </si>
  <si>
    <t>3000000231023878</t>
  </si>
  <si>
    <t>3000000231024202</t>
  </si>
  <si>
    <t>3000000231023881</t>
  </si>
  <si>
    <t>3000000231069755</t>
  </si>
  <si>
    <t>3000000231023815</t>
  </si>
  <si>
    <t>3000000231075449</t>
  </si>
  <si>
    <t>3000000231076505</t>
  </si>
  <si>
    <t>3000000231076927</t>
  </si>
  <si>
    <t>3000000231077112</t>
  </si>
  <si>
    <t>3000000231096284</t>
  </si>
  <si>
    <t>3000000231097813</t>
  </si>
  <si>
    <t>3000000231143194</t>
  </si>
  <si>
    <t>3000000231143118</t>
  </si>
  <si>
    <t>3000000231142993</t>
  </si>
  <si>
    <t>3000000231103012</t>
  </si>
  <si>
    <t>3000000231139869</t>
  </si>
  <si>
    <t>3000000231212766</t>
  </si>
  <si>
    <t>3000000231232372</t>
  </si>
  <si>
    <t>3000000231250588</t>
  </si>
  <si>
    <t>3000000231232279</t>
  </si>
  <si>
    <t>3000000231242495</t>
  </si>
  <si>
    <t>3000000231242853</t>
  </si>
  <si>
    <t>3000000231301446</t>
  </si>
  <si>
    <t>3000000231310057</t>
  </si>
  <si>
    <t>3000000231305984</t>
  </si>
  <si>
    <t>3000000231306724</t>
  </si>
  <si>
    <t>3000000231306666</t>
  </si>
  <si>
    <t>3000000231270942</t>
  </si>
  <si>
    <t>3000000231389398</t>
  </si>
  <si>
    <t>3000000231389537</t>
  </si>
  <si>
    <t>3000000231389387</t>
  </si>
  <si>
    <t>3000000231389534</t>
  </si>
  <si>
    <t>3000000231390380</t>
  </si>
  <si>
    <t>3000000231339081</t>
  </si>
  <si>
    <t>3000000231442075</t>
  </si>
  <si>
    <t>3000000231462415</t>
  </si>
  <si>
    <t>3000000231411445</t>
  </si>
  <si>
    <t>3000000231411793</t>
  </si>
  <si>
    <t>3000000231489605</t>
  </si>
  <si>
    <t>3000000231438223</t>
  </si>
  <si>
    <t>3000000231450586</t>
  </si>
  <si>
    <t>3000000231531955</t>
  </si>
  <si>
    <t>3000000231531576</t>
  </si>
  <si>
    <t>3000000231531333</t>
  </si>
  <si>
    <t>3000000231531169</t>
  </si>
  <si>
    <t>3000000231530131</t>
  </si>
  <si>
    <t>3000000231530316</t>
  </si>
  <si>
    <t>3000000231532148</t>
  </si>
  <si>
    <t>3000000231531440</t>
  </si>
  <si>
    <t>3000000231542686</t>
  </si>
  <si>
    <t>3000000231542708</t>
  </si>
  <si>
    <t>3000000231490461</t>
  </si>
  <si>
    <t>3000000231490491</t>
  </si>
  <si>
    <t>3000000231490494</t>
  </si>
  <si>
    <t>3000000231490434</t>
  </si>
  <si>
    <t>3000000231490385</t>
  </si>
  <si>
    <t>3000000231490421</t>
  </si>
  <si>
    <t>3000000231490354</t>
  </si>
  <si>
    <t>3000000231532655</t>
  </si>
  <si>
    <t>3000000231493024</t>
  </si>
  <si>
    <t>3000000231490771</t>
  </si>
  <si>
    <t>3000000231523734</t>
  </si>
  <si>
    <t>3000000231610982</t>
  </si>
  <si>
    <t>3000000231610958</t>
  </si>
  <si>
    <t>3000000231612706</t>
  </si>
  <si>
    <t>3000000231613170</t>
  </si>
  <si>
    <t>3000000231645306</t>
  </si>
  <si>
    <t>3000000231649431</t>
  </si>
  <si>
    <t>3000000231684171</t>
  </si>
  <si>
    <t>3000000231677225</t>
  </si>
  <si>
    <t>3000000231684546</t>
  </si>
  <si>
    <t>3000000231686135</t>
  </si>
  <si>
    <t>3000000231723323</t>
  </si>
  <si>
    <t>3000000231707621</t>
  </si>
  <si>
    <t>3000000231706716</t>
  </si>
  <si>
    <t>3000000231707606</t>
  </si>
  <si>
    <t>3000000231812185</t>
  </si>
  <si>
    <t>3000000231768617</t>
  </si>
  <si>
    <t>3000000231878466</t>
  </si>
  <si>
    <t>3000000231872581</t>
  </si>
  <si>
    <t>3000000231896441</t>
  </si>
  <si>
    <t>3000000231871296</t>
  </si>
  <si>
    <t>3000000231846401</t>
  </si>
  <si>
    <t>3000000231846373</t>
  </si>
  <si>
    <t>3000000231846483</t>
  </si>
  <si>
    <t>3000000231846592</t>
  </si>
  <si>
    <t>3000000231904021</t>
  </si>
  <si>
    <t>3000000231873858</t>
  </si>
  <si>
    <t>3000000231893407</t>
  </si>
  <si>
    <t>3000000231893405</t>
  </si>
  <si>
    <t>3000000231893403</t>
  </si>
  <si>
    <t>3000000231893401</t>
  </si>
  <si>
    <t>3000000231893393</t>
  </si>
  <si>
    <t>3000000231893369</t>
  </si>
  <si>
    <t>3000000231893409</t>
  </si>
  <si>
    <t>3000000231886948</t>
  </si>
  <si>
    <t>3000000231893431</t>
  </si>
  <si>
    <t>3000000231999703</t>
  </si>
  <si>
    <t>3000000232000538</t>
  </si>
  <si>
    <t>3000000232000611</t>
  </si>
  <si>
    <t>3000000231999298</t>
  </si>
  <si>
    <t>3000000231980256</t>
  </si>
  <si>
    <t>3000000231978254</t>
  </si>
  <si>
    <t>3000000231995217</t>
  </si>
  <si>
    <t>3000000232091601</t>
  </si>
  <si>
    <t>3000000232021988</t>
  </si>
  <si>
    <t>3000000232012787</t>
  </si>
  <si>
    <t>3000000232024355</t>
  </si>
  <si>
    <t>3000000232167003</t>
  </si>
  <si>
    <t>3000000232238937</t>
  </si>
  <si>
    <t>3000000232238870</t>
  </si>
  <si>
    <t>3000000232238835</t>
  </si>
  <si>
    <t>3000000232238791</t>
  </si>
  <si>
    <t>3000000232238607</t>
  </si>
  <si>
    <t>3000000232238887</t>
  </si>
  <si>
    <t>3000000232189518</t>
  </si>
  <si>
    <t>3000000232190312</t>
  </si>
  <si>
    <t>3000000232187669</t>
  </si>
  <si>
    <t>3000000232190445</t>
  </si>
  <si>
    <t>3000000232187101</t>
  </si>
  <si>
    <t>3000000232190822</t>
  </si>
  <si>
    <t>3000000232191102</t>
  </si>
  <si>
    <t>3000000232194994</t>
  </si>
  <si>
    <t>3000000232190675</t>
  </si>
  <si>
    <t>3000000232223264</t>
  </si>
  <si>
    <t>3000000232239554</t>
  </si>
  <si>
    <t>3000000232260726</t>
  </si>
  <si>
    <t>3000000232260729</t>
  </si>
  <si>
    <t>3000000232375743</t>
  </si>
  <si>
    <t>3000000232375608</t>
  </si>
  <si>
    <t>3000000232375940</t>
  </si>
  <si>
    <t>3000000232377964</t>
  </si>
  <si>
    <t>3000000232375931</t>
  </si>
  <si>
    <t>3000000232375918</t>
  </si>
  <si>
    <t>3000000232342131</t>
  </si>
  <si>
    <t>3000000232341973</t>
  </si>
  <si>
    <t>3000000232341951</t>
  </si>
  <si>
    <t>3000000232370048</t>
  </si>
  <si>
    <t>3000000232373921</t>
  </si>
  <si>
    <t>3000000232378269</t>
  </si>
  <si>
    <t>3000000232342370</t>
  </si>
  <si>
    <t>3000000232365304</t>
  </si>
  <si>
    <t>3000000232365166</t>
  </si>
  <si>
    <t>4500692686</t>
  </si>
  <si>
    <t>2052232265</t>
  </si>
  <si>
    <t>3000000232368424</t>
  </si>
  <si>
    <t>3000000232375904</t>
  </si>
  <si>
    <t>3000000232398227</t>
  </si>
  <si>
    <t>3000000232465903</t>
  </si>
  <si>
    <t>3000000232468690</t>
  </si>
  <si>
    <t>3000000232468379</t>
  </si>
  <si>
    <t>3000000232466768</t>
  </si>
  <si>
    <t>3000000232520288</t>
  </si>
  <si>
    <t>3000000232520777</t>
  </si>
  <si>
    <t>3000000232463883</t>
  </si>
  <si>
    <t>3000000232469140</t>
  </si>
  <si>
    <t>3000000232476439</t>
  </si>
  <si>
    <t>3000000232513137</t>
  </si>
  <si>
    <t>3000000232513484</t>
  </si>
  <si>
    <t>3000000232513654</t>
  </si>
  <si>
    <t>3000000232461493</t>
  </si>
  <si>
    <t>3000000232467578</t>
  </si>
  <si>
    <t>3000000232466556</t>
  </si>
  <si>
    <t>3000000232560073</t>
  </si>
  <si>
    <t>3000000232624029</t>
  </si>
  <si>
    <t>3000000232624261</t>
  </si>
  <si>
    <t>3000000232624675</t>
  </si>
  <si>
    <t>3000000232624761</t>
  </si>
  <si>
    <t>3000000232624249</t>
  </si>
  <si>
    <t>3000000232722974</t>
  </si>
  <si>
    <t>3000000232723163</t>
  </si>
  <si>
    <t>3000000232723192</t>
  </si>
  <si>
    <t>3000000232723201</t>
  </si>
  <si>
    <t>3000000232723220</t>
  </si>
  <si>
    <t>3000000232723223</t>
  </si>
  <si>
    <t>3000000232797105</t>
  </si>
  <si>
    <t>3000000232797454</t>
  </si>
  <si>
    <t>3000000232795274</t>
  </si>
  <si>
    <t>3000000232797494</t>
  </si>
  <si>
    <t>3000000232797497</t>
  </si>
  <si>
    <t>3000000232794834</t>
  </si>
  <si>
    <t>3000000232795091</t>
  </si>
  <si>
    <t>3000000232870845</t>
  </si>
  <si>
    <t>3000000232847898</t>
  </si>
  <si>
    <t>3000000232848512</t>
  </si>
  <si>
    <t>3000000232840111</t>
  </si>
  <si>
    <t>3000000232849295</t>
  </si>
  <si>
    <t>3000000232857562</t>
  </si>
  <si>
    <t>3000000232896868</t>
  </si>
  <si>
    <t>3000000232940843</t>
  </si>
  <si>
    <t>3000000232950217</t>
  </si>
  <si>
    <t>3000000232936174</t>
  </si>
  <si>
    <t>3000000232952191</t>
  </si>
  <si>
    <t>3000000232945255</t>
  </si>
  <si>
    <t>3000000232946145</t>
  </si>
  <si>
    <t>3000000232956535</t>
  </si>
  <si>
    <t>3000000232956682</t>
  </si>
  <si>
    <t>3000000232956608</t>
  </si>
  <si>
    <t>3000000232950480</t>
  </si>
  <si>
    <t>3000000232949975</t>
  </si>
  <si>
    <t>3000000232951124</t>
  </si>
  <si>
    <t>3000000232941231</t>
  </si>
  <si>
    <t>3000000232941244</t>
  </si>
  <si>
    <t>3000000232940958</t>
  </si>
  <si>
    <t>3000000232941078</t>
  </si>
  <si>
    <t>3000000232941160</t>
  </si>
  <si>
    <t>3000000232940799</t>
  </si>
  <si>
    <t>3000000232940997</t>
  </si>
  <si>
    <t>3000000232952331</t>
  </si>
  <si>
    <t>3000000232940204</t>
  </si>
  <si>
    <t>3000000232947743</t>
  </si>
  <si>
    <t>3000000232948160</t>
  </si>
  <si>
    <t>3000000232948166</t>
  </si>
  <si>
    <t>3000000232949881</t>
  </si>
  <si>
    <t>3000000232949889</t>
  </si>
  <si>
    <t>3000000232951584</t>
  </si>
  <si>
    <t>3000000232951314</t>
  </si>
  <si>
    <t>3000000232951917</t>
  </si>
  <si>
    <t>3000000232952234</t>
  </si>
  <si>
    <t>3000000232952230</t>
  </si>
  <si>
    <t>3000000232952821</t>
  </si>
  <si>
    <t>3000000232953441</t>
  </si>
  <si>
    <t>3000000232953448</t>
  </si>
  <si>
    <t>3000000232956210</t>
  </si>
  <si>
    <t>3000000232956591</t>
  </si>
  <si>
    <t>3000000232956593</t>
  </si>
  <si>
    <t>3000000232956883</t>
  </si>
  <si>
    <t>3000000232956963</t>
  </si>
  <si>
    <t>3000000232957062</t>
  </si>
  <si>
    <t>3000000232957134</t>
  </si>
  <si>
    <t>3000000232957136</t>
  </si>
  <si>
    <t>3000000233023434</t>
  </si>
  <si>
    <t>3000000233014032</t>
  </si>
  <si>
    <t>3000000233063795</t>
  </si>
  <si>
    <t>3000000233065869</t>
  </si>
  <si>
    <t>3000000233065857</t>
  </si>
  <si>
    <t>3000000233128542</t>
  </si>
  <si>
    <t>3000000233165491</t>
  </si>
  <si>
    <t>3000000233219546</t>
  </si>
  <si>
    <t>3000000233219477</t>
  </si>
  <si>
    <t>3000000233219475</t>
  </si>
  <si>
    <t>3000000233219355</t>
  </si>
  <si>
    <t>3000000233219359</t>
  </si>
  <si>
    <t>3000000233159284</t>
  </si>
  <si>
    <t>3000000233221137</t>
  </si>
  <si>
    <t>3000000233244655</t>
  </si>
  <si>
    <t>3000000233222419</t>
  </si>
  <si>
    <t>3000000233244867</t>
  </si>
  <si>
    <t>3000000233280121</t>
  </si>
  <si>
    <t>3000000233463361</t>
  </si>
  <si>
    <t>3000000233409312</t>
  </si>
  <si>
    <t>3000000233409081</t>
  </si>
  <si>
    <t>3000000233402718</t>
  </si>
  <si>
    <t>3000000233465222</t>
  </si>
  <si>
    <t>3000000233464677</t>
  </si>
  <si>
    <t>3000000233465299</t>
  </si>
  <si>
    <t>3000000233402189</t>
  </si>
  <si>
    <t>3000000233558744</t>
  </si>
  <si>
    <t>3000000233558635</t>
  </si>
  <si>
    <t>3000000233558154</t>
  </si>
  <si>
    <t>3000000233558032</t>
  </si>
  <si>
    <t>3000000233557924</t>
  </si>
  <si>
    <t>3000000233558121</t>
  </si>
  <si>
    <t>3000000233558014</t>
  </si>
  <si>
    <t>3000000233558052</t>
  </si>
  <si>
    <t>3000000233557899</t>
  </si>
  <si>
    <t>3000000233506144</t>
  </si>
  <si>
    <t>3000000233559019</t>
  </si>
  <si>
    <t>3000000233550037</t>
  </si>
  <si>
    <t>4500655913</t>
  </si>
  <si>
    <t>ADM Hainaut-Screve 2020</t>
  </si>
  <si>
    <t>3000000233650002</t>
  </si>
  <si>
    <t>3000000233650011</t>
  </si>
  <si>
    <t>3000000233645410</t>
  </si>
  <si>
    <t>3000000233645244</t>
  </si>
  <si>
    <t>3000000233645336</t>
  </si>
  <si>
    <t>3000000233645253</t>
  </si>
  <si>
    <t>3000000233649768</t>
  </si>
  <si>
    <t>3000000233613676</t>
  </si>
  <si>
    <t>3000000233611814</t>
  </si>
  <si>
    <t>3000000233613618</t>
  </si>
  <si>
    <t>3000000233725143</t>
  </si>
  <si>
    <t>3000000233725145</t>
  </si>
  <si>
    <t>3000000233725147</t>
  </si>
  <si>
    <t>3000000233725488</t>
  </si>
  <si>
    <t>3000000233725316</t>
  </si>
  <si>
    <t>3000000233723112</t>
  </si>
  <si>
    <t>3000000233716330</t>
  </si>
  <si>
    <t>3000000233716135</t>
  </si>
  <si>
    <t>3000000233725328</t>
  </si>
  <si>
    <t>3000000233676142</t>
  </si>
  <si>
    <t>3000000233722948</t>
  </si>
  <si>
    <t>4500655724</t>
  </si>
  <si>
    <t>3000000233745089</t>
  </si>
  <si>
    <t>3000000233729339</t>
  </si>
  <si>
    <t>4500655889</t>
  </si>
  <si>
    <t>3000000233745033</t>
  </si>
  <si>
    <t>4500655893</t>
  </si>
  <si>
    <t>3000000233745031</t>
  </si>
  <si>
    <t>4500655902</t>
  </si>
  <si>
    <t>3000000233745035</t>
  </si>
  <si>
    <t>4500655909</t>
  </si>
  <si>
    <t>3000000233745085</t>
  </si>
  <si>
    <t>3000000233745037</t>
  </si>
  <si>
    <t>4500655945</t>
  </si>
  <si>
    <t>3000000233745081</t>
  </si>
  <si>
    <t>4500656094</t>
  </si>
  <si>
    <t>3000000233745087</t>
  </si>
  <si>
    <t>4500684074</t>
  </si>
  <si>
    <t>COVID-19 ADM Liège-Stipulante 2020-Nieuw</t>
  </si>
  <si>
    <t>3000000233745039</t>
  </si>
  <si>
    <t>3000000233745021</t>
  </si>
  <si>
    <t>3000000233797364</t>
  </si>
  <si>
    <t>3000000233793161</t>
  </si>
  <si>
    <t>3000000233774480</t>
  </si>
  <si>
    <t>3000000233773270</t>
  </si>
  <si>
    <t>3000000233784279</t>
  </si>
  <si>
    <t>3000000233784534</t>
  </si>
  <si>
    <t>3000000233784778</t>
  </si>
  <si>
    <t>3000000233782971</t>
  </si>
  <si>
    <t>3000000233845822</t>
  </si>
  <si>
    <t>3000000233844743</t>
  </si>
  <si>
    <t>3000000233844889</t>
  </si>
  <si>
    <t>3000000233845081</t>
  </si>
  <si>
    <t>3000000233845083</t>
  </si>
  <si>
    <t>3000000233845214</t>
  </si>
  <si>
    <t>3000000233845494</t>
  </si>
  <si>
    <t>3000000233845656</t>
  </si>
  <si>
    <t>3000000233845658</t>
  </si>
  <si>
    <t>3000000233819863</t>
  </si>
  <si>
    <t>3000000233857114</t>
  </si>
  <si>
    <t>3000000233818548</t>
  </si>
  <si>
    <t>3000000233845496</t>
  </si>
  <si>
    <t>3000000233820518</t>
  </si>
  <si>
    <t>3000000233846967</t>
  </si>
  <si>
    <t>3000000233857084</t>
  </si>
  <si>
    <t>3000000233847111</t>
  </si>
  <si>
    <t>3000000233847084</t>
  </si>
  <si>
    <t>3000000233819340</t>
  </si>
  <si>
    <t>3000000233819023</t>
  </si>
  <si>
    <t>3000000233878195</t>
  </si>
  <si>
    <t>3000000233877578</t>
  </si>
  <si>
    <t>3000000233915235</t>
  </si>
  <si>
    <t>3000000233906014</t>
  </si>
  <si>
    <t>3000000233906454</t>
  </si>
  <si>
    <t>3000000233907232</t>
  </si>
  <si>
    <t>3000000234029226</t>
  </si>
  <si>
    <t>3000000234029274</t>
  </si>
  <si>
    <t>3000000234029601</t>
  </si>
  <si>
    <t>3000000234029604</t>
  </si>
  <si>
    <t>3000000234029591</t>
  </si>
  <si>
    <t>3000000234029403</t>
  </si>
  <si>
    <t>3000000234029421</t>
  </si>
  <si>
    <t>3000000234029611</t>
  </si>
  <si>
    <t>3000000234029614</t>
  </si>
  <si>
    <t>3000000233957841</t>
  </si>
  <si>
    <t>3000000234019189</t>
  </si>
  <si>
    <t>3000000234020555</t>
  </si>
  <si>
    <t>3000000234019268</t>
  </si>
  <si>
    <t>3000000234015747</t>
  </si>
  <si>
    <t>3000000233959542</t>
  </si>
  <si>
    <t>3000000234008476</t>
  </si>
  <si>
    <t>3000000234019419</t>
  </si>
  <si>
    <t>3000000234019416</t>
  </si>
  <si>
    <t>3000000234030313</t>
  </si>
  <si>
    <t>3000000234030315</t>
  </si>
  <si>
    <t>3000000234060300</t>
  </si>
  <si>
    <t>3000000234131176</t>
  </si>
  <si>
    <t>3000000234115681</t>
  </si>
  <si>
    <t>3000000234115613</t>
  </si>
  <si>
    <t>3000000234115687</t>
  </si>
  <si>
    <t>3000000234113591</t>
  </si>
  <si>
    <t>3000000234113539</t>
  </si>
  <si>
    <t>3000000234113578</t>
  </si>
  <si>
    <t>3000000234112344</t>
  </si>
  <si>
    <t>3000000234113365</t>
  </si>
  <si>
    <t>3000000234112328</t>
  </si>
  <si>
    <t>3000000234112237</t>
  </si>
  <si>
    <t>3000000234112291</t>
  </si>
  <si>
    <t>3000000234112294</t>
  </si>
  <si>
    <t>3000000234112319</t>
  </si>
  <si>
    <t>3000000234112244</t>
  </si>
  <si>
    <t>3000000234112297</t>
  </si>
  <si>
    <t>3000000234112341</t>
  </si>
  <si>
    <t>3000000234063971</t>
  </si>
  <si>
    <t>3000000234116295</t>
  </si>
  <si>
    <t>3000000234116291</t>
  </si>
  <si>
    <t>3000000234131179</t>
  </si>
  <si>
    <t>3000000234116946</t>
  </si>
  <si>
    <t>3000000234117735</t>
  </si>
  <si>
    <t>3000000234131192</t>
  </si>
  <si>
    <t>3000000234131194</t>
  </si>
  <si>
    <t>3000000234131196</t>
  </si>
  <si>
    <t>3000000234131198</t>
  </si>
  <si>
    <t>3000000234131220</t>
  </si>
  <si>
    <t>3000000234131222</t>
  </si>
  <si>
    <t>3000000234131224</t>
  </si>
  <si>
    <t>3000000234131226</t>
  </si>
  <si>
    <t>3000000234131228</t>
  </si>
  <si>
    <t>3000000234131240</t>
  </si>
  <si>
    <t>3000000234131242</t>
  </si>
  <si>
    <t>3000000234131244</t>
  </si>
  <si>
    <t>3000000234131246</t>
  </si>
  <si>
    <t>3000000234131248</t>
  </si>
  <si>
    <t>3000000234131250</t>
  </si>
  <si>
    <t>3000000234130126</t>
  </si>
  <si>
    <t>3000000234131281</t>
  </si>
  <si>
    <t>3000000234131283</t>
  </si>
  <si>
    <t>3000000234131285</t>
  </si>
  <si>
    <t>3000000234131289</t>
  </si>
  <si>
    <t>3000000234131351</t>
  </si>
  <si>
    <t>3000000234131353</t>
  </si>
  <si>
    <t>3000000234131355</t>
  </si>
  <si>
    <t>3000000234131357</t>
  </si>
  <si>
    <t>3000000234131359</t>
  </si>
  <si>
    <t>3000000234131401</t>
  </si>
  <si>
    <t>3000000234131405</t>
  </si>
  <si>
    <t>3000000234131407</t>
  </si>
  <si>
    <t>3000000234132386</t>
  </si>
  <si>
    <t>3000000234172312</t>
  </si>
  <si>
    <t>3000000234157549</t>
  </si>
  <si>
    <t>3000000234254918</t>
  </si>
  <si>
    <t>3000000234251101</t>
  </si>
  <si>
    <t>3000000234243954</t>
  </si>
  <si>
    <t>3000000234258009</t>
  </si>
  <si>
    <t>3000000234331170</t>
  </si>
  <si>
    <t>3000000234331087</t>
  </si>
  <si>
    <t>3000000234314507</t>
  </si>
  <si>
    <t>3000000234341476</t>
  </si>
  <si>
    <t>3000000234342185</t>
  </si>
  <si>
    <t>3000000234342461</t>
  </si>
  <si>
    <t>3000000234342573</t>
  </si>
  <si>
    <t>3000000234330802</t>
  </si>
  <si>
    <t>3000000234341472</t>
  </si>
  <si>
    <t>3000000234342627</t>
  </si>
  <si>
    <t>3000000234370150</t>
  </si>
  <si>
    <t>3000000234444892</t>
  </si>
  <si>
    <t>3000000234445872</t>
  </si>
  <si>
    <t>3000000234353125</t>
  </si>
  <si>
    <t>3000000234348055</t>
  </si>
  <si>
    <t>ADM Luxembourg-Grégoire 2020</t>
  </si>
  <si>
    <t>3000000234488411</t>
  </si>
  <si>
    <t>3000000234472768</t>
  </si>
  <si>
    <t>3000000234523644</t>
  </si>
  <si>
    <t>3000000234489470</t>
  </si>
  <si>
    <t>3000000234454460</t>
  </si>
  <si>
    <t>3000000234471015</t>
  </si>
  <si>
    <t>3000000234488119</t>
  </si>
  <si>
    <t>3000000234489007</t>
  </si>
  <si>
    <t>3000000234454525</t>
  </si>
  <si>
    <t>3000000234593703</t>
  </si>
  <si>
    <t>3000000234648852</t>
  </si>
  <si>
    <t>3000000234591763</t>
  </si>
  <si>
    <t>3000000234587554</t>
  </si>
  <si>
    <t>3000000234590093</t>
  </si>
  <si>
    <t>3000000234646783</t>
  </si>
  <si>
    <t>3000000234693124</t>
  </si>
  <si>
    <t>3000000234692843</t>
  </si>
  <si>
    <t>3000000234690668</t>
  </si>
  <si>
    <t>3000000234693254</t>
  </si>
  <si>
    <t>3000000234692218</t>
  </si>
  <si>
    <t>3000000234741354</t>
  </si>
  <si>
    <t>3000000234732583</t>
  </si>
  <si>
    <t>3000000234691484</t>
  </si>
  <si>
    <t>3000000234731315</t>
  </si>
  <si>
    <t>3000000234733834</t>
  </si>
  <si>
    <t>3000000234732878</t>
  </si>
  <si>
    <t>3000000234733020</t>
  </si>
  <si>
    <t>3000000234741391</t>
  </si>
  <si>
    <t>3000000234729119</t>
  </si>
  <si>
    <t>3000000234730676</t>
  </si>
  <si>
    <t>3000000234730671</t>
  </si>
  <si>
    <t>3000000234827235</t>
  </si>
  <si>
    <t>3000000234835980</t>
  </si>
  <si>
    <t>3000000234751557</t>
  </si>
  <si>
    <t>3000000234837405</t>
  </si>
  <si>
    <t>3000000234762579</t>
  </si>
  <si>
    <t>3000000234762572</t>
  </si>
  <si>
    <t>3000000234836328</t>
  </si>
  <si>
    <t>3000000234836228</t>
  </si>
  <si>
    <t>3000000234835625</t>
  </si>
  <si>
    <t>3000000234830397</t>
  </si>
  <si>
    <t>3000000234764771</t>
  </si>
  <si>
    <t>3000000234762688</t>
  </si>
  <si>
    <t>3000000234763108</t>
  </si>
  <si>
    <t>3000000234806361</t>
  </si>
  <si>
    <t>3000000234811433</t>
  </si>
  <si>
    <t>3000000234811622</t>
  </si>
  <si>
    <t>3000000234918992</t>
  </si>
  <si>
    <t>3000000234890451</t>
  </si>
  <si>
    <t>3000000234875834</t>
  </si>
  <si>
    <t>3000000234906398</t>
  </si>
  <si>
    <t>3000000234858846</t>
  </si>
  <si>
    <t>3000000234875753</t>
  </si>
  <si>
    <t>3000000234906427</t>
  </si>
  <si>
    <t>3000000234906630</t>
  </si>
  <si>
    <t>3000000234915569</t>
  </si>
  <si>
    <t>3000000234914025</t>
  </si>
  <si>
    <t>3000000234914774</t>
  </si>
  <si>
    <t>3000000234914784</t>
  </si>
  <si>
    <t>3000000234914674</t>
  </si>
  <si>
    <t>3000000234914747</t>
  </si>
  <si>
    <t>3000000234915495</t>
  </si>
  <si>
    <t>3000000234915542</t>
  </si>
  <si>
    <t>3000000234915591</t>
  </si>
  <si>
    <t>3000000234915552</t>
  </si>
  <si>
    <t>3000000234915366</t>
  </si>
  <si>
    <t>3000000234915483</t>
  </si>
  <si>
    <t>3000000234910753</t>
  </si>
  <si>
    <t>3000000234917283</t>
  </si>
  <si>
    <t>3000000234918438</t>
  </si>
  <si>
    <t>3000000234977618</t>
  </si>
  <si>
    <t>3000000234977626</t>
  </si>
  <si>
    <t>3000000234968627</t>
  </si>
  <si>
    <t>3000000234968586</t>
  </si>
  <si>
    <t>3000000234968624</t>
  </si>
  <si>
    <t>3000000234942535</t>
  </si>
  <si>
    <t>3000000234942661</t>
  </si>
  <si>
    <t>3000000234956820</t>
  </si>
  <si>
    <t>3000000234942970</t>
  </si>
  <si>
    <t>3000000234977564</t>
  </si>
  <si>
    <t>3000000235052847</t>
  </si>
  <si>
    <t>3000000235055269</t>
  </si>
  <si>
    <t>3000000235051956</t>
  </si>
  <si>
    <t>3000000235051908</t>
  </si>
  <si>
    <t>3000000235095766</t>
  </si>
  <si>
    <t>3000000235095763</t>
  </si>
  <si>
    <t>3000000235052250</t>
  </si>
  <si>
    <t>3000000235110677</t>
  </si>
  <si>
    <t>3000000235113391</t>
  </si>
  <si>
    <t>3000000235113324</t>
  </si>
  <si>
    <t>3000000235113398</t>
  </si>
  <si>
    <t>3000000235361448</t>
  </si>
  <si>
    <t>3000000235361533</t>
  </si>
  <si>
    <t>3000000235361474</t>
  </si>
  <si>
    <t>3000000235427795</t>
  </si>
  <si>
    <t>3000000235391194</t>
  </si>
  <si>
    <t>3000000235111149</t>
  </si>
  <si>
    <t>3000000235491386</t>
  </si>
  <si>
    <t>3000000235458980</t>
  </si>
  <si>
    <t>3000000235510849</t>
  </si>
  <si>
    <t>3000000235510824</t>
  </si>
  <si>
    <t>3000000235504464</t>
  </si>
  <si>
    <t>3000000235510475</t>
  </si>
  <si>
    <t>3000000235510811</t>
  </si>
  <si>
    <t>3000000235510796</t>
  </si>
  <si>
    <t>3000000235510793</t>
  </si>
  <si>
    <t>3000000235514949</t>
  </si>
  <si>
    <t>3000000235517362</t>
  </si>
  <si>
    <t>3000000235510846</t>
  </si>
  <si>
    <t>3000000235477415</t>
  </si>
  <si>
    <t>3000000235457296</t>
  </si>
  <si>
    <t>3000000235457413</t>
  </si>
  <si>
    <t>3000000235537204</t>
  </si>
  <si>
    <t>3000000235537268</t>
  </si>
  <si>
    <t>3000000235537318</t>
  </si>
  <si>
    <t>3000000235537312</t>
  </si>
  <si>
    <t>3000000235537299</t>
  </si>
  <si>
    <t>3000000235537324</t>
  </si>
  <si>
    <t>3000000235575721</t>
  </si>
  <si>
    <t>3000000235536868</t>
  </si>
  <si>
    <t>3000000235584259</t>
  </si>
  <si>
    <t>3000000235665051</t>
  </si>
  <si>
    <t>3000000235669255</t>
  </si>
  <si>
    <t>3000000235617453</t>
  </si>
  <si>
    <t>3000000235599687</t>
  </si>
  <si>
    <t>3000000235667965</t>
  </si>
  <si>
    <t>3000000235768391</t>
  </si>
  <si>
    <t>3000000235778792</t>
  </si>
  <si>
    <t>3000000235775664</t>
  </si>
  <si>
    <t>3000000235776986</t>
  </si>
  <si>
    <t>3000000235882627</t>
  </si>
  <si>
    <t>3000000235883539</t>
  </si>
  <si>
    <t>3000000235802774</t>
  </si>
  <si>
    <t>3000000235882805</t>
  </si>
  <si>
    <t>3000000235829445</t>
  </si>
  <si>
    <t>3000000235952188</t>
  </si>
  <si>
    <t>3000000235945719</t>
  </si>
  <si>
    <t>3000000236079354</t>
  </si>
  <si>
    <t>3000000235962712</t>
  </si>
  <si>
    <t>3000000235958194</t>
  </si>
  <si>
    <t>3000000235951553</t>
  </si>
  <si>
    <t>3000000235951201</t>
  </si>
  <si>
    <t>3000000235959402</t>
  </si>
  <si>
    <t>3000000236094575</t>
  </si>
  <si>
    <t>3000000236094281</t>
  </si>
  <si>
    <t>3000000236094511</t>
  </si>
  <si>
    <t>3000000236093814</t>
  </si>
  <si>
    <t>3000000236093602</t>
  </si>
  <si>
    <t>3000000236093798</t>
  </si>
  <si>
    <t>3000000236093205</t>
  </si>
  <si>
    <t>3000000236082758</t>
  </si>
  <si>
    <t>3000000236093419</t>
  </si>
  <si>
    <t>3000000236092559</t>
  </si>
  <si>
    <t>3000000236023783</t>
  </si>
  <si>
    <t>3000000236023774</t>
  </si>
  <si>
    <t>3000000236023801</t>
  </si>
  <si>
    <t>3000000236023811</t>
  </si>
  <si>
    <t>3000000236080597</t>
  </si>
  <si>
    <t>3000000236092507</t>
  </si>
  <si>
    <t>3000000236092416</t>
  </si>
  <si>
    <t>3000000236092009</t>
  </si>
  <si>
    <t>3000000236092816</t>
  </si>
  <si>
    <t>3000000235980059</t>
  </si>
  <si>
    <t>3000000235980073</t>
  </si>
  <si>
    <t>3000000235963878</t>
  </si>
  <si>
    <t>3000000236084716</t>
  </si>
  <si>
    <t>3000000236084907</t>
  </si>
  <si>
    <t>3000000236092464</t>
  </si>
  <si>
    <t>3000000236091323</t>
  </si>
  <si>
    <t>3000000236092566</t>
  </si>
  <si>
    <t>3000000236094502</t>
  </si>
  <si>
    <t>3000000236094521</t>
  </si>
  <si>
    <t>3000000236093605</t>
  </si>
  <si>
    <t>3000000236093554</t>
  </si>
  <si>
    <t>3000000235980052</t>
  </si>
  <si>
    <t>3000000236023305</t>
  </si>
  <si>
    <t>3000000236092586</t>
  </si>
  <si>
    <t>3000000236093277</t>
  </si>
  <si>
    <t>3000000236078047</t>
  </si>
  <si>
    <t>3000000236089061</t>
  </si>
  <si>
    <t>3000000236188972</t>
  </si>
  <si>
    <t>3000000236150898</t>
  </si>
  <si>
    <t>3000000236320113</t>
  </si>
  <si>
    <t>3000000236293346</t>
  </si>
  <si>
    <t>3000000236245703</t>
  </si>
  <si>
    <t>3000000236219778</t>
  </si>
  <si>
    <t>3000000236328503</t>
  </si>
  <si>
    <t>3000000236292702</t>
  </si>
  <si>
    <t>3000000236300959</t>
  </si>
  <si>
    <t>3000000236329828</t>
  </si>
  <si>
    <t>3000000236297952</t>
  </si>
  <si>
    <t>3000000236302654</t>
  </si>
  <si>
    <t>3000000236304260</t>
  </si>
  <si>
    <t>3000000236308797</t>
  </si>
  <si>
    <t>3000000236330728</t>
  </si>
  <si>
    <t>3000000236328489</t>
  </si>
  <si>
    <t>3000000236287100</t>
  </si>
  <si>
    <t>3000000236330724</t>
  </si>
  <si>
    <t>3000000236328402</t>
  </si>
  <si>
    <t>3000000236328456</t>
  </si>
  <si>
    <t>3000000236328484</t>
  </si>
  <si>
    <t>3000000236328507</t>
  </si>
  <si>
    <t>3000000236327728</t>
  </si>
  <si>
    <t>3000000236311845</t>
  </si>
  <si>
    <t>3000000236317136</t>
  </si>
  <si>
    <t>3000000236312484</t>
  </si>
  <si>
    <t>3000000236315234</t>
  </si>
  <si>
    <t>3000000236315734</t>
  </si>
  <si>
    <t>3000000236337732</t>
  </si>
  <si>
    <t>3000000236342244</t>
  </si>
  <si>
    <t>3000000236394081</t>
  </si>
  <si>
    <t>3000000236394044</t>
  </si>
  <si>
    <t>3000000236393425</t>
  </si>
  <si>
    <t>3000000236393463</t>
  </si>
  <si>
    <t>3000000236393986</t>
  </si>
  <si>
    <t>3000000236393693</t>
  </si>
  <si>
    <t>3000000236394041</t>
  </si>
  <si>
    <t>3000000236393714</t>
  </si>
  <si>
    <t>3000000236394211</t>
  </si>
  <si>
    <t>3000000236393831</t>
  </si>
  <si>
    <t>3000000236394101</t>
  </si>
  <si>
    <t>3000000236393800</t>
  </si>
  <si>
    <t>3000000236393618</t>
  </si>
  <si>
    <t>3000000236394021</t>
  </si>
  <si>
    <t>3000000236394214</t>
  </si>
  <si>
    <t>3000000236394001</t>
  </si>
  <si>
    <t>3000000236393843</t>
  </si>
  <si>
    <t>3000000236393823</t>
  </si>
  <si>
    <t>3000000236394951</t>
  </si>
  <si>
    <t>3000000236393792</t>
  </si>
  <si>
    <t>3000000236393717</t>
  </si>
  <si>
    <t>3000000236393815</t>
  </si>
  <si>
    <t>3000000236393951</t>
  </si>
  <si>
    <t>3000000236393973</t>
  </si>
  <si>
    <t>3000000236394472</t>
  </si>
  <si>
    <t>3000000236394721</t>
  </si>
  <si>
    <t>3000000236394452</t>
  </si>
  <si>
    <t>3000000236394864</t>
  </si>
  <si>
    <t>3000000236394895</t>
  </si>
  <si>
    <t>3000000236394901</t>
  </si>
  <si>
    <t>3000000236394169</t>
  </si>
  <si>
    <t>3000000236394712</t>
  </si>
  <si>
    <t>3000000236393767</t>
  </si>
  <si>
    <t>3000000236394881</t>
  </si>
  <si>
    <t>3000000236394904</t>
  </si>
  <si>
    <t>3000000236394177</t>
  </si>
  <si>
    <t>3000000236394438</t>
  </si>
  <si>
    <t>3000000236394142</t>
  </si>
  <si>
    <t>3000000236394193</t>
  </si>
  <si>
    <t>3000000236394039</t>
  </si>
  <si>
    <t>3000000236394160</t>
  </si>
  <si>
    <t>3000000236394927</t>
  </si>
  <si>
    <t>3000000236394068</t>
  </si>
  <si>
    <t>3000000236394171</t>
  </si>
  <si>
    <t>3000000236394174</t>
  </si>
  <si>
    <t>3000000236394107</t>
  </si>
  <si>
    <t>3000000236394871</t>
  </si>
  <si>
    <t>3000000236394399</t>
  </si>
  <si>
    <t>3000000236394858</t>
  </si>
  <si>
    <t>3000000236394261</t>
  </si>
  <si>
    <t>3000000236394396</t>
  </si>
  <si>
    <t>3000000236394945</t>
  </si>
  <si>
    <t>3000000236394104</t>
  </si>
  <si>
    <t>3000000236337704</t>
  </si>
  <si>
    <t>3000000236337766</t>
  </si>
  <si>
    <t>3000000236387140</t>
  </si>
  <si>
    <t>3000000236387067</t>
  </si>
  <si>
    <t>3000000236386875</t>
  </si>
  <si>
    <t>3000000236337671</t>
  </si>
  <si>
    <t>3000000236337598</t>
  </si>
  <si>
    <t>3000000236387084</t>
  </si>
  <si>
    <t>3000000236386866</t>
  </si>
  <si>
    <t>3000000236387087</t>
  </si>
  <si>
    <t>3000000236386878</t>
  </si>
  <si>
    <t>3000000236387170</t>
  </si>
  <si>
    <t>3000000236337686</t>
  </si>
  <si>
    <t>3000000236337674</t>
  </si>
  <si>
    <t>3000000236337661</t>
  </si>
  <si>
    <t>3000000236337586</t>
  </si>
  <si>
    <t>3000000236337618</t>
  </si>
  <si>
    <t>3000000236339225</t>
  </si>
  <si>
    <t>3000000236339147</t>
  </si>
  <si>
    <t>3000000236338917</t>
  </si>
  <si>
    <t>3000000236347018</t>
  </si>
  <si>
    <t>3000000236339451</t>
  </si>
  <si>
    <t>3000000236342968</t>
  </si>
  <si>
    <t>3000000236446192</t>
  </si>
  <si>
    <t>3000000236446116</t>
  </si>
  <si>
    <t>3000000236445926</t>
  </si>
  <si>
    <t>3000000236443561</t>
  </si>
  <si>
    <t>3000000236443409</t>
  </si>
  <si>
    <t>3000000236443632</t>
  </si>
  <si>
    <t>3000000236443671</t>
  </si>
  <si>
    <t>3000000236443611</t>
  </si>
  <si>
    <t>3000000236443624</t>
  </si>
  <si>
    <t>3000000236443591</t>
  </si>
  <si>
    <t>3000000236443507</t>
  </si>
  <si>
    <t>3000000236443571</t>
  </si>
  <si>
    <t>3000000236442557</t>
  </si>
  <si>
    <t>3000000236443504</t>
  </si>
  <si>
    <t>3000000236442995</t>
  </si>
  <si>
    <t>3000000236443458</t>
  </si>
  <si>
    <t>Somme de Solde encours</t>
  </si>
  <si>
    <t>Total 4500662930</t>
  </si>
  <si>
    <t>Total 4500664217</t>
  </si>
  <si>
    <t>Total 100023266  NV M. Vandenabeele</t>
  </si>
  <si>
    <t>Total 4500663411</t>
  </si>
  <si>
    <t>Total 4500664054</t>
  </si>
  <si>
    <t>Total 100028433  SC Alpha Card</t>
  </si>
  <si>
    <t>Total 1</t>
  </si>
  <si>
    <t>Total 300020346</t>
  </si>
  <si>
    <t>Total 4500676765</t>
  </si>
  <si>
    <t>Total 100000238  NV Fujitsu Technology Solutions</t>
  </si>
  <si>
    <t>Total 4500666588</t>
  </si>
  <si>
    <t>Total 4500673829</t>
  </si>
  <si>
    <t>Total 100000386  NV Ntt Belgium</t>
  </si>
  <si>
    <t>Total 4500683264</t>
  </si>
  <si>
    <t>Total 100003235  SA Redcorp</t>
  </si>
  <si>
    <t>Total 4500674602</t>
  </si>
  <si>
    <t>Total 4500678241</t>
  </si>
  <si>
    <t>Total 4500671812</t>
  </si>
  <si>
    <t>Total 100030558  NV Discorp</t>
  </si>
  <si>
    <t>Total 4500684278</t>
  </si>
  <si>
    <t>Total 200007915  BV Saas Now</t>
  </si>
  <si>
    <t>Total 4500671679</t>
  </si>
  <si>
    <t>Total 4500674198</t>
  </si>
  <si>
    <t>Total 4500674207</t>
  </si>
  <si>
    <t>Total 500002616  VZW Smals</t>
  </si>
  <si>
    <t>Total 300020895</t>
  </si>
  <si>
    <t>Total 4500664029</t>
  </si>
  <si>
    <t>Total 100000650  NV Dell</t>
  </si>
  <si>
    <t>Total 4500664869</t>
  </si>
  <si>
    <t>Total 4500665126</t>
  </si>
  <si>
    <t>Total 7</t>
  </si>
  <si>
    <t>Total 300020622</t>
  </si>
  <si>
    <t>Total 4500679494</t>
  </si>
  <si>
    <t>Total 100003265  NV Realdolmen</t>
  </si>
  <si>
    <t>Total 300020896</t>
  </si>
  <si>
    <t>Total 4500664588</t>
  </si>
  <si>
    <t>Total GE100      Engagem. provisionnel/Provision. Va</t>
  </si>
  <si>
    <t>Total 10</t>
  </si>
  <si>
    <t>Total 300020694</t>
  </si>
  <si>
    <t>Total 4500667854</t>
  </si>
  <si>
    <t>Total 4</t>
  </si>
  <si>
    <t>Total 300020900</t>
  </si>
  <si>
    <t>Total 4500675029</t>
  </si>
  <si>
    <t>Total 100000130 NV PR Proximus</t>
  </si>
  <si>
    <t>Total 3</t>
  </si>
  <si>
    <t>Total 300020335</t>
  </si>
  <si>
    <t>Total 4500673548</t>
  </si>
  <si>
    <t>Total 100000368  SA Medtronic Belgium</t>
  </si>
  <si>
    <t>Total 4500673302</t>
  </si>
  <si>
    <t>Total 100000522  SA SGS Lab Simon</t>
  </si>
  <si>
    <t>Total 4500673583</t>
  </si>
  <si>
    <t>Total 4500673614</t>
  </si>
  <si>
    <t>Total 4500674130</t>
  </si>
  <si>
    <t>Total 100000713  BV 3M Belgium</t>
  </si>
  <si>
    <t>Total 4500673473</t>
  </si>
  <si>
    <t>Total 100000926  NV Arseus Hospital</t>
  </si>
  <si>
    <t>Total 4500669039</t>
  </si>
  <si>
    <t>Total 100001548  NV Novolab</t>
  </si>
  <si>
    <t>Total 4500670929</t>
  </si>
  <si>
    <t>Total 4500670938</t>
  </si>
  <si>
    <t>Total 4500672548</t>
  </si>
  <si>
    <t>Total 4500682212</t>
  </si>
  <si>
    <t>Total 100005097  NV Van Heurck</t>
  </si>
  <si>
    <t>Total 4500673298</t>
  </si>
  <si>
    <t>Total 100005620  VZW Centexbel</t>
  </si>
  <si>
    <t>Total 4500685182</t>
  </si>
  <si>
    <t>Total 100014700 NV Materialise</t>
  </si>
  <si>
    <t>Total 4500669065</t>
  </si>
  <si>
    <t>Total 100015920  SA Paul Hartmann</t>
  </si>
  <si>
    <t>Total 4500671639</t>
  </si>
  <si>
    <t>Total 100019084  BV Ambassador Arms</t>
  </si>
  <si>
    <t>Total 4500680679</t>
  </si>
  <si>
    <t>Total 100019353  NV Merak</t>
  </si>
  <si>
    <t>Total 4500671580</t>
  </si>
  <si>
    <t>Total 100021117  BV Be Protection</t>
  </si>
  <si>
    <t>Total 4500671548</t>
  </si>
  <si>
    <t>Total 100024685  NV Acertys Healthcare</t>
  </si>
  <si>
    <t>Total 4500688032</t>
  </si>
  <si>
    <t>Total 4500689393</t>
  </si>
  <si>
    <t>Total 100025731 SA Medeco</t>
  </si>
  <si>
    <t>Total 4500669133</t>
  </si>
  <si>
    <t>Total 4500676436</t>
  </si>
  <si>
    <t>Total 100030156  NV Sioen Industries</t>
  </si>
  <si>
    <t>Total 4500668504</t>
  </si>
  <si>
    <t>Total 4500669494</t>
  </si>
  <si>
    <t>Total 4500670978</t>
  </si>
  <si>
    <t>Total 100033059  NV Innomediq</t>
  </si>
  <si>
    <t>Total 4500673961</t>
  </si>
  <si>
    <t>Total 100034341  NV Eca</t>
  </si>
  <si>
    <t>Total 4500665132</t>
  </si>
  <si>
    <t>Total 4500666355</t>
  </si>
  <si>
    <t>Total 100042305 BV Life</t>
  </si>
  <si>
    <t>Total 4500663766</t>
  </si>
  <si>
    <t>Total 100044715 VOF Mahmut Öz Service Support Agenc</t>
  </si>
  <si>
    <t>Total 4500664470</t>
  </si>
  <si>
    <t>Total 100050407 SRL IC Pharma</t>
  </si>
  <si>
    <t>Total 4500666037</t>
  </si>
  <si>
    <t>Total 100050467  BV Readypal</t>
  </si>
  <si>
    <t>Total 4500665405</t>
  </si>
  <si>
    <t>Total 100050468 NV Ultrazonic</t>
  </si>
  <si>
    <t>Total 4500668489</t>
  </si>
  <si>
    <t>Total 100050510  SA Pharmasimple</t>
  </si>
  <si>
    <t>Total 4500667702</t>
  </si>
  <si>
    <t>Total 4500668492</t>
  </si>
  <si>
    <t>Total 100050589  BV Belscan Continental</t>
  </si>
  <si>
    <t>Total 4500669458</t>
  </si>
  <si>
    <t>Total 4500670970</t>
  </si>
  <si>
    <t>Total 4500672909</t>
  </si>
  <si>
    <t>Total 100050627  BV Firematch Global</t>
  </si>
  <si>
    <t>Total 4500668503</t>
  </si>
  <si>
    <t>Total 4500669483</t>
  </si>
  <si>
    <t>Total 4500669497</t>
  </si>
  <si>
    <t>Total 4500669566</t>
  </si>
  <si>
    <t>Total 100050634  BV Xpect</t>
  </si>
  <si>
    <t>Total 4500668578</t>
  </si>
  <si>
    <t>Total 4500668915</t>
  </si>
  <si>
    <t>Total 4500669554</t>
  </si>
  <si>
    <t>Total 4500670730</t>
  </si>
  <si>
    <t>Total 4500670732</t>
  </si>
  <si>
    <t>Total 4500670734</t>
  </si>
  <si>
    <t>Total 4500671487</t>
  </si>
  <si>
    <t>Total 4500671516</t>
  </si>
  <si>
    <t>Total 100050640  BV X M L</t>
  </si>
  <si>
    <t>Total 4500668595</t>
  </si>
  <si>
    <t>Total 100050644  VOF CSS Industrial Services</t>
  </si>
  <si>
    <t>Total 4500668602</t>
  </si>
  <si>
    <t>Total 100050646  SRL Health &amp; Training</t>
  </si>
  <si>
    <t>Total 4500669573</t>
  </si>
  <si>
    <t>Total 100050652  NV Texet Benelux</t>
  </si>
  <si>
    <t>Total 4500668797</t>
  </si>
  <si>
    <t>Total 4500672858</t>
  </si>
  <si>
    <t>Total 100050656  SRL Allona Belgium</t>
  </si>
  <si>
    <t>Total 4500668872</t>
  </si>
  <si>
    <t>Total 100050659  BV DecoTX</t>
  </si>
  <si>
    <t>Total 4500669486</t>
  </si>
  <si>
    <t>Total 100050670  BV Extradim F.T.C.</t>
  </si>
  <si>
    <t>Total 4500670975</t>
  </si>
  <si>
    <t>Total 100050675  BV Bepac Belgium</t>
  </si>
  <si>
    <t>Total 4500669372</t>
  </si>
  <si>
    <t>Total 100050678  BV European Technical Trading</t>
  </si>
  <si>
    <t>Total 4500669471</t>
  </si>
  <si>
    <t>Total 100050682  BV Sunday Homes Belgium</t>
  </si>
  <si>
    <t>Total 4500671014</t>
  </si>
  <si>
    <t>Total 100050702  SRL Work N'Build</t>
  </si>
  <si>
    <t>Total 4500672097</t>
  </si>
  <si>
    <t>Total 4500672173</t>
  </si>
  <si>
    <t>Total 4500682970</t>
  </si>
  <si>
    <t>Total 100050728  NV BT Projects</t>
  </si>
  <si>
    <t>Total 4500671026</t>
  </si>
  <si>
    <t>Total 4500676467</t>
  </si>
  <si>
    <t>Total 4500677963</t>
  </si>
  <si>
    <t>Total 100050732  BV Bestwood</t>
  </si>
  <si>
    <t>Total 4500671570</t>
  </si>
  <si>
    <t>Total 100050745  CommV DEMA-CON</t>
  </si>
  <si>
    <t>Total 4500672217</t>
  </si>
  <si>
    <t>Total 100050770  BV Dester</t>
  </si>
  <si>
    <t>Total 4500673252</t>
  </si>
  <si>
    <t>Total 100050787  SRL Rychem Group</t>
  </si>
  <si>
    <t>Total 4500689190</t>
  </si>
  <si>
    <t>Total 100050878 SRL Hygiene &amp; Expertise</t>
  </si>
  <si>
    <t>Total 4500677973</t>
  </si>
  <si>
    <t>Total 4500678813</t>
  </si>
  <si>
    <t>Total 100050937 NV Mainfreight</t>
  </si>
  <si>
    <t>Total 4500686149</t>
  </si>
  <si>
    <t>Total 100051177 NV Ghent Handling and Distribution</t>
  </si>
  <si>
    <t>Total 4500668697</t>
  </si>
  <si>
    <t>Total 200007726  GmbH &amp; CO KG Dastex Reinraumzubehör</t>
  </si>
  <si>
    <t>Total 4500668651</t>
  </si>
  <si>
    <t>Total 4500669130</t>
  </si>
  <si>
    <t>Total 200008146  KG Moldex-Metric AG &amp; Co</t>
  </si>
  <si>
    <t>Total 4500671003</t>
  </si>
  <si>
    <t>Total 200008147  SARL LCH Medical</t>
  </si>
  <si>
    <t>Total 4500669596</t>
  </si>
  <si>
    <t>Total 4500671841</t>
  </si>
  <si>
    <t>Total 200008158  BV Holland House Fashion</t>
  </si>
  <si>
    <t>Total 4500671000</t>
  </si>
  <si>
    <t>Total 200008175  BV Imetra</t>
  </si>
  <si>
    <t>Total 4500673080</t>
  </si>
  <si>
    <t>Total 200008209  SA Ansell</t>
  </si>
  <si>
    <t>Total 4500677219</t>
  </si>
  <si>
    <t>Total 200008234  Ltd International Transport &amp; Shipp</t>
  </si>
  <si>
    <t>Total 4500672341</t>
  </si>
  <si>
    <t>Total 500022990  VZW Idewe</t>
  </si>
  <si>
    <t>Total 4500666868</t>
  </si>
  <si>
    <t>Total 500026426  Ltd Pan Scope Trading Company</t>
  </si>
  <si>
    <t>Total 4500668462</t>
  </si>
  <si>
    <t>Total 4500671247</t>
  </si>
  <si>
    <t>Total 500026443 Alibaba</t>
  </si>
  <si>
    <t>Total 4500668491</t>
  </si>
  <si>
    <t>Total 500026446  Ltd Stan Asia</t>
  </si>
  <si>
    <t>Total 4500669187</t>
  </si>
  <si>
    <t>Total 500026462  Ltd Jiangxi Chusheng Medical Techno</t>
  </si>
  <si>
    <t>Total 4500669055</t>
  </si>
  <si>
    <t>Total 4500671020</t>
  </si>
  <si>
    <t>Total 500026467  Ltd Qi Run Pharmaceutical Technolog</t>
  </si>
  <si>
    <t>Total 4500669611</t>
  </si>
  <si>
    <t>Total 4500671158</t>
  </si>
  <si>
    <t>Total 4500671791</t>
  </si>
  <si>
    <t>Total 500026475  Ltd Ming Global</t>
  </si>
  <si>
    <t>Total 4500677345</t>
  </si>
  <si>
    <t>Total 500026476 Ltd Weihai Textile Group Co (DISHANG)</t>
  </si>
  <si>
    <t>Total 4500669557</t>
  </si>
  <si>
    <t>Total 500026477  SurCacao PTY Corp</t>
  </si>
  <si>
    <t>Total 4500673109</t>
  </si>
  <si>
    <t>Total 500026479  Ltd Chengdu Maipu International Inf</t>
  </si>
  <si>
    <t>Total 4500670956</t>
  </si>
  <si>
    <t>Total 500026489  Qube Medical Products Sdn Bhd</t>
  </si>
  <si>
    <t>Total 4500670965</t>
  </si>
  <si>
    <t>Total 500026491  Ltd Echelon Holdings</t>
  </si>
  <si>
    <t>Total 4500672327</t>
  </si>
  <si>
    <t>Total 4500680848</t>
  </si>
  <si>
    <t>Total 500026496  Ltd Qingdao LuoTa Fund Management</t>
  </si>
  <si>
    <t>Total 4500671757</t>
  </si>
  <si>
    <t>Total 4500675746</t>
  </si>
  <si>
    <t>Total 500026503  Ltd Gamma Holding</t>
  </si>
  <si>
    <t>Total 4500671651</t>
  </si>
  <si>
    <t>Total 500026519  Ltd Sino-Eternal SCM (Beijing) Co</t>
  </si>
  <si>
    <t>Total 4500671647</t>
  </si>
  <si>
    <t>Total 4500676923</t>
  </si>
  <si>
    <t>Total 500026522  Ltd Sinopharm Foreign Trade</t>
  </si>
  <si>
    <t>Total 4500672067</t>
  </si>
  <si>
    <t>Total 500026543  Sinopharm Fortune Way Company</t>
  </si>
  <si>
    <t>Total 4500672304</t>
  </si>
  <si>
    <t>Total 100000284  NV DiaSorin</t>
  </si>
  <si>
    <t>Total 4500670515</t>
  </si>
  <si>
    <t>Total 100000350  BV Thermo Fisher Scientific</t>
  </si>
  <si>
    <t>Total 4500694204</t>
  </si>
  <si>
    <t>Total 4500694211</t>
  </si>
  <si>
    <t>Total 100000350 BV Thermo Fisher Scientific</t>
  </si>
  <si>
    <t>Total 4500684028</t>
  </si>
  <si>
    <t>Total 100000667  BV Life Technologies Europe B.v.</t>
  </si>
  <si>
    <t>Total 4500694181</t>
  </si>
  <si>
    <t>Total 4500697667</t>
  </si>
  <si>
    <t>Total 4500697673</t>
  </si>
  <si>
    <t>Total 4500697676</t>
  </si>
  <si>
    <t>Total 4500697680</t>
  </si>
  <si>
    <t>Total 4500701235</t>
  </si>
  <si>
    <t>Total 4500701521</t>
  </si>
  <si>
    <t>Total 4500702672</t>
  </si>
  <si>
    <t>Total 100000667 BV Life Technologies Europe B.v.</t>
  </si>
  <si>
    <t>Total 4500689013</t>
  </si>
  <si>
    <t>Total 100000667 BV Life Technologies Europe B.v. THERMOFISHER</t>
  </si>
  <si>
    <t>Total 4500694154</t>
  </si>
  <si>
    <t>Total 4500699625</t>
  </si>
  <si>
    <t>Total 100000780 NV Mettler-Toledo</t>
  </si>
  <si>
    <t>Total 4500694104</t>
  </si>
  <si>
    <t>Total 100000872 BV Sarstedt</t>
  </si>
  <si>
    <t>Total 4500689030</t>
  </si>
  <si>
    <t>Total 100000949 BV Tecan Benelux</t>
  </si>
  <si>
    <t>Total 4500694193</t>
  </si>
  <si>
    <t>Total 4500694195</t>
  </si>
  <si>
    <t>Total 4500694201</t>
  </si>
  <si>
    <t>Total 100001024 BV VWR International</t>
  </si>
  <si>
    <t>Total 4500694216</t>
  </si>
  <si>
    <t>Total 4500694222</t>
  </si>
  <si>
    <t>Total 4500694226</t>
  </si>
  <si>
    <t>Total 100001215 SA Analis</t>
  </si>
  <si>
    <t>Total 4500667510</t>
  </si>
  <si>
    <t>Total 4500669020</t>
  </si>
  <si>
    <t>Total 4500669027</t>
  </si>
  <si>
    <t>Total 4500671780</t>
  </si>
  <si>
    <t>Total 4500672164</t>
  </si>
  <si>
    <t>Total 4500673117</t>
  </si>
  <si>
    <t>Total 4500673808</t>
  </si>
  <si>
    <t>Total 4500673818</t>
  </si>
  <si>
    <t>Total 4500674630</t>
  </si>
  <si>
    <t>Total 4500692636</t>
  </si>
  <si>
    <t>Total 4500694169</t>
  </si>
  <si>
    <t>Total 100001431 NV Medisch Labo Service</t>
  </si>
  <si>
    <t>Total 4500671557</t>
  </si>
  <si>
    <t>Total 4500672268</t>
  </si>
  <si>
    <t>Total 4500673321</t>
  </si>
  <si>
    <t>Total 4500675681</t>
  </si>
  <si>
    <t>Total 4500680742</t>
  </si>
  <si>
    <t>Total 100001490  NV Fujirebio Europe</t>
  </si>
  <si>
    <t>Total 4500692374</t>
  </si>
  <si>
    <t>Total 4500694136</t>
  </si>
  <si>
    <t>Total 100001542 NV Becton Dickinson Benelux</t>
  </si>
  <si>
    <t>Total 4500683031</t>
  </si>
  <si>
    <t>Total 100003004 SA Abbott</t>
  </si>
  <si>
    <t>Total 4500694109</t>
  </si>
  <si>
    <t>Total 4500694129</t>
  </si>
  <si>
    <t>Total 100003017 SA Diagenode</t>
  </si>
  <si>
    <t>Total 4500673823</t>
  </si>
  <si>
    <t>Total 100003039  SA Labconsult</t>
  </si>
  <si>
    <t>Total 4500677218</t>
  </si>
  <si>
    <t>Total 100012685  FUP CER-Groupe</t>
  </si>
  <si>
    <t>Total 4500687602</t>
  </si>
  <si>
    <t>Total 4500698481</t>
  </si>
  <si>
    <t>Total 100014352 NV Drukkerij Baete</t>
  </si>
  <si>
    <t>Total 4500683028</t>
  </si>
  <si>
    <t>Total 100016033  NV Ortho-Clinical Diagnostics</t>
  </si>
  <si>
    <t>Total 4500697397</t>
  </si>
  <si>
    <t>Total 100016279 BV Abbott Rapid Diagnostics</t>
  </si>
  <si>
    <t>Total 4500673328</t>
  </si>
  <si>
    <t>Total 100022614  NV H. Essers Transport Company</t>
  </si>
  <si>
    <t>Total 4500680764</t>
  </si>
  <si>
    <t>Total 100023257  NV MIPS</t>
  </si>
  <si>
    <t>Total 4500675269</t>
  </si>
  <si>
    <t>Total 100029586  NV Drukkerij Baete</t>
  </si>
  <si>
    <t>Total 4500675076</t>
  </si>
  <si>
    <t>Total 4500676851</t>
  </si>
  <si>
    <t>Total 100033009  BV Deny Cargo</t>
  </si>
  <si>
    <t>Total 4500700136</t>
  </si>
  <si>
    <t>Total 100036452 SA Glaxosmithkline Biologicals</t>
  </si>
  <si>
    <t>Total 4500701677</t>
  </si>
  <si>
    <t>Total 100042733  NV Siemens Healthcare</t>
  </si>
  <si>
    <t>Total 4500680765</t>
  </si>
  <si>
    <t>Total 100049647  NV Belgian Mobile ID</t>
  </si>
  <si>
    <t>Total 4500667720</t>
  </si>
  <si>
    <t>Total 4500668729</t>
  </si>
  <si>
    <t>Total 4500681321</t>
  </si>
  <si>
    <t>Total 4500694227</t>
  </si>
  <si>
    <t>Total 100050589 BV Belscan Continental</t>
  </si>
  <si>
    <t>Total 4500669350</t>
  </si>
  <si>
    <t>Total 4500672172</t>
  </si>
  <si>
    <t>Total 4500672347</t>
  </si>
  <si>
    <t>Total 4500673545</t>
  </si>
  <si>
    <t>Total 4500674183</t>
  </si>
  <si>
    <t>Total 4500675676</t>
  </si>
  <si>
    <t>Total 4500677215</t>
  </si>
  <si>
    <t>Total 4500680739</t>
  </si>
  <si>
    <t>Total 100050676  NV FertiPro</t>
  </si>
  <si>
    <t>Total 4500694186</t>
  </si>
  <si>
    <t>Total 4500699193</t>
  </si>
  <si>
    <t>Total 100050676 NV FertiPro</t>
  </si>
  <si>
    <t>Total 4500669352</t>
  </si>
  <si>
    <t>Total 4500672560</t>
  </si>
  <si>
    <t>Total 4500673810</t>
  </si>
  <si>
    <t>Total 4500676496</t>
  </si>
  <si>
    <t>Total 4500680672</t>
  </si>
  <si>
    <t>Total 100050677  NV Ardena Gent</t>
  </si>
  <si>
    <t>Total 4500671674</t>
  </si>
  <si>
    <t>Total 100050734  SA Any-Shape</t>
  </si>
  <si>
    <t>Total 4500680763</t>
  </si>
  <si>
    <t>Total 100050869  BV Dexmach</t>
  </si>
  <si>
    <t>Total 4500680762</t>
  </si>
  <si>
    <t>Total 100050874  NV UgenTec</t>
  </si>
  <si>
    <t>Total 4500676625</t>
  </si>
  <si>
    <t>Total 100050934  BV Amaron</t>
  </si>
  <si>
    <t>Total 4500680749</t>
  </si>
  <si>
    <t>Total 100050947  NV Biogazelle</t>
  </si>
  <si>
    <t>Total 4500699723</t>
  </si>
  <si>
    <t>Total 100051133  NV Medista</t>
  </si>
  <si>
    <t>Total 4500684261</t>
  </si>
  <si>
    <t>Total 100051191  NV Cerba Research</t>
  </si>
  <si>
    <t>Total 4500699192</t>
  </si>
  <si>
    <t>Total 100051604 SRL Ajimex</t>
  </si>
  <si>
    <t>Total 4500673527</t>
  </si>
  <si>
    <t>Total 4500673537</t>
  </si>
  <si>
    <t>Total 4500674190</t>
  </si>
  <si>
    <t>Total 200001133  BV Baseclear (Biogazelle)</t>
  </si>
  <si>
    <t>Total 4500697541</t>
  </si>
  <si>
    <t>Total 200001538 GmbH Nal Von Minden</t>
  </si>
  <si>
    <t>Total 4500684061</t>
  </si>
  <si>
    <t>Total 200001800  SAS Fisher et Paykel Healthcare</t>
  </si>
  <si>
    <t>Total 4500699721</t>
  </si>
  <si>
    <t>Total 200003576 BV Gilson International</t>
  </si>
  <si>
    <t>Total 4500672971</t>
  </si>
  <si>
    <t>Total 200008151  GmbH Korchina Logistics Germany</t>
  </si>
  <si>
    <t>Total 4500673845</t>
  </si>
  <si>
    <t>Total 200008170  Ltd Johnsons Healthcare</t>
  </si>
  <si>
    <t>Total 4500694094</t>
  </si>
  <si>
    <t>Total 4500698636</t>
  </si>
  <si>
    <t>Total 200008247 GmbH Zymo Research Europe</t>
  </si>
  <si>
    <t>Total 4500677447</t>
  </si>
  <si>
    <t>Total 200008266  Ltd Amedica Group</t>
  </si>
  <si>
    <t>Total 4500697539</t>
  </si>
  <si>
    <t>Total 200008515 SA Biosynex</t>
  </si>
  <si>
    <t>Total 4500698339</t>
  </si>
  <si>
    <t>Total 200008524 Ltd SureScreen Diagnostics</t>
  </si>
  <si>
    <t>Total 4500667115</t>
  </si>
  <si>
    <t>Total 500026422  Ltd Miraclean Technology Co</t>
  </si>
  <si>
    <t>Total 4500667113</t>
  </si>
  <si>
    <t>Total 500026429  Ltd Huvexel Co</t>
  </si>
  <si>
    <t>Total 4500667220</t>
  </si>
  <si>
    <t>Total 4500668681</t>
  </si>
  <si>
    <t>Total 500026431  Ltd Lingen Precision Medical Produc</t>
  </si>
  <si>
    <t>Total 4500667872</t>
  </si>
  <si>
    <t>Total 500026441  Ltd Cleanmo International Co</t>
  </si>
  <si>
    <t>Total 4500667865</t>
  </si>
  <si>
    <t>Total 500026442  Ltd China Resources Pharmaceutical</t>
  </si>
  <si>
    <t>Total 4500669126</t>
  </si>
  <si>
    <t>Total 500026469 Ltd Shanghai Fosun Long March Medic</t>
  </si>
  <si>
    <t>Total 4500671657</t>
  </si>
  <si>
    <t>Total 500026518  Ltd Chenyang Global Group</t>
  </si>
  <si>
    <t>Total 4500673937</t>
  </si>
  <si>
    <t>Total 500026589  DNA Genotek Inc</t>
  </si>
  <si>
    <t>Total 4500686349</t>
  </si>
  <si>
    <t>Total 500026800 Ltd Wuxi Nest Biotechnology</t>
  </si>
  <si>
    <t>Total 4500686354</t>
  </si>
  <si>
    <t>Total 500026801 Ltd Suzhou Conrem Biomedical Techno</t>
  </si>
  <si>
    <t>Total 4500684274</t>
  </si>
  <si>
    <t>Total 700000191  ETSPUBLI Université de Liège</t>
  </si>
  <si>
    <t>Total 4500678169</t>
  </si>
  <si>
    <t>Total 4500680746</t>
  </si>
  <si>
    <t>Total 4500684248</t>
  </si>
  <si>
    <t>Total 100023257 NV MIPS</t>
  </si>
  <si>
    <t>Total 100050874 NV UgenTec</t>
  </si>
  <si>
    <t>Total 2</t>
  </si>
  <si>
    <t>Total 4500672447</t>
  </si>
  <si>
    <t>Total 100002444  CVBA Deloitte Consulting &amp; Advisory</t>
  </si>
  <si>
    <t>Total 4500671696</t>
  </si>
  <si>
    <t>Total 100005516  BV Immax</t>
  </si>
  <si>
    <t>Total 4500668883</t>
  </si>
  <si>
    <t>Total 100040297  BV Solvint Supply Management</t>
  </si>
  <si>
    <t>Total 4500693110</t>
  </si>
  <si>
    <t>Total 100043124 CV Deloitte Belastingsconsulenten</t>
  </si>
  <si>
    <t>Total 4500668892</t>
  </si>
  <si>
    <t>Total 100050653  BV YQ Purchasing</t>
  </si>
  <si>
    <t>Total 4500668888</t>
  </si>
  <si>
    <t>Total 100050654  BV ConsulDMi</t>
  </si>
  <si>
    <t>Total 4500668881</t>
  </si>
  <si>
    <t>Total 100050655  BV Kronos Group</t>
  </si>
  <si>
    <t>Total 4500671695</t>
  </si>
  <si>
    <t>Total 100050764  BV Purson</t>
  </si>
  <si>
    <t>Total 4500671699</t>
  </si>
  <si>
    <t>Total 100050765  SRL Altesia Procurement</t>
  </si>
  <si>
    <t>Total 4500671701</t>
  </si>
  <si>
    <t>Total 100050768  VOF Realt</t>
  </si>
  <si>
    <t>Total 4500680528</t>
  </si>
  <si>
    <t>Total 100050924  SC Dalberg Data Insights</t>
  </si>
  <si>
    <t>Total 4500684919</t>
  </si>
  <si>
    <t>Total 100051209  BV The Boston Consulting Group</t>
  </si>
  <si>
    <t>Total 4500671698</t>
  </si>
  <si>
    <t>Total 400191994  Rosan Jérôme</t>
  </si>
  <si>
    <t>Total 4500668889</t>
  </si>
  <si>
    <t>Total 500026461  EURL La Petite Nenette</t>
  </si>
  <si>
    <t>Total 4500689224</t>
  </si>
  <si>
    <t>Total 100000276 NV DSV Air and Sea</t>
  </si>
  <si>
    <t>Total 4500674687</t>
  </si>
  <si>
    <t>Total 100004322 NV B. Braun Medical</t>
  </si>
  <si>
    <t>Total 4500671260</t>
  </si>
  <si>
    <t>Total 4500671266</t>
  </si>
  <si>
    <t>Total 4500671271</t>
  </si>
  <si>
    <t>Total 4500671275</t>
  </si>
  <si>
    <t>Total 4500672010</t>
  </si>
  <si>
    <t>Total 4500674681</t>
  </si>
  <si>
    <t>Total 100019662  NV Novitan</t>
  </si>
  <si>
    <t>Total 4500690318</t>
  </si>
  <si>
    <t>Total 100022626 SA Pfizer</t>
  </si>
  <si>
    <t>Total 4500678442</t>
  </si>
  <si>
    <t>Total 100023313  SA Laboratoires Sterop</t>
  </si>
  <si>
    <t>Total 4500671564</t>
  </si>
  <si>
    <t>Total 4500672318</t>
  </si>
  <si>
    <t>Total 100024688  NV Fresenius Kabi</t>
  </si>
  <si>
    <t>Total 4500671586</t>
  </si>
  <si>
    <t>Total 4500672377</t>
  </si>
  <si>
    <t>Total 4500672750</t>
  </si>
  <si>
    <t>Total 4500678841</t>
  </si>
  <si>
    <t>Total 100024695  NV Janssen-Cilag</t>
  </si>
  <si>
    <t>Total 4500672094</t>
  </si>
  <si>
    <t>Total 100025259  NV Sandoz</t>
  </si>
  <si>
    <t>Total 4500672428</t>
  </si>
  <si>
    <t>Total 100026151  BV Mylan</t>
  </si>
  <si>
    <t>Total 4500698979</t>
  </si>
  <si>
    <t>Total 4500699752</t>
  </si>
  <si>
    <t>Total 100033883 BV Gilead Sciences Belgium</t>
  </si>
  <si>
    <t>Total 4500683293</t>
  </si>
  <si>
    <t>Total 100048259  SA Cenexi - Laboratoires Thissen</t>
  </si>
  <si>
    <t>Total 4500673337</t>
  </si>
  <si>
    <t>Total 4500684008</t>
  </si>
  <si>
    <t>Total 100049753 NV Fac Secundum Artem Magis Pharma</t>
  </si>
  <si>
    <t>Total 4500667289</t>
  </si>
  <si>
    <t>Total 4500669339</t>
  </si>
  <si>
    <t>Total 100050590  SA Pharma Chemicals</t>
  </si>
  <si>
    <t>Total 4500674696</t>
  </si>
  <si>
    <t>Total 100050636 SC MSF Supply</t>
  </si>
  <si>
    <t>Total 4500668985</t>
  </si>
  <si>
    <t>Total 100050660  BV Nadimed</t>
  </si>
  <si>
    <t>Total 4500680682</t>
  </si>
  <si>
    <t>Total 100050722  SRL Ets. Emmanuel  Coutrez</t>
  </si>
  <si>
    <t>Total 4500672756</t>
  </si>
  <si>
    <t>Total 4500672955</t>
  </si>
  <si>
    <t>Total 100050725  BV Accord Healthcare</t>
  </si>
  <si>
    <t>Total 4500673840</t>
  </si>
  <si>
    <t>Total 4500692318</t>
  </si>
  <si>
    <t>Total 100050825  SA Catalent Belgium</t>
  </si>
  <si>
    <t>Total 4500683304</t>
  </si>
  <si>
    <t>Total 4500665127</t>
  </si>
  <si>
    <t>Total 200007137  BV ACE Pharmaceuticals</t>
  </si>
  <si>
    <t>Total 4500671771</t>
  </si>
  <si>
    <t>Total 4500675244</t>
  </si>
  <si>
    <t>Total 200008174  SPA Bioindustria Laboratorio Italia</t>
  </si>
  <si>
    <t>Total 4500672084</t>
  </si>
  <si>
    <t>Total 200008179  D.O.O. Medical Intertrade</t>
  </si>
  <si>
    <t>Total 4500672337</t>
  </si>
  <si>
    <t>Total 4500674454</t>
  </si>
  <si>
    <t>Total 200008180  GmbH EVER Valinject</t>
  </si>
  <si>
    <t>Total 4500672227</t>
  </si>
  <si>
    <t>Total 200008181  SA Cooper Pharmaceuticals</t>
  </si>
  <si>
    <t>Total 4500672541</t>
  </si>
  <si>
    <t>Total 200008184  Kft Pátriapharma</t>
  </si>
  <si>
    <t>Total 4500672044</t>
  </si>
  <si>
    <t>Total 4500680532</t>
  </si>
  <si>
    <t>Total 200008188  BV Teva Api</t>
  </si>
  <si>
    <t>Total 4500671742</t>
  </si>
  <si>
    <t>Total 200008191  BV Aspen Oss</t>
  </si>
  <si>
    <t>Total 4500671847</t>
  </si>
  <si>
    <t>Total 200008193  SAU Altan Pharmaceuticals</t>
  </si>
  <si>
    <t>Total 4500672229</t>
  </si>
  <si>
    <t>Total 200008198  GmbH Cheplapharm Arzneimittel</t>
  </si>
  <si>
    <t>Total 4500672767</t>
  </si>
  <si>
    <t>Total 200008201  SRL Rompharm Company</t>
  </si>
  <si>
    <t>Total 4500674629</t>
  </si>
  <si>
    <t>Total 200008210  Primex Pharmaceuticals Oy</t>
  </si>
  <si>
    <t>Total 4500673593</t>
  </si>
  <si>
    <t>Total 200008216  GmbH Hikma Pharma</t>
  </si>
  <si>
    <t>Total 4500688802</t>
  </si>
  <si>
    <t>Total 200008225 Ltd Macarthys Laboratories</t>
  </si>
  <si>
    <t>Total 4500692782</t>
  </si>
  <si>
    <t>Total 200008450  BV Bioq Pharma</t>
  </si>
  <si>
    <t>Total 4500668948</t>
  </si>
  <si>
    <t>Total 500026448  Ltd Ningbo Nuobai Pharmaceutical Co</t>
  </si>
  <si>
    <t>Total 4500669594</t>
  </si>
  <si>
    <t>Total 500026478  BioQ Pharma Incorporated</t>
  </si>
  <si>
    <t>Total 4500668868</t>
  </si>
  <si>
    <t>Total 4500669741</t>
  </si>
  <si>
    <t>Total 600000037  FEDEDIEN FAGG</t>
  </si>
  <si>
    <t>Total 5</t>
  </si>
  <si>
    <t>Total 4500674620</t>
  </si>
  <si>
    <t>Total 4500674633</t>
  </si>
  <si>
    <t>Total 100000274  SA Hospithera</t>
  </si>
  <si>
    <t>Total 4500671660</t>
  </si>
  <si>
    <t>Total 4500684058</t>
  </si>
  <si>
    <t>Total 4500673472</t>
  </si>
  <si>
    <t>Total 4500673476</t>
  </si>
  <si>
    <t>Total 4500673477</t>
  </si>
  <si>
    <t>Total 4500674613</t>
  </si>
  <si>
    <t>Total 4500674068</t>
  </si>
  <si>
    <t>Total 100001542  NV Becton Dickinson Benelux</t>
  </si>
  <si>
    <t>Total 4500676450</t>
  </si>
  <si>
    <t>Total 4500673827</t>
  </si>
  <si>
    <t>Total 4500674568</t>
  </si>
  <si>
    <t>Total 100019221  NV Dräger Medical Belgium</t>
  </si>
  <si>
    <t>Total 4500674622</t>
  </si>
  <si>
    <t>Total 100022295  SA Vygon</t>
  </si>
  <si>
    <t>Total 4500672277</t>
  </si>
  <si>
    <t>Total 4500672312</t>
  </si>
  <si>
    <t>Total 4500672454</t>
  </si>
  <si>
    <t>Total 4500673516</t>
  </si>
  <si>
    <t>Total 4500688036</t>
  </si>
  <si>
    <t>Total 100025004 NV Cook Belgium</t>
  </si>
  <si>
    <t>Total 4500675672</t>
  </si>
  <si>
    <t>Total 100025637  NV Nutricia België</t>
  </si>
  <si>
    <t>Total 4500672239</t>
  </si>
  <si>
    <t>Total 4500672272</t>
  </si>
  <si>
    <t>Total 100047374  BV QRS Healthcare Belgium</t>
  </si>
  <si>
    <t>Total 4500673635</t>
  </si>
  <si>
    <t>Total 100047795  BV Cardinal Health Belgium 505</t>
  </si>
  <si>
    <t>Total 4500674626</t>
  </si>
  <si>
    <t>Total 100048606  BU ENT Ambu BV</t>
  </si>
  <si>
    <t>Total 4500674077</t>
  </si>
  <si>
    <t>Total 200005896  BV Intersurgical Benelux</t>
  </si>
  <si>
    <t>Total 4500681534</t>
  </si>
  <si>
    <t>Total 200008302  Ltd SGS-CSTC Standars Technical Ser</t>
  </si>
  <si>
    <t>Total 4500673330</t>
  </si>
  <si>
    <t>Total 500026443  Ltd Shenzhen Onetouch Business Serv</t>
  </si>
  <si>
    <t>Total 4500699271</t>
  </si>
  <si>
    <t>Total 500027028 Ltd Biocomma</t>
  </si>
  <si>
    <t>Total 6</t>
  </si>
  <si>
    <t>Total 4500693747</t>
  </si>
  <si>
    <t>Total 100007132 SA Ziegler</t>
  </si>
  <si>
    <t>Total 4500693737</t>
  </si>
  <si>
    <t>Total 100009985 NV Mainfreight Forwarding Belgium</t>
  </si>
  <si>
    <t>Total 4500678119</t>
  </si>
  <si>
    <t>Total 4500678888</t>
  </si>
  <si>
    <t>Total 4500681592</t>
  </si>
  <si>
    <t>Total 100041185  NV JAS Forwarding Worldwide (Belgiu</t>
  </si>
  <si>
    <t>Total 4500693726</t>
  </si>
  <si>
    <t>Total 4500685894</t>
  </si>
  <si>
    <t>Total 100051205 SA L.A.C.H.S.</t>
  </si>
  <si>
    <t>Total 4500697284</t>
  </si>
  <si>
    <t>Total 100051589 BV DCTS</t>
  </si>
  <si>
    <t>Total 4500698657</t>
  </si>
  <si>
    <t>Total 4500655608</t>
  </si>
  <si>
    <t>Total 100027654 NV IPG Contact Solutions</t>
  </si>
  <si>
    <t>Total 8</t>
  </si>
  <si>
    <t>Total 300020861</t>
  </si>
  <si>
    <t>Total 4500664195</t>
  </si>
  <si>
    <t>Total 100000770  NV Tentoo Payroll Services</t>
  </si>
  <si>
    <t>Total 300020870</t>
  </si>
  <si>
    <t>Total 300020940</t>
  </si>
  <si>
    <t>Total 4500682165</t>
  </si>
  <si>
    <t>Total 300020484</t>
  </si>
  <si>
    <t>Total 4500684202</t>
  </si>
  <si>
    <t>Total 4500673869</t>
  </si>
  <si>
    <t>Total 100004347  NV DHL Global Forwarding</t>
  </si>
  <si>
    <t>Total 4500692854</t>
  </si>
  <si>
    <t>Total 4500670641</t>
  </si>
  <si>
    <t>Total 500014609  BV Sds</t>
  </si>
  <si>
    <t>Total 4500688882</t>
  </si>
  <si>
    <t>Total 600000012 SPF BUZA</t>
  </si>
  <si>
    <t>Total 4500683326</t>
  </si>
  <si>
    <t>Total 100051150  SA Zentech</t>
  </si>
  <si>
    <t>Total 4500670679</t>
  </si>
  <si>
    <t>Total 600000082  Ministère de la Défense</t>
  </si>
  <si>
    <t>Total 4500675811</t>
  </si>
  <si>
    <t>Total 4500677884</t>
  </si>
  <si>
    <t>Total 4500680962</t>
  </si>
  <si>
    <t>Total 4500692159</t>
  </si>
  <si>
    <t>Total 500025662 BV Eyskens &amp; Segers</t>
  </si>
  <si>
    <t>Total 4500698980</t>
  </si>
  <si>
    <t>Total 700003447 BIPO Commissie van de Europese Unie</t>
  </si>
  <si>
    <t>Total 9</t>
  </si>
  <si>
    <t>Total 4500686256</t>
  </si>
  <si>
    <t>Total 700001063 AFJ Université Libre de Bruxelles</t>
  </si>
  <si>
    <t>Total 300021246</t>
  </si>
  <si>
    <t>Total 4500686245</t>
  </si>
  <si>
    <t>Total 700001093 AV Universiteit Antwerpen</t>
  </si>
  <si>
    <t>Colonne32</t>
  </si>
  <si>
    <t>Colonne4</t>
  </si>
  <si>
    <t>Colonne5</t>
  </si>
  <si>
    <t>Fournisseur2</t>
  </si>
  <si>
    <t>Date de commande</t>
  </si>
  <si>
    <t>Quantité échéancée</t>
  </si>
  <si>
    <t>Unité d'achat</t>
  </si>
  <si>
    <t>Quantité livrée</t>
  </si>
  <si>
    <t>Date livraison</t>
  </si>
  <si>
    <t>reste à livrer</t>
  </si>
  <si>
    <t>PC</t>
  </si>
  <si>
    <t>UO</t>
  </si>
  <si>
    <t>Années</t>
  </si>
  <si>
    <t>2020</t>
  </si>
  <si>
    <t>sept</t>
  </si>
  <si>
    <t>nov</t>
  </si>
  <si>
    <t>oct</t>
  </si>
  <si>
    <t xml:space="preserve">De beleidscel begroting vraagt om tegen 26 augustus 2020, uitgaande van de tabel van de FOD BOSA met de opvolging van de aan de Minister van Begroting voorgelegde en goedgekeurde fiches + de toevoeging van de specifieke dossiers en de aan de Ministerraad voorgelegde dossiers van de regularisaties hieromtrent, de tabel voor de corresponderende lijnen per goedgekeurde fiche te willen aanvullen met de effectieve aanrekeningen in fedcom, in vastleggingen en vereffeningen en dit op de datum dat de controleur der vastleggingen deze aanrekeningen heeft goedgekeurd of geregistreerd. </t>
  </si>
  <si>
    <t>per goedgekeurde fiche met effectieve aanrekeningen in fedom, VL &amp; VF, op datum van CVV</t>
  </si>
  <si>
    <t xml:space="preserve">Deze tabel kan en dient mogelijk nog te worden aangevuld met goedkeuringen die intussen nog worden of werden verstrekt (of die mogelijk voor de datum van aanvang van deze tabel door de Minister van Begroting werden goedgekeurd) en die mee in dit overzicht dienen te worden opgenomen. Andere bijwerkingen kunnen aanvullende toekenningen vanuit de provisie corona zijn die mee de instroom van middelen naar de betrokken basisallocaties bepalen en die werden toegekend ter financiering van specifieke uitgaven. </t>
  </si>
  <si>
    <t>Datum IF / Minister van Begroting</t>
  </si>
  <si>
    <t xml:space="preserve">Deze tabel moet het mogelijk maken om uitgaande van de aanvankelijk doorgezonden en door de Minister van Begroting goedgekeurde dossierfiches, alle regularisaties hieromtrent, evenals de effectieve aanrekeningen op te volgen. </t>
  </si>
  <si>
    <t>Suivi des facturations</t>
  </si>
  <si>
    <t>En effet, comme cela est mentionné/supputé dans ton mail, Ilse (et moi) avons mis en place un suivi des dossiers, mais nous sommes parfois confronté à des difficultés afin de savoir ce qui a été engagé par l’Etat ou non.</t>
  </si>
  <si>
    <t>quel suivi des dossiers?</t>
  </si>
  <si>
    <t>En effet, sur base des différentes demandes d’accord du Ministres du Budget, nous avons constaté que certains dossiers bien qu’ayant reçu un accord du Ministre du Budget ne sont toujours pas engagés.</t>
  </si>
  <si>
    <t>quels dossiers?</t>
  </si>
  <si>
    <t>Nous souhaiterions par exemple en connaitre la raison (pas suffisamment de crédits, abandon de la commande, ….)</t>
  </si>
  <si>
    <t>Nous avons aussi la difficulté que certains dossiers qui ont été engagés font parfois l’objet de discussion lors d’un appel à la provision CORONA de manière ultérieure.  Je pense notamment au dossier de l’achat des masques pour le stock stratégique, puis des frais de transport par avion, ….</t>
  </si>
  <si>
    <t>suivi au sein du même PO, nouvelle ligne en principe</t>
  </si>
  <si>
    <t>La décision d’avoir travaillé par « avance/provision » n’a pas eu pour avantage de faciliter notre travail…..</t>
  </si>
  <si>
    <t>c'est sûr.</t>
  </si>
  <si>
    <t>Nous avons aussi le soucis que lors des demandes de régularisations par le conseil des Ministres, que nous constatons que certains dossiers n’avait pas encore été soumis à l’accord préalable du Ministre du Budget.  En ce qui nous concerne, il ne s’agit pas d’une régularisation mais d’un fait accompli puisque la facture doit être payée sans qu’aucun accord ne fut donné (alors que nous avons mis en place une procédure très souple et très rapide d’approbation. (en général, les accords sont donnés dans les 24h de la demande))</t>
  </si>
  <si>
    <t>cela fait écho aux remarques de plus en plus prononcées de l'Inspection des Finances, que nous avons relayées dès le début à la taskforce.</t>
  </si>
  <si>
    <t>OA
DO</t>
  </si>
  <si>
    <t>P</t>
  </si>
  <si>
    <t>A</t>
  </si>
  <si>
    <t>BA
AB</t>
  </si>
  <si>
    <t>Referentie administratie
Référence de l'administration</t>
  </si>
  <si>
    <t xml:space="preserve">Voorwerp van het dossier
Objet du dossier </t>
  </si>
  <si>
    <t>Type overheidsopdracht / gunningswijze
Type de marché public / mode de passation</t>
  </si>
  <si>
    <t>Verantwoording criteria lopende zaken
Justification critères affaires courantes</t>
  </si>
  <si>
    <t>Beschikb.
Vastl. 
Disponible
Eng.
kEUR</t>
  </si>
  <si>
    <t>Beschikb.
Veref.
Disponible
Liqu.
kEUR</t>
  </si>
  <si>
    <t>Vastl.
Eng
kEUR</t>
  </si>
  <si>
    <t>Veref.
Liqu.
kEUR</t>
  </si>
  <si>
    <t>Datum gunstig en onvoorwaardelijk advies IF
Date avis favorable inconditionnel IF</t>
  </si>
  <si>
    <t>Referentie advies IF - Référence avis IF</t>
  </si>
  <si>
    <t>16</t>
  </si>
  <si>
    <t>1211 02</t>
  </si>
  <si>
    <t>DVZ/SDP_168</t>
  </si>
  <si>
    <t>COVID19-Novomed – nitril handschoenen</t>
  </si>
  <si>
    <t>Onderhandelingsprocedure zonder voorafgaande bekendmaking - Artikel 42 §1 1° b) van de wet van 17 juni 2016 inzake overheidsopdrachten</t>
  </si>
  <si>
    <t>De spoedeisende zaken te behartigen die snel moeten worden behandeld omdat anders de fundamentele belangen van de natie, waarvoor de regering verantwoordelijk is, aan gevaren blootstaan of geschaad kunnen worden.”</t>
  </si>
  <si>
    <t>DVZ/SDP_167</t>
  </si>
  <si>
    <t>COVID19 – swabs tubes</t>
  </si>
  <si>
    <t>528 USD</t>
  </si>
  <si>
    <t>DVZ/SDP_169</t>
  </si>
  <si>
    <t xml:space="preserve">COVID19-nitril handschoenen en beschermende kleding </t>
  </si>
  <si>
    <t>DG - SPnr</t>
  </si>
  <si>
    <t>onderwerp</t>
  </si>
  <si>
    <t>vastl. kEUR</t>
  </si>
  <si>
    <t>IF</t>
  </si>
  <si>
    <t>Lijst nr</t>
  </si>
  <si>
    <t>Datum verstuurd naar Kabinet</t>
  </si>
  <si>
    <t>Datum Ministerraad</t>
  </si>
  <si>
    <t>Notificatie punt</t>
  </si>
  <si>
    <t>348-DVZ</t>
  </si>
  <si>
    <t>COVID19-Additional Testing Covid-19: ICT</t>
  </si>
  <si>
    <t>296-DVZ</t>
  </si>
  <si>
    <t>Covid19-Ondersteuning door Deloitte (taskforce)</t>
  </si>
  <si>
    <t>372-DVZ</t>
  </si>
  <si>
    <t>COVID19-Additional Testing Covid-19_ onderhoud materieel Thermo Fisher - Life Technologies Europe - Luik levering en onderhoud materieel</t>
  </si>
  <si>
    <t>11b</t>
  </si>
  <si>
    <t>377-DVZ</t>
  </si>
  <si>
    <t>COVID19-Additional Testing COVID19 – “platform universitaire et procédure d’urgence”</t>
  </si>
  <si>
    <t>367-DVZ</t>
  </si>
  <si>
    <t>2020/PO-005 -COVID19- Opslagcapaciteit en logistieke handeling van strategische stock</t>
  </si>
  <si>
    <t>O306</t>
  </si>
  <si>
    <t>#REF!</t>
  </si>
  <si>
    <t>Total #REF!</t>
  </si>
  <si>
    <t>Total 255223121101</t>
  </si>
  <si>
    <t>Total 252102121101</t>
  </si>
  <si>
    <t>Total 254012121101</t>
  </si>
  <si>
    <t>Total 255223742210</t>
  </si>
  <si>
    <t>Total 255102121101</t>
  </si>
  <si>
    <t>Total 252112121101</t>
  </si>
  <si>
    <t>Total 252132121101</t>
  </si>
  <si>
    <t>Total 255224330006</t>
  </si>
  <si>
    <t>Total 2551xx121101</t>
  </si>
  <si>
    <t>Total 255213330001</t>
  </si>
  <si>
    <t>Total 255121010003</t>
  </si>
  <si>
    <t>OK</t>
  </si>
  <si>
    <t>3000208611</t>
  </si>
  <si>
    <t>3000208613</t>
  </si>
  <si>
    <t>3000208619</t>
  </si>
  <si>
    <t>3000208614</t>
  </si>
  <si>
    <t>3000208612</t>
  </si>
  <si>
    <t>3000208951</t>
  </si>
  <si>
    <t>3000204841</t>
  </si>
  <si>
    <t>3000212461</t>
  </si>
  <si>
    <t>3000212462</t>
  </si>
  <si>
    <t>NOK</t>
  </si>
  <si>
    <t>3000208615</t>
  </si>
  <si>
    <t>3000208961</t>
  </si>
  <si>
    <t>3000203461</t>
  </si>
  <si>
    <t>3000208701</t>
  </si>
  <si>
    <t>3000203353</t>
  </si>
  <si>
    <t>3000208618</t>
  </si>
  <si>
    <t>3000208617</t>
  </si>
  <si>
    <t>3000209004</t>
  </si>
  <si>
    <t>3000209403</t>
  </si>
  <si>
    <t>3000208616</t>
  </si>
  <si>
    <t>3000206227</t>
  </si>
  <si>
    <t>30002069410</t>
  </si>
  <si>
    <t>3000209402</t>
  </si>
  <si>
    <t>U AANGEBODEN DOOR KAMERLID MICHAEL FREILICH (N-VA) - openbaarheid van bestuur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</si>
</sst>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 #,##0.00_-;_-* &quot;-&quot;??_-;_-@_-"/>
    <numFmt numFmtId="165" formatCode="_-* #,##0.00\ &quot;€&quot;_-;\-* #,##0.00\ &quot;€&quot;_-;_-* &quot;-&quot;??\ &quot;€&quot;_-;_-@_-"/>
    <numFmt numFmtId="166" formatCode="##\ ##\ ##\ ####\ ##"/>
    <numFmt numFmtId="167" formatCode="_-* #,##0_-;\-* #,##0_-;_-* &quot;-&quot;??_-;_-@_-"/>
    <numFmt numFmtId="168" formatCode="#,##0.000"/>
  </numFmts>
  <fonts count="21"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color theme="1"/>
      <name val="Arial"/>
      <family val="2"/>
    </font>
    <font>
      <sz val="10"/>
      <name val="Arial"/>
      <family val="2"/>
    </font>
    <font>
      <sz val="11"/>
      <name val="Calibri"/>
      <family val="2"/>
      <scheme val="minor"/>
    </font>
    <font>
      <b/>
      <sz val="11"/>
      <color theme="0"/>
      <name val="Calibri"/>
      <family val="2"/>
      <scheme val="minor"/>
    </font>
    <font>
      <sz val="8"/>
      <name val="Calibri"/>
      <family val="2"/>
      <scheme val="minor"/>
    </font>
    <font>
      <sz val="12"/>
      <color theme="1"/>
      <name val="Calibri"/>
      <family val="2"/>
      <scheme val="minor"/>
    </font>
    <font>
      <sz val="11"/>
      <color rgb="FF000000"/>
      <name val="Arial"/>
      <family val="2"/>
    </font>
    <font>
      <sz val="16"/>
      <color theme="1"/>
      <name val="Calibri"/>
      <family val="2"/>
      <scheme val="minor"/>
    </font>
    <font>
      <b/>
      <u/>
      <sz val="16"/>
      <color theme="1"/>
      <name val="Calibri"/>
      <family val="2"/>
      <scheme val="minor"/>
    </font>
    <font>
      <b/>
      <sz val="16"/>
      <color theme="1"/>
      <name val="Calibri"/>
      <family val="2"/>
      <scheme val="minor"/>
    </font>
    <font>
      <b/>
      <sz val="18"/>
      <color theme="1"/>
      <name val="Calibri"/>
      <family val="2"/>
      <scheme val="minor"/>
    </font>
    <font>
      <b/>
      <sz val="20"/>
      <color theme="1"/>
      <name val="Calibri"/>
      <family val="2"/>
      <scheme val="minor"/>
    </font>
    <font>
      <b/>
      <sz val="22"/>
      <color theme="1"/>
      <name val="Calibri"/>
      <family val="2"/>
      <scheme val="minor"/>
    </font>
    <font>
      <sz val="11"/>
      <color theme="1"/>
      <name val="Arial"/>
      <family val="2"/>
    </font>
    <font>
      <sz val="11"/>
      <color theme="8" tint="-0.249977111117893"/>
      <name val="Calibri"/>
      <family val="2"/>
      <scheme val="minor"/>
    </font>
    <font>
      <sz val="11"/>
      <color rgb="FFFF0000"/>
      <name val="Arial"/>
      <family val="2"/>
    </font>
    <font>
      <b/>
      <i/>
      <sz val="11"/>
      <color theme="1"/>
      <name val="Calibri"/>
      <family val="2"/>
      <scheme val="minor"/>
    </font>
  </fonts>
  <fills count="21">
    <fill>
      <patternFill patternType="none"/>
    </fill>
    <fill>
      <patternFill patternType="gray125"/>
    </fill>
    <fill>
      <patternFill patternType="solid">
        <fgColor indexed="22"/>
        <bgColor indexed="64"/>
      </patternFill>
    </fill>
    <fill>
      <patternFill patternType="solid">
        <fgColor theme="4" tint="0.79998168889431442"/>
        <bgColor theme="4" tint="0.79998168889431442"/>
      </patternFill>
    </fill>
    <fill>
      <patternFill patternType="solid">
        <fgColor rgb="FFFFC000"/>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4" tint="0.59999389629810485"/>
        <bgColor indexed="64"/>
      </patternFill>
    </fill>
    <fill>
      <patternFill patternType="solid">
        <fgColor rgb="FFFFFF00"/>
        <bgColor theme="7" tint="0.79998168889431442"/>
      </patternFill>
    </fill>
    <fill>
      <patternFill patternType="solid">
        <fgColor rgb="FFFF00FF"/>
        <bgColor indexed="64"/>
      </patternFill>
    </fill>
    <fill>
      <patternFill patternType="solid">
        <fgColor rgb="FF00B0F0"/>
        <bgColor indexed="64"/>
      </patternFill>
    </fill>
    <fill>
      <patternFill patternType="solid">
        <fgColor rgb="FF00B0F0"/>
        <bgColor theme="4" tint="0.79998168889431442"/>
      </patternFill>
    </fill>
    <fill>
      <patternFill patternType="solid">
        <fgColor rgb="FFFFC000"/>
        <bgColor theme="4" tint="0.79998168889431442"/>
      </patternFill>
    </fill>
    <fill>
      <patternFill patternType="solid">
        <fgColor theme="4" tint="0.39997558519241921"/>
        <bgColor indexed="64"/>
      </patternFill>
    </fill>
    <fill>
      <patternFill patternType="solid">
        <fgColor theme="5" tint="0.59999389629810485"/>
        <bgColor indexed="64"/>
      </patternFill>
    </fill>
    <fill>
      <patternFill patternType="solid">
        <fgColor theme="3" tint="0.39997558519241921"/>
        <bgColor indexed="64"/>
      </patternFill>
    </fill>
    <fill>
      <patternFill patternType="solid">
        <fgColor theme="8" tint="0.79998168889431442"/>
        <bgColor theme="8" tint="0.79998168889431442"/>
      </patternFill>
    </fill>
    <fill>
      <patternFill patternType="solid">
        <fgColor theme="2" tint="-9.9978637043366805E-2"/>
        <bgColor indexed="64"/>
      </patternFill>
    </fill>
    <fill>
      <patternFill patternType="solid">
        <fgColor theme="2" tint="-9.9978637043366805E-2"/>
        <bgColor theme="4" tint="0.79998168889431442"/>
      </patternFill>
    </fill>
    <fill>
      <patternFill patternType="solid">
        <fgColor theme="7" tint="-0.249977111117893"/>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thin">
        <color theme="4" tint="0.79998168889431442"/>
      </top>
      <bottom style="thin">
        <color theme="0"/>
      </bottom>
      <diagonal/>
    </border>
    <border>
      <left style="medium">
        <color indexed="64"/>
      </left>
      <right/>
      <top style="thin">
        <color theme="4" tint="0.79998168889431442"/>
      </top>
      <bottom style="thin">
        <color theme="4" tint="0.79998168889431442"/>
      </bottom>
      <diagonal/>
    </border>
    <border>
      <left/>
      <right/>
      <top style="medium">
        <color indexed="64"/>
      </top>
      <bottom/>
      <diagonal/>
    </border>
    <border>
      <left style="thin">
        <color theme="4" tint="0.39997558519241921"/>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thin">
        <color theme="4" tint="0.39997558519241921"/>
      </top>
      <bottom/>
      <diagonal/>
    </border>
    <border>
      <left style="medium">
        <color indexed="64"/>
      </left>
      <right/>
      <top style="medium">
        <color indexed="64"/>
      </top>
      <bottom style="thin">
        <color theme="4" tint="0.79998168889431442"/>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right/>
      <top style="double">
        <color theme="4"/>
      </top>
      <bottom/>
      <diagonal/>
    </border>
    <border>
      <left style="medium">
        <color indexed="64"/>
      </left>
      <right style="medium">
        <color indexed="64"/>
      </right>
      <top style="medium">
        <color indexed="64"/>
      </top>
      <bottom style="medium">
        <color indexed="64"/>
      </bottom>
      <diagonal/>
    </border>
    <border>
      <left/>
      <right/>
      <top style="thin">
        <color theme="8" tint="0.79998168889431442"/>
      </top>
      <bottom style="thin">
        <color theme="8" tint="0.79998168889431442"/>
      </bottom>
      <diagonal/>
    </border>
    <border>
      <left/>
      <right/>
      <top style="thin">
        <color theme="8" tint="0.79998168889431442"/>
      </top>
      <bottom style="thin">
        <color theme="0"/>
      </bottom>
      <diagonal/>
    </border>
    <border>
      <left style="medium">
        <color indexed="64"/>
      </left>
      <right/>
      <top style="thin">
        <color theme="7" tint="0.79998168889431442"/>
      </top>
      <bottom style="thin">
        <color theme="0"/>
      </bottom>
      <diagonal/>
    </border>
    <border>
      <left style="medium">
        <color indexed="64"/>
      </left>
      <right/>
      <top style="thin">
        <color theme="7" tint="0.79998168889431442"/>
      </top>
      <bottom style="medium">
        <color indexed="64"/>
      </bottom>
      <diagonal/>
    </border>
  </borders>
  <cellStyleXfs count="7">
    <xf numFmtId="0" fontId="0"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0" fontId="5" fillId="0" borderId="0"/>
    <xf numFmtId="164" fontId="1" fillId="0" borderId="0" applyFont="0" applyFill="0" applyBorder="0" applyAlignment="0" applyProtection="0"/>
    <xf numFmtId="9" fontId="1" fillId="0" borderId="0" applyFont="0" applyFill="0" applyBorder="0" applyAlignment="0" applyProtection="0"/>
  </cellStyleXfs>
  <cellXfs count="302">
    <xf numFmtId="0" fontId="0" fillId="0" borderId="0" xfId="0"/>
    <xf numFmtId="0" fontId="0" fillId="0" borderId="0" xfId="0" applyAlignment="1">
      <alignment vertical="top"/>
    </xf>
    <xf numFmtId="14" fontId="0" fillId="0" borderId="0" xfId="0" applyNumberFormat="1" applyAlignment="1">
      <alignment horizontal="right" vertical="top"/>
    </xf>
    <xf numFmtId="4" fontId="0" fillId="0" borderId="0" xfId="0" applyNumberFormat="1" applyAlignment="1">
      <alignment horizontal="right" vertical="top"/>
    </xf>
    <xf numFmtId="0" fontId="0" fillId="2" borderId="2" xfId="0" applyFill="1" applyBorder="1" applyAlignment="1">
      <alignment vertical="top"/>
    </xf>
    <xf numFmtId="0" fontId="0" fillId="2" borderId="2" xfId="0" applyFill="1" applyBorder="1" applyAlignment="1">
      <alignment vertical="top" wrapText="1"/>
    </xf>
    <xf numFmtId="0" fontId="0" fillId="0" borderId="0" xfId="0" pivotButton="1"/>
    <xf numFmtId="166" fontId="0" fillId="0" borderId="0" xfId="0" pivotButton="1" applyNumberFormat="1"/>
    <xf numFmtId="166" fontId="0" fillId="0" borderId="0" xfId="0" applyNumberFormat="1"/>
    <xf numFmtId="164" fontId="0" fillId="0" borderId="0" xfId="1" applyFont="1"/>
    <xf numFmtId="0" fontId="0" fillId="8" borderId="0" xfId="0" applyFill="1"/>
    <xf numFmtId="14" fontId="0" fillId="0" borderId="0" xfId="0" applyNumberFormat="1"/>
    <xf numFmtId="164" fontId="0" fillId="0" borderId="0" xfId="5" applyFont="1"/>
    <xf numFmtId="14" fontId="2" fillId="0" borderId="0" xfId="0" applyNumberFormat="1" applyFont="1"/>
    <xf numFmtId="165" fontId="0" fillId="0" borderId="0" xfId="2" applyFont="1"/>
    <xf numFmtId="14" fontId="6" fillId="0" borderId="0" xfId="0" quotePrefix="1" applyNumberFormat="1" applyFont="1"/>
    <xf numFmtId="0" fontId="0" fillId="0" borderId="4" xfId="0" applyBorder="1"/>
    <xf numFmtId="0" fontId="0" fillId="0" borderId="5" xfId="0" applyBorder="1"/>
    <xf numFmtId="0" fontId="0" fillId="0" borderId="4" xfId="0" applyBorder="1" applyAlignment="1">
      <alignment vertical="top"/>
    </xf>
    <xf numFmtId="167" fontId="0" fillId="0" borderId="5" xfId="5" applyNumberFormat="1" applyFont="1" applyBorder="1"/>
    <xf numFmtId="167" fontId="0" fillId="0" borderId="5" xfId="5" applyNumberFormat="1" applyFont="1" applyFill="1" applyBorder="1"/>
    <xf numFmtId="0" fontId="0" fillId="0" borderId="9" xfId="0" applyBorder="1"/>
    <xf numFmtId="0" fontId="0" fillId="0" borderId="10" xfId="0" applyBorder="1"/>
    <xf numFmtId="164" fontId="0" fillId="0" borderId="0" xfId="1" applyFont="1" applyBorder="1"/>
    <xf numFmtId="0" fontId="0" fillId="0" borderId="11" xfId="0" applyBorder="1"/>
    <xf numFmtId="0" fontId="0" fillId="0" borderId="7" xfId="0" applyBorder="1"/>
    <xf numFmtId="166" fontId="0" fillId="0" borderId="8" xfId="0" applyNumberFormat="1" applyBorder="1"/>
    <xf numFmtId="0" fontId="3" fillId="7" borderId="8" xfId="0" applyFont="1" applyFill="1" applyBorder="1"/>
    <xf numFmtId="0" fontId="0" fillId="7" borderId="9" xfId="0" applyFill="1" applyBorder="1"/>
    <xf numFmtId="0" fontId="0" fillId="7" borderId="10" xfId="0" applyFill="1" applyBorder="1"/>
    <xf numFmtId="164" fontId="0" fillId="7" borderId="10" xfId="1" applyFont="1" applyFill="1" applyBorder="1"/>
    <xf numFmtId="14" fontId="0" fillId="7" borderId="8" xfId="0" applyNumberFormat="1" applyFill="1" applyBorder="1"/>
    <xf numFmtId="167" fontId="0" fillId="10" borderId="0" xfId="0" applyNumberFormat="1" applyFill="1"/>
    <xf numFmtId="0" fontId="0" fillId="0" borderId="0" xfId="0" applyAlignment="1">
      <alignment horizontal="left" vertical="center" wrapText="1"/>
    </xf>
    <xf numFmtId="0" fontId="0" fillId="0" borderId="0" xfId="0" applyAlignment="1">
      <alignment vertical="center" wrapText="1"/>
    </xf>
    <xf numFmtId="0" fontId="0" fillId="0" borderId="0" xfId="0" applyAlignment="1">
      <alignment wrapText="1"/>
    </xf>
    <xf numFmtId="166" fontId="0" fillId="0" borderId="6" xfId="0" applyNumberFormat="1" applyBorder="1"/>
    <xf numFmtId="0" fontId="0" fillId="0" borderId="16" xfId="0" pivotButton="1" applyBorder="1"/>
    <xf numFmtId="166" fontId="0" fillId="0" borderId="16" xfId="0" applyNumberFormat="1" applyBorder="1"/>
    <xf numFmtId="166" fontId="0" fillId="0" borderId="17" xfId="0" applyNumberFormat="1" applyBorder="1"/>
    <xf numFmtId="0" fontId="0" fillId="0" borderId="16" xfId="0" applyBorder="1"/>
    <xf numFmtId="0" fontId="0" fillId="0" borderId="17" xfId="0" applyBorder="1"/>
    <xf numFmtId="0" fontId="0" fillId="0" borderId="0" xfId="0" applyAlignment="1">
      <alignment horizontal="left"/>
    </xf>
    <xf numFmtId="0" fontId="0" fillId="6" borderId="0" xfId="0" applyFill="1"/>
    <xf numFmtId="0" fontId="0" fillId="0" borderId="6" xfId="0" pivotButton="1" applyBorder="1"/>
    <xf numFmtId="164" fontId="0" fillId="7" borderId="9" xfId="1" applyFont="1" applyFill="1" applyBorder="1"/>
    <xf numFmtId="164" fontId="0" fillId="0" borderId="0" xfId="0" applyNumberFormat="1"/>
    <xf numFmtId="164" fontId="0" fillId="0" borderId="5" xfId="0" applyNumberFormat="1" applyBorder="1"/>
    <xf numFmtId="164" fontId="0" fillId="0" borderId="4" xfId="0" applyNumberFormat="1" applyBorder="1"/>
    <xf numFmtId="164" fontId="0" fillId="0" borderId="9" xfId="0" applyNumberFormat="1" applyBorder="1"/>
    <xf numFmtId="164" fontId="0" fillId="7" borderId="8" xfId="0" applyNumberFormat="1" applyFill="1" applyBorder="1"/>
    <xf numFmtId="1" fontId="0" fillId="0" borderId="0" xfId="0" applyNumberFormat="1"/>
    <xf numFmtId="164" fontId="0" fillId="11" borderId="0" xfId="0" applyNumberFormat="1" applyFill="1"/>
    <xf numFmtId="49" fontId="0" fillId="6" borderId="4" xfId="0" applyNumberFormat="1" applyFill="1" applyBorder="1" applyAlignment="1">
      <alignment horizontal="center" vertical="center"/>
    </xf>
    <xf numFmtId="49" fontId="3" fillId="6" borderId="8" xfId="0" applyNumberFormat="1" applyFont="1" applyFill="1" applyBorder="1" applyAlignment="1">
      <alignment horizontal="center"/>
    </xf>
    <xf numFmtId="0" fontId="3" fillId="6" borderId="11" xfId="0" applyFont="1" applyFill="1" applyBorder="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49" fontId="0" fillId="0" borderId="0" xfId="0" applyNumberFormat="1" applyAlignment="1">
      <alignment horizontal="left" vertical="center"/>
    </xf>
    <xf numFmtId="0" fontId="6" fillId="0" borderId="0" xfId="0" applyFont="1" applyAlignment="1">
      <alignment vertical="center" wrapText="1"/>
    </xf>
    <xf numFmtId="14" fontId="0" fillId="3" borderId="0" xfId="0" applyNumberFormat="1" applyFill="1" applyAlignment="1">
      <alignment horizontal="left" vertical="top"/>
    </xf>
    <xf numFmtId="1" fontId="0" fillId="0" borderId="0" xfId="0" applyNumberFormat="1" applyAlignment="1">
      <alignment horizontal="right"/>
    </xf>
    <xf numFmtId="0" fontId="0" fillId="0" borderId="0" xfId="0" applyAlignment="1">
      <alignment horizontal="center" vertical="center"/>
    </xf>
    <xf numFmtId="0" fontId="0" fillId="0" borderId="0" xfId="0" applyAlignment="1">
      <alignment horizontal="center"/>
    </xf>
    <xf numFmtId="49" fontId="3" fillId="6" borderId="11" xfId="0" applyNumberFormat="1" applyFont="1" applyFill="1" applyBorder="1" applyAlignment="1">
      <alignment horizontal="center" vertical="center"/>
    </xf>
    <xf numFmtId="3" fontId="3" fillId="6" borderId="11" xfId="0" applyNumberFormat="1" applyFont="1" applyFill="1" applyBorder="1" applyAlignment="1">
      <alignment horizontal="center" vertical="center"/>
    </xf>
    <xf numFmtId="3" fontId="0" fillId="0" borderId="0" xfId="0" applyNumberFormat="1" applyAlignment="1">
      <alignment horizontal="center" vertical="center"/>
    </xf>
    <xf numFmtId="14" fontId="0" fillId="0" borderId="0" xfId="0" applyNumberFormat="1" applyAlignment="1">
      <alignment horizontal="center" vertical="center"/>
    </xf>
    <xf numFmtId="0" fontId="0" fillId="0" borderId="5" xfId="0" applyBorder="1" applyAlignment="1">
      <alignment horizontal="center" vertical="center"/>
    </xf>
    <xf numFmtId="0" fontId="0" fillId="6" borderId="0" xfId="0" applyFill="1" applyAlignment="1">
      <alignment horizontal="center" vertical="center"/>
    </xf>
    <xf numFmtId="1" fontId="0" fillId="6" borderId="0" xfId="0" applyNumberFormat="1" applyFill="1" applyAlignment="1">
      <alignment horizontal="center" vertical="center"/>
    </xf>
    <xf numFmtId="0" fontId="0" fillId="0" borderId="0" xfId="0" applyAlignment="1">
      <alignment horizontal="left" vertical="center"/>
    </xf>
    <xf numFmtId="0" fontId="6" fillId="0" borderId="0" xfId="0" applyFont="1" applyAlignment="1">
      <alignment vertical="center"/>
    </xf>
    <xf numFmtId="0" fontId="0" fillId="0" borderId="0" xfId="0" applyAlignment="1">
      <alignment horizontal="left" vertical="top"/>
    </xf>
    <xf numFmtId="164" fontId="0" fillId="0" borderId="0" xfId="1" applyFont="1" applyBorder="1" applyAlignment="1">
      <alignment horizontal="right" vertical="top"/>
    </xf>
    <xf numFmtId="14" fontId="0" fillId="0" borderId="0" xfId="0" applyNumberFormat="1" applyAlignment="1">
      <alignment horizontal="left" vertical="top"/>
    </xf>
    <xf numFmtId="0" fontId="0" fillId="4" borderId="0" xfId="0" applyFill="1" applyAlignment="1">
      <alignment horizontal="left" vertical="top"/>
    </xf>
    <xf numFmtId="0" fontId="0" fillId="4" borderId="0" xfId="0" applyFill="1" applyAlignment="1">
      <alignment vertical="top"/>
    </xf>
    <xf numFmtId="14" fontId="0" fillId="4" borderId="0" xfId="0" applyNumberFormat="1" applyFill="1" applyAlignment="1">
      <alignment horizontal="right" vertical="top"/>
    </xf>
    <xf numFmtId="164" fontId="0" fillId="4" borderId="0" xfId="1" applyFont="1" applyFill="1" applyBorder="1" applyAlignment="1">
      <alignment horizontal="right" vertical="top"/>
    </xf>
    <xf numFmtId="166" fontId="3" fillId="3" borderId="6" xfId="0" applyNumberFormat="1" applyFont="1" applyFill="1" applyBorder="1" applyAlignment="1">
      <alignment horizontal="left"/>
    </xf>
    <xf numFmtId="165" fontId="3" fillId="7" borderId="0" xfId="0" applyNumberFormat="1" applyFont="1" applyFill="1"/>
    <xf numFmtId="165" fontId="3" fillId="11" borderId="18" xfId="2" applyFont="1" applyFill="1" applyBorder="1"/>
    <xf numFmtId="0" fontId="0" fillId="0" borderId="8" xfId="0" applyBorder="1"/>
    <xf numFmtId="165" fontId="9" fillId="0" borderId="14" xfId="2" applyFont="1" applyBorder="1"/>
    <xf numFmtId="165" fontId="9" fillId="0" borderId="3" xfId="2" applyFont="1" applyBorder="1"/>
    <xf numFmtId="165" fontId="9" fillId="0" borderId="0" xfId="2" applyFont="1" applyBorder="1"/>
    <xf numFmtId="165" fontId="9" fillId="0" borderId="5" xfId="2" applyFont="1" applyBorder="1"/>
    <xf numFmtId="165" fontId="9" fillId="0" borderId="0" xfId="2" applyFont="1" applyFill="1" applyBorder="1"/>
    <xf numFmtId="165" fontId="9" fillId="0" borderId="11" xfId="2" applyFont="1" applyFill="1" applyBorder="1"/>
    <xf numFmtId="165" fontId="9" fillId="0" borderId="11" xfId="2" applyFont="1" applyBorder="1"/>
    <xf numFmtId="165" fontId="9" fillId="0" borderId="7" xfId="2" applyFont="1" applyBorder="1"/>
    <xf numFmtId="164" fontId="0" fillId="0" borderId="0" xfId="1" applyFont="1" applyFill="1" applyBorder="1" applyAlignment="1">
      <alignment horizontal="right" vertical="top"/>
    </xf>
    <xf numFmtId="0" fontId="0" fillId="0" borderId="0" xfId="0" quotePrefix="1" applyAlignment="1">
      <alignment vertical="top"/>
    </xf>
    <xf numFmtId="0" fontId="0" fillId="0" borderId="15" xfId="0" applyBorder="1" applyAlignment="1">
      <alignment vertical="top"/>
    </xf>
    <xf numFmtId="14" fontId="0" fillId="0" borderId="0" xfId="0" applyNumberFormat="1" applyAlignment="1">
      <alignment horizontal="left" vertical="center" wrapText="1"/>
    </xf>
    <xf numFmtId="14" fontId="0" fillId="0" borderId="0" xfId="0" applyNumberFormat="1" applyAlignment="1">
      <alignment horizontal="left"/>
    </xf>
    <xf numFmtId="1" fontId="0" fillId="0" borderId="0" xfId="0" applyNumberFormat="1" applyAlignment="1">
      <alignment horizontal="left"/>
    </xf>
    <xf numFmtId="0" fontId="2" fillId="0" borderId="0" xfId="0" applyFont="1"/>
    <xf numFmtId="165" fontId="9" fillId="10" borderId="10" xfId="0" applyNumberFormat="1" applyFont="1" applyFill="1" applyBorder="1"/>
    <xf numFmtId="165" fontId="9" fillId="7" borderId="10" xfId="0" applyNumberFormat="1" applyFont="1" applyFill="1" applyBorder="1"/>
    <xf numFmtId="165" fontId="9" fillId="11" borderId="10" xfId="0" applyNumberFormat="1" applyFont="1" applyFill="1" applyBorder="1"/>
    <xf numFmtId="165" fontId="9" fillId="0" borderId="9" xfId="0" applyNumberFormat="1" applyFont="1" applyBorder="1"/>
    <xf numFmtId="1" fontId="3" fillId="3" borderId="19" xfId="0" applyNumberFormat="1" applyFont="1" applyFill="1" applyBorder="1" applyAlignment="1">
      <alignment horizontal="left"/>
    </xf>
    <xf numFmtId="1" fontId="3" fillId="3" borderId="13" xfId="0" applyNumberFormat="1" applyFont="1" applyFill="1" applyBorder="1" applyAlignment="1">
      <alignment horizontal="left"/>
    </xf>
    <xf numFmtId="1" fontId="3" fillId="3" borderId="12" xfId="0" applyNumberFormat="1" applyFont="1" applyFill="1" applyBorder="1" applyAlignment="1">
      <alignment horizontal="left"/>
    </xf>
    <xf numFmtId="1" fontId="3" fillId="3" borderId="4" xfId="0" applyNumberFormat="1" applyFont="1" applyFill="1" applyBorder="1" applyAlignment="1">
      <alignment horizontal="left"/>
    </xf>
    <xf numFmtId="0" fontId="0" fillId="4" borderId="0" xfId="0" applyFill="1" applyAlignment="1">
      <alignment horizontal="left"/>
    </xf>
    <xf numFmtId="0" fontId="0" fillId="0" borderId="0" xfId="0" quotePrefix="1" applyAlignment="1">
      <alignment horizontal="left" vertical="top"/>
    </xf>
    <xf numFmtId="14" fontId="0" fillId="0" borderId="0" xfId="0" quotePrefix="1" applyNumberFormat="1" applyAlignment="1">
      <alignment horizontal="left" vertical="top"/>
    </xf>
    <xf numFmtId="14" fontId="0" fillId="12" borderId="0" xfId="0" applyNumberFormat="1" applyFill="1" applyAlignment="1">
      <alignment horizontal="left" vertical="top"/>
    </xf>
    <xf numFmtId="0" fontId="0" fillId="3" borderId="0" xfId="0" applyFill="1" applyAlignment="1">
      <alignment vertical="top"/>
    </xf>
    <xf numFmtId="14" fontId="0" fillId="4" borderId="0" xfId="0" applyNumberFormat="1" applyFill="1" applyAlignment="1">
      <alignment horizontal="left" vertical="top"/>
    </xf>
    <xf numFmtId="14" fontId="0" fillId="0" borderId="0" xfId="0" applyNumberFormat="1" applyAlignment="1">
      <alignment horizontal="left" wrapText="1"/>
    </xf>
    <xf numFmtId="14" fontId="0" fillId="6" borderId="0" xfId="0" applyNumberFormat="1" applyFill="1" applyAlignment="1">
      <alignment horizontal="left" vertical="top"/>
    </xf>
    <xf numFmtId="0" fontId="0" fillId="0" borderId="0" xfId="0" quotePrefix="1" applyAlignment="1">
      <alignment horizontal="left"/>
    </xf>
    <xf numFmtId="1" fontId="0" fillId="0" borderId="0" xfId="0" applyNumberFormat="1" applyAlignment="1">
      <alignment horizontal="left" vertical="top"/>
    </xf>
    <xf numFmtId="14" fontId="0" fillId="6" borderId="0" xfId="0" applyNumberFormat="1" applyFill="1" applyAlignment="1">
      <alignment horizontal="center"/>
    </xf>
    <xf numFmtId="14" fontId="0" fillId="13" borderId="0" xfId="0" applyNumberFormat="1" applyFill="1" applyAlignment="1">
      <alignment horizontal="left" vertical="top"/>
    </xf>
    <xf numFmtId="0" fontId="7" fillId="2" borderId="20" xfId="0" applyFont="1" applyFill="1" applyBorder="1" applyAlignment="1">
      <alignment horizontal="left" vertical="top"/>
    </xf>
    <xf numFmtId="0" fontId="7" fillId="4" borderId="20" xfId="0" applyFont="1" applyFill="1" applyBorder="1" applyAlignment="1">
      <alignment vertical="top"/>
    </xf>
    <xf numFmtId="0" fontId="0" fillId="4" borderId="20" xfId="0" applyFill="1" applyBorder="1" applyAlignment="1">
      <alignment vertical="top"/>
    </xf>
    <xf numFmtId="0" fontId="0" fillId="0" borderId="4" xfId="0" applyBorder="1" applyAlignment="1">
      <alignment horizontal="left"/>
    </xf>
    <xf numFmtId="0" fontId="0" fillId="0" borderId="5" xfId="0" applyBorder="1" applyAlignment="1">
      <alignment vertical="top"/>
    </xf>
    <xf numFmtId="0" fontId="0" fillId="0" borderId="4" xfId="0" applyBorder="1" applyAlignment="1">
      <alignment horizontal="left" vertical="top"/>
    </xf>
    <xf numFmtId="9" fontId="0" fillId="0" borderId="5" xfId="0" applyNumberFormat="1" applyBorder="1" applyAlignment="1">
      <alignment vertical="top"/>
    </xf>
    <xf numFmtId="49" fontId="0" fillId="0" borderId="4" xfId="0" applyNumberFormat="1" applyBorder="1" applyAlignment="1">
      <alignment horizontal="left" vertical="center"/>
    </xf>
    <xf numFmtId="9" fontId="0" fillId="0" borderId="5" xfId="6" applyFont="1" applyFill="1" applyBorder="1" applyAlignment="1">
      <alignment vertical="top"/>
    </xf>
    <xf numFmtId="49" fontId="0" fillId="0" borderId="4" xfId="0" applyNumberFormat="1" applyBorder="1" applyAlignment="1">
      <alignment horizontal="left" vertical="center" wrapText="1"/>
    </xf>
    <xf numFmtId="9" fontId="0" fillId="3" borderId="5" xfId="0" applyNumberFormat="1" applyFill="1" applyBorder="1" applyAlignment="1">
      <alignment vertical="top"/>
    </xf>
    <xf numFmtId="3" fontId="0" fillId="0" borderId="4" xfId="0" applyNumberFormat="1" applyBorder="1" applyAlignment="1">
      <alignment horizontal="left" vertical="center" wrapText="1"/>
    </xf>
    <xf numFmtId="0" fontId="2" fillId="0" borderId="4" xfId="0" applyFont="1" applyBorder="1" applyAlignment="1">
      <alignment horizontal="left" vertical="top"/>
    </xf>
    <xf numFmtId="0" fontId="0" fillId="4" borderId="4" xfId="0" applyFill="1" applyBorder="1" applyAlignment="1">
      <alignment horizontal="left" vertical="top"/>
    </xf>
    <xf numFmtId="0" fontId="0" fillId="3" borderId="4" xfId="0" applyFill="1" applyBorder="1" applyAlignment="1">
      <alignment horizontal="left"/>
    </xf>
    <xf numFmtId="0" fontId="0" fillId="4" borderId="5" xfId="0" applyFill="1" applyBorder="1" applyAlignment="1">
      <alignment vertical="top"/>
    </xf>
    <xf numFmtId="0" fontId="0" fillId="0" borderId="14" xfId="0" applyBorder="1" applyAlignment="1">
      <alignment vertical="top"/>
    </xf>
    <xf numFmtId="0" fontId="0" fillId="4" borderId="22" xfId="0" applyFill="1" applyBorder="1" applyAlignment="1">
      <alignment vertical="top"/>
    </xf>
    <xf numFmtId="0" fontId="0" fillId="7" borderId="23" xfId="0" applyFill="1" applyBorder="1" applyAlignment="1">
      <alignment vertical="top"/>
    </xf>
    <xf numFmtId="0" fontId="0" fillId="7" borderId="24" xfId="0" applyFill="1" applyBorder="1" applyAlignment="1">
      <alignment vertical="top"/>
    </xf>
    <xf numFmtId="0" fontId="0" fillId="7" borderId="24" xfId="0" applyFill="1" applyBorder="1" applyAlignment="1">
      <alignment vertical="top" wrapText="1"/>
    </xf>
    <xf numFmtId="0" fontId="0" fillId="7" borderId="25" xfId="0" applyFill="1" applyBorder="1" applyAlignment="1">
      <alignment vertical="top" wrapText="1"/>
    </xf>
    <xf numFmtId="0" fontId="0" fillId="5" borderId="23" xfId="0" applyFill="1" applyBorder="1" applyAlignment="1">
      <alignment vertical="top" wrapText="1"/>
    </xf>
    <xf numFmtId="0" fontId="0" fillId="5" borderId="24" xfId="0" applyFill="1" applyBorder="1" applyAlignment="1">
      <alignment vertical="top"/>
    </xf>
    <xf numFmtId="0" fontId="0" fillId="5" borderId="24" xfId="0" applyFill="1" applyBorder="1" applyAlignment="1">
      <alignment vertical="top" wrapText="1"/>
    </xf>
    <xf numFmtId="0" fontId="0" fillId="5" borderId="25" xfId="0" applyFill="1" applyBorder="1" applyAlignment="1">
      <alignment vertical="top"/>
    </xf>
    <xf numFmtId="4" fontId="0" fillId="0" borderId="3" xfId="0" applyNumberFormat="1" applyBorder="1" applyAlignment="1">
      <alignment horizontal="right" vertical="top"/>
    </xf>
    <xf numFmtId="4" fontId="0" fillId="0" borderId="5" xfId="0" applyNumberFormat="1" applyBorder="1" applyAlignment="1">
      <alignment horizontal="right" vertical="top"/>
    </xf>
    <xf numFmtId="1" fontId="0" fillId="4" borderId="5" xfId="0" applyNumberFormat="1" applyFill="1" applyBorder="1" applyAlignment="1">
      <alignment horizontal="right" vertical="top"/>
    </xf>
    <xf numFmtId="0" fontId="0" fillId="3" borderId="26" xfId="0" applyFill="1" applyBorder="1" applyAlignment="1">
      <alignment vertical="top"/>
    </xf>
    <xf numFmtId="0" fontId="0" fillId="0" borderId="26" xfId="0" applyBorder="1" applyAlignment="1">
      <alignment vertical="top"/>
    </xf>
    <xf numFmtId="164" fontId="0" fillId="0" borderId="14" xfId="1" applyFont="1" applyFill="1" applyBorder="1" applyAlignment="1">
      <alignment horizontal="right" vertical="top"/>
    </xf>
    <xf numFmtId="0" fontId="0" fillId="0" borderId="21" xfId="0" applyBorder="1" applyAlignment="1">
      <alignment vertical="top"/>
    </xf>
    <xf numFmtId="14" fontId="0" fillId="0" borderId="14" xfId="0" applyNumberFormat="1" applyBorder="1" applyAlignment="1">
      <alignment horizontal="right" vertical="top"/>
    </xf>
    <xf numFmtId="0" fontId="0" fillId="0" borderId="3" xfId="0" applyBorder="1" applyAlignment="1">
      <alignment vertical="top"/>
    </xf>
    <xf numFmtId="14" fontId="0" fillId="0" borderId="14" xfId="0" applyNumberFormat="1" applyBorder="1" applyAlignment="1">
      <alignment horizontal="left" vertical="top"/>
    </xf>
    <xf numFmtId="1" fontId="0" fillId="4" borderId="0" xfId="0" applyNumberFormat="1" applyFill="1" applyAlignment="1">
      <alignment horizontal="left"/>
    </xf>
    <xf numFmtId="166" fontId="0" fillId="4" borderId="5" xfId="0" applyNumberFormat="1" applyFill="1" applyBorder="1"/>
    <xf numFmtId="14" fontId="0" fillId="4" borderId="0" xfId="2" applyNumberFormat="1" applyFont="1" applyFill="1" applyBorder="1" applyAlignment="1">
      <alignment horizontal="right" vertical="top"/>
    </xf>
    <xf numFmtId="1" fontId="0" fillId="0" borderId="5" xfId="0" applyNumberFormat="1" applyBorder="1" applyAlignment="1">
      <alignment vertical="top"/>
    </xf>
    <xf numFmtId="0" fontId="0" fillId="6" borderId="0" xfId="0" applyFill="1" applyAlignment="1">
      <alignment vertical="top"/>
    </xf>
    <xf numFmtId="164" fontId="0" fillId="6" borderId="0" xfId="1" applyFont="1" applyFill="1" applyBorder="1" applyAlignment="1">
      <alignment horizontal="right" vertical="top"/>
    </xf>
    <xf numFmtId="1" fontId="0" fillId="0" borderId="5" xfId="0" quotePrefix="1" applyNumberFormat="1" applyBorder="1" applyAlignment="1">
      <alignment vertical="top"/>
    </xf>
    <xf numFmtId="165" fontId="0" fillId="0" borderId="0" xfId="0" applyNumberFormat="1"/>
    <xf numFmtId="14" fontId="0" fillId="0" borderId="0" xfId="0" applyNumberFormat="1" applyAlignment="1">
      <alignment vertical="top"/>
    </xf>
    <xf numFmtId="14" fontId="2" fillId="0" borderId="0" xfId="0" applyNumberFormat="1" applyFont="1" applyAlignment="1">
      <alignment horizontal="left" vertical="top"/>
    </xf>
    <xf numFmtId="0" fontId="2" fillId="0" borderId="0" xfId="0" applyFont="1" applyAlignment="1">
      <alignment horizontal="left"/>
    </xf>
    <xf numFmtId="14" fontId="0" fillId="6" borderId="0" xfId="0" applyNumberFormat="1" applyFill="1" applyAlignment="1">
      <alignment horizontal="right" vertical="top"/>
    </xf>
    <xf numFmtId="0" fontId="0" fillId="5" borderId="0" xfId="0" applyFill="1" applyAlignment="1">
      <alignment vertical="top"/>
    </xf>
    <xf numFmtId="0" fontId="0" fillId="7" borderId="0" xfId="0" applyFill="1" applyAlignment="1">
      <alignment vertical="top"/>
    </xf>
    <xf numFmtId="164" fontId="0" fillId="4" borderId="0" xfId="1" applyFont="1" applyFill="1" applyBorder="1" applyAlignment="1">
      <alignment vertical="top"/>
    </xf>
    <xf numFmtId="164" fontId="0" fillId="7" borderId="0" xfId="1" applyFont="1" applyFill="1" applyBorder="1" applyAlignment="1">
      <alignment horizontal="right"/>
    </xf>
    <xf numFmtId="0" fontId="0" fillId="7" borderId="0" xfId="0" quotePrefix="1" applyFill="1" applyAlignment="1">
      <alignment vertical="top"/>
    </xf>
    <xf numFmtId="0" fontId="0" fillId="3" borderId="0" xfId="0" applyFill="1" applyAlignment="1">
      <alignment horizontal="left" vertical="top"/>
    </xf>
    <xf numFmtId="0" fontId="0" fillId="0" borderId="26" xfId="0" applyBorder="1" applyAlignment="1">
      <alignment horizontal="left" vertical="top"/>
    </xf>
    <xf numFmtId="1" fontId="0" fillId="0" borderId="26" xfId="0" applyNumberFormat="1" applyBorder="1" applyAlignment="1">
      <alignment horizontal="left"/>
    </xf>
    <xf numFmtId="0" fontId="0" fillId="6" borderId="5" xfId="0" applyFill="1" applyBorder="1" applyAlignment="1">
      <alignment vertical="top"/>
    </xf>
    <xf numFmtId="0" fontId="0" fillId="0" borderId="0" xfId="2" applyNumberFormat="1" applyFont="1" applyAlignment="1">
      <alignment vertical="top"/>
    </xf>
    <xf numFmtId="164" fontId="0" fillId="7" borderId="0" xfId="1" applyFont="1" applyFill="1" applyBorder="1" applyAlignment="1">
      <alignment horizontal="right" vertical="top"/>
    </xf>
    <xf numFmtId="164" fontId="0" fillId="0" borderId="0" xfId="1" applyFont="1" applyAlignment="1">
      <alignment horizontal="right" vertical="top"/>
    </xf>
    <xf numFmtId="164" fontId="0" fillId="0" borderId="5" xfId="1" applyFont="1" applyBorder="1" applyAlignment="1">
      <alignment horizontal="right" vertical="top"/>
    </xf>
    <xf numFmtId="0" fontId="0" fillId="0" borderId="27" xfId="0" applyBorder="1" applyAlignment="1">
      <alignment vertical="top"/>
    </xf>
    <xf numFmtId="164" fontId="0" fillId="0" borderId="27" xfId="1" applyFont="1" applyBorder="1" applyAlignment="1">
      <alignment horizontal="right" vertical="top"/>
    </xf>
    <xf numFmtId="0" fontId="10" fillId="7" borderId="0" xfId="0" applyFont="1" applyFill="1"/>
    <xf numFmtId="0" fontId="0" fillId="6" borderId="0" xfId="0" applyFill="1" applyAlignment="1">
      <alignment horizontal="left" vertical="top"/>
    </xf>
    <xf numFmtId="14" fontId="0" fillId="6" borderId="0" xfId="0" applyNumberFormat="1" applyFill="1" applyAlignment="1">
      <alignment horizontal="left" vertical="center" wrapText="1"/>
    </xf>
    <xf numFmtId="0" fontId="0" fillId="0" borderId="0" xfId="0" applyAlignment="1">
      <alignment vertical="top" wrapText="1"/>
    </xf>
    <xf numFmtId="14" fontId="0" fillId="0" borderId="26" xfId="0" applyNumberFormat="1" applyBorder="1" applyAlignment="1">
      <alignment horizontal="left" vertical="top"/>
    </xf>
    <xf numFmtId="0" fontId="7" fillId="14" borderId="20" xfId="0" applyFont="1" applyFill="1" applyBorder="1" applyAlignment="1">
      <alignment vertical="top" wrapText="1"/>
    </xf>
    <xf numFmtId="0" fontId="0" fillId="14" borderId="20" xfId="0" applyFill="1" applyBorder="1" applyAlignment="1">
      <alignment vertical="top" wrapText="1"/>
    </xf>
    <xf numFmtId="0" fontId="7" fillId="14" borderId="20" xfId="0" applyFont="1" applyFill="1" applyBorder="1" applyAlignment="1">
      <alignment vertical="top"/>
    </xf>
    <xf numFmtId="0" fontId="7" fillId="7" borderId="20" xfId="0" applyFont="1" applyFill="1" applyBorder="1" applyAlignment="1">
      <alignment vertical="top" wrapText="1"/>
    </xf>
    <xf numFmtId="0" fontId="7" fillId="15" borderId="20" xfId="0" applyFont="1" applyFill="1" applyBorder="1" applyAlignment="1">
      <alignment horizontal="left" vertical="top"/>
    </xf>
    <xf numFmtId="0" fontId="7" fillId="15" borderId="20" xfId="0" applyFont="1" applyFill="1" applyBorder="1" applyAlignment="1">
      <alignment vertical="top"/>
    </xf>
    <xf numFmtId="14" fontId="0" fillId="0" borderId="4" xfId="0" applyNumberFormat="1" applyBorder="1" applyAlignment="1">
      <alignment vertical="top"/>
    </xf>
    <xf numFmtId="0" fontId="0" fillId="0" borderId="4" xfId="0" quotePrefix="1" applyBorder="1" applyAlignment="1">
      <alignment vertical="top"/>
    </xf>
    <xf numFmtId="14" fontId="0" fillId="0" borderId="4" xfId="0" quotePrefix="1" applyNumberFormat="1" applyBorder="1" applyAlignment="1">
      <alignment vertical="top"/>
    </xf>
    <xf numFmtId="4" fontId="0" fillId="0" borderId="5" xfId="0" quotePrefix="1" applyNumberFormat="1" applyBorder="1" applyAlignment="1">
      <alignment horizontal="right" vertical="top"/>
    </xf>
    <xf numFmtId="0" fontId="0" fillId="2" borderId="1" xfId="0" applyFill="1" applyBorder="1" applyAlignment="1">
      <alignment vertical="top"/>
    </xf>
    <xf numFmtId="0" fontId="0" fillId="2" borderId="1" xfId="0" applyFill="1" applyBorder="1" applyAlignment="1">
      <alignment vertical="top" wrapText="1"/>
    </xf>
    <xf numFmtId="0" fontId="0" fillId="16" borderId="2" xfId="0" applyFill="1" applyBorder="1" applyAlignment="1">
      <alignment vertical="top"/>
    </xf>
    <xf numFmtId="2" fontId="0" fillId="0" borderId="0" xfId="0" applyNumberFormat="1" applyAlignment="1">
      <alignment vertical="top"/>
    </xf>
    <xf numFmtId="2" fontId="0" fillId="4" borderId="0" xfId="0" applyNumberFormat="1" applyFill="1" applyAlignment="1">
      <alignment vertical="top"/>
    </xf>
    <xf numFmtId="2" fontId="0" fillId="6" borderId="0" xfId="0" applyNumberFormat="1" applyFill="1" applyAlignment="1">
      <alignment vertical="top"/>
    </xf>
    <xf numFmtId="2" fontId="2" fillId="0" borderId="0" xfId="0" applyNumberFormat="1" applyFont="1" applyAlignment="1">
      <alignment vertical="top"/>
    </xf>
    <xf numFmtId="1" fontId="0" fillId="4" borderId="0" xfId="0" applyNumberFormat="1" applyFill="1" applyAlignment="1">
      <alignment horizontal="right" vertical="top"/>
    </xf>
    <xf numFmtId="0" fontId="0" fillId="5" borderId="4" xfId="0" applyFill="1" applyBorder="1" applyAlignment="1">
      <alignment horizontal="left" vertical="top"/>
    </xf>
    <xf numFmtId="0" fontId="0" fillId="5" borderId="0" xfId="0" applyFill="1"/>
    <xf numFmtId="49" fontId="0" fillId="5" borderId="4" xfId="0" applyNumberFormat="1" applyFill="1" applyBorder="1" applyAlignment="1">
      <alignment horizontal="left" vertical="center" wrapText="1"/>
    </xf>
    <xf numFmtId="3" fontId="0" fillId="5" borderId="4" xfId="0" applyNumberFormat="1" applyFill="1" applyBorder="1" applyAlignment="1">
      <alignment horizontal="left" vertical="center" wrapText="1"/>
    </xf>
    <xf numFmtId="0" fontId="0" fillId="5" borderId="0" xfId="0" applyFill="1" applyAlignment="1">
      <alignment horizontal="left"/>
    </xf>
    <xf numFmtId="14" fontId="0" fillId="5" borderId="0" xfId="0" applyNumberFormat="1" applyFill="1" applyAlignment="1">
      <alignment horizontal="left" vertical="top"/>
    </xf>
    <xf numFmtId="1" fontId="0" fillId="0" borderId="0" xfId="0" applyNumberFormat="1" applyAlignment="1">
      <alignment vertical="top"/>
    </xf>
    <xf numFmtId="1" fontId="0" fillId="0" borderId="0" xfId="0" quotePrefix="1" applyNumberFormat="1" applyAlignment="1">
      <alignment vertical="top"/>
    </xf>
    <xf numFmtId="0" fontId="0" fillId="5" borderId="0" xfId="0" applyFill="1" applyAlignment="1">
      <alignment horizontal="left" vertical="top"/>
    </xf>
    <xf numFmtId="0" fontId="0" fillId="5" borderId="4" xfId="0" applyFill="1" applyBorder="1" applyAlignment="1">
      <alignment horizontal="left"/>
    </xf>
    <xf numFmtId="164" fontId="18" fillId="0" borderId="29" xfId="0" applyNumberFormat="1" applyFont="1" applyBorder="1"/>
    <xf numFmtId="164" fontId="10" fillId="0" borderId="0" xfId="1" applyFont="1"/>
    <xf numFmtId="164" fontId="17" fillId="0" borderId="0" xfId="1" applyFont="1"/>
    <xf numFmtId="0" fontId="17" fillId="0" borderId="0" xfId="0" applyFont="1" applyAlignment="1">
      <alignment vertical="top"/>
    </xf>
    <xf numFmtId="166" fontId="0" fillId="4" borderId="0" xfId="0" applyNumberFormat="1" applyFill="1"/>
    <xf numFmtId="2" fontId="0" fillId="0" borderId="14" xfId="0" applyNumberFormat="1" applyBorder="1" applyAlignment="1">
      <alignment vertical="top"/>
    </xf>
    <xf numFmtId="2" fontId="0" fillId="0" borderId="0" xfId="0" applyNumberFormat="1" applyAlignment="1">
      <alignment horizontal="left" vertical="top"/>
    </xf>
    <xf numFmtId="3" fontId="0" fillId="0" borderId="0" xfId="0" applyNumberFormat="1" applyAlignment="1">
      <alignment horizontal="right" vertical="top"/>
    </xf>
    <xf numFmtId="168" fontId="0" fillId="0" borderId="0" xfId="0" applyNumberFormat="1" applyAlignment="1">
      <alignment horizontal="right" vertical="top"/>
    </xf>
    <xf numFmtId="14" fontId="0" fillId="18" borderId="14" xfId="0" applyNumberFormat="1" applyFill="1" applyBorder="1" applyAlignment="1">
      <alignment horizontal="left" vertical="top"/>
    </xf>
    <xf numFmtId="14" fontId="0" fillId="18" borderId="0" xfId="0" quotePrefix="1" applyNumberFormat="1" applyFill="1" applyAlignment="1">
      <alignment horizontal="left" vertical="top"/>
    </xf>
    <xf numFmtId="14" fontId="0" fillId="18" borderId="0" xfId="0" applyNumberFormat="1" applyFill="1" applyAlignment="1">
      <alignment horizontal="left" vertical="top"/>
    </xf>
    <xf numFmtId="14" fontId="0" fillId="18" borderId="0" xfId="0" applyNumberFormat="1" applyFill="1" applyAlignment="1">
      <alignment horizontal="left" vertical="center" wrapText="1"/>
    </xf>
    <xf numFmtId="14" fontId="0" fillId="18" borderId="0" xfId="0" applyNumberFormat="1" applyFill="1" applyAlignment="1">
      <alignment horizontal="left"/>
    </xf>
    <xf numFmtId="1" fontId="0" fillId="18" borderId="0" xfId="0" applyNumberFormat="1" applyFill="1" applyAlignment="1">
      <alignment horizontal="left" vertical="top"/>
    </xf>
    <xf numFmtId="14" fontId="0" fillId="18" borderId="0" xfId="0" applyNumberFormat="1" applyFill="1" applyAlignment="1">
      <alignment vertical="top"/>
    </xf>
    <xf numFmtId="14" fontId="0" fillId="19" borderId="0" xfId="0" applyNumberFormat="1" applyFill="1" applyAlignment="1">
      <alignment horizontal="left" vertical="top"/>
    </xf>
    <xf numFmtId="0" fontId="0" fillId="18" borderId="21" xfId="0" applyFill="1" applyBorder="1" applyAlignment="1">
      <alignment vertical="top"/>
    </xf>
    <xf numFmtId="4" fontId="0" fillId="18" borderId="14" xfId="0" applyNumberFormat="1" applyFill="1" applyBorder="1" applyAlignment="1">
      <alignment horizontal="right" vertical="top"/>
    </xf>
    <xf numFmtId="0" fontId="0" fillId="18" borderId="14" xfId="0" applyFill="1" applyBorder="1" applyAlignment="1">
      <alignment vertical="top"/>
    </xf>
    <xf numFmtId="4" fontId="0" fillId="18" borderId="14" xfId="0" applyNumberFormat="1" applyFill="1" applyBorder="1" applyAlignment="1">
      <alignment vertical="top"/>
    </xf>
    <xf numFmtId="0" fontId="0" fillId="18" borderId="4" xfId="0" applyFill="1" applyBorder="1" applyAlignment="1">
      <alignment vertical="top"/>
    </xf>
    <xf numFmtId="4" fontId="0" fillId="18" borderId="0" xfId="0" applyNumberFormat="1" applyFill="1" applyAlignment="1">
      <alignment horizontal="right" vertical="top"/>
    </xf>
    <xf numFmtId="0" fontId="0" fillId="18" borderId="0" xfId="0" applyFill="1" applyAlignment="1">
      <alignment vertical="top"/>
    </xf>
    <xf numFmtId="4" fontId="0" fillId="18" borderId="0" xfId="0" applyNumberFormat="1" applyFill="1" applyAlignment="1">
      <alignment vertical="top"/>
    </xf>
    <xf numFmtId="2" fontId="0" fillId="18" borderId="14" xfId="0" applyNumberFormat="1" applyFill="1" applyBorder="1" applyAlignment="1">
      <alignment vertical="top"/>
    </xf>
    <xf numFmtId="2" fontId="0" fillId="18" borderId="0" xfId="0" applyNumberFormat="1" applyFill="1" applyAlignment="1">
      <alignment vertical="top"/>
    </xf>
    <xf numFmtId="166" fontId="0" fillId="18" borderId="0" xfId="0" applyNumberFormat="1" applyFill="1" applyAlignment="1">
      <alignment horizontal="right"/>
    </xf>
    <xf numFmtId="2" fontId="0" fillId="18" borderId="0" xfId="0" applyNumberFormat="1" applyFill="1" applyAlignment="1">
      <alignment horizontal="right"/>
    </xf>
    <xf numFmtId="1" fontId="0" fillId="18" borderId="0" xfId="0" applyNumberFormat="1" applyFill="1" applyAlignment="1">
      <alignment horizontal="right" vertical="top"/>
    </xf>
    <xf numFmtId="2" fontId="0" fillId="18" borderId="0" xfId="0" applyNumberFormat="1" applyFill="1" applyAlignment="1">
      <alignment horizontal="right" vertical="top"/>
    </xf>
    <xf numFmtId="2" fontId="0" fillId="18" borderId="0" xfId="0" applyNumberFormat="1" applyFill="1" applyAlignment="1">
      <alignment horizontal="left" vertical="top"/>
    </xf>
    <xf numFmtId="2" fontId="2" fillId="18" borderId="0" xfId="0" applyNumberFormat="1" applyFont="1" applyFill="1" applyAlignment="1">
      <alignment vertical="top"/>
    </xf>
    <xf numFmtId="1" fontId="0" fillId="18" borderId="0" xfId="0" quotePrefix="1" applyNumberFormat="1" applyFill="1" applyAlignment="1">
      <alignment horizontal="right" vertical="top"/>
    </xf>
    <xf numFmtId="0" fontId="4" fillId="0" borderId="0" xfId="0" applyFont="1" applyAlignment="1">
      <alignment horizontal="left" vertical="top"/>
    </xf>
    <xf numFmtId="0" fontId="7" fillId="20" borderId="20" xfId="0" applyFont="1" applyFill="1" applyBorder="1" applyAlignment="1">
      <alignment vertical="top" wrapText="1"/>
    </xf>
    <xf numFmtId="0" fontId="0" fillId="20" borderId="20" xfId="0" applyFill="1" applyBorder="1" applyAlignment="1">
      <alignment vertical="top" wrapText="1"/>
    </xf>
    <xf numFmtId="164" fontId="0" fillId="5" borderId="0" xfId="1" applyFont="1" applyFill="1" applyBorder="1" applyAlignment="1">
      <alignment horizontal="right" vertical="top"/>
    </xf>
    <xf numFmtId="1" fontId="3" fillId="17" borderId="30" xfId="0" applyNumberFormat="1" applyFont="1" applyFill="1" applyBorder="1"/>
    <xf numFmtId="0" fontId="0" fillId="6" borderId="0" xfId="0" applyFill="1" applyAlignment="1">
      <alignment horizontal="left"/>
    </xf>
    <xf numFmtId="14" fontId="0" fillId="0" borderId="0" xfId="0" applyNumberFormat="1" applyAlignment="1">
      <alignment horizontal="left" vertical="top" wrapText="1"/>
    </xf>
    <xf numFmtId="0" fontId="0" fillId="0" borderId="0" xfId="0" quotePrefix="1"/>
    <xf numFmtId="0" fontId="2" fillId="0" borderId="0" xfId="0" applyFont="1" applyAlignment="1">
      <alignment vertical="top"/>
    </xf>
    <xf numFmtId="0" fontId="0" fillId="2" borderId="20" xfId="0" applyFill="1" applyBorder="1" applyAlignment="1">
      <alignment vertical="top" wrapText="1"/>
    </xf>
    <xf numFmtId="3" fontId="0" fillId="0" borderId="0" xfId="0" applyNumberFormat="1" applyAlignment="1">
      <alignment vertical="top"/>
    </xf>
    <xf numFmtId="0" fontId="0" fillId="7" borderId="11" xfId="0" applyFill="1" applyBorder="1" applyAlignment="1">
      <alignment vertical="top" wrapText="1"/>
    </xf>
    <xf numFmtId="0" fontId="0" fillId="7" borderId="0" xfId="2" applyNumberFormat="1" applyFont="1" applyFill="1" applyAlignment="1">
      <alignment vertical="top"/>
    </xf>
    <xf numFmtId="0" fontId="0" fillId="11" borderId="0" xfId="0" applyFill="1" applyAlignment="1">
      <alignment vertical="top"/>
    </xf>
    <xf numFmtId="0" fontId="0" fillId="0" borderId="21" xfId="0" applyBorder="1"/>
    <xf numFmtId="4" fontId="0" fillId="0" borderId="0" xfId="0" quotePrefix="1" applyNumberFormat="1" applyAlignment="1">
      <alignment horizontal="right" vertical="top"/>
    </xf>
    <xf numFmtId="0" fontId="0" fillId="4" borderId="28" xfId="0" applyFill="1" applyBorder="1" applyAlignment="1">
      <alignment vertical="top"/>
    </xf>
    <xf numFmtId="1" fontId="0" fillId="4" borderId="5" xfId="0" quotePrefix="1" applyNumberFormat="1" applyFill="1" applyBorder="1" applyAlignment="1">
      <alignment horizontal="right" vertical="top"/>
    </xf>
    <xf numFmtId="1" fontId="0" fillId="0" borderId="5" xfId="0" quotePrefix="1" applyNumberFormat="1" applyBorder="1" applyAlignment="1">
      <alignment horizontal="right" vertical="top"/>
    </xf>
    <xf numFmtId="1" fontId="0" fillId="4" borderId="0" xfId="0" quotePrefix="1" applyNumberFormat="1" applyFill="1" applyAlignment="1">
      <alignment vertical="top"/>
    </xf>
    <xf numFmtId="0" fontId="0" fillId="7" borderId="0" xfId="0" applyFill="1"/>
    <xf numFmtId="164" fontId="18" fillId="0" borderId="0" xfId="0" applyNumberFormat="1" applyFont="1"/>
    <xf numFmtId="1" fontId="0" fillId="0" borderId="5" xfId="5" applyNumberFormat="1" applyFont="1" applyBorder="1"/>
    <xf numFmtId="167" fontId="0" fillId="0" borderId="0" xfId="0" applyNumberFormat="1"/>
    <xf numFmtId="166" fontId="3" fillId="9" borderId="31" xfId="0" applyNumberFormat="1" applyFont="1" applyFill="1" applyBorder="1"/>
    <xf numFmtId="167" fontId="0" fillId="0" borderId="0" xfId="1" applyNumberFormat="1" applyFont="1" applyBorder="1"/>
    <xf numFmtId="166" fontId="3" fillId="9" borderId="4" xfId="0" applyNumberFormat="1" applyFont="1" applyFill="1" applyBorder="1"/>
    <xf numFmtId="167" fontId="0" fillId="0" borderId="5" xfId="1" applyNumberFormat="1" applyFont="1" applyBorder="1"/>
    <xf numFmtId="0" fontId="0" fillId="7" borderId="5" xfId="0" applyFill="1" applyBorder="1"/>
    <xf numFmtId="164" fontId="0" fillId="0" borderId="5" xfId="1" applyFont="1" applyBorder="1"/>
    <xf numFmtId="164" fontId="18" fillId="0" borderId="5" xfId="0" applyNumberFormat="1" applyFont="1" applyBorder="1"/>
    <xf numFmtId="166" fontId="3" fillId="9" borderId="32" xfId="0" applyNumberFormat="1" applyFont="1" applyFill="1" applyBorder="1"/>
    <xf numFmtId="164" fontId="0" fillId="0" borderId="11" xfId="1" applyFont="1" applyBorder="1"/>
    <xf numFmtId="164" fontId="0" fillId="0" borderId="7" xfId="1" applyFont="1" applyBorder="1"/>
    <xf numFmtId="0" fontId="3" fillId="6" borderId="8" xfId="0" applyFont="1" applyFill="1" applyBorder="1"/>
    <xf numFmtId="0" fontId="5" fillId="0" borderId="0" xfId="0" applyFont="1" applyAlignment="1">
      <alignment vertical="top"/>
    </xf>
    <xf numFmtId="4" fontId="0" fillId="0" borderId="0" xfId="0" applyNumberFormat="1" applyAlignment="1">
      <alignment vertical="top"/>
    </xf>
    <xf numFmtId="4" fontId="2" fillId="0" borderId="0" xfId="0" applyNumberFormat="1" applyFont="1" applyAlignment="1">
      <alignment vertical="top"/>
    </xf>
    <xf numFmtId="0" fontId="11" fillId="7" borderId="14" xfId="0" applyFont="1" applyFill="1" applyBorder="1" applyAlignment="1">
      <alignment horizontal="center"/>
    </xf>
    <xf numFmtId="0" fontId="20" fillId="6" borderId="0" xfId="0" applyFont="1" applyFill="1"/>
    <xf numFmtId="0" fontId="16" fillId="5" borderId="21" xfId="0" applyFont="1" applyFill="1" applyBorder="1" applyAlignment="1">
      <alignment horizontal="center"/>
    </xf>
    <xf numFmtId="0" fontId="16" fillId="5" borderId="14" xfId="0" applyFont="1" applyFill="1" applyBorder="1" applyAlignment="1">
      <alignment horizontal="center"/>
    </xf>
    <xf numFmtId="0" fontId="16" fillId="5" borderId="3" xfId="0" applyFont="1" applyFill="1" applyBorder="1" applyAlignment="1">
      <alignment horizontal="center"/>
    </xf>
    <xf numFmtId="0" fontId="0" fillId="15" borderId="0" xfId="0" applyFill="1" applyAlignment="1">
      <alignment horizontal="center"/>
    </xf>
    <xf numFmtId="0" fontId="14" fillId="7" borderId="0" xfId="0" applyFont="1" applyFill="1" applyAlignment="1">
      <alignment horizontal="center"/>
    </xf>
    <xf numFmtId="0" fontId="15" fillId="16" borderId="4" xfId="0" applyFont="1" applyFill="1" applyBorder="1" applyAlignment="1">
      <alignment horizontal="center"/>
    </xf>
    <xf numFmtId="0" fontId="15" fillId="16" borderId="0" xfId="0" applyFont="1" applyFill="1" applyAlignment="1">
      <alignment horizontal="center"/>
    </xf>
    <xf numFmtId="0" fontId="13" fillId="14" borderId="0" xfId="0" applyFont="1" applyFill="1" applyAlignment="1">
      <alignment horizontal="center"/>
    </xf>
    <xf numFmtId="0" fontId="0" fillId="14" borderId="0" xfId="0" applyFill="1" applyAlignment="1">
      <alignment horizontal="left" wrapText="1"/>
    </xf>
    <xf numFmtId="0" fontId="0" fillId="15" borderId="0" xfId="0" applyFill="1" applyAlignment="1">
      <alignment horizontal="center" wrapText="1"/>
    </xf>
    <xf numFmtId="0" fontId="11" fillId="7" borderId="21" xfId="0" applyFont="1" applyFill="1" applyBorder="1" applyAlignment="1">
      <alignment horizontal="center"/>
    </xf>
    <xf numFmtId="0" fontId="11" fillId="7" borderId="14" xfId="0" applyFont="1" applyFill="1" applyBorder="1" applyAlignment="1">
      <alignment horizontal="center"/>
    </xf>
    <xf numFmtId="0" fontId="11" fillId="7" borderId="3" xfId="0" applyFont="1" applyFill="1" applyBorder="1" applyAlignment="1">
      <alignment horizontal="center"/>
    </xf>
  </cellXfs>
  <cellStyles count="7">
    <cellStyle name="Komma" xfId="1" builtinId="3"/>
    <cellStyle name="Milliers 2" xfId="5" xr:uid="{083CADF4-E582-47A4-84BE-282476FD9E2C}"/>
    <cellStyle name="Normal 3" xfId="3" xr:uid="{7A7ADD5B-FE05-4B1B-BD30-094217994A10}"/>
    <cellStyle name="Normal 4" xfId="4" xr:uid="{D875CCE4-0E3C-43ED-85C8-D77CF19C84C9}"/>
    <cellStyle name="Procent" xfId="6" builtinId="5"/>
    <cellStyle name="Standaard" xfId="0" builtinId="0"/>
    <cellStyle name="Valuta" xfId="2" builtinId="4"/>
  </cellStyles>
  <dxfs count="330">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solid">
          <bgColor theme="4" tint="0.59999389629810485"/>
        </patternFill>
      </fill>
    </dxf>
    <dxf>
      <numFmt numFmtId="166" formatCode="##\ ##\ ##\ ####\ ##"/>
    </dxf>
    <dxf>
      <numFmt numFmtId="166" formatCode="##\ ##\ ##\ ####\ ##"/>
    </dxf>
    <dxf>
      <numFmt numFmtId="166" formatCode="##\ ##\ ##\ ####\ ##"/>
    </dxf>
    <dxf>
      <numFmt numFmtId="166" formatCode="##\ ##\ ##\ ####\ ##"/>
    </dxf>
    <dxf>
      <numFmt numFmtId="166" formatCode="##\ ##\ ##\ ####\ ##"/>
    </dxf>
    <dxf>
      <numFmt numFmtId="166" formatCode="##\ ##\ ##\ ####\ ##"/>
    </dxf>
    <dxf>
      <numFmt numFmtId="166" formatCode="##\ ##\ ##\ ####\ ##"/>
    </dxf>
    <dxf>
      <numFmt numFmtId="166" formatCode="##\ ##\ ##\ ####\ ##"/>
    </dxf>
    <dxf>
      <numFmt numFmtId="166" formatCode="##\ ##\ ##\ ####\ ##"/>
    </dxf>
    <dxf>
      <numFmt numFmtId="166" formatCode="##\ ##\ ##\ ####\ ##"/>
    </dxf>
    <dxf>
      <numFmt numFmtId="166" formatCode="##\ ##\ ##\ ####\ ##"/>
    </dxf>
    <dxf>
      <numFmt numFmtId="166" formatCode="##\ ##\ ##\ ####\ ##"/>
    </dxf>
    <dxf>
      <numFmt numFmtId="166" formatCode="##\ ##\ ##\ ####\ ##"/>
    </dxf>
    <dxf>
      <numFmt numFmtId="166" formatCode="##\ ##\ ##\ ####\ ##"/>
    </dxf>
    <dxf>
      <numFmt numFmtId="166" formatCode="##\ ##\ ##\ ####\ ##"/>
    </dxf>
    <dxf>
      <numFmt numFmtId="166" formatCode="##\ ##\ ##\ ####\ ##"/>
    </dxf>
    <dxf>
      <numFmt numFmtId="166" formatCode="##\ ##\ ##\ ####\ ##"/>
    </dxf>
    <dxf>
      <numFmt numFmtId="166" formatCode="##\ ##\ ##\ ####\ ##"/>
    </dxf>
    <dxf>
      <numFmt numFmtId="166" formatCode="##\ ##\ ##\ ####\ ##"/>
    </dxf>
    <dxf>
      <numFmt numFmtId="166" formatCode="##\ ##\ ##\ ####\ ##"/>
    </dxf>
    <dxf>
      <numFmt numFmtId="166" formatCode="##\ ##\ ##\ ####\ ##"/>
    </dxf>
    <dxf>
      <numFmt numFmtId="166" formatCode="##\ ##\ ##\ ####\ ##"/>
    </dxf>
    <dxf>
      <numFmt numFmtId="166" formatCode="##\ ##\ ##\ ####\ ##"/>
    </dxf>
    <dxf>
      <numFmt numFmtId="166" formatCode="##\ ##\ ##\ ####\ ##"/>
    </dxf>
    <dxf>
      <numFmt numFmtId="166" formatCode="##\ ##\ ##\ ####\ ##"/>
    </dxf>
    <dxf>
      <numFmt numFmtId="166" formatCode="##\ ##\ ##\ ####\ ##"/>
    </dxf>
    <dxf>
      <numFmt numFmtId="166" formatCode="##\ ##\ ##\ ####\ ##"/>
    </dxf>
    <dxf>
      <numFmt numFmtId="166" formatCode="##\ ##\ ##\ ####\ ##"/>
    </dxf>
    <dxf>
      <numFmt numFmtId="3" formatCode="#,##0"/>
      <alignment horizontal="general" vertical="top" textRotation="0" wrapText="0" indent="0" justifyLastLine="0" shrinkToFit="0" readingOrder="0"/>
    </dxf>
    <dxf>
      <alignment horizontal="general" vertical="top" textRotation="0" wrapText="0" indent="0" justifyLastLine="0" shrinkToFit="0" readingOrder="0"/>
    </dxf>
    <dxf>
      <numFmt numFmtId="169" formatCode="dd/mm/yyyy"/>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general" vertical="top" textRotation="0" wrapText="0" indent="0" justifyLastLine="0" shrinkToFit="0" readingOrder="0"/>
    </dxf>
    <dxf>
      <numFmt numFmtId="3" formatCode="#,##0"/>
      <alignment horizontal="right" vertical="top" textRotation="0" wrapText="0" indent="0" justifyLastLine="0" shrinkToFit="0" readingOrder="0"/>
    </dxf>
    <dxf>
      <numFmt numFmtId="169" formatCode="dd/mm/yyyy"/>
      <alignment horizontal="right"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numFmt numFmtId="0" formatCode="General"/>
    </dxf>
    <dxf>
      <numFmt numFmtId="0" formatCode="General"/>
    </dxf>
    <dxf>
      <numFmt numFmtId="0" formatCode="General"/>
    </dxf>
    <dxf>
      <numFmt numFmtId="164" formatCode="_-* #,##0.00_-;\-* #,##0.00_-;_-* &quot;-&quot;??_-;_-@_-"/>
    </dxf>
    <dxf>
      <numFmt numFmtId="0" formatCode="General"/>
    </dxf>
    <dxf>
      <alignment horizontal="general" vertical="top" textRotation="0" wrapText="0" indent="0" justifyLastLine="0" shrinkToFit="0" readingOrder="0"/>
    </dxf>
    <dxf>
      <fill>
        <patternFill patternType="solid">
          <fgColor indexed="64"/>
          <bgColor indexed="22"/>
        </patternFill>
      </fill>
      <alignment horizontal="general" vertical="top" textRotation="0" wrapText="1" indent="0" justifyLastLine="0" shrinkToFit="0" readingOrder="0"/>
      <border diagonalUp="0" diagonalDown="0" outline="0">
        <left style="thin">
          <color indexed="64"/>
        </left>
        <right style="thin">
          <color indexed="64"/>
        </right>
        <top/>
        <bottom/>
      </border>
    </dxf>
    <dxf>
      <numFmt numFmtId="165" formatCode="_-* #,##0.00\ &quot;€&quot;_-;\-* #,##0.00\ &quot;€&quot;_-;_-* &quot;-&quot;??\ &quot;€&quot;_-;_-@_-"/>
    </dxf>
    <dxf>
      <numFmt numFmtId="19" formatCode="d/mm/yyyy"/>
    </dxf>
    <dxf>
      <numFmt numFmtId="19" formatCode="d/mm/yyyy"/>
    </dxf>
    <dxf>
      <numFmt numFmtId="19" formatCode="d/mm/yyyy"/>
    </dxf>
    <dxf>
      <numFmt numFmtId="19" formatCode="d/mm/yyyy"/>
    </dxf>
    <dxf>
      <numFmt numFmtId="19" formatCode="d/mm/yyyy"/>
    </dxf>
    <dxf>
      <numFmt numFmtId="0" formatCode="General"/>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numFmt numFmtId="4" formatCode="#,##0.00"/>
      <alignment horizontal="right" vertical="top" textRotation="0" wrapText="0" indent="0" justifyLastLine="0" shrinkToFit="0" readingOrder="0"/>
    </dxf>
    <dxf>
      <numFmt numFmtId="4" formatCode="#,##0.00"/>
      <alignment horizontal="right"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numFmt numFmtId="169" formatCode="dd/mm/yyyy"/>
      <alignment horizontal="right"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border outline="0">
        <top style="thin">
          <color indexed="64"/>
        </top>
      </border>
    </dxf>
    <dxf>
      <alignment horizontal="general" vertical="top" textRotation="0" wrapText="0" indent="0" justifyLastLine="0" shrinkToFit="0" readingOrder="0"/>
    </dxf>
    <dxf>
      <border outline="0">
        <bottom style="thin">
          <color indexed="64"/>
        </bottom>
      </border>
    </dxf>
    <dxf>
      <fill>
        <patternFill patternType="solid">
          <fgColor indexed="64"/>
          <bgColor indexed="22"/>
        </patternFill>
      </fill>
      <alignment horizontal="general" vertical="top" textRotation="0" wrapText="0" indent="0" justifyLastLine="0" shrinkToFit="0" readingOrder="0"/>
      <border diagonalUp="0" diagonalDown="0" outline="0">
        <left style="thin">
          <color indexed="64"/>
        </left>
        <right style="thin">
          <color indexed="64"/>
        </right>
        <top/>
        <bottom/>
      </border>
    </dxf>
    <dxf>
      <alignment horizontal="general" vertical="top" textRotation="0" wrapText="0" indent="0" justifyLastLine="0" shrinkToFit="0" readingOrder="0"/>
    </dxf>
    <dxf>
      <numFmt numFmtId="3" formatCode="#,##0"/>
      <alignment horizontal="right" vertical="top" textRotation="0" wrapText="0" indent="0" justifyLastLine="0" shrinkToFit="0" readingOrder="0"/>
    </dxf>
    <dxf>
      <numFmt numFmtId="3" formatCode="#,##0"/>
      <alignment horizontal="right"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numFmt numFmtId="4" formatCode="#,##0.00"/>
      <alignment horizontal="general" vertical="top" textRotation="0" wrapText="0" indent="0" justifyLastLine="0" shrinkToFit="0" readingOrder="0"/>
    </dxf>
    <dxf>
      <numFmt numFmtId="4" formatCode="#,##0.00"/>
      <alignment horizontal="right"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border outline="0">
        <top style="thin">
          <color indexed="64"/>
        </top>
      </border>
    </dxf>
    <dxf>
      <alignment horizontal="general" vertical="top" textRotation="0" wrapText="0" indent="0" justifyLastLine="0" shrinkToFit="0" readingOrder="0"/>
    </dxf>
    <dxf>
      <border outline="0">
        <bottom style="thin">
          <color indexed="64"/>
        </bottom>
      </border>
    </dxf>
    <dxf>
      <fill>
        <patternFill patternType="solid">
          <fgColor indexed="64"/>
          <bgColor indexed="22"/>
        </patternFill>
      </fill>
      <alignment horizontal="general" vertical="top" textRotation="0" wrapText="1" indent="0" justifyLastLine="0" shrinkToFit="0" readingOrder="0"/>
      <border diagonalUp="0" diagonalDown="0" outline="0">
        <left style="thin">
          <color indexed="64"/>
        </left>
        <right style="thin">
          <color indexed="64"/>
        </right>
        <top/>
        <bottom/>
      </border>
    </dxf>
    <dxf>
      <numFmt numFmtId="165" formatCode="_-* #,##0.00\ &quot;€&quot;_-;\-* #,##0.00\ &quot;€&quot;_-;_-* &quot;-&quot;??\ &quot;€&quot;_-;_-@_-"/>
    </dxf>
    <dxf>
      <numFmt numFmtId="0" formatCode="General"/>
    </dxf>
    <dxf>
      <numFmt numFmtId="0" formatCode="General"/>
    </dxf>
    <dxf>
      <numFmt numFmtId="0" formatCode="General"/>
    </dxf>
    <dxf>
      <numFmt numFmtId="0" formatCode="General"/>
    </dxf>
    <dxf>
      <numFmt numFmtId="165" formatCode="_-* #,##0.00\ &quot;€&quot;_-;\-* #,##0.00\ &quot;€&quot;_-;_-* &quot;-&quot;??\ &quot;€&quot;_-;_-@_-"/>
    </dxf>
    <dxf>
      <numFmt numFmtId="164" formatCode="_-* #,##0.00_-;\-* #,##0.00_-;_-* &quot;-&quot;??_-;_-@_-"/>
      <border diagonalUp="0" diagonalDown="0">
        <left style="medium">
          <color indexed="64"/>
        </left>
        <right/>
        <top/>
        <bottom/>
        <vertical/>
        <horizontal/>
      </border>
    </dxf>
    <dxf>
      <alignment horizontal="general" vertical="top" textRotation="0" wrapText="0" indent="0" justifyLastLine="0" shrinkToFit="0" readingOrder="0"/>
    </dxf>
    <dxf>
      <numFmt numFmtId="169" formatCode="dd/mm/yyyy"/>
      <alignment horizontal="right" vertical="top" textRotation="0" wrapText="0" indent="0" justifyLastLine="0" shrinkToFit="0" readingOrder="0"/>
    </dxf>
    <dxf>
      <numFmt numFmtId="169" formatCode="dd/mm/yyyy"/>
      <alignment horizontal="right" vertical="top" textRotation="0" wrapText="0" indent="0" justifyLastLine="0" shrinkToFit="0" readingOrder="0"/>
    </dxf>
    <dxf>
      <numFmt numFmtId="169" formatCode="dd/mm/yyyy"/>
      <alignment horizontal="right" vertical="top" textRotation="0" wrapText="0" indent="0" justifyLastLine="0" shrinkToFit="0" readingOrder="0"/>
    </dxf>
    <dxf>
      <numFmt numFmtId="4" formatCode="#,##0.00"/>
      <alignment horizontal="right" vertical="top" textRotation="0" wrapText="0" indent="0" justifyLastLine="0" shrinkToFit="0" readingOrder="0"/>
    </dxf>
    <dxf>
      <numFmt numFmtId="4" formatCode="#,##0.00"/>
      <alignment horizontal="right" vertical="top" textRotation="0" wrapText="0" indent="0" justifyLastLine="0" shrinkToFit="0" readingOrder="0"/>
    </dxf>
    <dxf>
      <numFmt numFmtId="4" formatCode="#,##0.00"/>
      <alignment horizontal="right" vertical="top" textRotation="0" wrapText="0" indent="0" justifyLastLine="0" shrinkToFit="0" readingOrder="0"/>
    </dxf>
    <dxf>
      <numFmt numFmtId="168" formatCode="#,##0.000"/>
      <alignment horizontal="right" vertical="top" textRotation="0" wrapText="0" indent="0" justifyLastLine="0" shrinkToFit="0" readingOrder="0"/>
    </dxf>
    <dxf>
      <numFmt numFmtId="0" formatCode="General"/>
    </dxf>
    <dxf>
      <border outline="0">
        <top style="thin">
          <color indexed="64"/>
        </top>
      </border>
    </dxf>
    <dxf>
      <border outline="0">
        <bottom style="thin">
          <color indexed="64"/>
        </bottom>
      </border>
    </dxf>
    <dxf>
      <fill>
        <patternFill patternType="solid">
          <fgColor indexed="64"/>
          <bgColor indexed="22"/>
        </patternFill>
      </fill>
      <alignment horizontal="general" vertical="top" textRotation="0" wrapText="0" indent="0" justifyLastLine="0" shrinkToFit="0" readingOrder="0"/>
      <border diagonalUp="0" diagonalDown="0" outline="0">
        <left style="thin">
          <color indexed="64"/>
        </left>
        <right style="thin">
          <color indexed="64"/>
        </right>
        <top/>
        <bottom/>
      </border>
    </dxf>
    <dxf>
      <numFmt numFmtId="0" formatCode="General"/>
      <alignment horizontal="general" vertical="top" textRotation="0" wrapText="0" indent="0" justifyLastLine="0" shrinkToFit="0" readingOrder="0"/>
    </dxf>
    <dxf>
      <numFmt numFmtId="4" formatCode="#,##0.00"/>
      <fill>
        <patternFill patternType="none">
          <fgColor indexed="64"/>
          <bgColor indexed="65"/>
        </patternFill>
      </fil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2" formatCode="0.00"/>
      <alignment horizontal="general" vertical="top" textRotation="0" wrapText="0" indent="0" justifyLastLine="0" shrinkToFit="0" readingOrder="0"/>
    </dxf>
    <dxf>
      <numFmt numFmtId="2" formatCode="0.00"/>
      <fill>
        <patternFill>
          <fgColor indexed="64"/>
          <bgColor theme="2" tint="-9.9978637043366805E-2"/>
        </patternFill>
      </fill>
      <alignment horizontal="general" vertical="top" textRotation="0" wrapText="0" indent="0" justifyLastLine="0" shrinkToFit="0" readingOrder="0"/>
    </dxf>
    <dxf>
      <numFmt numFmtId="1" formatCode="0"/>
      <alignment horizontal="general" vertical="top" textRotation="0" wrapText="0" indent="0" justifyLastLine="0" shrinkToFit="0" readingOrder="0"/>
      <border diagonalUp="0" diagonalDown="0" outline="0">
        <left/>
        <right style="medium">
          <color indexed="64"/>
        </right>
        <top/>
        <bottom/>
      </border>
    </dxf>
    <dxf>
      <numFmt numFmtId="2" formatCode="0.00"/>
      <fill>
        <patternFill>
          <fgColor indexed="64"/>
          <bgColor theme="2" tint="-9.9978637043366805E-2"/>
        </patternFill>
      </fill>
      <alignment horizontal="right" textRotation="0" wrapText="0" indent="0" justifyLastLine="0" shrinkToFit="0" readingOrder="0"/>
    </dxf>
    <dxf>
      <numFmt numFmtId="1" formatCode="0"/>
      <alignment horizontal="general" vertical="top" textRotation="0" wrapText="0" indent="0" justifyLastLine="0" shrinkToFit="0" readingOrder="0"/>
      <border diagonalUp="0" diagonalDown="0" outline="0">
        <left/>
        <right style="medium">
          <color indexed="64"/>
        </right>
        <top/>
        <bottom/>
      </border>
    </dxf>
    <dxf>
      <numFmt numFmtId="1" formatCode="0"/>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numFmt numFmtId="0" formatCode="General"/>
      <fill>
        <patternFill>
          <fgColor indexed="64"/>
          <bgColor theme="2" tint="-9.9978637043366805E-2"/>
        </patternFill>
      </fill>
      <alignment horizontal="general" vertical="top" textRotation="0" wrapText="0" indent="0" justifyLastLine="0" shrinkToFit="0" readingOrder="0"/>
    </dxf>
    <dxf>
      <alignment horizontal="general" vertical="top" textRotation="0" wrapText="0" indent="0" justifyLastLine="0" shrinkToFit="0" readingOrder="0"/>
    </dxf>
    <dxf>
      <fill>
        <patternFill>
          <fgColor indexed="64"/>
          <bgColor theme="2" tint="-9.9978637043366805E-2"/>
        </patternFill>
      </fill>
      <alignment horizontal="general" vertical="top" textRotation="0" wrapText="0" indent="0" justifyLastLine="0" shrinkToFit="0" readingOrder="0"/>
    </dxf>
    <dxf>
      <numFmt numFmtId="4" formatCode="#,##0.00"/>
      <alignment horizontal="general" vertical="top" textRotation="0" wrapText="0" indent="0" justifyLastLine="0" shrinkToFit="0" readingOrder="0"/>
    </dxf>
    <dxf>
      <numFmt numFmtId="4" formatCode="#,##0.00"/>
      <fill>
        <patternFill>
          <fgColor indexed="64"/>
          <bgColor theme="2" tint="-9.9978637043366805E-2"/>
        </patternFill>
      </fill>
      <alignment horizontal="general" vertical="top" textRotation="0" wrapText="0" indent="0" justifyLastLine="0" shrinkToFit="0" readingOrder="0"/>
    </dxf>
    <dxf>
      <alignment horizontal="general" vertical="top" textRotation="0" wrapText="0" indent="0" justifyLastLine="0" shrinkToFit="0" readingOrder="0"/>
    </dxf>
    <dxf>
      <fill>
        <patternFill>
          <fgColor indexed="64"/>
          <bgColor theme="2" tint="-9.9978637043366805E-2"/>
        </patternFill>
      </fill>
      <alignment horizontal="general" vertical="top" textRotation="0" wrapText="0" indent="0" justifyLastLine="0" shrinkToFit="0" readingOrder="0"/>
    </dxf>
    <dxf>
      <numFmt numFmtId="4" formatCode="#,##0.00"/>
      <alignment horizontal="right" vertical="top" textRotation="0" wrapText="0" indent="0" justifyLastLine="0" shrinkToFit="0" readingOrder="0"/>
    </dxf>
    <dxf>
      <numFmt numFmtId="4" formatCode="#,##0.00"/>
      <fill>
        <patternFill>
          <fgColor indexed="64"/>
          <bgColor theme="2" tint="-9.9978637043366805E-2"/>
        </patternFill>
      </fill>
      <alignment horizontal="right" vertical="top" textRotation="0" wrapText="0" indent="0" justifyLastLine="0" shrinkToFit="0" readingOrder="0"/>
    </dxf>
    <dxf>
      <alignment horizontal="general" vertical="top" textRotation="0" wrapText="0" indent="0" justifyLastLine="0" shrinkToFit="0" readingOrder="0"/>
    </dxf>
    <dxf>
      <fill>
        <patternFill>
          <fgColor indexed="64"/>
          <bgColor theme="2" tint="-9.9978637043366805E-2"/>
        </patternFill>
      </fill>
      <alignment horizontal="general" vertical="top" textRotation="0" wrapText="0" indent="0" justifyLastLine="0" shrinkToFit="0" readingOrder="0"/>
    </dxf>
    <dxf>
      <numFmt numFmtId="4" formatCode="#,##0.00"/>
      <alignment horizontal="right" vertical="top" textRotation="0" wrapText="0" indent="0" justifyLastLine="0" shrinkToFit="0" readingOrder="0"/>
    </dxf>
    <dxf>
      <numFmt numFmtId="4" formatCode="#,##0.00"/>
      <fill>
        <patternFill>
          <fgColor indexed="64"/>
          <bgColor theme="2" tint="-9.9978637043366805E-2"/>
        </patternFill>
      </fill>
      <alignment horizontal="right" vertical="top" textRotation="0" wrapText="0" indent="0" justifyLastLine="0" shrinkToFit="0" readingOrder="0"/>
    </dxf>
    <dxf>
      <numFmt numFmtId="0" formatCode="General"/>
      <alignment horizontal="general" vertical="top" textRotation="0" wrapText="0" indent="0" justifyLastLine="0" shrinkToFit="0" readingOrder="0"/>
      <border diagonalUp="0" diagonalDown="0" outline="0">
        <left style="medium">
          <color indexed="64"/>
        </left>
        <right/>
        <top/>
        <bottom/>
      </border>
    </dxf>
    <dxf>
      <numFmt numFmtId="0" formatCode="General"/>
      <fill>
        <patternFill>
          <fgColor indexed="64"/>
          <bgColor theme="2" tint="-9.9978637043366805E-2"/>
        </patternFill>
      </fill>
      <alignment horizontal="general" vertical="top" textRotation="0" wrapText="0" indent="0" justifyLastLine="0" shrinkToFit="0" readingOrder="0"/>
      <border diagonalUp="0" diagonalDown="0" outline="0">
        <left style="medium">
          <color indexed="64"/>
        </left>
        <right/>
        <top/>
        <bottom/>
      </border>
    </dxf>
    <dxf>
      <alignment horizontal="general" vertical="top" textRotation="0" wrapText="0" indent="0" justifyLastLine="0" shrinkToFit="0" readingOrder="0"/>
    </dxf>
    <dxf>
      <numFmt numFmtId="0" formatCode="General"/>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numFmt numFmtId="169" formatCode="dd/mm/yyyy"/>
      <alignment horizontal="right" vertical="top" textRotation="0" wrapText="0" indent="0" justifyLastLine="0" shrinkToFit="0" readingOrder="0"/>
    </dxf>
    <dxf>
      <numFmt numFmtId="169" formatCode="dd/mm/yyyy"/>
      <alignment horizontal="right"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numFmt numFmtId="169" formatCode="dd/mm/yyyy"/>
      <alignment horizontal="right" vertical="top" textRotation="0" wrapText="0" indent="0" justifyLastLine="0" shrinkToFit="0" readingOrder="0"/>
    </dxf>
    <dxf>
      <numFmt numFmtId="169" formatCode="dd/mm/yyyy"/>
      <alignment horizontal="right"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numFmt numFmtId="169" formatCode="dd/mm/yyyy"/>
      <alignment horizontal="general" vertical="top" textRotation="0" wrapText="0" indent="0" justifyLastLine="0" shrinkToFit="0" readingOrder="0"/>
      <border diagonalUp="0" diagonalDown="0" outline="0">
        <left style="medium">
          <color indexed="64"/>
        </left>
        <right/>
        <top/>
        <bottom/>
      </border>
    </dxf>
    <dxf>
      <fill>
        <patternFill patternType="none">
          <fgColor indexed="64"/>
          <bgColor auto="1"/>
        </patternFill>
      </fill>
      <alignment horizontal="general" vertical="top" textRotation="0" wrapText="0" indent="0" justifyLastLine="0" shrinkToFit="0" readingOrder="0"/>
      <border diagonalUp="0" diagonalDown="0" outline="0">
        <left style="medium">
          <color indexed="64"/>
        </left>
        <top/>
        <bottom/>
      </border>
    </dxf>
    <dxf>
      <numFmt numFmtId="0" formatCode="General"/>
      <alignment horizontal="left" vertical="top" textRotation="0" wrapText="0" indent="0" justifyLastLine="0" shrinkToFit="0" readingOrder="0"/>
    </dxf>
    <dxf>
      <numFmt numFmtId="169" formatCode="dd/mm/yyyy"/>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169" formatCode="dd/mm/yyyy"/>
      <fill>
        <patternFill>
          <bgColor theme="2" tint="-9.9978637043366805E-2"/>
        </patternFill>
      </fil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169" formatCode="dd/mm/yyyy"/>
      <fill>
        <patternFill>
          <bgColor theme="2" tint="-9.9978637043366805E-2"/>
        </patternFill>
      </fil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alignment horizontal="general" vertical="top"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textRotation="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0" indent="0" justifyLastLine="0" shrinkToFit="0" readingOrder="0"/>
      <border diagonalUp="0" diagonalDown="0" outline="0">
        <left style="medium">
          <color indexed="64"/>
        </left>
        <right/>
        <top/>
        <bottom/>
      </border>
    </dxf>
    <dxf>
      <numFmt numFmtId="0" formatCode="General"/>
      <alignment horizontal="general" vertical="top" textRotation="0" wrapText="0" indent="0" justifyLastLine="0" shrinkToFit="0" readingOrder="0"/>
      <border diagonalUp="0" diagonalDown="0">
        <left/>
        <right style="medium">
          <color indexed="64"/>
        </right>
        <top/>
        <bottom/>
        <vertical/>
        <horizontal/>
      </border>
    </dxf>
    <dxf>
      <numFmt numFmtId="0" formatCode="General"/>
      <alignment horizontal="left" vertical="top" textRotation="0" wrapText="0" indent="0" justifyLastLine="0" shrinkToFit="0" readingOrder="0"/>
      <border diagonalUp="0" diagonalDown="0" outline="0">
        <left style="medium">
          <color indexed="64"/>
        </left>
        <right/>
        <top/>
        <bottom/>
      </border>
    </dxf>
    <dxf>
      <alignment horizontal="right" vertical="top" textRotation="0" wrapText="0" indent="0" justifyLastLine="0" shrinkToFit="0" readingOrder="0"/>
    </dxf>
    <dxf>
      <numFmt numFmtId="0" formatCode="General"/>
      <alignment horizontal="left" vertical="top" textRotation="0" wrapText="0" indent="0" justifyLastLine="0" shrinkToFit="0" readingOrder="0"/>
      <border diagonalUp="0" diagonalDown="0" outline="0">
        <left style="medium">
          <color indexed="64"/>
        </left>
        <right/>
        <top/>
        <bottom/>
      </border>
    </dxf>
    <dxf>
      <numFmt numFmtId="0" formatCode="General"/>
      <alignment horizontal="general" vertical="top" textRotation="0" wrapText="0" indent="0" justifyLastLine="0" shrinkToFit="0" readingOrder="0"/>
    </dxf>
    <dxf>
      <numFmt numFmtId="0" formatCode="General"/>
      <alignment horizontal="left" vertical="top" textRotation="0" wrapText="0" indent="0" justifyLastLine="0" shrinkToFit="0" readingOrder="0"/>
      <border diagonalUp="0" diagonalDown="0" outline="0">
        <left style="medium">
          <color indexed="64"/>
        </left>
        <right/>
        <top/>
        <bottom/>
      </border>
    </dxf>
    <dxf>
      <numFmt numFmtId="0" formatCode="General"/>
      <alignment horizontal="general" vertical="top" textRotation="0" wrapText="0" indent="0" justifyLastLine="0" shrinkToFit="0" readingOrder="0"/>
    </dxf>
    <dxf>
      <numFmt numFmtId="0" formatCode="General"/>
      <alignment horizontal="left" vertical="top" textRotation="0" wrapText="0" indent="0" justifyLastLine="0" shrinkToFit="0" readingOrder="0"/>
      <border diagonalUp="0" diagonalDown="0" outline="0">
        <left style="medium">
          <color indexed="64"/>
        </left>
        <right/>
        <top/>
        <bottom/>
      </border>
    </dxf>
    <dxf>
      <numFmt numFmtId="0" formatCode="General"/>
      <alignment horizontal="general" vertical="top" textRotation="0" wrapText="0" indent="0" justifyLastLine="0" shrinkToFit="0" readingOrder="0"/>
    </dxf>
    <dxf>
      <numFmt numFmtId="0" formatCode="General"/>
      <alignment horizontal="left" vertical="top" textRotation="0" wrapText="0" indent="0" justifyLastLine="0" shrinkToFit="0" readingOrder="0"/>
      <border diagonalUp="0" diagonalDown="0" outline="0">
        <left style="medium">
          <color indexed="64"/>
        </left>
        <right/>
        <top/>
        <bottom/>
      </border>
    </dxf>
    <dxf>
      <numFmt numFmtId="0" formatCode="General"/>
      <alignment horizontal="left" vertical="top" textRotation="0" wrapText="0" indent="0" justifyLastLine="0" shrinkToFit="0" readingOrder="0"/>
      <border diagonalUp="0" diagonalDown="0">
        <left style="medium">
          <color indexed="64"/>
        </left>
        <right/>
        <top/>
        <bottom/>
        <vertical/>
        <horizontal/>
      </border>
    </dxf>
    <dxf>
      <numFmt numFmtId="0" formatCode="General"/>
      <alignment horizontal="general" vertical="top" textRotation="0" wrapText="0" indent="0" justifyLastLine="0" shrinkToFit="0" readingOrder="0"/>
    </dxf>
    <dxf>
      <border outline="0">
        <top style="thin">
          <color indexed="64"/>
        </top>
      </border>
    </dxf>
    <dxf>
      <alignment horizontal="general" vertical="top" textRotation="0" wrapText="0" indent="0" justifyLastLine="0" shrinkToFit="0" readingOrder="0"/>
    </dxf>
    <dxf>
      <border outline="0">
        <bottom style="thin">
          <color indexed="64"/>
        </bottom>
      </border>
    </dxf>
    <dxf>
      <fill>
        <patternFill patternType="solid">
          <fgColor indexed="64"/>
          <bgColor indexed="22"/>
        </patternFill>
      </fill>
      <alignment horizontal="general" vertical="top" textRotation="0" wrapText="0" indent="0" justifyLastLine="0" shrinkToFit="0" readingOrder="0"/>
      <border diagonalUp="0" diagonalDown="0" outline="0">
        <left style="thin">
          <color indexed="64"/>
        </left>
        <right style="thin">
          <color indexed="64"/>
        </right>
        <top/>
        <bottom/>
      </border>
    </dxf>
    <dxf>
      <fill>
        <patternFill patternType="solid">
          <bgColor rgb="FF92D050"/>
        </patternFill>
      </fill>
    </dxf>
    <dxf>
      <numFmt numFmtId="164" formatCode="_-* #,##0.00_-;\-* #,##0.00_-;_-* &quot;-&quot;??_-;_-@_-"/>
    </dxf>
    <dxf>
      <numFmt numFmtId="165" formatCode="_-* #,##0.00\ &quot;€&quot;_-;\-* #,##0.00\ &quot;€&quot;_-;_-* &quot;-&quot;??\ &quot;€&quot;_-;_-@_-"/>
    </dxf>
    <dxf>
      <fill>
        <patternFill patternType="none">
          <bgColor auto="1"/>
        </patternFill>
      </fill>
    </dxf>
    <dxf>
      <fill>
        <patternFill patternType="solid">
          <bgColor rgb="FFFFC000"/>
        </patternFill>
      </fill>
    </dxf>
    <dxf>
      <fill>
        <patternFill patternType="solid">
          <bgColor rgb="FFFFC000"/>
        </patternFill>
      </fill>
    </dxf>
    <dxf>
      <border>
        <bottom style="medium">
          <color indexed="64"/>
        </bottom>
      </border>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none">
          <bgColor auto="1"/>
        </patternFill>
      </fill>
    </dxf>
    <dxf>
      <fill>
        <patternFill patternType="solid">
          <bgColor rgb="FFFFC000"/>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00B0F0"/>
        </patternFill>
      </fill>
    </dxf>
    <dxf>
      <numFmt numFmtId="1" formatCode="0"/>
    </dxf>
    <dxf>
      <numFmt numFmtId="164" formatCode="_-* #,##0.00_-;\-* #,##0.00_-;_-* &quot;-&quot;??_-;_-@_-"/>
    </dxf>
    <dxf>
      <numFmt numFmtId="164" formatCode="_-* #,##0.00_-;\-* #,##0.00_-;_-* &quot;-&quot;??_-;_-@_-"/>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gros Gautier" refreshedDate="44153.498641319442" createdVersion="6" refreshedVersion="6" minRefreshableVersion="3" recordCount="714" xr:uid="{B171153E-7056-4114-9E40-B74075CBFFC9}">
  <cacheSource type="worksheet">
    <worksheetSource name="Tableau10"/>
  </cacheSource>
  <cacheFields count="17">
    <cacheField name="Colonne3" numFmtId="0">
      <sharedItems containsMixedTypes="1" containsNumber="1" containsInteger="1" minValue="0" maxValue="0" count="18">
        <s v="255223121101"/>
        <s v="255223121113"/>
        <s v="255221121113"/>
        <s v="252102121101"/>
        <s v="254012121101"/>
        <s v="252122121104"/>
        <s v="255223121102"/>
        <s v="252122742204"/>
        <s v="255223742210"/>
        <s v="255102121101"/>
        <s v="252112121101"/>
        <s v="252132121101"/>
        <s v="252103121101"/>
        <s v="255223452501"/>
        <s v="255223452401"/>
        <s v="255224121113"/>
        <n v="0"/>
        <e v="#N/A"/>
      </sharedItems>
    </cacheField>
    <cacheField name="Colonne32" numFmtId="0">
      <sharedItems count="24">
        <s v="300020756"/>
        <s v="300020335"/>
        <s v="300020900"/>
        <s v="300020695"/>
        <s v="300020910"/>
        <s v="300020346"/>
        <s v="300020861"/>
        <s v="300020622"/>
        <s v="300020870"/>
        <s v="300020874"/>
        <s v="300020694"/>
        <s v="300020895"/>
        <s v="300020623"/>
        <s v="300020291"/>
        <s v="300020692"/>
        <s v="300020973"/>
        <e v="#N/A"/>
        <s v="300020896"/>
        <s v="300020484"/>
        <s v="300020288"/>
        <s v="300021246"/>
        <s v="300020940"/>
        <s v="300021618"/>
        <s v="300021687"/>
      </sharedItems>
    </cacheField>
    <cacheField name="Colonne4" numFmtId="0">
      <sharedItems count="10">
        <s v="1"/>
        <s v="3"/>
        <s v="2"/>
        <s v="7"/>
        <s v="10"/>
        <s v="5"/>
        <s v="6"/>
        <s v="4"/>
        <e v="#N/A"/>
        <s v="9"/>
      </sharedItems>
    </cacheField>
    <cacheField name="Fournisseur" numFmtId="0">
      <sharedItems containsMixedTypes="1" containsNumber="1" containsInteger="1" minValue="0" maxValue="0" count="270">
        <s v="100013113 NV Coolblue"/>
        <s v="100027654 NV IPG Contact Solutions"/>
        <s v="500001348 SRL Docteur Régine Zandona"/>
        <s v="300000014  Charlier Vinciane"/>
        <s v="600000680  SPF Finances"/>
        <s v="100030003  SRL Specialised Cleaning Product"/>
        <s v="100023266  NV M. Vandenabeele"/>
        <s v="100028433  SC Alpha Card"/>
        <s v="100044715 VOF Mahmut Öz Service Support Agenc"/>
        <s v="100000650  NV Dell"/>
        <s v="100000770  NV Tentoo Payroll Services"/>
        <s v="100050407 SRL IC Pharma"/>
        <s v="100035593  NV Cetem Containers (Belgium)"/>
        <s v="GE100      Engagem. provisionnel/Provision. Va"/>
        <s v="100030558  NV Discorp"/>
        <s v="200007137  BV ACE Pharmaceuticals"/>
        <s v="100042305 BV Life"/>
        <s v="100050468 NV Ultrazonic"/>
        <s v="100013113  NV Coolblue"/>
        <s v="100050467  BV Readypal"/>
        <s v="100014057  NV VRT"/>
        <s v="500021035  SNC Healthcare Technology"/>
        <s v="100000386  NV Ntt Belgium"/>
        <s v="100018451  SRL Taxis Ucclois 2000"/>
        <s v="500026426  Ltd Pan Scope Trading Company"/>
        <s v="100001145  SA Ethias"/>
        <s v="500026429  Ltd Huvexel Co"/>
        <s v="500026422  Ltd Miraclean Technology Co"/>
        <s v="500003663  VZW Regionaal Ziekenhuis H. Hart"/>
        <s v="500026431  Ltd Lingen Precision Medical Produc"/>
        <s v="100050590  SA Pharma Chemicals"/>
        <s v="100001431 NV Medisch Labo Service"/>
        <s v="100050589  BV Belscan Continental"/>
        <s v="500026442  Ltd China Resources Pharmaceutical"/>
        <s v="500026441  Ltd Cleanmo International Co"/>
        <s v="100001654  SA Lyreco Belgium"/>
        <s v="400190908  Vande Caveye Koen"/>
        <s v="100027654  NV IPG Contact Solutions"/>
        <s v="600000646  SERVFEDE SCTA"/>
        <s v="500026443 Alibaba"/>
        <s v="100050510  SA Pharmasimple"/>
        <s v="500026446  Ltd Stan Asia"/>
        <s v="100050634  BV Xpect"/>
        <s v="100033059  NV Innomediq"/>
        <s v="100050640  BV X M L"/>
        <s v="100050644  VOF CSS Industrial Services"/>
        <s v="100050646  SRL Health &amp; Training"/>
        <s v="200008146  KG Moldex-Metric AG &amp; Co"/>
        <s v="200007726  GmbH &amp; CO KG Dastex Reinraumzubehör"/>
        <s v="100000505  VZW Twi"/>
        <s v="100050656  SRL Allona Belgium"/>
        <s v="600000037  FEDEDIEN FAGG"/>
        <s v="100050659  BV DecoTX"/>
        <s v="100050655  BV Kronos Group"/>
        <s v="100040297  BV Solvint Supply Management"/>
        <s v="100050654  BV ConsulDMi"/>
        <s v="500026461  EURL La Petite Nenette"/>
        <s v="100050653  BV YQ Purchasing"/>
        <s v="500026448  Ltd Ningbo Nuobai Pharmaceutical Co"/>
        <s v="100050660  BV Nadimed"/>
        <s v="100001548  NV Novolab"/>
        <s v="500026467  Ltd Qi Run Pharmaceutical Technolog"/>
        <s v="100015920  SA Paul Hartmann"/>
        <s v="500026469 Ltd Shanghai Fosun Long March Medic"/>
        <s v="100030156  NV Sioen Industries"/>
        <s v="500026462  Ltd Jiangxi Chusheng Medical Techno"/>
        <s v="100050676  NV FertiPro"/>
        <s v="100050677  NV Ardena Gent"/>
        <s v="100050678  BV European Technical Trading"/>
        <s v="100050627  BV Firematch Global"/>
        <s v="100050682  BV Sunday Homes Belgium"/>
        <s v="100050670  BV Extradim F.T.C."/>
        <s v="500026477  SurCacao PTY Corp"/>
        <s v="100050652  NV Texet Benelux"/>
        <s v="500026478  BioQ Pharma Incorporated"/>
        <s v="200008158  BV Holland House Fashion"/>
        <s v="100050690  NV Mega Industrial Engineering"/>
        <s v="500026475  Ltd Ming Global"/>
        <s v="100050137  BV Pure Nature Kitchen"/>
        <s v="100000350  BV Thermo Fisher Scientific"/>
        <s v="500014609  BV Sds"/>
        <s v="600000082  Ministère de la Défense"/>
        <s v="100005097  NV Van Heurck"/>
        <s v="500026489  Qube Medical Products Sdn Bhd"/>
        <s v="500026491  Ltd Echelon Holdings"/>
        <s v="100050675  BV Bepac Belgium"/>
        <s v="200008175  BV Imetra"/>
        <s v="200008147  SARL LCH Medical"/>
        <s v="100050702  SRL Work N'Build"/>
        <s v="100050732  BV Bestwood"/>
        <s v="100022378  BV Cloetens - Delicatessen"/>
        <s v="100019662  NV Novitan"/>
        <s v="100004333  NV World Courier Belgium"/>
        <s v="100000032  SA 'Bpost''"/>
        <s v="100024685  NV Acertys Healthcare"/>
        <s v="100001490  NV Fujirebio Europe"/>
        <s v="100024688  NV Fresenius Kabi"/>
        <s v="100050745  CommV DEMA-CON"/>
        <s v="100021117  BV Be Protection"/>
        <s v="100024695  NV Janssen-Cilag"/>
        <s v="100019084  BV Ambassador Arms"/>
        <s v="500026522  Ltd Sinopharm Foreign Trade"/>
        <s v="500026519  Ltd Sino-Eternal SCM (Beijing) Co"/>
        <s v="500026518  Ltd Chenyang Global Group"/>
        <s v="100000368  SA Medtronic Belgium"/>
        <s v="100050734  SA Any-Shape"/>
        <s v="500002616  VZW Smals"/>
        <s v="100050764  BV Purson"/>
        <s v="100005516  BV Immax"/>
        <s v="400191994  Rosan Jérôme"/>
        <s v="100050765  SRL Altesia Procurement"/>
        <s v="100050768  VOF Realt"/>
        <s v="200008191  BV Aspen Oss"/>
        <s v="500026503  Ltd Gamma Holding"/>
        <s v="200008174  SPA Bioindustria Laboratorio Italia"/>
        <s v="200008193  SAU Altan Pharmaceuticals"/>
        <s v="200008188  BV Teva Api"/>
        <s v="500026543  Sinopharm Fortune Way Company"/>
        <s v="200008179  D.O.O. Medical Intertrade"/>
        <s v="100025259  NV Sandoz"/>
        <s v="100050728  NV BT Projects"/>
        <s v="500025596  SNC Swing"/>
        <s v="100050770  BV Dester"/>
        <s v="200008181  SA Cooper Pharmaceuticals"/>
        <s v="200008198  GmbH Cheplapharm Arzneimittel"/>
        <s v="100047374  BV QRS Healthcare Belgium"/>
        <s v="100000849  NV Etablissementen Dumortier"/>
        <s v="100001080  NV Sign &amp; Display"/>
        <s v="100000284  NV DiaSorin"/>
        <s v="500026496  Ltd Qingdao LuoTa Fund Management"/>
        <s v="200008180  GmbH EVER Valinject"/>
        <s v="500022990  VZW Idewe"/>
        <s v="300031177  Carolien Sonck"/>
        <s v="100026151  BV Mylan"/>
        <s v="100002444  CVBA Deloitte Consulting &amp; Advisory"/>
        <s v="200008184  Kft Pátriapharma"/>
        <s v="100050725  BV Accord Healthcare"/>
        <s v="200008201  SRL Rompharm Company"/>
        <s v="200008151  GmbH Korchina Logistics Germany"/>
        <s v="200008209  SA Ansell"/>
        <s v="500026479  Ltd Chengdu Maipu International Inf"/>
        <s v="100050787  SRL Rychem Group"/>
        <s v="100005620  VZW Centexbel"/>
        <s v="100000522  SA SGS Lab Simon"/>
        <s v="100022614  NV H. Essers Transport Company"/>
        <s v="500026443  Ltd Shenzhen Onetouch Business Serv"/>
        <s v="100049753 NV Fac Secundum Artem Magis Pharma"/>
        <s v="100000926  NV Arseus Hospital"/>
        <s v="200001133  BV Baseclear (Biogazelle)"/>
        <s v="100000713  BV 3M Belgium"/>
        <s v="200008216  GmbH Hikma Pharma"/>
        <s v="100047795  BV Cardinal Health Belgium 505"/>
        <s v="100003039  SA Labconsult"/>
        <s v="100050825  SA Catalent Belgium"/>
        <s v="200008170  Ltd Johnsons Healthcare"/>
        <s v="100004347  NV DHL Global Forwarding"/>
        <s v="500026589  DNA Genotek Inc"/>
        <s v="100034341  NV Eca"/>
        <s v="100001542  NV Becton Dickinson Benelux"/>
        <s v="200005896  BV Intersurgical Benelux"/>
        <s v="400000587  Yves Van Laethem"/>
        <s v="100019221  NV Dräger Medical Belgium"/>
        <s v="100000274  SA Hospithera"/>
        <s v="100022295  SA Vygon"/>
        <s v="100048606  BU ENT Ambu BV"/>
        <s v="200008210  Primex Pharmaceuticals Oy"/>
        <s v="100004322 NV B. Braun Medical"/>
        <s v="100050636 SC MSF Supply"/>
        <s v="100000130 NV PR Proximus"/>
        <s v="100033009  BV Deny Cargo"/>
        <s v="300001755  Claes Gino"/>
        <s v="100029586  NV Drukkerij Baete"/>
        <s v="100025637  NV Nutricia België"/>
        <s v="100000715  NV Dhl International"/>
        <s v="300021850  Van der Auwera Marcel"/>
        <s v="100050934  BV Amaron"/>
        <s v="100000238  NV Fujitsu Technology Solutions"/>
        <s v="100012685  FUP CER-Groupe"/>
        <s v="200008234  Ltd International Transport &amp; Shipp"/>
        <s v="500026476 Ltd Weihai Textile Group Co (DISHANG)"/>
        <s v="200008266  Ltd Amedica Group"/>
        <s v="100050937  NV Mainfreight"/>
        <s v="100023313  SA Laboratoires Sterop"/>
        <s v="100050837  SRL Chez Jef"/>
        <s v="100003265  NV Realdolmen"/>
        <s v="100050924  SC Dalberg Data Insights"/>
        <s v="100019353  NV Merak"/>
        <s v="100050722  SRL Ets. Emmanuel  Coutrez"/>
        <s v="100050947  NV Biogazelle"/>
        <s v="100050874  NV UgenTec"/>
        <s v="100050869  BV Dexmach"/>
        <s v="100023257  NV MIPS"/>
        <s v="100049647  NV Belgian Mobile ID"/>
        <s v="200008302  Ltd SGS-CSTC Standars Technical Ser"/>
        <s v="100041185  NV JAS Forwarding Worldwide (Belgiu"/>
        <s v="100047342  ENT E Amazon Web Services EMEA SARL"/>
        <s v="100016033  NV Ortho-Clinical Diagnostics"/>
        <s v="100003004 SA Abbott"/>
        <s v="100003235  SA Redcorp"/>
        <s v="100048259  SA Cenexi - Laboratoires Thissen"/>
        <s v="100051133  NV Medista"/>
        <s v="100051150  SA Zentech"/>
        <s v="500000232  ASBL CLL Bruxelles"/>
        <s v="100000667  BV Life Technologies Europe B.v."/>
        <s v="200001800  SAS Fisher et Paykel Healthcare"/>
        <s v="100051191  NV Cerba Research"/>
        <s v="700000191  ETSPUBLI Université de Liège"/>
        <s v="200007915  BV Saas Now"/>
        <s v="100051209  BV The Boston Consulting Group"/>
        <s v="100014700 NV Materialise"/>
        <s v="200008012 SA Presence Communications"/>
        <s v="100051205 SA L.A.C.H.S."/>
        <s v="100051177  NV Ghent Handling and Distribution - KATOENNATIE"/>
        <s v="700001093 AV Universiteit Antwerpen"/>
        <s v="700001063 AFJ Université Libre de Bruxelles"/>
        <s v="500026800 Ltd Wuxi Nest Biotechnology"/>
        <s v="500026801 Ltd Suzhou Conrem Biomedical Techno"/>
        <s v="100047342  ENT E Amazon Web Service"/>
        <s v="600000646 SERVFEDE SCTA"/>
        <s v="100001052 NV SAS Institute"/>
        <s v="100033328 SA Phil - Fonteyne The Kitchen"/>
        <s v="100014352 NV Drukkerij Baete"/>
        <s v="100025731 SA Medeco"/>
        <s v="100025004 NV Cook Belgium"/>
        <s v="200008225 Ltd Macarthys Laboratories"/>
        <s v="600000012 SPF BUZA"/>
        <s v="100000667 BV Life Technologies Europe B.v. THERMOFISHER"/>
        <s v="100000949 BV Tecan Benelux"/>
        <s v="100050878 SRL Hygiene &amp; Expertise"/>
        <s v="100000276 NV DSV Air and Sea"/>
        <s v="100051384 NV Beeple"/>
        <s v="100022626 SA Pfizer"/>
        <s v="100039990  BV Flyer"/>
        <s v="500025662 BV Eyskens &amp; Segers"/>
        <s v="100001542 NV Becton Dickinson Benelux"/>
        <s v="200008450  BV Bioq Pharma"/>
        <s v="100050937 NV Mainfreight"/>
        <s v="100043124 CV Deloitte Belastingsconsulenten"/>
        <s v="100009985 NV Mainfreight Forwarding Belgium"/>
        <s v="100007132 SA Ziegler"/>
        <s v="100047342 ENT E Amazon Web Services EMEA SARL"/>
        <s v="200008247 GmbH Zymo Research Europe"/>
        <s v="100000872 BV Sarstedt"/>
        <s v="100003017 SA Diagenode"/>
        <s v="100000780 NV Mettler-Toledo"/>
        <s v="100000667 BV Life Technologies Europe B.v."/>
        <s v="100050676 NV FertiPro"/>
        <s v="100001024 BV VWR International"/>
        <s v="100000350 BV Thermo Fisher Scientific"/>
        <s v="100001215 SA Analis"/>
        <s v="100050589 BV Belscan Continental"/>
        <s v="GE100 Engagem. provisionnel/Provision. Va"/>
        <s v="100000674 BV Greiner Bio-One"/>
        <s v="100018790 BV Airhotel Belgium"/>
        <s v="100051589 BV DCTS"/>
        <s v="100016279 BV Abbott Rapid Diagnostics"/>
        <s v="200008515 SA Biosynex"/>
        <s v="N/A"/>
        <s v="GE100 Engagem. provisionnel/Provision. "/>
        <s v="200008524 Ltd SureScreen Diagnostics"/>
        <s v="100051604 SRL Ajimex"/>
        <s v="100033883 BV Gilead Sciences Belgium"/>
        <s v="700003447 BIPO Commissie van de Europese Unie"/>
        <s v="500027028 Ltd Biocomma"/>
        <s v="200003576 BV Gilson International"/>
        <n v="0"/>
        <s v="Van Bael et Bellis"/>
        <s v="100036452 SA Glaxosmithkline Biologicals"/>
        <s v="100049832 BV The Middle Men"/>
        <s v="100042733  NV Siemens Healthcare"/>
      </sharedItems>
    </cacheField>
    <cacheField name="Document d'achat" numFmtId="0">
      <sharedItems count="469">
        <s v="4500655148"/>
        <s v="4500655608"/>
        <s v="4500655823"/>
        <s v="4500657271"/>
        <s v="4500657757"/>
        <s v="4500658922"/>
        <s v="4500661894"/>
        <s v="4500662220"/>
        <s v="4500662930"/>
        <s v="4500663153"/>
        <s v="4500663411"/>
        <s v="4500663413"/>
        <s v="4500663766"/>
        <s v="4500664029"/>
        <s v="4500664054"/>
        <s v="4500664195"/>
        <s v="4500664217"/>
        <s v="4500664470"/>
        <s v="4500664567"/>
        <s v="4500664588"/>
        <s v="4500664869"/>
        <s v="4500665126"/>
        <s v="4500665127"/>
        <s v="4500665132"/>
        <s v="4500665405"/>
        <s v="4500665606"/>
        <s v="4500666037"/>
        <s v="4500666131"/>
        <s v="4500666355"/>
        <s v="4500666439"/>
        <s v="4500666588"/>
        <s v="4500666679"/>
        <s v="4500666868"/>
        <s v="4500667104"/>
        <s v="4500667113"/>
        <s v="4500667115"/>
        <s v="4500667129"/>
        <s v="4500667220"/>
        <s v="4500667289"/>
        <s v="4500667510"/>
        <s v="4500667702"/>
        <s v="4500667720"/>
        <s v="4500667854"/>
        <s v="4500667865"/>
        <s v="4500667872"/>
        <s v="4500668011"/>
        <s v="4500668024"/>
        <s v="4500668056"/>
        <s v="4500668077"/>
        <s v="4500668204"/>
        <s v="4500668237"/>
        <s v="4500668462"/>
        <s v="4500668489"/>
        <s v="4500668491"/>
        <s v="4500668492"/>
        <s v="4500668503"/>
        <s v="4500668504"/>
        <s v="4500668578"/>
        <s v="4500668595"/>
        <s v="4500668602"/>
        <s v="4500668651"/>
        <s v="4500668681"/>
        <s v="4500668697"/>
        <s v="4500668729"/>
        <s v="4500668735"/>
        <s v="4500668797"/>
        <s v="4500668868"/>
        <s v="4500668872"/>
        <s v="4500668881"/>
        <s v="4500668883"/>
        <s v="4500668888"/>
        <s v="4500668889"/>
        <s v="4500668892"/>
        <s v="4500668915"/>
        <s v="4500668948"/>
        <s v="4500668985"/>
        <s v="4500669020"/>
        <s v="4500669027"/>
        <s v="4500669039"/>
        <s v="4500669055"/>
        <s v="4500669065"/>
        <s v="4500669126"/>
        <s v="4500669130"/>
        <s v="4500669133"/>
        <s v="4500669187"/>
        <s v="4500669339"/>
        <s v="4500669350"/>
        <s v="4500669352"/>
        <s v="4500669372"/>
        <s v="4500669458"/>
        <s v="4500669471"/>
        <s v="4500669483"/>
        <s v="4500669486"/>
        <s v="4500669494"/>
        <s v="4500669497"/>
        <s v="4500669554"/>
        <s v="4500669557"/>
        <s v="4500669566"/>
        <s v="4500669573"/>
        <s v="4500669594"/>
        <s v="4500669596"/>
        <s v="4500669604"/>
        <s v="4500669611"/>
        <s v="4500669741"/>
        <s v="4500670381"/>
        <s v="4500670515"/>
        <s v="4500670641"/>
        <s v="4500670643"/>
        <s v="4500670679"/>
        <s v="4500670730"/>
        <s v="4500670732"/>
        <s v="4500670734"/>
        <s v="4500670929"/>
        <s v="4500670938"/>
        <s v="4500670956"/>
        <s v="4500670965"/>
        <s v="4500670970"/>
        <s v="4500670975"/>
        <s v="4500670978"/>
        <s v="4500671000"/>
        <s v="4500671003"/>
        <s v="4500671014"/>
        <s v="4500671020"/>
        <s v="4500671026"/>
        <s v="4500671035"/>
        <s v="4500671158"/>
        <s v="4500671247"/>
        <s v="4500671260"/>
        <s v="4500671266"/>
        <s v="4500671271"/>
        <s v="4500671275"/>
        <s v="4500671322"/>
        <s v="4500671405"/>
        <s v="4500671417"/>
        <s v="4500671466"/>
        <s v="4500671487"/>
        <s v="4500671516"/>
        <s v="4500671548"/>
        <s v="4500671557"/>
        <s v="4500671564"/>
        <s v="4500671570"/>
        <s v="4500671580"/>
        <s v="4500671586"/>
        <s v="4500671639"/>
        <s v="4500671647"/>
        <s v="4500671651"/>
        <s v="4500671657"/>
        <s v="4500671660"/>
        <s v="4500671674"/>
        <s v="4500671679"/>
        <s v="4500671695"/>
        <s v="4500671696"/>
        <s v="4500671698"/>
        <s v="4500671699"/>
        <s v="4500671701"/>
        <s v="4500671742"/>
        <s v="4500671757"/>
        <s v="4500671771"/>
        <s v="4500671780"/>
        <s v="4500671791"/>
        <s v="4500671812"/>
        <s v="4500671841"/>
        <s v="4500671847"/>
        <s v="4500672010"/>
        <s v="4500672044"/>
        <s v="4500672067"/>
        <s v="4500672084"/>
        <s v="4500672094"/>
        <s v="4500672097"/>
        <s v="4500672115"/>
        <s v="4500672164"/>
        <s v="4500672172"/>
        <s v="4500672173"/>
        <s v="4500672217"/>
        <s v="4500672227"/>
        <s v="4500672229"/>
        <s v="4500672239"/>
        <s v="4500672244"/>
        <s v="4500672260"/>
        <s v="4500672268"/>
        <s v="4500672272"/>
        <s v="4500672277"/>
        <s v="4500672304"/>
        <s v="4500672312"/>
        <s v="4500672318"/>
        <s v="4500672327"/>
        <s v="4500672337"/>
        <s v="4500672341"/>
        <s v="4500672347"/>
        <s v="4500672377"/>
        <s v="4500672407"/>
        <s v="4500672428"/>
        <s v="4500672447"/>
        <s v="4500672454"/>
        <s v="4500672541"/>
        <s v="4500672548"/>
        <s v="4500672560"/>
        <s v="4500672750"/>
        <s v="4500672756"/>
        <s v="4500672767"/>
        <s v="4500672858"/>
        <s v="4500672909"/>
        <s v="4500672949"/>
        <s v="4500672955"/>
        <s v="4500672971"/>
        <s v="4500673080"/>
        <s v="4500673109"/>
        <s v="4500673117"/>
        <s v="4500673252"/>
        <s v="4500673298"/>
        <s v="4500673302"/>
        <s v="4500673321"/>
        <s v="4500673328"/>
        <s v="4500673330"/>
        <s v="4500673337"/>
        <s v="4500673472"/>
        <s v="4500673473"/>
        <s v="4500673476"/>
        <s v="4500673477"/>
        <s v="4500673516"/>
        <s v="4500673527"/>
        <s v="4500673537"/>
        <s v="4500673545"/>
        <s v="4500673548"/>
        <s v="4500673583"/>
        <s v="4500673593"/>
        <s v="4500673614"/>
        <s v="4500673635"/>
        <s v="4500673808"/>
        <s v="4500673810"/>
        <s v="4500673818"/>
        <s v="4500673823"/>
        <s v="4500673827"/>
        <s v="4500673829"/>
        <s v="4500673840"/>
        <s v="4500673845"/>
        <s v="4500673869"/>
        <s v="4500673937"/>
        <s v="4500673961"/>
        <s v="4500674068"/>
        <s v="4500674077"/>
        <s v="4500674130"/>
        <s v="4500674145"/>
        <s v="4500674183"/>
        <s v="4500674190"/>
        <s v="4500674198"/>
        <s v="4500674207"/>
        <s v="4500674454"/>
        <s v="4500674568"/>
        <s v="4500674602"/>
        <s v="4500674613"/>
        <s v="4500674620"/>
        <s v="4500674622"/>
        <s v="4500674626"/>
        <s v="4500674629"/>
        <s v="4500674630"/>
        <s v="4500674633"/>
        <s v="4500674681"/>
        <s v="4500674687"/>
        <s v="4500674696"/>
        <s v="4500675029"/>
        <s v="4500675076"/>
        <s v="4500675095"/>
        <s v="4500675244"/>
        <s v="4500675269"/>
        <s v="4500675672"/>
        <s v="4500675676"/>
        <s v="4500675681"/>
        <s v="4500675746"/>
        <s v="4500675811"/>
        <s v="4500675855"/>
        <s v="4500676001"/>
        <s v="4500676227"/>
        <s v="4500676260"/>
        <s v="4500676436"/>
        <s v="4500676450"/>
        <s v="4500676467"/>
        <s v="4500676496"/>
        <s v="4500676625"/>
        <s v="4500676744"/>
        <s v="4500676765"/>
        <s v="4500676851"/>
        <s v="4500676859"/>
        <s v="4500676923"/>
        <s v="4500677215"/>
        <s v="4500677218"/>
        <s v="4500677219"/>
        <s v="4500677345"/>
        <s v="4500677447"/>
        <s v="4500677884"/>
        <s v="4500677963"/>
        <s v="4500677973"/>
        <s v="4500678119"/>
        <s v="4500678169"/>
        <s v="4500678241"/>
        <s v="4500678442"/>
        <s v="4500678813"/>
        <s v="4500678841"/>
        <s v="4500678888"/>
        <s v="4500679430"/>
        <s v="4500679445"/>
        <s v="4500679494"/>
        <s v="4500679907"/>
        <s v="4500680528"/>
        <s v="4500680532"/>
        <s v="4500680672"/>
        <s v="4500680679"/>
        <s v="4500680682"/>
        <s v="4500680739"/>
        <s v="4500680742"/>
        <s v="4500680746"/>
        <s v="4500680749"/>
        <s v="4500680762"/>
        <s v="4500680763"/>
        <s v="4500680764"/>
        <s v="4500680765"/>
        <s v="4500680848"/>
        <s v="4500680962"/>
        <s v="4500681321"/>
        <s v="4500681534"/>
        <s v="4500681592"/>
        <s v="4500681641"/>
        <s v="4500682165"/>
        <s v="4500682212"/>
        <s v="4500682970"/>
        <s v="4500683028"/>
        <s v="4500683031"/>
        <s v="4500683264"/>
        <s v="4500683293"/>
        <s v="4500683304"/>
        <s v="4500683326"/>
        <s v="4500683822"/>
        <s v="4500684008"/>
        <s v="4500684028"/>
        <s v="4500684058"/>
        <s v="4500684061"/>
        <s v="4500684202"/>
        <s v="4500684248"/>
        <s v="4500684261"/>
        <s v="4500684274"/>
        <s v="4500684278"/>
        <s v="4500684767"/>
        <s v="4500684919"/>
        <s v="4500685082"/>
        <s v="4500685177"/>
        <s v="4500685182"/>
        <s v="4500685290"/>
        <s v="4500685392"/>
        <s v="4500685894"/>
        <s v="4500686149"/>
        <s v="4500686245"/>
        <s v="4500686256"/>
        <s v="4500686349"/>
        <s v="4500686354"/>
        <s v="4500686361"/>
        <s v="4500687185"/>
        <s v="4500687186"/>
        <s v="4500687238"/>
        <s v="4500687602"/>
        <s v="4500688032"/>
        <s v="4500688036"/>
        <s v="4500688334"/>
        <s v="4500688802"/>
        <s v="4500688882"/>
        <s v="4500689013"/>
        <s v="4500689030"/>
        <s v="4500689190"/>
        <s v="4500689224"/>
        <s v="4500689393"/>
        <s v="4500689614"/>
        <s v="4500690022"/>
        <s v="4500690318"/>
        <s v="4500691528"/>
        <s v="4500692159"/>
        <s v="4500692318"/>
        <s v="4500692374"/>
        <s v="4500692636"/>
        <s v="4500692782"/>
        <s v="4500692854"/>
        <s v="4500693110"/>
        <s v="4500693726"/>
        <s v="4500693737"/>
        <s v="4500693747"/>
        <s v="4500693969"/>
        <s v="4500694094"/>
        <s v="4500694104"/>
        <s v="4500694109"/>
        <s v="4500694129"/>
        <s v="4500694136"/>
        <s v="4500694154"/>
        <s v="4500694169"/>
        <s v="4500694181"/>
        <s v="4500694186"/>
        <s v="4500694193"/>
        <s v="4500694195"/>
        <s v="4500694201"/>
        <s v="4500694204"/>
        <s v="4500694211"/>
        <s v="4500694216"/>
        <s v="4500694222"/>
        <s v="4500694226"/>
        <s v="4500694227"/>
        <s v="4500694883"/>
        <s v="4500696459"/>
        <s v="4500696590"/>
        <s v="4500697212"/>
        <s v="4500697284"/>
        <s v="4500697397"/>
        <s v="4500697539"/>
        <s v="4500697667"/>
        <s v="4500697673"/>
        <s v="4500697676"/>
        <s v="4500697680"/>
        <s v="4500697770"/>
        <s v="4500697788"/>
        <s v="4500697789"/>
        <s v="4500697791"/>
        <s v="4500697792"/>
        <s v="4500697794"/>
        <s v="4500697797"/>
        <s v="4500697798"/>
        <s v="4500697800"/>
        <s v="4500697801"/>
        <s v="4500697802"/>
        <s v="4500697803"/>
        <s v="4500697804"/>
        <s v="4500697805"/>
        <s v="4500697806"/>
        <s v="4500697807"/>
        <s v="4500697808"/>
        <s v="4500697809"/>
        <s v="4500697810"/>
        <s v="4500697811"/>
        <s v="4500697812"/>
        <s v="4500697813"/>
        <s v="4500697814"/>
        <s v="4500697815"/>
        <s v="4500697817"/>
        <s v="4500697818"/>
        <s v="4500697819"/>
        <s v="4500697820"/>
        <s v="4500697821"/>
        <s v="4500697868"/>
        <s v="4500698161"/>
        <s v="4500698339"/>
        <s v="4500698481"/>
        <s v="4500698636"/>
        <s v="4500698657"/>
        <s v="4500698979"/>
        <s v="4500698980"/>
        <s v="4500699192"/>
        <s v="4500699193"/>
        <s v="4500699271"/>
        <s v="4500699440"/>
        <s v="4500699625"/>
        <s v="4500699721"/>
        <s v="4500699723"/>
        <s v="4500699752"/>
        <s v="4500699771"/>
        <s v="4500699816"/>
        <s v="4500699819"/>
        <s v="4500700045"/>
        <s v="4500700057"/>
        <s v="4500700136"/>
        <s v="4500701076"/>
        <s v="4500701233"/>
        <s v="4500701235"/>
        <s v="4500701521"/>
        <s v="4500701677"/>
      </sharedItems>
    </cacheField>
    <cacheField name="Poste" numFmtId="0">
      <sharedItems count="11">
        <s v="20"/>
        <s v="30"/>
        <s v="10"/>
        <s v="40"/>
        <s v="50"/>
        <s v="60"/>
        <s v="70"/>
        <s v="80"/>
        <s v="90"/>
        <s v="100"/>
        <s v="110"/>
      </sharedItems>
    </cacheField>
    <cacheField name="Fournisseur2" numFmtId="0">
      <sharedItems/>
    </cacheField>
    <cacheField name="Article" numFmtId="0">
      <sharedItems/>
    </cacheField>
    <cacheField name="Date de commande" numFmtId="14">
      <sharedItems containsSemiMixedTypes="0" containsNonDate="0" containsDate="1" containsString="0" minDate="2020-02-03T00:00:00" maxDate="2020-11-18T00:00:00"/>
    </cacheField>
    <cacheField name="Quantité échéancée" numFmtId="0">
      <sharedItems containsSemiMixedTypes="0" containsString="0" containsNumber="1" minValue="0.8" maxValue="2000000" count="64">
        <n v="1"/>
        <n v="2475.66"/>
        <n v="640"/>
        <n v="5"/>
        <n v="635294"/>
        <n v="3"/>
        <n v="2"/>
        <n v="1000000"/>
        <n v="10"/>
        <n v="150000"/>
        <n v="500000"/>
        <n v="2000000"/>
        <n v="50"/>
        <n v="215"/>
        <n v="120"/>
        <n v="22"/>
        <n v="85"/>
        <n v="90"/>
        <n v="48"/>
        <n v="6960"/>
        <n v="2880"/>
        <n v="2400"/>
        <n v="960"/>
        <n v="124500"/>
        <n v="72"/>
        <n v="500"/>
        <n v="6"/>
        <n v="100"/>
        <n v="300"/>
        <n v="200"/>
        <n v="40"/>
        <n v="25"/>
        <n v="4"/>
        <n v="30"/>
        <n v="1000"/>
        <n v="502272"/>
        <n v="100000"/>
        <n v="200000"/>
        <n v="30000"/>
        <n v="250000"/>
        <n v="220000"/>
        <n v="1300"/>
        <n v="2000"/>
        <n v="3000"/>
        <n v="620000"/>
        <n v="400000"/>
        <n v="320"/>
        <n v="160"/>
        <n v="1250000"/>
        <n v="284941"/>
        <n v="1500"/>
        <n v="2100"/>
        <n v="7"/>
        <n v="4000"/>
        <n v="50000"/>
        <n v="12382"/>
        <n v="377000"/>
        <n v="20"/>
        <n v="250"/>
        <n v="75"/>
        <n v="15000"/>
        <n v="38"/>
        <n v="0.8"/>
        <n v="700"/>
      </sharedItems>
    </cacheField>
    <cacheField name="Unité d'achat" numFmtId="0">
      <sharedItems/>
    </cacheField>
    <cacheField name="Quantité livrée" numFmtId="0">
      <sharedItems containsSemiMixedTypes="0" containsString="0" containsNumber="1" minValue="0" maxValue="2000000" count="41">
        <n v="0"/>
        <n v="2475.66"/>
        <n v="384"/>
        <n v="5"/>
        <n v="1"/>
        <n v="635294"/>
        <n v="3"/>
        <n v="2"/>
        <n v="10"/>
        <n v="150000"/>
        <n v="500000"/>
        <n v="2000000"/>
        <n v="50"/>
        <n v="215"/>
        <n v="120"/>
        <n v="22"/>
        <n v="85"/>
        <n v="90"/>
        <n v="48"/>
        <n v="6960"/>
        <n v="2880"/>
        <n v="2400"/>
        <n v="960"/>
        <n v="124500"/>
        <n v="72"/>
        <n v="500"/>
        <n v="6"/>
        <n v="100"/>
        <n v="300"/>
        <n v="200"/>
        <n v="40"/>
        <n v="25"/>
        <n v="4"/>
        <n v="1000"/>
        <n v="502272"/>
        <n v="95000"/>
        <n v="75000"/>
        <n v="480000"/>
        <n v="14000"/>
        <n v="284941"/>
        <n v="12382"/>
      </sharedItems>
    </cacheField>
    <cacheField name="Date livraison" numFmtId="14">
      <sharedItems containsSemiMixedTypes="0" containsNonDate="0" containsDate="1" containsString="0" minDate="2019-10-03T00:00:00" maxDate="2021-01-11T00:00:00" count="159">
        <d v="2020-02-10T00:00:00"/>
        <d v="2020-02-03T00:00:00"/>
        <d v="2020-08-05T00:00:00"/>
        <d v="2020-10-07T00:00:00"/>
        <d v="2020-02-04T00:00:00"/>
        <d v="2020-02-11T00:00:00"/>
        <d v="2020-02-17T00:00:00"/>
        <d v="2020-03-02T00:00:00"/>
        <d v="2020-03-03T00:00:00"/>
        <d v="2020-03-05T00:00:00"/>
        <d v="2020-03-06T00:00:00"/>
        <d v="2020-03-09T00:00:00"/>
        <d v="2020-03-10T00:00:00"/>
        <d v="2020-03-11T00:00:00"/>
        <d v="2020-03-12T00:00:00"/>
        <d v="2020-04-27T00:00:00"/>
        <d v="2020-03-14T00:00:00"/>
        <d v="2020-03-16T00:00:00"/>
        <d v="2020-03-17T00:00:00"/>
        <d v="2020-03-21T00:00:00"/>
        <d v="2020-04-23T00:00:00"/>
        <d v="2020-03-27T00:00:00"/>
        <d v="2020-03-24T00:00:00"/>
        <d v="2020-03-25T00:00:00"/>
        <d v="2020-03-26T00:00:00"/>
        <d v="2020-03-30T00:00:00"/>
        <d v="2020-04-30T00:00:00"/>
        <d v="2020-04-01T00:00:00"/>
        <d v="2020-04-02T00:00:00"/>
        <d v="2020-04-03T00:00:00"/>
        <d v="2020-04-04T00:00:00"/>
        <d v="2020-04-06T00:00:00"/>
        <d v="2020-04-09T00:00:00"/>
        <d v="2020-04-20T00:00:00"/>
        <d v="2020-06-29T00:00:00"/>
        <d v="2020-04-07T00:00:00"/>
        <d v="2020-05-04T00:00:00"/>
        <d v="2020-05-26T00:00:00"/>
        <d v="2020-06-12T00:00:00"/>
        <d v="2020-06-22T00:00:00"/>
        <d v="2020-04-08T00:00:00"/>
        <d v="2020-05-11T00:00:00"/>
        <d v="2020-04-10T00:00:00"/>
        <d v="2020-04-11T00:00:00"/>
        <d v="2020-04-12T00:00:00"/>
        <d v="2020-04-14T00:00:00"/>
        <d v="2020-04-17T00:00:00"/>
        <d v="2020-04-21T00:00:00"/>
        <d v="2020-04-22T00:00:00"/>
        <d v="2020-05-27T00:00:00"/>
        <d v="2020-04-24T00:00:00"/>
        <d v="2020-04-28T00:00:00"/>
        <d v="2020-04-29T00:00:00"/>
        <d v="2020-09-30T00:00:00"/>
        <d v="2020-05-05T00:00:00"/>
        <d v="2020-05-06T00:00:00"/>
        <d v="2020-05-07T00:00:00"/>
        <d v="2020-05-08T00:00:00"/>
        <d v="2020-05-12T00:00:00"/>
        <d v="2020-05-13T00:00:00"/>
        <d v="2020-06-01T00:00:00"/>
        <d v="2020-05-14T00:00:00"/>
        <d v="2020-05-15T00:00:00"/>
        <d v="2020-05-18T00:00:00"/>
        <d v="2020-08-11T00:00:00"/>
        <d v="2020-10-13T00:00:00"/>
        <d v="2020-05-20T00:00:00"/>
        <d v="2020-05-25T00:00:00"/>
        <d v="2020-06-11T00:00:00"/>
        <d v="2020-05-22T00:00:00"/>
        <d v="2020-05-28T00:00:00"/>
        <d v="2020-05-29T00:00:00"/>
        <d v="2020-06-15T00:00:00"/>
        <d v="2020-06-02T00:00:00"/>
        <d v="2020-06-03T00:00:00"/>
        <d v="2020-06-05T00:00:00"/>
        <d v="2020-06-08T00:00:00"/>
        <d v="2020-06-10T00:00:00"/>
        <d v="2020-06-25T00:00:00"/>
        <d v="2020-06-16T00:00:00"/>
        <d v="2020-06-17T00:00:00"/>
        <d v="2020-06-19T00:00:00"/>
        <d v="2020-06-24T00:00:00"/>
        <d v="2020-08-25T00:00:00"/>
        <d v="2020-06-30T00:00:00"/>
        <d v="2020-07-29T00:00:00"/>
        <d v="2020-07-27T00:00:00"/>
        <d v="2020-07-01T00:00:00"/>
        <d v="2020-07-03T00:00:00"/>
        <d v="2020-07-06T00:00:00"/>
        <d v="2020-07-08T00:00:00"/>
        <d v="2020-07-09T00:00:00"/>
        <d v="2020-07-14T00:00:00"/>
        <d v="2020-07-15T00:00:00"/>
        <d v="2020-07-16T00:00:00"/>
        <d v="2020-07-22T00:00:00"/>
        <d v="2020-07-23T00:00:00"/>
        <d v="2020-07-24T00:00:00"/>
        <d v="2020-07-31T00:00:00"/>
        <d v="2020-08-03T00:00:00"/>
        <d v="2020-08-04T00:00:00"/>
        <d v="2020-08-07T00:00:00"/>
        <d v="2020-08-12T00:00:00"/>
        <d v="2020-10-22T00:00:00"/>
        <d v="2020-11-05T00:00:00"/>
        <d v="2020-10-05T00:00:00"/>
        <d v="2020-10-14T00:00:00"/>
        <d v="2020-10-20T00:00:00"/>
        <d v="2020-11-09T00:00:00"/>
        <d v="2020-08-19T00:00:00"/>
        <d v="2020-08-24T00:00:00"/>
        <d v="2020-08-26T00:00:00"/>
        <d v="2020-09-02T00:00:00"/>
        <d v="2020-09-22T00:00:00"/>
        <d v="2020-10-28T00:00:00"/>
        <d v="2020-11-12T00:00:00"/>
        <d v="2020-10-29T00:00:00"/>
        <d v="2020-09-03T00:00:00"/>
        <d v="2020-09-04T00:00:00"/>
        <d v="2020-09-07T00:00:00"/>
        <d v="2020-09-11T00:00:00"/>
        <d v="2019-10-03T00:00:00"/>
        <d v="2020-09-24T00:00:00"/>
        <d v="2020-09-27T00:00:00"/>
        <d v="2020-10-04T00:00:00"/>
        <d v="2020-11-04T00:00:00"/>
        <d v="2020-09-29T00:00:00"/>
        <d v="2020-10-06T00:00:00"/>
        <d v="2020-10-11T00:00:00"/>
        <d v="2020-10-18T00:00:00"/>
        <d v="2020-10-25T00:00:00"/>
        <d v="2020-11-01T00:00:00"/>
        <d v="2020-12-13T00:00:00"/>
        <d v="2020-10-30T00:00:00"/>
        <d v="2020-11-20T00:00:00"/>
        <d v="2020-10-16T00:00:00"/>
        <d v="2020-11-13T00:00:00"/>
        <d v="2020-11-27T00:00:00"/>
        <d v="2020-10-09T00:00:00"/>
        <d v="2020-11-30T00:00:00"/>
        <d v="2020-11-08T00:00:00"/>
        <d v="2020-11-15T00:00:00"/>
        <d v="2020-11-22T00:00:00"/>
        <d v="2020-11-29T00:00:00"/>
        <d v="2020-12-06T00:00:00"/>
        <d v="2020-12-20T00:00:00"/>
        <d v="2020-12-27T00:00:00"/>
        <d v="2021-01-03T00:00:00"/>
        <d v="2021-01-10T00:00:00"/>
        <d v="2020-10-15T00:00:00"/>
        <d v="2020-11-06T00:00:00"/>
        <d v="2020-10-08T00:00:00"/>
        <d v="2020-10-26T00:00:00"/>
        <d v="2020-10-19T00:00:00"/>
        <d v="2020-10-21T00:00:00"/>
        <d v="2020-10-23T00:00:00"/>
        <d v="2020-11-10T00:00:00"/>
        <d v="2020-11-03T00:00:00"/>
        <d v="2020-09-28T00:00:00"/>
      </sharedItems>
      <fieldGroup par="16" base="12">
        <rangePr groupBy="months" startDate="2019-10-03T00:00:00" endDate="2021-01-11T00:00:00"/>
        <groupItems count="14">
          <s v="&lt;03/10/2019"/>
          <s v="janv"/>
          <s v="févr"/>
          <s v="mars"/>
          <s v="avr"/>
          <s v="mai"/>
          <s v="juin"/>
          <s v="juil"/>
          <s v="août"/>
          <s v="sept"/>
          <s v="oct"/>
          <s v="nov"/>
          <s v="déc"/>
          <s v="&gt;11/01/2021"/>
        </groupItems>
      </fieldGroup>
    </cacheField>
    <cacheField name="Désignation" numFmtId="0">
      <sharedItems count="558">
        <s v="Apple Iphone8 128GB Space Gray"/>
        <s v="Apple Iphone11 et Samsung Galaxy"/>
        <s v="CONTACTCENTER BIJ NOODSITUATIES"/>
        <s v="CONTACTCENTER CORONA"/>
        <s v="DIRMED Liège-Zandona 2020"/>
        <s v="Smartphone - porte parole"/>
        <s v="Folders - questionnaire Coronavirus"/>
        <s v="Frais de catering - 30/1/20"/>
        <s v="Affiches Coronavirus_817414"/>
        <s v="Handgels 500ml"/>
        <s v="GSM Nokia N3310"/>
        <s v="Affiche coronavirus NL_817480"/>
        <s v="Apple IPAD Pro 2018"/>
        <s v="Flyers Coronavirus_817493"/>
        <s v="COVID19 - Masques chirurgicaux"/>
        <s v="LAT 7212 Rugged Extreme Tablet (i5)"/>
        <s v="Jabra Speak 510 Speakerphone"/>
        <s v="Consultant - Jeroen_Gevaert_COVID_19"/>
        <s v="I Phone 8 64GB"/>
        <s v="COVID-19 - Masques FFP2"/>
        <s v="COVID-19 - Containers 16ft"/>
        <s v="Ziekenwagens COVID-19"/>
        <s v="Ziekenwagens COVID-19-verlenging"/>
        <s v="Samsung 49QMR"/>
        <s v="Vogels Display Wall Mount Fixed"/>
        <s v="Polycom Studio"/>
        <s v="Polycom Studio Mounting Kit"/>
        <s v="Display Trolley"/>
        <s v="Interface Bar"/>
        <s v="Interface Display Strip"/>
        <s v="Accessory Clamp"/>
        <s v="A-CQ 100® chloroquine 100 mg, 3x10 tabl."/>
        <s v="COVID19 - Masques FFP2"/>
        <s v="Commande Apple"/>
        <s v="euro palletten 2e hands + transport"/>
        <s v="Productie coronaspot hygiënemaatregelen"/>
        <s v="COVID19 Luxembourg-Farcy2020tem30042020"/>
        <s v="Architecte"/>
        <s v="Taxi-chèques COVID_19"/>
        <s v="Assurance Haelterman- 20200401-20201001"/>
        <s v="COVID19 - testing kits"/>
        <s v="COVID19 - nasal swabs"/>
        <s v="COVID19 COAMU-Vl.Br-Wolfs2020tem31052020"/>
        <s v="Nasal swabs"/>
        <s v="A-CQ100 - Chloroquine"/>
        <s v="buis 6ml zonder additief"/>
        <s v="2870 dozen nitril handschoenen"/>
        <s v="5000 mondmaskers FFP3"/>
        <s v="102000 swabs"/>
        <s v="COVID-19 12 extra Ziekenwagens"/>
        <s v="COVID-19 12extra Ziekenwagens-verlenging"/>
        <s v="500000 swab kits"/>
        <s v="500000 swabs"/>
        <s v="Factuur COVID 1: ref 2066625919"/>
        <s v="Factuur COVID 2: ref 2066625920"/>
        <s v="Factuur COVID 3: ref 2066625921"/>
        <s v="Factuur COVID 4: ref 2066625918"/>
        <s v="Factuur COVID 5: ref 2066625916"/>
        <s v="Foodtruck vrijwilligers Peutie"/>
        <s v="COVID-19 Headsets Rode Kruis"/>
        <s v="COVID-19buffercapaciteit 112permanenties"/>
        <s v="Vertaalopdrachten feb/maart"/>
        <s v="Aankoop handpompjes Hema"/>
        <s v="COVID_19 surgical masks &amp;"/>
        <s v="COVID-19 chirurgische maskers"/>
        <s v="COVID-19 Nitril handschoenen"/>
        <s v="COVID-19 plastiek wegwerpschorten"/>
        <s v="COVID_19 - kn95 maskers chinese markerin"/>
        <s v="COVID_19 - kn95 maskers"/>
        <s v="COVID-19 Medische mondmaskers GRADE"/>
        <s v="COVID-19 boite 100 gants S"/>
        <s v="COVID-19 boite 100 gants M"/>
        <s v="COVID-19 boite 100 gants L"/>
        <s v="COVID-19 boite 100 gants XL"/>
        <s v="COVID-19 Combinaison Tyvek 400 by Dupont"/>
        <s v="frais de port"/>
        <s v="COVID-19 stofmasker Classic FFP2 D zonde"/>
        <s v="COVID-19 stofmasker Classic FFP2 D met"/>
        <s v="COVID-19 stofmasker Smart active FFP2 D"/>
        <s v="COVID-19 stofmasker Smart FFP2 D met"/>
        <s v="COVID-19 Swabs tubes"/>
        <s v="COVID-19 FFP 2 maskers"/>
        <s v="COVID-19 Flocked swab ABS/Nylon 15,3 cm"/>
        <s v="COVID-19 INFOBLADEN PER 15 IN OMSLAGEN"/>
        <s v="COVID-19 aprons schort - 50% voorsch"/>
        <s v="COVID-19 aprons schort rsaldo"/>
        <s v="COVID-19-Air freight - kledij"/>
        <s v="COVID-19 Rocuronium -Wavelenght"/>
        <s v="COVID-19 TASKFORCE -2003075"/>
        <s v="COVID-19 TASKFORCE -2004009"/>
        <s v="COVID-19 TASKFORCE -2005009"/>
        <s v="COVID-19 TASKFORCE -2004012"/>
        <s v="COVID-19 TASKFORCE -2005016"/>
        <s v="COVID-19 TASKFORCE -2006010"/>
        <s v="COVID-19 TASKFORCE B2020-0466"/>
        <s v="COVID-19 TASKFORCE B2020-0517"/>
        <s v="COVID-19 TASKFORCE B2020-0518"/>
        <s v="COVID-19 TASKFORCE B2020-0593"/>
        <s v="COVID-19 TASKFORCE B2020-0594"/>
        <s v="COVID-19 TASKFORCE B2020-0521"/>
        <s v="COVID-19 TASKFORCE B2020-0520"/>
        <s v="COVID-19 TASKFORCE B2020-0519"/>
        <s v="COVID-19 TASKFORCE B2020-0662"/>
        <s v="COVID-19 TASKFORCE-2020004"/>
        <s v="COVID-19 TASKFORCE-2020005"/>
        <s v="COVID-19 TASKFORCE-2020008"/>
        <s v="COVID-19 TASKFORCE-2020006"/>
        <s v="COVID-19 TASKFORCE-2020009"/>
        <s v="COVID-19 TASKFORCE-2020010"/>
        <s v="COVID-19 TASKFORCE-20200405-000010"/>
        <s v="COVID-19 TASKFORCE-20200417-000011"/>
        <s v="COVID-19 TASKFORCE-s/2004-02/0234"/>
        <s v="COVID-19 TASKFORCE-s/2004-03/0235"/>
        <s v="COVID-19 TASKFORCE-s/2005-01/0237"/>
        <s v="COVID-19 TASKFORCE-s/2004-04/0236"/>
        <s v="COVID-19 TASKFORCE-s/2005-02/0238"/>
        <s v="COVID-19 TASKFORCE-s/2005-02/0239"/>
        <s v="COVID-19 Prot.coveralls voorsch"/>
        <s v="COVID-19-CISATRACURIUM BESYLATE INJECT"/>
        <s v="COVID-19 Hydroxychlorine(Plaquenil)"/>
        <s v="COVID-19- swabs"/>
        <s v="COVID-19- steriele tubes voor swabs"/>
        <s v="COVID-19 gants Novolab – PPE Cat III"/>
        <s v="COVID-19 gants Shield Scientific gloves"/>
        <s v="COVID-19 handschoenen"/>
        <s v="COVID-19- chirurgische maskers"/>
        <s v="COVID-19- detection kits"/>
        <s v="COVID-19-cold storage box"/>
        <s v="COVID-19-FFP2 maskers"/>
        <s v="COVID-19-Beschermjas MORGAT"/>
        <s v="COVID-19-Beschermbroek KILLYBEG"/>
        <s v="COVID-19-KN95 Mask"/>
        <s v="COVID-19- MIDAZOLAM HCL 1KG"/>
        <s v="COVID-19-afvullen tubes etiketering"/>
        <s v="COVID-19 Filling, labelling and packagin"/>
        <s v="COVID-19- Disposable 3-layer mask"/>
        <s v="COVID-19-Mondmasker N95 standaard"/>
        <s v="COVID-19-KN95 Maskers"/>
        <s v="COVID-19-Nitril handschoenen"/>
        <s v="COVID-19-FFP2 mondmaskers KN95"/>
        <s v="COVID-19-Nitril handschoenen van 24cm la"/>
        <s v="COVID-19-ZKG 9501 maskers"/>
        <s v="COVID-19-veiligheidsbrillen (medical gog"/>
        <s v="COVID-19-nitril handschoenen (niet steri"/>
        <s v="COVID-19-ZKG9501 maskers"/>
        <s v="COVID-19-FFP2 NR 952 MASKERS"/>
        <s v="COVID-19-Propofol 50ml Vial (20 mg/1ml)"/>
        <s v="COVID-19-Aprons - disposable"/>
        <s v="COVID-19 huur van koelcontainers"/>
        <s v="COVID-19-beschermjassen"/>
        <s v="COVID-19 Rocuronium -Wavelenght-"/>
        <s v="Facture OL/2020/1096 - Catering COVID_19"/>
        <s v="Facture OL/2020/0989 - Catering COVID_19"/>
        <s v="Facture OL/2020/0995 - Catering COVID_19"/>
        <s v="Facture OL/2020/1050 - Catering COVID_19"/>
        <s v="Facture OL/2020/0980 - Catering COVID_19"/>
        <s v="Facture OL/2020/0990 - Catering COVID_19"/>
        <s v="Facture OL/2020/0996 - Catering COVID_19"/>
        <s v="Facture OL/2020/1149 - Catering COVID_19"/>
        <s v="COVID-19-Pipetpunten (2 types)"/>
        <s v="COVID-19-deurwaarderskosten"/>
        <s v="Catering Salle de crise"/>
        <s v="COVID-19-Call for funds COVID 19"/>
        <s v="COVID-19-chirurgische maskers"/>
        <s v="COVID-19- schorten voor het zorgpersonee"/>
        <s v="COVID-19- Herbruikbare schorten"/>
        <s v="COVID-19-beschermschorten"/>
        <s v="COVID-19-PVC handschoenen"/>
        <s v="COVID-19-nitril &amp; latex handschoenen"/>
        <s v="COVID-19-Nitrile gloves"/>
        <s v="COVID-19-Long-cuff Gloves + Short-cuff G"/>
        <s v="COVID-19-chirurgische schorten"/>
        <s v="COVID-19-chirurgische schorten vervoer"/>
        <s v="Facture 2020-101 31/3/20 Catering COVID_"/>
        <s v="COVID-19-diverse medische artikelen"/>
        <s v="COVID-19-Atracurium besilate - Novitan"/>
        <s v="COVID-19-Atracurium besylate, Midazolam,"/>
        <s v="COVID-19-Dexmedetomidine - Novitan"/>
        <s v="COVID-19-Midazolam, Rocuronium, Cis-atra"/>
        <s v="Urgent medication pour Univ. Antwerp"/>
        <s v="Assurance bénévole Chris Decoster"/>
        <s v="COVID-19: versturen covid-posters"/>
        <s v="Vertaalopdrachten april 2020"/>
        <s v="COVID-19-beschermende kleding"/>
        <s v="COVID-19-HME Filter"/>
        <s v="COVID-19-afvullen en etiketteren van swa"/>
        <s v="COVID-19-Midazolam"/>
        <s v="COVID-19-gelaatschermen met hoofdband"/>
        <s v="COVID-19-Fentanlyl, Hypnomidate, Rapifen"/>
        <s v="COVID-19-swabs"/>
        <s v="COVID-19-ICU ventilator"/>
        <s v="BSM Consultancy Piet Olivier"/>
        <s v="COVID-19 TASKFORCE 2020094"/>
        <s v="COVID-19 TASKFORCE 2020095"/>
        <s v="COVID-19 TASKFORCE 2020129"/>
        <s v="COVID-19 TASKFORCE 2020103"/>
        <s v="COVID-19 TASKFORCE 2020104"/>
        <s v="COVID-19 TASKFORCE 2020141"/>
        <s v="COVID-19 TASKFORCE 2020155"/>
        <s v="COVID-19 TASKFORCE -112020"/>
        <s v="COVID-19 TASKFORCE -112022"/>
        <s v="COVID-19 TASKFORCE -112021"/>
        <s v="COVID-19 TASKFORCE -112023"/>
        <s v="COVID-19 TASKFORCE -112025"/>
        <s v="COVID-19 TASKFORCE-F2000001"/>
        <s v="COVID-19 TASKFORCE-F2000003"/>
        <s v="COVID-19 TASKFORCE-F2000005"/>
        <s v="COVID-19 TASKFORCE-F2000004"/>
        <s v="COVID-19 TASKFORCE-PROC2020/007"/>
        <s v="COVID-19 TASKFORCE-20216"/>
        <s v="COVID-19 TASKFORCE-20233"/>
        <s v="COVID-19 TASKFORCE-20227"/>
        <s v="COVID-19 TASKFORCE-20237"/>
        <s v="COVID-19 TASKFORCE-20241"/>
        <s v="COVID-19-Rocuronium Bromide"/>
        <s v="COVID-19-Clonidine"/>
        <s v="COVID-19-3ml Saline tubes"/>
        <s v="U/UTP Cat 6 kabel ivoor 20 m"/>
        <s v="U/UTP Cat 6 kabel ivoor 10 m"/>
        <s v="U/UTP Cat 6 kabel ivoor 5 m"/>
        <s v="COVID-19-protective gown / beschermingsj"/>
        <s v="COVID-19-Dexmedetomidine 100 μg/ml, ampo"/>
        <s v="COVID-19-Atracurium &amp; cisatracurium"/>
        <s v="COVID-19-Moxifloxacine"/>
        <s v="COVID-19-Propofol"/>
        <s v="COVID-19-herbruikbare schorten"/>
        <s v="FACTURE N° 190113"/>
        <s v="FACTURE N° 190109"/>
        <s v="COVID-19-Lege tubes"/>
        <s v="COVID-19-productie medium/afvullen SWAPS"/>
        <s v="COVID-19-gezichtsbeschermers (Face Shiel"/>
        <s v="COVID-19-Dormicum® (midazolam"/>
        <s v="COVID-19-ECG Elektroden"/>
        <s v="Covid_19: Alcoholgel 500ml"/>
        <s v="COVID_19: Afzetlint 1x rol FR/NL"/>
        <s v="COVID_19: Infostaander - Inclusief"/>
        <s v="COVID_19: Vloerstickers Mondmaskers"/>
        <s v="COVID_19: Vloerstickers Handen wassen"/>
        <s v="COVID_19: Vloerstickers 1,5m afstand"/>
        <s v="COVID_19: Vloerstickers Blauwe pijl"/>
        <s v="COVID_19: Vloerstickers Verbod"/>
        <s v="COVID_19: Vloerstickers Voetstappen"/>
        <s v="COVID_19: Vloerstickers Max. 2 personen"/>
        <s v="COVID-19-afvullen/etiketteren swabs"/>
        <s v="COVID-19-Endtracheaal buizen"/>
        <s v="COVID-19-HEPA Filter"/>
        <s v="COVID-19-LIAISON® SARS-CoV-2 S1/S2 IgG t"/>
        <s v="COVID-19-Beademing circuit"/>
        <s v="COVID-19-N95 maskers"/>
        <s v="COVID-19-Dexmedetomidine"/>
        <s v="COVID-19-testen van mondmaskers"/>
        <s v="COVID-19-productie medium/afvullen swabs"/>
        <s v="COVID-19-Dipidolor, Fentanyl, Hypnomidat"/>
        <s v="COVID-19-AWS service charges"/>
        <s v="COVID-19-Covid-19 support"/>
        <s v="COVID-19-Covid-19 support-opvolging"/>
        <s v="COVID-19-Covid-logistiek en procurement"/>
        <s v="COVID-19-Catheter Mount"/>
        <s v="COVID-19-Atracurium Besylaat API"/>
        <s v="COVID-19-schorten zorgpersoneel"/>
        <s v="COVID-19-afvullen van swab tubes"/>
        <s v="COVID-19-Sufenta"/>
        <s v="COVID-19- mondmaskers FFP2 standaard"/>
        <s v="COVID_19: markeertape"/>
        <s v="COVID_19: Plexiglas (Balieschermen)"/>
        <s v="COVID-19-Azithromycine 500 mg"/>
        <s v="COVID-19-transportkosten voor detection"/>
        <s v="COVID-19-neopreen handschoenen"/>
        <s v="COVID-19-Face Mask"/>
        <s v="COVID-19-Saline tube Vacuette"/>
        <s v="COVID-19-Medical Masks"/>
        <s v="COVID-19-Alternative Test Protocol (ATP)"/>
        <s v="COVID-19-Testen van maskers"/>
        <s v="COVID-19-DNA/RNA Shield (Reagentia)"/>
        <s v="COVID-19-transport swabs"/>
        <s v="COVID-19-KN95 surgical respirator"/>
        <s v="COVID-19-chloroquinefosfaat"/>
        <s v="COVID-19-Close aspiration system"/>
        <s v="COVID-19-Oxygen Mask en Zuurstofbrillen"/>
        <s v="COVID-19-HME filter en Zuurstofbrillen"/>
        <s v="COVID-19-Machine Hepa filter M22/F22"/>
        <s v="COVID-19-productie medium/afvullen swab"/>
        <s v="COVID-19-Tracheolife filters"/>
        <s v="COVID-19-Maskers FFP2"/>
        <s v="COVID-19-Clonidine 0.15 mg/1 ml"/>
        <s v="COVID-19-ECG Electrode"/>
        <s v="COVID-19-empty Vacuette tubes (100x13 mm"/>
        <s v="COVID-19-Saliva RNA Collection and Prese"/>
        <s v="COVID-19-installatie voor testen van mas"/>
        <s v="Consultancy Health Tenant Architect"/>
        <s v="COVID-19-Midazolam voorgevulde spuit"/>
        <s v="COVID-19-Nasal swabs"/>
        <s v="COVID-19-douanekosten voor firma Xpect"/>
        <s v="COVID-19-ORE-100 ORAcollect RNA"/>
        <s v="COVID-19-Blood gas syringe"/>
        <s v="COVID-19-Endotracheale tube met cuff"/>
        <s v="Remboursement frais Yves Van Laethem"/>
        <s v="COVID-19-medium en afvullen van swab tub"/>
        <s v="COVID-19-DNA/RNA Shield"/>
        <s v="BSM Consultancy Xavier Vanhoutte"/>
        <s v="BSM Consultancy D. Vanneylen"/>
        <s v="COVID-19-DEXMEDETOMIDIN"/>
        <s v="COVID-19-Beademingscircuit"/>
        <s v="Licenties Zoom Pro"/>
        <s v="COVID-19-Closed Suction Catheter"/>
        <s v="COVID-19-Tracheo filters + zuurstofbril"/>
        <s v="COVID-19-Filtre tracheo (type Climatrach"/>
        <s v="COVID-19-masks + disposable resuscit"/>
        <s v="COVID-19-Propofol 50ml 1%"/>
        <s v="COVID-19-empty plastic vial/tubes"/>
        <s v="COVID-19-Tracheo filters"/>
        <s v="COVID-19-Hydroxychloroquin (Quinoric"/>
        <s v="COVID-19-Rocuronium+ distributie"/>
        <s v="COVID-19-medicijnen"/>
        <s v="Infolijnen COVID_19"/>
        <s v="COVID-19-transport qube medical product"/>
        <s v="Frais de catering"/>
        <s v="COVID-19-sticker for packaging swabs"/>
        <s v="COVID-19-Naso-Gastrische sondes"/>
        <s v="COVID-19-productie medium/afvullen tubes"/>
        <s v="COVID-19-afvullen/etiketteren medium"/>
        <s v="COVID-19-GERECHTSDEURWAARDER"/>
        <s v="VAT + Extra charges COVID_19"/>
        <s v="Vertaalopdracht 16/03/20"/>
        <s v="COVID19: Patches COVID-team"/>
        <s v="AWS service charges - info-coronavirus.b"/>
        <s v="COVID-19-schorten"/>
        <s v="COVID-19-schorten transport"/>
        <s v="COVID-19-trio lumen catheters"/>
        <s v="COVID-19 - Additional Testing"/>
        <s v="Facture réf. 45383684-00001"/>
        <s v="Facture réf. 45402092-00001"/>
        <s v="Facture réf. 45381397-00001"/>
        <s v="Facture réf. 45365310-00001"/>
        <s v="Facture réf. 45411108-00001"/>
        <s v="Covid_19 MS Azure hosting"/>
        <s v="Facture 18 containers 20/05/0022"/>
        <s v="Facture 36 containers 20/05/0021"/>
        <s v="Facture 36 containers - Magasinage"/>
        <s v="COVID-19-Medical Protective Mask"/>
        <s v="COVID-19-prod. Medium/afvullen swabtubes"/>
        <s v="COVID-19-Elisakits"/>
        <s v="COVID-19-transport nitril gloves"/>
        <s v="COVID-19-beschermschorten aprons"/>
        <s v="COVID-19-amela antigen test"/>
        <s v="COVID-19-Medical Masks vervoer mei"/>
        <s v="COVID-19-Medical Masks vervoer juni"/>
        <s v="COVID-19-luchtvracht en transport PPE"/>
        <s v="COVID-19-vergoeding testen labo"/>
        <s v="Webinar 500 Annual"/>
        <s v="COVID-19-Morphine HCL"/>
        <s v="COVID-19-chirugische maskers vervoer"/>
        <s v="COVID-19- medicaments"/>
        <s v="COVID-19-inklaring en transport PPE"/>
        <s v="Facture OL/2020/1293 du 30/4/20"/>
        <s v="Facture OL/2020/1388 du 13/5/20"/>
        <s v="Facture OL/2020/1206 du 22/4/20"/>
        <s v="Facture OL/2020/1193 du 21/4/20"/>
        <s v="Facture OL/2020/1205 du 22/4/20"/>
        <s v="Facture 2020-014 catering 20 et 21/4"/>
        <s v="AMD Servers"/>
        <s v="COVID-19:Traduction All. - Doms"/>
        <s v="COVID-19:Traduction All. - addendum"/>
        <s v="COVID-19:Traduction All. - execution"/>
        <s v="COVID-19 TASKFORCE - DALBERG"/>
        <s v="COVID-19-ATRACURIUM"/>
        <s v="COVID-19-Opslag beschermingsmateriaal"/>
        <s v="COVID-19-transport /doane kost medicijn"/>
        <s v="COVID-19-BORG/doane kost medicijn"/>
        <s v="COVID-19-set up cost"/>
        <s v="COVID-19-saliva exp. design"/>
        <s v="COVID-19-testing platform"/>
        <s v="COVID-19-COVID-19-testing platform"/>
        <s v="Addendum bestelling"/>
        <s v="COVID-19-transport mondstaafjes"/>
        <s v="COVID-19-kwaliteitscontrole medische mat"/>
        <s v="COVID-19-ZEEVRACHT VOOR PPE"/>
        <s v="Honoraires d'avocats (de 2020)_Covid-19"/>
        <s v="COVID-19-schorten rest factuur 186422"/>
        <s v="COVID-19-serology tests anti bodies"/>
        <s v="Logitech Rally Plus Video Conferencing"/>
        <s v="COVID-19-rocuronium"/>
        <s v="COVID-19- geneesmiddelen strat. voorraad"/>
        <s v="Tests de niveaux initiaux en Néerlandais"/>
        <s v="Cours individuel en Néerlandais"/>
        <s v="COVID-19-dexamethason raw material"/>
        <s v="COVID-19-testing onderhoud materieel"/>
        <s v="COVID-19-Close aspiration systems"/>
        <s v="COVID-19-interfaces nasales Optiflow"/>
        <s v="BSM Passenger Locator Form"/>
        <s v="COVID-19-vergoeding test universitair pl"/>
        <s v="COVID-19-log ondersteuning"/>
        <s v="COVID-19--set up cost"/>
        <s v="Health BE SAS Viya Platform"/>
        <s v="Facture OL/2020/1570 du 25/6/20"/>
        <s v="Facture OL/2020/1552 du 17/6/20"/>
        <s v="Facture OL/2020/1553 du 17/6/20"/>
        <s v="COVID-19-program manager resurgence"/>
        <s v="COVID-19 Herbruikbare mondmaskers logo"/>
        <s v="Schriftelijke vertaalopdracht 06/2020"/>
        <s v="COVID-19-beugels masker -100543401"/>
        <s v="COVID-19-beugels masker -100287801"/>
        <s v="Tolken crisiscel Covid_19 juni/2020"/>
        <s v="COVID 19 - douanekosten"/>
        <s v="Additional services, storage"/>
        <s v="Tranche 1-Création European anti-infect"/>
        <s v="Tranche 2-Création European anti-infect"/>
        <s v="Tranche 3-Création European anti-infect"/>
        <s v="1000 μl Automation Tips 96*2/pk, 2304/cs"/>
        <s v="1000 μl Automation Conductive Filter Tip"/>
        <s v="shipping cost"/>
        <s v="COVID-19-1000 μl Automation Conductive F"/>
        <s v="COVID-19-shipping cost"/>
        <s v="COVID-19-shipping cost solde provisionel"/>
        <s v="Schriftelijke vertaling"/>
        <s v="Services Statement of Work 9 Consultancy"/>
        <s v="Facture OL/2020/0987 du 23/03/2020"/>
        <s v="Facture OL/2020/1355 du 30/04/2020"/>
        <s v="Facture OL/2020/1356 du 30/04/2020"/>
        <s v="Facture OL/2020/1357 du 30/04/2020"/>
        <s v="Facture OL/2020/1358 du 30/04/2020"/>
        <s v="Facture OL/2020/1359 du 30/04/2020"/>
        <s v="Facture OL/2020/1360 du 30/04/2020"/>
        <s v="Facture OL/2020/1363 du 01/05/2020"/>
        <s v="COVID-19 stickers for packaging swabs"/>
        <s v="COVID-19-handschoenen polyisoprene"/>
        <s v="COVID-19-caglia blue rhino set"/>
        <s v="COVID-19-Suxamethonium"/>
        <s v="COVID-19-bankkost QIRUN handschoenen"/>
        <s v="COVID-19-22 kingfisher systems"/>
        <s v="COVID-19-22 quantstudio's"/>
        <s v="COVID-19-freedom EVO instruments"/>
        <s v="COVID-19-essai pénétration masque FFP"/>
        <s v="COVID-19-air freight be00604453"/>
        <s v="COVID-19:online platform use"/>
        <s v="COVID-19:online platform Pro Package"/>
        <s v="COVID-19:Power User"/>
        <s v="COVID-19-Rocuronium Bromide HSP 50 MG"/>
        <s v="Stickers A5"/>
        <s v="Stickers A7"/>
        <s v="COVID-19-STOCKAGE stabiliteitsmonsters"/>
        <s v="COVID-19-écouvillons nasaux"/>
        <s v="COVID-19-swap vacuette snap - wit"/>
        <s v="COVID-19-swap vacuette snap - groen"/>
        <s v="COVID-19-insurance fee transport"/>
        <s v="COVID-19-support douane en btw"/>
        <s v="COVID-19-disp closed suction catheter"/>
        <s v="COVID-19-FFP2 Mask"/>
        <s v="COVID-19-vrachtkost factuur 21008045"/>
        <s v="COVID-19-vrachtkost factuur 21006789"/>
        <s v="COVID-19-sample collection kit"/>
        <s v="COVID-19-stabilizing solution"/>
        <s v="COVID-19-sample collection kit 1ml"/>
        <s v="COVID-19-factuur 58 236114"/>
        <s v="COVID-19-Shield liquid DNA/RNA"/>
        <s v="COVID-19-Decapper DC 1200 tecan"/>
        <s v="COVID-19-Recapper DC 1200  S tecan"/>
        <s v="COVID-19-kits reactifs CE-IVD"/>
        <s v="COVID-19-sampling kits type CE-IVD"/>
        <s v="COVID-19- nasal swabs"/>
        <s v="COVID-19-96-wellsplatefiller'"/>
        <s v="COVID-19-tips 20 filtered"/>
        <s v="COVID-19-oral swabs type M100221"/>
        <s v="COVID-19-microamp optical 96"/>
        <s v="COVID-19-COVID-19-microamp optical 384"/>
        <s v="COVID-19-microamp optical adhesive film"/>
        <s v="COVID-19- Propanol-2 TECHNICAL Flacon"/>
        <s v="COVID-19- feuilles adhesives pour PCR"/>
        <s v="COVID-19-hottes PCR"/>
        <s v="COVID-19-Multidrop combi"/>
        <s v="COVID-19-ETHANOL absolute"/>
        <s v="COVID-19-sigma 2-16P"/>
        <s v="COVID-19-captair 392"/>
        <s v="COVID-19-AC2-4S8 airstream class 2"/>
        <s v="COVID-19 verlenging opdrachtZiekenwagens"/>
        <s v="COVID-19-sampling kits"/>
        <s v="Kamer"/>
        <s v="City tax"/>
        <s v="Ontbijt"/>
        <s v="Lunch"/>
        <s v="Diner"/>
        <s v="COVID-19-transport factuur 2001782"/>
        <s v="COVID-19-PANBIO rapid test device"/>
        <s v="COVID-19-Ag BSS - rapid test"/>
        <s v="COVID-19-A48067TaqPath-CE-IVD RT-PCR"/>
        <s v="COVID-19- Microamp optical 96-well"/>
        <s v="COVID-19- Microamp optical 384-well"/>
        <s v="COVID-19- Microamp optical optical"/>
        <s v="COVID-19- Kingfisher Plastics for 96"/>
        <s v="COVID-19- Kingfisher 96 micrplate (200ul"/>
        <s v="COVID-19- Kingfisher 96 tip comb"/>
        <s v="COVID-19- MagMAX viral/pathogen II"/>
        <s v="COVID-19 MUG teams"/>
        <s v="COVID-19 DIRMED Liège-Zandona 2020"/>
        <s v="COVID-19 DIRMED Hainaut - Todorov 2020"/>
        <s v="COVID-19 ADM Vlaams Brabant-Gellens 2020"/>
        <s v="COVID-19 ADM Luxembourg-Grégoire 2020"/>
        <s v="COVID-19 ADM West-Vlaanderen-Gouwy 2020"/>
        <s v="COVID-19 ADM Bruxelles-Heuchamps 2020"/>
        <s v="COVID-19 ADM Limburg-Vrinssen 2020"/>
        <s v="COVID-19 ADM Hainaut-Screve 2020"/>
        <s v="COVID-19 ADM Liège-Stipulante 2020"/>
        <s v="COVID-19 DMA Namur-Stuckens 2020"/>
        <s v="COVID-19 COAMU Namen Copmans 2020"/>
        <s v="COVID-19 COAMU -Luxemburg-Adam 2020"/>
        <s v="COVID-19 COAMU Brussel FR +WB Arian 2020"/>
        <s v="COVID-19 COAMU Oost-Vl Carl Demey 2020"/>
        <s v="COVID-19 COAMU Brussel-NL-Elseviers 2020"/>
        <s v="COVID-19 COAMU Antwerpen-Genbrugge 2020"/>
        <s v="COVID-19 COAMU West-Vl-Gielen 2020"/>
        <s v="COVID-19 COAMU Limburg - Hendriks 2020"/>
        <s v="COVID-19 COAMU -Luik-Locht 2020"/>
        <s v="COVID-19 COAMU -Henegouwen-Potelle 2020"/>
        <s v="COVID-19 COAMU-Vl.Brabant-Wolfs 2020"/>
        <s v="COVID-19 REG Vlaams-Br.-De Bondt"/>
        <s v="COVID-19 REG Brussel NLDeCruyenaere2020"/>
        <s v="COVID-19 REG Luxemburg-Farcy"/>
        <s v="COVID-19 REG Liège Lecomte 2020"/>
        <s v="COVID-19 REG Hainaut Michaux 2020"/>
        <s v="COVID-19 REG Brussel FR Petit 2020"/>
        <s v="COVI-19 REG Liège Allemand Pflips 2020"/>
        <s v="Frais catering + parking"/>
        <s v="COVID-19 Transport helicopter Duitsland"/>
        <s v="COVID-19-Rapid Antigen test cassette"/>
        <s v="COVID-19- drukwerk sticker packaging"/>
        <s v="COVID-19- DNA/RNA shield liquid"/>
        <s v="COVID-19- TRANSPORT 22/10"/>
        <s v="COVID-19- TRANSPORT 232/10"/>
        <s v="COVID-19-Veklury 100 mg poeder"/>
        <s v="COVID-19-contribution ESI vaccins"/>
        <s v="COVID-19-Transport 3 equipments"/>
        <s v="COVID-19-reprint of labels for"/>
        <s v="COVID-19-reprint of labels for 020A"/>
        <s v="COVID-19-use of print heads"/>
        <s v="COVID-19-34 rolls of 450m thermo"/>
        <s v="COVID-19-4 tip filter + transport"/>
        <s v="COVID-19-Pipetpunten LQR LTS 200uL"/>
        <s v="COVID-19-Diamond,blister D200ST"/>
        <s v="COVID-19-Diamond,blister DSL10ST"/>
        <s v="COVID-19-In vitro diagnostiek"/>
        <s v="COVID-19-Vials remdesivir Veklury"/>
        <s v="Gants Nitrile Med 100"/>
        <s v="Gants Nitrile L 100"/>
        <s v="Gants Nitrile XL 100"/>
        <s v="COVID-19-Honoraires mars-aout 2020"/>
        <s v="COVID-19-Honoraires septembre 2020"/>
        <s v="COVID-19-Honoraire octobre 2020 estimati"/>
        <s v="oprolbaar scherm REF 12.862.566"/>
        <s v="Desinfecterende spray REF 12.849.583"/>
        <s v="COVID-19-transport equipement Tecan Evo"/>
        <s v="COVID-19  icônes pour interface"/>
        <s v="COVID-19-tips filtrés 50uL"/>
        <s v="COVID-19-tips filtrés 100uL"/>
        <s v="COVID-19-plaque PCR"/>
        <s v="Convention de collaboration Sciensano"/>
        <s v="Strategie, advies en ondersteuning"/>
        <s v="COVID-19-PCR kits  CE-IVD RT-PCR"/>
        <s v="COVID-19-clinitest rapid antigen test"/>
      </sharedItems>
    </cacheField>
    <cacheField name="reste à livrer" numFmtId="3">
      <sharedItems containsSemiMixedTypes="0" containsString="0" containsNumber="1" minValue="0" maxValue="1250000"/>
    </cacheField>
    <cacheField name="Trimestres" numFmtId="0" databaseField="0">
      <fieldGroup base="12">
        <rangePr groupBy="quarters" startDate="2019-10-03T00:00:00" endDate="2021-01-11T00:00:00"/>
        <groupItems count="6">
          <s v="&lt;03/10/2019"/>
          <s v="Trimestre1"/>
          <s v="Trimestre2"/>
          <s v="Trimestre3"/>
          <s v="Trimestre4"/>
          <s v="&gt;11/01/2021"/>
        </groupItems>
      </fieldGroup>
    </cacheField>
    <cacheField name="Années" numFmtId="0" databaseField="0">
      <fieldGroup base="12">
        <rangePr groupBy="years" startDate="2019-10-03T00:00:00" endDate="2021-01-11T00:00:00"/>
        <groupItems count="5">
          <s v="&lt;03/10/2019"/>
          <s v="2019"/>
          <s v="2020"/>
          <s v="2021"/>
          <s v="&gt;11/01/2021"/>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gros Gautier" refreshedDate="44165.401108101854" createdVersion="6" refreshedVersion="6" minRefreshableVersion="3" recordCount="3143" xr:uid="{154D2FA0-6612-4A8C-BF1E-A7B0004DDA28}">
  <cacheSource type="worksheet">
    <worksheetSource name="Tableau4"/>
  </cacheSource>
  <cacheFields count="24">
    <cacheField name="AB/Art Complet" numFmtId="0">
      <sharedItems containsBlank="1" count="18">
        <s v="252122742204"/>
        <s v="255223121113"/>
        <s v="255223121101"/>
        <s v="252102121101"/>
        <s v="254012121101"/>
        <s v="252122121104"/>
        <s v="255223121102"/>
        <s v="255223742210"/>
        <s v="255221121113"/>
        <s v="255102121101"/>
        <s v="252112121101"/>
        <s v="255224121113"/>
        <s v="252132121101"/>
        <s v="252103121101"/>
        <s v="255223452501"/>
        <s v="255223452401"/>
        <s v="255224330006"/>
        <m u="1"/>
      </sharedItems>
    </cacheField>
    <cacheField name="Centre de coûts" numFmtId="0">
      <sharedItems/>
    </cacheField>
    <cacheField name="TC/NO/SN" numFmtId="0">
      <sharedItems/>
    </cacheField>
    <cacheField name="N° document précédent" numFmtId="0">
      <sharedItems containsBlank="1" count="122">
        <s v="300020622"/>
        <s v="300020335"/>
        <s v="300020756"/>
        <s v="300020695"/>
        <s v="300020910"/>
        <s v="300020346"/>
        <s v="300020861"/>
        <s v="300020870"/>
        <s v="300020874"/>
        <s v="300020694"/>
        <s v="300020900"/>
        <s v="300020895"/>
        <s v="300020623"/>
        <s v="300020291"/>
        <s v="300020692"/>
        <s v="300020940"/>
        <s v="300020973"/>
        <s v="300020896"/>
        <s v="300020484"/>
        <s v="300020288"/>
        <s v="300020332"/>
        <s v="300021246"/>
        <s v="300020497"/>
        <s v="300021618"/>
        <s v="300021687"/>
        <s v="300020913"/>
        <s v="" u="1"/>
        <m u="1"/>
        <s v="4500683293" u="1"/>
        <s v="4500657647" u="1"/>
        <s v="4500655932" u="1"/>
        <s v="4500684278" u="1"/>
        <s v="4500671689" u="1"/>
        <s v="4500639790" u="1"/>
        <s v="4500684248" u="1"/>
        <s v="4500679217" u="1"/>
        <s v="4500656754" u="1"/>
        <s v="4500650256" u="1"/>
        <s v="4500653409" u="1"/>
        <s v="4500687238" u="1"/>
        <s v="4500650177" u="1"/>
        <s v="4500650172" u="1"/>
        <s v="4500650310" u="1"/>
        <s v="300020322" u="1"/>
        <s v="4500655881" u="1"/>
        <s v="4500688070" u="1"/>
        <s v="4500657625" u="1"/>
        <s v="4500670687" u="1"/>
        <s v="4500677545" u="1"/>
        <s v="4500650289" u="1"/>
        <s v="4500683856" u="1"/>
        <s v="4500653412" u="1"/>
        <s v="4500680762" u="1"/>
        <s v="4500656417" u="1"/>
        <s v="4500656722" u="1"/>
        <s v="4500650160" u="1"/>
        <s v="4500650229" u="1"/>
        <s v="4500673302" u="1"/>
        <s v="4500659338" u="1"/>
        <s v="300020068" u="1"/>
        <s v="4500653391" u="1"/>
        <s v="300020067" u="1"/>
        <s v="4500656618" u="1"/>
        <s v="4500684028" u="1"/>
        <s v="4500678169" u="1"/>
        <s v="4500685894" u="1"/>
        <s v="4500655696" u="1"/>
        <s v="4500682165" u="1"/>
        <s v="4500687185" u="1"/>
        <s v="4500681534" u="1"/>
        <s v="4500658691" u="1"/>
        <s v="4500643925" u="1"/>
        <s v="300020766" u="1"/>
        <s v="4500676744" u="1"/>
        <s v="4500650252" u="1"/>
        <s v="300020432" u="1"/>
        <s v="4500665781" u="1"/>
        <s v="4500655720" u="1"/>
        <s v="4500650621" u="1"/>
        <s v="300020330" u="1"/>
        <s v="4500650301" u="1"/>
        <s v="300020292" u="1"/>
        <s v="4500657331" u="1"/>
        <s v="4500681592" u="1"/>
        <s v="4500671925" u="1"/>
        <s v="300020560" u="1"/>
        <s v="4500671910" u="1"/>
        <s v="4500655936" u="1"/>
        <s v="4500681321" u="1"/>
        <s v="4500683400" u="1"/>
        <s v="4500685587" u="1"/>
        <s v="4500659867" u="1"/>
        <s v="4500666588" u="1"/>
        <s v="4500657394" u="1"/>
        <s v="4500668416" u="1"/>
        <s v="4500685956" u="1"/>
        <s v="4500657379" u="1"/>
        <s v="4500656679" u="1"/>
        <s v="4500680763" u="1"/>
        <s v="4500650176" u="1"/>
        <s v="4500605467" u="1"/>
        <s v="4500672244" u="1"/>
        <s v="4500656019" u="1"/>
        <s v="4500656649" u="1"/>
        <s v="4500650156" u="1"/>
        <s v="300020414" u="1"/>
        <s v="4500658314" u="1"/>
        <s v="4500686349" u="1"/>
        <s v="300020676" u="1"/>
        <s v="4500643887" u="1"/>
        <s v="300020072" u="1"/>
        <s v="4500668414" u="1"/>
        <s v="4500655687" u="1"/>
        <s v="4500677839" u="1"/>
        <s v="300020070" u="1"/>
        <s v="4500679696" u="1"/>
        <s v="4500592468" u="1"/>
        <s v="4500683466" u="1"/>
        <s v="4500650253" u="1"/>
        <s v="4500673961" u="1"/>
        <s v="4500674198" u="1"/>
        <s v="4500656411" u="1"/>
      </sharedItems>
    </cacheField>
    <cacheField name="Numéro de pièce de la pièce de référence" numFmtId="0">
      <sharedItems/>
    </cacheField>
    <cacheField name="Numéro de pièce RW" numFmtId="0">
      <sharedItems/>
    </cacheField>
    <cacheField name="Numéro de besoin" numFmtId="0">
      <sharedItems/>
    </cacheField>
    <cacheField name="Numéro de poste de la pièce de référence" numFmtId="0">
      <sharedItems/>
    </cacheField>
    <cacheField name="Date de mise à jour Comptabilité budgéta" numFmtId="14">
      <sharedItems containsSemiMixedTypes="0" containsNonDate="0" containsDate="1" containsString="0" minDate="2020-01-30T00:00:00" maxDate="2020-12-01T00:00:00"/>
    </cacheField>
    <cacheField name="Type de valeur" numFmtId="0">
      <sharedItems/>
    </cacheField>
    <cacheField name="Texte type val." numFmtId="0">
      <sharedItems/>
    </cacheField>
    <cacheField name="Type de montant" numFmtId="0">
      <sharedItems containsBlank="1" count="8">
        <s v="0100"/>
        <s v="0150"/>
        <s v="0200"/>
        <s v="0650"/>
        <s v="0600"/>
        <s v="0500"/>
        <m u="1"/>
        <s v="0250" u="1"/>
      </sharedItems>
    </cacheField>
    <cacheField name="Type de montant2" numFmtId="0">
      <sharedItems/>
    </cacheField>
    <cacheField name="Montant à vérifier avec le budget d'enga" numFmtId="4">
      <sharedItems containsSemiMixedTypes="0" containsString="0" containsNumber="1" minValue="-200000000" maxValue="198000000"/>
    </cacheField>
    <cacheField name="Montant à vérifier en dev. du périm. fin" numFmtId="4">
      <sharedItems containsSemiMixedTypes="0" containsString="0" containsNumber="1" containsInteger="1" minValue="0" maxValue="0"/>
    </cacheField>
    <cacheField name="Compte général" numFmtId="0">
      <sharedItems/>
    </cacheField>
    <cacheField name="Texte" numFmtId="0">
      <sharedItems/>
    </cacheField>
    <cacheField name="Fournisseur" numFmtId="0">
      <sharedItems/>
    </cacheField>
    <cacheField name="Code statistiques" numFmtId="0">
      <sharedItems/>
    </cacheField>
    <cacheField name="Niveau report" numFmtId="0">
      <sharedItems/>
    </cacheField>
    <cacheField name="N° de transaction" numFmtId="0">
      <sharedItems/>
    </cacheField>
    <cacheField name="Poste pour n° de pièce de paiement" numFmtId="0">
      <sharedItems/>
    </cacheField>
    <cacheField name="Poste précédent" numFmtId="0">
      <sharedItems containsBlank="1" count="41">
        <s v="7"/>
        <s v="3"/>
        <s v="1"/>
        <s v="2"/>
        <s v="10"/>
        <s v="5"/>
        <s v="6"/>
        <s v="4"/>
        <s v="8"/>
        <s v="23"/>
        <s v="14"/>
        <s v="19"/>
        <s v="9"/>
        <m u="1"/>
        <s v="40" u="1"/>
        <s v="100" u="1"/>
        <s v="90" u="1"/>
        <s v="120" u="1"/>
        <s v="20" u="1"/>
        <s v="140" u="1"/>
        <s v="22" u="1"/>
        <s v="160" u="1"/>
        <s v="24" u="1"/>
        <s v="11" u="1"/>
        <s v="39" u="1"/>
        <s v="70" u="1"/>
        <s v="0" u="1"/>
        <s v="26" u="1"/>
        <s v="13" u="1"/>
        <s v="15" u="1"/>
        <s v="17" u="1"/>
        <s v="50" u="1"/>
        <s v="30" u="1"/>
        <s v="110" u="1"/>
        <s v="34" u="1"/>
        <s v="130" u="1"/>
        <s v="21" u="1"/>
        <s v="80" u="1"/>
        <s v="170" u="1"/>
        <s v="27" u="1"/>
        <s v="60" u="1"/>
      </sharedItems>
    </cacheField>
    <cacheField name="Poposte" numFmtId="0">
      <sharedItems containsBlank="1" count="1035">
        <s v="450065514810"/>
        <s v="450065560810"/>
        <s v="450065514820"/>
        <s v="450065514830"/>
        <s v="450065727110"/>
        <s v="450065775710"/>
        <s v="450065892210"/>
        <s v="450066189410"/>
        <s v="450066222010"/>
        <s v="450066293010"/>
        <s v="450066315310"/>
        <s v="450066341110"/>
        <s v="450066341310"/>
        <s v="450066376610"/>
        <s v="450066402910"/>
        <s v="450066421710"/>
        <s v="450066419510"/>
        <s v="450066447010"/>
        <s v="450066456710"/>
        <s v="450066458810"/>
        <s v="450066486910"/>
        <s v="450066486920"/>
        <s v="450066486930"/>
        <s v="450066486940"/>
        <s v="450066405410"/>
        <s v="450066513210"/>
        <s v="450066512610"/>
        <s v="450066512620"/>
        <s v="450066512630"/>
        <s v="450066512640"/>
        <s v="450066512710"/>
        <s v="450066540510"/>
        <s v="450066540520"/>
        <s v="450066560610"/>
        <s v="450066560620"/>
        <s v="450066560630"/>
        <s v="450066603710"/>
        <s v="450066613110"/>
        <s v="450066635510"/>
        <s v="450066643910"/>
        <s v="450066667910"/>
        <s v="450066658810"/>
        <s v="450066686810"/>
        <s v="450066710410"/>
        <s v="450066711310"/>
        <s v="450066711510"/>
        <s v="450066712910"/>
        <s v="450066722010"/>
        <s v="450066728910"/>
        <s v="450066751010"/>
        <s v="450066770210"/>
        <s v="450066770220"/>
        <s v="450066772010"/>
        <s v="450066785410"/>
        <s v="450066786510"/>
        <s v="450066787210"/>
        <s v="450066801110"/>
        <s v="450066801120"/>
        <s v="450066801130"/>
        <s v="450066801140"/>
        <s v="450066801150"/>
        <s v="450066802410"/>
        <s v="450066805610"/>
        <s v="450066807710"/>
        <s v="450066820410"/>
        <s v="450066823710"/>
        <s v="450066846210"/>
        <s v="450066848910"/>
        <s v="450066849110"/>
        <s v="450066849210"/>
        <s v="450066850310"/>
        <s v="450066850320"/>
        <s v="450066850410"/>
        <s v="450066857810"/>
        <s v="450066859510"/>
        <s v="450066860210"/>
        <s v="450066860220"/>
        <s v="450066860230"/>
        <s v="450066860240"/>
        <s v="450066860250"/>
        <s v="450066860260"/>
        <s v="450066860270"/>
        <s v="450066865110"/>
        <s v="450066865120"/>
        <s v="450066865130"/>
        <s v="450066865140"/>
        <s v="450066868110"/>
        <s v="450066869710"/>
        <s v="450066872910"/>
        <s v="450066873510"/>
        <s v="450066877510"/>
        <s v="450066879710"/>
        <s v="450066879720"/>
        <s v="450066886810"/>
        <s v="450066887210"/>
        <s v="450066888110"/>
        <s v="450066888310"/>
        <s v="450066888810"/>
        <s v="450066888910"/>
        <s v="450066889210"/>
        <s v="450066891510"/>
        <s v="450066891520"/>
        <s v="450066894810"/>
        <s v="450066898510"/>
        <s v="450066902010"/>
        <s v="450066902710"/>
        <s v="450066903910"/>
        <s v="450066903920"/>
        <s v="450066905510"/>
        <s v="450066906510"/>
        <s v="450066912610"/>
        <s v="450066913010"/>
        <s v="450066913020"/>
        <s v="450066913310"/>
        <s v="450066913320"/>
        <s v="450066860280"/>
        <s v="450066918710"/>
        <s v="450066933910"/>
        <s v="450066935010"/>
        <s v="450066935210"/>
        <s v="450066937210"/>
        <s v="450066945810"/>
        <s v="450066947110"/>
        <s v="450066948610"/>
        <s v="450066949410"/>
        <s v="450066955410"/>
        <s v="450066955710"/>
        <s v="450066957310"/>
        <s v="450066948310"/>
        <s v="450066949710"/>
        <s v="450066956610"/>
        <s v="450066959410"/>
        <s v="450066959610"/>
        <s v="450066960410"/>
        <s v="450066961110"/>
        <s v="450066974110"/>
        <s v="450066860290"/>
        <s v="450067051510"/>
        <s v="450067064110"/>
        <s v="450067064310"/>
        <s v="450067067910"/>
        <s v="450067073010"/>
        <s v="450067073210"/>
        <s v="450067073410"/>
        <s v="450067038110"/>
        <s v="450067038120"/>
        <s v="450067038130"/>
        <s v="450067038140"/>
        <s v="450067038150"/>
        <s v="450067038160"/>
        <s v="450067038170"/>
        <s v="450067038180"/>
        <s v="450067092910"/>
        <s v="450067093810"/>
        <s v="450067095610"/>
        <s v="450067096510"/>
        <s v="450067097010"/>
        <s v="450067097510"/>
        <s v="450067097810"/>
        <s v="450067100010"/>
        <s v="450067100310"/>
        <s v="450067101410"/>
        <s v="450067102010"/>
        <s v="450067102610"/>
        <s v="450067103510"/>
        <s v="450067115810"/>
        <s v="450067124710"/>
        <s v="450067126010"/>
        <s v="450067126610"/>
        <s v="450067127110"/>
        <s v="450067127510"/>
        <s v="450067132210"/>
        <s v="450067140510"/>
        <s v="450067141710"/>
        <s v="450067146610"/>
        <s v="450066458820"/>
        <s v="450066785420"/>
        <s v="450066888120"/>
        <s v="450066888320"/>
        <s v="450066888330"/>
        <s v="450066888820"/>
        <s v="450066888920"/>
        <s v="450066889220"/>
        <s v="450067148710"/>
        <s v="450067151610"/>
        <s v="450067154810"/>
        <s v="450067155710"/>
        <s v="450067156410"/>
        <s v="450067157010"/>
        <s v="450067158010"/>
        <s v="450067158610"/>
        <s v="450067163910"/>
        <s v="450067164710"/>
        <s v="450067165110"/>
        <s v="450067165710"/>
        <s v="450067166010"/>
        <s v="450067167410"/>
        <s v="450067167910"/>
        <s v="450067169510"/>
        <s v="450067169520"/>
        <s v="450067169610"/>
        <s v="450067169810"/>
        <s v="450067169820"/>
        <s v="450067169910"/>
        <s v="450067170110"/>
        <s v="450067174210"/>
        <s v="450067175710"/>
        <s v="450067177110"/>
        <s v="450067178010"/>
        <s v="450067179110"/>
        <s v="450067181210"/>
        <s v="450067181220"/>
        <s v="450067181230"/>
        <s v="450067184110"/>
        <s v="450067184710"/>
        <s v="450067201010"/>
        <s v="450067204410"/>
        <s v="450067206710"/>
        <s v="450067208410"/>
        <s v="450067209410"/>
        <s v="450067209710"/>
        <s v="450067211510"/>
        <s v="450067211520"/>
        <s v="450067216410"/>
        <s v="450067217210"/>
        <s v="450067217310"/>
        <s v="450067221710"/>
        <s v="450067222710"/>
        <s v="450067222910"/>
        <s v="450067223910"/>
        <s v="450067224410"/>
        <s v="450067226010"/>
        <s v="450067226020"/>
        <s v="450067226030"/>
        <s v="450067226040"/>
        <s v="450067226050"/>
        <s v="450067226060"/>
        <s v="450067226070"/>
        <s v="450067226080"/>
        <s v="450067226090"/>
        <s v="450067226810"/>
        <s v="450067227210"/>
        <s v="450067227710"/>
        <s v="450067230410"/>
        <s v="450067231210"/>
        <s v="450067231810"/>
        <s v="450067232710"/>
        <s v="450067233710"/>
        <s v="450067234110"/>
        <s v="450067234710"/>
        <s v="450066879730"/>
        <s v="450067237710"/>
        <s v="450067240710"/>
        <s v="450067242810"/>
        <s v="450067244710"/>
        <s v="450067245410"/>
        <s v="450067254110"/>
        <s v="450067254810"/>
        <s v="450067256010"/>
        <s v="450067275010"/>
        <s v="450067275610"/>
        <s v="450067276710"/>
        <s v="450067285810"/>
        <s v="450067290910"/>
        <s v="450067294910"/>
        <s v="450067294920"/>
        <s v="450067295510"/>
        <s v="450067297110"/>
        <s v="450067308010"/>
        <s v="450067310910"/>
        <s v="450067311710"/>
        <s v="450067325210"/>
        <s v="450067329810"/>
        <s v="450067330210"/>
        <s v="450067332110"/>
        <s v="450067332810"/>
        <s v="450067333010"/>
        <s v="450067333710"/>
        <s v="450066912620"/>
        <s v="450067347210"/>
        <s v="450067347310"/>
        <s v="450067347610"/>
        <s v="450067347710"/>
        <s v="450067351610"/>
        <s v="450067352710"/>
        <s v="450067353710"/>
        <s v="450067354510"/>
        <s v="450067354810"/>
        <s v="450067358310"/>
        <s v="450067359310"/>
        <s v="450067361410"/>
        <s v="450067363510"/>
        <s v="450067380810"/>
        <s v="450067381010"/>
        <s v="450067381810"/>
        <s v="450067382310"/>
        <s v="450067382710"/>
        <s v="450067382910"/>
        <s v="450067384010"/>
        <s v="450067384510"/>
        <s v="450067386910"/>
        <s v="450067393710"/>
        <s v="450067396110"/>
        <s v="450067406810"/>
        <s v="450067407710"/>
        <s v="450067413010"/>
        <s v="450067414510"/>
        <s v="450067418310"/>
        <s v="450067419010"/>
        <s v="450067419810"/>
        <s v="450067420710"/>
        <s v="450067445410"/>
        <s v="450067456810"/>
        <s v="450067460210"/>
        <s v="450067461310"/>
        <s v="450067462010"/>
        <s v="450067462210"/>
        <s v="450067462610"/>
        <s v="450067462910"/>
        <s v="450067463010"/>
        <s v="450067463310"/>
        <s v="450067468110"/>
        <s v="450067468710"/>
        <s v="450067469310"/>
        <s v="450067469610"/>
        <s v="450067469620"/>
        <s v="450067469630"/>
        <s v="450067469640"/>
        <s v="450067507610"/>
        <s v="450067507620"/>
        <s v="450067507630"/>
        <s v="450067524410"/>
        <s v="450067526910"/>
        <s v="450067507640"/>
        <s v="450067507650"/>
        <s v="450067507660"/>
        <s v="450066888130"/>
        <s v="450066888340"/>
        <s v="450066888830"/>
        <s v="450066889230"/>
        <s v="450067169530"/>
        <s v="450067169620"/>
        <s v="450067169830"/>
        <s v="450067170120"/>
        <s v="450067567210"/>
        <s v="450067567610"/>
        <s v="450067567620"/>
        <s v="450067568110"/>
        <s v="450067574610"/>
        <s v="450067581110"/>
        <s v="450067585510"/>
        <s v="450067102620"/>
        <s v="450067600110"/>
        <s v="450067622710"/>
        <s v="450067626010"/>
        <s v="450067643610"/>
        <s v="450067645010"/>
        <s v="450067646710"/>
        <s v="450067649610"/>
        <s v="450067662510"/>
        <s v="450067674410"/>
        <s v="450067674420"/>
        <s v="450067674430"/>
        <s v="450067674440"/>
        <s v="450067674450"/>
        <s v="450067685110"/>
        <s v="450067685120"/>
        <s v="450067685130"/>
        <s v="450067692310"/>
        <s v="450067676510"/>
        <s v="450067721510"/>
        <s v="450067721810"/>
        <s v="450067721910"/>
        <s v="450067734510"/>
        <s v="450067744710"/>
        <s v="450067509510"/>
        <s v="450067685910"/>
        <s v="450067788410"/>
        <s v="450067796310"/>
        <s v="450067797310"/>
        <s v="450067507670"/>
        <s v="450067507680"/>
        <s v="450067811910"/>
        <s v="450067816910"/>
        <s v="450067824110"/>
        <s v="450066888140"/>
        <s v="450066888150"/>
        <s v="450066888350"/>
        <s v="450066888360"/>
        <s v="450066888370"/>
        <s v="450066888380"/>
        <s v="450066888840"/>
        <s v="450066888850"/>
        <s v="450066889240"/>
        <s v="450066889250"/>
        <s v="450067169540"/>
        <s v="450067169550"/>
        <s v="450067169560"/>
        <s v="450067169630"/>
        <s v="450067169640"/>
        <s v="450067169840"/>
        <s v="450067170130"/>
        <s v="450067170140"/>
        <s v="450067844210"/>
        <s v="450067643620"/>
        <s v="450067881310"/>
        <s v="450067884110"/>
        <s v="450067888810"/>
        <s v="450067943010"/>
        <s v="450067943020"/>
        <s v="450067943030"/>
        <s v="450067943040"/>
        <s v="450067943050"/>
        <s v="450067944510"/>
        <s v="450066888160"/>
        <s v="450066888390"/>
        <s v="450066888860"/>
        <s v="450066889260"/>
        <s v="450067169570"/>
        <s v="450067169650"/>
        <s v="450067170150"/>
        <s v="450067949410"/>
        <s v="450067990710"/>
        <s v="450067797320"/>
        <s v="450066869720"/>
        <s v="450068052810"/>
        <s v="450068053210"/>
        <s v="450068067210"/>
        <s v="450068067910"/>
        <s v="450068068210"/>
        <s v="450068073910"/>
        <s v="450068073920"/>
        <s v="450068073930"/>
        <s v="450068073940"/>
        <s v="450068074210"/>
        <s v="450068074610"/>
        <s v="450068074910"/>
        <s v="450068076210"/>
        <s v="450068076310"/>
        <s v="450068076410"/>
        <s v="450068076510"/>
        <s v="450068084810"/>
        <s v="450068096210"/>
        <s v="450068132110"/>
        <s v="450068153410"/>
        <s v="450068159210"/>
        <s v="450068164110"/>
        <s v="450068216510"/>
        <s v="450068221210"/>
        <s v="450068297010"/>
        <s v="450068302810"/>
        <s v="450068303110"/>
        <s v="450068326410"/>
        <s v="450068329310"/>
        <s v="450068330410"/>
        <s v="450068332610"/>
        <s v="450067990720"/>
        <s v="450068382210"/>
        <s v="450068382220"/>
        <s v="450068400810"/>
        <s v="450068402810"/>
        <s v="450068405810"/>
        <s v="450068406110"/>
        <s v="450068074920"/>
        <s v="450068420210"/>
        <s v="450068424810"/>
        <s v="450068426110"/>
        <s v="450068427410"/>
        <s v="450068427810"/>
        <s v="450068068220"/>
        <s v="450068476710"/>
        <s v="450068476720"/>
        <s v="450068476730"/>
        <s v="450068486510"/>
        <s v="450068491910"/>
        <s v="450068508210"/>
        <s v="450068517710"/>
        <s v="450068518210"/>
        <s v="450068518220"/>
        <s v="450068529010"/>
        <s v="450065560820"/>
        <s v="450068589410"/>
        <s v="450068427820"/>
        <s v="450067502910"/>
        <s v="450067502920"/>
        <s v="450068614910"/>
        <s v="450068624510"/>
        <s v="450068624520"/>
        <s v="450068624530"/>
        <s v="450068625610"/>
        <s v="450068625620"/>
        <s v="450068625630"/>
        <s v="450068539210"/>
        <s v="450068634910"/>
        <s v="450068635410"/>
        <s v="450068635420"/>
        <s v="450068636110"/>
        <s v="450068076420"/>
        <s v="450068718510"/>
        <s v="450068723810"/>
        <s v="450068723820"/>
        <s v="450068723830"/>
        <s v="450068723840"/>
        <s v="450068723850"/>
        <s v="450068723860"/>
        <s v="450068723870"/>
        <s v="450068723880"/>
        <s v="450068760210"/>
        <s v="450067990730"/>
        <s v="450068634920"/>
        <s v="450066341120"/>
        <s v="450068803210"/>
        <s v="450068803610"/>
        <s v="450068833410"/>
        <s v="450068880210"/>
        <s v="450068888210"/>
        <s v="450068901310"/>
        <s v="450068901320"/>
        <s v="450068903010"/>
        <s v="450068919010"/>
        <s v="450068922410"/>
        <s v="450068939310"/>
        <s v="450068961410"/>
        <s v="450068961420"/>
        <s v="450068961430"/>
        <s v="450069002210"/>
        <s v="450068634930"/>
        <s v="450069031810"/>
        <s v="450069152810"/>
        <s v="450069152820"/>
        <s v="450069215910"/>
        <s v="450069231810"/>
        <s v="450069237410"/>
        <s v="450069237420"/>
        <s v="450069263610"/>
        <s v="450069263620"/>
        <s v="450069268610"/>
        <s v="450069278210"/>
        <s v="450069285410"/>
        <s v="450067244720"/>
        <s v="450067244730"/>
        <s v="450069311010"/>
        <s v="450068635430"/>
        <s v="450068635440"/>
        <s v="450069372610"/>
        <s v="450069372620"/>
        <s v="450069372630"/>
        <s v="450069373710"/>
        <s v="450069373720"/>
        <s v="450069374710"/>
        <s v="450069374720"/>
        <s v="450069374730"/>
        <s v="450069374740"/>
        <s v="450069374750"/>
        <s v="450069396910"/>
        <s v="450069409410"/>
        <s v="450069410410"/>
        <s v="450069410420"/>
        <s v="450069410910"/>
        <s v="450069412910"/>
        <s v="450069413610"/>
        <s v="450069415410"/>
        <s v="450069415430"/>
        <s v="450069416910"/>
        <s v="450069418110"/>
        <s v="450069418120"/>
        <s v="450069418130"/>
        <s v="450069418610"/>
        <s v="450069419310"/>
        <s v="450069419510"/>
        <s v="450069420110"/>
        <s v="450069420410"/>
        <s v="450069421110"/>
        <s v="450069421610"/>
        <s v="450069422210"/>
        <s v="450069422610"/>
        <s v="450069422710"/>
        <s v="450065560830"/>
        <s v="450069488310"/>
        <s v="450067502930"/>
        <s v="450068635450"/>
        <s v="450068635460"/>
        <s v="450065591310"/>
        <s v="450065582320"/>
        <s v="450069645910"/>
        <s v="450065572420"/>
        <s v="450065588920"/>
        <s v="450065589320"/>
        <s v="450065590220"/>
        <s v="450065590920"/>
        <s v="450065591320"/>
        <s v="450065594520"/>
        <s v="450065609420"/>
        <s v="450068407420"/>
        <s v="450069412920"/>
        <s v="450069659010"/>
        <s v="450068635470"/>
        <s v="450068635480"/>
        <s v="450068634940"/>
        <s v="450069721210"/>
        <s v="450069721220"/>
        <s v="450069721230"/>
        <s v="450069721240"/>
        <s v="450069721250"/>
        <s v="450069728410"/>
        <s v="450069739710"/>
        <s v="450069753910"/>
        <s v="450069754110"/>
        <s v="450069777010"/>
        <s v="450069778810"/>
        <s v="450069778910"/>
        <s v="450069779110"/>
        <s v="450069779210"/>
        <s v="450069779410"/>
        <s v="450069779710"/>
        <s v="450069779810"/>
        <s v="450069780010"/>
        <s v="450069780110"/>
        <s v="450069780210"/>
        <s v="450069780310"/>
        <s v="450069780410"/>
        <s v="450069780510"/>
        <s v="450069780610"/>
        <s v="450069780710"/>
        <s v="450069780810"/>
        <s v="450069780910"/>
        <s v="450069781010"/>
        <s v="450069781110"/>
        <s v="450069781210"/>
        <s v="450069781310"/>
        <s v="450069781410"/>
        <s v="450069781510"/>
        <s v="450069781710"/>
        <s v="450069781810"/>
        <s v="450069781910"/>
        <s v="450069782010"/>
        <s v="450069782110"/>
        <s v="450069786810"/>
        <s v="450065582310"/>
        <s v="450069816110"/>
        <s v="450069833910"/>
        <s v="450068718610"/>
        <s v="450069766710"/>
        <s v="450069767310"/>
        <s v="450069767320"/>
        <s v="450069767330"/>
        <s v="450069767610"/>
        <s v="450069768010"/>
        <s v="450069768020"/>
        <s v="450069768030"/>
        <s v="450069768040"/>
        <s v="450069848110"/>
        <s v="450069863610"/>
        <s v="450069865710"/>
        <s v="450069865720"/>
        <s v="450069410920"/>
        <s v="450069422720"/>
        <s v="450065588910"/>
        <s v="450069897910"/>
        <s v="450069919210"/>
        <s v="450069919310"/>
        <s v="450069919320"/>
        <s v="450069919330"/>
        <s v="450069919340"/>
        <s v="450069927110"/>
        <s v="450069927120"/>
        <s v="450069927130"/>
        <s v="450069927140"/>
        <s v="450069927150"/>
        <s v="450069927160"/>
        <s v="450069944010"/>
        <s v="450069962510"/>
        <s v="450068634950"/>
        <s v="450069374760"/>
        <s v="450069927170"/>
        <s v="450069972110"/>
        <s v="450069972120"/>
        <s v="450069972310"/>
        <s v="450069975210"/>
        <s v="450069981610"/>
        <s v="450069981620"/>
        <s v="450069981630"/>
        <s v="450069981910"/>
        <s v="450069981920"/>
        <s v="450069898010"/>
        <s v="450070004510"/>
        <s v="450070005710"/>
        <s v="450068635490"/>
        <s v="4500686354100"/>
        <s v="4500686354110"/>
        <s v="450070013610"/>
        <s v="450070013620"/>
        <s v="450070013630"/>
        <s v="450069897920"/>
        <s v="450070123310"/>
        <s v="450070123510"/>
        <s v="450069977110"/>
        <s v="450069977120"/>
        <s v="450070152110"/>
        <s v="450070167710"/>
        <s v="450070209710"/>
        <s v="450070267210"/>
        <s v="450070284710"/>
        <s v="450067744910"/>
        <s v="450070360510"/>
        <s v="450070388210"/>
        <s v="450070388220"/>
        <s v="450070388230"/>
        <s v="450070388240"/>
        <s v="450070388250"/>
        <s v="450070388260"/>
        <s v="450070388270"/>
        <s v="450070388280"/>
        <s v="450068076220"/>
        <s v="450070448810"/>
        <s v="450070451110"/>
        <s v="450070454010"/>
        <s v="450069418140"/>
        <s v="450069418150"/>
        <s v="450069418160"/>
        <m u="1"/>
        <s v="60000395222" u="1"/>
        <s v="450068764010" u="1"/>
        <s v="450068764020" u="1"/>
        <s v="60000395226" u="1"/>
        <s v="60000395227" u="1"/>
        <s v="450068792710" u="1"/>
        <s v="450068792720" u="1"/>
        <s v="60000395229" u="1"/>
        <s v="60000357032" u="1"/>
        <s v="60000357033" u="1"/>
        <s v="450065022910" u="1"/>
        <s v="450067921710" u="1"/>
        <s v="60000410392" u="1"/>
        <s v="60000385412" u="1"/>
        <s v="60000385413" u="1"/>
        <s v="60000385414" u="1"/>
        <s v="600003952210" u="1"/>
        <s v="600004130516" u="1"/>
        <s v="60000387362" u="1"/>
        <s v="60000401062" u="1"/>
        <s v="60000410492" u="1"/>
        <s v="60000410372" u="1"/>
        <s v="450068796910" u="1"/>
        <s v="60000387342" u="1"/>
        <s v="60000410362" u="1"/>
        <s v="60000410242" u="1"/>
        <s v="450065015610" u="1"/>
        <s v="60000410472" u="1"/>
        <s v="60000378122" u="1"/>
        <s v="60000410342" u="1"/>
        <s v="450065031410" u="1"/>
        <s v="60000410452" u="1"/>
        <s v="60000421492" u="1"/>
        <s v="60000410332" u="1"/>
        <s v="60000413092" u="1"/>
        <s v="60000422052" u="1"/>
        <s v="450065017710" u="1"/>
        <s v="60000410442" u="1"/>
        <s v="60000421482" u="1"/>
        <s v="60000378102" u="1"/>
        <s v="450065030110" u="1"/>
        <s v="60000410322" u="1"/>
        <s v="60000413082" u="1"/>
        <s v="60000413083" u="1"/>
        <s v="450065017610" u="1"/>
        <s v="500000084417" u="1"/>
        <s v="60000410432" u="1"/>
        <s v="60000413192" u="1"/>
        <s v="60000421472" u="1"/>
        <s v="60000413072" u="1"/>
        <s v="50000007881" u="1"/>
        <s v="60000413073" u="1"/>
        <s v="60000413074" u="1"/>
        <s v="50000008441" u="1"/>
        <s v="50000007883" u="1"/>
        <s v="60000413075" u="1"/>
        <s v="60000410542" u="1"/>
        <s v="60000387402" u="1"/>
        <s v="60000410422" u="1"/>
        <s v="60000413182" u="1"/>
        <s v="60000421462" u="1"/>
        <s v="60000413076" u="1"/>
        <s v="50000008443" u="1"/>
        <s v="60000410302" u="1"/>
        <s v="60000413062" u="1"/>
        <s v="60000387403" u="1"/>
        <s v="60000413077" u="1"/>
        <s v="60000421343" u="1"/>
        <s v="60000413078" u="1"/>
        <s v="50000008445" u="1"/>
        <s v="60000402492" u="1"/>
        <s v="50000009231" u="1"/>
        <s v="60000413079" u="1"/>
        <s v="60000410532" u="1"/>
        <s v="60000410412" u="1"/>
        <s v="60000413172" u="1"/>
        <s v="60000421452" u="1"/>
        <s v="50000008447" u="1"/>
        <s v="450065609410" u="1"/>
        <s v="60000421332" u="1"/>
        <s v="50000008449" u="1"/>
        <s v="60000402482" u="1"/>
        <s v="50000009221" u="1"/>
        <s v="20000559313" u="1"/>
        <s v="60000410522" u="1"/>
        <s v="60000421562" u="1"/>
        <s v="60000413056" u="1"/>
        <s v="60000413042" u="1"/>
        <s v="50000009223" u="1"/>
        <s v="60000413057" u="1"/>
        <s v="450065017210" u="1"/>
        <s v="60000413058" u="1"/>
        <s v="450065016010" u="1"/>
        <s v="450065025210" u="1"/>
        <s v="50000009225" u="1"/>
        <s v="60000410405" u="1"/>
        <s v="20000559303" u="1"/>
        <s v="60000410512" u="1"/>
        <s v="60000410406" u="1"/>
        <s v="60000413152" u="1"/>
        <s v="60000413032" u="1"/>
        <s v="50000009227" u="1"/>
        <s v="60000410407" u="1"/>
        <s v="60000410408" u="1"/>
        <s v="60000421782" u="1"/>
        <s v="50000009229" u="1"/>
        <s v="60000402342" u="1"/>
        <s v="62000113392" u="1"/>
        <s v="60000410502" u="1"/>
        <s v="60000421542" u="1"/>
        <s v="60000421783" u="1"/>
        <s v="60000413022" u="1"/>
        <s v="60000421784" u="1"/>
        <s v="50000009791" u="1"/>
        <s v="60000421785" u="1"/>
        <s v="600004130710" u="1"/>
        <s v="450065641110" u="1"/>
        <s v="450065733110" u="1"/>
        <s v="60000421786" u="1"/>
        <s v="60000421772" u="1"/>
        <s v="60000421787" u="1"/>
        <s v="60000421788" u="1"/>
        <s v="60000413012" u="1"/>
        <s v="50000009781" u="1"/>
        <s v="60000421789" u="1"/>
        <s v="450065661810" u="1"/>
        <s v="60000415082" u="1"/>
        <s v="60000421522" u="1"/>
        <s v="60000421402" u="1"/>
        <s v="50000009891" u="1"/>
        <s v="60000413002" u="1"/>
        <s v="50000009771" u="1"/>
        <s v="50000009893" u="1"/>
        <s v="60000413232" u="1"/>
        <s v="60000413112" u="1"/>
        <s v="50000009881" u="1"/>
        <s v="60000397922" u="1"/>
        <s v="60000413102" u="1"/>
        <s v="50000009751" u="1"/>
        <s v="60000397912" u="1"/>
        <s v="60000416092" u="1"/>
        <s v="60000415052" u="1"/>
        <s v="50000009981" u="1"/>
        <s v="450067754510" u="1"/>
        <s v="60000415282" u="1"/>
        <s v="60000415162" u="1"/>
        <s v="450065664910" u="1"/>
        <s v="60000412992" u="1"/>
        <s v="450065762510" u="1"/>
        <s v="60000402512" u="1"/>
        <s v="60000415392" u="1"/>
        <s v="60000416192" u="1"/>
        <s v="60000416072" u="1"/>
        <s v="60000416193" u="1"/>
        <s v="50000009961" u="1"/>
        <s v="60000412982" u="1"/>
        <s v="60000402502" u="1"/>
        <s v="60000415262" u="1"/>
        <s v="60000416182" u="1"/>
        <s v="60000415142" u="1"/>
        <s v="60000416062" u="1"/>
        <s v="60000415022" u="1"/>
        <s v="450065764710" u="1"/>
        <s v="60000412972" u="1"/>
        <s v="60000416172" u="1"/>
        <s v="60000415132" u="1"/>
        <s v="60000416052" u="1"/>
        <s v="60000415012" u="1"/>
        <s v="500000084411" u="1"/>
        <s v="60000415482" u="1"/>
        <s v="450065062110" u="1"/>
        <s v="60000415362" u="1"/>
        <s v="60000416162" u="1"/>
        <s v="60000415122" u="1"/>
        <s v="60000416042" u="1"/>
        <s v="50000009931" u="1"/>
        <s v="450065590910" u="1"/>
        <s v="50000009811" u="1"/>
        <s v="60000415592" u="1"/>
        <s v="60000415472" u="1"/>
        <s v="60000415352" u="1"/>
        <s v="60000416272" u="1"/>
        <s v="60000416152" u="1"/>
        <s v="50000009921" u="1"/>
        <s v="450065572410" u="1"/>
        <s v="450067783910" u="1"/>
        <s v="500000092211" u="1"/>
        <s v="60000415582" u="1"/>
        <s v="450065339110" u="1"/>
        <s v="450065667910" u="1"/>
        <s v="60000415222" u="1"/>
        <s v="60000416142" u="1"/>
        <s v="50000009911" u="1"/>
        <s v="60000414892" u="1"/>
        <s v="60000415692" u="1"/>
        <s v="60000415572" u="1"/>
        <s v="60000415452" u="1"/>
        <s v="60000415332" u="1"/>
        <s v="60000416132" u="1"/>
        <s v="50000009901" u="1"/>
        <s v="60000414882" u="1"/>
        <s v="450065672210" u="1"/>
        <s v="60000415682" u="1"/>
        <s v="50000009903" u="1"/>
        <s v="60000415442" u="1"/>
        <s v="60000416122" u="1"/>
        <s v="60000416002" u="1"/>
        <s v="50000009905" u="1"/>
        <s v="60000416003" u="1"/>
        <s v="60000415672" u="1"/>
        <s v="60000416004" u="1"/>
        <s v="60000415552" u="1"/>
        <s v="60000416232" u="1"/>
        <s v="60000416112" u="1"/>
        <s v="450065572010" u="1"/>
        <s v="60000414862" u="1"/>
        <s v="60000415662" u="1"/>
        <s v="450065568710" u="1"/>
        <s v="60000415422" u="1"/>
        <s v="60000415302" u="1"/>
        <s v="60000416222" u="1"/>
        <s v="60000415892" u="1"/>
        <s v="60000415772" u="1"/>
        <s v="60000415652" u="1"/>
        <s v="450067192510" u="1"/>
        <s v="60000416212" u="1"/>
        <s v="450065675410" u="1"/>
        <s v="60000415882" u="1"/>
        <s v="450065590210" u="1"/>
        <s v="60000414842" u="1"/>
        <s v="60000415402" u="1"/>
        <s v="60000416202" u="1"/>
        <s v="60000415992" u="1"/>
        <s v="60000415872" u="1"/>
        <s v="60000415632" u="1"/>
        <s v="450065569610" u="1"/>
        <s v="60000415512" u="1"/>
        <s v="60000419192" u="1"/>
        <s v="50000010041" u="1"/>
        <s v="450065593610" u="1"/>
        <s v="60000408382" u="1"/>
        <s v="60000415742" u="1"/>
        <s v="60000415502" u="1"/>
        <s v="60000419182" u="1"/>
        <s v="60000419062" u="1"/>
        <s v="60000415972" u="1"/>
        <s v="60000415852" u="1"/>
        <s v="60000415612" u="1"/>
        <s v="60000419172" u="1"/>
        <s v="60000419052" u="1"/>
        <s v="60000415962" u="1"/>
        <s v="60000414922" u="1"/>
        <s v="60000415722" u="1"/>
        <s v="60000415963" u="1"/>
        <s v="60000415602" u="1"/>
        <s v="60000415964" u="1"/>
        <s v="60000419162" u="1"/>
        <s v="450065594510" u="1"/>
        <s v="60000415965" u="1"/>
        <s v="60000415712" u="1"/>
        <s v="60000419272" u="1"/>
        <s v="450068407410" u="1"/>
        <s v="60000419152" u="1"/>
        <s v="60000419032" u="1"/>
        <s v="450065593210" u="1"/>
        <s v="60000415942" u="1"/>
        <s v="60000415702" u="1"/>
        <s v="60000419262" u="1"/>
        <s v="60000415932" u="1"/>
        <s v="60000415812" u="1"/>
        <s v="500000084413" u="1"/>
        <s v="450068815210" u="1"/>
        <s v="60000415922" u="1"/>
        <s v="60000415802" u="1"/>
        <s v="60000409472" u="1"/>
        <s v="60000415912" u="1"/>
        <s v="450068807010" u="1"/>
        <s v="500000092213" u="1"/>
        <s v="60000409462" u="1"/>
        <s v="60000415902" u="1"/>
        <s v="60000419222" u="1"/>
        <s v="60000409692" u="1"/>
        <s v="450068340010" u="1"/>
        <s v="60000409682" u="1"/>
        <s v="450065589310" u="1"/>
        <s v="60000409672" u="1"/>
        <s v="1000340626" u="1"/>
        <s v="60000409662" u="1"/>
        <s v="60000392592" u="1"/>
        <s v="1000340625" u="1"/>
        <s v="60000409652" u="1"/>
        <s v="1000340624" u="1"/>
        <s v="60000409642" u="1"/>
        <s v="450068738310" u="1"/>
        <s v="450068738320" u="1"/>
        <s v="60000409712" u="1"/>
        <s v="450065601910" u="1"/>
        <s v="450068780610" u="1"/>
        <s v="60000409702" u="1"/>
        <s v="60000395262" u="1"/>
        <s v="450068756410" u="1"/>
        <s v="500000084415" u="1"/>
        <s v="450068756420" u="1"/>
        <s v="450068558710" u="1"/>
        <s v="60000395252" u="1"/>
        <s v="450068558720" u="1"/>
        <s v="450068558730" u="1"/>
        <s v="60000395242" u="1"/>
        <s v="70000002842" u="1"/>
        <s v="500000092215" u="1"/>
        <s v="50000005231" u="1"/>
        <s v="450068780210" u="1"/>
        <s v="70000002843" u="1"/>
        <s v="450068780220"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gros Gautier" refreshedDate="44165.425662847221" createdVersion="6" refreshedVersion="6" minRefreshableVersion="3" recordCount="737" xr:uid="{F32B65E9-1783-4E05-A962-B62ACC5C14CD}">
  <cacheSource type="worksheet">
    <worksheetSource name="Tableau1"/>
  </cacheSource>
  <cacheFields count="46">
    <cacheField name="Colonne1" numFmtId="0">
      <sharedItems containsMixedTypes="1" containsNumber="1" containsInteger="1" minValue="0" maxValue="0"/>
    </cacheField>
    <cacheField name="Référence de l'administration" numFmtId="0">
      <sharedItems containsBlank="1"/>
    </cacheField>
    <cacheField name="Dossiers" numFmtId="0">
      <sharedItems containsBlank="1" count="50">
        <m/>
        <s v="Dossier Callcenter"/>
        <s v="Dossier Ambulance"/>
        <s v="Additionnel Equipement de la plateforme fédérale bis"/>
        <s v="Dossier Consultant Taskforce"/>
        <s v="Dossier test sérologique"/>
        <s v="Dossier plateforme indus-logist"/>
        <s v="Dossier testing IT"/>
        <s v="Dossier plateforme plateforme universitaire"/>
        <s v="Dossier: Subside ULB"/>
        <s v="Dossier: Subside UA"/>
        <s v="Consultancy Technical Architect - 10 dagen - SAS Now 9 via lastenboek Smals-BB-001.037/2019 - COVID_19"/>
        <s v="Dossier vague 2 (drugs, ppe, testingcapaciteit en vaccin)"/>
        <s v="Dossier Consultant taskforce Deloitte prolongation"/>
        <s v="Transport (augmentation PO"/>
        <s v="Dossier testing antigene"/>
        <s v="DGGS"/>
        <s v="Stock de diagnostique in-vitro"/>
        <s v="Remdesevir contrat 2"/>
        <s v="Dossier: prolongation consultant Smals - Xavier Vanhoutte"/>
        <s v="Dossier: prolongation consultant Smals - Dimitri Vanneylen"/>
        <s v="Dossier vague 2 (fiche testing&amp;tracing, realtime surveillantie en datastromen)"/>
        <s v="EU Financement Vaccins"/>
        <s v="Dossier vague 2 (preparedness hospitalen en transport)"/>
        <s v="Dossier &quot;Mobility Package - Emergency Support Instrument&quot;"/>
        <s v="Dossier plateforme IT"/>
        <s v="Dossier Vaccin"/>
        <s v="PLAN IO"/>
        <s v="Dossier: subside ambulance"/>
        <s v="Speurhonden"/>
        <s v="Dossier honoraire avocat"/>
        <s v="Dossier Snel test"/>
        <s v="Dossier prolongation testing" u="1"/>
        <s v="Testing industrie &amp; logistiek" u="1"/>
        <s v="Remdesevir" u="1"/>
        <s v="hotte chimique" u="1"/>
        <s v="Dossier Consultant taskforce 2" u="1"/>
        <s v="hotte pcr" u="1"/>
        <s v="Dossier: prolongation consultant Smals" u="1"/>
        <s v="Nasal swab" u="1"/>
        <s v="Dossier testing antigene + 3500000 tests à commander via MP" u="1"/>
        <s v="Vaccin EU" u="1"/>
        <s v="Dossier tips" u="1"/>
        <s v="Stock Medista " u="1"/>
        <s v="transfert MP résiduelles platef A-&gt;B" u="1"/>
        <s v="?" u="1"/>
        <s v="Dossier plateforme" u="1"/>
        <s v="Biosafety cabinet" u="1"/>
        <s v="Dossier Zymo (commande + option)" u="1"/>
        <s v="Financement Vaccin Européen" u="1"/>
      </sharedItems>
    </cacheField>
    <cacheField name="Remarques" numFmtId="0">
      <sharedItems containsBlank="1" longText="1"/>
    </cacheField>
    <cacheField name="Nom Fournisseur" numFmtId="0">
      <sharedItems containsBlank="1" count="302">
        <s v="100013113 NV Coolblue"/>
        <s v="100027654 NV IPG Contact Solutions"/>
        <s v="500001348 SRL Docteur Régine Zandona"/>
        <s v="300000014  Charlier Vinciane"/>
        <s v="600000680  SPF Finances"/>
        <s v="100030003  SRL Specialised Cleaning Product"/>
        <s v="100023266  NV M. Vandenabeele"/>
        <s v="100028433  SC Alpha Card"/>
        <s v="100000650  NV Dell"/>
        <s v="100044715 VOF Mahmut Öz Service Support Agenc"/>
        <s v="100000770  NV Tentoo Payroll Services"/>
        <s v="100035593  NV Cetem Containers (Belgium)"/>
        <s v="100050407 SRL IC Pharma"/>
        <s v="GE100      Engagem. provisionnel/Provision. Va"/>
        <s v="100030558  NV Discorp"/>
        <s v="100000386  NV Ntt Belgium"/>
        <s v="200007137  BV ACE Pharmaceuticals"/>
        <s v="100050468 NV Ultrazonic"/>
        <s v="100013113  NV Coolblue"/>
        <s v="100050467  BV Readypal"/>
        <s v="100014057  NV VRT"/>
        <s v="100042305 BV Life"/>
        <s v="100000667 BV Life Technologies Europe B.v."/>
        <s v="500021035  SNC Healthcare Technology"/>
        <s v="100018451  SRL Taxis Ucclois 2000"/>
        <s v="500026426  Ltd Pan Scope Trading Company"/>
        <s v="100001145  SA Ethias"/>
        <s v="500003663  VZW Regionaal Ziekenhuis H. Hart"/>
        <s v="500026422  Ltd Miraclean Technology Co"/>
        <s v="500026429  Ltd Huvexel Co"/>
        <s v="500026431  Ltd Lingen Precision Medical Produc"/>
        <s v="100050590  SA Pharma Chemicals"/>
        <s v="100001431 NV Medisch Labo Service"/>
        <s v="100050589  BV Belscan Continental"/>
        <s v="100001654  SA Lyreco Belgium"/>
        <s v="400190908  Vande Caveye Koen"/>
        <s v="500026441  Ltd Cleanmo International Co"/>
        <s v="500026442  Ltd China Resources Pharmaceutical"/>
        <s v="100027654  NV IPG Contact Solutions"/>
        <s v="600000646  SERVFEDE SCTA"/>
        <s v="100050510  SA Pharmasimple"/>
        <s v="500026443 Alibaba"/>
        <s v="500026446  Ltd Stan Asia"/>
        <s v="100033059  NV Innomediq"/>
        <s v="100050634  BV Xpect"/>
        <s v="100050640  BV X M L"/>
        <s v="100050644  VOF CSS Industrial Services"/>
        <s v="100050646  SRL Health &amp; Training"/>
        <s v="200007726  GmbH &amp; CO KG Dastex Reinraumzubehör"/>
        <s v="200008146  KG Moldex-Metric AG &amp; Co"/>
        <s v="100000505  VZW Twi"/>
        <s v="100040297  BV Solvint Supply Management"/>
        <s v="100050653  BV YQ Purchasing"/>
        <s v="100050654  BV ConsulDMi"/>
        <s v="100050655  BV Kronos Group"/>
        <s v="100050656  SRL Allona Belgium"/>
        <s v="100050659  BV DecoTX"/>
        <s v="500026448  Ltd Ningbo Nuobai Pharmaceutical Co"/>
        <s v="500026461  EURL La Petite Nenette"/>
        <s v="600000037  FEDEDIEN FAGG"/>
        <s v="100001548  NV Novolab"/>
        <s v="100015920  SA Paul Hartmann"/>
        <s v="100030156  NV Sioen Industries"/>
        <s v="100050660  BV Nadimed"/>
        <s v="500026467  Ltd Qi Run Pharmaceutical Technolog"/>
        <s v="500026469 Ltd Shanghai Fosun Long March Medic"/>
        <s v="100050676  NV FertiPro"/>
        <s v="100050677  NV Ardena Gent"/>
        <s v="100050678  BV European Technical Trading"/>
        <s v="500026462  Ltd Jiangxi Chusheng Medical Techno"/>
        <s v="100050627  BV Firematch Global"/>
        <s v="100050652  NV Texet Benelux"/>
        <s v="100050670  BV Extradim F.T.C."/>
        <s v="100050682  BV Sunday Homes Belgium"/>
        <s v="500026477  SurCacao PTY Corp"/>
        <s v="500026478  BioQ Pharma Incorporated"/>
        <s v="200008158  BV Holland House Fashion"/>
        <s v="100050690  NV Mega Industrial Engineering"/>
        <s v="500026475  Ltd Ming Global"/>
        <s v="100050137  BV Pure Nature Kitchen"/>
        <s v="100000350  BV Thermo Fisher Scientific"/>
        <s v="500014609  BV Sds"/>
        <s v="600000082  Ministère de la Défense"/>
        <s v="100005097  NV Van Heurck"/>
        <s v="100050675  BV Bepac Belgium"/>
        <s v="100050702  SRL Work N'Build"/>
        <s v="100050732  BV Bestwood"/>
        <s v="200008147  SARL LCH Medical"/>
        <s v="200008175  BV Imetra"/>
        <s v="500026489  Qube Medical Products Sdn Bhd"/>
        <s v="500026491  Ltd Echelon Holdings"/>
        <s v="100022378  BV Cloetens - Delicatessen"/>
        <s v="100019662  NV Novitan"/>
        <s v="100000032  SA 'Bpost''"/>
        <s v="100004333  NV World Courier Belgium"/>
        <s v="100000368  SA Medtronic Belgium"/>
        <s v="100001490  NV Fujirebio Europe"/>
        <s v="100019084  BV Ambassador Arms"/>
        <s v="100021117  BV Be Protection"/>
        <s v="100024685  NV Acertys Healthcare"/>
        <s v="100024688  NV Fresenius Kabi"/>
        <s v="100024695  NV Janssen-Cilag"/>
        <s v="100050734  SA Any-Shape"/>
        <s v="100050745  CommV DEMA-CON"/>
        <s v="500026518  Ltd Chenyang Global Group"/>
        <s v="500026519  Ltd Sino-Eternal SCM (Beijing) Co"/>
        <s v="500026522  Ltd Sinopharm Foreign Trade"/>
        <s v="100005516  BV Immax"/>
        <s v="100050764  BV Purson"/>
        <s v="100050765  SRL Altesia Procurement"/>
        <s v="100050768  VOF Realt"/>
        <s v="200008174  SPA Bioindustria Laboratorio Italia"/>
        <s v="200008191  BV Aspen Oss"/>
        <s v="200008193  SAU Altan Pharmaceuticals"/>
        <s v="400191994  Rosan Jérôme"/>
        <s v="500026503  Ltd Gamma Holding"/>
        <s v="100025259  NV Sandoz"/>
        <s v="100050728  NV BT Projects"/>
        <s v="200008179  D.O.O. Medical Intertrade"/>
        <s v="200008188  BV Teva Api"/>
        <s v="500025596  SNC Swing"/>
        <s v="500026543  Sinopharm Fortune Way Company"/>
        <s v="100000284  NV DiaSorin"/>
        <s v="100000849  NV Etablissementen Dumortier"/>
        <s v="100001080  NV Sign &amp; Display"/>
        <s v="100047374  BV QRS Healthcare Belgium"/>
        <s v="100050770  BV Dester"/>
        <s v="200008180  GmbH EVER Valinject"/>
        <s v="200008181  SA Cooper Pharmaceuticals"/>
        <s v="200008198  GmbH Cheplapharm Arzneimittel"/>
        <s v="500022990  VZW Idewe"/>
        <s v="500026496  Ltd Qingdao LuoTa Fund Management"/>
        <s v="300031177  Carolien Sonck"/>
        <s v="100026151  BV Mylan"/>
        <s v="200008184  Kft Pátriapharma"/>
        <s v="100050725  BV Accord Healthcare"/>
        <s v="200008201  SRL Rompharm Company"/>
        <s v="200008151  GmbH Korchina Logistics Germany"/>
        <s v="200008209  SA Ansell"/>
        <s v="500026479  Ltd Chengdu Maipu International Inf"/>
        <s v="100000522  SA SGS Lab Simon"/>
        <s v="100005620  VZW Centexbel"/>
        <s v="100022614  NV H. Essers Transport Company"/>
        <s v="100049753 NV Fac Secundum Artem Magis Pharma"/>
        <s v="100050787  SRL Rychem Group"/>
        <s v="500026443  Ltd Shenzhen Onetouch Business Serv"/>
        <s v="100000713  BV 3M Belgium"/>
        <s v="100000926  NV Arseus Hospital"/>
        <s v="100047795  BV Cardinal Health Belgium 505"/>
        <s v="200001133  BV Baseclear (Biogazelle)"/>
        <s v="200008216  GmbH Hikma Pharma"/>
        <s v="100003039  SA Labconsult"/>
        <s v="100004347  NV DHL Global Forwarding"/>
        <s v="100050825  SA Catalent Belgium"/>
        <s v="200008170  Ltd Johnsons Healthcare"/>
        <s v="100001542  NV Becton Dickinson Benelux"/>
        <s v="100034341  NV Eca"/>
        <s v="200005896  BV Intersurgical Benelux"/>
        <s v="400000587  Yves Van Laethem"/>
        <s v="500026589  DNA Genotek Inc"/>
        <s v="500002616  VZW Smals"/>
        <s v="100000274  SA Hospithera"/>
        <s v="100004322 NV B. Braun Medical"/>
        <s v="100019221  NV Dräger Medical Belgium"/>
        <s v="100022295  SA Vygon"/>
        <s v="100048606  BU ENT Ambu BV"/>
        <s v="100050636 SC MSF Supply"/>
        <s v="100000130 NV PR Proximus"/>
        <s v="100033009  BV Deny Cargo"/>
        <s v="300001755  Claes Gino"/>
        <s v="100029586  NV Drukkerij Baete"/>
        <s v="100000715  NV Dhl International"/>
        <s v="100025637  NV Nutricia België"/>
        <s v="300021850  Van der Auwera Marcel"/>
        <s v="100000238  NV Fujitsu Technology Solutions"/>
        <s v="100050934  BV Amaron"/>
        <s v="100012685  FUP CER-Groupe"/>
        <s v="200008234  Ltd International Transport &amp; Shipp"/>
        <s v="500026476 Ltd Weihai Textile Group Co (DISHANG)"/>
        <s v="200008266  Ltd Amedica Group"/>
        <s v="100050937 NV Mainfreight"/>
        <s v="100023313  SA Laboratoires Sterop"/>
        <s v="100050837  SRL Chez Jef"/>
        <s v="100003265  NV Realdolmen"/>
        <s v="600000646 SERVFEDE SCTA"/>
        <s v="100050924  SC Dalberg Data Insights"/>
        <s v="100019353  NV Merak"/>
        <s v="100023257  NV MIPS"/>
        <s v="100049647  NV Belgian Mobile ID"/>
        <s v="100050722  SRL Ets. Emmanuel  Coutrez"/>
        <s v="100050869  BV Dexmach"/>
        <s v="100050874  NV UgenTec"/>
        <s v="100050947  NV Biogazelle"/>
        <s v="100047342  ENT E Amazon Web Services EMEA SARL"/>
        <s v="200008302  Ltd SGS-CSTC Standars Technical Ser"/>
        <s v="100003004 SA Abbott"/>
        <s v="100016033  NV Ortho-Clinical Diagnostics"/>
        <s v="100003235  SA Redcorp"/>
        <s v="100048259  SA Cenexi - Laboratoires Thissen"/>
        <s v="100051133  NV Medista"/>
        <s v="100051150  SA Zentech"/>
        <s v="500000232  ASBL CLL Bruxelles"/>
        <s v="100000667  BV Life Technologies Europe B.v."/>
        <s v="200001800  SAS Fisher et Paykel Healthcare"/>
        <s v="100051191  NV Cerba Research"/>
        <s v="200007915  BV Saas Now"/>
        <s v="700000191  ETSPUBLI Université de Liège"/>
        <s v="100014700 NV Materialise"/>
        <s v="100051209  BV The Boston Consulting Group"/>
        <s v="200008012 SA Presence Communications"/>
        <s v="100051205 SA L.A.C.H.S."/>
        <s v="100051177 NV Ghent Handling and Distribution"/>
        <s v="700001063 AFJ Université Libre de Bruxelles"/>
        <s v="700001093 AV Universiteit Antwerpen"/>
        <s v="500026800 Ltd Wuxi Nest Biotechnology"/>
        <s v="100000780 NV Mettler-Toledo"/>
        <s v="100001052 NV SAS Institute"/>
        <s v="100001542 NV Becton Dickinson Benelux"/>
        <s v="100002444  CVBA Deloitte Consulting &amp; Advisory"/>
        <s v="100007354 SCRL Ets. Guy Magermans &amp; Cie"/>
        <s v="100033328 SA Phil - Fonteyne The Kitchen"/>
        <s v="100014352 NV Drukkerij Baete"/>
        <s v="100025004 NV Cook Belgium"/>
        <s v="100025731 SA Medeco"/>
        <s v="100000667 BV Life Technologies Europe B.v. THERMOFISHER"/>
        <s v="100000949 BV Tecan Benelux"/>
        <s v="200008225 Ltd Macarthys Laboratories"/>
        <s v="600000012 SPF BUZA"/>
        <s v="100000276 NV DSV Air and Sea"/>
        <s v="100050878 SRL Hygiene &amp; Expertise"/>
        <s v="100051384 NV Beeple"/>
        <s v="100022626 SA Pfizer"/>
        <s v="500025662 BV Eyskens &amp; Segers"/>
        <s v="100049832 BV The Middle Men"/>
        <s v="200008450  BV Bioq Pharma"/>
        <s v="100009985 NV Mainfreight Forwarding Belgium"/>
        <s v="100007132 SA Ziegler"/>
        <s v="100000350 BV Thermo Fisher Scientific"/>
        <s v="100000872 BV Sarstedt"/>
        <s v="100001024 BV VWR International"/>
        <s v="100001215 SA Analis"/>
        <s v="100003017 SA Diagenode"/>
        <s v="100047342 ENT E Amazon Web Services EMEA SARL"/>
        <s v="100036452 SA Glaxosmithkline Biologicals"/>
        <s v="100050676 NV FertiPro"/>
        <s v="200008247 GmbH Zymo Research Europe"/>
        <s v="GE100 Engagem. provisionnel/Provision. Va"/>
        <s v="100000674 BV Greiner Bio-One"/>
        <s v="100018790 BV Airhotel Belgium"/>
        <s v="100051589 BV DCTS"/>
        <s v="100016279 BV Abbott Rapid Diagnostics"/>
        <s v="200008515 SA Biosynex"/>
        <s v="200001538 GmbH Nal Von Minden"/>
        <s v="100041185  NV JAS Forwarding Worldwide (Belgiu"/>
        <s v="100041730 Eurofins"/>
        <s v="100042733  NV Siemens Healthcare"/>
        <s v="100043124 CV Deloitte Belastingsconsulenten"/>
        <s v="100050589 BV Belscan Continental"/>
        <s v="N/A"/>
        <s v="GE100 Engagem. provisionnel/Provision. "/>
        <s v="100051604 SRL Ajimex"/>
        <s v="100033883 BV Gilead Sciences Belgium"/>
        <m/>
        <s v="200003576 BV Gilson International"/>
        <s v="100051177  NV Ghent Handling and Distribution - KATOENNATIE"/>
        <s v="200008210  Primex Pharmaceuticals Oy"/>
        <s v="200008524 Ltd SureScreen Diagnostics"/>
        <s v="700003447 BIPO Commissie van de Europese Unie"/>
        <s v="500026801 Ltd Suzhou Conrem Biomedical Techno"/>
        <s v="500027028 Ltd Biocomma"/>
        <s v="ameda"/>
        <s v="Analis SA"/>
        <s v="coordinatie en ondersteuning beleid (1arts SW31 + 2 medewerkers SW21)"/>
        <s v="Diagenode &amp; Thermofisher (Life Sciences) , PromcomCure, Perkin Elmer"/>
        <s v="Diagenode, Fertipro, Greiner, Ardena, Fujirebio"/>
        <s v="EU Emergency Support Instrument - Mobility Package"/>
        <s v="Healthconnect"/>
        <s v="HES42411- Organisation of Johnson Healthcare shipment from Essers-China to Medista"/>
        <s v="marché public sérum  - fournisseur inconnu"/>
        <s v="MLS (Copan), Belscan, BD &amp; Greiner, Zig-Zag, CleanMo"/>
        <s v="Prime solidarité subside"/>
        <s v="procédure MP en cours"/>
        <s v="SMALS "/>
        <s v="strategische stock en beheer"/>
        <s v="Subside ambulance"/>
        <s v="Thermofisher"/>
        <s v="Thermofisher (Life Sciences) car doit être compatible avec équipements TF QS-5"/>
        <s v="Thermofisher, Diagenode,"/>
        <s v="Thermofisher, Merck, StarLab, VWR"/>
        <s v="Thermofisher; VWR, Merck"/>
        <s v="U Ghent"/>
        <s v="Van Bael et Bellis"/>
        <s v="Vergoeding test industrial plateforme - SOLDE"/>
        <s v="Verhogen Testcapaciteit"/>
        <s v="VWR International"/>
        <s v="Zymo &amp; Bio-Trading"/>
        <s v="100047342  ENT E Amazon Web Service"/>
        <s v="100039990  BV Flyer"/>
        <s v="100023257 NV MIPS"/>
        <s v="Nouveau marché"/>
        <s v="Cronos / Videolabs"/>
        <s v="100050874 NV UgenTec"/>
      </sharedItems>
    </cacheField>
    <cacheField name="Montant non-engagé" numFmtId="164">
      <sharedItems containsBlank="1" containsMixedTypes="1" containsNumber="1" minValue="-8575805.7200000007" maxValue="50573000"/>
    </cacheField>
    <cacheField name="Avance" numFmtId="0">
      <sharedItems containsBlank="1" containsMixedTypes="1" containsNumber="1" minValue="0" maxValue="60356.75"/>
    </cacheField>
    <cacheField name="Accord IF" numFmtId="0">
      <sharedItems containsDate="1" containsBlank="1" containsMixedTypes="1" minDate="2020-01-15T00:00:00" maxDate="2020-11-17T00:00:00"/>
    </cacheField>
    <cacheField name="Référence RANVA" numFmtId="0">
      <sharedItems containsDate="1" containsBlank="1" containsMixedTypes="1" minDate="1899-12-31T17:16:04" maxDate="1900-01-10T11:36:04"/>
    </cacheField>
    <cacheField name="Liste CM" numFmtId="0">
      <sharedItems containsBlank="1"/>
    </cacheField>
    <cacheField name="Approb CM" numFmtId="0">
      <sharedItems containsDate="1" containsBlank="1" containsMixedTypes="1" minDate="2020-02-07T00:00:00" maxDate="2020-09-12T00:00:00"/>
    </cacheField>
    <cacheField name="A charge provision?" numFmtId="0">
      <sharedItems containsBlank="1" count="6">
        <m/>
        <s v="non"/>
        <s v="oui"/>
        <s v="Oui (dossier en cours)"/>
        <s v="REFUSE"/>
        <s v="oui (en cours-" u="1"/>
      </sharedItems>
    </cacheField>
    <cacheField name="Appel à provision nécessaire?" numFmtId="0">
      <sharedItems containsBlank="1"/>
    </cacheField>
    <cacheField name="Avis Ministre VDB sur appel provision" numFmtId="0">
      <sharedItems containsBlank="1"/>
    </cacheField>
    <cacheField name="Avis Ministre VDB sur imputation sur la provision" numFmtId="0">
      <sharedItems containsBlank="1"/>
    </cacheField>
    <cacheField name="Avis IF sur imputation provision" numFmtId="0">
      <sharedItems containsDate="1" containsBlank="1" containsMixedTypes="1" minDate="2020-08-07T00:00:00" maxDate="2020-11-25T00:00:00"/>
    </cacheField>
    <cacheField name="Accord Min Bud sur imputation provision" numFmtId="0">
      <sharedItems containsDate="1" containsBlank="1" containsMixedTypes="1" minDate="1899-12-31T00:00:00" maxDate="2020-11-17T00:00:00"/>
    </cacheField>
    <cacheField name="Strat lancement" numFmtId="0">
      <sharedItems/>
    </cacheField>
    <cacheField name="Statut lancement" numFmtId="0">
      <sharedItems/>
    </cacheField>
    <cacheField name="OK approb" numFmtId="0">
      <sharedItems/>
    </cacheField>
    <cacheField name="Fournisseur" numFmtId="0">
      <sharedItems containsBlank="1" containsMixedTypes="1" containsNumber="1" containsInteger="1" minValue="700001063" maxValue="700001093" count="286">
        <s v="100013113"/>
        <s v="100027654"/>
        <s v="500001348"/>
        <s v="300000014"/>
        <s v="600000680"/>
        <s v="100030003"/>
        <s v="100023266"/>
        <s v="100028433"/>
        <s v="100000650"/>
        <s v="100044715"/>
        <s v="100000770"/>
        <s v="100035593"/>
        <s v="100050407"/>
        <s v="GE100"/>
        <s v="100030558"/>
        <s v="100000386"/>
        <s v="200007137"/>
        <s v="100050468"/>
        <s v="100050467"/>
        <s v="100014057"/>
        <s v="100042305"/>
        <s v="100000667"/>
        <s v="500021035"/>
        <s v="100018451"/>
        <s v="500026426"/>
        <s v="100001145"/>
        <s v="500003663"/>
        <s v="500026422"/>
        <s v="500026429"/>
        <s v="500026431"/>
        <s v="100050590"/>
        <s v="100001431"/>
        <s v="100050589"/>
        <s v="100001654"/>
        <s v="400190908"/>
        <s v="500026441"/>
        <s v="500026442"/>
        <s v="600000646"/>
        <s v="100050510"/>
        <s v="500026443"/>
        <s v="500026446"/>
        <s v="100033059"/>
        <s v="100050634"/>
        <s v="100050640"/>
        <s v="100050644"/>
        <s v="100050646"/>
        <s v="200007726"/>
        <s v="200008146"/>
        <s v="100000505"/>
        <s v="100040297"/>
        <s v="100050653"/>
        <s v="100050654"/>
        <s v="100050655"/>
        <s v="100050656"/>
        <s v="100050659"/>
        <s v="500026448"/>
        <s v="500026461"/>
        <s v="600000037"/>
        <s v="100001548"/>
        <s v="100015920"/>
        <s v="100020816"/>
        <s v="100050660"/>
        <s v="500026467"/>
        <s v="500026469"/>
        <s v="100050676"/>
        <s v="100050677"/>
        <s v="100050678"/>
        <s v="500026462"/>
        <s v="100050627"/>
        <s v="100050652"/>
        <s v="100050670"/>
        <s v="100050682"/>
        <s v="500026477"/>
        <s v="500026478"/>
        <s v="200008158"/>
        <s v="100050690"/>
        <s v="500026475"/>
        <s v="100050137"/>
        <s v="100000350"/>
        <s v="500014609"/>
        <s v="600000082"/>
        <s v="100005097"/>
        <s v="100050675"/>
        <s v="100050702"/>
        <s v="100050732"/>
        <s v="200008147"/>
        <s v="200008175"/>
        <s v="500026489"/>
        <s v="500026491"/>
        <s v="100022378"/>
        <s v="100019662"/>
        <s v="100000032"/>
        <s v="100004333"/>
        <s v="100000368"/>
        <s v="100001490"/>
        <s v="100019084"/>
        <s v="100021117"/>
        <s v="100024685"/>
        <s v="100024688"/>
        <s v="100024695"/>
        <s v="100050734"/>
        <s v="100050745"/>
        <s v="500026518"/>
        <s v="500026519"/>
        <s v="500026522"/>
        <s v="100005516"/>
        <s v="100050764"/>
        <s v="100050765"/>
        <s v="100050768"/>
        <s v="200008174"/>
        <s v="200008191"/>
        <s v="200008193"/>
        <s v="400191994"/>
        <s v="500026503"/>
        <s v="100025259"/>
        <s v="100050728"/>
        <s v="200008179"/>
        <s v="200008188"/>
        <s v="500025596"/>
        <s v="500026543"/>
        <s v="100000284"/>
        <s v="100000849"/>
        <s v="100001080"/>
        <s v="100047374"/>
        <s v="100050770"/>
        <s v="200008180"/>
        <s v="200008181"/>
        <s v="200008198"/>
        <s v="500022990"/>
        <s v="500026496"/>
        <s v="300031177"/>
        <s v="100026151"/>
        <s v="200008184"/>
        <s v="100050725"/>
        <s v="200008201"/>
        <s v="200008151"/>
        <s v="200008209"/>
        <s v="500026479"/>
        <s v="100000522"/>
        <s v="100005620"/>
        <s v="100022614"/>
        <s v="100049753"/>
        <s v="100050787"/>
        <s v="100000713"/>
        <s v="100000926"/>
        <s v="100047795"/>
        <s v="200001133"/>
        <s v="200008216"/>
        <s v="100003039"/>
        <s v="100004347"/>
        <s v="100050825"/>
        <s v="200008170"/>
        <s v="100001542"/>
        <s v="100034341"/>
        <s v="200005896"/>
        <s v="400000587"/>
        <s v="500026589"/>
        <s v="500002616"/>
        <s v="100000274"/>
        <s v="100004322"/>
        <s v="100019221"/>
        <s v="100022295"/>
        <s v="100048606"/>
        <s v="100050636"/>
        <s v="100000130"/>
        <s v="100033009"/>
        <s v="300001755"/>
        <s v="100029586"/>
        <s v="100000715"/>
        <s v="100025637"/>
        <s v="300021850"/>
        <s v="100000238"/>
        <s v="100050934"/>
        <s v="100012685"/>
        <s v="200008234"/>
        <s v="500026476"/>
        <s v="200008266"/>
        <s v="100050937"/>
        <s v="100023313"/>
        <s v="100050837"/>
        <s v="100003265"/>
        <s v="100050924"/>
        <s v="100019353"/>
        <s v="100023257"/>
        <s v="100049647"/>
        <s v="100050722"/>
        <s v="100050869"/>
        <s v="100050874"/>
        <s v="100050947"/>
        <s v="100047342"/>
        <s v="200008302"/>
        <s v="100003004"/>
        <s v="100016033"/>
        <s v="100003235"/>
        <s v="100048259"/>
        <s v="100051133"/>
        <s v="100051150"/>
        <s v="500000232"/>
        <s v="200001800"/>
        <s v="100051191"/>
        <s v="200007915"/>
        <s v="700000191"/>
        <s v="100014700"/>
        <s v="100002146"/>
        <s v="200008012"/>
        <s v="100051205"/>
        <s v="100051177"/>
        <s v="700001063"/>
        <s v="700001093"/>
        <s v="500026800"/>
        <m/>
        <s v="100000780"/>
        <s v="100002444"/>
        <s v="100007354"/>
        <s v="100033328"/>
        <s v="100014352"/>
        <s v="100025004"/>
        <s v="100025731"/>
        <s v="100000949"/>
        <s v="200008225"/>
        <s v="600000012"/>
        <s v="100000276"/>
        <s v="100050878"/>
        <s v="100051384"/>
        <s v="100022626"/>
        <s v="500025662"/>
        <s v="100049832"/>
        <s v="100009985"/>
        <s v="100009537"/>
        <s v="100007132"/>
        <s v="100000872"/>
        <s v="100001024"/>
        <s v="100001215"/>
        <s v="100003017"/>
        <s v="100036452"/>
        <s v="200008247"/>
        <s v="100000674"/>
        <s v="100018790"/>
        <s v="100051589"/>
        <s v="100016279"/>
        <s v="200008515"/>
        <s v="200001538"/>
        <s v="100041185"/>
        <s v="100043124"/>
        <s v="100049559"/>
        <s v="400003980"/>
        <s v="400005136"/>
        <s v="400125710"/>
        <s v="500000058"/>
        <s v="500000219"/>
        <s v="500000560"/>
        <s v="500000610"/>
        <s v="500000657"/>
        <s v="500000733"/>
        <s v="500000745"/>
        <s v="500001349"/>
        <s v="500001355"/>
        <s v="500001998"/>
        <s v="500002856"/>
        <s v="500002930"/>
        <s v="500003507"/>
        <s v="500019434"/>
        <s v="500019670"/>
        <s v="500024174"/>
        <s v="700002712"/>
        <s v="700002719"/>
        <s v="100051604"/>
        <s v="100033883"/>
        <s v="200003576"/>
        <s v="100051209"/>
        <s v="200008210"/>
        <s v="100000359"/>
        <s v="100051638"/>
        <s v="600002057"/>
        <s v="200008524"/>
        <s v="700003447"/>
        <s v="500026801"/>
        <s v="500027028"/>
        <s v="500026933"/>
        <s v="100051272"/>
        <s v="100040803"/>
        <s v="500015452"/>
        <s v="400174781"/>
        <s v="400012560"/>
        <n v="700001063" u="1"/>
        <n v="700001093" u="1"/>
      </sharedItems>
    </cacheField>
    <cacheField name="Nº pièce référence" numFmtId="0">
      <sharedItems containsBlank="1" containsMixedTypes="1" containsNumber="1" containsInteger="1" minValue="4500668775" maxValue="4500702672" count="498">
        <s v="4500655148"/>
        <s v="4500655608"/>
        <s v="4500655823"/>
        <s v="4500657271"/>
        <s v="4500657757"/>
        <s v="4500658922"/>
        <s v="4500661894"/>
        <s v="4500662220"/>
        <s v="4500662930"/>
        <s v="4500663153"/>
        <s v="4500663413"/>
        <s v="4500663411"/>
        <s v="4500664029"/>
        <s v="4500664054"/>
        <s v="4500663766"/>
        <s v="4500664195"/>
        <s v="4500664217"/>
        <s v="4500664567"/>
        <s v="4500664470"/>
        <s v="4500664588"/>
        <s v="4500664869"/>
        <s v="4500666588"/>
        <s v="4500665126"/>
        <s v="4500665127"/>
        <s v="4500665405"/>
        <s v="4500665606"/>
        <s v="4500666037"/>
        <s v="4500666131"/>
        <s v="4500666355"/>
        <s v="4500697667"/>
        <s v="4500666439"/>
        <s v="4500666679"/>
        <s v="4500666868"/>
        <s v="4500667104"/>
        <s v="4500667129"/>
        <s v="4500667115"/>
        <s v="4500667113"/>
        <s v="4500667220"/>
        <s v="4500667289"/>
        <s v="4500667510"/>
        <s v="4500667702"/>
        <s v="4500667720"/>
        <s v="4500668011"/>
        <s v="4500668024"/>
        <s v="4500667872"/>
        <s v="4500667865"/>
        <s v="4500667854"/>
        <s v="4500668237"/>
        <s v="4500668056"/>
        <s v="4500668077"/>
        <s v="4500668204"/>
        <s v="4500668489"/>
        <s v="4500668492"/>
        <s v="4500668462"/>
        <s v="4500668491"/>
        <s v="4500668504"/>
        <s v="4500668503"/>
        <s v="4500668578"/>
        <s v="4500668595"/>
        <s v="4500668602"/>
        <s v="4500668697"/>
        <s v="4500668651"/>
        <s v="4500668681"/>
        <s v="4500668735"/>
        <s v="4500668883"/>
        <s v="4500668729"/>
        <s v="4500668915"/>
        <s v="4500668892"/>
        <s v="4500668888"/>
        <s v="4500668881"/>
        <s v="4500668797"/>
        <s v="4500668872"/>
        <s v="4500668948"/>
        <s v="4500668889"/>
        <s v="4500668868"/>
        <s v="4500669020"/>
        <s v="4500669027"/>
        <s v="4500669039"/>
        <s v="4500669065"/>
        <s v="4500669133"/>
        <s v="4500668985"/>
        <s v="4500669130"/>
        <s v="4500669055"/>
        <s v="4500669126"/>
        <s v="4500669339"/>
        <s v="4500669350"/>
        <s v="4500669352"/>
        <s v="4500669372"/>
        <s v="4500669187"/>
        <s v="4500669494"/>
        <s v="4500669458"/>
        <s v="4500669483"/>
        <s v="4500669497"/>
        <s v="4500669566"/>
        <s v="4500669554"/>
        <s v="4500669573"/>
        <s v="4500669486"/>
        <s v="4500669471"/>
        <s v="4500669557"/>
        <s v="4500669594"/>
        <s v="4500669596"/>
        <s v="4500669604"/>
        <s v="4500669611"/>
        <s v="4500669741"/>
        <s v="4500670381"/>
        <s v="4500670515"/>
        <s v="4500670643"/>
        <s v="4500670730"/>
        <s v="4500670732"/>
        <s v="4500670734"/>
        <s v="4500670641"/>
        <s v="4500670679"/>
        <s v="4500670929"/>
        <s v="4500670938"/>
        <s v="4500670978"/>
        <s v="4500670970"/>
        <s v="4500670975"/>
        <s v="4500671014"/>
        <s v="4500671026"/>
        <s v="4500671003"/>
        <s v="4500671000"/>
        <s v="4500671020"/>
        <s v="4500670956"/>
        <s v="4500670965"/>
        <s v="4500671035"/>
        <s v="4500671260"/>
        <s v="4500671266"/>
        <s v="4500671271"/>
        <s v="4500671275"/>
        <s v="4500671247"/>
        <s v="4500671158"/>
        <s v="4500671417"/>
        <s v="4500671405"/>
        <s v="4500671322"/>
        <s v="4500671466"/>
        <s v="4500671660"/>
        <s v="4500697673"/>
        <s v="4500671557"/>
        <s v="4500671639"/>
        <s v="4500671580"/>
        <s v="4500671548"/>
        <s v="4500671564"/>
        <s v="4500671586"/>
        <s v="4500671487"/>
        <s v="4500671516"/>
        <s v="4500671674"/>
        <s v="4500671570"/>
        <s v="4500671657"/>
        <s v="4500671651"/>
        <s v="4500671647"/>
        <s v="4500671780"/>
        <s v="4500671696"/>
        <s v="4500671812"/>
        <s v="4500671695"/>
        <s v="4500671699"/>
        <s v="4500671701"/>
        <s v="4500671841"/>
        <s v="4500671771"/>
        <s v="4500671742"/>
        <s v="4500671847"/>
        <s v="4500671698"/>
        <s v="4500671791"/>
        <s v="4500671757"/>
        <s v="4500672010"/>
        <s v="4500672094"/>
        <s v="4500672097"/>
        <s v="4500672084"/>
        <s v="4500672044"/>
        <s v="4500672115"/>
        <s v="4500672067"/>
        <s v="4500672304"/>
        <s v="4500672244"/>
        <s v="4500672260"/>
        <s v="4500672164"/>
        <s v="4500672268"/>
        <s v="4500672277"/>
        <s v="4500672312"/>
        <s v="4500672318"/>
        <s v="4500672239"/>
        <s v="4500672272"/>
        <s v="4500672172"/>
        <s v="4500672347"/>
        <s v="4500672173"/>
        <s v="4500672217"/>
        <s v="4500672337"/>
        <s v="4500672227"/>
        <s v="4500672229"/>
        <s v="4500672341"/>
        <s v="4500672327"/>
        <s v="4500697676"/>
        <s v="4500672407"/>
        <s v="4500672548"/>
        <s v="4500672454"/>
        <s v="4500672377"/>
        <s v="4500672428"/>
        <s v="4500672560"/>
        <s v="4500672541"/>
        <s v="4500672750"/>
        <s v="4500672756"/>
        <s v="4500672767"/>
        <s v="4500672949"/>
        <s v="4500672909"/>
        <s v="4500672858"/>
        <s v="4500672955"/>
        <s v="4500672971"/>
        <s v="4500673117"/>
        <s v="4500673080"/>
        <s v="4500673109"/>
        <s v="4500673302"/>
        <s v="4500673321"/>
        <s v="4500673298"/>
        <s v="4500673328"/>
        <s v="4500673337"/>
        <s v="4500673252"/>
        <s v="4500673330"/>
        <s v="4500673548"/>
        <s v="4500673583"/>
        <s v="4500673614"/>
        <s v="4500673472"/>
        <s v="4500673473"/>
        <s v="4500673476"/>
        <s v="4500673477"/>
        <s v="4500673516"/>
        <s v="4500673635"/>
        <s v="4500673545"/>
        <s v="4500673527"/>
        <s v="4500673537"/>
        <s v="4500673593"/>
        <s v="4500673829"/>
        <s v="4500673808"/>
        <s v="4500673818"/>
        <s v="4500673823"/>
        <s v="4500673869"/>
        <s v="4500673827"/>
        <s v="4500673810"/>
        <s v="4500673840"/>
        <s v="4500673845"/>
        <s v="4500674130"/>
        <s v="4500674068"/>
        <s v="4500673961"/>
        <s v="4500674077"/>
        <s v="4500674145"/>
        <s v="4500673937"/>
        <s v="4500674183"/>
        <s v="4500674190"/>
        <s v="4500674198"/>
        <s v="4500674207"/>
        <s v="4500674454"/>
        <s v="4500674620"/>
        <s v="4500674633"/>
        <s v="4500697680"/>
        <s v="4500674613"/>
        <s v="4500674630"/>
        <s v="4500674687"/>
        <s v="4500674568"/>
        <s v="4500674681"/>
        <s v="4500674622"/>
        <s v="4500674602"/>
        <s v="4500674626"/>
        <s v="4500674696"/>
        <s v="4500675029"/>
        <s v="4500675076"/>
        <s v="4500675244"/>
        <s v="4500675095"/>
        <s v="4500675269"/>
        <s v="4500675855"/>
        <s v="4500675681"/>
        <s v="4500675672"/>
        <s v="4500675676"/>
        <s v="4500675811"/>
        <s v="4500675746"/>
        <s v="4500676001"/>
        <s v="4500676260"/>
        <s v="4500676227"/>
        <s v="4500676450"/>
        <s v="4500676436"/>
        <s v="4500676496"/>
        <s v="4500676467"/>
        <s v="4500676765"/>
        <s v="4500676744"/>
        <s v="4500676625"/>
        <s v="4500676859"/>
        <s v="4500676851"/>
        <s v="4500676923"/>
        <s v="4500677218"/>
        <s v="4500677215"/>
        <s v="4500677219"/>
        <s v="4500677345"/>
        <s v="4500677447"/>
        <s v="4500677963"/>
        <s v="4500677973"/>
        <s v="4500677884"/>
        <s v="4500678241"/>
        <s v="4500678169"/>
        <s v="4500678442"/>
        <s v="4500678841"/>
        <s v="4500678813"/>
        <s v="4500678888"/>
        <s v="4500679430"/>
        <s v="4500679445"/>
        <s v="4500679494"/>
        <s v="4500679907"/>
        <s v="4500680672"/>
        <s v="4500680528"/>
        <s v="4500680532"/>
        <s v="4500680742"/>
        <s v="4500680679"/>
        <s v="4500680764"/>
        <s v="4500680765"/>
        <s v="4500680739"/>
        <s v="4500680682"/>
        <s v="4500680763"/>
        <s v="4500680762"/>
        <s v="4500680749"/>
        <s v="4500680848"/>
        <s v="4500680746"/>
        <s v="4500680962"/>
        <s v="4500681321"/>
        <s v="4500681641"/>
        <s v="4500681534"/>
        <s v="4500682165"/>
        <s v="4500682212"/>
        <s v="4500682970"/>
        <s v="4500683031"/>
        <s v="4500683028"/>
        <s v="4500683264"/>
        <s v="4500683293"/>
        <s v="4500683304"/>
        <s v="4500683326"/>
        <s v="4500683822"/>
        <s v="4500684058"/>
        <s v="4500684028"/>
        <s v="4500684061"/>
        <s v="4500684261"/>
        <s v="4500684278"/>
        <s v="4500684202"/>
        <s v="4500684274"/>
        <s v="4500684248"/>
        <s v="4500684767"/>
        <s v="4500701235"/>
        <s v="4500685182"/>
        <s v="4500685082"/>
        <s v="4500685177"/>
        <s v="4500685290"/>
        <s v="4500685392"/>
        <s v="4500685894"/>
        <s v="4500686149"/>
        <s v="4500686256"/>
        <s v="4500686245"/>
        <s v="4500686349"/>
        <s v="4500702672"/>
        <s v="4500699625"/>
        <s v="4500687186"/>
        <m/>
        <s v="4500703882"/>
        <s v="4500672447"/>
        <s v="4500700045"/>
        <s v="4500687185"/>
        <s v="4500687238"/>
        <s v="4500687602"/>
        <s v="4500688036"/>
        <s v="4500688032"/>
        <s v="4500689013"/>
        <s v="4500689030"/>
        <s v="4500688802"/>
        <s v="4500688882"/>
        <s v="4500689224"/>
        <s v="4500689190"/>
        <s v="4500689393"/>
        <s v="4500689614"/>
        <s v="4500690318"/>
        <s v="4500692318"/>
        <s v="4500692159"/>
        <s v="4500692374"/>
        <s v="4500692636"/>
        <s v="4500701233"/>
        <s v="4500692782"/>
        <s v="4500692854"/>
        <s v="4500698481"/>
        <s v="4500693737"/>
        <s v="4500678119"/>
        <s v="4500693747"/>
        <s v="4500694204"/>
        <s v="4500694211"/>
        <s v="4500694181"/>
        <s v="4500694154"/>
        <s v="4500694104"/>
        <s v="4500694193"/>
        <s v="4500694195"/>
        <s v="4500694201"/>
        <s v="4500694216"/>
        <s v="4500694222"/>
        <s v="4500694226"/>
        <s v="4500694169"/>
        <s v="4500694136"/>
        <s v="4500694109"/>
        <s v="4500694129"/>
        <s v="4500693969"/>
        <s v="4500700136"/>
        <s v="4500694186"/>
        <s v="4500694094"/>
        <s v="4500694883"/>
        <s v="4500696459"/>
        <s v="4500696590"/>
        <s v="4500697212"/>
        <s v="4500697284"/>
        <s v="4500697397"/>
        <s v="4500697539"/>
        <s v="4500697541"/>
        <s v="4500681592"/>
        <s v="4500665132"/>
        <s v="4500701677"/>
        <s v="4500693110"/>
        <s v="4500684008"/>
        <s v="4500694227"/>
        <s v="4500697770"/>
        <s v="4500697817"/>
        <s v="4500697792"/>
        <s v="4500697789"/>
        <s v="4500697821"/>
        <s v="4500697797"/>
        <s v="4500697807"/>
        <s v="4500697815"/>
        <s v="4500697820"/>
        <s v="4500697802"/>
        <s v="4500697819"/>
        <s v="4500697800"/>
        <s v="4500697794"/>
        <s v="4500697806"/>
        <s v="4500697788"/>
        <s v="4500697801"/>
        <s v="4500697818"/>
        <s v="4500697798"/>
        <s v="4500697810"/>
        <s v="4500697808"/>
        <s v="4500697804"/>
        <s v="4500697811"/>
        <s v="4500697803"/>
        <s v="4500697813"/>
        <s v="4500697812"/>
        <s v="4500697809"/>
        <s v="4500697805"/>
        <s v="4500697791"/>
        <s v="4500697814"/>
        <s v="4500697868"/>
        <s v="4500698161"/>
        <s v="4500698657"/>
        <s v="4500699193"/>
        <s v="4500698979"/>
        <s v="4500699192"/>
        <s v="4500693726"/>
        <s v="4500699819"/>
        <s v="4500699721"/>
        <s v="4500699723"/>
        <s v="4500699752"/>
        <s v="4500684919"/>
        <s v="4500674629"/>
        <s v="4500699771"/>
        <s v="4500698636"/>
        <s v="4500700057"/>
        <s v="4500671679"/>
        <s v="4500701076"/>
        <s v="4500701521"/>
        <s v="4500698339"/>
        <s v="4500698980"/>
        <s v="4500686354"/>
        <s v="4500699271"/>
        <s v="4500699816"/>
        <s v="4500686361"/>
        <s v="4500688334"/>
        <s v="4500690022"/>
        <s v="4500691528"/>
        <s v="4500699440"/>
        <s v="4500702097"/>
        <s v="4500702847"/>
        <s v="4500703605"/>
        <s v="4500677449"/>
        <s v="4500703309"/>
        <s v="4500704488"/>
        <s v="4500704511"/>
        <s v="4500704540"/>
        <n v="4500702672" u="1"/>
        <n v="4500686349" u="1"/>
        <n v="4500701235" u="1"/>
        <n v="4500698980" u="1"/>
        <n v="4500686256" u="1"/>
        <n v="4500686149" u="1"/>
        <n v="4500686354" u="1"/>
        <n v="4500684008" u="1"/>
        <n v="4500697541" u="1"/>
        <n v="4500694109" u="1"/>
        <n v="4500686245" u="1"/>
        <n v="4500701521" u="1"/>
        <n v="4500668775" u="1"/>
        <n v="4500699723" u="1"/>
        <n v="4500680764" u="1"/>
        <n v="4500693747" u="1"/>
        <n v="4500696590" u="1"/>
      </sharedItems>
    </cacheField>
    <cacheField name="Poste de réf." numFmtId="0">
      <sharedItems containsBlank="1" containsMixedTypes="1" containsNumber="1" containsInteger="1" minValue="10" maxValue="30" count="15">
        <s v="20"/>
        <s v="30"/>
        <s v="10"/>
        <s v="40"/>
        <s v="50"/>
        <s v="60"/>
        <s v="70"/>
        <s v="80"/>
        <s v="90"/>
        <n v="10"/>
        <n v="20"/>
        <n v="30"/>
        <m/>
        <s v="100"/>
        <s v="110"/>
      </sharedItems>
    </cacheField>
    <cacheField name="Date chargement" numFmtId="14">
      <sharedItems containsNonDate="0" containsDate="1" containsString="0" containsBlank="1" minDate="2020-02-03T00:00:00" maxDate="2020-12-28T00:00:00"/>
    </cacheField>
    <cacheField name="Désignation (du 1er poste du PO)" numFmtId="0">
      <sharedItems containsBlank="1" count="636">
        <s v="Apple Iphone8 128GB Space Gray"/>
        <s v="Apple Iphone11 et Samsung Galaxy"/>
        <s v="CONTACTCENTER BIJ NOODSITUATIES"/>
        <s v="DIRMED Liège-Zandona 2020"/>
        <s v="Smartphone - porte parole"/>
        <s v="Folders - questionnaire Coronavirus"/>
        <s v="Frais de catering - 30/1/20"/>
        <s v="Affiches Coronavirus_817414"/>
        <s v="Handgels 500ml"/>
        <s v="GSM Nokia N3310"/>
        <s v="Affiche coronavirus NL_817480"/>
        <s v="Flyers Coronavirus_817493"/>
        <s v="Apple IPAD Pro 2018"/>
        <s v="LAT 7212 Rugged Extreme Tablet (i5)"/>
        <s v="Jabra Speak 510 Speakerphone"/>
        <s v="COVID19 - Masques chirurgicaux"/>
        <s v="Consultant - Jeroen_Gevaert_COVID_19"/>
        <s v="I Phone 8 64GB"/>
        <s v="COVID-19 - Containers 16ft"/>
        <s v="COVID-19 - Masques FFP2"/>
        <s v="Ziekenwagens COVID-19"/>
        <s v="Ziekenwagens COVID-19-verlenging"/>
        <s v="Samsung 49QMR"/>
        <s v="Architecte"/>
        <s v="Display Trolley"/>
        <s v="A-CQ 100® chloroquine 100 mg, 3x10 tabl."/>
        <s v="COVID19 - Masques FFP2"/>
        <s v="Commande Apple"/>
        <s v="euro palletten 2e hands + transport"/>
        <s v="Productie coronaspot hygiënemaatregelen"/>
        <s v="COVID-19-A48067TaqPath-CE-IVD RT-PCR"/>
        <s v="COVID19 Luxembourg-Farcy2020tem30042020"/>
        <s v="Taxi-chèques COVID_19"/>
        <s v="Assurance Haelterman- 20200401-20201001"/>
        <s v="COVID19 COAMU-Vl.Br-Wolfs2020tem31052020"/>
        <s v="COVID19 - nasal swabs"/>
        <s v="COVID19 - testing kits"/>
        <s v="Nasal swabs"/>
        <s v="A-CQ100 - Chloroquine"/>
        <s v="buis 6ml zonder additief"/>
        <s v="2870 dozen nitril handschoenen"/>
        <s v="5000 mondmaskers FFP3"/>
        <s v="102000 swabs"/>
        <s v="Factuur COVID 1: ref 2066625919"/>
        <s v="Factuur COVID 2: ref 2066625920"/>
        <s v="Factuur COVID 3: ref 2066625921"/>
        <s v="Factuur COVID 4: ref 2066625918"/>
        <s v="Factuur COVID 5: ref 2066625916"/>
        <s v="Foodtruck vrijwilligers Peutie"/>
        <s v="500000 swabs"/>
        <s v="500000 swab kits"/>
        <s v="COVID-19 12 extra Ziekenwagens"/>
        <s v="COVID-19 12extra Ziekenwagens-verlenging"/>
        <s v="Aankoop handpompjes Hema"/>
        <s v="COVID-19 Headsets Rode Kruis"/>
        <s v="COVID-19buffercapaciteit 112permanenties"/>
        <s v="Vertaalopdrachten feb/maart"/>
        <s v="COVID-19 chirurgische maskers"/>
        <s v="COVID-19 plastiek wegwerpschorten"/>
        <s v="COVID_19 surgical masks &amp;"/>
        <s v="COVID-19 Nitril handschoenen"/>
        <s v="COVID_19 - kn95 maskers chinese markerin"/>
        <s v="COVID_19 - kn95 maskers"/>
        <s v="COVID-19 Medische mondmaskers GRADE"/>
        <s v="COVID-19 boite 100 gants S"/>
        <s v="COVID-19 boite 100 gants M"/>
        <s v="COVID-19 boite 100 gants L"/>
        <s v="COVID-19 boite 100 gants XL"/>
        <s v="COVID-19 Combinaison Tyvek 400 by Dupont"/>
        <s v="frais de port"/>
        <s v="COVID-19 FFP 2 maskers"/>
        <s v="COVID-19 stofmasker Classic FFP2 D zonde"/>
        <s v="COVID-19 stofmasker Classic FFP2 D met"/>
        <s v="COVID-19 stofmasker Smart active FFP2 D"/>
        <s v="COVID-19 stofmasker Smart FFP2 D met"/>
        <s v="COVID-19 Swabs tubes"/>
        <s v="COVID-19 INFOBLADEN PER 15 IN OMSLAGEN"/>
        <s v="COVID-19 TASKFORCE B2020-0466"/>
        <s v="COVID-19 TASKFORCE B2020-0517"/>
        <s v="COVID-19 TASKFORCE B2020-0518"/>
        <s v="COVID-19 TASKFORCE B2020-0593"/>
        <s v="COVID-19 TASKFORCE B2020-0594"/>
        <s v="COVID-19 TASKFORCE B2020-0521"/>
        <s v="COVID-19 TASKFORCE B2020-0520"/>
        <s v="COVID-19 TASKFORCE B2020-0519"/>
        <s v="COVID-19 TASKFORCE B2020-0662"/>
        <s v="COVID-19 Flocked swab ABS/Nylon 15,3 cm"/>
        <s v="COVID-19 Prot.coveralls voorsch"/>
        <s v="COVID-19 TASKFORCE-s/2004-02/0234"/>
        <s v="COVID-19 TASKFORCE-s/2004-03/0235"/>
        <s v="COVID-19 TASKFORCE-s/2005-01/0237"/>
        <s v="COVID-19 TASKFORCE-s/2004-04/0236"/>
        <s v="COVID-19 TASKFORCE-s/2005-02/0238"/>
        <s v="COVID-19 TASKFORCE-s/2005-02/0239"/>
        <s v="COVID-19 TASKFORCE-2020004"/>
        <s v="COVID-19 TASKFORCE-2020005"/>
        <s v="COVID-19 TASKFORCE-2020008"/>
        <s v="COVID-19 TASKFORCE-2020006"/>
        <s v="COVID-19 TASKFORCE-2020009"/>
        <s v="COVID-19 TASKFORCE-2020010"/>
        <s v="COVID-19 TASKFORCE -2003075"/>
        <s v="COVID-19 TASKFORCE -2004009"/>
        <s v="COVID-19 TASKFORCE -2005009"/>
        <s v="COVID-19 TASKFORCE -2004012"/>
        <s v="COVID-19 TASKFORCE -2005016"/>
        <s v="COVID-19 TASKFORCE -2006010"/>
        <s v="COVID-19 aprons schort - 50% voorsch"/>
        <s v="COVID-19 aprons schort rsaldo"/>
        <s v="COVID-19-Air freight - kledij"/>
        <s v="COVID-19-CISATRACURIUM BESYLATE INJECT"/>
        <s v="COVID-19 TASKFORCE-20200405-000010"/>
        <s v="COVID-19 TASKFORCE-20200417-000011"/>
        <s v="COVID-19 Rocuronium -Wavelenght"/>
        <s v="COVID-19- swabs"/>
        <s v="COVID-19- steriele tubes voor swabs"/>
        <s v="COVID-19 gants Novolab – PPE Cat III"/>
        <s v="COVID-19 gants Shield Scientific gloves"/>
        <s v="COVID-19- chirurgische maskers"/>
        <s v="COVID-19-Beschermjas MORGAT"/>
        <s v="COVID-19-Beschermbroek KILLYBEG"/>
        <s v="COVID-19 Hydroxychlorine(Plaquenil)"/>
        <s v="COVID-19-FFP2 maskers"/>
        <s v="COVID-19 handschoenen"/>
        <s v="COVID-19- detection kits"/>
        <s v="COVID-19-cold storage box"/>
        <s v="COVID-19- MIDAZOLAM HCL 1KG"/>
        <s v="COVID-19-afvullen tubes etiketering"/>
        <s v="COVID-19 Filling, labelling and packagin"/>
        <s v="COVID-19- Disposable 3-layer mask"/>
        <s v="COVID-19-KN95 Mask"/>
        <s v="COVID-19-Nitril handschoenen van 24cm la"/>
        <s v="COVID-19-Mondmasker N95 standaard"/>
        <s v="COVID-19-Nitril handschoenen"/>
        <s v="COVID-19-ZKG 9501 maskers"/>
        <s v="COVID-19-ZKG9501 maskers"/>
        <s v="COVID-19-veiligheidsbrillen (medical gog"/>
        <s v="COVID-19-FFP2 NR 952 MASKERS"/>
        <s v="COVID-19-FFP2 mondmaskers KN95"/>
        <s v="COVID-19-KN95 Maskers"/>
        <s v="COVID-19-nitril handschoenen (niet steri"/>
        <s v="COVID-19-Propofol 50ml Vial (20 mg/1ml)"/>
        <s v="COVID-19-Aprons - disposable"/>
        <s v="COVID-19 huur van koelcontainers"/>
        <s v="COVID-19-beschermjassen"/>
        <s v="COVID-19 Rocuronium -Wavelenght-"/>
        <s v="Facture OL/2020/1096 - Catering COVID_19"/>
        <s v="Facture OL/2020/0989 - Catering COVID_19"/>
        <s v="Facture OL/2020/0995 - Catering COVID_19"/>
        <s v="Facture OL/2020/1050 - Catering COVID_19"/>
        <s v="Facture OL/2020/0980 - Catering COVID_19"/>
        <s v="Facture OL/2020/0990 - Catering COVID_19"/>
        <s v="Facture OL/2020/0996 - Catering COVID_19"/>
        <s v="Facture OL/2020/1149 - Catering COVID_19"/>
        <s v="COVID-19-Pipetpunten (2 types)"/>
        <s v="Catering Salle de crise"/>
        <s v="COVID-19-chirurgische maskers"/>
        <s v="COVID-19-deurwaarderskosten"/>
        <s v="COVID-19-Call for funds COVID 19"/>
        <s v="COVID-19- schorten voor het zorgpersonee"/>
        <s v="COVID-19- Herbruikbare schorten"/>
        <s v="COVID-19-Nitrile gloves"/>
        <s v="COVID-19-chirurgische schorten"/>
        <s v="COVID-19-chirurgische schorten vervoer"/>
        <s v="COVID-19-nitril &amp; latex handschoenen"/>
        <s v="COVID-19-PVC handschoenen"/>
        <s v="COVID-19-Long-cuff Gloves + Short-cuff G"/>
        <s v="COVID-19-beschermschorten"/>
        <s v="Facture 2020-101 31/3/20 Catering COVID_"/>
        <s v="COVID-19-Atracurium besilate - Novitan"/>
        <s v="COVID-19-Atracurium besylate, Midazolam,"/>
        <s v="COVID-19-Dexmedetomidine - Novitan"/>
        <s v="COVID-19-Midazolam, Rocuronium, Cis-atra"/>
        <s v="COVID-19-diverse medische artikelen"/>
        <s v="COVID-19: versturen covid-posters"/>
        <s v="Assurance bénévole Chris Decoster"/>
        <s v="Urgent medication pour Univ. Antwerp"/>
        <s v="Vertaalopdrachten april 2020"/>
        <s v="COVID-19-ICU ventilator"/>
        <s v="COVID-19- Microamp optical 96-well"/>
        <s v="COVID-19-afvullen en etiketteren van swa"/>
        <s v="COVID-19-gelaatschermen met hoofdband"/>
        <s v="COVID-19-HME Filter"/>
        <s v="COVID-19-Midazolam"/>
        <s v="COVID-19-Fentanlyl, Hypnomidate, Rapifen"/>
        <s v="COVID-19-beschermende kleding"/>
        <s v="COVID-19-swabs"/>
        <s v="COVID-19-3ml Saline tubes"/>
        <s v="COVID-19 TASKFORCE -112020"/>
        <s v="COVID-19 TASKFORCE -112022"/>
        <s v="COVID-19 TASKFORCE -112021"/>
        <s v="COVID-19 TASKFORCE -112023"/>
        <s v="COVID-19 TASKFORCE -112025"/>
        <s v="U/UTP Cat 6 kabel ivoor 20 m"/>
        <s v="U/UTP Cat 6 kabel ivoor 10 m"/>
        <s v="U/UTP Cat 6 kabel ivoor 5 m"/>
        <s v="COVID-19 TASKFORCE 2020094"/>
        <s v="COVID-19 TASKFORCE 2020095"/>
        <s v="COVID-19 TASKFORCE 2020129"/>
        <s v="COVID-19 TASKFORCE 2020103"/>
        <s v="COVID-19 TASKFORCE 2020104"/>
        <s v="COVID-19 TASKFORCE 2020141"/>
        <s v="COVID-19 TASKFORCE 2020155"/>
        <s v="COVID-19 TASKFORCE-PROC2020/007"/>
        <s v="COVID-19 TASKFORCE-20216"/>
        <s v="COVID-19 TASKFORCE-20233"/>
        <s v="COVID-19 TASKFORCE-20227"/>
        <s v="COVID-19 TASKFORCE-20237"/>
        <s v="COVID-19 TASKFORCE-20241"/>
        <s v="COVID-19-protective gown / beschermingsj"/>
        <s v="COVID-19-Clonidine"/>
        <s v="COVID-19-Rocuronium Bromide"/>
        <s v="COVID-19-Dexmedetomidine 100 μg/ml, ampo"/>
        <s v="COVID-19 TASKFORCE-F2000001"/>
        <s v="COVID-19 TASKFORCE-F2000003"/>
        <s v="COVID-19 TASKFORCE-F2000005"/>
        <s v="COVID-19 TASKFORCE-F2000004"/>
        <s v="COVID-19-Atracurium &amp; cisatracurium"/>
        <s v="COVID-19-Propofol"/>
        <s v="COVID-19-herbruikbare schorten"/>
        <s v="COVID-19-Moxifloxacine"/>
        <s v="FACTURE N° 190113"/>
        <s v="FACTURE N° 190109"/>
        <s v="COVID-19-LIAISON® SARS-CoV-2 S1/S2 IgG t"/>
        <s v="Covid_19: Alcoholgel 500ml"/>
        <s v="COVID_19: Afzetlint 1x rol FR/NL"/>
        <s v="COVID_19: Infostaander - Inclusief"/>
        <s v="COVID_19: Vloerstickers Mondmaskers"/>
        <s v="COVID_19: Vloerstickers Handen wassen"/>
        <s v="COVID_19: Vloerstickers 1,5m afstand"/>
        <s v="COVID_19: Vloerstickers Blauwe pijl"/>
        <s v="COVID_19: Vloerstickers Verbod"/>
        <s v="COVID_19: Vloerstickers Voetstappen"/>
        <s v="COVID_19: Vloerstickers Max. 2 personen"/>
        <s v="COVID-19-Lege tubes"/>
        <s v="COVID-19-afvullen/etiketteren swabs"/>
        <s v="COVID-19-HEPA Filter"/>
        <s v="COVID-19-Beademing circuit"/>
        <s v="COVID-19-ECG Elektroden"/>
        <s v="COVID-19-Endtracheaal buizen"/>
        <s v="COVID-19-productie medium/afvullen SWAPS"/>
        <s v="COVID-19-productie medium/afvullen swabs"/>
        <s v="COVID-19-gezichtsbeschermers (Face Shiel"/>
        <s v="COVID-19-Dexmedetomidine"/>
        <s v="COVID-19-Dormicum® (midazolam"/>
        <s v="COVID-19-testen van mondmaskers"/>
        <s v="COVID-19-N95 maskers"/>
        <s v="COVID-19- Microamp optical 384-well"/>
        <s v="COVID-19- Microamp optical optical"/>
        <s v="COVID-19-AWS service charges"/>
        <s v="COVID-19-schorten zorgpersoneel"/>
        <s v="COVID-19-Catheter Mount"/>
        <s v="COVID-19-Dipidolor, Fentanyl, Hypnomidat"/>
        <s v="COVID-19-afvullen van swab tubes"/>
        <s v="COVID-19-Atracurium Besylaat API"/>
        <s v="COVID-19-Sufenta"/>
        <s v="COVID_19: markeertape"/>
        <s v="COVID_19: Plexiglas (Balieschermen)"/>
        <s v="COVID-19- mondmaskers FFP2 standaard"/>
        <s v="COVID-19-Azithromycine 500 mg"/>
        <s v="COVID-19-transportkosten voor detection"/>
        <s v="COVID-19-Saline tube Vacuette"/>
        <s v="COVID-19-neopreen handschoenen"/>
        <s v="COVID-19-Face Mask"/>
        <s v="COVID-19-Testen van maskers"/>
        <s v="COVID-19-DNA/RNA Shield (Reagentia)"/>
        <s v="COVID-19-Alternative Test Protocol (ATP)"/>
        <s v="COVID-19-transport swabs"/>
        <s v="COVID-19-chloroquinefosfaat"/>
        <s v="COVID-19-Medical Masks"/>
        <s v="COVID-19-KN95 surgical respirator"/>
        <s v="COVID-19-Tracheolife filters"/>
        <s v="COVID-19-Maskers FFP2"/>
        <s v="COVID-19-Close aspiration system"/>
        <s v="COVID-19-Oxygen Mask en Zuurstofbrillen"/>
        <s v="COVID-19-HME filter en Zuurstofbrillen"/>
        <s v="COVID-19-Machine Hepa filter M22/F22"/>
        <s v="COVID-19-ECG Electrode"/>
        <s v="COVID-19-productie medium/afvullen swab"/>
        <s v="COVID-19-Clonidine 0.15 mg/1 ml"/>
        <s v="Consultancy Health Tenant Architect"/>
        <s v="COVID-19-empty Vacuette tubes (100x13 mm"/>
        <s v="COVID-19-Saliva RNA Collection and Prese"/>
        <s v="COVID-19-douanekosten voor firma Xpect"/>
        <s v="COVID-19-installatie voor testen van mas"/>
        <s v="COVID-19-Midazolam voorgevulde spuit"/>
        <s v="COVID-19-Nasal swabs"/>
        <s v="COVID-19-Blood gas syringe"/>
        <s v="COVID-19-Endotracheale tube met cuff"/>
        <s v="Remboursement frais Yves Van Laethem"/>
        <s v="COVID-19-ORE-100 ORAcollect RNA"/>
        <s v="COVID-19-medium en afvullen van swab tub"/>
        <s v="COVID-19-DNA/RNA Shield"/>
        <s v="BSM Consultancy Xavier Vanhoutte"/>
        <s v="BSM Consultancy D. Vanneylen"/>
        <s v="COVID-19-DEXMEDETOMIDIN"/>
        <s v="COVID-19-Tracheo filters + zuurstofbril"/>
        <s v="COVID-19-Tracheo filters"/>
        <s v="COVID-19- Kingfisher Plastics for 96"/>
        <s v="COVID-19-Closed Suction Catheter"/>
        <s v="COVID-19-empty plastic vial/tubes"/>
        <s v="COVID-19-Rocuronium+ distributie"/>
        <s v="COVID-19-Beademingscircuit"/>
        <s v="COVID-19-Hydroxychloroquin (Quinoric"/>
        <s v="COVID-19-Filtre tracheo (type Climatrach"/>
        <s v="Licenties Zoom Pro"/>
        <s v="COVID-19-masks + disposable resuscit"/>
        <s v="COVID-19-medicijnen"/>
        <s v="Infolijnen COVID_19"/>
        <s v="COVID-19-transport qube medical product"/>
        <s v="Frais de catering"/>
        <s v="COVID-19-sticker for packaging swabs"/>
        <s v="VAT + Extra charges COVID_19"/>
        <s v="COVID-19-afvullen/etiketteren medium"/>
        <s v="COVID-19-Naso-Gastrische sondes"/>
        <s v="COVID-19-productie medium/afvullen tubes"/>
        <s v="COVID-19-GERECHTSDEURWAARDER"/>
        <s v="Vertaalopdracht 16/03/20"/>
        <s v="AWS service charges - info-coronavirus.b"/>
        <s v="COVID19: Patches COVID-team"/>
        <s v="COVID-19-trio lumen catheters"/>
        <s v="COVID-19-schorten"/>
        <s v="COVID-19-schorten transport"/>
        <s v="Covid_19 MS Azure hosting"/>
        <s v="Facture réf. 45383684-00001"/>
        <s v="Facture réf. 45402092-00001"/>
        <s v="Facture réf. 45381397-00001"/>
        <s v="Facture réf. 45365310-00001"/>
        <s v="Facture réf. 45411108-00001"/>
        <s v="COVID-19 - Additional Testing"/>
        <s v="Facture 18 containers 20/05/0022"/>
        <s v="Facture 36 containers 20/05/0021"/>
        <s v="Facture 36 containers - Magasinage"/>
        <s v="COVID-19-Medical Protective Mask"/>
        <s v="COVID-19-Elisakits"/>
        <s v="COVID-19-prod. Medium/afvullen swabtubes"/>
        <s v="COVID-19-transport nitril gloves"/>
        <s v="COVID-19-beschermschorten aprons"/>
        <s v="COVID-19-amela antigen test"/>
        <s v="COVID-19-Medical Masks vervoer mei"/>
        <s v="COVID-19-Medical Masks vervoer juni"/>
        <s v="COVID-19- Kingfisher 96 micrplate (200ul"/>
        <s v="Webinar 500 Annual"/>
        <s v="COVID-19-vergoeding testen labo"/>
        <s v="COVID-19-Morphine HCL"/>
        <s v="COVID-19- medicaments"/>
        <s v="COVID-19-chirugische maskers vervoer"/>
        <s v="COVID-19-inklaring en transport PPE"/>
        <s v="Facture OL/2020/1293 du 30/4/20"/>
        <s v="Facture OL/2020/1388 du 13/5/20"/>
        <s v="Facture OL/2020/1206 du 22/4/20"/>
        <s v="Facture OL/2020/1193 du 21/4/20"/>
        <s v="Facture OL/2020/1205 du 22/4/20"/>
        <s v="Facture 2020-014 catering 20 et 21/4"/>
        <s v="AMD Servers"/>
        <s v="COVID-19:Traduction All. - Doms"/>
        <s v="COVID-19:Traduction All. - addendum"/>
        <s v="COVID-19:Traduction All. - execution"/>
        <s v="COVID-19 TASKFORCE - DALBERG"/>
        <s v="COVID-19-ATRACURIUM"/>
        <s v="COVID-19-Opslag beschermingsmateriaal"/>
        <s v="COVID-19-testing platform"/>
        <s v="COVID-19-transport /doane kost medicijn"/>
        <s v="COVID-19-BORG/doane kost medicijn"/>
        <s v="COVID-19-COVID-19-testing platform"/>
        <s v="COVID-19-set up cost"/>
        <s v="COVID-19-saliva exp. design"/>
        <s v="COVID-19-transport mondstaafjes"/>
        <s v="COVID-19- Kingfisher 96 tip comb"/>
        <s v="COVID-19-kwaliteitscontrole medische mat"/>
        <s v="Honoraires d'avocats (de 2020)_Covid-19"/>
        <s v="COVID-19-schorten rest factuur 186422"/>
        <s v="COVID-19-serology tests anti bodies"/>
        <s v="Logitech Rally Plus Video Conferencing"/>
        <s v="COVID-19-rocuronium"/>
        <s v="COVID-19- geneesmiddelen strat. voorraad"/>
        <s v="Tests de niveaux initiaux en Néerlandais"/>
        <s v="Cours individuel en Néerlandais"/>
        <s v="COVID-19- MagMAX viral/pathogen II"/>
        <s v="COVID-19-Close aspiration systems"/>
        <s v="COVID-19-testing onderhoud materieel"/>
        <s v="COVID-19-interfaces nasales Optiflow"/>
        <s v="COVID-19-log ondersteuning"/>
        <s v="Health BE SAS Viya Platform"/>
        <s v="BSM Passenger Locator Form"/>
        <s v="COVID-19--set up cost"/>
        <s v="COVID-19-vergoeding test universitair pl"/>
        <s v="Facture OL/2020/1570 du 25/6/20"/>
        <s v="Facture OL/2020/1552 du 17/6/20"/>
        <s v="Facture OL/2020/1553 du 17/6/20"/>
        <s v="COVID-19-PCR kits  CE-IVD RT-PCR"/>
        <s v="COVID-19-beugels masker -100543401"/>
        <s v="COVID-19-beugels masker -100287801"/>
        <s v="COVID-19 Herbruikbare mondmaskers logo"/>
        <s v="Schriftelijke vertaalopdracht 06/2020"/>
        <s v="Tolken crisiscel Covid_19 juni/2020"/>
        <s v="COVID 19 - douanekosten"/>
        <s v="06.2020 - Additional services, storage"/>
        <s v="Tranche 1-Création European anti-infect"/>
        <s v="Tranche 2-Création European anti-infect"/>
        <s v="Tranche 3-Création European anti-infect"/>
        <s v="1000 μl Automation Conductive Filter Tip"/>
        <s v="1000 μl Automation Tips 96*2/pk, 2304/cs"/>
        <m/>
        <s v="4500699625"/>
        <s v="Consultancy Technical Architect - 10 dagen - SAS Now 9 via lastenboek Smals-BB-001.037/2019 - COVID_19"/>
        <s v="Achat consommable: Nasal Swabs"/>
        <s v="seringues pour vaccin"/>
        <s v="COVID-19-Covid-19 support"/>
        <s v="COVID-19-Covid-19 support-opvolging"/>
        <s v="COVID-19-Covid-logistiek en procurement"/>
        <s v="Prolongation Deloitte novembre - avril 2021"/>
        <s v="COVID-19-transport equipement Tecan Evo"/>
        <s v="Schriftelijke vertaling"/>
        <s v="Facture OL/2020/0987 du 23/03/2020"/>
        <s v="Facture OL/2020/1355 du 30/04/2020"/>
        <s v="Facture OL/2020/1356 du 30/04/2020"/>
        <s v="Facture OL/2020/1357 du 30/04/2020"/>
        <s v="Facture OL/2020/1358 du 30/04/2020"/>
        <s v="Facture OL/2020/1359 du 30/04/2020"/>
        <s v="Facture OL/2020/1360 du 30/04/2020"/>
        <s v="Facture OL/2020/1363 du 01/05/2020"/>
        <s v="COVID-19 stickers for packaging swabs"/>
        <s v="COVID-19-caglia blue rhino set"/>
        <s v="COVID-19-handschoenen polyisoprene"/>
        <s v="COVID-19-22 kingfisher systems"/>
        <s v="COVID-19-22 quantstudio's"/>
        <s v="COVID-19-freedom EVO instruments"/>
        <s v="COVID-19-Suxamethonium"/>
        <s v="COVID-19-bankkost QIRUN handschoenen"/>
        <s v="COVID-19-air freight be00604453"/>
        <s v="COVID-19-essai pénétration masque FFP"/>
        <s v="COVID-19:online platform use"/>
        <s v="COVID-19-Rocuronium Bromide HSP 50 MG"/>
        <s v="COVID-19-STOCKAGE stabiliteitsmonsters"/>
        <s v="COVID-19-écouvillons nasaux"/>
        <s v="COVID-19-swap vacuette snap - wit"/>
        <s v="COVID-19-swap vacuette snap - groen"/>
        <s v="COVID-19-crisis ommunicatie advies"/>
        <s v="COVID-19-insurance fee transport"/>
        <s v="COVID-19- drukwerk sticker packaging"/>
        <s v="COVID-19-vrachtkost factuur 21008045"/>
        <s v="COVID-19-vrachtkost factuur 21006789"/>
        <s v="COVID-19-luchtvracht en transport PPE"/>
        <s v="Essers - Transport (augmentation PO pour facture reçue"/>
        <s v="COVID-19-sample collection kit"/>
        <s v="COVID-19-stabilizing solution"/>
        <s v="COVID-19-sample collection kit 1ml"/>
        <s v="COVID-19-factuur 58 236114"/>
        <s v="COVID-19-Multidrop combi"/>
        <s v="COVID-19-ETHANOL absolute"/>
        <s v="COVID-19-microamp optical 96"/>
        <s v="COVID-19-COVID-19-microamp optical 384"/>
        <s v="COVID-19-microamp optical adhesive film"/>
        <s v="COVID-19-96-wellsplatefiller'"/>
        <s v="COVID-19-tips 20 filtered"/>
        <s v="COVID-19-Decapper DC 1200 tecan"/>
        <s v="COVID-19-Recapper DC 1200  S tecan"/>
        <s v="COVID-19- Propanol-2 TECHNICAL Flacon"/>
        <s v="COVID-19- feuilles adhesives pour PCR"/>
        <s v="COVID-19-hottes PCR"/>
        <s v="COVID-19-sigma 2-16P"/>
        <s v="COVID-19-captair 392"/>
        <s v="COVID-19-AC2-4S8 airstream class 2"/>
        <s v="COVID-19-oral swabs type M100221"/>
        <s v="COVID-19- nasal swabs"/>
        <s v="COVID-19-kits reactifs CE-IVD"/>
        <s v="COVID-19-sampling kits type CE-IVD"/>
        <s v="COVID-19-tips filtrés 50uL"/>
        <s v="COVID-19-tips filtrés 100uL"/>
        <s v="COVID-19-Shield liquid DNA/RNA"/>
        <s v="COVID-19 verlenging opdrachtZiekenwagens"/>
        <s v="COVID-19-sampling kits"/>
        <s v="Kamer"/>
        <s v="City tax"/>
        <s v="Ontbijt"/>
        <s v="Lunch"/>
        <s v="Diner"/>
        <s v="COVID-19-transport factuur 2001782"/>
        <s v="COVID-19-PANBIO rapid test device"/>
        <s v="COVID-19-Ag BSS - rapid test"/>
        <s v="COVID-19-Ag rapid test"/>
        <s v="COVID-19-plaque PCR"/>
        <s v="COVID-19-ZEEVRACHT VOOR PPE"/>
        <s v="Eurofins"/>
        <s v="COVID-19-clinitest rapid antigen test"/>
        <s v="COVID-19-support douane en btw"/>
        <s v="COVID-19-dexamethason raw material"/>
        <s v="COVID-19 MUG teams"/>
        <s v="COVID-19 REG Luxemburg-Farcy"/>
        <s v="COVID-19 ADM Luxembourg-Grégoire 2020"/>
        <s v="COVID-19 DIRMED Hainaut - Todorov 2020"/>
        <s v="COVI-19 REG Liège Allemand Pflips 2020"/>
        <s v="COVID-19 ADM Bruxelles-Heuchamps 2020"/>
        <s v="COVID-19 COAMU Brussel-NL-Elseviers 2020"/>
        <s v="COVID-19 REG Brussel NLDeCruyenaere2020"/>
        <s v="COVID-19 REG Brussel FR Petit 2020"/>
        <s v="COVID-19 DMA Namur-Stuckens 2020"/>
        <s v="COVID-19 REG Hainaut Michaux 2020"/>
        <s v="COVID-19 ADM Hainaut-Screve 2020"/>
        <s v="COVID-19 ADM West-Vlaanderen-Gouwy 2020"/>
        <s v="COVID-19 COAMU Oost-Vl Carl Demey 2020"/>
        <s v="COVID-19 DIRMED Liège-Zandona 2020"/>
        <s v="COVID-19 ADM Liège-Stipulante 2020"/>
        <s v="COVID-19 REG Liège Lecomte 2020"/>
        <s v="COVID-19 ADM Limburg-Vrinssen 2020"/>
        <s v="COVID-19 COAMU Limburg - Hendriks 2020"/>
        <s v="COVID-19 COAMU Antwerpen-Genbrugge 2020"/>
        <s v="COVID-19 COAMU -Luxemburg-Adam 2020"/>
        <s v="COVID-19 COAMU -Luik-Locht 2020"/>
        <s v="COVID-19 COAMU Namen Copmans 2020"/>
        <s v="COVID-19 COAMU-Vl.Brabant-Wolfs 2020"/>
        <s v="COVID-19 COAMU -Henegouwen-Potelle 2020"/>
        <s v="COVID-19 COAMU West-Vl-Gielen 2020"/>
        <s v="COVID-19 COAMU Brussel FR +WB Arian 2020"/>
        <s v="COVID-19 ADM Vlaams Brabant-Gellens 2020"/>
        <s v="COVID-19 REG Vlaams-Br.-De Bondt"/>
        <s v="Frais catering + parking"/>
        <s v="COVID-19 Transport helicopter Duitsland"/>
        <s v="COVID-19- TRANSPORT 22/10"/>
        <s v="COVID-19- TRANSPORT 232/10"/>
        <s v="COVID-19-reprint of labels for"/>
        <s v="COVID-19-Veklury 100 mg poeder"/>
        <s v="COVID-19-Transport 3 equipments"/>
        <s v="COVID-19-reprint of labels for 020A"/>
        <s v="COVID-19-use of print heads"/>
        <s v="COVID-19-34 rolls of 450m thermo"/>
        <s v="COVID-19-disp closed suction catheter"/>
        <s v="COVID-19-FFP2 Mask"/>
        <s v="oprolbaar scherm REF 12.862.566"/>
        <s v="Desinfecterende spray REF 12.849.583"/>
        <s v="COVID-19-Diamond,blister D200ST"/>
        <s v="COVID-19-Diamond,blister DSL10ST"/>
        <s v="COVID-19-In vitro diagnostiek"/>
        <s v="COVID-19-Vials remdesivir Veklury"/>
        <s v="Katoennatie - Stockage ppe supplémentaire"/>
        <s v="COVID-19-program manager resurgence"/>
        <s v="COVID-19-Propofol 50ml 1%"/>
        <s v="Gants Nitrile Med 100"/>
        <s v="Gants Nitrile L 100"/>
        <s v="COVID-19- DNA/RNA shield liquid"/>
        <s v="COVID-19  icônes pour interface"/>
        <s v="BSM Consultancy Piet Olivier"/>
        <s v="Xavier Vanhoutte"/>
        <s v="Dimitri Vanneylen"/>
        <s v="Convention de collaboration Sciensano"/>
        <s v="stabilisation des listes de professionnels de santé (3junion ICT profielen) (oneshot 140K en 2020 (300K en 2021)"/>
        <s v="Epidemiologische modellen en data- Front-office SMALS - 2020 130000 // 2021: 300000"/>
        <s v="Epidemiologische modellen en data- back-office SMALS - 2020:168000 // 2021: 330000"/>
        <s v="COVID-19-Rapid Antigen test cassette"/>
        <s v="Epidemiologische modellen en data- Dashboards -  SMALS2020: 300000 // 2021: 700000"/>
        <s v="PLF (ICT) - SMALS- Front-Office developpement / 2020: 75K; 2021: 30K; 2022: 30K"/>
        <s v="PLF (ICT) - SMALS - Back-office / 2020: 125K; 2021: 80K; 2022: 80K"/>
        <s v="PLF (ICT) - SMALS - Dashboard / 2020: 100000 // 2021 : 90000 // 2022: 90000"/>
        <s v="COVID-19-contribution ESI vaccins"/>
        <s v="shipping cost"/>
        <s v="COVID-19-1000 μl Automation Conductive F"/>
        <s v="COVID-19-shipping cost"/>
        <s v="COVID-19-shipping cost solde"/>
        <s v="COVID-19-4 tip filter + transport"/>
        <s v="antigene test"/>
        <s v="Biosafety cabinet"/>
        <s v="hotte chimique"/>
        <s v="coordinatie en ondersteuning beleid (1arts SW31 + 2 medewerkers SW21)"/>
        <e v="#REF!"/>
        <s v="procédure de MP en cours"/>
        <s v="Strategische stock en beheer (une partie est chez Merak et à la RdB - Saint-Servais ) recurrent  2020-2021-2020"/>
        <s v="Subside ambulance"/>
        <s v="transfert MP résiduelles platef A-&gt;B"/>
        <s v="SUBSIDES Speurhonden"/>
        <s v="COVID-19-Honoraires mars-aout 2020"/>
        <s v="COVID-19-Honoraires septembre 2020"/>
        <s v="COVID-19-Honoraire octobre 2020 estimati"/>
        <s v="Vergoeding test industrial plateforme - SOLDE"/>
        <s v="Verhogen Testcapaciteit"/>
        <s v="hotte pcr"/>
        <s v="Stickers A5"/>
        <s v="Stickers A7"/>
        <s v="Assurance collaborateur bénévole"/>
        <s v="COVID-19-DNA/RNA Shield - saldo"/>
        <s v="Desinfecterende handgel 100ml"/>
        <s v="Addendum bestelling"/>
        <s v="ambulance (montant 8MioEUR  à charge provision ajouté au PO provisionnel)"/>
        <s v="Video EGov Awards 2020 - Project Manager"/>
        <s v="COVID-19-testing platform verlenging"/>
        <s v="Subside UA" u="1"/>
        <s v="Levering Viral Transport Media (VTM) Liquid" u="1"/>
        <s v="Subside ULB" u="1"/>
        <s v="achat matériel DECAPPER RECAPPER - " u="1"/>
        <s v="Katoennatie - Stockage ppe" u="1"/>
        <s v="remsedir" u="1"/>
        <s v="MEDISTA - geneesmiddelen strat. voorraad" u="1"/>
        <s v="Epidemiologische modellen en data" u="1"/>
        <s v="Sterile tips without filter for PIPETMAX and PLATEMASTER instruments" u="1"/>
        <s v="Zentec-montant initial 23,250,500. " u="1"/>
        <s v="Remdesevir" u="1"/>
        <s v="achat matériel DECAPPER RECAPPER - Sarsted + Perkin Elmer + Brooks Life Science" u="1"/>
        <s v="Aluminium Seal - Thermofisher, Merck, StarLab, VWR" u="1"/>
        <s v="COVID-19 ADM Liège-Stipulante 2020-Nieuw" u="1"/>
        <s v="achat centrifuges PCR plates - VWR Thermofisher Analis" u="1"/>
        <s v=" - " u="1"/>
        <s v="PLF" u="1"/>
        <s v="Stockage ppe" u="1"/>
        <s v="achat matériel pipeting devices + consomable - Mettler Toledo + Eppendorf + Gilson + Integra biosciences + ssi" u="1"/>
        <s v="Zentec" u="1"/>
        <s v="COVID-19-Pipetpunten LQR LTS 200uL" u="1"/>
        <s v="Softshell met afritsbare mouwen SANIPORT" u="1"/>
        <s v="Zentec - diminution suite à négociation 1" u="1"/>
        <s v="IPG Contact Center" u="1"/>
        <s v="COVID19-Biogazelle NV – DNA/RNA Shield (Reagentia) (2de bestel)" u="1"/>
        <s v="COVID-19-set up cost + experimental" u="1"/>
        <s v="Proximus-contact center" u="1"/>
        <s v="Zentec-montant initial" u="1"/>
        <s v="Ethanol - Thermofisher; VWR, Merck" u="1"/>
        <s v="Inactivation buffer - Zymo &amp; Bio-Trading" u="1"/>
        <s v="Externe ondersteuning projectmanagement en logistiek beheer" u="1"/>
        <s v="Kits d’extractio - Diagenode &amp; Thermofisher (Life Sciences) , PromcomCure, Perkin Elmer" u="1"/>
        <s v="Plaques PCR (96W, 384W) et plate foils - Thermofisher (Life Sciences) car doit être compatible avec équipements TF QS-5" u="1"/>
        <s v="RT-qPCR monovalent - Thermofisher, Diagenode," u="1"/>
        <s v="Suzhou Conrem" u="1"/>
        <s v="Van Bael et Bellis" u="1"/>
        <s v="Wuxinet" u="1"/>
        <s v="strategische stock en beheer" u="1"/>
        <s v="stabilisation des listes de professionnels de santé (3junion ICT profielen)" u="1"/>
        <s v="Solde consultant" u="1"/>
        <s v="Stoppen voor op vacuette buizen (caps)" u="1"/>
        <s v="Achat consommable: Nasal Swabs - MLS (Copan), Belscan, BD &amp; Greiner, Zig-Zag, CleanMo" u="1"/>
        <s v="Achat consommable: sampling kits - Diagenode, Fertipro, Greiner, Ardena, Fujirebio" u="1"/>
        <s v="achat matériel pipeting devices + consomable - " u="1"/>
        <s v="Financement Vaccin Européen" u="1"/>
        <s v="Achat consommable: Oral Swabs - MLS (Copan), Belscan, BD &amp; Greiner, Zig-Zag, CleanMo" u="1"/>
        <s v="Thermofisher" u="1"/>
        <s v="prolongation juin-décembre" u="1"/>
        <s v="achat liquid dispenser - VWR Thermofisher Analis" u="1"/>
        <s v="Externe ondersteuning projectmanagement en logistiek beheer DELOITTE :  ONESHOT 2020" u="1"/>
        <s v="COVID19-Biogazelle NV – DNA/RNA Shield (Reagentia)" u="1"/>
        <s v="Isopropanol - Thermofisher; VWR, Merck" u="1"/>
      </sharedItems>
    </cacheField>
    <cacheField name="Catégorie de la pièce de référence" numFmtId="0">
      <sharedItems containsBlank="1"/>
    </cacheField>
    <cacheField name="Date de la pièce" numFmtId="14">
      <sharedItems containsDate="1" containsBlank="1" containsMixedTypes="1" minDate="2020-01-30T00:00:00" maxDate="2020-11-27T00:00:00"/>
    </cacheField>
    <cacheField name="Code charg./décharg." numFmtId="0">
      <sharedItems containsBlank="1"/>
    </cacheField>
    <cacheField name="TVA intracom" numFmtId="0">
      <sharedItems/>
    </cacheField>
    <cacheField name="POposte" numFmtId="0">
      <sharedItems/>
    </cacheField>
    <cacheField name="Montant Engagé PO" numFmtId="0">
      <sharedItems containsBlank="1" containsMixedTypes="1" containsNumber="1" minValue="0" maxValue="82280000" count="615">
        <n v="589"/>
        <n v="3725"/>
        <n v="2475.6600000000035"/>
        <n v="2129859.34"/>
        <n v="0"/>
        <n v="399"/>
        <n v="361"/>
        <n v="185"/>
        <n v="2572"/>
        <n v="2260.48"/>
        <n v="276.73"/>
        <n v="226"/>
        <n v="6856"/>
        <n v="1190.08"/>
        <n v="6571.61"/>
        <n v="822.8"/>
        <n v="430475.20999999996"/>
        <n v="61179.7"/>
        <n v="1058.17"/>
        <n v="3847.8"/>
        <n v="968000"/>
        <n v="288072.96000000002"/>
        <n v="1013.98"/>
        <n v="13797.99"/>
        <n v="734.17"/>
        <n v="665.5"/>
        <n v="5989500"/>
        <n v="7078500"/>
        <n v="3980"/>
        <n v="2550"/>
        <n v="3630"/>
        <n v="8349000"/>
        <n v="45505.68"/>
        <n v="4000"/>
        <n v="5739.2"/>
        <n v="1800000"/>
        <n v="269.45999999999998"/>
        <n v="13946.9"/>
        <n v="108423.69"/>
        <n v="2316745.44"/>
        <n v="533778.15"/>
        <n v="27542.5"/>
        <n v="17787"/>
        <n v="16668.96"/>
        <n v="22990"/>
        <n v="32137.89"/>
        <n v="780.01"/>
        <n v="1032.95"/>
        <n v="294.85000000000002"/>
        <n v="470.97"/>
        <n v="44.17"/>
        <n v="475.1"/>
        <n v="139004.73000000001"/>
        <n v="1051381.48"/>
        <n v="144036.48000000001"/>
        <n v="160"/>
        <n v="4232.58"/>
        <n v="8037"/>
        <n v="2885.14"/>
        <n v="423500"/>
        <n v="16509.240000000002"/>
        <n v="6048982.9399999995"/>
        <n v="174000"/>
        <n v="374374"/>
        <n v="4404400"/>
        <n v="4356000"/>
        <n v="1621400"/>
        <n v="568095"/>
        <n v="381.15"/>
        <n v="1638.95"/>
        <n v="914.76"/>
        <n v="167.71"/>
        <n v="647.96"/>
        <n v="5009.3999999999996"/>
        <n v="48.4"/>
        <n v="365.9"/>
        <n v="9.08"/>
        <n v="677902.5"/>
        <n v="18150"/>
        <n v="14316.72"/>
        <n v="8886.24"/>
        <n v="11470.8"/>
        <n v="3124.7"/>
        <n v="489296.63999999996"/>
        <n v="11894.3"/>
        <n v="2904"/>
        <n v="21780"/>
        <n v="16698"/>
        <n v="43024.72"/>
        <n v="24684"/>
        <n v="12342"/>
        <n v="15972"/>
        <n v="26279.26"/>
        <n v="442035.03"/>
        <n v="22082500"/>
        <n v="5445"/>
        <n v="27225"/>
        <n v="24659.8"/>
        <n v="25410"/>
        <n v="15460.78"/>
        <n v="14647.05"/>
        <n v="3049.2"/>
        <n v="13939.2"/>
        <n v="8712"/>
        <n v="12850.2"/>
        <n v="7405.2"/>
        <n v="7840.8"/>
        <n v="3968.8"/>
        <n v="28326.1"/>
        <n v="21108.45"/>
        <n v="25797.200000000001"/>
        <n v="17227.38"/>
        <n v="16595.150000000001"/>
        <n v="373500"/>
        <n v="189222"/>
        <n v="272540.40000000002"/>
        <n v="5267718.6900000004"/>
        <n v="4356"/>
        <n v="1452"/>
        <n v="738692.63"/>
        <n v="18739.150000000001"/>
        <n v="12095.16"/>
        <n v="20176.75"/>
        <n v="5653.47"/>
        <n v="6171000"/>
        <n v="56780.46"/>
        <n v="68098.8"/>
        <n v="699.84"/>
        <n v="5924.16"/>
        <n v="18498.48"/>
        <n v="588189.87"/>
        <n v="1856353.59"/>
        <n v="3756.6800000000003"/>
        <n v="409524.5"/>
        <n v="24577.52"/>
        <n v="7986"/>
        <n v="285560"/>
        <n v="45972.82"/>
        <n v="366164.15"/>
        <n v="2117500"/>
        <n v="1241865.3500000001"/>
        <n v="2516800"/>
        <n v="2649900"/>
        <n v="1524600"/>
        <n v="21700000"/>
        <n v="1573000"/>
        <n v="721160"/>
        <n v="342822.81"/>
        <n v="264000"/>
        <n v="4840000"/>
        <n v="120000"/>
        <n v="2655000"/>
        <n v="1456.96"/>
        <n v="250252.2"/>
        <n v="6595.69"/>
        <n v="14520000"/>
        <n v="11616000"/>
        <n v="10648000"/>
        <n v="1041.3499999999999"/>
        <n v="65000000"/>
        <n v="191954.4"/>
        <n v="1339107.49"/>
        <n v="330330"/>
        <n v="1996500"/>
        <n v="3136320"/>
        <n v="1674640"/>
        <n v="1045871.73"/>
        <n v="546288.77999999991"/>
        <n v="21258.49"/>
        <n v="4416500"/>
        <n v="2705346.6300000004"/>
        <n v="2097257.79"/>
        <n v="4174345.74"/>
        <n v="765272.3"/>
        <n v="3147066.33"/>
        <n v="1426902.04"/>
        <n v="1448631.3"/>
        <n v="11557971.690000001"/>
        <n v="2740000"/>
        <n v="9801.06"/>
        <n v="159.6"/>
        <n v="211.21"/>
        <n v="1919.75"/>
        <n v="257943.81"/>
        <n v="1558.48"/>
        <n v="22128.48"/>
        <n v="3193190"/>
        <n v="72418.5"/>
        <n v="18536.84"/>
        <n v="62137.2"/>
        <n v="221361.02"/>
        <n v="25410000"/>
        <n v="82280000"/>
        <n v="998250"/>
        <n v="519443.93"/>
        <n v="678778.94"/>
        <n v="2874895.67"/>
        <n v="370370.37"/>
        <n v="179902.8"/>
        <n v="15567.35"/>
        <n v="20731.5"/>
        <n v="11313.5"/>
        <n v="10389.43"/>
        <n v="45.34"/>
        <n v="39.869999999999997"/>
        <n v="44.29"/>
        <n v="10900"/>
        <n v="12450.9"/>
        <n v="21465.4"/>
        <n v="13636.7"/>
        <n v="9801"/>
        <n v="9196"/>
        <n v="9770.75"/>
        <n v="3158.1"/>
        <n v="15391.2"/>
        <n v="8966.1"/>
        <n v="9438"/>
        <n v="5517600"/>
        <n v="95400"/>
        <n v="342732.5"/>
        <n v="155820"/>
        <n v="3267"/>
        <n v="16335"/>
        <n v="10890"/>
        <n v="14157"/>
        <n v="29750000"/>
        <n v="59260.619999997318"/>
        <n v="1718790"/>
        <n v="8649.6"/>
        <n v="1128627.5"/>
        <n v="38923.199999999997"/>
        <n v="366807.24"/>
        <n v="4604.26"/>
        <n v="8319.74"/>
        <n v="416396.78"/>
        <n v="4556472.8"/>
        <n v="4089.8"/>
        <n v="689.7"/>
        <n v="556.6"/>
        <n v="363"/>
        <n v="1089"/>
        <n v="726"/>
        <n v="46957.68"/>
        <n v="28979.5"/>
        <n v="81312"/>
        <n v="3933.92"/>
        <n v="359128"/>
        <n v="2524.67"/>
        <n v="5343"/>
        <n v="51845.78"/>
        <n v="41554.120000000003"/>
        <n v="260452.5"/>
        <n v="141267.5"/>
        <n v="319060"/>
        <n v="98474"/>
        <n v="66622.490000000005"/>
        <n v="54450"/>
        <n v="46647783.300000004"/>
        <n v="3608.22"/>
        <n v="906.29"/>
        <n v="113764.2"/>
        <n v="1217.3800000000001"/>
        <n v="951350.4"/>
        <n v="12495.73"/>
        <n v="66277.08"/>
        <n v="1332388.2"/>
        <n v="6292"/>
        <n v="231504"/>
        <n v="4395.66"/>
        <n v="50077.88"/>
        <n v="92500.9"/>
        <n v="241.52"/>
        <n v="2964.5"/>
        <n v="3630000"/>
        <n v="4850000"/>
        <n v="85701"/>
        <n v="7210.5"/>
        <n v="10859.75"/>
        <n v="187270.83"/>
        <n v="1522161.56"/>
        <n v="108850.39"/>
        <n v="70718.45"/>
        <n v="297962.5"/>
        <n v="3832"/>
        <n v="3342.39"/>
        <n v="16843200"/>
        <n v="351659.13"/>
        <n v="1048.1600000000001"/>
        <n v="595864.02999999991"/>
        <n v="3775200"/>
        <n v="446590"/>
        <n v="19017.57"/>
        <n v="34770.559999999998"/>
        <n v="30680.76"/>
        <n v="13619.76"/>
        <n v="51425"/>
        <n v="47818.9"/>
        <n v="163740.59"/>
        <n v="333960"/>
        <n v="68603.199999999997"/>
        <n v="282704.40000000002"/>
        <n v="5976.43"/>
        <n v="740302.2"/>
        <n v="195"/>
        <n v="6779.31"/>
        <n v="22748"/>
        <n v="326142.19"/>
        <n v="2021787.3"/>
        <n v="941964.66999999993"/>
        <n v="265716"/>
        <n v="5428060"/>
        <n v="1887.6"/>
        <n v="1000"/>
        <n v="435787"/>
        <n v="89642.55"/>
        <n v="500940"/>
        <n v="48471.6"/>
        <n v="57549.5"/>
        <n v="96356.12"/>
        <n v="3193.58"/>
        <n v="21370.84"/>
        <n v="1040.5999999999999"/>
        <n v="147620"/>
        <n v="88935"/>
        <n v="176568.42"/>
        <n v="4040.19"/>
        <n v="11236"/>
        <n v="37322.21"/>
        <n v="846.40000000000009"/>
        <n v="8470"/>
        <n v="14919.039999999999"/>
        <n v="4.3655745685100555E-11"/>
        <n v="1165000"/>
        <n v="210"/>
        <n v="1120"/>
        <n v="753.69"/>
        <n v="713.75"/>
        <n v="1150.6500000000001"/>
        <n v="75"/>
        <n v="368.6"/>
        <n v="937.44"/>
        <n v="38160"/>
        <n v="382.5"/>
        <n v="4263.24"/>
        <n v="28.22"/>
        <n v="69696"/>
        <n v="62889.75"/>
        <n v="65857.52"/>
        <n v="50652.84"/>
        <n v="385.57000000029802"/>
        <n v="647.69000000000005"/>
        <n v="601.46"/>
        <n v="229.59"/>
        <n v="25168"/>
        <n v="1505542.5"/>
        <n v="544.5"/>
        <n v="110899.35"/>
        <n v="126000"/>
        <n v="65"/>
        <n v="67.430000000000007"/>
        <n v="16068.8"/>
        <n v="455.41"/>
        <n v="1607.34"/>
        <n v="450"/>
        <n v="753.12"/>
        <n v="14647118.27"/>
        <n v="726000"/>
        <n v="65292.08"/>
        <n v="139002.26999999999"/>
        <n v="8793347.4900000002"/>
        <n v="5203"/>
        <n v="539134.79"/>
        <n v="196075.76"/>
        <n v="163962.06"/>
        <n v="897"/>
        <n v="365.42"/>
        <n v="1314.42"/>
        <n v="54067769.140000001"/>
        <n v="170766.38"/>
        <n v="17015.93"/>
        <n v="257119.11"/>
        <n v="12752.92"/>
        <n v="46483.99"/>
        <n v="5500"/>
        <n v="2900"/>
        <n v="890"/>
        <n v="83490"/>
        <n v="133100"/>
        <n v="283599.39"/>
        <n v="73235.25"/>
        <n v="1679818"/>
        <n v="2295213.7599999998"/>
        <n v="79500"/>
        <n v="36899.19"/>
        <n v="53635.37"/>
        <n v="45302.400000000001"/>
        <n v="119500.33"/>
        <n v="210765.3"/>
        <n v="20329.62"/>
        <n v="326252.69"/>
        <n v="1507956"/>
        <n v="892686.89"/>
        <n v="3920"/>
        <n v="13708864.039999999"/>
        <n v="10309227.939999998"/>
        <n v="816.65"/>
        <n v="10340.959999999999"/>
        <n v="1258.4000000000001"/>
        <n v="273.94"/>
        <n v="124732.72"/>
        <n v="371032.26"/>
        <n v="58.08"/>
        <n v="6202460"/>
        <n v="4060250"/>
        <n v="2805.57"/>
        <n v="1441303.6"/>
        <n v="3972004.68"/>
        <n v="6500000"/>
        <n v="15"/>
        <n v="1650"/>
        <n v="6359.76"/>
        <n v="169841.65"/>
        <n v="371459.01"/>
        <n v="67155"/>
        <n v="21323020.91"/>
        <n v="6050"/>
        <n v="4840"/>
        <n v="45000"/>
        <n v="729630"/>
        <n v="18889200"/>
        <n v="860.94"/>
        <n v="1159.2"/>
        <n v="2922.58"/>
        <n v="5687998.8600000003"/>
        <n v="4070.4"/>
        <n v="11024"/>
        <n v="3286"/>
        <n v="562.03"/>
        <n v="7211.6"/>
        <n v="136.30000000000001"/>
        <n v="2751.79"/>
        <n v="245833.98000000004"/>
        <n v="2600000"/>
        <n v="1950000"/>
        <n v="5400000"/>
        <n v="4050000"/>
        <n v="19382.240000000009"/>
        <n v="38909.15"/>
        <n v="76463.64"/>
        <n v="83805.09"/>
        <n v="317372.49"/>
        <n v="1017038.37"/>
        <e v="#N/A"/>
        <n v="3654.2"/>
        <n v="17068.740000000002"/>
        <n v="1263506.25"/>
        <n v="1122126.8999999999"/>
        <n v="227825.94"/>
        <n v="1778.7"/>
        <n v="174.74"/>
        <n v="190.8"/>
        <n v="305.04000000000002"/>
        <n v="325.7"/>
        <n v="610.08000000000004"/>
        <n v="23232"/>
        <n v="484000"/>
        <n v="1378149.3399999999"/>
        <n v="693424.55"/>
        <n v="1931257.6800000002"/>
        <n v="10257.17"/>
        <n v="190949.85"/>
        <n v="2418.04"/>
        <n v="370.26"/>
        <n v="387200"/>
        <n v="10164"/>
        <n v="17424"/>
        <n v="250591.78"/>
        <n v="393.25"/>
        <n v="62540"/>
        <n v="125080"/>
        <n v="651.58999999999992"/>
        <n v="10208.17"/>
        <n v="21645.69"/>
        <n v="295680"/>
        <n v="1387.63"/>
        <n v="8507.51"/>
        <n v="2534.9499999999998"/>
        <n v="2069.1"/>
        <n v="12623928.83"/>
        <n v="378"/>
        <n v="577.29999999999995"/>
        <n v="421.45"/>
        <n v="421.42"/>
        <n v="7870"/>
        <n v="159473.88999999998"/>
        <n v="30274.2"/>
        <n v="21961.5"/>
        <n v="11216.7"/>
        <n v="217715.38"/>
        <n v="468875.00000000006"/>
        <n v="277332"/>
        <n v="482136.6"/>
        <n v="36100.35"/>
        <n v="86800.56"/>
        <n v="25976.28"/>
        <n v="51195.1"/>
        <n v="49530.14"/>
        <n v="76790.960000000006"/>
        <n v="214731.57"/>
        <n v="214170"/>
        <n v="4625478"/>
        <n v="1453750.79"/>
        <n v="367.78"/>
        <n v="877250"/>
        <n v="25400.32"/>
        <n v="4094.64"/>
        <n v="224106.1"/>
        <n v="5742013.54"/>
        <n v="741.11"/>
        <n v="360091.2"/>
        <n v="1073875"/>
        <n v="622.98"/>
        <n v="77.02"/>
        <n v="104.99"/>
        <n v="140.02000000000001"/>
        <n v="6146.96"/>
        <n v="544500"/>
        <n v="3448.5"/>
        <n v="2419239.69"/>
        <n v="7381000"/>
        <n v="605000"/>
        <n v="257058.45"/>
        <n v="9752.34"/>
        <n v="169400"/>
        <n v="315000"/>
        <n v="8040"/>
        <n v="3175"/>
        <n v="6560"/>
        <n v="3790"/>
        <n v="3643.44"/>
        <n v="10695.74"/>
        <n v="2942.75"/>
        <n v="1780"/>
        <n v="1836.5"/>
        <n v="200"/>
        <n v="2553"/>
        <n v="2131.5100000000002"/>
        <n v="16200"/>
        <n v="16293.6"/>
        <n v="8008.95"/>
        <n v="4807.95"/>
        <n v="9249.3799999999992"/>
        <n v="17821.439999999999"/>
        <n v="21487.5"/>
        <n v="12367"/>
        <n v="10633.74"/>
        <n v="2397.42"/>
        <n v="16950"/>
        <n v="3775"/>
        <n v="14298.7"/>
        <n v="4202.8999999999996"/>
        <n v="2375"/>
        <n v="796.8"/>
        <n v="251.9"/>
        <n v="1056000"/>
        <n v="133"/>
        <n v="408"/>
        <n v="211750"/>
        <n v="4561.7"/>
        <n v="4528097.4000000004"/>
        <n v="266.2"/>
        <n v="968"/>
        <n v="1343.1"/>
        <n v="10509.18"/>
        <n v="12949.99"/>
        <n v="465.85"/>
        <m/>
        <n v="12281.5"/>
        <n v="5798.93"/>
        <n v="3522862.85"/>
        <n v="5485500"/>
        <n v="84022.399999999994"/>
        <n v="331540.44"/>
        <n v="756.25"/>
        <n v="2359500"/>
        <n v="1936"/>
        <n v="29894.400000000001"/>
        <n v="7963184"/>
        <n v="767831.46"/>
        <n v="1306800"/>
        <n v="1442000"/>
        <n v="25744970"/>
        <n v="16950.139999999996"/>
        <n v="9111.6200000000008"/>
        <n v="17069.669999999998"/>
        <n v="9175.8700000000008"/>
        <n v="17050.73"/>
        <n v="12701.099999999999"/>
        <n v="12730.2"/>
        <n v="30505.369999999988"/>
        <n v="42475.42"/>
        <n v="1"/>
        <n v="384.06"/>
        <n v="295.36"/>
        <n v="431.39"/>
        <n v="1362.46"/>
        <n v="728.16"/>
        <n v="124.36"/>
        <n v="30.25"/>
        <n v="4197.6000000000004"/>
        <n v="61419.6"/>
        <n v="24200"/>
        <n v="5489"/>
        <n v="5480.8"/>
        <n v="5498.9"/>
      </sharedItems>
    </cacheField>
    <cacheField name="Devise état" numFmtId="0">
      <sharedItems containsBlank="1" count="2">
        <s v="EUR"/>
        <m/>
      </sharedItems>
    </cacheField>
    <cacheField name="Montant Liquidé" numFmtId="4">
      <sharedItems containsBlank="1" containsMixedTypes="1" containsNumber="1" minValue="0" maxValue="74577909.700000003" count="513">
        <n v="589"/>
        <n v="3725"/>
        <n v="2475.66"/>
        <n v="2129859.34"/>
        <n v="0"/>
        <n v="399"/>
        <n v="185"/>
        <n v="2260.48"/>
        <n v="276.73"/>
        <n v="1190.08"/>
        <n v="6571.61"/>
        <n v="680"/>
        <n v="423615.97"/>
        <n v="57569.48"/>
        <n v="1050.67"/>
        <n v="3847.8"/>
        <n v="288072.96000000002"/>
        <n v="117892.54000000001"/>
        <n v="1013.98"/>
        <n v="13797.99"/>
        <n v="734.17"/>
        <n v="665.5"/>
        <n v="5989500"/>
        <n v="7078500"/>
        <n v="3980"/>
        <n v="2550"/>
        <n v="8349000"/>
        <n v="4000"/>
        <n v="5739.2"/>
        <n v="1800000"/>
        <n v="124.35999999999999"/>
        <n v="179.96"/>
        <n v="108423.69"/>
        <n v="2316745.44"/>
        <n v="533778.15"/>
        <n v="27542.5"/>
        <n v="17787"/>
        <n v="4185.7099999999991"/>
        <n v="22990"/>
        <n v="32137.89"/>
        <n v="780.01"/>
        <n v="1032.95"/>
        <n v="294.85000000000002"/>
        <n v="470.97"/>
        <n v="44.17"/>
        <n v="475.1"/>
        <n v="139004.73000000001"/>
        <n v="1051381.48"/>
        <n v="140182.13999999998"/>
        <n v="52941.62000000001"/>
        <n v="160"/>
        <n v="4232.58"/>
        <n v="2885.14"/>
        <n v="423500"/>
        <n v="16509.240000000002"/>
        <n v="6048982.9400000004"/>
        <n v="174000"/>
        <n v="374374"/>
        <n v="4292470"/>
        <n v="3990852"/>
        <n v="1621400"/>
        <n v="568095"/>
        <n v="381.15"/>
        <n v="1638.95"/>
        <n v="914.76"/>
        <n v="167.71"/>
        <n v="647.96"/>
        <n v="5009.3999999999996"/>
        <n v="48.4"/>
        <n v="365.9"/>
        <n v="9.08"/>
        <n v="677902.5"/>
        <n v="18150"/>
        <n v="14316.72"/>
        <n v="8886.24"/>
        <n v="11470.8"/>
        <n v="3124.7"/>
        <n v="489296.64000000001"/>
        <n v="11894.3"/>
        <n v="2904"/>
        <n v="21780"/>
        <n v="16698"/>
        <n v="43024.72"/>
        <n v="24684"/>
        <n v="12342"/>
        <n v="15972"/>
        <n v="26279.26"/>
        <n v="442035.03"/>
        <n v="20897781.990000002"/>
        <n v="5445"/>
        <n v="27225"/>
        <n v="24659.8"/>
        <n v="25410"/>
        <n v="15460.78"/>
        <n v="14647.05"/>
        <n v="3049.2"/>
        <n v="13939.2"/>
        <n v="8712"/>
        <n v="12850.2"/>
        <n v="7405.2"/>
        <n v="7840.8"/>
        <n v="3968.8"/>
        <n v="28326.1"/>
        <n v="21108.45"/>
        <n v="25797.200000000001"/>
        <n v="17227.38"/>
        <n v="16595.150000000001"/>
        <n v="373500"/>
        <n v="189222"/>
        <n v="5267718.6900000004"/>
        <n v="4356"/>
        <n v="1452"/>
        <n v="738692.63"/>
        <n v="18739.150000000001"/>
        <n v="12095.16"/>
        <n v="20176.75"/>
        <n v="5653.47"/>
        <n v="6160620"/>
        <n v="56780.46"/>
        <n v="68098.8"/>
        <n v="699.84"/>
        <n v="5924.16"/>
        <n v="18498.48"/>
        <n v="588189.87"/>
        <n v="1856353.59"/>
        <n v="3756.68"/>
        <n v="409524.5"/>
        <n v="24577.52"/>
        <n v="7986"/>
        <n v="285560"/>
        <n v="45972.82"/>
        <n v="366164.15"/>
        <n v="1750000"/>
        <n v="1241865.3499999999"/>
        <n v="2516800"/>
        <n v="2649900"/>
        <n v="1524600"/>
        <n v="21700000"/>
        <n v="1573000"/>
        <n v="721160"/>
        <n v="342822.81"/>
        <n v="264000"/>
        <n v="4840000"/>
        <n v="2740.65"/>
        <n v="2655000"/>
        <n v="1456.96"/>
        <n v="2401.73"/>
        <n v="4885.2000000000007"/>
        <n v="14520000"/>
        <n v="11390805"/>
        <n v="10481680"/>
        <n v="65000000"/>
        <n v="191954.4"/>
        <n v="1332864.04"/>
        <n v="330330"/>
        <n v="1650000"/>
        <n v="2822688"/>
        <n v="1674640"/>
        <n v="1045871.73"/>
        <n v="546288.78"/>
        <n v="21258.49"/>
        <n v="4416500"/>
        <n v="2705346.63"/>
        <n v="2097257.79"/>
        <n v="4174345.74"/>
        <n v="762699.58000000007"/>
        <n v="3147066.33"/>
        <n v="1426902.04"/>
        <n v="1448631.3"/>
        <n v="11557971.689999999"/>
        <n v="2740000"/>
        <n v="9801.06"/>
        <n v="159.6"/>
        <n v="211.21"/>
        <n v="1919.75"/>
        <n v="250452.33"/>
        <n v="22128.48"/>
        <n v="3193190"/>
        <n v="72418.5"/>
        <n v="18536.84"/>
        <n v="62137.2"/>
        <n v="221361.02"/>
        <n v="21972588.530000001"/>
        <n v="74577909.700000003"/>
        <n v="998250"/>
        <n v="519443.93"/>
        <n v="678778.94"/>
        <n v="2874895.67"/>
        <n v="297713.07"/>
        <n v="167052.60000000003"/>
        <n v="15567.35"/>
        <n v="20731.5"/>
        <n v="11313.5"/>
        <n v="10389.43"/>
        <n v="45.330000000000005"/>
        <n v="39.869999999999997"/>
        <n v="44.29"/>
        <n v="10890"/>
        <n v="12450.9"/>
        <n v="21465.4"/>
        <n v="13636.7"/>
        <n v="9801"/>
        <n v="9196"/>
        <n v="9770.75"/>
        <n v="3158.1"/>
        <n v="15391.2"/>
        <n v="8966.1"/>
        <n v="9438"/>
        <n v="5517600"/>
        <n v="95400"/>
        <n v="342732.5"/>
        <n v="152963.29999999999"/>
        <n v="3267"/>
        <n v="16335"/>
        <n v="14157"/>
        <n v="29750000"/>
        <n v="59260.619999997318"/>
        <n v="1718790"/>
        <n v="8649.6"/>
        <n v="1128139.5900000001"/>
        <n v="38923.199999999997"/>
        <n v="366807.23999999993"/>
        <n v="4604.26"/>
        <n v="8319.74"/>
        <n v="416396.78"/>
        <n v="3084640.9000000004"/>
        <n v="4089.8"/>
        <n v="689.7"/>
        <n v="556.6"/>
        <n v="363"/>
        <n v="1089"/>
        <n v="726"/>
        <n v="46957.68"/>
        <n v="27696.9"/>
        <n v="81312"/>
        <n v="3933.79"/>
        <n v="359128"/>
        <n v="2524.67"/>
        <n v="4642.59"/>
        <n v="51845.78"/>
        <n v="41554.120000000003"/>
        <n v="260452.5"/>
        <n v="141267.5"/>
        <n v="319060"/>
        <n v="98425.56"/>
        <n v="66622.490000000005"/>
        <n v="46647783.299999997"/>
        <n v="1217.3800000000001"/>
        <n v="951350.40000000014"/>
        <n v="12495.73"/>
        <n v="66277.070000000007"/>
        <n v="1254435.9099999999"/>
        <n v="6292"/>
        <n v="231504"/>
        <n v="2011.6100000000001"/>
        <n v="47119.66"/>
        <n v="79273.579999999987"/>
        <n v="241.52"/>
        <n v="2964.5"/>
        <n v="3264000"/>
        <n v="4850000"/>
        <n v="85701"/>
        <n v="7210.5"/>
        <n v="10859.599999999999"/>
        <n v="176561.6"/>
        <n v="756321.84"/>
        <n v="14072.3"/>
        <n v="70718.45"/>
        <n v="282457.46000000008"/>
        <n v="3832"/>
        <n v="3342.39"/>
        <n v="15172800"/>
        <n v="351659.13"/>
        <n v="1048.1600000000001"/>
        <n v="595864.02999999991"/>
        <n v="1739619.35"/>
        <n v="392802.06"/>
        <n v="19017.57"/>
        <n v="34770.559999999998"/>
        <n v="30680.760000000002"/>
        <n v="13619.76"/>
        <n v="50396.5"/>
        <n v="47818.9"/>
        <n v="163740.59"/>
        <n v="333960"/>
        <n v="68603.199999999997"/>
        <n v="13797.869999999999"/>
        <n v="282704.40000000002"/>
        <n v="5976.43"/>
        <n v="22433.4"/>
        <n v="195"/>
        <n v="6533.17"/>
        <n v="22748"/>
        <n v="320697.19"/>
        <n v="2021787.3"/>
        <n v="941964.66999999993"/>
        <n v="265254.84999999998"/>
        <n v="1160734.56"/>
        <n v="1887.6"/>
        <n v="435786.98000000004"/>
        <n v="89642.55"/>
        <n v="500940"/>
        <n v="39211.51"/>
        <n v="42202.97"/>
        <n v="96356.12"/>
        <n v="3193.58"/>
        <n v="21370.84"/>
        <n v="147620"/>
        <n v="88934.999999999985"/>
        <n v="167413.21"/>
        <n v="4040.1899999999996"/>
        <n v="7791.18"/>
        <n v="37322.199999999997"/>
        <n v="846.4"/>
        <n v="8470"/>
        <n v="14919.04"/>
        <n v="282281.77"/>
        <n v="210"/>
        <n v="1120"/>
        <n v="753.69"/>
        <n v="713.75"/>
        <n v="1150.6500000000001"/>
        <n v="75"/>
        <n v="368.6"/>
        <n v="937.44"/>
        <n v="38160"/>
        <n v="382.5"/>
        <n v="4263.24"/>
        <n v="28.22"/>
        <n v="61876.62"/>
        <n v="62889.75"/>
        <n v="65857.52"/>
        <n v="50652.84"/>
        <n v="1041.3499999999999"/>
        <n v="385.57000000029802"/>
        <n v="647.69000000000005"/>
        <n v="601.46"/>
        <n v="229.59"/>
        <n v="25168"/>
        <n v="1504796.94"/>
        <n v="544.5"/>
        <n v="110899.35"/>
        <n v="65"/>
        <n v="67.430000000000007"/>
        <n v="16068.8"/>
        <n v="455.41"/>
        <n v="1607.34"/>
        <n v="450"/>
        <n v="753.12"/>
        <n v="14647118.27"/>
        <n v="65292.08"/>
        <n v="139002.26999999999"/>
        <n v="8793347.4900000002"/>
        <n v="5203"/>
        <n v="539134.79"/>
        <n v="196075.76"/>
        <n v="163962.06"/>
        <n v="897"/>
        <n v="1314.42"/>
        <n v="18868553.220000003"/>
        <n v="170766.38"/>
        <n v="15004.32"/>
        <n v="257119.11"/>
        <n v="10730.789999999999"/>
        <n v="46483.99"/>
        <n v="5086.4799999999996"/>
        <n v="2737.28"/>
        <n v="839.79"/>
        <n v="83490"/>
        <n v="133100"/>
        <n v="272034.27999999997"/>
        <n v="73235.25"/>
        <n v="978898.49"/>
        <n v="892835.69"/>
        <n v="78650"/>
        <n v="36899.19"/>
        <n v="53635.37"/>
        <n v="45302.400000000001"/>
        <n v="119500.33"/>
        <n v="163309.76999999999"/>
        <n v="20329.62"/>
        <n v="326252.69000000006"/>
        <n v="599631.28"/>
        <n v="892686.89"/>
        <n v="182"/>
        <n v="13708864.039999999"/>
        <n v="9422931.5399999991"/>
        <n v="816.65"/>
        <n v="285.11999999999898"/>
        <n v="273.94"/>
        <n v="83800.36"/>
        <n v="320272.55999999994"/>
        <n v="58.08"/>
        <n v="2805.57"/>
        <n v="1281947.43"/>
        <n v="1860487.6400000001"/>
        <n v="6500000"/>
        <n v="77500.529999999984"/>
        <n v="298.14"/>
        <n v="67155"/>
        <n v="12343484.500000002"/>
        <n v="6050"/>
        <n v="4840"/>
        <n v="9874982.290000001"/>
        <n v="860.94"/>
        <n v="1159.2"/>
        <n v="2922.58"/>
        <n v="4070.4"/>
        <n v="11024"/>
        <n v="3286"/>
        <n v="562.03"/>
        <n v="7211.6"/>
        <n v="136.30000000000001"/>
        <n v="2751.79"/>
        <n v="242999.34"/>
        <n v="2600000"/>
        <n v="1950000"/>
        <n v="5400000"/>
        <n v="4050000"/>
        <n v="19382.240000000002"/>
        <n v="38909.15"/>
        <n v="76463.64"/>
        <n v="83805.09"/>
        <n v="85034.87"/>
        <n v="0.7"/>
        <e v="#N/A"/>
        <n v="1243377.5899999999"/>
        <n v="1778.7"/>
        <n v="174.74"/>
        <n v="190.8"/>
        <n v="305.04000000000002"/>
        <n v="325.7"/>
        <n v="610.08000000000004"/>
        <n v="23232"/>
        <n v="484000"/>
        <n v="1378149.1500000006"/>
        <n v="693424.54999999993"/>
        <n v="1260682.0899999999"/>
        <n v="10257.17"/>
        <n v="190949.85"/>
        <n v="2418.04"/>
        <n v="370.26"/>
        <n v="387200"/>
        <n v="10164"/>
        <n v="17424"/>
        <n v="250591.78"/>
        <n v="393.25"/>
        <n v="62513.450000000004"/>
        <n v="125046.37"/>
        <n v="651.59"/>
        <n v="10208.16"/>
        <n v="21645.69"/>
        <n v="1387.63"/>
        <n v="2534.9499999999998"/>
        <n v="2069.1"/>
        <n v="12622484.939999998"/>
        <n v="378"/>
        <n v="577.29999999999995"/>
        <n v="421.45"/>
        <n v="421.42"/>
        <n v="7870"/>
        <n v="159473.89000000001"/>
        <n v="175034.54999999996"/>
        <n v="150040"/>
        <n v="277332"/>
        <n v="86800.56"/>
        <n v="35802.82"/>
        <n v="187467.78000000003"/>
        <n v="4521528"/>
        <n v="944548.39"/>
        <n v="367.78"/>
        <n v="350900"/>
        <n v="224106.1"/>
        <n v="5742013.540000001"/>
        <n v="741.11"/>
        <n v="622.98"/>
        <n v="77.02"/>
        <n v="104.99"/>
        <n v="140.02000000000001"/>
        <n v="6146.96"/>
        <n v="300000"/>
        <n v="2131116.1999999997"/>
        <n v="7381000"/>
        <n v="71976.37"/>
        <n v="9752.34"/>
        <n v="251.9"/>
        <n v="13196.47"/>
        <n v="4528097.4000000004"/>
        <n v="10509.18"/>
        <n v="12949.99"/>
        <n v="465.85"/>
        <m/>
        <n v="52514"/>
        <n v="331436.56"/>
        <n v="1936"/>
        <n v="7963180.6100000003"/>
        <n v="318714.94"/>
        <n v="1171625.52"/>
        <n v="25744971"/>
        <n v="16950.14"/>
        <n v="9111.6200000000008"/>
        <n v="17069.669999999998"/>
        <n v="9175.8700000000008"/>
        <n v="17011.849999999999"/>
        <n v="12701.1"/>
        <n v="42475.42"/>
        <n v="384.06"/>
        <n v="295.36"/>
        <n v="431.39"/>
        <n v="1362.46"/>
        <n v="728.16"/>
        <n v="124.36"/>
        <n v="30.25"/>
      </sharedItems>
    </cacheField>
    <cacheField name="Devise transaction" numFmtId="0">
      <sharedItems containsBlank="1"/>
    </cacheField>
    <cacheField name="Solde encours" numFmtId="4">
      <sharedItems containsMixedTypes="1" containsNumber="1" minValue="-1" maxValue="35199215.920000002" count="233">
        <n v="0"/>
        <n v="3.637978807091713E-12"/>
        <n v="361"/>
        <n v="2572"/>
        <n v="226"/>
        <n v="6856"/>
        <n v="142.79999999999995"/>
        <n v="6859.2399999999907"/>
        <n v="3610.2199999999939"/>
        <n v="7.5"/>
        <n v="968000"/>
        <n v="170180.42"/>
        <n v="3630"/>
        <n v="45505.68"/>
        <n v="145.1"/>
        <n v="13766.94"/>
        <n v="12483.25"/>
        <n v="3854.3400000000256"/>
        <n v="91094.86"/>
        <n v="8037"/>
        <n v="111930"/>
        <n v="365148"/>
        <n v="1184718.0099999979"/>
        <n v="272540.40000000002"/>
        <n v="10380"/>
        <n v="367500"/>
        <n v="117259.35"/>
        <n v="247850.47"/>
        <n v="1710.4899999999989"/>
        <n v="225195"/>
        <n v="166320"/>
        <n v="1041.3499999999999"/>
        <n v="6243.4499999999534"/>
        <n v="346500"/>
        <n v="313632"/>
        <n v="2572.7199999999721"/>
        <n v="7491.4800000000105"/>
        <n v="1558.48"/>
        <n v="3437411.4699999988"/>
        <n v="7702090.299999997"/>
        <n v="72657.299999999988"/>
        <n v="12850.199999999953"/>
        <n v="9.9999999999980105E-3"/>
        <n v="10"/>
        <n v="2856.7000000000116"/>
        <n v="487.90999999991618"/>
        <n v="1471831.8999999994"/>
        <n v="1282.5999999999985"/>
        <n v="0.13000000000010914"/>
        <n v="700.40999999999985"/>
        <n v="48.440000000002328"/>
        <n v="54450"/>
        <n v="3608.22"/>
        <n v="906.29"/>
        <n v="113764.2"/>
        <n v="9.9999999947613105E-3"/>
        <n v="77952.290000000037"/>
        <n v="2384.0499999999997"/>
        <n v="2958.2199999999939"/>
        <n v="13227.320000000007"/>
        <n v="366000"/>
        <n v="0.15000000000145519"/>
        <n v="10709.229999999981"/>
        <n v="765839.72000000009"/>
        <n v="94778.09"/>
        <n v="15505.039999999921"/>
        <n v="1670400"/>
        <n v="2035580.65"/>
        <n v="53787.94"/>
        <n v="1028.5"/>
        <n v="0.12000000000080036"/>
        <n v="717868.79999999993"/>
        <n v="246.14000000000033"/>
        <n v="5445"/>
        <n v="461.15000000002328"/>
        <n v="4267325.4399999995"/>
        <n v="1000"/>
        <n v="1.9999999960418791E-2"/>
        <n v="9260.0899999999965"/>
        <n v="15346.529999999999"/>
        <n v="1040.5999999999999"/>
        <n v="9155.210000000021"/>
        <n v="3444.8199999999997"/>
        <n v="1.0000000002037268E-2"/>
        <n v="4.3655745685100555E-11"/>
        <n v="882718.23"/>
        <n v="7819.3799999999974"/>
        <n v="745.56000000005588"/>
        <n v="126000"/>
        <n v="726000"/>
        <n v="365.42"/>
        <n v="35199215.920000002"/>
        <n v="2011.6100000000006"/>
        <n v="2022.130000000001"/>
        <n v="413.52000000000044"/>
        <n v="162.7199999999998"/>
        <n v="50.210000000000036"/>
        <n v="11565.110000000044"/>
        <n v="700919.51"/>
        <n v="1402378.0699999998"/>
        <n v="850"/>
        <n v="47455.53"/>
        <n v="908324.72"/>
        <n v="3738"/>
        <n v="886296.39999999851"/>
        <n v="10055.84"/>
        <n v="1258.4000000000001"/>
        <n v="40932.36"/>
        <n v="50759.70000000007"/>
        <n v="6202460"/>
        <n v="4060250"/>
        <n v="159356.17000000016"/>
        <n v="2111517.04"/>
        <n v="15"/>
        <n v="1650"/>
        <n v="6359.76"/>
        <n v="92341.12000000001"/>
        <n v="371160.87"/>
        <n v="8979536.4099999983"/>
        <n v="45000"/>
        <n v="729630"/>
        <n v="9014217.709999999"/>
        <n v="5687998.8600000003"/>
        <n v="2834.6400000000431"/>
        <n v="1950000"/>
        <n v="4050000"/>
        <n v="232337.62"/>
        <n v="1017037.67"/>
        <e v="#N/A"/>
        <n v="3654.2"/>
        <n v="17068.740000000002"/>
        <n v="20128.660000000149"/>
        <n v="1122126.8999999999"/>
        <n v="227825.94"/>
        <n v="0.18999999924562871"/>
        <n v="670575.59000000032"/>
        <n v="16335"/>
        <n v="26.549999999995634"/>
        <n v="33.630000000004657"/>
        <n v="1.0000000000218279E-2"/>
        <n v="295680"/>
        <n v="8507.51"/>
        <n v="1443.8900000024587"/>
        <n v="30274.2"/>
        <n v="21961.5"/>
        <n v="11216.7"/>
        <n v="42680.830000000045"/>
        <n v="318835.00000000006"/>
        <n v="482136.6"/>
        <n v="36100.35"/>
        <n v="25976.28"/>
        <n v="51195.1"/>
        <n v="49530.14"/>
        <n v="76790.960000000006"/>
        <n v="178928.75"/>
        <n v="26702.219999999972"/>
        <n v="103950"/>
        <n v="509202.4"/>
        <n v="526350"/>
        <n v="25400.32"/>
        <n v="4094.64"/>
        <n v="360091.2"/>
        <n v="1073875"/>
        <n v="544500"/>
        <n v="426000"/>
        <n v="3448.5"/>
        <n v="288123.49000000022"/>
        <n v="605000"/>
        <n v="185082.08000000002"/>
        <n v="169400"/>
        <n v="315000"/>
        <n v="8040"/>
        <n v="3175"/>
        <n v="6560"/>
        <n v="3790"/>
        <n v="3643.44"/>
        <n v="10695.74"/>
        <n v="2942.75"/>
        <n v="1780"/>
        <n v="1836.5"/>
        <n v="200"/>
        <n v="2553"/>
        <n v="2131.5100000000002"/>
        <n v="16200"/>
        <n v="16293.6"/>
        <n v="8008.95"/>
        <n v="4807.95"/>
        <n v="9249.3799999999992"/>
        <n v="17821.439999999999"/>
        <n v="21487.5"/>
        <n v="12367"/>
        <n v="10633.74"/>
        <n v="2397.42"/>
        <n v="16950"/>
        <n v="3775"/>
        <n v="14298.7"/>
        <n v="4202.8999999999996"/>
        <n v="2375"/>
        <n v="796.8"/>
        <n v="1042803.53"/>
        <n v="133"/>
        <n v="408"/>
        <n v="211750"/>
        <n v="4561.7"/>
        <n v="266.2"/>
        <n v="968"/>
        <n v="363"/>
        <n v="1343.1"/>
        <n v="12281.5"/>
        <n v="5798.93"/>
        <n v="3522862.85"/>
        <n v="5485500"/>
        <n v="31508.399999999994"/>
        <n v="103.88000000000466"/>
        <n v="756.25"/>
        <n v="2359500"/>
        <n v="29894.400000000001"/>
        <n v="3.3899999996647239"/>
        <n v="449116.51999999996"/>
        <n v="1306800"/>
        <n v="270374.48"/>
        <n v="-1"/>
        <n v="38.880000000001019"/>
        <n v="17050.73"/>
        <n v="12730.2"/>
        <n v="30505.369999999988"/>
        <n v="1"/>
        <n v="4197.6000000000004"/>
        <n v="61419.6"/>
        <n v="24200"/>
        <n v="5489"/>
        <n v="5480.8"/>
        <n v="5498.9"/>
      </sharedItems>
    </cacheField>
    <cacheField name="KRC" numFmtId="0">
      <sharedItems containsMixedTypes="1" containsNumber="1" containsInteger="1" minValue="0" maxValue="300021618" count="49">
        <s v="300020756"/>
        <s v="300020335"/>
        <s v="300020900"/>
        <s v="300020695"/>
        <s v="300020910"/>
        <s v="300020346"/>
        <s v="300020622"/>
        <s v="300020861"/>
        <s v="300020870"/>
        <s v="300020874"/>
        <s v="300020694"/>
        <s v="300020940"/>
        <s v="300020895"/>
        <s v="300020623"/>
        <s v="300020692"/>
        <s v="300020291"/>
        <s v="300020973"/>
        <s v="300020896"/>
        <s v="300020484"/>
        <s v="300020288"/>
        <s v="300021246"/>
        <e v="#N/A"/>
        <s v="300021687"/>
        <e v="#REF!"/>
        <s v="300021618"/>
        <n v="0" u="1"/>
        <n v="300020874" u="1"/>
        <n v="300020623" u="1"/>
        <n v="300020895" u="1"/>
        <n v="300020900" u="1"/>
        <n v="300020622" u="1"/>
        <n v="300020692" u="1"/>
        <n v="300020861" u="1"/>
        <n v="300020910" u="1"/>
        <n v="300021618" u="1"/>
        <n v="300020332" u="1"/>
        <n v="300020288" u="1"/>
        <n v="300020484" u="1"/>
        <n v="300020756" u="1"/>
        <n v="300020870" u="1"/>
        <n v="300020973" u="1"/>
        <n v="300020695" u="1"/>
        <n v="300020940" u="1"/>
        <n v="300020913" u="1"/>
        <n v="300020346" u="1"/>
        <n v="300020335" u="1"/>
        <n v="300020694" u="1"/>
        <n v="300020291" u="1"/>
        <n v="300020896" u="1"/>
      </sharedItems>
    </cacheField>
    <cacheField name="Poste KRC" numFmtId="0">
      <sharedItems containsMixedTypes="1" containsNumber="1" containsInteger="1" minValue="0" maxValue="493" count="503">
        <s v="1"/>
        <s v="3"/>
        <s v="2"/>
        <s v="7"/>
        <s v="10"/>
        <s v="5"/>
        <s v="6"/>
        <s v="4"/>
        <s v="8"/>
        <e v="#N/A"/>
        <e v="#REF!"/>
        <s v="9"/>
        <n v="0" u="1"/>
        <n v="482" u="1"/>
        <n v="417" u="1"/>
        <n v="25" u="1"/>
        <n v="94" u="1"/>
        <n v="352" u="1"/>
        <n v="287" u="1"/>
        <n v="239" u="1"/>
        <n v="174" u="1"/>
        <n v="450" u="1"/>
        <n v="385" u="1"/>
        <n v="23" u="1"/>
        <n v="86" u="1"/>
        <n v="320" u="1"/>
        <n v="223" u="1"/>
        <n v="158" u="1"/>
        <n v="483" u="1"/>
        <n v="418" u="1"/>
        <n v="353" u="1"/>
        <n v="21" u="1"/>
        <n v="78" u="1"/>
        <n v="288" u="1"/>
        <n v="207" u="1"/>
        <n v="142" u="1"/>
        <n v="451" u="1"/>
        <n v="386" u="1"/>
        <n v="321" u="1"/>
        <n v="19" u="1"/>
        <n v="70" u="1"/>
        <n v="256" u="1"/>
        <n v="191" u="1"/>
        <n v="127" u="1"/>
        <n v="484" u="1"/>
        <n v="419" u="1"/>
        <n v="354" u="1"/>
        <n v="289" u="1"/>
        <n v="17" u="1"/>
        <n v="63" u="1"/>
        <n v="240" u="1"/>
        <n v="175" u="1"/>
        <n v="119" u="1"/>
        <n v="452" u="1"/>
        <n v="387" u="1"/>
        <n v="322" u="1"/>
        <n v="257" u="1"/>
        <n v="59" u="1"/>
        <n v="224" u="1"/>
        <n v="159" u="1"/>
        <n v="485" u="1"/>
        <n v="111" u="1"/>
        <n v="420" u="1"/>
        <n v="355" u="1"/>
        <n v="290" u="1"/>
        <n v="1" u="1"/>
        <n v="55" u="1"/>
        <n v="208" u="1"/>
        <n v="143" u="1"/>
        <n v="453" u="1"/>
        <n v="103" u="1"/>
        <n v="388" u="1"/>
        <n v="323" u="1"/>
        <n v="258" u="1"/>
        <n v="51" u="1"/>
        <n v="192" u="1"/>
        <n v="486" u="1"/>
        <n v="421" u="1"/>
        <n v="95" u="1"/>
        <n v="356" u="1"/>
        <n v="291" u="1"/>
        <n v="241" u="1"/>
        <n v="47" u="1"/>
        <n v="176" u="1"/>
        <n v="454" u="1"/>
        <n v="389" u="1"/>
        <n v="87" u="1"/>
        <n v="324" u="1"/>
        <n v="259" u="1"/>
        <n v="225" u="1"/>
        <n v="43" u="1"/>
        <n v="160" u="1"/>
        <n v="487" u="1"/>
        <n v="422" u="1"/>
        <n v="357" u="1"/>
        <n v="79" u="1"/>
        <n v="292" u="1"/>
        <n v="209" u="1"/>
        <n v="39" u="1"/>
        <n v="144" u="1"/>
        <n v="455" u="1"/>
        <n v="390" u="1"/>
        <n v="325" u="1"/>
        <n v="71" u="1"/>
        <n v="260" u="1"/>
        <n v="193" u="1"/>
        <n v="35" u="1"/>
        <n v="128" u="1"/>
        <n v="488" u="1"/>
        <n v="423" u="1"/>
        <n v="358" u="1"/>
        <n v="293" u="1"/>
        <n v="242" u="1"/>
        <n v="177" u="1"/>
        <n v="120" u="1"/>
        <n v="456" u="1"/>
        <n v="391" u="1"/>
        <n v="326" u="1"/>
        <n v="261" u="1"/>
        <n v="226" u="1"/>
        <n v="161" u="1"/>
        <n v="489" u="1"/>
        <n v="112" u="1"/>
        <n v="424" u="1"/>
        <n v="359" u="1"/>
        <n v="294" u="1"/>
        <n v="210" u="1"/>
        <n v="145" u="1"/>
        <n v="457" u="1"/>
        <n v="104" u="1"/>
        <n v="392" u="1"/>
        <n v="327" u="1"/>
        <n v="262" u="1"/>
        <n v="194" u="1"/>
        <n v="129" u="1"/>
        <n v="490" u="1"/>
        <n v="425" u="1"/>
        <n v="96" u="1"/>
        <n v="360" u="1"/>
        <n v="295" u="1"/>
        <n v="243" u="1"/>
        <n v="178" u="1"/>
        <n v="458" u="1"/>
        <n v="393" u="1"/>
        <n v="88" u="1"/>
        <n v="328" u="1"/>
        <n v="263" u="1"/>
        <n v="227" u="1"/>
        <n v="162" u="1"/>
        <n v="491" u="1"/>
        <n v="426" u="1"/>
        <n v="361" u="1"/>
        <n v="80" u="1"/>
        <n v="296" u="1"/>
        <n v="211" u="1"/>
        <n v="146" u="1"/>
        <n v="459" u="1"/>
        <n v="394" u="1"/>
        <n v="329" u="1"/>
        <n v="72" u="1"/>
        <n v="264" u="1"/>
        <n v="195" u="1"/>
        <n v="130" u="1"/>
        <n v="492" u="1"/>
        <n v="427" u="1"/>
        <n v="362" u="1"/>
        <n v="297" u="1"/>
        <n v="64" u="1"/>
        <n v="244" u="1"/>
        <n v="179" u="1"/>
        <n v="121" u="1"/>
        <n v="460" u="1"/>
        <n v="395" u="1"/>
        <n v="330" u="1"/>
        <n v="265" u="1"/>
        <n v="60" u="1"/>
        <n v="228" u="1"/>
        <n v="163" u="1"/>
        <n v="493" u="1"/>
        <n v="113" u="1"/>
        <n v="428" u="1"/>
        <n v="363" u="1"/>
        <n v="298" u="1"/>
        <n v="56" u="1"/>
        <n v="212" u="1"/>
        <n v="147" u="1"/>
        <n v="461" u="1"/>
        <n v="105" u="1"/>
        <n v="396" u="1"/>
        <n v="331" u="1"/>
        <n v="266" u="1"/>
        <n v="52" u="1"/>
        <n v="196" u="1"/>
        <n v="131" u="1"/>
        <n v="429" u="1"/>
        <n v="97" u="1"/>
        <n v="364" u="1"/>
        <n v="299" u="1"/>
        <n v="245" u="1"/>
        <n v="48" u="1"/>
        <n v="180" u="1"/>
        <n v="462" u="1"/>
        <n v="397" u="1"/>
        <n v="89" u="1"/>
        <n v="332" u="1"/>
        <n v="267" u="1"/>
        <n v="229" u="1"/>
        <n v="44" u="1"/>
        <n v="164" u="1"/>
        <n v="430" u="1"/>
        <n v="365" u="1"/>
        <n v="81" u="1"/>
        <n v="300" u="1"/>
        <n v="213" u="1"/>
        <n v="40" u="1"/>
        <n v="148" u="1"/>
        <n v="463" u="1"/>
        <n v="398" u="1"/>
        <n v="333" u="1"/>
        <n v="73" u="1"/>
        <n v="268" u="1"/>
        <n v="197" u="1"/>
        <n v="36" u="1"/>
        <n v="132" u="1"/>
        <n v="431" u="1"/>
        <n v="366" u="1"/>
        <n v="301" u="1"/>
        <n v="65" u="1"/>
        <n v="246" u="1"/>
        <n v="181" u="1"/>
        <n v="32" u="1"/>
        <n v="122" u="1"/>
        <n v="464" u="1"/>
        <n v="399" u="1"/>
        <n v="334" u="1"/>
        <n v="269" u="1"/>
        <n v="230" u="1"/>
        <n v="165" u="1"/>
        <n v="30" u="1"/>
        <n v="114" u="1"/>
        <n v="432" u="1"/>
        <n v="367" u="1"/>
        <n v="302" u="1"/>
        <n v="214" u="1"/>
        <n v="149" u="1"/>
        <n v="465" u="1"/>
        <n v="28" u="1"/>
        <n v="106" u="1"/>
        <n v="400" u="1"/>
        <n v="335" u="1"/>
        <n v="270" u="1"/>
        <n v="198" u="1"/>
        <n v="133" u="1"/>
        <n v="433" u="1"/>
        <n v="26" u="1"/>
        <n v="98" u="1"/>
        <n v="368" u="1"/>
        <n v="303" u="1"/>
        <n v="247" u="1"/>
        <n v="182" u="1"/>
        <n v="466" u="1"/>
        <n v="401" u="1"/>
        <n v="24" u="1"/>
        <n v="90" u="1"/>
        <n v="336" u="1"/>
        <n v="271" u="1"/>
        <n v="231" u="1"/>
        <n v="166" u="1"/>
        <n v="434" u="1"/>
        <n v="369" u="1"/>
        <n v="22" u="1"/>
        <n v="82" u="1"/>
        <n v="304" u="1"/>
        <n v="215" u="1"/>
        <n v="150" u="1"/>
        <n v="467" u="1"/>
        <n v="402" u="1"/>
        <n v="337" u="1"/>
        <n v="20" u="1"/>
        <n v="74" u="1"/>
        <n v="272" u="1"/>
        <n v="199" u="1"/>
        <n v="134" u="1"/>
        <n v="435" u="1"/>
        <n v="370" u="1"/>
        <n v="305" u="1"/>
        <n v="18" u="1"/>
        <n v="66" u="1"/>
        <n v="248" u="1"/>
        <n v="183" u="1"/>
        <n v="123" u="1"/>
        <n v="403" u="1"/>
        <n v="338" u="1"/>
        <n v="273" u="1"/>
        <n v="16" u="1"/>
        <n v="61" u="1"/>
        <n v="232" u="1"/>
        <n v="167" u="1"/>
        <n v="115" u="1"/>
        <n v="436" u="1"/>
        <n v="371" u="1"/>
        <n v="306" u="1"/>
        <n v="15" u="1"/>
        <n v="57" u="1"/>
        <n v="216" u="1"/>
        <n v="151" u="1"/>
        <n v="469" u="1"/>
        <n v="107" u="1"/>
        <n v="404" u="1"/>
        <n v="339" u="1"/>
        <n v="274" u="1"/>
        <n v="14" u="1"/>
        <n v="53" u="1"/>
        <n v="200" u="1"/>
        <n v="135" u="1"/>
        <n v="437" u="1"/>
        <n v="99" u="1"/>
        <n v="372" u="1"/>
        <n v="307" u="1"/>
        <n v="249" u="1"/>
        <n v="13" u="1"/>
        <n v="49" u="1"/>
        <n v="184" u="1"/>
        <n v="470" u="1"/>
        <n v="405" u="1"/>
        <n v="91" u="1"/>
        <n v="340" u="1"/>
        <n v="275" u="1"/>
        <n v="233" u="1"/>
        <n v="12" u="1"/>
        <n v="45" u="1"/>
        <n v="168" u="1"/>
        <n v="438" u="1"/>
        <n v="373" u="1"/>
        <n v="83" u="1"/>
        <n v="308" u="1"/>
        <n v="217" u="1"/>
        <n v="11" u="1"/>
        <n v="41" u="1"/>
        <n v="152" u="1"/>
        <n v="471" u="1"/>
        <n v="406" u="1"/>
        <n v="341" u="1"/>
        <n v="75" u="1"/>
        <n v="276" u="1"/>
        <n v="201" u="1"/>
        <n v="10" u="1"/>
        <n v="37" u="1"/>
        <n v="136" u="1"/>
        <n v="439" u="1"/>
        <n v="374" u="1"/>
        <n v="309" u="1"/>
        <n v="67" u="1"/>
        <n v="250" u="1"/>
        <n v="185" u="1"/>
        <n v="33" u="1"/>
        <n v="124" u="1"/>
        <n v="472" u="1"/>
        <n v="407" u="1"/>
        <n v="342" u="1"/>
        <n v="277" u="1"/>
        <n v="234" u="1"/>
        <n v="169" u="1"/>
        <n v="116" u="1"/>
        <n v="440" u="1"/>
        <n v="375" u="1"/>
        <n v="310" u="1"/>
        <n v="218" u="1"/>
        <n v="153" u="1"/>
        <n v="473" u="1"/>
        <n v="108" u="1"/>
        <n v="408" u="1"/>
        <n v="343" u="1"/>
        <n v="278" u="1"/>
        <n v="202" u="1"/>
        <n v="137" u="1"/>
        <n v="441" u="1"/>
        <n v="7" u="1"/>
        <n v="100" u="1"/>
        <n v="376" u="1"/>
        <n v="311" u="1"/>
        <n v="251" u="1"/>
        <n v="186" u="1"/>
        <n v="474" u="1"/>
        <n v="409" u="1"/>
        <n v="92" u="1"/>
        <n v="344" u="1"/>
        <n v="279" u="1"/>
        <n v="235" u="1"/>
        <n v="170" u="1"/>
        <n v="442" u="1"/>
        <n v="377" u="1"/>
        <n v="6" u="1"/>
        <n v="84" u="1"/>
        <n v="312" u="1"/>
        <n v="219" u="1"/>
        <n v="154" u="1"/>
        <n v="475" u="1"/>
        <n v="410" u="1"/>
        <n v="345" u="1"/>
        <n v="76" u="1"/>
        <n v="280" u="1"/>
        <n v="203" u="1"/>
        <n v="138" u="1"/>
        <n v="443" u="1"/>
        <n v="378" u="1"/>
        <n v="313" u="1"/>
        <n v="5" u="1"/>
        <n v="68" u="1"/>
        <n v="252" u="1"/>
        <n v="187" u="1"/>
        <n v="125" u="1"/>
        <n v="476" u="1"/>
        <n v="411" u="1"/>
        <n v="346" u="1"/>
        <n v="281" u="1"/>
        <n v="62" u="1"/>
        <n v="236" u="1"/>
        <n v="171" u="1"/>
        <n v="117" u="1"/>
        <n v="444" u="1"/>
        <n v="379" u="1"/>
        <n v="314" u="1"/>
        <n v="4" u="1"/>
        <n v="58" u="1"/>
        <n v="220" u="1"/>
        <n v="155" u="1"/>
        <n v="477" u="1"/>
        <n v="109" u="1"/>
        <n v="412" u="1"/>
        <n v="347" u="1"/>
        <n v="282" u="1"/>
        <n v="54" u="1"/>
        <n v="204" u="1"/>
        <n v="139" u="1"/>
        <n v="445" u="1"/>
        <n v="101" u="1"/>
        <n v="380" u="1"/>
        <n v="315" u="1"/>
        <n v="253" u="1"/>
        <n v="50" u="1"/>
        <n v="188" u="1"/>
        <n v="478" u="1"/>
        <n v="413" u="1"/>
        <n v="93" u="1"/>
        <n v="348" u="1"/>
        <n v="283" u="1"/>
        <n v="237" u="1"/>
        <n v="46" u="1"/>
        <n v="172" u="1"/>
        <n v="446" u="1"/>
        <n v="381" u="1"/>
        <n v="85" u="1"/>
        <n v="316" u="1"/>
        <n v="221" u="1"/>
        <n v="3" u="1"/>
        <n v="42" u="1"/>
        <n v="156" u="1"/>
        <n v="479" u="1"/>
        <n v="414" u="1"/>
        <n v="349" u="1"/>
        <n v="77" u="1"/>
        <n v="284" u="1"/>
        <n v="205" u="1"/>
        <n v="38" u="1"/>
        <n v="140" u="1"/>
        <n v="447" u="1"/>
        <n v="382" u="1"/>
        <n v="317" u="1"/>
        <n v="69" u="1"/>
        <n v="254" u="1"/>
        <n v="189" u="1"/>
        <n v="34" u="1"/>
        <n v="126" u="1"/>
        <n v="480" u="1"/>
        <n v="415" u="1"/>
        <n v="350" u="1"/>
        <n v="285" u="1"/>
        <n v="238" u="1"/>
        <n v="173" u="1"/>
        <n v="31" u="1"/>
        <n v="118" u="1"/>
        <n v="448" u="1"/>
        <n v="383" u="1"/>
        <n v="318" u="1"/>
        <n v="222" u="1"/>
        <n v="157" u="1"/>
        <n v="2" u="1"/>
        <n v="481" u="1"/>
        <n v="29" u="1"/>
        <n v="110" u="1"/>
        <n v="416" u="1"/>
        <n v="351" u="1"/>
        <n v="286" u="1"/>
        <n v="206" u="1"/>
        <n v="141" u="1"/>
        <n v="449" u="1"/>
        <n v="27" u="1"/>
        <n v="102" u="1"/>
        <n v="384" u="1"/>
        <n v="319" u="1"/>
        <n v="255" u="1"/>
        <n v="190" u="1"/>
      </sharedItems>
    </cacheField>
    <cacheField name="AB" numFmtId="0">
      <sharedItems containsBlank="1" containsMixedTypes="1" containsNumber="1" containsInteger="1" minValue="0" maxValue="255224330006" count="40">
        <s v="255223121101"/>
        <s v="255223121113"/>
        <s v="255221121113"/>
        <s v="252102121101"/>
        <s v="254012121101"/>
        <s v="252122121104"/>
        <s v="252122742204"/>
        <s v="255223121102"/>
        <s v="255223742210"/>
        <s v="255224121113"/>
        <s v="255102121101"/>
        <s v="252112121101"/>
        <s v="252132121101"/>
        <s v="252103121101"/>
        <s v="255223452401"/>
        <s v="255223452501"/>
        <e v="#N/A"/>
        <m/>
        <s v="2551xx121101"/>
        <s v="255121010003"/>
        <s v="255224330006"/>
        <s v="255213330001"/>
        <n v="255223121113"/>
        <n v="0" u="1"/>
        <n v="255223121102" u="1"/>
        <n v="255221121113" u="1"/>
        <n v="255224330006" u="1"/>
        <n v="252122121104" u="1"/>
        <n v="255223121101" u="1"/>
        <n v="255223452401" u="1"/>
        <n v="255223742210" u="1"/>
        <n v="254012121101" u="1"/>
        <n v="255102121101" u="1"/>
        <n v="252122742204" u="1"/>
        <n v="252103121101" u="1"/>
        <n v="255223452501" u="1"/>
        <n v="255224121113" u="1"/>
        <n v="252112121101" u="1"/>
        <n v="252102121101" u="1"/>
        <n v="252132121101" u="1"/>
      </sharedItems>
    </cacheField>
    <cacheField name="Type PO" numFmtId="0">
      <sharedItems/>
    </cacheField>
    <cacheField name="Quantité commandée2" numFmtId="2">
      <sharedItems containsMixedTypes="1" containsNumber="1" minValue="0.8" maxValue="2120000"/>
    </cacheField>
    <cacheField name="Quantité à livrer" numFmtId="2">
      <sharedItems containsMixedTypes="1" containsNumber="1" minValue="0" maxValue="1250000"/>
    </cacheField>
    <cacheField name="Codenva" numFmtId="0">
      <sharedItems count="15">
        <s v="0800"/>
        <s v="0620"/>
        <s v="0000"/>
        <s v="4100"/>
        <s v="0600"/>
        <s v="0520"/>
        <s v="0500"/>
        <s v="0200"/>
        <s v="0820"/>
        <s v="1100"/>
        <s v="4120"/>
        <s v="1500"/>
        <s v="2100"/>
        <e v="#N/A"/>
        <s v="0020"/>
      </sharedItems>
    </cacheField>
    <cacheField name="procédure" numFmtId="0">
      <sharedItems count="10">
        <s v="Overheidsopdrachten van beperkte waarde (0800)"/>
        <s v="Raamovereenkomsten (0600)"/>
        <s v="Openbare procedure (0000)"/>
        <s v="Diverse Uitgaven die niet tot overheidsopdrachten behoren (4100)"/>
        <s v="Onderhandelingsprocedure zonder voorafgaande bekendmaking (0500)"/>
        <s v="OO- Open offerteaanvraag"/>
        <s v="Uitvoeringsincidentent- door bijakten"/>
        <s v="Uitvoeringsincidentent- door stilwijgende verlenging of door contractueel bepaalde mogelijkheid tot verlenging (lopende contracten)"/>
        <s v="Toelage en dotaties - Wettelijke verplichte toelage"/>
        <e v="#N/A"/>
      </sharedItems>
    </cacheField>
    <cacheField name="code suppression" numFmtId="0">
      <sharedItems/>
    </cacheField>
    <cacheField name="Colonne3" numFmtId="4">
      <sharedItems/>
    </cacheField>
    <cacheField name="Colonne2" numFmtId="0">
      <sharedItems containsMixedTypes="1" containsNumber="1" containsInteger="1" minValue="0" maxValue="0" count="14">
        <e v="#N/A"/>
        <s v="callcenter"/>
        <n v="0"/>
        <s v="PPE"/>
        <s v="Médicament (AFMPS)"/>
        <s v="Testing/reactifs"/>
        <s v="Consultance Taskforce"/>
        <s v="Commande NATO"/>
        <s v="Divers Taskforce (medical devices, etc)"/>
        <s v="CallCenter (devra etre corrigé)"/>
        <s v="Transport"/>
        <s v="honoraire avocat"/>
        <e v="#REF!"/>
        <s v="Vaccin"/>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14">
  <r>
    <x v="0"/>
    <x v="0"/>
    <x v="0"/>
    <x v="0"/>
    <x v="0"/>
    <x v="0"/>
    <s v="100013113"/>
    <s v=""/>
    <d v="2020-02-10T00:00:00"/>
    <x v="0"/>
    <s v="PC"/>
    <x v="0"/>
    <x v="0"/>
    <x v="0"/>
    <n v="1"/>
  </r>
  <r>
    <x v="0"/>
    <x v="0"/>
    <x v="0"/>
    <x v="0"/>
    <x v="0"/>
    <x v="1"/>
    <s v="100013113"/>
    <s v=""/>
    <d v="2020-02-10T00:00:00"/>
    <x v="0"/>
    <s v="PC"/>
    <x v="0"/>
    <x v="0"/>
    <x v="1"/>
    <n v="1"/>
  </r>
  <r>
    <x v="1"/>
    <x v="1"/>
    <x v="1"/>
    <x v="1"/>
    <x v="1"/>
    <x v="2"/>
    <s v="100027654"/>
    <s v=""/>
    <d v="2020-02-03T00:00:00"/>
    <x v="1"/>
    <s v="PC"/>
    <x v="1"/>
    <x v="1"/>
    <x v="2"/>
    <n v="0"/>
  </r>
  <r>
    <x v="1"/>
    <x v="1"/>
    <x v="1"/>
    <x v="1"/>
    <x v="1"/>
    <x v="0"/>
    <s v="100027654"/>
    <s v=""/>
    <d v="2020-08-05T00:00:00"/>
    <x v="0"/>
    <s v="UO"/>
    <x v="0"/>
    <x v="2"/>
    <x v="2"/>
    <n v="1"/>
  </r>
  <r>
    <x v="1"/>
    <x v="1"/>
    <x v="1"/>
    <x v="1"/>
    <x v="1"/>
    <x v="1"/>
    <s v="100027654"/>
    <s v=""/>
    <d v="2020-10-07T00:00:00"/>
    <x v="0"/>
    <s v="UO"/>
    <x v="0"/>
    <x v="3"/>
    <x v="3"/>
    <n v="1"/>
  </r>
  <r>
    <x v="2"/>
    <x v="2"/>
    <x v="2"/>
    <x v="2"/>
    <x v="2"/>
    <x v="2"/>
    <s v="500001348"/>
    <s v=""/>
    <d v="2020-02-04T00:00:00"/>
    <x v="0"/>
    <s v="PC"/>
    <x v="0"/>
    <x v="4"/>
    <x v="4"/>
    <n v="1"/>
  </r>
  <r>
    <x v="0"/>
    <x v="0"/>
    <x v="0"/>
    <x v="3"/>
    <x v="3"/>
    <x v="2"/>
    <s v="300000014"/>
    <s v=""/>
    <d v="2020-02-10T00:00:00"/>
    <x v="0"/>
    <s v="PC"/>
    <x v="0"/>
    <x v="0"/>
    <x v="5"/>
    <n v="1"/>
  </r>
  <r>
    <x v="0"/>
    <x v="0"/>
    <x v="0"/>
    <x v="4"/>
    <x v="4"/>
    <x v="2"/>
    <s v="600000680"/>
    <s v=""/>
    <d v="2020-02-11T00:00:00"/>
    <x v="0"/>
    <s v="PC"/>
    <x v="0"/>
    <x v="5"/>
    <x v="6"/>
    <n v="1"/>
  </r>
  <r>
    <x v="0"/>
    <x v="0"/>
    <x v="0"/>
    <x v="3"/>
    <x v="5"/>
    <x v="2"/>
    <s v="300000014"/>
    <s v=""/>
    <d v="2020-02-17T00:00:00"/>
    <x v="0"/>
    <s v="PC"/>
    <x v="0"/>
    <x v="6"/>
    <x v="7"/>
    <n v="1"/>
  </r>
  <r>
    <x v="3"/>
    <x v="3"/>
    <x v="2"/>
    <x v="4"/>
    <x v="6"/>
    <x v="2"/>
    <s v="600000680"/>
    <s v=""/>
    <d v="2020-03-02T00:00:00"/>
    <x v="0"/>
    <s v="PC"/>
    <x v="0"/>
    <x v="7"/>
    <x v="8"/>
    <n v="1"/>
  </r>
  <r>
    <x v="4"/>
    <x v="4"/>
    <x v="0"/>
    <x v="5"/>
    <x v="7"/>
    <x v="2"/>
    <s v="100030003"/>
    <s v=""/>
    <d v="2020-03-03T00:00:00"/>
    <x v="2"/>
    <s v="PC"/>
    <x v="2"/>
    <x v="8"/>
    <x v="9"/>
    <n v="256"/>
  </r>
  <r>
    <x v="5"/>
    <x v="5"/>
    <x v="0"/>
    <x v="6"/>
    <x v="8"/>
    <x v="2"/>
    <s v="100023266"/>
    <s v="1000000313"/>
    <d v="2020-03-05T00:00:00"/>
    <x v="3"/>
    <s v="PC"/>
    <x v="3"/>
    <x v="9"/>
    <x v="10"/>
    <n v="0"/>
  </r>
  <r>
    <x v="3"/>
    <x v="3"/>
    <x v="2"/>
    <x v="4"/>
    <x v="9"/>
    <x v="2"/>
    <s v="600000680"/>
    <s v=""/>
    <d v="2020-03-06T00:00:00"/>
    <x v="0"/>
    <s v="PC"/>
    <x v="0"/>
    <x v="10"/>
    <x v="11"/>
    <n v="1"/>
  </r>
  <r>
    <x v="5"/>
    <x v="5"/>
    <x v="0"/>
    <x v="7"/>
    <x v="10"/>
    <x v="2"/>
    <s v="100028433"/>
    <s v="1000000313"/>
    <d v="2020-03-09T00:00:00"/>
    <x v="0"/>
    <s v="PC"/>
    <x v="4"/>
    <x v="11"/>
    <x v="12"/>
    <n v="0"/>
  </r>
  <r>
    <x v="3"/>
    <x v="3"/>
    <x v="2"/>
    <x v="4"/>
    <x v="11"/>
    <x v="2"/>
    <s v="600000680"/>
    <s v=""/>
    <d v="2020-03-09T00:00:00"/>
    <x v="0"/>
    <s v="PC"/>
    <x v="0"/>
    <x v="11"/>
    <x v="13"/>
    <n v="1"/>
  </r>
  <r>
    <x v="6"/>
    <x v="6"/>
    <x v="0"/>
    <x v="8"/>
    <x v="12"/>
    <x v="2"/>
    <s v="100044715"/>
    <s v=""/>
    <d v="2020-03-10T00:00:00"/>
    <x v="4"/>
    <s v="PC"/>
    <x v="5"/>
    <x v="12"/>
    <x v="14"/>
    <n v="0"/>
  </r>
  <r>
    <x v="7"/>
    <x v="7"/>
    <x v="3"/>
    <x v="9"/>
    <x v="13"/>
    <x v="2"/>
    <s v="100000650"/>
    <s v="2100000015"/>
    <d v="2020-03-10T00:00:00"/>
    <x v="5"/>
    <s v="PC"/>
    <x v="6"/>
    <x v="12"/>
    <x v="15"/>
    <n v="0"/>
  </r>
  <r>
    <x v="5"/>
    <x v="5"/>
    <x v="0"/>
    <x v="7"/>
    <x v="14"/>
    <x v="2"/>
    <s v="100028433"/>
    <s v="1000000313"/>
    <d v="2020-03-10T00:00:00"/>
    <x v="3"/>
    <s v="PC"/>
    <x v="3"/>
    <x v="12"/>
    <x v="16"/>
    <n v="0"/>
  </r>
  <r>
    <x v="6"/>
    <x v="8"/>
    <x v="0"/>
    <x v="10"/>
    <x v="15"/>
    <x v="2"/>
    <s v="100000770"/>
    <s v=""/>
    <d v="2020-03-11T00:00:00"/>
    <x v="0"/>
    <s v="UO"/>
    <x v="0"/>
    <x v="13"/>
    <x v="17"/>
    <n v="1"/>
  </r>
  <r>
    <x v="5"/>
    <x v="5"/>
    <x v="0"/>
    <x v="6"/>
    <x v="16"/>
    <x v="2"/>
    <s v="100023266"/>
    <s v="1000000313"/>
    <d v="2020-03-11T00:00:00"/>
    <x v="6"/>
    <s v="PC"/>
    <x v="7"/>
    <x v="13"/>
    <x v="18"/>
    <n v="0"/>
  </r>
  <r>
    <x v="6"/>
    <x v="6"/>
    <x v="0"/>
    <x v="11"/>
    <x v="17"/>
    <x v="2"/>
    <s v="100050407"/>
    <s v=""/>
    <d v="2020-03-12T00:00:00"/>
    <x v="7"/>
    <s v="PC"/>
    <x v="0"/>
    <x v="14"/>
    <x v="19"/>
    <n v="1000000"/>
  </r>
  <r>
    <x v="8"/>
    <x v="9"/>
    <x v="0"/>
    <x v="12"/>
    <x v="18"/>
    <x v="2"/>
    <s v="100035593"/>
    <s v=""/>
    <d v="2020-03-12T00:00:00"/>
    <x v="6"/>
    <s v="PC"/>
    <x v="7"/>
    <x v="14"/>
    <x v="20"/>
    <n v="0"/>
  </r>
  <r>
    <x v="2"/>
    <x v="10"/>
    <x v="4"/>
    <x v="13"/>
    <x v="19"/>
    <x v="2"/>
    <s v="GE100"/>
    <s v=""/>
    <d v="2020-03-12T00:00:00"/>
    <x v="0"/>
    <s v="UO"/>
    <x v="0"/>
    <x v="14"/>
    <x v="21"/>
    <n v="1"/>
  </r>
  <r>
    <x v="2"/>
    <x v="10"/>
    <x v="4"/>
    <x v="13"/>
    <x v="19"/>
    <x v="0"/>
    <s v="GE100"/>
    <s v=""/>
    <d v="2020-04-27T00:00:00"/>
    <x v="0"/>
    <s v="UO"/>
    <x v="0"/>
    <x v="15"/>
    <x v="22"/>
    <n v="1"/>
  </r>
  <r>
    <x v="7"/>
    <x v="7"/>
    <x v="3"/>
    <x v="14"/>
    <x v="20"/>
    <x v="2"/>
    <s v="100030558"/>
    <s v="2100000015"/>
    <d v="2020-03-14T00:00:00"/>
    <x v="0"/>
    <s v="PC"/>
    <x v="4"/>
    <x v="16"/>
    <x v="23"/>
    <n v="0"/>
  </r>
  <r>
    <x v="7"/>
    <x v="7"/>
    <x v="3"/>
    <x v="14"/>
    <x v="20"/>
    <x v="0"/>
    <s v="100030558"/>
    <s v="2100000015"/>
    <d v="2020-03-14T00:00:00"/>
    <x v="0"/>
    <s v="PC"/>
    <x v="4"/>
    <x v="16"/>
    <x v="24"/>
    <n v="0"/>
  </r>
  <r>
    <x v="7"/>
    <x v="7"/>
    <x v="3"/>
    <x v="14"/>
    <x v="20"/>
    <x v="1"/>
    <s v="100030558"/>
    <s v="2100000015"/>
    <d v="2020-03-14T00:00:00"/>
    <x v="0"/>
    <s v="PC"/>
    <x v="4"/>
    <x v="16"/>
    <x v="25"/>
    <n v="0"/>
  </r>
  <r>
    <x v="7"/>
    <x v="7"/>
    <x v="3"/>
    <x v="14"/>
    <x v="20"/>
    <x v="3"/>
    <s v="100030558"/>
    <s v="2100000015"/>
    <d v="2020-03-14T00:00:00"/>
    <x v="0"/>
    <s v="PC"/>
    <x v="4"/>
    <x v="16"/>
    <x v="26"/>
    <n v="0"/>
  </r>
  <r>
    <x v="7"/>
    <x v="7"/>
    <x v="3"/>
    <x v="14"/>
    <x v="21"/>
    <x v="2"/>
    <s v="100030558"/>
    <s v="2100000015"/>
    <d v="2020-03-16T00:00:00"/>
    <x v="0"/>
    <s v="PC"/>
    <x v="4"/>
    <x v="17"/>
    <x v="27"/>
    <n v="0"/>
  </r>
  <r>
    <x v="7"/>
    <x v="7"/>
    <x v="3"/>
    <x v="14"/>
    <x v="21"/>
    <x v="0"/>
    <s v="100030558"/>
    <s v="2100000015"/>
    <d v="2020-03-16T00:00:00"/>
    <x v="0"/>
    <s v="PC"/>
    <x v="4"/>
    <x v="17"/>
    <x v="28"/>
    <n v="0"/>
  </r>
  <r>
    <x v="7"/>
    <x v="7"/>
    <x v="3"/>
    <x v="14"/>
    <x v="21"/>
    <x v="1"/>
    <s v="100030558"/>
    <s v="2100000015"/>
    <d v="2020-03-16T00:00:00"/>
    <x v="0"/>
    <s v="PC"/>
    <x v="4"/>
    <x v="17"/>
    <x v="29"/>
    <n v="0"/>
  </r>
  <r>
    <x v="7"/>
    <x v="7"/>
    <x v="3"/>
    <x v="14"/>
    <x v="21"/>
    <x v="3"/>
    <s v="100030558"/>
    <s v="2100000015"/>
    <d v="2020-03-16T00:00:00"/>
    <x v="0"/>
    <s v="PC"/>
    <x v="4"/>
    <x v="17"/>
    <x v="30"/>
    <n v="0"/>
  </r>
  <r>
    <x v="6"/>
    <x v="6"/>
    <x v="5"/>
    <x v="15"/>
    <x v="22"/>
    <x v="2"/>
    <s v="200007137"/>
    <s v=""/>
    <d v="2020-03-16T00:00:00"/>
    <x v="0"/>
    <s v="PC"/>
    <x v="0"/>
    <x v="17"/>
    <x v="31"/>
    <n v="1"/>
  </r>
  <r>
    <x v="6"/>
    <x v="6"/>
    <x v="0"/>
    <x v="16"/>
    <x v="23"/>
    <x v="2"/>
    <s v="100042305"/>
    <s v=""/>
    <d v="2020-03-16T00:00:00"/>
    <x v="0"/>
    <s v="UO"/>
    <x v="0"/>
    <x v="17"/>
    <x v="14"/>
    <n v="1"/>
  </r>
  <r>
    <x v="6"/>
    <x v="6"/>
    <x v="0"/>
    <x v="17"/>
    <x v="24"/>
    <x v="2"/>
    <s v="100050468"/>
    <s v=""/>
    <d v="2020-03-17T00:00:00"/>
    <x v="0"/>
    <s v="UO"/>
    <x v="0"/>
    <x v="18"/>
    <x v="14"/>
    <n v="1"/>
  </r>
  <r>
    <x v="6"/>
    <x v="6"/>
    <x v="0"/>
    <x v="17"/>
    <x v="24"/>
    <x v="0"/>
    <s v="100050468"/>
    <s v=""/>
    <d v="2020-03-17T00:00:00"/>
    <x v="0"/>
    <s v="UO"/>
    <x v="0"/>
    <x v="18"/>
    <x v="32"/>
    <n v="1"/>
  </r>
  <r>
    <x v="6"/>
    <x v="8"/>
    <x v="1"/>
    <x v="18"/>
    <x v="25"/>
    <x v="2"/>
    <s v="100013113"/>
    <s v=""/>
    <d v="2020-03-18T00:00:00"/>
    <x v="0"/>
    <s v="PC"/>
    <x v="0"/>
    <x v="0"/>
    <x v="33"/>
    <n v="1"/>
  </r>
  <r>
    <x v="6"/>
    <x v="6"/>
    <x v="0"/>
    <x v="19"/>
    <x v="26"/>
    <x v="2"/>
    <s v="100050467"/>
    <s v=""/>
    <d v="2020-03-21T00:00:00"/>
    <x v="0"/>
    <s v="PC"/>
    <x v="0"/>
    <x v="19"/>
    <x v="34"/>
    <n v="1"/>
  </r>
  <r>
    <x v="6"/>
    <x v="8"/>
    <x v="6"/>
    <x v="20"/>
    <x v="27"/>
    <x v="2"/>
    <s v="100014057"/>
    <s v=""/>
    <d v="2020-03-23T00:00:00"/>
    <x v="0"/>
    <s v="UO"/>
    <x v="0"/>
    <x v="20"/>
    <x v="35"/>
    <n v="1"/>
  </r>
  <r>
    <x v="6"/>
    <x v="6"/>
    <x v="0"/>
    <x v="16"/>
    <x v="28"/>
    <x v="2"/>
    <s v="100042305"/>
    <s v=""/>
    <d v="2020-03-23T00:00:00"/>
    <x v="0"/>
    <s v="UO"/>
    <x v="0"/>
    <x v="21"/>
    <x v="32"/>
    <n v="1"/>
  </r>
  <r>
    <x v="2"/>
    <x v="2"/>
    <x v="2"/>
    <x v="21"/>
    <x v="29"/>
    <x v="2"/>
    <s v="500021035"/>
    <s v=""/>
    <d v="2020-03-24T00:00:00"/>
    <x v="0"/>
    <s v="UO"/>
    <x v="0"/>
    <x v="22"/>
    <x v="36"/>
    <n v="1"/>
  </r>
  <r>
    <x v="5"/>
    <x v="11"/>
    <x v="0"/>
    <x v="22"/>
    <x v="30"/>
    <x v="2"/>
    <s v="100000386"/>
    <s v="1000000328"/>
    <d v="2020-03-24T00:00:00"/>
    <x v="8"/>
    <s v="PC"/>
    <x v="8"/>
    <x v="22"/>
    <x v="37"/>
    <n v="0"/>
  </r>
  <r>
    <x v="6"/>
    <x v="8"/>
    <x v="1"/>
    <x v="23"/>
    <x v="31"/>
    <x v="2"/>
    <s v="100018451"/>
    <s v=""/>
    <d v="2020-03-25T00:00:00"/>
    <x v="0"/>
    <s v="UO"/>
    <x v="0"/>
    <x v="23"/>
    <x v="38"/>
    <n v="1"/>
  </r>
  <r>
    <x v="6"/>
    <x v="6"/>
    <x v="0"/>
    <x v="24"/>
    <x v="32"/>
    <x v="2"/>
    <s v="500026426"/>
    <s v=""/>
    <d v="2020-03-26T00:00:00"/>
    <x v="0"/>
    <s v="UO"/>
    <x v="0"/>
    <x v="24"/>
    <x v="32"/>
    <n v="1"/>
  </r>
  <r>
    <x v="9"/>
    <x v="12"/>
    <x v="0"/>
    <x v="25"/>
    <x v="33"/>
    <x v="2"/>
    <s v="100001145"/>
    <s v=""/>
    <d v="2020-03-27T00:00:00"/>
    <x v="0"/>
    <s v="PC"/>
    <x v="0"/>
    <x v="21"/>
    <x v="39"/>
    <n v="1"/>
  </r>
  <r>
    <x v="6"/>
    <x v="6"/>
    <x v="2"/>
    <x v="26"/>
    <x v="34"/>
    <x v="2"/>
    <s v="500026429"/>
    <s v=""/>
    <d v="2020-03-27T00:00:00"/>
    <x v="0"/>
    <s v="PC"/>
    <x v="0"/>
    <x v="15"/>
    <x v="40"/>
    <n v="1"/>
  </r>
  <r>
    <x v="6"/>
    <x v="6"/>
    <x v="2"/>
    <x v="27"/>
    <x v="35"/>
    <x v="2"/>
    <s v="500026422"/>
    <s v=""/>
    <d v="2020-03-27T00:00:00"/>
    <x v="0"/>
    <s v="PC"/>
    <x v="0"/>
    <x v="15"/>
    <x v="41"/>
    <n v="1"/>
  </r>
  <r>
    <x v="2"/>
    <x v="2"/>
    <x v="2"/>
    <x v="28"/>
    <x v="36"/>
    <x v="2"/>
    <s v="500003663"/>
    <s v=""/>
    <d v="2020-03-27T00:00:00"/>
    <x v="0"/>
    <s v="UO"/>
    <x v="0"/>
    <x v="21"/>
    <x v="42"/>
    <n v="1"/>
  </r>
  <r>
    <x v="6"/>
    <x v="6"/>
    <x v="2"/>
    <x v="29"/>
    <x v="37"/>
    <x v="2"/>
    <s v="500026431"/>
    <s v=""/>
    <d v="2020-03-27T00:00:00"/>
    <x v="0"/>
    <s v="PC"/>
    <x v="0"/>
    <x v="15"/>
    <x v="43"/>
    <n v="1"/>
  </r>
  <r>
    <x v="6"/>
    <x v="6"/>
    <x v="5"/>
    <x v="30"/>
    <x v="38"/>
    <x v="2"/>
    <s v="100050590"/>
    <s v=""/>
    <d v="2020-03-30T00:00:00"/>
    <x v="0"/>
    <s v="UO"/>
    <x v="0"/>
    <x v="25"/>
    <x v="44"/>
    <n v="1"/>
  </r>
  <r>
    <x v="6"/>
    <x v="6"/>
    <x v="2"/>
    <x v="31"/>
    <x v="39"/>
    <x v="2"/>
    <s v="100001431"/>
    <s v=""/>
    <d v="2020-03-31T00:00:00"/>
    <x v="9"/>
    <s v="PC"/>
    <x v="9"/>
    <x v="26"/>
    <x v="45"/>
    <n v="0"/>
  </r>
  <r>
    <x v="6"/>
    <x v="6"/>
    <x v="0"/>
    <x v="32"/>
    <x v="40"/>
    <x v="2"/>
    <s v="100050589"/>
    <s v=""/>
    <d v="2020-03-31T00:00:00"/>
    <x v="0"/>
    <s v="PC"/>
    <x v="0"/>
    <x v="26"/>
    <x v="46"/>
    <n v="1"/>
  </r>
  <r>
    <x v="6"/>
    <x v="6"/>
    <x v="0"/>
    <x v="32"/>
    <x v="40"/>
    <x v="0"/>
    <s v="100050589"/>
    <s v=""/>
    <d v="2020-03-31T00:00:00"/>
    <x v="0"/>
    <s v="PC"/>
    <x v="0"/>
    <x v="26"/>
    <x v="47"/>
    <n v="1"/>
  </r>
  <r>
    <x v="6"/>
    <x v="6"/>
    <x v="2"/>
    <x v="32"/>
    <x v="41"/>
    <x v="2"/>
    <s v="100050589"/>
    <s v=""/>
    <d v="2020-03-31T00:00:00"/>
    <x v="0"/>
    <s v="PC"/>
    <x v="0"/>
    <x v="26"/>
    <x v="48"/>
    <n v="1"/>
  </r>
  <r>
    <x v="2"/>
    <x v="2"/>
    <x v="7"/>
    <x v="13"/>
    <x v="42"/>
    <x v="2"/>
    <s v="GE100"/>
    <s v=""/>
    <d v="2020-04-01T00:00:00"/>
    <x v="0"/>
    <s v="UO"/>
    <x v="0"/>
    <x v="27"/>
    <x v="49"/>
    <n v="1"/>
  </r>
  <r>
    <x v="2"/>
    <x v="2"/>
    <x v="7"/>
    <x v="13"/>
    <x v="42"/>
    <x v="0"/>
    <s v="GE100"/>
    <s v=""/>
    <d v="2020-04-27T00:00:00"/>
    <x v="0"/>
    <s v="UO"/>
    <x v="0"/>
    <x v="15"/>
    <x v="50"/>
    <n v="1"/>
  </r>
  <r>
    <x v="6"/>
    <x v="6"/>
    <x v="2"/>
    <x v="33"/>
    <x v="43"/>
    <x v="2"/>
    <s v="500026442"/>
    <s v=""/>
    <d v="2020-04-01T00:00:00"/>
    <x v="0"/>
    <s v="UO"/>
    <x v="0"/>
    <x v="27"/>
    <x v="51"/>
    <n v="1"/>
  </r>
  <r>
    <x v="6"/>
    <x v="6"/>
    <x v="2"/>
    <x v="34"/>
    <x v="44"/>
    <x v="2"/>
    <s v="500026441"/>
    <s v=""/>
    <d v="2020-04-01T00:00:00"/>
    <x v="0"/>
    <s v="UO"/>
    <x v="0"/>
    <x v="26"/>
    <x v="52"/>
    <n v="1"/>
  </r>
  <r>
    <x v="4"/>
    <x v="4"/>
    <x v="0"/>
    <x v="35"/>
    <x v="45"/>
    <x v="2"/>
    <s v="100001654"/>
    <s v=""/>
    <d v="2020-04-01T00:00:00"/>
    <x v="0"/>
    <s v="PC"/>
    <x v="0"/>
    <x v="27"/>
    <x v="53"/>
    <n v="1"/>
  </r>
  <r>
    <x v="4"/>
    <x v="4"/>
    <x v="0"/>
    <x v="35"/>
    <x v="45"/>
    <x v="0"/>
    <s v="100001654"/>
    <s v=""/>
    <d v="2020-04-01T00:00:00"/>
    <x v="0"/>
    <s v="PC"/>
    <x v="0"/>
    <x v="27"/>
    <x v="54"/>
    <n v="1"/>
  </r>
  <r>
    <x v="4"/>
    <x v="4"/>
    <x v="0"/>
    <x v="35"/>
    <x v="45"/>
    <x v="1"/>
    <s v="100001654"/>
    <s v=""/>
    <d v="2020-04-01T00:00:00"/>
    <x v="0"/>
    <s v="PC"/>
    <x v="0"/>
    <x v="27"/>
    <x v="55"/>
    <n v="1"/>
  </r>
  <r>
    <x v="4"/>
    <x v="4"/>
    <x v="0"/>
    <x v="35"/>
    <x v="45"/>
    <x v="3"/>
    <s v="100001654"/>
    <s v=""/>
    <d v="2020-04-01T00:00:00"/>
    <x v="0"/>
    <s v="PC"/>
    <x v="0"/>
    <x v="27"/>
    <x v="56"/>
    <n v="1"/>
  </r>
  <r>
    <x v="4"/>
    <x v="4"/>
    <x v="0"/>
    <x v="35"/>
    <x v="45"/>
    <x v="4"/>
    <s v="100001654"/>
    <s v=""/>
    <d v="2020-04-01T00:00:00"/>
    <x v="0"/>
    <s v="PC"/>
    <x v="0"/>
    <x v="27"/>
    <x v="57"/>
    <n v="1"/>
  </r>
  <r>
    <x v="4"/>
    <x v="4"/>
    <x v="0"/>
    <x v="36"/>
    <x v="46"/>
    <x v="2"/>
    <s v="400190908"/>
    <s v=""/>
    <d v="2020-04-01T00:00:00"/>
    <x v="0"/>
    <s v="PC"/>
    <x v="0"/>
    <x v="27"/>
    <x v="58"/>
    <n v="1"/>
  </r>
  <r>
    <x v="2"/>
    <x v="2"/>
    <x v="5"/>
    <x v="37"/>
    <x v="47"/>
    <x v="2"/>
    <s v="100027654"/>
    <s v=""/>
    <d v="2020-04-02T00:00:00"/>
    <x v="0"/>
    <s v="PC"/>
    <x v="0"/>
    <x v="28"/>
    <x v="59"/>
    <n v="1"/>
  </r>
  <r>
    <x v="2"/>
    <x v="2"/>
    <x v="1"/>
    <x v="13"/>
    <x v="48"/>
    <x v="2"/>
    <s v="GE100"/>
    <s v=""/>
    <d v="2020-04-02T00:00:00"/>
    <x v="0"/>
    <s v="UO"/>
    <x v="0"/>
    <x v="27"/>
    <x v="60"/>
    <n v="1"/>
  </r>
  <r>
    <x v="4"/>
    <x v="4"/>
    <x v="2"/>
    <x v="38"/>
    <x v="49"/>
    <x v="2"/>
    <s v="600000646"/>
    <s v=""/>
    <d v="2020-04-02T00:00:00"/>
    <x v="0"/>
    <s v="PC"/>
    <x v="0"/>
    <x v="28"/>
    <x v="61"/>
    <n v="1"/>
  </r>
  <r>
    <x v="4"/>
    <x v="4"/>
    <x v="0"/>
    <x v="7"/>
    <x v="50"/>
    <x v="2"/>
    <s v="100028433"/>
    <s v=""/>
    <d v="2020-04-02T00:00:00"/>
    <x v="0"/>
    <s v="PC"/>
    <x v="0"/>
    <x v="28"/>
    <x v="62"/>
    <n v="1"/>
  </r>
  <r>
    <x v="6"/>
    <x v="6"/>
    <x v="0"/>
    <x v="39"/>
    <x v="51"/>
    <x v="2"/>
    <s v="500026443"/>
    <s v=""/>
    <d v="2020-04-03T00:00:00"/>
    <x v="0"/>
    <s v="UO"/>
    <x v="0"/>
    <x v="29"/>
    <x v="63"/>
    <n v="1"/>
  </r>
  <r>
    <x v="6"/>
    <x v="6"/>
    <x v="0"/>
    <x v="40"/>
    <x v="52"/>
    <x v="2"/>
    <s v="100050510"/>
    <s v=""/>
    <d v="2020-04-03T00:00:00"/>
    <x v="10"/>
    <s v="PC"/>
    <x v="10"/>
    <x v="29"/>
    <x v="64"/>
    <n v="0"/>
  </r>
  <r>
    <x v="6"/>
    <x v="6"/>
    <x v="0"/>
    <x v="41"/>
    <x v="53"/>
    <x v="2"/>
    <s v="500026446"/>
    <s v=""/>
    <d v="2020-04-03T00:00:00"/>
    <x v="0"/>
    <s v="UO"/>
    <x v="0"/>
    <x v="29"/>
    <x v="65"/>
    <n v="1"/>
  </r>
  <r>
    <x v="6"/>
    <x v="6"/>
    <x v="0"/>
    <x v="32"/>
    <x v="54"/>
    <x v="2"/>
    <s v="100050589"/>
    <s v=""/>
    <d v="2020-04-03T00:00:00"/>
    <x v="0"/>
    <s v="UO"/>
    <x v="0"/>
    <x v="29"/>
    <x v="66"/>
    <n v="1"/>
  </r>
  <r>
    <x v="6"/>
    <x v="6"/>
    <x v="0"/>
    <x v="42"/>
    <x v="55"/>
    <x v="2"/>
    <s v="100050634"/>
    <s v=""/>
    <d v="2020-04-04T00:00:00"/>
    <x v="11"/>
    <s v="PC"/>
    <x v="11"/>
    <x v="30"/>
    <x v="67"/>
    <n v="0"/>
  </r>
  <r>
    <x v="6"/>
    <x v="6"/>
    <x v="0"/>
    <x v="42"/>
    <x v="55"/>
    <x v="0"/>
    <s v="100050634"/>
    <s v=""/>
    <d v="2020-04-04T00:00:00"/>
    <x v="11"/>
    <s v="PC"/>
    <x v="11"/>
    <x v="30"/>
    <x v="68"/>
    <n v="0"/>
  </r>
  <r>
    <x v="6"/>
    <x v="6"/>
    <x v="0"/>
    <x v="43"/>
    <x v="56"/>
    <x v="2"/>
    <s v="100033059"/>
    <s v=""/>
    <d v="2020-04-04T00:00:00"/>
    <x v="0"/>
    <s v="UO"/>
    <x v="0"/>
    <x v="30"/>
    <x v="65"/>
    <n v="1"/>
  </r>
  <r>
    <x v="6"/>
    <x v="6"/>
    <x v="0"/>
    <x v="44"/>
    <x v="57"/>
    <x v="2"/>
    <s v="100050640"/>
    <s v=""/>
    <d v="2020-04-06T00:00:00"/>
    <x v="11"/>
    <s v="PC"/>
    <x v="11"/>
    <x v="31"/>
    <x v="64"/>
    <n v="0"/>
  </r>
  <r>
    <x v="6"/>
    <x v="6"/>
    <x v="0"/>
    <x v="45"/>
    <x v="58"/>
    <x v="2"/>
    <s v="100050644"/>
    <s v=""/>
    <d v="2020-04-06T00:00:00"/>
    <x v="0"/>
    <s v="UO"/>
    <x v="0"/>
    <x v="31"/>
    <x v="69"/>
    <n v="1"/>
  </r>
  <r>
    <x v="6"/>
    <x v="6"/>
    <x v="0"/>
    <x v="46"/>
    <x v="59"/>
    <x v="2"/>
    <s v="100050646"/>
    <s v=""/>
    <d v="2020-04-06T00:00:00"/>
    <x v="12"/>
    <s v="PC"/>
    <x v="12"/>
    <x v="31"/>
    <x v="70"/>
    <n v="0"/>
  </r>
  <r>
    <x v="6"/>
    <x v="6"/>
    <x v="0"/>
    <x v="46"/>
    <x v="59"/>
    <x v="0"/>
    <s v="100050646"/>
    <s v=""/>
    <d v="2020-04-06T00:00:00"/>
    <x v="13"/>
    <s v="PC"/>
    <x v="13"/>
    <x v="31"/>
    <x v="71"/>
    <n v="0"/>
  </r>
  <r>
    <x v="6"/>
    <x v="6"/>
    <x v="0"/>
    <x v="46"/>
    <x v="59"/>
    <x v="1"/>
    <s v="100050646"/>
    <s v=""/>
    <d v="2020-04-06T00:00:00"/>
    <x v="14"/>
    <s v="PC"/>
    <x v="14"/>
    <x v="31"/>
    <x v="72"/>
    <n v="0"/>
  </r>
  <r>
    <x v="6"/>
    <x v="6"/>
    <x v="0"/>
    <x v="46"/>
    <x v="59"/>
    <x v="3"/>
    <s v="100050646"/>
    <s v=""/>
    <d v="2020-04-06T00:00:00"/>
    <x v="15"/>
    <s v="PC"/>
    <x v="15"/>
    <x v="31"/>
    <x v="73"/>
    <n v="0"/>
  </r>
  <r>
    <x v="6"/>
    <x v="6"/>
    <x v="0"/>
    <x v="46"/>
    <x v="59"/>
    <x v="4"/>
    <s v="100050646"/>
    <s v=""/>
    <d v="2020-04-06T00:00:00"/>
    <x v="16"/>
    <s v="PC"/>
    <x v="16"/>
    <x v="31"/>
    <x v="70"/>
    <n v="0"/>
  </r>
  <r>
    <x v="6"/>
    <x v="6"/>
    <x v="0"/>
    <x v="46"/>
    <x v="59"/>
    <x v="5"/>
    <s v="100050646"/>
    <s v=""/>
    <d v="2020-04-06T00:00:00"/>
    <x v="17"/>
    <s v="PC"/>
    <x v="17"/>
    <x v="31"/>
    <x v="74"/>
    <n v="0"/>
  </r>
  <r>
    <x v="6"/>
    <x v="6"/>
    <x v="0"/>
    <x v="46"/>
    <x v="59"/>
    <x v="6"/>
    <s v="100050646"/>
    <s v=""/>
    <d v="2020-04-06T00:00:00"/>
    <x v="0"/>
    <s v="PC"/>
    <x v="4"/>
    <x v="31"/>
    <x v="75"/>
    <n v="0"/>
  </r>
  <r>
    <x v="6"/>
    <x v="6"/>
    <x v="0"/>
    <x v="46"/>
    <x v="59"/>
    <x v="7"/>
    <s v="100050646"/>
    <s v=""/>
    <d v="2020-04-09T00:00:00"/>
    <x v="18"/>
    <s v="PC"/>
    <x v="18"/>
    <x v="32"/>
    <x v="65"/>
    <n v="0"/>
  </r>
  <r>
    <x v="6"/>
    <x v="6"/>
    <x v="0"/>
    <x v="46"/>
    <x v="59"/>
    <x v="8"/>
    <s v="100050646"/>
    <s v=""/>
    <d v="2020-04-20T00:00:00"/>
    <x v="0"/>
    <s v="PC"/>
    <x v="4"/>
    <x v="33"/>
    <x v="75"/>
    <n v="0"/>
  </r>
  <r>
    <x v="6"/>
    <x v="6"/>
    <x v="0"/>
    <x v="47"/>
    <x v="60"/>
    <x v="2"/>
    <s v="200008146"/>
    <s v=""/>
    <d v="2020-04-06T00:00:00"/>
    <x v="19"/>
    <s v="PC"/>
    <x v="19"/>
    <x v="31"/>
    <x v="76"/>
    <n v="0"/>
  </r>
  <r>
    <x v="6"/>
    <x v="6"/>
    <x v="0"/>
    <x v="47"/>
    <x v="60"/>
    <x v="0"/>
    <s v="200008146"/>
    <s v=""/>
    <d v="2020-04-06T00:00:00"/>
    <x v="20"/>
    <s v="PC"/>
    <x v="20"/>
    <x v="31"/>
    <x v="77"/>
    <n v="0"/>
  </r>
  <r>
    <x v="6"/>
    <x v="6"/>
    <x v="0"/>
    <x v="47"/>
    <x v="60"/>
    <x v="1"/>
    <s v="200008146"/>
    <s v=""/>
    <d v="2020-04-06T00:00:00"/>
    <x v="21"/>
    <s v="PC"/>
    <x v="21"/>
    <x v="31"/>
    <x v="78"/>
    <n v="0"/>
  </r>
  <r>
    <x v="6"/>
    <x v="6"/>
    <x v="0"/>
    <x v="47"/>
    <x v="60"/>
    <x v="3"/>
    <s v="200008146"/>
    <s v=""/>
    <d v="2020-04-06T00:00:00"/>
    <x v="22"/>
    <s v="PC"/>
    <x v="22"/>
    <x v="31"/>
    <x v="79"/>
    <n v="0"/>
  </r>
  <r>
    <x v="6"/>
    <x v="6"/>
    <x v="2"/>
    <x v="29"/>
    <x v="61"/>
    <x v="2"/>
    <s v="500026431"/>
    <s v=""/>
    <d v="2020-04-06T00:00:00"/>
    <x v="0"/>
    <s v="UO"/>
    <x v="0"/>
    <x v="31"/>
    <x v="80"/>
    <n v="1"/>
  </r>
  <r>
    <x v="6"/>
    <x v="6"/>
    <x v="0"/>
    <x v="48"/>
    <x v="62"/>
    <x v="2"/>
    <s v="200007726"/>
    <s v=""/>
    <d v="2020-04-06T00:00:00"/>
    <x v="23"/>
    <s v="PC"/>
    <x v="23"/>
    <x v="31"/>
    <x v="81"/>
    <n v="0"/>
  </r>
  <r>
    <x v="6"/>
    <x v="6"/>
    <x v="0"/>
    <x v="48"/>
    <x v="62"/>
    <x v="0"/>
    <s v="200007726"/>
    <s v=""/>
    <d v="2020-06-29T00:00:00"/>
    <x v="0"/>
    <s v="UO"/>
    <x v="0"/>
    <x v="34"/>
    <x v="81"/>
    <n v="1"/>
  </r>
  <r>
    <x v="6"/>
    <x v="6"/>
    <x v="2"/>
    <x v="32"/>
    <x v="63"/>
    <x v="2"/>
    <s v="100050589"/>
    <s v=""/>
    <d v="2020-04-07T00:00:00"/>
    <x v="0"/>
    <s v="UO"/>
    <x v="0"/>
    <x v="35"/>
    <x v="82"/>
    <n v="1"/>
  </r>
  <r>
    <x v="4"/>
    <x v="4"/>
    <x v="0"/>
    <x v="49"/>
    <x v="64"/>
    <x v="2"/>
    <s v="100000505"/>
    <s v=""/>
    <d v="2020-04-07T00:00:00"/>
    <x v="0"/>
    <s v="PC"/>
    <x v="0"/>
    <x v="35"/>
    <x v="83"/>
    <n v="1"/>
  </r>
  <r>
    <x v="6"/>
    <x v="6"/>
    <x v="0"/>
    <x v="50"/>
    <x v="65"/>
    <x v="2"/>
    <s v="100050656"/>
    <s v=""/>
    <d v="2020-04-07T00:00:00"/>
    <x v="0"/>
    <s v="UO"/>
    <x v="0"/>
    <x v="35"/>
    <x v="84"/>
    <n v="1"/>
  </r>
  <r>
    <x v="6"/>
    <x v="6"/>
    <x v="0"/>
    <x v="50"/>
    <x v="65"/>
    <x v="0"/>
    <s v="100050656"/>
    <s v=""/>
    <d v="2020-04-07T00:00:00"/>
    <x v="0"/>
    <s v="UO"/>
    <x v="0"/>
    <x v="35"/>
    <x v="85"/>
    <n v="1"/>
  </r>
  <r>
    <x v="6"/>
    <x v="6"/>
    <x v="0"/>
    <x v="50"/>
    <x v="65"/>
    <x v="1"/>
    <s v="100050656"/>
    <s v=""/>
    <d v="2020-05-04T00:00:00"/>
    <x v="0"/>
    <s v="UO"/>
    <x v="0"/>
    <x v="36"/>
    <x v="86"/>
    <n v="1"/>
  </r>
  <r>
    <x v="6"/>
    <x v="6"/>
    <x v="5"/>
    <x v="51"/>
    <x v="66"/>
    <x v="2"/>
    <s v="600000037"/>
    <s v=""/>
    <d v="2020-04-07T00:00:00"/>
    <x v="0"/>
    <s v="PC"/>
    <x v="0"/>
    <x v="35"/>
    <x v="87"/>
    <n v="1"/>
  </r>
  <r>
    <x v="6"/>
    <x v="6"/>
    <x v="0"/>
    <x v="52"/>
    <x v="67"/>
    <x v="2"/>
    <s v="100050659"/>
    <s v=""/>
    <d v="2020-04-07T00:00:00"/>
    <x v="0"/>
    <s v="UO"/>
    <x v="0"/>
    <x v="35"/>
    <x v="65"/>
    <n v="1"/>
  </r>
  <r>
    <x v="6"/>
    <x v="6"/>
    <x v="7"/>
    <x v="53"/>
    <x v="68"/>
    <x v="2"/>
    <s v="100050655"/>
    <s v=""/>
    <d v="2020-04-07T00:00:00"/>
    <x v="0"/>
    <s v="PC"/>
    <x v="0"/>
    <x v="35"/>
    <x v="88"/>
    <n v="1"/>
  </r>
  <r>
    <x v="6"/>
    <x v="6"/>
    <x v="7"/>
    <x v="53"/>
    <x v="68"/>
    <x v="0"/>
    <s v="100050655"/>
    <s v=""/>
    <d v="2020-04-27T00:00:00"/>
    <x v="0"/>
    <s v="PC"/>
    <x v="0"/>
    <x v="15"/>
    <x v="89"/>
    <n v="1"/>
  </r>
  <r>
    <x v="6"/>
    <x v="6"/>
    <x v="7"/>
    <x v="53"/>
    <x v="68"/>
    <x v="1"/>
    <s v="100050655"/>
    <s v=""/>
    <d v="2020-05-26T00:00:00"/>
    <x v="0"/>
    <s v="PC"/>
    <x v="0"/>
    <x v="37"/>
    <x v="90"/>
    <n v="1"/>
  </r>
  <r>
    <x v="6"/>
    <x v="6"/>
    <x v="7"/>
    <x v="53"/>
    <x v="68"/>
    <x v="3"/>
    <s v="100050655"/>
    <s v=""/>
    <d v="2020-06-12T00:00:00"/>
    <x v="0"/>
    <s v="PC"/>
    <x v="0"/>
    <x v="38"/>
    <x v="91"/>
    <n v="1"/>
  </r>
  <r>
    <x v="6"/>
    <x v="6"/>
    <x v="7"/>
    <x v="53"/>
    <x v="68"/>
    <x v="4"/>
    <s v="100050655"/>
    <s v=""/>
    <d v="2020-06-12T00:00:00"/>
    <x v="0"/>
    <s v="PC"/>
    <x v="0"/>
    <x v="38"/>
    <x v="92"/>
    <n v="1"/>
  </r>
  <r>
    <x v="6"/>
    <x v="6"/>
    <x v="7"/>
    <x v="53"/>
    <x v="68"/>
    <x v="5"/>
    <s v="100050655"/>
    <s v=""/>
    <d v="2020-06-22T00:00:00"/>
    <x v="0"/>
    <s v="PC"/>
    <x v="0"/>
    <x v="39"/>
    <x v="93"/>
    <n v="1"/>
  </r>
  <r>
    <x v="6"/>
    <x v="6"/>
    <x v="7"/>
    <x v="54"/>
    <x v="69"/>
    <x v="2"/>
    <s v="100040297"/>
    <s v=""/>
    <d v="2020-04-07T00:00:00"/>
    <x v="0"/>
    <s v="PC"/>
    <x v="0"/>
    <x v="35"/>
    <x v="94"/>
    <n v="1"/>
  </r>
  <r>
    <x v="6"/>
    <x v="6"/>
    <x v="7"/>
    <x v="54"/>
    <x v="69"/>
    <x v="0"/>
    <s v="100040297"/>
    <s v=""/>
    <d v="2020-04-27T00:00:00"/>
    <x v="0"/>
    <s v="PC"/>
    <x v="0"/>
    <x v="15"/>
    <x v="95"/>
    <n v="1"/>
  </r>
  <r>
    <x v="6"/>
    <x v="6"/>
    <x v="7"/>
    <x v="54"/>
    <x v="69"/>
    <x v="1"/>
    <s v="100040297"/>
    <s v=""/>
    <d v="2020-04-27T00:00:00"/>
    <x v="0"/>
    <s v="PC"/>
    <x v="0"/>
    <x v="15"/>
    <x v="96"/>
    <n v="1"/>
  </r>
  <r>
    <x v="6"/>
    <x v="6"/>
    <x v="7"/>
    <x v="54"/>
    <x v="69"/>
    <x v="3"/>
    <s v="100040297"/>
    <s v=""/>
    <d v="2020-05-26T00:00:00"/>
    <x v="0"/>
    <s v="PC"/>
    <x v="0"/>
    <x v="37"/>
    <x v="97"/>
    <n v="1"/>
  </r>
  <r>
    <x v="6"/>
    <x v="6"/>
    <x v="7"/>
    <x v="54"/>
    <x v="69"/>
    <x v="4"/>
    <s v="100040297"/>
    <s v=""/>
    <d v="2020-06-12T00:00:00"/>
    <x v="0"/>
    <s v="PC"/>
    <x v="0"/>
    <x v="38"/>
    <x v="98"/>
    <n v="1"/>
  </r>
  <r>
    <x v="6"/>
    <x v="6"/>
    <x v="7"/>
    <x v="54"/>
    <x v="69"/>
    <x v="5"/>
    <s v="100040297"/>
    <s v=""/>
    <d v="2020-06-12T00:00:00"/>
    <x v="0"/>
    <s v="PC"/>
    <x v="0"/>
    <x v="38"/>
    <x v="99"/>
    <n v="1"/>
  </r>
  <r>
    <x v="6"/>
    <x v="6"/>
    <x v="7"/>
    <x v="54"/>
    <x v="69"/>
    <x v="6"/>
    <s v="100040297"/>
    <s v=""/>
    <d v="2020-06-12T00:00:00"/>
    <x v="0"/>
    <s v="PC"/>
    <x v="0"/>
    <x v="38"/>
    <x v="100"/>
    <n v="1"/>
  </r>
  <r>
    <x v="6"/>
    <x v="6"/>
    <x v="7"/>
    <x v="54"/>
    <x v="69"/>
    <x v="7"/>
    <s v="100040297"/>
    <s v=""/>
    <d v="2020-06-12T00:00:00"/>
    <x v="0"/>
    <s v="PC"/>
    <x v="0"/>
    <x v="38"/>
    <x v="101"/>
    <n v="1"/>
  </r>
  <r>
    <x v="6"/>
    <x v="6"/>
    <x v="7"/>
    <x v="54"/>
    <x v="69"/>
    <x v="8"/>
    <s v="100040297"/>
    <s v=""/>
    <d v="2020-06-22T00:00:00"/>
    <x v="0"/>
    <s v="PC"/>
    <x v="0"/>
    <x v="39"/>
    <x v="102"/>
    <n v="1"/>
  </r>
  <r>
    <x v="6"/>
    <x v="6"/>
    <x v="7"/>
    <x v="55"/>
    <x v="70"/>
    <x v="2"/>
    <s v="100050654"/>
    <s v=""/>
    <d v="2020-04-07T00:00:00"/>
    <x v="0"/>
    <s v="PC"/>
    <x v="0"/>
    <x v="35"/>
    <x v="103"/>
    <n v="1"/>
  </r>
  <r>
    <x v="6"/>
    <x v="6"/>
    <x v="7"/>
    <x v="55"/>
    <x v="70"/>
    <x v="0"/>
    <s v="100050654"/>
    <s v=""/>
    <d v="2020-04-27T00:00:00"/>
    <x v="0"/>
    <s v="PC"/>
    <x v="0"/>
    <x v="15"/>
    <x v="104"/>
    <n v="1"/>
  </r>
  <r>
    <x v="6"/>
    <x v="6"/>
    <x v="7"/>
    <x v="55"/>
    <x v="70"/>
    <x v="1"/>
    <s v="100050654"/>
    <s v=""/>
    <d v="2020-05-26T00:00:00"/>
    <x v="0"/>
    <s v="PC"/>
    <x v="0"/>
    <x v="37"/>
    <x v="105"/>
    <n v="1"/>
  </r>
  <r>
    <x v="6"/>
    <x v="6"/>
    <x v="7"/>
    <x v="55"/>
    <x v="70"/>
    <x v="3"/>
    <s v="100050654"/>
    <s v=""/>
    <d v="2020-06-12T00:00:00"/>
    <x v="0"/>
    <s v="PC"/>
    <x v="0"/>
    <x v="38"/>
    <x v="106"/>
    <n v="1"/>
  </r>
  <r>
    <x v="6"/>
    <x v="6"/>
    <x v="7"/>
    <x v="55"/>
    <x v="70"/>
    <x v="4"/>
    <s v="100050654"/>
    <s v=""/>
    <d v="2020-06-12T00:00:00"/>
    <x v="0"/>
    <s v="PC"/>
    <x v="0"/>
    <x v="38"/>
    <x v="107"/>
    <n v="1"/>
  </r>
  <r>
    <x v="6"/>
    <x v="6"/>
    <x v="7"/>
    <x v="55"/>
    <x v="70"/>
    <x v="5"/>
    <s v="100050654"/>
    <s v=""/>
    <d v="2020-06-22T00:00:00"/>
    <x v="0"/>
    <s v="PC"/>
    <x v="0"/>
    <x v="39"/>
    <x v="108"/>
    <n v="1"/>
  </r>
  <r>
    <x v="6"/>
    <x v="6"/>
    <x v="7"/>
    <x v="56"/>
    <x v="71"/>
    <x v="2"/>
    <s v="500026461"/>
    <s v=""/>
    <d v="2020-04-07T00:00:00"/>
    <x v="0"/>
    <s v="PC"/>
    <x v="0"/>
    <x v="35"/>
    <x v="109"/>
    <n v="1"/>
  </r>
  <r>
    <x v="6"/>
    <x v="6"/>
    <x v="7"/>
    <x v="56"/>
    <x v="71"/>
    <x v="0"/>
    <s v="500026461"/>
    <s v=""/>
    <d v="2020-04-27T00:00:00"/>
    <x v="0"/>
    <s v="PC"/>
    <x v="0"/>
    <x v="15"/>
    <x v="110"/>
    <n v="1"/>
  </r>
  <r>
    <x v="6"/>
    <x v="6"/>
    <x v="7"/>
    <x v="57"/>
    <x v="72"/>
    <x v="2"/>
    <s v="100050653"/>
    <s v=""/>
    <d v="2020-04-07T00:00:00"/>
    <x v="0"/>
    <s v="PC"/>
    <x v="0"/>
    <x v="35"/>
    <x v="111"/>
    <n v="1"/>
  </r>
  <r>
    <x v="6"/>
    <x v="6"/>
    <x v="7"/>
    <x v="57"/>
    <x v="72"/>
    <x v="0"/>
    <s v="100050653"/>
    <s v=""/>
    <d v="2020-04-27T00:00:00"/>
    <x v="0"/>
    <s v="PC"/>
    <x v="0"/>
    <x v="15"/>
    <x v="112"/>
    <n v="1"/>
  </r>
  <r>
    <x v="6"/>
    <x v="6"/>
    <x v="7"/>
    <x v="57"/>
    <x v="72"/>
    <x v="1"/>
    <s v="100050653"/>
    <s v=""/>
    <d v="2020-05-26T00:00:00"/>
    <x v="0"/>
    <s v="PC"/>
    <x v="0"/>
    <x v="37"/>
    <x v="113"/>
    <n v="1"/>
  </r>
  <r>
    <x v="6"/>
    <x v="6"/>
    <x v="7"/>
    <x v="57"/>
    <x v="72"/>
    <x v="3"/>
    <s v="100050653"/>
    <s v=""/>
    <d v="2020-06-12T00:00:00"/>
    <x v="0"/>
    <s v="PC"/>
    <x v="0"/>
    <x v="38"/>
    <x v="114"/>
    <n v="1"/>
  </r>
  <r>
    <x v="6"/>
    <x v="6"/>
    <x v="7"/>
    <x v="57"/>
    <x v="72"/>
    <x v="4"/>
    <s v="100050653"/>
    <s v=""/>
    <d v="2020-06-12T00:00:00"/>
    <x v="0"/>
    <s v="PC"/>
    <x v="0"/>
    <x v="38"/>
    <x v="115"/>
    <n v="1"/>
  </r>
  <r>
    <x v="6"/>
    <x v="6"/>
    <x v="7"/>
    <x v="57"/>
    <x v="72"/>
    <x v="5"/>
    <s v="100050653"/>
    <s v=""/>
    <d v="2020-06-22T00:00:00"/>
    <x v="0"/>
    <s v="PC"/>
    <x v="0"/>
    <x v="39"/>
    <x v="116"/>
    <n v="1"/>
  </r>
  <r>
    <x v="6"/>
    <x v="6"/>
    <x v="0"/>
    <x v="44"/>
    <x v="73"/>
    <x v="2"/>
    <s v="100050640"/>
    <s v=""/>
    <d v="2020-04-07T00:00:00"/>
    <x v="0"/>
    <s v="UO"/>
    <x v="0"/>
    <x v="35"/>
    <x v="117"/>
    <n v="1"/>
  </r>
  <r>
    <x v="6"/>
    <x v="6"/>
    <x v="5"/>
    <x v="58"/>
    <x v="74"/>
    <x v="2"/>
    <s v="500026448"/>
    <s v=""/>
    <d v="2020-04-07T00:00:00"/>
    <x v="0"/>
    <s v="UO"/>
    <x v="0"/>
    <x v="35"/>
    <x v="118"/>
    <n v="1"/>
  </r>
  <r>
    <x v="6"/>
    <x v="6"/>
    <x v="5"/>
    <x v="59"/>
    <x v="75"/>
    <x v="2"/>
    <s v="100050660"/>
    <s v=""/>
    <d v="2020-04-08T00:00:00"/>
    <x v="24"/>
    <s v="PC"/>
    <x v="24"/>
    <x v="40"/>
    <x v="119"/>
    <n v="0"/>
  </r>
  <r>
    <x v="6"/>
    <x v="6"/>
    <x v="2"/>
    <x v="31"/>
    <x v="76"/>
    <x v="2"/>
    <s v="100001431"/>
    <s v=""/>
    <d v="2020-04-08T00:00:00"/>
    <x v="0"/>
    <s v="UO"/>
    <x v="0"/>
    <x v="40"/>
    <x v="120"/>
    <n v="1"/>
  </r>
  <r>
    <x v="6"/>
    <x v="6"/>
    <x v="2"/>
    <x v="31"/>
    <x v="77"/>
    <x v="2"/>
    <s v="100001431"/>
    <s v=""/>
    <d v="2020-04-08T00:00:00"/>
    <x v="0"/>
    <s v="UO"/>
    <x v="0"/>
    <x v="40"/>
    <x v="121"/>
    <n v="1"/>
  </r>
  <r>
    <x v="6"/>
    <x v="6"/>
    <x v="0"/>
    <x v="60"/>
    <x v="78"/>
    <x v="2"/>
    <s v="100001548"/>
    <s v=""/>
    <d v="2020-04-08T00:00:00"/>
    <x v="0"/>
    <s v="UO"/>
    <x v="0"/>
    <x v="40"/>
    <x v="122"/>
    <n v="1"/>
  </r>
  <r>
    <x v="6"/>
    <x v="6"/>
    <x v="0"/>
    <x v="60"/>
    <x v="78"/>
    <x v="0"/>
    <s v="100001548"/>
    <s v=""/>
    <d v="2020-04-08T00:00:00"/>
    <x v="0"/>
    <s v="UO"/>
    <x v="0"/>
    <x v="40"/>
    <x v="123"/>
    <n v="1"/>
  </r>
  <r>
    <x v="6"/>
    <x v="6"/>
    <x v="0"/>
    <x v="61"/>
    <x v="79"/>
    <x v="2"/>
    <s v="500026467"/>
    <s v=""/>
    <d v="2020-04-08T00:00:00"/>
    <x v="0"/>
    <s v="UO"/>
    <x v="0"/>
    <x v="40"/>
    <x v="124"/>
    <n v="1"/>
  </r>
  <r>
    <x v="6"/>
    <x v="6"/>
    <x v="0"/>
    <x v="62"/>
    <x v="80"/>
    <x v="2"/>
    <s v="100015920"/>
    <s v=""/>
    <d v="2020-04-08T00:00:00"/>
    <x v="0"/>
    <s v="UO"/>
    <x v="0"/>
    <x v="40"/>
    <x v="125"/>
    <n v="1"/>
  </r>
  <r>
    <x v="6"/>
    <x v="6"/>
    <x v="2"/>
    <x v="63"/>
    <x v="81"/>
    <x v="2"/>
    <s v="500026469"/>
    <s v=""/>
    <d v="2020-04-08T00:00:00"/>
    <x v="0"/>
    <s v="UO"/>
    <x v="0"/>
    <x v="40"/>
    <x v="126"/>
    <n v="1"/>
  </r>
  <r>
    <x v="6"/>
    <x v="6"/>
    <x v="2"/>
    <x v="63"/>
    <x v="81"/>
    <x v="0"/>
    <s v="500026469"/>
    <s v=""/>
    <d v="2020-05-11T00:00:00"/>
    <x v="0"/>
    <s v="UO"/>
    <x v="0"/>
    <x v="41"/>
    <x v="127"/>
    <n v="1"/>
  </r>
  <r>
    <x v="6"/>
    <x v="6"/>
    <x v="0"/>
    <x v="47"/>
    <x v="82"/>
    <x v="2"/>
    <s v="200008146"/>
    <s v=""/>
    <d v="2020-04-08T00:00:00"/>
    <x v="0"/>
    <s v="UO"/>
    <x v="0"/>
    <x v="40"/>
    <x v="128"/>
    <n v="1"/>
  </r>
  <r>
    <x v="6"/>
    <x v="6"/>
    <x v="0"/>
    <x v="47"/>
    <x v="82"/>
    <x v="0"/>
    <s v="200008146"/>
    <s v=""/>
    <d v="2020-04-08T00:00:00"/>
    <x v="0"/>
    <s v="UO"/>
    <x v="0"/>
    <x v="40"/>
    <x v="128"/>
    <n v="1"/>
  </r>
  <r>
    <x v="6"/>
    <x v="6"/>
    <x v="0"/>
    <x v="64"/>
    <x v="83"/>
    <x v="2"/>
    <s v="100020816"/>
    <s v=""/>
    <d v="2020-04-08T00:00:00"/>
    <x v="0"/>
    <s v="UO"/>
    <x v="0"/>
    <x v="40"/>
    <x v="129"/>
    <n v="1"/>
  </r>
  <r>
    <x v="6"/>
    <x v="6"/>
    <x v="0"/>
    <x v="64"/>
    <x v="83"/>
    <x v="0"/>
    <s v="100020816"/>
    <s v=""/>
    <d v="2020-04-08T00:00:00"/>
    <x v="0"/>
    <s v="UO"/>
    <x v="0"/>
    <x v="40"/>
    <x v="130"/>
    <n v="1"/>
  </r>
  <r>
    <x v="6"/>
    <x v="6"/>
    <x v="0"/>
    <x v="65"/>
    <x v="84"/>
    <x v="2"/>
    <s v="500026462"/>
    <s v=""/>
    <d v="2020-04-09T00:00:00"/>
    <x v="0"/>
    <s v="UO"/>
    <x v="0"/>
    <x v="32"/>
    <x v="131"/>
    <n v="1"/>
  </r>
  <r>
    <x v="6"/>
    <x v="6"/>
    <x v="5"/>
    <x v="30"/>
    <x v="85"/>
    <x v="2"/>
    <s v="100050590"/>
    <s v=""/>
    <d v="2020-04-09T00:00:00"/>
    <x v="0"/>
    <s v="UO"/>
    <x v="0"/>
    <x v="32"/>
    <x v="132"/>
    <n v="1"/>
  </r>
  <r>
    <x v="6"/>
    <x v="6"/>
    <x v="2"/>
    <x v="66"/>
    <x v="86"/>
    <x v="2"/>
    <s v="100050676"/>
    <s v=""/>
    <d v="2020-04-09T00:00:00"/>
    <x v="0"/>
    <s v="UO"/>
    <x v="0"/>
    <x v="32"/>
    <x v="133"/>
    <n v="1"/>
  </r>
  <r>
    <x v="6"/>
    <x v="6"/>
    <x v="2"/>
    <x v="67"/>
    <x v="87"/>
    <x v="2"/>
    <s v="100050677"/>
    <s v=""/>
    <d v="2020-04-09T00:00:00"/>
    <x v="0"/>
    <s v="UO"/>
    <x v="0"/>
    <x v="32"/>
    <x v="134"/>
    <n v="1"/>
  </r>
  <r>
    <x v="6"/>
    <x v="6"/>
    <x v="0"/>
    <x v="68"/>
    <x v="88"/>
    <x v="2"/>
    <s v="100050678"/>
    <s v=""/>
    <d v="2020-04-09T00:00:00"/>
    <x v="0"/>
    <s v="UO"/>
    <x v="0"/>
    <x v="32"/>
    <x v="135"/>
    <n v="1"/>
  </r>
  <r>
    <x v="6"/>
    <x v="6"/>
    <x v="0"/>
    <x v="69"/>
    <x v="89"/>
    <x v="2"/>
    <s v="100050627"/>
    <s v=""/>
    <d v="2020-04-10T00:00:00"/>
    <x v="0"/>
    <s v="UO"/>
    <x v="0"/>
    <x v="42"/>
    <x v="136"/>
    <n v="1"/>
  </r>
  <r>
    <x v="6"/>
    <x v="6"/>
    <x v="0"/>
    <x v="70"/>
    <x v="90"/>
    <x v="2"/>
    <s v="100050682"/>
    <s v=""/>
    <d v="2020-04-10T00:00:00"/>
    <x v="0"/>
    <s v="UO"/>
    <x v="0"/>
    <x v="42"/>
    <x v="137"/>
    <n v="1"/>
  </r>
  <r>
    <x v="6"/>
    <x v="6"/>
    <x v="0"/>
    <x v="42"/>
    <x v="91"/>
    <x v="2"/>
    <s v="100050634"/>
    <s v=""/>
    <d v="2020-04-10T00:00:00"/>
    <x v="0"/>
    <s v="UO"/>
    <x v="0"/>
    <x v="42"/>
    <x v="138"/>
    <n v="1"/>
  </r>
  <r>
    <x v="6"/>
    <x v="6"/>
    <x v="0"/>
    <x v="71"/>
    <x v="92"/>
    <x v="2"/>
    <s v="100050670"/>
    <s v=""/>
    <d v="2020-04-10T00:00:00"/>
    <x v="0"/>
    <s v="UO"/>
    <x v="0"/>
    <x v="42"/>
    <x v="139"/>
    <n v="1"/>
  </r>
  <r>
    <x v="6"/>
    <x v="6"/>
    <x v="0"/>
    <x v="43"/>
    <x v="93"/>
    <x v="2"/>
    <s v="100033059"/>
    <s v=""/>
    <d v="2020-04-10T00:00:00"/>
    <x v="0"/>
    <s v="UO"/>
    <x v="0"/>
    <x v="42"/>
    <x v="140"/>
    <n v="1"/>
  </r>
  <r>
    <x v="6"/>
    <x v="6"/>
    <x v="0"/>
    <x v="42"/>
    <x v="94"/>
    <x v="2"/>
    <s v="100050634"/>
    <s v=""/>
    <d v="2020-04-10T00:00:00"/>
    <x v="0"/>
    <s v="UO"/>
    <x v="0"/>
    <x v="42"/>
    <x v="141"/>
    <n v="1"/>
  </r>
  <r>
    <x v="6"/>
    <x v="6"/>
    <x v="0"/>
    <x v="44"/>
    <x v="95"/>
    <x v="2"/>
    <s v="100050640"/>
    <s v=""/>
    <d v="2020-04-10T00:00:00"/>
    <x v="0"/>
    <s v="UO"/>
    <x v="0"/>
    <x v="42"/>
    <x v="142"/>
    <n v="1"/>
  </r>
  <r>
    <x v="6"/>
    <x v="6"/>
    <x v="0"/>
    <x v="72"/>
    <x v="96"/>
    <x v="2"/>
    <s v="500026477"/>
    <s v=""/>
    <d v="2020-04-10T00:00:00"/>
    <x v="0"/>
    <s v="UO"/>
    <x v="0"/>
    <x v="42"/>
    <x v="143"/>
    <n v="1"/>
  </r>
  <r>
    <x v="6"/>
    <x v="6"/>
    <x v="0"/>
    <x v="42"/>
    <x v="97"/>
    <x v="2"/>
    <s v="100050634"/>
    <s v=""/>
    <d v="2020-04-10T00:00:00"/>
    <x v="0"/>
    <s v="UO"/>
    <x v="0"/>
    <x v="42"/>
    <x v="144"/>
    <n v="1"/>
  </r>
  <r>
    <x v="6"/>
    <x v="6"/>
    <x v="0"/>
    <x v="73"/>
    <x v="98"/>
    <x v="2"/>
    <s v="100050652"/>
    <s v=""/>
    <d v="2020-04-10T00:00:00"/>
    <x v="0"/>
    <s v="UO"/>
    <x v="0"/>
    <x v="42"/>
    <x v="145"/>
    <n v="1"/>
  </r>
  <r>
    <x v="6"/>
    <x v="6"/>
    <x v="5"/>
    <x v="74"/>
    <x v="99"/>
    <x v="2"/>
    <s v="500026478"/>
    <s v=""/>
    <d v="2020-04-11T00:00:00"/>
    <x v="0"/>
    <s v="UO"/>
    <x v="0"/>
    <x v="43"/>
    <x v="146"/>
    <n v="1"/>
  </r>
  <r>
    <x v="6"/>
    <x v="6"/>
    <x v="0"/>
    <x v="75"/>
    <x v="100"/>
    <x v="2"/>
    <s v="200008158"/>
    <s v=""/>
    <d v="2020-04-12T00:00:00"/>
    <x v="0"/>
    <s v="UO"/>
    <x v="0"/>
    <x v="44"/>
    <x v="147"/>
    <n v="1"/>
  </r>
  <r>
    <x v="2"/>
    <x v="2"/>
    <x v="6"/>
    <x v="76"/>
    <x v="101"/>
    <x v="2"/>
    <s v="100050690"/>
    <s v=""/>
    <d v="2020-04-13T00:00:00"/>
    <x v="0"/>
    <s v="UO"/>
    <x v="0"/>
    <x v="45"/>
    <x v="148"/>
    <n v="1"/>
  </r>
  <r>
    <x v="6"/>
    <x v="6"/>
    <x v="0"/>
    <x v="77"/>
    <x v="102"/>
    <x v="2"/>
    <s v="500026475"/>
    <s v=""/>
    <d v="2020-04-14T00:00:00"/>
    <x v="0"/>
    <s v="UO"/>
    <x v="0"/>
    <x v="45"/>
    <x v="149"/>
    <n v="1"/>
  </r>
  <r>
    <x v="6"/>
    <x v="6"/>
    <x v="5"/>
    <x v="51"/>
    <x v="103"/>
    <x v="2"/>
    <s v="600000037"/>
    <s v=""/>
    <d v="2020-04-14T00:00:00"/>
    <x v="0"/>
    <s v="PC"/>
    <x v="0"/>
    <x v="45"/>
    <x v="150"/>
    <n v="1"/>
  </r>
  <r>
    <x v="6"/>
    <x v="8"/>
    <x v="1"/>
    <x v="78"/>
    <x v="104"/>
    <x v="2"/>
    <s v="100050137"/>
    <s v=""/>
    <d v="2020-04-17T00:00:00"/>
    <x v="0"/>
    <s v="PC"/>
    <x v="0"/>
    <x v="46"/>
    <x v="151"/>
    <n v="1"/>
  </r>
  <r>
    <x v="6"/>
    <x v="8"/>
    <x v="1"/>
    <x v="78"/>
    <x v="104"/>
    <x v="0"/>
    <s v="100050137"/>
    <s v=""/>
    <d v="2020-04-17T00:00:00"/>
    <x v="0"/>
    <s v="PC"/>
    <x v="0"/>
    <x v="46"/>
    <x v="152"/>
    <n v="1"/>
  </r>
  <r>
    <x v="6"/>
    <x v="8"/>
    <x v="1"/>
    <x v="78"/>
    <x v="104"/>
    <x v="1"/>
    <s v="100050137"/>
    <s v=""/>
    <d v="2020-04-17T00:00:00"/>
    <x v="0"/>
    <s v="PC"/>
    <x v="0"/>
    <x v="46"/>
    <x v="153"/>
    <n v="1"/>
  </r>
  <r>
    <x v="6"/>
    <x v="8"/>
    <x v="1"/>
    <x v="78"/>
    <x v="104"/>
    <x v="3"/>
    <s v="100050137"/>
    <s v=""/>
    <d v="2020-04-17T00:00:00"/>
    <x v="0"/>
    <s v="PC"/>
    <x v="0"/>
    <x v="46"/>
    <x v="154"/>
    <n v="1"/>
  </r>
  <r>
    <x v="6"/>
    <x v="8"/>
    <x v="1"/>
    <x v="78"/>
    <x v="104"/>
    <x v="4"/>
    <s v="100050137"/>
    <s v=""/>
    <d v="2020-04-20T00:00:00"/>
    <x v="0"/>
    <s v="PC"/>
    <x v="0"/>
    <x v="46"/>
    <x v="155"/>
    <n v="1"/>
  </r>
  <r>
    <x v="6"/>
    <x v="8"/>
    <x v="1"/>
    <x v="78"/>
    <x v="104"/>
    <x v="5"/>
    <s v="100050137"/>
    <s v=""/>
    <d v="2020-04-20T00:00:00"/>
    <x v="0"/>
    <s v="PC"/>
    <x v="0"/>
    <x v="46"/>
    <x v="156"/>
    <n v="1"/>
  </r>
  <r>
    <x v="6"/>
    <x v="8"/>
    <x v="1"/>
    <x v="78"/>
    <x v="104"/>
    <x v="6"/>
    <s v="100050137"/>
    <s v=""/>
    <d v="2020-04-20T00:00:00"/>
    <x v="0"/>
    <s v="PC"/>
    <x v="0"/>
    <x v="46"/>
    <x v="157"/>
    <n v="1"/>
  </r>
  <r>
    <x v="6"/>
    <x v="8"/>
    <x v="1"/>
    <x v="78"/>
    <x v="104"/>
    <x v="7"/>
    <s v="100050137"/>
    <s v=""/>
    <d v="2020-04-20T00:00:00"/>
    <x v="0"/>
    <s v="PC"/>
    <x v="0"/>
    <x v="46"/>
    <x v="158"/>
    <n v="1"/>
  </r>
  <r>
    <x v="6"/>
    <x v="6"/>
    <x v="2"/>
    <x v="79"/>
    <x v="105"/>
    <x v="2"/>
    <s v="100000350"/>
    <s v=""/>
    <d v="2020-04-20T00:00:00"/>
    <x v="0"/>
    <s v="UO"/>
    <x v="0"/>
    <x v="33"/>
    <x v="159"/>
    <n v="1"/>
  </r>
  <r>
    <x v="6"/>
    <x v="6"/>
    <x v="0"/>
    <x v="80"/>
    <x v="106"/>
    <x v="2"/>
    <s v="500014609"/>
    <s v=""/>
    <d v="2020-04-21T00:00:00"/>
    <x v="0"/>
    <s v="PC"/>
    <x v="0"/>
    <x v="47"/>
    <x v="160"/>
    <n v="1"/>
  </r>
  <r>
    <x v="6"/>
    <x v="8"/>
    <x v="1"/>
    <x v="78"/>
    <x v="107"/>
    <x v="2"/>
    <s v="100050137"/>
    <s v=""/>
    <d v="2020-04-21T00:00:00"/>
    <x v="0"/>
    <s v="UO"/>
    <x v="0"/>
    <x v="47"/>
    <x v="161"/>
    <n v="1"/>
  </r>
  <r>
    <x v="6"/>
    <x v="6"/>
    <x v="1"/>
    <x v="81"/>
    <x v="108"/>
    <x v="2"/>
    <s v="600000082"/>
    <s v=""/>
    <d v="2020-04-21T00:00:00"/>
    <x v="0"/>
    <s v="PC"/>
    <x v="0"/>
    <x v="47"/>
    <x v="162"/>
    <n v="1"/>
  </r>
  <r>
    <x v="6"/>
    <x v="6"/>
    <x v="0"/>
    <x v="44"/>
    <x v="109"/>
    <x v="2"/>
    <s v="100050640"/>
    <s v=""/>
    <d v="2020-04-21T00:00:00"/>
    <x v="0"/>
    <s v="UO"/>
    <x v="0"/>
    <x v="47"/>
    <x v="163"/>
    <n v="1"/>
  </r>
  <r>
    <x v="6"/>
    <x v="6"/>
    <x v="0"/>
    <x v="44"/>
    <x v="110"/>
    <x v="2"/>
    <s v="100050640"/>
    <s v=""/>
    <d v="2020-04-21T00:00:00"/>
    <x v="0"/>
    <s v="UO"/>
    <x v="0"/>
    <x v="47"/>
    <x v="163"/>
    <n v="1"/>
  </r>
  <r>
    <x v="6"/>
    <x v="6"/>
    <x v="0"/>
    <x v="44"/>
    <x v="111"/>
    <x v="2"/>
    <s v="100050640"/>
    <s v=""/>
    <d v="2020-04-21T00:00:00"/>
    <x v="0"/>
    <s v="UO"/>
    <x v="0"/>
    <x v="47"/>
    <x v="163"/>
    <n v="1"/>
  </r>
  <r>
    <x v="6"/>
    <x v="6"/>
    <x v="0"/>
    <x v="82"/>
    <x v="112"/>
    <x v="2"/>
    <s v="100005097"/>
    <s v=""/>
    <d v="2020-04-22T00:00:00"/>
    <x v="0"/>
    <s v="UO"/>
    <x v="0"/>
    <x v="48"/>
    <x v="164"/>
    <n v="1"/>
  </r>
  <r>
    <x v="6"/>
    <x v="6"/>
    <x v="0"/>
    <x v="82"/>
    <x v="113"/>
    <x v="2"/>
    <s v="100005097"/>
    <s v=""/>
    <d v="2020-04-22T00:00:00"/>
    <x v="0"/>
    <s v="UO"/>
    <x v="0"/>
    <x v="48"/>
    <x v="165"/>
    <n v="1"/>
  </r>
  <r>
    <x v="6"/>
    <x v="6"/>
    <x v="0"/>
    <x v="83"/>
    <x v="114"/>
    <x v="2"/>
    <s v="500026489"/>
    <s v=""/>
    <d v="2020-04-22T00:00:00"/>
    <x v="0"/>
    <s v="UO"/>
    <x v="0"/>
    <x v="48"/>
    <x v="138"/>
    <n v="1"/>
  </r>
  <r>
    <x v="6"/>
    <x v="6"/>
    <x v="0"/>
    <x v="84"/>
    <x v="115"/>
    <x v="2"/>
    <s v="500026491"/>
    <s v=""/>
    <d v="2020-04-22T00:00:00"/>
    <x v="0"/>
    <s v="UO"/>
    <x v="0"/>
    <x v="48"/>
    <x v="166"/>
    <n v="1"/>
  </r>
  <r>
    <x v="6"/>
    <x v="6"/>
    <x v="0"/>
    <x v="69"/>
    <x v="116"/>
    <x v="2"/>
    <s v="100050627"/>
    <s v=""/>
    <d v="2020-04-22T00:00:00"/>
    <x v="0"/>
    <s v="UO"/>
    <x v="0"/>
    <x v="48"/>
    <x v="138"/>
    <n v="1"/>
  </r>
  <r>
    <x v="6"/>
    <x v="6"/>
    <x v="0"/>
    <x v="85"/>
    <x v="117"/>
    <x v="2"/>
    <s v="100050675"/>
    <s v=""/>
    <d v="2020-04-22T00:00:00"/>
    <x v="0"/>
    <s v="UO"/>
    <x v="0"/>
    <x v="48"/>
    <x v="138"/>
    <n v="1"/>
  </r>
  <r>
    <x v="6"/>
    <x v="6"/>
    <x v="0"/>
    <x v="43"/>
    <x v="118"/>
    <x v="2"/>
    <s v="100033059"/>
    <s v=""/>
    <d v="2020-04-22T00:00:00"/>
    <x v="0"/>
    <s v="UO"/>
    <x v="0"/>
    <x v="48"/>
    <x v="138"/>
    <n v="1"/>
  </r>
  <r>
    <x v="6"/>
    <x v="6"/>
    <x v="0"/>
    <x v="86"/>
    <x v="119"/>
    <x v="2"/>
    <s v="200008175"/>
    <s v=""/>
    <d v="2020-04-22T00:00:00"/>
    <x v="0"/>
    <s v="UO"/>
    <x v="0"/>
    <x v="48"/>
    <x v="167"/>
    <n v="1"/>
  </r>
  <r>
    <x v="6"/>
    <x v="6"/>
    <x v="0"/>
    <x v="87"/>
    <x v="120"/>
    <x v="2"/>
    <s v="200008147"/>
    <s v=""/>
    <d v="2020-04-22T00:00:00"/>
    <x v="0"/>
    <s v="UO"/>
    <x v="0"/>
    <x v="48"/>
    <x v="168"/>
    <n v="1"/>
  </r>
  <r>
    <x v="6"/>
    <x v="6"/>
    <x v="0"/>
    <x v="88"/>
    <x v="121"/>
    <x v="2"/>
    <s v="100050702"/>
    <s v=""/>
    <d v="2020-04-22T00:00:00"/>
    <x v="0"/>
    <s v="UO"/>
    <x v="0"/>
    <x v="48"/>
    <x v="169"/>
    <n v="1"/>
  </r>
  <r>
    <x v="6"/>
    <x v="6"/>
    <x v="0"/>
    <x v="61"/>
    <x v="122"/>
    <x v="2"/>
    <s v="500026467"/>
    <s v=""/>
    <d v="2020-04-22T00:00:00"/>
    <x v="0"/>
    <s v="UO"/>
    <x v="0"/>
    <x v="48"/>
    <x v="170"/>
    <n v="1"/>
  </r>
  <r>
    <x v="6"/>
    <x v="6"/>
    <x v="0"/>
    <x v="89"/>
    <x v="123"/>
    <x v="2"/>
    <s v="100050732"/>
    <s v=""/>
    <d v="2020-04-22T00:00:00"/>
    <x v="0"/>
    <s v="UO"/>
    <x v="0"/>
    <x v="48"/>
    <x v="171"/>
    <n v="1"/>
  </r>
  <r>
    <x v="6"/>
    <x v="6"/>
    <x v="0"/>
    <x v="89"/>
    <x v="123"/>
    <x v="0"/>
    <s v="100050732"/>
    <s v=""/>
    <d v="2020-05-27T00:00:00"/>
    <x v="0"/>
    <s v="UO"/>
    <x v="0"/>
    <x v="49"/>
    <x v="172"/>
    <n v="1"/>
  </r>
  <r>
    <x v="6"/>
    <x v="8"/>
    <x v="1"/>
    <x v="90"/>
    <x v="124"/>
    <x v="2"/>
    <s v="100022378"/>
    <s v=""/>
    <d v="2020-04-22T00:00:00"/>
    <x v="0"/>
    <s v="PC"/>
    <x v="0"/>
    <x v="48"/>
    <x v="173"/>
    <n v="1"/>
  </r>
  <r>
    <x v="6"/>
    <x v="6"/>
    <x v="0"/>
    <x v="77"/>
    <x v="125"/>
    <x v="2"/>
    <s v="500026475"/>
    <s v=""/>
    <d v="2020-04-23T00:00:00"/>
    <x v="0"/>
    <s v="UO"/>
    <x v="0"/>
    <x v="20"/>
    <x v="138"/>
    <n v="1"/>
  </r>
  <r>
    <x v="6"/>
    <x v="6"/>
    <x v="0"/>
    <x v="39"/>
    <x v="126"/>
    <x v="2"/>
    <s v="500026443"/>
    <s v=""/>
    <d v="2020-04-23T00:00:00"/>
    <x v="0"/>
    <s v="UO"/>
    <x v="0"/>
    <x v="20"/>
    <x v="174"/>
    <n v="1"/>
  </r>
  <r>
    <x v="6"/>
    <x v="6"/>
    <x v="5"/>
    <x v="91"/>
    <x v="127"/>
    <x v="2"/>
    <s v="100019662"/>
    <s v=""/>
    <d v="2020-04-23T00:00:00"/>
    <x v="0"/>
    <s v="UO"/>
    <x v="0"/>
    <x v="20"/>
    <x v="175"/>
    <n v="1"/>
  </r>
  <r>
    <x v="6"/>
    <x v="6"/>
    <x v="5"/>
    <x v="91"/>
    <x v="128"/>
    <x v="2"/>
    <s v="100019662"/>
    <s v=""/>
    <d v="2020-04-23T00:00:00"/>
    <x v="0"/>
    <s v="UO"/>
    <x v="0"/>
    <x v="20"/>
    <x v="176"/>
    <n v="1"/>
  </r>
  <r>
    <x v="6"/>
    <x v="6"/>
    <x v="5"/>
    <x v="91"/>
    <x v="129"/>
    <x v="2"/>
    <s v="100019662"/>
    <s v=""/>
    <d v="2020-04-23T00:00:00"/>
    <x v="0"/>
    <s v="UO"/>
    <x v="0"/>
    <x v="20"/>
    <x v="177"/>
    <n v="1"/>
  </r>
  <r>
    <x v="6"/>
    <x v="6"/>
    <x v="5"/>
    <x v="91"/>
    <x v="130"/>
    <x v="2"/>
    <s v="100019662"/>
    <s v=""/>
    <d v="2020-04-23T00:00:00"/>
    <x v="0"/>
    <s v="UO"/>
    <x v="0"/>
    <x v="20"/>
    <x v="178"/>
    <n v="1"/>
  </r>
  <r>
    <x v="6"/>
    <x v="13"/>
    <x v="0"/>
    <x v="92"/>
    <x v="131"/>
    <x v="2"/>
    <s v="100004333"/>
    <s v=""/>
    <d v="2020-04-24T00:00:00"/>
    <x v="0"/>
    <s v="PC"/>
    <x v="0"/>
    <x v="50"/>
    <x v="179"/>
    <n v="1"/>
  </r>
  <r>
    <x v="10"/>
    <x v="14"/>
    <x v="2"/>
    <x v="25"/>
    <x v="132"/>
    <x v="2"/>
    <s v="100001145"/>
    <s v=""/>
    <d v="2020-04-24T00:00:00"/>
    <x v="0"/>
    <s v="PC"/>
    <x v="0"/>
    <x v="50"/>
    <x v="180"/>
    <n v="1"/>
  </r>
  <r>
    <x v="4"/>
    <x v="4"/>
    <x v="0"/>
    <x v="93"/>
    <x v="133"/>
    <x v="2"/>
    <s v="100000032"/>
    <s v=""/>
    <d v="2020-04-24T00:00:00"/>
    <x v="0"/>
    <s v="PC"/>
    <x v="0"/>
    <x v="50"/>
    <x v="181"/>
    <n v="1"/>
  </r>
  <r>
    <x v="4"/>
    <x v="4"/>
    <x v="2"/>
    <x v="38"/>
    <x v="134"/>
    <x v="2"/>
    <s v="600000646"/>
    <s v=""/>
    <d v="2020-04-24T00:00:00"/>
    <x v="0"/>
    <s v="PC"/>
    <x v="0"/>
    <x v="50"/>
    <x v="182"/>
    <n v="1"/>
  </r>
  <r>
    <x v="6"/>
    <x v="6"/>
    <x v="0"/>
    <x v="44"/>
    <x v="135"/>
    <x v="2"/>
    <s v="100050640"/>
    <s v=""/>
    <d v="2020-04-27T00:00:00"/>
    <x v="0"/>
    <s v="UO"/>
    <x v="0"/>
    <x v="15"/>
    <x v="183"/>
    <n v="1"/>
  </r>
  <r>
    <x v="6"/>
    <x v="6"/>
    <x v="0"/>
    <x v="44"/>
    <x v="136"/>
    <x v="2"/>
    <s v="100050640"/>
    <s v=""/>
    <d v="2020-04-27T00:00:00"/>
    <x v="0"/>
    <s v="UO"/>
    <x v="0"/>
    <x v="15"/>
    <x v="163"/>
    <n v="1"/>
  </r>
  <r>
    <x v="6"/>
    <x v="6"/>
    <x v="0"/>
    <x v="94"/>
    <x v="137"/>
    <x v="2"/>
    <s v="100024685"/>
    <s v=""/>
    <d v="2020-04-27T00:00:00"/>
    <x v="0"/>
    <s v="UO"/>
    <x v="0"/>
    <x v="15"/>
    <x v="184"/>
    <n v="1"/>
  </r>
  <r>
    <x v="6"/>
    <x v="6"/>
    <x v="2"/>
    <x v="95"/>
    <x v="138"/>
    <x v="2"/>
    <s v="100001490"/>
    <s v=""/>
    <d v="2020-04-27T00:00:00"/>
    <x v="0"/>
    <s v="UO"/>
    <x v="0"/>
    <x v="15"/>
    <x v="185"/>
    <n v="1"/>
  </r>
  <r>
    <x v="6"/>
    <x v="6"/>
    <x v="5"/>
    <x v="96"/>
    <x v="139"/>
    <x v="2"/>
    <s v="100024688"/>
    <s v=""/>
    <d v="2020-04-27T00:00:00"/>
    <x v="0"/>
    <s v="UO"/>
    <x v="0"/>
    <x v="15"/>
    <x v="186"/>
    <n v="1"/>
  </r>
  <r>
    <x v="6"/>
    <x v="6"/>
    <x v="0"/>
    <x v="97"/>
    <x v="140"/>
    <x v="2"/>
    <s v="100050745"/>
    <s v=""/>
    <d v="2020-04-27T00:00:00"/>
    <x v="0"/>
    <s v="UO"/>
    <x v="0"/>
    <x v="15"/>
    <x v="163"/>
    <n v="1"/>
  </r>
  <r>
    <x v="6"/>
    <x v="6"/>
    <x v="0"/>
    <x v="98"/>
    <x v="141"/>
    <x v="2"/>
    <s v="100021117"/>
    <s v=""/>
    <d v="2020-04-27T00:00:00"/>
    <x v="0"/>
    <s v="UO"/>
    <x v="0"/>
    <x v="15"/>
    <x v="187"/>
    <n v="1"/>
  </r>
  <r>
    <x v="6"/>
    <x v="6"/>
    <x v="5"/>
    <x v="99"/>
    <x v="142"/>
    <x v="2"/>
    <s v="100024695"/>
    <s v=""/>
    <d v="2020-04-27T00:00:00"/>
    <x v="0"/>
    <s v="UO"/>
    <x v="0"/>
    <x v="15"/>
    <x v="188"/>
    <n v="1"/>
  </r>
  <r>
    <x v="6"/>
    <x v="6"/>
    <x v="0"/>
    <x v="100"/>
    <x v="143"/>
    <x v="2"/>
    <s v="100019084"/>
    <s v=""/>
    <d v="2020-04-27T00:00:00"/>
    <x v="0"/>
    <s v="UO"/>
    <x v="0"/>
    <x v="15"/>
    <x v="138"/>
    <n v="1"/>
  </r>
  <r>
    <x v="6"/>
    <x v="6"/>
    <x v="0"/>
    <x v="101"/>
    <x v="144"/>
    <x v="2"/>
    <s v="500026522"/>
    <s v=""/>
    <d v="2020-04-27T00:00:00"/>
    <x v="0"/>
    <s v="UO"/>
    <x v="0"/>
    <x v="15"/>
    <x v="138"/>
    <n v="1"/>
  </r>
  <r>
    <x v="6"/>
    <x v="6"/>
    <x v="0"/>
    <x v="102"/>
    <x v="145"/>
    <x v="2"/>
    <s v="500026519"/>
    <s v=""/>
    <d v="2020-04-27T00:00:00"/>
    <x v="0"/>
    <s v="UO"/>
    <x v="0"/>
    <x v="15"/>
    <x v="138"/>
    <n v="1"/>
  </r>
  <r>
    <x v="6"/>
    <x v="6"/>
    <x v="2"/>
    <x v="103"/>
    <x v="146"/>
    <x v="2"/>
    <s v="500026518"/>
    <s v=""/>
    <d v="2020-04-27T00:00:00"/>
    <x v="0"/>
    <s v="UO"/>
    <x v="0"/>
    <x v="15"/>
    <x v="189"/>
    <n v="1"/>
  </r>
  <r>
    <x v="6"/>
    <x v="6"/>
    <x v="6"/>
    <x v="104"/>
    <x v="147"/>
    <x v="2"/>
    <s v="100000368"/>
    <s v=""/>
    <d v="2020-04-27T00:00:00"/>
    <x v="0"/>
    <s v="UO"/>
    <x v="0"/>
    <x v="15"/>
    <x v="190"/>
    <n v="1"/>
  </r>
  <r>
    <x v="6"/>
    <x v="6"/>
    <x v="2"/>
    <x v="105"/>
    <x v="148"/>
    <x v="2"/>
    <s v="100050734"/>
    <s v=""/>
    <d v="2020-04-27T00:00:00"/>
    <x v="0"/>
    <s v="UO"/>
    <x v="0"/>
    <x v="15"/>
    <x v="189"/>
    <n v="1"/>
  </r>
  <r>
    <x v="5"/>
    <x v="11"/>
    <x v="0"/>
    <x v="106"/>
    <x v="149"/>
    <x v="2"/>
    <s v="500002616"/>
    <s v=""/>
    <d v="2020-04-27T00:00:00"/>
    <x v="0"/>
    <s v="UO"/>
    <x v="0"/>
    <x v="15"/>
    <x v="191"/>
    <n v="1"/>
  </r>
  <r>
    <x v="6"/>
    <x v="6"/>
    <x v="7"/>
    <x v="107"/>
    <x v="150"/>
    <x v="2"/>
    <s v="100050764"/>
    <s v=""/>
    <d v="2020-04-28T00:00:00"/>
    <x v="0"/>
    <s v="PC"/>
    <x v="0"/>
    <x v="51"/>
    <x v="192"/>
    <n v="1"/>
  </r>
  <r>
    <x v="6"/>
    <x v="6"/>
    <x v="7"/>
    <x v="107"/>
    <x v="150"/>
    <x v="0"/>
    <s v="100050764"/>
    <s v=""/>
    <d v="2020-04-28T00:00:00"/>
    <x v="0"/>
    <s v="PC"/>
    <x v="0"/>
    <x v="51"/>
    <x v="193"/>
    <n v="1"/>
  </r>
  <r>
    <x v="6"/>
    <x v="6"/>
    <x v="7"/>
    <x v="107"/>
    <x v="150"/>
    <x v="1"/>
    <s v="100050764"/>
    <s v=""/>
    <d v="2020-05-26T00:00:00"/>
    <x v="0"/>
    <s v="PC"/>
    <x v="0"/>
    <x v="37"/>
    <x v="194"/>
    <n v="1"/>
  </r>
  <r>
    <x v="6"/>
    <x v="6"/>
    <x v="7"/>
    <x v="107"/>
    <x v="150"/>
    <x v="3"/>
    <s v="100050764"/>
    <s v=""/>
    <d v="2020-06-12T00:00:00"/>
    <x v="0"/>
    <s v="PC"/>
    <x v="0"/>
    <x v="38"/>
    <x v="195"/>
    <n v="1"/>
  </r>
  <r>
    <x v="6"/>
    <x v="6"/>
    <x v="7"/>
    <x v="107"/>
    <x v="150"/>
    <x v="4"/>
    <s v="100050764"/>
    <s v=""/>
    <d v="2020-06-12T00:00:00"/>
    <x v="0"/>
    <s v="PC"/>
    <x v="0"/>
    <x v="38"/>
    <x v="196"/>
    <n v="1"/>
  </r>
  <r>
    <x v="6"/>
    <x v="6"/>
    <x v="7"/>
    <x v="107"/>
    <x v="150"/>
    <x v="5"/>
    <s v="100050764"/>
    <s v=""/>
    <d v="2020-06-12T00:00:00"/>
    <x v="0"/>
    <s v="PC"/>
    <x v="0"/>
    <x v="38"/>
    <x v="197"/>
    <n v="1"/>
  </r>
  <r>
    <x v="6"/>
    <x v="6"/>
    <x v="7"/>
    <x v="107"/>
    <x v="150"/>
    <x v="6"/>
    <s v="100050764"/>
    <s v=""/>
    <d v="2020-06-22T00:00:00"/>
    <x v="0"/>
    <s v="PC"/>
    <x v="0"/>
    <x v="39"/>
    <x v="198"/>
    <n v="1"/>
  </r>
  <r>
    <x v="6"/>
    <x v="6"/>
    <x v="7"/>
    <x v="108"/>
    <x v="151"/>
    <x v="2"/>
    <s v="100005516"/>
    <s v=""/>
    <d v="2020-04-28T00:00:00"/>
    <x v="0"/>
    <s v="PC"/>
    <x v="0"/>
    <x v="51"/>
    <x v="199"/>
    <n v="1"/>
  </r>
  <r>
    <x v="6"/>
    <x v="6"/>
    <x v="7"/>
    <x v="108"/>
    <x v="151"/>
    <x v="0"/>
    <s v="100005516"/>
    <s v=""/>
    <d v="2020-05-26T00:00:00"/>
    <x v="0"/>
    <s v="PC"/>
    <x v="0"/>
    <x v="37"/>
    <x v="200"/>
    <n v="1"/>
  </r>
  <r>
    <x v="6"/>
    <x v="6"/>
    <x v="7"/>
    <x v="108"/>
    <x v="151"/>
    <x v="1"/>
    <s v="100005516"/>
    <s v=""/>
    <d v="2020-06-12T00:00:00"/>
    <x v="0"/>
    <s v="PC"/>
    <x v="0"/>
    <x v="38"/>
    <x v="201"/>
    <n v="1"/>
  </r>
  <r>
    <x v="6"/>
    <x v="6"/>
    <x v="7"/>
    <x v="108"/>
    <x v="151"/>
    <x v="3"/>
    <s v="100005516"/>
    <s v=""/>
    <d v="2020-06-12T00:00:00"/>
    <x v="0"/>
    <s v="PC"/>
    <x v="0"/>
    <x v="38"/>
    <x v="202"/>
    <n v="1"/>
  </r>
  <r>
    <x v="6"/>
    <x v="6"/>
    <x v="7"/>
    <x v="108"/>
    <x v="151"/>
    <x v="4"/>
    <s v="100005516"/>
    <s v=""/>
    <d v="2020-06-22T00:00:00"/>
    <x v="0"/>
    <s v="PC"/>
    <x v="0"/>
    <x v="39"/>
    <x v="203"/>
    <n v="1"/>
  </r>
  <r>
    <x v="6"/>
    <x v="6"/>
    <x v="7"/>
    <x v="109"/>
    <x v="152"/>
    <x v="2"/>
    <s v="400191994"/>
    <s v=""/>
    <d v="2020-04-28T00:00:00"/>
    <x v="0"/>
    <s v="PC"/>
    <x v="0"/>
    <x v="51"/>
    <x v="204"/>
    <n v="1"/>
  </r>
  <r>
    <x v="6"/>
    <x v="6"/>
    <x v="7"/>
    <x v="109"/>
    <x v="152"/>
    <x v="0"/>
    <s v="400191994"/>
    <s v=""/>
    <d v="2020-04-28T00:00:00"/>
    <x v="0"/>
    <s v="PC"/>
    <x v="0"/>
    <x v="51"/>
    <x v="205"/>
    <n v="1"/>
  </r>
  <r>
    <x v="6"/>
    <x v="6"/>
    <x v="7"/>
    <x v="109"/>
    <x v="152"/>
    <x v="1"/>
    <s v="400191994"/>
    <s v=""/>
    <d v="2020-05-26T00:00:00"/>
    <x v="0"/>
    <s v="PC"/>
    <x v="0"/>
    <x v="37"/>
    <x v="206"/>
    <n v="1"/>
  </r>
  <r>
    <x v="6"/>
    <x v="6"/>
    <x v="7"/>
    <x v="109"/>
    <x v="152"/>
    <x v="3"/>
    <s v="400191994"/>
    <s v=""/>
    <d v="2020-06-12T00:00:00"/>
    <x v="0"/>
    <s v="PC"/>
    <x v="0"/>
    <x v="38"/>
    <x v="207"/>
    <n v="1"/>
  </r>
  <r>
    <x v="6"/>
    <x v="6"/>
    <x v="7"/>
    <x v="110"/>
    <x v="153"/>
    <x v="2"/>
    <s v="100050765"/>
    <s v=""/>
    <d v="2020-04-28T00:00:00"/>
    <x v="0"/>
    <s v="PC"/>
    <x v="0"/>
    <x v="51"/>
    <x v="208"/>
    <n v="1"/>
  </r>
  <r>
    <x v="6"/>
    <x v="6"/>
    <x v="7"/>
    <x v="111"/>
    <x v="154"/>
    <x v="2"/>
    <s v="100050768"/>
    <s v=""/>
    <d v="2020-04-28T00:00:00"/>
    <x v="0"/>
    <s v="PC"/>
    <x v="0"/>
    <x v="51"/>
    <x v="209"/>
    <n v="1"/>
  </r>
  <r>
    <x v="6"/>
    <x v="6"/>
    <x v="7"/>
    <x v="111"/>
    <x v="154"/>
    <x v="0"/>
    <s v="100050768"/>
    <s v=""/>
    <d v="2020-05-26T00:00:00"/>
    <x v="0"/>
    <s v="PC"/>
    <x v="0"/>
    <x v="37"/>
    <x v="210"/>
    <n v="1"/>
  </r>
  <r>
    <x v="6"/>
    <x v="6"/>
    <x v="7"/>
    <x v="111"/>
    <x v="154"/>
    <x v="1"/>
    <s v="100050768"/>
    <s v=""/>
    <d v="2020-06-12T00:00:00"/>
    <x v="0"/>
    <s v="PC"/>
    <x v="0"/>
    <x v="38"/>
    <x v="211"/>
    <n v="1"/>
  </r>
  <r>
    <x v="6"/>
    <x v="6"/>
    <x v="7"/>
    <x v="111"/>
    <x v="154"/>
    <x v="3"/>
    <s v="100050768"/>
    <s v=""/>
    <d v="2020-06-12T00:00:00"/>
    <x v="0"/>
    <s v="PC"/>
    <x v="0"/>
    <x v="38"/>
    <x v="212"/>
    <n v="1"/>
  </r>
  <r>
    <x v="6"/>
    <x v="6"/>
    <x v="7"/>
    <x v="111"/>
    <x v="154"/>
    <x v="4"/>
    <s v="100050768"/>
    <s v=""/>
    <d v="2020-06-22T00:00:00"/>
    <x v="0"/>
    <s v="PC"/>
    <x v="0"/>
    <x v="39"/>
    <x v="213"/>
    <n v="1"/>
  </r>
  <r>
    <x v="6"/>
    <x v="6"/>
    <x v="5"/>
    <x v="112"/>
    <x v="155"/>
    <x v="2"/>
    <s v="200008191"/>
    <s v=""/>
    <d v="2020-04-28T00:00:00"/>
    <x v="0"/>
    <s v="UO"/>
    <x v="0"/>
    <x v="51"/>
    <x v="214"/>
    <n v="1"/>
  </r>
  <r>
    <x v="6"/>
    <x v="6"/>
    <x v="0"/>
    <x v="113"/>
    <x v="156"/>
    <x v="2"/>
    <s v="500026503"/>
    <s v=""/>
    <d v="2020-04-28T00:00:00"/>
    <x v="0"/>
    <s v="UO"/>
    <x v="0"/>
    <x v="51"/>
    <x v="183"/>
    <n v="1"/>
  </r>
  <r>
    <x v="6"/>
    <x v="6"/>
    <x v="5"/>
    <x v="114"/>
    <x v="157"/>
    <x v="2"/>
    <s v="200008174"/>
    <s v=""/>
    <d v="2020-04-28T00:00:00"/>
    <x v="0"/>
    <s v="UO"/>
    <x v="0"/>
    <x v="51"/>
    <x v="215"/>
    <n v="1"/>
  </r>
  <r>
    <x v="6"/>
    <x v="6"/>
    <x v="2"/>
    <x v="31"/>
    <x v="158"/>
    <x v="2"/>
    <s v="100001431"/>
    <s v=""/>
    <d v="2020-04-28T00:00:00"/>
    <x v="0"/>
    <s v="UO"/>
    <x v="0"/>
    <x v="51"/>
    <x v="216"/>
    <n v="1"/>
  </r>
  <r>
    <x v="6"/>
    <x v="6"/>
    <x v="0"/>
    <x v="77"/>
    <x v="159"/>
    <x v="2"/>
    <s v="500026475"/>
    <s v=""/>
    <d v="2020-04-28T00:00:00"/>
    <x v="0"/>
    <s v="UO"/>
    <x v="0"/>
    <x v="51"/>
    <x v="166"/>
    <n v="1"/>
  </r>
  <r>
    <x v="5"/>
    <x v="11"/>
    <x v="0"/>
    <x v="14"/>
    <x v="160"/>
    <x v="2"/>
    <s v="100030558"/>
    <s v="1000000313"/>
    <d v="2020-04-28T00:00:00"/>
    <x v="5"/>
    <s v="PC"/>
    <x v="6"/>
    <x v="51"/>
    <x v="217"/>
    <n v="0"/>
  </r>
  <r>
    <x v="5"/>
    <x v="11"/>
    <x v="0"/>
    <x v="14"/>
    <x v="160"/>
    <x v="0"/>
    <s v="100030558"/>
    <s v="1000000313"/>
    <d v="2020-04-28T00:00:00"/>
    <x v="3"/>
    <s v="PC"/>
    <x v="3"/>
    <x v="51"/>
    <x v="218"/>
    <n v="0"/>
  </r>
  <r>
    <x v="5"/>
    <x v="11"/>
    <x v="0"/>
    <x v="14"/>
    <x v="160"/>
    <x v="1"/>
    <s v="100030558"/>
    <s v="1000000313"/>
    <d v="2020-04-28T00:00:00"/>
    <x v="8"/>
    <s v="PC"/>
    <x v="8"/>
    <x v="51"/>
    <x v="219"/>
    <n v="0"/>
  </r>
  <r>
    <x v="6"/>
    <x v="6"/>
    <x v="0"/>
    <x v="75"/>
    <x v="161"/>
    <x v="2"/>
    <s v="200008158"/>
    <s v=""/>
    <d v="2020-04-28T00:00:00"/>
    <x v="0"/>
    <s v="UO"/>
    <x v="0"/>
    <x v="51"/>
    <x v="220"/>
    <n v="1"/>
  </r>
  <r>
    <x v="6"/>
    <x v="6"/>
    <x v="5"/>
    <x v="115"/>
    <x v="162"/>
    <x v="2"/>
    <s v="200008193"/>
    <s v=""/>
    <d v="2020-04-28T00:00:00"/>
    <x v="0"/>
    <s v="UO"/>
    <x v="0"/>
    <x v="51"/>
    <x v="221"/>
    <n v="1"/>
  </r>
  <r>
    <x v="6"/>
    <x v="6"/>
    <x v="5"/>
    <x v="91"/>
    <x v="163"/>
    <x v="2"/>
    <s v="100019662"/>
    <s v=""/>
    <d v="2020-04-29T00:00:00"/>
    <x v="0"/>
    <s v="UO"/>
    <x v="0"/>
    <x v="52"/>
    <x v="222"/>
    <n v="1"/>
  </r>
  <r>
    <x v="6"/>
    <x v="6"/>
    <x v="5"/>
    <x v="116"/>
    <x v="164"/>
    <x v="2"/>
    <s v="200008188"/>
    <s v=""/>
    <d v="2020-04-29T00:00:00"/>
    <x v="0"/>
    <s v="UO"/>
    <x v="0"/>
    <x v="52"/>
    <x v="214"/>
    <n v="1"/>
  </r>
  <r>
    <x v="6"/>
    <x v="6"/>
    <x v="0"/>
    <x v="117"/>
    <x v="165"/>
    <x v="2"/>
    <s v="500026543"/>
    <s v=""/>
    <d v="2020-04-29T00:00:00"/>
    <x v="0"/>
    <s v="UO"/>
    <x v="0"/>
    <x v="52"/>
    <x v="138"/>
    <n v="1"/>
  </r>
  <r>
    <x v="6"/>
    <x v="6"/>
    <x v="5"/>
    <x v="118"/>
    <x v="166"/>
    <x v="2"/>
    <s v="200008179"/>
    <s v=""/>
    <d v="2020-04-29T00:00:00"/>
    <x v="0"/>
    <s v="UO"/>
    <x v="0"/>
    <x v="52"/>
    <x v="223"/>
    <n v="1"/>
  </r>
  <r>
    <x v="6"/>
    <x v="6"/>
    <x v="5"/>
    <x v="119"/>
    <x v="167"/>
    <x v="2"/>
    <s v="100025259"/>
    <s v=""/>
    <d v="2020-04-29T00:00:00"/>
    <x v="0"/>
    <s v="UO"/>
    <x v="0"/>
    <x v="52"/>
    <x v="224"/>
    <n v="1"/>
  </r>
  <r>
    <x v="6"/>
    <x v="6"/>
    <x v="0"/>
    <x v="120"/>
    <x v="168"/>
    <x v="2"/>
    <s v="100050728"/>
    <s v=""/>
    <d v="2020-04-29T00:00:00"/>
    <x v="0"/>
    <s v="UO"/>
    <x v="0"/>
    <x v="52"/>
    <x v="225"/>
    <n v="1"/>
  </r>
  <r>
    <x v="11"/>
    <x v="15"/>
    <x v="0"/>
    <x v="121"/>
    <x v="169"/>
    <x v="2"/>
    <s v="500025596"/>
    <s v=""/>
    <d v="2020-04-29T00:00:00"/>
    <x v="0"/>
    <s v="PC"/>
    <x v="0"/>
    <x v="52"/>
    <x v="226"/>
    <n v="1"/>
  </r>
  <r>
    <x v="11"/>
    <x v="15"/>
    <x v="0"/>
    <x v="121"/>
    <x v="169"/>
    <x v="0"/>
    <s v="500025596"/>
    <s v=""/>
    <d v="2020-04-29T00:00:00"/>
    <x v="0"/>
    <s v="PC"/>
    <x v="0"/>
    <x v="52"/>
    <x v="227"/>
    <n v="1"/>
  </r>
  <r>
    <x v="6"/>
    <x v="6"/>
    <x v="2"/>
    <x v="31"/>
    <x v="170"/>
    <x v="2"/>
    <s v="100001431"/>
    <s v=""/>
    <d v="2020-04-30T00:00:00"/>
    <x v="0"/>
    <s v="UO"/>
    <x v="0"/>
    <x v="26"/>
    <x v="228"/>
    <n v="1"/>
  </r>
  <r>
    <x v="6"/>
    <x v="6"/>
    <x v="2"/>
    <x v="66"/>
    <x v="171"/>
    <x v="2"/>
    <s v="100050676"/>
    <s v=""/>
    <d v="2020-04-30T00:00:00"/>
    <x v="0"/>
    <s v="UO"/>
    <x v="0"/>
    <x v="26"/>
    <x v="229"/>
    <n v="1"/>
  </r>
  <r>
    <x v="6"/>
    <x v="6"/>
    <x v="0"/>
    <x v="120"/>
    <x v="172"/>
    <x v="2"/>
    <s v="100050728"/>
    <s v=""/>
    <d v="2020-04-30T00:00:00"/>
    <x v="0"/>
    <s v="UO"/>
    <x v="0"/>
    <x v="26"/>
    <x v="225"/>
    <n v="1"/>
  </r>
  <r>
    <x v="6"/>
    <x v="6"/>
    <x v="0"/>
    <x v="122"/>
    <x v="173"/>
    <x v="2"/>
    <s v="100050770"/>
    <s v=""/>
    <d v="2020-04-30T00:00:00"/>
    <x v="0"/>
    <s v="UO"/>
    <x v="0"/>
    <x v="26"/>
    <x v="230"/>
    <n v="1"/>
  </r>
  <r>
    <x v="6"/>
    <x v="6"/>
    <x v="5"/>
    <x v="123"/>
    <x v="174"/>
    <x v="2"/>
    <s v="200008181"/>
    <s v=""/>
    <d v="2020-04-30T00:00:00"/>
    <x v="0"/>
    <s v="UO"/>
    <x v="0"/>
    <x v="26"/>
    <x v="223"/>
    <n v="1"/>
  </r>
  <r>
    <x v="6"/>
    <x v="6"/>
    <x v="5"/>
    <x v="124"/>
    <x v="175"/>
    <x v="2"/>
    <s v="200008198"/>
    <s v=""/>
    <d v="2020-04-30T00:00:00"/>
    <x v="0"/>
    <s v="UO"/>
    <x v="0"/>
    <x v="26"/>
    <x v="231"/>
    <n v="1"/>
  </r>
  <r>
    <x v="6"/>
    <x v="6"/>
    <x v="6"/>
    <x v="125"/>
    <x v="176"/>
    <x v="2"/>
    <s v="100047374"/>
    <s v=""/>
    <d v="2020-04-30T00:00:00"/>
    <x v="0"/>
    <s v="UO"/>
    <x v="0"/>
    <x v="26"/>
    <x v="232"/>
    <n v="1"/>
  </r>
  <r>
    <x v="4"/>
    <x v="4"/>
    <x v="0"/>
    <x v="126"/>
    <x v="177"/>
    <x v="2"/>
    <s v="100000849"/>
    <s v=""/>
    <d v="2020-04-30T00:00:00"/>
    <x v="25"/>
    <s v="PC"/>
    <x v="25"/>
    <x v="26"/>
    <x v="233"/>
    <n v="0"/>
  </r>
  <r>
    <x v="4"/>
    <x v="4"/>
    <x v="0"/>
    <x v="127"/>
    <x v="178"/>
    <x v="2"/>
    <s v="100001080"/>
    <s v=""/>
    <d v="2020-04-30T00:00:00"/>
    <x v="26"/>
    <s v="PC"/>
    <x v="26"/>
    <x v="26"/>
    <x v="234"/>
    <n v="0"/>
  </r>
  <r>
    <x v="4"/>
    <x v="4"/>
    <x v="0"/>
    <x v="127"/>
    <x v="178"/>
    <x v="0"/>
    <s v="100001080"/>
    <s v=""/>
    <d v="2020-04-30T00:00:00"/>
    <x v="6"/>
    <s v="PC"/>
    <x v="7"/>
    <x v="26"/>
    <x v="235"/>
    <n v="0"/>
  </r>
  <r>
    <x v="4"/>
    <x v="4"/>
    <x v="0"/>
    <x v="127"/>
    <x v="178"/>
    <x v="1"/>
    <s v="100001080"/>
    <s v=""/>
    <d v="2020-04-30T00:00:00"/>
    <x v="27"/>
    <s v="PC"/>
    <x v="27"/>
    <x v="26"/>
    <x v="236"/>
    <n v="0"/>
  </r>
  <r>
    <x v="4"/>
    <x v="4"/>
    <x v="0"/>
    <x v="127"/>
    <x v="178"/>
    <x v="3"/>
    <s v="100001080"/>
    <s v=""/>
    <d v="2020-04-30T00:00:00"/>
    <x v="27"/>
    <s v="PC"/>
    <x v="27"/>
    <x v="26"/>
    <x v="237"/>
    <n v="0"/>
  </r>
  <r>
    <x v="4"/>
    <x v="4"/>
    <x v="0"/>
    <x v="127"/>
    <x v="178"/>
    <x v="4"/>
    <s v="100001080"/>
    <s v=""/>
    <d v="2020-04-30T00:00:00"/>
    <x v="28"/>
    <s v="PC"/>
    <x v="28"/>
    <x v="26"/>
    <x v="238"/>
    <n v="0"/>
  </r>
  <r>
    <x v="4"/>
    <x v="4"/>
    <x v="0"/>
    <x v="127"/>
    <x v="178"/>
    <x v="5"/>
    <s v="100001080"/>
    <s v=""/>
    <d v="2020-04-30T00:00:00"/>
    <x v="27"/>
    <s v="PC"/>
    <x v="27"/>
    <x v="26"/>
    <x v="239"/>
    <n v="0"/>
  </r>
  <r>
    <x v="4"/>
    <x v="4"/>
    <x v="0"/>
    <x v="127"/>
    <x v="178"/>
    <x v="6"/>
    <s v="100001080"/>
    <s v=""/>
    <d v="2020-04-30T00:00:00"/>
    <x v="27"/>
    <s v="PC"/>
    <x v="27"/>
    <x v="26"/>
    <x v="240"/>
    <n v="0"/>
  </r>
  <r>
    <x v="4"/>
    <x v="4"/>
    <x v="0"/>
    <x v="127"/>
    <x v="178"/>
    <x v="7"/>
    <s v="100001080"/>
    <s v=""/>
    <d v="2020-04-30T00:00:00"/>
    <x v="29"/>
    <s v="PC"/>
    <x v="29"/>
    <x v="26"/>
    <x v="241"/>
    <n v="0"/>
  </r>
  <r>
    <x v="4"/>
    <x v="4"/>
    <x v="0"/>
    <x v="127"/>
    <x v="178"/>
    <x v="8"/>
    <s v="100001080"/>
    <s v=""/>
    <d v="2020-04-30T00:00:00"/>
    <x v="27"/>
    <s v="PC"/>
    <x v="27"/>
    <x v="26"/>
    <x v="242"/>
    <n v="0"/>
  </r>
  <r>
    <x v="6"/>
    <x v="6"/>
    <x v="2"/>
    <x v="95"/>
    <x v="179"/>
    <x v="2"/>
    <s v="100001490"/>
    <s v=""/>
    <d v="2020-04-30T00:00:00"/>
    <x v="0"/>
    <s v="UO"/>
    <x v="0"/>
    <x v="26"/>
    <x v="243"/>
    <n v="1"/>
  </r>
  <r>
    <x v="6"/>
    <x v="6"/>
    <x v="6"/>
    <x v="125"/>
    <x v="180"/>
    <x v="2"/>
    <s v="100047374"/>
    <s v=""/>
    <d v="2020-04-30T00:00:00"/>
    <x v="0"/>
    <s v="UO"/>
    <x v="0"/>
    <x v="26"/>
    <x v="244"/>
    <n v="1"/>
  </r>
  <r>
    <x v="6"/>
    <x v="6"/>
    <x v="6"/>
    <x v="94"/>
    <x v="181"/>
    <x v="2"/>
    <s v="100024685"/>
    <s v=""/>
    <d v="2020-04-30T00:00:00"/>
    <x v="0"/>
    <s v="UO"/>
    <x v="0"/>
    <x v="26"/>
    <x v="245"/>
    <n v="1"/>
  </r>
  <r>
    <x v="6"/>
    <x v="6"/>
    <x v="2"/>
    <x v="128"/>
    <x v="182"/>
    <x v="2"/>
    <s v="100000284"/>
    <s v=""/>
    <d v="2020-04-30T00:00:00"/>
    <x v="0"/>
    <s v="UO"/>
    <x v="0"/>
    <x v="26"/>
    <x v="246"/>
    <n v="1"/>
  </r>
  <r>
    <x v="6"/>
    <x v="6"/>
    <x v="6"/>
    <x v="94"/>
    <x v="183"/>
    <x v="2"/>
    <s v="100024685"/>
    <s v=""/>
    <d v="2020-04-30T00:00:00"/>
    <x v="0"/>
    <s v="UO"/>
    <x v="0"/>
    <x v="26"/>
    <x v="247"/>
    <n v="1"/>
  </r>
  <r>
    <x v="6"/>
    <x v="6"/>
    <x v="5"/>
    <x v="96"/>
    <x v="184"/>
    <x v="2"/>
    <s v="100024688"/>
    <s v=""/>
    <d v="2020-04-30T00:00:00"/>
    <x v="0"/>
    <s v="UO"/>
    <x v="0"/>
    <x v="26"/>
    <x v="224"/>
    <n v="1"/>
  </r>
  <r>
    <x v="6"/>
    <x v="6"/>
    <x v="0"/>
    <x v="129"/>
    <x v="185"/>
    <x v="2"/>
    <s v="500026496"/>
    <s v=""/>
    <d v="2020-04-30T00:00:00"/>
    <x v="0"/>
    <s v="UO"/>
    <x v="0"/>
    <x v="26"/>
    <x v="248"/>
    <n v="1"/>
  </r>
  <r>
    <x v="6"/>
    <x v="6"/>
    <x v="5"/>
    <x v="130"/>
    <x v="186"/>
    <x v="2"/>
    <s v="200008180"/>
    <s v=""/>
    <d v="2020-04-30T00:00:00"/>
    <x v="0"/>
    <s v="UO"/>
    <x v="0"/>
    <x v="26"/>
    <x v="249"/>
    <n v="1"/>
  </r>
  <r>
    <x v="6"/>
    <x v="6"/>
    <x v="0"/>
    <x v="131"/>
    <x v="187"/>
    <x v="2"/>
    <s v="500022990"/>
    <s v=""/>
    <d v="2020-04-30T00:00:00"/>
    <x v="0"/>
    <s v="UO"/>
    <x v="0"/>
    <x v="26"/>
    <x v="250"/>
    <n v="1"/>
  </r>
  <r>
    <x v="6"/>
    <x v="6"/>
    <x v="2"/>
    <x v="66"/>
    <x v="188"/>
    <x v="2"/>
    <s v="100050676"/>
    <s v=""/>
    <d v="2020-04-30T00:00:00"/>
    <x v="0"/>
    <s v="UO"/>
    <x v="0"/>
    <x v="26"/>
    <x v="251"/>
    <n v="1"/>
  </r>
  <r>
    <x v="6"/>
    <x v="6"/>
    <x v="5"/>
    <x v="99"/>
    <x v="189"/>
    <x v="2"/>
    <s v="100024695"/>
    <s v=""/>
    <d v="2020-05-04T00:00:00"/>
    <x v="0"/>
    <s v="UO"/>
    <x v="0"/>
    <x v="36"/>
    <x v="252"/>
    <n v="1"/>
  </r>
  <r>
    <x v="3"/>
    <x v="3"/>
    <x v="2"/>
    <x v="132"/>
    <x v="190"/>
    <x v="2"/>
    <s v="300031177"/>
    <s v=""/>
    <d v="2020-05-04T00:00:00"/>
    <x v="0"/>
    <s v="PC"/>
    <x v="0"/>
    <x v="36"/>
    <x v="253"/>
    <n v="1"/>
  </r>
  <r>
    <x v="6"/>
    <x v="6"/>
    <x v="5"/>
    <x v="133"/>
    <x v="191"/>
    <x v="2"/>
    <s v="100026151"/>
    <s v=""/>
    <d v="2020-05-04T00:00:00"/>
    <x v="0"/>
    <s v="UO"/>
    <x v="0"/>
    <x v="36"/>
    <x v="249"/>
    <n v="1"/>
  </r>
  <r>
    <x v="6"/>
    <x v="6"/>
    <x v="7"/>
    <x v="134"/>
    <x v="192"/>
    <x v="2"/>
    <s v="100002444"/>
    <s v=""/>
    <d v="2020-05-04T00:00:00"/>
    <x v="0"/>
    <s v="UO"/>
    <x v="0"/>
    <x v="36"/>
    <x v="254"/>
    <n v="1"/>
  </r>
  <r>
    <x v="6"/>
    <x v="6"/>
    <x v="7"/>
    <x v="134"/>
    <x v="192"/>
    <x v="0"/>
    <s v="100002444"/>
    <s v=""/>
    <d v="2020-09-30T00:00:00"/>
    <x v="0"/>
    <s v="UO"/>
    <x v="0"/>
    <x v="53"/>
    <x v="255"/>
    <n v="1"/>
  </r>
  <r>
    <x v="6"/>
    <x v="6"/>
    <x v="7"/>
    <x v="134"/>
    <x v="192"/>
    <x v="1"/>
    <s v="100002444"/>
    <s v=""/>
    <d v="2020-09-30T00:00:00"/>
    <x v="0"/>
    <s v="UO"/>
    <x v="0"/>
    <x v="53"/>
    <x v="256"/>
    <n v="1"/>
  </r>
  <r>
    <x v="6"/>
    <x v="6"/>
    <x v="6"/>
    <x v="94"/>
    <x v="193"/>
    <x v="2"/>
    <s v="100024685"/>
    <s v=""/>
    <d v="2020-05-04T00:00:00"/>
    <x v="0"/>
    <s v="UO"/>
    <x v="0"/>
    <x v="36"/>
    <x v="257"/>
    <n v="1"/>
  </r>
  <r>
    <x v="6"/>
    <x v="6"/>
    <x v="5"/>
    <x v="135"/>
    <x v="194"/>
    <x v="2"/>
    <s v="200008184"/>
    <s v=""/>
    <d v="2020-05-04T00:00:00"/>
    <x v="0"/>
    <s v="UO"/>
    <x v="0"/>
    <x v="36"/>
    <x v="258"/>
    <n v="1"/>
  </r>
  <r>
    <x v="6"/>
    <x v="6"/>
    <x v="0"/>
    <x v="82"/>
    <x v="195"/>
    <x v="2"/>
    <s v="100005097"/>
    <s v=""/>
    <d v="2020-05-04T00:00:00"/>
    <x v="0"/>
    <s v="UO"/>
    <x v="0"/>
    <x v="36"/>
    <x v="259"/>
    <n v="1"/>
  </r>
  <r>
    <x v="6"/>
    <x v="6"/>
    <x v="2"/>
    <x v="67"/>
    <x v="196"/>
    <x v="2"/>
    <s v="100050677"/>
    <s v=""/>
    <d v="2020-05-04T00:00:00"/>
    <x v="0"/>
    <s v="UO"/>
    <x v="0"/>
    <x v="36"/>
    <x v="260"/>
    <n v="1"/>
  </r>
  <r>
    <x v="6"/>
    <x v="6"/>
    <x v="5"/>
    <x v="99"/>
    <x v="197"/>
    <x v="2"/>
    <s v="100024695"/>
    <s v=""/>
    <d v="2020-05-05T00:00:00"/>
    <x v="0"/>
    <s v="UO"/>
    <x v="0"/>
    <x v="54"/>
    <x v="261"/>
    <n v="1"/>
  </r>
  <r>
    <x v="6"/>
    <x v="6"/>
    <x v="5"/>
    <x v="136"/>
    <x v="198"/>
    <x v="2"/>
    <s v="100050725"/>
    <s v=""/>
    <d v="2020-05-05T00:00:00"/>
    <x v="0"/>
    <s v="UO"/>
    <x v="0"/>
    <x v="54"/>
    <x v="186"/>
    <n v="1"/>
  </r>
  <r>
    <x v="6"/>
    <x v="6"/>
    <x v="5"/>
    <x v="137"/>
    <x v="199"/>
    <x v="2"/>
    <s v="200008201"/>
    <s v=""/>
    <d v="2020-05-05T00:00:00"/>
    <x v="0"/>
    <s v="UO"/>
    <x v="0"/>
    <x v="54"/>
    <x v="223"/>
    <n v="1"/>
  </r>
  <r>
    <x v="6"/>
    <x v="6"/>
    <x v="0"/>
    <x v="50"/>
    <x v="200"/>
    <x v="2"/>
    <s v="100050656"/>
    <s v=""/>
    <d v="2020-05-06T00:00:00"/>
    <x v="0"/>
    <s v="UO"/>
    <x v="0"/>
    <x v="55"/>
    <x v="183"/>
    <n v="1"/>
  </r>
  <r>
    <x v="6"/>
    <x v="6"/>
    <x v="0"/>
    <x v="69"/>
    <x v="201"/>
    <x v="2"/>
    <s v="100050627"/>
    <s v=""/>
    <d v="2020-05-06T00:00:00"/>
    <x v="0"/>
    <s v="UO"/>
    <x v="0"/>
    <x v="55"/>
    <x v="262"/>
    <n v="1"/>
  </r>
  <r>
    <x v="4"/>
    <x v="4"/>
    <x v="0"/>
    <x v="35"/>
    <x v="202"/>
    <x v="2"/>
    <s v="100001654"/>
    <s v=""/>
    <d v="2020-05-06T00:00:00"/>
    <x v="30"/>
    <s v="PC"/>
    <x v="30"/>
    <x v="55"/>
    <x v="263"/>
    <n v="0"/>
  </r>
  <r>
    <x v="4"/>
    <x v="4"/>
    <x v="0"/>
    <x v="35"/>
    <x v="202"/>
    <x v="0"/>
    <s v="100001654"/>
    <s v=""/>
    <d v="2020-05-06T00:00:00"/>
    <x v="31"/>
    <s v="PC"/>
    <x v="31"/>
    <x v="55"/>
    <x v="264"/>
    <n v="0"/>
  </r>
  <r>
    <x v="6"/>
    <x v="6"/>
    <x v="5"/>
    <x v="136"/>
    <x v="203"/>
    <x v="2"/>
    <s v="100050725"/>
    <s v=""/>
    <d v="2020-05-06T00:00:00"/>
    <x v="0"/>
    <s v="UO"/>
    <x v="0"/>
    <x v="55"/>
    <x v="265"/>
    <n v="1"/>
  </r>
  <r>
    <x v="6"/>
    <x v="6"/>
    <x v="2"/>
    <x v="138"/>
    <x v="204"/>
    <x v="2"/>
    <s v="200008151"/>
    <s v=""/>
    <d v="2020-05-06T00:00:00"/>
    <x v="0"/>
    <s v="UO"/>
    <x v="0"/>
    <x v="55"/>
    <x v="266"/>
    <n v="1"/>
  </r>
  <r>
    <x v="6"/>
    <x v="6"/>
    <x v="0"/>
    <x v="139"/>
    <x v="205"/>
    <x v="2"/>
    <s v="200008209"/>
    <s v=""/>
    <d v="2020-05-07T00:00:00"/>
    <x v="0"/>
    <s v="UO"/>
    <x v="0"/>
    <x v="56"/>
    <x v="267"/>
    <n v="1"/>
  </r>
  <r>
    <x v="6"/>
    <x v="6"/>
    <x v="0"/>
    <x v="140"/>
    <x v="206"/>
    <x v="2"/>
    <s v="500026479"/>
    <s v=""/>
    <d v="2020-05-07T00:00:00"/>
    <x v="0"/>
    <s v="UO"/>
    <x v="0"/>
    <x v="56"/>
    <x v="268"/>
    <n v="1"/>
  </r>
  <r>
    <x v="6"/>
    <x v="6"/>
    <x v="2"/>
    <x v="31"/>
    <x v="207"/>
    <x v="2"/>
    <s v="100001431"/>
    <s v=""/>
    <d v="2020-05-07T00:00:00"/>
    <x v="0"/>
    <s v="UO"/>
    <x v="0"/>
    <x v="56"/>
    <x v="269"/>
    <n v="1"/>
  </r>
  <r>
    <x v="6"/>
    <x v="6"/>
    <x v="0"/>
    <x v="141"/>
    <x v="208"/>
    <x v="2"/>
    <s v="100050787"/>
    <s v=""/>
    <d v="2020-05-08T00:00:00"/>
    <x v="0"/>
    <s v="UO"/>
    <x v="0"/>
    <x v="57"/>
    <x v="270"/>
    <n v="1"/>
  </r>
  <r>
    <x v="6"/>
    <x v="6"/>
    <x v="0"/>
    <x v="142"/>
    <x v="209"/>
    <x v="2"/>
    <s v="100005620"/>
    <s v=""/>
    <d v="2020-05-08T00:00:00"/>
    <x v="0"/>
    <s v="UO"/>
    <x v="0"/>
    <x v="57"/>
    <x v="271"/>
    <n v="1"/>
  </r>
  <r>
    <x v="6"/>
    <x v="6"/>
    <x v="0"/>
    <x v="143"/>
    <x v="210"/>
    <x v="2"/>
    <s v="100000522"/>
    <s v=""/>
    <d v="2020-05-08T00:00:00"/>
    <x v="0"/>
    <s v="UO"/>
    <x v="0"/>
    <x v="57"/>
    <x v="272"/>
    <n v="1"/>
  </r>
  <r>
    <x v="6"/>
    <x v="6"/>
    <x v="2"/>
    <x v="95"/>
    <x v="211"/>
    <x v="2"/>
    <s v="100001490"/>
    <s v=""/>
    <d v="2020-05-08T00:00:00"/>
    <x v="0"/>
    <s v="UO"/>
    <x v="0"/>
    <x v="57"/>
    <x v="273"/>
    <n v="1"/>
  </r>
  <r>
    <x v="6"/>
    <x v="6"/>
    <x v="2"/>
    <x v="144"/>
    <x v="212"/>
    <x v="2"/>
    <s v="100022614"/>
    <s v=""/>
    <d v="2020-05-08T00:00:00"/>
    <x v="0"/>
    <s v="UO"/>
    <x v="0"/>
    <x v="57"/>
    <x v="274"/>
    <n v="1"/>
  </r>
  <r>
    <x v="6"/>
    <x v="6"/>
    <x v="6"/>
    <x v="145"/>
    <x v="213"/>
    <x v="2"/>
    <s v="500026443"/>
    <s v=""/>
    <d v="2020-05-08T00:00:00"/>
    <x v="0"/>
    <s v="UO"/>
    <x v="0"/>
    <x v="57"/>
    <x v="275"/>
    <n v="1"/>
  </r>
  <r>
    <x v="6"/>
    <x v="6"/>
    <x v="5"/>
    <x v="146"/>
    <x v="214"/>
    <x v="2"/>
    <s v="100049753"/>
    <s v=""/>
    <d v="2020-05-08T00:00:00"/>
    <x v="0"/>
    <s v="UO"/>
    <x v="0"/>
    <x v="57"/>
    <x v="276"/>
    <n v="1"/>
  </r>
  <r>
    <x v="6"/>
    <x v="6"/>
    <x v="6"/>
    <x v="147"/>
    <x v="215"/>
    <x v="2"/>
    <s v="100000926"/>
    <s v=""/>
    <d v="2020-05-11T00:00:00"/>
    <x v="0"/>
    <s v="UO"/>
    <x v="0"/>
    <x v="41"/>
    <x v="277"/>
    <n v="1"/>
  </r>
  <r>
    <x v="6"/>
    <x v="6"/>
    <x v="0"/>
    <x v="147"/>
    <x v="216"/>
    <x v="2"/>
    <s v="100000926"/>
    <s v=""/>
    <d v="2020-05-11T00:00:00"/>
    <x v="0"/>
    <s v="UO"/>
    <x v="0"/>
    <x v="41"/>
    <x v="278"/>
    <n v="1"/>
  </r>
  <r>
    <x v="6"/>
    <x v="6"/>
    <x v="6"/>
    <x v="147"/>
    <x v="217"/>
    <x v="2"/>
    <s v="100000926"/>
    <s v=""/>
    <d v="2020-05-11T00:00:00"/>
    <x v="0"/>
    <s v="UO"/>
    <x v="0"/>
    <x v="41"/>
    <x v="279"/>
    <n v="1"/>
  </r>
  <r>
    <x v="6"/>
    <x v="6"/>
    <x v="6"/>
    <x v="147"/>
    <x v="218"/>
    <x v="2"/>
    <s v="100000926"/>
    <s v=""/>
    <d v="2020-05-11T00:00:00"/>
    <x v="0"/>
    <s v="UO"/>
    <x v="0"/>
    <x v="41"/>
    <x v="277"/>
    <n v="1"/>
  </r>
  <r>
    <x v="6"/>
    <x v="6"/>
    <x v="6"/>
    <x v="94"/>
    <x v="219"/>
    <x v="2"/>
    <s v="100024685"/>
    <s v=""/>
    <d v="2020-05-11T00:00:00"/>
    <x v="0"/>
    <s v="UO"/>
    <x v="0"/>
    <x v="41"/>
    <x v="280"/>
    <n v="1"/>
  </r>
  <r>
    <x v="6"/>
    <x v="6"/>
    <x v="2"/>
    <x v="148"/>
    <x v="220"/>
    <x v="2"/>
    <s v="200001133"/>
    <s v=""/>
    <d v="2020-05-11T00:00:00"/>
    <x v="0"/>
    <s v="UO"/>
    <x v="0"/>
    <x v="41"/>
    <x v="273"/>
    <n v="1"/>
  </r>
  <r>
    <x v="6"/>
    <x v="6"/>
    <x v="2"/>
    <x v="148"/>
    <x v="221"/>
    <x v="2"/>
    <s v="200001133"/>
    <s v=""/>
    <d v="2020-05-11T00:00:00"/>
    <x v="0"/>
    <s v="UO"/>
    <x v="0"/>
    <x v="41"/>
    <x v="273"/>
    <n v="1"/>
  </r>
  <r>
    <x v="6"/>
    <x v="6"/>
    <x v="2"/>
    <x v="66"/>
    <x v="222"/>
    <x v="2"/>
    <s v="100050676"/>
    <s v=""/>
    <d v="2020-05-11T00:00:00"/>
    <x v="0"/>
    <s v="UO"/>
    <x v="0"/>
    <x v="41"/>
    <x v="281"/>
    <n v="1"/>
  </r>
  <r>
    <x v="6"/>
    <x v="6"/>
    <x v="0"/>
    <x v="104"/>
    <x v="223"/>
    <x v="2"/>
    <s v="100000368"/>
    <s v=""/>
    <d v="2020-05-11T00:00:00"/>
    <x v="0"/>
    <s v="UO"/>
    <x v="0"/>
    <x v="41"/>
    <x v="282"/>
    <n v="1"/>
  </r>
  <r>
    <x v="6"/>
    <x v="6"/>
    <x v="0"/>
    <x v="149"/>
    <x v="224"/>
    <x v="2"/>
    <s v="100000713"/>
    <s v=""/>
    <d v="2020-05-11T00:00:00"/>
    <x v="0"/>
    <s v="UO"/>
    <x v="0"/>
    <x v="41"/>
    <x v="283"/>
    <n v="1"/>
  </r>
  <r>
    <x v="6"/>
    <x v="6"/>
    <x v="5"/>
    <x v="150"/>
    <x v="225"/>
    <x v="2"/>
    <s v="200008216"/>
    <s v=""/>
    <d v="2020-05-11T00:00:00"/>
    <x v="0"/>
    <s v="UO"/>
    <x v="0"/>
    <x v="41"/>
    <x v="284"/>
    <n v="1"/>
  </r>
  <r>
    <x v="6"/>
    <x v="6"/>
    <x v="0"/>
    <x v="149"/>
    <x v="226"/>
    <x v="2"/>
    <s v="100000713"/>
    <s v=""/>
    <d v="2020-05-11T00:00:00"/>
    <x v="0"/>
    <s v="UO"/>
    <x v="0"/>
    <x v="41"/>
    <x v="283"/>
    <n v="1"/>
  </r>
  <r>
    <x v="6"/>
    <x v="6"/>
    <x v="6"/>
    <x v="151"/>
    <x v="227"/>
    <x v="2"/>
    <s v="100047795"/>
    <s v=""/>
    <d v="2020-05-11T00:00:00"/>
    <x v="0"/>
    <s v="UO"/>
    <x v="0"/>
    <x v="41"/>
    <x v="285"/>
    <n v="1"/>
  </r>
  <r>
    <x v="6"/>
    <x v="6"/>
    <x v="2"/>
    <x v="31"/>
    <x v="228"/>
    <x v="2"/>
    <s v="100001431"/>
    <s v=""/>
    <d v="2020-05-12T00:00:00"/>
    <x v="0"/>
    <s v="UO"/>
    <x v="0"/>
    <x v="58"/>
    <x v="269"/>
    <n v="1"/>
  </r>
  <r>
    <x v="6"/>
    <x v="6"/>
    <x v="2"/>
    <x v="67"/>
    <x v="229"/>
    <x v="2"/>
    <s v="100050677"/>
    <s v=""/>
    <d v="2020-05-12T00:00:00"/>
    <x v="0"/>
    <s v="UO"/>
    <x v="0"/>
    <x v="58"/>
    <x v="260"/>
    <n v="1"/>
  </r>
  <r>
    <x v="6"/>
    <x v="6"/>
    <x v="2"/>
    <x v="31"/>
    <x v="230"/>
    <x v="2"/>
    <s v="100001431"/>
    <s v=""/>
    <d v="2020-05-12T00:00:00"/>
    <x v="0"/>
    <s v="UO"/>
    <x v="0"/>
    <x v="58"/>
    <x v="286"/>
    <n v="1"/>
  </r>
  <r>
    <x v="6"/>
    <x v="6"/>
    <x v="2"/>
    <x v="152"/>
    <x v="231"/>
    <x v="2"/>
    <s v="100003039"/>
    <s v=""/>
    <d v="2020-05-12T00:00:00"/>
    <x v="0"/>
    <s v="UO"/>
    <x v="0"/>
    <x v="58"/>
    <x v="287"/>
    <n v="1"/>
  </r>
  <r>
    <x v="6"/>
    <x v="6"/>
    <x v="6"/>
    <x v="142"/>
    <x v="232"/>
    <x v="2"/>
    <s v="100005620"/>
    <s v=""/>
    <d v="2020-05-12T00:00:00"/>
    <x v="0"/>
    <s v="UO"/>
    <x v="0"/>
    <x v="58"/>
    <x v="288"/>
    <n v="1"/>
  </r>
  <r>
    <x v="5"/>
    <x v="11"/>
    <x v="0"/>
    <x v="22"/>
    <x v="233"/>
    <x v="2"/>
    <s v="100000386"/>
    <s v="1000000328"/>
    <d v="2020-05-12T00:00:00"/>
    <x v="8"/>
    <s v="PC"/>
    <x v="8"/>
    <x v="58"/>
    <x v="289"/>
    <n v="0"/>
  </r>
  <r>
    <x v="6"/>
    <x v="6"/>
    <x v="5"/>
    <x v="153"/>
    <x v="234"/>
    <x v="2"/>
    <s v="100050825"/>
    <s v=""/>
    <d v="2020-05-12T00:00:00"/>
    <x v="0"/>
    <s v="UO"/>
    <x v="0"/>
    <x v="58"/>
    <x v="290"/>
    <n v="1"/>
  </r>
  <r>
    <x v="6"/>
    <x v="6"/>
    <x v="2"/>
    <x v="154"/>
    <x v="235"/>
    <x v="2"/>
    <s v="200008170"/>
    <s v=""/>
    <d v="2020-05-12T00:00:00"/>
    <x v="0"/>
    <s v="UO"/>
    <x v="0"/>
    <x v="58"/>
    <x v="291"/>
    <n v="1"/>
  </r>
  <r>
    <x v="6"/>
    <x v="6"/>
    <x v="0"/>
    <x v="155"/>
    <x v="236"/>
    <x v="2"/>
    <s v="100004347"/>
    <s v=""/>
    <d v="2020-05-12T00:00:00"/>
    <x v="0"/>
    <s v="PC"/>
    <x v="0"/>
    <x v="58"/>
    <x v="292"/>
    <n v="1"/>
  </r>
  <r>
    <x v="6"/>
    <x v="6"/>
    <x v="2"/>
    <x v="156"/>
    <x v="237"/>
    <x v="2"/>
    <s v="500026589"/>
    <s v=""/>
    <d v="2020-05-13T00:00:00"/>
    <x v="0"/>
    <s v="UO"/>
    <x v="0"/>
    <x v="59"/>
    <x v="293"/>
    <n v="1"/>
  </r>
  <r>
    <x v="6"/>
    <x v="6"/>
    <x v="0"/>
    <x v="157"/>
    <x v="238"/>
    <x v="2"/>
    <s v="100034341"/>
    <s v=""/>
    <d v="2020-05-13T00:00:00"/>
    <x v="0"/>
    <s v="UO"/>
    <x v="0"/>
    <x v="59"/>
    <x v="163"/>
    <n v="1"/>
  </r>
  <r>
    <x v="6"/>
    <x v="6"/>
    <x v="6"/>
    <x v="158"/>
    <x v="239"/>
    <x v="2"/>
    <s v="100001542"/>
    <s v=""/>
    <d v="2020-05-13T00:00:00"/>
    <x v="0"/>
    <s v="UO"/>
    <x v="0"/>
    <x v="59"/>
    <x v="294"/>
    <n v="1"/>
  </r>
  <r>
    <x v="6"/>
    <x v="6"/>
    <x v="6"/>
    <x v="159"/>
    <x v="240"/>
    <x v="2"/>
    <s v="200005896"/>
    <s v=""/>
    <d v="2020-05-13T00:00:00"/>
    <x v="0"/>
    <s v="UO"/>
    <x v="0"/>
    <x v="59"/>
    <x v="295"/>
    <n v="1"/>
  </r>
  <r>
    <x v="6"/>
    <x v="6"/>
    <x v="0"/>
    <x v="149"/>
    <x v="241"/>
    <x v="2"/>
    <s v="100000713"/>
    <s v=""/>
    <d v="2020-05-13T00:00:00"/>
    <x v="0"/>
    <s v="UO"/>
    <x v="0"/>
    <x v="60"/>
    <x v="283"/>
    <n v="1"/>
  </r>
  <r>
    <x v="6"/>
    <x v="8"/>
    <x v="1"/>
    <x v="160"/>
    <x v="242"/>
    <x v="2"/>
    <s v="400000587"/>
    <s v=""/>
    <d v="2020-05-13T00:00:00"/>
    <x v="0"/>
    <s v="UO"/>
    <x v="0"/>
    <x v="59"/>
    <x v="296"/>
    <n v="1"/>
  </r>
  <r>
    <x v="6"/>
    <x v="6"/>
    <x v="2"/>
    <x v="66"/>
    <x v="243"/>
    <x v="2"/>
    <s v="100050676"/>
    <s v=""/>
    <d v="2020-05-14T00:00:00"/>
    <x v="0"/>
    <s v="UO"/>
    <x v="0"/>
    <x v="61"/>
    <x v="297"/>
    <n v="1"/>
  </r>
  <r>
    <x v="6"/>
    <x v="6"/>
    <x v="2"/>
    <x v="148"/>
    <x v="244"/>
    <x v="2"/>
    <s v="200001133"/>
    <s v=""/>
    <d v="2020-05-14T00:00:00"/>
    <x v="0"/>
    <s v="UO"/>
    <x v="0"/>
    <x v="61"/>
    <x v="298"/>
    <n v="1"/>
  </r>
  <r>
    <x v="5"/>
    <x v="16"/>
    <x v="8"/>
    <x v="106"/>
    <x v="245"/>
    <x v="2"/>
    <s v="500002616"/>
    <s v=""/>
    <d v="2020-05-14T00:00:00"/>
    <x v="0"/>
    <s v="UO"/>
    <x v="0"/>
    <x v="61"/>
    <x v="299"/>
    <n v="1"/>
  </r>
  <r>
    <x v="5"/>
    <x v="11"/>
    <x v="0"/>
    <x v="106"/>
    <x v="246"/>
    <x v="2"/>
    <s v="500002616"/>
    <s v=""/>
    <d v="2020-05-14T00:00:00"/>
    <x v="0"/>
    <s v="UO"/>
    <x v="0"/>
    <x v="61"/>
    <x v="300"/>
    <n v="1"/>
  </r>
  <r>
    <x v="6"/>
    <x v="6"/>
    <x v="5"/>
    <x v="130"/>
    <x v="247"/>
    <x v="2"/>
    <s v="200008180"/>
    <s v=""/>
    <d v="2020-05-15T00:00:00"/>
    <x v="0"/>
    <s v="UO"/>
    <x v="0"/>
    <x v="62"/>
    <x v="301"/>
    <n v="1"/>
  </r>
  <r>
    <x v="6"/>
    <x v="6"/>
    <x v="6"/>
    <x v="161"/>
    <x v="248"/>
    <x v="2"/>
    <s v="100019221"/>
    <s v=""/>
    <d v="2020-05-18T00:00:00"/>
    <x v="0"/>
    <s v="UO"/>
    <x v="0"/>
    <x v="63"/>
    <x v="302"/>
    <n v="1"/>
  </r>
  <r>
    <x v="5"/>
    <x v="11"/>
    <x v="0"/>
    <x v="7"/>
    <x v="249"/>
    <x v="2"/>
    <s v="100028433"/>
    <s v="1000000313"/>
    <d v="2020-05-18T00:00:00"/>
    <x v="0"/>
    <s v="PC"/>
    <x v="4"/>
    <x v="63"/>
    <x v="303"/>
    <n v="0"/>
  </r>
  <r>
    <x v="6"/>
    <x v="6"/>
    <x v="6"/>
    <x v="147"/>
    <x v="250"/>
    <x v="2"/>
    <s v="100000926"/>
    <s v=""/>
    <d v="2020-05-18T00:00:00"/>
    <x v="0"/>
    <s v="UO"/>
    <x v="0"/>
    <x v="63"/>
    <x v="304"/>
    <n v="1"/>
  </r>
  <r>
    <x v="6"/>
    <x v="6"/>
    <x v="6"/>
    <x v="162"/>
    <x v="251"/>
    <x v="2"/>
    <s v="100000274"/>
    <s v=""/>
    <d v="2020-05-18T00:00:00"/>
    <x v="0"/>
    <s v="UO"/>
    <x v="0"/>
    <x v="63"/>
    <x v="305"/>
    <n v="1"/>
  </r>
  <r>
    <x v="6"/>
    <x v="6"/>
    <x v="6"/>
    <x v="163"/>
    <x v="252"/>
    <x v="2"/>
    <s v="100022295"/>
    <s v=""/>
    <d v="2020-05-18T00:00:00"/>
    <x v="0"/>
    <s v="UO"/>
    <x v="0"/>
    <x v="63"/>
    <x v="306"/>
    <n v="1"/>
  </r>
  <r>
    <x v="6"/>
    <x v="6"/>
    <x v="6"/>
    <x v="164"/>
    <x v="253"/>
    <x v="2"/>
    <s v="100048606"/>
    <s v=""/>
    <d v="2020-05-18T00:00:00"/>
    <x v="0"/>
    <s v="UO"/>
    <x v="0"/>
    <x v="63"/>
    <x v="307"/>
    <n v="1"/>
  </r>
  <r>
    <x v="6"/>
    <x v="6"/>
    <x v="5"/>
    <x v="165"/>
    <x v="254"/>
    <x v="2"/>
    <s v="200008210"/>
    <s v=""/>
    <d v="2020-05-18T00:00:00"/>
    <x v="0"/>
    <s v="UO"/>
    <x v="0"/>
    <x v="63"/>
    <x v="308"/>
    <n v="1"/>
  </r>
  <r>
    <x v="6"/>
    <x v="6"/>
    <x v="2"/>
    <x v="31"/>
    <x v="255"/>
    <x v="2"/>
    <s v="100001431"/>
    <s v=""/>
    <d v="2020-05-18T00:00:00"/>
    <x v="0"/>
    <s v="UO"/>
    <x v="0"/>
    <x v="63"/>
    <x v="309"/>
    <n v="1"/>
  </r>
  <r>
    <x v="6"/>
    <x v="6"/>
    <x v="6"/>
    <x v="162"/>
    <x v="256"/>
    <x v="2"/>
    <s v="100000274"/>
    <s v=""/>
    <d v="2020-05-18T00:00:00"/>
    <x v="0"/>
    <s v="UO"/>
    <x v="0"/>
    <x v="63"/>
    <x v="310"/>
    <n v="1"/>
  </r>
  <r>
    <x v="6"/>
    <x v="6"/>
    <x v="5"/>
    <x v="91"/>
    <x v="257"/>
    <x v="2"/>
    <s v="100019662"/>
    <s v=""/>
    <d v="2020-05-18T00:00:00"/>
    <x v="0"/>
    <s v="UO"/>
    <x v="0"/>
    <x v="63"/>
    <x v="311"/>
    <n v="1"/>
  </r>
  <r>
    <x v="6"/>
    <x v="6"/>
    <x v="5"/>
    <x v="166"/>
    <x v="258"/>
    <x v="2"/>
    <s v="100004322"/>
    <s v=""/>
    <d v="2020-05-18T00:00:00"/>
    <x v="0"/>
    <s v="UO"/>
    <x v="0"/>
    <x v="63"/>
    <x v="312"/>
    <n v="1"/>
  </r>
  <r>
    <x v="6"/>
    <x v="6"/>
    <x v="5"/>
    <x v="167"/>
    <x v="259"/>
    <x v="2"/>
    <s v="100050636"/>
    <s v=""/>
    <d v="2020-05-18T00:00:00"/>
    <x v="0"/>
    <s v="UO"/>
    <x v="0"/>
    <x v="63"/>
    <x v="313"/>
    <n v="1"/>
  </r>
  <r>
    <x v="6"/>
    <x v="1"/>
    <x v="1"/>
    <x v="168"/>
    <x v="260"/>
    <x v="0"/>
    <s v="100000130"/>
    <s v=""/>
    <d v="2020-05-19T00:00:00"/>
    <x v="0"/>
    <s v="UO"/>
    <x v="0"/>
    <x v="64"/>
    <x v="314"/>
    <n v="1"/>
  </r>
  <r>
    <x v="6"/>
    <x v="1"/>
    <x v="1"/>
    <x v="168"/>
    <x v="260"/>
    <x v="1"/>
    <s v="100000130"/>
    <s v=""/>
    <d v="2020-10-13T00:00:00"/>
    <x v="0"/>
    <s v="UO"/>
    <x v="0"/>
    <x v="65"/>
    <x v="314"/>
    <n v="1"/>
  </r>
  <r>
    <x v="6"/>
    <x v="6"/>
    <x v="2"/>
    <x v="169"/>
    <x v="261"/>
    <x v="2"/>
    <s v="100033009"/>
    <s v=""/>
    <d v="2020-05-20T00:00:00"/>
    <x v="0"/>
    <s v="PC"/>
    <x v="0"/>
    <x v="66"/>
    <x v="315"/>
    <n v="1"/>
  </r>
  <r>
    <x v="6"/>
    <x v="6"/>
    <x v="2"/>
    <x v="169"/>
    <x v="261"/>
    <x v="0"/>
    <s v="100033009"/>
    <s v=""/>
    <d v="2020-05-20T00:00:00"/>
    <x v="0"/>
    <s v="PC"/>
    <x v="0"/>
    <x v="66"/>
    <x v="315"/>
    <n v="1"/>
  </r>
  <r>
    <x v="6"/>
    <x v="6"/>
    <x v="2"/>
    <x v="169"/>
    <x v="261"/>
    <x v="1"/>
    <s v="100033009"/>
    <s v=""/>
    <d v="2020-05-20T00:00:00"/>
    <x v="0"/>
    <s v="PC"/>
    <x v="0"/>
    <x v="66"/>
    <x v="315"/>
    <n v="1"/>
  </r>
  <r>
    <x v="6"/>
    <x v="6"/>
    <x v="2"/>
    <x v="169"/>
    <x v="261"/>
    <x v="3"/>
    <s v="100033009"/>
    <s v=""/>
    <d v="2020-05-25T00:00:00"/>
    <x v="0"/>
    <s v="PC"/>
    <x v="0"/>
    <x v="67"/>
    <x v="315"/>
    <n v="1"/>
  </r>
  <r>
    <x v="6"/>
    <x v="6"/>
    <x v="2"/>
    <x v="169"/>
    <x v="261"/>
    <x v="4"/>
    <s v="100033009"/>
    <s v=""/>
    <d v="2020-05-25T00:00:00"/>
    <x v="0"/>
    <s v="PC"/>
    <x v="0"/>
    <x v="67"/>
    <x v="315"/>
    <n v="1"/>
  </r>
  <r>
    <x v="6"/>
    <x v="6"/>
    <x v="2"/>
    <x v="169"/>
    <x v="261"/>
    <x v="5"/>
    <s v="100033009"/>
    <s v=""/>
    <d v="2020-05-25T00:00:00"/>
    <x v="0"/>
    <s v="PC"/>
    <x v="0"/>
    <x v="67"/>
    <x v="315"/>
    <n v="1"/>
  </r>
  <r>
    <x v="6"/>
    <x v="6"/>
    <x v="2"/>
    <x v="169"/>
    <x v="261"/>
    <x v="6"/>
    <s v="100033009"/>
    <s v=""/>
    <d v="2020-06-11T00:00:00"/>
    <x v="0"/>
    <s v="PC"/>
    <x v="0"/>
    <x v="68"/>
    <x v="315"/>
    <n v="1"/>
  </r>
  <r>
    <x v="6"/>
    <x v="6"/>
    <x v="2"/>
    <x v="169"/>
    <x v="261"/>
    <x v="7"/>
    <s v="100033009"/>
    <s v=""/>
    <d v="2020-06-11T00:00:00"/>
    <x v="0"/>
    <s v="PC"/>
    <x v="0"/>
    <x v="68"/>
    <x v="315"/>
    <n v="1"/>
  </r>
  <r>
    <x v="0"/>
    <x v="0"/>
    <x v="0"/>
    <x v="170"/>
    <x v="262"/>
    <x v="2"/>
    <s v="300001755"/>
    <s v=""/>
    <d v="2020-05-20T00:00:00"/>
    <x v="0"/>
    <s v="PC"/>
    <x v="0"/>
    <x v="6"/>
    <x v="316"/>
    <n v="1"/>
  </r>
  <r>
    <x v="6"/>
    <x v="6"/>
    <x v="5"/>
    <x v="114"/>
    <x v="263"/>
    <x v="2"/>
    <s v="200008174"/>
    <s v=""/>
    <d v="2020-05-20T00:00:00"/>
    <x v="0"/>
    <s v="UO"/>
    <x v="0"/>
    <x v="66"/>
    <x v="215"/>
    <n v="1"/>
  </r>
  <r>
    <x v="6"/>
    <x v="6"/>
    <x v="2"/>
    <x v="171"/>
    <x v="264"/>
    <x v="2"/>
    <s v="100029586"/>
    <s v=""/>
    <d v="2020-05-22T00:00:00"/>
    <x v="0"/>
    <s v="UO"/>
    <x v="0"/>
    <x v="69"/>
    <x v="317"/>
    <n v="1"/>
  </r>
  <r>
    <x v="6"/>
    <x v="6"/>
    <x v="6"/>
    <x v="172"/>
    <x v="265"/>
    <x v="2"/>
    <s v="100025637"/>
    <s v=""/>
    <d v="2020-05-26T00:00:00"/>
    <x v="0"/>
    <s v="UO"/>
    <x v="0"/>
    <x v="37"/>
    <x v="318"/>
    <n v="1"/>
  </r>
  <r>
    <x v="6"/>
    <x v="6"/>
    <x v="2"/>
    <x v="66"/>
    <x v="266"/>
    <x v="2"/>
    <s v="100050676"/>
    <s v=""/>
    <d v="2020-05-26T00:00:00"/>
    <x v="0"/>
    <s v="UO"/>
    <x v="0"/>
    <x v="37"/>
    <x v="319"/>
    <n v="1"/>
  </r>
  <r>
    <x v="6"/>
    <x v="6"/>
    <x v="2"/>
    <x v="66"/>
    <x v="266"/>
    <x v="0"/>
    <s v="100050676"/>
    <s v=""/>
    <d v="2020-05-26T00:00:00"/>
    <x v="0"/>
    <s v="UO"/>
    <x v="0"/>
    <x v="37"/>
    <x v="319"/>
    <n v="1"/>
  </r>
  <r>
    <x v="6"/>
    <x v="6"/>
    <x v="2"/>
    <x v="95"/>
    <x v="267"/>
    <x v="2"/>
    <s v="100001490"/>
    <s v=""/>
    <d v="2020-05-26T00:00:00"/>
    <x v="0"/>
    <s v="UO"/>
    <x v="0"/>
    <x v="37"/>
    <x v="320"/>
    <n v="1"/>
  </r>
  <r>
    <x v="6"/>
    <x v="6"/>
    <x v="0"/>
    <x v="113"/>
    <x v="268"/>
    <x v="2"/>
    <s v="500026503"/>
    <s v=""/>
    <d v="2020-05-26T00:00:00"/>
    <x v="0"/>
    <s v="UO"/>
    <x v="0"/>
    <x v="37"/>
    <x v="183"/>
    <n v="1"/>
  </r>
  <r>
    <x v="6"/>
    <x v="6"/>
    <x v="7"/>
    <x v="80"/>
    <x v="269"/>
    <x v="2"/>
    <s v="500014609"/>
    <s v=""/>
    <d v="2020-05-26T00:00:00"/>
    <x v="0"/>
    <s v="PC"/>
    <x v="0"/>
    <x v="37"/>
    <x v="321"/>
    <n v="1"/>
  </r>
  <r>
    <x v="6"/>
    <x v="8"/>
    <x v="1"/>
    <x v="173"/>
    <x v="270"/>
    <x v="2"/>
    <s v="100000715"/>
    <s v=""/>
    <d v="2020-05-26T00:00:00"/>
    <x v="0"/>
    <s v="PC"/>
    <x v="0"/>
    <x v="37"/>
    <x v="322"/>
    <n v="1"/>
  </r>
  <r>
    <x v="4"/>
    <x v="4"/>
    <x v="2"/>
    <x v="38"/>
    <x v="271"/>
    <x v="2"/>
    <s v="600000646"/>
    <s v=""/>
    <d v="2020-05-27T00:00:00"/>
    <x v="0"/>
    <s v="PC"/>
    <x v="0"/>
    <x v="49"/>
    <x v="323"/>
    <n v="1"/>
  </r>
  <r>
    <x v="9"/>
    <x v="12"/>
    <x v="0"/>
    <x v="174"/>
    <x v="272"/>
    <x v="2"/>
    <s v="300021850"/>
    <s v=""/>
    <d v="2020-05-28T00:00:00"/>
    <x v="0"/>
    <s v="PC"/>
    <x v="0"/>
    <x v="70"/>
    <x v="324"/>
    <n v="1"/>
  </r>
  <r>
    <x v="3"/>
    <x v="3"/>
    <x v="2"/>
    <x v="132"/>
    <x v="273"/>
    <x v="2"/>
    <s v="300031177"/>
    <s v=""/>
    <d v="2020-05-28T00:00:00"/>
    <x v="0"/>
    <s v="PC"/>
    <x v="0"/>
    <x v="70"/>
    <x v="325"/>
    <n v="1"/>
  </r>
  <r>
    <x v="6"/>
    <x v="6"/>
    <x v="0"/>
    <x v="64"/>
    <x v="274"/>
    <x v="2"/>
    <s v="100020816"/>
    <s v=""/>
    <d v="2020-05-29T00:00:00"/>
    <x v="0"/>
    <s v="UO"/>
    <x v="0"/>
    <x v="71"/>
    <x v="326"/>
    <n v="1"/>
  </r>
  <r>
    <x v="6"/>
    <x v="6"/>
    <x v="0"/>
    <x v="64"/>
    <x v="274"/>
    <x v="0"/>
    <s v="100020816"/>
    <s v=""/>
    <d v="2020-06-15T00:00:00"/>
    <x v="0"/>
    <s v="UO"/>
    <x v="0"/>
    <x v="72"/>
    <x v="327"/>
    <n v="1"/>
  </r>
  <r>
    <x v="6"/>
    <x v="6"/>
    <x v="6"/>
    <x v="166"/>
    <x v="275"/>
    <x v="2"/>
    <s v="100004322"/>
    <s v=""/>
    <d v="2020-05-29T00:00:00"/>
    <x v="0"/>
    <s v="UO"/>
    <x v="0"/>
    <x v="71"/>
    <x v="328"/>
    <n v="1"/>
  </r>
  <r>
    <x v="6"/>
    <x v="6"/>
    <x v="0"/>
    <x v="89"/>
    <x v="276"/>
    <x v="2"/>
    <s v="100050732"/>
    <s v=""/>
    <d v="2020-05-29T00:00:00"/>
    <x v="0"/>
    <s v="UO"/>
    <x v="0"/>
    <x v="71"/>
    <x v="172"/>
    <n v="1"/>
  </r>
  <r>
    <x v="6"/>
    <x v="6"/>
    <x v="2"/>
    <x v="67"/>
    <x v="277"/>
    <x v="2"/>
    <s v="100050677"/>
    <s v=""/>
    <d v="2020-05-29T00:00:00"/>
    <x v="0"/>
    <s v="UO"/>
    <x v="0"/>
    <x v="71"/>
    <x v="260"/>
    <n v="1"/>
  </r>
  <r>
    <x v="6"/>
    <x v="6"/>
    <x v="2"/>
    <x v="175"/>
    <x v="278"/>
    <x v="2"/>
    <s v="100050934"/>
    <s v=""/>
    <d v="2020-06-02T00:00:00"/>
    <x v="0"/>
    <s v="UO"/>
    <x v="0"/>
    <x v="73"/>
    <x v="329"/>
    <n v="1"/>
  </r>
  <r>
    <x v="10"/>
    <x v="14"/>
    <x v="2"/>
    <x v="25"/>
    <x v="279"/>
    <x v="2"/>
    <s v="100001145"/>
    <s v=""/>
    <d v="2020-06-02T00:00:00"/>
    <x v="0"/>
    <s v="PC"/>
    <x v="0"/>
    <x v="50"/>
    <x v="330"/>
    <n v="1"/>
  </r>
  <r>
    <x v="10"/>
    <x v="14"/>
    <x v="2"/>
    <x v="25"/>
    <x v="279"/>
    <x v="0"/>
    <s v="100001145"/>
    <s v=""/>
    <d v="2020-06-02T00:00:00"/>
    <x v="0"/>
    <s v="PC"/>
    <x v="0"/>
    <x v="50"/>
    <x v="331"/>
    <n v="1"/>
  </r>
  <r>
    <x v="10"/>
    <x v="14"/>
    <x v="2"/>
    <x v="25"/>
    <x v="279"/>
    <x v="1"/>
    <s v="100001145"/>
    <s v=""/>
    <d v="2020-06-02T00:00:00"/>
    <x v="0"/>
    <s v="PC"/>
    <x v="0"/>
    <x v="50"/>
    <x v="332"/>
    <n v="1"/>
  </r>
  <r>
    <x v="10"/>
    <x v="14"/>
    <x v="2"/>
    <x v="25"/>
    <x v="279"/>
    <x v="3"/>
    <s v="100001145"/>
    <s v=""/>
    <d v="2020-06-02T00:00:00"/>
    <x v="0"/>
    <s v="PC"/>
    <x v="0"/>
    <x v="50"/>
    <x v="333"/>
    <n v="1"/>
  </r>
  <r>
    <x v="10"/>
    <x v="14"/>
    <x v="2"/>
    <x v="25"/>
    <x v="279"/>
    <x v="4"/>
    <s v="100001145"/>
    <s v=""/>
    <d v="2020-06-02T00:00:00"/>
    <x v="0"/>
    <s v="PC"/>
    <x v="0"/>
    <x v="50"/>
    <x v="334"/>
    <n v="1"/>
  </r>
  <r>
    <x v="5"/>
    <x v="11"/>
    <x v="0"/>
    <x v="176"/>
    <x v="280"/>
    <x v="2"/>
    <s v="100000238"/>
    <s v="1000000322"/>
    <d v="2020-06-02T00:00:00"/>
    <x v="0"/>
    <s v="PC"/>
    <x v="0"/>
    <x v="73"/>
    <x v="335"/>
    <n v="1"/>
  </r>
  <r>
    <x v="6"/>
    <x v="6"/>
    <x v="2"/>
    <x v="169"/>
    <x v="281"/>
    <x v="2"/>
    <s v="100033009"/>
    <s v=""/>
    <d v="2020-06-03T00:00:00"/>
    <x v="0"/>
    <s v="PC"/>
    <x v="0"/>
    <x v="74"/>
    <x v="336"/>
    <n v="1"/>
  </r>
  <r>
    <x v="6"/>
    <x v="6"/>
    <x v="2"/>
    <x v="169"/>
    <x v="281"/>
    <x v="0"/>
    <s v="100033009"/>
    <s v=""/>
    <d v="2020-06-03T00:00:00"/>
    <x v="0"/>
    <s v="PC"/>
    <x v="0"/>
    <x v="74"/>
    <x v="337"/>
    <n v="1"/>
  </r>
  <r>
    <x v="6"/>
    <x v="6"/>
    <x v="2"/>
    <x v="169"/>
    <x v="281"/>
    <x v="1"/>
    <s v="100033009"/>
    <s v=""/>
    <d v="2020-06-03T00:00:00"/>
    <x v="0"/>
    <s v="PC"/>
    <x v="0"/>
    <x v="74"/>
    <x v="338"/>
    <n v="1"/>
  </r>
  <r>
    <x v="6"/>
    <x v="8"/>
    <x v="6"/>
    <x v="7"/>
    <x v="282"/>
    <x v="2"/>
    <s v="100028433"/>
    <s v=""/>
    <d v="2020-06-03T00:00:00"/>
    <x v="0"/>
    <s v="PC"/>
    <x v="0"/>
    <x v="54"/>
    <x v="253"/>
    <n v="1"/>
  </r>
  <r>
    <x v="6"/>
    <x v="6"/>
    <x v="0"/>
    <x v="101"/>
    <x v="283"/>
    <x v="2"/>
    <s v="500026522"/>
    <s v=""/>
    <d v="2020-06-03T00:00:00"/>
    <x v="0"/>
    <s v="UO"/>
    <x v="0"/>
    <x v="74"/>
    <x v="339"/>
    <n v="1"/>
  </r>
  <r>
    <x v="6"/>
    <x v="6"/>
    <x v="2"/>
    <x v="66"/>
    <x v="284"/>
    <x v="2"/>
    <s v="100050676"/>
    <s v=""/>
    <d v="2020-06-05T00:00:00"/>
    <x v="0"/>
    <s v="UO"/>
    <x v="0"/>
    <x v="75"/>
    <x v="340"/>
    <n v="1"/>
  </r>
  <r>
    <x v="6"/>
    <x v="6"/>
    <x v="2"/>
    <x v="177"/>
    <x v="285"/>
    <x v="2"/>
    <s v="100012685"/>
    <s v=""/>
    <d v="2020-06-05T00:00:00"/>
    <x v="0"/>
    <s v="UO"/>
    <x v="0"/>
    <x v="75"/>
    <x v="341"/>
    <n v="1"/>
  </r>
  <r>
    <x v="6"/>
    <x v="6"/>
    <x v="0"/>
    <x v="178"/>
    <x v="286"/>
    <x v="2"/>
    <s v="200008234"/>
    <s v=""/>
    <d v="2020-06-05T00:00:00"/>
    <x v="0"/>
    <s v="UO"/>
    <x v="0"/>
    <x v="75"/>
    <x v="342"/>
    <n v="1"/>
  </r>
  <r>
    <x v="6"/>
    <x v="6"/>
    <x v="0"/>
    <x v="179"/>
    <x v="287"/>
    <x v="2"/>
    <s v="500026476"/>
    <s v=""/>
    <d v="2020-06-05T00:00:00"/>
    <x v="0"/>
    <s v="UO"/>
    <x v="0"/>
    <x v="75"/>
    <x v="343"/>
    <n v="1"/>
  </r>
  <r>
    <x v="6"/>
    <x v="6"/>
    <x v="2"/>
    <x v="180"/>
    <x v="288"/>
    <x v="2"/>
    <s v="200008266"/>
    <s v=""/>
    <d v="2020-06-08T00:00:00"/>
    <x v="0"/>
    <s v="UO"/>
    <x v="0"/>
    <x v="76"/>
    <x v="344"/>
    <n v="1"/>
  </r>
  <r>
    <x v="6"/>
    <x v="6"/>
    <x v="7"/>
    <x v="80"/>
    <x v="289"/>
    <x v="2"/>
    <s v="500014609"/>
    <s v=""/>
    <d v="2020-06-10T00:00:00"/>
    <x v="0"/>
    <s v="PC"/>
    <x v="0"/>
    <x v="77"/>
    <x v="321"/>
    <n v="1"/>
  </r>
  <r>
    <x v="6"/>
    <x v="6"/>
    <x v="0"/>
    <x v="89"/>
    <x v="290"/>
    <x v="2"/>
    <s v="100050732"/>
    <s v=""/>
    <d v="2020-06-10T00:00:00"/>
    <x v="0"/>
    <s v="UO"/>
    <x v="0"/>
    <x v="77"/>
    <x v="172"/>
    <n v="1"/>
  </r>
  <r>
    <x v="6"/>
    <x v="6"/>
    <x v="0"/>
    <x v="181"/>
    <x v="291"/>
    <x v="2"/>
    <s v="100050937"/>
    <s v=""/>
    <d v="2020-06-10T00:00:00"/>
    <x v="0"/>
    <s v="UO"/>
    <x v="0"/>
    <x v="77"/>
    <x v="345"/>
    <n v="1"/>
  </r>
  <r>
    <x v="6"/>
    <x v="6"/>
    <x v="0"/>
    <x v="181"/>
    <x v="291"/>
    <x v="0"/>
    <s v="100050937"/>
    <s v=""/>
    <d v="2020-06-25T00:00:00"/>
    <x v="0"/>
    <s v="UO"/>
    <x v="0"/>
    <x v="78"/>
    <x v="346"/>
    <n v="1"/>
  </r>
  <r>
    <x v="6"/>
    <x v="6"/>
    <x v="3"/>
    <x v="144"/>
    <x v="292"/>
    <x v="2"/>
    <s v="100009537"/>
    <s v=""/>
    <d v="2020-06-11T00:00:00"/>
    <x v="0"/>
    <s v="UO"/>
    <x v="0"/>
    <x v="68"/>
    <x v="347"/>
    <n v="1"/>
  </r>
  <r>
    <x v="6"/>
    <x v="6"/>
    <x v="2"/>
    <x v="13"/>
    <x v="293"/>
    <x v="2"/>
    <s v="GE100"/>
    <s v=""/>
    <d v="2020-06-11T00:00:00"/>
    <x v="0"/>
    <s v="UO"/>
    <x v="0"/>
    <x v="68"/>
    <x v="348"/>
    <n v="1"/>
  </r>
  <r>
    <x v="5"/>
    <x v="11"/>
    <x v="0"/>
    <x v="7"/>
    <x v="294"/>
    <x v="2"/>
    <s v="100028433"/>
    <s v="1000000313"/>
    <d v="2020-06-11T00:00:00"/>
    <x v="0"/>
    <s v="PC"/>
    <x v="4"/>
    <x v="68"/>
    <x v="349"/>
    <n v="0"/>
  </r>
  <r>
    <x v="6"/>
    <x v="6"/>
    <x v="5"/>
    <x v="182"/>
    <x v="295"/>
    <x v="2"/>
    <s v="100023313"/>
    <s v=""/>
    <d v="2020-06-12T00:00:00"/>
    <x v="0"/>
    <s v="UO"/>
    <x v="0"/>
    <x v="38"/>
    <x v="350"/>
    <n v="1"/>
  </r>
  <r>
    <x v="6"/>
    <x v="6"/>
    <x v="0"/>
    <x v="181"/>
    <x v="296"/>
    <x v="2"/>
    <s v="100050937"/>
    <s v=""/>
    <d v="2020-06-16T00:00:00"/>
    <x v="0"/>
    <s v="UO"/>
    <x v="0"/>
    <x v="79"/>
    <x v="351"/>
    <n v="1"/>
  </r>
  <r>
    <x v="6"/>
    <x v="6"/>
    <x v="5"/>
    <x v="99"/>
    <x v="297"/>
    <x v="2"/>
    <s v="100024695"/>
    <s v=""/>
    <d v="2020-06-16T00:00:00"/>
    <x v="0"/>
    <s v="UO"/>
    <x v="0"/>
    <x v="79"/>
    <x v="352"/>
    <n v="1"/>
  </r>
  <r>
    <x v="6"/>
    <x v="6"/>
    <x v="3"/>
    <x v="169"/>
    <x v="298"/>
    <x v="2"/>
    <s v="100033009"/>
    <s v=""/>
    <d v="2020-06-17T00:00:00"/>
    <x v="0"/>
    <s v="UO"/>
    <x v="0"/>
    <x v="80"/>
    <x v="353"/>
    <n v="1"/>
  </r>
  <r>
    <x v="6"/>
    <x v="8"/>
    <x v="1"/>
    <x v="78"/>
    <x v="299"/>
    <x v="2"/>
    <s v="100050137"/>
    <s v=""/>
    <d v="2020-06-19T00:00:00"/>
    <x v="0"/>
    <s v="PC"/>
    <x v="0"/>
    <x v="81"/>
    <x v="354"/>
    <n v="1"/>
  </r>
  <r>
    <x v="6"/>
    <x v="8"/>
    <x v="1"/>
    <x v="78"/>
    <x v="299"/>
    <x v="0"/>
    <s v="100050137"/>
    <s v=""/>
    <d v="2020-06-19T00:00:00"/>
    <x v="0"/>
    <s v="PC"/>
    <x v="0"/>
    <x v="81"/>
    <x v="355"/>
    <n v="1"/>
  </r>
  <r>
    <x v="6"/>
    <x v="8"/>
    <x v="1"/>
    <x v="78"/>
    <x v="299"/>
    <x v="1"/>
    <s v="100050137"/>
    <s v=""/>
    <d v="2020-06-19T00:00:00"/>
    <x v="0"/>
    <s v="PC"/>
    <x v="0"/>
    <x v="81"/>
    <x v="356"/>
    <n v="1"/>
  </r>
  <r>
    <x v="6"/>
    <x v="8"/>
    <x v="1"/>
    <x v="78"/>
    <x v="299"/>
    <x v="3"/>
    <s v="100050137"/>
    <s v=""/>
    <d v="2020-06-19T00:00:00"/>
    <x v="0"/>
    <s v="PC"/>
    <x v="0"/>
    <x v="81"/>
    <x v="357"/>
    <n v="1"/>
  </r>
  <r>
    <x v="6"/>
    <x v="8"/>
    <x v="1"/>
    <x v="78"/>
    <x v="299"/>
    <x v="4"/>
    <s v="100050137"/>
    <s v=""/>
    <d v="2020-06-19T00:00:00"/>
    <x v="0"/>
    <s v="PC"/>
    <x v="0"/>
    <x v="81"/>
    <x v="358"/>
    <n v="1"/>
  </r>
  <r>
    <x v="6"/>
    <x v="8"/>
    <x v="1"/>
    <x v="183"/>
    <x v="300"/>
    <x v="2"/>
    <s v="100050837"/>
    <s v=""/>
    <d v="2020-06-19T00:00:00"/>
    <x v="0"/>
    <s v="PC"/>
    <x v="0"/>
    <x v="81"/>
    <x v="359"/>
    <n v="1"/>
  </r>
  <r>
    <x v="7"/>
    <x v="17"/>
    <x v="0"/>
    <x v="184"/>
    <x v="301"/>
    <x v="2"/>
    <s v="100003265"/>
    <s v="2100000020"/>
    <d v="2020-06-22T00:00:00"/>
    <x v="32"/>
    <s v="PC"/>
    <x v="32"/>
    <x v="39"/>
    <x v="360"/>
    <n v="0"/>
  </r>
  <r>
    <x v="9"/>
    <x v="12"/>
    <x v="0"/>
    <x v="38"/>
    <x v="302"/>
    <x v="2"/>
    <s v="600000646"/>
    <s v=""/>
    <d v="2020-06-24T00:00:00"/>
    <x v="0"/>
    <s v="UO"/>
    <x v="0"/>
    <x v="82"/>
    <x v="361"/>
    <n v="1"/>
  </r>
  <r>
    <x v="9"/>
    <x v="12"/>
    <x v="0"/>
    <x v="38"/>
    <x v="302"/>
    <x v="0"/>
    <s v="600000646"/>
    <s v=""/>
    <d v="2020-07-22T00:00:00"/>
    <x v="0"/>
    <s v="UO"/>
    <x v="0"/>
    <x v="82"/>
    <x v="362"/>
    <n v="1"/>
  </r>
  <r>
    <x v="9"/>
    <x v="12"/>
    <x v="0"/>
    <x v="38"/>
    <x v="302"/>
    <x v="1"/>
    <s v="600000646"/>
    <s v=""/>
    <d v="2020-08-25T00:00:00"/>
    <x v="0"/>
    <s v="UO"/>
    <x v="0"/>
    <x v="83"/>
    <x v="363"/>
    <n v="1"/>
  </r>
  <r>
    <x v="6"/>
    <x v="6"/>
    <x v="7"/>
    <x v="185"/>
    <x v="303"/>
    <x v="2"/>
    <s v="100050924"/>
    <s v=""/>
    <d v="2020-06-29T00:00:00"/>
    <x v="0"/>
    <s v="UO"/>
    <x v="0"/>
    <x v="34"/>
    <x v="364"/>
    <n v="1"/>
  </r>
  <r>
    <x v="6"/>
    <x v="6"/>
    <x v="5"/>
    <x v="116"/>
    <x v="304"/>
    <x v="2"/>
    <s v="200008188"/>
    <s v=""/>
    <d v="2020-06-29T00:00:00"/>
    <x v="0"/>
    <s v="UO"/>
    <x v="0"/>
    <x v="34"/>
    <x v="365"/>
    <n v="1"/>
  </r>
  <r>
    <x v="6"/>
    <x v="6"/>
    <x v="2"/>
    <x v="67"/>
    <x v="305"/>
    <x v="2"/>
    <s v="100050677"/>
    <s v=""/>
    <d v="2020-06-29T00:00:00"/>
    <x v="0"/>
    <s v="UO"/>
    <x v="0"/>
    <x v="34"/>
    <x v="260"/>
    <n v="1"/>
  </r>
  <r>
    <x v="6"/>
    <x v="6"/>
    <x v="0"/>
    <x v="186"/>
    <x v="306"/>
    <x v="2"/>
    <s v="100019353"/>
    <s v=""/>
    <d v="2020-06-30T00:00:00"/>
    <x v="0"/>
    <s v="UO"/>
    <x v="0"/>
    <x v="84"/>
    <x v="366"/>
    <n v="1"/>
  </r>
  <r>
    <x v="6"/>
    <x v="6"/>
    <x v="5"/>
    <x v="187"/>
    <x v="307"/>
    <x v="2"/>
    <s v="100050722"/>
    <s v=""/>
    <d v="2020-06-30T00:00:00"/>
    <x v="0"/>
    <s v="UO"/>
    <x v="0"/>
    <x v="84"/>
    <x v="367"/>
    <n v="1"/>
  </r>
  <r>
    <x v="6"/>
    <x v="6"/>
    <x v="5"/>
    <x v="187"/>
    <x v="307"/>
    <x v="0"/>
    <s v="100050722"/>
    <s v=""/>
    <d v="2020-07-29T00:00:00"/>
    <x v="0"/>
    <s v="UO"/>
    <x v="0"/>
    <x v="85"/>
    <x v="368"/>
    <n v="1"/>
  </r>
  <r>
    <x v="6"/>
    <x v="6"/>
    <x v="2"/>
    <x v="66"/>
    <x v="308"/>
    <x v="2"/>
    <s v="100050676"/>
    <s v=""/>
    <d v="2020-06-30T00:00:00"/>
    <x v="0"/>
    <s v="UO"/>
    <x v="0"/>
    <x v="84"/>
    <x v="319"/>
    <n v="1"/>
  </r>
  <r>
    <x v="6"/>
    <x v="6"/>
    <x v="2"/>
    <x v="66"/>
    <x v="308"/>
    <x v="0"/>
    <s v="100050676"/>
    <s v=""/>
    <d v="2020-06-30T00:00:00"/>
    <x v="0"/>
    <s v="UO"/>
    <x v="0"/>
    <x v="84"/>
    <x v="319"/>
    <n v="1"/>
  </r>
  <r>
    <x v="6"/>
    <x v="6"/>
    <x v="2"/>
    <x v="66"/>
    <x v="308"/>
    <x v="1"/>
    <s v="100050676"/>
    <s v=""/>
    <d v="2020-06-30T00:00:00"/>
    <x v="0"/>
    <s v="UO"/>
    <x v="0"/>
    <x v="84"/>
    <x v="319"/>
    <n v="1"/>
  </r>
  <r>
    <x v="6"/>
    <x v="6"/>
    <x v="2"/>
    <x v="66"/>
    <x v="308"/>
    <x v="3"/>
    <s v="100050676"/>
    <s v=""/>
    <d v="2020-06-30T00:00:00"/>
    <x v="0"/>
    <s v="UO"/>
    <x v="0"/>
    <x v="84"/>
    <x v="319"/>
    <n v="1"/>
  </r>
  <r>
    <x v="6"/>
    <x v="6"/>
    <x v="2"/>
    <x v="95"/>
    <x v="309"/>
    <x v="2"/>
    <s v="100001490"/>
    <s v=""/>
    <d v="2020-06-30T00:00:00"/>
    <x v="0"/>
    <s v="UO"/>
    <x v="0"/>
    <x v="84"/>
    <x v="320"/>
    <n v="1"/>
  </r>
  <r>
    <x v="6"/>
    <x v="6"/>
    <x v="2"/>
    <x v="13"/>
    <x v="310"/>
    <x v="2"/>
    <s v="GE100"/>
    <s v=""/>
    <d v="2020-06-30T00:00:00"/>
    <x v="0"/>
    <s v="UO"/>
    <x v="0"/>
    <x v="84"/>
    <x v="348"/>
    <n v="1"/>
  </r>
  <r>
    <x v="6"/>
    <x v="6"/>
    <x v="2"/>
    <x v="188"/>
    <x v="311"/>
    <x v="2"/>
    <s v="100050947"/>
    <s v=""/>
    <d v="2020-06-30T00:00:00"/>
    <x v="0"/>
    <s v="UO"/>
    <x v="0"/>
    <x v="84"/>
    <x v="369"/>
    <n v="1"/>
  </r>
  <r>
    <x v="6"/>
    <x v="6"/>
    <x v="2"/>
    <x v="188"/>
    <x v="311"/>
    <x v="0"/>
    <s v="100050947"/>
    <s v=""/>
    <d v="2020-07-27T00:00:00"/>
    <x v="0"/>
    <s v="UO"/>
    <x v="0"/>
    <x v="86"/>
    <x v="370"/>
    <n v="1"/>
  </r>
  <r>
    <x v="6"/>
    <x v="6"/>
    <x v="2"/>
    <x v="189"/>
    <x v="312"/>
    <x v="2"/>
    <s v="100050874"/>
    <s v=""/>
    <d v="2020-06-30T00:00:00"/>
    <x v="0"/>
    <s v="UO"/>
    <x v="0"/>
    <x v="84"/>
    <x v="371"/>
    <n v="1"/>
  </r>
  <r>
    <x v="6"/>
    <x v="6"/>
    <x v="2"/>
    <x v="190"/>
    <x v="313"/>
    <x v="2"/>
    <s v="100050869"/>
    <s v=""/>
    <d v="2020-06-30T00:00:00"/>
    <x v="0"/>
    <s v="UO"/>
    <x v="0"/>
    <x v="84"/>
    <x v="372"/>
    <n v="1"/>
  </r>
  <r>
    <x v="6"/>
    <x v="6"/>
    <x v="2"/>
    <x v="191"/>
    <x v="314"/>
    <x v="2"/>
    <s v="100023257"/>
    <s v=""/>
    <d v="2020-06-30T00:00:00"/>
    <x v="0"/>
    <s v="UO"/>
    <x v="0"/>
    <x v="84"/>
    <x v="371"/>
    <n v="1"/>
  </r>
  <r>
    <x v="6"/>
    <x v="6"/>
    <x v="2"/>
    <x v="191"/>
    <x v="314"/>
    <x v="0"/>
    <s v="100023257"/>
    <s v=""/>
    <d v="2020-08-18T00:00:00"/>
    <x v="0"/>
    <s v="UO"/>
    <x v="0"/>
    <x v="84"/>
    <x v="373"/>
    <n v="1"/>
  </r>
  <r>
    <x v="6"/>
    <x v="6"/>
    <x v="2"/>
    <x v="192"/>
    <x v="315"/>
    <x v="2"/>
    <s v="100049647"/>
    <s v=""/>
    <d v="2020-06-30T00:00:00"/>
    <x v="0"/>
    <s v="UO"/>
    <x v="0"/>
    <x v="84"/>
    <x v="371"/>
    <n v="1"/>
  </r>
  <r>
    <x v="6"/>
    <x v="6"/>
    <x v="0"/>
    <x v="129"/>
    <x v="316"/>
    <x v="2"/>
    <s v="500026496"/>
    <s v=""/>
    <d v="2020-06-30T00:00:00"/>
    <x v="0"/>
    <s v="UO"/>
    <x v="0"/>
    <x v="84"/>
    <x v="248"/>
    <n v="1"/>
  </r>
  <r>
    <x v="6"/>
    <x v="6"/>
    <x v="7"/>
    <x v="80"/>
    <x v="317"/>
    <x v="2"/>
    <s v="500014609"/>
    <s v=""/>
    <d v="2020-07-01T00:00:00"/>
    <x v="0"/>
    <s v="PC"/>
    <x v="0"/>
    <x v="87"/>
    <x v="321"/>
    <n v="1"/>
  </r>
  <r>
    <x v="6"/>
    <x v="6"/>
    <x v="2"/>
    <x v="32"/>
    <x v="318"/>
    <x v="2"/>
    <s v="100050589"/>
    <s v=""/>
    <d v="2020-07-03T00:00:00"/>
    <x v="0"/>
    <s v="UO"/>
    <x v="0"/>
    <x v="88"/>
    <x v="374"/>
    <n v="1"/>
  </r>
  <r>
    <x v="6"/>
    <x v="6"/>
    <x v="6"/>
    <x v="193"/>
    <x v="319"/>
    <x v="2"/>
    <s v="200008302"/>
    <s v=""/>
    <d v="2020-07-06T00:00:00"/>
    <x v="0"/>
    <s v="UO"/>
    <x v="0"/>
    <x v="89"/>
    <x v="375"/>
    <n v="1"/>
  </r>
  <r>
    <x v="6"/>
    <x v="6"/>
    <x v="3"/>
    <x v="194"/>
    <x v="320"/>
    <x v="2"/>
    <s v="100041185"/>
    <s v=""/>
    <d v="2020-07-06T00:00:00"/>
    <x v="0"/>
    <s v="UO"/>
    <x v="0"/>
    <x v="89"/>
    <x v="376"/>
    <n v="1"/>
  </r>
  <r>
    <x v="6"/>
    <x v="8"/>
    <x v="6"/>
    <x v="195"/>
    <x v="321"/>
    <x v="2"/>
    <s v="100047342"/>
    <s v=""/>
    <d v="2020-07-06T00:00:00"/>
    <x v="0"/>
    <s v="PC"/>
    <x v="0"/>
    <x v="54"/>
    <x v="253"/>
    <n v="1"/>
  </r>
  <r>
    <x v="12"/>
    <x v="18"/>
    <x v="0"/>
    <x v="13"/>
    <x v="322"/>
    <x v="2"/>
    <s v="GE100"/>
    <s v=""/>
    <d v="2020-07-08T00:00:00"/>
    <x v="0"/>
    <s v="UO"/>
    <x v="0"/>
    <x v="90"/>
    <x v="377"/>
    <n v="1"/>
  </r>
  <r>
    <x v="6"/>
    <x v="6"/>
    <x v="0"/>
    <x v="82"/>
    <x v="323"/>
    <x v="2"/>
    <s v="100005097"/>
    <s v=""/>
    <d v="2020-07-09T00:00:00"/>
    <x v="0"/>
    <s v="PC"/>
    <x v="0"/>
    <x v="91"/>
    <x v="378"/>
    <n v="1"/>
  </r>
  <r>
    <x v="6"/>
    <x v="6"/>
    <x v="0"/>
    <x v="120"/>
    <x v="324"/>
    <x v="2"/>
    <s v="100050728"/>
    <s v=""/>
    <d v="2020-07-14T00:00:00"/>
    <x v="0"/>
    <s v="UO"/>
    <x v="0"/>
    <x v="92"/>
    <x v="225"/>
    <n v="1"/>
  </r>
  <r>
    <x v="6"/>
    <x v="6"/>
    <x v="2"/>
    <x v="196"/>
    <x v="325"/>
    <x v="2"/>
    <s v="100016033"/>
    <s v=""/>
    <d v="2020-07-15T00:00:00"/>
    <x v="0"/>
    <s v="UO"/>
    <x v="0"/>
    <x v="93"/>
    <x v="379"/>
    <n v="1"/>
  </r>
  <r>
    <x v="6"/>
    <x v="6"/>
    <x v="2"/>
    <x v="197"/>
    <x v="326"/>
    <x v="2"/>
    <s v="100003004"/>
    <s v=""/>
    <d v="2020-07-15T00:00:00"/>
    <x v="0"/>
    <s v="UO"/>
    <x v="0"/>
    <x v="93"/>
    <x v="379"/>
    <n v="1"/>
  </r>
  <r>
    <x v="5"/>
    <x v="11"/>
    <x v="0"/>
    <x v="198"/>
    <x v="327"/>
    <x v="2"/>
    <s v="100003235"/>
    <s v="1000000313"/>
    <d v="2020-07-16T00:00:00"/>
    <x v="0"/>
    <s v="PC"/>
    <x v="4"/>
    <x v="94"/>
    <x v="380"/>
    <n v="0"/>
  </r>
  <r>
    <x v="6"/>
    <x v="6"/>
    <x v="5"/>
    <x v="199"/>
    <x v="328"/>
    <x v="2"/>
    <s v="100048259"/>
    <s v=""/>
    <d v="2020-07-16T00:00:00"/>
    <x v="0"/>
    <s v="UO"/>
    <x v="0"/>
    <x v="94"/>
    <x v="381"/>
    <n v="1"/>
  </r>
  <r>
    <x v="6"/>
    <x v="6"/>
    <x v="5"/>
    <x v="200"/>
    <x v="329"/>
    <x v="2"/>
    <s v="100051133"/>
    <s v=""/>
    <d v="2020-07-16T00:00:00"/>
    <x v="0"/>
    <s v="UO"/>
    <x v="0"/>
    <x v="94"/>
    <x v="382"/>
    <n v="1"/>
  </r>
  <r>
    <x v="6"/>
    <x v="6"/>
    <x v="2"/>
    <x v="201"/>
    <x v="330"/>
    <x v="2"/>
    <s v="100051150"/>
    <s v=""/>
    <d v="2020-07-16T00:00:00"/>
    <x v="0"/>
    <s v="UO"/>
    <x v="0"/>
    <x v="94"/>
    <x v="379"/>
    <n v="1"/>
  </r>
  <r>
    <x v="4"/>
    <x v="19"/>
    <x v="0"/>
    <x v="202"/>
    <x v="331"/>
    <x v="2"/>
    <s v="500000232"/>
    <s v=""/>
    <d v="2020-07-22T00:00:00"/>
    <x v="6"/>
    <s v="PC"/>
    <x v="0"/>
    <x v="95"/>
    <x v="383"/>
    <n v="2"/>
  </r>
  <r>
    <x v="4"/>
    <x v="19"/>
    <x v="0"/>
    <x v="202"/>
    <x v="331"/>
    <x v="0"/>
    <s v="500000232"/>
    <s v=""/>
    <d v="2020-07-22T00:00:00"/>
    <x v="33"/>
    <s v="PC"/>
    <x v="0"/>
    <x v="95"/>
    <x v="384"/>
    <n v="30"/>
  </r>
  <r>
    <x v="6"/>
    <x v="6"/>
    <x v="5"/>
    <x v="146"/>
    <x v="332"/>
    <x v="2"/>
    <s v="100049753"/>
    <s v=""/>
    <d v="2020-07-23T00:00:00"/>
    <x v="0"/>
    <s v="UO"/>
    <x v="0"/>
    <x v="96"/>
    <x v="385"/>
    <n v="1"/>
  </r>
  <r>
    <x v="6"/>
    <x v="6"/>
    <x v="2"/>
    <x v="203"/>
    <x v="333"/>
    <x v="2"/>
    <s v="100000667"/>
    <s v=""/>
    <d v="2020-07-24T00:00:00"/>
    <x v="0"/>
    <s v="UO"/>
    <x v="0"/>
    <x v="97"/>
    <x v="386"/>
    <n v="1"/>
  </r>
  <r>
    <x v="6"/>
    <x v="6"/>
    <x v="6"/>
    <x v="104"/>
    <x v="334"/>
    <x v="2"/>
    <s v="100000368"/>
    <s v=""/>
    <d v="2020-07-24T00:00:00"/>
    <x v="0"/>
    <s v="UO"/>
    <x v="0"/>
    <x v="97"/>
    <x v="387"/>
    <n v="1"/>
  </r>
  <r>
    <x v="6"/>
    <x v="6"/>
    <x v="2"/>
    <x v="204"/>
    <x v="335"/>
    <x v="2"/>
    <s v="200001800"/>
    <s v=""/>
    <d v="2020-07-24T00:00:00"/>
    <x v="0"/>
    <s v="UO"/>
    <x v="0"/>
    <x v="97"/>
    <x v="388"/>
    <n v="1"/>
  </r>
  <r>
    <x v="5"/>
    <x v="11"/>
    <x v="0"/>
    <x v="106"/>
    <x v="336"/>
    <x v="2"/>
    <s v="500002616"/>
    <s v=""/>
    <d v="2020-07-27T00:00:00"/>
    <x v="0"/>
    <s v="UO"/>
    <x v="0"/>
    <x v="86"/>
    <x v="389"/>
    <n v="1"/>
  </r>
  <r>
    <x v="6"/>
    <x v="6"/>
    <x v="2"/>
    <x v="13"/>
    <x v="337"/>
    <x v="2"/>
    <s v="GE100"/>
    <s v=""/>
    <d v="2020-07-27T00:00:00"/>
    <x v="0"/>
    <s v="UO"/>
    <x v="0"/>
    <x v="86"/>
    <x v="390"/>
    <n v="1"/>
  </r>
  <r>
    <x v="6"/>
    <x v="6"/>
    <x v="2"/>
    <x v="205"/>
    <x v="338"/>
    <x v="2"/>
    <s v="100051191"/>
    <s v=""/>
    <d v="2020-07-27T00:00:00"/>
    <x v="0"/>
    <s v="UO"/>
    <x v="0"/>
    <x v="86"/>
    <x v="391"/>
    <n v="1"/>
  </r>
  <r>
    <x v="6"/>
    <x v="6"/>
    <x v="2"/>
    <x v="206"/>
    <x v="339"/>
    <x v="2"/>
    <s v="700000191"/>
    <s v=""/>
    <d v="2020-07-27T00:00:00"/>
    <x v="0"/>
    <s v="UO"/>
    <x v="0"/>
    <x v="86"/>
    <x v="392"/>
    <n v="1"/>
  </r>
  <r>
    <x v="5"/>
    <x v="11"/>
    <x v="0"/>
    <x v="207"/>
    <x v="340"/>
    <x v="2"/>
    <s v="200007915"/>
    <s v="1000000329"/>
    <d v="2020-07-27T00:00:00"/>
    <x v="3"/>
    <s v="PC"/>
    <x v="3"/>
    <x v="86"/>
    <x v="393"/>
    <n v="0"/>
  </r>
  <r>
    <x v="5"/>
    <x v="11"/>
    <x v="0"/>
    <x v="207"/>
    <x v="340"/>
    <x v="0"/>
    <s v="200007915"/>
    <s v="1000000329"/>
    <d v="2020-08-10T00:00:00"/>
    <x v="32"/>
    <s v="PC"/>
    <x v="32"/>
    <x v="86"/>
    <x v="393"/>
    <n v="0"/>
  </r>
  <r>
    <x v="6"/>
    <x v="8"/>
    <x v="1"/>
    <x v="78"/>
    <x v="341"/>
    <x v="2"/>
    <s v="100050137"/>
    <s v=""/>
    <d v="2020-07-29T00:00:00"/>
    <x v="0"/>
    <s v="PC"/>
    <x v="0"/>
    <x v="85"/>
    <x v="394"/>
    <n v="1"/>
  </r>
  <r>
    <x v="6"/>
    <x v="8"/>
    <x v="1"/>
    <x v="78"/>
    <x v="341"/>
    <x v="0"/>
    <s v="100050137"/>
    <s v=""/>
    <d v="2020-07-29T00:00:00"/>
    <x v="0"/>
    <s v="PC"/>
    <x v="0"/>
    <x v="85"/>
    <x v="395"/>
    <n v="1"/>
  </r>
  <r>
    <x v="6"/>
    <x v="8"/>
    <x v="1"/>
    <x v="78"/>
    <x v="341"/>
    <x v="1"/>
    <s v="100050137"/>
    <s v=""/>
    <d v="2020-07-29T00:00:00"/>
    <x v="0"/>
    <s v="PC"/>
    <x v="0"/>
    <x v="85"/>
    <x v="396"/>
    <n v="1"/>
  </r>
  <r>
    <x v="6"/>
    <x v="6"/>
    <x v="7"/>
    <x v="208"/>
    <x v="342"/>
    <x v="2"/>
    <s v="100051209"/>
    <s v=""/>
    <d v="2020-07-31T00:00:00"/>
    <x v="0"/>
    <s v="UO"/>
    <x v="0"/>
    <x v="98"/>
    <x v="397"/>
    <n v="1"/>
  </r>
  <r>
    <x v="2"/>
    <x v="10"/>
    <x v="2"/>
    <x v="208"/>
    <x v="343"/>
    <x v="2"/>
    <s v="100002146"/>
    <s v=""/>
    <d v="2020-08-03T00:00:00"/>
    <x v="34"/>
    <s v="PC"/>
    <x v="33"/>
    <x v="99"/>
    <x v="398"/>
    <n v="0"/>
  </r>
  <r>
    <x v="4"/>
    <x v="4"/>
    <x v="2"/>
    <x v="38"/>
    <x v="344"/>
    <x v="2"/>
    <s v="600000646"/>
    <s v=""/>
    <d v="2020-08-03T00:00:00"/>
    <x v="0"/>
    <s v="PC"/>
    <x v="0"/>
    <x v="99"/>
    <x v="399"/>
    <n v="1"/>
  </r>
  <r>
    <x v="6"/>
    <x v="6"/>
    <x v="0"/>
    <x v="209"/>
    <x v="345"/>
    <x v="2"/>
    <s v="100014700"/>
    <s v=""/>
    <d v="2020-08-03T00:00:00"/>
    <x v="0"/>
    <s v="PC"/>
    <x v="0"/>
    <x v="99"/>
    <x v="400"/>
    <n v="1"/>
  </r>
  <r>
    <x v="6"/>
    <x v="6"/>
    <x v="0"/>
    <x v="209"/>
    <x v="345"/>
    <x v="0"/>
    <s v="100014700"/>
    <s v=""/>
    <d v="2020-08-03T00:00:00"/>
    <x v="0"/>
    <s v="PC"/>
    <x v="0"/>
    <x v="99"/>
    <x v="401"/>
    <n v="1"/>
  </r>
  <r>
    <x v="4"/>
    <x v="4"/>
    <x v="1"/>
    <x v="210"/>
    <x v="346"/>
    <x v="2"/>
    <s v="200008012"/>
    <s v=""/>
    <d v="2020-08-04T00:00:00"/>
    <x v="0"/>
    <s v="PC"/>
    <x v="0"/>
    <x v="100"/>
    <x v="402"/>
    <n v="1"/>
  </r>
  <r>
    <x v="6"/>
    <x v="8"/>
    <x v="1"/>
    <x v="23"/>
    <x v="347"/>
    <x v="2"/>
    <s v="100018451"/>
    <s v=""/>
    <d v="2020-08-04T00:00:00"/>
    <x v="0"/>
    <s v="PC"/>
    <x v="0"/>
    <x v="100"/>
    <x v="38"/>
    <n v="1"/>
  </r>
  <r>
    <x v="6"/>
    <x v="6"/>
    <x v="3"/>
    <x v="211"/>
    <x v="348"/>
    <x v="2"/>
    <s v="100051205"/>
    <s v=""/>
    <d v="2020-08-07T00:00:00"/>
    <x v="0"/>
    <s v="UO"/>
    <x v="0"/>
    <x v="101"/>
    <x v="403"/>
    <n v="1"/>
  </r>
  <r>
    <x v="6"/>
    <x v="16"/>
    <x v="8"/>
    <x v="212"/>
    <x v="349"/>
    <x v="2"/>
    <s v="100051177"/>
    <s v=""/>
    <d v="2020-08-11T00:00:00"/>
    <x v="0"/>
    <s v="UO"/>
    <x v="0"/>
    <x v="64"/>
    <x v="404"/>
    <n v="1"/>
  </r>
  <r>
    <x v="13"/>
    <x v="20"/>
    <x v="0"/>
    <x v="213"/>
    <x v="350"/>
    <x v="2"/>
    <s v="700001093"/>
    <s v=""/>
    <d v="2020-08-11T00:00:00"/>
    <x v="0"/>
    <s v="UO"/>
    <x v="0"/>
    <x v="64"/>
    <x v="405"/>
    <n v="1"/>
  </r>
  <r>
    <x v="13"/>
    <x v="20"/>
    <x v="0"/>
    <x v="213"/>
    <x v="350"/>
    <x v="0"/>
    <s v="700001093"/>
    <s v=""/>
    <d v="2020-08-11T00:00:00"/>
    <x v="0"/>
    <s v="UO"/>
    <x v="0"/>
    <x v="64"/>
    <x v="406"/>
    <n v="1"/>
  </r>
  <r>
    <x v="13"/>
    <x v="20"/>
    <x v="0"/>
    <x v="213"/>
    <x v="350"/>
    <x v="1"/>
    <s v="700001093"/>
    <s v=""/>
    <d v="2020-08-11T00:00:00"/>
    <x v="0"/>
    <s v="UO"/>
    <x v="0"/>
    <x v="64"/>
    <x v="407"/>
    <n v="1"/>
  </r>
  <r>
    <x v="14"/>
    <x v="20"/>
    <x v="2"/>
    <x v="214"/>
    <x v="351"/>
    <x v="2"/>
    <s v="700001063"/>
    <s v=""/>
    <d v="2020-08-11T00:00:00"/>
    <x v="0"/>
    <s v="UO"/>
    <x v="0"/>
    <x v="64"/>
    <x v="405"/>
    <n v="1"/>
  </r>
  <r>
    <x v="14"/>
    <x v="20"/>
    <x v="2"/>
    <x v="214"/>
    <x v="351"/>
    <x v="0"/>
    <s v="700001063"/>
    <s v=""/>
    <d v="2020-08-11T00:00:00"/>
    <x v="0"/>
    <s v="UO"/>
    <x v="0"/>
    <x v="64"/>
    <x v="406"/>
    <n v="1"/>
  </r>
  <r>
    <x v="14"/>
    <x v="20"/>
    <x v="2"/>
    <x v="214"/>
    <x v="351"/>
    <x v="1"/>
    <s v="700001063"/>
    <s v=""/>
    <d v="2020-08-11T00:00:00"/>
    <x v="0"/>
    <s v="UO"/>
    <x v="0"/>
    <x v="64"/>
    <x v="407"/>
    <n v="1"/>
  </r>
  <r>
    <x v="6"/>
    <x v="6"/>
    <x v="2"/>
    <x v="215"/>
    <x v="352"/>
    <x v="2"/>
    <s v="500026800"/>
    <s v=""/>
    <d v="2020-08-12T00:00:00"/>
    <x v="0"/>
    <s v="UO"/>
    <x v="0"/>
    <x v="102"/>
    <x v="408"/>
    <n v="1"/>
  </r>
  <r>
    <x v="6"/>
    <x v="6"/>
    <x v="2"/>
    <x v="215"/>
    <x v="352"/>
    <x v="0"/>
    <s v="500026800"/>
    <s v=""/>
    <d v="2020-08-25T00:00:00"/>
    <x v="0"/>
    <s v="UO"/>
    <x v="0"/>
    <x v="102"/>
    <x v="408"/>
    <n v="1"/>
  </r>
  <r>
    <x v="6"/>
    <x v="6"/>
    <x v="2"/>
    <x v="215"/>
    <x v="352"/>
    <x v="1"/>
    <s v="500026800"/>
    <s v=""/>
    <d v="2020-09-11T00:00:00"/>
    <x v="0"/>
    <s v="UO"/>
    <x v="0"/>
    <x v="102"/>
    <x v="408"/>
    <n v="1"/>
  </r>
  <r>
    <x v="6"/>
    <x v="6"/>
    <x v="2"/>
    <x v="215"/>
    <x v="352"/>
    <x v="3"/>
    <s v="500026800"/>
    <s v=""/>
    <d v="2020-10-22T00:00:00"/>
    <x v="0"/>
    <s v="UO"/>
    <x v="0"/>
    <x v="103"/>
    <x v="408"/>
    <n v="1"/>
  </r>
  <r>
    <x v="6"/>
    <x v="6"/>
    <x v="2"/>
    <x v="215"/>
    <x v="352"/>
    <x v="4"/>
    <s v="500026800"/>
    <s v=""/>
    <d v="2020-11-05T00:00:00"/>
    <x v="0"/>
    <s v="UO"/>
    <x v="0"/>
    <x v="104"/>
    <x v="408"/>
    <n v="1"/>
  </r>
  <r>
    <x v="6"/>
    <x v="6"/>
    <x v="2"/>
    <x v="216"/>
    <x v="353"/>
    <x v="2"/>
    <s v="500026801"/>
    <s v=""/>
    <d v="2020-08-12T00:00:00"/>
    <x v="0"/>
    <s v="UO"/>
    <x v="0"/>
    <x v="102"/>
    <x v="409"/>
    <n v="1"/>
  </r>
  <r>
    <x v="6"/>
    <x v="6"/>
    <x v="2"/>
    <x v="216"/>
    <x v="353"/>
    <x v="0"/>
    <s v="500026801"/>
    <s v=""/>
    <d v="2020-08-12T00:00:00"/>
    <x v="0"/>
    <s v="UO"/>
    <x v="0"/>
    <x v="102"/>
    <x v="410"/>
    <n v="1"/>
  </r>
  <r>
    <x v="6"/>
    <x v="6"/>
    <x v="2"/>
    <x v="216"/>
    <x v="353"/>
    <x v="1"/>
    <s v="500026801"/>
    <s v=""/>
    <d v="2020-10-05T00:00:00"/>
    <x v="35"/>
    <s v="PC"/>
    <x v="34"/>
    <x v="105"/>
    <x v="411"/>
    <n v="0"/>
  </r>
  <r>
    <x v="6"/>
    <x v="6"/>
    <x v="2"/>
    <x v="216"/>
    <x v="353"/>
    <x v="3"/>
    <s v="500026801"/>
    <s v=""/>
    <d v="2020-10-05T00:00:00"/>
    <x v="0"/>
    <s v="PC"/>
    <x v="4"/>
    <x v="105"/>
    <x v="412"/>
    <n v="0"/>
  </r>
  <r>
    <x v="6"/>
    <x v="6"/>
    <x v="2"/>
    <x v="216"/>
    <x v="353"/>
    <x v="4"/>
    <s v="500026801"/>
    <s v=""/>
    <d v="2020-10-14T00:00:00"/>
    <x v="35"/>
    <s v="PC"/>
    <x v="34"/>
    <x v="106"/>
    <x v="411"/>
    <n v="0"/>
  </r>
  <r>
    <x v="6"/>
    <x v="6"/>
    <x v="2"/>
    <x v="216"/>
    <x v="353"/>
    <x v="5"/>
    <s v="500026801"/>
    <s v=""/>
    <d v="2020-10-14T00:00:00"/>
    <x v="0"/>
    <s v="PC"/>
    <x v="4"/>
    <x v="106"/>
    <x v="412"/>
    <n v="0"/>
  </r>
  <r>
    <x v="6"/>
    <x v="6"/>
    <x v="2"/>
    <x v="216"/>
    <x v="353"/>
    <x v="6"/>
    <s v="500026801"/>
    <s v=""/>
    <d v="2020-10-20T00:00:00"/>
    <x v="35"/>
    <s v="PC"/>
    <x v="0"/>
    <x v="107"/>
    <x v="411"/>
    <n v="502272"/>
  </r>
  <r>
    <x v="6"/>
    <x v="6"/>
    <x v="2"/>
    <x v="216"/>
    <x v="353"/>
    <x v="7"/>
    <s v="500026801"/>
    <s v=""/>
    <d v="2020-10-20T00:00:00"/>
    <x v="0"/>
    <s v="PC"/>
    <x v="0"/>
    <x v="107"/>
    <x v="412"/>
    <n v="1"/>
  </r>
  <r>
    <x v="6"/>
    <x v="6"/>
    <x v="2"/>
    <x v="216"/>
    <x v="353"/>
    <x v="8"/>
    <s v="500026801"/>
    <s v=""/>
    <d v="2020-11-09T00:00:00"/>
    <x v="35"/>
    <s v="PC"/>
    <x v="0"/>
    <x v="108"/>
    <x v="411"/>
    <n v="502272"/>
  </r>
  <r>
    <x v="6"/>
    <x v="6"/>
    <x v="2"/>
    <x v="216"/>
    <x v="353"/>
    <x v="9"/>
    <s v="500026801"/>
    <s v=""/>
    <d v="2020-11-09T00:00:00"/>
    <x v="0"/>
    <s v="PC"/>
    <x v="0"/>
    <x v="108"/>
    <x v="412"/>
    <n v="1"/>
  </r>
  <r>
    <x v="6"/>
    <x v="6"/>
    <x v="2"/>
    <x v="216"/>
    <x v="353"/>
    <x v="10"/>
    <s v="500026801"/>
    <s v=""/>
    <d v="2020-11-09T00:00:00"/>
    <x v="0"/>
    <s v="UO"/>
    <x v="0"/>
    <x v="108"/>
    <x v="413"/>
    <n v="1"/>
  </r>
  <r>
    <x v="6"/>
    <x v="8"/>
    <x v="6"/>
    <x v="217"/>
    <x v="354"/>
    <x v="2"/>
    <s v="100047342"/>
    <s v=""/>
    <d v="2020-08-12T00:00:00"/>
    <x v="0"/>
    <s v="PC"/>
    <x v="0"/>
    <x v="54"/>
    <x v="253"/>
    <n v="1"/>
  </r>
  <r>
    <x v="4"/>
    <x v="4"/>
    <x v="2"/>
    <x v="218"/>
    <x v="355"/>
    <x v="2"/>
    <s v="600000646"/>
    <s v=""/>
    <d v="2020-08-19T00:00:00"/>
    <x v="0"/>
    <s v="PC"/>
    <x v="0"/>
    <x v="109"/>
    <x v="414"/>
    <n v="1"/>
  </r>
  <r>
    <x v="5"/>
    <x v="11"/>
    <x v="0"/>
    <x v="219"/>
    <x v="356"/>
    <x v="2"/>
    <s v="100001052"/>
    <s v="1000000323"/>
    <d v="2020-08-19T00:00:00"/>
    <x v="8"/>
    <s v="PC"/>
    <x v="0"/>
    <x v="109"/>
    <x v="415"/>
    <n v="10"/>
  </r>
  <r>
    <x v="6"/>
    <x v="8"/>
    <x v="1"/>
    <x v="220"/>
    <x v="357"/>
    <x v="2"/>
    <s v="100033328"/>
    <s v=""/>
    <d v="2020-08-19T00:00:00"/>
    <x v="0"/>
    <s v="PC"/>
    <x v="0"/>
    <x v="109"/>
    <x v="416"/>
    <n v="1"/>
  </r>
  <r>
    <x v="6"/>
    <x v="8"/>
    <x v="1"/>
    <x v="220"/>
    <x v="357"/>
    <x v="0"/>
    <s v="100033328"/>
    <s v=""/>
    <d v="2020-08-19T00:00:00"/>
    <x v="0"/>
    <s v="PC"/>
    <x v="0"/>
    <x v="109"/>
    <x v="417"/>
    <n v="1"/>
  </r>
  <r>
    <x v="6"/>
    <x v="8"/>
    <x v="1"/>
    <x v="220"/>
    <x v="357"/>
    <x v="1"/>
    <s v="100033328"/>
    <s v=""/>
    <d v="2020-08-19T00:00:00"/>
    <x v="0"/>
    <s v="PC"/>
    <x v="0"/>
    <x v="109"/>
    <x v="418"/>
    <n v="1"/>
  </r>
  <r>
    <x v="6"/>
    <x v="8"/>
    <x v="1"/>
    <x v="220"/>
    <x v="357"/>
    <x v="3"/>
    <s v="100033328"/>
    <s v=""/>
    <d v="2020-08-19T00:00:00"/>
    <x v="0"/>
    <s v="PC"/>
    <x v="0"/>
    <x v="109"/>
    <x v="419"/>
    <n v="1"/>
  </r>
  <r>
    <x v="6"/>
    <x v="8"/>
    <x v="1"/>
    <x v="220"/>
    <x v="357"/>
    <x v="4"/>
    <s v="100033328"/>
    <s v=""/>
    <d v="2020-08-19T00:00:00"/>
    <x v="0"/>
    <s v="PC"/>
    <x v="0"/>
    <x v="109"/>
    <x v="420"/>
    <n v="1"/>
  </r>
  <r>
    <x v="6"/>
    <x v="8"/>
    <x v="1"/>
    <x v="220"/>
    <x v="357"/>
    <x v="5"/>
    <s v="100033328"/>
    <s v=""/>
    <d v="2020-08-19T00:00:00"/>
    <x v="0"/>
    <s v="PC"/>
    <x v="0"/>
    <x v="109"/>
    <x v="421"/>
    <n v="1"/>
  </r>
  <r>
    <x v="6"/>
    <x v="8"/>
    <x v="1"/>
    <x v="220"/>
    <x v="357"/>
    <x v="6"/>
    <s v="100033328"/>
    <s v=""/>
    <d v="2020-08-19T00:00:00"/>
    <x v="0"/>
    <s v="PC"/>
    <x v="0"/>
    <x v="109"/>
    <x v="422"/>
    <n v="1"/>
  </r>
  <r>
    <x v="6"/>
    <x v="8"/>
    <x v="1"/>
    <x v="220"/>
    <x v="357"/>
    <x v="7"/>
    <s v="100033328"/>
    <s v=""/>
    <d v="2020-08-19T00:00:00"/>
    <x v="0"/>
    <s v="PC"/>
    <x v="0"/>
    <x v="109"/>
    <x v="423"/>
    <n v="1"/>
  </r>
  <r>
    <x v="6"/>
    <x v="6"/>
    <x v="2"/>
    <x v="221"/>
    <x v="358"/>
    <x v="2"/>
    <s v="100014352"/>
    <s v=""/>
    <d v="2020-08-24T00:00:00"/>
    <x v="0"/>
    <s v="UO"/>
    <x v="0"/>
    <x v="110"/>
    <x v="424"/>
    <n v="1"/>
  </r>
  <r>
    <x v="6"/>
    <x v="6"/>
    <x v="0"/>
    <x v="222"/>
    <x v="359"/>
    <x v="2"/>
    <s v="100025731"/>
    <s v=""/>
    <d v="2020-08-26T00:00:00"/>
    <x v="0"/>
    <s v="UO"/>
    <x v="0"/>
    <x v="111"/>
    <x v="425"/>
    <n v="1"/>
  </r>
  <r>
    <x v="6"/>
    <x v="6"/>
    <x v="6"/>
    <x v="223"/>
    <x v="360"/>
    <x v="2"/>
    <s v="100025004"/>
    <s v=""/>
    <d v="2020-08-26T00:00:00"/>
    <x v="0"/>
    <s v="UO"/>
    <x v="0"/>
    <x v="111"/>
    <x v="426"/>
    <n v="1"/>
  </r>
  <r>
    <x v="6"/>
    <x v="6"/>
    <x v="7"/>
    <x v="80"/>
    <x v="361"/>
    <x v="2"/>
    <s v="500014609"/>
    <s v=""/>
    <d v="2020-08-28T00:00:00"/>
    <x v="0"/>
    <s v="PC"/>
    <x v="0"/>
    <x v="87"/>
    <x v="321"/>
    <n v="1"/>
  </r>
  <r>
    <x v="6"/>
    <x v="6"/>
    <x v="5"/>
    <x v="224"/>
    <x v="362"/>
    <x v="2"/>
    <s v="200008225"/>
    <s v=""/>
    <d v="2020-09-02T00:00:00"/>
    <x v="0"/>
    <s v="UO"/>
    <x v="0"/>
    <x v="112"/>
    <x v="427"/>
    <n v="1"/>
  </r>
  <r>
    <x v="6"/>
    <x v="6"/>
    <x v="0"/>
    <x v="225"/>
    <x v="363"/>
    <x v="2"/>
    <s v="600000012"/>
    <s v=""/>
    <d v="2020-09-02T00:00:00"/>
    <x v="0"/>
    <s v="PC"/>
    <x v="0"/>
    <x v="112"/>
    <x v="428"/>
    <n v="1"/>
  </r>
  <r>
    <x v="6"/>
    <x v="6"/>
    <x v="2"/>
    <x v="226"/>
    <x v="364"/>
    <x v="2"/>
    <s v="100000667"/>
    <s v=""/>
    <d v="2020-09-02T00:00:00"/>
    <x v="5"/>
    <s v="PC"/>
    <x v="6"/>
    <x v="113"/>
    <x v="429"/>
    <n v="0"/>
  </r>
  <r>
    <x v="6"/>
    <x v="6"/>
    <x v="2"/>
    <x v="226"/>
    <x v="364"/>
    <x v="2"/>
    <s v="100000667"/>
    <s v=""/>
    <d v="2020-09-02T00:00:00"/>
    <x v="26"/>
    <s v="PC"/>
    <x v="26"/>
    <x v="53"/>
    <x v="429"/>
    <n v="0"/>
  </r>
  <r>
    <x v="6"/>
    <x v="6"/>
    <x v="2"/>
    <x v="226"/>
    <x v="364"/>
    <x v="2"/>
    <s v="100000667"/>
    <s v=""/>
    <d v="2020-09-02T00:00:00"/>
    <x v="26"/>
    <s v="PC"/>
    <x v="26"/>
    <x v="3"/>
    <x v="429"/>
    <n v="0"/>
  </r>
  <r>
    <x v="6"/>
    <x v="6"/>
    <x v="2"/>
    <x v="226"/>
    <x v="364"/>
    <x v="2"/>
    <s v="100000667"/>
    <s v=""/>
    <d v="2020-09-02T00:00:00"/>
    <x v="5"/>
    <s v="PC"/>
    <x v="6"/>
    <x v="106"/>
    <x v="429"/>
    <n v="0"/>
  </r>
  <r>
    <x v="6"/>
    <x v="6"/>
    <x v="2"/>
    <x v="226"/>
    <x v="364"/>
    <x v="2"/>
    <s v="100000667"/>
    <s v=""/>
    <d v="2020-09-02T00:00:00"/>
    <x v="32"/>
    <s v="PC"/>
    <x v="32"/>
    <x v="114"/>
    <x v="429"/>
    <n v="0"/>
  </r>
  <r>
    <x v="6"/>
    <x v="6"/>
    <x v="2"/>
    <x v="226"/>
    <x v="364"/>
    <x v="0"/>
    <s v="100000667"/>
    <s v=""/>
    <d v="2020-09-02T00:00:00"/>
    <x v="5"/>
    <s v="PC"/>
    <x v="6"/>
    <x v="113"/>
    <x v="430"/>
    <n v="0"/>
  </r>
  <r>
    <x v="6"/>
    <x v="6"/>
    <x v="2"/>
    <x v="226"/>
    <x v="364"/>
    <x v="0"/>
    <s v="100000667"/>
    <s v=""/>
    <d v="2020-09-02T00:00:00"/>
    <x v="26"/>
    <s v="PC"/>
    <x v="26"/>
    <x v="53"/>
    <x v="430"/>
    <n v="0"/>
  </r>
  <r>
    <x v="6"/>
    <x v="6"/>
    <x v="2"/>
    <x v="226"/>
    <x v="364"/>
    <x v="0"/>
    <s v="100000667"/>
    <s v=""/>
    <d v="2020-09-02T00:00:00"/>
    <x v="26"/>
    <s v="PC"/>
    <x v="26"/>
    <x v="3"/>
    <x v="430"/>
    <n v="0"/>
  </r>
  <r>
    <x v="6"/>
    <x v="6"/>
    <x v="2"/>
    <x v="226"/>
    <x v="364"/>
    <x v="0"/>
    <s v="100000667"/>
    <s v=""/>
    <d v="2020-09-02T00:00:00"/>
    <x v="5"/>
    <s v="PC"/>
    <x v="6"/>
    <x v="106"/>
    <x v="430"/>
    <n v="0"/>
  </r>
  <r>
    <x v="6"/>
    <x v="6"/>
    <x v="2"/>
    <x v="226"/>
    <x v="364"/>
    <x v="0"/>
    <s v="100000667"/>
    <s v=""/>
    <d v="2020-09-02T00:00:00"/>
    <x v="32"/>
    <s v="PC"/>
    <x v="32"/>
    <x v="114"/>
    <x v="430"/>
    <n v="0"/>
  </r>
  <r>
    <x v="6"/>
    <x v="6"/>
    <x v="2"/>
    <x v="227"/>
    <x v="365"/>
    <x v="2"/>
    <s v="100000949"/>
    <s v=""/>
    <d v="2020-09-03T00:00:00"/>
    <x v="3"/>
    <s v="PC"/>
    <x v="0"/>
    <x v="115"/>
    <x v="431"/>
    <n v="5"/>
  </r>
  <r>
    <x v="6"/>
    <x v="6"/>
    <x v="2"/>
    <x v="227"/>
    <x v="365"/>
    <x v="2"/>
    <s v="100000949"/>
    <s v=""/>
    <d v="2020-09-02T00:00:00"/>
    <x v="26"/>
    <s v="PC"/>
    <x v="0"/>
    <x v="116"/>
    <x v="431"/>
    <n v="6"/>
  </r>
  <r>
    <x v="6"/>
    <x v="6"/>
    <x v="0"/>
    <x v="228"/>
    <x v="366"/>
    <x v="2"/>
    <s v="100050878"/>
    <s v=""/>
    <d v="2020-09-03T00:00:00"/>
    <x v="0"/>
    <s v="PC"/>
    <x v="0"/>
    <x v="117"/>
    <x v="432"/>
    <n v="1"/>
  </r>
  <r>
    <x v="6"/>
    <x v="6"/>
    <x v="5"/>
    <x v="229"/>
    <x v="367"/>
    <x v="2"/>
    <s v="100000276"/>
    <s v=""/>
    <d v="2020-09-03T00:00:00"/>
    <x v="0"/>
    <s v="PC"/>
    <x v="0"/>
    <x v="117"/>
    <x v="433"/>
    <n v="1"/>
  </r>
  <r>
    <x v="6"/>
    <x v="6"/>
    <x v="0"/>
    <x v="222"/>
    <x v="368"/>
    <x v="2"/>
    <s v="100025731"/>
    <s v=""/>
    <d v="2020-09-04T00:00:00"/>
    <x v="0"/>
    <s v="UO"/>
    <x v="0"/>
    <x v="118"/>
    <x v="425"/>
    <n v="1"/>
  </r>
  <r>
    <x v="2"/>
    <x v="2"/>
    <x v="3"/>
    <x v="230"/>
    <x v="369"/>
    <x v="2"/>
    <s v="100051384"/>
    <s v=""/>
    <d v="2020-09-07T00:00:00"/>
    <x v="0"/>
    <s v="PC"/>
    <x v="4"/>
    <x v="119"/>
    <x v="434"/>
    <n v="0"/>
  </r>
  <r>
    <x v="2"/>
    <x v="2"/>
    <x v="3"/>
    <x v="230"/>
    <x v="369"/>
    <x v="0"/>
    <s v="100051384"/>
    <s v=""/>
    <d v="2020-09-07T00:00:00"/>
    <x v="0"/>
    <s v="PC"/>
    <x v="4"/>
    <x v="119"/>
    <x v="435"/>
    <n v="0"/>
  </r>
  <r>
    <x v="2"/>
    <x v="2"/>
    <x v="3"/>
    <x v="230"/>
    <x v="369"/>
    <x v="1"/>
    <s v="100051384"/>
    <s v=""/>
    <d v="2020-09-07T00:00:00"/>
    <x v="0"/>
    <s v="PC"/>
    <x v="4"/>
    <x v="119"/>
    <x v="436"/>
    <n v="0"/>
  </r>
  <r>
    <x v="6"/>
    <x v="8"/>
    <x v="6"/>
    <x v="217"/>
    <x v="370"/>
    <x v="2"/>
    <s v="100047342"/>
    <s v=""/>
    <d v="2020-09-09T00:00:00"/>
    <x v="0"/>
    <s v="PC"/>
    <x v="0"/>
    <x v="54"/>
    <x v="253"/>
    <n v="1"/>
  </r>
  <r>
    <x v="6"/>
    <x v="6"/>
    <x v="5"/>
    <x v="231"/>
    <x v="371"/>
    <x v="2"/>
    <s v="100022626"/>
    <s v=""/>
    <d v="2020-09-11T00:00:00"/>
    <x v="0"/>
    <s v="UO"/>
    <x v="0"/>
    <x v="120"/>
    <x v="437"/>
    <n v="1"/>
  </r>
  <r>
    <x v="6"/>
    <x v="8"/>
    <x v="1"/>
    <x v="232"/>
    <x v="372"/>
    <x v="2"/>
    <s v="100039990"/>
    <s v=""/>
    <d v="2020-09-21T00:00:00"/>
    <x v="6"/>
    <s v="PC"/>
    <x v="7"/>
    <x v="121"/>
    <x v="438"/>
    <n v="0"/>
  </r>
  <r>
    <x v="6"/>
    <x v="8"/>
    <x v="1"/>
    <x v="232"/>
    <x v="372"/>
    <x v="0"/>
    <s v="100039990"/>
    <s v=""/>
    <d v="2020-09-21T00:00:00"/>
    <x v="6"/>
    <s v="PC"/>
    <x v="7"/>
    <x v="121"/>
    <x v="439"/>
    <n v="0"/>
  </r>
  <r>
    <x v="6"/>
    <x v="6"/>
    <x v="7"/>
    <x v="233"/>
    <x v="373"/>
    <x v="2"/>
    <s v="500025662"/>
    <s v=""/>
    <d v="2020-09-24T00:00:00"/>
    <x v="0"/>
    <s v="PC"/>
    <x v="0"/>
    <x v="122"/>
    <x v="321"/>
    <n v="1"/>
  </r>
  <r>
    <x v="6"/>
    <x v="6"/>
    <x v="5"/>
    <x v="153"/>
    <x v="374"/>
    <x v="2"/>
    <s v="100050825"/>
    <s v=""/>
    <d v="2020-09-24T00:00:00"/>
    <x v="0"/>
    <s v="UO"/>
    <x v="0"/>
    <x v="122"/>
    <x v="440"/>
    <n v="1"/>
  </r>
  <r>
    <x v="6"/>
    <x v="6"/>
    <x v="2"/>
    <x v="234"/>
    <x v="375"/>
    <x v="2"/>
    <s v="100001542"/>
    <s v=""/>
    <d v="2020-09-25T00:00:00"/>
    <x v="36"/>
    <s v="PC"/>
    <x v="35"/>
    <x v="123"/>
    <x v="441"/>
    <n v="5000"/>
  </r>
  <r>
    <x v="6"/>
    <x v="6"/>
    <x v="2"/>
    <x v="234"/>
    <x v="375"/>
    <x v="0"/>
    <s v="100001542"/>
    <s v=""/>
    <d v="2020-09-25T00:00:00"/>
    <x v="37"/>
    <s v="PC"/>
    <x v="36"/>
    <x v="124"/>
    <x v="441"/>
    <n v="125000"/>
  </r>
  <r>
    <x v="6"/>
    <x v="6"/>
    <x v="2"/>
    <x v="31"/>
    <x v="376"/>
    <x v="2"/>
    <s v="100001431"/>
    <s v=""/>
    <d v="2020-09-28T00:00:00"/>
    <x v="38"/>
    <s v="PC"/>
    <x v="0"/>
    <x v="53"/>
    <x v="442"/>
    <n v="30000"/>
  </r>
  <r>
    <x v="6"/>
    <x v="6"/>
    <x v="2"/>
    <x v="31"/>
    <x v="376"/>
    <x v="0"/>
    <s v="100001431"/>
    <s v=""/>
    <d v="2020-09-28T00:00:00"/>
    <x v="39"/>
    <s v="PC"/>
    <x v="0"/>
    <x v="53"/>
    <x v="443"/>
    <n v="250000"/>
  </r>
  <r>
    <x v="6"/>
    <x v="6"/>
    <x v="2"/>
    <x v="31"/>
    <x v="376"/>
    <x v="0"/>
    <s v="100001431"/>
    <s v=""/>
    <d v="2020-09-28T00:00:00"/>
    <x v="40"/>
    <s v="PC"/>
    <x v="0"/>
    <x v="125"/>
    <x v="443"/>
    <n v="220000"/>
  </r>
  <r>
    <x v="6"/>
    <x v="6"/>
    <x v="5"/>
    <x v="235"/>
    <x v="377"/>
    <x v="2"/>
    <s v="200008450"/>
    <s v=""/>
    <d v="2020-09-28T00:00:00"/>
    <x v="0"/>
    <s v="UO"/>
    <x v="0"/>
    <x v="43"/>
    <x v="146"/>
    <n v="1"/>
  </r>
  <r>
    <x v="6"/>
    <x v="6"/>
    <x v="0"/>
    <x v="236"/>
    <x v="378"/>
    <x v="2"/>
    <s v="100050937"/>
    <s v=""/>
    <d v="2020-09-29T00:00:00"/>
    <x v="0"/>
    <s v="PC"/>
    <x v="0"/>
    <x v="126"/>
    <x v="444"/>
    <n v="1"/>
  </r>
  <r>
    <x v="6"/>
    <x v="6"/>
    <x v="7"/>
    <x v="237"/>
    <x v="379"/>
    <x v="2"/>
    <s v="100043124"/>
    <s v=""/>
    <d v="2020-09-30T00:00:00"/>
    <x v="0"/>
    <s v="UO"/>
    <x v="0"/>
    <x v="53"/>
    <x v="445"/>
    <n v="1"/>
  </r>
  <r>
    <x v="6"/>
    <x v="6"/>
    <x v="3"/>
    <x v="236"/>
    <x v="380"/>
    <x v="2"/>
    <s v="100050937"/>
    <s v=""/>
    <d v="2020-10-05T00:00:00"/>
    <x v="0"/>
    <s v="PC"/>
    <x v="0"/>
    <x v="105"/>
    <x v="339"/>
    <n v="1"/>
  </r>
  <r>
    <x v="6"/>
    <x v="6"/>
    <x v="3"/>
    <x v="236"/>
    <x v="380"/>
    <x v="0"/>
    <s v="100050937"/>
    <s v=""/>
    <d v="2020-10-05T00:00:00"/>
    <x v="0"/>
    <s v="PC"/>
    <x v="0"/>
    <x v="105"/>
    <x v="446"/>
    <n v="1"/>
  </r>
  <r>
    <x v="6"/>
    <x v="6"/>
    <x v="3"/>
    <x v="236"/>
    <x v="380"/>
    <x v="1"/>
    <s v="100050937"/>
    <s v=""/>
    <d v="2020-10-05T00:00:00"/>
    <x v="0"/>
    <s v="PC"/>
    <x v="0"/>
    <x v="105"/>
    <x v="447"/>
    <n v="1"/>
  </r>
  <r>
    <x v="6"/>
    <x v="6"/>
    <x v="3"/>
    <x v="238"/>
    <x v="381"/>
    <x v="2"/>
    <s v="100009985"/>
    <s v=""/>
    <d v="2020-10-05T00:00:00"/>
    <x v="0"/>
    <s v="PC"/>
    <x v="0"/>
    <x v="105"/>
    <x v="448"/>
    <n v="1"/>
  </r>
  <r>
    <x v="6"/>
    <x v="6"/>
    <x v="3"/>
    <x v="238"/>
    <x v="381"/>
    <x v="0"/>
    <s v="100009985"/>
    <s v=""/>
    <d v="2020-10-05T00:00:00"/>
    <x v="0"/>
    <s v="PC"/>
    <x v="0"/>
    <x v="105"/>
    <x v="449"/>
    <n v="1"/>
  </r>
  <r>
    <x v="6"/>
    <x v="6"/>
    <x v="3"/>
    <x v="239"/>
    <x v="382"/>
    <x v="2"/>
    <s v="100007132"/>
    <s v=""/>
    <d v="2020-10-05T00:00:00"/>
    <x v="0"/>
    <s v="PC"/>
    <x v="0"/>
    <x v="105"/>
    <x v="450"/>
    <n v="1"/>
  </r>
  <r>
    <x v="6"/>
    <x v="6"/>
    <x v="3"/>
    <x v="239"/>
    <x v="382"/>
    <x v="0"/>
    <s v="100007132"/>
    <s v=""/>
    <d v="2020-10-05T00:00:00"/>
    <x v="0"/>
    <s v="PC"/>
    <x v="0"/>
    <x v="105"/>
    <x v="451"/>
    <n v="1"/>
  </r>
  <r>
    <x v="6"/>
    <x v="6"/>
    <x v="3"/>
    <x v="239"/>
    <x v="382"/>
    <x v="1"/>
    <s v="100007132"/>
    <s v=""/>
    <d v="2020-10-05T00:00:00"/>
    <x v="0"/>
    <s v="PC"/>
    <x v="0"/>
    <x v="105"/>
    <x v="451"/>
    <n v="1"/>
  </r>
  <r>
    <x v="6"/>
    <x v="6"/>
    <x v="3"/>
    <x v="239"/>
    <x v="382"/>
    <x v="3"/>
    <s v="100007132"/>
    <s v=""/>
    <d v="2020-10-05T00:00:00"/>
    <x v="0"/>
    <s v="PC"/>
    <x v="0"/>
    <x v="105"/>
    <x v="450"/>
    <n v="1"/>
  </r>
  <r>
    <x v="6"/>
    <x v="6"/>
    <x v="3"/>
    <x v="239"/>
    <x v="382"/>
    <x v="4"/>
    <s v="100007132"/>
    <s v=""/>
    <d v="2020-10-05T00:00:00"/>
    <x v="0"/>
    <s v="PC"/>
    <x v="0"/>
    <x v="105"/>
    <x v="452"/>
    <n v="1"/>
  </r>
  <r>
    <x v="6"/>
    <x v="6"/>
    <x v="3"/>
    <x v="239"/>
    <x v="382"/>
    <x v="5"/>
    <s v="100007132"/>
    <s v=""/>
    <d v="2020-11-05T00:00:00"/>
    <x v="0"/>
    <s v="PC"/>
    <x v="0"/>
    <x v="104"/>
    <x v="453"/>
    <n v="1"/>
  </r>
  <r>
    <x v="6"/>
    <x v="16"/>
    <x v="8"/>
    <x v="240"/>
    <x v="383"/>
    <x v="2"/>
    <s v="100047342"/>
    <s v=""/>
    <d v="2020-10-06T00:00:00"/>
    <x v="0"/>
    <s v="PC"/>
    <x v="0"/>
    <x v="54"/>
    <x v="253"/>
    <n v="1"/>
  </r>
  <r>
    <x v="6"/>
    <x v="6"/>
    <x v="2"/>
    <x v="241"/>
    <x v="384"/>
    <x v="2"/>
    <s v="200008247"/>
    <s v=""/>
    <d v="2020-10-06T00:00:00"/>
    <x v="41"/>
    <s v="PC"/>
    <x v="0"/>
    <x v="127"/>
    <x v="454"/>
    <n v="1300"/>
  </r>
  <r>
    <x v="6"/>
    <x v="6"/>
    <x v="2"/>
    <x v="241"/>
    <x v="384"/>
    <x v="2"/>
    <s v="200008247"/>
    <s v=""/>
    <d v="2020-10-06T00:00:00"/>
    <x v="34"/>
    <s v="PC"/>
    <x v="0"/>
    <x v="128"/>
    <x v="454"/>
    <n v="1000"/>
  </r>
  <r>
    <x v="6"/>
    <x v="6"/>
    <x v="2"/>
    <x v="241"/>
    <x v="384"/>
    <x v="2"/>
    <s v="200008247"/>
    <s v=""/>
    <d v="2020-10-06T00:00:00"/>
    <x v="42"/>
    <s v="PC"/>
    <x v="0"/>
    <x v="129"/>
    <x v="454"/>
    <n v="2000"/>
  </r>
  <r>
    <x v="6"/>
    <x v="6"/>
    <x v="2"/>
    <x v="241"/>
    <x v="384"/>
    <x v="2"/>
    <s v="200008247"/>
    <s v=""/>
    <d v="2020-10-06T00:00:00"/>
    <x v="43"/>
    <s v="PC"/>
    <x v="0"/>
    <x v="130"/>
    <x v="454"/>
    <n v="3000"/>
  </r>
  <r>
    <x v="6"/>
    <x v="6"/>
    <x v="2"/>
    <x v="242"/>
    <x v="385"/>
    <x v="2"/>
    <s v="100000872"/>
    <s v=""/>
    <d v="2020-10-06T00:00:00"/>
    <x v="5"/>
    <s v="PC"/>
    <x v="0"/>
    <x v="130"/>
    <x v="455"/>
    <n v="3"/>
  </r>
  <r>
    <x v="6"/>
    <x v="6"/>
    <x v="2"/>
    <x v="242"/>
    <x v="385"/>
    <x v="2"/>
    <s v="100000872"/>
    <s v=""/>
    <d v="2020-10-06T00:00:00"/>
    <x v="5"/>
    <s v="PC"/>
    <x v="0"/>
    <x v="131"/>
    <x v="455"/>
    <n v="3"/>
  </r>
  <r>
    <x v="6"/>
    <x v="6"/>
    <x v="2"/>
    <x v="242"/>
    <x v="385"/>
    <x v="0"/>
    <s v="100000872"/>
    <s v=""/>
    <d v="2020-10-06T00:00:00"/>
    <x v="26"/>
    <s v="PC"/>
    <x v="0"/>
    <x v="132"/>
    <x v="456"/>
    <n v="6"/>
  </r>
  <r>
    <x v="6"/>
    <x v="6"/>
    <x v="2"/>
    <x v="243"/>
    <x v="386"/>
    <x v="2"/>
    <s v="100003017"/>
    <s v=""/>
    <d v="2020-10-06T00:00:00"/>
    <x v="7"/>
    <s v="PC"/>
    <x v="0"/>
    <x v="133"/>
    <x v="457"/>
    <n v="1000000"/>
  </r>
  <r>
    <x v="6"/>
    <x v="6"/>
    <x v="2"/>
    <x v="243"/>
    <x v="386"/>
    <x v="2"/>
    <s v="100003017"/>
    <s v=""/>
    <d v="2020-10-06T00:00:00"/>
    <x v="44"/>
    <s v="PC"/>
    <x v="0"/>
    <x v="134"/>
    <x v="457"/>
    <n v="620000"/>
  </r>
  <r>
    <x v="6"/>
    <x v="6"/>
    <x v="2"/>
    <x v="243"/>
    <x v="386"/>
    <x v="2"/>
    <s v="100003017"/>
    <s v=""/>
    <d v="2020-10-06T00:00:00"/>
    <x v="10"/>
    <s v="PC"/>
    <x v="37"/>
    <x v="135"/>
    <x v="457"/>
    <n v="20000"/>
  </r>
  <r>
    <x v="6"/>
    <x v="6"/>
    <x v="2"/>
    <x v="243"/>
    <x v="386"/>
    <x v="0"/>
    <s v="100003017"/>
    <s v=""/>
    <d v="2020-10-29T00:00:00"/>
    <x v="37"/>
    <s v="PC"/>
    <x v="0"/>
    <x v="136"/>
    <x v="457"/>
    <n v="200000"/>
  </r>
  <r>
    <x v="6"/>
    <x v="6"/>
    <x v="2"/>
    <x v="243"/>
    <x v="386"/>
    <x v="0"/>
    <s v="100003017"/>
    <s v=""/>
    <d v="2020-10-29T00:00:00"/>
    <x v="37"/>
    <s v="PC"/>
    <x v="0"/>
    <x v="134"/>
    <x v="457"/>
    <n v="200000"/>
  </r>
  <r>
    <x v="6"/>
    <x v="6"/>
    <x v="2"/>
    <x v="243"/>
    <x v="386"/>
    <x v="0"/>
    <s v="100003017"/>
    <s v=""/>
    <d v="2020-10-29T00:00:00"/>
    <x v="45"/>
    <s v="PC"/>
    <x v="0"/>
    <x v="137"/>
    <x v="457"/>
    <n v="400000"/>
  </r>
  <r>
    <x v="6"/>
    <x v="6"/>
    <x v="2"/>
    <x v="243"/>
    <x v="387"/>
    <x v="2"/>
    <s v="100003017"/>
    <s v=""/>
    <d v="2020-10-06T00:00:00"/>
    <x v="10"/>
    <s v="PC"/>
    <x v="0"/>
    <x v="135"/>
    <x v="458"/>
    <n v="500000"/>
  </r>
  <r>
    <x v="6"/>
    <x v="6"/>
    <x v="2"/>
    <x v="243"/>
    <x v="387"/>
    <x v="2"/>
    <s v="100003017"/>
    <s v=""/>
    <d v="2020-10-06T00:00:00"/>
    <x v="37"/>
    <s v="PC"/>
    <x v="38"/>
    <x v="138"/>
    <x v="458"/>
    <n v="186000"/>
  </r>
  <r>
    <x v="6"/>
    <x v="6"/>
    <x v="2"/>
    <x v="243"/>
    <x v="387"/>
    <x v="0"/>
    <s v="100003017"/>
    <s v=""/>
    <d v="2020-10-19T00:00:00"/>
    <x v="10"/>
    <s v="PC"/>
    <x v="0"/>
    <x v="139"/>
    <x v="458"/>
    <n v="500000"/>
  </r>
  <r>
    <x v="6"/>
    <x v="6"/>
    <x v="2"/>
    <x v="234"/>
    <x v="388"/>
    <x v="2"/>
    <s v="100001542"/>
    <s v=""/>
    <d v="2020-10-06T00:00:00"/>
    <x v="9"/>
    <s v="PC"/>
    <x v="0"/>
    <x v="128"/>
    <x v="459"/>
    <n v="150000"/>
  </r>
  <r>
    <x v="6"/>
    <x v="6"/>
    <x v="2"/>
    <x v="234"/>
    <x v="388"/>
    <x v="2"/>
    <s v="100001542"/>
    <s v=""/>
    <d v="2020-10-06T00:00:00"/>
    <x v="9"/>
    <s v="PC"/>
    <x v="0"/>
    <x v="129"/>
    <x v="459"/>
    <n v="150000"/>
  </r>
  <r>
    <x v="6"/>
    <x v="6"/>
    <x v="2"/>
    <x v="244"/>
    <x v="389"/>
    <x v="2"/>
    <s v="100000780"/>
    <s v=""/>
    <d v="2020-10-06T00:00:00"/>
    <x v="3"/>
    <s v="PC"/>
    <x v="0"/>
    <x v="130"/>
    <x v="460"/>
    <n v="5"/>
  </r>
  <r>
    <x v="6"/>
    <x v="6"/>
    <x v="2"/>
    <x v="244"/>
    <x v="389"/>
    <x v="2"/>
    <s v="100000780"/>
    <s v=""/>
    <d v="2020-10-06T00:00:00"/>
    <x v="3"/>
    <s v="PC"/>
    <x v="0"/>
    <x v="130"/>
    <x v="460"/>
    <n v="5"/>
  </r>
  <r>
    <x v="6"/>
    <x v="6"/>
    <x v="2"/>
    <x v="244"/>
    <x v="389"/>
    <x v="1"/>
    <s v="100000780"/>
    <s v=""/>
    <d v="2020-10-06T00:00:00"/>
    <x v="46"/>
    <s v="PC"/>
    <x v="0"/>
    <x v="129"/>
    <x v="461"/>
    <n v="320"/>
  </r>
  <r>
    <x v="6"/>
    <x v="6"/>
    <x v="2"/>
    <x v="244"/>
    <x v="389"/>
    <x v="1"/>
    <s v="100000780"/>
    <s v=""/>
    <d v="2020-10-06T00:00:00"/>
    <x v="46"/>
    <s v="PC"/>
    <x v="0"/>
    <x v="130"/>
    <x v="461"/>
    <n v="320"/>
  </r>
  <r>
    <x v="6"/>
    <x v="6"/>
    <x v="2"/>
    <x v="244"/>
    <x v="389"/>
    <x v="1"/>
    <s v="100000780"/>
    <s v=""/>
    <d v="2020-10-06T00:00:00"/>
    <x v="46"/>
    <s v="PC"/>
    <x v="0"/>
    <x v="131"/>
    <x v="461"/>
    <n v="320"/>
  </r>
  <r>
    <x v="6"/>
    <x v="6"/>
    <x v="2"/>
    <x v="244"/>
    <x v="389"/>
    <x v="1"/>
    <s v="100000780"/>
    <s v=""/>
    <d v="2020-10-06T00:00:00"/>
    <x v="46"/>
    <s v="PC"/>
    <x v="0"/>
    <x v="140"/>
    <x v="461"/>
    <n v="320"/>
  </r>
  <r>
    <x v="6"/>
    <x v="6"/>
    <x v="2"/>
    <x v="244"/>
    <x v="389"/>
    <x v="1"/>
    <s v="100000780"/>
    <s v=""/>
    <d v="2020-10-06T00:00:00"/>
    <x v="46"/>
    <s v="PC"/>
    <x v="0"/>
    <x v="141"/>
    <x v="461"/>
    <n v="320"/>
  </r>
  <r>
    <x v="6"/>
    <x v="6"/>
    <x v="2"/>
    <x v="244"/>
    <x v="389"/>
    <x v="1"/>
    <s v="100000780"/>
    <s v=""/>
    <d v="2020-10-06T00:00:00"/>
    <x v="46"/>
    <s v="PC"/>
    <x v="0"/>
    <x v="142"/>
    <x v="461"/>
    <n v="320"/>
  </r>
  <r>
    <x v="6"/>
    <x v="6"/>
    <x v="2"/>
    <x v="244"/>
    <x v="389"/>
    <x v="1"/>
    <s v="100000780"/>
    <s v=""/>
    <d v="2020-10-06T00:00:00"/>
    <x v="46"/>
    <s v="PC"/>
    <x v="0"/>
    <x v="143"/>
    <x v="461"/>
    <n v="320"/>
  </r>
  <r>
    <x v="6"/>
    <x v="6"/>
    <x v="2"/>
    <x v="244"/>
    <x v="389"/>
    <x v="1"/>
    <s v="100000780"/>
    <s v=""/>
    <d v="2020-10-06T00:00:00"/>
    <x v="46"/>
    <s v="PC"/>
    <x v="0"/>
    <x v="144"/>
    <x v="461"/>
    <n v="320"/>
  </r>
  <r>
    <x v="6"/>
    <x v="6"/>
    <x v="2"/>
    <x v="244"/>
    <x v="389"/>
    <x v="1"/>
    <s v="100000780"/>
    <s v=""/>
    <d v="2020-10-06T00:00:00"/>
    <x v="46"/>
    <s v="PC"/>
    <x v="0"/>
    <x v="132"/>
    <x v="461"/>
    <n v="320"/>
  </r>
  <r>
    <x v="6"/>
    <x v="6"/>
    <x v="2"/>
    <x v="244"/>
    <x v="389"/>
    <x v="1"/>
    <s v="100000780"/>
    <s v=""/>
    <d v="2020-10-06T00:00:00"/>
    <x v="46"/>
    <s v="PC"/>
    <x v="0"/>
    <x v="145"/>
    <x v="461"/>
    <n v="320"/>
  </r>
  <r>
    <x v="6"/>
    <x v="6"/>
    <x v="2"/>
    <x v="244"/>
    <x v="389"/>
    <x v="1"/>
    <s v="100000780"/>
    <s v=""/>
    <d v="2020-10-06T00:00:00"/>
    <x v="46"/>
    <s v="PC"/>
    <x v="0"/>
    <x v="146"/>
    <x v="461"/>
    <n v="320"/>
  </r>
  <r>
    <x v="6"/>
    <x v="6"/>
    <x v="2"/>
    <x v="244"/>
    <x v="389"/>
    <x v="1"/>
    <s v="100000780"/>
    <s v=""/>
    <d v="2020-10-06T00:00:00"/>
    <x v="46"/>
    <s v="PC"/>
    <x v="0"/>
    <x v="147"/>
    <x v="461"/>
    <n v="320"/>
  </r>
  <r>
    <x v="6"/>
    <x v="6"/>
    <x v="2"/>
    <x v="244"/>
    <x v="389"/>
    <x v="1"/>
    <s v="100000780"/>
    <s v=""/>
    <d v="2020-10-06T00:00:00"/>
    <x v="47"/>
    <s v="PC"/>
    <x v="0"/>
    <x v="148"/>
    <x v="461"/>
    <n v="160"/>
  </r>
  <r>
    <x v="6"/>
    <x v="6"/>
    <x v="2"/>
    <x v="31"/>
    <x v="390"/>
    <x v="2"/>
    <s v="100001431"/>
    <s v=""/>
    <d v="2020-10-06T00:00:00"/>
    <x v="36"/>
    <s v="PC"/>
    <x v="0"/>
    <x v="130"/>
    <x v="462"/>
    <n v="100000"/>
  </r>
  <r>
    <x v="6"/>
    <x v="6"/>
    <x v="2"/>
    <x v="31"/>
    <x v="390"/>
    <x v="2"/>
    <s v="100001431"/>
    <s v=""/>
    <d v="2020-10-06T00:00:00"/>
    <x v="9"/>
    <s v="PC"/>
    <x v="0"/>
    <x v="140"/>
    <x v="462"/>
    <n v="150000"/>
  </r>
  <r>
    <x v="6"/>
    <x v="6"/>
    <x v="2"/>
    <x v="31"/>
    <x v="390"/>
    <x v="2"/>
    <s v="100001431"/>
    <s v=""/>
    <d v="2020-10-06T00:00:00"/>
    <x v="48"/>
    <s v="PC"/>
    <x v="0"/>
    <x v="144"/>
    <x v="462"/>
    <n v="1250000"/>
  </r>
  <r>
    <x v="6"/>
    <x v="6"/>
    <x v="2"/>
    <x v="245"/>
    <x v="391"/>
    <x v="2"/>
    <s v="100000667"/>
    <s v=""/>
    <d v="2020-10-06T00:00:00"/>
    <x v="26"/>
    <s v="PC"/>
    <x v="0"/>
    <x v="138"/>
    <x v="463"/>
    <n v="6"/>
  </r>
  <r>
    <x v="6"/>
    <x v="6"/>
    <x v="2"/>
    <x v="245"/>
    <x v="391"/>
    <x v="0"/>
    <s v="100000667"/>
    <s v=""/>
    <d v="2020-10-06T00:00:00"/>
    <x v="5"/>
    <s v="PC"/>
    <x v="0"/>
    <x v="138"/>
    <x v="464"/>
    <n v="3"/>
  </r>
  <r>
    <x v="6"/>
    <x v="6"/>
    <x v="2"/>
    <x v="245"/>
    <x v="391"/>
    <x v="1"/>
    <s v="100000667"/>
    <s v=""/>
    <d v="2020-10-06T00:00:00"/>
    <x v="33"/>
    <s v="PC"/>
    <x v="0"/>
    <x v="138"/>
    <x v="465"/>
    <n v="30"/>
  </r>
  <r>
    <x v="6"/>
    <x v="6"/>
    <x v="2"/>
    <x v="246"/>
    <x v="392"/>
    <x v="2"/>
    <s v="100050676"/>
    <s v=""/>
    <d v="2020-10-06T00:00:00"/>
    <x v="49"/>
    <s v="PC"/>
    <x v="39"/>
    <x v="127"/>
    <x v="458"/>
    <n v="0"/>
  </r>
  <r>
    <x v="6"/>
    <x v="6"/>
    <x v="2"/>
    <x v="247"/>
    <x v="393"/>
    <x v="2"/>
    <s v="100001024"/>
    <s v=""/>
    <d v="2020-10-06T00:00:00"/>
    <x v="50"/>
    <s v="PC"/>
    <x v="0"/>
    <x v="127"/>
    <x v="466"/>
    <n v="1500"/>
  </r>
  <r>
    <x v="6"/>
    <x v="6"/>
    <x v="2"/>
    <x v="247"/>
    <x v="394"/>
    <x v="2"/>
    <s v="100001024"/>
    <s v=""/>
    <d v="2020-10-06T00:00:00"/>
    <x v="51"/>
    <s v="PC"/>
    <x v="0"/>
    <x v="127"/>
    <x v="467"/>
    <n v="2100"/>
  </r>
  <r>
    <x v="6"/>
    <x v="6"/>
    <x v="2"/>
    <x v="247"/>
    <x v="395"/>
    <x v="2"/>
    <s v="100001024"/>
    <s v=""/>
    <d v="2020-10-06T00:00:00"/>
    <x v="26"/>
    <s v="PC"/>
    <x v="0"/>
    <x v="133"/>
    <x v="468"/>
    <n v="6"/>
  </r>
  <r>
    <x v="6"/>
    <x v="6"/>
    <x v="2"/>
    <x v="248"/>
    <x v="396"/>
    <x v="2"/>
    <s v="100000350"/>
    <s v=""/>
    <d v="2020-10-06T00:00:00"/>
    <x v="32"/>
    <s v="PC"/>
    <x v="0"/>
    <x v="149"/>
    <x v="469"/>
    <n v="4"/>
  </r>
  <r>
    <x v="6"/>
    <x v="6"/>
    <x v="2"/>
    <x v="248"/>
    <x v="396"/>
    <x v="2"/>
    <s v="100000350"/>
    <s v=""/>
    <d v="2020-10-06T00:00:00"/>
    <x v="26"/>
    <s v="PC"/>
    <x v="0"/>
    <x v="150"/>
    <x v="469"/>
    <n v="6"/>
  </r>
  <r>
    <x v="6"/>
    <x v="6"/>
    <x v="2"/>
    <x v="248"/>
    <x v="397"/>
    <x v="2"/>
    <s v="100000350"/>
    <s v=""/>
    <d v="2020-10-06T00:00:00"/>
    <x v="43"/>
    <s v="PC"/>
    <x v="0"/>
    <x v="149"/>
    <x v="470"/>
    <n v="3000"/>
  </r>
  <r>
    <x v="6"/>
    <x v="6"/>
    <x v="2"/>
    <x v="249"/>
    <x v="398"/>
    <x v="2"/>
    <s v="100001215"/>
    <s v=""/>
    <d v="2020-10-06T00:00:00"/>
    <x v="3"/>
    <s v="PC"/>
    <x v="0"/>
    <x v="135"/>
    <x v="471"/>
    <n v="5"/>
  </r>
  <r>
    <x v="6"/>
    <x v="6"/>
    <x v="2"/>
    <x v="249"/>
    <x v="399"/>
    <x v="2"/>
    <s v="100001215"/>
    <s v=""/>
    <d v="2020-10-06T00:00:00"/>
    <x v="3"/>
    <s v="PC"/>
    <x v="0"/>
    <x v="133"/>
    <x v="472"/>
    <n v="5"/>
  </r>
  <r>
    <x v="6"/>
    <x v="6"/>
    <x v="2"/>
    <x v="249"/>
    <x v="400"/>
    <x v="2"/>
    <s v="100001215"/>
    <s v=""/>
    <d v="2020-10-06T00:00:00"/>
    <x v="8"/>
    <s v="PC"/>
    <x v="0"/>
    <x v="133"/>
    <x v="473"/>
    <n v="10"/>
  </r>
  <r>
    <x v="6"/>
    <x v="6"/>
    <x v="2"/>
    <x v="250"/>
    <x v="401"/>
    <x v="2"/>
    <s v="100050589"/>
    <s v=""/>
    <d v="2020-10-06T00:00:00"/>
    <x v="45"/>
    <s v="PC"/>
    <x v="0"/>
    <x v="149"/>
    <x v="291"/>
    <n v="400000"/>
  </r>
  <r>
    <x v="6"/>
    <x v="6"/>
    <x v="2"/>
    <x v="250"/>
    <x v="401"/>
    <x v="0"/>
    <s v="100050589"/>
    <s v=""/>
    <d v="2020-10-29T00:00:00"/>
    <x v="9"/>
    <s v="PC"/>
    <x v="0"/>
    <x v="143"/>
    <x v="291"/>
    <n v="150000"/>
  </r>
  <r>
    <x v="6"/>
    <x v="6"/>
    <x v="2"/>
    <x v="250"/>
    <x v="401"/>
    <x v="0"/>
    <s v="100050589"/>
    <s v=""/>
    <d v="2020-10-29T00:00:00"/>
    <x v="9"/>
    <s v="PC"/>
    <x v="0"/>
    <x v="144"/>
    <x v="291"/>
    <n v="150000"/>
  </r>
  <r>
    <x v="6"/>
    <x v="6"/>
    <x v="2"/>
    <x v="250"/>
    <x v="401"/>
    <x v="0"/>
    <s v="100050589"/>
    <s v=""/>
    <d v="2020-10-29T00:00:00"/>
    <x v="36"/>
    <s v="PC"/>
    <x v="0"/>
    <x v="132"/>
    <x v="291"/>
    <n v="100000"/>
  </r>
  <r>
    <x v="6"/>
    <x v="6"/>
    <x v="2"/>
    <x v="250"/>
    <x v="401"/>
    <x v="0"/>
    <s v="100050589"/>
    <s v=""/>
    <d v="2020-10-29T00:00:00"/>
    <x v="36"/>
    <s v="PC"/>
    <x v="0"/>
    <x v="145"/>
    <x v="291"/>
    <n v="100000"/>
  </r>
  <r>
    <x v="4"/>
    <x v="4"/>
    <x v="2"/>
    <x v="218"/>
    <x v="402"/>
    <x v="2"/>
    <s v="600000646"/>
    <s v=""/>
    <d v="2020-10-08T00:00:00"/>
    <x v="0"/>
    <s v="PC"/>
    <x v="0"/>
    <x v="151"/>
    <x v="414"/>
    <n v="1"/>
  </r>
  <r>
    <x v="15"/>
    <x v="21"/>
    <x v="7"/>
    <x v="251"/>
    <x v="403"/>
    <x v="2"/>
    <s v="GE100"/>
    <s v=""/>
    <d v="2020-10-16T00:00:00"/>
    <x v="0"/>
    <s v="UO"/>
    <x v="0"/>
    <x v="152"/>
    <x v="474"/>
    <n v="1"/>
  </r>
  <r>
    <x v="6"/>
    <x v="16"/>
    <x v="8"/>
    <x v="252"/>
    <x v="404"/>
    <x v="2"/>
    <s v="100000674"/>
    <s v=""/>
    <d v="2020-10-19T00:00:00"/>
    <x v="7"/>
    <s v="PC"/>
    <x v="0"/>
    <x v="153"/>
    <x v="475"/>
    <n v="1000000"/>
  </r>
  <r>
    <x v="6"/>
    <x v="8"/>
    <x v="1"/>
    <x v="253"/>
    <x v="405"/>
    <x v="2"/>
    <s v="100018790"/>
    <s v=""/>
    <d v="2020-10-21T00:00:00"/>
    <x v="52"/>
    <s v="PC"/>
    <x v="0"/>
    <x v="154"/>
    <x v="476"/>
    <n v="7"/>
  </r>
  <r>
    <x v="6"/>
    <x v="8"/>
    <x v="1"/>
    <x v="253"/>
    <x v="405"/>
    <x v="0"/>
    <s v="100018790"/>
    <s v=""/>
    <d v="2020-10-21T00:00:00"/>
    <x v="52"/>
    <s v="PC"/>
    <x v="0"/>
    <x v="154"/>
    <x v="477"/>
    <n v="7"/>
  </r>
  <r>
    <x v="6"/>
    <x v="8"/>
    <x v="1"/>
    <x v="253"/>
    <x v="405"/>
    <x v="1"/>
    <s v="100018790"/>
    <s v=""/>
    <d v="2020-10-21T00:00:00"/>
    <x v="52"/>
    <s v="PC"/>
    <x v="0"/>
    <x v="154"/>
    <x v="478"/>
    <n v="7"/>
  </r>
  <r>
    <x v="6"/>
    <x v="8"/>
    <x v="1"/>
    <x v="253"/>
    <x v="405"/>
    <x v="3"/>
    <s v="100018790"/>
    <s v=""/>
    <d v="2020-10-21T00:00:00"/>
    <x v="52"/>
    <s v="PC"/>
    <x v="0"/>
    <x v="154"/>
    <x v="479"/>
    <n v="7"/>
  </r>
  <r>
    <x v="6"/>
    <x v="8"/>
    <x v="1"/>
    <x v="253"/>
    <x v="405"/>
    <x v="4"/>
    <s v="100018790"/>
    <s v=""/>
    <d v="2020-10-21T00:00:00"/>
    <x v="52"/>
    <s v="PC"/>
    <x v="0"/>
    <x v="154"/>
    <x v="480"/>
    <n v="7"/>
  </r>
  <r>
    <x v="6"/>
    <x v="6"/>
    <x v="3"/>
    <x v="254"/>
    <x v="406"/>
    <x v="2"/>
    <s v="100051589"/>
    <s v=""/>
    <d v="2020-10-22T00:00:00"/>
    <x v="0"/>
    <s v="PC"/>
    <x v="0"/>
    <x v="103"/>
    <x v="481"/>
    <n v="1"/>
  </r>
  <r>
    <x v="6"/>
    <x v="6"/>
    <x v="2"/>
    <x v="255"/>
    <x v="407"/>
    <x v="2"/>
    <s v="100016279"/>
    <s v=""/>
    <d v="2020-10-22T00:00:00"/>
    <x v="53"/>
    <s v="PC"/>
    <x v="0"/>
    <x v="103"/>
    <x v="482"/>
    <n v="4000"/>
  </r>
  <r>
    <x v="6"/>
    <x v="6"/>
    <x v="2"/>
    <x v="256"/>
    <x v="408"/>
    <x v="2"/>
    <s v="200008515"/>
    <s v=""/>
    <d v="2020-10-22T00:00:00"/>
    <x v="53"/>
    <s v="PC"/>
    <x v="0"/>
    <x v="103"/>
    <x v="483"/>
    <n v="4000"/>
  </r>
  <r>
    <x v="6"/>
    <x v="6"/>
    <x v="2"/>
    <x v="245"/>
    <x v="409"/>
    <x v="2"/>
    <s v="100000667"/>
    <s v=""/>
    <d v="2020-10-23T00:00:00"/>
    <x v="32"/>
    <s v="PC"/>
    <x v="0"/>
    <x v="155"/>
    <x v="484"/>
    <n v="4"/>
  </r>
  <r>
    <x v="6"/>
    <x v="6"/>
    <x v="2"/>
    <x v="245"/>
    <x v="410"/>
    <x v="2"/>
    <s v="100000667"/>
    <s v=""/>
    <d v="2020-10-23T00:00:00"/>
    <x v="52"/>
    <s v="PC"/>
    <x v="0"/>
    <x v="155"/>
    <x v="485"/>
    <n v="7"/>
  </r>
  <r>
    <x v="6"/>
    <x v="6"/>
    <x v="2"/>
    <x v="245"/>
    <x v="410"/>
    <x v="0"/>
    <s v="100000667"/>
    <s v=""/>
    <d v="2020-10-23T00:00:00"/>
    <x v="52"/>
    <s v="PC"/>
    <x v="0"/>
    <x v="155"/>
    <x v="486"/>
    <n v="7"/>
  </r>
  <r>
    <x v="6"/>
    <x v="6"/>
    <x v="2"/>
    <x v="245"/>
    <x v="410"/>
    <x v="1"/>
    <s v="100000667"/>
    <s v=""/>
    <d v="2020-10-23T00:00:00"/>
    <x v="52"/>
    <s v="PC"/>
    <x v="0"/>
    <x v="155"/>
    <x v="487"/>
    <n v="7"/>
  </r>
  <r>
    <x v="6"/>
    <x v="6"/>
    <x v="2"/>
    <x v="245"/>
    <x v="411"/>
    <x v="2"/>
    <s v="100000667"/>
    <s v=""/>
    <d v="2020-10-23T00:00:00"/>
    <x v="8"/>
    <s v="PC"/>
    <x v="0"/>
    <x v="155"/>
    <x v="484"/>
    <n v="10"/>
  </r>
  <r>
    <x v="6"/>
    <x v="6"/>
    <x v="2"/>
    <x v="245"/>
    <x v="412"/>
    <x v="2"/>
    <s v="100000667"/>
    <s v=""/>
    <d v="2020-10-23T00:00:00"/>
    <x v="32"/>
    <s v="PC"/>
    <x v="0"/>
    <x v="155"/>
    <x v="488"/>
    <n v="4"/>
  </r>
  <r>
    <x v="6"/>
    <x v="6"/>
    <x v="2"/>
    <x v="245"/>
    <x v="412"/>
    <x v="0"/>
    <s v="100000667"/>
    <s v=""/>
    <d v="2020-10-23T00:00:00"/>
    <x v="6"/>
    <s v="PC"/>
    <x v="0"/>
    <x v="155"/>
    <x v="489"/>
    <n v="2"/>
  </r>
  <r>
    <x v="6"/>
    <x v="6"/>
    <x v="2"/>
    <x v="245"/>
    <x v="412"/>
    <x v="1"/>
    <s v="100000667"/>
    <s v=""/>
    <d v="2020-10-23T00:00:00"/>
    <x v="6"/>
    <s v="PC"/>
    <x v="0"/>
    <x v="155"/>
    <x v="490"/>
    <n v="2"/>
  </r>
  <r>
    <x v="6"/>
    <x v="6"/>
    <x v="2"/>
    <x v="245"/>
    <x v="412"/>
    <x v="3"/>
    <s v="100000667"/>
    <s v=""/>
    <d v="2020-10-23T00:00:00"/>
    <x v="6"/>
    <s v="PC"/>
    <x v="0"/>
    <x v="155"/>
    <x v="491"/>
    <n v="2"/>
  </r>
  <r>
    <x v="15"/>
    <x v="21"/>
    <x v="5"/>
    <x v="257"/>
    <x v="413"/>
    <x v="2"/>
    <s v="GE100"/>
    <s v=""/>
    <d v="2020-10-23T00:00:00"/>
    <x v="0"/>
    <s v="UO"/>
    <x v="0"/>
    <x v="155"/>
    <x v="492"/>
    <n v="1"/>
  </r>
  <r>
    <x v="2"/>
    <x v="2"/>
    <x v="2"/>
    <x v="257"/>
    <x v="414"/>
    <x v="2"/>
    <s v="500001348"/>
    <s v=""/>
    <d v="2020-10-25T00:00:00"/>
    <x v="0"/>
    <s v="PC"/>
    <x v="0"/>
    <x v="130"/>
    <x v="493"/>
    <n v="1"/>
  </r>
  <r>
    <x v="2"/>
    <x v="2"/>
    <x v="2"/>
    <x v="257"/>
    <x v="415"/>
    <x v="2"/>
    <s v="400005136"/>
    <s v=""/>
    <d v="2020-10-25T00:00:00"/>
    <x v="0"/>
    <s v="PC"/>
    <x v="0"/>
    <x v="130"/>
    <x v="494"/>
    <n v="1"/>
  </r>
  <r>
    <x v="2"/>
    <x v="2"/>
    <x v="2"/>
    <x v="257"/>
    <x v="416"/>
    <x v="2"/>
    <s v="700002712"/>
    <s v=""/>
    <d v="2020-10-25T00:00:00"/>
    <x v="0"/>
    <s v="PC"/>
    <x v="0"/>
    <x v="130"/>
    <x v="495"/>
    <n v="1"/>
  </r>
  <r>
    <x v="2"/>
    <x v="2"/>
    <x v="2"/>
    <x v="257"/>
    <x v="417"/>
    <x v="2"/>
    <s v="400003980"/>
    <s v=""/>
    <d v="2020-10-25T00:00:00"/>
    <x v="0"/>
    <s v="PC"/>
    <x v="0"/>
    <x v="130"/>
    <x v="496"/>
    <n v="1"/>
  </r>
  <r>
    <x v="2"/>
    <x v="2"/>
    <x v="2"/>
    <x v="257"/>
    <x v="418"/>
    <x v="2"/>
    <s v="500000733"/>
    <s v=""/>
    <d v="2020-10-25T00:00:00"/>
    <x v="0"/>
    <s v="PC"/>
    <x v="0"/>
    <x v="130"/>
    <x v="497"/>
    <n v="1"/>
  </r>
  <r>
    <x v="2"/>
    <x v="2"/>
    <x v="2"/>
    <x v="257"/>
    <x v="419"/>
    <x v="2"/>
    <s v="500000058"/>
    <s v=""/>
    <d v="2020-10-25T00:00:00"/>
    <x v="0"/>
    <s v="PC"/>
    <x v="0"/>
    <x v="130"/>
    <x v="498"/>
    <n v="1"/>
  </r>
  <r>
    <x v="2"/>
    <x v="2"/>
    <x v="2"/>
    <x v="257"/>
    <x v="420"/>
    <x v="2"/>
    <s v="500001355"/>
    <s v=""/>
    <d v="2020-10-25T00:00:00"/>
    <x v="0"/>
    <s v="PC"/>
    <x v="0"/>
    <x v="130"/>
    <x v="499"/>
    <n v="1"/>
  </r>
  <r>
    <x v="2"/>
    <x v="2"/>
    <x v="2"/>
    <x v="257"/>
    <x v="421"/>
    <x v="2"/>
    <s v="500000657"/>
    <s v=""/>
    <d v="2020-10-25T00:00:00"/>
    <x v="0"/>
    <s v="PC"/>
    <x v="0"/>
    <x v="130"/>
    <x v="500"/>
    <n v="1"/>
  </r>
  <r>
    <x v="2"/>
    <x v="2"/>
    <x v="2"/>
    <x v="257"/>
    <x v="422"/>
    <x v="2"/>
    <s v="500001349"/>
    <s v=""/>
    <d v="2020-10-25T00:00:00"/>
    <x v="0"/>
    <s v="UO"/>
    <x v="0"/>
    <x v="130"/>
    <x v="501"/>
    <n v="1"/>
  </r>
  <r>
    <x v="2"/>
    <x v="2"/>
    <x v="2"/>
    <x v="257"/>
    <x v="423"/>
    <x v="2"/>
    <s v="500000560"/>
    <s v=""/>
    <d v="2020-10-25T00:00:00"/>
    <x v="0"/>
    <s v="UO"/>
    <x v="0"/>
    <x v="130"/>
    <x v="502"/>
    <n v="1"/>
  </r>
  <r>
    <x v="2"/>
    <x v="2"/>
    <x v="2"/>
    <x v="257"/>
    <x v="424"/>
    <x v="2"/>
    <s v="500003507"/>
    <s v=""/>
    <d v="2020-10-25T00:00:00"/>
    <x v="0"/>
    <s v="UO"/>
    <x v="0"/>
    <x v="130"/>
    <x v="503"/>
    <n v="1"/>
  </r>
  <r>
    <x v="2"/>
    <x v="2"/>
    <x v="2"/>
    <x v="257"/>
    <x v="425"/>
    <x v="2"/>
    <s v="500002856"/>
    <s v=""/>
    <d v="2020-10-25T00:00:00"/>
    <x v="0"/>
    <s v="UO"/>
    <x v="0"/>
    <x v="130"/>
    <x v="504"/>
    <n v="1"/>
  </r>
  <r>
    <x v="2"/>
    <x v="2"/>
    <x v="2"/>
    <x v="257"/>
    <x v="426"/>
    <x v="2"/>
    <s v="500024174"/>
    <s v=""/>
    <d v="2020-10-25T00:00:00"/>
    <x v="0"/>
    <s v="UO"/>
    <x v="0"/>
    <x v="130"/>
    <x v="505"/>
    <n v="1"/>
  </r>
  <r>
    <x v="2"/>
    <x v="2"/>
    <x v="2"/>
    <x v="257"/>
    <x v="427"/>
    <x v="2"/>
    <s v="500000745"/>
    <s v=""/>
    <d v="2020-10-25T00:00:00"/>
    <x v="0"/>
    <s v="UO"/>
    <x v="0"/>
    <x v="130"/>
    <x v="506"/>
    <n v="1"/>
  </r>
  <r>
    <x v="2"/>
    <x v="2"/>
    <x v="2"/>
    <x v="257"/>
    <x v="428"/>
    <x v="2"/>
    <s v="500000058"/>
    <s v=""/>
    <d v="2020-10-25T00:00:00"/>
    <x v="0"/>
    <s v="UO"/>
    <x v="0"/>
    <x v="130"/>
    <x v="507"/>
    <n v="1"/>
  </r>
  <r>
    <x v="2"/>
    <x v="2"/>
    <x v="2"/>
    <x v="257"/>
    <x v="429"/>
    <x v="2"/>
    <s v="500001998"/>
    <s v=""/>
    <d v="2020-10-25T00:00:00"/>
    <x v="0"/>
    <s v="UO"/>
    <x v="0"/>
    <x v="130"/>
    <x v="508"/>
    <n v="1"/>
  </r>
  <r>
    <x v="2"/>
    <x v="2"/>
    <x v="2"/>
    <x v="257"/>
    <x v="430"/>
    <x v="2"/>
    <s v="500019670"/>
    <s v=""/>
    <d v="2020-10-25T00:00:00"/>
    <x v="0"/>
    <s v="UO"/>
    <x v="0"/>
    <x v="130"/>
    <x v="509"/>
    <n v="1"/>
  </r>
  <r>
    <x v="2"/>
    <x v="2"/>
    <x v="2"/>
    <x v="257"/>
    <x v="431"/>
    <x v="2"/>
    <s v="500001355"/>
    <s v=""/>
    <d v="2020-10-25T00:00:00"/>
    <x v="0"/>
    <s v="UO"/>
    <x v="0"/>
    <x v="130"/>
    <x v="510"/>
    <n v="1"/>
  </r>
  <r>
    <x v="2"/>
    <x v="2"/>
    <x v="2"/>
    <x v="257"/>
    <x v="432"/>
    <x v="2"/>
    <s v="500002930"/>
    <s v=""/>
    <d v="2020-10-25T00:00:00"/>
    <x v="0"/>
    <s v="UO"/>
    <x v="0"/>
    <x v="130"/>
    <x v="511"/>
    <n v="1"/>
  </r>
  <r>
    <x v="2"/>
    <x v="2"/>
    <x v="2"/>
    <x v="257"/>
    <x v="433"/>
    <x v="2"/>
    <s v="500019434"/>
    <s v=""/>
    <d v="2020-10-25T00:00:00"/>
    <x v="0"/>
    <s v="UO"/>
    <x v="0"/>
    <x v="130"/>
    <x v="512"/>
    <n v="1"/>
  </r>
  <r>
    <x v="2"/>
    <x v="2"/>
    <x v="2"/>
    <x v="257"/>
    <x v="434"/>
    <x v="2"/>
    <s v="500003663"/>
    <s v=""/>
    <d v="2020-10-25T00:00:00"/>
    <x v="0"/>
    <s v="UO"/>
    <x v="0"/>
    <x v="130"/>
    <x v="513"/>
    <n v="1"/>
  </r>
  <r>
    <x v="2"/>
    <x v="2"/>
    <x v="2"/>
    <x v="257"/>
    <x v="435"/>
    <x v="2"/>
    <s v="700002719"/>
    <s v=""/>
    <d v="2020-10-25T00:00:00"/>
    <x v="0"/>
    <s v="UO"/>
    <x v="0"/>
    <x v="130"/>
    <x v="514"/>
    <n v="1"/>
  </r>
  <r>
    <x v="2"/>
    <x v="2"/>
    <x v="2"/>
    <x v="257"/>
    <x v="436"/>
    <x v="2"/>
    <s v="500000058"/>
    <s v=""/>
    <d v="2020-10-25T00:00:00"/>
    <x v="0"/>
    <s v="PC"/>
    <x v="0"/>
    <x v="130"/>
    <x v="515"/>
    <n v="1"/>
  </r>
  <r>
    <x v="2"/>
    <x v="2"/>
    <x v="2"/>
    <x v="257"/>
    <x v="437"/>
    <x v="2"/>
    <s v="100049559"/>
    <s v=""/>
    <d v="2020-10-25T00:00:00"/>
    <x v="0"/>
    <s v="UO"/>
    <x v="0"/>
    <x v="107"/>
    <x v="516"/>
    <n v="1"/>
  </r>
  <r>
    <x v="2"/>
    <x v="2"/>
    <x v="2"/>
    <x v="257"/>
    <x v="438"/>
    <x v="2"/>
    <s v="500001349"/>
    <s v=""/>
    <d v="2020-10-25T00:00:00"/>
    <x v="0"/>
    <s v="UO"/>
    <x v="0"/>
    <x v="130"/>
    <x v="517"/>
    <n v="1"/>
  </r>
  <r>
    <x v="2"/>
    <x v="2"/>
    <x v="2"/>
    <x v="257"/>
    <x v="439"/>
    <x v="2"/>
    <s v="500000610"/>
    <s v=""/>
    <d v="2020-10-25T00:00:00"/>
    <x v="0"/>
    <s v="UO"/>
    <x v="0"/>
    <x v="130"/>
    <x v="518"/>
    <n v="1"/>
  </r>
  <r>
    <x v="2"/>
    <x v="2"/>
    <x v="2"/>
    <x v="257"/>
    <x v="440"/>
    <x v="2"/>
    <s v="500000219"/>
    <s v=""/>
    <d v="2020-10-25T00:00:00"/>
    <x v="0"/>
    <s v="UO"/>
    <x v="0"/>
    <x v="107"/>
    <x v="519"/>
    <n v="1"/>
  </r>
  <r>
    <x v="2"/>
    <x v="2"/>
    <x v="2"/>
    <x v="257"/>
    <x v="441"/>
    <x v="2"/>
    <s v="400125710"/>
    <s v=""/>
    <d v="2020-10-25T00:00:00"/>
    <x v="0"/>
    <s v="UO"/>
    <x v="0"/>
    <x v="107"/>
    <x v="520"/>
    <n v="1"/>
  </r>
  <r>
    <x v="6"/>
    <x v="8"/>
    <x v="1"/>
    <x v="257"/>
    <x v="442"/>
    <x v="2"/>
    <s v="300001755"/>
    <s v=""/>
    <d v="2020-10-26T00:00:00"/>
    <x v="0"/>
    <s v="PC"/>
    <x v="0"/>
    <x v="152"/>
    <x v="521"/>
    <n v="1"/>
  </r>
  <r>
    <x v="15"/>
    <x v="21"/>
    <x v="6"/>
    <x v="258"/>
    <x v="443"/>
    <x v="2"/>
    <s v="GE100"/>
    <s v=""/>
    <d v="2020-10-27T00:00:00"/>
    <x v="0"/>
    <s v="UO"/>
    <x v="0"/>
    <x v="133"/>
    <x v="522"/>
    <n v="1"/>
  </r>
  <r>
    <x v="6"/>
    <x v="6"/>
    <x v="2"/>
    <x v="259"/>
    <x v="444"/>
    <x v="2"/>
    <s v="200008524"/>
    <s v=""/>
    <d v="2020-10-27T00:00:00"/>
    <x v="54"/>
    <s v="PC"/>
    <x v="0"/>
    <x v="150"/>
    <x v="523"/>
    <n v="50000"/>
  </r>
  <r>
    <x v="6"/>
    <x v="6"/>
    <x v="2"/>
    <x v="259"/>
    <x v="444"/>
    <x v="2"/>
    <s v="200008524"/>
    <s v=""/>
    <d v="2020-10-27T00:00:00"/>
    <x v="54"/>
    <s v="PC"/>
    <x v="0"/>
    <x v="136"/>
    <x v="523"/>
    <n v="50000"/>
  </r>
  <r>
    <x v="6"/>
    <x v="6"/>
    <x v="2"/>
    <x v="221"/>
    <x v="445"/>
    <x v="2"/>
    <s v="100014352"/>
    <s v=""/>
    <d v="2020-10-28T00:00:00"/>
    <x v="36"/>
    <s v="PC"/>
    <x v="0"/>
    <x v="133"/>
    <x v="524"/>
    <n v="100000"/>
  </r>
  <r>
    <x v="6"/>
    <x v="6"/>
    <x v="2"/>
    <x v="221"/>
    <x v="445"/>
    <x v="2"/>
    <s v="100014352"/>
    <s v=""/>
    <d v="2020-10-28T00:00:00"/>
    <x v="37"/>
    <s v="PC"/>
    <x v="0"/>
    <x v="140"/>
    <x v="524"/>
    <n v="200000"/>
  </r>
  <r>
    <x v="6"/>
    <x v="6"/>
    <x v="2"/>
    <x v="221"/>
    <x v="445"/>
    <x v="2"/>
    <s v="100014352"/>
    <s v=""/>
    <d v="2020-10-28T00:00:00"/>
    <x v="37"/>
    <s v="PC"/>
    <x v="0"/>
    <x v="141"/>
    <x v="524"/>
    <n v="200000"/>
  </r>
  <r>
    <x v="6"/>
    <x v="6"/>
    <x v="2"/>
    <x v="221"/>
    <x v="445"/>
    <x v="2"/>
    <s v="100014352"/>
    <s v=""/>
    <d v="2020-10-28T00:00:00"/>
    <x v="37"/>
    <s v="PC"/>
    <x v="0"/>
    <x v="142"/>
    <x v="524"/>
    <n v="200000"/>
  </r>
  <r>
    <x v="6"/>
    <x v="6"/>
    <x v="2"/>
    <x v="221"/>
    <x v="445"/>
    <x v="2"/>
    <s v="100014352"/>
    <s v=""/>
    <d v="2020-10-28T00:00:00"/>
    <x v="37"/>
    <s v="PC"/>
    <x v="0"/>
    <x v="143"/>
    <x v="524"/>
    <n v="200000"/>
  </r>
  <r>
    <x v="6"/>
    <x v="6"/>
    <x v="2"/>
    <x v="221"/>
    <x v="445"/>
    <x v="2"/>
    <s v="100014352"/>
    <s v=""/>
    <d v="2020-10-28T00:00:00"/>
    <x v="36"/>
    <s v="PC"/>
    <x v="0"/>
    <x v="144"/>
    <x v="524"/>
    <n v="100000"/>
  </r>
  <r>
    <x v="6"/>
    <x v="6"/>
    <x v="2"/>
    <x v="241"/>
    <x v="446"/>
    <x v="2"/>
    <s v="200008247"/>
    <s v=""/>
    <d v="2020-10-28T00:00:00"/>
    <x v="43"/>
    <s v="PC"/>
    <x v="0"/>
    <x v="143"/>
    <x v="525"/>
    <n v="3000"/>
  </r>
  <r>
    <x v="6"/>
    <x v="6"/>
    <x v="3"/>
    <x v="260"/>
    <x v="447"/>
    <x v="2"/>
    <s v="100051604"/>
    <s v=""/>
    <d v="2020-10-28T00:00:00"/>
    <x v="0"/>
    <s v="PC"/>
    <x v="0"/>
    <x v="114"/>
    <x v="526"/>
    <n v="1"/>
  </r>
  <r>
    <x v="6"/>
    <x v="6"/>
    <x v="3"/>
    <x v="260"/>
    <x v="447"/>
    <x v="0"/>
    <s v="100051604"/>
    <s v=""/>
    <d v="2020-10-28T00:00:00"/>
    <x v="0"/>
    <s v="PC"/>
    <x v="0"/>
    <x v="114"/>
    <x v="527"/>
    <n v="1"/>
  </r>
  <r>
    <x v="6"/>
    <x v="6"/>
    <x v="5"/>
    <x v="261"/>
    <x v="448"/>
    <x v="0"/>
    <s v="100033883"/>
    <s v=""/>
    <d v="2020-11-10T00:00:00"/>
    <x v="55"/>
    <s v="PC"/>
    <x v="40"/>
    <x v="156"/>
    <x v="528"/>
    <n v="0"/>
  </r>
  <r>
    <x v="6"/>
    <x v="6"/>
    <x v="9"/>
    <x v="262"/>
    <x v="449"/>
    <x v="2"/>
    <s v="700003447"/>
    <s v=""/>
    <d v="2020-10-30T00:00:00"/>
    <x v="0"/>
    <s v="PC"/>
    <x v="0"/>
    <x v="47"/>
    <x v="529"/>
    <n v="1"/>
  </r>
  <r>
    <x v="6"/>
    <x v="6"/>
    <x v="2"/>
    <x v="260"/>
    <x v="450"/>
    <x v="2"/>
    <s v="100051604"/>
    <s v=""/>
    <d v="2020-11-03T00:00:00"/>
    <x v="0"/>
    <s v="UO"/>
    <x v="0"/>
    <x v="157"/>
    <x v="530"/>
    <n v="1"/>
  </r>
  <r>
    <x v="6"/>
    <x v="6"/>
    <x v="2"/>
    <x v="246"/>
    <x v="451"/>
    <x v="2"/>
    <s v="100050676"/>
    <s v=""/>
    <d v="2020-11-03T00:00:00"/>
    <x v="56"/>
    <s v="PC"/>
    <x v="0"/>
    <x v="157"/>
    <x v="531"/>
    <n v="377000"/>
  </r>
  <r>
    <x v="6"/>
    <x v="6"/>
    <x v="2"/>
    <x v="246"/>
    <x v="451"/>
    <x v="0"/>
    <s v="100050676"/>
    <s v=""/>
    <d v="2020-11-03T00:00:00"/>
    <x v="0"/>
    <s v="PC"/>
    <x v="0"/>
    <x v="157"/>
    <x v="532"/>
    <n v="1"/>
  </r>
  <r>
    <x v="6"/>
    <x v="6"/>
    <x v="2"/>
    <x v="246"/>
    <x v="451"/>
    <x v="1"/>
    <s v="100050676"/>
    <s v=""/>
    <d v="2020-11-03T00:00:00"/>
    <x v="0"/>
    <s v="PC"/>
    <x v="0"/>
    <x v="157"/>
    <x v="533"/>
    <n v="1"/>
  </r>
  <r>
    <x v="6"/>
    <x v="6"/>
    <x v="2"/>
    <x v="246"/>
    <x v="451"/>
    <x v="3"/>
    <s v="100050676"/>
    <s v=""/>
    <d v="2020-11-03T00:00:00"/>
    <x v="26"/>
    <s v="PC"/>
    <x v="0"/>
    <x v="157"/>
    <x v="534"/>
    <n v="6"/>
  </r>
  <r>
    <x v="6"/>
    <x v="6"/>
    <x v="6"/>
    <x v="263"/>
    <x v="452"/>
    <x v="6"/>
    <s v="500027028"/>
    <s v=""/>
    <d v="2020-11-05T00:00:00"/>
    <x v="0"/>
    <s v="UO"/>
    <x v="0"/>
    <x v="104"/>
    <x v="535"/>
    <n v="1"/>
  </r>
  <r>
    <x v="6"/>
    <x v="8"/>
    <x v="6"/>
    <x v="217"/>
    <x v="453"/>
    <x v="2"/>
    <s v="100047342"/>
    <s v=""/>
    <d v="2020-11-03T00:00:00"/>
    <x v="0"/>
    <s v="PC"/>
    <x v="0"/>
    <x v="54"/>
    <x v="253"/>
    <n v="1"/>
  </r>
  <r>
    <x v="6"/>
    <x v="6"/>
    <x v="2"/>
    <x v="244"/>
    <x v="454"/>
    <x v="2"/>
    <s v="100000780"/>
    <s v=""/>
    <d v="2020-11-04T00:00:00"/>
    <x v="57"/>
    <s v="PC"/>
    <x v="0"/>
    <x v="125"/>
    <x v="536"/>
    <n v="20"/>
  </r>
  <r>
    <x v="6"/>
    <x v="6"/>
    <x v="2"/>
    <x v="264"/>
    <x v="455"/>
    <x v="2"/>
    <s v="200003576"/>
    <s v=""/>
    <d v="2020-11-05T00:00:00"/>
    <x v="58"/>
    <s v="PC"/>
    <x v="0"/>
    <x v="140"/>
    <x v="537"/>
    <n v="250"/>
  </r>
  <r>
    <x v="6"/>
    <x v="6"/>
    <x v="2"/>
    <x v="264"/>
    <x v="455"/>
    <x v="0"/>
    <s v="200003576"/>
    <s v=""/>
    <d v="2020-11-05T00:00:00"/>
    <x v="59"/>
    <s v="PC"/>
    <x v="0"/>
    <x v="140"/>
    <x v="538"/>
    <n v="75"/>
  </r>
  <r>
    <x v="6"/>
    <x v="6"/>
    <x v="2"/>
    <x v="200"/>
    <x v="456"/>
    <x v="2"/>
    <s v="100051133"/>
    <s v=""/>
    <d v="2020-11-05T00:00:00"/>
    <x v="0"/>
    <s v="UO"/>
    <x v="0"/>
    <x v="104"/>
    <x v="539"/>
    <n v="1"/>
  </r>
  <r>
    <x v="6"/>
    <x v="6"/>
    <x v="5"/>
    <x v="261"/>
    <x v="457"/>
    <x v="2"/>
    <s v="100033883"/>
    <s v=""/>
    <d v="2020-11-05T00:00:00"/>
    <x v="60"/>
    <s v="PC"/>
    <x v="0"/>
    <x v="104"/>
    <x v="540"/>
    <n v="15000"/>
  </r>
  <r>
    <x v="4"/>
    <x v="4"/>
    <x v="0"/>
    <x v="265"/>
    <x v="458"/>
    <x v="2"/>
    <s v="100000359"/>
    <s v=""/>
    <d v="2020-11-05T00:00:00"/>
    <x v="27"/>
    <s v="PC"/>
    <x v="0"/>
    <x v="136"/>
    <x v="541"/>
    <n v="100"/>
  </r>
  <r>
    <x v="4"/>
    <x v="4"/>
    <x v="0"/>
    <x v="265"/>
    <x v="458"/>
    <x v="0"/>
    <s v="100000359"/>
    <s v=""/>
    <d v="2020-11-05T00:00:00"/>
    <x v="27"/>
    <s v="PC"/>
    <x v="0"/>
    <x v="136"/>
    <x v="542"/>
    <n v="100"/>
  </r>
  <r>
    <x v="4"/>
    <x v="4"/>
    <x v="0"/>
    <x v="265"/>
    <x v="458"/>
    <x v="1"/>
    <s v="100000359"/>
    <s v=""/>
    <d v="2020-11-05T00:00:00"/>
    <x v="12"/>
    <s v="PC"/>
    <x v="0"/>
    <x v="136"/>
    <x v="543"/>
    <n v="50"/>
  </r>
  <r>
    <x v="12"/>
    <x v="22"/>
    <x v="0"/>
    <x v="266"/>
    <x v="459"/>
    <x v="2"/>
    <s v="500026933"/>
    <s v=""/>
    <d v="2020-11-05T00:00:00"/>
    <x v="0"/>
    <s v="UO"/>
    <x v="0"/>
    <x v="104"/>
    <x v="544"/>
    <n v="1"/>
  </r>
  <r>
    <x v="12"/>
    <x v="22"/>
    <x v="0"/>
    <x v="266"/>
    <x v="459"/>
    <x v="0"/>
    <s v="500026933"/>
    <s v=""/>
    <d v="2020-11-05T00:00:00"/>
    <x v="0"/>
    <s v="UO"/>
    <x v="0"/>
    <x v="104"/>
    <x v="545"/>
    <n v="1"/>
  </r>
  <r>
    <x v="12"/>
    <x v="22"/>
    <x v="0"/>
    <x v="266"/>
    <x v="459"/>
    <x v="1"/>
    <s v="500026933"/>
    <s v=""/>
    <d v="2020-11-05T00:00:00"/>
    <x v="0"/>
    <s v="UO"/>
    <x v="0"/>
    <x v="104"/>
    <x v="546"/>
    <n v="1"/>
  </r>
  <r>
    <x v="16"/>
    <x v="16"/>
    <x v="8"/>
    <x v="265"/>
    <x v="460"/>
    <x v="2"/>
    <s v="100001654"/>
    <s v=""/>
    <d v="2020-11-05T00:00:00"/>
    <x v="8"/>
    <s v="PC"/>
    <x v="0"/>
    <x v="104"/>
    <x v="547"/>
    <n v="10"/>
  </r>
  <r>
    <x v="16"/>
    <x v="16"/>
    <x v="8"/>
    <x v="265"/>
    <x v="460"/>
    <x v="0"/>
    <s v="100001654"/>
    <s v=""/>
    <d v="2020-11-05T00:00:00"/>
    <x v="6"/>
    <s v="PC"/>
    <x v="0"/>
    <x v="104"/>
    <x v="548"/>
    <n v="2"/>
  </r>
  <r>
    <x v="6"/>
    <x v="6"/>
    <x v="3"/>
    <x v="265"/>
    <x v="461"/>
    <x v="2"/>
    <s v="100007354"/>
    <s v=""/>
    <d v="2020-11-06T00:00:00"/>
    <x v="0"/>
    <s v="PC"/>
    <x v="0"/>
    <x v="150"/>
    <x v="549"/>
    <n v="1"/>
  </r>
  <r>
    <x v="17"/>
    <x v="16"/>
    <x v="8"/>
    <x v="265"/>
    <x v="462"/>
    <x v="2"/>
    <s v="100051638"/>
    <s v=""/>
    <d v="2020-11-06T00:00:00"/>
    <x v="0"/>
    <s v="PC"/>
    <x v="0"/>
    <x v="150"/>
    <x v="550"/>
    <n v="1"/>
  </r>
  <r>
    <x v="6"/>
    <x v="6"/>
    <x v="2"/>
    <x v="267"/>
    <x v="463"/>
    <x v="2"/>
    <s v="100036452"/>
    <s v=""/>
    <d v="2020-11-09T00:00:00"/>
    <x v="61"/>
    <s v="PC"/>
    <x v="0"/>
    <x v="108"/>
    <x v="551"/>
    <n v="38"/>
  </r>
  <r>
    <x v="6"/>
    <x v="6"/>
    <x v="2"/>
    <x v="267"/>
    <x v="463"/>
    <x v="0"/>
    <s v="100036452"/>
    <s v=""/>
    <d v="2020-11-09T00:00:00"/>
    <x v="26"/>
    <s v="PC"/>
    <x v="0"/>
    <x v="108"/>
    <x v="552"/>
    <n v="6"/>
  </r>
  <r>
    <x v="6"/>
    <x v="6"/>
    <x v="2"/>
    <x v="267"/>
    <x v="463"/>
    <x v="1"/>
    <s v="100036452"/>
    <s v=""/>
    <d v="2020-11-09T00:00:00"/>
    <x v="62"/>
    <s v="PC"/>
    <x v="0"/>
    <x v="108"/>
    <x v="553"/>
    <n v="0.8"/>
  </r>
  <r>
    <x v="17"/>
    <x v="16"/>
    <x v="8"/>
    <x v="265"/>
    <x v="464"/>
    <x v="2"/>
    <s v="600002057"/>
    <s v=""/>
    <d v="2020-11-13T00:00:00"/>
    <x v="0"/>
    <s v="UO"/>
    <x v="0"/>
    <x v="136"/>
    <x v="554"/>
    <n v="1"/>
  </r>
  <r>
    <x v="6"/>
    <x v="23"/>
    <x v="0"/>
    <x v="268"/>
    <x v="465"/>
    <x v="2"/>
    <s v="100049832"/>
    <s v=""/>
    <d v="2020-11-16T00:00:00"/>
    <x v="0"/>
    <s v="PC"/>
    <x v="0"/>
    <x v="158"/>
    <x v="555"/>
    <n v="1"/>
  </r>
  <r>
    <x v="6"/>
    <x v="6"/>
    <x v="2"/>
    <x v="265"/>
    <x v="466"/>
    <x v="2"/>
    <s v="100000667"/>
    <s v=""/>
    <d v="2020-11-16T00:00:00"/>
    <x v="10"/>
    <s v="PC"/>
    <x v="0"/>
    <x v="137"/>
    <x v="556"/>
    <n v="500000"/>
  </r>
  <r>
    <x v="6"/>
    <x v="6"/>
    <x v="2"/>
    <x v="265"/>
    <x v="467"/>
    <x v="2"/>
    <s v="100000667"/>
    <s v=""/>
    <d v="2020-11-17T00:00:00"/>
    <x v="63"/>
    <s v="PC"/>
    <x v="0"/>
    <x v="137"/>
    <x v="556"/>
    <n v="700"/>
  </r>
  <r>
    <x v="6"/>
    <x v="6"/>
    <x v="2"/>
    <x v="269"/>
    <x v="468"/>
    <x v="2"/>
    <s v="100042733"/>
    <s v=""/>
    <d v="2020-11-17T00:00:00"/>
    <x v="36"/>
    <s v="PC"/>
    <x v="0"/>
    <x v="103"/>
    <x v="557"/>
    <n v="10000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43">
  <r>
    <x v="0"/>
    <s v=""/>
    <s v="S040000"/>
    <x v="0"/>
    <s v="4500655148"/>
    <s v=""/>
    <s v="2021CSG001"/>
    <s v="10"/>
    <d v="2020-01-30T00:00:00"/>
    <s v="51"/>
    <s v="Commandes d'achat"/>
    <x v="0"/>
    <s v="Original"/>
    <n v="589"/>
    <n v="0"/>
    <s v="243010"/>
    <s v="Apple Iphone8 128GB Space Gray"/>
    <s v="100013113"/>
    <s v=""/>
    <s v=""/>
    <s v="3000000219581172"/>
    <s v="0"/>
    <x v="0"/>
    <x v="0"/>
  </r>
  <r>
    <x v="1"/>
    <s v="C25_512001"/>
    <s v="S130000"/>
    <x v="1"/>
    <s v="4500655608"/>
    <s v=""/>
    <s v="20AK030202"/>
    <s v="10"/>
    <d v="2020-02-04T00:00:00"/>
    <s v="51"/>
    <s v="Commandes d'achat"/>
    <x v="0"/>
    <s v="Original"/>
    <n v="75000"/>
    <n v="0"/>
    <s v="611910"/>
    <s v="CONTACTCENTER BIJ NOODSITUATIES"/>
    <s v="100027654"/>
    <s v=""/>
    <s v=""/>
    <s v="3000000220086760"/>
    <s v="0"/>
    <x v="1"/>
    <x v="1"/>
  </r>
  <r>
    <x v="2"/>
    <s v="C25_522001"/>
    <s v="S010000"/>
    <x v="2"/>
    <s v="4500655148"/>
    <s v=""/>
    <s v="2021CSG001"/>
    <s v="20"/>
    <d v="2020-02-10T00:00:00"/>
    <s v="51"/>
    <s v="Commandes d'achat"/>
    <x v="0"/>
    <s v="Original"/>
    <n v="589"/>
    <n v="0"/>
    <s v="613210"/>
    <s v="Apple Iphone8 128GB Space Gray"/>
    <s v="100013113"/>
    <s v=""/>
    <s v=""/>
    <s v="3000000220465508"/>
    <s v="0"/>
    <x v="2"/>
    <x v="2"/>
  </r>
  <r>
    <x v="2"/>
    <s v="C25_522001"/>
    <s v="S010000"/>
    <x v="2"/>
    <s v="4500655148"/>
    <s v=""/>
    <s v="2021CSG001"/>
    <s v="30"/>
    <d v="2020-02-10T00:00:00"/>
    <s v="51"/>
    <s v="Commandes d'achat"/>
    <x v="0"/>
    <s v="Original"/>
    <n v="3725"/>
    <n v="0"/>
    <s v="613210"/>
    <s v="Apple Iphone11 et Samsung Galaxy"/>
    <s v="100013113"/>
    <s v=""/>
    <s v=""/>
    <s v="3000000220465508"/>
    <s v="0"/>
    <x v="2"/>
    <x v="3"/>
  </r>
  <r>
    <x v="0"/>
    <s v=""/>
    <s v="S040000"/>
    <x v="0"/>
    <s v="4500655148"/>
    <s v=""/>
    <s v="2021CSG001"/>
    <s v="10"/>
    <d v="2020-02-10T00:00:00"/>
    <s v="51"/>
    <s v="Commandes d'achat"/>
    <x v="1"/>
    <s v="Modification"/>
    <n v="-589"/>
    <n v="0"/>
    <s v="243010"/>
    <s v="Apple Iphone8 128GB Space Gray"/>
    <s v="100013113"/>
    <s v=""/>
    <s v=""/>
    <s v="3000000220465508"/>
    <s v="0"/>
    <x v="0"/>
    <x v="0"/>
  </r>
  <r>
    <x v="2"/>
    <s v="C25_522001"/>
    <s v="S010000"/>
    <x v="2"/>
    <s v="4500657271"/>
    <s v=""/>
    <s v="2021CSG001"/>
    <s v="10"/>
    <d v="2020-02-10T00:00:00"/>
    <s v="51"/>
    <s v="Commandes d'achat"/>
    <x v="0"/>
    <s v="Original"/>
    <n v="399"/>
    <n v="0"/>
    <s v="613210"/>
    <s v="Smartphone - porte parole"/>
    <s v="300000014"/>
    <s v=""/>
    <s v=""/>
    <s v="3000000220466526"/>
    <s v="0"/>
    <x v="2"/>
    <x v="4"/>
  </r>
  <r>
    <x v="2"/>
    <s v="C25_522001"/>
    <s v="S010000"/>
    <x v="2"/>
    <s v="4500655148"/>
    <s v=""/>
    <s v="2021CSG001"/>
    <s v="20"/>
    <d v="2020-02-11T00:00:00"/>
    <s v="51"/>
    <s v="Commandes d'achat"/>
    <x v="2"/>
    <s v="Réduction"/>
    <n v="-589"/>
    <n v="0"/>
    <s v="613210"/>
    <s v="Apple Iphone8 128GB Space Gray"/>
    <s v="100013113"/>
    <s v=""/>
    <s v=""/>
    <s v="3000000220551378"/>
    <s v="0"/>
    <x v="2"/>
    <x v="2"/>
  </r>
  <r>
    <x v="2"/>
    <s v="C25_522001"/>
    <s v="S010000"/>
    <x v="2"/>
    <s v="4500655148"/>
    <s v=""/>
    <s v="2021CSG001"/>
    <s v="30"/>
    <d v="2020-02-11T00:00:00"/>
    <s v="51"/>
    <s v="Commandes d'achat"/>
    <x v="2"/>
    <s v="Réduction"/>
    <n v="-3725"/>
    <n v="0"/>
    <s v="613210"/>
    <s v="Apple Iphone11 et Samsung Galaxy"/>
    <s v="100013113"/>
    <s v=""/>
    <s v=""/>
    <s v="3000000220551375"/>
    <s v="0"/>
    <x v="2"/>
    <x v="3"/>
  </r>
  <r>
    <x v="2"/>
    <s v="C25_522001"/>
    <s v="S010000"/>
    <x v="2"/>
    <s v="4500657271"/>
    <s v=""/>
    <s v="2021CSG001"/>
    <s v="10"/>
    <d v="2020-02-11T00:00:00"/>
    <s v="51"/>
    <s v="Commandes d'achat"/>
    <x v="2"/>
    <s v="Réduction"/>
    <n v="-399"/>
    <n v="0"/>
    <s v="613210"/>
    <s v="Smartphone - porte parole"/>
    <s v="300000014"/>
    <s v=""/>
    <s v=""/>
    <s v="3000000220544446"/>
    <s v="0"/>
    <x v="2"/>
    <x v="4"/>
  </r>
  <r>
    <x v="2"/>
    <s v="C25_522001"/>
    <s v="S010000"/>
    <x v="2"/>
    <s v="4500657757"/>
    <s v=""/>
    <s v="2021CSG002"/>
    <s v="10"/>
    <d v="2020-02-11T00:00:00"/>
    <s v="51"/>
    <s v="Commandes d'achat"/>
    <x v="0"/>
    <s v="Original"/>
    <n v="361"/>
    <n v="0"/>
    <s v="613510"/>
    <s v="Folders - questionnaire Coronavirus"/>
    <s v="600000680"/>
    <s v=""/>
    <s v=""/>
    <s v="3000000220571329"/>
    <s v="0"/>
    <x v="2"/>
    <x v="5"/>
  </r>
  <r>
    <x v="2"/>
    <s v="C25_522001"/>
    <s v="S010000"/>
    <x v="2"/>
    <s v="4500658922"/>
    <s v=""/>
    <s v="2021FDR030"/>
    <s v="10"/>
    <d v="2020-02-17T00:00:00"/>
    <s v="51"/>
    <s v="Commandes d'achat"/>
    <x v="0"/>
    <s v="Original"/>
    <n v="185"/>
    <n v="0"/>
    <s v="611610"/>
    <s v="Frais de catering - 30/1/20"/>
    <s v="300000014"/>
    <s v=""/>
    <s v=""/>
    <s v="3000000220820255"/>
    <s v="0"/>
    <x v="2"/>
    <x v="6"/>
  </r>
  <r>
    <x v="2"/>
    <s v="C25_522001"/>
    <s v="S010000"/>
    <x v="2"/>
    <s v="4500658922"/>
    <s v=""/>
    <s v="2021FDR030"/>
    <s v="10"/>
    <d v="2020-02-18T00:00:00"/>
    <s v="51"/>
    <s v="Commandes d'achat"/>
    <x v="2"/>
    <s v="Réduction"/>
    <n v="-185"/>
    <n v="0"/>
    <s v="611610"/>
    <s v="Frais de catering - 30/1/20"/>
    <s v="300000014"/>
    <s v=""/>
    <s v=""/>
    <s v="3000000220874874"/>
    <s v="0"/>
    <x v="2"/>
    <x v="6"/>
  </r>
  <r>
    <x v="3"/>
    <s v="C25_210000"/>
    <s v="S010000"/>
    <x v="3"/>
    <s v="4500661894"/>
    <s v=""/>
    <s v="2021CSG002"/>
    <s v="10"/>
    <d v="2020-03-03T00:00:00"/>
    <s v="51"/>
    <s v="Commandes d'achat"/>
    <x v="0"/>
    <s v="Original"/>
    <n v="2572"/>
    <n v="0"/>
    <s v="613510"/>
    <s v="Affiches Coronavirus_817414"/>
    <s v="600000680"/>
    <s v=""/>
    <s v=""/>
    <s v="3000000221472026"/>
    <s v="0"/>
    <x v="3"/>
    <x v="7"/>
  </r>
  <r>
    <x v="4"/>
    <s v="C25_02106G"/>
    <s v="S010000"/>
    <x v="4"/>
    <s v="4500662220"/>
    <s v=""/>
    <s v="LOG-MRM-01"/>
    <s v="10"/>
    <d v="2020-03-03T00:00:00"/>
    <s v="51"/>
    <s v="Commandes d'achat"/>
    <x v="1"/>
    <s v="Modification"/>
    <n v="652.91999999999996"/>
    <n v="0"/>
    <s v="616410"/>
    <s v="Handgels 500ml"/>
    <s v="100030003"/>
    <s v=""/>
    <s v=""/>
    <s v="3000000221532736"/>
    <s v="0"/>
    <x v="2"/>
    <x v="8"/>
  </r>
  <r>
    <x v="4"/>
    <s v="C25_02106G"/>
    <s v="S010000"/>
    <x v="4"/>
    <s v="4500662220"/>
    <s v=""/>
    <s v="LOG-MRM-01"/>
    <s v="10"/>
    <d v="2020-03-03T00:00:00"/>
    <s v="51"/>
    <s v="Commandes d'achat"/>
    <x v="0"/>
    <s v="Original"/>
    <n v="3109.12"/>
    <n v="0"/>
    <s v="616410"/>
    <s v="Handgels 500ml"/>
    <s v="100030003"/>
    <s v=""/>
    <s v=""/>
    <s v="3000000221521908"/>
    <s v="0"/>
    <x v="2"/>
    <x v="8"/>
  </r>
  <r>
    <x v="5"/>
    <s v="C25_012030"/>
    <s v="S040000"/>
    <x v="5"/>
    <s v="4500662930"/>
    <s v=""/>
    <s v="2021222045"/>
    <s v="10"/>
    <d v="2020-03-05T00:00:00"/>
    <s v="51"/>
    <s v="Commandes d'achat"/>
    <x v="0"/>
    <s v="Original"/>
    <n v="276.73"/>
    <n v="0"/>
    <s v="615510"/>
    <s v="GSM Nokia N3310"/>
    <s v="100023266"/>
    <s v=""/>
    <s v=""/>
    <s v="3000000221761032"/>
    <s v="0"/>
    <x v="2"/>
    <x v="9"/>
  </r>
  <r>
    <x v="3"/>
    <s v="C25_210000"/>
    <s v="S010000"/>
    <x v="3"/>
    <s v="4500663153"/>
    <s v=""/>
    <s v="2021CSG002"/>
    <s v="10"/>
    <d v="2020-03-06T00:00:00"/>
    <s v="51"/>
    <s v="Commandes d'achat"/>
    <x v="0"/>
    <s v="Original"/>
    <n v="226"/>
    <n v="0"/>
    <s v="613510"/>
    <s v="Affiche coronavirus NL_817480"/>
    <s v="600000680"/>
    <s v=""/>
    <s v=""/>
    <s v="3000000221828287"/>
    <s v="0"/>
    <x v="3"/>
    <x v="10"/>
  </r>
  <r>
    <x v="5"/>
    <s v="C25_012030"/>
    <s v="S040000"/>
    <x v="5"/>
    <s v="4500663411"/>
    <s v=""/>
    <s v="2021222047"/>
    <s v="10"/>
    <d v="2020-03-09T00:00:00"/>
    <s v="51"/>
    <s v="Commandes d'achat"/>
    <x v="2"/>
    <s v="Réduction"/>
    <n v="-1190.08"/>
    <n v="0"/>
    <s v="615510"/>
    <s v="Apple IPAD Pro 2018"/>
    <s v="100028433"/>
    <s v=""/>
    <s v=""/>
    <s v="3000000221890568"/>
    <s v="0"/>
    <x v="2"/>
    <x v="11"/>
  </r>
  <r>
    <x v="5"/>
    <s v="C25_012030"/>
    <s v="S040000"/>
    <x v="5"/>
    <s v="4500663411"/>
    <s v=""/>
    <s v="2021222047"/>
    <s v="10"/>
    <d v="2020-03-09T00:00:00"/>
    <s v="51"/>
    <s v="Commandes d'achat"/>
    <x v="3"/>
    <s v="Changement d'imputation récepteur"/>
    <n v="1190.08"/>
    <n v="0"/>
    <s v="615510"/>
    <s v="Apple IPAD Pro 2018"/>
    <s v="100028433"/>
    <s v=""/>
    <s v=""/>
    <s v="3000000221889350"/>
    <s v="0"/>
    <x v="2"/>
    <x v="11"/>
  </r>
  <r>
    <x v="0"/>
    <s v="C25_012030"/>
    <s v="S040000"/>
    <x v="5"/>
    <s v="4500663411"/>
    <s v=""/>
    <s v="2021222047"/>
    <s v="10"/>
    <d v="2020-03-09T00:00:00"/>
    <s v="51"/>
    <s v="Commandes d'achat"/>
    <x v="0"/>
    <s v="Original"/>
    <n v="1190.08"/>
    <n v="0"/>
    <s v="243010"/>
    <s v="Apple IPAD Pro 2018"/>
    <s v="100028433"/>
    <s v=""/>
    <s v=""/>
    <s v="3000000221884611"/>
    <s v="0"/>
    <x v="2"/>
    <x v="11"/>
  </r>
  <r>
    <x v="0"/>
    <s v="C25_012030"/>
    <s v="S040000"/>
    <x v="5"/>
    <s v="4500663411"/>
    <s v=""/>
    <s v="2021222047"/>
    <s v="10"/>
    <d v="2020-03-09T00:00:00"/>
    <s v="51"/>
    <s v="Commandes d'achat"/>
    <x v="4"/>
    <s v="Changement d'imputation émetteur"/>
    <n v="-1190.08"/>
    <n v="0"/>
    <s v="243010"/>
    <s v="Apple IPAD Pro 2018"/>
    <s v="100028433"/>
    <s v=""/>
    <s v=""/>
    <s v="3000000221889350"/>
    <s v="0"/>
    <x v="2"/>
    <x v="11"/>
  </r>
  <r>
    <x v="3"/>
    <s v="C25_210000"/>
    <s v="S010000"/>
    <x v="3"/>
    <s v="4500663413"/>
    <s v=""/>
    <s v="2021CSG002"/>
    <s v="10"/>
    <d v="2020-03-09T00:00:00"/>
    <s v="51"/>
    <s v="Commandes d'achat"/>
    <x v="0"/>
    <s v="Original"/>
    <n v="6856"/>
    <n v="0"/>
    <s v="613510"/>
    <s v="Flyers Coronavirus_817493"/>
    <s v="600000680"/>
    <s v=""/>
    <s v=""/>
    <s v="3000000221883807"/>
    <s v="0"/>
    <x v="3"/>
    <x v="12"/>
  </r>
  <r>
    <x v="6"/>
    <s v="C25_522001"/>
    <s v="S020000"/>
    <x v="6"/>
    <s v="4500663766"/>
    <s v=""/>
    <s v="2003101234"/>
    <s v="10"/>
    <d v="2020-03-10T00:00:00"/>
    <s v="51"/>
    <s v="Commandes d'achat"/>
    <x v="0"/>
    <s v="Original"/>
    <n v="3388000"/>
    <n v="0"/>
    <s v="616410"/>
    <s v="COVID19 - Masques chirurgicaux"/>
    <s v="100044715"/>
    <s v=""/>
    <s v=""/>
    <s v="3000000221985702"/>
    <s v="0"/>
    <x v="2"/>
    <x v="13"/>
  </r>
  <r>
    <x v="0"/>
    <s v=""/>
    <s v="S040000"/>
    <x v="0"/>
    <s v="4500664029"/>
    <s v=""/>
    <s v="2021222048"/>
    <s v="10"/>
    <d v="2020-03-10T00:00:00"/>
    <s v="51"/>
    <s v="Commandes d'achat"/>
    <x v="0"/>
    <s v="Original"/>
    <n v="6571.61"/>
    <n v="0"/>
    <s v="243010"/>
    <s v="LAT 7212 Rugged Extreme Tablet (i5)"/>
    <s v="100000650"/>
    <s v=""/>
    <s v=""/>
    <s v="3000000221983651"/>
    <s v="0"/>
    <x v="0"/>
    <x v="14"/>
  </r>
  <r>
    <x v="6"/>
    <s v="C25_522001"/>
    <s v="S020000"/>
    <x v="6"/>
    <s v="4500663766"/>
    <s v=""/>
    <s v="2003101234"/>
    <s v="10"/>
    <d v="2020-03-11T00:00:00"/>
    <s v="51"/>
    <s v="Commandes d'achat"/>
    <x v="2"/>
    <s v="Réduction"/>
    <n v="-3388000"/>
    <n v="0"/>
    <s v="616410"/>
    <s v="COVID19 - Masques chirurgicaux"/>
    <s v="100044715"/>
    <s v=""/>
    <s v=""/>
    <s v="3000000222035569"/>
    <s v="0"/>
    <x v="2"/>
    <x v="13"/>
  </r>
  <r>
    <x v="5"/>
    <s v="C25_012030"/>
    <s v="S040000"/>
    <x v="5"/>
    <s v="4500664217"/>
    <s v=""/>
    <s v="202122254"/>
    <s v="10"/>
    <d v="2020-03-11T00:00:00"/>
    <s v="51"/>
    <s v="Commandes d'achat"/>
    <x v="0"/>
    <s v="Original"/>
    <n v="1058.17"/>
    <n v="0"/>
    <s v="615510"/>
    <s v="I Phone 8 64GB"/>
    <s v="100023266"/>
    <s v=""/>
    <s v=""/>
    <s v="3000000222033806"/>
    <s v="0"/>
    <x v="2"/>
    <x v="15"/>
  </r>
  <r>
    <x v="6"/>
    <s v="C25_522001"/>
    <s v="S020000"/>
    <x v="7"/>
    <s v="4500664195"/>
    <s v=""/>
    <s v="2021CSG004"/>
    <s v="10"/>
    <d v="2020-03-12T00:00:00"/>
    <s v="51"/>
    <s v="Commandes d'achat"/>
    <x v="0"/>
    <s v="Original"/>
    <n v="23356.57"/>
    <n v="0"/>
    <s v="610110"/>
    <s v="Consultant - Jeroen_Gevaert_COVID_19"/>
    <s v="100000770"/>
    <s v=""/>
    <s v=""/>
    <s v="3000000222095064"/>
    <s v="0"/>
    <x v="2"/>
    <x v="16"/>
  </r>
  <r>
    <x v="6"/>
    <s v="C25_522001"/>
    <s v="S020000"/>
    <x v="6"/>
    <s v="4500664470"/>
    <s v=""/>
    <s v="2003091234"/>
    <s v="10"/>
    <d v="2020-03-12T00:00:00"/>
    <s v="51"/>
    <s v="Commandes d'achat"/>
    <x v="0"/>
    <s v="Original"/>
    <n v="968000"/>
    <n v="0"/>
    <s v="616410"/>
    <s v="COVID-19 - Masques FFP2"/>
    <s v="100050407"/>
    <s v=""/>
    <s v=""/>
    <s v="3000000222098539"/>
    <s v="0"/>
    <x v="2"/>
    <x v="17"/>
  </r>
  <r>
    <x v="7"/>
    <s v=""/>
    <s v="S100000"/>
    <x v="8"/>
    <s v="4500664567"/>
    <s v=""/>
    <s v="2003091234"/>
    <s v="10"/>
    <d v="2020-03-12T00:00:00"/>
    <s v="51"/>
    <s v="Commandes d'achat"/>
    <x v="0"/>
    <s v="Original"/>
    <n v="3847.8"/>
    <n v="0"/>
    <s v="245010"/>
    <s v="COVID-19 - Containers 16ft"/>
    <s v="100035593"/>
    <s v=""/>
    <s v=""/>
    <s v="3000000222103364"/>
    <s v="0"/>
    <x v="2"/>
    <x v="18"/>
  </r>
  <r>
    <x v="8"/>
    <s v="C25_522001"/>
    <s v="S130000"/>
    <x v="9"/>
    <s v="4500664588"/>
    <s v=""/>
    <s v="2052211022"/>
    <s v="10"/>
    <d v="2020-03-12T00:00:00"/>
    <s v="51"/>
    <s v="Commandes d'achat"/>
    <x v="3"/>
    <s v="Changement d'imputation récepteur"/>
    <n v="288072.96000000002"/>
    <n v="0"/>
    <s v="610910"/>
    <s v="Ziekenwagens COVID-19"/>
    <s v="GE100"/>
    <s v=""/>
    <s v=""/>
    <s v="3000000222103979"/>
    <s v="0"/>
    <x v="4"/>
    <x v="19"/>
  </r>
  <r>
    <x v="8"/>
    <s v="C25_522001"/>
    <s v="S130000"/>
    <x v="9"/>
    <s v="4500664588"/>
    <s v=""/>
    <s v="2052211022"/>
    <s v="10"/>
    <d v="2020-03-12T00:00:00"/>
    <s v="51"/>
    <s v="Commandes d'achat"/>
    <x v="4"/>
    <s v="Changement d'imputation émetteur"/>
    <n v="-288072.96000000002"/>
    <n v="0"/>
    <s v="613210"/>
    <s v="Ziekenwagens COVID-19"/>
    <s v="GE100"/>
    <s v=""/>
    <s v=""/>
    <s v="3000000222103979"/>
    <s v="0"/>
    <x v="4"/>
    <x v="19"/>
  </r>
  <r>
    <x v="8"/>
    <s v="C25_522001"/>
    <s v="S130000"/>
    <x v="9"/>
    <s v="4500664588"/>
    <s v=""/>
    <s v="2052211022"/>
    <s v="10"/>
    <d v="2020-03-12T00:00:00"/>
    <s v="51"/>
    <s v="Commandes d'achat"/>
    <x v="0"/>
    <s v="Original"/>
    <n v="288072.96000000002"/>
    <n v="0"/>
    <s v="613210"/>
    <s v="Ziekenwagens COVID-19"/>
    <s v="GE100"/>
    <s v=""/>
    <s v=""/>
    <s v="3000000222103836"/>
    <s v="0"/>
    <x v="4"/>
    <x v="19"/>
  </r>
  <r>
    <x v="0"/>
    <s v=""/>
    <s v="S040000"/>
    <x v="0"/>
    <s v="4500664869"/>
    <s v=""/>
    <s v="2021222055"/>
    <s v="10"/>
    <d v="2020-03-14T00:00:00"/>
    <s v="51"/>
    <s v="Commandes d'achat"/>
    <x v="0"/>
    <s v="Original"/>
    <n v="1013.98"/>
    <n v="0"/>
    <s v="243010"/>
    <s v="Samsung 49QMR"/>
    <s v="100030558"/>
    <s v=""/>
    <s v=""/>
    <s v="3000000222163613"/>
    <s v="0"/>
    <x v="0"/>
    <x v="20"/>
  </r>
  <r>
    <x v="0"/>
    <s v=""/>
    <s v="S040000"/>
    <x v="0"/>
    <s v="4500664869"/>
    <s v=""/>
    <s v="2021222055"/>
    <s v="20"/>
    <d v="2020-03-14T00:00:00"/>
    <s v="51"/>
    <s v="Commandes d'achat"/>
    <x v="0"/>
    <s v="Original"/>
    <n v="78.650000000000006"/>
    <n v="0"/>
    <s v="243010"/>
    <s v="Vogels Display Wall Mount Fixed"/>
    <s v="100030558"/>
    <s v=""/>
    <s v=""/>
    <s v="3000000222163613"/>
    <s v="0"/>
    <x v="0"/>
    <x v="21"/>
  </r>
  <r>
    <x v="0"/>
    <s v=""/>
    <s v="S040000"/>
    <x v="0"/>
    <s v="4500664869"/>
    <s v=""/>
    <s v="2021222055"/>
    <s v="30"/>
    <d v="2020-03-14T00:00:00"/>
    <s v="51"/>
    <s v="Commandes d'achat"/>
    <x v="0"/>
    <s v="Original"/>
    <n v="948.22"/>
    <n v="0"/>
    <s v="243010"/>
    <s v="Polycom Studio"/>
    <s v="100030558"/>
    <s v=""/>
    <s v=""/>
    <s v="3000000222163613"/>
    <s v="0"/>
    <x v="0"/>
    <x v="22"/>
  </r>
  <r>
    <x v="0"/>
    <s v=""/>
    <s v="S040000"/>
    <x v="0"/>
    <s v="4500664869"/>
    <s v=""/>
    <s v="2021222055"/>
    <s v="40"/>
    <d v="2020-03-14T00:00:00"/>
    <s v="51"/>
    <s v="Commandes d'achat"/>
    <x v="0"/>
    <s v="Original"/>
    <n v="159.47999999999999"/>
    <n v="0"/>
    <s v="243010"/>
    <s v="Polycom Studio Mounting Kit"/>
    <s v="100030558"/>
    <s v=""/>
    <s v=""/>
    <s v="3000000222163613"/>
    <s v="0"/>
    <x v="0"/>
    <x v="23"/>
  </r>
  <r>
    <x v="5"/>
    <s v="C25_012030"/>
    <s v="S040000"/>
    <x v="5"/>
    <s v="4500662930"/>
    <s v=""/>
    <s v="2021222045"/>
    <s v="10"/>
    <d v="2020-03-16T00:00:00"/>
    <s v="51"/>
    <s v="Commandes d'achat"/>
    <x v="2"/>
    <s v="Réduction"/>
    <n v="-276.73"/>
    <n v="0"/>
    <s v="615510"/>
    <s v="GSM Nokia N3310"/>
    <s v="100023266"/>
    <s v=""/>
    <s v=""/>
    <s v="3000000222185079"/>
    <s v="0"/>
    <x v="2"/>
    <x v="9"/>
  </r>
  <r>
    <x v="5"/>
    <s v="C25_012030"/>
    <s v="S040000"/>
    <x v="5"/>
    <s v="4500664054"/>
    <s v=""/>
    <s v="2021222053"/>
    <s v="10"/>
    <d v="2020-03-16T00:00:00"/>
    <s v="51"/>
    <s v="Commandes d'achat"/>
    <x v="0"/>
    <s v="Original"/>
    <n v="822.8"/>
    <n v="0"/>
    <s v="615510"/>
    <s v="Jabra Speak 510 Speakerphone"/>
    <s v="100028433"/>
    <s v=""/>
    <s v=""/>
    <s v="3000000222176848"/>
    <s v="0"/>
    <x v="2"/>
    <x v="24"/>
  </r>
  <r>
    <x v="5"/>
    <s v="C25_012030"/>
    <s v="S040000"/>
    <x v="5"/>
    <s v="4500664054"/>
    <s v=""/>
    <s v="2021222053"/>
    <s v="10"/>
    <d v="2020-03-16T00:00:00"/>
    <s v="51"/>
    <s v="Commandes d'achat"/>
    <x v="2"/>
    <s v="Réduction"/>
    <n v="-329.12"/>
    <n v="0"/>
    <s v="615510"/>
    <s v="Jabra Speak 510 Speakerphone"/>
    <s v="100028433"/>
    <s v=""/>
    <s v=""/>
    <s v="3000000222183988"/>
    <s v="0"/>
    <x v="2"/>
    <x v="24"/>
  </r>
  <r>
    <x v="6"/>
    <s v="C25_522001"/>
    <s v="S020000"/>
    <x v="6"/>
    <s v="4500665132"/>
    <s v=""/>
    <s v="2003101234"/>
    <s v="10"/>
    <d v="2020-03-16T00:00:00"/>
    <s v="51"/>
    <s v="Commandes d'achat"/>
    <x v="0"/>
    <s v="Original"/>
    <n v="7381000"/>
    <n v="0"/>
    <s v="616410"/>
    <s v="COVID19 - Masques chirurgicaux"/>
    <s v="100042305"/>
    <s v=""/>
    <s v=""/>
    <s v="3000000222197465"/>
    <s v="0"/>
    <x v="2"/>
    <x v="25"/>
  </r>
  <r>
    <x v="6"/>
    <s v="C25_522001"/>
    <s v="S020000"/>
    <x v="6"/>
    <s v="4500663766"/>
    <s v=""/>
    <s v="2003101234"/>
    <s v="10"/>
    <d v="2020-03-17T00:00:00"/>
    <s v="51"/>
    <s v="Commandes d'achat"/>
    <x v="2"/>
    <s v="Réduction"/>
    <n v="10475.209999999999"/>
    <n v="0"/>
    <s v="616410"/>
    <s v="COVID19 - Masques chirurgicaux"/>
    <s v="100044715"/>
    <s v=""/>
    <s v=""/>
    <s v="3000000222221106"/>
    <s v="0"/>
    <x v="2"/>
    <x v="13"/>
  </r>
  <r>
    <x v="0"/>
    <s v=""/>
    <s v="S040000"/>
    <x v="0"/>
    <s v="4500665126"/>
    <s v=""/>
    <s v="2021222057"/>
    <s v="10"/>
    <d v="2020-03-17T00:00:00"/>
    <s v="51"/>
    <s v="Commandes d'achat"/>
    <x v="0"/>
    <s v="Original"/>
    <n v="734.17"/>
    <n v="0"/>
    <s v="243010"/>
    <s v="Display Trolley"/>
    <s v="100030558"/>
    <s v=""/>
    <s v=""/>
    <s v="3000000222222824"/>
    <s v="0"/>
    <x v="0"/>
    <x v="26"/>
  </r>
  <r>
    <x v="0"/>
    <s v=""/>
    <s v="S040000"/>
    <x v="0"/>
    <s v="4500665126"/>
    <s v=""/>
    <s v="2021222057"/>
    <s v="20"/>
    <d v="2020-03-17T00:00:00"/>
    <s v="51"/>
    <s v="Commandes d'achat"/>
    <x v="0"/>
    <s v="Original"/>
    <n v="76.69"/>
    <n v="0"/>
    <s v="243010"/>
    <s v="Interface Bar"/>
    <s v="100030558"/>
    <s v=""/>
    <s v=""/>
    <s v="3000000222222824"/>
    <s v="0"/>
    <x v="0"/>
    <x v="27"/>
  </r>
  <r>
    <x v="0"/>
    <s v=""/>
    <s v="S040000"/>
    <x v="0"/>
    <s v="4500665126"/>
    <s v=""/>
    <s v="2021222057"/>
    <s v="30"/>
    <d v="2020-03-17T00:00:00"/>
    <s v="51"/>
    <s v="Commandes d'achat"/>
    <x v="0"/>
    <s v="Original"/>
    <n v="73.97"/>
    <n v="0"/>
    <s v="243010"/>
    <s v="Interface Display Strip"/>
    <s v="100030558"/>
    <s v=""/>
    <s v=""/>
    <s v="3000000222222824"/>
    <s v="0"/>
    <x v="0"/>
    <x v="28"/>
  </r>
  <r>
    <x v="0"/>
    <s v=""/>
    <s v="S040000"/>
    <x v="0"/>
    <s v="4500665126"/>
    <s v=""/>
    <s v="2021222057"/>
    <s v="40"/>
    <d v="2020-03-17T00:00:00"/>
    <s v="51"/>
    <s v="Commandes d'achat"/>
    <x v="0"/>
    <s v="Original"/>
    <n v="64.709999999999994"/>
    <n v="0"/>
    <s v="243010"/>
    <s v="Accessory Clamp"/>
    <s v="100030558"/>
    <s v=""/>
    <s v=""/>
    <s v="3000000222222824"/>
    <s v="0"/>
    <x v="0"/>
    <x v="29"/>
  </r>
  <r>
    <x v="6"/>
    <s v="C25_522001"/>
    <s v="S020000"/>
    <x v="6"/>
    <s v="4500665127"/>
    <s v=""/>
    <s v="2021CSG005"/>
    <s v="10"/>
    <d v="2020-03-17T00:00:00"/>
    <s v="51"/>
    <s v="Commandes d'achat"/>
    <x v="0"/>
    <s v="Original"/>
    <n v="665.5"/>
    <n v="0"/>
    <s v="616410"/>
    <s v="A-CQ 100® chloroquine 100 mg, 3x10 tabl."/>
    <s v="200007137"/>
    <s v=""/>
    <s v=""/>
    <s v="3000000222242637"/>
    <s v="0"/>
    <x v="5"/>
    <x v="30"/>
  </r>
  <r>
    <x v="6"/>
    <s v="C25_522001"/>
    <s v="S020000"/>
    <x v="6"/>
    <s v="4500665132"/>
    <s v=""/>
    <s v="2003101234"/>
    <s v="10"/>
    <d v="2020-03-17T00:00:00"/>
    <s v="51"/>
    <s v="Commandes d'achat"/>
    <x v="2"/>
    <s v="Réduction"/>
    <n v="-3690500"/>
    <n v="0"/>
    <s v="616410"/>
    <s v="COVID19 - Masques chirurgicaux"/>
    <s v="100042305"/>
    <s v=""/>
    <s v=""/>
    <s v="3000000222244219"/>
    <s v="0"/>
    <x v="2"/>
    <x v="25"/>
  </r>
  <r>
    <x v="6"/>
    <s v="C25_522001"/>
    <s v="S020000"/>
    <x v="6"/>
    <s v="4500665132"/>
    <s v=""/>
    <s v="2003101234"/>
    <s v="10"/>
    <d v="2020-03-17T00:00:00"/>
    <s v="51"/>
    <s v="Commandes d'achat"/>
    <x v="2"/>
    <s v="Réduction"/>
    <n v="-3690500"/>
    <n v="0"/>
    <s v="616410"/>
    <s v="COVID19 - Masques chirurgicaux"/>
    <s v="100042305"/>
    <s v=""/>
    <s v=""/>
    <s v="3000000222220118"/>
    <s v="0"/>
    <x v="2"/>
    <x v="25"/>
  </r>
  <r>
    <x v="6"/>
    <s v="C25_522001"/>
    <s v="S020000"/>
    <x v="6"/>
    <s v="4500665405"/>
    <s v=""/>
    <s v="2003101234"/>
    <s v="10"/>
    <d v="2020-03-17T00:00:00"/>
    <s v="51"/>
    <s v="Commandes d'achat"/>
    <x v="0"/>
    <s v="Original"/>
    <n v="5989500"/>
    <n v="0"/>
    <s v="616410"/>
    <s v="COVID19 - Masques chirurgicaux"/>
    <s v="100050468"/>
    <s v=""/>
    <s v=""/>
    <s v="3000000222300078"/>
    <s v="0"/>
    <x v="2"/>
    <x v="31"/>
  </r>
  <r>
    <x v="6"/>
    <s v="C25_522001"/>
    <s v="S020000"/>
    <x v="6"/>
    <s v="4500665405"/>
    <s v=""/>
    <s v="2003101234"/>
    <s v="20"/>
    <d v="2020-03-17T00:00:00"/>
    <s v="51"/>
    <s v="Commandes d'achat"/>
    <x v="0"/>
    <s v="Original"/>
    <n v="7078500"/>
    <n v="0"/>
    <s v="616410"/>
    <s v="COVID19 - Masques FFP2"/>
    <s v="100050468"/>
    <s v=""/>
    <s v=""/>
    <s v="3000000222300078"/>
    <s v="0"/>
    <x v="2"/>
    <x v="32"/>
  </r>
  <r>
    <x v="6"/>
    <s v="C25_522001"/>
    <s v="S020000"/>
    <x v="6"/>
    <s v="4500665127"/>
    <s v=""/>
    <s v="2021CSG005"/>
    <s v="10"/>
    <d v="2020-03-19T00:00:00"/>
    <s v="51"/>
    <s v="Commandes d'achat"/>
    <x v="2"/>
    <s v="Réduction"/>
    <n v="-665.5"/>
    <n v="0"/>
    <s v="616410"/>
    <s v="A-CQ 100® chloroquine 100 mg, 3x10 tabl."/>
    <s v="200007137"/>
    <s v=""/>
    <s v=""/>
    <s v="3000000222433330"/>
    <s v="0"/>
    <x v="5"/>
    <x v="30"/>
  </r>
  <r>
    <x v="6"/>
    <s v="C25_522001"/>
    <s v="S020000"/>
    <x v="7"/>
    <s v="4500665606"/>
    <s v=""/>
    <s v="20AK180301"/>
    <s v="10"/>
    <d v="2020-03-19T00:00:00"/>
    <s v="51"/>
    <s v="Commandes d'achat"/>
    <x v="0"/>
    <s v="Original"/>
    <n v="656.99"/>
    <n v="0"/>
    <s v="613210"/>
    <s v="Commande Apple"/>
    <s v="100013113"/>
    <s v=""/>
    <s v=""/>
    <s v="3000000222440247"/>
    <s v="0"/>
    <x v="1"/>
    <x v="33"/>
  </r>
  <r>
    <x v="6"/>
    <s v="C25_522001"/>
    <s v="S020000"/>
    <x v="7"/>
    <s v="4500665606"/>
    <s v=""/>
    <s v="20AK180301"/>
    <s v="10"/>
    <d v="2020-03-19T00:00:00"/>
    <s v="51"/>
    <s v="Commandes d'achat"/>
    <x v="1"/>
    <s v="Modification"/>
    <n v="3323.01"/>
    <n v="0"/>
    <s v="613210"/>
    <s v="Commande Apple"/>
    <s v="100013113"/>
    <s v=""/>
    <s v=""/>
    <s v="3000000222440707"/>
    <s v="0"/>
    <x v="1"/>
    <x v="33"/>
  </r>
  <r>
    <x v="6"/>
    <s v="C25_522001"/>
    <s v="S020000"/>
    <x v="7"/>
    <s v="4500665606"/>
    <s v=""/>
    <s v="20AK180301"/>
    <s v="20"/>
    <d v="2020-03-19T00:00:00"/>
    <s v="51"/>
    <s v="Commandes d'achat"/>
    <x v="1"/>
    <s v="Modification"/>
    <n v="-405"/>
    <n v="0"/>
    <s v="613210"/>
    <s v="Apple Pencil"/>
    <s v="100013113"/>
    <s v=""/>
    <s v=""/>
    <s v="3000000222440707"/>
    <s v="0"/>
    <x v="1"/>
    <x v="34"/>
  </r>
  <r>
    <x v="6"/>
    <s v="C25_522001"/>
    <s v="S020000"/>
    <x v="7"/>
    <s v="4500665606"/>
    <s v=""/>
    <s v="20AK180301"/>
    <s v="20"/>
    <d v="2020-03-19T00:00:00"/>
    <s v="51"/>
    <s v="Commandes d'achat"/>
    <x v="0"/>
    <s v="Original"/>
    <n v="405"/>
    <n v="0"/>
    <s v="613210"/>
    <s v="Apple Pencil"/>
    <s v="100013113"/>
    <s v=""/>
    <s v=""/>
    <s v="3000000222440247"/>
    <s v="0"/>
    <x v="1"/>
    <x v="34"/>
  </r>
  <r>
    <x v="6"/>
    <s v="C25_522001"/>
    <s v="S020000"/>
    <x v="7"/>
    <s v="4500665606"/>
    <s v=""/>
    <s v="20AK180301"/>
    <s v="30"/>
    <d v="2020-03-19T00:00:00"/>
    <s v="51"/>
    <s v="Commandes d'achat"/>
    <x v="1"/>
    <s v="Modification"/>
    <n v="-2918.01"/>
    <n v="0"/>
    <s v="613210"/>
    <s v="Apple iPad Pro (2018) 12,9 inch"/>
    <s v="100013113"/>
    <s v=""/>
    <s v=""/>
    <s v="3000000222440707"/>
    <s v="0"/>
    <x v="1"/>
    <x v="35"/>
  </r>
  <r>
    <x v="6"/>
    <s v="C25_522001"/>
    <s v="S020000"/>
    <x v="7"/>
    <s v="4500665606"/>
    <s v=""/>
    <s v="20AK180301"/>
    <s v="30"/>
    <d v="2020-03-19T00:00:00"/>
    <s v="51"/>
    <s v="Commandes d'achat"/>
    <x v="0"/>
    <s v="Original"/>
    <n v="2918.01"/>
    <n v="0"/>
    <s v="613210"/>
    <s v="Apple iPad Pro (2018) 12,9 inch"/>
    <s v="100013113"/>
    <s v=""/>
    <s v=""/>
    <s v="3000000222440247"/>
    <s v="0"/>
    <x v="1"/>
    <x v="35"/>
  </r>
  <r>
    <x v="6"/>
    <s v="C25_522001"/>
    <s v="S020000"/>
    <x v="6"/>
    <s v="4500666037"/>
    <s v=""/>
    <s v="2003101234"/>
    <s v="10"/>
    <d v="2020-03-21T00:00:00"/>
    <s v="51"/>
    <s v="Commandes d'achat"/>
    <x v="0"/>
    <s v="Original"/>
    <n v="2550"/>
    <n v="0"/>
    <s v="616410"/>
    <s v="euro palletten 2e hands + transport"/>
    <s v="100050467"/>
    <s v=""/>
    <s v=""/>
    <s v="3000000222488093"/>
    <s v="0"/>
    <x v="2"/>
    <x v="36"/>
  </r>
  <r>
    <x v="6"/>
    <s v="C25_522001"/>
    <s v="S020000"/>
    <x v="7"/>
    <s v="4500665606"/>
    <s v=""/>
    <s v="20AK180301"/>
    <s v="10"/>
    <d v="2020-03-23T00:00:00"/>
    <s v="51"/>
    <s v="Commandes d'achat"/>
    <x v="2"/>
    <s v="Réduction"/>
    <n v="-3980"/>
    <n v="0"/>
    <s v="613210"/>
    <s v="Commande Apple"/>
    <s v="100013113"/>
    <s v=""/>
    <s v=""/>
    <s v="3000000222518454"/>
    <s v="0"/>
    <x v="1"/>
    <x v="33"/>
  </r>
  <r>
    <x v="6"/>
    <s v="C25_522001"/>
    <s v="S020000"/>
    <x v="6"/>
    <s v="4500666037"/>
    <s v=""/>
    <s v="2003101234"/>
    <s v="10"/>
    <d v="2020-03-23T00:00:00"/>
    <s v="51"/>
    <s v="Commandes d'achat"/>
    <x v="2"/>
    <s v="Réduction"/>
    <n v="-2550"/>
    <n v="0"/>
    <s v="616410"/>
    <s v="euro palletten 2e hands + transport"/>
    <s v="100050467"/>
    <s v=""/>
    <s v=""/>
    <s v="3000000222500795"/>
    <s v="0"/>
    <x v="2"/>
    <x v="36"/>
  </r>
  <r>
    <x v="6"/>
    <s v="C25_522001"/>
    <s v="S020000"/>
    <x v="7"/>
    <s v="4500666131"/>
    <s v=""/>
    <s v="20AK170303"/>
    <s v="10"/>
    <d v="2020-03-23T00:00:00"/>
    <s v="51"/>
    <s v="Commandes d'achat"/>
    <x v="0"/>
    <s v="Original"/>
    <n v="3630"/>
    <n v="0"/>
    <s v="611610"/>
    <s v="Productie coronaspot hygiënemaatregelen"/>
    <s v="100014057"/>
    <s v=""/>
    <s v=""/>
    <s v="3000000222517397"/>
    <s v="0"/>
    <x v="6"/>
    <x v="37"/>
  </r>
  <r>
    <x v="6"/>
    <s v="C25_522001"/>
    <s v="S020000"/>
    <x v="6"/>
    <s v="4500666355"/>
    <s v=""/>
    <s v="2003101234"/>
    <s v="10"/>
    <d v="2020-03-23T00:00:00"/>
    <s v="51"/>
    <s v="Commandes d'achat"/>
    <x v="0"/>
    <s v="Original"/>
    <n v="8349000"/>
    <n v="0"/>
    <s v="616410"/>
    <s v="COVID19 - Masques FFP2"/>
    <s v="100042305"/>
    <s v=""/>
    <s v=""/>
    <s v="3000000222526877"/>
    <s v="0"/>
    <x v="2"/>
    <x v="38"/>
  </r>
  <r>
    <x v="0"/>
    <s v=""/>
    <s v="S040000"/>
    <x v="0"/>
    <s v="4500665126"/>
    <s v=""/>
    <s v="2021222057"/>
    <s v="10"/>
    <d v="2020-03-24T00:00:00"/>
    <s v="51"/>
    <s v="Commandes d'achat"/>
    <x v="2"/>
    <s v="Réduction"/>
    <n v="-734.17"/>
    <n v="0"/>
    <s v="243010"/>
    <s v="Display Trolley"/>
    <s v="100030558"/>
    <s v=""/>
    <s v=""/>
    <s v="3000000222579902"/>
    <s v="0"/>
    <x v="0"/>
    <x v="26"/>
  </r>
  <r>
    <x v="0"/>
    <s v=""/>
    <s v="S040000"/>
    <x v="0"/>
    <s v="4500665126"/>
    <s v=""/>
    <s v="2021222057"/>
    <s v="20"/>
    <d v="2020-03-24T00:00:00"/>
    <s v="51"/>
    <s v="Commandes d'achat"/>
    <x v="2"/>
    <s v="Réduction"/>
    <n v="-76.69"/>
    <n v="0"/>
    <s v="243010"/>
    <s v="Interface Bar"/>
    <s v="100030558"/>
    <s v=""/>
    <s v=""/>
    <s v="3000000222579902"/>
    <s v="0"/>
    <x v="0"/>
    <x v="27"/>
  </r>
  <r>
    <x v="0"/>
    <s v=""/>
    <s v="S040000"/>
    <x v="0"/>
    <s v="4500665126"/>
    <s v=""/>
    <s v="2021222057"/>
    <s v="30"/>
    <d v="2020-03-24T00:00:00"/>
    <s v="51"/>
    <s v="Commandes d'achat"/>
    <x v="2"/>
    <s v="Réduction"/>
    <n v="-73.97"/>
    <n v="0"/>
    <s v="243010"/>
    <s v="Interface Display Strip"/>
    <s v="100030558"/>
    <s v=""/>
    <s v=""/>
    <s v="3000000222579902"/>
    <s v="0"/>
    <x v="0"/>
    <x v="28"/>
  </r>
  <r>
    <x v="0"/>
    <s v=""/>
    <s v="S040000"/>
    <x v="0"/>
    <s v="4500665126"/>
    <s v=""/>
    <s v="2021222057"/>
    <s v="40"/>
    <d v="2020-03-24T00:00:00"/>
    <s v="51"/>
    <s v="Commandes d'achat"/>
    <x v="2"/>
    <s v="Réduction"/>
    <n v="-64.709999999999994"/>
    <n v="0"/>
    <s v="243010"/>
    <s v="Accessory Clamp"/>
    <s v="100030558"/>
    <s v=""/>
    <s v=""/>
    <s v="3000000222579902"/>
    <s v="0"/>
    <x v="0"/>
    <x v="29"/>
  </r>
  <r>
    <x v="6"/>
    <s v="C25_522001"/>
    <s v="S020000"/>
    <x v="6"/>
    <s v="4500665405"/>
    <s v=""/>
    <s v="2003101234"/>
    <s v="10"/>
    <d v="2020-03-24T00:00:00"/>
    <s v="51"/>
    <s v="Commandes d'achat"/>
    <x v="2"/>
    <s v="Réduction"/>
    <n v="-5989500"/>
    <n v="0"/>
    <s v="616410"/>
    <s v="COVID19 - Masques chirurgicaux"/>
    <s v="100050468"/>
    <s v=""/>
    <s v=""/>
    <s v="3000000222567934"/>
    <s v="0"/>
    <x v="2"/>
    <x v="31"/>
  </r>
  <r>
    <x v="6"/>
    <s v="C25_522001"/>
    <s v="S020000"/>
    <x v="6"/>
    <s v="4500665405"/>
    <s v=""/>
    <s v="2003101234"/>
    <s v="20"/>
    <d v="2020-03-24T00:00:00"/>
    <s v="51"/>
    <s v="Commandes d'achat"/>
    <x v="2"/>
    <s v="Réduction"/>
    <n v="-7078500"/>
    <n v="0"/>
    <s v="616410"/>
    <s v="COVID19 - Masques FFP2"/>
    <s v="100050468"/>
    <s v=""/>
    <s v=""/>
    <s v="3000000222567934"/>
    <s v="0"/>
    <x v="2"/>
    <x v="32"/>
  </r>
  <r>
    <x v="6"/>
    <s v="C25_522001"/>
    <s v="S020000"/>
    <x v="6"/>
    <s v="4500666355"/>
    <s v=""/>
    <s v="2003101234"/>
    <s v="10"/>
    <d v="2020-03-24T00:00:00"/>
    <s v="51"/>
    <s v="Commandes d'achat"/>
    <x v="2"/>
    <s v="Réduction"/>
    <n v="-8349000"/>
    <n v="0"/>
    <s v="616410"/>
    <s v="COVID19 - Masques FFP2"/>
    <s v="100042305"/>
    <s v=""/>
    <s v=""/>
    <s v="3000000222549094"/>
    <s v="0"/>
    <x v="2"/>
    <x v="38"/>
  </r>
  <r>
    <x v="8"/>
    <s v="C25_522001"/>
    <s v="S130000"/>
    <x v="10"/>
    <s v="4500666439"/>
    <s v=""/>
    <s v="1652211022"/>
    <s v="10"/>
    <d v="2020-03-24T00:00:00"/>
    <s v="51"/>
    <s v="Commandes d'achat"/>
    <x v="0"/>
    <s v="Original"/>
    <n v="4000"/>
    <n v="0"/>
    <s v="610410"/>
    <s v="COVID19 Luxembourg-Farcy2020tem30042020"/>
    <s v="500021035"/>
    <s v=""/>
    <s v=""/>
    <s v="3000000222571277"/>
    <s v="0"/>
    <x v="3"/>
    <x v="39"/>
  </r>
  <r>
    <x v="6"/>
    <s v="C25_522001"/>
    <s v="S020000"/>
    <x v="7"/>
    <s v="4500666679"/>
    <s v=""/>
    <s v="2021CSG006"/>
    <s v="10"/>
    <d v="2020-03-25T00:00:00"/>
    <s v="51"/>
    <s v="Commandes d'achat"/>
    <x v="0"/>
    <s v="Original"/>
    <n v="1000"/>
    <n v="0"/>
    <s v="611010"/>
    <s v="Taxi-chèques COVID_19"/>
    <s v="100018451"/>
    <s v=""/>
    <s v=""/>
    <s v="3000000222628929"/>
    <s v="0"/>
    <x v="1"/>
    <x v="40"/>
  </r>
  <r>
    <x v="4"/>
    <s v="C25_02106G"/>
    <s v="S010000"/>
    <x v="4"/>
    <s v="4500662220"/>
    <s v=""/>
    <s v="LOG-MRM-01"/>
    <s v="10"/>
    <d v="2020-03-26T00:00:00"/>
    <s v="51"/>
    <s v="Commandes d'achat"/>
    <x v="3"/>
    <s v="Changement d'imputation récepteur"/>
    <n v="3762.04"/>
    <n v="0"/>
    <s v="613210"/>
    <s v="Handgels 500ml"/>
    <s v="100030003"/>
    <s v=""/>
    <s v=""/>
    <s v="3000000222794656"/>
    <s v="0"/>
    <x v="2"/>
    <x v="8"/>
  </r>
  <r>
    <x v="4"/>
    <s v="C25_02106G"/>
    <s v="S010000"/>
    <x v="4"/>
    <s v="4500662220"/>
    <s v=""/>
    <s v="LOG-MRM-01"/>
    <s v="10"/>
    <d v="2020-03-26T00:00:00"/>
    <s v="51"/>
    <s v="Commandes d'achat"/>
    <x v="4"/>
    <s v="Changement d'imputation émetteur"/>
    <n v="-3762.04"/>
    <n v="0"/>
    <s v="616410"/>
    <s v="Handgels 500ml"/>
    <s v="100030003"/>
    <s v=""/>
    <s v=""/>
    <s v="3000000222794656"/>
    <s v="0"/>
    <x v="2"/>
    <x v="8"/>
  </r>
  <r>
    <x v="5"/>
    <s v="C25_012040"/>
    <s v="S040000"/>
    <x v="11"/>
    <s v="4500666588"/>
    <s v=""/>
    <s v="2021222069"/>
    <s v="10"/>
    <d v="2020-03-26T00:00:00"/>
    <s v="51"/>
    <s v="Commandes d'achat"/>
    <x v="0"/>
    <s v="Original"/>
    <n v="13797.99"/>
    <n v="0"/>
    <s v="615911"/>
    <s v="Architecte"/>
    <s v="100000386"/>
    <s v=""/>
    <s v=""/>
    <s v="3000000222749054"/>
    <s v="0"/>
    <x v="2"/>
    <x v="41"/>
  </r>
  <r>
    <x v="6"/>
    <s v="C25_522001"/>
    <s v="S020000"/>
    <x v="6"/>
    <s v="4500666868"/>
    <s v=""/>
    <s v="2003101234"/>
    <s v="10"/>
    <d v="2020-03-26T00:00:00"/>
    <s v="51"/>
    <s v="Commandes d'achat"/>
    <x v="0"/>
    <s v="Original"/>
    <n v="1800000"/>
    <n v="0"/>
    <s v="616410"/>
    <s v="COVID19 - Masques FFP2"/>
    <s v="500026426"/>
    <s v=""/>
    <s v=""/>
    <s v="3000000222675487"/>
    <s v="0"/>
    <x v="2"/>
    <x v="42"/>
  </r>
  <r>
    <x v="6"/>
    <s v="C25_522001"/>
    <s v="S020000"/>
    <x v="6"/>
    <s v="4500666868"/>
    <s v=""/>
    <s v="2003101234"/>
    <s v="10"/>
    <d v="2020-03-27T00:00:00"/>
    <s v="51"/>
    <s v="Commandes d'achat"/>
    <x v="2"/>
    <s v="Réduction"/>
    <n v="-300000"/>
    <n v="0"/>
    <s v="616410"/>
    <s v="COVID19 - Masques FFP2"/>
    <s v="500026426"/>
    <s v=""/>
    <s v=""/>
    <s v="3000000222879471"/>
    <s v="0"/>
    <x v="2"/>
    <x v="42"/>
  </r>
  <r>
    <x v="6"/>
    <s v="C25_522001"/>
    <s v="S020000"/>
    <x v="6"/>
    <s v="4500666868"/>
    <s v=""/>
    <s v="2003101234"/>
    <s v="10"/>
    <d v="2020-03-27T00:00:00"/>
    <s v="51"/>
    <s v="Commandes d'achat"/>
    <x v="2"/>
    <s v="Réduction"/>
    <n v="-300000"/>
    <n v="0"/>
    <s v="616410"/>
    <s v="COVID19 - Masques FFP2"/>
    <s v="500026426"/>
    <s v=""/>
    <s v=""/>
    <s v="3000000222879581"/>
    <s v="0"/>
    <x v="2"/>
    <x v="42"/>
  </r>
  <r>
    <x v="6"/>
    <s v="C25_522001"/>
    <s v="S020000"/>
    <x v="6"/>
    <s v="4500666868"/>
    <s v=""/>
    <s v="2003101234"/>
    <s v="10"/>
    <d v="2020-03-27T00:00:00"/>
    <s v="51"/>
    <s v="Commandes d'achat"/>
    <x v="2"/>
    <s v="Réduction"/>
    <n v="-159000"/>
    <n v="0"/>
    <s v="616410"/>
    <s v="COVID19 - Masques FFP2"/>
    <s v="500026426"/>
    <s v=""/>
    <s v=""/>
    <s v="3000000222879552"/>
    <s v="0"/>
    <x v="2"/>
    <x v="42"/>
  </r>
  <r>
    <x v="6"/>
    <s v="C25_522001"/>
    <s v="S020000"/>
    <x v="6"/>
    <s v="4500666868"/>
    <s v=""/>
    <s v="2003101234"/>
    <s v="10"/>
    <d v="2020-03-27T00:00:00"/>
    <s v="51"/>
    <s v="Commandes d'achat"/>
    <x v="2"/>
    <s v="Réduction"/>
    <n v="-300000"/>
    <n v="0"/>
    <s v="616410"/>
    <s v="COVID19 - Masques FFP2"/>
    <s v="500026426"/>
    <s v=""/>
    <s v=""/>
    <s v="3000000222879524"/>
    <s v="0"/>
    <x v="2"/>
    <x v="42"/>
  </r>
  <r>
    <x v="6"/>
    <s v="C25_522001"/>
    <s v="S020000"/>
    <x v="6"/>
    <s v="4500666868"/>
    <s v=""/>
    <s v="2003101234"/>
    <s v="10"/>
    <d v="2020-03-27T00:00:00"/>
    <s v="51"/>
    <s v="Commandes d'achat"/>
    <x v="2"/>
    <s v="Réduction"/>
    <n v="-300000"/>
    <n v="0"/>
    <s v="616410"/>
    <s v="COVID19 - Masques FFP2"/>
    <s v="500026426"/>
    <s v=""/>
    <s v=""/>
    <s v="3000000222879527"/>
    <s v="0"/>
    <x v="2"/>
    <x v="42"/>
  </r>
  <r>
    <x v="6"/>
    <s v="C25_522001"/>
    <s v="S020000"/>
    <x v="6"/>
    <s v="4500666868"/>
    <s v=""/>
    <s v="2003101234"/>
    <s v="10"/>
    <d v="2020-03-27T00:00:00"/>
    <s v="51"/>
    <s v="Commandes d'achat"/>
    <x v="2"/>
    <s v="Réduction"/>
    <n v="-441000"/>
    <n v="0"/>
    <s v="616410"/>
    <s v="COVID19 - Masques FFP2"/>
    <s v="500026426"/>
    <s v=""/>
    <s v=""/>
    <s v="3000000222879492"/>
    <s v="0"/>
    <x v="2"/>
    <x v="42"/>
  </r>
  <r>
    <x v="9"/>
    <s v="C25_510000"/>
    <s v="S010000"/>
    <x v="12"/>
    <s v="4500667104"/>
    <s v=""/>
    <s v="2051021039"/>
    <s v="10"/>
    <d v="2020-03-27T00:00:00"/>
    <s v="51"/>
    <s v="Commandes d'achat"/>
    <x v="0"/>
    <s v="Original"/>
    <n v="269.45999999999998"/>
    <n v="0"/>
    <s v="613955"/>
    <s v="Assurance Haelterman- 20200401-20201001"/>
    <s v="100001145"/>
    <s v=""/>
    <s v=""/>
    <s v="3000000222818821"/>
    <s v="0"/>
    <x v="2"/>
    <x v="43"/>
  </r>
  <r>
    <x v="9"/>
    <s v="C25_510000"/>
    <s v="S010000"/>
    <x v="12"/>
    <s v="4500667104"/>
    <s v=""/>
    <s v="2051021039"/>
    <s v="10"/>
    <d v="2020-03-27T00:00:00"/>
    <s v="51"/>
    <s v="Commandes d'achat"/>
    <x v="2"/>
    <s v="Réduction"/>
    <n v="-269.45999999999998"/>
    <n v="0"/>
    <s v="613955"/>
    <s v="Assurance Haelterman- 20200401-20201001"/>
    <s v="100001145"/>
    <s v=""/>
    <s v=""/>
    <s v="3000000222878429"/>
    <s v="0"/>
    <x v="2"/>
    <x v="43"/>
  </r>
  <r>
    <x v="6"/>
    <s v="C25_522001"/>
    <s v="S020000"/>
    <x v="6"/>
    <s v="4500667113"/>
    <s v=""/>
    <s v="2052232001"/>
    <s v="10"/>
    <d v="2020-03-27T00:00:00"/>
    <s v="51"/>
    <s v="Commandes d'achat"/>
    <x v="0"/>
    <s v="Original"/>
    <n v="2276659.6800000002"/>
    <n v="0"/>
    <s v="616410"/>
    <s v="COVID19 - testing kits"/>
    <s v="500026429"/>
    <s v=""/>
    <s v=""/>
    <s v="3000000222827538"/>
    <s v="0"/>
    <x v="3"/>
    <x v="44"/>
  </r>
  <r>
    <x v="6"/>
    <s v="C25_522001"/>
    <s v="S020000"/>
    <x v="6"/>
    <s v="4500667115"/>
    <s v=""/>
    <s v="2052232002"/>
    <s v="10"/>
    <d v="2020-03-27T00:00:00"/>
    <s v="51"/>
    <s v="Commandes d'achat"/>
    <x v="0"/>
    <s v="Original"/>
    <n v="106547.67"/>
    <n v="0"/>
    <s v="616410"/>
    <s v="COVID19 - nasal swabs"/>
    <s v="500026422"/>
    <s v=""/>
    <s v=""/>
    <s v="3000000222829747"/>
    <s v="0"/>
    <x v="3"/>
    <x v="45"/>
  </r>
  <r>
    <x v="8"/>
    <s v="C25_522001"/>
    <s v="S130000"/>
    <x v="10"/>
    <s v="4500667129"/>
    <s v=""/>
    <s v="1652211017"/>
    <s v="10"/>
    <d v="2020-03-27T00:00:00"/>
    <s v="51"/>
    <s v="Commandes d'achat"/>
    <x v="0"/>
    <s v="Original"/>
    <n v="13946.9"/>
    <n v="0"/>
    <s v="610410"/>
    <s v="COVID19 COAMU-Vl.Br-Wolfs2020tem31052020"/>
    <s v="500003663"/>
    <s v=""/>
    <s v=""/>
    <s v="3000000222874218"/>
    <s v="0"/>
    <x v="3"/>
    <x v="46"/>
  </r>
  <r>
    <x v="6"/>
    <s v="C25_522001"/>
    <s v="S020000"/>
    <x v="6"/>
    <s v="4500667220"/>
    <s v=""/>
    <s v="2052232003"/>
    <s v="10"/>
    <d v="2020-03-28T00:00:00"/>
    <s v="51"/>
    <s v="Commandes d'achat"/>
    <x v="0"/>
    <s v="Original"/>
    <n v="524542.39"/>
    <n v="0"/>
    <s v="616410"/>
    <s v="Nasal swabs"/>
    <s v="500026431"/>
    <s v=""/>
    <s v=""/>
    <s v="3000000222900966"/>
    <s v="0"/>
    <x v="3"/>
    <x v="47"/>
  </r>
  <r>
    <x v="6"/>
    <s v="C25_522001"/>
    <s v="S020000"/>
    <x v="6"/>
    <s v="4500667289"/>
    <s v=""/>
    <s v="2021CSG005"/>
    <s v="10"/>
    <d v="2020-03-30T00:00:00"/>
    <s v="51"/>
    <s v="Commandes d'achat"/>
    <x v="0"/>
    <s v="Original"/>
    <n v="15380"/>
    <n v="0"/>
    <s v="616410"/>
    <s v="A-CQ100 - Chloroquine"/>
    <s v="100050590"/>
    <s v=""/>
    <s v=""/>
    <s v="3000000222961236"/>
    <s v="0"/>
    <x v="5"/>
    <x v="48"/>
  </r>
  <r>
    <x v="6"/>
    <s v="C25_522001"/>
    <s v="S020000"/>
    <x v="6"/>
    <s v="4500667510"/>
    <s v=""/>
    <s v="2052232004"/>
    <s v="10"/>
    <d v="2020-03-31T00:00:00"/>
    <s v="51"/>
    <s v="Commandes d'achat"/>
    <x v="1"/>
    <s v="Modification"/>
    <n v="3735.27"/>
    <n v="0"/>
    <s v="616410"/>
    <s v="buis 6ml zonder additief"/>
    <s v="100001431"/>
    <s v=""/>
    <s v=""/>
    <s v="3000000223062802"/>
    <s v="0"/>
    <x v="3"/>
    <x v="49"/>
  </r>
  <r>
    <x v="6"/>
    <s v="C25_522001"/>
    <s v="S020000"/>
    <x v="6"/>
    <s v="4500667510"/>
    <s v=""/>
    <s v="2052232004"/>
    <s v="10"/>
    <d v="2020-03-31T00:00:00"/>
    <s v="51"/>
    <s v="Commandes d'achat"/>
    <x v="0"/>
    <s v="Original"/>
    <n v="17787"/>
    <n v="0"/>
    <s v="616410"/>
    <s v="buis 6ml zonder additief"/>
    <s v="100001431"/>
    <s v=""/>
    <s v=""/>
    <s v="3000000222999311"/>
    <s v="0"/>
    <x v="3"/>
    <x v="49"/>
  </r>
  <r>
    <x v="6"/>
    <s v="C25_522001"/>
    <s v="S020000"/>
    <x v="6"/>
    <s v="4500667510"/>
    <s v=""/>
    <s v="2052232004"/>
    <s v="10"/>
    <d v="2020-03-31T00:00:00"/>
    <s v="51"/>
    <s v="Commandes d'achat"/>
    <x v="1"/>
    <s v="Modification"/>
    <n v="-3735.27"/>
    <n v="0"/>
    <s v="616410"/>
    <s v="buis 6ml zonder additief"/>
    <s v="100001431"/>
    <s v=""/>
    <s v=""/>
    <s v="3000000223062974"/>
    <s v="0"/>
    <x v="3"/>
    <x v="49"/>
  </r>
  <r>
    <x v="6"/>
    <s v="C25_522001"/>
    <s v="S020000"/>
    <x v="6"/>
    <s v="4500667702"/>
    <s v=""/>
    <s v="2052232005"/>
    <s v="10"/>
    <d v="2020-03-31T00:00:00"/>
    <s v="51"/>
    <s v="Commandes d'achat"/>
    <x v="0"/>
    <s v="Original"/>
    <n v="16668.96"/>
    <n v="0"/>
    <s v="616410"/>
    <s v="2870 dozen nitril handschoenen"/>
    <s v="100050589"/>
    <s v=""/>
    <s v=""/>
    <s v="3000000223100279"/>
    <s v="0"/>
    <x v="2"/>
    <x v="50"/>
  </r>
  <r>
    <x v="6"/>
    <s v="C25_522001"/>
    <s v="S020000"/>
    <x v="6"/>
    <s v="4500667702"/>
    <s v=""/>
    <s v="2052232005"/>
    <s v="20"/>
    <d v="2020-03-31T00:00:00"/>
    <s v="51"/>
    <s v="Commandes d'achat"/>
    <x v="0"/>
    <s v="Original"/>
    <n v="22990"/>
    <n v="0"/>
    <s v="616410"/>
    <s v="5000 mondmaskers FFP3"/>
    <s v="100050589"/>
    <s v=""/>
    <s v=""/>
    <s v="3000000223100279"/>
    <s v="0"/>
    <x v="3"/>
    <x v="51"/>
  </r>
  <r>
    <x v="6"/>
    <s v="C25_522001"/>
    <s v="S020000"/>
    <x v="6"/>
    <s v="4500667720"/>
    <s v=""/>
    <s v="2052232006"/>
    <s v="10"/>
    <d v="2020-04-01T00:00:00"/>
    <s v="51"/>
    <s v="Commandes d'achat"/>
    <x v="0"/>
    <s v="Original"/>
    <n v="31430.13"/>
    <n v="0"/>
    <s v="616410"/>
    <s v="102000 swabs"/>
    <s v="100050589"/>
    <s v=""/>
    <s v=""/>
    <s v="3000000223173761"/>
    <s v="0"/>
    <x v="3"/>
    <x v="52"/>
  </r>
  <r>
    <x v="8"/>
    <s v="C25_522001"/>
    <s v="S130000"/>
    <x v="10"/>
    <s v="4500667854"/>
    <s v=""/>
    <s v="2052211022"/>
    <s v="10"/>
    <d v="2020-04-01T00:00:00"/>
    <s v="51"/>
    <s v="Commandes d'achat"/>
    <x v="0"/>
    <s v="Original"/>
    <n v="144036.48000000001"/>
    <n v="0"/>
    <s v="610910"/>
    <s v="COVID-19 12 extra Ziekenwagens"/>
    <s v="GE100"/>
    <s v=""/>
    <s v=""/>
    <s v="3000000223140746"/>
    <s v="0"/>
    <x v="7"/>
    <x v="53"/>
  </r>
  <r>
    <x v="6"/>
    <s v="C25_522001"/>
    <s v="S020000"/>
    <x v="6"/>
    <s v="4500667865"/>
    <s v=""/>
    <s v="2052232007"/>
    <s v="10"/>
    <d v="2020-04-01T00:00:00"/>
    <s v="51"/>
    <s v="Commandes d'achat"/>
    <x v="0"/>
    <s v="Original"/>
    <n v="975000"/>
    <n v="0"/>
    <s v="616410"/>
    <s v="500000 swab kits"/>
    <s v="500026442"/>
    <s v=""/>
    <s v=""/>
    <s v="3000000223173457"/>
    <s v="0"/>
    <x v="3"/>
    <x v="54"/>
  </r>
  <r>
    <x v="6"/>
    <s v="C25_522001"/>
    <s v="S020000"/>
    <x v="6"/>
    <s v="4500667872"/>
    <s v=""/>
    <s v="2052232008"/>
    <s v="10"/>
    <d v="2020-04-01T00:00:00"/>
    <s v="51"/>
    <s v="Commandes d'achat"/>
    <x v="0"/>
    <s v="Original"/>
    <n v="136911.28"/>
    <n v="0"/>
    <s v="616410"/>
    <s v="500000 swabs"/>
    <s v="500026441"/>
    <s v=""/>
    <s v=""/>
    <s v="3000000223174384"/>
    <s v="0"/>
    <x v="3"/>
    <x v="55"/>
  </r>
  <r>
    <x v="4"/>
    <s v="C25_02106G"/>
    <s v="S010000"/>
    <x v="4"/>
    <s v="4500668011"/>
    <s v=""/>
    <s v="2040122357"/>
    <s v="10"/>
    <d v="2020-04-01T00:00:00"/>
    <s v="51"/>
    <s v="Commandes d'achat"/>
    <x v="0"/>
    <s v="Original"/>
    <n v="780.01"/>
    <n v="0"/>
    <s v="613210"/>
    <s v="Factuur COVID 1: ref 2066625919"/>
    <s v="100001654"/>
    <s v=""/>
    <s v=""/>
    <s v="3000000223194736"/>
    <s v="0"/>
    <x v="2"/>
    <x v="56"/>
  </r>
  <r>
    <x v="4"/>
    <s v="C25_02106G"/>
    <s v="S010000"/>
    <x v="4"/>
    <s v="4500668011"/>
    <s v=""/>
    <s v="2040122357"/>
    <s v="20"/>
    <d v="2020-04-01T00:00:00"/>
    <s v="51"/>
    <s v="Commandes d'achat"/>
    <x v="0"/>
    <s v="Original"/>
    <n v="1032.95"/>
    <n v="0"/>
    <s v="613210"/>
    <s v="Factuur COVID 2: ref 2066625920"/>
    <s v="100001654"/>
    <s v=""/>
    <s v=""/>
    <s v="3000000223194736"/>
    <s v="0"/>
    <x v="2"/>
    <x v="57"/>
  </r>
  <r>
    <x v="4"/>
    <s v="C25_02106G"/>
    <s v="S010000"/>
    <x v="4"/>
    <s v="4500668011"/>
    <s v=""/>
    <s v="2040122357"/>
    <s v="30"/>
    <d v="2020-04-01T00:00:00"/>
    <s v="51"/>
    <s v="Commandes d'achat"/>
    <x v="0"/>
    <s v="Original"/>
    <n v="294.85000000000002"/>
    <n v="0"/>
    <s v="613210"/>
    <s v="Factuur COVID 3: ref 2066625921"/>
    <s v="100001654"/>
    <s v=""/>
    <s v=""/>
    <s v="3000000223194736"/>
    <s v="0"/>
    <x v="2"/>
    <x v="58"/>
  </r>
  <r>
    <x v="4"/>
    <s v="C25_02106G"/>
    <s v="S010000"/>
    <x v="4"/>
    <s v="4500668011"/>
    <s v=""/>
    <s v="2040122357"/>
    <s v="40"/>
    <d v="2020-04-01T00:00:00"/>
    <s v="51"/>
    <s v="Commandes d'achat"/>
    <x v="0"/>
    <s v="Original"/>
    <n v="470.97"/>
    <n v="0"/>
    <s v="613210"/>
    <s v="Factuur COVID 4: ref 2066625918"/>
    <s v="100001654"/>
    <s v=""/>
    <s v=""/>
    <s v="3000000223195433"/>
    <s v="0"/>
    <x v="2"/>
    <x v="59"/>
  </r>
  <r>
    <x v="4"/>
    <s v="C25_02106G"/>
    <s v="S010000"/>
    <x v="4"/>
    <s v="4500668011"/>
    <s v=""/>
    <s v="2040122357"/>
    <s v="50"/>
    <d v="2020-04-01T00:00:00"/>
    <s v="51"/>
    <s v="Commandes d'achat"/>
    <x v="0"/>
    <s v="Original"/>
    <n v="44.17"/>
    <n v="0"/>
    <s v="613210"/>
    <s v="Factuur COVID 5: ref 2066625916"/>
    <s v="100001654"/>
    <s v=""/>
    <s v=""/>
    <s v="3000000223195433"/>
    <s v="0"/>
    <x v="2"/>
    <x v="60"/>
  </r>
  <r>
    <x v="4"/>
    <s v="C25_02106G"/>
    <s v="S010000"/>
    <x v="4"/>
    <s v="4500668024"/>
    <s v=""/>
    <s v="2000000028"/>
    <s v="10"/>
    <d v="2020-04-01T00:00:00"/>
    <s v="51"/>
    <s v="Commandes d'achat"/>
    <x v="0"/>
    <s v="Original"/>
    <n v="475.1"/>
    <n v="0"/>
    <s v="613210"/>
    <s v="Foodtruck vrijwilligers Peutie"/>
    <s v="400190908"/>
    <s v=""/>
    <s v=""/>
    <s v="3000000223196400"/>
    <s v="0"/>
    <x v="2"/>
    <x v="61"/>
  </r>
  <r>
    <x v="4"/>
    <s v="C25_02106G"/>
    <s v="S010000"/>
    <x v="4"/>
    <s v="4500662220"/>
    <s v=""/>
    <s v="LOG-MRM-01"/>
    <s v="10"/>
    <d v="2020-04-02T00:00:00"/>
    <s v="51"/>
    <s v="Commandes d'achat"/>
    <x v="1"/>
    <s v="Modification"/>
    <n v="9.2899999999999991"/>
    <n v="0"/>
    <s v="613210"/>
    <s v="Handgels 500ml"/>
    <s v="100030003"/>
    <s v=""/>
    <s v=""/>
    <s v="3000000223255454"/>
    <s v="0"/>
    <x v="2"/>
    <x v="8"/>
  </r>
  <r>
    <x v="6"/>
    <s v="C25_522001"/>
    <s v="S020000"/>
    <x v="7"/>
    <s v="4500664195"/>
    <s v=""/>
    <s v="2021CSG004"/>
    <s v="10"/>
    <d v="2020-04-02T00:00:00"/>
    <s v="51"/>
    <s v="Commandes d'achat"/>
    <x v="2"/>
    <s v="Réduction"/>
    <n v="-6215.65"/>
    <n v="0"/>
    <s v="610110"/>
    <s v="Consultant - Jeroen_Gevaert_COVID_19"/>
    <s v="100000770"/>
    <s v=""/>
    <s v=""/>
    <s v="3000000223263393"/>
    <s v="0"/>
    <x v="2"/>
    <x v="16"/>
  </r>
  <r>
    <x v="5"/>
    <s v="C25_012030"/>
    <s v="S040000"/>
    <x v="5"/>
    <s v="4500664217"/>
    <s v=""/>
    <s v="202122254"/>
    <s v="10"/>
    <d v="2020-04-02T00:00:00"/>
    <s v="51"/>
    <s v="Commandes d'achat"/>
    <x v="2"/>
    <s v="Réduction"/>
    <n v="-1058.17"/>
    <n v="0"/>
    <s v="615510"/>
    <s v="I Phone 8 64GB"/>
    <s v="100023266"/>
    <s v=""/>
    <s v=""/>
    <s v="3000000223254950"/>
    <s v="0"/>
    <x v="2"/>
    <x v="15"/>
  </r>
  <r>
    <x v="0"/>
    <s v=""/>
    <s v="S040000"/>
    <x v="0"/>
    <s v="4500664869"/>
    <s v=""/>
    <s v="2021222055"/>
    <s v="10"/>
    <d v="2020-04-02T00:00:00"/>
    <s v="51"/>
    <s v="Commandes d'achat"/>
    <x v="2"/>
    <s v="Réduction"/>
    <n v="-1013.98"/>
    <n v="0"/>
    <s v="243010"/>
    <s v="Samsung 49QMR"/>
    <s v="100030558"/>
    <s v=""/>
    <s v=""/>
    <s v="3000000223249310"/>
    <s v="0"/>
    <x v="0"/>
    <x v="20"/>
  </r>
  <r>
    <x v="0"/>
    <s v=""/>
    <s v="S040000"/>
    <x v="0"/>
    <s v="4500664869"/>
    <s v=""/>
    <s v="2021222055"/>
    <s v="20"/>
    <d v="2020-04-02T00:00:00"/>
    <s v="51"/>
    <s v="Commandes d'achat"/>
    <x v="2"/>
    <s v="Réduction"/>
    <n v="-78.650000000000006"/>
    <n v="0"/>
    <s v="243010"/>
    <s v="Vogels Display Wall Mount Fixed"/>
    <s v="100030558"/>
    <s v=""/>
    <s v=""/>
    <s v="3000000223249310"/>
    <s v="0"/>
    <x v="0"/>
    <x v="21"/>
  </r>
  <r>
    <x v="0"/>
    <s v=""/>
    <s v="S040000"/>
    <x v="0"/>
    <s v="4500664869"/>
    <s v=""/>
    <s v="2021222055"/>
    <s v="30"/>
    <d v="2020-04-02T00:00:00"/>
    <s v="51"/>
    <s v="Commandes d'achat"/>
    <x v="2"/>
    <s v="Réduction"/>
    <n v="-948.22"/>
    <n v="0"/>
    <s v="243010"/>
    <s v="Polycom Studio"/>
    <s v="100030558"/>
    <s v=""/>
    <s v=""/>
    <s v="3000000223249310"/>
    <s v="0"/>
    <x v="0"/>
    <x v="22"/>
  </r>
  <r>
    <x v="0"/>
    <s v=""/>
    <s v="S040000"/>
    <x v="0"/>
    <s v="4500664869"/>
    <s v=""/>
    <s v="2021222055"/>
    <s v="40"/>
    <d v="2020-04-02T00:00:00"/>
    <s v="51"/>
    <s v="Commandes d'achat"/>
    <x v="2"/>
    <s v="Réduction"/>
    <n v="-159.47999999999999"/>
    <n v="0"/>
    <s v="243010"/>
    <s v="Polycom Studio Mounting Kit"/>
    <s v="100030558"/>
    <s v=""/>
    <s v=""/>
    <s v="3000000223249310"/>
    <s v="0"/>
    <x v="0"/>
    <x v="23"/>
  </r>
  <r>
    <x v="4"/>
    <s v="C25_02106G"/>
    <s v="S010000"/>
    <x v="4"/>
    <s v="4500668024"/>
    <s v=""/>
    <s v="2000000028"/>
    <s v="10"/>
    <d v="2020-04-02T00:00:00"/>
    <s v="51"/>
    <s v="Commandes d'achat"/>
    <x v="2"/>
    <s v="Réduction"/>
    <n v="-475.1"/>
    <n v="0"/>
    <s v="613210"/>
    <s v="Foodtruck vrijwilligers Peutie"/>
    <s v="400190908"/>
    <s v=""/>
    <s v=""/>
    <s v="3000000223224951"/>
    <s v="0"/>
    <x v="2"/>
    <x v="61"/>
  </r>
  <r>
    <x v="8"/>
    <s v="C25_522001"/>
    <s v="S130000"/>
    <x v="10"/>
    <s v="4500668056"/>
    <s v=""/>
    <s v="2052211029"/>
    <s v="10"/>
    <d v="2020-04-02T00:00:00"/>
    <s v="51"/>
    <s v="Commandes d'achat"/>
    <x v="1"/>
    <s v="Modification"/>
    <n v="734.58"/>
    <n v="0"/>
    <s v="613210"/>
    <s v="COVID-19 Headsets Rode Kruis"/>
    <s v="100027654"/>
    <s v=""/>
    <s v=""/>
    <s v="3000000223220086"/>
    <s v="0"/>
    <x v="5"/>
    <x v="62"/>
  </r>
  <r>
    <x v="8"/>
    <s v="C25_522001"/>
    <s v="S130000"/>
    <x v="10"/>
    <s v="4500668056"/>
    <s v=""/>
    <s v="2052211029"/>
    <s v="10"/>
    <d v="2020-04-02T00:00:00"/>
    <s v="51"/>
    <s v="Commandes d'achat"/>
    <x v="0"/>
    <s v="Original"/>
    <n v="3498"/>
    <n v="0"/>
    <s v="613210"/>
    <s v="COVID-19 Headsets Rode Kruis"/>
    <s v="100027654"/>
    <s v=""/>
    <s v=""/>
    <s v="3000000223220084"/>
    <s v="0"/>
    <x v="5"/>
    <x v="62"/>
  </r>
  <r>
    <x v="8"/>
    <s v="C25_522001"/>
    <s v="S130000"/>
    <x v="10"/>
    <s v="4500668077"/>
    <s v=""/>
    <s v="2052211022"/>
    <s v="10"/>
    <d v="2020-04-02T00:00:00"/>
    <s v="51"/>
    <s v="Commandes d'achat"/>
    <x v="0"/>
    <s v="Original"/>
    <n v="8037"/>
    <n v="0"/>
    <s v="610910"/>
    <s v="COVID-19buffercapaciteit 112permanenties"/>
    <s v="GE100"/>
    <s v=""/>
    <s v=""/>
    <s v="3000000223249108"/>
    <s v="0"/>
    <x v="1"/>
    <x v="63"/>
  </r>
  <r>
    <x v="4"/>
    <s v="C25_02106G"/>
    <s v="S010000"/>
    <x v="4"/>
    <s v="4500668204"/>
    <s v=""/>
    <s v="2000000029"/>
    <s v="10"/>
    <d v="2020-04-02T00:00:00"/>
    <s v="51"/>
    <s v="Commandes d'achat"/>
    <x v="0"/>
    <s v="Original"/>
    <n v="2885.14"/>
    <n v="0"/>
    <s v="610210"/>
    <s v="Vertaalopdrachten feb/maart"/>
    <s v="600000646"/>
    <s v=""/>
    <s v=""/>
    <s v="3000000223268248"/>
    <s v="0"/>
    <x v="3"/>
    <x v="64"/>
  </r>
  <r>
    <x v="4"/>
    <s v="C25_02106G"/>
    <s v="S010000"/>
    <x v="4"/>
    <s v="4500668237"/>
    <s v=""/>
    <s v="2000000030"/>
    <s v="10"/>
    <d v="2020-04-02T00:00:00"/>
    <s v="51"/>
    <s v="Commandes d'achat"/>
    <x v="0"/>
    <s v="Original"/>
    <n v="160"/>
    <n v="0"/>
    <s v="613210"/>
    <s v="Aankoop handpompjes Hema"/>
    <s v="100028433"/>
    <s v=""/>
    <s v=""/>
    <s v="3000000223269924"/>
    <s v="0"/>
    <x v="2"/>
    <x v="65"/>
  </r>
  <r>
    <x v="4"/>
    <s v="C25_02106G"/>
    <s v="S010000"/>
    <x v="4"/>
    <s v="4500662220"/>
    <s v=""/>
    <s v="LOG-MRM-01"/>
    <s v="10"/>
    <d v="2020-04-03T00:00:00"/>
    <s v="51"/>
    <s v="Commandes d'achat"/>
    <x v="2"/>
    <s v="Réduction"/>
    <n v="1.1599999999999999"/>
    <n v="0"/>
    <s v="613210"/>
    <s v="Handgels 500ml"/>
    <s v="100030003"/>
    <s v=""/>
    <s v=""/>
    <s v="3000000223450403"/>
    <s v="0"/>
    <x v="2"/>
    <x v="8"/>
  </r>
  <r>
    <x v="4"/>
    <s v="C25_02106G"/>
    <s v="S010000"/>
    <x v="4"/>
    <s v="4500662220"/>
    <s v=""/>
    <s v="LOG-MRM-01"/>
    <s v="10"/>
    <d v="2020-04-03T00:00:00"/>
    <s v="51"/>
    <s v="Commandes d'achat"/>
    <x v="2"/>
    <s v="Réduction"/>
    <n v="-1131.4000000000001"/>
    <n v="0"/>
    <s v="613210"/>
    <s v="Handgels 500ml"/>
    <s v="100030003"/>
    <s v=""/>
    <s v=""/>
    <s v="3000000223442827"/>
    <s v="0"/>
    <x v="2"/>
    <x v="8"/>
  </r>
  <r>
    <x v="4"/>
    <s v="C25_02106G"/>
    <s v="S010000"/>
    <x v="4"/>
    <s v="4500668011"/>
    <s v=""/>
    <s v="2040122357"/>
    <s v="10"/>
    <d v="2020-04-03T00:00:00"/>
    <s v="51"/>
    <s v="Commandes d'achat"/>
    <x v="2"/>
    <s v="Réduction"/>
    <n v="-780.01"/>
    <n v="0"/>
    <s v="613210"/>
    <s v="Factuur COVID 1: ref 2066625919"/>
    <s v="100001654"/>
    <s v=""/>
    <s v=""/>
    <s v="3000000223441847"/>
    <s v="0"/>
    <x v="2"/>
    <x v="56"/>
  </r>
  <r>
    <x v="4"/>
    <s v="C25_02106G"/>
    <s v="S010000"/>
    <x v="4"/>
    <s v="4500668011"/>
    <s v=""/>
    <s v="2040122357"/>
    <s v="20"/>
    <d v="2020-04-03T00:00:00"/>
    <s v="51"/>
    <s v="Commandes d'achat"/>
    <x v="2"/>
    <s v="Réduction"/>
    <n v="-1032.95"/>
    <n v="0"/>
    <s v="613210"/>
    <s v="Factuur COVID 2: ref 2066625920"/>
    <s v="100001654"/>
    <s v=""/>
    <s v=""/>
    <s v="3000000223441906"/>
    <s v="0"/>
    <x v="2"/>
    <x v="57"/>
  </r>
  <r>
    <x v="4"/>
    <s v="C25_02106G"/>
    <s v="S010000"/>
    <x v="4"/>
    <s v="4500668011"/>
    <s v=""/>
    <s v="2040122357"/>
    <s v="30"/>
    <d v="2020-04-03T00:00:00"/>
    <s v="51"/>
    <s v="Commandes d'achat"/>
    <x v="2"/>
    <s v="Réduction"/>
    <n v="-294.85000000000002"/>
    <n v="0"/>
    <s v="613210"/>
    <s v="Factuur COVID 3: ref 2066625921"/>
    <s v="100001654"/>
    <s v=""/>
    <s v=""/>
    <s v="3000000223441919"/>
    <s v="0"/>
    <x v="2"/>
    <x v="58"/>
  </r>
  <r>
    <x v="4"/>
    <s v="C25_02106G"/>
    <s v="S010000"/>
    <x v="4"/>
    <s v="4500668011"/>
    <s v=""/>
    <s v="2040122357"/>
    <s v="40"/>
    <d v="2020-04-03T00:00:00"/>
    <s v="51"/>
    <s v="Commandes d'achat"/>
    <x v="2"/>
    <s v="Réduction"/>
    <n v="-470.97"/>
    <n v="0"/>
    <s v="613210"/>
    <s v="Factuur COVID 4: ref 2066625918"/>
    <s v="100001654"/>
    <s v=""/>
    <s v=""/>
    <s v="3000000223441916"/>
    <s v="0"/>
    <x v="2"/>
    <x v="59"/>
  </r>
  <r>
    <x v="4"/>
    <s v="C25_02106G"/>
    <s v="S010000"/>
    <x v="4"/>
    <s v="4500668011"/>
    <s v=""/>
    <s v="2040122357"/>
    <s v="50"/>
    <d v="2020-04-03T00:00:00"/>
    <s v="51"/>
    <s v="Commandes d'achat"/>
    <x v="2"/>
    <s v="Réduction"/>
    <n v="-44.17"/>
    <n v="0"/>
    <s v="613210"/>
    <s v="Factuur COVID 5: ref 2066625916"/>
    <s v="100001654"/>
    <s v=""/>
    <s v=""/>
    <s v="3000000223441844"/>
    <s v="0"/>
    <x v="2"/>
    <x v="60"/>
  </r>
  <r>
    <x v="8"/>
    <s v="C25_522001"/>
    <s v="S130000"/>
    <x v="10"/>
    <s v="4500668056"/>
    <s v=""/>
    <s v="2052211029"/>
    <s v="10"/>
    <d v="2020-04-03T00:00:00"/>
    <s v="51"/>
    <s v="Commandes d'achat"/>
    <x v="2"/>
    <s v="Réduction"/>
    <n v="-4232.58"/>
    <n v="0"/>
    <s v="613210"/>
    <s v="COVID-19 Headsets Rode Kruis"/>
    <s v="100027654"/>
    <s v=""/>
    <s v=""/>
    <s v="3000000223496446"/>
    <s v="0"/>
    <x v="5"/>
    <x v="62"/>
  </r>
  <r>
    <x v="4"/>
    <s v="C25_02106G"/>
    <s v="S010000"/>
    <x v="4"/>
    <s v="4500668204"/>
    <s v=""/>
    <s v="2000000029"/>
    <s v="10"/>
    <d v="2020-04-03T00:00:00"/>
    <s v="51"/>
    <s v="Commandes d'achat"/>
    <x v="2"/>
    <s v="Réduction"/>
    <n v="-2885.14"/>
    <n v="0"/>
    <s v="610210"/>
    <s v="Vertaalopdrachten feb/maart"/>
    <s v="600000646"/>
    <s v=""/>
    <s v=""/>
    <s v="3000000223497710"/>
    <s v="0"/>
    <x v="3"/>
    <x v="64"/>
  </r>
  <r>
    <x v="6"/>
    <s v="C25_522001"/>
    <s v="S020000"/>
    <x v="6"/>
    <s v="4500668462"/>
    <s v=""/>
    <s v="2052232005"/>
    <s v="10"/>
    <d v="2020-04-03T00:00:00"/>
    <s v="51"/>
    <s v="Commandes d'achat"/>
    <x v="0"/>
    <s v="Original"/>
    <n v="6080597.8399999999"/>
    <n v="0"/>
    <s v="616410"/>
    <s v="COVID_19 surgical masks &amp;"/>
    <s v="500026443"/>
    <s v=""/>
    <s v=""/>
    <s v="3000000223456211"/>
    <s v="0"/>
    <x v="2"/>
    <x v="66"/>
  </r>
  <r>
    <x v="6"/>
    <s v="C25_522001"/>
    <s v="S020000"/>
    <x v="6"/>
    <s v="4500668489"/>
    <s v=""/>
    <s v="2052232007"/>
    <s v="10"/>
    <d v="2020-04-03T00:00:00"/>
    <s v="51"/>
    <s v="Commandes d'achat"/>
    <x v="0"/>
    <s v="Original"/>
    <n v="423500"/>
    <n v="0"/>
    <s v="616410"/>
    <s v="COVID-19 chirurgische maskers"/>
    <s v="100050510"/>
    <s v=""/>
    <s v=""/>
    <s v="3000000223495664"/>
    <s v="0"/>
    <x v="2"/>
    <x v="67"/>
  </r>
  <r>
    <x v="6"/>
    <s v="C25_522001"/>
    <s v="S020000"/>
    <x v="6"/>
    <s v="4500668491"/>
    <s v=""/>
    <s v="2052232008"/>
    <s v="10"/>
    <d v="2020-04-03T00:00:00"/>
    <s v="51"/>
    <s v="Commandes d'achat"/>
    <x v="0"/>
    <s v="Original"/>
    <n v="174000"/>
    <n v="0"/>
    <s v="616410"/>
    <s v="COVID-19 Nitril handschoenen"/>
    <s v="500026446"/>
    <s v=""/>
    <s v=""/>
    <s v="3000000223495734"/>
    <s v="0"/>
    <x v="2"/>
    <x v="68"/>
  </r>
  <r>
    <x v="6"/>
    <s v="C25_522001"/>
    <s v="S020000"/>
    <x v="6"/>
    <s v="4500668492"/>
    <s v=""/>
    <s v="2052232009"/>
    <s v="10"/>
    <d v="2020-04-03T00:00:00"/>
    <s v="51"/>
    <s v="Commandes d'achat"/>
    <x v="0"/>
    <s v="Original"/>
    <n v="16509.240000000002"/>
    <n v="0"/>
    <s v="616410"/>
    <s v="COVID-19 plastiek wegwerpschorten"/>
    <s v="100050589"/>
    <s v=""/>
    <s v=""/>
    <s v="3000000223495870"/>
    <s v="0"/>
    <x v="2"/>
    <x v="69"/>
  </r>
  <r>
    <x v="6"/>
    <s v="C25_522001"/>
    <s v="S020000"/>
    <x v="6"/>
    <s v="4500668503"/>
    <s v=""/>
    <s v="2052232010"/>
    <s v="10"/>
    <d v="2020-04-04T00:00:00"/>
    <s v="51"/>
    <s v="Commandes d'achat"/>
    <x v="0"/>
    <s v="Original"/>
    <n v="4404400"/>
    <n v="0"/>
    <s v="616410"/>
    <s v="COVID_19 - kn95 maskers chinese markerin"/>
    <s v="100050634"/>
    <s v=""/>
    <s v=""/>
    <s v="3000000223497918"/>
    <s v="0"/>
    <x v="2"/>
    <x v="70"/>
  </r>
  <r>
    <x v="6"/>
    <s v="C25_522001"/>
    <s v="S020000"/>
    <x v="6"/>
    <s v="4500668503"/>
    <s v=""/>
    <s v="2052232010"/>
    <s v="20"/>
    <d v="2020-04-04T00:00:00"/>
    <s v="51"/>
    <s v="Commandes d'achat"/>
    <x v="0"/>
    <s v="Original"/>
    <n v="4356000"/>
    <n v="0"/>
    <s v="616410"/>
    <s v="COVID_19 - kn95 maskers"/>
    <s v="100050634"/>
    <s v=""/>
    <s v=""/>
    <s v="3000000223497918"/>
    <s v="0"/>
    <x v="2"/>
    <x v="71"/>
  </r>
  <r>
    <x v="6"/>
    <s v="C25_522001"/>
    <s v="S020000"/>
    <x v="6"/>
    <s v="4500668504"/>
    <s v=""/>
    <s v="2052232011"/>
    <s v="10"/>
    <d v="2020-04-04T00:00:00"/>
    <s v="51"/>
    <s v="Commandes d'achat"/>
    <x v="0"/>
    <s v="Original"/>
    <n v="309400"/>
    <n v="0"/>
    <s v="616410"/>
    <s v="COVID-19 Nitril handschoenen"/>
    <s v="100033059"/>
    <s v=""/>
    <s v=""/>
    <s v="3000000223505081"/>
    <s v="0"/>
    <x v="2"/>
    <x v="72"/>
  </r>
  <r>
    <x v="0"/>
    <s v=""/>
    <s v="S040000"/>
    <x v="0"/>
    <s v="4500664869"/>
    <s v=""/>
    <s v="2021222055"/>
    <s v="30"/>
    <d v="2020-04-06T00:00:00"/>
    <s v="51"/>
    <s v="Commandes d'achat"/>
    <x v="2"/>
    <s v="Réduction"/>
    <n v="0.36"/>
    <n v="0"/>
    <s v="243010"/>
    <s v="Polycom Studio"/>
    <s v="100030558"/>
    <s v=""/>
    <s v=""/>
    <s v="3000000223527733"/>
    <s v="0"/>
    <x v="0"/>
    <x v="22"/>
  </r>
  <r>
    <x v="4"/>
    <s v="C25_02106G"/>
    <s v="S010000"/>
    <x v="4"/>
    <s v="4500668237"/>
    <s v=""/>
    <s v="2000000030"/>
    <s v="10"/>
    <d v="2020-04-06T00:00:00"/>
    <s v="51"/>
    <s v="Commandes d'achat"/>
    <x v="2"/>
    <s v="Réduction"/>
    <n v="-160"/>
    <n v="0"/>
    <s v="613210"/>
    <s v="Aankoop handpompjes Hema"/>
    <s v="100028433"/>
    <s v=""/>
    <s v=""/>
    <s v="3000000223520535"/>
    <s v="0"/>
    <x v="2"/>
    <x v="65"/>
  </r>
  <r>
    <x v="6"/>
    <s v="C25_522001"/>
    <s v="S020000"/>
    <x v="6"/>
    <s v="4500668578"/>
    <s v=""/>
    <s v="2052232012"/>
    <s v="10"/>
    <d v="2020-04-06T00:00:00"/>
    <s v="51"/>
    <s v="Commandes d'achat"/>
    <x v="0"/>
    <s v="Original"/>
    <n v="1621400"/>
    <n v="0"/>
    <s v="616410"/>
    <s v="COVID-19 chirurgische maskers"/>
    <s v="100050640"/>
    <s v=""/>
    <s v=""/>
    <s v="3000000223545945"/>
    <s v="0"/>
    <x v="2"/>
    <x v="73"/>
  </r>
  <r>
    <x v="6"/>
    <s v="C25_522001"/>
    <s v="S020000"/>
    <x v="6"/>
    <s v="4500668595"/>
    <s v=""/>
    <s v="2052232013"/>
    <s v="10"/>
    <d v="2020-04-06T00:00:00"/>
    <s v="51"/>
    <s v="Commandes d'achat"/>
    <x v="0"/>
    <s v="Original"/>
    <n v="568095"/>
    <n v="0"/>
    <s v="616410"/>
    <s v="COVID-19 Medische mondmaskers GRADE"/>
    <s v="100050644"/>
    <s v=""/>
    <s v=""/>
    <s v="3000000223548147"/>
    <s v="0"/>
    <x v="2"/>
    <x v="74"/>
  </r>
  <r>
    <x v="6"/>
    <s v="C25_522001"/>
    <s v="S020000"/>
    <x v="6"/>
    <s v="4500668602"/>
    <s v=""/>
    <s v="2052232014"/>
    <s v="10"/>
    <d v="2020-04-06T00:00:00"/>
    <s v="51"/>
    <s v="Commandes d'achat"/>
    <x v="0"/>
    <s v="Original"/>
    <n v="381.15"/>
    <n v="0"/>
    <s v="616410"/>
    <s v="COVID-19 boite 100 gants S"/>
    <s v="100050646"/>
    <s v=""/>
    <s v=""/>
    <s v="3000000223549154"/>
    <s v="0"/>
    <x v="2"/>
    <x v="75"/>
  </r>
  <r>
    <x v="6"/>
    <s v="C25_522001"/>
    <s v="S020000"/>
    <x v="6"/>
    <s v="4500668602"/>
    <s v=""/>
    <s v="2052232014"/>
    <s v="20"/>
    <d v="2020-04-06T00:00:00"/>
    <s v="51"/>
    <s v="Commandes d'achat"/>
    <x v="0"/>
    <s v="Original"/>
    <n v="1638.95"/>
    <n v="0"/>
    <s v="616410"/>
    <s v="COVID-19 boite 100 gants M"/>
    <s v="100050646"/>
    <s v=""/>
    <s v=""/>
    <s v="3000000223549154"/>
    <s v="0"/>
    <x v="2"/>
    <x v="76"/>
  </r>
  <r>
    <x v="6"/>
    <s v="C25_522001"/>
    <s v="S020000"/>
    <x v="6"/>
    <s v="4500668602"/>
    <s v=""/>
    <s v="2052232014"/>
    <s v="30"/>
    <d v="2020-04-06T00:00:00"/>
    <s v="51"/>
    <s v="Commandes d'achat"/>
    <x v="0"/>
    <s v="Original"/>
    <n v="914.76"/>
    <n v="0"/>
    <s v="616410"/>
    <s v="COVID-19 boite 100 gants L"/>
    <s v="100050646"/>
    <s v=""/>
    <s v=""/>
    <s v="3000000223549154"/>
    <s v="0"/>
    <x v="2"/>
    <x v="77"/>
  </r>
  <r>
    <x v="6"/>
    <s v="C25_522001"/>
    <s v="S020000"/>
    <x v="6"/>
    <s v="4500668602"/>
    <s v=""/>
    <s v="2052232014"/>
    <s v="40"/>
    <d v="2020-04-06T00:00:00"/>
    <s v="51"/>
    <s v="Commandes d'achat"/>
    <x v="0"/>
    <s v="Original"/>
    <n v="167.71"/>
    <n v="0"/>
    <s v="616410"/>
    <s v="COVID-19 boite 100 gants XL"/>
    <s v="100050646"/>
    <s v=""/>
    <s v=""/>
    <s v="3000000223549154"/>
    <s v="0"/>
    <x v="2"/>
    <x v="78"/>
  </r>
  <r>
    <x v="6"/>
    <s v="C25_522001"/>
    <s v="S020000"/>
    <x v="6"/>
    <s v="4500668602"/>
    <s v=""/>
    <s v="2052232014"/>
    <s v="50"/>
    <d v="2020-04-06T00:00:00"/>
    <s v="51"/>
    <s v="Commandes d'achat"/>
    <x v="0"/>
    <s v="Original"/>
    <n v="647.96"/>
    <n v="0"/>
    <s v="616410"/>
    <s v="COVID-19 boite 100 gants S"/>
    <s v="100050646"/>
    <s v=""/>
    <s v=""/>
    <s v="3000000223549154"/>
    <s v="0"/>
    <x v="2"/>
    <x v="79"/>
  </r>
  <r>
    <x v="6"/>
    <s v="C25_522001"/>
    <s v="S020000"/>
    <x v="6"/>
    <s v="4500668602"/>
    <s v=""/>
    <s v="2052232014"/>
    <s v="60"/>
    <d v="2020-04-06T00:00:00"/>
    <s v="51"/>
    <s v="Commandes d'achat"/>
    <x v="0"/>
    <s v="Original"/>
    <n v="5009.3999999999996"/>
    <n v="0"/>
    <s v="616410"/>
    <s v="COVID-19 Combinaison Tyvek 400 by Dupont"/>
    <s v="100050646"/>
    <s v=""/>
    <s v=""/>
    <s v="3000000223549154"/>
    <s v="0"/>
    <x v="2"/>
    <x v="80"/>
  </r>
  <r>
    <x v="6"/>
    <s v="C25_522001"/>
    <s v="S020000"/>
    <x v="6"/>
    <s v="4500668602"/>
    <s v=""/>
    <s v="2052232014"/>
    <s v="70"/>
    <d v="2020-04-06T00:00:00"/>
    <s v="51"/>
    <s v="Commandes d'achat"/>
    <x v="0"/>
    <s v="Original"/>
    <n v="48.4"/>
    <n v="0"/>
    <s v="616410"/>
    <s v="frais de port"/>
    <s v="100050646"/>
    <s v=""/>
    <s v=""/>
    <s v="3000000223549154"/>
    <s v="0"/>
    <x v="2"/>
    <x v="81"/>
  </r>
  <r>
    <x v="6"/>
    <s v="C25_522001"/>
    <s v="S020000"/>
    <x v="6"/>
    <s v="4500668651"/>
    <s v=""/>
    <s v="2052232015"/>
    <s v="10"/>
    <d v="2020-04-06T00:00:00"/>
    <s v="51"/>
    <s v="Commandes d'achat"/>
    <x v="0"/>
    <s v="Original"/>
    <n v="14316.72"/>
    <n v="0"/>
    <s v="616410"/>
    <s v="COVID-19 stofmasker Classic FFP2 D zonde"/>
    <s v="200008146"/>
    <s v=""/>
    <s v=""/>
    <s v="3000000223556781"/>
    <s v="0"/>
    <x v="2"/>
    <x v="82"/>
  </r>
  <r>
    <x v="6"/>
    <s v="C25_522001"/>
    <s v="S020000"/>
    <x v="6"/>
    <s v="4500668651"/>
    <s v=""/>
    <s v="2052232015"/>
    <s v="20"/>
    <d v="2020-04-06T00:00:00"/>
    <s v="51"/>
    <s v="Commandes d'achat"/>
    <x v="0"/>
    <s v="Original"/>
    <n v="8886.24"/>
    <n v="0"/>
    <s v="616410"/>
    <s v="COVID-19 stofmasker Classic FFP2 D met"/>
    <s v="200008146"/>
    <s v=""/>
    <s v=""/>
    <s v="3000000223556781"/>
    <s v="0"/>
    <x v="2"/>
    <x v="83"/>
  </r>
  <r>
    <x v="6"/>
    <s v="C25_522001"/>
    <s v="S020000"/>
    <x v="6"/>
    <s v="4500668651"/>
    <s v=""/>
    <s v="2052232015"/>
    <s v="30"/>
    <d v="2020-04-06T00:00:00"/>
    <s v="51"/>
    <s v="Commandes d'achat"/>
    <x v="0"/>
    <s v="Original"/>
    <n v="11470.8"/>
    <n v="0"/>
    <s v="616410"/>
    <s v="COVID-19 stofmasker Smart active FFP2 D"/>
    <s v="200008146"/>
    <s v=""/>
    <s v=""/>
    <s v="3000000223556781"/>
    <s v="0"/>
    <x v="2"/>
    <x v="84"/>
  </r>
  <r>
    <x v="6"/>
    <s v="C25_522001"/>
    <s v="S020000"/>
    <x v="6"/>
    <s v="4500668651"/>
    <s v=""/>
    <s v="2052232015"/>
    <s v="40"/>
    <d v="2020-04-06T00:00:00"/>
    <s v="51"/>
    <s v="Commandes d'achat"/>
    <x v="0"/>
    <s v="Original"/>
    <n v="3124.7"/>
    <n v="0"/>
    <s v="616410"/>
    <s v="COVID-19 stofmasker Smart FFP2 D met"/>
    <s v="200008146"/>
    <s v=""/>
    <s v=""/>
    <s v="3000000223556781"/>
    <s v="0"/>
    <x v="2"/>
    <x v="85"/>
  </r>
  <r>
    <x v="6"/>
    <s v="C25_522001"/>
    <s v="S020000"/>
    <x v="6"/>
    <s v="4500668681"/>
    <s v=""/>
    <s v="2052232016"/>
    <s v="10"/>
    <d v="2020-04-06T00:00:00"/>
    <s v="51"/>
    <s v="Commandes d'achat"/>
    <x v="0"/>
    <s v="Original"/>
    <n v="489568.85"/>
    <n v="0"/>
    <s v="616410"/>
    <s v="COVID-19 Swabs tubes"/>
    <s v="500026431"/>
    <s v=""/>
    <s v=""/>
    <s v="3000000223558784"/>
    <s v="0"/>
    <x v="3"/>
    <x v="86"/>
  </r>
  <r>
    <x v="6"/>
    <s v="C25_522001"/>
    <s v="S020000"/>
    <x v="6"/>
    <s v="4500668697"/>
    <s v=""/>
    <s v="2052232017"/>
    <s v="10"/>
    <d v="2020-04-06T00:00:00"/>
    <s v="51"/>
    <s v="Commandes d'achat"/>
    <x v="0"/>
    <s v="Original"/>
    <n v="677902.5"/>
    <n v="0"/>
    <s v="616410"/>
    <s v="COVID-19 FFP 2 maskers"/>
    <s v="200007726"/>
    <s v=""/>
    <s v=""/>
    <s v="3000000223559869"/>
    <s v="0"/>
    <x v="2"/>
    <x v="87"/>
  </r>
  <r>
    <x v="8"/>
    <s v="C25_522001"/>
    <s v="S130000"/>
    <x v="10"/>
    <s v="4500666439"/>
    <s v=""/>
    <s v="1652211022"/>
    <s v="10"/>
    <d v="2020-04-07T00:00:00"/>
    <s v="51"/>
    <s v="Commandes d'achat"/>
    <x v="2"/>
    <s v="Réduction"/>
    <n v="-4000"/>
    <n v="0"/>
    <s v="610410"/>
    <s v="COVID19 Luxembourg-Farcy2020tem30042020"/>
    <s v="500021035"/>
    <s v=""/>
    <s v=""/>
    <s v="3000000223590763"/>
    <s v="0"/>
    <x v="3"/>
    <x v="39"/>
  </r>
  <r>
    <x v="6"/>
    <s v="C25_522001"/>
    <s v="S020000"/>
    <x v="6"/>
    <s v="4500667113"/>
    <s v=""/>
    <s v="2052232001"/>
    <s v="10"/>
    <d v="2020-04-07T00:00:00"/>
    <s v="51"/>
    <s v="Commandes d'achat"/>
    <x v="5"/>
    <s v="Ajustement par pièce suivante"/>
    <n v="40085.760000000002"/>
    <n v="0"/>
    <s v="616410"/>
    <s v="COVID19 - testing kits"/>
    <s v="500026429"/>
    <s v=""/>
    <s v=""/>
    <s v="3000000223750879"/>
    <s v="0"/>
    <x v="3"/>
    <x v="44"/>
  </r>
  <r>
    <x v="6"/>
    <s v="C25_522001"/>
    <s v="S020000"/>
    <x v="6"/>
    <s v="4500667113"/>
    <s v=""/>
    <s v="2052232001"/>
    <s v="10"/>
    <d v="2020-04-07T00:00:00"/>
    <s v="51"/>
    <s v="Commandes d'achat"/>
    <x v="2"/>
    <s v="Réduction"/>
    <n v="-2316745.44"/>
    <n v="0"/>
    <s v="616410"/>
    <s v="COVID19 - testing kits"/>
    <s v="500026429"/>
    <s v=""/>
    <s v=""/>
    <s v="3000000223750879"/>
    <s v="0"/>
    <x v="3"/>
    <x v="44"/>
  </r>
  <r>
    <x v="6"/>
    <s v="C25_522001"/>
    <s v="S020000"/>
    <x v="6"/>
    <s v="4500667115"/>
    <s v=""/>
    <s v="2052232002"/>
    <s v="10"/>
    <d v="2020-04-07T00:00:00"/>
    <s v="51"/>
    <s v="Commandes d'achat"/>
    <x v="5"/>
    <s v="Ajustement par pièce suivante"/>
    <n v="1876.02"/>
    <n v="0"/>
    <s v="616410"/>
    <s v="COVID19 - nasal swabs"/>
    <s v="500026422"/>
    <s v=""/>
    <s v=""/>
    <s v="3000000223751962"/>
    <s v="0"/>
    <x v="3"/>
    <x v="45"/>
  </r>
  <r>
    <x v="6"/>
    <s v="C25_522001"/>
    <s v="S020000"/>
    <x v="6"/>
    <s v="4500667115"/>
    <s v=""/>
    <s v="2052232002"/>
    <s v="10"/>
    <d v="2020-04-07T00:00:00"/>
    <s v="51"/>
    <s v="Commandes d'achat"/>
    <x v="2"/>
    <s v="Réduction"/>
    <n v="-108423.69"/>
    <n v="0"/>
    <s v="616410"/>
    <s v="COVID19 - nasal swabs"/>
    <s v="500026422"/>
    <s v=""/>
    <s v=""/>
    <s v="3000000223751962"/>
    <s v="0"/>
    <x v="3"/>
    <x v="45"/>
  </r>
  <r>
    <x v="6"/>
    <s v="C25_522001"/>
    <s v="S020000"/>
    <x v="6"/>
    <s v="4500667220"/>
    <s v=""/>
    <s v="2052232003"/>
    <s v="10"/>
    <d v="2020-04-07T00:00:00"/>
    <s v="51"/>
    <s v="Commandes d'achat"/>
    <x v="5"/>
    <s v="Ajustement par pièce suivante"/>
    <n v="9235.76"/>
    <n v="0"/>
    <s v="616410"/>
    <s v="Nasal swabs"/>
    <s v="500026431"/>
    <s v=""/>
    <s v=""/>
    <s v="3000000223752065"/>
    <s v="0"/>
    <x v="3"/>
    <x v="47"/>
  </r>
  <r>
    <x v="6"/>
    <s v="C25_522001"/>
    <s v="S020000"/>
    <x v="6"/>
    <s v="4500667220"/>
    <s v=""/>
    <s v="2052232003"/>
    <s v="10"/>
    <d v="2020-04-07T00:00:00"/>
    <s v="51"/>
    <s v="Commandes d'achat"/>
    <x v="2"/>
    <s v="Réduction"/>
    <n v="-533778.15"/>
    <n v="0"/>
    <s v="616410"/>
    <s v="Nasal swabs"/>
    <s v="500026431"/>
    <s v=""/>
    <s v=""/>
    <s v="3000000223752065"/>
    <s v="0"/>
    <x v="3"/>
    <x v="47"/>
  </r>
  <r>
    <x v="6"/>
    <s v="C25_522001"/>
    <s v="S020000"/>
    <x v="6"/>
    <s v="4500667720"/>
    <s v=""/>
    <s v="2052232006"/>
    <s v="10"/>
    <d v="2020-04-07T00:00:00"/>
    <s v="51"/>
    <s v="Commandes d'achat"/>
    <x v="5"/>
    <s v="Ajustement par pièce suivante"/>
    <n v="707.76"/>
    <n v="0"/>
    <s v="616410"/>
    <s v="102000 swabs"/>
    <s v="100050589"/>
    <s v=""/>
    <s v=""/>
    <s v="3000000223752249"/>
    <s v="0"/>
    <x v="3"/>
    <x v="52"/>
  </r>
  <r>
    <x v="6"/>
    <s v="C25_522001"/>
    <s v="S020000"/>
    <x v="6"/>
    <s v="4500667720"/>
    <s v=""/>
    <s v="2052232006"/>
    <s v="10"/>
    <d v="2020-04-07T00:00:00"/>
    <s v="51"/>
    <s v="Commandes d'achat"/>
    <x v="2"/>
    <s v="Réduction"/>
    <n v="-32137.89"/>
    <n v="0"/>
    <s v="616410"/>
    <s v="102000 swabs"/>
    <s v="100050589"/>
    <s v=""/>
    <s v=""/>
    <s v="3000000223752249"/>
    <s v="0"/>
    <x v="3"/>
    <x v="52"/>
  </r>
  <r>
    <x v="6"/>
    <s v="C25_522001"/>
    <s v="S020000"/>
    <x v="6"/>
    <s v="4500667865"/>
    <s v=""/>
    <s v="2052232007"/>
    <s v="10"/>
    <d v="2020-04-07T00:00:00"/>
    <s v="51"/>
    <s v="Commandes d'achat"/>
    <x v="1"/>
    <s v="Modification"/>
    <n v="6941.4"/>
    <n v="0"/>
    <s v="616410"/>
    <s v="500000 swab kits"/>
    <s v="500026442"/>
    <s v=""/>
    <s v=""/>
    <s v="3000000223753281"/>
    <s v="0"/>
    <x v="3"/>
    <x v="54"/>
  </r>
  <r>
    <x v="6"/>
    <s v="C25_522001"/>
    <s v="S020000"/>
    <x v="6"/>
    <s v="4500667865"/>
    <s v=""/>
    <s v="2052232007"/>
    <s v="10"/>
    <d v="2020-04-07T00:00:00"/>
    <s v="51"/>
    <s v="Commandes d'achat"/>
    <x v="3"/>
    <s v="Changement d'imputation récepteur"/>
    <n v="975000"/>
    <n v="0"/>
    <s v="616410"/>
    <s v="500000 swab kits"/>
    <s v="500026442"/>
    <s v=""/>
    <s v=""/>
    <s v="3000000223753281"/>
    <s v="0"/>
    <x v="3"/>
    <x v="54"/>
  </r>
  <r>
    <x v="6"/>
    <s v="C25_522001"/>
    <s v="S020000"/>
    <x v="6"/>
    <s v="4500667865"/>
    <s v=""/>
    <s v="2052232007"/>
    <s v="10"/>
    <d v="2020-04-07T00:00:00"/>
    <s v="51"/>
    <s v="Commandes d'achat"/>
    <x v="4"/>
    <s v="Changement d'imputation émetteur"/>
    <n v="-975000"/>
    <n v="0"/>
    <s v="616410"/>
    <s v="500000 swab kits"/>
    <s v="500026442"/>
    <s v=""/>
    <s v=""/>
    <s v="3000000223753281"/>
    <s v="0"/>
    <x v="3"/>
    <x v="54"/>
  </r>
  <r>
    <x v="6"/>
    <s v="C25_522001"/>
    <s v="S020000"/>
    <x v="6"/>
    <s v="4500667872"/>
    <s v=""/>
    <s v="2052232008"/>
    <s v="10"/>
    <d v="2020-04-07T00:00:00"/>
    <s v="51"/>
    <s v="Commandes d'achat"/>
    <x v="2"/>
    <s v="Réduction"/>
    <n v="-139004.73000000001"/>
    <n v="0"/>
    <s v="616410"/>
    <s v="500000 swabs"/>
    <s v="500026441"/>
    <s v=""/>
    <s v=""/>
    <s v="3000000223752951"/>
    <s v="0"/>
    <x v="3"/>
    <x v="55"/>
  </r>
  <r>
    <x v="6"/>
    <s v="C25_522001"/>
    <s v="S020000"/>
    <x v="6"/>
    <s v="4500667872"/>
    <s v=""/>
    <s v="2052232008"/>
    <s v="10"/>
    <d v="2020-04-07T00:00:00"/>
    <s v="51"/>
    <s v="Commandes d'achat"/>
    <x v="5"/>
    <s v="Ajustement par pièce suivante"/>
    <n v="2093.4499999999998"/>
    <n v="0"/>
    <s v="616410"/>
    <s v="500000 swabs"/>
    <s v="500026441"/>
    <s v=""/>
    <s v=""/>
    <s v="3000000223752951"/>
    <s v="0"/>
    <x v="3"/>
    <x v="55"/>
  </r>
  <r>
    <x v="6"/>
    <s v="C25_522001"/>
    <s v="S020000"/>
    <x v="6"/>
    <s v="4500668681"/>
    <s v=""/>
    <s v="2052232016"/>
    <s v="10"/>
    <d v="2020-04-07T00:00:00"/>
    <s v="51"/>
    <s v="Commandes d'achat"/>
    <x v="2"/>
    <s v="Réduction"/>
    <n v="-489296.64000000001"/>
    <n v="0"/>
    <s v="616410"/>
    <s v="COVID-19 Swabs tubes"/>
    <s v="500026431"/>
    <s v=""/>
    <s v=""/>
    <s v="3000000223754072"/>
    <s v="0"/>
    <x v="3"/>
    <x v="86"/>
  </r>
  <r>
    <x v="6"/>
    <s v="C25_522001"/>
    <s v="S020000"/>
    <x v="6"/>
    <s v="4500668681"/>
    <s v=""/>
    <s v="2052232016"/>
    <s v="10"/>
    <d v="2020-04-07T00:00:00"/>
    <s v="51"/>
    <s v="Commandes d'achat"/>
    <x v="5"/>
    <s v="Ajustement par pièce suivante"/>
    <n v="-272.20999999999998"/>
    <n v="0"/>
    <s v="616410"/>
    <s v="COVID-19 Swabs tubes"/>
    <s v="500026431"/>
    <s v=""/>
    <s v=""/>
    <s v="3000000223754072"/>
    <s v="0"/>
    <x v="3"/>
    <x v="86"/>
  </r>
  <r>
    <x v="6"/>
    <s v="C25_522001"/>
    <s v="S020000"/>
    <x v="6"/>
    <s v="4500668729"/>
    <s v=""/>
    <s v="2052232018"/>
    <s v="10"/>
    <d v="2020-04-07T00:00:00"/>
    <s v="51"/>
    <s v="Commandes d'achat"/>
    <x v="2"/>
    <s v="Réduction"/>
    <n v="-442035.03"/>
    <n v="0"/>
    <s v="616410"/>
    <s v="COVID-19 Flocked swab ABS/Nylon 15,3 cm"/>
    <s v="100050589"/>
    <s v=""/>
    <s v=""/>
    <s v="3000000223754234"/>
    <s v="0"/>
    <x v="3"/>
    <x v="88"/>
  </r>
  <r>
    <x v="6"/>
    <s v="C25_522001"/>
    <s v="S020000"/>
    <x v="6"/>
    <s v="4500668729"/>
    <s v=""/>
    <s v="2052232018"/>
    <s v="10"/>
    <d v="2020-04-07T00:00:00"/>
    <s v="51"/>
    <s v="Commandes d'achat"/>
    <x v="0"/>
    <s v="Original"/>
    <n v="442035.03"/>
    <n v="0"/>
    <s v="616410"/>
    <s v="COVID-19 Flocked swab ABS/Nylon 15,3 cm"/>
    <s v="100050589"/>
    <s v=""/>
    <s v=""/>
    <s v="3000000223574091"/>
    <s v="0"/>
    <x v="3"/>
    <x v="88"/>
  </r>
  <r>
    <x v="4"/>
    <s v="C25_02106G"/>
    <s v="S010000"/>
    <x v="4"/>
    <s v="4500668735"/>
    <s v=""/>
    <s v="2040122359"/>
    <s v="10"/>
    <d v="2020-04-07T00:00:00"/>
    <s v="51"/>
    <s v="Commandes d'achat"/>
    <x v="0"/>
    <s v="Original"/>
    <n v="9830"/>
    <n v="0"/>
    <s v="613210"/>
    <s v="COVID-19 INFOBLADEN PER 15 IN OMSLAGEN"/>
    <s v="100000505"/>
    <s v=""/>
    <s v=""/>
    <s v="3000000223590686"/>
    <s v="0"/>
    <x v="2"/>
    <x v="89"/>
  </r>
  <r>
    <x v="4"/>
    <s v="C25_02106G"/>
    <s v="S010000"/>
    <x v="4"/>
    <s v="4500668735"/>
    <s v=""/>
    <s v="2040122359"/>
    <s v="10"/>
    <d v="2020-04-07T00:00:00"/>
    <s v="51"/>
    <s v="Commandes d'achat"/>
    <x v="1"/>
    <s v="Modification"/>
    <n v="2064.3000000000002"/>
    <n v="0"/>
    <s v="613210"/>
    <s v="COVID-19 INFOBLADEN PER 15 IN OMSLAGEN"/>
    <s v="100000505"/>
    <s v=""/>
    <s v=""/>
    <s v="3000000223592274"/>
    <s v="0"/>
    <x v="2"/>
    <x v="89"/>
  </r>
  <r>
    <x v="6"/>
    <s v="C25_522001"/>
    <s v="S020000"/>
    <x v="6"/>
    <s v="4500668775"/>
    <s v=""/>
    <s v="2052232019"/>
    <s v="10"/>
    <d v="2020-04-07T00:00:00"/>
    <s v="51"/>
    <s v="Commandes d'achat"/>
    <x v="0"/>
    <s v="Original"/>
    <n v="186514.43"/>
    <n v="0"/>
    <s v="616410"/>
    <s v="COVID-19 gloves"/>
    <s v="200008147"/>
    <s v=""/>
    <s v=""/>
    <s v="3000000223625573"/>
    <s v="0"/>
    <x v="2"/>
    <x v="90"/>
  </r>
  <r>
    <x v="6"/>
    <s v="C25_522001"/>
    <s v="S020000"/>
    <x v="6"/>
    <s v="4500668797"/>
    <s v=""/>
    <s v="2052232020"/>
    <s v="10"/>
    <d v="2020-04-07T00:00:00"/>
    <s v="51"/>
    <s v="Commandes d'achat"/>
    <x v="0"/>
    <s v="Original"/>
    <n v="373500"/>
    <n v="0"/>
    <s v="616410"/>
    <s v="COVID-19 aprons schort - 50% voorsch"/>
    <s v="100050656"/>
    <s v=""/>
    <s v=""/>
    <s v="3000000223627662"/>
    <s v="0"/>
    <x v="2"/>
    <x v="91"/>
  </r>
  <r>
    <x v="6"/>
    <s v="C25_522001"/>
    <s v="S020000"/>
    <x v="6"/>
    <s v="4500668797"/>
    <s v=""/>
    <s v="2052232020"/>
    <s v="20"/>
    <d v="2020-04-07T00:00:00"/>
    <s v="51"/>
    <s v="Commandes d'achat"/>
    <x v="0"/>
    <s v="Original"/>
    <n v="373500"/>
    <n v="0"/>
    <s v="616410"/>
    <s v="COVID-19 aprons schort rsaldo"/>
    <s v="100050656"/>
    <s v=""/>
    <s v=""/>
    <s v="3000000223627662"/>
    <s v="0"/>
    <x v="2"/>
    <x v="92"/>
  </r>
  <r>
    <x v="6"/>
    <s v="C25_522001"/>
    <s v="S020000"/>
    <x v="6"/>
    <s v="4500668868"/>
    <s v=""/>
    <s v="2052232021"/>
    <s v="10"/>
    <d v="2020-04-07T00:00:00"/>
    <s v="51"/>
    <s v="Commandes d'achat"/>
    <x v="0"/>
    <s v="Original"/>
    <n v="738692.63"/>
    <n v="0"/>
    <s v="616410"/>
    <s v="COVID-19 Rocuronium -Wavelenght"/>
    <s v="600000037"/>
    <s v=""/>
    <s v=""/>
    <s v="3000000223668489"/>
    <s v="0"/>
    <x v="5"/>
    <x v="93"/>
  </r>
  <r>
    <x v="6"/>
    <s v="C25_522001"/>
    <s v="S020000"/>
    <x v="6"/>
    <s v="4500668872"/>
    <s v=""/>
    <s v="2052232022"/>
    <s v="10"/>
    <d v="2020-04-07T00:00:00"/>
    <s v="51"/>
    <s v="Commandes d'achat"/>
    <x v="0"/>
    <s v="Original"/>
    <n v="272540.40000000002"/>
    <n v="0"/>
    <s v="616410"/>
    <s v="COVID-19 Nitril handschoenen"/>
    <s v="100050659"/>
    <s v=""/>
    <s v=""/>
    <s v="3000000223674311"/>
    <s v="0"/>
    <x v="2"/>
    <x v="94"/>
  </r>
  <r>
    <x v="6"/>
    <s v="C25_522001"/>
    <s v="S020000"/>
    <x v="6"/>
    <s v="4500668881"/>
    <s v=""/>
    <s v="2052232023"/>
    <s v="10"/>
    <d v="2020-04-07T00:00:00"/>
    <s v="51"/>
    <s v="Commandes d'achat"/>
    <x v="0"/>
    <s v="Original"/>
    <n v="3968.8"/>
    <n v="0"/>
    <s v="610110"/>
    <s v="COVID-19 TASKFORCE -2003075"/>
    <s v="100050655"/>
    <s v=""/>
    <s v=""/>
    <s v="3000000223751839"/>
    <s v="0"/>
    <x v="7"/>
    <x v="95"/>
  </r>
  <r>
    <x v="6"/>
    <s v="C25_522001"/>
    <s v="S020000"/>
    <x v="6"/>
    <s v="4500668883"/>
    <s v=""/>
    <s v="2052232024"/>
    <s v="10"/>
    <d v="2020-04-07T00:00:00"/>
    <s v="51"/>
    <s v="Commandes d'achat"/>
    <x v="0"/>
    <s v="Original"/>
    <n v="2904"/>
    <n v="0"/>
    <s v="610110"/>
    <s v="COVID-19 TASKFORCE B2020-0466"/>
    <s v="100040297"/>
    <s v=""/>
    <s v=""/>
    <s v="3000000223751841"/>
    <s v="0"/>
    <x v="7"/>
    <x v="96"/>
  </r>
  <r>
    <x v="6"/>
    <s v="C25_522001"/>
    <s v="S020000"/>
    <x v="6"/>
    <s v="4500668888"/>
    <s v=""/>
    <s v="2052232025"/>
    <s v="10"/>
    <d v="2020-04-07T00:00:00"/>
    <s v="51"/>
    <s v="Commandes d'achat"/>
    <x v="0"/>
    <s v="Original"/>
    <n v="3049.2"/>
    <n v="0"/>
    <s v="610110"/>
    <s v="COVID-19 TASKFORCE-2020004"/>
    <s v="100050654"/>
    <s v=""/>
    <s v=""/>
    <s v="3000000223751833"/>
    <s v="0"/>
    <x v="7"/>
    <x v="97"/>
  </r>
  <r>
    <x v="6"/>
    <s v="C25_522001"/>
    <s v="S020000"/>
    <x v="6"/>
    <s v="4500668889"/>
    <s v=""/>
    <s v="2052232026"/>
    <s v="10"/>
    <d v="2020-04-07T00:00:00"/>
    <s v="51"/>
    <s v="Commandes d'achat"/>
    <x v="0"/>
    <s v="Original"/>
    <n v="4356"/>
    <n v="0"/>
    <s v="610110"/>
    <s v="COVID-19 TASKFORCE-20200405-000010"/>
    <s v="500026461"/>
    <s v=""/>
    <s v=""/>
    <s v="3000000223750940"/>
    <s v="0"/>
    <x v="7"/>
    <x v="98"/>
  </r>
  <r>
    <x v="6"/>
    <s v="C25_522001"/>
    <s v="S020000"/>
    <x v="6"/>
    <s v="4500668892"/>
    <s v=""/>
    <s v="2052232027"/>
    <s v="10"/>
    <d v="2020-04-07T00:00:00"/>
    <s v="51"/>
    <s v="Commandes d'achat"/>
    <x v="0"/>
    <s v="Original"/>
    <n v="5445"/>
    <n v="0"/>
    <s v="610110"/>
    <s v="COVID-19 TASKFORCE-s/2004-02/0234"/>
    <s v="100050653"/>
    <s v=""/>
    <s v=""/>
    <s v="3000000223751787"/>
    <s v="0"/>
    <x v="7"/>
    <x v="99"/>
  </r>
  <r>
    <x v="6"/>
    <s v="C25_522001"/>
    <s v="S020000"/>
    <x v="6"/>
    <s v="4500668915"/>
    <s v=""/>
    <s v="2052232028"/>
    <s v="10"/>
    <d v="2020-04-07T00:00:00"/>
    <s v="51"/>
    <s v="Commandes d'achat"/>
    <x v="0"/>
    <s v="Original"/>
    <n v="7375000"/>
    <n v="0"/>
    <s v="616410"/>
    <s v="COVID-19 Prot.coveralls voorsch"/>
    <s v="100050640"/>
    <s v=""/>
    <s v=""/>
    <s v="3000000223751969"/>
    <s v="0"/>
    <x v="2"/>
    <x v="100"/>
  </r>
  <r>
    <x v="6"/>
    <s v="C25_522001"/>
    <s v="S020000"/>
    <x v="6"/>
    <s v="4500668915"/>
    <s v=""/>
    <s v="2052232028"/>
    <s v="20"/>
    <d v="2020-04-07T00:00:00"/>
    <s v="51"/>
    <s v="Commandes d'achat"/>
    <x v="0"/>
    <s v="Original"/>
    <n v="7375000"/>
    <n v="0"/>
    <s v="616410"/>
    <s v="COVID-19 Prot.coveralls saldo"/>
    <s v="100050640"/>
    <s v=""/>
    <s v=""/>
    <s v="3000000223751969"/>
    <s v="0"/>
    <x v="2"/>
    <x v="101"/>
  </r>
  <r>
    <x v="6"/>
    <s v="C25_522001"/>
    <s v="S020000"/>
    <x v="6"/>
    <s v="4500668948"/>
    <s v=""/>
    <s v="2052232029"/>
    <s v="10"/>
    <d v="2020-04-07T00:00:00"/>
    <s v="51"/>
    <s v="Commandes d'achat"/>
    <x v="0"/>
    <s v="Original"/>
    <n v="5351681.96"/>
    <n v="0"/>
    <s v="616410"/>
    <s v="COVID-19-CISATRACURIUM BESYLATE INJECT"/>
    <s v="500026448"/>
    <s v=""/>
    <s v=""/>
    <s v="3000000223754003"/>
    <s v="0"/>
    <x v="5"/>
    <x v="102"/>
  </r>
  <r>
    <x v="4"/>
    <s v="C25_02106G"/>
    <s v="S010000"/>
    <x v="4"/>
    <s v="4500662220"/>
    <s v=""/>
    <s v="LOG-MRM-01"/>
    <s v="10"/>
    <d v="2020-04-08T00:00:00"/>
    <s v="51"/>
    <s v="Commandes d'achat"/>
    <x v="2"/>
    <s v="Réduction"/>
    <n v="1.1599999999999999"/>
    <n v="0"/>
    <s v="613210"/>
    <s v="Handgels 500ml"/>
    <s v="100030003"/>
    <s v=""/>
    <s v=""/>
    <s v="3000000223796922"/>
    <s v="0"/>
    <x v="2"/>
    <x v="8"/>
  </r>
  <r>
    <x v="4"/>
    <s v="C25_02106G"/>
    <s v="S010000"/>
    <x v="4"/>
    <s v="4500662220"/>
    <s v=""/>
    <s v="LOG-MRM-01"/>
    <s v="10"/>
    <d v="2020-04-08T00:00:00"/>
    <s v="51"/>
    <s v="Commandes d'achat"/>
    <x v="2"/>
    <s v="Réduction"/>
    <n v="-1131.4000000000001"/>
    <n v="0"/>
    <s v="613210"/>
    <s v="Handgels 500ml"/>
    <s v="100030003"/>
    <s v=""/>
    <s v=""/>
    <s v="3000000223796511"/>
    <s v="0"/>
    <x v="2"/>
    <x v="8"/>
  </r>
  <r>
    <x v="5"/>
    <s v="C25_012030"/>
    <s v="S040000"/>
    <x v="5"/>
    <s v="4500664217"/>
    <s v=""/>
    <s v="202122254"/>
    <s v="10"/>
    <d v="2020-04-08T00:00:00"/>
    <s v="51"/>
    <s v="Commandes d'achat"/>
    <x v="2"/>
    <s v="Réduction"/>
    <n v="7.5"/>
    <n v="0"/>
    <s v="615510"/>
    <s v="I Phone 8 64GB"/>
    <s v="100023266"/>
    <s v=""/>
    <s v=""/>
    <s v="3000000223793397"/>
    <s v="0"/>
    <x v="2"/>
    <x v="15"/>
  </r>
  <r>
    <x v="7"/>
    <s v=""/>
    <s v="S100000"/>
    <x v="8"/>
    <s v="4500664567"/>
    <s v=""/>
    <s v="2003091234"/>
    <s v="10"/>
    <d v="2020-04-08T00:00:00"/>
    <s v="51"/>
    <s v="Commandes d'achat"/>
    <x v="2"/>
    <s v="Réduction"/>
    <n v="-3847.8"/>
    <n v="0"/>
    <s v="245010"/>
    <s v="COVID-19 - Containers 16ft"/>
    <s v="100035593"/>
    <s v=""/>
    <s v=""/>
    <s v="3000000223850185"/>
    <s v="0"/>
    <x v="2"/>
    <x v="18"/>
  </r>
  <r>
    <x v="6"/>
    <s v="C25_522001"/>
    <s v="S020000"/>
    <x v="6"/>
    <s v="4500668881"/>
    <s v=""/>
    <s v="2052232023"/>
    <s v="10"/>
    <d v="2020-04-08T00:00:00"/>
    <s v="51"/>
    <s v="Commandes d'achat"/>
    <x v="2"/>
    <s v="Réduction"/>
    <n v="-3968.8"/>
    <n v="0"/>
    <s v="610110"/>
    <s v="COVID-19 TASKFORCE -2003075"/>
    <s v="100050655"/>
    <s v=""/>
    <s v=""/>
    <s v="3000000223792698"/>
    <s v="0"/>
    <x v="7"/>
    <x v="95"/>
  </r>
  <r>
    <x v="6"/>
    <s v="C25_522001"/>
    <s v="S020000"/>
    <x v="6"/>
    <s v="4500668883"/>
    <s v=""/>
    <s v="2052232024"/>
    <s v="10"/>
    <d v="2020-04-08T00:00:00"/>
    <s v="51"/>
    <s v="Commandes d'achat"/>
    <x v="2"/>
    <s v="Réduction"/>
    <n v="-2904"/>
    <n v="0"/>
    <s v="610110"/>
    <s v="COVID-19 TASKFORCE B2020-0466"/>
    <s v="100040297"/>
    <s v=""/>
    <s v=""/>
    <s v="3000000223792661"/>
    <s v="0"/>
    <x v="7"/>
    <x v="96"/>
  </r>
  <r>
    <x v="6"/>
    <s v="C25_522001"/>
    <s v="S020000"/>
    <x v="6"/>
    <s v="4500668888"/>
    <s v=""/>
    <s v="2052232025"/>
    <s v="10"/>
    <d v="2020-04-08T00:00:00"/>
    <s v="51"/>
    <s v="Commandes d'achat"/>
    <x v="2"/>
    <s v="Réduction"/>
    <n v="-3049.2"/>
    <n v="0"/>
    <s v="610110"/>
    <s v="COVID-19 TASKFORCE-2020004"/>
    <s v="100050654"/>
    <s v=""/>
    <s v=""/>
    <s v="3000000223792942"/>
    <s v="0"/>
    <x v="7"/>
    <x v="97"/>
  </r>
  <r>
    <x v="6"/>
    <s v="C25_522001"/>
    <s v="S020000"/>
    <x v="6"/>
    <s v="4500668889"/>
    <s v=""/>
    <s v="2052232026"/>
    <s v="10"/>
    <d v="2020-04-08T00:00:00"/>
    <s v="51"/>
    <s v="Commandes d'achat"/>
    <x v="2"/>
    <s v="Réduction"/>
    <n v="-4356"/>
    <n v="0"/>
    <s v="610110"/>
    <s v="COVID-19 TASKFORCE-20200405-000010"/>
    <s v="500026461"/>
    <s v=""/>
    <s v=""/>
    <s v="3000000223792924"/>
    <s v="0"/>
    <x v="7"/>
    <x v="98"/>
  </r>
  <r>
    <x v="6"/>
    <s v="C25_522001"/>
    <s v="S020000"/>
    <x v="6"/>
    <s v="4500668892"/>
    <s v=""/>
    <s v="2052232027"/>
    <s v="10"/>
    <d v="2020-04-08T00:00:00"/>
    <s v="51"/>
    <s v="Commandes d'achat"/>
    <x v="2"/>
    <s v="Réduction"/>
    <n v="-5445"/>
    <n v="0"/>
    <s v="610110"/>
    <s v="COVID-19 TASKFORCE-s/2004-02/0234"/>
    <s v="100050653"/>
    <s v=""/>
    <s v=""/>
    <s v="3000000223792919"/>
    <s v="0"/>
    <x v="7"/>
    <x v="99"/>
  </r>
  <r>
    <x v="6"/>
    <s v="C25_522001"/>
    <s v="S020000"/>
    <x v="6"/>
    <s v="4500668985"/>
    <s v=""/>
    <s v="2052232030"/>
    <s v="10"/>
    <d v="2020-04-08T00:00:00"/>
    <s v="51"/>
    <s v="Commandes d'achat"/>
    <x v="0"/>
    <s v="Original"/>
    <n v="699.84"/>
    <n v="0"/>
    <s v="616410"/>
    <s v="COVID-19 Hydroxychlorine(Plaquenil)"/>
    <s v="100050660"/>
    <s v=""/>
    <s v=""/>
    <s v="3000000223793617"/>
    <s v="0"/>
    <x v="5"/>
    <x v="103"/>
  </r>
  <r>
    <x v="6"/>
    <s v="C25_522001"/>
    <s v="S020000"/>
    <x v="6"/>
    <s v="4500669020"/>
    <s v=""/>
    <s v="2052232031"/>
    <s v="10"/>
    <d v="2020-04-08T00:00:00"/>
    <s v="51"/>
    <s v="Commandes d'achat"/>
    <x v="0"/>
    <s v="Original"/>
    <n v="18739.150000000001"/>
    <n v="0"/>
    <s v="616410"/>
    <s v="COVID-19- swabs"/>
    <s v="100001431"/>
    <s v=""/>
    <s v=""/>
    <s v="3000000223829184"/>
    <s v="0"/>
    <x v="3"/>
    <x v="104"/>
  </r>
  <r>
    <x v="6"/>
    <s v="C25_522001"/>
    <s v="S020000"/>
    <x v="6"/>
    <s v="4500669027"/>
    <s v=""/>
    <s v="2052232032"/>
    <s v="10"/>
    <d v="2020-04-08T00:00:00"/>
    <s v="51"/>
    <s v="Commandes d'achat"/>
    <x v="0"/>
    <s v="Original"/>
    <n v="12095.16"/>
    <n v="0"/>
    <s v="616410"/>
    <s v="COVID-19- steriele tubes voor swabs"/>
    <s v="100001431"/>
    <s v=""/>
    <s v=""/>
    <s v="3000000223833109"/>
    <s v="0"/>
    <x v="3"/>
    <x v="105"/>
  </r>
  <r>
    <x v="6"/>
    <s v="C25_522001"/>
    <s v="S020000"/>
    <x v="6"/>
    <s v="4500669039"/>
    <s v=""/>
    <s v="2052232033"/>
    <s v="10"/>
    <d v="2020-04-08T00:00:00"/>
    <s v="51"/>
    <s v="Commandes d'achat"/>
    <x v="0"/>
    <s v="Original"/>
    <n v="16675"/>
    <n v="0"/>
    <s v="616410"/>
    <s v="COVID-19 gants Novolab – PPE Cat III"/>
    <s v="100001548"/>
    <s v=""/>
    <s v=""/>
    <s v="3000000223835241"/>
    <s v="0"/>
    <x v="2"/>
    <x v="106"/>
  </r>
  <r>
    <x v="6"/>
    <s v="C25_522001"/>
    <s v="S020000"/>
    <x v="6"/>
    <s v="4500669039"/>
    <s v=""/>
    <s v="2052232033"/>
    <s v="20"/>
    <d v="2020-04-08T00:00:00"/>
    <s v="51"/>
    <s v="Commandes d'achat"/>
    <x v="0"/>
    <s v="Original"/>
    <n v="5270"/>
    <n v="0"/>
    <s v="616410"/>
    <s v="COVID-19 gants Shield Scientific gloves"/>
    <s v="100001548"/>
    <s v=""/>
    <s v=""/>
    <s v="3000000223835241"/>
    <s v="0"/>
    <x v="2"/>
    <x v="107"/>
  </r>
  <r>
    <x v="6"/>
    <s v="C25_522001"/>
    <s v="S020000"/>
    <x v="6"/>
    <s v="4500669055"/>
    <s v=""/>
    <s v="2052232034"/>
    <s v="10"/>
    <d v="2020-04-08T00:00:00"/>
    <s v="51"/>
    <s v="Commandes d'achat"/>
    <x v="0"/>
    <s v="Original"/>
    <n v="587000"/>
    <n v="0"/>
    <s v="616410"/>
    <s v="COVID-19 handschoenen"/>
    <s v="500026467"/>
    <s v=""/>
    <s v=""/>
    <s v="3000000223836121"/>
    <s v="0"/>
    <x v="2"/>
    <x v="108"/>
  </r>
  <r>
    <x v="6"/>
    <s v="C25_522001"/>
    <s v="S020000"/>
    <x v="6"/>
    <s v="4500669065"/>
    <s v=""/>
    <s v="2052232035"/>
    <s v="10"/>
    <d v="2020-04-08T00:00:00"/>
    <s v="51"/>
    <s v="Commandes d'achat"/>
    <x v="0"/>
    <s v="Original"/>
    <n v="6171000"/>
    <n v="0"/>
    <s v="616410"/>
    <s v="COVID-19- chirurgische maskers"/>
    <s v="100015920"/>
    <s v=""/>
    <s v=""/>
    <s v="3000000223836862"/>
    <s v="0"/>
    <x v="2"/>
    <x v="109"/>
  </r>
  <r>
    <x v="6"/>
    <s v="C25_522001"/>
    <s v="S020000"/>
    <x v="6"/>
    <s v="4500669126"/>
    <s v=""/>
    <s v="2052232036"/>
    <s v="10"/>
    <d v="2020-04-08T00:00:00"/>
    <s v="51"/>
    <s v="Commandes d'achat"/>
    <x v="0"/>
    <s v="Original"/>
    <n v="1852090.03"/>
    <n v="0"/>
    <s v="616410"/>
    <s v="COVID-19- detection kits"/>
    <s v="500026469"/>
    <s v=""/>
    <s v=""/>
    <s v="3000000223866397"/>
    <s v="0"/>
    <x v="3"/>
    <x v="110"/>
  </r>
  <r>
    <x v="6"/>
    <s v="C25_522001"/>
    <s v="S020000"/>
    <x v="6"/>
    <s v="4500669130"/>
    <s v=""/>
    <s v="2052232037"/>
    <s v="10"/>
    <d v="2020-04-08T00:00:00"/>
    <s v="51"/>
    <s v="Commandes d'achat"/>
    <x v="0"/>
    <s v="Original"/>
    <n v="5924.16"/>
    <n v="0"/>
    <s v="616410"/>
    <s v="COVID-19-FFP2 maskers"/>
    <s v="200008146"/>
    <s v=""/>
    <s v=""/>
    <s v="3000000223866573"/>
    <s v="0"/>
    <x v="2"/>
    <x v="111"/>
  </r>
  <r>
    <x v="6"/>
    <s v="C25_522001"/>
    <s v="S020000"/>
    <x v="6"/>
    <s v="4500669130"/>
    <s v=""/>
    <s v="2052232037"/>
    <s v="20"/>
    <d v="2020-04-08T00:00:00"/>
    <s v="51"/>
    <s v="Commandes d'achat"/>
    <x v="0"/>
    <s v="Original"/>
    <n v="18498.48"/>
    <n v="0"/>
    <s v="616410"/>
    <s v="COVID-19-FFP2 maskers"/>
    <s v="200008146"/>
    <s v=""/>
    <s v=""/>
    <s v="3000000223866573"/>
    <s v="0"/>
    <x v="2"/>
    <x v="112"/>
  </r>
  <r>
    <x v="6"/>
    <s v="C25_522001"/>
    <s v="S020000"/>
    <x v="6"/>
    <s v="4500669133"/>
    <s v=""/>
    <s v="2052232038"/>
    <s v="10"/>
    <d v="2020-04-08T00:00:00"/>
    <s v="51"/>
    <s v="Commandes d'achat"/>
    <x v="0"/>
    <s v="Original"/>
    <n v="51700"/>
    <n v="0"/>
    <s v="616410"/>
    <s v="COVID-19-Beschermjas MORGAT"/>
    <s v="100020816"/>
    <s v=""/>
    <s v=""/>
    <s v="3000000223866891"/>
    <s v="0"/>
    <x v="2"/>
    <x v="113"/>
  </r>
  <r>
    <x v="6"/>
    <s v="C25_522001"/>
    <s v="S020000"/>
    <x v="6"/>
    <s v="4500669133"/>
    <s v=""/>
    <s v="2052232038"/>
    <s v="20"/>
    <d v="2020-04-08T00:00:00"/>
    <s v="51"/>
    <s v="Commandes d'achat"/>
    <x v="0"/>
    <s v="Original"/>
    <n v="56400"/>
    <n v="0"/>
    <s v="616410"/>
    <s v="COVID-19-Beschermbroek KILLYBEG"/>
    <s v="100020816"/>
    <s v=""/>
    <s v=""/>
    <s v="3000000223866891"/>
    <s v="0"/>
    <x v="2"/>
    <x v="114"/>
  </r>
  <r>
    <x v="6"/>
    <s v="C25_522001"/>
    <s v="S020000"/>
    <x v="6"/>
    <s v="4500668602"/>
    <s v=""/>
    <s v="2052232014"/>
    <s v="80"/>
    <d v="2020-04-09T00:00:00"/>
    <s v="51"/>
    <s v="Commandes d'achat"/>
    <x v="0"/>
    <s v="Original"/>
    <n v="365.9"/>
    <n v="0"/>
    <s v="616410"/>
    <s v="COVID-19 Nitril handschoenen"/>
    <s v="100050646"/>
    <s v=""/>
    <s v=""/>
    <s v="3000000223885230"/>
    <s v="0"/>
    <x v="2"/>
    <x v="115"/>
  </r>
  <r>
    <x v="6"/>
    <s v="C25_522001"/>
    <s v="S020000"/>
    <x v="6"/>
    <s v="4500669187"/>
    <s v=""/>
    <s v="2052232039"/>
    <s v="10"/>
    <d v="2020-04-09T00:00:00"/>
    <s v="51"/>
    <s v="Commandes d'achat"/>
    <x v="0"/>
    <s v="Original"/>
    <n v="46361.88"/>
    <n v="0"/>
    <s v="616410"/>
    <s v="COVID-19-KN95 Mask"/>
    <s v="500026462"/>
    <s v=""/>
    <s v=""/>
    <s v="3000000223885667"/>
    <s v="0"/>
    <x v="2"/>
    <x v="116"/>
  </r>
  <r>
    <x v="6"/>
    <s v="C25_522001"/>
    <s v="S020000"/>
    <x v="6"/>
    <s v="4500669339"/>
    <s v=""/>
    <s v="2052232040"/>
    <s v="10"/>
    <d v="2020-04-09T00:00:00"/>
    <s v="51"/>
    <s v="Commandes d'achat"/>
    <x v="0"/>
    <s v="Original"/>
    <n v="409524.5"/>
    <n v="0"/>
    <s v="616410"/>
    <s v="COVID-19- MIDAZOLAM HCL 1KG"/>
    <s v="100050590"/>
    <s v=""/>
    <s v=""/>
    <s v="3000000223930608"/>
    <s v="0"/>
    <x v="5"/>
    <x v="117"/>
  </r>
  <r>
    <x v="6"/>
    <s v="C25_522001"/>
    <s v="S020000"/>
    <x v="6"/>
    <s v="4500669350"/>
    <s v=""/>
    <s v="2052232041"/>
    <s v="10"/>
    <d v="2020-04-09T00:00:00"/>
    <s v="51"/>
    <s v="Commandes d'achat"/>
    <x v="0"/>
    <s v="Original"/>
    <n v="24744.5"/>
    <n v="0"/>
    <s v="616410"/>
    <s v="COVID-19-afvullen tubes etiketering"/>
    <s v="100050676"/>
    <s v=""/>
    <s v=""/>
    <s v="3000000223931310"/>
    <s v="0"/>
    <x v="3"/>
    <x v="118"/>
  </r>
  <r>
    <x v="6"/>
    <s v="C25_522001"/>
    <s v="S020000"/>
    <x v="6"/>
    <s v="4500669352"/>
    <s v=""/>
    <s v="2052232042"/>
    <s v="10"/>
    <d v="2020-04-09T00:00:00"/>
    <s v="51"/>
    <s v="Commandes d'achat"/>
    <x v="0"/>
    <s v="Original"/>
    <n v="7986"/>
    <n v="0"/>
    <s v="616410"/>
    <s v="COVID-19 Filling, labelling and packagin"/>
    <s v="100050677"/>
    <s v=""/>
    <s v=""/>
    <s v="3000000223931318"/>
    <s v="0"/>
    <x v="3"/>
    <x v="119"/>
  </r>
  <r>
    <x v="6"/>
    <s v="C25_522001"/>
    <s v="S020000"/>
    <x v="6"/>
    <s v="4500669372"/>
    <s v=""/>
    <s v="2052232043"/>
    <s v="10"/>
    <d v="2020-04-09T00:00:00"/>
    <s v="51"/>
    <s v="Commandes d'achat"/>
    <x v="0"/>
    <s v="Original"/>
    <n v="285560"/>
    <n v="0"/>
    <s v="616410"/>
    <s v="COVID-19- Disposable 3-layer mask"/>
    <s v="100050678"/>
    <s v=""/>
    <s v=""/>
    <s v="3000000223932165"/>
    <s v="0"/>
    <x v="2"/>
    <x v="120"/>
  </r>
  <r>
    <x v="6"/>
    <s v="C25_522001"/>
    <s v="S020000"/>
    <x v="6"/>
    <s v="4500668868"/>
    <s v=""/>
    <s v="2052232021"/>
    <s v="10"/>
    <d v="2020-04-10T00:00:00"/>
    <s v="51"/>
    <s v="Commandes d'achat"/>
    <x v="2"/>
    <s v="Réduction"/>
    <n v="-738692.63"/>
    <n v="0"/>
    <s v="616410"/>
    <s v="COVID-19 Rocuronium -Wavelenght"/>
    <s v="600000037"/>
    <s v=""/>
    <s v=""/>
    <s v="3000000223962032"/>
    <s v="0"/>
    <x v="5"/>
    <x v="93"/>
  </r>
  <r>
    <x v="6"/>
    <s v="C25_522001"/>
    <s v="S020000"/>
    <x v="6"/>
    <s v="4500669458"/>
    <s v=""/>
    <s v="2052232044"/>
    <s v="10"/>
    <d v="2020-04-10T00:00:00"/>
    <s v="51"/>
    <s v="Commandes d'achat"/>
    <x v="0"/>
    <s v="Original"/>
    <n v="1225000"/>
    <n v="0"/>
    <s v="616410"/>
    <s v="COVID-19-Mondmasker N95 standaard"/>
    <s v="100050627"/>
    <s v=""/>
    <s v=""/>
    <s v="3000000223949078"/>
    <s v="0"/>
    <x v="2"/>
    <x v="121"/>
  </r>
  <r>
    <x v="6"/>
    <s v="C25_522001"/>
    <s v="S020000"/>
    <x v="6"/>
    <s v="4500669471"/>
    <s v=""/>
    <s v="2052232045"/>
    <s v="10"/>
    <d v="2020-04-10T00:00:00"/>
    <s v="51"/>
    <s v="Commandes d'achat"/>
    <x v="0"/>
    <s v="Original"/>
    <n v="721160"/>
    <n v="0"/>
    <s v="616410"/>
    <s v="COVID-19-KN95 Maskers"/>
    <s v="100050682"/>
    <s v=""/>
    <s v=""/>
    <s v="3000000223949911"/>
    <s v="0"/>
    <x v="2"/>
    <x v="122"/>
  </r>
  <r>
    <x v="6"/>
    <s v="C25_522001"/>
    <s v="S020000"/>
    <x v="6"/>
    <s v="4500669486"/>
    <s v=""/>
    <s v="2052232048"/>
    <s v="10"/>
    <d v="2020-04-10T00:00:00"/>
    <s v="51"/>
    <s v="Commandes d'achat"/>
    <x v="0"/>
    <s v="Original"/>
    <n v="1573000"/>
    <n v="0"/>
    <s v="616410"/>
    <s v="COVID-19-FFP2 mondmaskers KN95"/>
    <s v="100050670"/>
    <s v=""/>
    <s v=""/>
    <s v="3000000223950887"/>
    <s v="0"/>
    <x v="2"/>
    <x v="123"/>
  </r>
  <r>
    <x v="6"/>
    <s v="C25_522001"/>
    <s v="S020000"/>
    <x v="6"/>
    <s v="4500669494"/>
    <s v=""/>
    <s v="2052232049"/>
    <s v="10"/>
    <d v="2020-04-10T00:00:00"/>
    <s v="51"/>
    <s v="Commandes d'achat"/>
    <x v="0"/>
    <s v="Original"/>
    <n v="302615"/>
    <n v="0"/>
    <s v="616410"/>
    <s v="COVID-19-Nitril handschoenen van 24cm la"/>
    <s v="100033059"/>
    <s v=""/>
    <s v=""/>
    <s v="3000000223951692"/>
    <s v="0"/>
    <x v="2"/>
    <x v="124"/>
  </r>
  <r>
    <x v="6"/>
    <s v="C25_522001"/>
    <s v="S020000"/>
    <x v="6"/>
    <s v="4500669554"/>
    <s v=""/>
    <s v="2052232051"/>
    <s v="10"/>
    <d v="2020-04-10T00:00:00"/>
    <s v="51"/>
    <s v="Commandes d'achat"/>
    <x v="0"/>
    <s v="Original"/>
    <n v="1524600"/>
    <n v="0"/>
    <s v="616410"/>
    <s v="COVID-19-veiligheidsbrillen (medical gog"/>
    <s v="100050640"/>
    <s v=""/>
    <s v=""/>
    <s v="3000000223956007"/>
    <s v="0"/>
    <x v="2"/>
    <x v="125"/>
  </r>
  <r>
    <x v="6"/>
    <s v="C25_522001"/>
    <s v="S020000"/>
    <x v="6"/>
    <s v="4500669557"/>
    <s v=""/>
    <s v="2052232052"/>
    <s v="10"/>
    <d v="2020-04-10T00:00:00"/>
    <s v="51"/>
    <s v="Commandes d'achat"/>
    <x v="0"/>
    <s v="Original"/>
    <n v="341400.57"/>
    <n v="0"/>
    <s v="616410"/>
    <s v="COVID-19-nitril handschoenen (niet steri"/>
    <s v="500026477"/>
    <s v=""/>
    <s v=""/>
    <s v="3000000223956671"/>
    <s v="0"/>
    <x v="2"/>
    <x v="126"/>
  </r>
  <r>
    <x v="6"/>
    <s v="C25_522001"/>
    <s v="S020000"/>
    <x v="6"/>
    <s v="4500669573"/>
    <s v=""/>
    <s v="2052232046"/>
    <s v="10"/>
    <d v="2020-04-10T00:00:00"/>
    <s v="51"/>
    <s v="Commandes d'achat"/>
    <x v="0"/>
    <s v="Original"/>
    <n v="21700000"/>
    <n v="0"/>
    <s v="616410"/>
    <s v="COVID-19-FFP2 NR 952 MASKERS"/>
    <s v="100050652"/>
    <s v=""/>
    <s v=""/>
    <s v="3000000223959501"/>
    <s v="0"/>
    <x v="2"/>
    <x v="127"/>
  </r>
  <r>
    <x v="6"/>
    <s v="C25_522001"/>
    <s v="S020000"/>
    <x v="6"/>
    <s v="4500669483"/>
    <s v=""/>
    <s v="2052232047"/>
    <s v="10"/>
    <d v="2020-04-10T00:00:00"/>
    <s v="51"/>
    <s v="Commandes d'achat"/>
    <x v="0"/>
    <s v="Original"/>
    <n v="726000"/>
    <n v="0"/>
    <s v="616410"/>
    <s v="COVID-19-Nitril handschoenen"/>
    <s v="100050634"/>
    <s v=""/>
    <s v=""/>
    <s v="3000000223950433"/>
    <s v="0"/>
    <x v="2"/>
    <x v="128"/>
  </r>
  <r>
    <x v="6"/>
    <s v="C25_522001"/>
    <s v="S020000"/>
    <x v="6"/>
    <s v="4500669497"/>
    <s v=""/>
    <s v="2052232050"/>
    <s v="10"/>
    <d v="2020-04-10T00:00:00"/>
    <s v="51"/>
    <s v="Commandes d'achat"/>
    <x v="0"/>
    <s v="Original"/>
    <n v="2516800"/>
    <n v="0"/>
    <s v="616410"/>
    <s v="COVID-19-ZKG 9501 maskers"/>
    <s v="100050634"/>
    <s v=""/>
    <s v=""/>
    <s v="3000000223951837"/>
    <s v="0"/>
    <x v="2"/>
    <x v="129"/>
  </r>
  <r>
    <x v="6"/>
    <s v="C25_522001"/>
    <s v="S020000"/>
    <x v="6"/>
    <s v="4500669566"/>
    <s v=""/>
    <s v="2052232054"/>
    <s v="10"/>
    <d v="2020-04-10T00:00:00"/>
    <s v="51"/>
    <s v="Commandes d'achat"/>
    <x v="0"/>
    <s v="Original"/>
    <n v="2649900"/>
    <n v="0"/>
    <s v="616410"/>
    <s v="COVID-19-ZKG9501 maskers"/>
    <s v="100050634"/>
    <s v=""/>
    <s v=""/>
    <s v="3000000223957657"/>
    <s v="0"/>
    <x v="2"/>
    <x v="130"/>
  </r>
  <r>
    <x v="6"/>
    <s v="C25_522001"/>
    <s v="S020000"/>
    <x v="6"/>
    <s v="4500669594"/>
    <s v=""/>
    <s v="2052232047"/>
    <s v="10"/>
    <d v="2020-04-11T00:00:00"/>
    <s v="51"/>
    <s v="Commandes d'achat"/>
    <x v="0"/>
    <s v="Original"/>
    <n v="528000"/>
    <n v="0"/>
    <s v="616410"/>
    <s v="COVID-19-Propofol 50ml Vial (20 mg/1ml)"/>
    <s v="500026478"/>
    <s v=""/>
    <s v=""/>
    <s v="3000000223962582"/>
    <s v="0"/>
    <x v="5"/>
    <x v="131"/>
  </r>
  <r>
    <x v="6"/>
    <s v="C25_522001"/>
    <s v="S020000"/>
    <x v="6"/>
    <s v="4500669596"/>
    <s v=""/>
    <s v="2052232055"/>
    <s v="10"/>
    <d v="2020-04-12T00:00:00"/>
    <s v="51"/>
    <s v="Commandes d'achat"/>
    <x v="0"/>
    <s v="Original"/>
    <n v="4840000"/>
    <n v="0"/>
    <s v="616410"/>
    <s v="COVID-19-Aprons - disposable"/>
    <s v="200008158"/>
    <s v=""/>
    <s v=""/>
    <s v="3000000223965493"/>
    <s v="0"/>
    <x v="2"/>
    <x v="132"/>
  </r>
  <r>
    <x v="8"/>
    <s v="C25_522001"/>
    <s v="S130000"/>
    <x v="10"/>
    <s v="4500669604"/>
    <s v=""/>
    <s v="2052211030"/>
    <s v="10"/>
    <d v="2020-04-13T00:00:00"/>
    <s v="51"/>
    <s v="Commandes d'achat"/>
    <x v="0"/>
    <s v="Original"/>
    <n v="120000"/>
    <n v="0"/>
    <s v="616810"/>
    <s v="COVID-19 huur van koelcontainers"/>
    <s v="100050690"/>
    <s v=""/>
    <s v=""/>
    <s v="3000000223965838"/>
    <s v="0"/>
    <x v="6"/>
    <x v="133"/>
  </r>
  <r>
    <x v="6"/>
    <s v="C25_522001"/>
    <s v="S020000"/>
    <x v="6"/>
    <s v="4500668503"/>
    <s v=""/>
    <s v="2052232010"/>
    <s v="10"/>
    <d v="2020-04-14T00:00:00"/>
    <s v="51"/>
    <s v="Commandes d'achat"/>
    <x v="2"/>
    <s v="Réduction"/>
    <n v="-4404400"/>
    <n v="0"/>
    <s v="616410"/>
    <s v="COVID_19 - kn95 maskers chinese markerin"/>
    <s v="100050634"/>
    <s v=""/>
    <s v=""/>
    <s v="3000000224057474"/>
    <s v="0"/>
    <x v="2"/>
    <x v="70"/>
  </r>
  <r>
    <x v="6"/>
    <s v="C25_522001"/>
    <s v="S020000"/>
    <x v="6"/>
    <s v="4500668503"/>
    <s v=""/>
    <s v="2052232010"/>
    <s v="20"/>
    <d v="2020-04-14T00:00:00"/>
    <s v="51"/>
    <s v="Commandes d'achat"/>
    <x v="2"/>
    <s v="Réduction"/>
    <n v="-4356000"/>
    <n v="0"/>
    <s v="616410"/>
    <s v="COVID_19 - kn95 maskers"/>
    <s v="100050634"/>
    <s v=""/>
    <s v=""/>
    <s v="3000000224057474"/>
    <s v="0"/>
    <x v="2"/>
    <x v="71"/>
  </r>
  <r>
    <x v="6"/>
    <s v="C25_522001"/>
    <s v="S020000"/>
    <x v="7"/>
    <s v="4500664195"/>
    <s v=""/>
    <s v="2021CSG004"/>
    <s v="10"/>
    <d v="2020-04-14T00:00:00"/>
    <s v="51"/>
    <s v="Commandes d'achat"/>
    <x v="2"/>
    <s v="Réduction"/>
    <n v="-6562.58"/>
    <n v="0"/>
    <s v="610110"/>
    <s v="Consultant - Jeroen_Gevaert_COVID_19"/>
    <s v="100000770"/>
    <s v=""/>
    <s v=""/>
    <s v="3000000224059028"/>
    <s v="0"/>
    <x v="2"/>
    <x v="16"/>
  </r>
  <r>
    <x v="6"/>
    <s v="C25_522001"/>
    <s v="S020000"/>
    <x v="7"/>
    <s v="4500664195"/>
    <s v=""/>
    <s v="2021CSG004"/>
    <s v="10"/>
    <d v="2020-04-14T00:00:00"/>
    <s v="51"/>
    <s v="Commandes d'achat"/>
    <x v="2"/>
    <s v="Réduction"/>
    <n v="6215.65"/>
    <n v="0"/>
    <s v="610110"/>
    <s v="Consultant - Jeroen_Gevaert_COVID_19"/>
    <s v="100000770"/>
    <s v=""/>
    <s v=""/>
    <s v="3000000224059091"/>
    <s v="0"/>
    <x v="2"/>
    <x v="16"/>
  </r>
  <r>
    <x v="6"/>
    <s v="C25_522001"/>
    <s v="S020000"/>
    <x v="6"/>
    <s v="4500667510"/>
    <s v=""/>
    <s v="2052232004"/>
    <s v="10"/>
    <d v="2020-04-14T00:00:00"/>
    <s v="51"/>
    <s v="Commandes d'achat"/>
    <x v="2"/>
    <s v="Réduction"/>
    <n v="-17787"/>
    <n v="0"/>
    <s v="616410"/>
    <s v="buis 6ml zonder additief"/>
    <s v="100001431"/>
    <s v=""/>
    <s v=""/>
    <s v="3000000224057712"/>
    <s v="0"/>
    <x v="3"/>
    <x v="49"/>
  </r>
  <r>
    <x v="6"/>
    <s v="C25_522001"/>
    <s v="S020000"/>
    <x v="6"/>
    <s v="4500668489"/>
    <s v=""/>
    <s v="2052232007"/>
    <s v="10"/>
    <d v="2020-04-14T00:00:00"/>
    <s v="51"/>
    <s v="Commandes d'achat"/>
    <x v="2"/>
    <s v="Réduction"/>
    <n v="-423500"/>
    <n v="0"/>
    <s v="616410"/>
    <s v="COVID-19 chirurgische maskers"/>
    <s v="100050510"/>
    <s v=""/>
    <s v=""/>
    <s v="3000000224057810"/>
    <s v="0"/>
    <x v="2"/>
    <x v="67"/>
  </r>
  <r>
    <x v="6"/>
    <s v="C25_522001"/>
    <s v="S020000"/>
    <x v="6"/>
    <s v="4500668492"/>
    <s v=""/>
    <s v="2052232009"/>
    <s v="10"/>
    <d v="2020-04-14T00:00:00"/>
    <s v="51"/>
    <s v="Commandes d'achat"/>
    <x v="2"/>
    <s v="Réduction"/>
    <n v="-16509.240000000002"/>
    <n v="0"/>
    <s v="616410"/>
    <s v="COVID-19 plastiek wegwerpschorten"/>
    <s v="100050589"/>
    <s v=""/>
    <s v=""/>
    <s v="3000000224053198"/>
    <s v="0"/>
    <x v="2"/>
    <x v="69"/>
  </r>
  <r>
    <x v="6"/>
    <s v="C25_522001"/>
    <s v="S020000"/>
    <x v="6"/>
    <s v="4500668578"/>
    <s v=""/>
    <s v="2052232012"/>
    <s v="10"/>
    <d v="2020-04-14T00:00:00"/>
    <s v="51"/>
    <s v="Commandes d'achat"/>
    <x v="2"/>
    <s v="Réduction"/>
    <n v="-1621400"/>
    <n v="0"/>
    <s v="616410"/>
    <s v="COVID-19 chirurgische maskers"/>
    <s v="100050640"/>
    <s v=""/>
    <s v=""/>
    <s v="3000000224057687"/>
    <s v="0"/>
    <x v="2"/>
    <x v="73"/>
  </r>
  <r>
    <x v="6"/>
    <s v="C25_522001"/>
    <s v="S020000"/>
    <x v="6"/>
    <s v="4500668651"/>
    <s v=""/>
    <s v="2052232015"/>
    <s v="10"/>
    <d v="2020-04-14T00:00:00"/>
    <s v="51"/>
    <s v="Commandes d'achat"/>
    <x v="2"/>
    <s v="Réduction"/>
    <n v="-14316.72"/>
    <n v="0"/>
    <s v="616410"/>
    <s v="COVID-19 stofmasker Classic FFP2 D zonde"/>
    <s v="200008146"/>
    <s v=""/>
    <s v=""/>
    <s v="3000000224057715"/>
    <s v="0"/>
    <x v="2"/>
    <x v="82"/>
  </r>
  <r>
    <x v="6"/>
    <s v="C25_522001"/>
    <s v="S020000"/>
    <x v="6"/>
    <s v="4500668651"/>
    <s v=""/>
    <s v="2052232015"/>
    <s v="20"/>
    <d v="2020-04-14T00:00:00"/>
    <s v="51"/>
    <s v="Commandes d'achat"/>
    <x v="2"/>
    <s v="Réduction"/>
    <n v="-8886.24"/>
    <n v="0"/>
    <s v="616410"/>
    <s v="COVID-19 stofmasker Classic FFP2 D met"/>
    <s v="200008146"/>
    <s v=""/>
    <s v=""/>
    <s v="3000000224057715"/>
    <s v="0"/>
    <x v="2"/>
    <x v="83"/>
  </r>
  <r>
    <x v="6"/>
    <s v="C25_522001"/>
    <s v="S020000"/>
    <x v="6"/>
    <s v="4500668651"/>
    <s v=""/>
    <s v="2052232015"/>
    <s v="30"/>
    <d v="2020-04-14T00:00:00"/>
    <s v="51"/>
    <s v="Commandes d'achat"/>
    <x v="2"/>
    <s v="Réduction"/>
    <n v="-11470.8"/>
    <n v="0"/>
    <s v="616410"/>
    <s v="COVID-19 stofmasker Smart active FFP2 D"/>
    <s v="200008146"/>
    <s v=""/>
    <s v=""/>
    <s v="3000000224057715"/>
    <s v="0"/>
    <x v="2"/>
    <x v="84"/>
  </r>
  <r>
    <x v="6"/>
    <s v="C25_522001"/>
    <s v="S020000"/>
    <x v="6"/>
    <s v="4500668651"/>
    <s v=""/>
    <s v="2052232015"/>
    <s v="40"/>
    <d v="2020-04-14T00:00:00"/>
    <s v="51"/>
    <s v="Commandes d'achat"/>
    <x v="2"/>
    <s v="Réduction"/>
    <n v="-3124.7"/>
    <n v="0"/>
    <s v="616410"/>
    <s v="COVID-19 stofmasker Smart FFP2 D met"/>
    <s v="200008146"/>
    <s v=""/>
    <s v=""/>
    <s v="3000000224057715"/>
    <s v="0"/>
    <x v="2"/>
    <x v="85"/>
  </r>
  <r>
    <x v="6"/>
    <s v="C25_522001"/>
    <s v="S020000"/>
    <x v="6"/>
    <s v="4500668775"/>
    <s v=""/>
    <s v="2052232019"/>
    <s v="10"/>
    <d v="2020-04-14T00:00:00"/>
    <s v="51"/>
    <s v="Commandes d'achat"/>
    <x v="1"/>
    <s v="Modification"/>
    <n v="-186514.43"/>
    <n v="0"/>
    <s v="616410"/>
    <s v="COVID-19 gloves"/>
    <s v="200008147"/>
    <s v=""/>
    <s v=""/>
    <s v="3000000224031522"/>
    <s v="0"/>
    <x v="2"/>
    <x v="90"/>
  </r>
  <r>
    <x v="6"/>
    <s v="C25_522001"/>
    <s v="S020000"/>
    <x v="6"/>
    <s v="4500668797"/>
    <s v=""/>
    <s v="2052232020"/>
    <s v="10"/>
    <d v="2020-04-14T00:00:00"/>
    <s v="51"/>
    <s v="Commandes d'achat"/>
    <x v="2"/>
    <s v="Réduction"/>
    <n v="-373500"/>
    <n v="0"/>
    <s v="616410"/>
    <s v="COVID-19 aprons schort - 50% voorsch"/>
    <s v="100050656"/>
    <s v=""/>
    <s v=""/>
    <s v="3000000224032592"/>
    <s v="0"/>
    <x v="2"/>
    <x v="91"/>
  </r>
  <r>
    <x v="6"/>
    <s v="C25_522001"/>
    <s v="S020000"/>
    <x v="6"/>
    <s v="4500668985"/>
    <s v=""/>
    <s v="2052232030"/>
    <s v="10"/>
    <d v="2020-04-14T00:00:00"/>
    <s v="51"/>
    <s v="Commandes d'achat"/>
    <x v="2"/>
    <s v="Réduction"/>
    <n v="-699.84"/>
    <n v="0"/>
    <s v="616410"/>
    <s v="COVID-19 Hydroxychlorine(Plaquenil)"/>
    <s v="100050660"/>
    <s v=""/>
    <s v=""/>
    <s v="3000000224057815"/>
    <s v="0"/>
    <x v="5"/>
    <x v="103"/>
  </r>
  <r>
    <x v="6"/>
    <s v="C25_522001"/>
    <s v="S020000"/>
    <x v="6"/>
    <s v="4500669350"/>
    <s v=""/>
    <s v="2052232041"/>
    <s v="10"/>
    <d v="2020-04-14T00:00:00"/>
    <s v="51"/>
    <s v="Commandes d'achat"/>
    <x v="1"/>
    <s v="Modification"/>
    <n v="-166.98"/>
    <n v="0"/>
    <s v="616410"/>
    <s v="COVID-19-afvullen tubes etiketering"/>
    <s v="100050676"/>
    <s v=""/>
    <s v=""/>
    <s v="3000000223966592"/>
    <s v="0"/>
    <x v="3"/>
    <x v="118"/>
  </r>
  <r>
    <x v="6"/>
    <s v="C25_522001"/>
    <s v="S020000"/>
    <x v="6"/>
    <s v="4500669471"/>
    <s v=""/>
    <s v="2052232045"/>
    <s v="10"/>
    <d v="2020-04-14T00:00:00"/>
    <s v="51"/>
    <s v="Commandes d'achat"/>
    <x v="2"/>
    <s v="Réduction"/>
    <n v="-721160"/>
    <n v="0"/>
    <s v="616410"/>
    <s v="COVID-19-KN95 Maskers"/>
    <s v="100050682"/>
    <s v=""/>
    <s v=""/>
    <s v="3000000224032419"/>
    <s v="0"/>
    <x v="2"/>
    <x v="122"/>
  </r>
  <r>
    <x v="6"/>
    <s v="C25_522001"/>
    <s v="S020000"/>
    <x v="6"/>
    <s v="4500669486"/>
    <s v=""/>
    <s v="2052232048"/>
    <s v="10"/>
    <d v="2020-04-14T00:00:00"/>
    <s v="51"/>
    <s v="Commandes d'achat"/>
    <x v="2"/>
    <s v="Réduction"/>
    <n v="-1573000"/>
    <n v="0"/>
    <s v="616410"/>
    <s v="COVID-19-FFP2 mondmaskers KN95"/>
    <s v="100050670"/>
    <s v=""/>
    <s v=""/>
    <s v="3000000224053280"/>
    <s v="0"/>
    <x v="2"/>
    <x v="123"/>
  </r>
  <r>
    <x v="6"/>
    <s v="C25_522001"/>
    <s v="S020000"/>
    <x v="6"/>
    <s v="4500669611"/>
    <s v=""/>
    <s v="2052232049"/>
    <s v="10"/>
    <d v="2020-04-14T00:00:00"/>
    <s v="51"/>
    <s v="Commandes d'achat"/>
    <x v="0"/>
    <s v="Original"/>
    <n v="2655000"/>
    <n v="0"/>
    <s v="616410"/>
    <s v="COVID-19-beschermjassen"/>
    <s v="500026475"/>
    <s v=""/>
    <s v=""/>
    <s v="3000000223966814"/>
    <s v="0"/>
    <x v="2"/>
    <x v="134"/>
  </r>
  <r>
    <x v="6"/>
    <s v="C25_522001"/>
    <s v="S020000"/>
    <x v="6"/>
    <s v="4500669741"/>
    <s v=""/>
    <s v="2052232021"/>
    <s v="10"/>
    <d v="2020-04-14T00:00:00"/>
    <s v="51"/>
    <s v="Commandes d'achat"/>
    <x v="0"/>
    <s v="Original"/>
    <n v="1456.96"/>
    <n v="0"/>
    <s v="616410"/>
    <s v="COVID-19 Rocuronium -Wavelenght-"/>
    <s v="600000037"/>
    <s v=""/>
    <s v=""/>
    <s v="3000000224054208"/>
    <s v="0"/>
    <x v="5"/>
    <x v="135"/>
  </r>
  <r>
    <x v="6"/>
    <s v="C25_522001"/>
    <s v="S020000"/>
    <x v="6"/>
    <s v="4500669741"/>
    <s v=""/>
    <s v="2052232021"/>
    <s v="10"/>
    <d v="2020-04-14T00:00:00"/>
    <s v="51"/>
    <s v="Commandes d'achat"/>
    <x v="2"/>
    <s v="Réduction"/>
    <n v="-1456.96"/>
    <n v="0"/>
    <s v="616410"/>
    <s v="COVID-19 Rocuronium -Wavelenght-"/>
    <s v="600000037"/>
    <s v=""/>
    <s v=""/>
    <s v="3000000224055758"/>
    <s v="0"/>
    <x v="5"/>
    <x v="135"/>
  </r>
  <r>
    <x v="6"/>
    <s v="C25_522001"/>
    <s v="S020000"/>
    <x v="6"/>
    <s v="4500669483"/>
    <s v=""/>
    <s v="2052232047"/>
    <s v="10"/>
    <d v="2020-04-14T00:00:00"/>
    <s v="51"/>
    <s v="Commandes d'achat"/>
    <x v="2"/>
    <s v="Réduction"/>
    <n v="-241177.2"/>
    <n v="0"/>
    <s v="616410"/>
    <s v="COVID-19-Nitril handschoenen"/>
    <s v="100050634"/>
    <s v=""/>
    <s v=""/>
    <s v="3000000224059365"/>
    <s v="0"/>
    <x v="2"/>
    <x v="128"/>
  </r>
  <r>
    <x v="6"/>
    <s v="C25_522001"/>
    <s v="S020000"/>
    <x v="6"/>
    <s v="4500669483"/>
    <s v=""/>
    <s v="2052232047"/>
    <s v="10"/>
    <d v="2020-04-14T00:00:00"/>
    <s v="51"/>
    <s v="Commandes d'achat"/>
    <x v="2"/>
    <s v="Réduction"/>
    <n v="-121822.8"/>
    <n v="0"/>
    <s v="616410"/>
    <s v="COVID-19-Nitril handschoenen"/>
    <s v="100050634"/>
    <s v=""/>
    <s v=""/>
    <s v="3000000224059420"/>
    <s v="0"/>
    <x v="2"/>
    <x v="128"/>
  </r>
  <r>
    <x v="6"/>
    <s v="C25_522001"/>
    <s v="S020000"/>
    <x v="6"/>
    <s v="4500669497"/>
    <s v=""/>
    <s v="2052232050"/>
    <s v="10"/>
    <d v="2020-04-14T00:00:00"/>
    <s v="51"/>
    <s v="Commandes d'achat"/>
    <x v="2"/>
    <s v="Réduction"/>
    <n v="-1258400"/>
    <n v="0"/>
    <s v="616410"/>
    <s v="COVID-19-ZKG 9501 maskers"/>
    <s v="100050634"/>
    <s v=""/>
    <s v=""/>
    <s v="3000000224053283"/>
    <s v="0"/>
    <x v="2"/>
    <x v="129"/>
  </r>
  <r>
    <x v="0"/>
    <s v=""/>
    <s v="S040000"/>
    <x v="0"/>
    <s v="4500664029"/>
    <s v=""/>
    <s v="2021222048"/>
    <s v="10"/>
    <d v="2020-04-15T00:00:00"/>
    <s v="51"/>
    <s v="Commandes d'achat"/>
    <x v="2"/>
    <s v="Réduction"/>
    <n v="-6571.61"/>
    <n v="0"/>
    <s v="243010"/>
    <s v="LAT 7212 Rugged Extreme Tablet (i5)"/>
    <s v="100000650"/>
    <s v=""/>
    <s v=""/>
    <s v="3000000224114811"/>
    <s v="0"/>
    <x v="0"/>
    <x v="14"/>
  </r>
  <r>
    <x v="6"/>
    <s v="C25_522001"/>
    <s v="S020000"/>
    <x v="6"/>
    <s v="4500668462"/>
    <s v=""/>
    <s v="2052232005"/>
    <s v="10"/>
    <d v="2020-04-15T00:00:00"/>
    <s v="51"/>
    <s v="Commandes d'achat"/>
    <x v="5"/>
    <s v="Ajustement par pièce suivante"/>
    <n v="-31614.9"/>
    <n v="0"/>
    <s v="616410"/>
    <s v="COVID_19 surgical masks &amp;"/>
    <s v="500026443"/>
    <s v=""/>
    <s v=""/>
    <s v="3000000224113287"/>
    <s v="0"/>
    <x v="2"/>
    <x v="66"/>
  </r>
  <r>
    <x v="6"/>
    <s v="C25_522001"/>
    <s v="S020000"/>
    <x v="6"/>
    <s v="4500668462"/>
    <s v=""/>
    <s v="2052232005"/>
    <s v="10"/>
    <d v="2020-04-15T00:00:00"/>
    <s v="51"/>
    <s v="Commandes d'achat"/>
    <x v="2"/>
    <s v="Réduction"/>
    <n v="-6048982.9400000004"/>
    <n v="0"/>
    <s v="616410"/>
    <s v="COVID_19 surgical masks &amp;"/>
    <s v="500026443"/>
    <s v=""/>
    <s v=""/>
    <s v="3000000224113287"/>
    <s v="0"/>
    <x v="2"/>
    <x v="66"/>
  </r>
  <r>
    <x v="6"/>
    <s v="C25_522001"/>
    <s v="S020000"/>
    <x v="6"/>
    <s v="4500668491"/>
    <s v=""/>
    <s v="2052232008"/>
    <s v="10"/>
    <d v="2020-04-15T00:00:00"/>
    <s v="51"/>
    <s v="Commandes d'achat"/>
    <x v="2"/>
    <s v="Réduction"/>
    <n v="-174000"/>
    <n v="0"/>
    <s v="616410"/>
    <s v="COVID-19 Nitril handschoenen"/>
    <s v="500026446"/>
    <s v=""/>
    <s v=""/>
    <s v="3000000224112988"/>
    <s v="0"/>
    <x v="2"/>
    <x v="68"/>
  </r>
  <r>
    <x v="6"/>
    <s v="C25_522001"/>
    <s v="S020000"/>
    <x v="6"/>
    <s v="4500668595"/>
    <s v=""/>
    <s v="2052232013"/>
    <s v="10"/>
    <d v="2020-04-15T00:00:00"/>
    <s v="51"/>
    <s v="Commandes d'achat"/>
    <x v="2"/>
    <s v="Réduction"/>
    <n v="-568095"/>
    <n v="0"/>
    <s v="616410"/>
    <s v="COVID-19 Medische mondmaskers GRADE"/>
    <s v="100050644"/>
    <s v=""/>
    <s v=""/>
    <s v="3000000224113197"/>
    <s v="0"/>
    <x v="2"/>
    <x v="74"/>
  </r>
  <r>
    <x v="6"/>
    <s v="C25_522001"/>
    <s v="S020000"/>
    <x v="6"/>
    <s v="4500668948"/>
    <s v=""/>
    <s v="2052232029"/>
    <s v="10"/>
    <d v="2020-04-15T00:00:00"/>
    <s v="51"/>
    <s v="Commandes d'achat"/>
    <x v="5"/>
    <s v="Ajustement par pièce suivante"/>
    <n v="-83963.27"/>
    <n v="0"/>
    <s v="616410"/>
    <s v="COVID-19-CISATRACURIUM BESYLATE INJECT"/>
    <s v="500026448"/>
    <s v=""/>
    <s v=""/>
    <s v="3000000224113265"/>
    <s v="0"/>
    <x v="5"/>
    <x v="102"/>
  </r>
  <r>
    <x v="6"/>
    <s v="C25_522001"/>
    <s v="S020000"/>
    <x v="6"/>
    <s v="4500668948"/>
    <s v=""/>
    <s v="2052232029"/>
    <s v="10"/>
    <d v="2020-04-15T00:00:00"/>
    <s v="51"/>
    <s v="Commandes d'achat"/>
    <x v="2"/>
    <s v="Réduction"/>
    <n v="-5267718.6900000004"/>
    <n v="0"/>
    <s v="616410"/>
    <s v="COVID-19-CISATRACURIUM BESYLATE INJECT"/>
    <s v="500026448"/>
    <s v=""/>
    <s v=""/>
    <s v="3000000224113265"/>
    <s v="0"/>
    <x v="5"/>
    <x v="102"/>
  </r>
  <r>
    <x v="6"/>
    <s v="C25_522001"/>
    <s v="S020000"/>
    <x v="6"/>
    <s v="4500669187"/>
    <s v=""/>
    <s v="2052232039"/>
    <s v="10"/>
    <d v="2020-04-15T00:00:00"/>
    <s v="51"/>
    <s v="Commandes d'achat"/>
    <x v="2"/>
    <s v="Réduction"/>
    <n v="-45972.82"/>
    <n v="0"/>
    <s v="616410"/>
    <s v="COVID-19-KN95 Mask"/>
    <s v="500026462"/>
    <s v=""/>
    <s v=""/>
    <s v="3000000224113470"/>
    <s v="0"/>
    <x v="2"/>
    <x v="116"/>
  </r>
  <r>
    <x v="6"/>
    <s v="C25_522001"/>
    <s v="S020000"/>
    <x v="6"/>
    <s v="4500669187"/>
    <s v=""/>
    <s v="2052232039"/>
    <s v="10"/>
    <d v="2020-04-15T00:00:00"/>
    <s v="51"/>
    <s v="Commandes d'achat"/>
    <x v="5"/>
    <s v="Ajustement par pièce suivante"/>
    <n v="-389.06"/>
    <n v="0"/>
    <s v="616410"/>
    <s v="COVID-19-KN95 Mask"/>
    <s v="500026462"/>
    <s v=""/>
    <s v=""/>
    <s v="3000000224113470"/>
    <s v="0"/>
    <x v="2"/>
    <x v="116"/>
  </r>
  <r>
    <x v="6"/>
    <s v="C25_522001"/>
    <s v="S020000"/>
    <x v="6"/>
    <s v="4500669339"/>
    <s v=""/>
    <s v="2052232040"/>
    <s v="10"/>
    <d v="2020-04-15T00:00:00"/>
    <s v="51"/>
    <s v="Commandes d'achat"/>
    <x v="2"/>
    <s v="Réduction"/>
    <n v="-409524.5"/>
    <n v="0"/>
    <s v="616410"/>
    <s v="COVID-19- MIDAZOLAM HCL 1KG"/>
    <s v="100050590"/>
    <s v=""/>
    <s v=""/>
    <s v="3000000224106392"/>
    <s v="0"/>
    <x v="5"/>
    <x v="117"/>
  </r>
  <r>
    <x v="6"/>
    <s v="C25_522001"/>
    <s v="S020000"/>
    <x v="6"/>
    <s v="4500669483"/>
    <s v=""/>
    <s v="2052232047"/>
    <s v="10"/>
    <d v="2020-04-15T00:00:00"/>
    <s v="51"/>
    <s v="Commandes d'achat"/>
    <x v="2"/>
    <s v="Réduction"/>
    <n v="-37153.17"/>
    <n v="0"/>
    <s v="616410"/>
    <s v="COVID-19-Nitril handschoenen"/>
    <s v="100050634"/>
    <s v=""/>
    <s v=""/>
    <s v="3000000224106243"/>
    <s v="0"/>
    <x v="2"/>
    <x v="128"/>
  </r>
  <r>
    <x v="6"/>
    <s v="C25_522001"/>
    <s v="S020000"/>
    <x v="6"/>
    <s v="4500663766"/>
    <s v=""/>
    <s v="2003101234"/>
    <s v="10"/>
    <d v="2020-04-16T00:00:00"/>
    <s v="51"/>
    <s v="Commandes d'achat"/>
    <x v="2"/>
    <s v="Réduction"/>
    <n v="2957524.79"/>
    <n v="0"/>
    <s v="616410"/>
    <s v="COVID19 - Masques chirurgicaux"/>
    <s v="100044715"/>
    <s v=""/>
    <s v=""/>
    <s v="3000000224144674"/>
    <s v="0"/>
    <x v="2"/>
    <x v="13"/>
  </r>
  <r>
    <x v="6"/>
    <s v="C25_522001"/>
    <s v="S020000"/>
    <x v="6"/>
    <s v="4500663766"/>
    <s v=""/>
    <s v="2003101234"/>
    <s v="10"/>
    <d v="2020-04-16T00:00:00"/>
    <s v="51"/>
    <s v="Commandes d'achat"/>
    <x v="1"/>
    <s v="Modification"/>
    <n v="-2957524.79"/>
    <n v="0"/>
    <s v="616410"/>
    <s v="COVID19 - Masques chirurgicaux"/>
    <s v="100044715"/>
    <s v=""/>
    <s v=""/>
    <s v="3000000224162808"/>
    <s v="0"/>
    <x v="2"/>
    <x v="13"/>
  </r>
  <r>
    <x v="5"/>
    <s v="C25_012030"/>
    <s v="S040000"/>
    <x v="5"/>
    <s v="4500664054"/>
    <s v=""/>
    <s v="2021222053"/>
    <s v="10"/>
    <d v="2020-04-16T00:00:00"/>
    <s v="51"/>
    <s v="Commandes d'achat"/>
    <x v="2"/>
    <s v="Réduction"/>
    <n v="85.68"/>
    <n v="0"/>
    <s v="615510"/>
    <s v="Jabra Speak 510 Speakerphone"/>
    <s v="100028433"/>
    <s v=""/>
    <s v=""/>
    <s v="3000000224185528"/>
    <s v="0"/>
    <x v="2"/>
    <x v="24"/>
  </r>
  <r>
    <x v="5"/>
    <s v="C25_012030"/>
    <s v="S040000"/>
    <x v="5"/>
    <s v="4500664054"/>
    <s v=""/>
    <s v="2021222053"/>
    <s v="10"/>
    <d v="2020-04-16T00:00:00"/>
    <s v="51"/>
    <s v="Commandes d'achat"/>
    <x v="2"/>
    <s v="Réduction"/>
    <n v="57.12"/>
    <n v="0"/>
    <s v="615510"/>
    <s v="Jabra Speak 510 Speakerphone"/>
    <s v="100028433"/>
    <s v=""/>
    <s v=""/>
    <s v="3000000224185447"/>
    <s v="0"/>
    <x v="2"/>
    <x v="24"/>
  </r>
  <r>
    <x v="5"/>
    <s v="C25_012030"/>
    <s v="S040000"/>
    <x v="5"/>
    <s v="4500664054"/>
    <s v=""/>
    <s v="2021222053"/>
    <s v="10"/>
    <d v="2020-04-16T00:00:00"/>
    <s v="51"/>
    <s v="Commandes d'achat"/>
    <x v="2"/>
    <s v="Réduction"/>
    <n v="-493.68"/>
    <n v="0"/>
    <s v="615510"/>
    <s v="Jabra Speak 510 Speakerphone"/>
    <s v="100028433"/>
    <s v=""/>
    <s v=""/>
    <s v="3000000224138226"/>
    <s v="0"/>
    <x v="2"/>
    <x v="24"/>
  </r>
  <r>
    <x v="6"/>
    <s v="C25_522001"/>
    <s v="S020000"/>
    <x v="6"/>
    <s v="4500669494"/>
    <s v=""/>
    <s v="2052232049"/>
    <s v="10"/>
    <d v="2020-04-16T00:00:00"/>
    <s v="51"/>
    <s v="Commandes d'achat"/>
    <x v="1"/>
    <s v="Modification"/>
    <n v="63549.15"/>
    <n v="0"/>
    <s v="616410"/>
    <s v="COVID-19-Nitril handschoenen van 24cm la"/>
    <s v="100033059"/>
    <s v=""/>
    <s v=""/>
    <s v="3000000224157020"/>
    <s v="0"/>
    <x v="2"/>
    <x v="124"/>
  </r>
  <r>
    <x v="6"/>
    <s v="C25_522001"/>
    <s v="S020000"/>
    <x v="6"/>
    <s v="4500669554"/>
    <s v=""/>
    <s v="2052232051"/>
    <s v="10"/>
    <d v="2020-04-16T00:00:00"/>
    <s v="51"/>
    <s v="Commandes d'achat"/>
    <x v="2"/>
    <s v="Réduction"/>
    <n v="-762300"/>
    <n v="0"/>
    <s v="616410"/>
    <s v="COVID-19-veiligheidsbrillen (medical gog"/>
    <s v="100050640"/>
    <s v=""/>
    <s v=""/>
    <s v="3000000224135129"/>
    <s v="0"/>
    <x v="2"/>
    <x v="125"/>
  </r>
  <r>
    <x v="6"/>
    <s v="C25_522001"/>
    <s v="S020000"/>
    <x v="6"/>
    <s v="4500669483"/>
    <s v=""/>
    <s v="2052232047"/>
    <s v="10"/>
    <d v="2020-04-17T00:00:00"/>
    <s v="51"/>
    <s v="Commandes d'achat"/>
    <x v="2"/>
    <s v="Réduction"/>
    <n v="-201828"/>
    <n v="0"/>
    <s v="616410"/>
    <s v="COVID-19-Nitril handschoenen"/>
    <s v="100050634"/>
    <s v=""/>
    <s v=""/>
    <s v="3000000224249978"/>
    <s v="0"/>
    <x v="2"/>
    <x v="128"/>
  </r>
  <r>
    <x v="6"/>
    <s v="C25_522001"/>
    <s v="S020000"/>
    <x v="6"/>
    <s v="4500669483"/>
    <s v=""/>
    <s v="2052232047"/>
    <s v="10"/>
    <d v="2020-04-17T00:00:00"/>
    <s v="51"/>
    <s v="Commandes d'achat"/>
    <x v="2"/>
    <s v="Réduction"/>
    <n v="-124018.83"/>
    <n v="0"/>
    <s v="616410"/>
    <s v="COVID-19-Nitril handschoenen"/>
    <s v="100050634"/>
    <s v=""/>
    <s v=""/>
    <s v="3000000224249864"/>
    <s v="0"/>
    <x v="2"/>
    <x v="128"/>
  </r>
  <r>
    <x v="6"/>
    <s v="C25_522001"/>
    <s v="S020000"/>
    <x v="6"/>
    <s v="4500669483"/>
    <s v=""/>
    <s v="2052232047"/>
    <s v="10"/>
    <d v="2020-04-17T00:00:00"/>
    <s v="51"/>
    <s v="Commandes d'achat"/>
    <x v="1"/>
    <s v="Modification"/>
    <n v="515865.35"/>
    <n v="0"/>
    <s v="616410"/>
    <s v="COVID-19-Nitril handschoenen"/>
    <s v="100050634"/>
    <s v=""/>
    <s v=""/>
    <s v="3000000224253216"/>
    <s v="0"/>
    <x v="2"/>
    <x v="128"/>
  </r>
  <r>
    <x v="6"/>
    <s v="C25_522001"/>
    <s v="S020000"/>
    <x v="6"/>
    <s v="4500669497"/>
    <s v=""/>
    <s v="2052232050"/>
    <s v="10"/>
    <d v="2020-04-17T00:00:00"/>
    <s v="51"/>
    <s v="Commandes d'achat"/>
    <x v="2"/>
    <s v="Réduction"/>
    <n v="-100672"/>
    <n v="0"/>
    <s v="616410"/>
    <s v="COVID-19-ZKG 9501 maskers"/>
    <s v="100050634"/>
    <s v=""/>
    <s v=""/>
    <s v="3000000224209420"/>
    <s v="0"/>
    <x v="2"/>
    <x v="129"/>
  </r>
  <r>
    <x v="6"/>
    <s v="C25_522001"/>
    <s v="S020000"/>
    <x v="6"/>
    <s v="4500668602"/>
    <s v=""/>
    <s v="2052232014"/>
    <s v="10"/>
    <d v="2020-04-20T00:00:00"/>
    <s v="51"/>
    <s v="Commandes d'achat"/>
    <x v="2"/>
    <s v="Réduction"/>
    <n v="-381.15"/>
    <n v="0"/>
    <s v="616410"/>
    <s v="COVID-19 boite 100 gants S"/>
    <s v="100050646"/>
    <s v=""/>
    <s v=""/>
    <s v="3000000224290202"/>
    <s v="0"/>
    <x v="2"/>
    <x v="75"/>
  </r>
  <r>
    <x v="6"/>
    <s v="C25_522001"/>
    <s v="S020000"/>
    <x v="6"/>
    <s v="4500668602"/>
    <s v=""/>
    <s v="2052232014"/>
    <s v="20"/>
    <d v="2020-04-20T00:00:00"/>
    <s v="51"/>
    <s v="Commandes d'achat"/>
    <x v="2"/>
    <s v="Réduction"/>
    <n v="-1638.95"/>
    <n v="0"/>
    <s v="616410"/>
    <s v="COVID-19 boite 100 gants M"/>
    <s v="100050646"/>
    <s v=""/>
    <s v=""/>
    <s v="3000000224290202"/>
    <s v="0"/>
    <x v="2"/>
    <x v="76"/>
  </r>
  <r>
    <x v="6"/>
    <s v="C25_522001"/>
    <s v="S020000"/>
    <x v="6"/>
    <s v="4500668602"/>
    <s v=""/>
    <s v="2052232014"/>
    <s v="30"/>
    <d v="2020-04-20T00:00:00"/>
    <s v="51"/>
    <s v="Commandes d'achat"/>
    <x v="2"/>
    <s v="Réduction"/>
    <n v="-914.76"/>
    <n v="0"/>
    <s v="616410"/>
    <s v="COVID-19 boite 100 gants L"/>
    <s v="100050646"/>
    <s v=""/>
    <s v=""/>
    <s v="3000000224290202"/>
    <s v="0"/>
    <x v="2"/>
    <x v="77"/>
  </r>
  <r>
    <x v="6"/>
    <s v="C25_522001"/>
    <s v="S020000"/>
    <x v="6"/>
    <s v="4500668602"/>
    <s v=""/>
    <s v="2052232014"/>
    <s v="40"/>
    <d v="2020-04-20T00:00:00"/>
    <s v="51"/>
    <s v="Commandes d'achat"/>
    <x v="2"/>
    <s v="Réduction"/>
    <n v="-167.71"/>
    <n v="0"/>
    <s v="616410"/>
    <s v="COVID-19 boite 100 gants XL"/>
    <s v="100050646"/>
    <s v=""/>
    <s v=""/>
    <s v="3000000224290202"/>
    <s v="0"/>
    <x v="2"/>
    <x v="78"/>
  </r>
  <r>
    <x v="6"/>
    <s v="C25_522001"/>
    <s v="S020000"/>
    <x v="6"/>
    <s v="4500668602"/>
    <s v=""/>
    <s v="2052232014"/>
    <s v="50"/>
    <d v="2020-04-20T00:00:00"/>
    <s v="51"/>
    <s v="Commandes d'achat"/>
    <x v="2"/>
    <s v="Réduction"/>
    <n v="-647.96"/>
    <n v="0"/>
    <s v="616410"/>
    <s v="COVID-19 boite 100 gants S"/>
    <s v="100050646"/>
    <s v=""/>
    <s v=""/>
    <s v="3000000224290202"/>
    <s v="0"/>
    <x v="2"/>
    <x v="79"/>
  </r>
  <r>
    <x v="6"/>
    <s v="C25_522001"/>
    <s v="S020000"/>
    <x v="6"/>
    <s v="4500668602"/>
    <s v=""/>
    <s v="2052232014"/>
    <s v="60"/>
    <d v="2020-04-20T00:00:00"/>
    <s v="51"/>
    <s v="Commandes d'achat"/>
    <x v="2"/>
    <s v="Réduction"/>
    <n v="-5009.3999999999996"/>
    <n v="0"/>
    <s v="616410"/>
    <s v="COVID-19 Combinaison Tyvek 400 by Dupont"/>
    <s v="100050646"/>
    <s v=""/>
    <s v=""/>
    <s v="3000000224290202"/>
    <s v="0"/>
    <x v="2"/>
    <x v="80"/>
  </r>
  <r>
    <x v="6"/>
    <s v="C25_522001"/>
    <s v="S020000"/>
    <x v="6"/>
    <s v="4500668602"/>
    <s v=""/>
    <s v="2052232014"/>
    <s v="70"/>
    <d v="2020-04-20T00:00:00"/>
    <s v="51"/>
    <s v="Commandes d'achat"/>
    <x v="2"/>
    <s v="Réduction"/>
    <n v="-48.4"/>
    <n v="0"/>
    <s v="616410"/>
    <s v="frais de port"/>
    <s v="100050646"/>
    <s v=""/>
    <s v=""/>
    <s v="3000000224290202"/>
    <s v="0"/>
    <x v="2"/>
    <x v="81"/>
  </r>
  <r>
    <x v="6"/>
    <s v="C25_522001"/>
    <s v="S020000"/>
    <x v="6"/>
    <s v="4500668602"/>
    <s v=""/>
    <s v="2052232014"/>
    <s v="80"/>
    <d v="2020-04-20T00:00:00"/>
    <s v="51"/>
    <s v="Commandes d'achat"/>
    <x v="2"/>
    <s v="Réduction"/>
    <n v="-365.9"/>
    <n v="0"/>
    <s v="616410"/>
    <s v="COVID-19 Nitril handschoenen"/>
    <s v="100050646"/>
    <s v=""/>
    <s v=""/>
    <s v="3000000224290275"/>
    <s v="0"/>
    <x v="2"/>
    <x v="115"/>
  </r>
  <r>
    <x v="6"/>
    <s v="C25_522001"/>
    <s v="S020000"/>
    <x v="6"/>
    <s v="4500668602"/>
    <s v=""/>
    <s v="2052232014"/>
    <s v="90"/>
    <d v="2020-04-20T00:00:00"/>
    <s v="51"/>
    <s v="Commandes d'achat"/>
    <x v="0"/>
    <s v="Original"/>
    <n v="9.08"/>
    <n v="0"/>
    <s v="616410"/>
    <s v="frais de port"/>
    <s v="100050646"/>
    <s v=""/>
    <s v=""/>
    <s v="3000000224290773"/>
    <s v="0"/>
    <x v="2"/>
    <x v="136"/>
  </r>
  <r>
    <x v="6"/>
    <s v="C25_522001"/>
    <s v="S020000"/>
    <x v="6"/>
    <s v="4500669130"/>
    <s v=""/>
    <s v="2052232037"/>
    <s v="10"/>
    <d v="2020-04-20T00:00:00"/>
    <s v="51"/>
    <s v="Commandes d'achat"/>
    <x v="2"/>
    <s v="Réduction"/>
    <n v="-5924.16"/>
    <n v="0"/>
    <s v="616410"/>
    <s v="COVID-19-FFP2 maskers"/>
    <s v="200008146"/>
    <s v=""/>
    <s v=""/>
    <s v="3000000224292632"/>
    <s v="0"/>
    <x v="2"/>
    <x v="111"/>
  </r>
  <r>
    <x v="6"/>
    <s v="C25_522001"/>
    <s v="S020000"/>
    <x v="6"/>
    <s v="4500669130"/>
    <s v=""/>
    <s v="2052232037"/>
    <s v="20"/>
    <d v="2020-04-20T00:00:00"/>
    <s v="51"/>
    <s v="Commandes d'achat"/>
    <x v="2"/>
    <s v="Réduction"/>
    <n v="-18498.48"/>
    <n v="0"/>
    <s v="616410"/>
    <s v="COVID-19-FFP2 maskers"/>
    <s v="200008146"/>
    <s v=""/>
    <s v=""/>
    <s v="3000000224292632"/>
    <s v="0"/>
    <x v="2"/>
    <x v="112"/>
  </r>
  <r>
    <x v="6"/>
    <s v="C25_522001"/>
    <s v="S020000"/>
    <x v="6"/>
    <s v="4500669458"/>
    <s v=""/>
    <s v="2052232044"/>
    <s v="10"/>
    <d v="2020-04-20T00:00:00"/>
    <s v="51"/>
    <s v="Commandes d'achat"/>
    <x v="1"/>
    <s v="Modification"/>
    <n v="892500"/>
    <n v="0"/>
    <s v="616410"/>
    <s v="COVID-19-Mondmasker N95 standaard"/>
    <s v="100050627"/>
    <s v=""/>
    <s v=""/>
    <s v="3000000224320479"/>
    <s v="0"/>
    <x v="2"/>
    <x v="121"/>
  </r>
  <r>
    <x v="6"/>
    <s v="C25_522001"/>
    <s v="S020000"/>
    <x v="6"/>
    <s v="4500670515"/>
    <s v=""/>
    <s v="2052232051"/>
    <s v="10"/>
    <d v="2020-04-20T00:00:00"/>
    <s v="51"/>
    <s v="Commandes d'achat"/>
    <x v="0"/>
    <s v="Original"/>
    <n v="250252.2"/>
    <n v="0"/>
    <s v="616410"/>
    <s v="COVID-19-Pipetpunten (2 types)"/>
    <s v="100000350"/>
    <s v=""/>
    <s v=""/>
    <s v="3000000224294852"/>
    <s v="0"/>
    <x v="3"/>
    <x v="137"/>
  </r>
  <r>
    <x v="6"/>
    <s v="C25_522001"/>
    <s v="S020000"/>
    <x v="6"/>
    <s v="4500668915"/>
    <s v=""/>
    <s v="2052232028"/>
    <s v="10"/>
    <d v="2020-04-21T00:00:00"/>
    <s v="51"/>
    <s v="Commandes d'achat"/>
    <x v="1"/>
    <s v="Modification"/>
    <n v="14707500"/>
    <n v="0"/>
    <s v="616410"/>
    <s v="COVID-19 Prot.coveralls voorsch"/>
    <s v="100050640"/>
    <s v=""/>
    <s v=""/>
    <s v="3000000224392484"/>
    <s v="0"/>
    <x v="2"/>
    <x v="100"/>
  </r>
  <r>
    <x v="6"/>
    <s v="C25_522001"/>
    <s v="S020000"/>
    <x v="6"/>
    <s v="4500668915"/>
    <s v=""/>
    <s v="2052232028"/>
    <s v="20"/>
    <d v="2020-04-21T00:00:00"/>
    <s v="51"/>
    <s v="Commandes d'achat"/>
    <x v="1"/>
    <s v="Modification"/>
    <n v="-7375000"/>
    <n v="0"/>
    <s v="616410"/>
    <s v="COVID-19 Prot.coveralls saldo"/>
    <s v="100050640"/>
    <s v=""/>
    <s v=""/>
    <s v="3000000224392484"/>
    <s v="0"/>
    <x v="2"/>
    <x v="101"/>
  </r>
  <r>
    <x v="6"/>
    <s v="C25_522001"/>
    <s v="S020000"/>
    <x v="6"/>
    <s v="4500669126"/>
    <s v=""/>
    <s v="2052232036"/>
    <s v="10"/>
    <d v="2020-04-21T00:00:00"/>
    <s v="51"/>
    <s v="Commandes d'achat"/>
    <x v="5"/>
    <s v="Ajustement par pièce suivante"/>
    <n v="4263.5600000000004"/>
    <n v="0"/>
    <s v="616410"/>
    <s v="COVID-19- detection kits"/>
    <s v="500026469"/>
    <s v=""/>
    <s v=""/>
    <s v="3000000224470439"/>
    <s v="0"/>
    <x v="3"/>
    <x v="110"/>
  </r>
  <r>
    <x v="6"/>
    <s v="C25_522001"/>
    <s v="S020000"/>
    <x v="6"/>
    <s v="4500669126"/>
    <s v=""/>
    <s v="2052232036"/>
    <s v="10"/>
    <d v="2020-04-21T00:00:00"/>
    <s v="51"/>
    <s v="Commandes d'achat"/>
    <x v="2"/>
    <s v="Réduction"/>
    <n v="-1856353.59"/>
    <n v="0"/>
    <s v="616410"/>
    <s v="COVID-19- detection kits"/>
    <s v="500026469"/>
    <s v=""/>
    <s v=""/>
    <s v="3000000224470439"/>
    <s v="0"/>
    <x v="3"/>
    <x v="110"/>
  </r>
  <r>
    <x v="6"/>
    <s v="C25_522001"/>
    <s v="S020000"/>
    <x v="6"/>
    <s v="4500669573"/>
    <s v=""/>
    <s v="2052232046"/>
    <s v="10"/>
    <d v="2020-04-21T00:00:00"/>
    <s v="51"/>
    <s v="Commandes d'achat"/>
    <x v="2"/>
    <s v="Réduction"/>
    <n v="-21700000"/>
    <n v="0"/>
    <s v="616410"/>
    <s v="COVID-19-FFP2 NR 952 MASKERS"/>
    <s v="100050652"/>
    <s v=""/>
    <s v=""/>
    <s v="3000000224388752"/>
    <s v="0"/>
    <x v="2"/>
    <x v="127"/>
  </r>
  <r>
    <x v="6"/>
    <s v="C25_522001"/>
    <s v="S020000"/>
    <x v="6"/>
    <s v="4500670641"/>
    <s v=""/>
    <s v="2052232052"/>
    <s v="10"/>
    <d v="2020-04-21T00:00:00"/>
    <s v="51"/>
    <s v="Commandes d'achat"/>
    <x v="0"/>
    <s v="Original"/>
    <n v="1041.3499999999999"/>
    <n v="0"/>
    <s v="610310"/>
    <s v="COVID-19-deurwaarderskosten"/>
    <s v="500014609"/>
    <s v=""/>
    <s v=""/>
    <s v="3000000224348981"/>
    <s v="0"/>
    <x v="2"/>
    <x v="138"/>
  </r>
  <r>
    <x v="6"/>
    <s v="C25_522001"/>
    <s v="S020000"/>
    <x v="7"/>
    <s v="4500670643"/>
    <s v=""/>
    <s v="2021CSG008"/>
    <s v="10"/>
    <d v="2020-04-21T00:00:00"/>
    <s v="51"/>
    <s v="Commandes d'achat"/>
    <x v="1"/>
    <s v="Modification"/>
    <n v="1000"/>
    <n v="0"/>
    <s v="611610"/>
    <s v="Catering Salle de crise"/>
    <s v="100050137"/>
    <s v=""/>
    <s v=""/>
    <s v="3000000224351641"/>
    <s v="0"/>
    <x v="1"/>
    <x v="139"/>
  </r>
  <r>
    <x v="6"/>
    <s v="C25_522001"/>
    <s v="S020000"/>
    <x v="7"/>
    <s v="4500670643"/>
    <s v=""/>
    <s v="2021CSG008"/>
    <s v="10"/>
    <d v="2020-04-21T00:00:00"/>
    <s v="51"/>
    <s v="Commandes d'achat"/>
    <x v="0"/>
    <s v="Original"/>
    <n v="5000"/>
    <n v="0"/>
    <s v="611610"/>
    <s v="Catering Salle de crise"/>
    <s v="100050137"/>
    <s v=""/>
    <s v=""/>
    <s v="3000000224349148"/>
    <s v="0"/>
    <x v="1"/>
    <x v="139"/>
  </r>
  <r>
    <x v="6"/>
    <s v="C25_522001"/>
    <s v="S020000"/>
    <x v="6"/>
    <s v="4500670679"/>
    <s v=""/>
    <s v="2052232053"/>
    <s v="10"/>
    <d v="2020-04-21T00:00:00"/>
    <s v="51"/>
    <s v="Commandes d'achat"/>
    <x v="0"/>
    <s v="Original"/>
    <n v="2000000"/>
    <n v="0"/>
    <s v="616410"/>
    <s v="COVID-19-Call for funds COVID 19"/>
    <s v="600000082"/>
    <s v=""/>
    <s v=""/>
    <s v="3000000224389394"/>
    <s v="0"/>
    <x v="1"/>
    <x v="140"/>
  </r>
  <r>
    <x v="6"/>
    <s v="C25_522001"/>
    <s v="S020000"/>
    <x v="6"/>
    <s v="4500670679"/>
    <s v=""/>
    <s v="2052232053"/>
    <s v="10"/>
    <d v="2020-04-21T00:00:00"/>
    <s v="51"/>
    <s v="Commandes d'achat"/>
    <x v="1"/>
    <s v="Modification"/>
    <n v="198000000"/>
    <n v="0"/>
    <s v="616410"/>
    <s v="COVID-19-Call for funds COVID 19"/>
    <s v="600000082"/>
    <s v=""/>
    <s v=""/>
    <s v="3000000224389803"/>
    <s v="0"/>
    <x v="1"/>
    <x v="140"/>
  </r>
  <r>
    <x v="6"/>
    <s v="C25_522001"/>
    <s v="S020000"/>
    <x v="6"/>
    <s v="4500670730"/>
    <s v=""/>
    <s v="2052232054"/>
    <s v="10"/>
    <d v="2020-04-21T00:00:00"/>
    <s v="51"/>
    <s v="Commandes d'achat"/>
    <x v="0"/>
    <s v="Original"/>
    <n v="14520000"/>
    <n v="0"/>
    <s v="616410"/>
    <s v="COVID-19-chirurgische maskers"/>
    <s v="100050640"/>
    <s v=""/>
    <s v=""/>
    <s v="3000000224397238"/>
    <s v="0"/>
    <x v="2"/>
    <x v="141"/>
  </r>
  <r>
    <x v="6"/>
    <s v="C25_522001"/>
    <s v="S020000"/>
    <x v="6"/>
    <s v="4500670732"/>
    <s v=""/>
    <s v="2052232055"/>
    <s v="10"/>
    <d v="2020-04-21T00:00:00"/>
    <s v="51"/>
    <s v="Commandes d'achat"/>
    <x v="0"/>
    <s v="Original"/>
    <n v="11616000"/>
    <n v="0"/>
    <s v="616410"/>
    <s v="COVID-19-chirurgische maskers"/>
    <s v="100050640"/>
    <s v=""/>
    <s v=""/>
    <s v="3000000224397486"/>
    <s v="0"/>
    <x v="2"/>
    <x v="142"/>
  </r>
  <r>
    <x v="6"/>
    <s v="C25_522001"/>
    <s v="S020000"/>
    <x v="6"/>
    <s v="4500670734"/>
    <s v=""/>
    <s v="2052232056"/>
    <s v="10"/>
    <d v="2020-04-21T00:00:00"/>
    <s v="51"/>
    <s v="Commandes d'achat"/>
    <x v="0"/>
    <s v="Original"/>
    <n v="10648000"/>
    <n v="0"/>
    <s v="616410"/>
    <s v="COVID-19-chirurgische maskers"/>
    <s v="100050640"/>
    <s v=""/>
    <s v=""/>
    <s v="3000000224397541"/>
    <s v="0"/>
    <x v="2"/>
    <x v="143"/>
  </r>
  <r>
    <x v="6"/>
    <s v="C25_522001"/>
    <s v="S020000"/>
    <x v="6"/>
    <s v="4500669497"/>
    <s v=""/>
    <s v="2052232050"/>
    <s v="10"/>
    <d v="2020-04-21T00:00:00"/>
    <s v="51"/>
    <s v="Commandes d'achat"/>
    <x v="2"/>
    <s v="Réduction"/>
    <n v="-251680"/>
    <n v="0"/>
    <s v="616410"/>
    <s v="COVID-19-ZKG 9501 maskers"/>
    <s v="100050634"/>
    <s v=""/>
    <s v=""/>
    <s v="3000000224472272"/>
    <s v="0"/>
    <x v="2"/>
    <x v="129"/>
  </r>
  <r>
    <x v="6"/>
    <s v="C25_522001"/>
    <s v="S020000"/>
    <x v="6"/>
    <s v="4500669497"/>
    <s v=""/>
    <s v="2052232050"/>
    <s v="10"/>
    <d v="2020-04-21T00:00:00"/>
    <s v="51"/>
    <s v="Commandes d'achat"/>
    <x v="2"/>
    <s v="Réduction"/>
    <n v="-251680"/>
    <n v="0"/>
    <s v="616410"/>
    <s v="COVID-19-ZKG 9501 maskers"/>
    <s v="100050634"/>
    <s v=""/>
    <s v=""/>
    <s v="3000000224388669"/>
    <s v="0"/>
    <x v="2"/>
    <x v="129"/>
  </r>
  <r>
    <x v="6"/>
    <s v="C25_522001"/>
    <s v="S020000"/>
    <x v="6"/>
    <s v="4500669566"/>
    <s v=""/>
    <s v="2052232054"/>
    <s v="10"/>
    <d v="2020-04-21T00:00:00"/>
    <s v="51"/>
    <s v="Commandes d'achat"/>
    <x v="2"/>
    <s v="Réduction"/>
    <n v="-132495"/>
    <n v="0"/>
    <s v="616410"/>
    <s v="COVID-19-ZKG9501 maskers"/>
    <s v="100050634"/>
    <s v=""/>
    <s v=""/>
    <s v="3000000224472034"/>
    <s v="0"/>
    <x v="2"/>
    <x v="130"/>
  </r>
  <r>
    <x v="6"/>
    <s v="C25_522001"/>
    <s v="S020000"/>
    <x v="6"/>
    <s v="4500669566"/>
    <s v=""/>
    <s v="2052232054"/>
    <s v="10"/>
    <d v="2020-04-21T00:00:00"/>
    <s v="51"/>
    <s v="Commandes d'achat"/>
    <x v="2"/>
    <s v="Réduction"/>
    <n v="-79497"/>
    <n v="0"/>
    <s v="616410"/>
    <s v="COVID-19-ZKG9501 maskers"/>
    <s v="100050634"/>
    <s v=""/>
    <s v=""/>
    <s v="3000000224472255"/>
    <s v="0"/>
    <x v="2"/>
    <x v="130"/>
  </r>
  <r>
    <x v="6"/>
    <s v="C25_522001"/>
    <s v="S020000"/>
    <x v="6"/>
    <s v="4500669566"/>
    <s v=""/>
    <s v="2052232054"/>
    <s v="10"/>
    <d v="2020-04-21T00:00:00"/>
    <s v="51"/>
    <s v="Commandes d'achat"/>
    <x v="2"/>
    <s v="Réduction"/>
    <n v="-1112958"/>
    <n v="0"/>
    <s v="616410"/>
    <s v="COVID-19-ZKG9501 maskers"/>
    <s v="100050634"/>
    <s v=""/>
    <s v=""/>
    <s v="3000000224472281"/>
    <s v="0"/>
    <x v="2"/>
    <x v="130"/>
  </r>
  <r>
    <x v="6"/>
    <s v="C25_522001"/>
    <s v="S020000"/>
    <x v="6"/>
    <s v="4500669566"/>
    <s v=""/>
    <s v="2052232054"/>
    <s v="10"/>
    <d v="2020-04-21T00:00:00"/>
    <s v="51"/>
    <s v="Commandes d'achat"/>
    <x v="2"/>
    <s v="Réduction"/>
    <n v="-26499"/>
    <n v="0"/>
    <s v="616410"/>
    <s v="COVID-19-ZKG9501 maskers"/>
    <s v="100050634"/>
    <s v=""/>
    <s v=""/>
    <s v="3000000224473061"/>
    <s v="0"/>
    <x v="2"/>
    <x v="130"/>
  </r>
  <r>
    <x v="6"/>
    <s v="C25_522001"/>
    <s v="S020000"/>
    <x v="6"/>
    <s v="4500663766"/>
    <s v=""/>
    <s v="2003101234"/>
    <s v="10"/>
    <d v="2020-04-22T00:00:00"/>
    <s v="51"/>
    <s v="Commandes d'achat"/>
    <x v="2"/>
    <s v="Réduction"/>
    <n v="-3615.97"/>
    <n v="0"/>
    <s v="616410"/>
    <s v="COVID19 - Masques chirurgicaux"/>
    <s v="100044715"/>
    <s v=""/>
    <s v=""/>
    <s v="3000000224522309"/>
    <s v="0"/>
    <x v="2"/>
    <x v="13"/>
  </r>
  <r>
    <x v="6"/>
    <s v="C25_522001"/>
    <s v="S020000"/>
    <x v="6"/>
    <s v="4500667702"/>
    <s v=""/>
    <s v="2052232005"/>
    <s v="10"/>
    <d v="2020-04-22T00:00:00"/>
    <s v="51"/>
    <s v="Commandes d'achat"/>
    <x v="2"/>
    <s v="Réduction"/>
    <n v="-16668.96"/>
    <n v="0"/>
    <s v="616410"/>
    <s v="2870 dozen nitril handschoenen"/>
    <s v="100050589"/>
    <s v=""/>
    <s v=""/>
    <s v="3000000224520236"/>
    <s v="0"/>
    <x v="2"/>
    <x v="50"/>
  </r>
  <r>
    <x v="6"/>
    <s v="C25_522001"/>
    <s v="S020000"/>
    <x v="6"/>
    <s v="4500667702"/>
    <s v=""/>
    <s v="2052232005"/>
    <s v="20"/>
    <d v="2020-04-22T00:00:00"/>
    <s v="51"/>
    <s v="Commandes d'achat"/>
    <x v="2"/>
    <s v="Réduction"/>
    <n v="-22990"/>
    <n v="0"/>
    <s v="616410"/>
    <s v="5000 mondmaskers FFP3"/>
    <s v="100050589"/>
    <s v=""/>
    <s v=""/>
    <s v="3000000224520233"/>
    <s v="0"/>
    <x v="3"/>
    <x v="51"/>
  </r>
  <r>
    <x v="6"/>
    <s v="C25_522001"/>
    <s v="S020000"/>
    <x v="6"/>
    <s v="4500669458"/>
    <s v=""/>
    <s v="2052232044"/>
    <s v="10"/>
    <d v="2020-04-22T00:00:00"/>
    <s v="51"/>
    <s v="Commandes d'achat"/>
    <x v="2"/>
    <s v="Réduction"/>
    <n v="-1225000"/>
    <n v="0"/>
    <s v="616410"/>
    <s v="COVID-19-Mondmasker N95 standaard"/>
    <s v="100050627"/>
    <s v=""/>
    <s v=""/>
    <s v="3000000224520224"/>
    <s v="0"/>
    <x v="2"/>
    <x v="121"/>
  </r>
  <r>
    <x v="6"/>
    <s v="C25_522001"/>
    <s v="S020000"/>
    <x v="6"/>
    <s v="4500669596"/>
    <s v=""/>
    <s v="2052232055"/>
    <s v="10"/>
    <d v="2020-04-22T00:00:00"/>
    <s v="51"/>
    <s v="Commandes d'achat"/>
    <x v="2"/>
    <s v="Réduction"/>
    <n v="-1452000"/>
    <n v="0"/>
    <s v="616410"/>
    <s v="COVID-19-Aprons - disposable"/>
    <s v="200008158"/>
    <s v=""/>
    <s v=""/>
    <s v="3000000224520277"/>
    <s v="0"/>
    <x v="2"/>
    <x v="132"/>
  </r>
  <r>
    <x v="6"/>
    <s v="C25_522001"/>
    <s v="S020000"/>
    <x v="7"/>
    <s v="4500670381"/>
    <s v=""/>
    <s v="2021CSG008"/>
    <s v="10"/>
    <d v="2020-04-22T00:00:00"/>
    <s v="51"/>
    <s v="Commandes d'achat"/>
    <x v="0"/>
    <s v="Original"/>
    <n v="2202.92"/>
    <n v="0"/>
    <s v="611610"/>
    <s v="Facture OL/2020/1096 - Catering COVID_19"/>
    <s v="100050137"/>
    <s v=""/>
    <s v=""/>
    <s v="3000000224525499"/>
    <s v="0"/>
    <x v="1"/>
    <x v="144"/>
  </r>
  <r>
    <x v="6"/>
    <s v="C25_522001"/>
    <s v="S020000"/>
    <x v="7"/>
    <s v="4500670381"/>
    <s v=""/>
    <s v="2021CSG008"/>
    <s v="20"/>
    <d v="2020-04-22T00:00:00"/>
    <s v="51"/>
    <s v="Commandes d'achat"/>
    <x v="0"/>
    <s v="Original"/>
    <n v="106"/>
    <n v="0"/>
    <s v="611610"/>
    <s v="Facture OL/2020/0989 - Catering COVID_19"/>
    <s v="100050137"/>
    <s v=""/>
    <s v=""/>
    <s v="3000000224525499"/>
    <s v="0"/>
    <x v="1"/>
    <x v="145"/>
  </r>
  <r>
    <x v="6"/>
    <s v="C25_522001"/>
    <s v="S020000"/>
    <x v="7"/>
    <s v="4500670381"/>
    <s v=""/>
    <s v="2021CSG008"/>
    <s v="30"/>
    <d v="2020-04-22T00:00:00"/>
    <s v="51"/>
    <s v="Commandes d'achat"/>
    <x v="0"/>
    <s v="Original"/>
    <n v="265.98"/>
    <n v="0"/>
    <s v="611610"/>
    <s v="Facture OL/2020/0995 - Catering COVID_19"/>
    <s v="100050137"/>
    <s v=""/>
    <s v=""/>
    <s v="3000000224525499"/>
    <s v="0"/>
    <x v="1"/>
    <x v="146"/>
  </r>
  <r>
    <x v="6"/>
    <s v="C25_522001"/>
    <s v="S020000"/>
    <x v="7"/>
    <s v="4500670381"/>
    <s v=""/>
    <s v="2021CSG008"/>
    <s v="40"/>
    <d v="2020-04-22T00:00:00"/>
    <s v="51"/>
    <s v="Commandes d'achat"/>
    <x v="0"/>
    <s v="Original"/>
    <n v="370.04"/>
    <n v="0"/>
    <s v="611610"/>
    <s v="Facture OL/2020/1050 - Catering COVID_19"/>
    <s v="100050137"/>
    <s v=""/>
    <s v=""/>
    <s v="3000000224525499"/>
    <s v="0"/>
    <x v="1"/>
    <x v="147"/>
  </r>
  <r>
    <x v="6"/>
    <s v="C25_522001"/>
    <s v="S020000"/>
    <x v="7"/>
    <s v="4500670381"/>
    <s v=""/>
    <s v="2021CSG008"/>
    <s v="50"/>
    <d v="2020-04-22T00:00:00"/>
    <s v="51"/>
    <s v="Commandes d'achat"/>
    <x v="0"/>
    <s v="Original"/>
    <n v="184.04"/>
    <n v="0"/>
    <s v="611610"/>
    <s v="Facture OL/2020/0980 - Catering COVID_19"/>
    <s v="100050137"/>
    <s v=""/>
    <s v=""/>
    <s v="3000000224525499"/>
    <s v="0"/>
    <x v="1"/>
    <x v="148"/>
  </r>
  <r>
    <x v="6"/>
    <s v="C25_522001"/>
    <s v="S020000"/>
    <x v="7"/>
    <s v="4500670381"/>
    <s v=""/>
    <s v="2021CSG008"/>
    <s v="60"/>
    <d v="2020-04-22T00:00:00"/>
    <s v="51"/>
    <s v="Commandes d'achat"/>
    <x v="0"/>
    <s v="Original"/>
    <n v="184.04"/>
    <n v="0"/>
    <s v="611610"/>
    <s v="Facture OL/2020/0990 - Catering COVID_19"/>
    <s v="100050137"/>
    <s v=""/>
    <s v=""/>
    <s v="3000000224525499"/>
    <s v="0"/>
    <x v="1"/>
    <x v="149"/>
  </r>
  <r>
    <x v="6"/>
    <s v="C25_522001"/>
    <s v="S020000"/>
    <x v="7"/>
    <s v="4500670381"/>
    <s v=""/>
    <s v="2021CSG008"/>
    <s v="70"/>
    <d v="2020-04-22T00:00:00"/>
    <s v="51"/>
    <s v="Commandes d'achat"/>
    <x v="0"/>
    <s v="Original"/>
    <n v="290.04000000000002"/>
    <n v="0"/>
    <s v="611610"/>
    <s v="Facture OL/2020/0996 - Catering COVID_19"/>
    <s v="100050137"/>
    <s v=""/>
    <s v=""/>
    <s v="3000000224525499"/>
    <s v="0"/>
    <x v="1"/>
    <x v="150"/>
  </r>
  <r>
    <x v="6"/>
    <s v="C25_522001"/>
    <s v="S020000"/>
    <x v="7"/>
    <s v="4500670381"/>
    <s v=""/>
    <s v="2021CSG008"/>
    <s v="80"/>
    <d v="2020-04-22T00:00:00"/>
    <s v="51"/>
    <s v="Commandes d'achat"/>
    <x v="0"/>
    <s v="Original"/>
    <n v="1985.4"/>
    <n v="0"/>
    <s v="611610"/>
    <s v="Facture OL/2020/1149 - Catering COVID_19"/>
    <s v="100050137"/>
    <s v=""/>
    <s v=""/>
    <s v="3000000224525499"/>
    <s v="0"/>
    <x v="1"/>
    <x v="151"/>
  </r>
  <r>
    <x v="6"/>
    <s v="C25_522001"/>
    <s v="S020000"/>
    <x v="6"/>
    <s v="4500670929"/>
    <s v=""/>
    <s v="2052232057"/>
    <s v="10"/>
    <d v="2020-04-22T00:00:00"/>
    <s v="51"/>
    <s v="Commandes d'achat"/>
    <x v="0"/>
    <s v="Original"/>
    <n v="191954.4"/>
    <n v="0"/>
    <s v="616410"/>
    <s v="COVID-19- schorten voor het zorgpersonee"/>
    <s v="100005097"/>
    <s v=""/>
    <s v=""/>
    <s v="3000000224519387"/>
    <s v="0"/>
    <x v="2"/>
    <x v="152"/>
  </r>
  <r>
    <x v="6"/>
    <s v="C25_522001"/>
    <s v="S020000"/>
    <x v="6"/>
    <s v="4500670938"/>
    <s v=""/>
    <s v="2052232058"/>
    <s v="10"/>
    <d v="2020-04-22T00:00:00"/>
    <s v="51"/>
    <s v="Commandes d'achat"/>
    <x v="0"/>
    <s v="Original"/>
    <n v="1339107.49"/>
    <n v="0"/>
    <s v="616410"/>
    <s v="COVID-19- Herbruikbare schorten"/>
    <s v="100005097"/>
    <s v=""/>
    <s v=""/>
    <s v="3000000224520291"/>
    <s v="0"/>
    <x v="2"/>
    <x v="153"/>
  </r>
  <r>
    <x v="6"/>
    <s v="C25_522001"/>
    <s v="S020000"/>
    <x v="6"/>
    <s v="4500670956"/>
    <s v=""/>
    <s v="2052232059"/>
    <s v="10"/>
    <d v="2020-04-22T00:00:00"/>
    <s v="51"/>
    <s v="Commandes d'achat"/>
    <x v="0"/>
    <s v="Original"/>
    <n v="2094843.46"/>
    <n v="0"/>
    <s v="616410"/>
    <s v="COVID-19-nitril handschoenen"/>
    <s v="500026489"/>
    <s v=""/>
    <s v=""/>
    <s v="3000000224521894"/>
    <s v="0"/>
    <x v="2"/>
    <x v="154"/>
  </r>
  <r>
    <x v="6"/>
    <s v="C25_522001"/>
    <s v="S020000"/>
    <x v="6"/>
    <s v="4500670965"/>
    <s v=""/>
    <s v="2052232060"/>
    <s v="10"/>
    <d v="2020-04-22T00:00:00"/>
    <s v="51"/>
    <s v="Commandes d'achat"/>
    <x v="0"/>
    <s v="Original"/>
    <n v="4171270.72"/>
    <n v="0"/>
    <s v="616410"/>
    <s v="COVID-19-beschermschorten"/>
    <s v="500026491"/>
    <s v=""/>
    <s v=""/>
    <s v="3000000224522089"/>
    <s v="0"/>
    <x v="2"/>
    <x v="155"/>
  </r>
  <r>
    <x v="6"/>
    <s v="C25_522001"/>
    <s v="S020000"/>
    <x v="6"/>
    <s v="4500670970"/>
    <s v=""/>
    <s v="2052232061"/>
    <s v="10"/>
    <d v="2020-04-22T00:00:00"/>
    <s v="51"/>
    <s v="Commandes d'achat"/>
    <x v="0"/>
    <s v="Original"/>
    <n v="1996500"/>
    <n v="0"/>
    <s v="616410"/>
    <s v="COVID-19-nitril handschoenen"/>
    <s v="100050627"/>
    <s v=""/>
    <s v=""/>
    <s v="3000000224522212"/>
    <s v="0"/>
    <x v="2"/>
    <x v="156"/>
  </r>
  <r>
    <x v="6"/>
    <s v="C25_522001"/>
    <s v="S020000"/>
    <x v="6"/>
    <s v="4500670975"/>
    <s v=""/>
    <s v="2052232062"/>
    <s v="10"/>
    <d v="2020-04-22T00:00:00"/>
    <s v="51"/>
    <s v="Commandes d'achat"/>
    <x v="1"/>
    <s v="Modification"/>
    <n v="1000000"/>
    <n v="0"/>
    <s v="616410"/>
    <s v="COVID-19-nitril handschoenen"/>
    <s v="100050675"/>
    <s v=""/>
    <s v=""/>
    <s v="3000000224522476"/>
    <s v="0"/>
    <x v="2"/>
    <x v="157"/>
  </r>
  <r>
    <x v="6"/>
    <s v="C25_522001"/>
    <s v="S020000"/>
    <x v="6"/>
    <s v="4500670975"/>
    <s v=""/>
    <s v="2052232062"/>
    <s v="10"/>
    <d v="2020-04-22T00:00:00"/>
    <s v="51"/>
    <s v="Commandes d'achat"/>
    <x v="0"/>
    <s v="Original"/>
    <n v="2136320"/>
    <n v="0"/>
    <s v="616410"/>
    <s v="COVID-19-nitril handschoenen"/>
    <s v="100050675"/>
    <s v=""/>
    <s v=""/>
    <s v="3000000224522471"/>
    <s v="0"/>
    <x v="2"/>
    <x v="157"/>
  </r>
  <r>
    <x v="6"/>
    <s v="C25_522001"/>
    <s v="S020000"/>
    <x v="6"/>
    <s v="4500670978"/>
    <s v=""/>
    <s v="2052232063"/>
    <s v="10"/>
    <d v="2020-04-22T00:00:00"/>
    <s v="51"/>
    <s v="Commandes d'achat"/>
    <x v="0"/>
    <s v="Original"/>
    <n v="330330"/>
    <n v="0"/>
    <s v="616410"/>
    <s v="COVID-19-nitril handschoenen"/>
    <s v="100033059"/>
    <s v=""/>
    <s v=""/>
    <s v="3000000224522478"/>
    <s v="0"/>
    <x v="2"/>
    <x v="158"/>
  </r>
  <r>
    <x v="6"/>
    <s v="C25_522001"/>
    <s v="S020000"/>
    <x v="6"/>
    <s v="4500671000"/>
    <s v=""/>
    <s v="2052232064"/>
    <s v="10"/>
    <d v="2020-04-22T00:00:00"/>
    <s v="51"/>
    <s v="Commandes d'achat"/>
    <x v="0"/>
    <s v="Original"/>
    <n v="4416500"/>
    <n v="0"/>
    <s v="616410"/>
    <s v="COVID-19-PVC handschoenen"/>
    <s v="200008175"/>
    <s v=""/>
    <s v=""/>
    <s v="3000000224524219"/>
    <s v="0"/>
    <x v="2"/>
    <x v="159"/>
  </r>
  <r>
    <x v="6"/>
    <s v="C25_522001"/>
    <s v="S020000"/>
    <x v="6"/>
    <s v="4500671003"/>
    <s v=""/>
    <s v="2052232065"/>
    <s v="10"/>
    <d v="2020-04-22T00:00:00"/>
    <s v="51"/>
    <s v="Commandes d'achat"/>
    <x v="0"/>
    <s v="Original"/>
    <n v="21258.49"/>
    <n v="0"/>
    <s v="616410"/>
    <s v="COVID-19-nitril &amp; latex handschoenen"/>
    <s v="200008147"/>
    <s v=""/>
    <s v=""/>
    <s v="3000000224524331"/>
    <s v="0"/>
    <x v="2"/>
    <x v="160"/>
  </r>
  <r>
    <x v="6"/>
    <s v="C25_522001"/>
    <s v="S020000"/>
    <x v="6"/>
    <s v="4500671014"/>
    <s v=""/>
    <s v="2052232066"/>
    <s v="10"/>
    <d v="2020-04-22T00:00:00"/>
    <s v="51"/>
    <s v="Commandes d'achat"/>
    <x v="0"/>
    <s v="Original"/>
    <n v="1674640"/>
    <n v="0"/>
    <s v="616410"/>
    <s v="COVID-19-Nitrile gloves"/>
    <s v="100050702"/>
    <s v=""/>
    <s v=""/>
    <s v="3000000224524818"/>
    <s v="0"/>
    <x v="2"/>
    <x v="161"/>
  </r>
  <r>
    <x v="6"/>
    <s v="C25_522001"/>
    <s v="S020000"/>
    <x v="6"/>
    <s v="4500671020"/>
    <s v=""/>
    <s v="2052232067"/>
    <s v="10"/>
    <d v="2020-04-22T00:00:00"/>
    <s v="51"/>
    <s v="Commandes d'achat"/>
    <x v="0"/>
    <s v="Original"/>
    <n v="2705497.97"/>
    <n v="0"/>
    <s v="616410"/>
    <s v="COVID-19-Long-cuff Gloves + Short-cuff G"/>
    <s v="500026467"/>
    <s v=""/>
    <s v=""/>
    <s v="3000000224525194"/>
    <s v="0"/>
    <x v="2"/>
    <x v="162"/>
  </r>
  <r>
    <x v="6"/>
    <s v="C25_522001"/>
    <s v="S020000"/>
    <x v="6"/>
    <s v="4500671026"/>
    <s v=""/>
    <s v="2052232068"/>
    <s v="10"/>
    <d v="2020-04-22T00:00:00"/>
    <s v="51"/>
    <s v="Commandes d'achat"/>
    <x v="0"/>
    <s v="Original"/>
    <n v="1045101.29"/>
    <n v="0"/>
    <s v="616410"/>
    <s v="COVID-19-chirurgische schorten"/>
    <s v="100050732"/>
    <s v=""/>
    <s v=""/>
    <s v="3000000224525294"/>
    <s v="0"/>
    <x v="2"/>
    <x v="163"/>
  </r>
  <r>
    <x v="6"/>
    <s v="C25_522001"/>
    <s v="S020000"/>
    <x v="7"/>
    <s v="4500671035"/>
    <s v=""/>
    <s v="2021CSG009"/>
    <s v="10"/>
    <d v="2020-04-22T00:00:00"/>
    <s v="51"/>
    <s v="Commandes d'achat"/>
    <x v="0"/>
    <s v="Original"/>
    <n v="476.4"/>
    <n v="0"/>
    <s v="611610"/>
    <s v="Facture 2020-101 31/3/20 Catering COVID_"/>
    <s v="100022378"/>
    <s v=""/>
    <s v=""/>
    <s v="3000000224525558"/>
    <s v="0"/>
    <x v="1"/>
    <x v="164"/>
  </r>
  <r>
    <x v="6"/>
    <s v="C25_522001"/>
    <s v="S020000"/>
    <x v="6"/>
    <s v="4500669065"/>
    <s v=""/>
    <s v="2052232035"/>
    <s v="10"/>
    <d v="2020-04-23T00:00:00"/>
    <s v="51"/>
    <s v="Commandes d'achat"/>
    <x v="2"/>
    <s v="Réduction"/>
    <n v="-363000"/>
    <n v="0"/>
    <s v="616410"/>
    <s v="COVID-19- chirurgische maskers"/>
    <s v="100015920"/>
    <s v=""/>
    <s v=""/>
    <s v="3000000224613545"/>
    <s v="0"/>
    <x v="2"/>
    <x v="109"/>
  </r>
  <r>
    <x v="6"/>
    <s v="C25_522001"/>
    <s v="S020000"/>
    <x v="6"/>
    <s v="4500669065"/>
    <s v=""/>
    <s v="2052232035"/>
    <s v="10"/>
    <d v="2020-04-23T00:00:00"/>
    <s v="51"/>
    <s v="Commandes d'achat"/>
    <x v="2"/>
    <s v="Réduction"/>
    <n v="-72600"/>
    <n v="0"/>
    <s v="616410"/>
    <s v="COVID-19- chirurgische maskers"/>
    <s v="100015920"/>
    <s v=""/>
    <s v=""/>
    <s v="3000000224613356"/>
    <s v="0"/>
    <x v="2"/>
    <x v="109"/>
  </r>
  <r>
    <x v="6"/>
    <s v="C25_522001"/>
    <s v="S020000"/>
    <x v="7"/>
    <s v="4500670381"/>
    <s v=""/>
    <s v="2021CSG008"/>
    <s v="10"/>
    <d v="2020-04-23T00:00:00"/>
    <s v="51"/>
    <s v="Commandes d'achat"/>
    <x v="2"/>
    <s v="Réduction"/>
    <n v="-2202.92"/>
    <n v="0"/>
    <s v="611610"/>
    <s v="Facture OL/2020/1096 - Catering COVID_19"/>
    <s v="100050137"/>
    <s v=""/>
    <s v=""/>
    <s v="3000000224621961"/>
    <s v="0"/>
    <x v="1"/>
    <x v="144"/>
  </r>
  <r>
    <x v="6"/>
    <s v="C25_522001"/>
    <s v="S020000"/>
    <x v="7"/>
    <s v="4500670381"/>
    <s v=""/>
    <s v="2021CSG008"/>
    <s v="20"/>
    <d v="2020-04-23T00:00:00"/>
    <s v="51"/>
    <s v="Commandes d'achat"/>
    <x v="2"/>
    <s v="Réduction"/>
    <n v="-106"/>
    <n v="0"/>
    <s v="611610"/>
    <s v="Facture OL/2020/0989 - Catering COVID_19"/>
    <s v="100050137"/>
    <s v=""/>
    <s v=""/>
    <s v="3000000224621608"/>
    <s v="0"/>
    <x v="1"/>
    <x v="145"/>
  </r>
  <r>
    <x v="6"/>
    <s v="C25_522001"/>
    <s v="S020000"/>
    <x v="7"/>
    <s v="4500670381"/>
    <s v=""/>
    <s v="2021CSG008"/>
    <s v="30"/>
    <d v="2020-04-23T00:00:00"/>
    <s v="51"/>
    <s v="Commandes d'achat"/>
    <x v="2"/>
    <s v="Réduction"/>
    <n v="-265.98"/>
    <n v="0"/>
    <s v="611610"/>
    <s v="Facture OL/2020/0995 - Catering COVID_19"/>
    <s v="100050137"/>
    <s v=""/>
    <s v=""/>
    <s v="3000000224621863"/>
    <s v="0"/>
    <x v="1"/>
    <x v="146"/>
  </r>
  <r>
    <x v="6"/>
    <s v="C25_522001"/>
    <s v="S020000"/>
    <x v="7"/>
    <s v="4500670381"/>
    <s v=""/>
    <s v="2021CSG008"/>
    <s v="40"/>
    <d v="2020-04-23T00:00:00"/>
    <s v="51"/>
    <s v="Commandes d'achat"/>
    <x v="2"/>
    <s v="Réduction"/>
    <n v="-370.04"/>
    <n v="0"/>
    <s v="611610"/>
    <s v="Facture OL/2020/1050 - Catering COVID_19"/>
    <s v="100050137"/>
    <s v=""/>
    <s v=""/>
    <s v="3000000224621938"/>
    <s v="0"/>
    <x v="1"/>
    <x v="147"/>
  </r>
  <r>
    <x v="6"/>
    <s v="C25_522001"/>
    <s v="S020000"/>
    <x v="7"/>
    <s v="4500670381"/>
    <s v=""/>
    <s v="2021CSG008"/>
    <s v="50"/>
    <d v="2020-04-23T00:00:00"/>
    <s v="51"/>
    <s v="Commandes d'achat"/>
    <x v="2"/>
    <s v="Réduction"/>
    <n v="-184.04"/>
    <n v="0"/>
    <s v="611610"/>
    <s v="Facture OL/2020/0980 - Catering COVID_19"/>
    <s v="100050137"/>
    <s v=""/>
    <s v=""/>
    <s v="3000000224621944"/>
    <s v="0"/>
    <x v="1"/>
    <x v="148"/>
  </r>
  <r>
    <x v="6"/>
    <s v="C25_522001"/>
    <s v="S020000"/>
    <x v="7"/>
    <s v="4500670381"/>
    <s v=""/>
    <s v="2021CSG008"/>
    <s v="60"/>
    <d v="2020-04-23T00:00:00"/>
    <s v="51"/>
    <s v="Commandes d'achat"/>
    <x v="2"/>
    <s v="Réduction"/>
    <n v="-184.04"/>
    <n v="0"/>
    <s v="611610"/>
    <s v="Facture OL/2020/0990 - Catering COVID_19"/>
    <s v="100050137"/>
    <s v=""/>
    <s v=""/>
    <s v="3000000224621869"/>
    <s v="0"/>
    <x v="1"/>
    <x v="149"/>
  </r>
  <r>
    <x v="6"/>
    <s v="C25_522001"/>
    <s v="S020000"/>
    <x v="7"/>
    <s v="4500670381"/>
    <s v=""/>
    <s v="2021CSG008"/>
    <s v="70"/>
    <d v="2020-04-23T00:00:00"/>
    <s v="51"/>
    <s v="Commandes d'achat"/>
    <x v="2"/>
    <s v="Réduction"/>
    <n v="-290.04000000000002"/>
    <n v="0"/>
    <s v="611610"/>
    <s v="Facture OL/2020/0996 - Catering COVID_19"/>
    <s v="100050137"/>
    <s v=""/>
    <s v=""/>
    <s v="3000000224621866"/>
    <s v="0"/>
    <x v="1"/>
    <x v="150"/>
  </r>
  <r>
    <x v="6"/>
    <s v="C25_522001"/>
    <s v="S020000"/>
    <x v="7"/>
    <s v="4500670381"/>
    <s v=""/>
    <s v="2021CSG008"/>
    <s v="80"/>
    <d v="2020-04-23T00:00:00"/>
    <s v="51"/>
    <s v="Commandes d'achat"/>
    <x v="2"/>
    <s v="Réduction"/>
    <n v="-1985.4"/>
    <n v="0"/>
    <s v="611610"/>
    <s v="Facture OL/2020/1149 - Catering COVID_19"/>
    <s v="100050137"/>
    <s v=""/>
    <s v=""/>
    <s v="3000000224621941"/>
    <s v="0"/>
    <x v="1"/>
    <x v="151"/>
  </r>
  <r>
    <x v="6"/>
    <s v="C25_522001"/>
    <s v="S020000"/>
    <x v="6"/>
    <s v="4500671158"/>
    <s v=""/>
    <s v="2052232069"/>
    <s v="10"/>
    <d v="2020-04-23T00:00:00"/>
    <s v="51"/>
    <s v="Commandes d'achat"/>
    <x v="0"/>
    <s v="Original"/>
    <n v="2740000"/>
    <n v="0"/>
    <s v="616410"/>
    <s v="COVID-19-nitril handschoenen"/>
    <s v="500026475"/>
    <s v=""/>
    <s v=""/>
    <s v="3000000224615862"/>
    <s v="0"/>
    <x v="2"/>
    <x v="165"/>
  </r>
  <r>
    <x v="6"/>
    <s v="C25_522001"/>
    <s v="S020000"/>
    <x v="6"/>
    <s v="4500671247"/>
    <s v=""/>
    <s v="2052232070"/>
    <s v="10"/>
    <d v="2020-04-23T00:00:00"/>
    <s v="51"/>
    <s v="Commandes d'achat"/>
    <x v="1"/>
    <s v="Modification"/>
    <n v="9202171.7100000009"/>
    <n v="0"/>
    <s v="616410"/>
    <s v="COVID-19-diverse medische artikelen"/>
    <s v="500026443"/>
    <s v=""/>
    <s v=""/>
    <s v="3000000224619481"/>
    <s v="0"/>
    <x v="2"/>
    <x v="166"/>
  </r>
  <r>
    <x v="6"/>
    <s v="C25_522001"/>
    <s v="S020000"/>
    <x v="6"/>
    <s v="4500671247"/>
    <s v=""/>
    <s v="2052232070"/>
    <s v="10"/>
    <d v="2020-04-23T00:00:00"/>
    <s v="51"/>
    <s v="Commandes d'achat"/>
    <x v="0"/>
    <s v="Original"/>
    <n v="2291984.91"/>
    <n v="0"/>
    <s v="616410"/>
    <s v="COVID-19-diverse medische artikelen"/>
    <s v="500026443"/>
    <s v=""/>
    <s v=""/>
    <s v="3000000224619350"/>
    <s v="0"/>
    <x v="2"/>
    <x v="166"/>
  </r>
  <r>
    <x v="6"/>
    <s v="C25_522001"/>
    <s v="S020000"/>
    <x v="6"/>
    <s v="4500671260"/>
    <s v=""/>
    <s v="2052232071"/>
    <s v="10"/>
    <d v="2020-04-23T00:00:00"/>
    <s v="51"/>
    <s v="Commandes d'achat"/>
    <x v="0"/>
    <s v="Original"/>
    <n v="1"/>
    <n v="0"/>
    <s v="616410"/>
    <s v="COVID-19-Atracurium besilate - Novitan"/>
    <s v="100019662"/>
    <s v=""/>
    <s v=""/>
    <s v="3000000224619833"/>
    <s v="0"/>
    <x v="5"/>
    <x v="167"/>
  </r>
  <r>
    <x v="6"/>
    <s v="C25_522001"/>
    <s v="S020000"/>
    <x v="6"/>
    <s v="4500671260"/>
    <s v=""/>
    <s v="2052232071"/>
    <s v="10"/>
    <d v="2020-04-23T00:00:00"/>
    <s v="51"/>
    <s v="Commandes d'achat"/>
    <x v="1"/>
    <s v="Modification"/>
    <n v="765271.3"/>
    <n v="0"/>
    <s v="616410"/>
    <s v="COVID-19-Atracurium besilate - Novitan"/>
    <s v="100019662"/>
    <s v=""/>
    <s v=""/>
    <s v="3000000224620379"/>
    <s v="0"/>
    <x v="5"/>
    <x v="167"/>
  </r>
  <r>
    <x v="6"/>
    <s v="C25_522001"/>
    <s v="S020000"/>
    <x v="6"/>
    <s v="4500671266"/>
    <s v=""/>
    <s v="2052232072"/>
    <s v="10"/>
    <d v="2020-04-23T00:00:00"/>
    <s v="51"/>
    <s v="Commandes d'achat"/>
    <x v="1"/>
    <s v="Modification"/>
    <n v="3147065.33"/>
    <n v="0"/>
    <s v="616410"/>
    <s v="COVID-19-Atracurium besylate, Midazolam,"/>
    <s v="100019662"/>
    <s v=""/>
    <s v=""/>
    <s v="3000000224620377"/>
    <s v="0"/>
    <x v="5"/>
    <x v="168"/>
  </r>
  <r>
    <x v="6"/>
    <s v="C25_522001"/>
    <s v="S020000"/>
    <x v="6"/>
    <s v="4500671266"/>
    <s v=""/>
    <s v="2052232072"/>
    <s v="10"/>
    <d v="2020-04-23T00:00:00"/>
    <s v="51"/>
    <s v="Commandes d'achat"/>
    <x v="0"/>
    <s v="Original"/>
    <n v="1"/>
    <n v="0"/>
    <s v="616410"/>
    <s v="COVID-19-Atracurium besylate, Midazolam,"/>
    <s v="100019662"/>
    <s v=""/>
    <s v=""/>
    <s v="3000000224620314"/>
    <s v="0"/>
    <x v="5"/>
    <x v="168"/>
  </r>
  <r>
    <x v="6"/>
    <s v="C25_522001"/>
    <s v="S020000"/>
    <x v="6"/>
    <s v="4500671271"/>
    <s v=""/>
    <s v="2052232073"/>
    <s v="10"/>
    <d v="2020-04-23T00:00:00"/>
    <s v="51"/>
    <s v="Commandes d'achat"/>
    <x v="0"/>
    <s v="Original"/>
    <n v="1426902.04"/>
    <n v="0"/>
    <s v="616410"/>
    <s v="COVID-19-Dexmedetomidine - Novitan"/>
    <s v="100019662"/>
    <s v=""/>
    <s v=""/>
    <s v="3000000224620463"/>
    <s v="0"/>
    <x v="5"/>
    <x v="169"/>
  </r>
  <r>
    <x v="6"/>
    <s v="C25_522001"/>
    <s v="S020000"/>
    <x v="6"/>
    <s v="4500671275"/>
    <s v=""/>
    <s v="2052232074"/>
    <s v="10"/>
    <d v="2020-04-23T00:00:00"/>
    <s v="51"/>
    <s v="Commandes d'achat"/>
    <x v="0"/>
    <s v="Original"/>
    <n v="1448631.3"/>
    <n v="0"/>
    <s v="616410"/>
    <s v="COVID-19-Midazolam, Rocuronium, Cis-atra"/>
    <s v="100019662"/>
    <s v=""/>
    <s v=""/>
    <s v="3000000224620673"/>
    <s v="0"/>
    <x v="5"/>
    <x v="170"/>
  </r>
  <r>
    <x v="6"/>
    <s v="C25_522001"/>
    <s v="S020000"/>
    <x v="6"/>
    <s v="4500668504"/>
    <s v=""/>
    <s v="2052232011"/>
    <s v="10"/>
    <d v="2020-04-24T00:00:00"/>
    <s v="51"/>
    <s v="Commandes d'achat"/>
    <x v="1"/>
    <s v="Modification"/>
    <n v="64974"/>
    <n v="0"/>
    <s v="616410"/>
    <s v="COVID-19 Nitril handschoenen"/>
    <s v="100033059"/>
    <s v=""/>
    <s v=""/>
    <s v="3000000224631576"/>
    <s v="0"/>
    <x v="2"/>
    <x v="72"/>
  </r>
  <r>
    <x v="4"/>
    <s v="C25_02106G"/>
    <s v="S010000"/>
    <x v="4"/>
    <s v="4500668735"/>
    <s v=""/>
    <s v="2040122359"/>
    <s v="10"/>
    <d v="2020-04-24T00:00:00"/>
    <s v="51"/>
    <s v="Commandes d'achat"/>
    <x v="2"/>
    <s v="Réduction"/>
    <n v="-11894.3"/>
    <n v="0"/>
    <s v="613210"/>
    <s v="COVID-19 INFOBLADEN PER 15 IN OMSLAGEN"/>
    <s v="100000505"/>
    <s v=""/>
    <s v=""/>
    <s v="3000000224664833"/>
    <s v="0"/>
    <x v="2"/>
    <x v="89"/>
  </r>
  <r>
    <x v="6"/>
    <s v="C25_522001"/>
    <s v="S020000"/>
    <x v="6"/>
    <s v="4500669350"/>
    <s v=""/>
    <s v="2052232041"/>
    <s v="10"/>
    <d v="2020-04-24T00:00:00"/>
    <s v="51"/>
    <s v="Commandes d'achat"/>
    <x v="2"/>
    <s v="Réduction"/>
    <n v="-24577.52"/>
    <n v="0"/>
    <s v="616410"/>
    <s v="COVID-19-afvullen tubes etiketering"/>
    <s v="100050676"/>
    <s v=""/>
    <s v=""/>
    <s v="3000000224658910"/>
    <s v="0"/>
    <x v="3"/>
    <x v="118"/>
  </r>
  <r>
    <x v="6"/>
    <s v="C25_522001"/>
    <s v="S020000"/>
    <x v="6"/>
    <s v="4500669594"/>
    <s v=""/>
    <s v="2052232047"/>
    <s v="10"/>
    <d v="2020-04-24T00:00:00"/>
    <s v="51"/>
    <s v="Commandes d'achat"/>
    <x v="2"/>
    <s v="Réduction"/>
    <n v="-264000"/>
    <n v="0"/>
    <s v="616410"/>
    <s v="COVID-19-Propofol 50ml Vial (20 mg/1ml)"/>
    <s v="500026478"/>
    <s v=""/>
    <s v=""/>
    <s v="3000000224658461"/>
    <s v="0"/>
    <x v="5"/>
    <x v="131"/>
  </r>
  <r>
    <x v="6"/>
    <s v="C25_522001"/>
    <s v="S020000"/>
    <x v="6"/>
    <s v="4500670679"/>
    <s v=""/>
    <s v="2052232053"/>
    <s v="10"/>
    <d v="2020-04-24T00:00:00"/>
    <s v="51"/>
    <s v="Commandes d'achat"/>
    <x v="2"/>
    <s v="Réduction"/>
    <n v="-200000000"/>
    <n v="0"/>
    <s v="616410"/>
    <s v="COVID-19-Call for funds COVID 19"/>
    <s v="600000082"/>
    <s v=""/>
    <s v=""/>
    <s v="3000000224658867"/>
    <s v="0"/>
    <x v="1"/>
    <x v="140"/>
  </r>
  <r>
    <x v="6"/>
    <s v="C25_522001"/>
    <s v="S020000"/>
    <x v="6"/>
    <s v="4500670938"/>
    <s v=""/>
    <s v="2052232058"/>
    <s v="10"/>
    <d v="2020-04-24T00:00:00"/>
    <s v="51"/>
    <s v="Commandes d'achat"/>
    <x v="2"/>
    <s v="Réduction"/>
    <n v="-38637.72"/>
    <n v="0"/>
    <s v="616410"/>
    <s v="COVID-19- Herbruikbare schorten"/>
    <s v="100005097"/>
    <s v=""/>
    <s v=""/>
    <s v="3000000224658464"/>
    <s v="0"/>
    <x v="2"/>
    <x v="153"/>
  </r>
  <r>
    <x v="6"/>
    <s v="C25_522001"/>
    <s v="S020000"/>
    <x v="7"/>
    <s v="4500671035"/>
    <s v=""/>
    <s v="2021CSG009"/>
    <s v="10"/>
    <d v="2020-04-24T00:00:00"/>
    <s v="51"/>
    <s v="Commandes d'achat"/>
    <x v="2"/>
    <s v="Réduction"/>
    <n v="-476.4"/>
    <n v="0"/>
    <s v="611610"/>
    <s v="Facture 2020-101 31/3/20 Catering COVID_"/>
    <s v="100022378"/>
    <s v=""/>
    <s v=""/>
    <s v="3000000224633331"/>
    <s v="0"/>
    <x v="1"/>
    <x v="164"/>
  </r>
  <r>
    <x v="6"/>
    <s v="C25_522001"/>
    <s v="S020000"/>
    <x v="13"/>
    <s v="4500671322"/>
    <s v=""/>
    <s v="2052PPN001"/>
    <s v="10"/>
    <d v="2020-04-24T00:00:00"/>
    <s v="51"/>
    <s v="Commandes d'achat"/>
    <x v="0"/>
    <s v="Original"/>
    <n v="211.21"/>
    <n v="0"/>
    <s v="613970"/>
    <s v="Urgent medication pour Univ. Antwerp"/>
    <s v="100004333"/>
    <s v=""/>
    <s v=""/>
    <s v="3000000224634481"/>
    <s v="0"/>
    <x v="2"/>
    <x v="171"/>
  </r>
  <r>
    <x v="6"/>
    <s v="C25_522001"/>
    <s v="S020000"/>
    <x v="13"/>
    <s v="4500671322"/>
    <s v=""/>
    <s v="2052PPN001"/>
    <s v="10"/>
    <d v="2020-04-24T00:00:00"/>
    <s v="51"/>
    <s v="Commandes d'achat"/>
    <x v="2"/>
    <s v="Réduction"/>
    <n v="-211.21"/>
    <n v="0"/>
    <s v="613970"/>
    <s v="Urgent medication pour Univ. Antwerp"/>
    <s v="100004333"/>
    <s v=""/>
    <s v=""/>
    <s v="3000000224659390"/>
    <s v="0"/>
    <x v="2"/>
    <x v="171"/>
  </r>
  <r>
    <x v="10"/>
    <s v="C25_211000"/>
    <s v="S010000"/>
    <x v="14"/>
    <s v="4500671405"/>
    <s v=""/>
    <s v="2021121013"/>
    <s v="10"/>
    <d v="2020-04-24T00:00:00"/>
    <s v="51"/>
    <s v="Commandes d'achat"/>
    <x v="0"/>
    <s v="Original"/>
    <n v="159.6"/>
    <n v="0"/>
    <s v="613955"/>
    <s v="Assurance bénévole Chris Decoster"/>
    <s v="100001145"/>
    <s v=""/>
    <s v=""/>
    <s v="3000000224664594"/>
    <s v="0"/>
    <x v="3"/>
    <x v="172"/>
  </r>
  <r>
    <x v="4"/>
    <s v="C25_02106G"/>
    <s v="S010000"/>
    <x v="4"/>
    <s v="4500671417"/>
    <s v=""/>
    <s v="2040122361"/>
    <s v="10"/>
    <d v="2020-04-24T00:00:00"/>
    <s v="51"/>
    <s v="Commandes d'achat"/>
    <x v="0"/>
    <s v="Original"/>
    <n v="9801.06"/>
    <n v="0"/>
    <s v="613210"/>
    <s v="COVID-19: versturen covid-posters"/>
    <s v="100000032"/>
    <s v=""/>
    <s v=""/>
    <s v="3000000224665214"/>
    <s v="0"/>
    <x v="2"/>
    <x v="173"/>
  </r>
  <r>
    <x v="4"/>
    <s v="C25_02106G"/>
    <s v="S010000"/>
    <x v="4"/>
    <s v="4500671466"/>
    <s v=""/>
    <s v="2000000029"/>
    <s v="10"/>
    <d v="2020-04-24T00:00:00"/>
    <s v="51"/>
    <s v="Commandes d'achat"/>
    <x v="0"/>
    <s v="Original"/>
    <n v="1919.75"/>
    <n v="0"/>
    <s v="610210"/>
    <s v="Vertaalopdrachten april 2020"/>
    <s v="600000646"/>
    <s v=""/>
    <s v=""/>
    <s v="3000000224670432"/>
    <s v="0"/>
    <x v="3"/>
    <x v="174"/>
  </r>
  <r>
    <x v="6"/>
    <s v="C25_522001"/>
    <s v="S020000"/>
    <x v="6"/>
    <s v="4500669497"/>
    <s v=""/>
    <s v="2052232050"/>
    <s v="10"/>
    <d v="2020-04-24T00:00:00"/>
    <s v="51"/>
    <s v="Commandes d'achat"/>
    <x v="2"/>
    <s v="Réduction"/>
    <n v="-251680"/>
    <n v="0"/>
    <s v="616410"/>
    <s v="COVID-19-ZKG 9501 maskers"/>
    <s v="100050634"/>
    <s v=""/>
    <s v=""/>
    <s v="3000000224658954"/>
    <s v="0"/>
    <x v="2"/>
    <x v="129"/>
  </r>
  <r>
    <x v="6"/>
    <s v="C25_522001"/>
    <s v="S020000"/>
    <x v="6"/>
    <s v="4500669497"/>
    <s v=""/>
    <s v="2052232050"/>
    <s v="10"/>
    <d v="2020-04-24T00:00:00"/>
    <s v="51"/>
    <s v="Commandes d'achat"/>
    <x v="2"/>
    <s v="Réduction"/>
    <n v="-251680"/>
    <n v="0"/>
    <s v="616410"/>
    <s v="COVID-19-ZKG 9501 maskers"/>
    <s v="100050634"/>
    <s v=""/>
    <s v=""/>
    <s v="3000000224658936"/>
    <s v="0"/>
    <x v="2"/>
    <x v="129"/>
  </r>
  <r>
    <x v="6"/>
    <s v="C25_522001"/>
    <s v="S020000"/>
    <x v="6"/>
    <s v="4500669566"/>
    <s v=""/>
    <s v="2052232054"/>
    <s v="10"/>
    <d v="2020-04-24T00:00:00"/>
    <s v="51"/>
    <s v="Commandes d'achat"/>
    <x v="2"/>
    <s v="Réduction"/>
    <n v="-158994"/>
    <n v="0"/>
    <s v="616410"/>
    <s v="COVID-19-ZKG9501 maskers"/>
    <s v="100050634"/>
    <s v=""/>
    <s v=""/>
    <s v="3000000224658951"/>
    <s v="0"/>
    <x v="2"/>
    <x v="130"/>
  </r>
  <r>
    <x v="6"/>
    <s v="C25_522001"/>
    <s v="S020000"/>
    <x v="6"/>
    <s v="4500669566"/>
    <s v=""/>
    <s v="2052232054"/>
    <s v="10"/>
    <d v="2020-04-24T00:00:00"/>
    <s v="51"/>
    <s v="Commandes d'achat"/>
    <x v="2"/>
    <s v="Réduction"/>
    <n v="-158994"/>
    <n v="0"/>
    <s v="616410"/>
    <s v="COVID-19-ZKG9501 maskers"/>
    <s v="100050634"/>
    <s v=""/>
    <s v=""/>
    <s v="3000000224658467"/>
    <s v="0"/>
    <x v="2"/>
    <x v="130"/>
  </r>
  <r>
    <x v="6"/>
    <s v="C25_522001"/>
    <s v="S020000"/>
    <x v="6"/>
    <s v="4500669020"/>
    <s v=""/>
    <s v="2052232031"/>
    <s v="10"/>
    <d v="2020-04-26T00:00:00"/>
    <s v="51"/>
    <s v="Commandes d'achat"/>
    <x v="2"/>
    <s v="Réduction"/>
    <n v="-18739.150000000001"/>
    <n v="0"/>
    <s v="616410"/>
    <s v="COVID-19- swabs"/>
    <s v="100001431"/>
    <s v=""/>
    <s v=""/>
    <s v="3000000224673636"/>
    <s v="0"/>
    <x v="3"/>
    <x v="104"/>
  </r>
  <r>
    <x v="6"/>
    <s v="C25_522001"/>
    <s v="S020000"/>
    <x v="6"/>
    <s v="4500669372"/>
    <s v=""/>
    <s v="2052232043"/>
    <s v="10"/>
    <d v="2020-04-26T00:00:00"/>
    <s v="51"/>
    <s v="Commandes d'achat"/>
    <x v="2"/>
    <s v="Réduction"/>
    <n v="-285560"/>
    <n v="0"/>
    <s v="616410"/>
    <s v="COVID-19- Disposable 3-layer mask"/>
    <s v="100050678"/>
    <s v=""/>
    <s v=""/>
    <s v="3000000224672036"/>
    <s v="0"/>
    <x v="2"/>
    <x v="120"/>
  </r>
  <r>
    <x v="6"/>
    <s v="C25_522001"/>
    <s v="S020000"/>
    <x v="6"/>
    <s v="4500669554"/>
    <s v=""/>
    <s v="2052232051"/>
    <s v="10"/>
    <d v="2020-04-26T00:00:00"/>
    <s v="51"/>
    <s v="Commandes d'achat"/>
    <x v="2"/>
    <s v="Réduction"/>
    <n v="-378609"/>
    <n v="0"/>
    <s v="616410"/>
    <s v="COVID-19-veiligheidsbrillen (medical gog"/>
    <s v="100050640"/>
    <s v=""/>
    <s v=""/>
    <s v="3000000224672039"/>
    <s v="0"/>
    <x v="2"/>
    <x v="125"/>
  </r>
  <r>
    <x v="6"/>
    <s v="C25_522001"/>
    <s v="S020000"/>
    <x v="6"/>
    <s v="4500671014"/>
    <s v=""/>
    <s v="2052232066"/>
    <s v="10"/>
    <d v="2020-04-26T00:00:00"/>
    <s v="51"/>
    <s v="Commandes d'achat"/>
    <x v="2"/>
    <s v="Réduction"/>
    <n v="-1674640"/>
    <n v="0"/>
    <s v="616410"/>
    <s v="COVID-19-Nitrile gloves"/>
    <s v="100050702"/>
    <s v=""/>
    <s v=""/>
    <s v="3000000224685209"/>
    <s v="0"/>
    <x v="2"/>
    <x v="161"/>
  </r>
  <r>
    <x v="6"/>
    <s v="C25_522001"/>
    <s v="S020000"/>
    <x v="6"/>
    <s v="4500669483"/>
    <s v=""/>
    <s v="2052232047"/>
    <s v="10"/>
    <d v="2020-04-27T00:00:00"/>
    <s v="51"/>
    <s v="Commandes d'achat"/>
    <x v="2"/>
    <s v="Réduction"/>
    <n v="-62540.06"/>
    <n v="0"/>
    <s v="616410"/>
    <s v="COVID-19-Nitril handschoenen"/>
    <s v="100050634"/>
    <s v=""/>
    <s v=""/>
    <s v="3000000224724531"/>
    <s v="0"/>
    <x v="2"/>
    <x v="128"/>
  </r>
  <r>
    <x v="6"/>
    <s v="C25_522001"/>
    <s v="S020000"/>
    <x v="6"/>
    <s v="4500669483"/>
    <s v=""/>
    <s v="2052232047"/>
    <s v="10"/>
    <d v="2020-04-27T00:00:00"/>
    <s v="51"/>
    <s v="Commandes d'achat"/>
    <x v="2"/>
    <s v="Réduction"/>
    <n v="-72324.12"/>
    <n v="0"/>
    <s v="616410"/>
    <s v="COVID-19-Nitril handschoenen"/>
    <s v="100050634"/>
    <s v=""/>
    <s v=""/>
    <s v="3000000224724534"/>
    <s v="0"/>
    <x v="2"/>
    <x v="128"/>
  </r>
  <r>
    <x v="6"/>
    <s v="C25_522001"/>
    <s v="S020000"/>
    <x v="6"/>
    <s v="4500669483"/>
    <s v=""/>
    <s v="2052232047"/>
    <s v="10"/>
    <d v="2020-04-27T00:00:00"/>
    <s v="51"/>
    <s v="Commandes d'achat"/>
    <x v="2"/>
    <s v="Réduction"/>
    <n v="-29461.08"/>
    <n v="0"/>
    <s v="616410"/>
    <s v="COVID-19-Nitril handschoenen"/>
    <s v="100050634"/>
    <s v=""/>
    <s v=""/>
    <s v="3000000224724561"/>
    <s v="0"/>
    <x v="2"/>
    <x v="128"/>
  </r>
  <r>
    <x v="6"/>
    <s v="C25_522001"/>
    <s v="S020000"/>
    <x v="6"/>
    <s v="4500669483"/>
    <s v=""/>
    <s v="2052232047"/>
    <s v="10"/>
    <d v="2020-04-27T00:00:00"/>
    <s v="51"/>
    <s v="Commandes d'achat"/>
    <x v="2"/>
    <s v="Réduction"/>
    <n v="14520"/>
    <n v="0"/>
    <s v="616410"/>
    <s v="COVID-19-Nitril handschoenen"/>
    <s v="100050634"/>
    <s v=""/>
    <s v=""/>
    <s v="3000000224724591"/>
    <s v="0"/>
    <x v="2"/>
    <x v="128"/>
  </r>
  <r>
    <x v="11"/>
    <s v="C25_522001"/>
    <s v="S130000"/>
    <x v="15"/>
    <s v="4500664588"/>
    <s v=""/>
    <s v="2052211022"/>
    <s v="20"/>
    <d v="2020-04-27T00:00:00"/>
    <s v="51"/>
    <s v="Commandes d'achat"/>
    <x v="0"/>
    <s v="Original"/>
    <n v="288072.96000000002"/>
    <n v="0"/>
    <s v="610910"/>
    <s v="Ziekenwagens COVID-19-verlenging"/>
    <s v="GE100"/>
    <s v=""/>
    <s v=""/>
    <s v="3000000224697862"/>
    <s v="0"/>
    <x v="3"/>
    <x v="175"/>
  </r>
  <r>
    <x v="11"/>
    <s v="C25_522001"/>
    <s v="S130000"/>
    <x v="15"/>
    <s v="4500667854"/>
    <s v=""/>
    <s v="2052211022"/>
    <s v="20"/>
    <d v="2020-04-27T00:00:00"/>
    <s v="51"/>
    <s v="Commandes d'achat"/>
    <x v="0"/>
    <s v="Original"/>
    <n v="144036.48000000001"/>
    <n v="0"/>
    <s v="610910"/>
    <s v="COVID-19 12extra Ziekenwagens-verlenging"/>
    <s v="GE100"/>
    <s v=""/>
    <s v=""/>
    <s v="3000000224710465"/>
    <s v="0"/>
    <x v="1"/>
    <x v="176"/>
  </r>
  <r>
    <x v="6"/>
    <s v="C25_522001"/>
    <s v="S020000"/>
    <x v="6"/>
    <s v="4500668797"/>
    <s v=""/>
    <s v="2052232020"/>
    <s v="20"/>
    <d v="2020-04-27T00:00:00"/>
    <s v="51"/>
    <s v="Commandes d'achat"/>
    <x v="2"/>
    <s v="Réduction"/>
    <n v="-373500"/>
    <n v="0"/>
    <s v="616410"/>
    <s v="COVID-19 aprons schort rsaldo"/>
    <s v="100050656"/>
    <s v=""/>
    <s v=""/>
    <s v="3000000224717282"/>
    <s v="0"/>
    <x v="2"/>
    <x v="92"/>
  </r>
  <r>
    <x v="6"/>
    <s v="C25_522001"/>
    <s v="S020000"/>
    <x v="6"/>
    <s v="4500668881"/>
    <s v=""/>
    <s v="2052232023"/>
    <s v="20"/>
    <d v="2020-04-27T00:00:00"/>
    <s v="51"/>
    <s v="Commandes d'achat"/>
    <x v="0"/>
    <s v="Original"/>
    <n v="28326.1"/>
    <n v="0"/>
    <s v="610110"/>
    <s v="COVID-19 TASKFORCE -2004009"/>
    <s v="100050655"/>
    <s v=""/>
    <s v=""/>
    <s v="3000000224722228"/>
    <s v="0"/>
    <x v="7"/>
    <x v="177"/>
  </r>
  <r>
    <x v="6"/>
    <s v="C25_522001"/>
    <s v="S020000"/>
    <x v="6"/>
    <s v="4500668883"/>
    <s v=""/>
    <s v="2052232024"/>
    <s v="20"/>
    <d v="2020-04-27T00:00:00"/>
    <s v="51"/>
    <s v="Commandes d'achat"/>
    <x v="0"/>
    <s v="Original"/>
    <n v="21780"/>
    <n v="0"/>
    <s v="610110"/>
    <s v="COVID-19 TASKFORCE B2020-0517"/>
    <s v="100040297"/>
    <s v=""/>
    <s v=""/>
    <s v="3000000224722323"/>
    <s v="0"/>
    <x v="7"/>
    <x v="178"/>
  </r>
  <r>
    <x v="6"/>
    <s v="C25_522001"/>
    <s v="S020000"/>
    <x v="6"/>
    <s v="4500668883"/>
    <s v=""/>
    <s v="2052232024"/>
    <s v="30"/>
    <d v="2020-04-27T00:00:00"/>
    <s v="51"/>
    <s v="Commandes d'achat"/>
    <x v="0"/>
    <s v="Original"/>
    <n v="16698"/>
    <n v="0"/>
    <s v="610110"/>
    <s v="COVID-19 TASKFORCE B2020-0518"/>
    <s v="100040297"/>
    <s v=""/>
    <s v=""/>
    <s v="3000000224722372"/>
    <s v="0"/>
    <x v="7"/>
    <x v="179"/>
  </r>
  <r>
    <x v="6"/>
    <s v="C25_522001"/>
    <s v="S020000"/>
    <x v="6"/>
    <s v="4500668888"/>
    <s v=""/>
    <s v="2052232025"/>
    <s v="20"/>
    <d v="2020-04-27T00:00:00"/>
    <s v="51"/>
    <s v="Commandes d'achat"/>
    <x v="0"/>
    <s v="Original"/>
    <n v="13939.2"/>
    <n v="0"/>
    <s v="610110"/>
    <s v="COVID-19 TASKFORCE-2020005"/>
    <s v="100050654"/>
    <s v=""/>
    <s v=""/>
    <s v="3000000224723103"/>
    <s v="0"/>
    <x v="7"/>
    <x v="180"/>
  </r>
  <r>
    <x v="6"/>
    <s v="C25_522001"/>
    <s v="S020000"/>
    <x v="6"/>
    <s v="4500668889"/>
    <s v=""/>
    <s v="2052232026"/>
    <s v="20"/>
    <d v="2020-04-27T00:00:00"/>
    <s v="51"/>
    <s v="Commandes d'achat"/>
    <x v="0"/>
    <s v="Original"/>
    <n v="1200"/>
    <n v="0"/>
    <s v="610110"/>
    <s v="COVID-19 TASKFORCE-20200417-000011"/>
    <s v="500026461"/>
    <s v=""/>
    <s v=""/>
    <s v="3000000224723245"/>
    <s v="0"/>
    <x v="7"/>
    <x v="181"/>
  </r>
  <r>
    <x v="6"/>
    <s v="C25_522001"/>
    <s v="S020000"/>
    <x v="6"/>
    <s v="4500668892"/>
    <s v=""/>
    <s v="2052232027"/>
    <s v="20"/>
    <d v="2020-04-27T00:00:00"/>
    <s v="51"/>
    <s v="Commandes d'achat"/>
    <x v="0"/>
    <s v="Original"/>
    <n v="27225"/>
    <n v="0"/>
    <s v="610110"/>
    <s v="COVID-19 TASKFORCE-s/2004-03/0235"/>
    <s v="100050653"/>
    <s v=""/>
    <s v=""/>
    <s v="3000000224722225"/>
    <s v="0"/>
    <x v="7"/>
    <x v="182"/>
  </r>
  <r>
    <x v="6"/>
    <s v="C25_522001"/>
    <s v="S020000"/>
    <x v="6"/>
    <s v="4500668915"/>
    <s v=""/>
    <s v="2052232028"/>
    <s v="10"/>
    <d v="2020-04-27T00:00:00"/>
    <s v="51"/>
    <s v="Commandes d'achat"/>
    <x v="2"/>
    <s v="Réduction"/>
    <n v="-8923750"/>
    <n v="0"/>
    <s v="616410"/>
    <s v="COVID-19 Prot.coveralls voorsch"/>
    <s v="100050640"/>
    <s v=""/>
    <s v=""/>
    <s v="3000000224734341"/>
    <s v="0"/>
    <x v="2"/>
    <x v="100"/>
  </r>
  <r>
    <x v="6"/>
    <s v="C25_522001"/>
    <s v="S020000"/>
    <x v="6"/>
    <s v="4500668915"/>
    <s v=""/>
    <s v="2052232028"/>
    <s v="10"/>
    <d v="2020-04-27T00:00:00"/>
    <s v="51"/>
    <s v="Commandes d'achat"/>
    <x v="2"/>
    <s v="Réduction"/>
    <n v="-2117500"/>
    <n v="0"/>
    <s v="616410"/>
    <s v="COVID-19 Prot.coveralls voorsch"/>
    <s v="100050640"/>
    <s v=""/>
    <s v=""/>
    <s v="3000000224734276"/>
    <s v="0"/>
    <x v="2"/>
    <x v="100"/>
  </r>
  <r>
    <x v="6"/>
    <s v="C25_522001"/>
    <s v="S020000"/>
    <x v="6"/>
    <s v="4500669483"/>
    <s v=""/>
    <s v="2052232047"/>
    <s v="10"/>
    <d v="2020-04-27T00:00:00"/>
    <s v="51"/>
    <s v="Commandes d'achat"/>
    <x v="2"/>
    <s v="Réduction"/>
    <n v="-186324.39"/>
    <n v="0"/>
    <s v="616410"/>
    <s v="COVID-19-Nitril handschoenen"/>
    <s v="100050634"/>
    <s v=""/>
    <s v=""/>
    <s v="3000000224724600"/>
    <s v="0"/>
    <x v="2"/>
    <x v="128"/>
  </r>
  <r>
    <x v="6"/>
    <s v="C25_522001"/>
    <s v="S020000"/>
    <x v="6"/>
    <s v="4500670730"/>
    <s v=""/>
    <s v="2052232054"/>
    <s v="10"/>
    <d v="2020-04-27T00:00:00"/>
    <s v="51"/>
    <s v="Commandes d'achat"/>
    <x v="2"/>
    <s v="Réduction"/>
    <n v="-1306800"/>
    <n v="0"/>
    <s v="616410"/>
    <s v="COVID-19-chirurgische maskers"/>
    <s v="100050640"/>
    <s v=""/>
    <s v=""/>
    <s v="3000000224717111"/>
    <s v="0"/>
    <x v="2"/>
    <x v="141"/>
  </r>
  <r>
    <x v="6"/>
    <s v="C25_522001"/>
    <s v="S020000"/>
    <x v="6"/>
    <s v="4500670730"/>
    <s v=""/>
    <s v="2052232054"/>
    <s v="10"/>
    <d v="2020-04-27T00:00:00"/>
    <s v="51"/>
    <s v="Commandes d'achat"/>
    <x v="2"/>
    <s v="Réduction"/>
    <n v="-1742400"/>
    <n v="0"/>
    <s v="616410"/>
    <s v="COVID-19-chirurgische maskers"/>
    <s v="100050640"/>
    <s v=""/>
    <s v=""/>
    <s v="3000000224717184"/>
    <s v="0"/>
    <x v="2"/>
    <x v="141"/>
  </r>
  <r>
    <x v="6"/>
    <s v="C25_522001"/>
    <s v="S020000"/>
    <x v="6"/>
    <s v="4500670730"/>
    <s v=""/>
    <s v="2052232054"/>
    <s v="10"/>
    <d v="2020-04-27T00:00:00"/>
    <s v="51"/>
    <s v="Commandes d'achat"/>
    <x v="2"/>
    <s v="Réduction"/>
    <n v="-871200"/>
    <n v="0"/>
    <s v="616410"/>
    <s v="COVID-19-chirurgische maskers"/>
    <s v="100050640"/>
    <s v=""/>
    <s v=""/>
    <s v="3000000224734259"/>
    <s v="0"/>
    <x v="2"/>
    <x v="141"/>
  </r>
  <r>
    <x v="6"/>
    <s v="C25_522001"/>
    <s v="S020000"/>
    <x v="6"/>
    <s v="4500670730"/>
    <s v=""/>
    <s v="2052232054"/>
    <s v="10"/>
    <d v="2020-04-27T00:00:00"/>
    <s v="51"/>
    <s v="Commandes d'achat"/>
    <x v="2"/>
    <s v="Réduction"/>
    <n v="-7260000"/>
    <n v="0"/>
    <s v="616410"/>
    <s v="COVID-19-chirurgische maskers"/>
    <s v="100050640"/>
    <s v=""/>
    <s v=""/>
    <s v="3000000224734216"/>
    <s v="0"/>
    <x v="2"/>
    <x v="141"/>
  </r>
  <r>
    <x v="6"/>
    <s v="C25_522001"/>
    <s v="S020000"/>
    <x v="6"/>
    <s v="4500670730"/>
    <s v=""/>
    <s v="2052232054"/>
    <s v="10"/>
    <d v="2020-04-27T00:00:00"/>
    <s v="51"/>
    <s v="Commandes d'achat"/>
    <x v="2"/>
    <s v="Réduction"/>
    <n v="-1742400"/>
    <n v="0"/>
    <s v="616410"/>
    <s v="COVID-19-chirurgische maskers"/>
    <s v="100050640"/>
    <s v=""/>
    <s v=""/>
    <s v="3000000224734292"/>
    <s v="0"/>
    <x v="2"/>
    <x v="141"/>
  </r>
  <r>
    <x v="6"/>
    <s v="C25_522001"/>
    <s v="S020000"/>
    <x v="6"/>
    <s v="4500670730"/>
    <s v=""/>
    <s v="2052232054"/>
    <s v="10"/>
    <d v="2020-04-27T00:00:00"/>
    <s v="51"/>
    <s v="Commandes d'achat"/>
    <x v="2"/>
    <s v="Réduction"/>
    <n v="-726000"/>
    <n v="0"/>
    <s v="616410"/>
    <s v="COVID-19-chirurgische maskers"/>
    <s v="100050640"/>
    <s v=""/>
    <s v=""/>
    <s v="3000000224734202"/>
    <s v="0"/>
    <x v="2"/>
    <x v="141"/>
  </r>
  <r>
    <x v="6"/>
    <s v="C25_522001"/>
    <s v="S020000"/>
    <x v="6"/>
    <s v="4500671158"/>
    <s v=""/>
    <s v="2052232069"/>
    <s v="10"/>
    <d v="2020-04-27T00:00:00"/>
    <s v="51"/>
    <s v="Commandes d'achat"/>
    <x v="2"/>
    <s v="Réduction"/>
    <n v="-2740000"/>
    <n v="0"/>
    <s v="616410"/>
    <s v="COVID-19-nitril handschoenen"/>
    <s v="500026475"/>
    <s v=""/>
    <s v=""/>
    <s v="3000000224734185"/>
    <s v="0"/>
    <x v="2"/>
    <x v="165"/>
  </r>
  <r>
    <x v="6"/>
    <s v="C25_522001"/>
    <s v="S020000"/>
    <x v="6"/>
    <s v="4500671260"/>
    <s v=""/>
    <s v="2052232071"/>
    <s v="10"/>
    <d v="2020-04-27T00:00:00"/>
    <s v="51"/>
    <s v="Commandes d'achat"/>
    <x v="2"/>
    <s v="Réduction"/>
    <n v="-765272.3"/>
    <n v="0"/>
    <s v="616410"/>
    <s v="COVID-19-Atracurium besilate - Novitan"/>
    <s v="100019662"/>
    <s v=""/>
    <s v=""/>
    <s v="3000000224734144"/>
    <s v="0"/>
    <x v="5"/>
    <x v="167"/>
  </r>
  <r>
    <x v="6"/>
    <s v="C25_522001"/>
    <s v="S020000"/>
    <x v="6"/>
    <s v="4500671266"/>
    <s v=""/>
    <s v="2052232072"/>
    <s v="10"/>
    <d v="2020-04-27T00:00:00"/>
    <s v="51"/>
    <s v="Commandes d'achat"/>
    <x v="2"/>
    <s v="Réduction"/>
    <n v="-3147066.33"/>
    <n v="0"/>
    <s v="616410"/>
    <s v="COVID-19-Atracurium besylate, Midazolam,"/>
    <s v="100019662"/>
    <s v=""/>
    <s v=""/>
    <s v="3000000224734283"/>
    <s v="0"/>
    <x v="5"/>
    <x v="168"/>
  </r>
  <r>
    <x v="6"/>
    <s v="C25_522001"/>
    <s v="S020000"/>
    <x v="6"/>
    <s v="4500671271"/>
    <s v=""/>
    <s v="2052232073"/>
    <s v="10"/>
    <d v="2020-04-27T00:00:00"/>
    <s v="51"/>
    <s v="Commandes d'achat"/>
    <x v="2"/>
    <s v="Réduction"/>
    <n v="-1426902.04"/>
    <n v="0"/>
    <s v="616410"/>
    <s v="COVID-19-Dexmedetomidine - Novitan"/>
    <s v="100019662"/>
    <s v=""/>
    <s v=""/>
    <s v="3000000224734279"/>
    <s v="0"/>
    <x v="5"/>
    <x v="169"/>
  </r>
  <r>
    <x v="6"/>
    <s v="C25_522001"/>
    <s v="S020000"/>
    <x v="6"/>
    <s v="4500671275"/>
    <s v=""/>
    <s v="2052232074"/>
    <s v="10"/>
    <d v="2020-04-27T00:00:00"/>
    <s v="51"/>
    <s v="Commandes d'achat"/>
    <x v="2"/>
    <s v="Réduction"/>
    <n v="-1448631.3"/>
    <n v="0"/>
    <s v="616410"/>
    <s v="COVID-19-Midazolam, Rocuronium, Cis-atra"/>
    <s v="100019662"/>
    <s v=""/>
    <s v=""/>
    <s v="3000000224734249"/>
    <s v="0"/>
    <x v="5"/>
    <x v="170"/>
  </r>
  <r>
    <x v="10"/>
    <s v="C25_211000"/>
    <s v="S010000"/>
    <x v="14"/>
    <s v="4500671405"/>
    <s v=""/>
    <s v="2021121013"/>
    <s v="10"/>
    <d v="2020-04-27T00:00:00"/>
    <s v="51"/>
    <s v="Commandes d'achat"/>
    <x v="2"/>
    <s v="Réduction"/>
    <n v="-159.6"/>
    <n v="0"/>
    <s v="613955"/>
    <s v="Assurance bénévole Chris Decoster"/>
    <s v="100001145"/>
    <s v=""/>
    <s v=""/>
    <s v="3000000224727517"/>
    <s v="0"/>
    <x v="3"/>
    <x v="172"/>
  </r>
  <r>
    <x v="6"/>
    <s v="C25_522001"/>
    <s v="S020000"/>
    <x v="6"/>
    <s v="4500671487"/>
    <s v=""/>
    <s v="2052232075"/>
    <s v="10"/>
    <d v="2020-04-27T00:00:00"/>
    <s v="51"/>
    <s v="Commandes d'achat"/>
    <x v="1"/>
    <s v="Modification"/>
    <n v="410000"/>
    <n v="0"/>
    <s v="616410"/>
    <s v="COVID-19-beschermende kleding"/>
    <s v="100050640"/>
    <s v=""/>
    <s v=""/>
    <s v="3000000224689216"/>
    <s v="0"/>
    <x v="2"/>
    <x v="183"/>
  </r>
  <r>
    <x v="6"/>
    <s v="C25_522001"/>
    <s v="S020000"/>
    <x v="6"/>
    <s v="4500671487"/>
    <s v=""/>
    <s v="2052232075"/>
    <s v="10"/>
    <d v="2020-04-27T00:00:00"/>
    <s v="51"/>
    <s v="Commandes d'achat"/>
    <x v="1"/>
    <s v="Modification"/>
    <n v="24999999"/>
    <n v="0"/>
    <s v="616410"/>
    <s v="COVID-19-beschermende kleding"/>
    <s v="100050640"/>
    <s v=""/>
    <s v=""/>
    <s v="3000000224689214"/>
    <s v="0"/>
    <x v="2"/>
    <x v="183"/>
  </r>
  <r>
    <x v="6"/>
    <s v="C25_522001"/>
    <s v="S020000"/>
    <x v="6"/>
    <s v="4500671487"/>
    <s v=""/>
    <s v="2052232075"/>
    <s v="10"/>
    <d v="2020-04-27T00:00:00"/>
    <s v="51"/>
    <s v="Commandes d'achat"/>
    <x v="0"/>
    <s v="Original"/>
    <n v="1"/>
    <n v="0"/>
    <s v="616410"/>
    <s v="COVID-19-beschermende kleding"/>
    <s v="100050640"/>
    <s v=""/>
    <s v=""/>
    <s v="3000000224687612"/>
    <s v="0"/>
    <x v="2"/>
    <x v="183"/>
  </r>
  <r>
    <x v="6"/>
    <s v="C25_522001"/>
    <s v="S020000"/>
    <x v="6"/>
    <s v="4500671516"/>
    <s v=""/>
    <s v="2052232076"/>
    <s v="10"/>
    <d v="2020-04-27T00:00:00"/>
    <s v="51"/>
    <s v="Commandes d'achat"/>
    <x v="0"/>
    <s v="Original"/>
    <n v="1"/>
    <n v="0"/>
    <s v="616410"/>
    <s v="COVID-19-Chirurgische maskers"/>
    <s v="100050640"/>
    <s v=""/>
    <s v=""/>
    <s v="3000000224716815"/>
    <s v="0"/>
    <x v="2"/>
    <x v="184"/>
  </r>
  <r>
    <x v="6"/>
    <s v="C25_522001"/>
    <s v="S020000"/>
    <x v="6"/>
    <s v="4500671516"/>
    <s v=""/>
    <s v="2052232076"/>
    <s v="10"/>
    <d v="2020-04-27T00:00:00"/>
    <s v="51"/>
    <s v="Commandes d'achat"/>
    <x v="1"/>
    <s v="Modification"/>
    <n v="72599999"/>
    <n v="0"/>
    <s v="616410"/>
    <s v="COVID-19-Chirurgische maskers"/>
    <s v="100050640"/>
    <s v=""/>
    <s v=""/>
    <s v="3000000224718355"/>
    <s v="0"/>
    <x v="2"/>
    <x v="184"/>
  </r>
  <r>
    <x v="6"/>
    <s v="C25_522001"/>
    <s v="S020000"/>
    <x v="6"/>
    <s v="4500671548"/>
    <s v=""/>
    <s v="2052232077"/>
    <s v="10"/>
    <d v="2020-04-27T00:00:00"/>
    <s v="51"/>
    <s v="Commandes d'achat"/>
    <x v="0"/>
    <s v="Original"/>
    <n v="18536.84"/>
    <n v="0"/>
    <s v="616410"/>
    <s v="COVID-19-HME Filter"/>
    <s v="100024685"/>
    <s v=""/>
    <s v=""/>
    <s v="3000000224718565"/>
    <s v="0"/>
    <x v="2"/>
    <x v="185"/>
  </r>
  <r>
    <x v="6"/>
    <s v="C25_522001"/>
    <s v="S020000"/>
    <x v="6"/>
    <s v="4500671557"/>
    <s v=""/>
    <s v="2052232078"/>
    <s v="10"/>
    <d v="2020-04-27T00:00:00"/>
    <s v="51"/>
    <s v="Commandes d'achat"/>
    <x v="0"/>
    <s v="Original"/>
    <n v="22128.48"/>
    <n v="0"/>
    <s v="616410"/>
    <s v="COVID-19-afvullen en etiketteren van swa"/>
    <s v="100001490"/>
    <s v=""/>
    <s v=""/>
    <s v="3000000224719693"/>
    <s v="0"/>
    <x v="3"/>
    <x v="186"/>
  </r>
  <r>
    <x v="6"/>
    <s v="C25_522001"/>
    <s v="S020000"/>
    <x v="6"/>
    <s v="4500671564"/>
    <s v=""/>
    <s v="2052232079"/>
    <s v="10"/>
    <d v="2020-04-27T00:00:00"/>
    <s v="51"/>
    <s v="Commandes d'achat"/>
    <x v="0"/>
    <s v="Original"/>
    <n v="62137.2"/>
    <n v="0"/>
    <s v="616410"/>
    <s v="COVID-19-Midazolam"/>
    <s v="100024688"/>
    <s v=""/>
    <s v=""/>
    <s v="3000000224720263"/>
    <s v="0"/>
    <x v="5"/>
    <x v="187"/>
  </r>
  <r>
    <x v="6"/>
    <s v="C25_522001"/>
    <s v="S020000"/>
    <x v="6"/>
    <s v="4500671570"/>
    <s v=""/>
    <s v="2052232080"/>
    <s v="10"/>
    <d v="2020-04-27T00:00:00"/>
    <s v="51"/>
    <s v="Commandes d'achat"/>
    <x v="0"/>
    <s v="Original"/>
    <n v="519443.93"/>
    <n v="0"/>
    <s v="616410"/>
    <s v="COVID-19-chirurgische maskers"/>
    <s v="100050745"/>
    <s v=""/>
    <s v=""/>
    <s v="3000000224720429"/>
    <s v="0"/>
    <x v="2"/>
    <x v="188"/>
  </r>
  <r>
    <x v="6"/>
    <s v="C25_522001"/>
    <s v="S020000"/>
    <x v="6"/>
    <s v="4500671580"/>
    <s v=""/>
    <s v="2052232081"/>
    <s v="10"/>
    <d v="2020-04-27T00:00:00"/>
    <s v="51"/>
    <s v="Commandes d'achat"/>
    <x v="0"/>
    <s v="Original"/>
    <n v="72418.5"/>
    <n v="0"/>
    <s v="616410"/>
    <s v="COVID-19-gelaatschermen met hoofdband"/>
    <s v="100021117"/>
    <s v=""/>
    <s v=""/>
    <s v="3000000224720876"/>
    <s v="0"/>
    <x v="2"/>
    <x v="189"/>
  </r>
  <r>
    <x v="6"/>
    <s v="C25_522001"/>
    <s v="S020000"/>
    <x v="6"/>
    <s v="4500671586"/>
    <s v=""/>
    <s v="2052232082"/>
    <s v="10"/>
    <d v="2020-04-27T00:00:00"/>
    <s v="51"/>
    <s v="Commandes d'achat"/>
    <x v="0"/>
    <s v="Original"/>
    <n v="221361.02"/>
    <n v="0"/>
    <s v="616410"/>
    <s v="COVID-19-Fentanlyl, Hypnomidate, Rapifen"/>
    <s v="100024695"/>
    <s v=""/>
    <s v=""/>
    <s v="3000000224721205"/>
    <s v="0"/>
    <x v="5"/>
    <x v="190"/>
  </r>
  <r>
    <x v="6"/>
    <s v="C25_522001"/>
    <s v="S020000"/>
    <x v="6"/>
    <s v="4500671639"/>
    <s v=""/>
    <s v="2052232083"/>
    <s v="10"/>
    <d v="2020-04-27T00:00:00"/>
    <s v="51"/>
    <s v="Commandes d'achat"/>
    <x v="0"/>
    <s v="Original"/>
    <n v="3193190"/>
    <n v="0"/>
    <s v="616410"/>
    <s v="COVID-19-nitril handschoenen"/>
    <s v="100019084"/>
    <s v=""/>
    <s v=""/>
    <s v="3000000224724949"/>
    <s v="0"/>
    <x v="2"/>
    <x v="191"/>
  </r>
  <r>
    <x v="6"/>
    <s v="C25_522001"/>
    <s v="S020000"/>
    <x v="6"/>
    <s v="4500671647"/>
    <s v=""/>
    <s v="2052232085"/>
    <s v="10"/>
    <d v="2020-04-27T00:00:00"/>
    <s v="51"/>
    <s v="Commandes d'achat"/>
    <x v="0"/>
    <s v="Original"/>
    <n v="370370.37"/>
    <n v="0"/>
    <s v="616410"/>
    <s v="COVID-19-nitril handschoenen"/>
    <s v="500026522"/>
    <s v=""/>
    <s v=""/>
    <s v="3000000224725157"/>
    <s v="0"/>
    <x v="2"/>
    <x v="192"/>
  </r>
  <r>
    <x v="6"/>
    <s v="C25_522001"/>
    <s v="S020000"/>
    <x v="6"/>
    <s v="4500671651"/>
    <s v=""/>
    <s v="2052232086"/>
    <s v="10"/>
    <d v="2020-04-27T00:00:00"/>
    <s v="51"/>
    <s v="Commandes d'achat"/>
    <x v="0"/>
    <s v="Original"/>
    <n v="2870370.37"/>
    <n v="0"/>
    <s v="616410"/>
    <s v="COVID-19-nitril handschoenen"/>
    <s v="500026519"/>
    <s v=""/>
    <s v=""/>
    <s v="3000000224727454"/>
    <s v="0"/>
    <x v="2"/>
    <x v="193"/>
  </r>
  <r>
    <x v="6"/>
    <s v="C25_522001"/>
    <s v="S020000"/>
    <x v="6"/>
    <s v="4500671657"/>
    <s v=""/>
    <s v="2052232087"/>
    <s v="10"/>
    <d v="2020-04-27T00:00:00"/>
    <s v="51"/>
    <s v="Commandes d'achat"/>
    <x v="0"/>
    <s v="Original"/>
    <n v="681481.48"/>
    <n v="0"/>
    <s v="616410"/>
    <s v="COVID-19-swabs"/>
    <s v="500026518"/>
    <s v=""/>
    <s v=""/>
    <s v="3000000224727678"/>
    <s v="0"/>
    <x v="3"/>
    <x v="194"/>
  </r>
  <r>
    <x v="6"/>
    <s v="C25_522001"/>
    <s v="S020000"/>
    <x v="6"/>
    <s v="4500671660"/>
    <s v=""/>
    <s v="2052232088"/>
    <s v="10"/>
    <d v="2020-04-27T00:00:00"/>
    <s v="51"/>
    <s v="Commandes d'achat"/>
    <x v="0"/>
    <s v="Original"/>
    <n v="257943.81"/>
    <n v="0"/>
    <s v="616410"/>
    <s v="COVID-19-ICU ventilator"/>
    <s v="100000368"/>
    <s v=""/>
    <s v=""/>
    <s v="3000000224729797"/>
    <s v="0"/>
    <x v="6"/>
    <x v="195"/>
  </r>
  <r>
    <x v="6"/>
    <s v="C25_522001"/>
    <s v="S020000"/>
    <x v="6"/>
    <s v="4500671674"/>
    <s v=""/>
    <s v="2052232089"/>
    <s v="10"/>
    <d v="2020-04-27T00:00:00"/>
    <s v="51"/>
    <s v="Commandes d'achat"/>
    <x v="0"/>
    <s v="Original"/>
    <n v="998250"/>
    <n v="0"/>
    <s v="616410"/>
    <s v="COVID-19-swabs"/>
    <s v="100050734"/>
    <s v=""/>
    <s v=""/>
    <s v="3000000224732334"/>
    <s v="0"/>
    <x v="3"/>
    <x v="196"/>
  </r>
  <r>
    <x v="5"/>
    <s v="C25_012040"/>
    <s v="S040000"/>
    <x v="11"/>
    <s v="4500671679"/>
    <s v=""/>
    <s v="2021222081"/>
    <s v="10"/>
    <d v="2020-04-27T00:00:00"/>
    <s v="51"/>
    <s v="Commandes d'achat"/>
    <x v="0"/>
    <s v="Original"/>
    <n v="29894.400000000001"/>
    <n v="0"/>
    <s v="615910"/>
    <s v="BSM Consultancy Piet Olivier"/>
    <s v="500002616"/>
    <s v=""/>
    <s v=""/>
    <s v="3000000224732469"/>
    <s v="0"/>
    <x v="2"/>
    <x v="197"/>
  </r>
  <r>
    <x v="6"/>
    <s v="C25_522001"/>
    <s v="S020000"/>
    <x v="6"/>
    <s v="4500669497"/>
    <s v=""/>
    <s v="2052232050"/>
    <s v="10"/>
    <d v="2020-04-27T00:00:00"/>
    <s v="51"/>
    <s v="Commandes d'achat"/>
    <x v="2"/>
    <s v="Réduction"/>
    <n v="-151008"/>
    <n v="0"/>
    <s v="616410"/>
    <s v="COVID-19-ZKG 9501 maskers"/>
    <s v="100050634"/>
    <s v=""/>
    <s v=""/>
    <s v="3000000224717173"/>
    <s v="0"/>
    <x v="2"/>
    <x v="129"/>
  </r>
  <r>
    <x v="6"/>
    <s v="C25_522001"/>
    <s v="S020000"/>
    <x v="6"/>
    <s v="4500669566"/>
    <s v=""/>
    <s v="2052232054"/>
    <s v="10"/>
    <d v="2020-04-27T00:00:00"/>
    <s v="51"/>
    <s v="Commandes d'achat"/>
    <x v="2"/>
    <s v="Réduction"/>
    <n v="-132495"/>
    <n v="0"/>
    <s v="616410"/>
    <s v="COVID-19-ZKG9501 maskers"/>
    <s v="100050634"/>
    <s v=""/>
    <s v=""/>
    <s v="3000000224717076"/>
    <s v="0"/>
    <x v="2"/>
    <x v="130"/>
  </r>
  <r>
    <x v="6"/>
    <s v="C25_522001"/>
    <s v="S020000"/>
    <x v="6"/>
    <s v="4500667865"/>
    <s v=""/>
    <s v="2052232007"/>
    <s v="10"/>
    <d v="2020-04-28T00:00:00"/>
    <s v="51"/>
    <s v="Commandes d'achat"/>
    <x v="2"/>
    <s v="Réduction"/>
    <n v="-991351.82"/>
    <n v="0"/>
    <s v="616410"/>
    <s v="500000 swab kits"/>
    <s v="500026442"/>
    <s v=""/>
    <s v=""/>
    <s v="3000000224785078"/>
    <s v="0"/>
    <x v="3"/>
    <x v="54"/>
  </r>
  <r>
    <x v="6"/>
    <s v="C25_522001"/>
    <s v="S020000"/>
    <x v="6"/>
    <s v="4500667865"/>
    <s v=""/>
    <s v="2052232007"/>
    <s v="10"/>
    <d v="2020-04-28T00:00:00"/>
    <s v="51"/>
    <s v="Commandes d'achat"/>
    <x v="5"/>
    <s v="Ajustement par pièce suivante"/>
    <n v="9410.42"/>
    <n v="0"/>
    <s v="616410"/>
    <s v="500000 swab kits"/>
    <s v="500026442"/>
    <s v=""/>
    <s v=""/>
    <s v="3000000224785078"/>
    <s v="0"/>
    <x v="3"/>
    <x v="54"/>
  </r>
  <r>
    <x v="6"/>
    <s v="C25_522001"/>
    <s v="S020000"/>
    <x v="6"/>
    <s v="4500669557"/>
    <s v=""/>
    <s v="2052232052"/>
    <s v="10"/>
    <d v="2020-04-28T00:00:00"/>
    <s v="51"/>
    <s v="Commandes d'achat"/>
    <x v="2"/>
    <s v="Réduction"/>
    <n v="-170936.23"/>
    <n v="0"/>
    <s v="616410"/>
    <s v="COVID-19-nitril handschoenen (niet steri"/>
    <s v="500026477"/>
    <s v=""/>
    <s v=""/>
    <s v="3000000224784034"/>
    <s v="0"/>
    <x v="2"/>
    <x v="126"/>
  </r>
  <r>
    <x v="6"/>
    <s v="C25_522001"/>
    <s v="S020000"/>
    <x v="6"/>
    <s v="4500670730"/>
    <s v=""/>
    <s v="2052232054"/>
    <s v="10"/>
    <d v="2020-04-28T00:00:00"/>
    <s v="51"/>
    <s v="Commandes d'achat"/>
    <x v="2"/>
    <s v="Réduction"/>
    <n v="-871200"/>
    <n v="0"/>
    <s v="616410"/>
    <s v="COVID-19-chirurgische maskers"/>
    <s v="100050640"/>
    <s v=""/>
    <s v=""/>
    <s v="3000000224787163"/>
    <s v="0"/>
    <x v="2"/>
    <x v="141"/>
  </r>
  <r>
    <x v="6"/>
    <s v="C25_522001"/>
    <s v="S020000"/>
    <x v="6"/>
    <s v="4500670938"/>
    <s v=""/>
    <s v="2052232058"/>
    <s v="10"/>
    <d v="2020-04-28T00:00:00"/>
    <s v="51"/>
    <s v="Commandes d'achat"/>
    <x v="2"/>
    <s v="Réduction"/>
    <n v="-104612"/>
    <n v="0"/>
    <s v="616410"/>
    <s v="COVID-19- Herbruikbare schorten"/>
    <s v="100005097"/>
    <s v=""/>
    <s v=""/>
    <s v="3000000224788483"/>
    <s v="0"/>
    <x v="2"/>
    <x v="153"/>
  </r>
  <r>
    <x v="6"/>
    <s v="C25_522001"/>
    <s v="S020000"/>
    <x v="6"/>
    <s v="4500670956"/>
    <s v=""/>
    <s v="2052232059"/>
    <s v="10"/>
    <d v="2020-04-28T00:00:00"/>
    <s v="51"/>
    <s v="Commandes d'achat"/>
    <x v="2"/>
    <s v="Réduction"/>
    <n v="-1048193.88"/>
    <n v="0"/>
    <s v="616410"/>
    <s v="COVID-19-nitril handschoenen"/>
    <s v="500026489"/>
    <s v=""/>
    <s v=""/>
    <s v="3000000224785920"/>
    <s v="0"/>
    <x v="2"/>
    <x v="154"/>
  </r>
  <r>
    <x v="6"/>
    <s v="C25_522001"/>
    <s v="S020000"/>
    <x v="6"/>
    <s v="4500670965"/>
    <s v=""/>
    <s v="2052232060"/>
    <s v="10"/>
    <d v="2020-04-28T00:00:00"/>
    <s v="51"/>
    <s v="Commandes d'achat"/>
    <x v="2"/>
    <s v="Réduction"/>
    <n v="-4174345.74"/>
    <n v="0"/>
    <s v="616410"/>
    <s v="COVID-19-beschermschorten"/>
    <s v="500026491"/>
    <s v=""/>
    <s v=""/>
    <s v="3000000224785816"/>
    <s v="0"/>
    <x v="2"/>
    <x v="155"/>
  </r>
  <r>
    <x v="6"/>
    <s v="C25_522001"/>
    <s v="S020000"/>
    <x v="6"/>
    <s v="4500670965"/>
    <s v=""/>
    <s v="2052232060"/>
    <s v="10"/>
    <d v="2020-04-28T00:00:00"/>
    <s v="51"/>
    <s v="Commandes d'achat"/>
    <x v="5"/>
    <s v="Ajustement par pièce suivante"/>
    <n v="3075.02"/>
    <n v="0"/>
    <s v="616410"/>
    <s v="COVID-19-beschermschorten"/>
    <s v="500026491"/>
    <s v=""/>
    <s v=""/>
    <s v="3000000224785816"/>
    <s v="0"/>
    <x v="2"/>
    <x v="155"/>
  </r>
  <r>
    <x v="6"/>
    <s v="C25_522001"/>
    <s v="S020000"/>
    <x v="6"/>
    <s v="4500670975"/>
    <s v=""/>
    <s v="2052232062"/>
    <s v="10"/>
    <d v="2020-04-28T00:00:00"/>
    <s v="51"/>
    <s v="Commandes d'achat"/>
    <x v="2"/>
    <s v="Réduction"/>
    <n v="-2195424"/>
    <n v="0"/>
    <s v="616410"/>
    <s v="COVID-19-nitril handschoenen"/>
    <s v="100050675"/>
    <s v=""/>
    <s v=""/>
    <s v="3000000224785082"/>
    <s v="0"/>
    <x v="2"/>
    <x v="157"/>
  </r>
  <r>
    <x v="6"/>
    <s v="C25_522001"/>
    <s v="S020000"/>
    <x v="6"/>
    <s v="4500670978"/>
    <s v=""/>
    <s v="2052232063"/>
    <s v="10"/>
    <d v="2020-04-28T00:00:00"/>
    <s v="51"/>
    <s v="Commandes d'achat"/>
    <x v="2"/>
    <s v="Réduction"/>
    <n v="-330330"/>
    <n v="0"/>
    <s v="616410"/>
    <s v="COVID-19-nitril handschoenen"/>
    <s v="100033059"/>
    <s v=""/>
    <s v=""/>
    <s v="3000000224781148"/>
    <s v="0"/>
    <x v="2"/>
    <x v="158"/>
  </r>
  <r>
    <x v="6"/>
    <s v="C25_522001"/>
    <s v="S020000"/>
    <x v="6"/>
    <s v="4500671000"/>
    <s v=""/>
    <s v="2052232064"/>
    <s v="10"/>
    <d v="2020-04-28T00:00:00"/>
    <s v="51"/>
    <s v="Commandes d'achat"/>
    <x v="2"/>
    <s v="Réduction"/>
    <n v="-4416500"/>
    <n v="0"/>
    <s v="616410"/>
    <s v="COVID-19-PVC handschoenen"/>
    <s v="200008175"/>
    <s v=""/>
    <s v=""/>
    <s v="3000000224785641"/>
    <s v="0"/>
    <x v="2"/>
    <x v="159"/>
  </r>
  <r>
    <x v="6"/>
    <s v="C25_522001"/>
    <s v="S020000"/>
    <x v="6"/>
    <s v="4500671003"/>
    <s v=""/>
    <s v="2052232065"/>
    <s v="10"/>
    <d v="2020-04-28T00:00:00"/>
    <s v="51"/>
    <s v="Commandes d'achat"/>
    <x v="2"/>
    <s v="Réduction"/>
    <n v="-21258.49"/>
    <n v="0"/>
    <s v="616410"/>
    <s v="COVID-19-nitril &amp; latex handschoenen"/>
    <s v="200008147"/>
    <s v=""/>
    <s v=""/>
    <s v="3000000224785962"/>
    <s v="0"/>
    <x v="2"/>
    <x v="160"/>
  </r>
  <r>
    <x v="6"/>
    <s v="C25_522001"/>
    <s v="S020000"/>
    <x v="6"/>
    <s v="4500671026"/>
    <s v=""/>
    <s v="2052232068"/>
    <s v="10"/>
    <d v="2020-04-28T00:00:00"/>
    <s v="51"/>
    <s v="Commandes d'achat"/>
    <x v="2"/>
    <s v="Réduction"/>
    <n v="-1045871.73"/>
    <n v="0"/>
    <s v="616410"/>
    <s v="COVID-19-chirurgische schorten"/>
    <s v="100050732"/>
    <s v=""/>
    <s v=""/>
    <s v="3000000224790117"/>
    <s v="0"/>
    <x v="2"/>
    <x v="163"/>
  </r>
  <r>
    <x v="6"/>
    <s v="C25_522001"/>
    <s v="S020000"/>
    <x v="6"/>
    <s v="4500671026"/>
    <s v=""/>
    <s v="2052232068"/>
    <s v="10"/>
    <d v="2020-04-28T00:00:00"/>
    <s v="51"/>
    <s v="Commandes d'achat"/>
    <x v="5"/>
    <s v="Ajustement par pièce suivante"/>
    <n v="770.44"/>
    <n v="0"/>
    <s v="616410"/>
    <s v="COVID-19-chirurgische schorten"/>
    <s v="100050732"/>
    <s v=""/>
    <s v=""/>
    <s v="3000000224790117"/>
    <s v="0"/>
    <x v="2"/>
    <x v="163"/>
  </r>
  <r>
    <x v="6"/>
    <s v="C25_522001"/>
    <s v="S020000"/>
    <x v="6"/>
    <s v="4500671660"/>
    <s v=""/>
    <s v="2052232088"/>
    <s v="10"/>
    <d v="2020-04-28T00:00:00"/>
    <s v="51"/>
    <s v="Commandes d'achat"/>
    <x v="1"/>
    <s v="Modification"/>
    <n v="-257943.81"/>
    <n v="0"/>
    <s v="616410"/>
    <s v="COVID-19-ICU ventilator"/>
    <s v="100000368"/>
    <s v=""/>
    <s v=""/>
    <s v="3000000224763154"/>
    <s v="0"/>
    <x v="6"/>
    <x v="195"/>
  </r>
  <r>
    <x v="6"/>
    <s v="C25_522001"/>
    <s v="S020000"/>
    <x v="6"/>
    <s v="4500671660"/>
    <s v=""/>
    <s v="2052232088"/>
    <s v="10"/>
    <d v="2020-04-28T00:00:00"/>
    <s v="51"/>
    <s v="Commandes d'achat"/>
    <x v="1"/>
    <s v="Modification"/>
    <n v="257943.81"/>
    <n v="0"/>
    <s v="616410"/>
    <s v="COVID-19-ICU ventilator"/>
    <s v="100000368"/>
    <s v=""/>
    <s v=""/>
    <s v="3000000224781000"/>
    <s v="0"/>
    <x v="6"/>
    <x v="195"/>
  </r>
  <r>
    <x v="6"/>
    <s v="C25_522001"/>
    <s v="S020000"/>
    <x v="6"/>
    <s v="4500671695"/>
    <s v=""/>
    <s v="2052232090"/>
    <s v="10"/>
    <d v="2020-04-28T00:00:00"/>
    <s v="51"/>
    <s v="Commandes d'achat"/>
    <x v="0"/>
    <s v="Original"/>
    <n v="10900"/>
    <n v="0"/>
    <s v="610110"/>
    <s v="COVID-19 TASKFORCE 2020094"/>
    <s v="100050764"/>
    <s v=""/>
    <s v=""/>
    <s v="3000000224747026"/>
    <s v="0"/>
    <x v="7"/>
    <x v="198"/>
  </r>
  <r>
    <x v="6"/>
    <s v="C25_522001"/>
    <s v="S020000"/>
    <x v="6"/>
    <s v="4500671695"/>
    <s v=""/>
    <s v="2052232090"/>
    <s v="20"/>
    <d v="2020-04-28T00:00:00"/>
    <s v="51"/>
    <s v="Commandes d'achat"/>
    <x v="0"/>
    <s v="Original"/>
    <n v="12450.9"/>
    <n v="0"/>
    <s v="610110"/>
    <s v="COVID-19 TASKFORCE 2020095"/>
    <s v="100050764"/>
    <s v=""/>
    <s v=""/>
    <s v="3000000224747026"/>
    <s v="0"/>
    <x v="7"/>
    <x v="199"/>
  </r>
  <r>
    <x v="6"/>
    <s v="C25_522001"/>
    <s v="S020000"/>
    <x v="6"/>
    <s v="4500671696"/>
    <s v=""/>
    <s v="2052232091"/>
    <s v="10"/>
    <d v="2020-04-28T00:00:00"/>
    <s v="51"/>
    <s v="Commandes d'achat"/>
    <x v="0"/>
    <s v="Original"/>
    <n v="21780"/>
    <n v="0"/>
    <s v="610110"/>
    <s v="COVID-19 TASKFORCE -112020"/>
    <s v="100005516"/>
    <s v=""/>
    <s v=""/>
    <s v="3000000224747291"/>
    <s v="0"/>
    <x v="7"/>
    <x v="200"/>
  </r>
  <r>
    <x v="6"/>
    <s v="C25_522001"/>
    <s v="S020000"/>
    <x v="6"/>
    <s v="4500671698"/>
    <s v=""/>
    <s v="2052232092"/>
    <s v="10"/>
    <d v="2020-04-28T00:00:00"/>
    <s v="51"/>
    <s v="Commandes d'achat"/>
    <x v="0"/>
    <s v="Original"/>
    <n v="3267"/>
    <n v="0"/>
    <s v="610110"/>
    <s v="COVID-19 TASKFORCE-F2000001"/>
    <s v="400191994"/>
    <s v=""/>
    <s v=""/>
    <s v="3000000224747558"/>
    <s v="0"/>
    <x v="7"/>
    <x v="201"/>
  </r>
  <r>
    <x v="6"/>
    <s v="C25_522001"/>
    <s v="S020000"/>
    <x v="6"/>
    <s v="4500671698"/>
    <s v=""/>
    <s v="2052232092"/>
    <s v="20"/>
    <d v="2020-04-28T00:00:00"/>
    <s v="51"/>
    <s v="Commandes d'achat"/>
    <x v="0"/>
    <s v="Original"/>
    <n v="16335"/>
    <n v="0"/>
    <s v="610110"/>
    <s v="COVID-19 TASKFORCE-F2000003"/>
    <s v="400191994"/>
    <s v=""/>
    <s v=""/>
    <s v="3000000224747558"/>
    <s v="0"/>
    <x v="7"/>
    <x v="202"/>
  </r>
  <r>
    <x v="6"/>
    <s v="C25_522001"/>
    <s v="S020000"/>
    <x v="6"/>
    <s v="4500671699"/>
    <s v=""/>
    <s v="2052232093"/>
    <s v="10"/>
    <d v="2020-04-28T00:00:00"/>
    <s v="51"/>
    <s v="Commandes d'achat"/>
    <x v="0"/>
    <s v="Original"/>
    <n v="3158"/>
    <n v="0"/>
    <s v="610110"/>
    <s v="COVID-19 TASKFORCE-PROC2020/007"/>
    <s v="100050765"/>
    <s v=""/>
    <s v=""/>
    <s v="3000000224748034"/>
    <s v="0"/>
    <x v="7"/>
    <x v="203"/>
  </r>
  <r>
    <x v="6"/>
    <s v="C25_522001"/>
    <s v="S020000"/>
    <x v="6"/>
    <s v="4500671701"/>
    <s v=""/>
    <s v="2052232094"/>
    <s v="10"/>
    <d v="2020-04-28T00:00:00"/>
    <s v="51"/>
    <s v="Commandes d'achat"/>
    <x v="0"/>
    <s v="Original"/>
    <n v="4356"/>
    <n v="0"/>
    <s v="610110"/>
    <s v="COVID-19 TASKFORCE-20216"/>
    <s v="100050768"/>
    <s v=""/>
    <s v=""/>
    <s v="3000000224748342"/>
    <s v="0"/>
    <x v="7"/>
    <x v="204"/>
  </r>
  <r>
    <x v="6"/>
    <s v="C25_522001"/>
    <s v="S020000"/>
    <x v="6"/>
    <s v="4500671742"/>
    <s v=""/>
    <s v="2052232095"/>
    <s v="10"/>
    <d v="2020-04-28T00:00:00"/>
    <s v="51"/>
    <s v="Commandes d'achat"/>
    <x v="0"/>
    <s v="Original"/>
    <n v="332750"/>
    <n v="0"/>
    <s v="611410"/>
    <s v="COVID-19-Rocuronium Bromide"/>
    <s v="200008191"/>
    <s v=""/>
    <s v=""/>
    <s v="3000000224778122"/>
    <s v="0"/>
    <x v="5"/>
    <x v="205"/>
  </r>
  <r>
    <x v="6"/>
    <s v="C25_522001"/>
    <s v="S020000"/>
    <x v="6"/>
    <s v="4500671757"/>
    <s v=""/>
    <s v="2052232096"/>
    <s v="10"/>
    <d v="2020-04-28T00:00:00"/>
    <s v="51"/>
    <s v="Commandes d'achat"/>
    <x v="0"/>
    <s v="Original"/>
    <n v="42388499.82"/>
    <n v="0"/>
    <s v="616410"/>
    <s v="COVID-19-beschermende kleding"/>
    <s v="500026503"/>
    <s v=""/>
    <s v=""/>
    <s v="3000000224778668"/>
    <s v="0"/>
    <x v="2"/>
    <x v="206"/>
  </r>
  <r>
    <x v="6"/>
    <s v="C25_522001"/>
    <s v="S020000"/>
    <x v="6"/>
    <s v="4500671771"/>
    <s v=""/>
    <s v="2052232097"/>
    <s v="10"/>
    <d v="2020-04-28T00:00:00"/>
    <s v="51"/>
    <s v="Commandes d'achat"/>
    <x v="0"/>
    <s v="Original"/>
    <n v="95400"/>
    <n v="0"/>
    <s v="616410"/>
    <s v="COVID-19-Clonidine"/>
    <s v="200008174"/>
    <s v=""/>
    <s v=""/>
    <s v="3000000224779591"/>
    <s v="0"/>
    <x v="5"/>
    <x v="207"/>
  </r>
  <r>
    <x v="6"/>
    <s v="C25_522001"/>
    <s v="S020000"/>
    <x v="6"/>
    <s v="4500671780"/>
    <s v=""/>
    <s v="2052232098"/>
    <s v="10"/>
    <d v="2020-04-28T00:00:00"/>
    <s v="51"/>
    <s v="Commandes d'achat"/>
    <x v="0"/>
    <s v="Original"/>
    <n v="179902.8"/>
    <n v="0"/>
    <s v="616410"/>
    <s v="COVID-19-3ml Saline tubes"/>
    <s v="100001431"/>
    <s v=""/>
    <s v=""/>
    <s v="3000000224780088"/>
    <s v="0"/>
    <x v="3"/>
    <x v="208"/>
  </r>
  <r>
    <x v="6"/>
    <s v="C25_522001"/>
    <s v="S020000"/>
    <x v="6"/>
    <s v="4500671791"/>
    <s v=""/>
    <s v="2052232099"/>
    <s v="10"/>
    <d v="2020-04-28T00:00:00"/>
    <s v="51"/>
    <s v="Commandes d'achat"/>
    <x v="0"/>
    <s v="Original"/>
    <n v="29750000"/>
    <n v="0"/>
    <s v="616410"/>
    <s v="COVID-19-beschermschorten"/>
    <s v="500026475"/>
    <s v=""/>
    <s v=""/>
    <s v="3000000224780368"/>
    <s v="0"/>
    <x v="2"/>
    <x v="209"/>
  </r>
  <r>
    <x v="5"/>
    <s v="C25_012030"/>
    <s v="S040000"/>
    <x v="11"/>
    <s v="4500671812"/>
    <s v=""/>
    <s v="2021222084"/>
    <s v="10"/>
    <d v="2020-04-28T00:00:00"/>
    <s v="51"/>
    <s v="Commandes d'achat"/>
    <x v="0"/>
    <s v="Original"/>
    <n v="45.34"/>
    <n v="0"/>
    <s v="615510"/>
    <s v="U/UTP Cat 6 kabel ivoor 20 m"/>
    <s v="100030558"/>
    <s v=""/>
    <s v=""/>
    <s v="3000000224787554"/>
    <s v="0"/>
    <x v="2"/>
    <x v="210"/>
  </r>
  <r>
    <x v="5"/>
    <s v="C25_012030"/>
    <s v="S040000"/>
    <x v="11"/>
    <s v="4500671812"/>
    <s v=""/>
    <s v="2021222084"/>
    <s v="20"/>
    <d v="2020-04-28T00:00:00"/>
    <s v="51"/>
    <s v="Commandes d'achat"/>
    <x v="0"/>
    <s v="Original"/>
    <n v="39.869999999999997"/>
    <n v="0"/>
    <s v="615510"/>
    <s v="U/UTP Cat 6 kabel ivoor 10 m"/>
    <s v="100030558"/>
    <s v=""/>
    <s v=""/>
    <s v="3000000224787554"/>
    <s v="0"/>
    <x v="2"/>
    <x v="211"/>
  </r>
  <r>
    <x v="5"/>
    <s v="C25_012030"/>
    <s v="S040000"/>
    <x v="11"/>
    <s v="4500671812"/>
    <s v=""/>
    <s v="2021222084"/>
    <s v="30"/>
    <d v="2020-04-28T00:00:00"/>
    <s v="51"/>
    <s v="Commandes d'achat"/>
    <x v="0"/>
    <s v="Original"/>
    <n v="44.29"/>
    <n v="0"/>
    <s v="615510"/>
    <s v="U/UTP Cat 6 kabel ivoor 5 m"/>
    <s v="100030558"/>
    <s v=""/>
    <s v=""/>
    <s v="3000000224787554"/>
    <s v="0"/>
    <x v="2"/>
    <x v="212"/>
  </r>
  <r>
    <x v="6"/>
    <s v="C25_522001"/>
    <s v="S020000"/>
    <x v="6"/>
    <s v="4500671841"/>
    <s v=""/>
    <s v="2052232100"/>
    <s v="10"/>
    <d v="2020-04-28T00:00:00"/>
    <s v="51"/>
    <s v="Commandes d'achat"/>
    <x v="0"/>
    <s v="Original"/>
    <n v="1.21"/>
    <n v="0"/>
    <s v="616410"/>
    <s v="COVID-19-protective gown / beschermingsj"/>
    <s v="200008158"/>
    <s v=""/>
    <s v=""/>
    <s v="3000000224782588"/>
    <s v="0"/>
    <x v="2"/>
    <x v="213"/>
  </r>
  <r>
    <x v="6"/>
    <s v="C25_522001"/>
    <s v="S020000"/>
    <x v="6"/>
    <s v="4500671841"/>
    <s v=""/>
    <s v="2052232100"/>
    <s v="10"/>
    <d v="2020-04-28T00:00:00"/>
    <s v="51"/>
    <s v="Commandes d'achat"/>
    <x v="1"/>
    <s v="Modification"/>
    <n v="5517598.79"/>
    <n v="0"/>
    <s v="616410"/>
    <s v="COVID-19-protective gown / beschermingsj"/>
    <s v="200008158"/>
    <s v=""/>
    <s v=""/>
    <s v="3000000224786202"/>
    <s v="0"/>
    <x v="2"/>
    <x v="213"/>
  </r>
  <r>
    <x v="6"/>
    <s v="C25_522001"/>
    <s v="S020000"/>
    <x v="6"/>
    <s v="4500671847"/>
    <s v=""/>
    <s v="2052232101"/>
    <s v="10"/>
    <d v="2020-04-28T00:00:00"/>
    <s v="51"/>
    <s v="Commandes d'achat"/>
    <x v="0"/>
    <s v="Original"/>
    <n v="155820"/>
    <n v="0"/>
    <s v="616410"/>
    <s v="COVID-19-Dexmedetomidine 100 μg/ml, ampo"/>
    <s v="200008193"/>
    <s v=""/>
    <s v=""/>
    <s v="3000000224782739"/>
    <s v="0"/>
    <x v="5"/>
    <x v="214"/>
  </r>
  <r>
    <x v="6"/>
    <s v="C25_522001"/>
    <s v="S020000"/>
    <x v="6"/>
    <s v="4500669566"/>
    <s v=""/>
    <s v="2052232054"/>
    <s v="10"/>
    <d v="2020-04-28T00:00:00"/>
    <s v="51"/>
    <s v="Commandes d'achat"/>
    <x v="2"/>
    <s v="Réduction"/>
    <n v="-450483"/>
    <n v="0"/>
    <s v="616410"/>
    <s v="COVID-19-ZKG9501 maskers"/>
    <s v="100050634"/>
    <s v=""/>
    <s v=""/>
    <s v="3000000224780521"/>
    <s v="0"/>
    <x v="2"/>
    <x v="130"/>
  </r>
  <r>
    <x v="6"/>
    <s v="C25_522001"/>
    <s v="S020000"/>
    <x v="6"/>
    <s v="4500669483"/>
    <s v=""/>
    <s v="2052232047"/>
    <s v="10"/>
    <d v="2020-04-29T00:00:00"/>
    <s v="51"/>
    <s v="Commandes d'achat"/>
    <x v="2"/>
    <s v="Réduction"/>
    <n v="-93944.4"/>
    <n v="0"/>
    <s v="616410"/>
    <s v="COVID-19-Nitril handschoenen"/>
    <s v="100050634"/>
    <s v=""/>
    <s v=""/>
    <s v="3000000224833447"/>
    <s v="0"/>
    <x v="2"/>
    <x v="128"/>
  </r>
  <r>
    <x v="6"/>
    <s v="C25_522001"/>
    <s v="S020000"/>
    <x v="6"/>
    <s v="4500669483"/>
    <s v=""/>
    <s v="2052232047"/>
    <s v="10"/>
    <d v="2020-04-29T00:00:00"/>
    <s v="51"/>
    <s v="Commandes d'achat"/>
    <x v="2"/>
    <s v="Réduction"/>
    <n v="-77381.8"/>
    <n v="0"/>
    <s v="616410"/>
    <s v="COVID-19-Nitril handschoenen"/>
    <s v="100050634"/>
    <s v=""/>
    <s v=""/>
    <s v="3000000224846944"/>
    <s v="0"/>
    <x v="2"/>
    <x v="128"/>
  </r>
  <r>
    <x v="6"/>
    <s v="C25_522001"/>
    <s v="S020000"/>
    <x v="6"/>
    <s v="4500669065"/>
    <s v=""/>
    <s v="2052232035"/>
    <s v="10"/>
    <d v="2020-04-29T00:00:00"/>
    <s v="51"/>
    <s v="Commandes d'achat"/>
    <x v="2"/>
    <s v="Réduction"/>
    <n v="-1597200"/>
    <n v="0"/>
    <s v="616410"/>
    <s v="COVID-19- chirurgische maskers"/>
    <s v="100015920"/>
    <s v=""/>
    <s v=""/>
    <s v="3000000224855667"/>
    <s v="0"/>
    <x v="2"/>
    <x v="109"/>
  </r>
  <r>
    <x v="6"/>
    <s v="C25_522001"/>
    <s v="S020000"/>
    <x v="6"/>
    <s v="4500669065"/>
    <s v=""/>
    <s v="2052232035"/>
    <s v="10"/>
    <d v="2020-04-29T00:00:00"/>
    <s v="51"/>
    <s v="Commandes d'achat"/>
    <x v="2"/>
    <s v="Réduction"/>
    <n v="-559020"/>
    <n v="0"/>
    <s v="616410"/>
    <s v="COVID-19- chirurgische maskers"/>
    <s v="100015920"/>
    <s v=""/>
    <s v=""/>
    <s v="3000000224854524"/>
    <s v="0"/>
    <x v="2"/>
    <x v="109"/>
  </r>
  <r>
    <x v="4"/>
    <s v="C25_02106G"/>
    <s v="S010000"/>
    <x v="4"/>
    <s v="4500671466"/>
    <s v=""/>
    <s v="2000000029"/>
    <s v="10"/>
    <d v="2020-04-29T00:00:00"/>
    <s v="51"/>
    <s v="Commandes d'achat"/>
    <x v="2"/>
    <s v="Réduction"/>
    <n v="-1919.75"/>
    <n v="0"/>
    <s v="610210"/>
    <s v="Vertaalopdrachten april 2020"/>
    <s v="600000646"/>
    <s v=""/>
    <s v=""/>
    <s v="3000000224803964"/>
    <s v="0"/>
    <x v="3"/>
    <x v="174"/>
  </r>
  <r>
    <x v="6"/>
    <s v="C25_522001"/>
    <s v="S020000"/>
    <x v="6"/>
    <s v="4500671674"/>
    <s v=""/>
    <s v="2052232089"/>
    <s v="10"/>
    <d v="2020-04-29T00:00:00"/>
    <s v="51"/>
    <s v="Commandes d'achat"/>
    <x v="2"/>
    <s v="Réduction"/>
    <n v="-998250"/>
    <n v="0"/>
    <s v="616410"/>
    <s v="COVID-19-swabs"/>
    <s v="100050734"/>
    <s v=""/>
    <s v=""/>
    <s v="3000000224868114"/>
    <s v="0"/>
    <x v="3"/>
    <x v="196"/>
  </r>
  <r>
    <x v="6"/>
    <s v="C25_522001"/>
    <s v="S020000"/>
    <x v="6"/>
    <s v="4500672010"/>
    <s v=""/>
    <s v="2052232102"/>
    <s v="10"/>
    <d v="2020-04-29T00:00:00"/>
    <s v="51"/>
    <s v="Commandes d'achat"/>
    <x v="0"/>
    <s v="Original"/>
    <n v="1718790"/>
    <n v="0"/>
    <s v="616410"/>
    <s v="COVID-19-Atracurium &amp; cisatracurium"/>
    <s v="100019662"/>
    <s v=""/>
    <s v=""/>
    <s v="3000000224855623"/>
    <s v="0"/>
    <x v="5"/>
    <x v="215"/>
  </r>
  <r>
    <x v="6"/>
    <s v="C25_522001"/>
    <s v="S020000"/>
    <x v="6"/>
    <s v="4500672044"/>
    <s v=""/>
    <s v="2052232103"/>
    <s v="10"/>
    <d v="2020-04-29T00:00:00"/>
    <s v="51"/>
    <s v="Commandes d'achat"/>
    <x v="0"/>
    <s v="Original"/>
    <n v="383235.27"/>
    <n v="0"/>
    <s v="616410"/>
    <s v="COVID-19-Rocuronium bromide"/>
    <s v="200008188"/>
    <s v=""/>
    <s v=""/>
    <s v="3000000224857523"/>
    <s v="0"/>
    <x v="5"/>
    <x v="216"/>
  </r>
  <r>
    <x v="6"/>
    <s v="C25_522001"/>
    <s v="S020000"/>
    <x v="6"/>
    <s v="4500672067"/>
    <s v=""/>
    <s v="2052232104"/>
    <s v="10"/>
    <d v="2020-04-29T00:00:00"/>
    <s v="51"/>
    <s v="Commandes d'achat"/>
    <x v="0"/>
    <s v="Original"/>
    <n v="413717.02"/>
    <n v="0"/>
    <s v="616410"/>
    <s v="COVID-19-nitril handschoenen"/>
    <s v="500026543"/>
    <s v=""/>
    <s v=""/>
    <s v="3000000224859282"/>
    <s v="0"/>
    <x v="2"/>
    <x v="217"/>
  </r>
  <r>
    <x v="6"/>
    <s v="C25_522001"/>
    <s v="S020000"/>
    <x v="6"/>
    <s v="4500672084"/>
    <s v=""/>
    <s v="2052232105"/>
    <s v="10"/>
    <d v="2020-04-29T00:00:00"/>
    <s v="51"/>
    <s v="Commandes d'achat"/>
    <x v="1"/>
    <s v="Modification"/>
    <n v="-55625.41"/>
    <n v="0"/>
    <s v="616410"/>
    <s v="COVID-19-Moxifloxacine"/>
    <s v="200008179"/>
    <s v=""/>
    <s v=""/>
    <s v="3000000224864274"/>
    <s v="0"/>
    <x v="5"/>
    <x v="218"/>
  </r>
  <r>
    <x v="6"/>
    <s v="C25_522001"/>
    <s v="S020000"/>
    <x v="6"/>
    <s v="4500672084"/>
    <s v=""/>
    <s v="2052232105"/>
    <s v="10"/>
    <d v="2020-04-29T00:00:00"/>
    <s v="51"/>
    <s v="Commandes d'achat"/>
    <x v="0"/>
    <s v="Original"/>
    <n v="96884"/>
    <n v="0"/>
    <s v="616410"/>
    <s v="COVID-19-Moxifloxacine"/>
    <s v="200008179"/>
    <s v=""/>
    <s v=""/>
    <s v="3000000224862800"/>
    <s v="0"/>
    <x v="5"/>
    <x v="218"/>
  </r>
  <r>
    <x v="6"/>
    <s v="C25_522001"/>
    <s v="S020000"/>
    <x v="6"/>
    <s v="4500672084"/>
    <s v=""/>
    <s v="2052232105"/>
    <s v="10"/>
    <d v="2020-04-29T00:00:00"/>
    <s v="51"/>
    <s v="Commandes d'achat"/>
    <x v="1"/>
    <s v="Modification"/>
    <n v="-2335.39"/>
    <n v="0"/>
    <s v="616410"/>
    <s v="COVID-19-Moxifloxacine"/>
    <s v="200008179"/>
    <s v=""/>
    <s v=""/>
    <s v="3000000224865567"/>
    <s v="0"/>
    <x v="5"/>
    <x v="218"/>
  </r>
  <r>
    <x v="6"/>
    <s v="C25_522001"/>
    <s v="S020000"/>
    <x v="6"/>
    <s v="4500672094"/>
    <s v=""/>
    <s v="2052232106"/>
    <s v="10"/>
    <d v="2020-04-29T00:00:00"/>
    <s v="51"/>
    <s v="Commandes d'achat"/>
    <x v="0"/>
    <s v="Original"/>
    <n v="8649.6"/>
    <n v="0"/>
    <s v="616410"/>
    <s v="COVID-19-Propofol"/>
    <s v="100025259"/>
    <s v=""/>
    <s v=""/>
    <s v="3000000224865565"/>
    <s v="0"/>
    <x v="5"/>
    <x v="219"/>
  </r>
  <r>
    <x v="6"/>
    <s v="C25_522001"/>
    <s v="S020000"/>
    <x v="6"/>
    <s v="4500672097"/>
    <s v=""/>
    <s v="2052232107"/>
    <s v="10"/>
    <d v="2020-04-29T00:00:00"/>
    <s v="51"/>
    <s v="Commandes d'achat"/>
    <x v="0"/>
    <s v="Original"/>
    <n v="1128627.5"/>
    <n v="0"/>
    <s v="616410"/>
    <s v="COVID-19-herbruikbare schorten"/>
    <s v="100050728"/>
    <s v=""/>
    <s v=""/>
    <s v="3000000224866266"/>
    <s v="0"/>
    <x v="2"/>
    <x v="220"/>
  </r>
  <r>
    <x v="6"/>
    <s v="C25_522001"/>
    <s v="S020000"/>
    <x v="6"/>
    <s v="4500669566"/>
    <s v=""/>
    <s v="2052232054"/>
    <s v="10"/>
    <d v="2020-04-29T00:00:00"/>
    <s v="51"/>
    <s v="Commandes d'achat"/>
    <x v="2"/>
    <s v="Réduction"/>
    <n v="-185493"/>
    <n v="0"/>
    <s v="616410"/>
    <s v="COVID-19-ZKG9501 maskers"/>
    <s v="100050634"/>
    <s v=""/>
    <s v=""/>
    <s v="3000000224845794"/>
    <s v="0"/>
    <x v="2"/>
    <x v="130"/>
  </r>
  <r>
    <x v="6"/>
    <s v="C25_522001"/>
    <s v="S020000"/>
    <x v="6"/>
    <s v="4500669065"/>
    <s v=""/>
    <s v="2052232035"/>
    <s v="10"/>
    <d v="2020-04-30T00:00:00"/>
    <s v="51"/>
    <s v="Commandes d'achat"/>
    <x v="2"/>
    <s v="Réduction"/>
    <n v="-798600"/>
    <n v="0"/>
    <s v="616410"/>
    <s v="COVID-19- chirurgische maskers"/>
    <s v="100015920"/>
    <s v=""/>
    <s v=""/>
    <s v="3000000224921573"/>
    <s v="0"/>
    <x v="2"/>
    <x v="109"/>
  </r>
  <r>
    <x v="12"/>
    <s v="C25_213000"/>
    <s v="S010000"/>
    <x v="16"/>
    <s v="4500672115"/>
    <s v=""/>
    <s v="20AK290402"/>
    <s v="10"/>
    <d v="2020-04-30T00:00:00"/>
    <s v="51"/>
    <s v="Commandes d'achat"/>
    <x v="0"/>
    <s v="Original"/>
    <n v="4604.26"/>
    <n v="0"/>
    <s v="610110"/>
    <s v="FACTURE N° 190113"/>
    <s v="500025596"/>
    <s v=""/>
    <s v=""/>
    <s v="3000000224911182"/>
    <s v="0"/>
    <x v="2"/>
    <x v="221"/>
  </r>
  <r>
    <x v="12"/>
    <s v="C25_213000"/>
    <s v="S010000"/>
    <x v="16"/>
    <s v="4500672115"/>
    <s v=""/>
    <s v="20AK290402"/>
    <s v="20"/>
    <d v="2020-04-30T00:00:00"/>
    <s v="51"/>
    <s v="Commandes d'achat"/>
    <x v="0"/>
    <s v="Original"/>
    <n v="8319.74"/>
    <n v="0"/>
    <s v="610110"/>
    <s v="FACTURE N° 190109"/>
    <s v="500025596"/>
    <s v=""/>
    <s v=""/>
    <s v="3000000224911182"/>
    <s v="0"/>
    <x v="2"/>
    <x v="222"/>
  </r>
  <r>
    <x v="6"/>
    <s v="C25_522001"/>
    <s v="S020000"/>
    <x v="6"/>
    <s v="4500672164"/>
    <s v=""/>
    <s v="2052232109"/>
    <s v="10"/>
    <d v="2020-04-30T00:00:00"/>
    <s v="51"/>
    <s v="Commandes d'achat"/>
    <x v="0"/>
    <s v="Original"/>
    <n v="46957.68"/>
    <n v="0"/>
    <s v="616410"/>
    <s v="COVID-19-Lege tubes"/>
    <s v="100001431"/>
    <s v=""/>
    <s v=""/>
    <s v="3000000224885154"/>
    <s v="0"/>
    <x v="3"/>
    <x v="223"/>
  </r>
  <r>
    <x v="6"/>
    <s v="C25_522001"/>
    <s v="S020000"/>
    <x v="6"/>
    <s v="4500672172"/>
    <s v=""/>
    <s v="2052232111"/>
    <s v="10"/>
    <d v="2020-04-30T00:00:00"/>
    <s v="51"/>
    <s v="Commandes d'achat"/>
    <x v="0"/>
    <s v="Original"/>
    <n v="51845.78"/>
    <n v="0"/>
    <s v="616410"/>
    <s v="COVID-19-productie medium/afvullen SWAPS"/>
    <s v="100050676"/>
    <s v=""/>
    <s v=""/>
    <s v="3000000224887344"/>
    <s v="0"/>
    <x v="3"/>
    <x v="224"/>
  </r>
  <r>
    <x v="6"/>
    <s v="C25_522001"/>
    <s v="S020000"/>
    <x v="6"/>
    <s v="4500672173"/>
    <s v=""/>
    <s v="2052232112"/>
    <s v="10"/>
    <d v="2020-04-30T00:00:00"/>
    <s v="51"/>
    <s v="Commandes d'achat"/>
    <x v="0"/>
    <s v="Original"/>
    <n v="260452.5"/>
    <n v="0"/>
    <s v="616410"/>
    <s v="COVID-19-herbruikbare schorten"/>
    <s v="100050728"/>
    <s v=""/>
    <s v=""/>
    <s v="3000000224887791"/>
    <s v="0"/>
    <x v="2"/>
    <x v="225"/>
  </r>
  <r>
    <x v="6"/>
    <s v="C25_522001"/>
    <s v="S020000"/>
    <x v="6"/>
    <s v="4500672217"/>
    <s v=""/>
    <s v="2052232113"/>
    <s v="10"/>
    <d v="2020-04-30T00:00:00"/>
    <s v="51"/>
    <s v="Commandes d'achat"/>
    <x v="0"/>
    <s v="Original"/>
    <n v="141267.5"/>
    <n v="0"/>
    <s v="616410"/>
    <s v="COVID-19-gezichtsbeschermers (Face Shiel"/>
    <s v="100050770"/>
    <s v=""/>
    <s v=""/>
    <s v="3000000224911824"/>
    <s v="0"/>
    <x v="2"/>
    <x v="226"/>
  </r>
  <r>
    <x v="6"/>
    <s v="C25_522001"/>
    <s v="S020000"/>
    <x v="6"/>
    <s v="4500672227"/>
    <s v=""/>
    <s v="2052232114"/>
    <s v="10"/>
    <d v="2020-04-30T00:00:00"/>
    <s v="51"/>
    <s v="Commandes d'achat"/>
    <x v="0"/>
    <s v="Original"/>
    <n v="96884"/>
    <n v="0"/>
    <s v="616410"/>
    <s v="COVID-19-Moxifloxacine"/>
    <s v="200008181"/>
    <s v=""/>
    <s v=""/>
    <s v="3000000224912098"/>
    <s v="0"/>
    <x v="5"/>
    <x v="227"/>
  </r>
  <r>
    <x v="6"/>
    <s v="C25_522001"/>
    <s v="S020000"/>
    <x v="6"/>
    <s v="4500672229"/>
    <s v=""/>
    <s v="2052232115"/>
    <s v="10"/>
    <d v="2020-04-30T00:00:00"/>
    <s v="51"/>
    <s v="Commandes d'achat"/>
    <x v="0"/>
    <s v="Original"/>
    <n v="66622.490000000005"/>
    <n v="0"/>
    <s v="616410"/>
    <s v="COVID-19-Dormicum® (midazolam"/>
    <s v="200008198"/>
    <s v=""/>
    <s v=""/>
    <s v="3000000224912247"/>
    <s v="0"/>
    <x v="5"/>
    <x v="228"/>
  </r>
  <r>
    <x v="6"/>
    <s v="C25_522001"/>
    <s v="S020000"/>
    <x v="6"/>
    <s v="4500672239"/>
    <s v=""/>
    <s v="2052232116"/>
    <s v="10"/>
    <d v="2020-04-30T00:00:00"/>
    <s v="51"/>
    <s v="Commandes d'achat"/>
    <x v="1"/>
    <s v="Modification"/>
    <n v="2523.67"/>
    <n v="0"/>
    <s v="616410"/>
    <s v="COVID-19-ECG Elektroden"/>
    <s v="100047374"/>
    <s v=""/>
    <s v=""/>
    <s v="3000000224914768"/>
    <s v="0"/>
    <x v="6"/>
    <x v="229"/>
  </r>
  <r>
    <x v="6"/>
    <s v="C25_522001"/>
    <s v="S020000"/>
    <x v="6"/>
    <s v="4500672239"/>
    <s v=""/>
    <s v="2052232116"/>
    <s v="10"/>
    <d v="2020-04-30T00:00:00"/>
    <s v="51"/>
    <s v="Commandes d'achat"/>
    <x v="0"/>
    <s v="Original"/>
    <n v="1"/>
    <n v="0"/>
    <s v="616410"/>
    <s v="COVID-19-ECG Elektroden"/>
    <s v="100047374"/>
    <s v=""/>
    <s v=""/>
    <s v="3000000224914763"/>
    <s v="0"/>
    <x v="6"/>
    <x v="229"/>
  </r>
  <r>
    <x v="4"/>
    <s v="C25_02106G"/>
    <s v="S010000"/>
    <x v="4"/>
    <s v="4500672244"/>
    <s v=""/>
    <s v="2040122362"/>
    <s v="10"/>
    <d v="2020-04-30T00:00:00"/>
    <s v="51"/>
    <s v="Commandes d'achat"/>
    <x v="1"/>
    <s v="Modification"/>
    <n v="709.8"/>
    <n v="0"/>
    <s v="613210"/>
    <s v="Covid_19: Alcoholgel 500ml"/>
    <s v="100000849"/>
    <s v=""/>
    <s v=""/>
    <s v="3000000224915164"/>
    <s v="0"/>
    <x v="2"/>
    <x v="230"/>
  </r>
  <r>
    <x v="4"/>
    <s v="C25_02106G"/>
    <s v="S010000"/>
    <x v="4"/>
    <s v="4500672244"/>
    <s v=""/>
    <s v="2040122362"/>
    <s v="10"/>
    <d v="2020-04-30T00:00:00"/>
    <s v="51"/>
    <s v="Commandes d'achat"/>
    <x v="0"/>
    <s v="Original"/>
    <n v="3380"/>
    <n v="0"/>
    <s v="613210"/>
    <s v="Covid_19: Alcoholgel 500ml"/>
    <s v="100000849"/>
    <s v=""/>
    <s v=""/>
    <s v="3000000224914957"/>
    <s v="0"/>
    <x v="2"/>
    <x v="230"/>
  </r>
  <r>
    <x v="4"/>
    <s v="C25_02106G"/>
    <s v="S010000"/>
    <x v="4"/>
    <s v="4500672260"/>
    <s v=""/>
    <s v="2040122363"/>
    <s v="10"/>
    <d v="2020-04-30T00:00:00"/>
    <s v="51"/>
    <s v="Commandes d'achat"/>
    <x v="0"/>
    <s v="Original"/>
    <n v="689.7"/>
    <n v="0"/>
    <s v="613210"/>
    <s v="COVID_19: Afzetlint 1x rol FR/NL"/>
    <s v="100001080"/>
    <s v=""/>
    <s v=""/>
    <s v="3000000224915508"/>
    <s v="0"/>
    <x v="2"/>
    <x v="231"/>
  </r>
  <r>
    <x v="4"/>
    <s v="C25_02106G"/>
    <s v="S010000"/>
    <x v="4"/>
    <s v="4500672260"/>
    <s v=""/>
    <s v="2040122363"/>
    <s v="20"/>
    <d v="2020-04-30T00:00:00"/>
    <s v="51"/>
    <s v="Commandes d'achat"/>
    <x v="0"/>
    <s v="Original"/>
    <n v="556.6"/>
    <n v="0"/>
    <s v="613210"/>
    <s v="COVID_19: Infostaander - Inclusief"/>
    <s v="100001080"/>
    <s v=""/>
    <s v=""/>
    <s v="3000000224915508"/>
    <s v="0"/>
    <x v="2"/>
    <x v="232"/>
  </r>
  <r>
    <x v="4"/>
    <s v="C25_02106G"/>
    <s v="S010000"/>
    <x v="4"/>
    <s v="4500672260"/>
    <s v=""/>
    <s v="2040122363"/>
    <s v="30"/>
    <d v="2020-04-30T00:00:00"/>
    <s v="51"/>
    <s v="Commandes d'achat"/>
    <x v="0"/>
    <s v="Original"/>
    <n v="363"/>
    <n v="0"/>
    <s v="613210"/>
    <s v="COVID_19: Vloerstickers Mondmaskers"/>
    <s v="100001080"/>
    <s v=""/>
    <s v=""/>
    <s v="3000000224915508"/>
    <s v="0"/>
    <x v="2"/>
    <x v="233"/>
  </r>
  <r>
    <x v="4"/>
    <s v="C25_02106G"/>
    <s v="S010000"/>
    <x v="4"/>
    <s v="4500672260"/>
    <s v=""/>
    <s v="2040122363"/>
    <s v="40"/>
    <d v="2020-04-30T00:00:00"/>
    <s v="51"/>
    <s v="Commandes d'achat"/>
    <x v="0"/>
    <s v="Original"/>
    <n v="363"/>
    <n v="0"/>
    <s v="613210"/>
    <s v="COVID_19: Vloerstickers Handen wassen"/>
    <s v="100001080"/>
    <s v=""/>
    <s v=""/>
    <s v="3000000224915508"/>
    <s v="0"/>
    <x v="2"/>
    <x v="234"/>
  </r>
  <r>
    <x v="4"/>
    <s v="C25_02106G"/>
    <s v="S010000"/>
    <x v="4"/>
    <s v="4500672260"/>
    <s v=""/>
    <s v="2040122363"/>
    <s v="50"/>
    <d v="2020-04-30T00:00:00"/>
    <s v="51"/>
    <s v="Commandes d'achat"/>
    <x v="0"/>
    <s v="Original"/>
    <n v="1089"/>
    <n v="0"/>
    <s v="613210"/>
    <s v="COVID_19: Vloerstickers 1,5m afstand"/>
    <s v="100001080"/>
    <s v=""/>
    <s v=""/>
    <s v="3000000224915508"/>
    <s v="0"/>
    <x v="2"/>
    <x v="235"/>
  </r>
  <r>
    <x v="4"/>
    <s v="C25_02106G"/>
    <s v="S010000"/>
    <x v="4"/>
    <s v="4500672260"/>
    <s v=""/>
    <s v="2040122363"/>
    <s v="60"/>
    <d v="2020-04-30T00:00:00"/>
    <s v="51"/>
    <s v="Commandes d'achat"/>
    <x v="0"/>
    <s v="Original"/>
    <n v="363"/>
    <n v="0"/>
    <s v="613210"/>
    <s v="COVID_19: Vloerstickers Blauwe pijl"/>
    <s v="100001080"/>
    <s v=""/>
    <s v=""/>
    <s v="3000000224915508"/>
    <s v="0"/>
    <x v="2"/>
    <x v="236"/>
  </r>
  <r>
    <x v="4"/>
    <s v="C25_02106G"/>
    <s v="S010000"/>
    <x v="4"/>
    <s v="4500672260"/>
    <s v=""/>
    <s v="2040122363"/>
    <s v="70"/>
    <d v="2020-04-30T00:00:00"/>
    <s v="51"/>
    <s v="Commandes d'achat"/>
    <x v="0"/>
    <s v="Original"/>
    <n v="363"/>
    <n v="0"/>
    <s v="613210"/>
    <s v="COVID_19: Vloerstickers Verbod"/>
    <s v="100001080"/>
    <s v=""/>
    <s v=""/>
    <s v="3000000224915508"/>
    <s v="0"/>
    <x v="2"/>
    <x v="237"/>
  </r>
  <r>
    <x v="4"/>
    <s v="C25_02106G"/>
    <s v="S010000"/>
    <x v="4"/>
    <s v="4500672260"/>
    <s v=""/>
    <s v="2040122363"/>
    <s v="80"/>
    <d v="2020-04-30T00:00:00"/>
    <s v="51"/>
    <s v="Commandes d'achat"/>
    <x v="0"/>
    <s v="Original"/>
    <n v="726"/>
    <n v="0"/>
    <s v="613210"/>
    <s v="COVID_19: Vloerstickers Voetstappen"/>
    <s v="100001080"/>
    <s v=""/>
    <s v=""/>
    <s v="3000000224915508"/>
    <s v="0"/>
    <x v="2"/>
    <x v="238"/>
  </r>
  <r>
    <x v="4"/>
    <s v="C25_02106G"/>
    <s v="S010000"/>
    <x v="4"/>
    <s v="4500672260"/>
    <s v=""/>
    <s v="2040122363"/>
    <s v="90"/>
    <d v="2020-04-30T00:00:00"/>
    <s v="51"/>
    <s v="Commandes d'achat"/>
    <x v="0"/>
    <s v="Original"/>
    <n v="363"/>
    <n v="0"/>
    <s v="613210"/>
    <s v="COVID_19: Vloerstickers Max. 2 personen"/>
    <s v="100001080"/>
    <s v=""/>
    <s v=""/>
    <s v="3000000224915508"/>
    <s v="0"/>
    <x v="2"/>
    <x v="239"/>
  </r>
  <r>
    <x v="6"/>
    <s v="C25_522001"/>
    <s v="S020000"/>
    <x v="6"/>
    <s v="4500672268"/>
    <s v=""/>
    <s v="2052232117"/>
    <s v="10"/>
    <d v="2020-04-30T00:00:00"/>
    <s v="51"/>
    <s v="Commandes d'achat"/>
    <x v="0"/>
    <s v="Original"/>
    <n v="28979.5"/>
    <n v="0"/>
    <s v="616410"/>
    <s v="COVID-19-afvullen/etiketteren swabs"/>
    <s v="100001490"/>
    <s v=""/>
    <s v=""/>
    <s v="3000000224915937"/>
    <s v="0"/>
    <x v="3"/>
    <x v="240"/>
  </r>
  <r>
    <x v="6"/>
    <s v="C25_522001"/>
    <s v="S020000"/>
    <x v="6"/>
    <s v="4500672272"/>
    <s v=""/>
    <s v="2052232118"/>
    <s v="10"/>
    <d v="2020-04-30T00:00:00"/>
    <s v="51"/>
    <s v="Commandes d'achat"/>
    <x v="0"/>
    <s v="Original"/>
    <n v="5343"/>
    <n v="0"/>
    <s v="616410"/>
    <s v="COVID-19-Endtracheaal buizen"/>
    <s v="100047374"/>
    <s v=""/>
    <s v=""/>
    <s v="3000000224917363"/>
    <s v="0"/>
    <x v="6"/>
    <x v="241"/>
  </r>
  <r>
    <x v="6"/>
    <s v="C25_522001"/>
    <s v="S020000"/>
    <x v="6"/>
    <s v="4500672277"/>
    <s v=""/>
    <s v="2052232119"/>
    <s v="10"/>
    <d v="2020-04-30T00:00:00"/>
    <s v="51"/>
    <s v="Commandes d'achat"/>
    <x v="0"/>
    <s v="Original"/>
    <n v="81312"/>
    <n v="0"/>
    <s v="616410"/>
    <s v="COVID-19-HEPA Filter"/>
    <s v="100024685"/>
    <s v=""/>
    <s v=""/>
    <s v="3000000224919823"/>
    <s v="0"/>
    <x v="6"/>
    <x v="242"/>
  </r>
  <r>
    <x v="6"/>
    <s v="C25_522001"/>
    <s v="S020000"/>
    <x v="6"/>
    <s v="4500672304"/>
    <s v=""/>
    <s v="2052232120"/>
    <s v="10"/>
    <d v="2020-04-30T00:00:00"/>
    <s v="51"/>
    <s v="Commandes d'achat"/>
    <x v="0"/>
    <s v="Original"/>
    <n v="8639400"/>
    <n v="0"/>
    <s v="616410"/>
    <s v="COVID-19-LIAISON® SARS-CoV-2 S1/S2 IgG t"/>
    <s v="100000284"/>
    <s v=""/>
    <s v=""/>
    <s v="3000000224921889"/>
    <s v="0"/>
    <x v="3"/>
    <x v="243"/>
  </r>
  <r>
    <x v="6"/>
    <s v="C25_522001"/>
    <s v="S020000"/>
    <x v="6"/>
    <s v="4500672312"/>
    <s v=""/>
    <s v="2052232121"/>
    <s v="10"/>
    <d v="2020-04-30T00:00:00"/>
    <s v="51"/>
    <s v="Commandes d'achat"/>
    <x v="0"/>
    <s v="Original"/>
    <n v="3933.92"/>
    <n v="0"/>
    <s v="616410"/>
    <s v="COVID-19-Beademing circuit"/>
    <s v="100024685"/>
    <s v=""/>
    <s v=""/>
    <s v="3000000224922263"/>
    <s v="0"/>
    <x v="6"/>
    <x v="244"/>
  </r>
  <r>
    <x v="6"/>
    <s v="C25_522001"/>
    <s v="S020000"/>
    <x v="6"/>
    <s v="4500672318"/>
    <s v=""/>
    <s v="2052232122"/>
    <s v="10"/>
    <d v="2020-04-30T00:00:00"/>
    <s v="51"/>
    <s v="Commandes d'achat"/>
    <x v="0"/>
    <s v="Original"/>
    <n v="359128"/>
    <n v="0"/>
    <s v="616410"/>
    <s v="COVID-19-Propofol"/>
    <s v="100024688"/>
    <s v=""/>
    <s v=""/>
    <s v="3000000224922630"/>
    <s v="0"/>
    <x v="5"/>
    <x v="245"/>
  </r>
  <r>
    <x v="6"/>
    <s v="C25_522001"/>
    <s v="S020000"/>
    <x v="6"/>
    <s v="4500672327"/>
    <s v=""/>
    <s v="2052232123"/>
    <s v="10"/>
    <d v="2020-04-30T00:00:00"/>
    <s v="51"/>
    <s v="Commandes d'achat"/>
    <x v="0"/>
    <s v="Original"/>
    <n v="0.92"/>
    <n v="0"/>
    <s v="616410"/>
    <s v="COVID-19-N95 maskers"/>
    <s v="500026496"/>
    <s v=""/>
    <s v=""/>
    <s v="3000000224922991"/>
    <s v="0"/>
    <x v="2"/>
    <x v="246"/>
  </r>
  <r>
    <x v="6"/>
    <s v="C25_522001"/>
    <s v="S020000"/>
    <x v="6"/>
    <s v="4500672327"/>
    <s v=""/>
    <s v="2052232123"/>
    <s v="10"/>
    <d v="2020-04-30T00:00:00"/>
    <s v="51"/>
    <s v="Commandes d'achat"/>
    <x v="1"/>
    <s v="Modification"/>
    <n v="60874376.5"/>
    <n v="0"/>
    <s v="616410"/>
    <s v="COVID-19-N95 maskers"/>
    <s v="500026496"/>
    <s v=""/>
    <s v=""/>
    <s v="3000000224933135"/>
    <s v="0"/>
    <x v="2"/>
    <x v="246"/>
  </r>
  <r>
    <x v="6"/>
    <s v="C25_522001"/>
    <s v="S020000"/>
    <x v="6"/>
    <s v="4500672337"/>
    <s v=""/>
    <s v="2052232124"/>
    <s v="10"/>
    <d v="2020-04-30T00:00:00"/>
    <s v="51"/>
    <s v="Commandes d'achat"/>
    <x v="0"/>
    <s v="Original"/>
    <n v="364210"/>
    <n v="0"/>
    <s v="616410"/>
    <s v="COVID-19-Dexmedetomidine"/>
    <s v="200008180"/>
    <s v=""/>
    <s v=""/>
    <s v="3000000224933007"/>
    <s v="0"/>
    <x v="5"/>
    <x v="247"/>
  </r>
  <r>
    <x v="6"/>
    <s v="C25_522001"/>
    <s v="S020000"/>
    <x v="6"/>
    <s v="4500672341"/>
    <s v=""/>
    <s v="2052232125"/>
    <s v="10"/>
    <d v="2020-04-30T00:00:00"/>
    <s v="51"/>
    <s v="Commandes d'achat"/>
    <x v="0"/>
    <s v="Original"/>
    <n v="20000"/>
    <n v="0"/>
    <s v="610410"/>
    <s v="COVID-19-testen van mondmaskers"/>
    <s v="500022990"/>
    <s v=""/>
    <s v=""/>
    <s v="3000000224933234"/>
    <s v="0"/>
    <x v="2"/>
    <x v="248"/>
  </r>
  <r>
    <x v="6"/>
    <s v="C25_522001"/>
    <s v="S020000"/>
    <x v="6"/>
    <s v="4500672347"/>
    <s v=""/>
    <s v="2052232126"/>
    <s v="10"/>
    <d v="2020-04-30T00:00:00"/>
    <s v="51"/>
    <s v="Commandes d'achat"/>
    <x v="0"/>
    <s v="Original"/>
    <n v="41554.120000000003"/>
    <n v="0"/>
    <s v="616410"/>
    <s v="COVID-19-productie medium/afvullen swabs"/>
    <s v="100050676"/>
    <s v=""/>
    <s v=""/>
    <s v="3000000224933236"/>
    <s v="0"/>
    <x v="3"/>
    <x v="249"/>
  </r>
  <r>
    <x v="6"/>
    <s v="C25_522001"/>
    <s v="S020000"/>
    <x v="6"/>
    <s v="4500669566"/>
    <s v=""/>
    <s v="2052232054"/>
    <s v="10"/>
    <d v="2020-04-30T00:00:00"/>
    <s v="51"/>
    <s v="Commandes d'achat"/>
    <x v="2"/>
    <s v="Réduction"/>
    <n v="-211992"/>
    <n v="0"/>
    <s v="616410"/>
    <s v="COVID-19-ZKG9501 maskers"/>
    <s v="100050634"/>
    <s v=""/>
    <s v=""/>
    <s v="3000000224910791"/>
    <s v="0"/>
    <x v="2"/>
    <x v="130"/>
  </r>
  <r>
    <x v="6"/>
    <s v="C25_522001"/>
    <s v="S020000"/>
    <x v="6"/>
    <s v="4500669065"/>
    <s v=""/>
    <s v="2052232035"/>
    <s v="10"/>
    <d v="2020-05-02T00:00:00"/>
    <s v="51"/>
    <s v="Commandes d'achat"/>
    <x v="2"/>
    <s v="Réduction"/>
    <n v="-798600"/>
    <n v="0"/>
    <s v="616410"/>
    <s v="COVID-19- chirurgische maskers"/>
    <s v="100015920"/>
    <s v=""/>
    <s v=""/>
    <s v="3000000224945777"/>
    <s v="0"/>
    <x v="2"/>
    <x v="109"/>
  </r>
  <r>
    <x v="6"/>
    <s v="C25_522001"/>
    <s v="S020000"/>
    <x v="6"/>
    <s v="4500668797"/>
    <s v=""/>
    <s v="2052232020"/>
    <s v="30"/>
    <d v="2020-05-04T00:00:00"/>
    <s v="51"/>
    <s v="Commandes d'achat"/>
    <x v="0"/>
    <s v="Original"/>
    <n v="189222"/>
    <n v="0"/>
    <s v="613310"/>
    <s v="COVID-19-Air freight - kledij"/>
    <s v="100050656"/>
    <s v=""/>
    <s v=""/>
    <s v="3000000224998806"/>
    <s v="0"/>
    <x v="2"/>
    <x v="250"/>
  </r>
  <r>
    <x v="6"/>
    <s v="C25_522001"/>
    <s v="S020000"/>
    <x v="6"/>
    <s v="4500669352"/>
    <s v=""/>
    <s v="2052232042"/>
    <s v="10"/>
    <d v="2020-05-04T00:00:00"/>
    <s v="51"/>
    <s v="Commandes d'achat"/>
    <x v="2"/>
    <s v="Réduction"/>
    <n v="-7986"/>
    <n v="0"/>
    <s v="616410"/>
    <s v="COVID-19 Filling, labelling and packagin"/>
    <s v="100050677"/>
    <s v=""/>
    <s v=""/>
    <s v="3000000224975688"/>
    <s v="0"/>
    <x v="3"/>
    <x v="119"/>
  </r>
  <r>
    <x v="6"/>
    <s v="C25_522001"/>
    <s v="S020000"/>
    <x v="7"/>
    <s v="4500670643"/>
    <s v=""/>
    <s v="2021CSG008"/>
    <s v="10"/>
    <d v="2020-05-04T00:00:00"/>
    <s v="51"/>
    <s v="Commandes d'achat"/>
    <x v="2"/>
    <s v="Réduction"/>
    <n v="-167.52"/>
    <n v="0"/>
    <s v="611610"/>
    <s v="Catering Salle de crise"/>
    <s v="100050137"/>
    <s v=""/>
    <s v=""/>
    <s v="3000000224975873"/>
    <s v="0"/>
    <x v="1"/>
    <x v="139"/>
  </r>
  <r>
    <x v="6"/>
    <s v="C25_522001"/>
    <s v="S020000"/>
    <x v="7"/>
    <s v="4500670643"/>
    <s v=""/>
    <s v="2021CSG008"/>
    <s v="10"/>
    <d v="2020-05-04T00:00:00"/>
    <s v="51"/>
    <s v="Commandes d'achat"/>
    <x v="2"/>
    <s v="Réduction"/>
    <n v="-213.04"/>
    <n v="0"/>
    <s v="611610"/>
    <s v="Catering Salle de crise"/>
    <s v="100050137"/>
    <s v=""/>
    <s v=""/>
    <s v="3000000224975930"/>
    <s v="0"/>
    <x v="1"/>
    <x v="139"/>
  </r>
  <r>
    <x v="6"/>
    <s v="C25_522001"/>
    <s v="S020000"/>
    <x v="7"/>
    <s v="4500670643"/>
    <s v=""/>
    <s v="2021CSG008"/>
    <s v="10"/>
    <d v="2020-05-04T00:00:00"/>
    <s v="51"/>
    <s v="Commandes d'achat"/>
    <x v="2"/>
    <s v="Réduction"/>
    <n v="-167.52"/>
    <n v="0"/>
    <s v="611610"/>
    <s v="Catering Salle de crise"/>
    <s v="100050137"/>
    <s v=""/>
    <s v=""/>
    <s v="3000000224975887"/>
    <s v="0"/>
    <x v="1"/>
    <x v="139"/>
  </r>
  <r>
    <x v="6"/>
    <s v="C25_522001"/>
    <s v="S020000"/>
    <x v="7"/>
    <s v="4500670643"/>
    <s v=""/>
    <s v="2021CSG008"/>
    <s v="10"/>
    <d v="2020-05-04T00:00:00"/>
    <s v="51"/>
    <s v="Commandes d'achat"/>
    <x v="2"/>
    <s v="Réduction"/>
    <n v="-213.04"/>
    <n v="0"/>
    <s v="611610"/>
    <s v="Catering Salle de crise"/>
    <s v="100050137"/>
    <s v=""/>
    <s v=""/>
    <s v="3000000224975916"/>
    <s v="0"/>
    <x v="1"/>
    <x v="139"/>
  </r>
  <r>
    <x v="6"/>
    <s v="C25_522001"/>
    <s v="S020000"/>
    <x v="6"/>
    <s v="4500671557"/>
    <s v=""/>
    <s v="2052232078"/>
    <s v="10"/>
    <d v="2020-05-04T00:00:00"/>
    <s v="51"/>
    <s v="Commandes d'achat"/>
    <x v="2"/>
    <s v="Réduction"/>
    <n v="-22128.48"/>
    <n v="0"/>
    <s v="616410"/>
    <s v="COVID-19-afvullen en etiketteren van swa"/>
    <s v="100001490"/>
    <s v=""/>
    <s v=""/>
    <s v="3000000224998188"/>
    <s v="0"/>
    <x v="3"/>
    <x v="186"/>
  </r>
  <r>
    <x v="6"/>
    <s v="C25_522001"/>
    <s v="S020000"/>
    <x v="6"/>
    <s v="4500671699"/>
    <s v=""/>
    <s v="2052232093"/>
    <s v="10"/>
    <d v="2020-05-04T00:00:00"/>
    <s v="51"/>
    <s v="Commandes d'achat"/>
    <x v="1"/>
    <s v="Modification"/>
    <n v="0.1"/>
    <n v="0"/>
    <s v="610110"/>
    <s v="COVID-19 TASKFORCE-PROC2020/007"/>
    <s v="100050765"/>
    <s v=""/>
    <s v=""/>
    <s v="3000000224998231"/>
    <s v="0"/>
    <x v="7"/>
    <x v="203"/>
  </r>
  <r>
    <x v="6"/>
    <s v="C25_522001"/>
    <s v="S020000"/>
    <x v="6"/>
    <s v="4500672084"/>
    <s v=""/>
    <s v="2052232105"/>
    <s v="10"/>
    <d v="2020-05-04T00:00:00"/>
    <s v="51"/>
    <s v="Commandes d'achat"/>
    <x v="2"/>
    <s v="Réduction"/>
    <n v="-38923.199999999997"/>
    <n v="0"/>
    <s v="616410"/>
    <s v="COVID-19-Moxifloxacine"/>
    <s v="200008179"/>
    <s v=""/>
    <s v=""/>
    <s v="3000000224975649"/>
    <s v="0"/>
    <x v="5"/>
    <x v="218"/>
  </r>
  <r>
    <x v="4"/>
    <s v="C25_02106G"/>
    <s v="S010000"/>
    <x v="4"/>
    <s v="4500672244"/>
    <s v=""/>
    <s v="2040122362"/>
    <s v="10"/>
    <d v="2020-05-04T00:00:00"/>
    <s v="51"/>
    <s v="Commandes d'achat"/>
    <x v="2"/>
    <s v="Réduction"/>
    <n v="-4089.8"/>
    <n v="0"/>
    <s v="613210"/>
    <s v="Covid_19: Alcoholgel 500ml"/>
    <s v="100000849"/>
    <s v=""/>
    <s v=""/>
    <s v="3000000225313777"/>
    <s v="0"/>
    <x v="2"/>
    <x v="230"/>
  </r>
  <r>
    <x v="6"/>
    <s v="C25_522001"/>
    <s v="S020000"/>
    <x v="6"/>
    <s v="4500672337"/>
    <s v=""/>
    <s v="2052232124"/>
    <s v="10"/>
    <d v="2020-05-04T00:00:00"/>
    <s v="51"/>
    <s v="Commandes d'achat"/>
    <x v="1"/>
    <s v="Modification"/>
    <n v="-45150"/>
    <n v="0"/>
    <s v="616410"/>
    <s v="COVID-19-Dexmedetomidine"/>
    <s v="200008180"/>
    <s v=""/>
    <s v=""/>
    <s v="3000000224956904"/>
    <s v="0"/>
    <x v="5"/>
    <x v="247"/>
  </r>
  <r>
    <x v="6"/>
    <s v="C25_522001"/>
    <s v="S020000"/>
    <x v="6"/>
    <s v="4500672377"/>
    <s v=""/>
    <s v="2052232127"/>
    <s v="10"/>
    <d v="2020-05-04T00:00:00"/>
    <s v="51"/>
    <s v="Commandes d'achat"/>
    <x v="0"/>
    <s v="Original"/>
    <n v="66277.08"/>
    <n v="0"/>
    <s v="616410"/>
    <s v="COVID-19-Dipidolor, Fentanyl, Hypnomidat"/>
    <s v="100024695"/>
    <s v=""/>
    <s v=""/>
    <s v="3000000224956830"/>
    <s v="0"/>
    <x v="5"/>
    <x v="251"/>
  </r>
  <r>
    <x v="3"/>
    <s v="C25_210201"/>
    <s v="S010000"/>
    <x v="3"/>
    <s v="4500672407"/>
    <s v=""/>
    <s v="2021020001"/>
    <s v="10"/>
    <d v="2020-05-04T00:00:00"/>
    <s v="51"/>
    <s v="Commandes d'achat"/>
    <x v="0"/>
    <s v="Original"/>
    <n v="1217.3800000000001"/>
    <n v="0"/>
    <s v="615910"/>
    <s v="COVID-19-AWS service charges"/>
    <s v="300031177"/>
    <s v=""/>
    <s v=""/>
    <s v="3000000224974840"/>
    <s v="0"/>
    <x v="3"/>
    <x v="252"/>
  </r>
  <r>
    <x v="6"/>
    <s v="C25_522001"/>
    <s v="S020000"/>
    <x v="6"/>
    <s v="4500672428"/>
    <s v=""/>
    <s v="2052232128"/>
    <s v="10"/>
    <d v="2020-05-04T00:00:00"/>
    <s v="51"/>
    <s v="Commandes d'achat"/>
    <x v="0"/>
    <s v="Original"/>
    <n v="1332388.2"/>
    <n v="0"/>
    <s v="616410"/>
    <s v="COVID-19-Dexmedetomidine"/>
    <s v="100026151"/>
    <s v=""/>
    <s v=""/>
    <s v="3000000224976333"/>
    <s v="0"/>
    <x v="5"/>
    <x v="253"/>
  </r>
  <r>
    <x v="6"/>
    <s v="C25_522001"/>
    <s v="S020000"/>
    <x v="6"/>
    <s v="4500672447"/>
    <s v=""/>
    <s v="2052232130"/>
    <s v="10"/>
    <d v="2020-05-04T00:00:00"/>
    <s v="51"/>
    <s v="Commandes d'achat"/>
    <x v="0"/>
    <s v="Original"/>
    <n v="336457.8"/>
    <n v="0"/>
    <s v="610110"/>
    <s v="COVID-19-Covid-19 support"/>
    <s v="100002444"/>
    <s v=""/>
    <s v=""/>
    <s v="3000000224979215"/>
    <s v="0"/>
    <x v="7"/>
    <x v="254"/>
  </r>
  <r>
    <x v="6"/>
    <s v="C25_522001"/>
    <s v="S020000"/>
    <x v="6"/>
    <s v="4500672454"/>
    <s v=""/>
    <s v="2052232131"/>
    <s v="10"/>
    <d v="2020-05-04T00:00:00"/>
    <s v="51"/>
    <s v="Commandes d'achat"/>
    <x v="0"/>
    <s v="Original"/>
    <n v="12495.73"/>
    <n v="0"/>
    <s v="616410"/>
    <s v="COVID-19-Catheter Mount"/>
    <s v="100024685"/>
    <s v=""/>
    <s v=""/>
    <s v="3000000224979793"/>
    <s v="0"/>
    <x v="6"/>
    <x v="255"/>
  </r>
  <r>
    <x v="6"/>
    <s v="C25_522001"/>
    <s v="S020000"/>
    <x v="6"/>
    <s v="4500672541"/>
    <s v=""/>
    <s v="2052232021"/>
    <s v="10"/>
    <d v="2020-05-04T00:00:00"/>
    <s v="51"/>
    <s v="Commandes d'achat"/>
    <x v="1"/>
    <s v="Modification"/>
    <n v="13104"/>
    <n v="0"/>
    <s v="616410"/>
    <s v="COVID-19-Atracurium Besylaat API"/>
    <s v="200008184"/>
    <s v=""/>
    <s v=""/>
    <s v="3000000225000473"/>
    <s v="0"/>
    <x v="5"/>
    <x v="256"/>
  </r>
  <r>
    <x v="6"/>
    <s v="C25_522001"/>
    <s v="S020000"/>
    <x v="6"/>
    <s v="4500672541"/>
    <s v=""/>
    <s v="2052232021"/>
    <s v="10"/>
    <d v="2020-05-04T00:00:00"/>
    <s v="51"/>
    <s v="Commandes d'achat"/>
    <x v="0"/>
    <s v="Original"/>
    <n v="218400"/>
    <n v="0"/>
    <s v="616410"/>
    <s v="COVID-19-Atracurium Besylaat API"/>
    <s v="200008184"/>
    <s v=""/>
    <s v=""/>
    <s v="3000000225000287"/>
    <s v="0"/>
    <x v="5"/>
    <x v="256"/>
  </r>
  <r>
    <x v="6"/>
    <s v="C25_522001"/>
    <s v="S020000"/>
    <x v="6"/>
    <s v="4500672548"/>
    <s v=""/>
    <s v="2052232136"/>
    <s v="10"/>
    <d v="2020-05-04T00:00:00"/>
    <s v="51"/>
    <s v="Commandes d'achat"/>
    <x v="0"/>
    <s v="Original"/>
    <n v="651350.4"/>
    <n v="0"/>
    <s v="616410"/>
    <s v="COVID-19-schorten zorgpersoneel"/>
    <s v="100005097"/>
    <s v=""/>
    <s v=""/>
    <s v="3000000225003258"/>
    <s v="0"/>
    <x v="2"/>
    <x v="257"/>
  </r>
  <r>
    <x v="6"/>
    <s v="C25_522001"/>
    <s v="S020000"/>
    <x v="6"/>
    <s v="4500672548"/>
    <s v=""/>
    <s v="2052232136"/>
    <s v="10"/>
    <d v="2020-05-04T00:00:00"/>
    <s v="51"/>
    <s v="Commandes d'achat"/>
    <x v="1"/>
    <s v="Modification"/>
    <n v="300000"/>
    <n v="0"/>
    <s v="616410"/>
    <s v="COVID-19-schorten zorgpersoneel"/>
    <s v="100005097"/>
    <s v=""/>
    <s v=""/>
    <s v="3000000225003352"/>
    <s v="0"/>
    <x v="2"/>
    <x v="257"/>
  </r>
  <r>
    <x v="6"/>
    <s v="C25_522001"/>
    <s v="S020000"/>
    <x v="6"/>
    <s v="4500672560"/>
    <s v=""/>
    <s v="2052232137"/>
    <s v="10"/>
    <d v="2020-05-04T00:00:00"/>
    <s v="51"/>
    <s v="Commandes d'achat"/>
    <x v="0"/>
    <s v="Original"/>
    <n v="6292"/>
    <n v="0"/>
    <s v="616410"/>
    <s v="COVID-19-afvullen van swab tubes"/>
    <s v="100050677"/>
    <s v=""/>
    <s v=""/>
    <s v="3000000225004373"/>
    <s v="0"/>
    <x v="3"/>
    <x v="258"/>
  </r>
  <r>
    <x v="5"/>
    <s v="C25_012040"/>
    <s v="S040000"/>
    <x v="11"/>
    <s v="4500671679"/>
    <s v=""/>
    <s v="2021222081"/>
    <s v="10"/>
    <d v="2020-05-05T00:00:00"/>
    <s v="51"/>
    <s v="Commandes d'achat"/>
    <x v="1"/>
    <s v="Modification"/>
    <n v="-29893.4"/>
    <n v="0"/>
    <s v="615910"/>
    <s v="BSM Consultancy Piet Olivier"/>
    <s v="500002616"/>
    <s v=""/>
    <s v=""/>
    <s v="3000000225078497"/>
    <s v="0"/>
    <x v="2"/>
    <x v="197"/>
  </r>
  <r>
    <x v="6"/>
    <s v="C25_522001"/>
    <s v="S020000"/>
    <x v="6"/>
    <s v="4500672750"/>
    <s v=""/>
    <s v="2052232138"/>
    <s v="10"/>
    <d v="2020-05-05T00:00:00"/>
    <s v="51"/>
    <s v="Commandes d'achat"/>
    <x v="0"/>
    <s v="Original"/>
    <n v="5017.68"/>
    <n v="0"/>
    <s v="616410"/>
    <s v="COVID-19-Sufenta"/>
    <s v="100024695"/>
    <s v=""/>
    <s v=""/>
    <s v="3000000225073273"/>
    <s v="0"/>
    <x v="5"/>
    <x v="259"/>
  </r>
  <r>
    <x v="6"/>
    <s v="C25_522001"/>
    <s v="S020000"/>
    <x v="6"/>
    <s v="4500672756"/>
    <s v=""/>
    <s v="2052232139"/>
    <s v="10"/>
    <d v="2020-05-05T00:00:00"/>
    <s v="51"/>
    <s v="Commandes d'achat"/>
    <x v="0"/>
    <s v="Original"/>
    <n v="50077.88"/>
    <n v="0"/>
    <s v="616410"/>
    <s v="COVID-19-Midazolam"/>
    <s v="100050725"/>
    <s v=""/>
    <s v=""/>
    <s v="3000000225073697"/>
    <s v="0"/>
    <x v="5"/>
    <x v="260"/>
  </r>
  <r>
    <x v="6"/>
    <s v="C25_522001"/>
    <s v="S020000"/>
    <x v="6"/>
    <s v="4500672767"/>
    <s v=""/>
    <s v="2052232140"/>
    <s v="10"/>
    <d v="2020-05-05T00:00:00"/>
    <s v="51"/>
    <s v="Commandes d'achat"/>
    <x v="0"/>
    <s v="Original"/>
    <n v="92500.9"/>
    <n v="0"/>
    <s v="616410"/>
    <s v="COVID-19-Moxifloxacine"/>
    <s v="200008201"/>
    <s v=""/>
    <s v=""/>
    <s v="3000000225074474"/>
    <s v="0"/>
    <x v="5"/>
    <x v="261"/>
  </r>
  <r>
    <x v="6"/>
    <s v="C25_522001"/>
    <s v="S020000"/>
    <x v="6"/>
    <s v="4500669494"/>
    <s v=""/>
    <s v="2052232049"/>
    <s v="10"/>
    <d v="2020-05-06T00:00:00"/>
    <s v="51"/>
    <s v="Commandes d'achat"/>
    <x v="2"/>
    <s v="Réduction"/>
    <n v="-366164.15"/>
    <n v="0"/>
    <s v="616410"/>
    <s v="COVID-19-Nitril handschoenen van 24cm la"/>
    <s v="100033059"/>
    <s v=""/>
    <s v=""/>
    <s v="3000000225136733"/>
    <s v="0"/>
    <x v="2"/>
    <x v="124"/>
  </r>
  <r>
    <x v="6"/>
    <s v="C25_522001"/>
    <s v="S020000"/>
    <x v="6"/>
    <s v="4500670938"/>
    <s v=""/>
    <s v="2052232058"/>
    <s v="10"/>
    <d v="2020-05-06T00:00:00"/>
    <s v="51"/>
    <s v="Commandes d'achat"/>
    <x v="2"/>
    <s v="Réduction"/>
    <n v="-114841.58"/>
    <n v="0"/>
    <s v="616410"/>
    <s v="COVID-19- Herbruikbare schorten"/>
    <s v="100005097"/>
    <s v=""/>
    <s v=""/>
    <s v="3000000225133919"/>
    <s v="0"/>
    <x v="2"/>
    <x v="153"/>
  </r>
  <r>
    <x v="6"/>
    <s v="C25_522001"/>
    <s v="S020000"/>
    <x v="6"/>
    <s v="4500670956"/>
    <s v=""/>
    <s v="2052232059"/>
    <s v="10"/>
    <d v="2020-05-06T00:00:00"/>
    <s v="51"/>
    <s v="Commandes d'achat"/>
    <x v="5"/>
    <s v="Ajustement par pièce suivante"/>
    <n v="2414.33"/>
    <n v="0"/>
    <s v="616410"/>
    <s v="COVID-19-nitril handschoenen"/>
    <s v="500026489"/>
    <s v=""/>
    <s v=""/>
    <s v="3000000225099524"/>
    <s v="0"/>
    <x v="2"/>
    <x v="154"/>
  </r>
  <r>
    <x v="6"/>
    <s v="C25_522001"/>
    <s v="S020000"/>
    <x v="6"/>
    <s v="4500670956"/>
    <s v=""/>
    <s v="2052232059"/>
    <s v="10"/>
    <d v="2020-05-06T00:00:00"/>
    <s v="51"/>
    <s v="Commandes d'achat"/>
    <x v="2"/>
    <s v="Réduction"/>
    <n v="-1049063.9099999999"/>
    <n v="0"/>
    <s v="616410"/>
    <s v="COVID-19-nitril handschoenen"/>
    <s v="500026489"/>
    <s v=""/>
    <s v=""/>
    <s v="3000000225099524"/>
    <s v="0"/>
    <x v="2"/>
    <x v="154"/>
  </r>
  <r>
    <x v="6"/>
    <s v="C25_522001"/>
    <s v="S020000"/>
    <x v="6"/>
    <s v="4500670970"/>
    <s v=""/>
    <s v="2052232061"/>
    <s v="10"/>
    <d v="2020-05-06T00:00:00"/>
    <s v="51"/>
    <s v="Commandes d'achat"/>
    <x v="2"/>
    <s v="Réduction"/>
    <n v="-825000"/>
    <n v="0"/>
    <s v="616410"/>
    <s v="COVID-19-nitril handschoenen"/>
    <s v="100050627"/>
    <s v=""/>
    <s v=""/>
    <s v="3000000225133724"/>
    <s v="0"/>
    <x v="2"/>
    <x v="156"/>
  </r>
  <r>
    <x v="6"/>
    <s v="C25_522001"/>
    <s v="S020000"/>
    <x v="6"/>
    <s v="4500670970"/>
    <s v=""/>
    <s v="2052232061"/>
    <s v="10"/>
    <d v="2020-05-06T00:00:00"/>
    <s v="51"/>
    <s v="Commandes d'achat"/>
    <x v="2"/>
    <s v="Réduction"/>
    <n v="-825000"/>
    <n v="0"/>
    <s v="616410"/>
    <s v="COVID-19-nitril handschoenen"/>
    <s v="100050627"/>
    <s v=""/>
    <s v=""/>
    <s v="3000000225138490"/>
    <s v="0"/>
    <x v="2"/>
    <x v="156"/>
  </r>
  <r>
    <x v="6"/>
    <s v="C25_522001"/>
    <s v="S020000"/>
    <x v="6"/>
    <s v="4500671548"/>
    <s v=""/>
    <s v="2052232077"/>
    <s v="10"/>
    <d v="2020-05-06T00:00:00"/>
    <s v="51"/>
    <s v="Commandes d'achat"/>
    <x v="2"/>
    <s v="Réduction"/>
    <n v="-18536.84"/>
    <n v="0"/>
    <s v="616410"/>
    <s v="COVID-19-HME Filter"/>
    <s v="100024685"/>
    <s v=""/>
    <s v=""/>
    <s v="3000000225136795"/>
    <s v="0"/>
    <x v="2"/>
    <x v="185"/>
  </r>
  <r>
    <x v="6"/>
    <s v="C25_522001"/>
    <s v="S020000"/>
    <x v="6"/>
    <s v="4500671580"/>
    <s v=""/>
    <s v="2052232081"/>
    <s v="10"/>
    <d v="2020-05-06T00:00:00"/>
    <s v="51"/>
    <s v="Commandes d'achat"/>
    <x v="2"/>
    <s v="Réduction"/>
    <n v="-36209.25"/>
    <n v="0"/>
    <s v="616410"/>
    <s v="COVID-19-gelaatschermen met hoofdband"/>
    <s v="100021117"/>
    <s v=""/>
    <s v=""/>
    <s v="3000000225133727"/>
    <s v="0"/>
    <x v="2"/>
    <x v="189"/>
  </r>
  <r>
    <x v="6"/>
    <s v="C25_522001"/>
    <s v="S020000"/>
    <x v="6"/>
    <s v="4500671580"/>
    <s v=""/>
    <s v="2052232081"/>
    <s v="10"/>
    <d v="2020-05-06T00:00:00"/>
    <s v="51"/>
    <s v="Commandes d'achat"/>
    <x v="2"/>
    <s v="Réduction"/>
    <n v="-36209.25"/>
    <n v="0"/>
    <s v="616410"/>
    <s v="COVID-19-gelaatschermen met hoofdband"/>
    <s v="100021117"/>
    <s v=""/>
    <s v=""/>
    <s v="3000000225133933"/>
    <s v="0"/>
    <x v="2"/>
    <x v="189"/>
  </r>
  <r>
    <x v="6"/>
    <s v="C25_522001"/>
    <s v="S020000"/>
    <x v="6"/>
    <s v="4500671586"/>
    <s v=""/>
    <s v="2052232082"/>
    <s v="10"/>
    <d v="2020-05-06T00:00:00"/>
    <s v="51"/>
    <s v="Commandes d'achat"/>
    <x v="2"/>
    <s v="Réduction"/>
    <n v="-221361.02"/>
    <n v="0"/>
    <s v="616410"/>
    <s v="COVID-19-Fentanlyl, Hypnomidate, Rapifen"/>
    <s v="100024695"/>
    <s v=""/>
    <s v=""/>
    <s v="3000000225136778"/>
    <s v="0"/>
    <x v="5"/>
    <x v="190"/>
  </r>
  <r>
    <x v="6"/>
    <s v="C25_522001"/>
    <s v="S020000"/>
    <x v="6"/>
    <s v="4500672010"/>
    <s v=""/>
    <s v="2052232102"/>
    <s v="10"/>
    <d v="2020-05-06T00:00:00"/>
    <s v="51"/>
    <s v="Commandes d'achat"/>
    <x v="2"/>
    <s v="Réduction"/>
    <n v="-1718790"/>
    <n v="0"/>
    <s v="616410"/>
    <s v="COVID-19-Atracurium &amp; cisatracurium"/>
    <s v="100019662"/>
    <s v=""/>
    <s v=""/>
    <s v="3000000225136751"/>
    <s v="0"/>
    <x v="5"/>
    <x v="215"/>
  </r>
  <r>
    <x v="6"/>
    <s v="C25_522001"/>
    <s v="S020000"/>
    <x v="6"/>
    <s v="4500672312"/>
    <s v=""/>
    <s v="2052232121"/>
    <s v="10"/>
    <d v="2020-05-06T00:00:00"/>
    <s v="51"/>
    <s v="Commandes d'achat"/>
    <x v="2"/>
    <s v="Réduction"/>
    <n v="-3933.79"/>
    <n v="0"/>
    <s v="616410"/>
    <s v="COVID-19-Beademing circuit"/>
    <s v="100024685"/>
    <s v=""/>
    <s v=""/>
    <s v="3000000225136754"/>
    <s v="0"/>
    <x v="6"/>
    <x v="244"/>
  </r>
  <r>
    <x v="6"/>
    <s v="C25_522001"/>
    <s v="S020000"/>
    <x v="6"/>
    <s v="4500672337"/>
    <s v=""/>
    <s v="2052232124"/>
    <s v="10"/>
    <d v="2020-05-06T00:00:00"/>
    <s v="51"/>
    <s v="Commandes d'achat"/>
    <x v="2"/>
    <s v="Réduction"/>
    <n v="-319060"/>
    <n v="0"/>
    <s v="616410"/>
    <s v="COVID-19-Dexmedetomidine"/>
    <s v="200008180"/>
    <s v=""/>
    <s v=""/>
    <s v="3000000225136784"/>
    <s v="0"/>
    <x v="5"/>
    <x v="247"/>
  </r>
  <r>
    <x v="3"/>
    <s v="C25_210201"/>
    <s v="S010000"/>
    <x v="3"/>
    <s v="4500672407"/>
    <s v=""/>
    <s v="2021020001"/>
    <s v="10"/>
    <d v="2020-05-06T00:00:00"/>
    <s v="51"/>
    <s v="Commandes d'achat"/>
    <x v="2"/>
    <s v="Réduction"/>
    <n v="-1217.3800000000001"/>
    <n v="0"/>
    <s v="615910"/>
    <s v="COVID-19-AWS service charges"/>
    <s v="300031177"/>
    <s v=""/>
    <s v=""/>
    <s v="3000000225098791"/>
    <s v="0"/>
    <x v="3"/>
    <x v="252"/>
  </r>
  <r>
    <x v="6"/>
    <s v="C25_522001"/>
    <s v="S020000"/>
    <x v="6"/>
    <s v="4500672560"/>
    <s v=""/>
    <s v="2052232137"/>
    <s v="10"/>
    <d v="2020-05-06T00:00:00"/>
    <s v="51"/>
    <s v="Commandes d'achat"/>
    <x v="2"/>
    <s v="Réduction"/>
    <n v="-6292"/>
    <n v="0"/>
    <s v="616410"/>
    <s v="COVID-19-afvullen van swab tubes"/>
    <s v="100050677"/>
    <s v=""/>
    <s v=""/>
    <s v="3000000225100981"/>
    <s v="0"/>
    <x v="3"/>
    <x v="258"/>
  </r>
  <r>
    <x v="6"/>
    <s v="C25_522001"/>
    <s v="S020000"/>
    <x v="6"/>
    <s v="4500672858"/>
    <s v=""/>
    <s v="2052232141"/>
    <s v="10"/>
    <d v="2020-05-06T00:00:00"/>
    <s v="51"/>
    <s v="Commandes d'achat"/>
    <x v="0"/>
    <s v="Original"/>
    <n v="4850000"/>
    <n v="0"/>
    <s v="616410"/>
    <s v="COVID-19-beschermende kleding"/>
    <s v="100050656"/>
    <s v=""/>
    <s v=""/>
    <s v="3000000225117278"/>
    <s v="0"/>
    <x v="2"/>
    <x v="262"/>
  </r>
  <r>
    <x v="6"/>
    <s v="C25_522001"/>
    <s v="S020000"/>
    <x v="6"/>
    <s v="4500672909"/>
    <s v=""/>
    <s v="2052232142"/>
    <s v="10"/>
    <d v="2020-05-06T00:00:00"/>
    <s v="51"/>
    <s v="Commandes d'achat"/>
    <x v="0"/>
    <s v="Original"/>
    <n v="3630000"/>
    <n v="0"/>
    <s v="616410"/>
    <s v="COVID-19- mondmaskers FFP2 standaard"/>
    <s v="100050627"/>
    <s v=""/>
    <s v=""/>
    <s v="3000000225132311"/>
    <s v="0"/>
    <x v="2"/>
    <x v="263"/>
  </r>
  <r>
    <x v="4"/>
    <s v="C25_02106G"/>
    <s v="S010000"/>
    <x v="4"/>
    <s v="4500672949"/>
    <s v=""/>
    <s v="2040122364"/>
    <s v="10"/>
    <d v="2020-05-06T00:00:00"/>
    <s v="51"/>
    <s v="Commandes d'achat"/>
    <x v="0"/>
    <s v="Original"/>
    <n v="241.52"/>
    <n v="0"/>
    <s v="613210"/>
    <s v="COVID_19: markeertape"/>
    <s v="100001654"/>
    <s v=""/>
    <s v=""/>
    <s v="3000000225134994"/>
    <s v="0"/>
    <x v="2"/>
    <x v="264"/>
  </r>
  <r>
    <x v="4"/>
    <s v="C25_02106G"/>
    <s v="S010000"/>
    <x v="4"/>
    <s v="4500672949"/>
    <s v=""/>
    <s v="2040122364"/>
    <s v="20"/>
    <d v="2020-05-06T00:00:00"/>
    <s v="51"/>
    <s v="Commandes d'achat"/>
    <x v="0"/>
    <s v="Original"/>
    <n v="2964.5"/>
    <n v="0"/>
    <s v="613210"/>
    <s v="COVID_19: Plexiglas (Balieschermen)"/>
    <s v="100001654"/>
    <s v=""/>
    <s v=""/>
    <s v="3000000225135173"/>
    <s v="0"/>
    <x v="2"/>
    <x v="265"/>
  </r>
  <r>
    <x v="6"/>
    <s v="C25_522001"/>
    <s v="S020000"/>
    <x v="6"/>
    <s v="4500672955"/>
    <s v=""/>
    <s v="2052232143"/>
    <s v="10"/>
    <d v="2020-05-06T00:00:00"/>
    <s v="51"/>
    <s v="Commandes d'achat"/>
    <x v="0"/>
    <s v="Original"/>
    <n v="85701"/>
    <n v="0"/>
    <s v="616410"/>
    <s v="COVID-19-Azithromycine 500 mg"/>
    <s v="100050725"/>
    <s v=""/>
    <s v=""/>
    <s v="3000000225135133"/>
    <s v="0"/>
    <x v="5"/>
    <x v="266"/>
  </r>
  <r>
    <x v="6"/>
    <s v="C25_522001"/>
    <s v="S020000"/>
    <x v="6"/>
    <s v="4500672971"/>
    <s v=""/>
    <s v="2052232144"/>
    <s v="10"/>
    <d v="2020-05-06T00:00:00"/>
    <s v="51"/>
    <s v="Commandes d'achat"/>
    <x v="0"/>
    <s v="Original"/>
    <n v="7210.5"/>
    <n v="0"/>
    <s v="613310"/>
    <s v="COVID-19-transportkosten voor detection"/>
    <s v="200008151"/>
    <s v=""/>
    <s v=""/>
    <s v="3000000225135891"/>
    <s v="0"/>
    <x v="3"/>
    <x v="267"/>
  </r>
  <r>
    <x v="6"/>
    <s v="C25_522001"/>
    <s v="S020000"/>
    <x v="6"/>
    <s v="4500668503"/>
    <s v=""/>
    <s v="2052232010"/>
    <s v="10"/>
    <d v="2020-05-07T00:00:00"/>
    <s v="51"/>
    <s v="Commandes d'achat"/>
    <x v="2"/>
    <s v="Réduction"/>
    <n v="111930"/>
    <n v="0"/>
    <s v="616410"/>
    <s v="COVID_19 - kn95 maskers chinese markerin"/>
    <s v="100050634"/>
    <s v=""/>
    <s v=""/>
    <s v="3000000225227131"/>
    <s v="0"/>
    <x v="2"/>
    <x v="70"/>
  </r>
  <r>
    <x v="6"/>
    <s v="C25_522001"/>
    <s v="S020000"/>
    <x v="6"/>
    <s v="4500669065"/>
    <s v=""/>
    <s v="2052232035"/>
    <s v="10"/>
    <d v="2020-05-07T00:00:00"/>
    <s v="51"/>
    <s v="Commandes d'achat"/>
    <x v="2"/>
    <s v="Réduction"/>
    <n v="-1399200"/>
    <n v="0"/>
    <s v="616410"/>
    <s v="COVID-19- chirurgische maskers"/>
    <s v="100015920"/>
    <s v=""/>
    <s v=""/>
    <s v="3000000225176150"/>
    <s v="0"/>
    <x v="2"/>
    <x v="109"/>
  </r>
  <r>
    <x v="6"/>
    <s v="C25_522001"/>
    <s v="S020000"/>
    <x v="6"/>
    <s v="4500670929"/>
    <s v=""/>
    <s v="2052232057"/>
    <s v="10"/>
    <d v="2020-05-07T00:00:00"/>
    <s v="51"/>
    <s v="Commandes d'achat"/>
    <x v="2"/>
    <s v="Réduction"/>
    <n v="-142277.60999999999"/>
    <n v="0"/>
    <s v="616410"/>
    <s v="COVID-19- schorten voor het zorgpersonee"/>
    <s v="100005097"/>
    <s v=""/>
    <s v=""/>
    <s v="3000000225241305"/>
    <s v="0"/>
    <x v="2"/>
    <x v="152"/>
  </r>
  <r>
    <x v="6"/>
    <s v="C25_522001"/>
    <s v="S020000"/>
    <x v="6"/>
    <s v="4500671247"/>
    <s v=""/>
    <s v="2052232070"/>
    <s v="10"/>
    <d v="2020-05-07T00:00:00"/>
    <s v="51"/>
    <s v="Commandes d'achat"/>
    <x v="2"/>
    <s v="Réduction"/>
    <n v="-11557971.689999999"/>
    <n v="0"/>
    <s v="616410"/>
    <s v="COVID-19-diverse medische artikelen"/>
    <s v="500026443"/>
    <s v=""/>
    <s v=""/>
    <s v="3000000225239395"/>
    <s v="0"/>
    <x v="2"/>
    <x v="166"/>
  </r>
  <r>
    <x v="6"/>
    <s v="C25_522001"/>
    <s v="S020000"/>
    <x v="6"/>
    <s v="4500671247"/>
    <s v=""/>
    <s v="2052232070"/>
    <s v="10"/>
    <d v="2020-05-07T00:00:00"/>
    <s v="51"/>
    <s v="Commandes d'achat"/>
    <x v="5"/>
    <s v="Ajustement par pièce suivante"/>
    <n v="63815.07"/>
    <n v="0"/>
    <s v="616410"/>
    <s v="COVID-19-diverse medische artikelen"/>
    <s v="500026443"/>
    <s v=""/>
    <s v=""/>
    <s v="3000000225239395"/>
    <s v="0"/>
    <x v="2"/>
    <x v="166"/>
  </r>
  <r>
    <x v="6"/>
    <s v="C25_522001"/>
    <s v="S020000"/>
    <x v="6"/>
    <s v="4500671570"/>
    <s v=""/>
    <s v="2052232080"/>
    <s v="10"/>
    <d v="2020-05-07T00:00:00"/>
    <s v="51"/>
    <s v="Commandes d'achat"/>
    <x v="2"/>
    <s v="Réduction"/>
    <n v="-519443.93"/>
    <n v="0"/>
    <s v="616410"/>
    <s v="COVID-19-chirurgische maskers"/>
    <s v="100050745"/>
    <s v=""/>
    <s v=""/>
    <s v="3000000225174987"/>
    <s v="0"/>
    <x v="2"/>
    <x v="188"/>
  </r>
  <r>
    <x v="6"/>
    <s v="C25_522001"/>
    <s v="S020000"/>
    <x v="6"/>
    <s v="4500671639"/>
    <s v=""/>
    <s v="2052232083"/>
    <s v="10"/>
    <d v="2020-05-07T00:00:00"/>
    <s v="51"/>
    <s v="Commandes d'achat"/>
    <x v="2"/>
    <s v="Réduction"/>
    <n v="-3193190"/>
    <n v="0"/>
    <s v="616410"/>
    <s v="COVID-19-nitril handschoenen"/>
    <s v="100019084"/>
    <s v=""/>
    <s v=""/>
    <s v="3000000225242148"/>
    <s v="0"/>
    <x v="2"/>
    <x v="191"/>
  </r>
  <r>
    <x v="6"/>
    <s v="C25_522001"/>
    <s v="S020000"/>
    <x v="6"/>
    <s v="4500671780"/>
    <s v=""/>
    <s v="2052232098"/>
    <s v="10"/>
    <d v="2020-05-07T00:00:00"/>
    <s v="51"/>
    <s v="Commandes d'achat"/>
    <x v="2"/>
    <s v="Réduction"/>
    <n v="-51400.800000000003"/>
    <n v="0"/>
    <s v="616410"/>
    <s v="COVID-19-3ml Saline tubes"/>
    <s v="100001431"/>
    <s v=""/>
    <s v=""/>
    <s v="3000000225175040"/>
    <s v="0"/>
    <x v="3"/>
    <x v="208"/>
  </r>
  <r>
    <x v="6"/>
    <s v="C25_522001"/>
    <s v="S020000"/>
    <x v="6"/>
    <s v="4500671780"/>
    <s v=""/>
    <s v="2052232098"/>
    <s v="10"/>
    <d v="2020-05-07T00:00:00"/>
    <s v="51"/>
    <s v="Commandes d'achat"/>
    <x v="2"/>
    <s v="Réduction"/>
    <n v="-51400.800000000003"/>
    <n v="0"/>
    <s v="616410"/>
    <s v="COVID-19-3ml Saline tubes"/>
    <s v="100001431"/>
    <s v=""/>
    <s v=""/>
    <s v="3000000225175043"/>
    <s v="0"/>
    <x v="3"/>
    <x v="208"/>
  </r>
  <r>
    <x v="6"/>
    <s v="C25_522001"/>
    <s v="S020000"/>
    <x v="6"/>
    <s v="4500671780"/>
    <s v=""/>
    <s v="2052232098"/>
    <s v="10"/>
    <d v="2020-05-07T00:00:00"/>
    <s v="51"/>
    <s v="Commandes d'achat"/>
    <x v="2"/>
    <s v="Réduction"/>
    <n v="-42775.92"/>
    <n v="0"/>
    <s v="616410"/>
    <s v="COVID-19-3ml Saline tubes"/>
    <s v="100001431"/>
    <s v=""/>
    <s v=""/>
    <s v="3000000225175033"/>
    <s v="0"/>
    <x v="3"/>
    <x v="208"/>
  </r>
  <r>
    <x v="5"/>
    <s v="C25_012030"/>
    <s v="S040000"/>
    <x v="11"/>
    <s v="4500671812"/>
    <s v=""/>
    <s v="2021222084"/>
    <s v="10"/>
    <d v="2020-05-07T00:00:00"/>
    <s v="51"/>
    <s v="Commandes d'achat"/>
    <x v="2"/>
    <s v="Réduction"/>
    <n v="-45.34"/>
    <n v="0"/>
    <s v="615510"/>
    <s v="U/UTP Cat 6 kabel ivoor 20 m"/>
    <s v="100030558"/>
    <s v=""/>
    <s v=""/>
    <s v="3000000225229237"/>
    <s v="0"/>
    <x v="2"/>
    <x v="210"/>
  </r>
  <r>
    <x v="5"/>
    <s v="C25_012030"/>
    <s v="S040000"/>
    <x v="11"/>
    <s v="4500671812"/>
    <s v=""/>
    <s v="2021222084"/>
    <s v="20"/>
    <d v="2020-05-07T00:00:00"/>
    <s v="51"/>
    <s v="Commandes d'achat"/>
    <x v="2"/>
    <s v="Réduction"/>
    <n v="-39.869999999999997"/>
    <n v="0"/>
    <s v="615510"/>
    <s v="U/UTP Cat 6 kabel ivoor 10 m"/>
    <s v="100030558"/>
    <s v=""/>
    <s v=""/>
    <s v="3000000225229237"/>
    <s v="0"/>
    <x v="2"/>
    <x v="211"/>
  </r>
  <r>
    <x v="5"/>
    <s v="C25_012030"/>
    <s v="S040000"/>
    <x v="11"/>
    <s v="4500671812"/>
    <s v=""/>
    <s v="2021222084"/>
    <s v="30"/>
    <d v="2020-05-07T00:00:00"/>
    <s v="51"/>
    <s v="Commandes d'achat"/>
    <x v="2"/>
    <s v="Réduction"/>
    <n v="-44.29"/>
    <n v="0"/>
    <s v="615510"/>
    <s v="U/UTP Cat 6 kabel ivoor 5 m"/>
    <s v="100030558"/>
    <s v=""/>
    <s v=""/>
    <s v="3000000225229237"/>
    <s v="0"/>
    <x v="2"/>
    <x v="212"/>
  </r>
  <r>
    <x v="6"/>
    <s v="C25_522001"/>
    <s v="S020000"/>
    <x v="6"/>
    <s v="4500672067"/>
    <s v=""/>
    <s v="2052232104"/>
    <s v="10"/>
    <d v="2020-05-07T00:00:00"/>
    <s v="51"/>
    <s v="Commandes d'achat"/>
    <x v="5"/>
    <s v="Ajustement par pièce suivante"/>
    <n v="2679.76"/>
    <n v="0"/>
    <s v="616410"/>
    <s v="COVID-19-nitril handschoenen"/>
    <s v="500026543"/>
    <s v=""/>
    <s v=""/>
    <s v="3000000225245663"/>
    <s v="0"/>
    <x v="2"/>
    <x v="217"/>
  </r>
  <r>
    <x v="6"/>
    <s v="C25_522001"/>
    <s v="S020000"/>
    <x v="6"/>
    <s v="4500672067"/>
    <s v=""/>
    <s v="2052232104"/>
    <s v="10"/>
    <d v="2020-05-07T00:00:00"/>
    <s v="51"/>
    <s v="Commandes d'achat"/>
    <x v="2"/>
    <s v="Réduction"/>
    <n v="-416396.78"/>
    <n v="0"/>
    <s v="616410"/>
    <s v="COVID-19-nitril handschoenen"/>
    <s v="500026543"/>
    <s v=""/>
    <s v=""/>
    <s v="3000000225245663"/>
    <s v="0"/>
    <x v="2"/>
    <x v="217"/>
  </r>
  <r>
    <x v="6"/>
    <s v="C25_522001"/>
    <s v="S020000"/>
    <x v="6"/>
    <s v="4500672217"/>
    <s v=""/>
    <s v="2052232113"/>
    <s v="10"/>
    <d v="2020-05-07T00:00:00"/>
    <s v="51"/>
    <s v="Commandes d'achat"/>
    <x v="2"/>
    <s v="Réduction"/>
    <n v="-141267.5"/>
    <n v="0"/>
    <s v="616410"/>
    <s v="COVID-19-gezichtsbeschermers (Face Shiel"/>
    <s v="100050770"/>
    <s v=""/>
    <s v=""/>
    <s v="3000000225174505"/>
    <s v="0"/>
    <x v="2"/>
    <x v="226"/>
  </r>
  <r>
    <x v="6"/>
    <s v="C25_522001"/>
    <s v="S020000"/>
    <x v="6"/>
    <s v="4500672227"/>
    <s v=""/>
    <s v="2052232114"/>
    <s v="10"/>
    <d v="2020-05-07T00:00:00"/>
    <s v="51"/>
    <s v="Commandes d'achat"/>
    <x v="1"/>
    <s v="Modification"/>
    <n v="1590"/>
    <n v="0"/>
    <s v="616410"/>
    <s v="COVID-19-Moxifloxacine"/>
    <s v="200008181"/>
    <s v=""/>
    <s v=""/>
    <s v="3000000225164781"/>
    <s v="0"/>
    <x v="5"/>
    <x v="227"/>
  </r>
  <r>
    <x v="6"/>
    <s v="C25_522001"/>
    <s v="S020000"/>
    <x v="6"/>
    <s v="4500672327"/>
    <s v=""/>
    <s v="2052232123"/>
    <s v="10"/>
    <d v="2020-05-07T00:00:00"/>
    <s v="51"/>
    <s v="Commandes d'achat"/>
    <x v="2"/>
    <s v="Réduction"/>
    <n v="-30551795.98"/>
    <n v="0"/>
    <s v="616410"/>
    <s v="COVID-19-N95 maskers"/>
    <s v="500026496"/>
    <s v=""/>
    <s v=""/>
    <s v="3000000225239738"/>
    <s v="0"/>
    <x v="2"/>
    <x v="246"/>
  </r>
  <r>
    <x v="6"/>
    <s v="C25_522001"/>
    <s v="S020000"/>
    <x v="6"/>
    <s v="4500672347"/>
    <s v=""/>
    <s v="2052232126"/>
    <s v="10"/>
    <d v="2020-05-07T00:00:00"/>
    <s v="51"/>
    <s v="Commandes d'achat"/>
    <x v="2"/>
    <s v="Réduction"/>
    <n v="-41554.120000000003"/>
    <n v="0"/>
    <s v="616410"/>
    <s v="COVID-19-productie medium/afvullen swabs"/>
    <s v="100050676"/>
    <s v=""/>
    <s v=""/>
    <s v="3000000225239549"/>
    <s v="0"/>
    <x v="3"/>
    <x v="249"/>
  </r>
  <r>
    <x v="6"/>
    <s v="C25_522001"/>
    <s v="S020000"/>
    <x v="6"/>
    <s v="4500672767"/>
    <s v=""/>
    <s v="2052232140"/>
    <s v="10"/>
    <d v="2020-05-07T00:00:00"/>
    <s v="51"/>
    <s v="Commandes d'achat"/>
    <x v="2"/>
    <s v="Réduction"/>
    <n v="-46250.45"/>
    <n v="0"/>
    <s v="616410"/>
    <s v="COVID-19-Moxifloxacine"/>
    <s v="200008201"/>
    <s v=""/>
    <s v=""/>
    <s v="3000000225246649"/>
    <s v="0"/>
    <x v="5"/>
    <x v="261"/>
  </r>
  <r>
    <x v="6"/>
    <s v="C25_522001"/>
    <s v="S020000"/>
    <x v="6"/>
    <s v="4500672858"/>
    <s v=""/>
    <s v="2052232141"/>
    <s v="10"/>
    <d v="2020-05-07T00:00:00"/>
    <s v="51"/>
    <s v="Commandes d'achat"/>
    <x v="2"/>
    <s v="Réduction"/>
    <n v="-2425000"/>
    <n v="0"/>
    <s v="616410"/>
    <s v="COVID-19-beschermende kleding"/>
    <s v="100050656"/>
    <s v=""/>
    <s v=""/>
    <s v="3000000225227247"/>
    <s v="0"/>
    <x v="2"/>
    <x v="262"/>
  </r>
  <r>
    <x v="4"/>
    <s v="C25_02106G"/>
    <s v="S010000"/>
    <x v="4"/>
    <s v="4500672949"/>
    <s v=""/>
    <s v="2040122364"/>
    <s v="20"/>
    <d v="2020-05-07T00:00:00"/>
    <s v="51"/>
    <s v="Commandes d'achat"/>
    <x v="2"/>
    <s v="Réduction"/>
    <n v="-2964.5"/>
    <n v="0"/>
    <s v="613210"/>
    <s v="COVID_19: Plexiglas (Balieschermen)"/>
    <s v="100001654"/>
    <s v=""/>
    <s v=""/>
    <s v="3000000225313774"/>
    <s v="0"/>
    <x v="2"/>
    <x v="265"/>
  </r>
  <r>
    <x v="6"/>
    <s v="C25_522001"/>
    <s v="S020000"/>
    <x v="6"/>
    <s v="4500673080"/>
    <s v=""/>
    <s v="2052232145"/>
    <s v="10"/>
    <d v="2020-05-07T00:00:00"/>
    <s v="51"/>
    <s v="Commandes d'achat"/>
    <x v="0"/>
    <s v="Original"/>
    <n v="187270.83"/>
    <n v="0"/>
    <s v="616410"/>
    <s v="COVID-19-neopreen handschoenen"/>
    <s v="200008209"/>
    <s v=""/>
    <s v=""/>
    <s v="3000000225228359"/>
    <s v="0"/>
    <x v="2"/>
    <x v="268"/>
  </r>
  <r>
    <x v="6"/>
    <s v="C25_522001"/>
    <s v="S020000"/>
    <x v="6"/>
    <s v="4500673109"/>
    <s v=""/>
    <s v="2052232146"/>
    <s v="10"/>
    <d v="2020-05-07T00:00:00"/>
    <s v="51"/>
    <s v="Commandes d'achat"/>
    <x v="0"/>
    <s v="Original"/>
    <n v="1522161.56"/>
    <n v="0"/>
    <s v="616410"/>
    <s v="COVID-19-Face Mask"/>
    <s v="500026479"/>
    <s v=""/>
    <s v=""/>
    <s v="3000000225230190"/>
    <s v="0"/>
    <x v="2"/>
    <x v="269"/>
  </r>
  <r>
    <x v="6"/>
    <s v="C25_522001"/>
    <s v="S020000"/>
    <x v="6"/>
    <s v="4500673117"/>
    <s v=""/>
    <s v="2052232147"/>
    <s v="10"/>
    <d v="2020-05-07T00:00:00"/>
    <s v="51"/>
    <s v="Commandes d'achat"/>
    <x v="0"/>
    <s v="Original"/>
    <n v="10859.75"/>
    <n v="0"/>
    <s v="616410"/>
    <s v="COVID-19-Saline tube Vacuette"/>
    <s v="100001431"/>
    <s v=""/>
    <s v=""/>
    <s v="3000000225230419"/>
    <s v="0"/>
    <x v="3"/>
    <x v="270"/>
  </r>
  <r>
    <x v="6"/>
    <s v="C25_522001"/>
    <s v="S020000"/>
    <x v="6"/>
    <s v="4500668503"/>
    <s v=""/>
    <s v="2052232010"/>
    <s v="20"/>
    <d v="2020-05-08T00:00:00"/>
    <s v="51"/>
    <s v="Commandes d'achat"/>
    <x v="2"/>
    <s v="Réduction"/>
    <n v="38070"/>
    <n v="0"/>
    <s v="616410"/>
    <s v="COVID_19 - kn95 maskers"/>
    <s v="100050634"/>
    <s v=""/>
    <s v=""/>
    <s v="3000000225303411"/>
    <s v="0"/>
    <x v="2"/>
    <x v="71"/>
  </r>
  <r>
    <x v="4"/>
    <s v="C25_02106G"/>
    <s v="S010000"/>
    <x v="4"/>
    <s v="4500662220"/>
    <s v=""/>
    <s v="LOG-MRM-01"/>
    <s v="10"/>
    <d v="2020-05-08T00:00:00"/>
    <s v="51"/>
    <s v="Commandes d'achat"/>
    <x v="5"/>
    <s v="Ajustement par pièce suivante"/>
    <n v="-1510.85"/>
    <n v="0"/>
    <s v="613210"/>
    <s v="Handgels 500ml"/>
    <s v="100030003"/>
    <s v=""/>
    <s v=""/>
    <s v="3000000225320949"/>
    <s v="0"/>
    <x v="2"/>
    <x v="8"/>
  </r>
  <r>
    <x v="6"/>
    <s v="C25_522001"/>
    <s v="S020000"/>
    <x v="6"/>
    <s v="4500665405"/>
    <s v=""/>
    <s v="2003101234"/>
    <s v="10"/>
    <d v="2020-05-08T00:00:00"/>
    <s v="51"/>
    <s v="Commandes d'achat"/>
    <x v="2"/>
    <s v="Réduction"/>
    <n v="-5989500"/>
    <n v="0"/>
    <s v="616410"/>
    <s v="COVID19 - Masques chirurgicaux"/>
    <s v="100050468"/>
    <s v=""/>
    <s v=""/>
    <s v="3000000225313527"/>
    <s v="0"/>
    <x v="2"/>
    <x v="31"/>
  </r>
  <r>
    <x v="6"/>
    <s v="C25_522001"/>
    <s v="S020000"/>
    <x v="6"/>
    <s v="4500665405"/>
    <s v=""/>
    <s v="2003101234"/>
    <s v="10"/>
    <d v="2020-05-08T00:00:00"/>
    <s v="51"/>
    <s v="Commandes d'achat"/>
    <x v="2"/>
    <s v="Réduction"/>
    <n v="5989500"/>
    <n v="0"/>
    <s v="616410"/>
    <s v="COVID19 - Masques chirurgicaux"/>
    <s v="100050468"/>
    <s v=""/>
    <s v=""/>
    <s v="3000000225311906"/>
    <s v="0"/>
    <x v="2"/>
    <x v="31"/>
  </r>
  <r>
    <x v="6"/>
    <s v="C25_522001"/>
    <s v="S020000"/>
    <x v="6"/>
    <s v="4500665405"/>
    <s v=""/>
    <s v="2003101234"/>
    <s v="20"/>
    <d v="2020-05-08T00:00:00"/>
    <s v="51"/>
    <s v="Commandes d'achat"/>
    <x v="2"/>
    <s v="Réduction"/>
    <n v="-7078500"/>
    <n v="0"/>
    <s v="616410"/>
    <s v="COVID19 - Masques FFP2"/>
    <s v="100050468"/>
    <s v=""/>
    <s v=""/>
    <s v="3000000225313527"/>
    <s v="0"/>
    <x v="2"/>
    <x v="32"/>
  </r>
  <r>
    <x v="6"/>
    <s v="C25_522001"/>
    <s v="S020000"/>
    <x v="6"/>
    <s v="4500665405"/>
    <s v=""/>
    <s v="2003101234"/>
    <s v="20"/>
    <d v="2020-05-08T00:00:00"/>
    <s v="51"/>
    <s v="Commandes d'achat"/>
    <x v="2"/>
    <s v="Réduction"/>
    <n v="7078500"/>
    <n v="0"/>
    <s v="616410"/>
    <s v="COVID19 - Masques FFP2"/>
    <s v="100050468"/>
    <s v=""/>
    <s v=""/>
    <s v="3000000225311906"/>
    <s v="0"/>
    <x v="2"/>
    <x v="32"/>
  </r>
  <r>
    <x v="6"/>
    <s v="C25_522001"/>
    <s v="S020000"/>
    <x v="6"/>
    <s v="4500671487"/>
    <s v=""/>
    <s v="2052232075"/>
    <s v="10"/>
    <d v="2020-05-08T00:00:00"/>
    <s v="51"/>
    <s v="Commandes d'achat"/>
    <x v="2"/>
    <s v="Réduction"/>
    <n v="-592121.25"/>
    <n v="0"/>
    <s v="616410"/>
    <s v="COVID-19-beschermende kleding"/>
    <s v="100050640"/>
    <s v=""/>
    <s v=""/>
    <s v="3000000225306985"/>
    <s v="0"/>
    <x v="2"/>
    <x v="183"/>
  </r>
  <r>
    <x v="6"/>
    <s v="C25_522001"/>
    <s v="S020000"/>
    <x v="6"/>
    <s v="4500671487"/>
    <s v=""/>
    <s v="2052232075"/>
    <s v="10"/>
    <d v="2020-05-08T00:00:00"/>
    <s v="51"/>
    <s v="Commandes d'achat"/>
    <x v="2"/>
    <s v="Réduction"/>
    <n v="-574145"/>
    <n v="0"/>
    <s v="616410"/>
    <s v="COVID-19-beschermende kleding"/>
    <s v="100050640"/>
    <s v=""/>
    <s v=""/>
    <s v="3000000225306996"/>
    <s v="0"/>
    <x v="2"/>
    <x v="183"/>
  </r>
  <r>
    <x v="6"/>
    <s v="C25_522001"/>
    <s v="S020000"/>
    <x v="6"/>
    <s v="4500671487"/>
    <s v=""/>
    <s v="2052232075"/>
    <s v="10"/>
    <d v="2020-05-08T00:00:00"/>
    <s v="51"/>
    <s v="Commandes d'achat"/>
    <x v="2"/>
    <s v="Réduction"/>
    <n v="790316.25"/>
    <n v="0"/>
    <s v="616410"/>
    <s v="COVID-19-beschermende kleding"/>
    <s v="100050640"/>
    <s v=""/>
    <s v=""/>
    <s v="3000000225299852"/>
    <s v="0"/>
    <x v="2"/>
    <x v="183"/>
  </r>
  <r>
    <x v="6"/>
    <s v="C25_522001"/>
    <s v="S020000"/>
    <x v="6"/>
    <s v="4500671487"/>
    <s v=""/>
    <s v="2052232075"/>
    <s v="10"/>
    <d v="2020-05-08T00:00:00"/>
    <s v="51"/>
    <s v="Commandes d'achat"/>
    <x v="2"/>
    <s v="Réduction"/>
    <n v="-220277.5"/>
    <n v="0"/>
    <s v="616410"/>
    <s v="COVID-19-beschermende kleding"/>
    <s v="100050640"/>
    <s v=""/>
    <s v=""/>
    <s v="3000000225306999"/>
    <s v="0"/>
    <x v="2"/>
    <x v="183"/>
  </r>
  <r>
    <x v="6"/>
    <s v="C25_522001"/>
    <s v="S020000"/>
    <x v="6"/>
    <s v="4500671487"/>
    <s v=""/>
    <s v="2052232075"/>
    <s v="10"/>
    <d v="2020-05-08T00:00:00"/>
    <s v="51"/>
    <s v="Commandes d'achat"/>
    <x v="2"/>
    <s v="Réduction"/>
    <n v="-2370310"/>
    <n v="0"/>
    <s v="616410"/>
    <s v="COVID-19-beschermende kleding"/>
    <s v="100050640"/>
    <s v=""/>
    <s v=""/>
    <s v="3000000225303396"/>
    <s v="0"/>
    <x v="2"/>
    <x v="183"/>
  </r>
  <r>
    <x v="6"/>
    <s v="C25_522001"/>
    <s v="S020000"/>
    <x v="6"/>
    <s v="4500671487"/>
    <s v=""/>
    <s v="2052232075"/>
    <s v="10"/>
    <d v="2020-05-08T00:00:00"/>
    <s v="51"/>
    <s v="Commandes d'achat"/>
    <x v="2"/>
    <s v="Réduction"/>
    <n v="-397485"/>
    <n v="0"/>
    <s v="616410"/>
    <s v="COVID-19-beschermende kleding"/>
    <s v="100050640"/>
    <s v=""/>
    <s v=""/>
    <s v="3000000225295319"/>
    <s v="0"/>
    <x v="2"/>
    <x v="183"/>
  </r>
  <r>
    <x v="6"/>
    <s v="C25_522001"/>
    <s v="S020000"/>
    <x v="6"/>
    <s v="4500671487"/>
    <s v=""/>
    <s v="2052232075"/>
    <s v="10"/>
    <d v="2020-05-08T00:00:00"/>
    <s v="51"/>
    <s v="Commandes d'achat"/>
    <x v="2"/>
    <s v="Réduction"/>
    <n v="-353320"/>
    <n v="0"/>
    <s v="616410"/>
    <s v="COVID-19-beschermende kleding"/>
    <s v="100050640"/>
    <s v=""/>
    <s v=""/>
    <s v="3000000225307042"/>
    <s v="0"/>
    <x v="2"/>
    <x v="183"/>
  </r>
  <r>
    <x v="6"/>
    <s v="C25_522001"/>
    <s v="S020000"/>
    <x v="6"/>
    <s v="4500671487"/>
    <s v=""/>
    <s v="2052232075"/>
    <s v="10"/>
    <d v="2020-05-08T00:00:00"/>
    <s v="51"/>
    <s v="Commandes d'achat"/>
    <x v="2"/>
    <s v="Réduction"/>
    <n v="-230541.3"/>
    <n v="0"/>
    <s v="616410"/>
    <s v="COVID-19-beschermende kleding"/>
    <s v="100050640"/>
    <s v=""/>
    <s v=""/>
    <s v="3000000225307014"/>
    <s v="0"/>
    <x v="2"/>
    <x v="183"/>
  </r>
  <r>
    <x v="6"/>
    <s v="C25_522001"/>
    <s v="S020000"/>
    <x v="6"/>
    <s v="4500671487"/>
    <s v=""/>
    <s v="2052232075"/>
    <s v="10"/>
    <d v="2020-05-08T00:00:00"/>
    <s v="51"/>
    <s v="Commandes d'achat"/>
    <x v="2"/>
    <s v="Réduction"/>
    <n v="-264990"/>
    <n v="0"/>
    <s v="616410"/>
    <s v="COVID-19-beschermende kleding"/>
    <s v="100050640"/>
    <s v=""/>
    <s v=""/>
    <s v="3000000225307045"/>
    <s v="0"/>
    <x v="2"/>
    <x v="183"/>
  </r>
  <r>
    <x v="6"/>
    <s v="C25_522001"/>
    <s v="S020000"/>
    <x v="6"/>
    <s v="4500671647"/>
    <s v=""/>
    <s v="2052232085"/>
    <s v="10"/>
    <d v="2020-05-08T00:00:00"/>
    <s v="51"/>
    <s v="Commandes d'achat"/>
    <x v="2"/>
    <s v="Réduction"/>
    <n v="-297713.07"/>
    <n v="0"/>
    <s v="616410"/>
    <s v="COVID-19-nitril handschoenen"/>
    <s v="500026522"/>
    <s v=""/>
    <s v=""/>
    <s v="3000000225322981"/>
    <s v="0"/>
    <x v="2"/>
    <x v="192"/>
  </r>
  <r>
    <x v="6"/>
    <s v="C25_522001"/>
    <s v="S020000"/>
    <x v="6"/>
    <s v="4500671651"/>
    <s v=""/>
    <s v="2052232086"/>
    <s v="10"/>
    <d v="2020-05-08T00:00:00"/>
    <s v="51"/>
    <s v="Commandes d'achat"/>
    <x v="5"/>
    <s v="Ajustement par pièce suivante"/>
    <n v="4525.3"/>
    <n v="0"/>
    <s v="616410"/>
    <s v="COVID-19-nitril handschoenen"/>
    <s v="500026519"/>
    <s v=""/>
    <s v=""/>
    <s v="3000000225321981"/>
    <s v="0"/>
    <x v="2"/>
    <x v="193"/>
  </r>
  <r>
    <x v="6"/>
    <s v="C25_522001"/>
    <s v="S020000"/>
    <x v="6"/>
    <s v="4500671651"/>
    <s v=""/>
    <s v="2052232086"/>
    <s v="10"/>
    <d v="2020-05-08T00:00:00"/>
    <s v="51"/>
    <s v="Commandes d'achat"/>
    <x v="2"/>
    <s v="Réduction"/>
    <n v="-2874895.67"/>
    <n v="0"/>
    <s v="616410"/>
    <s v="COVID-19-nitril handschoenen"/>
    <s v="500026519"/>
    <s v=""/>
    <s v=""/>
    <s v="3000000225321981"/>
    <s v="0"/>
    <x v="2"/>
    <x v="193"/>
  </r>
  <r>
    <x v="6"/>
    <s v="C25_522001"/>
    <s v="S020000"/>
    <x v="6"/>
    <s v="4500671757"/>
    <s v=""/>
    <s v="2052232096"/>
    <s v="10"/>
    <d v="2020-05-08T00:00:00"/>
    <s v="51"/>
    <s v="Commandes d'achat"/>
    <x v="5"/>
    <s v="Ajustement par pièce suivante"/>
    <n v="271242.37"/>
    <n v="0"/>
    <s v="616410"/>
    <s v="COVID-19-beschermende kleding"/>
    <s v="500026503"/>
    <s v=""/>
    <s v=""/>
    <s v="3000000225322511"/>
    <s v="0"/>
    <x v="2"/>
    <x v="206"/>
  </r>
  <r>
    <x v="6"/>
    <s v="C25_522001"/>
    <s v="S020000"/>
    <x v="6"/>
    <s v="4500671757"/>
    <s v=""/>
    <s v="2052232096"/>
    <s v="10"/>
    <d v="2020-05-08T00:00:00"/>
    <s v="51"/>
    <s v="Commandes d'achat"/>
    <x v="2"/>
    <s v="Réduction"/>
    <n v="-42659742.189999998"/>
    <n v="0"/>
    <s v="616410"/>
    <s v="COVID-19-beschermende kleding"/>
    <s v="500026503"/>
    <s v=""/>
    <s v=""/>
    <s v="3000000225322511"/>
    <s v="0"/>
    <x v="2"/>
    <x v="206"/>
  </r>
  <r>
    <x v="6"/>
    <s v="C25_522001"/>
    <s v="S020000"/>
    <x v="6"/>
    <s v="4500671791"/>
    <s v=""/>
    <s v="2052232099"/>
    <s v="10"/>
    <d v="2020-05-08T00:00:00"/>
    <s v="51"/>
    <s v="Commandes d'achat"/>
    <x v="2"/>
    <s v="Réduction"/>
    <n v="-29750000"/>
    <n v="0"/>
    <s v="616410"/>
    <s v="COVID-19-beschermschorten"/>
    <s v="500026475"/>
    <s v=""/>
    <s v=""/>
    <s v="3000000225322491"/>
    <s v="0"/>
    <x v="2"/>
    <x v="209"/>
  </r>
  <r>
    <x v="6"/>
    <s v="C25_522001"/>
    <s v="S020000"/>
    <x v="6"/>
    <s v="4500672541"/>
    <s v=""/>
    <s v="2052232021"/>
    <s v="10"/>
    <d v="2020-05-08T00:00:00"/>
    <s v="51"/>
    <s v="Commandes d'achat"/>
    <x v="2"/>
    <s v="Réduction"/>
    <n v="-231504"/>
    <n v="0"/>
    <s v="616410"/>
    <s v="COVID-19-Atracurium Besylaat API"/>
    <s v="200008184"/>
    <s v=""/>
    <s v=""/>
    <s v="3000000225313655"/>
    <s v="0"/>
    <x v="5"/>
    <x v="256"/>
  </r>
  <r>
    <x v="6"/>
    <s v="C25_522001"/>
    <s v="S020000"/>
    <x v="6"/>
    <s v="4500672909"/>
    <s v=""/>
    <s v="2052232142"/>
    <s v="10"/>
    <d v="2020-05-08T00:00:00"/>
    <s v="51"/>
    <s v="Commandes d'achat"/>
    <x v="2"/>
    <s v="Réduction"/>
    <n v="-1500000"/>
    <n v="0"/>
    <s v="616410"/>
    <s v="COVID-19- mondmaskers FFP2 standaard"/>
    <s v="100050627"/>
    <s v=""/>
    <s v=""/>
    <s v="3000000225318830"/>
    <s v="0"/>
    <x v="2"/>
    <x v="263"/>
  </r>
  <r>
    <x v="6"/>
    <s v="C25_522001"/>
    <s v="S020000"/>
    <x v="6"/>
    <s v="4500673252"/>
    <s v=""/>
    <s v="2052232148"/>
    <s v="10"/>
    <d v="2020-05-08T00:00:00"/>
    <s v="51"/>
    <s v="Commandes d'achat"/>
    <x v="0"/>
    <s v="Original"/>
    <n v="1"/>
    <n v="0"/>
    <s v="616410"/>
    <s v="COVID-19-Medical Masks"/>
    <s v="100050787"/>
    <s v=""/>
    <s v=""/>
    <s v="3000000225257849"/>
    <s v="0"/>
    <x v="2"/>
    <x v="271"/>
  </r>
  <r>
    <x v="6"/>
    <s v="C25_522001"/>
    <s v="S020000"/>
    <x v="6"/>
    <s v="4500673298"/>
    <s v=""/>
    <s v="2052232149"/>
    <s v="10"/>
    <d v="2020-05-08T00:00:00"/>
    <s v="51"/>
    <s v="Commandes d'achat"/>
    <x v="0"/>
    <s v="Original"/>
    <n v="297962.5"/>
    <n v="0"/>
    <s v="610110"/>
    <s v="COVID-19-Alternative Test Protocol (ATP)"/>
    <s v="100005620"/>
    <s v=""/>
    <s v=""/>
    <s v="3000000225307481"/>
    <s v="0"/>
    <x v="2"/>
    <x v="272"/>
  </r>
  <r>
    <x v="6"/>
    <s v="C25_522001"/>
    <s v="S020000"/>
    <x v="6"/>
    <s v="4500673302"/>
    <s v=""/>
    <s v="2052232150"/>
    <s v="10"/>
    <d v="2020-05-08T00:00:00"/>
    <s v="51"/>
    <s v="Commandes d'achat"/>
    <x v="0"/>
    <s v="Original"/>
    <n v="108850.39"/>
    <n v="0"/>
    <s v="610110"/>
    <s v="COVID-19-Testen van maskers"/>
    <s v="100000522"/>
    <s v=""/>
    <s v=""/>
    <s v="3000000225307566"/>
    <s v="0"/>
    <x v="2"/>
    <x v="273"/>
  </r>
  <r>
    <x v="6"/>
    <s v="C25_522001"/>
    <s v="S020000"/>
    <x v="6"/>
    <s v="4500673321"/>
    <s v=""/>
    <s v="2052232151"/>
    <s v="10"/>
    <d v="2020-05-08T00:00:00"/>
    <s v="51"/>
    <s v="Commandes d'achat"/>
    <x v="0"/>
    <s v="Original"/>
    <n v="66731.5"/>
    <n v="0"/>
    <s v="616410"/>
    <s v="COVID-19-DNA/RNA Shield (Reagentia)"/>
    <s v="100001490"/>
    <s v=""/>
    <s v=""/>
    <s v="3000000225308345"/>
    <s v="0"/>
    <x v="3"/>
    <x v="274"/>
  </r>
  <r>
    <x v="6"/>
    <s v="C25_522001"/>
    <s v="S020000"/>
    <x v="6"/>
    <s v="4500673328"/>
    <s v=""/>
    <s v="2052232152"/>
    <s v="10"/>
    <d v="2020-05-08T00:00:00"/>
    <s v="51"/>
    <s v="Commandes d'achat"/>
    <x v="0"/>
    <s v="Original"/>
    <n v="3832"/>
    <n v="0"/>
    <s v="613310"/>
    <s v="COVID-19-transport swabs"/>
    <s v="100022614"/>
    <s v=""/>
    <s v=""/>
    <s v="3000000225308823"/>
    <s v="0"/>
    <x v="3"/>
    <x v="275"/>
  </r>
  <r>
    <x v="6"/>
    <s v="C25_522001"/>
    <s v="S020000"/>
    <x v="6"/>
    <s v="4500673330"/>
    <s v=""/>
    <s v="2052232153"/>
    <s v="10"/>
    <d v="2020-05-08T00:00:00"/>
    <s v="51"/>
    <s v="Commandes d'achat"/>
    <x v="0"/>
    <s v="Original"/>
    <n v="353615.88"/>
    <n v="0"/>
    <s v="616410"/>
    <s v="COVID-19-KN95 surgical respirator"/>
    <s v="500026443"/>
    <s v=""/>
    <s v=""/>
    <s v="3000000225310531"/>
    <s v="0"/>
    <x v="6"/>
    <x v="276"/>
  </r>
  <r>
    <x v="6"/>
    <s v="C25_522001"/>
    <s v="S020000"/>
    <x v="6"/>
    <s v="4500673337"/>
    <s v=""/>
    <s v="2052232154"/>
    <s v="10"/>
    <d v="2020-05-08T00:00:00"/>
    <s v="51"/>
    <s v="Commandes d'achat"/>
    <x v="0"/>
    <s v="Original"/>
    <n v="3342.39"/>
    <n v="0"/>
    <s v="616410"/>
    <s v="COVID-19-chloroquinefosfaat"/>
    <s v="100049753"/>
    <s v=""/>
    <s v=""/>
    <s v="3000000225310633"/>
    <s v="0"/>
    <x v="5"/>
    <x v="277"/>
  </r>
  <r>
    <x v="6"/>
    <s v="C25_522001"/>
    <s v="S020000"/>
    <x v="7"/>
    <s v="4500664195"/>
    <s v=""/>
    <s v="2021CSG004"/>
    <s v="10"/>
    <d v="2020-05-11T00:00:00"/>
    <s v="51"/>
    <s v="Commandes d'achat"/>
    <x v="2"/>
    <s v="Réduction"/>
    <n v="-9473.2199999999993"/>
    <n v="0"/>
    <s v="610110"/>
    <s v="Consultant - Jeroen_Gevaert_COVID_19"/>
    <s v="100000770"/>
    <s v=""/>
    <s v=""/>
    <s v="3000000225376968"/>
    <s v="0"/>
    <x v="2"/>
    <x v="16"/>
  </r>
  <r>
    <x v="6"/>
    <s v="C25_522001"/>
    <s v="S020000"/>
    <x v="6"/>
    <s v="4500669126"/>
    <s v=""/>
    <s v="2052232036"/>
    <s v="20"/>
    <d v="2020-05-11T00:00:00"/>
    <s v="51"/>
    <s v="Commandes d'achat"/>
    <x v="0"/>
    <s v="Original"/>
    <n v="3747.36"/>
    <n v="0"/>
    <s v="616410"/>
    <s v="COVID-19-cold storage box"/>
    <s v="500026469"/>
    <s v=""/>
    <s v=""/>
    <s v="3000000225371677"/>
    <s v="0"/>
    <x v="3"/>
    <x v="278"/>
  </r>
  <r>
    <x v="6"/>
    <s v="C25_522001"/>
    <s v="S020000"/>
    <x v="6"/>
    <s v="4500669554"/>
    <s v=""/>
    <s v="2052232051"/>
    <s v="10"/>
    <d v="2020-05-11T00:00:00"/>
    <s v="51"/>
    <s v="Commandes d'achat"/>
    <x v="2"/>
    <s v="Réduction"/>
    <n v="-383691"/>
    <n v="0"/>
    <s v="616410"/>
    <s v="COVID-19-veiligheidsbrillen (medical gog"/>
    <s v="100050640"/>
    <s v=""/>
    <s v=""/>
    <s v="3000000225375304"/>
    <s v="0"/>
    <x v="2"/>
    <x v="125"/>
  </r>
  <r>
    <x v="6"/>
    <s v="C25_522001"/>
    <s v="S020000"/>
    <x v="7"/>
    <s v="4500670643"/>
    <s v=""/>
    <s v="2021CSG008"/>
    <s v="10"/>
    <d v="2020-05-11T00:00:00"/>
    <s v="51"/>
    <s v="Commandes d'achat"/>
    <x v="2"/>
    <s v="Réduction"/>
    <n v="-1929.62"/>
    <n v="0"/>
    <s v="611610"/>
    <s v="Catering Salle de crise"/>
    <s v="100050137"/>
    <s v=""/>
    <s v=""/>
    <s v="3000000225377958"/>
    <s v="0"/>
    <x v="1"/>
    <x v="139"/>
  </r>
  <r>
    <x v="6"/>
    <s v="C25_522001"/>
    <s v="S020000"/>
    <x v="6"/>
    <s v="4500671487"/>
    <s v=""/>
    <s v="2052232075"/>
    <s v="10"/>
    <d v="2020-05-11T00:00:00"/>
    <s v="51"/>
    <s v="Commandes d'achat"/>
    <x v="2"/>
    <s v="Réduction"/>
    <n v="-441650"/>
    <n v="0"/>
    <s v="616410"/>
    <s v="COVID-19-beschermende kleding"/>
    <s v="100050640"/>
    <s v=""/>
    <s v=""/>
    <s v="3000000225376836"/>
    <s v="0"/>
    <x v="2"/>
    <x v="183"/>
  </r>
  <r>
    <x v="6"/>
    <s v="C25_522001"/>
    <s v="S020000"/>
    <x v="6"/>
    <s v="4500671487"/>
    <s v=""/>
    <s v="2052232075"/>
    <s v="10"/>
    <d v="2020-05-11T00:00:00"/>
    <s v="51"/>
    <s v="Commandes d'achat"/>
    <x v="2"/>
    <s v="Réduction"/>
    <n v="-65700"/>
    <n v="0"/>
    <s v="616410"/>
    <s v="COVID-19-beschermende kleding"/>
    <s v="100050640"/>
    <s v=""/>
    <s v=""/>
    <s v="3000000225375920"/>
    <s v="0"/>
    <x v="2"/>
    <x v="183"/>
  </r>
  <r>
    <x v="6"/>
    <s v="C25_522001"/>
    <s v="S020000"/>
    <x v="6"/>
    <s v="4500671487"/>
    <s v=""/>
    <s v="2052232075"/>
    <s v="10"/>
    <d v="2020-05-11T00:00:00"/>
    <s v="51"/>
    <s v="Commandes d'achat"/>
    <x v="2"/>
    <s v="Réduction"/>
    <n v="-397485"/>
    <n v="0"/>
    <s v="616410"/>
    <s v="COVID-19-beschermende kleding"/>
    <s v="100050640"/>
    <s v=""/>
    <s v=""/>
    <s v="3000000225376833"/>
    <s v="0"/>
    <x v="2"/>
    <x v="183"/>
  </r>
  <r>
    <x v="6"/>
    <s v="C25_522001"/>
    <s v="S020000"/>
    <x v="6"/>
    <s v="4500671487"/>
    <s v=""/>
    <s v="2052232075"/>
    <s v="10"/>
    <d v="2020-05-11T00:00:00"/>
    <s v="51"/>
    <s v="Commandes d'achat"/>
    <x v="2"/>
    <s v="Réduction"/>
    <n v="-353320"/>
    <n v="0"/>
    <s v="616410"/>
    <s v="COVID-19-beschermende kleding"/>
    <s v="100050640"/>
    <s v=""/>
    <s v=""/>
    <s v="3000000225376509"/>
    <s v="0"/>
    <x v="2"/>
    <x v="183"/>
  </r>
  <r>
    <x v="6"/>
    <s v="C25_522001"/>
    <s v="S020000"/>
    <x v="6"/>
    <s v="4500671487"/>
    <s v=""/>
    <s v="2052232075"/>
    <s v="10"/>
    <d v="2020-05-11T00:00:00"/>
    <s v="51"/>
    <s v="Commandes d'achat"/>
    <x v="2"/>
    <s v="Réduction"/>
    <n v="-103477.5"/>
    <n v="0"/>
    <s v="616410"/>
    <s v="COVID-19-beschermende kleding"/>
    <s v="100050640"/>
    <s v=""/>
    <s v=""/>
    <s v="3000000225376942"/>
    <s v="0"/>
    <x v="2"/>
    <x v="183"/>
  </r>
  <r>
    <x v="6"/>
    <s v="C25_522001"/>
    <s v="S020000"/>
    <x v="6"/>
    <s v="4500671487"/>
    <s v=""/>
    <s v="2052232075"/>
    <s v="10"/>
    <d v="2020-05-11T00:00:00"/>
    <s v="51"/>
    <s v="Commandes d'achat"/>
    <x v="2"/>
    <s v="Réduction"/>
    <n v="-695598.75"/>
    <n v="0"/>
    <s v="616410"/>
    <s v="COVID-19-beschermende kleding"/>
    <s v="100050640"/>
    <s v=""/>
    <s v=""/>
    <s v="3000000225376709"/>
    <s v="0"/>
    <x v="2"/>
    <x v="183"/>
  </r>
  <r>
    <x v="6"/>
    <s v="C25_522001"/>
    <s v="S020000"/>
    <x v="6"/>
    <s v="4500671487"/>
    <s v=""/>
    <s v="2052232075"/>
    <s v="10"/>
    <d v="2020-05-11T00:00:00"/>
    <s v="51"/>
    <s v="Commandes d'achat"/>
    <x v="2"/>
    <s v="Réduction"/>
    <n v="-397485"/>
    <n v="0"/>
    <s v="616410"/>
    <s v="COVID-19-beschermende kleding"/>
    <s v="100050640"/>
    <s v=""/>
    <s v=""/>
    <s v="3000000225376918"/>
    <s v="0"/>
    <x v="2"/>
    <x v="183"/>
  </r>
  <r>
    <x v="6"/>
    <s v="C25_522001"/>
    <s v="S020000"/>
    <x v="6"/>
    <s v="4500671487"/>
    <s v=""/>
    <s v="2052232075"/>
    <s v="10"/>
    <d v="2020-05-11T00:00:00"/>
    <s v="51"/>
    <s v="Commandes d'achat"/>
    <x v="2"/>
    <s v="Réduction"/>
    <n v="-397485"/>
    <n v="0"/>
    <s v="616410"/>
    <s v="COVID-19-beschermende kleding"/>
    <s v="100050640"/>
    <s v=""/>
    <s v=""/>
    <s v="3000000225376906"/>
    <s v="0"/>
    <x v="2"/>
    <x v="183"/>
  </r>
  <r>
    <x v="6"/>
    <s v="C25_522001"/>
    <s v="S020000"/>
    <x v="6"/>
    <s v="4500671657"/>
    <s v=""/>
    <s v="2052232087"/>
    <s v="10"/>
    <d v="2020-05-11T00:00:00"/>
    <s v="51"/>
    <s v="Commandes d'achat"/>
    <x v="5"/>
    <s v="Ajustement par pièce suivante"/>
    <n v="-2702.54"/>
    <n v="0"/>
    <s v="616410"/>
    <s v="COVID-19-swabs"/>
    <s v="500026518"/>
    <s v=""/>
    <s v=""/>
    <s v="3000000225383480"/>
    <s v="0"/>
    <x v="3"/>
    <x v="194"/>
  </r>
  <r>
    <x v="6"/>
    <s v="C25_522001"/>
    <s v="S020000"/>
    <x v="6"/>
    <s v="4500671657"/>
    <s v=""/>
    <s v="2052232087"/>
    <s v="10"/>
    <d v="2020-05-11T00:00:00"/>
    <s v="51"/>
    <s v="Commandes d'achat"/>
    <x v="2"/>
    <s v="Réduction"/>
    <n v="-678778.94"/>
    <n v="0"/>
    <s v="616410"/>
    <s v="COVID-19-swabs"/>
    <s v="500026518"/>
    <s v=""/>
    <s v=""/>
    <s v="3000000225383480"/>
    <s v="0"/>
    <x v="3"/>
    <x v="194"/>
  </r>
  <r>
    <x v="5"/>
    <s v="C25_012030"/>
    <s v="S040000"/>
    <x v="11"/>
    <s v="4500671812"/>
    <s v=""/>
    <s v="2021222084"/>
    <s v="10"/>
    <d v="2020-05-11T00:00:00"/>
    <s v="51"/>
    <s v="Commandes d'achat"/>
    <x v="2"/>
    <s v="Réduction"/>
    <n v="0.01"/>
    <n v="0"/>
    <s v="615510"/>
    <s v="U/UTP Cat 6 kabel ivoor 20 m"/>
    <s v="100030558"/>
    <s v=""/>
    <s v=""/>
    <s v="3000000225375039"/>
    <s v="0"/>
    <x v="2"/>
    <x v="210"/>
  </r>
  <r>
    <x v="6"/>
    <s v="C25_522001"/>
    <s v="S020000"/>
    <x v="6"/>
    <s v="4500672227"/>
    <s v=""/>
    <s v="2052232114"/>
    <s v="10"/>
    <d v="2020-05-11T00:00:00"/>
    <s v="51"/>
    <s v="Commandes d'achat"/>
    <x v="2"/>
    <s v="Réduction"/>
    <n v="-98474"/>
    <n v="0"/>
    <s v="616410"/>
    <s v="COVID-19-Moxifloxacine"/>
    <s v="200008181"/>
    <s v=""/>
    <s v=""/>
    <s v="3000000225383457"/>
    <s v="0"/>
    <x v="5"/>
    <x v="227"/>
  </r>
  <r>
    <x v="6"/>
    <s v="C25_522001"/>
    <s v="S020000"/>
    <x v="6"/>
    <s v="4500673330"/>
    <s v=""/>
    <s v="2052232153"/>
    <s v="10"/>
    <d v="2020-05-11T00:00:00"/>
    <s v="51"/>
    <s v="Commandes d'achat"/>
    <x v="2"/>
    <s v="Réduction"/>
    <n v="-351659.13"/>
    <n v="0"/>
    <s v="616410"/>
    <s v="COVID-19-KN95 surgical respirator"/>
    <s v="500026443"/>
    <s v=""/>
    <s v=""/>
    <s v="3000000225383472"/>
    <s v="0"/>
    <x v="6"/>
    <x v="276"/>
  </r>
  <r>
    <x v="6"/>
    <s v="C25_522001"/>
    <s v="S020000"/>
    <x v="6"/>
    <s v="4500673330"/>
    <s v=""/>
    <s v="2052232153"/>
    <s v="10"/>
    <d v="2020-05-11T00:00:00"/>
    <s v="51"/>
    <s v="Commandes d'achat"/>
    <x v="5"/>
    <s v="Ajustement par pièce suivante"/>
    <n v="-1956.75"/>
    <n v="0"/>
    <s v="616410"/>
    <s v="COVID-19-KN95 surgical respirator"/>
    <s v="500026443"/>
    <s v=""/>
    <s v=""/>
    <s v="3000000225383472"/>
    <s v="0"/>
    <x v="6"/>
    <x v="276"/>
  </r>
  <r>
    <x v="6"/>
    <s v="C25_522001"/>
    <s v="S020000"/>
    <x v="6"/>
    <s v="4500673472"/>
    <s v=""/>
    <s v="2052232110"/>
    <s v="10"/>
    <d v="2020-05-11T00:00:00"/>
    <s v="51"/>
    <s v="Commandes d'achat"/>
    <x v="0"/>
    <s v="Original"/>
    <n v="390951"/>
    <n v="0"/>
    <s v="616410"/>
    <s v="COVID-19-Close aspiration system"/>
    <s v="100000926"/>
    <s v=""/>
    <s v=""/>
    <s v="3000000225342291"/>
    <s v="0"/>
    <x v="6"/>
    <x v="279"/>
  </r>
  <r>
    <x v="6"/>
    <s v="C25_522001"/>
    <s v="S020000"/>
    <x v="6"/>
    <s v="4500673473"/>
    <s v=""/>
    <s v="2052232129"/>
    <s v="10"/>
    <d v="2020-05-11T00:00:00"/>
    <s v="51"/>
    <s v="Commandes d'achat"/>
    <x v="0"/>
    <s v="Original"/>
    <n v="19017.57"/>
    <n v="0"/>
    <s v="616410"/>
    <s v="COVID-19-Oxygen Mask en Zuurstofbrillen"/>
    <s v="100000926"/>
    <s v=""/>
    <s v=""/>
    <s v="3000000225342782"/>
    <s v="0"/>
    <x v="2"/>
    <x v="280"/>
  </r>
  <r>
    <x v="6"/>
    <s v="C25_522001"/>
    <s v="S020000"/>
    <x v="6"/>
    <s v="4500673476"/>
    <s v=""/>
    <s v="2052232132"/>
    <s v="10"/>
    <d v="2020-05-11T00:00:00"/>
    <s v="51"/>
    <s v="Commandes d'achat"/>
    <x v="1"/>
    <s v="Modification"/>
    <n v="34769.56"/>
    <n v="0"/>
    <s v="616410"/>
    <s v="COVID-19-HME filter en Zuurstofbrillen"/>
    <s v="100000926"/>
    <s v=""/>
    <s v=""/>
    <s v="3000000225343612"/>
    <s v="0"/>
    <x v="6"/>
    <x v="281"/>
  </r>
  <r>
    <x v="6"/>
    <s v="C25_522001"/>
    <s v="S020000"/>
    <x v="6"/>
    <s v="4500673476"/>
    <s v=""/>
    <s v="2052232132"/>
    <s v="10"/>
    <d v="2020-05-11T00:00:00"/>
    <s v="51"/>
    <s v="Commandes d'achat"/>
    <x v="0"/>
    <s v="Original"/>
    <n v="1"/>
    <n v="0"/>
    <s v="616410"/>
    <s v="COVID-19-HME filter en Zuurstofbrillen"/>
    <s v="100000926"/>
    <s v=""/>
    <s v=""/>
    <s v="3000000225342787"/>
    <s v="0"/>
    <x v="6"/>
    <x v="281"/>
  </r>
  <r>
    <x v="6"/>
    <s v="C25_522001"/>
    <s v="S020000"/>
    <x v="6"/>
    <s v="4500673477"/>
    <s v=""/>
    <s v="2052232133"/>
    <s v="10"/>
    <d v="2020-05-11T00:00:00"/>
    <s v="51"/>
    <s v="Commandes d'achat"/>
    <x v="0"/>
    <s v="Original"/>
    <n v="30680.76"/>
    <n v="0"/>
    <s v="616410"/>
    <s v="COVID-19-Close aspiration system"/>
    <s v="100000926"/>
    <s v=""/>
    <s v=""/>
    <s v="3000000225343619"/>
    <s v="0"/>
    <x v="6"/>
    <x v="282"/>
  </r>
  <r>
    <x v="6"/>
    <s v="C25_522001"/>
    <s v="S020000"/>
    <x v="6"/>
    <s v="4500673516"/>
    <s v=""/>
    <s v="2052232155"/>
    <s v="10"/>
    <d v="2020-05-11T00:00:00"/>
    <s v="51"/>
    <s v="Commandes d'achat"/>
    <x v="0"/>
    <s v="Original"/>
    <n v="13619.76"/>
    <n v="0"/>
    <s v="616410"/>
    <s v="COVID-19-Machine Hepa filter M22/F22"/>
    <s v="100024685"/>
    <s v=""/>
    <s v=""/>
    <s v="3000000225372497"/>
    <s v="0"/>
    <x v="6"/>
    <x v="283"/>
  </r>
  <r>
    <x v="6"/>
    <s v="C25_522001"/>
    <s v="S020000"/>
    <x v="6"/>
    <s v="4500673527"/>
    <s v=""/>
    <s v="2052232156"/>
    <s v="10"/>
    <d v="2020-05-11T00:00:00"/>
    <s v="51"/>
    <s v="Commandes d'achat"/>
    <x v="0"/>
    <s v="Original"/>
    <n v="163740.59"/>
    <n v="0"/>
    <s v="616410"/>
    <s v="COVID-19-DNA/RNA Shield (Reagentia)"/>
    <s v="200001133"/>
    <s v=""/>
    <s v=""/>
    <s v="3000000225373228"/>
    <s v="0"/>
    <x v="3"/>
    <x v="284"/>
  </r>
  <r>
    <x v="6"/>
    <s v="C25_522001"/>
    <s v="S020000"/>
    <x v="6"/>
    <s v="4500673537"/>
    <s v=""/>
    <s v="2052232157"/>
    <s v="10"/>
    <d v="2020-05-11T00:00:00"/>
    <s v="51"/>
    <s v="Commandes d'achat"/>
    <x v="0"/>
    <s v="Original"/>
    <n v="333960"/>
    <n v="0"/>
    <s v="616410"/>
    <s v="COVID-19-DNA/RNA Shield (Reagentia)"/>
    <s v="200001133"/>
    <s v=""/>
    <s v=""/>
    <s v="3000000225374925"/>
    <s v="0"/>
    <x v="3"/>
    <x v="285"/>
  </r>
  <r>
    <x v="6"/>
    <s v="C25_522001"/>
    <s v="S020000"/>
    <x v="6"/>
    <s v="4500673545"/>
    <s v=""/>
    <s v="2052232158"/>
    <s v="10"/>
    <d v="2020-05-11T00:00:00"/>
    <s v="51"/>
    <s v="Commandes d'achat"/>
    <x v="0"/>
    <s v="Original"/>
    <n v="47818.9"/>
    <n v="0"/>
    <s v="616410"/>
    <s v="COVID-19-productie medium/afvullen swab"/>
    <s v="100050676"/>
    <s v=""/>
    <s v=""/>
    <s v="3000000225375362"/>
    <s v="0"/>
    <x v="3"/>
    <x v="286"/>
  </r>
  <r>
    <x v="6"/>
    <s v="C25_522001"/>
    <s v="S020000"/>
    <x v="6"/>
    <s v="4500673548"/>
    <s v=""/>
    <s v="2052232159"/>
    <s v="10"/>
    <d v="2020-05-11T00:00:00"/>
    <s v="51"/>
    <s v="Commandes d'achat"/>
    <x v="0"/>
    <s v="Original"/>
    <n v="1048.1600000000001"/>
    <n v="0"/>
    <s v="616410"/>
    <s v="COVID-19-Tracheolife filters"/>
    <s v="100000368"/>
    <s v=""/>
    <s v=""/>
    <s v="3000000225375880"/>
    <s v="0"/>
    <x v="2"/>
    <x v="287"/>
  </r>
  <r>
    <x v="6"/>
    <s v="C25_522001"/>
    <s v="S020000"/>
    <x v="6"/>
    <s v="4500673583"/>
    <s v=""/>
    <s v="2052232160"/>
    <s v="10"/>
    <d v="2020-05-11T00:00:00"/>
    <s v="51"/>
    <s v="Commandes d'achat"/>
    <x v="0"/>
    <s v="Original"/>
    <n v="593983.21"/>
    <n v="0"/>
    <s v="616410"/>
    <s v="COVID-19-Maskers FFP2"/>
    <s v="100000713"/>
    <s v=""/>
    <s v=""/>
    <s v="3000000225377093"/>
    <s v="0"/>
    <x v="2"/>
    <x v="288"/>
  </r>
  <r>
    <x v="6"/>
    <s v="C25_522001"/>
    <s v="S020000"/>
    <x v="6"/>
    <s v="4500673593"/>
    <s v=""/>
    <s v="2052232161"/>
    <s v="10"/>
    <d v="2020-05-11T00:00:00"/>
    <s v="51"/>
    <s v="Commandes d'achat"/>
    <x v="0"/>
    <s v="Original"/>
    <n v="68603.199999999997"/>
    <n v="0"/>
    <s v="616410"/>
    <s v="COVID-19-Clonidine 0.15 mg/1 ml"/>
    <s v="200008216"/>
    <s v=""/>
    <s v=""/>
    <s v="3000000225378371"/>
    <s v="0"/>
    <x v="5"/>
    <x v="289"/>
  </r>
  <r>
    <x v="6"/>
    <s v="C25_522001"/>
    <s v="S020000"/>
    <x v="6"/>
    <s v="4500673614"/>
    <s v=""/>
    <s v="2052232162"/>
    <s v="10"/>
    <d v="2020-05-11T00:00:00"/>
    <s v="51"/>
    <s v="Commandes d'achat"/>
    <x v="0"/>
    <s v="Original"/>
    <n v="145664.64000000001"/>
    <n v="0"/>
    <s v="616410"/>
    <s v="COVID-19-Maskers FFP2"/>
    <s v="100000713"/>
    <s v=""/>
    <s v=""/>
    <s v="3000000225379531"/>
    <s v="0"/>
    <x v="2"/>
    <x v="290"/>
  </r>
  <r>
    <x v="6"/>
    <s v="C25_522001"/>
    <s v="S020000"/>
    <x v="6"/>
    <s v="4500673635"/>
    <s v=""/>
    <s v="2052232163"/>
    <s v="10"/>
    <d v="2020-05-11T00:00:00"/>
    <s v="51"/>
    <s v="Commandes d'achat"/>
    <x v="0"/>
    <s v="Original"/>
    <n v="51425"/>
    <n v="0"/>
    <s v="616410"/>
    <s v="COVID-19-ECG Electrode"/>
    <s v="100047795"/>
    <s v=""/>
    <s v=""/>
    <s v="3000000225381177"/>
    <s v="0"/>
    <x v="6"/>
    <x v="291"/>
  </r>
  <r>
    <x v="6"/>
    <s v="C25_522001"/>
    <s v="S020000"/>
    <x v="6"/>
    <s v="4500668503"/>
    <s v=""/>
    <s v="2052232010"/>
    <s v="20"/>
    <d v="2020-05-12T00:00:00"/>
    <s v="51"/>
    <s v="Commandes d'achat"/>
    <x v="2"/>
    <s v="Réduction"/>
    <n v="16200"/>
    <n v="0"/>
    <s v="616410"/>
    <s v="COVID_19 - kn95 maskers"/>
    <s v="100050634"/>
    <s v=""/>
    <s v=""/>
    <s v="3000000225423234"/>
    <s v="0"/>
    <x v="2"/>
    <x v="71"/>
  </r>
  <r>
    <x v="6"/>
    <s v="C25_522001"/>
    <s v="S020000"/>
    <x v="6"/>
    <s v="4500670938"/>
    <s v=""/>
    <s v="2052232058"/>
    <s v="10"/>
    <d v="2020-05-12T00:00:00"/>
    <s v="51"/>
    <s v="Commandes d'achat"/>
    <x v="2"/>
    <s v="Réduction"/>
    <n v="-115342.52"/>
    <n v="0"/>
    <s v="616410"/>
    <s v="COVID-19- Herbruikbare schorten"/>
    <s v="100005097"/>
    <s v=""/>
    <s v=""/>
    <s v="3000000225440711"/>
    <s v="0"/>
    <x v="2"/>
    <x v="153"/>
  </r>
  <r>
    <x v="4"/>
    <s v="C25_02106G"/>
    <s v="S010000"/>
    <x v="4"/>
    <s v="4500672260"/>
    <s v=""/>
    <s v="2040122363"/>
    <s v="30"/>
    <d v="2020-05-12T00:00:00"/>
    <s v="51"/>
    <s v="Commandes d'achat"/>
    <x v="2"/>
    <s v="Réduction"/>
    <n v="-363"/>
    <n v="0"/>
    <s v="613210"/>
    <s v="COVID_19: Vloerstickers Mondmaskers"/>
    <s v="100001080"/>
    <s v=""/>
    <s v=""/>
    <s v="3000000225717411"/>
    <s v="0"/>
    <x v="2"/>
    <x v="233"/>
  </r>
  <r>
    <x v="4"/>
    <s v="C25_02106G"/>
    <s v="S010000"/>
    <x v="4"/>
    <s v="4500672260"/>
    <s v=""/>
    <s v="2040122363"/>
    <s v="40"/>
    <d v="2020-05-12T00:00:00"/>
    <s v="51"/>
    <s v="Commandes d'achat"/>
    <x v="2"/>
    <s v="Réduction"/>
    <n v="-363"/>
    <n v="0"/>
    <s v="613210"/>
    <s v="COVID_19: Vloerstickers Handen wassen"/>
    <s v="100001080"/>
    <s v=""/>
    <s v=""/>
    <s v="3000000225717411"/>
    <s v="0"/>
    <x v="2"/>
    <x v="234"/>
  </r>
  <r>
    <x v="4"/>
    <s v="C25_02106G"/>
    <s v="S010000"/>
    <x v="4"/>
    <s v="4500672260"/>
    <s v=""/>
    <s v="2040122363"/>
    <s v="50"/>
    <d v="2020-05-12T00:00:00"/>
    <s v="51"/>
    <s v="Commandes d'achat"/>
    <x v="2"/>
    <s v="Réduction"/>
    <n v="-1089"/>
    <n v="0"/>
    <s v="613210"/>
    <s v="COVID_19: Vloerstickers 1,5m afstand"/>
    <s v="100001080"/>
    <s v=""/>
    <s v=""/>
    <s v="3000000225717411"/>
    <s v="0"/>
    <x v="2"/>
    <x v="235"/>
  </r>
  <r>
    <x v="4"/>
    <s v="C25_02106G"/>
    <s v="S010000"/>
    <x v="4"/>
    <s v="4500672260"/>
    <s v=""/>
    <s v="2040122363"/>
    <s v="60"/>
    <d v="2020-05-12T00:00:00"/>
    <s v="51"/>
    <s v="Commandes d'achat"/>
    <x v="2"/>
    <s v="Réduction"/>
    <n v="-363"/>
    <n v="0"/>
    <s v="613210"/>
    <s v="COVID_19: Vloerstickers Blauwe pijl"/>
    <s v="100001080"/>
    <s v=""/>
    <s v=""/>
    <s v="3000000225717411"/>
    <s v="0"/>
    <x v="2"/>
    <x v="236"/>
  </r>
  <r>
    <x v="4"/>
    <s v="C25_02106G"/>
    <s v="S010000"/>
    <x v="4"/>
    <s v="4500672260"/>
    <s v=""/>
    <s v="2040122363"/>
    <s v="70"/>
    <d v="2020-05-12T00:00:00"/>
    <s v="51"/>
    <s v="Commandes d'achat"/>
    <x v="2"/>
    <s v="Réduction"/>
    <n v="-363"/>
    <n v="0"/>
    <s v="613210"/>
    <s v="COVID_19: Vloerstickers Verbod"/>
    <s v="100001080"/>
    <s v=""/>
    <s v=""/>
    <s v="3000000225717411"/>
    <s v="0"/>
    <x v="2"/>
    <x v="237"/>
  </r>
  <r>
    <x v="4"/>
    <s v="C25_02106G"/>
    <s v="S010000"/>
    <x v="4"/>
    <s v="4500672260"/>
    <s v=""/>
    <s v="2040122363"/>
    <s v="80"/>
    <d v="2020-05-12T00:00:00"/>
    <s v="51"/>
    <s v="Commandes d'achat"/>
    <x v="2"/>
    <s v="Réduction"/>
    <n v="-726"/>
    <n v="0"/>
    <s v="613210"/>
    <s v="COVID_19: Vloerstickers Voetstappen"/>
    <s v="100001080"/>
    <s v=""/>
    <s v=""/>
    <s v="3000000225717411"/>
    <s v="0"/>
    <x v="2"/>
    <x v="238"/>
  </r>
  <r>
    <x v="4"/>
    <s v="C25_02106G"/>
    <s v="S010000"/>
    <x v="4"/>
    <s v="4500672260"/>
    <s v=""/>
    <s v="2040122363"/>
    <s v="90"/>
    <d v="2020-05-12T00:00:00"/>
    <s v="51"/>
    <s v="Commandes d'achat"/>
    <x v="2"/>
    <s v="Réduction"/>
    <n v="-363"/>
    <n v="0"/>
    <s v="613210"/>
    <s v="COVID_19: Vloerstickers Max. 2 personen"/>
    <s v="100001080"/>
    <s v=""/>
    <s v=""/>
    <s v="3000000225717411"/>
    <s v="0"/>
    <x v="2"/>
    <x v="239"/>
  </r>
  <r>
    <x v="6"/>
    <s v="C25_522001"/>
    <s v="S020000"/>
    <x v="6"/>
    <s v="4500672858"/>
    <s v=""/>
    <s v="2052232141"/>
    <s v="10"/>
    <d v="2020-05-12T00:00:00"/>
    <s v="51"/>
    <s v="Commandes d'achat"/>
    <x v="2"/>
    <s v="Réduction"/>
    <n v="-1211128.8799999999"/>
    <n v="0"/>
    <s v="616410"/>
    <s v="COVID-19-beschermende kleding"/>
    <s v="100050656"/>
    <s v=""/>
    <s v=""/>
    <s v="3000000225440401"/>
    <s v="0"/>
    <x v="2"/>
    <x v="262"/>
  </r>
  <r>
    <x v="6"/>
    <s v="C25_522001"/>
    <s v="S020000"/>
    <x v="6"/>
    <s v="4500673080"/>
    <s v=""/>
    <s v="2052232145"/>
    <s v="10"/>
    <d v="2020-05-12T00:00:00"/>
    <s v="51"/>
    <s v="Commandes d'achat"/>
    <x v="2"/>
    <s v="Réduction"/>
    <n v="-142573.32999999999"/>
    <n v="0"/>
    <s v="616410"/>
    <s v="COVID-19-neopreen handschoenen"/>
    <s v="200008209"/>
    <s v=""/>
    <s v=""/>
    <s v="3000000225399815"/>
    <s v="0"/>
    <x v="2"/>
    <x v="268"/>
  </r>
  <r>
    <x v="6"/>
    <s v="C25_522001"/>
    <s v="S020000"/>
    <x v="6"/>
    <s v="4500673080"/>
    <s v=""/>
    <s v="2052232145"/>
    <s v="10"/>
    <d v="2020-05-12T00:00:00"/>
    <s v="51"/>
    <s v="Commandes d'achat"/>
    <x v="2"/>
    <s v="Réduction"/>
    <n v="-1947.13"/>
    <n v="0"/>
    <s v="616410"/>
    <s v="COVID-19-neopreen handschoenen"/>
    <s v="200008209"/>
    <s v=""/>
    <s v=""/>
    <s v="3000000225399935"/>
    <s v="0"/>
    <x v="2"/>
    <x v="268"/>
  </r>
  <r>
    <x v="6"/>
    <s v="C25_522001"/>
    <s v="S020000"/>
    <x v="6"/>
    <s v="4500673080"/>
    <s v=""/>
    <s v="2052232145"/>
    <s v="10"/>
    <d v="2020-05-12T00:00:00"/>
    <s v="51"/>
    <s v="Commandes d'achat"/>
    <x v="2"/>
    <s v="Réduction"/>
    <n v="-237.98"/>
    <n v="0"/>
    <s v="616410"/>
    <s v="COVID-19-neopreen handschoenen"/>
    <s v="200008209"/>
    <s v=""/>
    <s v=""/>
    <s v="3000000225400231"/>
    <s v="0"/>
    <x v="2"/>
    <x v="268"/>
  </r>
  <r>
    <x v="6"/>
    <s v="C25_522001"/>
    <s v="S020000"/>
    <x v="6"/>
    <s v="4500673080"/>
    <s v=""/>
    <s v="2052232145"/>
    <s v="10"/>
    <d v="2020-05-12T00:00:00"/>
    <s v="51"/>
    <s v="Commandes d'achat"/>
    <x v="2"/>
    <s v="Réduction"/>
    <n v="-31803.16"/>
    <n v="0"/>
    <s v="616410"/>
    <s v="COVID-19-neopreen handschoenen"/>
    <s v="200008209"/>
    <s v=""/>
    <s v=""/>
    <s v="3000000225399951"/>
    <s v="0"/>
    <x v="2"/>
    <x v="268"/>
  </r>
  <r>
    <x v="6"/>
    <s v="C25_522001"/>
    <s v="S020000"/>
    <x v="6"/>
    <s v="4500673298"/>
    <s v=""/>
    <s v="2052232149"/>
    <s v="10"/>
    <d v="2020-05-12T00:00:00"/>
    <s v="51"/>
    <s v="Commandes d'achat"/>
    <x v="2"/>
    <s v="Réduction"/>
    <n v="-968.61"/>
    <n v="0"/>
    <s v="610110"/>
    <s v="COVID-19-Alternative Test Protocol (ATP)"/>
    <s v="100005620"/>
    <s v=""/>
    <s v=""/>
    <s v="3000000225433638"/>
    <s v="0"/>
    <x v="2"/>
    <x v="272"/>
  </r>
  <r>
    <x v="6"/>
    <s v="C25_522001"/>
    <s v="S020000"/>
    <x v="6"/>
    <s v="4500673298"/>
    <s v=""/>
    <s v="2052232149"/>
    <s v="10"/>
    <d v="2020-05-12T00:00:00"/>
    <s v="51"/>
    <s v="Commandes d'achat"/>
    <x v="2"/>
    <s v="Réduction"/>
    <n v="-16678.04"/>
    <n v="0"/>
    <s v="610110"/>
    <s v="COVID-19-Alternative Test Protocol (ATP)"/>
    <s v="100005620"/>
    <s v=""/>
    <s v=""/>
    <s v="3000000225423771"/>
    <s v="0"/>
    <x v="2"/>
    <x v="272"/>
  </r>
  <r>
    <x v="6"/>
    <s v="C25_522001"/>
    <s v="S020000"/>
    <x v="6"/>
    <s v="4500673298"/>
    <s v=""/>
    <s v="2052232149"/>
    <s v="10"/>
    <d v="2020-05-12T00:00:00"/>
    <s v="51"/>
    <s v="Commandes d'achat"/>
    <x v="2"/>
    <s v="Réduction"/>
    <n v="4192.04"/>
    <n v="0"/>
    <s v="610110"/>
    <s v="COVID-19-Alternative Test Protocol (ATP)"/>
    <s v="100005620"/>
    <s v=""/>
    <s v=""/>
    <s v="3000000225422845"/>
    <s v="0"/>
    <x v="2"/>
    <x v="272"/>
  </r>
  <r>
    <x v="6"/>
    <s v="C25_522001"/>
    <s v="S020000"/>
    <x v="6"/>
    <s v="4500673298"/>
    <s v=""/>
    <s v="2052232149"/>
    <s v="10"/>
    <d v="2020-05-12T00:00:00"/>
    <s v="51"/>
    <s v="Commandes d'achat"/>
    <x v="2"/>
    <s v="Réduction"/>
    <n v="886.82"/>
    <n v="0"/>
    <s v="610110"/>
    <s v="COVID-19-Alternative Test Protocol (ATP)"/>
    <s v="100005620"/>
    <s v=""/>
    <s v=""/>
    <s v="3000000225423146"/>
    <s v="0"/>
    <x v="2"/>
    <x v="272"/>
  </r>
  <r>
    <x v="6"/>
    <s v="C25_522001"/>
    <s v="S020000"/>
    <x v="6"/>
    <s v="4500673298"/>
    <s v=""/>
    <s v="2052232149"/>
    <s v="10"/>
    <d v="2020-05-12T00:00:00"/>
    <s v="51"/>
    <s v="Commandes d'achat"/>
    <x v="2"/>
    <s v="Réduction"/>
    <n v="-4240.45"/>
    <n v="0"/>
    <s v="610110"/>
    <s v="COVID-19-Alternative Test Protocol (ATP)"/>
    <s v="100005620"/>
    <s v=""/>
    <s v=""/>
    <s v="3000000225423115"/>
    <s v="0"/>
    <x v="2"/>
    <x v="272"/>
  </r>
  <r>
    <x v="6"/>
    <s v="C25_522001"/>
    <s v="S020000"/>
    <x v="6"/>
    <s v="4500673298"/>
    <s v=""/>
    <s v="2052232149"/>
    <s v="10"/>
    <d v="2020-05-12T00:00:00"/>
    <s v="51"/>
    <s v="Commandes d'achat"/>
    <x v="2"/>
    <s v="Réduction"/>
    <n v="-2563.63"/>
    <n v="0"/>
    <s v="610110"/>
    <s v="COVID-19-Alternative Test Protocol (ATP)"/>
    <s v="100005620"/>
    <s v=""/>
    <s v=""/>
    <s v="3000000225423193"/>
    <s v="0"/>
    <x v="2"/>
    <x v="272"/>
  </r>
  <r>
    <x v="6"/>
    <s v="C25_522001"/>
    <s v="S020000"/>
    <x v="6"/>
    <s v="4500673298"/>
    <s v=""/>
    <s v="2052232149"/>
    <s v="10"/>
    <d v="2020-05-12T00:00:00"/>
    <s v="51"/>
    <s v="Commandes d'achat"/>
    <x v="2"/>
    <s v="Réduction"/>
    <n v="-1464.1"/>
    <n v="0"/>
    <s v="610110"/>
    <s v="COVID-19-Alternative Test Protocol (ATP)"/>
    <s v="100005620"/>
    <s v=""/>
    <s v=""/>
    <s v="3000000225422457"/>
    <s v="0"/>
    <x v="2"/>
    <x v="272"/>
  </r>
  <r>
    <x v="6"/>
    <s v="C25_522001"/>
    <s v="S020000"/>
    <x v="6"/>
    <s v="4500673298"/>
    <s v=""/>
    <s v="2052232149"/>
    <s v="10"/>
    <d v="2020-05-12T00:00:00"/>
    <s v="51"/>
    <s v="Commandes d'achat"/>
    <x v="2"/>
    <s v="Réduction"/>
    <n v="-6146.8"/>
    <n v="0"/>
    <s v="610110"/>
    <s v="COVID-19-Alternative Test Protocol (ATP)"/>
    <s v="100005620"/>
    <s v=""/>
    <s v=""/>
    <s v="3000000225422498"/>
    <s v="0"/>
    <x v="2"/>
    <x v="272"/>
  </r>
  <r>
    <x v="6"/>
    <s v="C25_522001"/>
    <s v="S020000"/>
    <x v="6"/>
    <s v="4500673298"/>
    <s v=""/>
    <s v="2052232149"/>
    <s v="10"/>
    <d v="2020-05-12T00:00:00"/>
    <s v="51"/>
    <s v="Commandes d'achat"/>
    <x v="2"/>
    <s v="Réduction"/>
    <n v="-2710.4"/>
    <n v="0"/>
    <s v="610110"/>
    <s v="COVID-19-Alternative Test Protocol (ATP)"/>
    <s v="100005620"/>
    <s v=""/>
    <s v=""/>
    <s v="3000000225414158"/>
    <s v="0"/>
    <x v="2"/>
    <x v="272"/>
  </r>
  <r>
    <x v="6"/>
    <s v="C25_522001"/>
    <s v="S020000"/>
    <x v="6"/>
    <s v="4500673298"/>
    <s v=""/>
    <s v="2052232149"/>
    <s v="10"/>
    <d v="2020-05-12T00:00:00"/>
    <s v="51"/>
    <s v="Commandes d'achat"/>
    <x v="2"/>
    <s v="Réduction"/>
    <n v="-9196"/>
    <n v="0"/>
    <s v="610110"/>
    <s v="COVID-19-Alternative Test Protocol (ATP)"/>
    <s v="100005620"/>
    <s v=""/>
    <s v=""/>
    <s v="3000000225422575"/>
    <s v="0"/>
    <x v="2"/>
    <x v="272"/>
  </r>
  <r>
    <x v="6"/>
    <s v="C25_522001"/>
    <s v="S020000"/>
    <x v="6"/>
    <s v="4500673298"/>
    <s v=""/>
    <s v="2052232149"/>
    <s v="10"/>
    <d v="2020-05-12T00:00:00"/>
    <s v="51"/>
    <s v="Commandes d'achat"/>
    <x v="2"/>
    <s v="Réduction"/>
    <n v="-920.21"/>
    <n v="0"/>
    <s v="610110"/>
    <s v="COVID-19-Alternative Test Protocol (ATP)"/>
    <s v="100005620"/>
    <s v=""/>
    <s v=""/>
    <s v="3000000225422559"/>
    <s v="0"/>
    <x v="2"/>
    <x v="272"/>
  </r>
  <r>
    <x v="6"/>
    <s v="C25_522001"/>
    <s v="S020000"/>
    <x v="6"/>
    <s v="4500673298"/>
    <s v=""/>
    <s v="2052232149"/>
    <s v="10"/>
    <d v="2020-05-12T00:00:00"/>
    <s v="51"/>
    <s v="Commandes d'achat"/>
    <x v="2"/>
    <s v="Réduction"/>
    <n v="-1819.6"/>
    <n v="0"/>
    <s v="610110"/>
    <s v="COVID-19-Alternative Test Protocol (ATP)"/>
    <s v="100005620"/>
    <s v=""/>
    <s v=""/>
    <s v="3000000225422545"/>
    <s v="0"/>
    <x v="2"/>
    <x v="272"/>
  </r>
  <r>
    <x v="6"/>
    <s v="C25_522001"/>
    <s v="S020000"/>
    <x v="6"/>
    <s v="4500673298"/>
    <s v=""/>
    <s v="2052232149"/>
    <s v="10"/>
    <d v="2020-05-12T00:00:00"/>
    <s v="51"/>
    <s v="Commandes d'achat"/>
    <x v="2"/>
    <s v="Réduction"/>
    <n v="-9738.08"/>
    <n v="0"/>
    <s v="610110"/>
    <s v="COVID-19-Alternative Test Protocol (ATP)"/>
    <s v="100005620"/>
    <s v=""/>
    <s v=""/>
    <s v="3000000225422818"/>
    <s v="0"/>
    <x v="2"/>
    <x v="272"/>
  </r>
  <r>
    <x v="6"/>
    <s v="C25_522001"/>
    <s v="S020000"/>
    <x v="6"/>
    <s v="4500673298"/>
    <s v=""/>
    <s v="2052232149"/>
    <s v="10"/>
    <d v="2020-05-12T00:00:00"/>
    <s v="51"/>
    <s v="Commandes d'achat"/>
    <x v="2"/>
    <s v="Réduction"/>
    <n v="12171.16"/>
    <n v="0"/>
    <s v="610110"/>
    <s v="COVID-19-Alternative Test Protocol (ATP)"/>
    <s v="100005620"/>
    <s v=""/>
    <s v=""/>
    <s v="3000000225422824"/>
    <s v="0"/>
    <x v="2"/>
    <x v="272"/>
  </r>
  <r>
    <x v="6"/>
    <s v="C25_522001"/>
    <s v="S020000"/>
    <x v="6"/>
    <s v="4500673298"/>
    <s v=""/>
    <s v="2052232149"/>
    <s v="10"/>
    <d v="2020-05-12T00:00:00"/>
    <s v="51"/>
    <s v="Commandes d'achat"/>
    <x v="2"/>
    <s v="Réduction"/>
    <n v="-22215.97"/>
    <n v="0"/>
    <s v="610110"/>
    <s v="COVID-19-Alternative Test Protocol (ATP)"/>
    <s v="100005620"/>
    <s v=""/>
    <s v=""/>
    <s v="3000000225422863"/>
    <s v="0"/>
    <x v="2"/>
    <x v="272"/>
  </r>
  <r>
    <x v="6"/>
    <s v="C25_522001"/>
    <s v="S020000"/>
    <x v="6"/>
    <s v="4500673298"/>
    <s v=""/>
    <s v="2052232149"/>
    <s v="10"/>
    <d v="2020-05-12T00:00:00"/>
    <s v="51"/>
    <s v="Commandes d'achat"/>
    <x v="2"/>
    <s v="Réduction"/>
    <n v="-10947.72"/>
    <n v="0"/>
    <s v="610110"/>
    <s v="COVID-19-Alternative Test Protocol (ATP)"/>
    <s v="100005620"/>
    <s v=""/>
    <s v=""/>
    <s v="3000000225422911"/>
    <s v="0"/>
    <x v="2"/>
    <x v="272"/>
  </r>
  <r>
    <x v="6"/>
    <s v="C25_522001"/>
    <s v="S020000"/>
    <x v="6"/>
    <s v="4500673321"/>
    <s v=""/>
    <s v="2052232151"/>
    <s v="10"/>
    <d v="2020-05-12T00:00:00"/>
    <s v="51"/>
    <s v="Commandes d'achat"/>
    <x v="1"/>
    <s v="Modification"/>
    <n v="3986.95"/>
    <n v="0"/>
    <s v="616410"/>
    <s v="COVID-19-DNA/RNA Shield (Reagentia)"/>
    <s v="100001490"/>
    <s v=""/>
    <s v=""/>
    <s v="3000000225441264"/>
    <s v="0"/>
    <x v="3"/>
    <x v="274"/>
  </r>
  <r>
    <x v="6"/>
    <s v="C25_522001"/>
    <s v="S020000"/>
    <x v="6"/>
    <s v="4500673583"/>
    <s v=""/>
    <s v="2052232160"/>
    <s v="10"/>
    <d v="2020-05-12T00:00:00"/>
    <s v="51"/>
    <s v="Commandes d'achat"/>
    <x v="1"/>
    <s v="Modification"/>
    <n v="1877.92"/>
    <n v="0"/>
    <s v="616410"/>
    <s v="COVID-19-Maskers FFP2"/>
    <s v="100000713"/>
    <s v=""/>
    <s v=""/>
    <s v="3000000225438926"/>
    <s v="0"/>
    <x v="2"/>
    <x v="288"/>
  </r>
  <r>
    <x v="6"/>
    <s v="C25_522001"/>
    <s v="S020000"/>
    <x v="6"/>
    <s v="4500673808"/>
    <s v=""/>
    <s v="2052232164"/>
    <s v="10"/>
    <d v="2020-05-12T00:00:00"/>
    <s v="51"/>
    <s v="Commandes d'achat"/>
    <x v="0"/>
    <s v="Original"/>
    <n v="282704.40000000002"/>
    <n v="0"/>
    <s v="616410"/>
    <s v="COVID-19-Saline tube Vacuette"/>
    <s v="100001431"/>
    <s v=""/>
    <s v=""/>
    <s v="3000000225437801"/>
    <s v="0"/>
    <x v="3"/>
    <x v="292"/>
  </r>
  <r>
    <x v="6"/>
    <s v="C25_522001"/>
    <s v="S020000"/>
    <x v="6"/>
    <s v="4500673810"/>
    <s v=""/>
    <s v="2052232165"/>
    <s v="10"/>
    <d v="2020-05-12T00:00:00"/>
    <s v="51"/>
    <s v="Commandes d'achat"/>
    <x v="0"/>
    <s v="Original"/>
    <n v="22748"/>
    <n v="0"/>
    <s v="616410"/>
    <s v="COVID-19-afvullen van swab tubes"/>
    <s v="100050677"/>
    <s v=""/>
    <s v=""/>
    <s v="3000000225437993"/>
    <s v="0"/>
    <x v="3"/>
    <x v="293"/>
  </r>
  <r>
    <x v="6"/>
    <s v="C25_522001"/>
    <s v="S020000"/>
    <x v="6"/>
    <s v="4500673818"/>
    <s v=""/>
    <s v="2052232166"/>
    <s v="10"/>
    <d v="2020-05-12T00:00:00"/>
    <s v="51"/>
    <s v="Commandes d'achat"/>
    <x v="0"/>
    <s v="Original"/>
    <n v="5976.43"/>
    <n v="0"/>
    <s v="616410"/>
    <s v="COVID-19-empty Vacuette tubes (100x13 mm"/>
    <s v="100001431"/>
    <s v=""/>
    <s v=""/>
    <s v="3000000225438229"/>
    <s v="0"/>
    <x v="3"/>
    <x v="294"/>
  </r>
  <r>
    <x v="6"/>
    <s v="C25_522001"/>
    <s v="S020000"/>
    <x v="6"/>
    <s v="4500673823"/>
    <s v=""/>
    <s v="2052232167"/>
    <s v="10"/>
    <d v="2020-05-12T00:00:00"/>
    <s v="51"/>
    <s v="Commandes d'achat"/>
    <x v="0"/>
    <s v="Original"/>
    <n v="14955.6"/>
    <n v="0"/>
    <s v="616410"/>
    <s v="COVID-19-Saliva RNA Collection and Prese"/>
    <s v="100003039"/>
    <s v=""/>
    <s v=""/>
    <s v="3000000225438427"/>
    <s v="0"/>
    <x v="3"/>
    <x v="295"/>
  </r>
  <r>
    <x v="6"/>
    <s v="C25_522001"/>
    <s v="S020000"/>
    <x v="6"/>
    <s v="4500673827"/>
    <s v=""/>
    <s v="2052232168"/>
    <s v="10"/>
    <d v="2020-05-12T00:00:00"/>
    <s v="51"/>
    <s v="Commandes d'achat"/>
    <x v="0"/>
    <s v="Original"/>
    <n v="6779.31"/>
    <n v="0"/>
    <s v="616410"/>
    <s v="COVID-19-installatie voor testen van mas"/>
    <s v="100005620"/>
    <s v=""/>
    <s v=""/>
    <s v="3000000225438562"/>
    <s v="0"/>
    <x v="6"/>
    <x v="296"/>
  </r>
  <r>
    <x v="5"/>
    <s v="C25_012040"/>
    <s v="S040000"/>
    <x v="11"/>
    <s v="4500673829"/>
    <s v=""/>
    <s v="2021222064"/>
    <s v="10"/>
    <d v="2020-05-12T00:00:00"/>
    <s v="51"/>
    <s v="Commandes d'achat"/>
    <x v="0"/>
    <s v="Original"/>
    <n v="13797.99"/>
    <n v="0"/>
    <s v="615911"/>
    <s v="Consultancy Health Tenant Architect"/>
    <s v="100000386"/>
    <s v=""/>
    <s v=""/>
    <s v="3000000225443147"/>
    <s v="0"/>
    <x v="2"/>
    <x v="297"/>
  </r>
  <r>
    <x v="6"/>
    <s v="C25_522001"/>
    <s v="S020000"/>
    <x v="6"/>
    <s v="4500673840"/>
    <s v=""/>
    <s v="2052232169"/>
    <s v="10"/>
    <d v="2020-05-12T00:00:00"/>
    <s v="51"/>
    <s v="Commandes d'achat"/>
    <x v="0"/>
    <s v="Original"/>
    <n v="326142.19"/>
    <n v="0"/>
    <s v="616410"/>
    <s v="COVID-19-Midazolam voorgevulde spuit"/>
    <s v="100050825"/>
    <s v=""/>
    <s v=""/>
    <s v="3000000225439702"/>
    <s v="0"/>
    <x v="5"/>
    <x v="298"/>
  </r>
  <r>
    <x v="6"/>
    <s v="C25_522001"/>
    <s v="S020000"/>
    <x v="6"/>
    <s v="4500673845"/>
    <s v=""/>
    <s v="2052232170"/>
    <s v="10"/>
    <d v="2020-05-12T00:00:00"/>
    <s v="51"/>
    <s v="Commandes d'achat"/>
    <x v="0"/>
    <s v="Original"/>
    <n v="2023281.6"/>
    <n v="0"/>
    <s v="616410"/>
    <s v="COVID-19-Nasal swabs"/>
    <s v="200008170"/>
    <s v=""/>
    <s v=""/>
    <s v="3000000225440199"/>
    <s v="0"/>
    <x v="3"/>
    <x v="299"/>
  </r>
  <r>
    <x v="6"/>
    <s v="C25_522001"/>
    <s v="S020000"/>
    <x v="6"/>
    <s v="4500673869"/>
    <s v=""/>
    <s v="2052232171"/>
    <s v="10"/>
    <d v="2020-05-12T00:00:00"/>
    <s v="51"/>
    <s v="Commandes d'achat"/>
    <x v="0"/>
    <s v="Original"/>
    <n v="1"/>
    <n v="0"/>
    <s v="613970"/>
    <s v="COVID-19-douanekosten voor firma Xpect"/>
    <s v="100004347"/>
    <s v=""/>
    <s v=""/>
    <s v="3000000225441565"/>
    <s v="0"/>
    <x v="2"/>
    <x v="300"/>
  </r>
  <r>
    <x v="6"/>
    <s v="C25_522001"/>
    <s v="S020000"/>
    <x v="6"/>
    <s v="4500673869"/>
    <s v=""/>
    <s v="2052232171"/>
    <s v="10"/>
    <d v="2020-05-12T00:00:00"/>
    <s v="51"/>
    <s v="Commandes d'achat"/>
    <x v="1"/>
    <s v="Modification"/>
    <n v="194"/>
    <n v="0"/>
    <s v="613970"/>
    <s v="COVID-19-douanekosten voor firma Xpect"/>
    <s v="100004347"/>
    <s v=""/>
    <s v=""/>
    <s v="3000000225441591"/>
    <s v="0"/>
    <x v="2"/>
    <x v="300"/>
  </r>
  <r>
    <x v="6"/>
    <s v="C25_522001"/>
    <s v="S020000"/>
    <x v="6"/>
    <s v="4500668503"/>
    <s v=""/>
    <s v="2052232010"/>
    <s v="20"/>
    <d v="2020-05-13T00:00:00"/>
    <s v="51"/>
    <s v="Commandes d'achat"/>
    <x v="2"/>
    <s v="Réduction"/>
    <n v="24300"/>
    <n v="0"/>
    <s v="616410"/>
    <s v="COVID_19 - kn95 maskers"/>
    <s v="100050634"/>
    <s v=""/>
    <s v=""/>
    <s v="3000000225485767"/>
    <s v="0"/>
    <x v="2"/>
    <x v="71"/>
  </r>
  <r>
    <x v="6"/>
    <s v="C25_522001"/>
    <s v="S020000"/>
    <x v="6"/>
    <s v="4500669027"/>
    <s v=""/>
    <s v="2052232032"/>
    <s v="10"/>
    <d v="2020-05-13T00:00:00"/>
    <s v="51"/>
    <s v="Commandes d'achat"/>
    <x v="2"/>
    <s v="Réduction"/>
    <n v="-4268.88"/>
    <n v="0"/>
    <s v="616410"/>
    <s v="COVID-19- steriele tubes voor swabs"/>
    <s v="100001431"/>
    <s v=""/>
    <s v=""/>
    <s v="3000000225494971"/>
    <s v="0"/>
    <x v="3"/>
    <x v="105"/>
  </r>
  <r>
    <x v="6"/>
    <s v="C25_522001"/>
    <s v="S020000"/>
    <x v="6"/>
    <s v="4500669027"/>
    <s v=""/>
    <s v="2052232032"/>
    <s v="10"/>
    <d v="2020-05-13T00:00:00"/>
    <s v="51"/>
    <s v="Commandes d'achat"/>
    <x v="2"/>
    <s v="Réduction"/>
    <n v="-7826.28"/>
    <n v="0"/>
    <s v="616410"/>
    <s v="COVID-19- steriele tubes voor swabs"/>
    <s v="100001431"/>
    <s v=""/>
    <s v=""/>
    <s v="3000000225495717"/>
    <s v="0"/>
    <x v="3"/>
    <x v="105"/>
  </r>
  <r>
    <x v="6"/>
    <s v="C25_522001"/>
    <s v="S020000"/>
    <x v="6"/>
    <s v="4500669039"/>
    <s v=""/>
    <s v="2052232033"/>
    <s v="10"/>
    <d v="2020-05-13T00:00:00"/>
    <s v="51"/>
    <s v="Commandes d'achat"/>
    <x v="1"/>
    <s v="Modification"/>
    <n v="3501.75"/>
    <n v="0"/>
    <s v="616410"/>
    <s v="COVID-19 gants Novolab – PPE Cat III"/>
    <s v="100001548"/>
    <s v=""/>
    <s v=""/>
    <s v="3000000225499339"/>
    <s v="0"/>
    <x v="2"/>
    <x v="106"/>
  </r>
  <r>
    <x v="6"/>
    <s v="C25_522001"/>
    <s v="S020000"/>
    <x v="6"/>
    <s v="4500669039"/>
    <s v=""/>
    <s v="2052232033"/>
    <s v="20"/>
    <d v="2020-05-13T00:00:00"/>
    <s v="51"/>
    <s v="Commandes d'achat"/>
    <x v="1"/>
    <s v="Modification"/>
    <n v="383.48"/>
    <n v="0"/>
    <s v="616410"/>
    <s v="COVID-19 gants Shield Scientific gloves"/>
    <s v="100001548"/>
    <s v=""/>
    <s v=""/>
    <s v="3000000225499339"/>
    <s v="0"/>
    <x v="2"/>
    <x v="107"/>
  </r>
  <r>
    <x v="6"/>
    <s v="C25_522001"/>
    <s v="S020000"/>
    <x v="6"/>
    <s v="4500669126"/>
    <s v=""/>
    <s v="2052232036"/>
    <s v="20"/>
    <d v="2020-05-13T00:00:00"/>
    <s v="51"/>
    <s v="Commandes d'achat"/>
    <x v="5"/>
    <s v="Ajustement par pièce suivante"/>
    <n v="9.32"/>
    <n v="0"/>
    <s v="616410"/>
    <s v="COVID-19-cold storage box"/>
    <s v="500026469"/>
    <s v=""/>
    <s v=""/>
    <s v="3000000225486058"/>
    <s v="0"/>
    <x v="3"/>
    <x v="278"/>
  </r>
  <r>
    <x v="6"/>
    <s v="C25_522001"/>
    <s v="S020000"/>
    <x v="6"/>
    <s v="4500669126"/>
    <s v=""/>
    <s v="2052232036"/>
    <s v="20"/>
    <d v="2020-05-13T00:00:00"/>
    <s v="51"/>
    <s v="Commandes d'achat"/>
    <x v="2"/>
    <s v="Réduction"/>
    <n v="-3756.68"/>
    <n v="0"/>
    <s v="616410"/>
    <s v="COVID-19-cold storage box"/>
    <s v="500026469"/>
    <s v=""/>
    <s v=""/>
    <s v="3000000225486058"/>
    <s v="0"/>
    <x v="3"/>
    <x v="278"/>
  </r>
  <r>
    <x v="6"/>
    <s v="C25_522001"/>
    <s v="S020000"/>
    <x v="6"/>
    <s v="4500669596"/>
    <s v=""/>
    <s v="2052232055"/>
    <s v="10"/>
    <d v="2020-05-13T00:00:00"/>
    <s v="51"/>
    <s v="Commandes d'achat"/>
    <x v="2"/>
    <s v="Réduction"/>
    <n v="-338800"/>
    <n v="0"/>
    <s v="616410"/>
    <s v="COVID-19-Aprons - disposable"/>
    <s v="200008158"/>
    <s v=""/>
    <s v=""/>
    <s v="3000000225496724"/>
    <s v="0"/>
    <x v="2"/>
    <x v="132"/>
  </r>
  <r>
    <x v="6"/>
    <s v="C25_522001"/>
    <s v="S020000"/>
    <x v="6"/>
    <s v="4500670975"/>
    <s v=""/>
    <s v="2052232062"/>
    <s v="10"/>
    <d v="2020-05-13T00:00:00"/>
    <s v="51"/>
    <s v="Commandes d'achat"/>
    <x v="2"/>
    <s v="Réduction"/>
    <n v="-627264"/>
    <n v="0"/>
    <s v="616410"/>
    <s v="COVID-19-nitril handschoenen"/>
    <s v="100050675"/>
    <s v=""/>
    <s v=""/>
    <s v="3000000225485748"/>
    <s v="0"/>
    <x v="2"/>
    <x v="157"/>
  </r>
  <r>
    <x v="6"/>
    <s v="C25_522001"/>
    <s v="S020000"/>
    <x v="6"/>
    <s v="4500671487"/>
    <s v=""/>
    <s v="2052232075"/>
    <s v="10"/>
    <d v="2020-05-13T00:00:00"/>
    <s v="51"/>
    <s v="Commandes d'achat"/>
    <x v="2"/>
    <s v="Réduction"/>
    <n v="-397485"/>
    <n v="0"/>
    <s v="616410"/>
    <s v="COVID-19-beschermende kleding"/>
    <s v="100050640"/>
    <s v=""/>
    <s v=""/>
    <s v="3000000225487233"/>
    <s v="0"/>
    <x v="2"/>
    <x v="183"/>
  </r>
  <r>
    <x v="6"/>
    <s v="C25_522001"/>
    <s v="S020000"/>
    <x v="6"/>
    <s v="4500671487"/>
    <s v=""/>
    <s v="2052232075"/>
    <s v="10"/>
    <d v="2020-05-13T00:00:00"/>
    <s v="51"/>
    <s v="Commandes d'achat"/>
    <x v="2"/>
    <s v="Réduction"/>
    <n v="-375402.5"/>
    <n v="0"/>
    <s v="616410"/>
    <s v="COVID-19-beschermende kleding"/>
    <s v="100050640"/>
    <s v=""/>
    <s v=""/>
    <s v="3000000225487117"/>
    <s v="0"/>
    <x v="2"/>
    <x v="183"/>
  </r>
  <r>
    <x v="6"/>
    <s v="C25_522001"/>
    <s v="S020000"/>
    <x v="6"/>
    <s v="4500671516"/>
    <s v=""/>
    <s v="2052232076"/>
    <s v="10"/>
    <d v="2020-05-13T00:00:00"/>
    <s v="51"/>
    <s v="Commandes d'achat"/>
    <x v="2"/>
    <s v="Réduction"/>
    <n v="-518700"/>
    <n v="0"/>
    <s v="616410"/>
    <s v="COVID-19-Chirurgische maskers"/>
    <s v="100050640"/>
    <s v=""/>
    <s v=""/>
    <s v="3000000225487104"/>
    <s v="0"/>
    <x v="2"/>
    <x v="184"/>
  </r>
  <r>
    <x v="6"/>
    <s v="C25_522001"/>
    <s v="S020000"/>
    <x v="6"/>
    <s v="4500671516"/>
    <s v=""/>
    <s v="2052232076"/>
    <s v="10"/>
    <d v="2020-05-13T00:00:00"/>
    <s v="51"/>
    <s v="Commandes d'achat"/>
    <x v="2"/>
    <s v="Réduction"/>
    <n v="-518700"/>
    <n v="0"/>
    <s v="616410"/>
    <s v="COVID-19-Chirurgische maskers"/>
    <s v="100050640"/>
    <s v=""/>
    <s v=""/>
    <s v="3000000225487217"/>
    <s v="0"/>
    <x v="2"/>
    <x v="184"/>
  </r>
  <r>
    <x v="6"/>
    <s v="C25_522001"/>
    <s v="S020000"/>
    <x v="6"/>
    <s v="4500671516"/>
    <s v=""/>
    <s v="2052232076"/>
    <s v="10"/>
    <d v="2020-05-13T00:00:00"/>
    <s v="51"/>
    <s v="Commandes d'achat"/>
    <x v="2"/>
    <s v="Réduction"/>
    <n v="-36300000"/>
    <n v="0"/>
    <s v="616410"/>
    <s v="COVID-19-Chirurgische maskers"/>
    <s v="100050640"/>
    <s v=""/>
    <s v=""/>
    <s v="3000000225488684"/>
    <s v="0"/>
    <x v="2"/>
    <x v="184"/>
  </r>
  <r>
    <x v="6"/>
    <s v="C25_522001"/>
    <s v="S020000"/>
    <x v="6"/>
    <s v="4500673593"/>
    <s v=""/>
    <s v="2052232161"/>
    <s v="10"/>
    <d v="2020-05-13T00:00:00"/>
    <s v="51"/>
    <s v="Commandes d'achat"/>
    <x v="2"/>
    <s v="Réduction"/>
    <n v="-68603.199999999997"/>
    <n v="0"/>
    <s v="616410"/>
    <s v="COVID-19-Clonidine 0.15 mg/1 ml"/>
    <s v="200008216"/>
    <s v=""/>
    <s v=""/>
    <s v="3000000225485865"/>
    <s v="0"/>
    <x v="5"/>
    <x v="289"/>
  </r>
  <r>
    <x v="6"/>
    <s v="C25_522001"/>
    <s v="S020000"/>
    <x v="6"/>
    <s v="4500673614"/>
    <s v=""/>
    <s v="2052232162"/>
    <s v="10"/>
    <d v="2020-05-13T00:00:00"/>
    <s v="51"/>
    <s v="Commandes d'achat"/>
    <x v="2"/>
    <s v="Réduction"/>
    <n v="-145664.64000000001"/>
    <n v="0"/>
    <s v="616410"/>
    <s v="COVID-19-Maskers FFP2"/>
    <s v="100000713"/>
    <s v=""/>
    <s v=""/>
    <s v="3000000225485947"/>
    <s v="0"/>
    <x v="2"/>
    <x v="290"/>
  </r>
  <r>
    <x v="6"/>
    <s v="C25_522001"/>
    <s v="S020000"/>
    <x v="6"/>
    <s v="4500673869"/>
    <s v=""/>
    <s v="2052232171"/>
    <s v="10"/>
    <d v="2020-05-13T00:00:00"/>
    <s v="51"/>
    <s v="Commandes d'achat"/>
    <x v="2"/>
    <s v="Réduction"/>
    <n v="-195"/>
    <n v="0"/>
    <s v="613970"/>
    <s v="COVID-19-douanekosten voor firma Xpect"/>
    <s v="100004347"/>
    <s v=""/>
    <s v=""/>
    <s v="3000000225485854"/>
    <s v="0"/>
    <x v="2"/>
    <x v="300"/>
  </r>
  <r>
    <x v="6"/>
    <s v="C25_522001"/>
    <s v="S020000"/>
    <x v="6"/>
    <s v="4500673937"/>
    <s v=""/>
    <s v="2052232172"/>
    <s v="10"/>
    <d v="2020-05-13T00:00:00"/>
    <s v="51"/>
    <s v="Commandes d'achat"/>
    <x v="0"/>
    <s v="Original"/>
    <n v="435787"/>
    <n v="0"/>
    <s v="616410"/>
    <s v="COVID-19-ORE-100 ORAcollect RNA"/>
    <s v="500026589"/>
    <s v=""/>
    <s v=""/>
    <s v="3000000225463746"/>
    <s v="0"/>
    <x v="3"/>
    <x v="301"/>
  </r>
  <r>
    <x v="6"/>
    <s v="C25_522001"/>
    <s v="S020000"/>
    <x v="6"/>
    <s v="4500673961"/>
    <s v=""/>
    <s v="2052232173"/>
    <s v="10"/>
    <d v="2020-05-13T00:00:00"/>
    <s v="51"/>
    <s v="Commandes d'achat"/>
    <x v="0"/>
    <s v="Original"/>
    <n v="1"/>
    <n v="0"/>
    <s v="616410"/>
    <s v="COVID-19-Chirurgische maskers"/>
    <s v="100034341"/>
    <s v=""/>
    <s v=""/>
    <s v="3000000225485744"/>
    <s v="0"/>
    <x v="2"/>
    <x v="302"/>
  </r>
  <r>
    <x v="6"/>
    <s v="C25_522001"/>
    <s v="S020000"/>
    <x v="6"/>
    <s v="4500674068"/>
    <s v=""/>
    <s v="2052232177"/>
    <s v="10"/>
    <d v="2020-05-13T00:00:00"/>
    <s v="51"/>
    <s v="Commandes d'achat"/>
    <x v="0"/>
    <s v="Original"/>
    <n v="265716"/>
    <n v="0"/>
    <s v="616410"/>
    <s v="COVID-19-Blood gas syringe"/>
    <s v="100001542"/>
    <s v=""/>
    <s v=""/>
    <s v="3000000225497047"/>
    <s v="0"/>
    <x v="6"/>
    <x v="303"/>
  </r>
  <r>
    <x v="6"/>
    <s v="C25_522001"/>
    <s v="S020000"/>
    <x v="6"/>
    <s v="4500674077"/>
    <s v=""/>
    <s v="2052232178"/>
    <s v="10"/>
    <d v="2020-05-13T00:00:00"/>
    <s v="51"/>
    <s v="Commandes d'achat"/>
    <x v="0"/>
    <s v="Original"/>
    <n v="1887.6"/>
    <n v="0"/>
    <s v="616410"/>
    <s v="COVID-19-Endotracheale tube met cuff"/>
    <s v="200005896"/>
    <s v=""/>
    <s v=""/>
    <s v="3000000225497536"/>
    <s v="0"/>
    <x v="6"/>
    <x v="304"/>
  </r>
  <r>
    <x v="6"/>
    <s v="C25_522001"/>
    <s v="S020000"/>
    <x v="6"/>
    <s v="4500674130"/>
    <s v=""/>
    <s v="2052232162"/>
    <s v="10"/>
    <d v="2020-05-13T00:00:00"/>
    <s v="51"/>
    <s v="Commandes d'achat"/>
    <x v="0"/>
    <s v="Original"/>
    <n v="1"/>
    <n v="0"/>
    <s v="616410"/>
    <s v="COVID-19-Maskers FFP2"/>
    <s v="100000713"/>
    <s v=""/>
    <s v=""/>
    <s v="3000000225500048"/>
    <s v="0"/>
    <x v="2"/>
    <x v="305"/>
  </r>
  <r>
    <x v="6"/>
    <s v="C25_522001"/>
    <s v="S020000"/>
    <x v="7"/>
    <s v="4500674145"/>
    <s v=""/>
    <s v="2021CSG011"/>
    <s v="10"/>
    <d v="2020-05-13T00:00:00"/>
    <s v="51"/>
    <s v="Commandes d'achat"/>
    <x v="0"/>
    <s v="Original"/>
    <n v="1000"/>
    <n v="0"/>
    <s v="611110"/>
    <s v="Remboursement frais Yves Van Laethem"/>
    <s v="400000587"/>
    <s v=""/>
    <s v=""/>
    <s v="3000000225500796"/>
    <s v="0"/>
    <x v="1"/>
    <x v="306"/>
  </r>
  <r>
    <x v="6"/>
    <s v="C25_522001"/>
    <s v="S020000"/>
    <x v="6"/>
    <s v="4500668503"/>
    <s v=""/>
    <s v="2052232010"/>
    <s v="20"/>
    <d v="2020-05-14T00:00:00"/>
    <s v="51"/>
    <s v="Commandes d'achat"/>
    <x v="2"/>
    <s v="Réduction"/>
    <n v="24300"/>
    <n v="0"/>
    <s v="616410"/>
    <s v="COVID_19 - kn95 maskers"/>
    <s v="100050634"/>
    <s v=""/>
    <s v=""/>
    <s v="3000000225587689"/>
    <s v="0"/>
    <x v="2"/>
    <x v="71"/>
  </r>
  <r>
    <x v="6"/>
    <s v="C25_522001"/>
    <s v="S020000"/>
    <x v="6"/>
    <s v="4500667865"/>
    <s v=""/>
    <s v="2052232007"/>
    <s v="10"/>
    <d v="2020-05-14T00:00:00"/>
    <s v="51"/>
    <s v="Commandes d'achat"/>
    <x v="1"/>
    <s v="Modification"/>
    <n v="61224.12"/>
    <n v="0"/>
    <s v="616410"/>
    <s v="500000 swab kits"/>
    <s v="500026442"/>
    <s v=""/>
    <s v=""/>
    <s v="3000000225593704"/>
    <s v="0"/>
    <x v="3"/>
    <x v="54"/>
  </r>
  <r>
    <x v="6"/>
    <s v="C25_522001"/>
    <s v="S020000"/>
    <x v="6"/>
    <s v="4500667865"/>
    <s v=""/>
    <s v="2052232007"/>
    <s v="10"/>
    <d v="2020-05-14T00:00:00"/>
    <s v="51"/>
    <s v="Commandes d'achat"/>
    <x v="5"/>
    <s v="Ajustement par pièce suivante"/>
    <n v="-9410.42"/>
    <n v="0"/>
    <s v="616410"/>
    <s v="500000 swab kits"/>
    <s v="500026442"/>
    <s v=""/>
    <s v=""/>
    <s v="3000000225593704"/>
    <s v="0"/>
    <x v="3"/>
    <x v="54"/>
  </r>
  <r>
    <x v="6"/>
    <s v="C25_522001"/>
    <s v="S020000"/>
    <x v="6"/>
    <s v="4500668915"/>
    <s v=""/>
    <s v="2052232028"/>
    <s v="10"/>
    <d v="2020-05-14T00:00:00"/>
    <s v="51"/>
    <s v="Commandes d'achat"/>
    <x v="2"/>
    <s v="Réduction"/>
    <n v="-214962.55"/>
    <n v="0"/>
    <s v="616410"/>
    <s v="COVID-19 Prot.coveralls voorsch"/>
    <s v="100050640"/>
    <s v=""/>
    <s v=""/>
    <s v="3000000225590998"/>
    <s v="0"/>
    <x v="2"/>
    <x v="100"/>
  </r>
  <r>
    <x v="6"/>
    <s v="C25_522001"/>
    <s v="S020000"/>
    <x v="6"/>
    <s v="4500669039"/>
    <s v=""/>
    <s v="2052232033"/>
    <s v="20"/>
    <d v="2020-05-14T00:00:00"/>
    <s v="51"/>
    <s v="Commandes d'achat"/>
    <x v="1"/>
    <s v="Modification"/>
    <n v="-0.01"/>
    <n v="0"/>
    <s v="616410"/>
    <s v="COVID-19 gants Shield Scientific gloves"/>
    <s v="100001548"/>
    <s v=""/>
    <s v=""/>
    <s v="3000000225517870"/>
    <s v="0"/>
    <x v="2"/>
    <x v="107"/>
  </r>
  <r>
    <x v="6"/>
    <s v="C25_522001"/>
    <s v="S020000"/>
    <x v="6"/>
    <s v="4500670732"/>
    <s v=""/>
    <s v="2052232055"/>
    <s v="10"/>
    <d v="2020-05-14T00:00:00"/>
    <s v="51"/>
    <s v="Commandes d'achat"/>
    <x v="2"/>
    <s v="Réduction"/>
    <n v="-1393920"/>
    <n v="0"/>
    <s v="616410"/>
    <s v="COVID-19-chirurgische maskers"/>
    <s v="100050640"/>
    <s v=""/>
    <s v=""/>
    <s v="3000000225595781"/>
    <s v="0"/>
    <x v="2"/>
    <x v="142"/>
  </r>
  <r>
    <x v="6"/>
    <s v="C25_522001"/>
    <s v="S020000"/>
    <x v="6"/>
    <s v="4500670732"/>
    <s v=""/>
    <s v="2052232055"/>
    <s v="10"/>
    <d v="2020-05-14T00:00:00"/>
    <s v="51"/>
    <s v="Commandes d'achat"/>
    <x v="2"/>
    <s v="Réduction"/>
    <n v="-1393920"/>
    <n v="0"/>
    <s v="616410"/>
    <s v="COVID-19-chirurgische maskers"/>
    <s v="100050640"/>
    <s v=""/>
    <s v=""/>
    <s v="3000000225595726"/>
    <s v="0"/>
    <x v="2"/>
    <x v="142"/>
  </r>
  <r>
    <x v="6"/>
    <s v="C25_522001"/>
    <s v="S020000"/>
    <x v="6"/>
    <s v="4500670732"/>
    <s v=""/>
    <s v="2052232055"/>
    <s v="10"/>
    <d v="2020-05-14T00:00:00"/>
    <s v="51"/>
    <s v="Commandes d'achat"/>
    <x v="2"/>
    <s v="Réduction"/>
    <n v="-871200"/>
    <n v="0"/>
    <s v="616410"/>
    <s v="COVID-19-chirurgische maskers"/>
    <s v="100050640"/>
    <s v=""/>
    <s v=""/>
    <s v="3000000225595703"/>
    <s v="0"/>
    <x v="2"/>
    <x v="142"/>
  </r>
  <r>
    <x v="6"/>
    <s v="C25_522001"/>
    <s v="S020000"/>
    <x v="6"/>
    <s v="4500670732"/>
    <s v=""/>
    <s v="2052232055"/>
    <s v="10"/>
    <d v="2020-05-14T00:00:00"/>
    <s v="51"/>
    <s v="Commandes d'achat"/>
    <x v="2"/>
    <s v="Réduction"/>
    <n v="-1393920"/>
    <n v="0"/>
    <s v="616410"/>
    <s v="COVID-19-chirurgische maskers"/>
    <s v="100050640"/>
    <s v=""/>
    <s v=""/>
    <s v="3000000225595745"/>
    <s v="0"/>
    <x v="2"/>
    <x v="142"/>
  </r>
  <r>
    <x v="6"/>
    <s v="C25_522001"/>
    <s v="S020000"/>
    <x v="6"/>
    <s v="4500670732"/>
    <s v=""/>
    <s v="2052232055"/>
    <s v="10"/>
    <d v="2020-05-14T00:00:00"/>
    <s v="51"/>
    <s v="Commandes d'achat"/>
    <x v="2"/>
    <s v="Réduction"/>
    <n v="-348480"/>
    <n v="0"/>
    <s v="616410"/>
    <s v="COVID-19-chirurgische maskers"/>
    <s v="100050640"/>
    <s v=""/>
    <s v=""/>
    <s v="3000000225595784"/>
    <s v="0"/>
    <x v="2"/>
    <x v="142"/>
  </r>
  <r>
    <x v="6"/>
    <s v="C25_522001"/>
    <s v="S020000"/>
    <x v="6"/>
    <s v="4500670732"/>
    <s v=""/>
    <s v="2052232055"/>
    <s v="10"/>
    <d v="2020-05-14T00:00:00"/>
    <s v="51"/>
    <s v="Commandes d'achat"/>
    <x v="2"/>
    <s v="Réduction"/>
    <n v="-696960"/>
    <n v="0"/>
    <s v="616410"/>
    <s v="COVID-19-chirurgische maskers"/>
    <s v="100050640"/>
    <s v=""/>
    <s v=""/>
    <s v="3000000225595841"/>
    <s v="0"/>
    <x v="2"/>
    <x v="142"/>
  </r>
  <r>
    <x v="6"/>
    <s v="C25_522001"/>
    <s v="S020000"/>
    <x v="6"/>
    <s v="4500670732"/>
    <s v=""/>
    <s v="2052232055"/>
    <s v="10"/>
    <d v="2020-05-14T00:00:00"/>
    <s v="51"/>
    <s v="Commandes d'achat"/>
    <x v="2"/>
    <s v="Réduction"/>
    <n v="-696960"/>
    <n v="0"/>
    <s v="616410"/>
    <s v="COVID-19-chirurgische maskers"/>
    <s v="100050640"/>
    <s v=""/>
    <s v=""/>
    <s v="3000000225597302"/>
    <s v="0"/>
    <x v="2"/>
    <x v="142"/>
  </r>
  <r>
    <x v="6"/>
    <s v="C25_522001"/>
    <s v="S020000"/>
    <x v="6"/>
    <s v="4500670732"/>
    <s v=""/>
    <s v="2052232055"/>
    <s v="10"/>
    <d v="2020-05-14T00:00:00"/>
    <s v="51"/>
    <s v="Commandes d'achat"/>
    <x v="2"/>
    <s v="Réduction"/>
    <n v="-4820640"/>
    <n v="0"/>
    <s v="616410"/>
    <s v="COVID-19-chirurgische maskers"/>
    <s v="100050640"/>
    <s v=""/>
    <s v=""/>
    <s v="3000000225597285"/>
    <s v="0"/>
    <x v="2"/>
    <x v="142"/>
  </r>
  <r>
    <x v="6"/>
    <s v="C25_522001"/>
    <s v="S020000"/>
    <x v="6"/>
    <s v="4500670734"/>
    <s v=""/>
    <s v="2052232056"/>
    <s v="10"/>
    <d v="2020-05-14T00:00:00"/>
    <s v="51"/>
    <s v="Commandes d'achat"/>
    <x v="2"/>
    <s v="Réduction"/>
    <n v="-987360"/>
    <n v="0"/>
    <s v="616410"/>
    <s v="COVID-19-chirurgische maskers"/>
    <s v="100050640"/>
    <s v=""/>
    <s v=""/>
    <s v="3000000225597285"/>
    <s v="0"/>
    <x v="2"/>
    <x v="143"/>
  </r>
  <r>
    <x v="6"/>
    <s v="C25_522001"/>
    <s v="S020000"/>
    <x v="6"/>
    <s v="4500670734"/>
    <s v=""/>
    <s v="2052232056"/>
    <s v="10"/>
    <d v="2020-05-14T00:00:00"/>
    <s v="51"/>
    <s v="Commandes d'achat"/>
    <x v="2"/>
    <s v="Réduction"/>
    <n v="-5324000"/>
    <n v="0"/>
    <s v="616410"/>
    <s v="COVID-19-chirurgische maskers"/>
    <s v="100050640"/>
    <s v=""/>
    <s v=""/>
    <s v="3000000225597310"/>
    <s v="0"/>
    <x v="2"/>
    <x v="143"/>
  </r>
  <r>
    <x v="6"/>
    <s v="C25_522001"/>
    <s v="S020000"/>
    <x v="6"/>
    <s v="4500670734"/>
    <s v=""/>
    <s v="2052232056"/>
    <s v="10"/>
    <d v="2020-05-14T00:00:00"/>
    <s v="51"/>
    <s v="Commandes d'achat"/>
    <x v="2"/>
    <s v="Réduction"/>
    <n v="-638880"/>
    <n v="0"/>
    <s v="616410"/>
    <s v="COVID-19-chirurgische maskers"/>
    <s v="100050640"/>
    <s v=""/>
    <s v=""/>
    <s v="3000000225597272"/>
    <s v="0"/>
    <x v="2"/>
    <x v="143"/>
  </r>
  <r>
    <x v="6"/>
    <s v="C25_522001"/>
    <s v="S020000"/>
    <x v="6"/>
    <s v="4500670734"/>
    <s v=""/>
    <s v="2052232056"/>
    <s v="10"/>
    <d v="2020-05-14T00:00:00"/>
    <s v="51"/>
    <s v="Commandes d'achat"/>
    <x v="2"/>
    <s v="Réduction"/>
    <n v="-1331000"/>
    <n v="0"/>
    <s v="616410"/>
    <s v="COVID-19-chirurgische maskers"/>
    <s v="100050640"/>
    <s v=""/>
    <s v=""/>
    <s v="3000000225595811"/>
    <s v="0"/>
    <x v="2"/>
    <x v="143"/>
  </r>
  <r>
    <x v="6"/>
    <s v="C25_522001"/>
    <s v="S020000"/>
    <x v="6"/>
    <s v="4500671487"/>
    <s v=""/>
    <s v="2052232075"/>
    <s v="10"/>
    <d v="2020-05-14T00:00:00"/>
    <s v="51"/>
    <s v="Commandes d'achat"/>
    <x v="2"/>
    <s v="Réduction"/>
    <n v="-17572037.449999999"/>
    <n v="0"/>
    <s v="616410"/>
    <s v="COVID-19-beschermende kleding"/>
    <s v="100050640"/>
    <s v=""/>
    <s v=""/>
    <s v="3000000225590998"/>
    <s v="0"/>
    <x v="2"/>
    <x v="183"/>
  </r>
  <r>
    <x v="6"/>
    <s v="C25_522001"/>
    <s v="S020000"/>
    <x v="6"/>
    <s v="4500671742"/>
    <s v=""/>
    <s v="2052232095"/>
    <s v="10"/>
    <d v="2020-05-14T00:00:00"/>
    <s v="51"/>
    <s v="Commandes d'achat"/>
    <x v="1"/>
    <s v="Modification"/>
    <n v="9982.5"/>
    <n v="0"/>
    <s v="611410"/>
    <s v="COVID-19-Rocuronium Bromide"/>
    <s v="200008191"/>
    <s v=""/>
    <s v=""/>
    <s v="3000000225519075"/>
    <s v="0"/>
    <x v="5"/>
    <x v="205"/>
  </r>
  <r>
    <x v="6"/>
    <s v="C25_522001"/>
    <s v="S020000"/>
    <x v="6"/>
    <s v="4500672268"/>
    <s v=""/>
    <s v="2052232117"/>
    <s v="10"/>
    <d v="2020-05-14T00:00:00"/>
    <s v="51"/>
    <s v="Commandes d'achat"/>
    <x v="2"/>
    <s v="Réduction"/>
    <n v="-27696.9"/>
    <n v="0"/>
    <s v="616410"/>
    <s v="COVID-19-afvullen/etiketteren swabs"/>
    <s v="100001490"/>
    <s v=""/>
    <s v=""/>
    <s v="3000000225594961"/>
    <s v="0"/>
    <x v="3"/>
    <x v="240"/>
  </r>
  <r>
    <x v="6"/>
    <s v="C25_522001"/>
    <s v="S020000"/>
    <x v="6"/>
    <s v="4500672327"/>
    <s v=""/>
    <s v="2052232123"/>
    <s v="10"/>
    <d v="2020-05-14T00:00:00"/>
    <s v="51"/>
    <s v="Commandes d'achat"/>
    <x v="2"/>
    <s v="Réduction"/>
    <n v="-16095987.32"/>
    <n v="0"/>
    <s v="616410"/>
    <s v="COVID-19-N95 maskers"/>
    <s v="500026496"/>
    <s v=""/>
    <s v=""/>
    <s v="3000000225591464"/>
    <s v="0"/>
    <x v="2"/>
    <x v="246"/>
  </r>
  <r>
    <x v="6"/>
    <s v="C25_522001"/>
    <s v="S020000"/>
    <x v="6"/>
    <s v="4500673109"/>
    <s v=""/>
    <s v="2052232146"/>
    <s v="10"/>
    <d v="2020-05-14T00:00:00"/>
    <s v="51"/>
    <s v="Commandes d'achat"/>
    <x v="2"/>
    <s v="Réduction"/>
    <n v="-756321.84"/>
    <n v="0"/>
    <s v="616410"/>
    <s v="COVID-19-Face Mask"/>
    <s v="500026479"/>
    <s v=""/>
    <s v=""/>
    <s v="3000000225588964"/>
    <s v="0"/>
    <x v="2"/>
    <x v="269"/>
  </r>
  <r>
    <x v="6"/>
    <s v="C25_522001"/>
    <s v="S020000"/>
    <x v="6"/>
    <s v="4500673298"/>
    <s v=""/>
    <s v="2052232149"/>
    <s v="10"/>
    <d v="2020-05-14T00:00:00"/>
    <s v="51"/>
    <s v="Commandes d'achat"/>
    <x v="2"/>
    <s v="Réduction"/>
    <n v="-11337.7"/>
    <n v="0"/>
    <s v="610110"/>
    <s v="COVID-19-Alternative Test Protocol (ATP)"/>
    <s v="100005620"/>
    <s v=""/>
    <s v=""/>
    <s v="3000000225590531"/>
    <s v="0"/>
    <x v="2"/>
    <x v="272"/>
  </r>
  <r>
    <x v="6"/>
    <s v="C25_522001"/>
    <s v="S020000"/>
    <x v="6"/>
    <s v="4500673298"/>
    <s v=""/>
    <s v="2052232149"/>
    <s v="10"/>
    <d v="2020-05-14T00:00:00"/>
    <s v="51"/>
    <s v="Commandes d'achat"/>
    <x v="2"/>
    <s v="Réduction"/>
    <n v="-2861.65"/>
    <n v="0"/>
    <s v="610110"/>
    <s v="COVID-19-Alternative Test Protocol (ATP)"/>
    <s v="100005620"/>
    <s v=""/>
    <s v=""/>
    <s v="3000000225590442"/>
    <s v="0"/>
    <x v="2"/>
    <x v="272"/>
  </r>
  <r>
    <x v="6"/>
    <s v="C25_522001"/>
    <s v="S020000"/>
    <x v="6"/>
    <s v="4500673298"/>
    <s v=""/>
    <s v="2052232149"/>
    <s v="10"/>
    <d v="2020-05-14T00:00:00"/>
    <s v="51"/>
    <s v="Commandes d'achat"/>
    <x v="2"/>
    <s v="Réduction"/>
    <n v="-5876.97"/>
    <n v="0"/>
    <s v="610110"/>
    <s v="COVID-19-Alternative Test Protocol (ATP)"/>
    <s v="100005620"/>
    <s v=""/>
    <s v=""/>
    <s v="3000000225590439"/>
    <s v="0"/>
    <x v="2"/>
    <x v="272"/>
  </r>
  <r>
    <x v="6"/>
    <s v="C25_522001"/>
    <s v="S020000"/>
    <x v="6"/>
    <s v="4500673583"/>
    <s v=""/>
    <s v="2052232160"/>
    <s v="10"/>
    <d v="2020-05-14T00:00:00"/>
    <s v="51"/>
    <s v="Commandes d'achat"/>
    <x v="2"/>
    <s v="Réduction"/>
    <n v="-313471.8"/>
    <n v="0"/>
    <s v="616410"/>
    <s v="COVID-19-Maskers FFP2"/>
    <s v="100000713"/>
    <s v=""/>
    <s v=""/>
    <s v="3000000225589692"/>
    <s v="0"/>
    <x v="2"/>
    <x v="288"/>
  </r>
  <r>
    <x v="6"/>
    <s v="C25_522001"/>
    <s v="S020000"/>
    <x v="6"/>
    <s v="4500673583"/>
    <s v=""/>
    <s v="2052232160"/>
    <s v="10"/>
    <d v="2020-05-14T00:00:00"/>
    <s v="51"/>
    <s v="Commandes d'achat"/>
    <x v="2"/>
    <s v="Réduction"/>
    <n v="-275256.12"/>
    <n v="0"/>
    <s v="616410"/>
    <s v="COVID-19-Maskers FFP2"/>
    <s v="100000713"/>
    <s v=""/>
    <s v=""/>
    <s v="3000000225589783"/>
    <s v="0"/>
    <x v="2"/>
    <x v="288"/>
  </r>
  <r>
    <x v="6"/>
    <s v="C25_522001"/>
    <s v="S020000"/>
    <x v="6"/>
    <s v="4500673583"/>
    <s v=""/>
    <s v="2052232160"/>
    <s v="10"/>
    <d v="2020-05-14T00:00:00"/>
    <s v="51"/>
    <s v="Commandes d'achat"/>
    <x v="2"/>
    <s v="Réduction"/>
    <n v="-1267.5999999999999"/>
    <n v="0"/>
    <s v="616410"/>
    <s v="COVID-19-Maskers FFP2"/>
    <s v="100000713"/>
    <s v=""/>
    <s v=""/>
    <s v="3000000225589786"/>
    <s v="0"/>
    <x v="2"/>
    <x v="288"/>
  </r>
  <r>
    <x v="6"/>
    <s v="C25_522001"/>
    <s v="S020000"/>
    <x v="6"/>
    <s v="4500674183"/>
    <s v=""/>
    <s v="2052232179"/>
    <s v="10"/>
    <d v="2020-05-14T00:00:00"/>
    <s v="51"/>
    <s v="Commandes d'achat"/>
    <x v="0"/>
    <s v="Original"/>
    <n v="89642.55"/>
    <n v="0"/>
    <s v="616410"/>
    <s v="COVID-19-medium en afvullen van swab tub"/>
    <s v="100050676"/>
    <s v=""/>
    <s v=""/>
    <s v="3000000225548491"/>
    <s v="0"/>
    <x v="3"/>
    <x v="307"/>
  </r>
  <r>
    <x v="6"/>
    <s v="C25_522001"/>
    <s v="S020000"/>
    <x v="6"/>
    <s v="4500674190"/>
    <s v=""/>
    <s v="2052232180"/>
    <s v="10"/>
    <d v="2020-05-14T00:00:00"/>
    <s v="51"/>
    <s v="Commandes d'achat"/>
    <x v="0"/>
    <s v="Original"/>
    <n v="500940"/>
    <n v="0"/>
    <s v="616410"/>
    <s v="COVID-19-DNA/RNA Shield"/>
    <s v="200001133"/>
    <s v=""/>
    <s v=""/>
    <s v="3000000225552928"/>
    <s v="0"/>
    <x v="3"/>
    <x v="308"/>
  </r>
  <r>
    <x v="5"/>
    <s v="C25_012040"/>
    <s v="S040000"/>
    <x v="11"/>
    <s v="4500674198"/>
    <s v=""/>
    <s v="2021222080"/>
    <s v="10"/>
    <d v="2020-05-14T00:00:00"/>
    <s v="51"/>
    <s v="Commandes d'achat"/>
    <x v="0"/>
    <s v="Original"/>
    <n v="1"/>
    <n v="0"/>
    <s v="610895"/>
    <s v="BSM Consultancy Xavier Vanhoutte"/>
    <s v="500002616"/>
    <s v=""/>
    <s v=""/>
    <s v="3000000225586188"/>
    <s v="0"/>
    <x v="2"/>
    <x v="309"/>
  </r>
  <r>
    <x v="5"/>
    <s v="C25_012040"/>
    <s v="S040000"/>
    <x v="11"/>
    <s v="4500674207"/>
    <s v=""/>
    <s v="2021222082"/>
    <s v="10"/>
    <d v="2020-05-14T00:00:00"/>
    <s v="51"/>
    <s v="Commandes d'achat"/>
    <x v="0"/>
    <s v="Original"/>
    <n v="1"/>
    <n v="0"/>
    <s v="610895"/>
    <s v="BSM Consultancy D. Vanneylen"/>
    <s v="500002616"/>
    <s v=""/>
    <s v=""/>
    <s v="3000000225586460"/>
    <s v="0"/>
    <x v="2"/>
    <x v="310"/>
  </r>
  <r>
    <x v="6"/>
    <s v="C25_522001"/>
    <s v="S020000"/>
    <x v="6"/>
    <s v="4500668503"/>
    <s v=""/>
    <s v="2052232010"/>
    <s v="20"/>
    <d v="2020-05-15T00:00:00"/>
    <s v="51"/>
    <s v="Commandes d'achat"/>
    <x v="2"/>
    <s v="Réduction"/>
    <n v="54000"/>
    <n v="0"/>
    <s v="616410"/>
    <s v="COVID_19 - kn95 maskers"/>
    <s v="100050634"/>
    <s v=""/>
    <s v=""/>
    <s v="3000000225637561"/>
    <s v="0"/>
    <x v="2"/>
    <x v="71"/>
  </r>
  <r>
    <x v="6"/>
    <s v="C25_522001"/>
    <s v="S020000"/>
    <x v="6"/>
    <s v="4500668503"/>
    <s v=""/>
    <s v="2052232010"/>
    <s v="20"/>
    <d v="2020-05-15T00:00:00"/>
    <s v="51"/>
    <s v="Commandes d'achat"/>
    <x v="2"/>
    <s v="Réduction"/>
    <n v="24300"/>
    <n v="0"/>
    <s v="616410"/>
    <s v="COVID_19 - kn95 maskers"/>
    <s v="100050634"/>
    <s v=""/>
    <s v=""/>
    <s v="3000000225637317"/>
    <s v="0"/>
    <x v="2"/>
    <x v="71"/>
  </r>
  <r>
    <x v="6"/>
    <s v="C25_522001"/>
    <s v="S020000"/>
    <x v="6"/>
    <s v="4500669557"/>
    <s v=""/>
    <s v="2052232052"/>
    <s v="10"/>
    <d v="2020-05-15T00:00:00"/>
    <s v="51"/>
    <s v="Commandes d'achat"/>
    <x v="2"/>
    <s v="Réduction"/>
    <n v="-171886.58"/>
    <n v="0"/>
    <s v="616410"/>
    <s v="COVID-19-nitril handschoenen (niet steri"/>
    <s v="500026477"/>
    <s v=""/>
    <s v=""/>
    <s v="3000000225637568"/>
    <s v="0"/>
    <x v="2"/>
    <x v="126"/>
  </r>
  <r>
    <x v="6"/>
    <s v="C25_522001"/>
    <s v="S020000"/>
    <x v="6"/>
    <s v="4500669557"/>
    <s v=""/>
    <s v="2052232052"/>
    <s v="10"/>
    <d v="2020-05-15T00:00:00"/>
    <s v="51"/>
    <s v="Commandes d'achat"/>
    <x v="5"/>
    <s v="Ajustement par pièce suivante"/>
    <n v="1422.24"/>
    <n v="0"/>
    <s v="616410"/>
    <s v="COVID-19-nitril handschoenen (niet steri"/>
    <s v="500026477"/>
    <s v=""/>
    <s v=""/>
    <s v="3000000225637568"/>
    <s v="0"/>
    <x v="2"/>
    <x v="126"/>
  </r>
  <r>
    <x v="6"/>
    <s v="C25_522001"/>
    <s v="S020000"/>
    <x v="6"/>
    <s v="4500671780"/>
    <s v=""/>
    <s v="2052232098"/>
    <s v="10"/>
    <d v="2020-05-15T00:00:00"/>
    <s v="51"/>
    <s v="Commandes d'achat"/>
    <x v="2"/>
    <s v="Réduction"/>
    <n v="-12850.2"/>
    <n v="0"/>
    <s v="616410"/>
    <s v="COVID-19-3ml Saline tubes"/>
    <s v="100001431"/>
    <s v=""/>
    <s v=""/>
    <s v="3000000225647639"/>
    <s v="0"/>
    <x v="3"/>
    <x v="208"/>
  </r>
  <r>
    <x v="6"/>
    <s v="C25_522001"/>
    <s v="S020000"/>
    <x v="6"/>
    <s v="4500671780"/>
    <s v=""/>
    <s v="2052232098"/>
    <s v="10"/>
    <d v="2020-05-15T00:00:00"/>
    <s v="51"/>
    <s v="Commandes d'achat"/>
    <x v="2"/>
    <s v="Réduction"/>
    <n v="-8624.8799999999992"/>
    <n v="0"/>
    <s v="616410"/>
    <s v="COVID-19-3ml Saline tubes"/>
    <s v="100001431"/>
    <s v=""/>
    <s v=""/>
    <s v="3000000225647641"/>
    <s v="0"/>
    <x v="3"/>
    <x v="208"/>
  </r>
  <r>
    <x v="6"/>
    <s v="C25_522001"/>
    <s v="S020000"/>
    <x v="6"/>
    <s v="4500672164"/>
    <s v=""/>
    <s v="2052232109"/>
    <s v="10"/>
    <d v="2020-05-15T00:00:00"/>
    <s v="51"/>
    <s v="Commandes d'achat"/>
    <x v="2"/>
    <s v="Réduction"/>
    <n v="-17075.52"/>
    <n v="0"/>
    <s v="616410"/>
    <s v="COVID-19-Lege tubes"/>
    <s v="100001431"/>
    <s v=""/>
    <s v=""/>
    <s v="3000000225647641"/>
    <s v="0"/>
    <x v="3"/>
    <x v="223"/>
  </r>
  <r>
    <x v="6"/>
    <s v="C25_522001"/>
    <s v="S020000"/>
    <x v="6"/>
    <s v="4500672377"/>
    <s v=""/>
    <s v="2052232127"/>
    <s v="10"/>
    <d v="2020-05-15T00:00:00"/>
    <s v="51"/>
    <s v="Commandes d'achat"/>
    <x v="2"/>
    <s v="Réduction"/>
    <n v="-66277.070000000007"/>
    <n v="0"/>
    <s v="616410"/>
    <s v="COVID-19-Dipidolor, Fentanyl, Hypnomidat"/>
    <s v="100024695"/>
    <s v=""/>
    <s v=""/>
    <s v="3000000225643956"/>
    <s v="0"/>
    <x v="5"/>
    <x v="251"/>
  </r>
  <r>
    <x v="6"/>
    <s v="C25_522001"/>
    <s v="S020000"/>
    <x v="6"/>
    <s v="4500673117"/>
    <s v=""/>
    <s v="2052232147"/>
    <s v="10"/>
    <d v="2020-05-15T00:00:00"/>
    <s v="51"/>
    <s v="Commandes d'achat"/>
    <x v="2"/>
    <s v="Réduction"/>
    <n v="-3149.25"/>
    <n v="0"/>
    <s v="616410"/>
    <s v="COVID-19-Saline tube Vacuette"/>
    <s v="100001431"/>
    <s v=""/>
    <s v=""/>
    <s v="3000000225647673"/>
    <s v="0"/>
    <x v="3"/>
    <x v="270"/>
  </r>
  <r>
    <x v="6"/>
    <s v="C25_522001"/>
    <s v="S020000"/>
    <x v="6"/>
    <s v="4500673583"/>
    <s v=""/>
    <s v="2052232160"/>
    <s v="10"/>
    <d v="2020-05-15T00:00:00"/>
    <s v="51"/>
    <s v="Commandes d'achat"/>
    <x v="1"/>
    <s v="Modification"/>
    <n v="2.9"/>
    <n v="0"/>
    <s v="616410"/>
    <s v="COVID-19-Maskers FFP2"/>
    <s v="100000713"/>
    <s v=""/>
    <s v=""/>
    <s v="3000000225638000"/>
    <s v="0"/>
    <x v="2"/>
    <x v="288"/>
  </r>
  <r>
    <x v="6"/>
    <s v="C25_522001"/>
    <s v="S020000"/>
    <x v="6"/>
    <s v="4500673583"/>
    <s v=""/>
    <s v="2052232160"/>
    <s v="10"/>
    <d v="2020-05-15T00:00:00"/>
    <s v="51"/>
    <s v="Commandes d'achat"/>
    <x v="2"/>
    <s v="Réduction"/>
    <n v="-5868.51"/>
    <n v="0"/>
    <s v="616410"/>
    <s v="COVID-19-Maskers FFP2"/>
    <s v="100000713"/>
    <s v=""/>
    <s v=""/>
    <s v="3000000225646820"/>
    <s v="0"/>
    <x v="2"/>
    <x v="288"/>
  </r>
  <r>
    <x v="6"/>
    <s v="C25_522001"/>
    <s v="S020000"/>
    <x v="6"/>
    <s v="4500673808"/>
    <s v=""/>
    <s v="2052232164"/>
    <s v="10"/>
    <d v="2020-05-15T00:00:00"/>
    <s v="51"/>
    <s v="Commandes d'achat"/>
    <x v="2"/>
    <s v="Réduction"/>
    <n v="-51400.800000000003"/>
    <n v="0"/>
    <s v="616410"/>
    <s v="COVID-19-Saline tube Vacuette"/>
    <s v="100001431"/>
    <s v=""/>
    <s v=""/>
    <s v="3000000225647688"/>
    <s v="0"/>
    <x v="3"/>
    <x v="292"/>
  </r>
  <r>
    <x v="6"/>
    <s v="C25_522001"/>
    <s v="S020000"/>
    <x v="6"/>
    <s v="4500673818"/>
    <s v=""/>
    <s v="2052232166"/>
    <s v="10"/>
    <d v="2020-05-15T00:00:00"/>
    <s v="51"/>
    <s v="Commandes d'achat"/>
    <x v="2"/>
    <s v="Réduction"/>
    <n v="-5976.43"/>
    <n v="0"/>
    <s v="616410"/>
    <s v="COVID-19-empty Vacuette tubes (100x13 mm"/>
    <s v="100001431"/>
    <s v=""/>
    <s v=""/>
    <s v="3000000225647624"/>
    <s v="0"/>
    <x v="3"/>
    <x v="294"/>
  </r>
  <r>
    <x v="6"/>
    <s v="C25_522001"/>
    <s v="S020000"/>
    <x v="6"/>
    <s v="4500674130"/>
    <s v=""/>
    <s v="2052232162"/>
    <s v="10"/>
    <d v="2020-05-15T00:00:00"/>
    <s v="51"/>
    <s v="Commandes d'achat"/>
    <x v="1"/>
    <s v="Modification"/>
    <n v="825191.19"/>
    <n v="0"/>
    <s v="616410"/>
    <s v="COVID-19-Maskers FFP2"/>
    <s v="100000713"/>
    <s v=""/>
    <s v=""/>
    <s v="3000000225638408"/>
    <s v="0"/>
    <x v="2"/>
    <x v="305"/>
  </r>
  <r>
    <x v="6"/>
    <s v="C25_522001"/>
    <s v="S020000"/>
    <x v="6"/>
    <s v="4500674454"/>
    <s v=""/>
    <s v="2052232184"/>
    <s v="10"/>
    <d v="2020-05-15T00:00:00"/>
    <s v="51"/>
    <s v="Commandes d'achat"/>
    <x v="0"/>
    <s v="Original"/>
    <n v="96356.12"/>
    <n v="0"/>
    <s v="616410"/>
    <s v="COVID-19-DEXMEDETOMIDIN"/>
    <s v="200008180"/>
    <s v=""/>
    <s v=""/>
    <s v="3000000225642741"/>
    <s v="0"/>
    <x v="5"/>
    <x v="311"/>
  </r>
  <r>
    <x v="6"/>
    <s v="C25_522001"/>
    <s v="S020000"/>
    <x v="6"/>
    <s v="4500668503"/>
    <s v=""/>
    <s v="2052232010"/>
    <s v="20"/>
    <d v="2020-05-18T00:00:00"/>
    <s v="51"/>
    <s v="Commandes d'achat"/>
    <x v="2"/>
    <s v="Réduction"/>
    <n v="54000"/>
    <n v="0"/>
    <s v="616410"/>
    <s v="COVID_19 - kn95 maskers"/>
    <s v="100050634"/>
    <s v=""/>
    <s v=""/>
    <s v="3000000225709394"/>
    <s v="0"/>
    <x v="2"/>
    <x v="71"/>
  </r>
  <r>
    <x v="6"/>
    <s v="C25_522001"/>
    <s v="S020000"/>
    <x v="6"/>
    <s v="4500668503"/>
    <s v=""/>
    <s v="2052232010"/>
    <s v="20"/>
    <d v="2020-05-18T00:00:00"/>
    <s v="51"/>
    <s v="Commandes d'achat"/>
    <x v="2"/>
    <s v="Réduction"/>
    <n v="21978"/>
    <n v="0"/>
    <s v="616410"/>
    <s v="COVID_19 - kn95 maskers"/>
    <s v="100050634"/>
    <s v=""/>
    <s v=""/>
    <s v="3000000225716662"/>
    <s v="0"/>
    <x v="2"/>
    <x v="71"/>
  </r>
  <r>
    <x v="6"/>
    <s v="C25_522001"/>
    <s v="S020000"/>
    <x v="6"/>
    <s v="4500671757"/>
    <s v=""/>
    <s v="2052232096"/>
    <s v="10"/>
    <d v="2020-05-18T00:00:00"/>
    <s v="51"/>
    <s v="Commandes d'achat"/>
    <x v="2"/>
    <s v="Réduction"/>
    <n v="42600481.57"/>
    <n v="0"/>
    <s v="616410"/>
    <s v="COVID-19-beschermende kleding"/>
    <s v="500026503"/>
    <s v=""/>
    <s v=""/>
    <s v="3000000225718405"/>
    <s v="0"/>
    <x v="2"/>
    <x v="206"/>
  </r>
  <r>
    <x v="6"/>
    <s v="C25_522001"/>
    <s v="S020000"/>
    <x v="6"/>
    <s v="4500671757"/>
    <s v=""/>
    <s v="2052232096"/>
    <s v="10"/>
    <d v="2020-05-18T00:00:00"/>
    <s v="51"/>
    <s v="Commandes d'achat"/>
    <x v="5"/>
    <s v="Ajustement par pièce suivante"/>
    <n v="-271242.37"/>
    <n v="0"/>
    <s v="616410"/>
    <s v="COVID-19-beschermende kleding"/>
    <s v="500026503"/>
    <s v=""/>
    <s v=""/>
    <s v="3000000225718405"/>
    <s v="0"/>
    <x v="2"/>
    <x v="206"/>
  </r>
  <r>
    <x v="6"/>
    <s v="C25_522001"/>
    <s v="S020000"/>
    <x v="6"/>
    <s v="4500672750"/>
    <s v=""/>
    <s v="2052232138"/>
    <s v="10"/>
    <d v="2020-05-18T00:00:00"/>
    <s v="51"/>
    <s v="Commandes d'achat"/>
    <x v="2"/>
    <s v="Réduction"/>
    <n v="65.06"/>
    <n v="0"/>
    <s v="616410"/>
    <s v="COVID-19-Sufenta"/>
    <s v="100024695"/>
    <s v=""/>
    <s v=""/>
    <s v="3000000225718918"/>
    <s v="0"/>
    <x v="5"/>
    <x v="259"/>
  </r>
  <r>
    <x v="6"/>
    <s v="C25_522001"/>
    <s v="S020000"/>
    <x v="6"/>
    <s v="4500672750"/>
    <s v=""/>
    <s v="2052232138"/>
    <s v="10"/>
    <d v="2020-05-18T00:00:00"/>
    <s v="51"/>
    <s v="Commandes d'achat"/>
    <x v="2"/>
    <s v="Réduction"/>
    <n v="-2076.67"/>
    <n v="0"/>
    <s v="616410"/>
    <s v="COVID-19-Sufenta"/>
    <s v="100024695"/>
    <s v=""/>
    <s v=""/>
    <s v="3000000225718872"/>
    <s v="0"/>
    <x v="5"/>
    <x v="259"/>
  </r>
  <r>
    <x v="6"/>
    <s v="C25_522001"/>
    <s v="S020000"/>
    <x v="6"/>
    <s v="4500674568"/>
    <s v=""/>
    <s v="2052232135"/>
    <s v="10"/>
    <d v="2020-05-18T00:00:00"/>
    <s v="51"/>
    <s v="Commandes d'achat"/>
    <x v="0"/>
    <s v="Original"/>
    <n v="4040.19"/>
    <n v="0"/>
    <s v="616410"/>
    <s v="COVID-19-Beademingscircuit"/>
    <s v="100019221"/>
    <s v=""/>
    <s v=""/>
    <s v="3000000225665682"/>
    <s v="0"/>
    <x v="6"/>
    <x v="312"/>
  </r>
  <r>
    <x v="5"/>
    <s v="C25_012030"/>
    <s v="S040000"/>
    <x v="11"/>
    <s v="4500674602"/>
    <s v=""/>
    <s v="2021222071"/>
    <s v="10"/>
    <d v="2020-05-18T00:00:00"/>
    <s v="51"/>
    <s v="Commandes d'achat"/>
    <x v="1"/>
    <s v="Modification"/>
    <n v="-177.74"/>
    <n v="0"/>
    <s v="615510"/>
    <s v="Licenties Zoom Pro"/>
    <s v="100028433"/>
    <s v=""/>
    <s v=""/>
    <s v="3000000225710754"/>
    <s v="0"/>
    <x v="2"/>
    <x v="313"/>
  </r>
  <r>
    <x v="5"/>
    <s v="C25_012030"/>
    <s v="S040000"/>
    <x v="11"/>
    <s v="4500674602"/>
    <s v=""/>
    <s v="2021222071"/>
    <s v="10"/>
    <d v="2020-05-18T00:00:00"/>
    <s v="51"/>
    <s v="Commandes d'achat"/>
    <x v="2"/>
    <s v="Réduction"/>
    <n v="-846.4"/>
    <n v="0"/>
    <s v="615510"/>
    <s v="Licenties Zoom Pro"/>
    <s v="100028433"/>
    <s v=""/>
    <s v=""/>
    <s v="3000000225710878"/>
    <s v="0"/>
    <x v="2"/>
    <x v="313"/>
  </r>
  <r>
    <x v="5"/>
    <s v="C25_012030"/>
    <s v="S040000"/>
    <x v="11"/>
    <s v="4500674602"/>
    <s v=""/>
    <s v="2021222071"/>
    <s v="10"/>
    <d v="2020-05-18T00:00:00"/>
    <s v="51"/>
    <s v="Commandes d'achat"/>
    <x v="0"/>
    <s v="Original"/>
    <n v="1024.1400000000001"/>
    <n v="0"/>
    <s v="615510"/>
    <s v="Licenties Zoom Pro"/>
    <s v="100028433"/>
    <s v=""/>
    <s v=""/>
    <s v="3000000225709775"/>
    <s v="0"/>
    <x v="2"/>
    <x v="313"/>
  </r>
  <r>
    <x v="6"/>
    <s v="C25_522001"/>
    <s v="S020000"/>
    <x v="6"/>
    <s v="4500674613"/>
    <s v=""/>
    <s v="2052232185"/>
    <s v="10"/>
    <d v="2020-05-18T00:00:00"/>
    <s v="51"/>
    <s v="Commandes d'achat"/>
    <x v="0"/>
    <s v="Original"/>
    <n v="147620"/>
    <n v="0"/>
    <s v="616410"/>
    <s v="COVID-19-Closed Suction Catheter"/>
    <s v="100000926"/>
    <s v=""/>
    <s v=""/>
    <s v="3000000225709978"/>
    <s v="0"/>
    <x v="6"/>
    <x v="314"/>
  </r>
  <r>
    <x v="6"/>
    <s v="C25_522001"/>
    <s v="S020000"/>
    <x v="6"/>
    <s v="4500674620"/>
    <s v=""/>
    <s v="2052232186"/>
    <s v="10"/>
    <d v="2020-05-18T00:00:00"/>
    <s v="51"/>
    <s v="Commandes d'achat"/>
    <x v="0"/>
    <s v="Original"/>
    <n v="3193.58"/>
    <n v="0"/>
    <s v="616410"/>
    <s v="COVID-19-Tracheo filters + zuurstofbril"/>
    <s v="100000274"/>
    <s v=""/>
    <s v=""/>
    <s v="3000000225710333"/>
    <s v="0"/>
    <x v="6"/>
    <x v="315"/>
  </r>
  <r>
    <x v="6"/>
    <s v="C25_522001"/>
    <s v="S020000"/>
    <x v="6"/>
    <s v="4500674622"/>
    <s v=""/>
    <s v="2052232187"/>
    <s v="10"/>
    <d v="2020-05-18T00:00:00"/>
    <s v="51"/>
    <s v="Commandes d'achat"/>
    <x v="0"/>
    <s v="Original"/>
    <n v="37322.21"/>
    <n v="0"/>
    <s v="616410"/>
    <s v="COVID-19-Filtre tracheo (type Climatrach"/>
    <s v="100022295"/>
    <s v=""/>
    <s v=""/>
    <s v="3000000225710523"/>
    <s v="0"/>
    <x v="6"/>
    <x v="316"/>
  </r>
  <r>
    <x v="6"/>
    <s v="C25_522001"/>
    <s v="S020000"/>
    <x v="6"/>
    <s v="4500674626"/>
    <s v=""/>
    <s v="2052232188"/>
    <s v="10"/>
    <d v="2020-05-18T00:00:00"/>
    <s v="51"/>
    <s v="Commandes d'achat"/>
    <x v="0"/>
    <s v="Original"/>
    <n v="8470"/>
    <n v="0"/>
    <s v="616410"/>
    <s v="COVID-19-masks + disposable resuscit"/>
    <s v="100048606"/>
    <s v=""/>
    <s v=""/>
    <s v="3000000225710604"/>
    <s v="0"/>
    <x v="6"/>
    <x v="317"/>
  </r>
  <r>
    <x v="6"/>
    <s v="C25_522001"/>
    <s v="S020000"/>
    <x v="6"/>
    <s v="4500674629"/>
    <s v=""/>
    <s v="2052232189"/>
    <s v="10"/>
    <d v="2020-05-18T00:00:00"/>
    <s v="51"/>
    <s v="Commandes d'achat"/>
    <x v="0"/>
    <s v="Original"/>
    <n v="1.06"/>
    <n v="0"/>
    <s v="616410"/>
    <s v="COVID-19-Propofol 50ml 1%"/>
    <s v="200008210"/>
    <s v=""/>
    <s v=""/>
    <s v="3000000225710746"/>
    <s v="0"/>
    <x v="5"/>
    <x v="318"/>
  </r>
  <r>
    <x v="6"/>
    <s v="C25_522001"/>
    <s v="S020000"/>
    <x v="6"/>
    <s v="4500674630"/>
    <s v=""/>
    <s v="2052232190"/>
    <s v="10"/>
    <d v="2020-05-18T00:00:00"/>
    <s v="51"/>
    <s v="Commandes d'achat"/>
    <x v="0"/>
    <s v="Original"/>
    <n v="1"/>
    <n v="0"/>
    <s v="616410"/>
    <s v="COVID-19-empty plastic vial/tubes"/>
    <s v="100001431"/>
    <s v=""/>
    <s v=""/>
    <s v="3000000225710893"/>
    <s v="0"/>
    <x v="3"/>
    <x v="319"/>
  </r>
  <r>
    <x v="6"/>
    <s v="C25_522001"/>
    <s v="S020000"/>
    <x v="6"/>
    <s v="4500674633"/>
    <s v=""/>
    <s v="2052232191"/>
    <s v="10"/>
    <d v="2020-05-18T00:00:00"/>
    <s v="51"/>
    <s v="Commandes d'achat"/>
    <x v="0"/>
    <s v="Original"/>
    <n v="1"/>
    <n v="0"/>
    <s v="616410"/>
    <s v="COVID-19-Tracheo filters"/>
    <s v="100000274"/>
    <s v=""/>
    <s v=""/>
    <s v="3000000225711049"/>
    <s v="0"/>
    <x v="6"/>
    <x v="320"/>
  </r>
  <r>
    <x v="6"/>
    <s v="C25_522001"/>
    <s v="S020000"/>
    <x v="6"/>
    <s v="4500674681"/>
    <s v=""/>
    <s v="2052232194"/>
    <s v="10"/>
    <d v="2020-05-18T00:00:00"/>
    <s v="51"/>
    <s v="Commandes d'achat"/>
    <x v="0"/>
    <s v="Original"/>
    <n v="1"/>
    <n v="0"/>
    <s v="616410"/>
    <s v="COVID-19-Hydroxychloroquin (Quinoric"/>
    <s v="100019662"/>
    <s v=""/>
    <s v=""/>
    <s v="3000000225712492"/>
    <s v="0"/>
    <x v="5"/>
    <x v="321"/>
  </r>
  <r>
    <x v="6"/>
    <s v="C25_522001"/>
    <s v="S020000"/>
    <x v="6"/>
    <s v="4500674687"/>
    <s v=""/>
    <s v="2052232195"/>
    <s v="10"/>
    <d v="2020-05-18T00:00:00"/>
    <s v="51"/>
    <s v="Commandes d'achat"/>
    <x v="0"/>
    <s v="Original"/>
    <n v="1"/>
    <n v="0"/>
    <s v="616410"/>
    <s v="COVID-19-Rocuronium+ distributie"/>
    <s v="100004322"/>
    <s v=""/>
    <s v=""/>
    <s v="3000000225712598"/>
    <s v="0"/>
    <x v="5"/>
    <x v="322"/>
  </r>
  <r>
    <x v="6"/>
    <s v="C25_522001"/>
    <s v="S020000"/>
    <x v="6"/>
    <s v="4500674693"/>
    <s v=""/>
    <s v="2052232196"/>
    <s v="10"/>
    <d v="2020-05-18T00:00:00"/>
    <s v="51"/>
    <s v="Commandes d'achat"/>
    <x v="0"/>
    <s v="Original"/>
    <n v="1.06"/>
    <n v="0"/>
    <s v="616410"/>
    <s v="COVID-19-Suxamethonium"/>
    <s v="200008225"/>
    <s v=""/>
    <s v=""/>
    <s v="3000000225712801"/>
    <s v="0"/>
    <x v="5"/>
    <x v="323"/>
  </r>
  <r>
    <x v="6"/>
    <s v="C25_522001"/>
    <s v="S020000"/>
    <x v="6"/>
    <s v="4500674696"/>
    <s v=""/>
    <s v="2052232197"/>
    <s v="10"/>
    <d v="2020-05-18T00:00:00"/>
    <s v="51"/>
    <s v="Commandes d'achat"/>
    <x v="0"/>
    <s v="Original"/>
    <n v="1371.48"/>
    <n v="0"/>
    <s v="616410"/>
    <s v="COVID-19-medicijnen"/>
    <s v="100050636"/>
    <s v=""/>
    <s v=""/>
    <s v="3000000225712988"/>
    <s v="0"/>
    <x v="5"/>
    <x v="324"/>
  </r>
  <r>
    <x v="6"/>
    <s v="C25_522001"/>
    <s v="S020000"/>
    <x v="6"/>
    <s v="4500674696"/>
    <s v=""/>
    <s v="2052232197"/>
    <s v="20"/>
    <d v="2020-05-18T00:00:00"/>
    <s v="51"/>
    <s v="Commandes d'achat"/>
    <x v="0"/>
    <s v="Original"/>
    <n v="1361.93"/>
    <n v="0"/>
    <s v="616410"/>
    <s v="COVID-19-Midazolam"/>
    <s v="100050636"/>
    <s v=""/>
    <s v=""/>
    <s v="3000000225713342"/>
    <s v="0"/>
    <x v="5"/>
    <x v="325"/>
  </r>
  <r>
    <x v="6"/>
    <s v="C25_522001"/>
    <s v="S020000"/>
    <x v="6"/>
    <s v="4500674696"/>
    <s v=""/>
    <s v="2052232197"/>
    <s v="30"/>
    <d v="2020-05-18T00:00:00"/>
    <s v="51"/>
    <s v="Commandes d'achat"/>
    <x v="0"/>
    <s v="Original"/>
    <n v="8201.18"/>
    <n v="0"/>
    <s v="616410"/>
    <s v="COVID-19-Suxamethonium"/>
    <s v="100050636"/>
    <s v=""/>
    <s v=""/>
    <s v="3000000225713342"/>
    <s v="0"/>
    <x v="5"/>
    <x v="326"/>
  </r>
  <r>
    <x v="6"/>
    <s v="C25_522001"/>
    <s v="S020000"/>
    <x v="6"/>
    <s v="4500674696"/>
    <s v=""/>
    <s v="2052232197"/>
    <s v="40"/>
    <d v="2020-05-18T00:00:00"/>
    <s v="51"/>
    <s v="Commandes d'achat"/>
    <x v="0"/>
    <s v="Original"/>
    <n v="3784.21"/>
    <n v="0"/>
    <s v="616410"/>
    <s v="COVID-19-Vecuronium"/>
    <s v="100050636"/>
    <s v=""/>
    <s v=""/>
    <s v="3000000225713342"/>
    <s v="0"/>
    <x v="5"/>
    <x v="327"/>
  </r>
  <r>
    <x v="6"/>
    <s v="C25_522001"/>
    <s v="S020000"/>
    <x v="6"/>
    <s v="4500668503"/>
    <s v=""/>
    <s v="2052232010"/>
    <s v="20"/>
    <d v="2020-05-19T00:00:00"/>
    <s v="51"/>
    <s v="Commandes d'achat"/>
    <x v="2"/>
    <s v="Réduction"/>
    <n v="108000"/>
    <n v="0"/>
    <s v="616410"/>
    <s v="COVID_19 - kn95 maskers"/>
    <s v="100050634"/>
    <s v=""/>
    <s v=""/>
    <s v="3000000225769300"/>
    <s v="0"/>
    <x v="2"/>
    <x v="71"/>
  </r>
  <r>
    <x v="6"/>
    <s v="C25_522001"/>
    <s v="S020000"/>
    <x v="7"/>
    <s v="4500670643"/>
    <s v=""/>
    <s v="2021CSG008"/>
    <s v="10"/>
    <d v="2020-05-19T00:00:00"/>
    <s v="51"/>
    <s v="Commandes d'achat"/>
    <x v="1"/>
    <s v="Modification"/>
    <n v="-3309.26"/>
    <n v="0"/>
    <s v="611610"/>
    <s v="Catering Salle de crise"/>
    <s v="100050137"/>
    <s v=""/>
    <s v=""/>
    <s v="3000000225796125"/>
    <s v="0"/>
    <x v="1"/>
    <x v="139"/>
  </r>
  <r>
    <x v="6"/>
    <s v="C25_522001"/>
    <s v="S020000"/>
    <x v="6"/>
    <s v="4500670929"/>
    <s v=""/>
    <s v="2052232057"/>
    <s v="10"/>
    <d v="2020-05-19T00:00:00"/>
    <s v="51"/>
    <s v="Commandes d'achat"/>
    <x v="2"/>
    <s v="Réduction"/>
    <n v="-49676.79"/>
    <n v="0"/>
    <s v="616410"/>
    <s v="COVID-19- schorten voor het zorgpersonee"/>
    <s v="100005097"/>
    <s v=""/>
    <s v=""/>
    <s v="3000000225769330"/>
    <s v="0"/>
    <x v="2"/>
    <x v="152"/>
  </r>
  <r>
    <x v="6"/>
    <s v="C25_522001"/>
    <s v="S020000"/>
    <x v="6"/>
    <s v="4500670938"/>
    <s v=""/>
    <s v="2052232058"/>
    <s v="10"/>
    <d v="2020-05-19T00:00:00"/>
    <s v="51"/>
    <s v="Commandes d'achat"/>
    <x v="2"/>
    <s v="Réduction"/>
    <n v="-129295.52"/>
    <n v="0"/>
    <s v="616410"/>
    <s v="COVID-19- Herbruikbare schorten"/>
    <s v="100005097"/>
    <s v=""/>
    <s v=""/>
    <s v="3000000225769361"/>
    <s v="0"/>
    <x v="2"/>
    <x v="153"/>
  </r>
  <r>
    <x v="6"/>
    <s v="C25_522001"/>
    <s v="S020000"/>
    <x v="6"/>
    <s v="4500672172"/>
    <s v=""/>
    <s v="2052232111"/>
    <s v="10"/>
    <d v="2020-05-19T00:00:00"/>
    <s v="51"/>
    <s v="Commandes d'achat"/>
    <x v="2"/>
    <s v="Réduction"/>
    <n v="-51845.78"/>
    <n v="0"/>
    <s v="616410"/>
    <s v="COVID-19-productie medium/afvullen SWAPS"/>
    <s v="100050676"/>
    <s v=""/>
    <s v=""/>
    <s v="3000000225769262"/>
    <s v="0"/>
    <x v="3"/>
    <x v="224"/>
  </r>
  <r>
    <x v="6"/>
    <s v="C25_522001"/>
    <s v="S020000"/>
    <x v="6"/>
    <s v="4500672750"/>
    <s v=""/>
    <s v="2052232138"/>
    <s v="10"/>
    <d v="2020-05-19T00:00:00"/>
    <s v="51"/>
    <s v="Commandes d'achat"/>
    <x v="1"/>
    <s v="Modification"/>
    <n v="-622.02"/>
    <n v="0"/>
    <s v="616410"/>
    <s v="COVID-19-Sufenta"/>
    <s v="100024695"/>
    <s v=""/>
    <s v=""/>
    <s v="3000000225791716"/>
    <s v="0"/>
    <x v="5"/>
    <x v="259"/>
  </r>
  <r>
    <x v="6"/>
    <s v="C25_522001"/>
    <s v="S020000"/>
    <x v="6"/>
    <s v="4500673545"/>
    <s v=""/>
    <s v="2052232158"/>
    <s v="10"/>
    <d v="2020-05-19T00:00:00"/>
    <s v="51"/>
    <s v="Commandes d'achat"/>
    <x v="2"/>
    <s v="Réduction"/>
    <n v="-47818.9"/>
    <n v="0"/>
    <s v="616410"/>
    <s v="COVID-19-productie medium/afvullen swab"/>
    <s v="100050676"/>
    <s v=""/>
    <s v=""/>
    <s v="3000000225769265"/>
    <s v="0"/>
    <x v="3"/>
    <x v="286"/>
  </r>
  <r>
    <x v="6"/>
    <s v="C25_522001"/>
    <s v="S020000"/>
    <x v="6"/>
    <s v="4500673823"/>
    <s v=""/>
    <s v="2052232167"/>
    <s v="10"/>
    <d v="2020-05-19T00:00:00"/>
    <s v="51"/>
    <s v="Commandes d'achat"/>
    <x v="1"/>
    <s v="Modification"/>
    <n v="7477.8"/>
    <n v="0"/>
    <s v="616410"/>
    <s v="COVID-19-Saliva RNA Collection and Prese"/>
    <s v="100003039"/>
    <s v=""/>
    <s v=""/>
    <s v="3000000225735986"/>
    <s v="0"/>
    <x v="3"/>
    <x v="295"/>
  </r>
  <r>
    <x v="6"/>
    <s v="C25_522001"/>
    <s v="S020000"/>
    <x v="6"/>
    <s v="4500673845"/>
    <s v=""/>
    <s v="2052232170"/>
    <s v="10"/>
    <d v="2020-05-19T00:00:00"/>
    <s v="51"/>
    <s v="Commandes d'achat"/>
    <x v="5"/>
    <s v="Ajustement par pièce suivante"/>
    <n v="-1494.3"/>
    <n v="0"/>
    <s v="616410"/>
    <s v="COVID-19-Nasal swabs"/>
    <s v="200008170"/>
    <s v=""/>
    <s v=""/>
    <s v="3000000225795899"/>
    <s v="0"/>
    <x v="3"/>
    <x v="299"/>
  </r>
  <r>
    <x v="6"/>
    <s v="C25_522001"/>
    <s v="S020000"/>
    <x v="6"/>
    <s v="4500673845"/>
    <s v=""/>
    <s v="2052232170"/>
    <s v="10"/>
    <d v="2020-05-19T00:00:00"/>
    <s v="51"/>
    <s v="Commandes d'achat"/>
    <x v="2"/>
    <s v="Réduction"/>
    <n v="-2021787.3"/>
    <n v="0"/>
    <s v="616410"/>
    <s v="COVID-19-Nasal swabs"/>
    <s v="200008170"/>
    <s v=""/>
    <s v=""/>
    <s v="3000000225795899"/>
    <s v="0"/>
    <x v="3"/>
    <x v="299"/>
  </r>
  <r>
    <x v="6"/>
    <s v="C25_522001"/>
    <s v="S020000"/>
    <x v="6"/>
    <s v="4500667289"/>
    <s v=""/>
    <s v="2021CSG005"/>
    <s v="10"/>
    <d v="2020-05-20T00:00:00"/>
    <s v="51"/>
    <s v="Commandes d'achat"/>
    <x v="1"/>
    <s v="Modification"/>
    <n v="12162.5"/>
    <n v="0"/>
    <s v="616410"/>
    <s v="A-CQ100 - Chloroquine"/>
    <s v="100050590"/>
    <s v=""/>
    <s v=""/>
    <s v="3000000225838934"/>
    <s v="0"/>
    <x v="5"/>
    <x v="48"/>
  </r>
  <r>
    <x v="6"/>
    <s v="C25_522001"/>
    <s v="S020000"/>
    <x v="6"/>
    <s v="4500670734"/>
    <s v=""/>
    <s v="2052232056"/>
    <s v="10"/>
    <d v="2020-05-20T00:00:00"/>
    <s v="51"/>
    <s v="Commandes d'achat"/>
    <x v="2"/>
    <s v="Réduction"/>
    <n v="-466400"/>
    <n v="0"/>
    <s v="616410"/>
    <s v="COVID-19-chirurgische maskers"/>
    <s v="100050640"/>
    <s v=""/>
    <s v=""/>
    <s v="3000000225839042"/>
    <s v="0"/>
    <x v="2"/>
    <x v="143"/>
  </r>
  <r>
    <x v="6"/>
    <s v="C25_522001"/>
    <s v="S020000"/>
    <x v="6"/>
    <s v="4500670734"/>
    <s v=""/>
    <s v="2052232056"/>
    <s v="10"/>
    <d v="2020-05-20T00:00:00"/>
    <s v="51"/>
    <s v="Commandes d'achat"/>
    <x v="2"/>
    <s v="Réduction"/>
    <n v="-466400"/>
    <n v="0"/>
    <s v="616410"/>
    <s v="COVID-19-chirurgische maskers"/>
    <s v="100050640"/>
    <s v=""/>
    <s v=""/>
    <s v="3000000225839511"/>
    <s v="0"/>
    <x v="2"/>
    <x v="143"/>
  </r>
  <r>
    <x v="6"/>
    <s v="C25_522001"/>
    <s v="S020000"/>
    <x v="6"/>
    <s v="4500670734"/>
    <s v=""/>
    <s v="2052232056"/>
    <s v="10"/>
    <d v="2020-05-20T00:00:00"/>
    <s v="51"/>
    <s v="Commandes d'achat"/>
    <x v="2"/>
    <s v="Réduction"/>
    <n v="-349800"/>
    <n v="0"/>
    <s v="616410"/>
    <s v="COVID-19-chirurgische maskers"/>
    <s v="100050640"/>
    <s v=""/>
    <s v=""/>
    <s v="3000000225838844"/>
    <s v="0"/>
    <x v="2"/>
    <x v="143"/>
  </r>
  <r>
    <x v="6"/>
    <s v="C25_522001"/>
    <s v="S020000"/>
    <x v="6"/>
    <s v="4500670734"/>
    <s v=""/>
    <s v="2052232056"/>
    <s v="10"/>
    <d v="2020-05-20T00:00:00"/>
    <s v="51"/>
    <s v="Commandes d'achat"/>
    <x v="2"/>
    <s v="Réduction"/>
    <n v="-489720"/>
    <n v="0"/>
    <s v="616410"/>
    <s v="COVID-19-chirurgische maskers"/>
    <s v="100050640"/>
    <s v=""/>
    <s v=""/>
    <s v="3000000225839879"/>
    <s v="0"/>
    <x v="2"/>
    <x v="143"/>
  </r>
  <r>
    <x v="6"/>
    <s v="C25_522001"/>
    <s v="S020000"/>
    <x v="6"/>
    <s v="4500671516"/>
    <s v=""/>
    <s v="2052232076"/>
    <s v="10"/>
    <d v="2020-05-20T00:00:00"/>
    <s v="51"/>
    <s v="Commandes d'achat"/>
    <x v="2"/>
    <s v="Réduction"/>
    <n v="-604200"/>
    <n v="0"/>
    <s v="616410"/>
    <s v="COVID-19-Chirurgische maskers"/>
    <s v="100050640"/>
    <s v=""/>
    <s v=""/>
    <s v="3000000225838828"/>
    <s v="0"/>
    <x v="2"/>
    <x v="184"/>
  </r>
  <r>
    <x v="6"/>
    <s v="C25_522001"/>
    <s v="S020000"/>
    <x v="6"/>
    <s v="4500671516"/>
    <s v=""/>
    <s v="2052232076"/>
    <s v="10"/>
    <d v="2020-05-20T00:00:00"/>
    <s v="51"/>
    <s v="Commandes d'achat"/>
    <x v="2"/>
    <s v="Réduction"/>
    <n v="-604200"/>
    <n v="0"/>
    <s v="616410"/>
    <s v="COVID-19-Chirurgische maskers"/>
    <s v="100050640"/>
    <s v=""/>
    <s v=""/>
    <s v="3000000225838883"/>
    <s v="0"/>
    <x v="2"/>
    <x v="184"/>
  </r>
  <r>
    <x v="6"/>
    <s v="C25_522001"/>
    <s v="S020000"/>
    <x v="6"/>
    <s v="4500671516"/>
    <s v=""/>
    <s v="2052232076"/>
    <s v="10"/>
    <d v="2020-05-20T00:00:00"/>
    <s v="51"/>
    <s v="Commandes d'achat"/>
    <x v="2"/>
    <s v="Réduction"/>
    <n v="-725040"/>
    <n v="0"/>
    <s v="616410"/>
    <s v="COVID-19-Chirurgische maskers"/>
    <s v="100050640"/>
    <s v=""/>
    <s v=""/>
    <s v="3000000225838815"/>
    <s v="0"/>
    <x v="2"/>
    <x v="184"/>
  </r>
  <r>
    <x v="6"/>
    <s v="C25_522001"/>
    <s v="S020000"/>
    <x v="6"/>
    <s v="4500671516"/>
    <s v=""/>
    <s v="2052232076"/>
    <s v="10"/>
    <d v="2020-05-20T00:00:00"/>
    <s v="51"/>
    <s v="Commandes d'achat"/>
    <x v="2"/>
    <s v="Réduction"/>
    <n v="-483360"/>
    <n v="0"/>
    <s v="616410"/>
    <s v="COVID-19-Chirurgische maskers"/>
    <s v="100050640"/>
    <s v=""/>
    <s v=""/>
    <s v="3000000225838931"/>
    <s v="0"/>
    <x v="2"/>
    <x v="184"/>
  </r>
  <r>
    <x v="6"/>
    <s v="C25_522001"/>
    <s v="S020000"/>
    <x v="6"/>
    <s v="4500671516"/>
    <s v=""/>
    <s v="2052232076"/>
    <s v="10"/>
    <d v="2020-05-20T00:00:00"/>
    <s v="51"/>
    <s v="Commandes d'achat"/>
    <x v="2"/>
    <s v="Réduction"/>
    <n v="-604200"/>
    <n v="0"/>
    <s v="616410"/>
    <s v="COVID-19-Chirurgische maskers"/>
    <s v="100050640"/>
    <s v=""/>
    <s v=""/>
    <s v="3000000225838909"/>
    <s v="0"/>
    <x v="2"/>
    <x v="184"/>
  </r>
  <r>
    <x v="6"/>
    <s v="C25_522001"/>
    <s v="S020000"/>
    <x v="6"/>
    <s v="4500671516"/>
    <s v=""/>
    <s v="2052232076"/>
    <s v="10"/>
    <d v="2020-05-20T00:00:00"/>
    <s v="51"/>
    <s v="Commandes d'achat"/>
    <x v="2"/>
    <s v="Réduction"/>
    <n v="-604200"/>
    <n v="0"/>
    <s v="616410"/>
    <s v="COVID-19-Chirurgische maskers"/>
    <s v="100050640"/>
    <s v=""/>
    <s v=""/>
    <s v="3000000225839505"/>
    <s v="0"/>
    <x v="2"/>
    <x v="184"/>
  </r>
  <r>
    <x v="6"/>
    <s v="C25_522001"/>
    <s v="S020000"/>
    <x v="6"/>
    <s v="4500671516"/>
    <s v=""/>
    <s v="2052232076"/>
    <s v="10"/>
    <d v="2020-05-20T00:00:00"/>
    <s v="51"/>
    <s v="Commandes d'achat"/>
    <x v="2"/>
    <s v="Réduction"/>
    <n v="-85500"/>
    <n v="0"/>
    <s v="616410"/>
    <s v="COVID-19-Chirurgische maskers"/>
    <s v="100050640"/>
    <s v=""/>
    <s v=""/>
    <s v="3000000225839514"/>
    <s v="0"/>
    <x v="2"/>
    <x v="184"/>
  </r>
  <r>
    <x v="6"/>
    <s v="C25_522001"/>
    <s v="S020000"/>
    <x v="6"/>
    <s v="4500671516"/>
    <s v=""/>
    <s v="2052232076"/>
    <s v="10"/>
    <d v="2020-05-20T00:00:00"/>
    <s v="51"/>
    <s v="Commandes d'achat"/>
    <x v="2"/>
    <s v="Réduction"/>
    <n v="-85500"/>
    <n v="0"/>
    <s v="616410"/>
    <s v="COVID-19-Chirurgische maskers"/>
    <s v="100050640"/>
    <s v=""/>
    <s v=""/>
    <s v="3000000225839580"/>
    <s v="0"/>
    <x v="2"/>
    <x v="184"/>
  </r>
  <r>
    <x v="6"/>
    <s v="C25_522001"/>
    <s v="S020000"/>
    <x v="6"/>
    <s v="4500672541"/>
    <s v=""/>
    <s v="2052232021"/>
    <s v="10"/>
    <d v="2020-05-20T00:00:00"/>
    <s v="51"/>
    <s v="Commandes d'achat"/>
    <x v="1"/>
    <s v="Modification"/>
    <n v="32760"/>
    <n v="0"/>
    <s v="616410"/>
    <s v="COVID-19-Atracurium Besylaat API"/>
    <s v="200008184"/>
    <s v=""/>
    <s v=""/>
    <s v="3000000225841295"/>
    <s v="0"/>
    <x v="5"/>
    <x v="256"/>
  </r>
  <r>
    <x v="6"/>
    <s v="C25_522001"/>
    <s v="S020000"/>
    <x v="6"/>
    <s v="4500673337"/>
    <s v=""/>
    <s v="2052232154"/>
    <s v="10"/>
    <d v="2020-05-20T00:00:00"/>
    <s v="51"/>
    <s v="Commandes d'achat"/>
    <x v="2"/>
    <s v="Réduction"/>
    <n v="-3342.39"/>
    <n v="0"/>
    <s v="616410"/>
    <s v="COVID-19-chloroquinefosfaat"/>
    <s v="100049753"/>
    <s v=""/>
    <s v=""/>
    <s v="3000000225874534"/>
    <s v="0"/>
    <x v="5"/>
    <x v="277"/>
  </r>
  <r>
    <x v="6"/>
    <s v="C25_522001"/>
    <s v="S020000"/>
    <x v="6"/>
    <s v="4500674626"/>
    <s v=""/>
    <s v="2052232188"/>
    <s v="10"/>
    <d v="2020-05-20T00:00:00"/>
    <s v="51"/>
    <s v="Commandes d'achat"/>
    <x v="2"/>
    <s v="Réduction"/>
    <n v="-2420"/>
    <n v="0"/>
    <s v="616410"/>
    <s v="COVID-19-masks + disposable resuscit"/>
    <s v="100048606"/>
    <s v=""/>
    <s v=""/>
    <s v="3000000225874560"/>
    <s v="0"/>
    <x v="6"/>
    <x v="317"/>
  </r>
  <r>
    <x v="6"/>
    <s v="C25_522001"/>
    <s v="S020000"/>
    <x v="6"/>
    <s v="4500674630"/>
    <s v=""/>
    <s v="2052232190"/>
    <s v="10"/>
    <d v="2020-05-20T00:00:00"/>
    <s v="51"/>
    <s v="Commandes d'achat"/>
    <x v="1"/>
    <s v="Modification"/>
    <n v="88934"/>
    <n v="0"/>
    <s v="616410"/>
    <s v="COVID-19-empty plastic vial/tubes"/>
    <s v="100001431"/>
    <s v=""/>
    <s v=""/>
    <s v="3000000225840568"/>
    <s v="0"/>
    <x v="3"/>
    <x v="319"/>
  </r>
  <r>
    <x v="6"/>
    <s v="C25_522001"/>
    <s v="S020000"/>
    <x v="6"/>
    <s v="4500674633"/>
    <s v=""/>
    <s v="2052232191"/>
    <s v="10"/>
    <d v="2020-05-20T00:00:00"/>
    <s v="51"/>
    <s v="Commandes d'achat"/>
    <x v="1"/>
    <s v="Modification"/>
    <n v="21369.84"/>
    <n v="0"/>
    <s v="616410"/>
    <s v="COVID-19-Tracheo filters"/>
    <s v="100000274"/>
    <s v=""/>
    <s v=""/>
    <s v="3000000225840874"/>
    <s v="0"/>
    <x v="6"/>
    <x v="320"/>
  </r>
  <r>
    <x v="6"/>
    <s v="C25_522001"/>
    <s v="S020000"/>
    <x v="6"/>
    <s v="4500674681"/>
    <s v=""/>
    <s v="2052232194"/>
    <s v="10"/>
    <d v="2020-05-20T00:00:00"/>
    <s v="51"/>
    <s v="Commandes d'achat"/>
    <x v="1"/>
    <s v="Modification"/>
    <n v="11235"/>
    <n v="0"/>
    <s v="616410"/>
    <s v="COVID-19-Hydroxychloroquin (Quinoric"/>
    <s v="100019662"/>
    <s v=""/>
    <s v=""/>
    <s v="3000000225840248"/>
    <s v="0"/>
    <x v="5"/>
    <x v="321"/>
  </r>
  <r>
    <x v="6"/>
    <s v="C25_522001"/>
    <s v="S020000"/>
    <x v="6"/>
    <s v="4500674693"/>
    <s v=""/>
    <s v="2052232196"/>
    <s v="10"/>
    <d v="2020-05-20T00:00:00"/>
    <s v="51"/>
    <s v="Commandes d'achat"/>
    <x v="1"/>
    <s v="Modification"/>
    <n v="10127.83"/>
    <n v="0"/>
    <s v="616410"/>
    <s v="COVID-19-Suxamethonium"/>
    <s v="200008225"/>
    <s v=""/>
    <s v=""/>
    <s v="3000000225840564"/>
    <s v="0"/>
    <x v="5"/>
    <x v="323"/>
  </r>
  <r>
    <x v="6"/>
    <s v="C25_522001"/>
    <s v="S020000"/>
    <x v="6"/>
    <s v="4500674696"/>
    <s v=""/>
    <s v="2052232197"/>
    <s v="10"/>
    <d v="2020-05-20T00:00:00"/>
    <s v="51"/>
    <s v="Commandes d'achat"/>
    <x v="1"/>
    <s v="Modification"/>
    <n v="14475.8"/>
    <n v="0"/>
    <s v="616410"/>
    <s v="COVID-19-medicijnen"/>
    <s v="100050636"/>
    <s v=""/>
    <s v=""/>
    <s v="3000000225839896"/>
    <s v="0"/>
    <x v="5"/>
    <x v="324"/>
  </r>
  <r>
    <x v="6"/>
    <s v="C25_522001"/>
    <s v="S020000"/>
    <x v="6"/>
    <s v="4500674696"/>
    <s v=""/>
    <s v="2052232197"/>
    <s v="20"/>
    <d v="2020-05-20T00:00:00"/>
    <s v="51"/>
    <s v="Commandes d'achat"/>
    <x v="1"/>
    <s v="Modification"/>
    <n v="-1361.93"/>
    <n v="0"/>
    <s v="616410"/>
    <s v="COVID-19-Midazolam"/>
    <s v="100050636"/>
    <s v=""/>
    <s v=""/>
    <s v="3000000225839892"/>
    <s v="0"/>
    <x v="5"/>
    <x v="325"/>
  </r>
  <r>
    <x v="6"/>
    <s v="C25_522001"/>
    <s v="S020000"/>
    <x v="6"/>
    <s v="4500674696"/>
    <s v=""/>
    <s v="2052232197"/>
    <s v="30"/>
    <d v="2020-05-20T00:00:00"/>
    <s v="51"/>
    <s v="Commandes d'achat"/>
    <x v="1"/>
    <s v="Modification"/>
    <n v="-8201.18"/>
    <n v="0"/>
    <s v="616410"/>
    <s v="COVID-19-Suxamethonium"/>
    <s v="100050636"/>
    <s v=""/>
    <s v=""/>
    <s v="3000000225839892"/>
    <s v="0"/>
    <x v="5"/>
    <x v="326"/>
  </r>
  <r>
    <x v="6"/>
    <s v="C25_522001"/>
    <s v="S020000"/>
    <x v="6"/>
    <s v="4500674696"/>
    <s v=""/>
    <s v="2052232197"/>
    <s v="40"/>
    <d v="2020-05-20T00:00:00"/>
    <s v="51"/>
    <s v="Commandes d'achat"/>
    <x v="1"/>
    <s v="Modification"/>
    <n v="-3784.21"/>
    <n v="0"/>
    <s v="616410"/>
    <s v="COVID-19-Vecuronium"/>
    <s v="100050636"/>
    <s v=""/>
    <s v=""/>
    <s v="3000000225839892"/>
    <s v="0"/>
    <x v="5"/>
    <x v="327"/>
  </r>
  <r>
    <x v="6"/>
    <s v="C25_522001"/>
    <s v="S020000"/>
    <x v="6"/>
    <s v="4500675076"/>
    <s v=""/>
    <s v="2052232198"/>
    <s v="10"/>
    <d v="2020-05-20T00:00:00"/>
    <s v="51"/>
    <s v="Commandes d'achat"/>
    <x v="0"/>
    <s v="Original"/>
    <n v="210"/>
    <n v="0"/>
    <s v="613310"/>
    <s v="COVID-19-transport qube medical product"/>
    <s v="100033009"/>
    <s v=""/>
    <s v=""/>
    <s v="3000000225818291"/>
    <s v="0"/>
    <x v="3"/>
    <x v="328"/>
  </r>
  <r>
    <x v="6"/>
    <s v="C25_522001"/>
    <s v="S020000"/>
    <x v="6"/>
    <s v="4500675076"/>
    <s v=""/>
    <s v="2052232198"/>
    <s v="10"/>
    <d v="2020-05-20T00:00:00"/>
    <s v="51"/>
    <s v="Commandes d'achat"/>
    <x v="2"/>
    <s v="Réduction"/>
    <n v="-210"/>
    <n v="0"/>
    <s v="613310"/>
    <s v="COVID-19-transport qube medical product"/>
    <s v="100033009"/>
    <s v=""/>
    <s v=""/>
    <s v="3000000225839533"/>
    <s v="0"/>
    <x v="3"/>
    <x v="328"/>
  </r>
  <r>
    <x v="6"/>
    <s v="C25_522001"/>
    <s v="S020000"/>
    <x v="6"/>
    <s v="4500675076"/>
    <s v=""/>
    <s v="2052232198"/>
    <s v="20"/>
    <d v="2020-05-20T00:00:00"/>
    <s v="51"/>
    <s v="Commandes d'achat"/>
    <x v="0"/>
    <s v="Original"/>
    <n v="1120"/>
    <n v="0"/>
    <s v="613310"/>
    <s v="COVID-19-transport qube medical product"/>
    <s v="100033009"/>
    <s v=""/>
    <s v=""/>
    <s v="3000000225818291"/>
    <s v="0"/>
    <x v="3"/>
    <x v="329"/>
  </r>
  <r>
    <x v="6"/>
    <s v="C25_522001"/>
    <s v="S020000"/>
    <x v="6"/>
    <s v="4500675076"/>
    <s v=""/>
    <s v="2052232198"/>
    <s v="20"/>
    <d v="2020-05-20T00:00:00"/>
    <s v="51"/>
    <s v="Commandes d'achat"/>
    <x v="2"/>
    <s v="Réduction"/>
    <n v="-1120"/>
    <n v="0"/>
    <s v="613310"/>
    <s v="COVID-19-transport qube medical product"/>
    <s v="100033009"/>
    <s v=""/>
    <s v=""/>
    <s v="3000000225839573"/>
    <s v="0"/>
    <x v="3"/>
    <x v="329"/>
  </r>
  <r>
    <x v="6"/>
    <s v="C25_522001"/>
    <s v="S020000"/>
    <x v="6"/>
    <s v="4500675076"/>
    <s v=""/>
    <s v="2052232198"/>
    <s v="30"/>
    <d v="2020-05-20T00:00:00"/>
    <s v="51"/>
    <s v="Commandes d'achat"/>
    <x v="2"/>
    <s v="Réduction"/>
    <n v="-753.69"/>
    <n v="0"/>
    <s v="613310"/>
    <s v="COVID-19-transport qube medical product"/>
    <s v="100033009"/>
    <s v=""/>
    <s v=""/>
    <s v="3000000225843537"/>
    <s v="0"/>
    <x v="3"/>
    <x v="330"/>
  </r>
  <r>
    <x v="6"/>
    <s v="C25_522001"/>
    <s v="S020000"/>
    <x v="6"/>
    <s v="4500675076"/>
    <s v=""/>
    <s v="2052232198"/>
    <s v="30"/>
    <d v="2020-05-20T00:00:00"/>
    <s v="51"/>
    <s v="Commandes d'achat"/>
    <x v="0"/>
    <s v="Original"/>
    <n v="753.69"/>
    <n v="0"/>
    <s v="613310"/>
    <s v="COVID-19-transport qube medical product"/>
    <s v="100033009"/>
    <s v=""/>
    <s v=""/>
    <s v="3000000225839877"/>
    <s v="0"/>
    <x v="3"/>
    <x v="330"/>
  </r>
  <r>
    <x v="6"/>
    <s v="C25_522001"/>
    <s v="S020000"/>
    <x v="6"/>
    <s v="4500675244"/>
    <s v=""/>
    <s v="2052232199"/>
    <s v="10"/>
    <d v="2020-05-20T00:00:00"/>
    <s v="51"/>
    <s v="Commandes d'achat"/>
    <x v="0"/>
    <s v="Original"/>
    <n v="38160"/>
    <n v="0"/>
    <s v="616410"/>
    <s v="COVID-19-Clonidine"/>
    <s v="200008174"/>
    <s v=""/>
    <s v=""/>
    <s v="3000000225874316"/>
    <s v="0"/>
    <x v="5"/>
    <x v="331"/>
  </r>
  <r>
    <x v="6"/>
    <s v="C25_522001"/>
    <s v="S020000"/>
    <x v="6"/>
    <s v="4500675269"/>
    <s v=""/>
    <s v="2052232100"/>
    <s v="10"/>
    <d v="2020-05-22T00:00:00"/>
    <s v="51"/>
    <s v="Commandes d'achat"/>
    <x v="0"/>
    <s v="Original"/>
    <n v="4263.24"/>
    <n v="0"/>
    <s v="616410"/>
    <s v="COVID-19-sticker for packaging swabs"/>
    <s v="100029586"/>
    <s v=""/>
    <s v=""/>
    <s v="3000000225894200"/>
    <s v="0"/>
    <x v="3"/>
    <x v="332"/>
  </r>
  <r>
    <x v="6"/>
    <s v="C25_522001"/>
    <s v="S020000"/>
    <x v="6"/>
    <s v="4500668697"/>
    <s v=""/>
    <s v="2052232017"/>
    <s v="10"/>
    <d v="2020-05-25T00:00:00"/>
    <s v="51"/>
    <s v="Commandes d'achat"/>
    <x v="2"/>
    <s v="Réduction"/>
    <n v="-677902.5"/>
    <n v="0"/>
    <s v="616410"/>
    <s v="COVID-19 FFP 2 maskers"/>
    <s v="200007726"/>
    <s v=""/>
    <s v=""/>
    <s v="3000000225941622"/>
    <s v="0"/>
    <x v="2"/>
    <x v="87"/>
  </r>
  <r>
    <x v="6"/>
    <s v="C25_522001"/>
    <s v="S020000"/>
    <x v="6"/>
    <s v="4500669596"/>
    <s v=""/>
    <s v="2052232055"/>
    <s v="10"/>
    <d v="2020-05-25T00:00:00"/>
    <s v="51"/>
    <s v="Commandes d'achat"/>
    <x v="2"/>
    <s v="Réduction"/>
    <n v="-677600"/>
    <n v="0"/>
    <s v="616410"/>
    <s v="COVID-19-Aprons - disposable"/>
    <s v="200008158"/>
    <s v=""/>
    <s v=""/>
    <s v="3000000225901511"/>
    <s v="0"/>
    <x v="2"/>
    <x v="132"/>
  </r>
  <r>
    <x v="6"/>
    <s v="C25_522001"/>
    <s v="S020000"/>
    <x v="6"/>
    <s v="4500672909"/>
    <s v=""/>
    <s v="2052232142"/>
    <s v="10"/>
    <d v="2020-05-25T00:00:00"/>
    <s v="51"/>
    <s v="Commandes d'achat"/>
    <x v="2"/>
    <s v="Réduction"/>
    <n v="-1764000"/>
    <n v="0"/>
    <s v="616410"/>
    <s v="COVID-19- mondmaskers FFP2 standaard"/>
    <s v="100050627"/>
    <s v=""/>
    <s v=""/>
    <s v="3000000225901474"/>
    <s v="0"/>
    <x v="2"/>
    <x v="263"/>
  </r>
  <r>
    <x v="6"/>
    <s v="C25_522001"/>
    <s v="S020000"/>
    <x v="6"/>
    <s v="4500674077"/>
    <s v=""/>
    <s v="2052232178"/>
    <s v="10"/>
    <d v="2020-05-25T00:00:00"/>
    <s v="51"/>
    <s v="Commandes d'achat"/>
    <x v="2"/>
    <s v="Réduction"/>
    <n v="-1887.6"/>
    <n v="0"/>
    <s v="616410"/>
    <s v="COVID-19-Endotracheale tube met cuff"/>
    <s v="200005896"/>
    <s v=""/>
    <s v=""/>
    <s v="3000000225938598"/>
    <s v="0"/>
    <x v="6"/>
    <x v="304"/>
  </r>
  <r>
    <x v="6"/>
    <s v="C25_522001"/>
    <s v="S020000"/>
    <x v="6"/>
    <s v="4500675076"/>
    <s v=""/>
    <s v="2052232198"/>
    <s v="40"/>
    <d v="2020-05-25T00:00:00"/>
    <s v="51"/>
    <s v="Commandes d'achat"/>
    <x v="2"/>
    <s v="Réduction"/>
    <n v="-713.75"/>
    <n v="0"/>
    <s v="613310"/>
    <s v="COVID-19-transport qube medical product"/>
    <s v="100033009"/>
    <s v=""/>
    <s v=""/>
    <s v="3000000225936894"/>
    <s v="0"/>
    <x v="3"/>
    <x v="333"/>
  </r>
  <r>
    <x v="6"/>
    <s v="C25_522001"/>
    <s v="S020000"/>
    <x v="6"/>
    <s v="4500675076"/>
    <s v=""/>
    <s v="2052232198"/>
    <s v="40"/>
    <d v="2020-05-25T00:00:00"/>
    <s v="51"/>
    <s v="Commandes d'achat"/>
    <x v="0"/>
    <s v="Original"/>
    <n v="713.75"/>
    <n v="0"/>
    <s v="613310"/>
    <s v="COVID-19-transport qube medical product"/>
    <s v="100033009"/>
    <s v=""/>
    <s v=""/>
    <s v="3000000225936009"/>
    <s v="0"/>
    <x v="3"/>
    <x v="333"/>
  </r>
  <r>
    <x v="6"/>
    <s v="C25_522001"/>
    <s v="S020000"/>
    <x v="6"/>
    <s v="4500675076"/>
    <s v=""/>
    <s v="2052232198"/>
    <s v="50"/>
    <d v="2020-05-25T00:00:00"/>
    <s v="51"/>
    <s v="Commandes d'achat"/>
    <x v="2"/>
    <s v="Réduction"/>
    <n v="-1150.6500000000001"/>
    <n v="0"/>
    <s v="613310"/>
    <s v="COVID-19-transport qube medical product"/>
    <s v="100033009"/>
    <s v=""/>
    <s v=""/>
    <s v="3000000225936937"/>
    <s v="0"/>
    <x v="3"/>
    <x v="334"/>
  </r>
  <r>
    <x v="6"/>
    <s v="C25_522001"/>
    <s v="S020000"/>
    <x v="6"/>
    <s v="4500675076"/>
    <s v=""/>
    <s v="2052232198"/>
    <s v="50"/>
    <d v="2020-05-25T00:00:00"/>
    <s v="51"/>
    <s v="Commandes d'achat"/>
    <x v="0"/>
    <s v="Original"/>
    <n v="1150.6500000000001"/>
    <n v="0"/>
    <s v="613310"/>
    <s v="COVID-19-transport qube medical product"/>
    <s v="100033009"/>
    <s v=""/>
    <s v=""/>
    <s v="3000000225936009"/>
    <s v="0"/>
    <x v="3"/>
    <x v="334"/>
  </r>
  <r>
    <x v="6"/>
    <s v="C25_522001"/>
    <s v="S020000"/>
    <x v="6"/>
    <s v="4500675076"/>
    <s v=""/>
    <s v="2052232198"/>
    <s v="60"/>
    <d v="2020-05-25T00:00:00"/>
    <s v="51"/>
    <s v="Commandes d'achat"/>
    <x v="2"/>
    <s v="Réduction"/>
    <n v="-75"/>
    <n v="0"/>
    <s v="613310"/>
    <s v="COVID-19-transport qube medical product"/>
    <s v="100033009"/>
    <s v=""/>
    <s v=""/>
    <s v="3000000225936891"/>
    <s v="0"/>
    <x v="3"/>
    <x v="335"/>
  </r>
  <r>
    <x v="6"/>
    <s v="C25_522001"/>
    <s v="S020000"/>
    <x v="6"/>
    <s v="4500675076"/>
    <s v=""/>
    <s v="2052232198"/>
    <s v="60"/>
    <d v="2020-05-25T00:00:00"/>
    <s v="51"/>
    <s v="Commandes d'achat"/>
    <x v="0"/>
    <s v="Original"/>
    <n v="75"/>
    <n v="0"/>
    <s v="613310"/>
    <s v="COVID-19-transport qube medical product"/>
    <s v="100033009"/>
    <s v=""/>
    <s v=""/>
    <s v="3000000225936009"/>
    <s v="0"/>
    <x v="3"/>
    <x v="335"/>
  </r>
  <r>
    <x v="6"/>
    <s v="C25_522001"/>
    <s v="S020000"/>
    <x v="6"/>
    <s v="4500668881"/>
    <s v=""/>
    <s v="2052232023"/>
    <s v="30"/>
    <d v="2020-05-26T00:00:00"/>
    <s v="51"/>
    <s v="Commandes d'achat"/>
    <x v="0"/>
    <s v="Original"/>
    <n v="21108.45"/>
    <n v="0"/>
    <s v="610110"/>
    <s v="COVID-19 TASKFORCE -2005009"/>
    <s v="100050655"/>
    <s v=""/>
    <s v=""/>
    <s v="3000000226031566"/>
    <s v="0"/>
    <x v="7"/>
    <x v="336"/>
  </r>
  <r>
    <x v="6"/>
    <s v="C25_522001"/>
    <s v="S020000"/>
    <x v="6"/>
    <s v="4500668883"/>
    <s v=""/>
    <s v="2052232024"/>
    <s v="40"/>
    <d v="2020-05-26T00:00:00"/>
    <s v="51"/>
    <s v="Commandes d'achat"/>
    <x v="0"/>
    <s v="Original"/>
    <n v="43024.72"/>
    <n v="0"/>
    <s v="610110"/>
    <s v="COVID-19 TASKFORCE B2020-0593"/>
    <s v="100040297"/>
    <s v=""/>
    <s v=""/>
    <s v="3000000226031604"/>
    <s v="0"/>
    <x v="7"/>
    <x v="337"/>
  </r>
  <r>
    <x v="6"/>
    <s v="C25_522001"/>
    <s v="S020000"/>
    <x v="6"/>
    <s v="4500668888"/>
    <s v=""/>
    <s v="2052232025"/>
    <s v="30"/>
    <d v="2020-05-26T00:00:00"/>
    <s v="51"/>
    <s v="Commandes d'achat"/>
    <x v="0"/>
    <s v="Original"/>
    <n v="8712"/>
    <n v="0"/>
    <s v="610110"/>
    <s v="COVID-19 TASKFORCE-2020008"/>
    <s v="100050654"/>
    <s v=""/>
    <s v=""/>
    <s v="3000000226029962"/>
    <s v="0"/>
    <x v="7"/>
    <x v="338"/>
  </r>
  <r>
    <x v="6"/>
    <s v="C25_522001"/>
    <s v="S020000"/>
    <x v="6"/>
    <s v="4500668892"/>
    <s v=""/>
    <s v="2052232027"/>
    <s v="30"/>
    <d v="2020-05-26T00:00:00"/>
    <s v="51"/>
    <s v="Commandes d'achat"/>
    <x v="0"/>
    <s v="Original"/>
    <n v="24659.8"/>
    <n v="0"/>
    <s v="610110"/>
    <s v="COVID-19 TASKFORCE-s/2005-01/0237"/>
    <s v="100050653"/>
    <s v=""/>
    <s v=""/>
    <s v="3000000226030297"/>
    <s v="0"/>
    <x v="7"/>
    <x v="339"/>
  </r>
  <r>
    <x v="6"/>
    <s v="C25_522001"/>
    <s v="S020000"/>
    <x v="6"/>
    <s v="4500671695"/>
    <s v=""/>
    <s v="2052232090"/>
    <s v="30"/>
    <d v="2020-05-26T00:00:00"/>
    <s v="51"/>
    <s v="Commandes d'achat"/>
    <x v="0"/>
    <s v="Original"/>
    <n v="21465.4"/>
    <n v="0"/>
    <s v="610110"/>
    <s v="COVID-19 TASKFORCE 2020129"/>
    <s v="100050764"/>
    <s v=""/>
    <s v=""/>
    <s v="3000000226031704"/>
    <s v="0"/>
    <x v="7"/>
    <x v="340"/>
  </r>
  <r>
    <x v="6"/>
    <s v="C25_522001"/>
    <s v="S020000"/>
    <x v="6"/>
    <s v="4500671696"/>
    <s v=""/>
    <s v="2052232091"/>
    <s v="20"/>
    <d v="2020-05-26T00:00:00"/>
    <s v="51"/>
    <s v="Commandes d'achat"/>
    <x v="0"/>
    <s v="Original"/>
    <n v="15567.35"/>
    <n v="0"/>
    <s v="610110"/>
    <s v="COVID-19 TASKFORCE -112022"/>
    <s v="100005516"/>
    <s v=""/>
    <s v=""/>
    <s v="3000000226032116"/>
    <s v="0"/>
    <x v="7"/>
    <x v="341"/>
  </r>
  <r>
    <x v="6"/>
    <s v="C25_522001"/>
    <s v="S020000"/>
    <x v="6"/>
    <s v="4500671698"/>
    <s v=""/>
    <s v="2052232092"/>
    <s v="30"/>
    <d v="2020-05-26T00:00:00"/>
    <s v="51"/>
    <s v="Commandes d'achat"/>
    <x v="0"/>
    <s v="Original"/>
    <n v="10890"/>
    <n v="0"/>
    <s v="610110"/>
    <s v="COVID-19 TASKFORCE-F2000005"/>
    <s v="400191994"/>
    <s v=""/>
    <s v=""/>
    <s v="3000000226030290"/>
    <s v="0"/>
    <x v="7"/>
    <x v="342"/>
  </r>
  <r>
    <x v="6"/>
    <s v="C25_522001"/>
    <s v="S020000"/>
    <x v="6"/>
    <s v="4500671701"/>
    <s v=""/>
    <s v="2052232094"/>
    <s v="20"/>
    <d v="2020-05-26T00:00:00"/>
    <s v="51"/>
    <s v="Commandes d'achat"/>
    <x v="0"/>
    <s v="Original"/>
    <n v="15391.2"/>
    <n v="0"/>
    <s v="610110"/>
    <s v="COVID-19 TASKFORCE-20233"/>
    <s v="100050768"/>
    <s v=""/>
    <s v=""/>
    <s v="3000000226032273"/>
    <s v="0"/>
    <x v="7"/>
    <x v="343"/>
  </r>
  <r>
    <x v="6"/>
    <s v="C25_522001"/>
    <s v="S020000"/>
    <x v="6"/>
    <s v="4500671757"/>
    <s v=""/>
    <s v="2052232096"/>
    <s v="10"/>
    <d v="2020-05-26T00:00:00"/>
    <s v="51"/>
    <s v="Commandes d'achat"/>
    <x v="5"/>
    <s v="Ajustement par pièce suivante"/>
    <n v="-42329239.200000003"/>
    <n v="0"/>
    <s v="616410"/>
    <s v="COVID-19-beschermende kleding"/>
    <s v="500026503"/>
    <s v=""/>
    <s v=""/>
    <s v="3000000226021431"/>
    <s v="0"/>
    <x v="2"/>
    <x v="206"/>
  </r>
  <r>
    <x v="6"/>
    <s v="C25_522001"/>
    <s v="S020000"/>
    <x v="6"/>
    <s v="4500671771"/>
    <s v=""/>
    <s v="2052232097"/>
    <s v="10"/>
    <d v="2020-05-26T00:00:00"/>
    <s v="51"/>
    <s v="Commandes d'achat"/>
    <x v="2"/>
    <s v="Réduction"/>
    <n v="-9540"/>
    <n v="0"/>
    <s v="616410"/>
    <s v="COVID-19-Clonidine"/>
    <s v="200008174"/>
    <s v=""/>
    <s v=""/>
    <s v="3000000226025385"/>
    <s v="0"/>
    <x v="5"/>
    <x v="207"/>
  </r>
  <r>
    <x v="6"/>
    <s v="C25_522001"/>
    <s v="S020000"/>
    <x v="6"/>
    <s v="4500675672"/>
    <s v=""/>
    <s v="2052232200"/>
    <s v="10"/>
    <d v="2020-05-26T00:00:00"/>
    <s v="51"/>
    <s v="Commandes d'achat"/>
    <x v="0"/>
    <s v="Original"/>
    <n v="1"/>
    <n v="0"/>
    <s v="616410"/>
    <s v="COVID-19-Naso-Gastrische sondes"/>
    <s v="100025637"/>
    <s v=""/>
    <s v=""/>
    <s v="3000000225977371"/>
    <s v="0"/>
    <x v="6"/>
    <x v="344"/>
  </r>
  <r>
    <x v="6"/>
    <s v="C25_522001"/>
    <s v="S020000"/>
    <x v="6"/>
    <s v="4500675676"/>
    <s v=""/>
    <s v="2052232201"/>
    <s v="10"/>
    <d v="2020-05-26T00:00:00"/>
    <s v="51"/>
    <s v="Commandes d'achat"/>
    <x v="0"/>
    <s v="Original"/>
    <n v="1"/>
    <n v="0"/>
    <s v="616410"/>
    <s v="COVID-19-productie medium/afvullen tubes"/>
    <s v="100050676"/>
    <s v=""/>
    <s v=""/>
    <s v="3000000225978894"/>
    <s v="0"/>
    <x v="3"/>
    <x v="345"/>
  </r>
  <r>
    <x v="6"/>
    <s v="C25_522001"/>
    <s v="S020000"/>
    <x v="6"/>
    <s v="4500675676"/>
    <s v=""/>
    <s v="2052232201"/>
    <s v="20"/>
    <d v="2020-05-26T00:00:00"/>
    <s v="51"/>
    <s v="Commandes d'achat"/>
    <x v="0"/>
    <s v="Original"/>
    <n v="1"/>
    <n v="0"/>
    <s v="616410"/>
    <s v="COVID-19-productie medium/afvullen tubes"/>
    <s v="100050676"/>
    <s v=""/>
    <s v=""/>
    <s v="3000000225978894"/>
    <s v="0"/>
    <x v="3"/>
    <x v="346"/>
  </r>
  <r>
    <x v="6"/>
    <s v="C25_522001"/>
    <s v="S020000"/>
    <x v="6"/>
    <s v="4500675681"/>
    <s v=""/>
    <s v="2052232202"/>
    <s v="10"/>
    <d v="2020-05-26T00:00:00"/>
    <s v="51"/>
    <s v="Commandes d'achat"/>
    <x v="0"/>
    <s v="Original"/>
    <n v="1"/>
    <n v="0"/>
    <s v="616410"/>
    <s v="COVID-19-afvullen/etiketteren medium"/>
    <s v="100001490"/>
    <s v=""/>
    <s v=""/>
    <s v="3000000225979372"/>
    <s v="0"/>
    <x v="3"/>
    <x v="347"/>
  </r>
  <r>
    <x v="6"/>
    <s v="C25_522001"/>
    <s v="S020000"/>
    <x v="6"/>
    <s v="4500675746"/>
    <s v=""/>
    <s v="2052232096"/>
    <s v="10"/>
    <d v="2020-05-26T00:00:00"/>
    <s v="51"/>
    <s v="Commandes d'achat"/>
    <x v="5"/>
    <s v="Ajustement par pièce suivante"/>
    <n v="-42549614.43"/>
    <n v="0"/>
    <s v="616410"/>
    <s v="COVID-19-beschermende kleding"/>
    <s v="500026503"/>
    <s v=""/>
    <s v=""/>
    <s v="3000000226034994"/>
    <s v="0"/>
    <x v="2"/>
    <x v="348"/>
  </r>
  <r>
    <x v="6"/>
    <s v="C25_522001"/>
    <s v="S020000"/>
    <x v="6"/>
    <s v="4500675746"/>
    <s v=""/>
    <s v="2052232096"/>
    <s v="10"/>
    <d v="2020-05-26T00:00:00"/>
    <s v="51"/>
    <s v="Commandes d'achat"/>
    <x v="2"/>
    <s v="Réduction"/>
    <n v="42549614.43"/>
    <n v="0"/>
    <s v="616410"/>
    <s v="COVID-19-beschermende kleding"/>
    <s v="500026503"/>
    <s v=""/>
    <s v=""/>
    <s v="3000000226034644"/>
    <s v="0"/>
    <x v="2"/>
    <x v="348"/>
  </r>
  <r>
    <x v="6"/>
    <s v="C25_522001"/>
    <s v="S020000"/>
    <x v="6"/>
    <s v="4500675746"/>
    <s v=""/>
    <s v="2052232096"/>
    <s v="10"/>
    <d v="2020-05-26T00:00:00"/>
    <s v="51"/>
    <s v="Commandes d'achat"/>
    <x v="0"/>
    <s v="Original"/>
    <n v="42550000"/>
    <n v="0"/>
    <s v="616410"/>
    <s v="COVID-19-beschermende kleding"/>
    <s v="500026503"/>
    <s v=""/>
    <s v=""/>
    <s v="3000000226021592"/>
    <s v="0"/>
    <x v="2"/>
    <x v="348"/>
  </r>
  <r>
    <x v="6"/>
    <s v="C25_522001"/>
    <s v="S020000"/>
    <x v="6"/>
    <s v="4500675746"/>
    <s v=""/>
    <s v="2052232096"/>
    <s v="10"/>
    <d v="2020-05-26T00:00:00"/>
    <s v="51"/>
    <s v="Commandes d'achat"/>
    <x v="2"/>
    <s v="Réduction"/>
    <n v="-42550000"/>
    <n v="0"/>
    <s v="616410"/>
    <s v="COVID-19-beschermende kleding"/>
    <s v="500026503"/>
    <s v=""/>
    <s v=""/>
    <s v="3000000226034610"/>
    <s v="0"/>
    <x v="2"/>
    <x v="348"/>
  </r>
  <r>
    <x v="6"/>
    <s v="C25_522001"/>
    <s v="S020000"/>
    <x v="6"/>
    <s v="4500675811"/>
    <s v=""/>
    <s v="2052232203"/>
    <s v="10"/>
    <d v="2020-05-26T00:00:00"/>
    <s v="51"/>
    <s v="Commandes d'achat"/>
    <x v="0"/>
    <s v="Original"/>
    <n v="1041.3499999999999"/>
    <n v="0"/>
    <s v="610310"/>
    <s v="COVID-19-GERECHTSDEURWAARDER"/>
    <s v="500014609"/>
    <s v=""/>
    <s v=""/>
    <s v="3000000226025399"/>
    <s v="0"/>
    <x v="7"/>
    <x v="349"/>
  </r>
  <r>
    <x v="6"/>
    <s v="C25_522001"/>
    <s v="S020000"/>
    <x v="6"/>
    <s v="4500675811"/>
    <s v=""/>
    <s v="2052232203"/>
    <s v="10"/>
    <d v="2020-05-26T00:00:00"/>
    <s v="51"/>
    <s v="Commandes d'achat"/>
    <x v="2"/>
    <s v="Réduction"/>
    <n v="-1041.3499999999999"/>
    <n v="0"/>
    <s v="610310"/>
    <s v="COVID-19-GERECHTSDEURWAARDER"/>
    <s v="500014609"/>
    <s v=""/>
    <s v=""/>
    <s v="3000000226027104"/>
    <s v="0"/>
    <x v="7"/>
    <x v="349"/>
  </r>
  <r>
    <x v="6"/>
    <s v="C25_522001"/>
    <s v="S020000"/>
    <x v="7"/>
    <s v="4500675855"/>
    <s v=""/>
    <s v="2021CSG012"/>
    <s v="10"/>
    <d v="2020-05-26T00:00:00"/>
    <s v="51"/>
    <s v="Commandes d'achat"/>
    <x v="0"/>
    <s v="Original"/>
    <n v="28.22"/>
    <n v="0"/>
    <s v="613310"/>
    <s v="VAT + Extra charges COVID_19"/>
    <s v="100000715"/>
    <s v=""/>
    <s v=""/>
    <s v="3000000226027938"/>
    <s v="0"/>
    <x v="1"/>
    <x v="350"/>
  </r>
  <r>
    <x v="6"/>
    <s v="C25_522001"/>
    <s v="S020000"/>
    <x v="6"/>
    <s v="4500669483"/>
    <s v=""/>
    <s v="2052232047"/>
    <s v="10"/>
    <d v="2020-05-27T00:00:00"/>
    <s v="51"/>
    <s v="Commandes d'achat"/>
    <x v="2"/>
    <s v="Réduction"/>
    <n v="-8409.5"/>
    <n v="0"/>
    <s v="616410"/>
    <s v="COVID-19-Nitril handschoenen"/>
    <s v="100050634"/>
    <s v=""/>
    <s v=""/>
    <s v="3000000226073436"/>
    <s v="0"/>
    <x v="2"/>
    <x v="128"/>
  </r>
  <r>
    <x v="6"/>
    <s v="C25_522001"/>
    <s v="S020000"/>
    <x v="6"/>
    <s v="4500669554"/>
    <s v=""/>
    <s v="2052232051"/>
    <s v="10"/>
    <d v="2020-05-27T00:00:00"/>
    <s v="51"/>
    <s v="Commandes d'achat"/>
    <x v="2"/>
    <s v="Réduction"/>
    <n v="762300"/>
    <n v="0"/>
    <s v="616410"/>
    <s v="COVID-19-veiligheidsbrillen (medical gog"/>
    <s v="100050640"/>
    <s v=""/>
    <s v=""/>
    <s v="3000000226052898"/>
    <s v="0"/>
    <x v="2"/>
    <x v="125"/>
  </r>
  <r>
    <x v="6"/>
    <s v="C25_522001"/>
    <s v="S020000"/>
    <x v="6"/>
    <s v="4500669554"/>
    <s v=""/>
    <s v="2052232051"/>
    <s v="10"/>
    <d v="2020-05-27T00:00:00"/>
    <s v="51"/>
    <s v="Commandes d'achat"/>
    <x v="2"/>
    <s v="Réduction"/>
    <n v="-762300"/>
    <n v="0"/>
    <s v="616410"/>
    <s v="COVID-19-veiligheidsbrillen (medical gog"/>
    <s v="100050640"/>
    <s v=""/>
    <s v=""/>
    <s v="3000000226075253"/>
    <s v="0"/>
    <x v="2"/>
    <x v="125"/>
  </r>
  <r>
    <x v="6"/>
    <s v="C25_522001"/>
    <s v="S020000"/>
    <x v="6"/>
    <s v="4500670732"/>
    <s v=""/>
    <s v="2052232055"/>
    <s v="10"/>
    <d v="2020-05-27T00:00:00"/>
    <s v="51"/>
    <s v="Commandes d'achat"/>
    <x v="2"/>
    <s v="Réduction"/>
    <n v="987360"/>
    <n v="0"/>
    <s v="616410"/>
    <s v="COVID-19-chirurgische maskers"/>
    <s v="100050640"/>
    <s v=""/>
    <s v=""/>
    <s v="3000000226053014"/>
    <s v="0"/>
    <x v="2"/>
    <x v="142"/>
  </r>
  <r>
    <x v="6"/>
    <s v="C25_522001"/>
    <s v="S020000"/>
    <x v="6"/>
    <s v="4500670938"/>
    <s v=""/>
    <s v="2052232058"/>
    <s v="10"/>
    <d v="2020-05-27T00:00:00"/>
    <s v="51"/>
    <s v="Commandes d'achat"/>
    <x v="2"/>
    <s v="Réduction"/>
    <n v="-114770.92"/>
    <n v="0"/>
    <s v="616410"/>
    <s v="COVID-19- Herbruikbare schorten"/>
    <s v="100005097"/>
    <s v=""/>
    <s v=""/>
    <s v="3000000226073478"/>
    <s v="0"/>
    <x v="2"/>
    <x v="153"/>
  </r>
  <r>
    <x v="6"/>
    <s v="C25_522001"/>
    <s v="S020000"/>
    <x v="6"/>
    <s v="4500671026"/>
    <s v=""/>
    <s v="2052232068"/>
    <s v="20"/>
    <d v="2020-05-27T00:00:00"/>
    <s v="51"/>
    <s v="Commandes d'achat"/>
    <x v="0"/>
    <s v="Original"/>
    <n v="552878.44999999995"/>
    <n v="0"/>
    <s v="613310"/>
    <s v="COVID-19-chirurgische schorten vervoer"/>
    <s v="100050732"/>
    <s v=""/>
    <s v=""/>
    <s v="3000000226049967"/>
    <s v="0"/>
    <x v="2"/>
    <x v="351"/>
  </r>
  <r>
    <x v="6"/>
    <s v="C25_522001"/>
    <s v="S020000"/>
    <x v="6"/>
    <s v="4500671516"/>
    <s v=""/>
    <s v="2052232076"/>
    <s v="10"/>
    <d v="2020-05-27T00:00:00"/>
    <s v="51"/>
    <s v="Commandes d'achat"/>
    <x v="1"/>
    <s v="Modification"/>
    <n v="9680000"/>
    <n v="0"/>
    <s v="616410"/>
    <s v="COVID-19-Chirurgische maskers"/>
    <s v="100050640"/>
    <s v=""/>
    <s v=""/>
    <s v="3000000226049736"/>
    <s v="0"/>
    <x v="2"/>
    <x v="184"/>
  </r>
  <r>
    <x v="12"/>
    <s v="C25_213000"/>
    <s v="S010000"/>
    <x v="16"/>
    <s v="4500672115"/>
    <s v=""/>
    <s v="20AK290402"/>
    <s v="10"/>
    <d v="2020-05-27T00:00:00"/>
    <s v="51"/>
    <s v="Commandes d'achat"/>
    <x v="2"/>
    <s v="Réduction"/>
    <n v="-4604.26"/>
    <n v="0"/>
    <s v="610110"/>
    <s v="FACTURE N° 190113"/>
    <s v="500025596"/>
    <s v=""/>
    <s v=""/>
    <s v="3000000226051374"/>
    <s v="0"/>
    <x v="2"/>
    <x v="221"/>
  </r>
  <r>
    <x v="12"/>
    <s v="C25_213000"/>
    <s v="S010000"/>
    <x v="16"/>
    <s v="4500672115"/>
    <s v=""/>
    <s v="20AK290402"/>
    <s v="20"/>
    <d v="2020-05-27T00:00:00"/>
    <s v="51"/>
    <s v="Commandes d'achat"/>
    <x v="2"/>
    <s v="Réduction"/>
    <n v="-8319.74"/>
    <n v="0"/>
    <s v="610110"/>
    <s v="FACTURE N° 190109"/>
    <s v="500025596"/>
    <s v=""/>
    <s v=""/>
    <s v="3000000226051382"/>
    <s v="0"/>
    <x v="2"/>
    <x v="222"/>
  </r>
  <r>
    <x v="4"/>
    <s v="C25_02106G"/>
    <s v="S010000"/>
    <x v="4"/>
    <s v="4500672949"/>
    <s v=""/>
    <s v="2040122364"/>
    <s v="10"/>
    <d v="2020-05-27T00:00:00"/>
    <s v="51"/>
    <s v="Commandes d'achat"/>
    <x v="2"/>
    <s v="Réduction"/>
    <n v="-241.52"/>
    <n v="0"/>
    <s v="613210"/>
    <s v="COVID_19: markeertape"/>
    <s v="100001654"/>
    <s v=""/>
    <s v=""/>
    <s v="3000000226316364"/>
    <s v="0"/>
    <x v="2"/>
    <x v="264"/>
  </r>
  <r>
    <x v="6"/>
    <s v="C25_522001"/>
    <s v="S020000"/>
    <x v="6"/>
    <s v="4500673117"/>
    <s v=""/>
    <s v="2052232147"/>
    <s v="10"/>
    <d v="2020-05-27T00:00:00"/>
    <s v="51"/>
    <s v="Commandes d'achat"/>
    <x v="2"/>
    <s v="Réduction"/>
    <n v="-4343.8999999999996"/>
    <n v="0"/>
    <s v="616410"/>
    <s v="COVID-19-Saline tube Vacuette"/>
    <s v="100001431"/>
    <s v=""/>
    <s v=""/>
    <s v="3000000226049947"/>
    <s v="0"/>
    <x v="3"/>
    <x v="270"/>
  </r>
  <r>
    <x v="6"/>
    <s v="C25_522001"/>
    <s v="S020000"/>
    <x v="6"/>
    <s v="4500673252"/>
    <s v=""/>
    <s v="2052232148"/>
    <s v="10"/>
    <d v="2020-05-27T00:00:00"/>
    <s v="51"/>
    <s v="Commandes d'achat"/>
    <x v="1"/>
    <s v="Modification"/>
    <n v="16843199"/>
    <n v="0"/>
    <s v="616410"/>
    <s v="COVID-19-Medical Masks"/>
    <s v="100050787"/>
    <s v=""/>
    <s v=""/>
    <s v="3000000226049632"/>
    <s v="0"/>
    <x v="2"/>
    <x v="271"/>
  </r>
  <r>
    <x v="6"/>
    <s v="C25_522001"/>
    <s v="S020000"/>
    <x v="6"/>
    <s v="4500673808"/>
    <s v=""/>
    <s v="2052232164"/>
    <s v="10"/>
    <d v="2020-05-27T00:00:00"/>
    <s v="51"/>
    <s v="Commandes d'achat"/>
    <x v="2"/>
    <s v="Réduction"/>
    <n v="-77101.2"/>
    <n v="0"/>
    <s v="616410"/>
    <s v="COVID-19-Saline tube Vacuette"/>
    <s v="100001431"/>
    <s v=""/>
    <s v=""/>
    <s v="3000000226050411"/>
    <s v="0"/>
    <x v="3"/>
    <x v="292"/>
  </r>
  <r>
    <x v="6"/>
    <s v="C25_522001"/>
    <s v="S020000"/>
    <x v="6"/>
    <s v="4500673808"/>
    <s v=""/>
    <s v="2052232164"/>
    <s v="10"/>
    <d v="2020-05-27T00:00:00"/>
    <s v="51"/>
    <s v="Commandes d'achat"/>
    <x v="2"/>
    <s v="Réduction"/>
    <n v="-77101.2"/>
    <n v="0"/>
    <s v="616410"/>
    <s v="COVID-19-Saline tube Vacuette"/>
    <s v="100001431"/>
    <s v=""/>
    <s v=""/>
    <s v="3000000226050398"/>
    <s v="0"/>
    <x v="3"/>
    <x v="292"/>
  </r>
  <r>
    <x v="6"/>
    <s v="C25_522001"/>
    <s v="S020000"/>
    <x v="6"/>
    <s v="4500673961"/>
    <s v=""/>
    <s v="2052232173"/>
    <s v="10"/>
    <d v="2020-05-27T00:00:00"/>
    <s v="51"/>
    <s v="Commandes d'achat"/>
    <x v="1"/>
    <s v="Modification"/>
    <n v="5428059"/>
    <n v="0"/>
    <s v="616410"/>
    <s v="COVID-19-Chirurgische maskers"/>
    <s v="100034341"/>
    <s v=""/>
    <s v=""/>
    <s v="3000000226049585"/>
    <s v="0"/>
    <x v="2"/>
    <x v="302"/>
  </r>
  <r>
    <x v="6"/>
    <s v="C25_522001"/>
    <s v="S020000"/>
    <x v="6"/>
    <s v="4500674629"/>
    <s v=""/>
    <s v="2052232189"/>
    <s v="10"/>
    <d v="2020-05-27T00:00:00"/>
    <s v="51"/>
    <s v="Commandes d'achat"/>
    <x v="1"/>
    <s v="Modification"/>
    <n v="326478.94"/>
    <n v="0"/>
    <s v="616410"/>
    <s v="COVID-19-Propofol 50ml 1%"/>
    <s v="200008210"/>
    <s v=""/>
    <s v=""/>
    <s v="3000000226049557"/>
    <s v="0"/>
    <x v="5"/>
    <x v="318"/>
  </r>
  <r>
    <x v="6"/>
    <s v="C25_522001"/>
    <s v="S020000"/>
    <x v="6"/>
    <s v="4500674630"/>
    <s v=""/>
    <s v="2052232190"/>
    <s v="10"/>
    <d v="2020-05-27T00:00:00"/>
    <s v="51"/>
    <s v="Commandes d'achat"/>
    <x v="2"/>
    <s v="Réduction"/>
    <n v="-34151.040000000001"/>
    <n v="0"/>
    <s v="616410"/>
    <s v="COVID-19-empty plastic vial/tubes"/>
    <s v="100001431"/>
    <s v=""/>
    <s v=""/>
    <s v="3000000226050402"/>
    <s v="0"/>
    <x v="3"/>
    <x v="319"/>
  </r>
  <r>
    <x v="6"/>
    <s v="C25_522001"/>
    <s v="S020000"/>
    <x v="6"/>
    <s v="4500674630"/>
    <s v=""/>
    <s v="2052232190"/>
    <s v="10"/>
    <d v="2020-05-27T00:00:00"/>
    <s v="51"/>
    <s v="Commandes d'achat"/>
    <x v="2"/>
    <s v="Réduction"/>
    <n v="-17075.52"/>
    <n v="0"/>
    <s v="616410"/>
    <s v="COVID-19-empty plastic vial/tubes"/>
    <s v="100001431"/>
    <s v=""/>
    <s v=""/>
    <s v="3000000226049944"/>
    <s v="0"/>
    <x v="3"/>
    <x v="319"/>
  </r>
  <r>
    <x v="6"/>
    <s v="C25_522001"/>
    <s v="S020000"/>
    <x v="6"/>
    <s v="4500674687"/>
    <s v=""/>
    <s v="2052232195"/>
    <s v="10"/>
    <d v="2020-05-27T00:00:00"/>
    <s v="51"/>
    <s v="Commandes d'achat"/>
    <x v="1"/>
    <s v="Modification"/>
    <n v="176567.42"/>
    <n v="0"/>
    <s v="616410"/>
    <s v="COVID-19-Rocuronium+ distributie"/>
    <s v="100004322"/>
    <s v=""/>
    <s v=""/>
    <s v="3000000226049555"/>
    <s v="0"/>
    <x v="5"/>
    <x v="322"/>
  </r>
  <r>
    <x v="6"/>
    <s v="C25_522001"/>
    <s v="S020000"/>
    <x v="6"/>
    <s v="4500675672"/>
    <s v=""/>
    <s v="2052232200"/>
    <s v="10"/>
    <d v="2020-05-27T00:00:00"/>
    <s v="51"/>
    <s v="Commandes d'achat"/>
    <x v="1"/>
    <s v="Modification"/>
    <n v="62888.75"/>
    <n v="0"/>
    <s v="616410"/>
    <s v="COVID-19-Naso-Gastrische sondes"/>
    <s v="100025637"/>
    <s v=""/>
    <s v=""/>
    <s v="3000000226049389"/>
    <s v="0"/>
    <x v="6"/>
    <x v="344"/>
  </r>
  <r>
    <x v="6"/>
    <s v="C25_522001"/>
    <s v="S020000"/>
    <x v="6"/>
    <s v="4500675676"/>
    <s v=""/>
    <s v="2052232201"/>
    <s v="10"/>
    <d v="2020-05-27T00:00:00"/>
    <s v="51"/>
    <s v="Commandes d'achat"/>
    <x v="1"/>
    <s v="Modification"/>
    <n v="65856.52"/>
    <n v="0"/>
    <s v="616410"/>
    <s v="COVID-19-productie medium/afvullen tubes"/>
    <s v="100050676"/>
    <s v=""/>
    <s v=""/>
    <s v="3000000226049327"/>
    <s v="0"/>
    <x v="3"/>
    <x v="345"/>
  </r>
  <r>
    <x v="6"/>
    <s v="C25_522001"/>
    <s v="S020000"/>
    <x v="6"/>
    <s v="4500675676"/>
    <s v=""/>
    <s v="2052232201"/>
    <s v="20"/>
    <d v="2020-05-27T00:00:00"/>
    <s v="51"/>
    <s v="Commandes d'achat"/>
    <x v="1"/>
    <s v="Modification"/>
    <n v="50651.839999999997"/>
    <n v="0"/>
    <s v="616410"/>
    <s v="COVID-19-productie medium/afvullen tubes"/>
    <s v="100050676"/>
    <s v=""/>
    <s v=""/>
    <s v="3000000226049327"/>
    <s v="0"/>
    <x v="3"/>
    <x v="346"/>
  </r>
  <r>
    <x v="6"/>
    <s v="C25_522001"/>
    <s v="S020000"/>
    <x v="6"/>
    <s v="4500675681"/>
    <s v=""/>
    <s v="2052232202"/>
    <s v="10"/>
    <d v="2020-05-27T00:00:00"/>
    <s v="51"/>
    <s v="Commandes d'achat"/>
    <x v="1"/>
    <s v="Modification"/>
    <n v="69695"/>
    <n v="0"/>
    <s v="616410"/>
    <s v="COVID-19-afvullen/etiketteren medium"/>
    <s v="100001490"/>
    <s v=""/>
    <s v=""/>
    <s v="3000000226049325"/>
    <s v="0"/>
    <x v="3"/>
    <x v="347"/>
  </r>
  <r>
    <x v="4"/>
    <s v="C25_02106G"/>
    <s v="S010000"/>
    <x v="4"/>
    <s v="4500676001"/>
    <s v=""/>
    <s v="2000000032"/>
    <s v="10"/>
    <d v="2020-05-27T00:00:00"/>
    <s v="51"/>
    <s v="Commandes d'achat"/>
    <x v="0"/>
    <s v="Original"/>
    <n v="647.69000000000005"/>
    <n v="0"/>
    <s v="610210"/>
    <s v="Vertaalopdracht 16/03/20"/>
    <s v="600000646"/>
    <s v=""/>
    <s v=""/>
    <s v="3000000226074443"/>
    <s v="0"/>
    <x v="3"/>
    <x v="352"/>
  </r>
  <r>
    <x v="4"/>
    <s v="C25_02106G"/>
    <s v="S010000"/>
    <x v="4"/>
    <s v="4500676001"/>
    <s v=""/>
    <s v="2000000032"/>
    <s v="10"/>
    <d v="2020-05-27T00:00:00"/>
    <s v="51"/>
    <s v="Commandes d'achat"/>
    <x v="2"/>
    <s v="Réduction"/>
    <n v="-647.69000000000005"/>
    <n v="0"/>
    <s v="610210"/>
    <s v="Vertaalopdracht 16/03/20"/>
    <s v="600000646"/>
    <s v=""/>
    <s v=""/>
    <s v="3000000226090703"/>
    <s v="0"/>
    <x v="3"/>
    <x v="352"/>
  </r>
  <r>
    <x v="6"/>
    <s v="C25_522001"/>
    <s v="S020000"/>
    <x v="7"/>
    <s v="4500666679"/>
    <s v=""/>
    <s v="2021CSG006"/>
    <s v="10"/>
    <d v="2020-05-28T00:00:00"/>
    <s v="51"/>
    <s v="Commandes d'achat"/>
    <x v="1"/>
    <s v="Modification"/>
    <n v="4739.2"/>
    <n v="0"/>
    <s v="611010"/>
    <s v="Taxi-chèques COVID_19"/>
    <s v="100018451"/>
    <s v=""/>
    <s v=""/>
    <s v="3000000226169228"/>
    <s v="0"/>
    <x v="1"/>
    <x v="40"/>
  </r>
  <r>
    <x v="6"/>
    <s v="C25_522001"/>
    <s v="S020000"/>
    <x v="6"/>
    <s v="4500671026"/>
    <s v=""/>
    <s v="2052232068"/>
    <s v="20"/>
    <d v="2020-05-28T00:00:00"/>
    <s v="51"/>
    <s v="Commandes d'achat"/>
    <x v="2"/>
    <s v="Réduction"/>
    <n v="-546288.78"/>
    <n v="0"/>
    <s v="613310"/>
    <s v="COVID-19-chirurgische schorten vervoer"/>
    <s v="100050732"/>
    <s v=""/>
    <s v=""/>
    <s v="3000000226169716"/>
    <s v="0"/>
    <x v="2"/>
    <x v="351"/>
  </r>
  <r>
    <x v="6"/>
    <s v="C25_522001"/>
    <s v="S020000"/>
    <x v="6"/>
    <s v="4500671026"/>
    <s v=""/>
    <s v="2052232068"/>
    <s v="20"/>
    <d v="2020-05-28T00:00:00"/>
    <s v="51"/>
    <s v="Commandes d'achat"/>
    <x v="5"/>
    <s v="Ajustement par pièce suivante"/>
    <n v="-6589.67"/>
    <n v="0"/>
    <s v="613310"/>
    <s v="COVID-19-chirurgische schorten vervoer"/>
    <s v="100050732"/>
    <s v=""/>
    <s v=""/>
    <s v="3000000226169716"/>
    <s v="0"/>
    <x v="2"/>
    <x v="351"/>
  </r>
  <r>
    <x v="4"/>
    <s v="C25_02106G"/>
    <s v="S010000"/>
    <x v="4"/>
    <s v="4500671417"/>
    <s v=""/>
    <s v="2040122361"/>
    <s v="10"/>
    <d v="2020-05-28T00:00:00"/>
    <s v="51"/>
    <s v="Commandes d'achat"/>
    <x v="2"/>
    <s v="Réduction"/>
    <n v="-9801.06"/>
    <n v="0"/>
    <s v="613210"/>
    <s v="COVID-19: versturen covid-posters"/>
    <s v="100000032"/>
    <s v=""/>
    <s v=""/>
    <s v="3000000226172284"/>
    <s v="0"/>
    <x v="2"/>
    <x v="173"/>
  </r>
  <r>
    <x v="6"/>
    <s v="C25_522001"/>
    <s v="S020000"/>
    <x v="6"/>
    <s v="4500673252"/>
    <s v=""/>
    <s v="2052232148"/>
    <s v="10"/>
    <d v="2020-05-28T00:00:00"/>
    <s v="51"/>
    <s v="Commandes d'achat"/>
    <x v="2"/>
    <s v="Réduction"/>
    <n v="-1475520"/>
    <n v="0"/>
    <s v="616410"/>
    <s v="COVID-19-Medical Masks"/>
    <s v="100050787"/>
    <s v=""/>
    <s v=""/>
    <s v="3000000226110157"/>
    <s v="0"/>
    <x v="2"/>
    <x v="271"/>
  </r>
  <r>
    <x v="6"/>
    <s v="C25_522001"/>
    <s v="S020000"/>
    <x v="6"/>
    <s v="4500673252"/>
    <s v=""/>
    <s v="2052232148"/>
    <s v="10"/>
    <d v="2020-05-28T00:00:00"/>
    <s v="51"/>
    <s v="Commandes d'achat"/>
    <x v="2"/>
    <s v="Réduction"/>
    <n v="-2951040"/>
    <n v="0"/>
    <s v="616410"/>
    <s v="COVID-19-Medical Masks"/>
    <s v="100050787"/>
    <s v=""/>
    <s v=""/>
    <s v="3000000226110193"/>
    <s v="0"/>
    <x v="2"/>
    <x v="271"/>
  </r>
  <r>
    <x v="6"/>
    <s v="C25_522001"/>
    <s v="S020000"/>
    <x v="6"/>
    <s v="4500673252"/>
    <s v=""/>
    <s v="2052232148"/>
    <s v="10"/>
    <d v="2020-05-28T00:00:00"/>
    <s v="51"/>
    <s v="Commandes d'achat"/>
    <x v="2"/>
    <s v="Réduction"/>
    <n v="-2951040"/>
    <n v="0"/>
    <s v="616410"/>
    <s v="COVID-19-Medical Masks"/>
    <s v="100050787"/>
    <s v=""/>
    <s v=""/>
    <s v="3000000226111162"/>
    <s v="0"/>
    <x v="2"/>
    <x v="271"/>
  </r>
  <r>
    <x v="6"/>
    <s v="C25_522001"/>
    <s v="S020000"/>
    <x v="6"/>
    <s v="4500673252"/>
    <s v=""/>
    <s v="2052232148"/>
    <s v="10"/>
    <d v="2020-05-28T00:00:00"/>
    <s v="51"/>
    <s v="Commandes d'achat"/>
    <x v="2"/>
    <s v="Réduction"/>
    <n v="-3368640"/>
    <n v="0"/>
    <s v="616410"/>
    <s v="COVID-19-Medical Masks"/>
    <s v="100050787"/>
    <s v=""/>
    <s v=""/>
    <s v="3000000226169691"/>
    <s v="0"/>
    <x v="2"/>
    <x v="271"/>
  </r>
  <r>
    <x v="6"/>
    <s v="C25_522001"/>
    <s v="S020000"/>
    <x v="6"/>
    <s v="4500673298"/>
    <s v=""/>
    <s v="2052232149"/>
    <s v="10"/>
    <d v="2020-05-28T00:00:00"/>
    <s v="51"/>
    <s v="Commandes d'achat"/>
    <x v="2"/>
    <s v="Réduction"/>
    <n v="-2002.55"/>
    <n v="0"/>
    <s v="610110"/>
    <s v="COVID-19-Alternative Test Protocol (ATP)"/>
    <s v="100005620"/>
    <s v=""/>
    <s v=""/>
    <s v="3000000226168101"/>
    <s v="0"/>
    <x v="2"/>
    <x v="272"/>
  </r>
  <r>
    <x v="6"/>
    <s v="C25_522001"/>
    <s v="S020000"/>
    <x v="6"/>
    <s v="4500673298"/>
    <s v=""/>
    <s v="2052232149"/>
    <s v="10"/>
    <d v="2020-05-28T00:00:00"/>
    <s v="51"/>
    <s v="Commandes d'achat"/>
    <x v="2"/>
    <s v="Réduction"/>
    <n v="-3146"/>
    <n v="0"/>
    <s v="610110"/>
    <s v="COVID-19-Alternative Test Protocol (ATP)"/>
    <s v="100005620"/>
    <s v=""/>
    <s v=""/>
    <s v="3000000226167458"/>
    <s v="0"/>
    <x v="2"/>
    <x v="272"/>
  </r>
  <r>
    <x v="6"/>
    <s v="C25_522001"/>
    <s v="S020000"/>
    <x v="6"/>
    <s v="4500673298"/>
    <s v=""/>
    <s v="2052232149"/>
    <s v="10"/>
    <d v="2020-05-28T00:00:00"/>
    <s v="51"/>
    <s v="Commandes d'achat"/>
    <x v="2"/>
    <s v="Réduction"/>
    <n v="-756.25"/>
    <n v="0"/>
    <s v="610110"/>
    <s v="COVID-19-Alternative Test Protocol (ATP)"/>
    <s v="100005620"/>
    <s v=""/>
    <s v=""/>
    <s v="3000000226168185"/>
    <s v="0"/>
    <x v="2"/>
    <x v="272"/>
  </r>
  <r>
    <x v="6"/>
    <s v="C25_522001"/>
    <s v="S020000"/>
    <x v="6"/>
    <s v="4500673298"/>
    <s v=""/>
    <s v="2052232149"/>
    <s v="10"/>
    <d v="2020-05-28T00:00:00"/>
    <s v="51"/>
    <s v="Commandes d'achat"/>
    <x v="2"/>
    <s v="Réduction"/>
    <n v="-2087.25"/>
    <n v="0"/>
    <s v="610110"/>
    <s v="COVID-19-Alternative Test Protocol (ATP)"/>
    <s v="100005620"/>
    <s v=""/>
    <s v=""/>
    <s v="3000000226168167"/>
    <s v="0"/>
    <x v="2"/>
    <x v="272"/>
  </r>
  <r>
    <x v="6"/>
    <s v="C25_522001"/>
    <s v="S020000"/>
    <x v="6"/>
    <s v="4500673298"/>
    <s v=""/>
    <s v="2052232149"/>
    <s v="10"/>
    <d v="2020-05-28T00:00:00"/>
    <s v="51"/>
    <s v="Commandes d'achat"/>
    <x v="2"/>
    <s v="Réduction"/>
    <n v="-2238.5"/>
    <n v="0"/>
    <s v="610110"/>
    <s v="COVID-19-Alternative Test Protocol (ATP)"/>
    <s v="100005620"/>
    <s v=""/>
    <s v=""/>
    <s v="3000000226168104"/>
    <s v="0"/>
    <x v="2"/>
    <x v="272"/>
  </r>
  <r>
    <x v="9"/>
    <s v="C25_510000"/>
    <s v="S010000"/>
    <x v="12"/>
    <s v="4500676227"/>
    <s v=""/>
    <s v="2051021044"/>
    <s v="10"/>
    <d v="2020-05-28T00:00:00"/>
    <s v="51"/>
    <s v="Commandes d'achat"/>
    <x v="0"/>
    <s v="Original"/>
    <n v="229.59"/>
    <n v="0"/>
    <s v="611910"/>
    <s v="COVID19: Patches COVID-team"/>
    <s v="300021850"/>
    <s v=""/>
    <s v=""/>
    <s v="3000000226168754"/>
    <s v="0"/>
    <x v="2"/>
    <x v="353"/>
  </r>
  <r>
    <x v="3"/>
    <s v="C25_210201"/>
    <s v="S010000"/>
    <x v="3"/>
    <s v="4500676260"/>
    <s v=""/>
    <s v="202102002"/>
    <s v="10"/>
    <d v="2020-05-28T00:00:00"/>
    <s v="51"/>
    <s v="Commandes d'achat"/>
    <x v="2"/>
    <s v="Réduction"/>
    <n v="-601.46"/>
    <n v="0"/>
    <s v="615910"/>
    <s v="AWS service charges - info-coronavirus.b"/>
    <s v="300031177"/>
    <s v=""/>
    <s v=""/>
    <s v="3000000226184604"/>
    <s v="0"/>
    <x v="3"/>
    <x v="354"/>
  </r>
  <r>
    <x v="3"/>
    <s v="C25_210201"/>
    <s v="S010000"/>
    <x v="3"/>
    <s v="4500676260"/>
    <s v=""/>
    <s v="202102002"/>
    <s v="10"/>
    <d v="2020-05-28T00:00:00"/>
    <s v="51"/>
    <s v="Commandes d'achat"/>
    <x v="0"/>
    <s v="Original"/>
    <n v="601.46"/>
    <n v="0"/>
    <s v="615910"/>
    <s v="AWS service charges - info-coronavirus.b"/>
    <s v="300031177"/>
    <s v=""/>
    <s v=""/>
    <s v="3000000226172745"/>
    <s v="0"/>
    <x v="3"/>
    <x v="354"/>
  </r>
  <r>
    <x v="6"/>
    <s v="C25_522001"/>
    <s v="S020000"/>
    <x v="6"/>
    <s v="4500672447"/>
    <s v=""/>
    <s v="2052232130"/>
    <s v="10"/>
    <d v="2020-05-29T00:00:00"/>
    <s v="51"/>
    <s v="Commandes d'achat"/>
    <x v="1"/>
    <s v="Modification"/>
    <n v="927048.45"/>
    <n v="0"/>
    <s v="610110"/>
    <s v="COVID-19-Covid-19 support"/>
    <s v="100002444"/>
    <s v=""/>
    <s v=""/>
    <s v="3000000226235709"/>
    <s v="0"/>
    <x v="7"/>
    <x v="254"/>
  </r>
  <r>
    <x v="6"/>
    <s v="C25_522001"/>
    <s v="S020000"/>
    <x v="6"/>
    <s v="4500676436"/>
    <s v=""/>
    <s v="2052232204"/>
    <s v="10"/>
    <d v="2020-05-29T00:00:00"/>
    <s v="51"/>
    <s v="Commandes d'achat"/>
    <x v="1"/>
    <s v="Modification"/>
    <n v="1505541.5"/>
    <n v="0"/>
    <s v="616410"/>
    <s v="COVID-19-schorten"/>
    <s v="100020816"/>
    <s v=""/>
    <s v=""/>
    <s v="3000000226235278"/>
    <s v="0"/>
    <x v="2"/>
    <x v="355"/>
  </r>
  <r>
    <x v="6"/>
    <s v="C25_522001"/>
    <s v="S020000"/>
    <x v="6"/>
    <s v="4500676436"/>
    <s v=""/>
    <s v="2052232204"/>
    <s v="10"/>
    <d v="2020-05-29T00:00:00"/>
    <s v="51"/>
    <s v="Commandes d'achat"/>
    <x v="0"/>
    <s v="Original"/>
    <n v="1"/>
    <n v="0"/>
    <s v="616410"/>
    <s v="COVID-19-schorten"/>
    <s v="100020816"/>
    <s v=""/>
    <s v=""/>
    <s v="3000000226234332"/>
    <s v="0"/>
    <x v="2"/>
    <x v="355"/>
  </r>
  <r>
    <x v="6"/>
    <s v="C25_522001"/>
    <s v="S020000"/>
    <x v="6"/>
    <s v="4500676450"/>
    <s v=""/>
    <s v="2052232205"/>
    <s v="10"/>
    <d v="2020-05-29T00:00:00"/>
    <s v="51"/>
    <s v="Commandes d'achat"/>
    <x v="0"/>
    <s v="Original"/>
    <n v="25168"/>
    <n v="0"/>
    <s v="616410"/>
    <s v="COVID-19-trio lumen catheters"/>
    <s v="100004322"/>
    <s v=""/>
    <s v=""/>
    <s v="3000000226238289"/>
    <s v="0"/>
    <x v="6"/>
    <x v="356"/>
  </r>
  <r>
    <x v="6"/>
    <s v="C25_522001"/>
    <s v="S020000"/>
    <x v="6"/>
    <s v="4500676467"/>
    <s v=""/>
    <s v="2052232068"/>
    <s v="10"/>
    <d v="2020-05-29T00:00:00"/>
    <s v="51"/>
    <s v="Commandes d'achat"/>
    <x v="0"/>
    <s v="Original"/>
    <n v="110899.35"/>
    <n v="0"/>
    <s v="613310"/>
    <s v="COVID-19-chirurgische schorten vervoer"/>
    <s v="100050732"/>
    <s v=""/>
    <s v=""/>
    <s v="3000000226240721"/>
    <s v="0"/>
    <x v="2"/>
    <x v="357"/>
  </r>
  <r>
    <x v="6"/>
    <s v="C25_522001"/>
    <s v="S020000"/>
    <x v="6"/>
    <s v="4500676496"/>
    <s v=""/>
    <s v="2052232206"/>
    <s v="10"/>
    <d v="2020-05-29T00:00:00"/>
    <s v="51"/>
    <s v="Commandes d'achat"/>
    <x v="0"/>
    <s v="Original"/>
    <n v="12342"/>
    <n v="0"/>
    <s v="616410"/>
    <s v="COVID-19-afvullen van swab tubes"/>
    <s v="100050677"/>
    <s v=""/>
    <s v=""/>
    <s v="3000000226242492"/>
    <s v="0"/>
    <x v="3"/>
    <x v="358"/>
  </r>
  <r>
    <x v="6"/>
    <s v="C25_522001"/>
    <s v="S020000"/>
    <x v="6"/>
    <s v="4500668915"/>
    <s v=""/>
    <s v="2052232028"/>
    <s v="10"/>
    <d v="2020-06-01T00:00:00"/>
    <s v="51"/>
    <s v="Commandes d'achat"/>
    <x v="2"/>
    <s v="Réduction"/>
    <n v="-390678.75"/>
    <n v="0"/>
    <s v="616410"/>
    <s v="COVID-19 Prot.coveralls voorsch"/>
    <s v="100050640"/>
    <s v=""/>
    <s v=""/>
    <s v="3000000226271781"/>
    <s v="0"/>
    <x v="2"/>
    <x v="100"/>
  </r>
  <r>
    <x v="6"/>
    <s v="C25_522001"/>
    <s v="S020000"/>
    <x v="6"/>
    <s v="4500668915"/>
    <s v=""/>
    <s v="2052232028"/>
    <s v="10"/>
    <d v="2020-06-01T00:00:00"/>
    <s v="51"/>
    <s v="Commandes d'achat"/>
    <x v="2"/>
    <s v="Réduction"/>
    <n v="-228690"/>
    <n v="0"/>
    <s v="616410"/>
    <s v="COVID-19 Prot.coveralls voorsch"/>
    <s v="100050640"/>
    <s v=""/>
    <s v=""/>
    <s v="3000000226271731"/>
    <s v="0"/>
    <x v="2"/>
    <x v="100"/>
  </r>
  <r>
    <x v="6"/>
    <s v="C25_522001"/>
    <s v="S020000"/>
    <x v="6"/>
    <s v="4500668915"/>
    <s v=""/>
    <s v="2052232028"/>
    <s v="10"/>
    <d v="2020-06-01T00:00:00"/>
    <s v="51"/>
    <s v="Commandes d'achat"/>
    <x v="2"/>
    <s v="Réduction"/>
    <n v="-76230"/>
    <n v="0"/>
    <s v="616410"/>
    <s v="COVID-19 Prot.coveralls voorsch"/>
    <s v="100050640"/>
    <s v=""/>
    <s v=""/>
    <s v="3000000226271761"/>
    <s v="0"/>
    <x v="2"/>
    <x v="100"/>
  </r>
  <r>
    <x v="6"/>
    <s v="C25_522001"/>
    <s v="S020000"/>
    <x v="6"/>
    <s v="4500668915"/>
    <s v=""/>
    <s v="2052232028"/>
    <s v="10"/>
    <d v="2020-06-01T00:00:00"/>
    <s v="51"/>
    <s v="Commandes d'achat"/>
    <x v="2"/>
    <s v="Réduction"/>
    <n v="-364140.43"/>
    <n v="0"/>
    <s v="616410"/>
    <s v="COVID-19 Prot.coveralls voorsch"/>
    <s v="100050640"/>
    <s v=""/>
    <s v=""/>
    <s v="3000000226271721"/>
    <s v="0"/>
    <x v="2"/>
    <x v="100"/>
  </r>
  <r>
    <x v="6"/>
    <s v="C25_522001"/>
    <s v="S020000"/>
    <x v="6"/>
    <s v="4500668915"/>
    <s v=""/>
    <s v="2052232028"/>
    <s v="10"/>
    <d v="2020-06-01T00:00:00"/>
    <s v="51"/>
    <s v="Commandes d'achat"/>
    <x v="2"/>
    <s v="Réduction"/>
    <n v="-695598.75"/>
    <n v="0"/>
    <s v="616410"/>
    <s v="COVID-19 Prot.coveralls voorsch"/>
    <s v="100050640"/>
    <s v=""/>
    <s v=""/>
    <s v="3000000226270828"/>
    <s v="0"/>
    <x v="2"/>
    <x v="100"/>
  </r>
  <r>
    <x v="6"/>
    <s v="C25_522001"/>
    <s v="S020000"/>
    <x v="6"/>
    <s v="4500668915"/>
    <s v=""/>
    <s v="2052232028"/>
    <s v="10"/>
    <d v="2020-06-01T00:00:00"/>
    <s v="51"/>
    <s v="Commandes d'achat"/>
    <x v="2"/>
    <s v="Réduction"/>
    <n v="-480249"/>
    <n v="0"/>
    <s v="616410"/>
    <s v="COVID-19 Prot.coveralls voorsch"/>
    <s v="100050640"/>
    <s v=""/>
    <s v=""/>
    <s v="3000000226271811"/>
    <s v="0"/>
    <x v="2"/>
    <x v="100"/>
  </r>
  <r>
    <x v="6"/>
    <s v="C25_522001"/>
    <s v="S020000"/>
    <x v="6"/>
    <s v="4500668915"/>
    <s v=""/>
    <s v="2052232028"/>
    <s v="10"/>
    <d v="2020-06-01T00:00:00"/>
    <s v="51"/>
    <s v="Commandes d'achat"/>
    <x v="2"/>
    <s v="Réduction"/>
    <n v="-364361.25"/>
    <n v="0"/>
    <s v="616410"/>
    <s v="COVID-19 Prot.coveralls voorsch"/>
    <s v="100050640"/>
    <s v=""/>
    <s v=""/>
    <s v="3000000226271801"/>
    <s v="0"/>
    <x v="2"/>
    <x v="100"/>
  </r>
  <r>
    <x v="6"/>
    <s v="C25_522001"/>
    <s v="S020000"/>
    <x v="6"/>
    <s v="4500668915"/>
    <s v=""/>
    <s v="2052232028"/>
    <s v="10"/>
    <d v="2020-06-01T00:00:00"/>
    <s v="51"/>
    <s v="Commandes d'achat"/>
    <x v="2"/>
    <s v="Réduction"/>
    <n v="-625086"/>
    <n v="0"/>
    <s v="616410"/>
    <s v="COVID-19 Prot.coveralls voorsch"/>
    <s v="100050640"/>
    <s v=""/>
    <s v=""/>
    <s v="3000000226271751"/>
    <s v="0"/>
    <x v="2"/>
    <x v="100"/>
  </r>
  <r>
    <x v="6"/>
    <s v="C25_522001"/>
    <s v="S020000"/>
    <x v="6"/>
    <s v="4500668915"/>
    <s v=""/>
    <s v="2052232028"/>
    <s v="10"/>
    <d v="2020-06-01T00:00:00"/>
    <s v="51"/>
    <s v="Commandes d'achat"/>
    <x v="2"/>
    <s v="Réduction"/>
    <n v="-158558.39999999999"/>
    <n v="0"/>
    <s v="616410"/>
    <s v="COVID-19 Prot.coveralls voorsch"/>
    <s v="100050640"/>
    <s v=""/>
    <s v=""/>
    <s v="3000000226271442"/>
    <s v="0"/>
    <x v="2"/>
    <x v="100"/>
  </r>
  <r>
    <x v="6"/>
    <s v="C25_522001"/>
    <s v="S020000"/>
    <x v="6"/>
    <s v="4500668915"/>
    <s v=""/>
    <s v="2052232028"/>
    <s v="10"/>
    <d v="2020-06-01T00:00:00"/>
    <s v="51"/>
    <s v="Commandes d'achat"/>
    <x v="2"/>
    <s v="Réduction"/>
    <n v="-259182"/>
    <n v="0"/>
    <s v="616410"/>
    <s v="COVID-19 Prot.coveralls voorsch"/>
    <s v="100050640"/>
    <s v=""/>
    <s v=""/>
    <s v="3000000226271485"/>
    <s v="0"/>
    <x v="2"/>
    <x v="100"/>
  </r>
  <r>
    <x v="6"/>
    <s v="C25_522001"/>
    <s v="S020000"/>
    <x v="6"/>
    <s v="4500668915"/>
    <s v=""/>
    <s v="2052232028"/>
    <s v="10"/>
    <d v="2020-06-01T00:00:00"/>
    <s v="51"/>
    <s v="Commandes d'achat"/>
    <x v="2"/>
    <s v="Réduction"/>
    <n v="-335412"/>
    <n v="0"/>
    <s v="616410"/>
    <s v="COVID-19 Prot.coveralls voorsch"/>
    <s v="100050640"/>
    <s v=""/>
    <s v=""/>
    <s v="3000000226271508"/>
    <s v="0"/>
    <x v="2"/>
    <x v="100"/>
  </r>
  <r>
    <x v="6"/>
    <s v="C25_522001"/>
    <s v="S020000"/>
    <x v="6"/>
    <s v="4500668915"/>
    <s v=""/>
    <s v="2052232028"/>
    <s v="10"/>
    <d v="2020-06-01T00:00:00"/>
    <s v="51"/>
    <s v="Commandes d'achat"/>
    <x v="2"/>
    <s v="Réduction"/>
    <n v="-167706"/>
    <n v="0"/>
    <s v="616410"/>
    <s v="COVID-19 Prot.coveralls voorsch"/>
    <s v="100050640"/>
    <s v=""/>
    <s v=""/>
    <s v="3000000226271511"/>
    <s v="0"/>
    <x v="2"/>
    <x v="100"/>
  </r>
  <r>
    <x v="6"/>
    <s v="C25_522001"/>
    <s v="S020000"/>
    <x v="6"/>
    <s v="4500668915"/>
    <s v=""/>
    <s v="2052232028"/>
    <s v="10"/>
    <d v="2020-06-01T00:00:00"/>
    <s v="51"/>
    <s v="Commandes d'achat"/>
    <x v="2"/>
    <s v="Réduction"/>
    <n v="-776478.78"/>
    <n v="0"/>
    <s v="616410"/>
    <s v="COVID-19 Prot.coveralls voorsch"/>
    <s v="100050640"/>
    <s v=""/>
    <s v=""/>
    <s v="3000000226271445"/>
    <s v="0"/>
    <x v="2"/>
    <x v="100"/>
  </r>
  <r>
    <x v="6"/>
    <s v="C25_522001"/>
    <s v="S020000"/>
    <x v="6"/>
    <s v="4500668915"/>
    <s v=""/>
    <s v="2052232028"/>
    <s v="10"/>
    <d v="2020-06-01T00:00:00"/>
    <s v="51"/>
    <s v="Commandes d'achat"/>
    <x v="2"/>
    <s v="Réduction"/>
    <n v="-252626.22"/>
    <n v="0"/>
    <s v="616410"/>
    <s v="COVID-19 Prot.coveralls voorsch"/>
    <s v="100050640"/>
    <s v=""/>
    <s v=""/>
    <s v="3000000226271488"/>
    <s v="0"/>
    <x v="2"/>
    <x v="100"/>
  </r>
  <r>
    <x v="6"/>
    <s v="C25_522001"/>
    <s v="S020000"/>
    <x v="6"/>
    <s v="4500668915"/>
    <s v=""/>
    <s v="2052232028"/>
    <s v="10"/>
    <d v="2020-06-01T00:00:00"/>
    <s v="51"/>
    <s v="Commandes d'achat"/>
    <x v="2"/>
    <s v="Réduction"/>
    <n v="-182952"/>
    <n v="0"/>
    <s v="616410"/>
    <s v="COVID-19 Prot.coveralls voorsch"/>
    <s v="100050640"/>
    <s v=""/>
    <s v=""/>
    <s v="3000000226271821"/>
    <s v="0"/>
    <x v="2"/>
    <x v="100"/>
  </r>
  <r>
    <x v="6"/>
    <s v="C25_522001"/>
    <s v="S020000"/>
    <x v="6"/>
    <s v="4500670732"/>
    <s v=""/>
    <s v="2052232055"/>
    <s v="10"/>
    <d v="2020-06-01T00:00:00"/>
    <s v="51"/>
    <s v="Commandes d'achat"/>
    <x v="2"/>
    <s v="Réduction"/>
    <n v="-571560"/>
    <n v="0"/>
    <s v="616410"/>
    <s v="COVID-19-chirurgische maskers"/>
    <s v="100050640"/>
    <s v=""/>
    <s v=""/>
    <s v="3000000226271479"/>
    <s v="0"/>
    <x v="2"/>
    <x v="142"/>
  </r>
  <r>
    <x v="6"/>
    <s v="C25_522001"/>
    <s v="S020000"/>
    <x v="6"/>
    <s v="4500670734"/>
    <s v=""/>
    <s v="2052232056"/>
    <s v="10"/>
    <d v="2020-06-01T00:00:00"/>
    <s v="51"/>
    <s v="Commandes d'achat"/>
    <x v="2"/>
    <s v="Réduction"/>
    <n v="-244640"/>
    <n v="0"/>
    <s v="616410"/>
    <s v="COVID-19-chirurgische maskers"/>
    <s v="100050640"/>
    <s v=""/>
    <s v=""/>
    <s v="3000000226271479"/>
    <s v="0"/>
    <x v="2"/>
    <x v="143"/>
  </r>
  <r>
    <x v="6"/>
    <s v="C25_522001"/>
    <s v="S020000"/>
    <x v="6"/>
    <s v="4500670734"/>
    <s v=""/>
    <s v="2052232056"/>
    <s v="10"/>
    <d v="2020-06-01T00:00:00"/>
    <s v="51"/>
    <s v="Commandes d'achat"/>
    <x v="2"/>
    <s v="Réduction"/>
    <n v="-349800"/>
    <n v="0"/>
    <s v="616410"/>
    <s v="COVID-19-chirurgische maskers"/>
    <s v="100050640"/>
    <s v=""/>
    <s v=""/>
    <s v="3000000226271406"/>
    <s v="0"/>
    <x v="2"/>
    <x v="143"/>
  </r>
  <r>
    <x v="6"/>
    <s v="C25_522001"/>
    <s v="S020000"/>
    <x v="6"/>
    <s v="4500671516"/>
    <s v=""/>
    <s v="2052232076"/>
    <s v="10"/>
    <d v="2020-06-01T00:00:00"/>
    <s v="51"/>
    <s v="Commandes d'achat"/>
    <x v="2"/>
    <s v="Réduction"/>
    <n v="-805600"/>
    <n v="0"/>
    <s v="616410"/>
    <s v="COVID-19-Chirurgische maskers"/>
    <s v="100050640"/>
    <s v=""/>
    <s v=""/>
    <s v="3000000226271409"/>
    <s v="0"/>
    <x v="2"/>
    <x v="184"/>
  </r>
  <r>
    <x v="6"/>
    <s v="C25_522001"/>
    <s v="S020000"/>
    <x v="6"/>
    <s v="4500671516"/>
    <s v=""/>
    <s v="2052232076"/>
    <s v="10"/>
    <d v="2020-06-01T00:00:00"/>
    <s v="51"/>
    <s v="Commandes d'achat"/>
    <x v="2"/>
    <s v="Réduction"/>
    <n v="-805600"/>
    <n v="0"/>
    <s v="616410"/>
    <s v="COVID-19-Chirurgische maskers"/>
    <s v="100050640"/>
    <s v=""/>
    <s v=""/>
    <s v="3000000226271502"/>
    <s v="0"/>
    <x v="2"/>
    <x v="184"/>
  </r>
  <r>
    <x v="6"/>
    <s v="C25_522001"/>
    <s v="S020000"/>
    <x v="7"/>
    <s v="4500675855"/>
    <s v=""/>
    <s v="2021CSG012"/>
    <s v="10"/>
    <d v="2020-06-01T00:00:00"/>
    <s v="51"/>
    <s v="Commandes d'achat"/>
    <x v="2"/>
    <s v="Réduction"/>
    <n v="-28.22"/>
    <n v="0"/>
    <s v="613310"/>
    <s v="VAT + Extra charges COVID_19"/>
    <s v="100000715"/>
    <s v=""/>
    <s v=""/>
    <s v="3000000226271372"/>
    <s v="0"/>
    <x v="1"/>
    <x v="350"/>
  </r>
  <r>
    <x v="6"/>
    <s v="C25_522001"/>
    <s v="S020000"/>
    <x v="6"/>
    <s v="4500668915"/>
    <s v=""/>
    <s v="2052232028"/>
    <s v="10"/>
    <d v="2020-06-02T00:00:00"/>
    <s v="51"/>
    <s v="Commandes d'achat"/>
    <x v="2"/>
    <s v="Réduction"/>
    <n v="-264990"/>
    <n v="0"/>
    <s v="616410"/>
    <s v="COVID-19 Prot.coveralls voorsch"/>
    <s v="100050640"/>
    <s v=""/>
    <s v=""/>
    <s v="3000000226325723"/>
    <s v="0"/>
    <x v="2"/>
    <x v="100"/>
  </r>
  <r>
    <x v="6"/>
    <s v="C25_522001"/>
    <s v="S020000"/>
    <x v="6"/>
    <s v="4500668915"/>
    <s v=""/>
    <s v="2052232028"/>
    <s v="10"/>
    <d v="2020-06-02T00:00:00"/>
    <s v="51"/>
    <s v="Commandes d'achat"/>
    <x v="2"/>
    <s v="Réduction"/>
    <n v="-1083588.28"/>
    <n v="0"/>
    <s v="616410"/>
    <s v="COVID-19 Prot.coveralls voorsch"/>
    <s v="100050640"/>
    <s v=""/>
    <s v=""/>
    <s v="3000000226325498"/>
    <s v="0"/>
    <x v="2"/>
    <x v="100"/>
  </r>
  <r>
    <x v="6"/>
    <s v="C25_522001"/>
    <s v="S020000"/>
    <x v="6"/>
    <s v="4500673321"/>
    <s v=""/>
    <s v="2052232151"/>
    <s v="10"/>
    <d v="2020-06-02T00:00:00"/>
    <s v="51"/>
    <s v="Commandes d'achat"/>
    <x v="2"/>
    <s v="Réduction"/>
    <n v="-70718.45"/>
    <n v="0"/>
    <s v="616410"/>
    <s v="COVID-19-DNA/RNA Shield (Reagentia)"/>
    <s v="100001490"/>
    <s v=""/>
    <s v=""/>
    <s v="3000000226325657"/>
    <s v="0"/>
    <x v="3"/>
    <x v="274"/>
  </r>
  <r>
    <x v="6"/>
    <s v="C25_522001"/>
    <s v="S020000"/>
    <x v="6"/>
    <s v="4500676625"/>
    <s v=""/>
    <s v="2052232166"/>
    <s v="10"/>
    <d v="2020-06-02T00:00:00"/>
    <s v="51"/>
    <s v="Commandes d'achat"/>
    <x v="0"/>
    <s v="Original"/>
    <n v="1"/>
    <n v="0"/>
    <s v="616410"/>
    <s v="COVID-19 - Additional Testing"/>
    <s v="100050934"/>
    <s v=""/>
    <s v=""/>
    <s v="3000000226314031"/>
    <s v="0"/>
    <x v="3"/>
    <x v="359"/>
  </r>
  <r>
    <x v="6"/>
    <s v="C25_522001"/>
    <s v="S020000"/>
    <x v="7"/>
    <s v="4500666679"/>
    <s v=""/>
    <s v="2021CSG006"/>
    <s v="10"/>
    <d v="2020-06-03T00:00:00"/>
    <s v="51"/>
    <s v="Commandes d'achat"/>
    <x v="2"/>
    <s v="Réduction"/>
    <n v="-5739.2"/>
    <n v="0"/>
    <s v="611010"/>
    <s v="Taxi-chèques COVID_19"/>
    <s v="100018451"/>
    <s v=""/>
    <s v=""/>
    <s v="3000000226350134"/>
    <s v="0"/>
    <x v="1"/>
    <x v="40"/>
  </r>
  <r>
    <x v="6"/>
    <s v="C25_522001"/>
    <s v="S020000"/>
    <x v="6"/>
    <s v="4500667865"/>
    <s v=""/>
    <s v="2052232007"/>
    <s v="10"/>
    <d v="2020-06-03T00:00:00"/>
    <s v="51"/>
    <s v="Commandes d'achat"/>
    <x v="5"/>
    <s v="Ajustement par pièce suivante"/>
    <n v="8215.9599999999991"/>
    <n v="0"/>
    <s v="616410"/>
    <s v="500000 swab kits"/>
    <s v="500026442"/>
    <s v=""/>
    <s v=""/>
    <s v="3000000226407003"/>
    <s v="0"/>
    <x v="3"/>
    <x v="54"/>
  </r>
  <r>
    <x v="6"/>
    <s v="C25_522001"/>
    <s v="S020000"/>
    <x v="6"/>
    <s v="4500667865"/>
    <s v=""/>
    <s v="2052232007"/>
    <s v="10"/>
    <d v="2020-06-03T00:00:00"/>
    <s v="51"/>
    <s v="Commandes d'achat"/>
    <x v="2"/>
    <s v="Réduction"/>
    <n v="-60029.66"/>
    <n v="0"/>
    <s v="616410"/>
    <s v="500000 swab kits"/>
    <s v="500026442"/>
    <s v=""/>
    <s v=""/>
    <s v="3000000226407003"/>
    <s v="0"/>
    <x v="3"/>
    <x v="54"/>
  </r>
  <r>
    <x v="6"/>
    <s v="C25_522001"/>
    <s v="S020000"/>
    <x v="6"/>
    <s v="4500668797"/>
    <s v=""/>
    <s v="2052232020"/>
    <s v="30"/>
    <d v="2020-06-03T00:00:00"/>
    <s v="51"/>
    <s v="Commandes d'achat"/>
    <x v="2"/>
    <s v="Réduction"/>
    <n v="-189222"/>
    <n v="0"/>
    <s v="613310"/>
    <s v="COVID-19-Air freight - kledij"/>
    <s v="100050656"/>
    <s v=""/>
    <s v=""/>
    <s v="3000000226407029"/>
    <s v="0"/>
    <x v="2"/>
    <x v="250"/>
  </r>
  <r>
    <x v="6"/>
    <s v="C25_522001"/>
    <s v="S020000"/>
    <x v="6"/>
    <s v="4500668915"/>
    <s v=""/>
    <s v="2052232028"/>
    <s v="10"/>
    <d v="2020-06-03T00:00:00"/>
    <s v="51"/>
    <s v="Commandes d'achat"/>
    <x v="2"/>
    <s v="Réduction"/>
    <n v="7623"/>
    <n v="0"/>
    <s v="616410"/>
    <s v="COVID-19 Prot.coveralls voorsch"/>
    <s v="100050640"/>
    <s v=""/>
    <s v=""/>
    <s v="3000000226350591"/>
    <s v="0"/>
    <x v="2"/>
    <x v="100"/>
  </r>
  <r>
    <x v="6"/>
    <s v="C25_522001"/>
    <s v="S020000"/>
    <x v="6"/>
    <s v="4500668915"/>
    <s v=""/>
    <s v="2052232028"/>
    <s v="10"/>
    <d v="2020-06-03T00:00:00"/>
    <s v="51"/>
    <s v="Commandes d'achat"/>
    <x v="2"/>
    <s v="Réduction"/>
    <n v="-259182"/>
    <n v="0"/>
    <s v="616410"/>
    <s v="COVID-19 Prot.coveralls voorsch"/>
    <s v="100050640"/>
    <s v=""/>
    <s v=""/>
    <s v="3000000226349906"/>
    <s v="0"/>
    <x v="2"/>
    <x v="100"/>
  </r>
  <r>
    <x v="6"/>
    <s v="C25_522001"/>
    <s v="S020000"/>
    <x v="6"/>
    <s v="4500668915"/>
    <s v=""/>
    <s v="2052232028"/>
    <s v="10"/>
    <d v="2020-06-03T00:00:00"/>
    <s v="51"/>
    <s v="Commandes d'achat"/>
    <x v="2"/>
    <s v="Réduction"/>
    <n v="-259182"/>
    <n v="0"/>
    <s v="616410"/>
    <s v="COVID-19 Prot.coveralls voorsch"/>
    <s v="100050640"/>
    <s v=""/>
    <s v=""/>
    <s v="3000000226350448"/>
    <s v="0"/>
    <x v="2"/>
    <x v="100"/>
  </r>
  <r>
    <x v="6"/>
    <s v="C25_522001"/>
    <s v="S020000"/>
    <x v="6"/>
    <s v="4500668915"/>
    <s v=""/>
    <s v="2052232028"/>
    <s v="10"/>
    <d v="2020-06-03T00:00:00"/>
    <s v="51"/>
    <s v="Commandes d'achat"/>
    <x v="2"/>
    <s v="Réduction"/>
    <n v="-243936"/>
    <n v="0"/>
    <s v="616410"/>
    <s v="COVID-19 Prot.coveralls voorsch"/>
    <s v="100050640"/>
    <s v=""/>
    <s v=""/>
    <s v="3000000226350542"/>
    <s v="0"/>
    <x v="2"/>
    <x v="100"/>
  </r>
  <r>
    <x v="6"/>
    <s v="C25_522001"/>
    <s v="S020000"/>
    <x v="6"/>
    <s v="4500668915"/>
    <s v=""/>
    <s v="2052232028"/>
    <s v="10"/>
    <d v="2020-06-03T00:00:00"/>
    <s v="51"/>
    <s v="Commandes d'achat"/>
    <x v="2"/>
    <s v="Réduction"/>
    <n v="-304920"/>
    <n v="0"/>
    <s v="616410"/>
    <s v="COVID-19 Prot.coveralls voorsch"/>
    <s v="100050640"/>
    <s v=""/>
    <s v=""/>
    <s v="3000000226350553"/>
    <s v="0"/>
    <x v="2"/>
    <x v="100"/>
  </r>
  <r>
    <x v="6"/>
    <s v="C25_522001"/>
    <s v="S020000"/>
    <x v="6"/>
    <s v="4500668915"/>
    <s v=""/>
    <s v="2052232028"/>
    <s v="10"/>
    <d v="2020-06-03T00:00:00"/>
    <s v="51"/>
    <s v="Commandes d'achat"/>
    <x v="2"/>
    <s v="Réduction"/>
    <n v="-480249"/>
    <n v="0"/>
    <s v="616410"/>
    <s v="COVID-19 Prot.coveralls voorsch"/>
    <s v="100050640"/>
    <s v=""/>
    <s v=""/>
    <s v="3000000226350550"/>
    <s v="0"/>
    <x v="2"/>
    <x v="100"/>
  </r>
  <r>
    <x v="6"/>
    <s v="C25_522001"/>
    <s v="S020000"/>
    <x v="6"/>
    <s v="4500669611"/>
    <s v=""/>
    <s v="2052232049"/>
    <s v="10"/>
    <d v="2020-06-03T00:00:00"/>
    <s v="51"/>
    <s v="Commandes d'achat"/>
    <x v="2"/>
    <s v="Réduction"/>
    <n v="-2655000"/>
    <n v="0"/>
    <s v="616410"/>
    <s v="COVID-19-beschermjassen"/>
    <s v="500026475"/>
    <s v=""/>
    <s v=""/>
    <s v="3000000226381109"/>
    <s v="0"/>
    <x v="2"/>
    <x v="134"/>
  </r>
  <r>
    <x v="6"/>
    <s v="C25_522001"/>
    <s v="S020000"/>
    <x v="6"/>
    <s v="4500671516"/>
    <s v=""/>
    <s v="2052232076"/>
    <s v="10"/>
    <d v="2020-06-03T00:00:00"/>
    <s v="51"/>
    <s v="Commandes d'achat"/>
    <x v="2"/>
    <s v="Réduction"/>
    <n v="-1022306.4"/>
    <n v="0"/>
    <s v="616410"/>
    <s v="COVID-19-Chirurgische maskers"/>
    <s v="100050640"/>
    <s v=""/>
    <s v=""/>
    <s v="3000000226386348"/>
    <s v="0"/>
    <x v="2"/>
    <x v="184"/>
  </r>
  <r>
    <x v="6"/>
    <s v="C25_522001"/>
    <s v="S020000"/>
    <x v="6"/>
    <s v="4500671516"/>
    <s v=""/>
    <s v="2052232076"/>
    <s v="10"/>
    <d v="2020-06-03T00:00:00"/>
    <s v="51"/>
    <s v="Commandes d'achat"/>
    <x v="2"/>
    <s v="Réduction"/>
    <n v="-1022306.4"/>
    <n v="0"/>
    <s v="616410"/>
    <s v="COVID-19-Chirurgische maskers"/>
    <s v="100050640"/>
    <s v=""/>
    <s v=""/>
    <s v="3000000226386138"/>
    <s v="0"/>
    <x v="2"/>
    <x v="184"/>
  </r>
  <r>
    <x v="6"/>
    <s v="C25_522001"/>
    <s v="S020000"/>
    <x v="6"/>
    <s v="4500671516"/>
    <s v=""/>
    <s v="2052232076"/>
    <s v="10"/>
    <d v="2020-06-03T00:00:00"/>
    <s v="51"/>
    <s v="Commandes d'achat"/>
    <x v="2"/>
    <s v="Réduction"/>
    <n v="-765320"/>
    <n v="0"/>
    <s v="616410"/>
    <s v="COVID-19-Chirurgische maskers"/>
    <s v="100050640"/>
    <s v=""/>
    <s v=""/>
    <s v="3000000226386353"/>
    <s v="0"/>
    <x v="2"/>
    <x v="184"/>
  </r>
  <r>
    <x v="6"/>
    <s v="C25_522001"/>
    <s v="S020000"/>
    <x v="6"/>
    <s v="4500671516"/>
    <s v=""/>
    <s v="2052232076"/>
    <s v="10"/>
    <d v="2020-06-03T00:00:00"/>
    <s v="51"/>
    <s v="Commandes d'achat"/>
    <x v="2"/>
    <s v="Réduction"/>
    <n v="-1022306.4"/>
    <n v="0"/>
    <s v="616410"/>
    <s v="COVID-19-Chirurgische maskers"/>
    <s v="100050640"/>
    <s v=""/>
    <s v=""/>
    <s v="3000000226386361"/>
    <s v="0"/>
    <x v="2"/>
    <x v="184"/>
  </r>
  <r>
    <x v="6"/>
    <s v="C25_522001"/>
    <s v="S020000"/>
    <x v="6"/>
    <s v="4500671516"/>
    <s v=""/>
    <s v="2052232076"/>
    <s v="10"/>
    <d v="2020-06-03T00:00:00"/>
    <s v="51"/>
    <s v="Commandes d'achat"/>
    <x v="2"/>
    <s v="Réduction"/>
    <n v="-825740"/>
    <n v="0"/>
    <s v="616410"/>
    <s v="COVID-19-Chirurgische maskers"/>
    <s v="100050640"/>
    <s v=""/>
    <s v=""/>
    <s v="3000000226381817"/>
    <s v="0"/>
    <x v="2"/>
    <x v="184"/>
  </r>
  <r>
    <x v="6"/>
    <s v="C25_522001"/>
    <s v="S020000"/>
    <x v="6"/>
    <s v="4500671516"/>
    <s v=""/>
    <s v="2052232076"/>
    <s v="10"/>
    <d v="2020-06-03T00:00:00"/>
    <s v="51"/>
    <s v="Commandes d'achat"/>
    <x v="2"/>
    <s v="Réduction"/>
    <n v="-960678"/>
    <n v="0"/>
    <s v="616410"/>
    <s v="COVID-19-Chirurgische maskers"/>
    <s v="100050640"/>
    <s v=""/>
    <s v=""/>
    <s v="3000000226394191"/>
    <s v="0"/>
    <x v="2"/>
    <x v="184"/>
  </r>
  <r>
    <x v="6"/>
    <s v="C25_522001"/>
    <s v="S020000"/>
    <x v="6"/>
    <s v="4500672164"/>
    <s v=""/>
    <s v="2052232109"/>
    <s v="10"/>
    <d v="2020-06-03T00:00:00"/>
    <s v="51"/>
    <s v="Commandes d'achat"/>
    <x v="2"/>
    <s v="Réduction"/>
    <n v="-4268.88"/>
    <n v="0"/>
    <s v="616410"/>
    <s v="COVID-19-Lege tubes"/>
    <s v="100001431"/>
    <s v=""/>
    <s v=""/>
    <s v="3000000226406301"/>
    <s v="0"/>
    <x v="3"/>
    <x v="223"/>
  </r>
  <r>
    <x v="6"/>
    <s v="C25_522001"/>
    <s v="S020000"/>
    <x v="6"/>
    <s v="4500672164"/>
    <s v=""/>
    <s v="2052232109"/>
    <s v="10"/>
    <d v="2020-06-03T00:00:00"/>
    <s v="51"/>
    <s v="Commandes d'achat"/>
    <x v="2"/>
    <s v="Réduction"/>
    <n v="-12806.64"/>
    <n v="0"/>
    <s v="616410"/>
    <s v="COVID-19-Lege tubes"/>
    <s v="100001431"/>
    <s v=""/>
    <s v=""/>
    <s v="3000000226405977"/>
    <s v="0"/>
    <x v="3"/>
    <x v="223"/>
  </r>
  <r>
    <x v="6"/>
    <s v="C25_522001"/>
    <s v="S020000"/>
    <x v="6"/>
    <s v="4500672164"/>
    <s v=""/>
    <s v="2052232109"/>
    <s v="10"/>
    <d v="2020-06-03T00:00:00"/>
    <s v="51"/>
    <s v="Commandes d'achat"/>
    <x v="2"/>
    <s v="Réduction"/>
    <n v="-12806.64"/>
    <n v="0"/>
    <s v="616410"/>
    <s v="COVID-19-Lege tubes"/>
    <s v="100001431"/>
    <s v=""/>
    <s v=""/>
    <s v="3000000226406287"/>
    <s v="0"/>
    <x v="3"/>
    <x v="223"/>
  </r>
  <r>
    <x v="6"/>
    <s v="C25_522001"/>
    <s v="S020000"/>
    <x v="6"/>
    <s v="4500673298"/>
    <s v=""/>
    <s v="2052232149"/>
    <s v="10"/>
    <d v="2020-06-03T00:00:00"/>
    <s v="51"/>
    <s v="Commandes d'achat"/>
    <x v="2"/>
    <s v="Réduction"/>
    <n v="-793.76"/>
    <n v="0"/>
    <s v="610110"/>
    <s v="COVID-19-Alternative Test Protocol (ATP)"/>
    <s v="100005620"/>
    <s v=""/>
    <s v=""/>
    <s v="3000000226406317"/>
    <s v="0"/>
    <x v="2"/>
    <x v="272"/>
  </r>
  <r>
    <x v="6"/>
    <s v="C25_522001"/>
    <s v="S020000"/>
    <x v="6"/>
    <s v="4500673808"/>
    <s v=""/>
    <s v="2052232164"/>
    <s v="10"/>
    <d v="2020-06-03T00:00:00"/>
    <s v="51"/>
    <s v="Commandes d'achat"/>
    <x v="2"/>
    <s v="Réduction"/>
    <n v="-77101.2"/>
    <n v="0"/>
    <s v="616410"/>
    <s v="COVID-19-Saline tube Vacuette"/>
    <s v="100001431"/>
    <s v=""/>
    <s v=""/>
    <s v="3000000226406294"/>
    <s v="0"/>
    <x v="3"/>
    <x v="292"/>
  </r>
  <r>
    <x v="6"/>
    <s v="C25_522001"/>
    <s v="S020000"/>
    <x v="6"/>
    <s v="4500676625"/>
    <s v=""/>
    <s v="2052232166"/>
    <s v="10"/>
    <d v="2020-06-03T00:00:00"/>
    <s v="51"/>
    <s v="Commandes d'achat"/>
    <x v="1"/>
    <s v="Modification"/>
    <n v="16067.8"/>
    <n v="0"/>
    <s v="616410"/>
    <s v="COVID-19 - Additional Testing"/>
    <s v="100050934"/>
    <s v=""/>
    <s v=""/>
    <s v="3000000226376639"/>
    <s v="0"/>
    <x v="3"/>
    <x v="359"/>
  </r>
  <r>
    <x v="10"/>
    <s v="C25_211000"/>
    <s v="S010000"/>
    <x v="14"/>
    <s v="4500676744"/>
    <s v=""/>
    <s v="20AK200601"/>
    <s v="10"/>
    <d v="2020-06-03T00:00:00"/>
    <s v="51"/>
    <s v="Commandes d'achat"/>
    <x v="0"/>
    <s v="Original"/>
    <n v="65"/>
    <n v="0"/>
    <s v="613955"/>
    <s v="Facture réf. 45383684-00001"/>
    <s v="100001145"/>
    <s v=""/>
    <s v=""/>
    <s v="3000000226380148"/>
    <s v="0"/>
    <x v="3"/>
    <x v="360"/>
  </r>
  <r>
    <x v="10"/>
    <s v="C25_211000"/>
    <s v="S010000"/>
    <x v="14"/>
    <s v="4500676744"/>
    <s v=""/>
    <s v="20AK200601"/>
    <s v="20"/>
    <d v="2020-06-03T00:00:00"/>
    <s v="51"/>
    <s v="Commandes d'achat"/>
    <x v="0"/>
    <s v="Original"/>
    <n v="65"/>
    <n v="0"/>
    <s v="613955"/>
    <s v="Facture réf. 45402092-00001"/>
    <s v="100001145"/>
    <s v=""/>
    <s v=""/>
    <s v="3000000226380148"/>
    <s v="0"/>
    <x v="3"/>
    <x v="361"/>
  </r>
  <r>
    <x v="10"/>
    <s v="C25_211000"/>
    <s v="S010000"/>
    <x v="14"/>
    <s v="4500676744"/>
    <s v=""/>
    <s v="20AK200601"/>
    <s v="30"/>
    <d v="2020-06-03T00:00:00"/>
    <s v="51"/>
    <s v="Commandes d'achat"/>
    <x v="0"/>
    <s v="Original"/>
    <n v="65"/>
    <n v="0"/>
    <s v="613955"/>
    <s v="Facture réf. 45381397-00001"/>
    <s v="100001145"/>
    <s v=""/>
    <s v=""/>
    <s v="3000000226380148"/>
    <s v="0"/>
    <x v="3"/>
    <x v="362"/>
  </r>
  <r>
    <x v="10"/>
    <s v="C25_211000"/>
    <s v="S010000"/>
    <x v="14"/>
    <s v="4500676744"/>
    <s v=""/>
    <s v="20AK200601"/>
    <s v="40"/>
    <d v="2020-06-03T00:00:00"/>
    <s v="51"/>
    <s v="Commandes d'achat"/>
    <x v="0"/>
    <s v="Original"/>
    <n v="67.430000000000007"/>
    <n v="0"/>
    <s v="613955"/>
    <s v="Facture réf. 45365310-00001"/>
    <s v="100001145"/>
    <s v=""/>
    <s v=""/>
    <s v="3000000226380148"/>
    <s v="0"/>
    <x v="3"/>
    <x v="363"/>
  </r>
  <r>
    <x v="10"/>
    <s v="C25_211000"/>
    <s v="S010000"/>
    <x v="14"/>
    <s v="4500676744"/>
    <s v=""/>
    <s v="20AK200601"/>
    <s v="50"/>
    <d v="2020-06-03T00:00:00"/>
    <s v="51"/>
    <s v="Commandes d'achat"/>
    <x v="0"/>
    <s v="Original"/>
    <n v="65"/>
    <n v="0"/>
    <s v="613955"/>
    <s v="Facture réf. 45411108-00001"/>
    <s v="100001145"/>
    <s v=""/>
    <s v=""/>
    <s v="3000000226380148"/>
    <s v="0"/>
    <x v="2"/>
    <x v="364"/>
  </r>
  <r>
    <x v="6"/>
    <s v="C25_522001"/>
    <s v="S020000"/>
    <x v="6"/>
    <s v="4500676851"/>
    <s v=""/>
    <s v="2006031234"/>
    <s v="10"/>
    <d v="2020-06-03T00:00:00"/>
    <s v="51"/>
    <s v="Commandes d'achat"/>
    <x v="0"/>
    <s v="Original"/>
    <n v="1607.34"/>
    <n v="0"/>
    <s v="616410"/>
    <s v="Facture 18 containers 20/05/0022"/>
    <s v="100033009"/>
    <s v=""/>
    <s v=""/>
    <s v="3000000226381105"/>
    <s v="0"/>
    <x v="3"/>
    <x v="365"/>
  </r>
  <r>
    <x v="6"/>
    <s v="C25_522001"/>
    <s v="S020000"/>
    <x v="6"/>
    <s v="4500676851"/>
    <s v=""/>
    <s v="2006031234"/>
    <s v="10"/>
    <d v="2020-06-03T00:00:00"/>
    <s v="51"/>
    <s v="Commandes d'achat"/>
    <x v="2"/>
    <s v="Réduction"/>
    <n v="-1607.34"/>
    <n v="0"/>
    <s v="616410"/>
    <s v="Facture 18 containers 20/05/0022"/>
    <s v="100033009"/>
    <s v=""/>
    <s v=""/>
    <s v="3000000226394644"/>
    <s v="0"/>
    <x v="3"/>
    <x v="365"/>
  </r>
  <r>
    <x v="6"/>
    <s v="C25_522001"/>
    <s v="S020000"/>
    <x v="6"/>
    <s v="4500676851"/>
    <s v=""/>
    <s v="2006031234"/>
    <s v="20"/>
    <d v="2020-06-03T00:00:00"/>
    <s v="51"/>
    <s v="Commandes d'achat"/>
    <x v="2"/>
    <s v="Réduction"/>
    <n v="-450"/>
    <n v="0"/>
    <s v="616410"/>
    <s v="Facture 36 containers 20/05/0021"/>
    <s v="100033009"/>
    <s v=""/>
    <s v=""/>
    <s v="3000000226394701"/>
    <s v="0"/>
    <x v="3"/>
    <x v="366"/>
  </r>
  <r>
    <x v="6"/>
    <s v="C25_522001"/>
    <s v="S020000"/>
    <x v="6"/>
    <s v="4500676851"/>
    <s v=""/>
    <s v="2006031234"/>
    <s v="20"/>
    <d v="2020-06-03T00:00:00"/>
    <s v="51"/>
    <s v="Commandes d'achat"/>
    <x v="0"/>
    <s v="Original"/>
    <n v="450"/>
    <n v="0"/>
    <s v="616410"/>
    <s v="Facture 36 containers 20/05/0021"/>
    <s v="100033009"/>
    <s v=""/>
    <s v=""/>
    <s v="3000000226381105"/>
    <s v="0"/>
    <x v="3"/>
    <x v="366"/>
  </r>
  <r>
    <x v="6"/>
    <s v="C25_522001"/>
    <s v="S020000"/>
    <x v="6"/>
    <s v="4500676851"/>
    <s v=""/>
    <s v="2006031234"/>
    <s v="30"/>
    <d v="2020-06-03T00:00:00"/>
    <s v="51"/>
    <s v="Commandes d'achat"/>
    <x v="2"/>
    <s v="Réduction"/>
    <n v="-753.12"/>
    <n v="0"/>
    <s v="616410"/>
    <s v="Facture 36 containers - Magasinage"/>
    <s v="100033009"/>
    <s v=""/>
    <s v=""/>
    <s v="3000000226394781"/>
    <s v="0"/>
    <x v="3"/>
    <x v="367"/>
  </r>
  <r>
    <x v="6"/>
    <s v="C25_522001"/>
    <s v="S020000"/>
    <x v="6"/>
    <s v="4500676851"/>
    <s v=""/>
    <s v="2006031234"/>
    <s v="30"/>
    <d v="2020-06-03T00:00:00"/>
    <s v="51"/>
    <s v="Commandes d'achat"/>
    <x v="0"/>
    <s v="Original"/>
    <n v="753.12"/>
    <n v="0"/>
    <s v="616410"/>
    <s v="Facture 36 containers - Magasinage"/>
    <s v="100033009"/>
    <s v=""/>
    <s v=""/>
    <s v="3000000226381105"/>
    <s v="0"/>
    <x v="3"/>
    <x v="367"/>
  </r>
  <r>
    <x v="6"/>
    <s v="C25_522001"/>
    <s v="S020000"/>
    <x v="6"/>
    <s v="4500676923"/>
    <s v=""/>
    <s v="2052232183"/>
    <s v="10"/>
    <d v="2020-06-03T00:00:00"/>
    <s v="51"/>
    <s v="Commandes d'achat"/>
    <x v="0"/>
    <s v="Original"/>
    <n v="14647118.27"/>
    <n v="0"/>
    <s v="616410"/>
    <s v="COVID-19-Medical Protective Mask"/>
    <s v="500026522"/>
    <s v=""/>
    <s v=""/>
    <s v="3000000226405037"/>
    <s v="0"/>
    <x v="2"/>
    <x v="368"/>
  </r>
  <r>
    <x v="6"/>
    <s v="C25_522001"/>
    <s v="S020000"/>
    <x v="6"/>
    <s v="4500676923"/>
    <s v=""/>
    <s v="2052232183"/>
    <s v="10"/>
    <d v="2020-06-03T00:00:00"/>
    <s v="51"/>
    <s v="Commandes d'achat"/>
    <x v="2"/>
    <s v="Réduction"/>
    <n v="-14647118.27"/>
    <n v="0"/>
    <s v="616410"/>
    <s v="COVID-19-Medical Protective Mask"/>
    <s v="500026522"/>
    <s v=""/>
    <s v=""/>
    <s v="3000000226406842"/>
    <s v="0"/>
    <x v="2"/>
    <x v="368"/>
  </r>
  <r>
    <x v="8"/>
    <s v="C25_522001"/>
    <s v="S130000"/>
    <x v="10"/>
    <s v="4500667129"/>
    <s v=""/>
    <s v="1652211017"/>
    <s v="10"/>
    <d v="2020-06-04T00:00:00"/>
    <s v="51"/>
    <s v="Commandes d'achat"/>
    <x v="2"/>
    <s v="Réduction"/>
    <n v="-179.96"/>
    <n v="0"/>
    <s v="610410"/>
    <s v="COVID19 COAMU-Vl.Br-Wolfs2020tem31052020"/>
    <s v="500003663"/>
    <s v=""/>
    <s v=""/>
    <s v="3000000226479112"/>
    <s v="0"/>
    <x v="3"/>
    <x v="46"/>
  </r>
  <r>
    <x v="6"/>
    <s v="C25_522001"/>
    <s v="S020000"/>
    <x v="6"/>
    <s v="4500668504"/>
    <s v=""/>
    <s v="2052232011"/>
    <s v="10"/>
    <d v="2020-06-04T00:00:00"/>
    <s v="51"/>
    <s v="Commandes d'achat"/>
    <x v="2"/>
    <s v="Réduction"/>
    <n v="-374374"/>
    <n v="0"/>
    <s v="616410"/>
    <s v="COVID-19 Nitril handschoenen"/>
    <s v="100033059"/>
    <s v=""/>
    <s v=""/>
    <s v="3000000226438866"/>
    <s v="0"/>
    <x v="2"/>
    <x v="72"/>
  </r>
  <r>
    <x v="6"/>
    <s v="C25_522001"/>
    <s v="S020000"/>
    <x v="6"/>
    <s v="4500670938"/>
    <s v=""/>
    <s v="2052232058"/>
    <s v="10"/>
    <d v="2020-06-04T00:00:00"/>
    <s v="51"/>
    <s v="Commandes d'achat"/>
    <x v="2"/>
    <s v="Réduction"/>
    <n v="-133088.38"/>
    <n v="0"/>
    <s v="616410"/>
    <s v="COVID-19- Herbruikbare schorten"/>
    <s v="100005097"/>
    <s v=""/>
    <s v=""/>
    <s v="3000000226486741"/>
    <s v="0"/>
    <x v="2"/>
    <x v="153"/>
  </r>
  <r>
    <x v="6"/>
    <s v="C25_522001"/>
    <s v="S020000"/>
    <x v="6"/>
    <s v="4500672318"/>
    <s v=""/>
    <s v="2052232122"/>
    <s v="10"/>
    <d v="2020-06-04T00:00:00"/>
    <s v="51"/>
    <s v="Commandes d'achat"/>
    <x v="2"/>
    <s v="Réduction"/>
    <n v="-359128"/>
    <n v="0"/>
    <s v="616410"/>
    <s v="COVID-19-Propofol"/>
    <s v="100024688"/>
    <s v=""/>
    <s v=""/>
    <s v="3000000226439151"/>
    <s v="0"/>
    <x v="5"/>
    <x v="245"/>
  </r>
  <r>
    <x v="6"/>
    <s v="C25_522001"/>
    <s v="S020000"/>
    <x v="6"/>
    <s v="4500672454"/>
    <s v=""/>
    <s v="2052232131"/>
    <s v="10"/>
    <d v="2020-06-04T00:00:00"/>
    <s v="51"/>
    <s v="Commandes d'achat"/>
    <x v="2"/>
    <s v="Réduction"/>
    <n v="-12495.73"/>
    <n v="0"/>
    <s v="616410"/>
    <s v="COVID-19-Catheter Mount"/>
    <s v="100024685"/>
    <s v=""/>
    <s v=""/>
    <s v="3000000226438634"/>
    <s v="0"/>
    <x v="6"/>
    <x v="255"/>
  </r>
  <r>
    <x v="6"/>
    <s v="C25_522001"/>
    <s v="S020000"/>
    <x v="6"/>
    <s v="4500672548"/>
    <s v=""/>
    <s v="2052232136"/>
    <s v="10"/>
    <d v="2020-06-04T00:00:00"/>
    <s v="51"/>
    <s v="Commandes d'achat"/>
    <x v="2"/>
    <s v="Réduction"/>
    <n v="-195064.1"/>
    <n v="0"/>
    <s v="616410"/>
    <s v="COVID-19-schorten zorgpersoneel"/>
    <s v="100005097"/>
    <s v=""/>
    <s v=""/>
    <s v="3000000226438860"/>
    <s v="0"/>
    <x v="2"/>
    <x v="257"/>
  </r>
  <r>
    <x v="6"/>
    <s v="C25_522001"/>
    <s v="S020000"/>
    <x v="6"/>
    <s v="4500672548"/>
    <s v=""/>
    <s v="2052232136"/>
    <s v="10"/>
    <d v="2020-06-04T00:00:00"/>
    <s v="51"/>
    <s v="Commandes d'achat"/>
    <x v="2"/>
    <s v="Réduction"/>
    <n v="-53267.83"/>
    <n v="0"/>
    <s v="616410"/>
    <s v="COVID-19-schorten zorgpersoneel"/>
    <s v="100005097"/>
    <s v=""/>
    <s v=""/>
    <s v="3000000226486458"/>
    <s v="0"/>
    <x v="2"/>
    <x v="257"/>
  </r>
  <r>
    <x v="6"/>
    <s v="C25_522001"/>
    <s v="S020000"/>
    <x v="6"/>
    <s v="4500672767"/>
    <s v=""/>
    <s v="2052232140"/>
    <s v="10"/>
    <d v="2020-06-04T00:00:00"/>
    <s v="51"/>
    <s v="Commandes d'achat"/>
    <x v="2"/>
    <s v="Réduction"/>
    <n v="-33023.129999999997"/>
    <n v="0"/>
    <s v="616410"/>
    <s v="COVID-19-Moxifloxacine"/>
    <s v="200008201"/>
    <s v=""/>
    <s v=""/>
    <s v="3000000226495085"/>
    <s v="0"/>
    <x v="5"/>
    <x v="261"/>
  </r>
  <r>
    <x v="6"/>
    <s v="C25_522001"/>
    <s v="S020000"/>
    <x v="6"/>
    <s v="4500673252"/>
    <s v=""/>
    <s v="2052232148"/>
    <s v="10"/>
    <d v="2020-06-04T00:00:00"/>
    <s v="51"/>
    <s v="Commandes d'achat"/>
    <x v="2"/>
    <s v="Réduction"/>
    <n v="-1475520"/>
    <n v="0"/>
    <s v="616410"/>
    <s v="COVID-19-Medical Masks"/>
    <s v="100050787"/>
    <s v=""/>
    <s v=""/>
    <s v="3000000226489181"/>
    <s v="0"/>
    <x v="2"/>
    <x v="271"/>
  </r>
  <r>
    <x v="6"/>
    <s v="C25_522001"/>
    <s v="S020000"/>
    <x v="6"/>
    <s v="4500673516"/>
    <s v=""/>
    <s v="2052232155"/>
    <s v="10"/>
    <d v="2020-06-04T00:00:00"/>
    <s v="51"/>
    <s v="Commandes d'achat"/>
    <x v="2"/>
    <s v="Réduction"/>
    <n v="-13619.76"/>
    <n v="0"/>
    <s v="616410"/>
    <s v="COVID-19-Machine Hepa filter M22/F22"/>
    <s v="100024685"/>
    <s v=""/>
    <s v=""/>
    <s v="3000000226437347"/>
    <s v="0"/>
    <x v="6"/>
    <x v="283"/>
  </r>
  <r>
    <x v="6"/>
    <s v="C25_522001"/>
    <s v="S020000"/>
    <x v="6"/>
    <s v="4500673537"/>
    <s v=""/>
    <s v="2052232157"/>
    <s v="10"/>
    <d v="2020-06-04T00:00:00"/>
    <s v="51"/>
    <s v="Commandes d'achat"/>
    <x v="2"/>
    <s v="Réduction"/>
    <n v="-333960"/>
    <n v="0"/>
    <s v="616410"/>
    <s v="COVID-19-DNA/RNA Shield (Reagentia)"/>
    <s v="200001133"/>
    <s v=""/>
    <s v=""/>
    <s v="3000000226498082"/>
    <s v="0"/>
    <x v="3"/>
    <x v="285"/>
  </r>
  <r>
    <x v="6"/>
    <s v="C25_522001"/>
    <s v="S020000"/>
    <x v="6"/>
    <s v="4500673823"/>
    <s v=""/>
    <s v="2052232167"/>
    <s v="10"/>
    <d v="2020-06-04T00:00:00"/>
    <s v="51"/>
    <s v="Commandes d'achat"/>
    <x v="1"/>
    <s v="Modification"/>
    <n v="-7477.8"/>
    <n v="0"/>
    <s v="616410"/>
    <s v="COVID-19-Saliva RNA Collection and Prese"/>
    <s v="100003039"/>
    <s v=""/>
    <s v=""/>
    <s v="3000000226489997"/>
    <s v="0"/>
    <x v="3"/>
    <x v="295"/>
  </r>
  <r>
    <x v="5"/>
    <s v="C25_012040"/>
    <s v="S040000"/>
    <x v="11"/>
    <s v="4500673829"/>
    <s v=""/>
    <s v="2021222064"/>
    <s v="10"/>
    <d v="2020-06-04T00:00:00"/>
    <s v="51"/>
    <s v="Commandes d'achat"/>
    <x v="2"/>
    <s v="Réduction"/>
    <n v="-13797.99"/>
    <n v="0"/>
    <s v="615911"/>
    <s v="Consultancy Health Tenant Architect"/>
    <s v="100000386"/>
    <s v=""/>
    <s v=""/>
    <s v="3000000226493699"/>
    <s v="0"/>
    <x v="2"/>
    <x v="297"/>
  </r>
  <r>
    <x v="5"/>
    <s v="C25_012040"/>
    <s v="S040000"/>
    <x v="11"/>
    <s v="4500673829"/>
    <s v=""/>
    <s v="2021222064"/>
    <s v="10"/>
    <d v="2020-06-04T00:00:00"/>
    <s v="51"/>
    <s v="Commandes d'achat"/>
    <x v="2"/>
    <s v="Réduction"/>
    <n v="13797.99"/>
    <n v="0"/>
    <s v="615911"/>
    <s v="Consultancy Health Tenant Architect"/>
    <s v="100000386"/>
    <s v=""/>
    <s v=""/>
    <s v="3000000226493674"/>
    <s v="0"/>
    <x v="2"/>
    <x v="297"/>
  </r>
  <r>
    <x v="5"/>
    <s v="C25_012040"/>
    <s v="S040000"/>
    <x v="11"/>
    <s v="4500673829"/>
    <s v=""/>
    <s v="2021222064"/>
    <s v="10"/>
    <d v="2020-06-04T00:00:00"/>
    <s v="51"/>
    <s v="Commandes d'achat"/>
    <x v="2"/>
    <s v="Réduction"/>
    <n v="-13797.99"/>
    <n v="0"/>
    <s v="615911"/>
    <s v="Consultancy Health Tenant Architect"/>
    <s v="100000386"/>
    <s v=""/>
    <s v=""/>
    <s v="3000000226493444"/>
    <s v="0"/>
    <x v="2"/>
    <x v="297"/>
  </r>
  <r>
    <x v="6"/>
    <s v="C25_522001"/>
    <s v="S020000"/>
    <x v="6"/>
    <s v="4500674568"/>
    <s v=""/>
    <s v="2052232135"/>
    <s v="10"/>
    <d v="2020-06-04T00:00:00"/>
    <s v="51"/>
    <s v="Commandes d'achat"/>
    <x v="2"/>
    <s v="Réduction"/>
    <n v="-1458.96"/>
    <n v="0"/>
    <s v="616410"/>
    <s v="COVID-19-Beademingscircuit"/>
    <s v="100019221"/>
    <s v=""/>
    <s v=""/>
    <s v="3000000226438850"/>
    <s v="0"/>
    <x v="6"/>
    <x v="312"/>
  </r>
  <r>
    <x v="10"/>
    <s v="C25_211000"/>
    <s v="S010000"/>
    <x v="14"/>
    <s v="4500676744"/>
    <s v=""/>
    <s v="20AK200601"/>
    <s v="10"/>
    <d v="2020-06-04T00:00:00"/>
    <s v="51"/>
    <s v="Commandes d'achat"/>
    <x v="2"/>
    <s v="Réduction"/>
    <n v="-65"/>
    <n v="0"/>
    <s v="613955"/>
    <s v="Facture réf. 45383684-00001"/>
    <s v="100001145"/>
    <s v=""/>
    <s v=""/>
    <s v="3000000226477345"/>
    <s v="0"/>
    <x v="3"/>
    <x v="360"/>
  </r>
  <r>
    <x v="10"/>
    <s v="C25_211000"/>
    <s v="S010000"/>
    <x v="14"/>
    <s v="4500676744"/>
    <s v=""/>
    <s v="20AK200601"/>
    <s v="40"/>
    <d v="2020-06-04T00:00:00"/>
    <s v="51"/>
    <s v="Commandes d'achat"/>
    <x v="2"/>
    <s v="Réduction"/>
    <n v="-67.430000000000007"/>
    <n v="0"/>
    <s v="613955"/>
    <s v="Facture réf. 45365310-00001"/>
    <s v="100001145"/>
    <s v=""/>
    <s v=""/>
    <s v="3000000226477900"/>
    <s v="0"/>
    <x v="3"/>
    <x v="363"/>
  </r>
  <r>
    <x v="5"/>
    <s v="C25_012040"/>
    <s v="S040000"/>
    <x v="11"/>
    <s v="4500676765"/>
    <s v=""/>
    <s v="2021222097"/>
    <s v="10"/>
    <d v="2020-06-04T00:00:00"/>
    <s v="51"/>
    <s v="Commandes d'achat"/>
    <x v="0"/>
    <s v="Original"/>
    <n v="126000"/>
    <n v="0"/>
    <s v="615910"/>
    <s v="Covid_19 MS Azure hosting"/>
    <s v="100000238"/>
    <s v=""/>
    <s v=""/>
    <s v="3000000226492774"/>
    <s v="0"/>
    <x v="2"/>
    <x v="369"/>
  </r>
  <r>
    <x v="6"/>
    <s v="C25_522001"/>
    <s v="S020000"/>
    <x v="6"/>
    <s v="4500671841"/>
    <s v=""/>
    <s v="2052232100"/>
    <s v="10"/>
    <d v="2020-06-05T00:00:00"/>
    <s v="51"/>
    <s v="Commandes d'achat"/>
    <x v="2"/>
    <s v="Réduction"/>
    <n v="-1655280"/>
    <n v="0"/>
    <s v="616410"/>
    <s v="COVID-19-protective gown / beschermingsj"/>
    <s v="200008158"/>
    <s v=""/>
    <s v=""/>
    <s v="3000000226540954"/>
    <s v="0"/>
    <x v="2"/>
    <x v="213"/>
  </r>
  <r>
    <x v="6"/>
    <s v="C25_522001"/>
    <s v="S020000"/>
    <x v="6"/>
    <s v="4500671847"/>
    <s v=""/>
    <s v="2052232101"/>
    <s v="10"/>
    <d v="2020-06-05T00:00:00"/>
    <s v="51"/>
    <s v="Commandes d'achat"/>
    <x v="2"/>
    <s v="Réduction"/>
    <n v="-152963.29999999999"/>
    <n v="0"/>
    <s v="616410"/>
    <s v="COVID-19-Dexmedetomidine 100 μg/ml, ampo"/>
    <s v="200008193"/>
    <s v=""/>
    <s v=""/>
    <s v="3000000226563500"/>
    <s v="0"/>
    <x v="5"/>
    <x v="214"/>
  </r>
  <r>
    <x v="6"/>
    <s v="C25_522001"/>
    <s v="S020000"/>
    <x v="6"/>
    <s v="4500672173"/>
    <s v=""/>
    <s v="2052232112"/>
    <s v="10"/>
    <d v="2020-06-05T00:00:00"/>
    <s v="51"/>
    <s v="Commandes d'achat"/>
    <x v="2"/>
    <s v="Réduction"/>
    <n v="-251597.12"/>
    <n v="0"/>
    <s v="616410"/>
    <s v="COVID-19-herbruikbare schorten"/>
    <s v="100050728"/>
    <s v=""/>
    <s v=""/>
    <s v="3000000226562845"/>
    <s v="0"/>
    <x v="2"/>
    <x v="225"/>
  </r>
  <r>
    <x v="6"/>
    <s v="C25_522001"/>
    <s v="S020000"/>
    <x v="6"/>
    <s v="4500672239"/>
    <s v=""/>
    <s v="2052232116"/>
    <s v="10"/>
    <d v="2020-06-05T00:00:00"/>
    <s v="51"/>
    <s v="Commandes d'achat"/>
    <x v="2"/>
    <s v="Réduction"/>
    <n v="-2524.67"/>
    <n v="0"/>
    <s v="616410"/>
    <s v="COVID-19-ECG Elektroden"/>
    <s v="100047374"/>
    <s v=""/>
    <s v=""/>
    <s v="3000000226516384"/>
    <s v="0"/>
    <x v="6"/>
    <x v="229"/>
  </r>
  <r>
    <x v="6"/>
    <s v="C25_522001"/>
    <s v="S020000"/>
    <x v="6"/>
    <s v="4500672272"/>
    <s v=""/>
    <s v="2052232118"/>
    <s v="10"/>
    <d v="2020-06-05T00:00:00"/>
    <s v="51"/>
    <s v="Commandes d'achat"/>
    <x v="2"/>
    <s v="Réduction"/>
    <n v="-19.03"/>
    <n v="0"/>
    <s v="616410"/>
    <s v="COVID-19-Endtracheaal buizen"/>
    <s v="100047374"/>
    <s v=""/>
    <s v=""/>
    <s v="3000000226516475"/>
    <s v="0"/>
    <x v="6"/>
    <x v="241"/>
  </r>
  <r>
    <x v="6"/>
    <s v="C25_522001"/>
    <s v="S020000"/>
    <x v="6"/>
    <s v="4500672272"/>
    <s v=""/>
    <s v="2052232118"/>
    <s v="10"/>
    <d v="2020-06-05T00:00:00"/>
    <s v="51"/>
    <s v="Commandes d'achat"/>
    <x v="2"/>
    <s v="Réduction"/>
    <n v="-4623.5600000000004"/>
    <n v="0"/>
    <s v="616410"/>
    <s v="COVID-19-Endtracheaal buizen"/>
    <s v="100047374"/>
    <s v=""/>
    <s v=""/>
    <s v="3000000226516107"/>
    <s v="0"/>
    <x v="6"/>
    <x v="241"/>
  </r>
  <r>
    <x v="6"/>
    <s v="C25_522001"/>
    <s v="S020000"/>
    <x v="6"/>
    <s v="4500672541"/>
    <s v=""/>
    <s v="2052232021"/>
    <s v="10"/>
    <d v="2020-06-05T00:00:00"/>
    <s v="51"/>
    <s v="Commandes d'achat"/>
    <x v="1"/>
    <s v="Modification"/>
    <n v="32760"/>
    <n v="0"/>
    <s v="616410"/>
    <s v="COVID-19-Atracurium Besylaat API"/>
    <s v="200008184"/>
    <s v=""/>
    <s v=""/>
    <s v="3000000226574695"/>
    <s v="0"/>
    <x v="5"/>
    <x v="256"/>
  </r>
  <r>
    <x v="6"/>
    <s v="C25_522001"/>
    <s v="S020000"/>
    <x v="6"/>
    <s v="4500672541"/>
    <s v=""/>
    <s v="2052232021"/>
    <s v="10"/>
    <d v="2020-06-05T00:00:00"/>
    <s v="51"/>
    <s v="Commandes d'achat"/>
    <x v="1"/>
    <s v="Modification"/>
    <n v="-32760"/>
    <n v="0"/>
    <s v="616410"/>
    <s v="COVID-19-Atracurium Besylaat API"/>
    <s v="200008184"/>
    <s v=""/>
    <s v=""/>
    <s v="3000000226573744"/>
    <s v="0"/>
    <x v="5"/>
    <x v="256"/>
  </r>
  <r>
    <x v="6"/>
    <s v="C25_522001"/>
    <s v="S020000"/>
    <x v="6"/>
    <s v="4500673298"/>
    <s v=""/>
    <s v="2052232149"/>
    <s v="10"/>
    <d v="2020-06-05T00:00:00"/>
    <s v="51"/>
    <s v="Commandes d'achat"/>
    <x v="2"/>
    <s v="Réduction"/>
    <n v="-284.35000000000002"/>
    <n v="0"/>
    <s v="610110"/>
    <s v="COVID-19-Alternative Test Protocol (ATP)"/>
    <s v="100005620"/>
    <s v=""/>
    <s v=""/>
    <s v="3000000226513640"/>
    <s v="0"/>
    <x v="2"/>
    <x v="272"/>
  </r>
  <r>
    <x v="6"/>
    <s v="C25_522001"/>
    <s v="S020000"/>
    <x v="6"/>
    <s v="4500673298"/>
    <s v=""/>
    <s v="2052232149"/>
    <s v="10"/>
    <d v="2020-06-05T00:00:00"/>
    <s v="51"/>
    <s v="Commandes d'achat"/>
    <x v="2"/>
    <s v="Réduction"/>
    <n v="-284.35000000000002"/>
    <n v="0"/>
    <s v="610110"/>
    <s v="COVID-19-Alternative Test Protocol (ATP)"/>
    <s v="100005620"/>
    <s v=""/>
    <s v=""/>
    <s v="3000000226513586"/>
    <s v="0"/>
    <x v="2"/>
    <x v="272"/>
  </r>
  <r>
    <x v="6"/>
    <s v="C25_522001"/>
    <s v="S020000"/>
    <x v="6"/>
    <s v="4500673298"/>
    <s v=""/>
    <s v="2052232149"/>
    <s v="10"/>
    <d v="2020-06-05T00:00:00"/>
    <s v="51"/>
    <s v="Commandes d'achat"/>
    <x v="2"/>
    <s v="Réduction"/>
    <n v="-284.35000000000002"/>
    <n v="0"/>
    <s v="610110"/>
    <s v="COVID-19-Alternative Test Protocol (ATP)"/>
    <s v="100005620"/>
    <s v=""/>
    <s v=""/>
    <s v="3000000226512367"/>
    <s v="0"/>
    <x v="2"/>
    <x v="272"/>
  </r>
  <r>
    <x v="6"/>
    <s v="C25_522001"/>
    <s v="S020000"/>
    <x v="6"/>
    <s v="4500673298"/>
    <s v=""/>
    <s v="2052232149"/>
    <s v="10"/>
    <d v="2020-06-05T00:00:00"/>
    <s v="51"/>
    <s v="Commandes d'achat"/>
    <x v="2"/>
    <s v="Réduction"/>
    <n v="-284.35000000000002"/>
    <n v="0"/>
    <s v="610110"/>
    <s v="COVID-19-Alternative Test Protocol (ATP)"/>
    <s v="100005620"/>
    <s v=""/>
    <s v=""/>
    <s v="3000000226512847"/>
    <s v="0"/>
    <x v="2"/>
    <x v="272"/>
  </r>
  <r>
    <x v="6"/>
    <s v="C25_522001"/>
    <s v="S020000"/>
    <x v="6"/>
    <s v="4500673298"/>
    <s v=""/>
    <s v="2052232149"/>
    <s v="10"/>
    <d v="2020-06-05T00:00:00"/>
    <s v="51"/>
    <s v="Commandes d'achat"/>
    <x v="2"/>
    <s v="Réduction"/>
    <n v="-284.35000000000002"/>
    <n v="0"/>
    <s v="610110"/>
    <s v="COVID-19-Alternative Test Protocol (ATP)"/>
    <s v="100005620"/>
    <s v=""/>
    <s v=""/>
    <s v="3000000226513603"/>
    <s v="0"/>
    <x v="2"/>
    <x v="272"/>
  </r>
  <r>
    <x v="6"/>
    <s v="C25_522001"/>
    <s v="S020000"/>
    <x v="6"/>
    <s v="4500673298"/>
    <s v=""/>
    <s v="2052232149"/>
    <s v="10"/>
    <d v="2020-06-05T00:00:00"/>
    <s v="51"/>
    <s v="Commandes d'achat"/>
    <x v="2"/>
    <s v="Réduction"/>
    <n v="-1986.34"/>
    <n v="0"/>
    <s v="610110"/>
    <s v="COVID-19-Alternative Test Protocol (ATP)"/>
    <s v="100005620"/>
    <s v=""/>
    <s v=""/>
    <s v="3000000226513594"/>
    <s v="0"/>
    <x v="2"/>
    <x v="272"/>
  </r>
  <r>
    <x v="6"/>
    <s v="C25_522001"/>
    <s v="S020000"/>
    <x v="6"/>
    <s v="4500674183"/>
    <s v=""/>
    <s v="2052232179"/>
    <s v="10"/>
    <d v="2020-06-05T00:00:00"/>
    <s v="51"/>
    <s v="Commandes d'achat"/>
    <x v="2"/>
    <s v="Réduction"/>
    <n v="-89642.55"/>
    <n v="0"/>
    <s v="616410"/>
    <s v="COVID-19-medium en afvullen van swab tub"/>
    <s v="100050676"/>
    <s v=""/>
    <s v=""/>
    <s v="3000000226513583"/>
    <s v="0"/>
    <x v="3"/>
    <x v="307"/>
  </r>
  <r>
    <x v="6"/>
    <s v="C25_522001"/>
    <s v="S020000"/>
    <x v="6"/>
    <s v="4500674568"/>
    <s v=""/>
    <s v="2052232135"/>
    <s v="10"/>
    <d v="2020-06-05T00:00:00"/>
    <s v="51"/>
    <s v="Commandes d'achat"/>
    <x v="2"/>
    <s v="Réduction"/>
    <n v="-561.14"/>
    <n v="0"/>
    <s v="616410"/>
    <s v="COVID-19-Beademingscircuit"/>
    <s v="100019221"/>
    <s v=""/>
    <s v=""/>
    <s v="3000000226574707"/>
    <s v="0"/>
    <x v="6"/>
    <x v="312"/>
  </r>
  <r>
    <x v="9"/>
    <s v="C25_510000"/>
    <s v="S010000"/>
    <x v="12"/>
    <s v="4500676227"/>
    <s v=""/>
    <s v="2051021044"/>
    <s v="10"/>
    <d v="2020-06-05T00:00:00"/>
    <s v="51"/>
    <s v="Commandes d'achat"/>
    <x v="2"/>
    <s v="Réduction"/>
    <n v="-229.59"/>
    <n v="0"/>
    <s v="611910"/>
    <s v="COVID19: Patches COVID-team"/>
    <s v="300021850"/>
    <s v=""/>
    <s v=""/>
    <s v="3000000226564051"/>
    <s v="0"/>
    <x v="2"/>
    <x v="353"/>
  </r>
  <r>
    <x v="10"/>
    <s v="C25_211000"/>
    <s v="S010000"/>
    <x v="14"/>
    <s v="4500676744"/>
    <s v=""/>
    <s v="20AK200601"/>
    <s v="20"/>
    <d v="2020-06-05T00:00:00"/>
    <s v="51"/>
    <s v="Commandes d'achat"/>
    <x v="2"/>
    <s v="Réduction"/>
    <n v="-65"/>
    <n v="0"/>
    <s v="613955"/>
    <s v="Facture réf. 45402092-00001"/>
    <s v="100001145"/>
    <s v=""/>
    <s v=""/>
    <s v="3000000226577707"/>
    <s v="0"/>
    <x v="3"/>
    <x v="361"/>
  </r>
  <r>
    <x v="10"/>
    <s v="C25_211000"/>
    <s v="S010000"/>
    <x v="14"/>
    <s v="4500676744"/>
    <s v=""/>
    <s v="20AK200601"/>
    <s v="30"/>
    <d v="2020-06-05T00:00:00"/>
    <s v="51"/>
    <s v="Commandes d'achat"/>
    <x v="2"/>
    <s v="Réduction"/>
    <n v="-65"/>
    <n v="0"/>
    <s v="613955"/>
    <s v="Facture réf. 45381397-00001"/>
    <s v="100001145"/>
    <s v=""/>
    <s v=""/>
    <s v="3000000226577574"/>
    <s v="0"/>
    <x v="3"/>
    <x v="362"/>
  </r>
  <r>
    <x v="6"/>
    <s v="C25_522001"/>
    <s v="S020000"/>
    <x v="6"/>
    <s v="4500677215"/>
    <s v=""/>
    <s v="2052232209"/>
    <s v="10"/>
    <d v="2020-06-05T00:00:00"/>
    <s v="51"/>
    <s v="Commandes d'achat"/>
    <x v="0"/>
    <s v="Original"/>
    <n v="65292.08"/>
    <n v="0"/>
    <s v="616410"/>
    <s v="COVID-19-prod. Medium/afvullen swabtubes"/>
    <s v="100050676"/>
    <s v=""/>
    <s v=""/>
    <s v="3000000226512832"/>
    <s v="0"/>
    <x v="3"/>
    <x v="370"/>
  </r>
  <r>
    <x v="6"/>
    <s v="C25_522001"/>
    <s v="S020000"/>
    <x v="6"/>
    <s v="4500677218"/>
    <s v=""/>
    <s v="2052232211"/>
    <s v="10"/>
    <d v="2020-06-05T00:00:00"/>
    <s v="51"/>
    <s v="Commandes d'achat"/>
    <x v="0"/>
    <s v="Original"/>
    <n v="726000"/>
    <n v="0"/>
    <s v="616410"/>
    <s v="COVID-19-Elisakits"/>
    <s v="100012685"/>
    <s v=""/>
    <s v=""/>
    <s v="3000000226513008"/>
    <s v="0"/>
    <x v="3"/>
    <x v="371"/>
  </r>
  <r>
    <x v="6"/>
    <s v="C25_522001"/>
    <s v="S020000"/>
    <x v="6"/>
    <s v="4500677219"/>
    <s v=""/>
    <s v="2052232212"/>
    <s v="10"/>
    <d v="2020-06-05T00:00:00"/>
    <s v="51"/>
    <s v="Commandes d'achat"/>
    <x v="0"/>
    <s v="Original"/>
    <n v="139002.26999999999"/>
    <n v="0"/>
    <s v="613310"/>
    <s v="COVID-19-transport nitril gloves"/>
    <s v="200008234"/>
    <s v=""/>
    <s v=""/>
    <s v="3000000226513609"/>
    <s v="0"/>
    <x v="2"/>
    <x v="372"/>
  </r>
  <r>
    <x v="6"/>
    <s v="C25_522001"/>
    <s v="S020000"/>
    <x v="6"/>
    <s v="4500677345"/>
    <s v=""/>
    <s v="2052232213"/>
    <s v="10"/>
    <d v="2020-06-05T00:00:00"/>
    <s v="51"/>
    <s v="Commandes d'achat"/>
    <x v="0"/>
    <s v="Original"/>
    <n v="8835555.5600000005"/>
    <n v="0"/>
    <s v="616410"/>
    <s v="COVID-19-beschermschorten aprons"/>
    <s v="500026476"/>
    <s v=""/>
    <s v=""/>
    <s v="3000000226573831"/>
    <s v="0"/>
    <x v="2"/>
    <x v="373"/>
  </r>
  <r>
    <x v="6"/>
    <s v="C25_522001"/>
    <s v="S020000"/>
    <x v="6"/>
    <s v="4500669458"/>
    <s v=""/>
    <s v="2052232044"/>
    <s v="10"/>
    <d v="2020-06-08T00:00:00"/>
    <s v="51"/>
    <s v="Commandes d'achat"/>
    <x v="2"/>
    <s v="Réduction"/>
    <n v="-525000"/>
    <n v="0"/>
    <s v="616410"/>
    <s v="COVID-19-Mondmasker N95 standaard"/>
    <s v="100050627"/>
    <s v=""/>
    <s v=""/>
    <s v="3000000226605341"/>
    <s v="0"/>
    <x v="2"/>
    <x v="121"/>
  </r>
  <r>
    <x v="6"/>
    <s v="C25_522001"/>
    <s v="S020000"/>
    <x v="6"/>
    <s v="4500669596"/>
    <s v=""/>
    <s v="2052232055"/>
    <s v="10"/>
    <d v="2020-06-08T00:00:00"/>
    <s v="51"/>
    <s v="Commandes d'achat"/>
    <x v="2"/>
    <s v="Réduction"/>
    <n v="-254100"/>
    <n v="0"/>
    <s v="616410"/>
    <s v="COVID-19-Aprons - disposable"/>
    <s v="200008158"/>
    <s v=""/>
    <s v=""/>
    <s v="3000000226633624"/>
    <s v="0"/>
    <x v="2"/>
    <x v="132"/>
  </r>
  <r>
    <x v="6"/>
    <s v="C25_522001"/>
    <s v="S020000"/>
    <x v="6"/>
    <s v="4500669596"/>
    <s v=""/>
    <s v="2052232055"/>
    <s v="10"/>
    <d v="2020-06-08T00:00:00"/>
    <s v="51"/>
    <s v="Commandes d'achat"/>
    <x v="2"/>
    <s v="Réduction"/>
    <n v="-254100"/>
    <n v="0"/>
    <s v="616410"/>
    <s v="COVID-19-Aprons - disposable"/>
    <s v="200008158"/>
    <s v=""/>
    <s v=""/>
    <s v="3000000226633691"/>
    <s v="0"/>
    <x v="2"/>
    <x v="132"/>
  </r>
  <r>
    <x v="6"/>
    <s v="C25_522001"/>
    <s v="S020000"/>
    <x v="6"/>
    <s v="4500669596"/>
    <s v=""/>
    <s v="2052232055"/>
    <s v="10"/>
    <d v="2020-06-08T00:00:00"/>
    <s v="51"/>
    <s v="Commandes d'achat"/>
    <x v="2"/>
    <s v="Réduction"/>
    <n v="-254100"/>
    <n v="0"/>
    <s v="616410"/>
    <s v="COVID-19-Aprons - disposable"/>
    <s v="200008158"/>
    <s v=""/>
    <s v=""/>
    <s v="3000000226633627"/>
    <s v="0"/>
    <x v="2"/>
    <x v="132"/>
  </r>
  <r>
    <x v="6"/>
    <s v="C25_522001"/>
    <s v="S020000"/>
    <x v="6"/>
    <s v="4500669596"/>
    <s v=""/>
    <s v="2052232055"/>
    <s v="10"/>
    <d v="2020-06-08T00:00:00"/>
    <s v="51"/>
    <s v="Commandes d'achat"/>
    <x v="2"/>
    <s v="Réduction"/>
    <n v="-338800"/>
    <n v="0"/>
    <s v="616410"/>
    <s v="COVID-19-Aprons - disposable"/>
    <s v="200008158"/>
    <s v=""/>
    <s v=""/>
    <s v="3000000226633631"/>
    <s v="0"/>
    <x v="2"/>
    <x v="132"/>
  </r>
  <r>
    <x v="6"/>
    <s v="C25_522001"/>
    <s v="S020000"/>
    <x v="6"/>
    <s v="4500669596"/>
    <s v=""/>
    <s v="2052232055"/>
    <s v="10"/>
    <d v="2020-06-08T00:00:00"/>
    <s v="51"/>
    <s v="Commandes d'achat"/>
    <x v="2"/>
    <s v="Réduction"/>
    <n v="-254100"/>
    <n v="0"/>
    <s v="616410"/>
    <s v="COVID-19-Aprons - disposable"/>
    <s v="200008158"/>
    <s v=""/>
    <s v=""/>
    <s v="3000000226633655"/>
    <s v="0"/>
    <x v="2"/>
    <x v="132"/>
  </r>
  <r>
    <x v="6"/>
    <s v="C25_522001"/>
    <s v="S020000"/>
    <x v="6"/>
    <s v="4500670938"/>
    <s v=""/>
    <s v="2052232058"/>
    <s v="10"/>
    <d v="2020-06-08T00:00:00"/>
    <s v="51"/>
    <s v="Commandes d'achat"/>
    <x v="2"/>
    <s v="Réduction"/>
    <n v="-133803.74"/>
    <n v="0"/>
    <s v="616410"/>
    <s v="COVID-19- Herbruikbare schorten"/>
    <s v="100005097"/>
    <s v=""/>
    <s v=""/>
    <s v="3000000226633704"/>
    <s v="0"/>
    <x v="2"/>
    <x v="153"/>
  </r>
  <r>
    <x v="6"/>
    <s v="C25_522001"/>
    <s v="S020000"/>
    <x v="6"/>
    <s v="4500672541"/>
    <s v=""/>
    <s v="2052232021"/>
    <s v="10"/>
    <d v="2020-06-08T00:00:00"/>
    <s v="51"/>
    <s v="Commandes d'achat"/>
    <x v="1"/>
    <s v="Modification"/>
    <n v="-32760"/>
    <n v="0"/>
    <s v="616410"/>
    <s v="COVID-19-Atracurium Besylaat API"/>
    <s v="200008184"/>
    <s v=""/>
    <s v=""/>
    <s v="3000000226613259"/>
    <s v="0"/>
    <x v="5"/>
    <x v="256"/>
  </r>
  <r>
    <x v="6"/>
    <s v="C25_522001"/>
    <s v="S020000"/>
    <x v="6"/>
    <s v="4500672858"/>
    <s v=""/>
    <s v="2052232141"/>
    <s v="10"/>
    <d v="2020-06-08T00:00:00"/>
    <s v="51"/>
    <s v="Commandes d'achat"/>
    <x v="2"/>
    <s v="Réduction"/>
    <n v="-786770.88"/>
    <n v="0"/>
    <s v="616410"/>
    <s v="COVID-19-beschermende kleding"/>
    <s v="100050656"/>
    <s v=""/>
    <s v=""/>
    <s v="3000000226600459"/>
    <s v="0"/>
    <x v="2"/>
    <x v="262"/>
  </r>
  <r>
    <x v="6"/>
    <s v="C25_522001"/>
    <s v="S020000"/>
    <x v="6"/>
    <s v="4500673117"/>
    <s v=""/>
    <s v="2052232147"/>
    <s v="10"/>
    <d v="2020-06-08T00:00:00"/>
    <s v="51"/>
    <s v="Commandes d'achat"/>
    <x v="2"/>
    <s v="Réduction"/>
    <n v="-3366.45"/>
    <n v="0"/>
    <s v="616410"/>
    <s v="COVID-19-Saline tube Vacuette"/>
    <s v="100001431"/>
    <s v=""/>
    <s v=""/>
    <s v="3000000226635842"/>
    <s v="0"/>
    <x v="3"/>
    <x v="270"/>
  </r>
  <r>
    <x v="6"/>
    <s v="C25_522001"/>
    <s v="S020000"/>
    <x v="6"/>
    <s v="4500673810"/>
    <s v=""/>
    <s v="2052232165"/>
    <s v="10"/>
    <d v="2020-06-08T00:00:00"/>
    <s v="51"/>
    <s v="Commandes d'achat"/>
    <x v="2"/>
    <s v="Réduction"/>
    <n v="-22748"/>
    <n v="0"/>
    <s v="616410"/>
    <s v="COVID-19-afvullen van swab tubes"/>
    <s v="100050677"/>
    <s v=""/>
    <s v=""/>
    <s v="3000000226599403"/>
    <s v="0"/>
    <x v="3"/>
    <x v="293"/>
  </r>
  <r>
    <x v="6"/>
    <s v="C25_522001"/>
    <s v="S020000"/>
    <x v="6"/>
    <s v="4500674630"/>
    <s v=""/>
    <s v="2052232190"/>
    <s v="10"/>
    <d v="2020-06-08T00:00:00"/>
    <s v="51"/>
    <s v="Commandes d'achat"/>
    <x v="2"/>
    <s v="Réduction"/>
    <n v="-36558.21"/>
    <n v="0"/>
    <s v="616410"/>
    <s v="COVID-19-empty plastic vial/tubes"/>
    <s v="100001431"/>
    <s v=""/>
    <s v=""/>
    <s v="3000000226634848"/>
    <s v="0"/>
    <x v="3"/>
    <x v="319"/>
  </r>
  <r>
    <x v="6"/>
    <s v="C25_522001"/>
    <s v="S020000"/>
    <x v="6"/>
    <s v="4500676467"/>
    <s v=""/>
    <s v="2052232068"/>
    <s v="10"/>
    <d v="2020-06-08T00:00:00"/>
    <s v="51"/>
    <s v="Commandes d'achat"/>
    <x v="2"/>
    <s v="Réduction"/>
    <n v="-110899.35"/>
    <n v="0"/>
    <s v="613310"/>
    <s v="COVID-19-chirurgische schorten vervoer"/>
    <s v="100050732"/>
    <s v=""/>
    <s v=""/>
    <s v="3000000226627217"/>
    <s v="0"/>
    <x v="2"/>
    <x v="357"/>
  </r>
  <r>
    <x v="6"/>
    <s v="C25_522001"/>
    <s v="S020000"/>
    <x v="6"/>
    <s v="4500677447"/>
    <s v=""/>
    <s v="2052232214"/>
    <s v="10"/>
    <d v="2020-06-08T00:00:00"/>
    <s v="51"/>
    <s v="Commandes d'achat"/>
    <x v="0"/>
    <s v="Original"/>
    <n v="1.21"/>
    <n v="0"/>
    <s v="616410"/>
    <s v="COVID-19-amela antigen test"/>
    <s v="200008266"/>
    <s v=""/>
    <s v=""/>
    <s v="3000000226625930"/>
    <s v="0"/>
    <x v="3"/>
    <x v="374"/>
  </r>
  <r>
    <x v="6"/>
    <s v="C25_522001"/>
    <s v="S020000"/>
    <x v="6"/>
    <s v="4500677447"/>
    <s v=""/>
    <s v="2052232214"/>
    <s v="10"/>
    <d v="2020-06-08T00:00:00"/>
    <s v="51"/>
    <s v="Commandes d'achat"/>
    <x v="1"/>
    <s v="Modification"/>
    <n v="5201.79"/>
    <n v="0"/>
    <s v="616410"/>
    <s v="COVID-19-amela antigen test"/>
    <s v="200008266"/>
    <s v=""/>
    <s v=""/>
    <s v="3000000226625957"/>
    <s v="0"/>
    <x v="3"/>
    <x v="374"/>
  </r>
  <r>
    <x v="6"/>
    <s v="C25_522001"/>
    <s v="S020000"/>
    <x v="6"/>
    <s v="4500667289"/>
    <s v=""/>
    <s v="2021CSG005"/>
    <s v="10"/>
    <d v="2020-06-09T00:00:00"/>
    <s v="51"/>
    <s v="Commandes d'achat"/>
    <x v="2"/>
    <s v="Réduction"/>
    <n v="-15446.13"/>
    <n v="0"/>
    <s v="616410"/>
    <s v="A-CQ100 - Chloroquine"/>
    <s v="100050590"/>
    <s v=""/>
    <s v=""/>
    <s v="3000000226657165"/>
    <s v="0"/>
    <x v="5"/>
    <x v="48"/>
  </r>
  <r>
    <x v="6"/>
    <s v="C25_522001"/>
    <s v="S020000"/>
    <x v="6"/>
    <s v="4500667289"/>
    <s v=""/>
    <s v="2021CSG005"/>
    <s v="10"/>
    <d v="2020-06-09T00:00:00"/>
    <s v="51"/>
    <s v="Commandes d'achat"/>
    <x v="2"/>
    <s v="Réduction"/>
    <n v="-9025.75"/>
    <n v="0"/>
    <s v="616410"/>
    <s v="A-CQ100 - Chloroquine"/>
    <s v="100050590"/>
    <s v=""/>
    <s v=""/>
    <s v="3000000226657168"/>
    <s v="0"/>
    <x v="5"/>
    <x v="48"/>
  </r>
  <r>
    <x v="6"/>
    <s v="C25_522001"/>
    <s v="S020000"/>
    <x v="6"/>
    <s v="4500667289"/>
    <s v=""/>
    <s v="2021CSG005"/>
    <s v="10"/>
    <d v="2020-06-09T00:00:00"/>
    <s v="51"/>
    <s v="Commandes d'achat"/>
    <x v="2"/>
    <s v="Réduction"/>
    <n v="-2047.08"/>
    <n v="0"/>
    <s v="616410"/>
    <s v="A-CQ100 - Chloroquine"/>
    <s v="100050590"/>
    <s v=""/>
    <s v=""/>
    <s v="3000000226657262"/>
    <s v="0"/>
    <x v="5"/>
    <x v="48"/>
  </r>
  <r>
    <x v="6"/>
    <s v="C25_522001"/>
    <s v="S020000"/>
    <x v="6"/>
    <s v="4500667289"/>
    <s v=""/>
    <s v="2021CSG005"/>
    <s v="10"/>
    <d v="2020-06-09T00:00:00"/>
    <s v="51"/>
    <s v="Commandes d'achat"/>
    <x v="2"/>
    <s v="Réduction"/>
    <n v="-1023.54"/>
    <n v="0"/>
    <s v="616410"/>
    <s v="A-CQ100 - Chloroquine"/>
    <s v="100050590"/>
    <s v=""/>
    <s v=""/>
    <s v="3000000226657351"/>
    <s v="0"/>
    <x v="5"/>
    <x v="48"/>
  </r>
  <r>
    <x v="6"/>
    <s v="C25_522001"/>
    <s v="S020000"/>
    <x v="6"/>
    <s v="4500668602"/>
    <s v=""/>
    <s v="2052232014"/>
    <s v="90"/>
    <d v="2020-06-09T00:00:00"/>
    <s v="51"/>
    <s v="Commandes d'achat"/>
    <x v="2"/>
    <s v="Réduction"/>
    <n v="-9.08"/>
    <n v="0"/>
    <s v="616410"/>
    <s v="frais de port"/>
    <s v="100050646"/>
    <s v=""/>
    <s v=""/>
    <s v="3000000226691693"/>
    <s v="0"/>
    <x v="2"/>
    <x v="136"/>
  </r>
  <r>
    <x v="6"/>
    <s v="C25_522001"/>
    <s v="S020000"/>
    <x v="6"/>
    <s v="4500670938"/>
    <s v=""/>
    <s v="2052232058"/>
    <s v="10"/>
    <d v="2020-06-09T00:00:00"/>
    <s v="51"/>
    <s v="Commandes d'achat"/>
    <x v="2"/>
    <s v="Réduction"/>
    <n v="-548.53"/>
    <n v="0"/>
    <s v="616410"/>
    <s v="COVID-19- Herbruikbare schorten"/>
    <s v="100005097"/>
    <s v=""/>
    <s v=""/>
    <s v="3000000226702807"/>
    <s v="0"/>
    <x v="2"/>
    <x v="153"/>
  </r>
  <r>
    <x v="6"/>
    <s v="C25_522001"/>
    <s v="S020000"/>
    <x v="6"/>
    <s v="4500671699"/>
    <s v=""/>
    <s v="2052232093"/>
    <s v="10"/>
    <d v="2020-06-09T00:00:00"/>
    <s v="51"/>
    <s v="Commandes d'achat"/>
    <x v="2"/>
    <s v="Réduction"/>
    <n v="-3158.1"/>
    <n v="0"/>
    <s v="610110"/>
    <s v="COVID-19 TASKFORCE-PROC2020/007"/>
    <s v="100050765"/>
    <s v=""/>
    <s v=""/>
    <s v="3000000226693502"/>
    <s v="0"/>
    <x v="7"/>
    <x v="203"/>
  </r>
  <r>
    <x v="4"/>
    <s v="C25_02106G"/>
    <s v="S010000"/>
    <x v="4"/>
    <s v="4500672260"/>
    <s v=""/>
    <s v="2040122363"/>
    <s v="10"/>
    <d v="2020-06-09T00:00:00"/>
    <s v="51"/>
    <s v="Commandes d'achat"/>
    <x v="2"/>
    <s v="Réduction"/>
    <n v="-689.7"/>
    <n v="0"/>
    <s v="613210"/>
    <s v="COVID_19: Afzetlint 1x rol FR/NL"/>
    <s v="100001080"/>
    <s v=""/>
    <s v=""/>
    <s v="3000000226693587"/>
    <s v="0"/>
    <x v="2"/>
    <x v="231"/>
  </r>
  <r>
    <x v="4"/>
    <s v="C25_02106G"/>
    <s v="S010000"/>
    <x v="4"/>
    <s v="4500672260"/>
    <s v=""/>
    <s v="2040122363"/>
    <s v="20"/>
    <d v="2020-06-09T00:00:00"/>
    <s v="51"/>
    <s v="Commandes d'achat"/>
    <x v="2"/>
    <s v="Réduction"/>
    <n v="-556.6"/>
    <n v="0"/>
    <s v="613210"/>
    <s v="COVID_19: Infostaander - Inclusief"/>
    <s v="100001080"/>
    <s v=""/>
    <s v=""/>
    <s v="3000000226693587"/>
    <s v="0"/>
    <x v="2"/>
    <x v="232"/>
  </r>
  <r>
    <x v="6"/>
    <s v="C25_522001"/>
    <s v="S020000"/>
    <x v="6"/>
    <s v="4500673328"/>
    <s v=""/>
    <s v="2052232152"/>
    <s v="10"/>
    <d v="2020-06-09T00:00:00"/>
    <s v="51"/>
    <s v="Commandes d'achat"/>
    <x v="2"/>
    <s v="Réduction"/>
    <n v="-3832"/>
    <n v="0"/>
    <s v="613310"/>
    <s v="COVID-19-transport swabs"/>
    <s v="100022614"/>
    <s v=""/>
    <s v=""/>
    <s v="3000000226688089"/>
    <s v="0"/>
    <x v="3"/>
    <x v="275"/>
  </r>
  <r>
    <x v="6"/>
    <s v="C25_522001"/>
    <s v="S020000"/>
    <x v="6"/>
    <s v="4500673472"/>
    <s v=""/>
    <s v="2052232110"/>
    <s v="10"/>
    <d v="2020-06-09T00:00:00"/>
    <s v="51"/>
    <s v="Commandes d'achat"/>
    <x v="2"/>
    <s v="Réduction"/>
    <n v="-161593.07999999999"/>
    <n v="0"/>
    <s v="616410"/>
    <s v="COVID-19-Close aspiration system"/>
    <s v="100000926"/>
    <s v=""/>
    <s v=""/>
    <s v="3000000226661217"/>
    <s v="0"/>
    <x v="6"/>
    <x v="279"/>
  </r>
  <r>
    <x v="6"/>
    <s v="C25_522001"/>
    <s v="S020000"/>
    <x v="6"/>
    <s v="4500673477"/>
    <s v=""/>
    <s v="2052232133"/>
    <s v="10"/>
    <d v="2020-06-09T00:00:00"/>
    <s v="51"/>
    <s v="Commandes d'achat"/>
    <x v="2"/>
    <s v="Réduction"/>
    <n v="-15340.38"/>
    <n v="0"/>
    <s v="616410"/>
    <s v="COVID-19-Close aspiration system"/>
    <s v="100000926"/>
    <s v=""/>
    <s v=""/>
    <s v="3000000226661068"/>
    <s v="0"/>
    <x v="6"/>
    <x v="282"/>
  </r>
  <r>
    <x v="6"/>
    <s v="C25_522001"/>
    <s v="S020000"/>
    <x v="6"/>
    <s v="4500673477"/>
    <s v=""/>
    <s v="2052232133"/>
    <s v="10"/>
    <d v="2020-06-09T00:00:00"/>
    <s v="51"/>
    <s v="Commandes d'achat"/>
    <x v="2"/>
    <s v="Réduction"/>
    <n v="-9204.23"/>
    <n v="0"/>
    <s v="616410"/>
    <s v="COVID-19-Close aspiration system"/>
    <s v="100000926"/>
    <s v=""/>
    <s v=""/>
    <s v="3000000226660444"/>
    <s v="0"/>
    <x v="6"/>
    <x v="282"/>
  </r>
  <r>
    <x v="6"/>
    <s v="C25_522001"/>
    <s v="S020000"/>
    <x v="6"/>
    <s v="4500673527"/>
    <s v=""/>
    <s v="2052232156"/>
    <s v="10"/>
    <d v="2020-06-09T00:00:00"/>
    <s v="51"/>
    <s v="Commandes d'achat"/>
    <x v="2"/>
    <s v="Réduction"/>
    <n v="-32778.370000000003"/>
    <n v="0"/>
    <s v="616410"/>
    <s v="COVID-19-DNA/RNA Shield (Reagentia)"/>
    <s v="200001133"/>
    <s v=""/>
    <s v=""/>
    <s v="3000000226693254"/>
    <s v="0"/>
    <x v="3"/>
    <x v="284"/>
  </r>
  <r>
    <x v="5"/>
    <s v="C25_012040"/>
    <s v="S040000"/>
    <x v="11"/>
    <s v="4500673829"/>
    <s v=""/>
    <s v="2021222064"/>
    <s v="10"/>
    <d v="2020-06-09T00:00:00"/>
    <s v="51"/>
    <s v="Commandes d'achat"/>
    <x v="2"/>
    <s v="Réduction"/>
    <n v="0.12"/>
    <n v="0"/>
    <s v="615911"/>
    <s v="Consultancy Health Tenant Architect"/>
    <s v="100000386"/>
    <s v=""/>
    <s v=""/>
    <s v="3000000226702677"/>
    <s v="0"/>
    <x v="2"/>
    <x v="297"/>
  </r>
  <r>
    <x v="6"/>
    <s v="C25_522001"/>
    <s v="S020000"/>
    <x v="6"/>
    <s v="4500673614"/>
    <s v=""/>
    <s v="2052232162"/>
    <s v="10"/>
    <d v="2020-06-10T00:00:00"/>
    <s v="51"/>
    <s v="Commandes d'achat"/>
    <x v="1"/>
    <s v="Modification"/>
    <n v="3629535.36"/>
    <n v="0"/>
    <s v="616410"/>
    <s v="COVID-19-Maskers FFP2"/>
    <s v="100000713"/>
    <s v=""/>
    <s v=""/>
    <s v="3000000226748484"/>
    <s v="0"/>
    <x v="2"/>
    <x v="290"/>
  </r>
  <r>
    <x v="6"/>
    <s v="C25_522001"/>
    <s v="S020000"/>
    <x v="6"/>
    <s v="4500674130"/>
    <s v=""/>
    <s v="2052232162"/>
    <s v="10"/>
    <d v="2020-06-10T00:00:00"/>
    <s v="51"/>
    <s v="Commandes d'achat"/>
    <x v="1"/>
    <s v="Modification"/>
    <n v="116772.48"/>
    <n v="0"/>
    <s v="616410"/>
    <s v="COVID-19-Maskers FFP2"/>
    <s v="100000713"/>
    <s v=""/>
    <s v=""/>
    <s v="3000000226726632"/>
    <s v="0"/>
    <x v="2"/>
    <x v="305"/>
  </r>
  <r>
    <x v="2"/>
    <s v="C25_522001"/>
    <s v="S010000"/>
    <x v="2"/>
    <s v="4500675095"/>
    <s v=""/>
    <s v="20AK200501"/>
    <s v="10"/>
    <d v="2020-06-10T00:00:00"/>
    <s v="51"/>
    <s v="Commandes d'achat"/>
    <x v="0"/>
    <s v="Original"/>
    <n v="382.5"/>
    <n v="0"/>
    <s v="611610"/>
    <s v="Frais de catering"/>
    <s v="300001755"/>
    <s v=""/>
    <s v=""/>
    <s v="3000000226748808"/>
    <s v="0"/>
    <x v="2"/>
    <x v="375"/>
  </r>
  <r>
    <x v="6"/>
    <s v="C25_210201"/>
    <s v="S020000"/>
    <x v="7"/>
    <s v="4500676859"/>
    <s v=""/>
    <s v="20AK030601"/>
    <s v="10"/>
    <d v="2020-06-10T00:00:00"/>
    <s v="51"/>
    <s v="Commandes d'achat"/>
    <x v="0"/>
    <s v="Original"/>
    <n v="455.41"/>
    <n v="0"/>
    <s v="615910"/>
    <s v="COVID-19-AWS service charges"/>
    <s v="100028433"/>
    <s v=""/>
    <s v=""/>
    <s v="3000000226748478"/>
    <s v="0"/>
    <x v="6"/>
    <x v="376"/>
  </r>
  <r>
    <x v="6"/>
    <s v="C25_522001"/>
    <s v="S020000"/>
    <x v="6"/>
    <s v="4500677884"/>
    <s v=""/>
    <s v="2052232215"/>
    <s v="10"/>
    <d v="2020-06-10T00:00:00"/>
    <s v="51"/>
    <s v="Commandes d'achat"/>
    <x v="0"/>
    <s v="Original"/>
    <n v="897"/>
    <n v="0"/>
    <s v="610310"/>
    <s v="COVID-19-GERECHTSDEURWAARDER"/>
    <s v="500014609"/>
    <s v=""/>
    <s v=""/>
    <s v="3000000226723697"/>
    <s v="0"/>
    <x v="7"/>
    <x v="377"/>
  </r>
  <r>
    <x v="6"/>
    <s v="C25_522001"/>
    <s v="S020000"/>
    <x v="6"/>
    <s v="4500677963"/>
    <s v=""/>
    <s v="2052232068"/>
    <s v="10"/>
    <d v="2020-06-10T00:00:00"/>
    <s v="51"/>
    <s v="Commandes d'achat"/>
    <x v="0"/>
    <s v="Original"/>
    <n v="461451.96"/>
    <n v="0"/>
    <s v="613310"/>
    <s v="COVID-19-chirurgische schorten vervoer"/>
    <s v="100050732"/>
    <s v=""/>
    <s v=""/>
    <s v="3000000226748876"/>
    <s v="0"/>
    <x v="2"/>
    <x v="378"/>
  </r>
  <r>
    <x v="6"/>
    <s v="C25_522001"/>
    <s v="S020000"/>
    <x v="6"/>
    <s v="4500677973"/>
    <s v=""/>
    <s v="2052232148"/>
    <s v="10"/>
    <d v="2020-06-10T00:00:00"/>
    <s v="51"/>
    <s v="Commandes d'achat"/>
    <x v="0"/>
    <s v="Original"/>
    <n v="196075.76"/>
    <n v="0"/>
    <s v="613310"/>
    <s v="COVID-19-Medical Masks vervoer mei"/>
    <s v="100050937"/>
    <s v=""/>
    <s v=""/>
    <s v="3000000226749841"/>
    <s v="0"/>
    <x v="2"/>
    <x v="379"/>
  </r>
  <r>
    <x v="6"/>
    <s v="C25_522001"/>
    <s v="S020000"/>
    <x v="6"/>
    <s v="4500669039"/>
    <s v=""/>
    <s v="2052232033"/>
    <s v="10"/>
    <d v="2020-06-11T00:00:00"/>
    <s v="51"/>
    <s v="Commandes d'achat"/>
    <x v="2"/>
    <s v="Réduction"/>
    <n v="-20176.75"/>
    <n v="0"/>
    <s v="616410"/>
    <s v="COVID-19 gants Novolab – PPE Cat III"/>
    <s v="100001548"/>
    <s v=""/>
    <s v=""/>
    <s v="3000000226829071"/>
    <s v="0"/>
    <x v="2"/>
    <x v="106"/>
  </r>
  <r>
    <x v="6"/>
    <s v="C25_522001"/>
    <s v="S020000"/>
    <x v="6"/>
    <s v="4500669039"/>
    <s v=""/>
    <s v="2052232033"/>
    <s v="20"/>
    <d v="2020-06-11T00:00:00"/>
    <s v="51"/>
    <s v="Commandes d'achat"/>
    <x v="2"/>
    <s v="Réduction"/>
    <n v="-5653.47"/>
    <n v="0"/>
    <s v="616410"/>
    <s v="COVID-19 gants Shield Scientific gloves"/>
    <s v="100001548"/>
    <s v=""/>
    <s v=""/>
    <s v="3000000226829071"/>
    <s v="0"/>
    <x v="2"/>
    <x v="107"/>
  </r>
  <r>
    <x v="6"/>
    <s v="C25_522001"/>
    <s v="S020000"/>
    <x v="6"/>
    <s v="4500669065"/>
    <s v=""/>
    <s v="2052232035"/>
    <s v="10"/>
    <d v="2020-06-11T00:00:00"/>
    <s v="51"/>
    <s v="Commandes d'achat"/>
    <x v="2"/>
    <s v="Réduction"/>
    <n v="-445200"/>
    <n v="0"/>
    <s v="616410"/>
    <s v="COVID-19- chirurgische maskers"/>
    <s v="100015920"/>
    <s v=""/>
    <s v=""/>
    <s v="3000000226832609"/>
    <s v="0"/>
    <x v="2"/>
    <x v="109"/>
  </r>
  <r>
    <x v="6"/>
    <s v="C25_522001"/>
    <s v="S020000"/>
    <x v="6"/>
    <s v="4500669065"/>
    <s v=""/>
    <s v="2052232035"/>
    <s v="10"/>
    <d v="2020-06-11T00:00:00"/>
    <s v="51"/>
    <s v="Commandes d'achat"/>
    <x v="2"/>
    <s v="Réduction"/>
    <n v="-127200"/>
    <n v="0"/>
    <s v="616410"/>
    <s v="COVID-19- chirurgische maskers"/>
    <s v="100015920"/>
    <s v=""/>
    <s v=""/>
    <s v="3000000226832185"/>
    <s v="0"/>
    <x v="2"/>
    <x v="109"/>
  </r>
  <r>
    <x v="6"/>
    <s v="C25_522001"/>
    <s v="S020000"/>
    <x v="6"/>
    <s v="4500670515"/>
    <s v=""/>
    <s v="2052232051"/>
    <s v="10"/>
    <d v="2020-06-11T00:00:00"/>
    <s v="51"/>
    <s v="Commandes d'achat"/>
    <x v="2"/>
    <s v="Réduction"/>
    <n v="-1031.04"/>
    <n v="0"/>
    <s v="616410"/>
    <s v="COVID-19-Pipetpunten (2 types)"/>
    <s v="100000350"/>
    <s v=""/>
    <s v=""/>
    <s v="3000000226825638"/>
    <s v="0"/>
    <x v="3"/>
    <x v="137"/>
  </r>
  <r>
    <x v="6"/>
    <s v="C25_522001"/>
    <s v="S020000"/>
    <x v="6"/>
    <s v="4500670515"/>
    <s v=""/>
    <s v="2052232051"/>
    <s v="10"/>
    <d v="2020-06-11T00:00:00"/>
    <s v="51"/>
    <s v="Commandes d'achat"/>
    <x v="2"/>
    <s v="Réduction"/>
    <n v="-1370.69"/>
    <n v="0"/>
    <s v="616410"/>
    <s v="COVID-19-Pipetpunten (2 types)"/>
    <s v="100000350"/>
    <s v=""/>
    <s v=""/>
    <s v="3000000226833134"/>
    <s v="0"/>
    <x v="3"/>
    <x v="137"/>
  </r>
  <r>
    <x v="6"/>
    <s v="C25_522001"/>
    <s v="S020000"/>
    <x v="7"/>
    <s v="4500670643"/>
    <s v=""/>
    <s v="2021CSG008"/>
    <s v="10"/>
    <d v="2020-06-11T00:00:00"/>
    <s v="51"/>
    <s v="Commandes d'achat"/>
    <x v="1"/>
    <s v="Modification"/>
    <n v="3904.95"/>
    <n v="0"/>
    <s v="611610"/>
    <s v="Catering Salle de crise"/>
    <s v="100050137"/>
    <s v=""/>
    <s v=""/>
    <s v="3000000226825331"/>
    <s v="0"/>
    <x v="1"/>
    <x v="139"/>
  </r>
  <r>
    <x v="6"/>
    <s v="C25_522001"/>
    <s v="S020000"/>
    <x v="7"/>
    <s v="4500670643"/>
    <s v=""/>
    <s v="2021CSG008"/>
    <s v="10"/>
    <d v="2020-06-11T00:00:00"/>
    <s v="51"/>
    <s v="Commandes d'achat"/>
    <x v="2"/>
    <s v="Réduction"/>
    <n v="-2135.2800000000002"/>
    <n v="0"/>
    <s v="611610"/>
    <s v="Catering Salle de crise"/>
    <s v="100050137"/>
    <s v=""/>
    <s v=""/>
    <s v="3000000226833871"/>
    <s v="0"/>
    <x v="1"/>
    <x v="139"/>
  </r>
  <r>
    <x v="6"/>
    <s v="C25_522001"/>
    <s v="S020000"/>
    <x v="7"/>
    <s v="4500670643"/>
    <s v=""/>
    <s v="2021CSG008"/>
    <s v="10"/>
    <d v="2020-06-11T00:00:00"/>
    <s v="51"/>
    <s v="Commandes d'achat"/>
    <x v="2"/>
    <s v="Réduction"/>
    <n v="-1267.1099999999999"/>
    <n v="0"/>
    <s v="611610"/>
    <s v="Catering Salle de crise"/>
    <s v="100050137"/>
    <s v=""/>
    <s v=""/>
    <s v="3000000226833990"/>
    <s v="0"/>
    <x v="1"/>
    <x v="139"/>
  </r>
  <r>
    <x v="6"/>
    <s v="C25_522001"/>
    <s v="S020000"/>
    <x v="7"/>
    <s v="4500670643"/>
    <s v=""/>
    <s v="2021CSG008"/>
    <s v="10"/>
    <d v="2020-06-11T00:00:00"/>
    <s v="51"/>
    <s v="Commandes d'achat"/>
    <x v="2"/>
    <s v="Réduction"/>
    <n v="-502.56"/>
    <n v="0"/>
    <s v="611610"/>
    <s v="Catering Salle de crise"/>
    <s v="100050137"/>
    <s v=""/>
    <s v=""/>
    <s v="3000000226833976"/>
    <s v="0"/>
    <x v="1"/>
    <x v="139"/>
  </r>
  <r>
    <x v="6"/>
    <s v="C25_522001"/>
    <s v="S020000"/>
    <x v="6"/>
    <s v="4500671516"/>
    <s v=""/>
    <s v="2052232076"/>
    <s v="10"/>
    <d v="2020-06-11T00:00:00"/>
    <s v="51"/>
    <s v="Commandes d'achat"/>
    <x v="2"/>
    <s v="Réduction"/>
    <n v="-956460"/>
    <n v="0"/>
    <s v="616410"/>
    <s v="COVID-19-Chirurgische maskers"/>
    <s v="100050640"/>
    <s v=""/>
    <s v=""/>
    <s v="3000000226840853"/>
    <s v="0"/>
    <x v="2"/>
    <x v="184"/>
  </r>
  <r>
    <x v="6"/>
    <s v="C25_522001"/>
    <s v="S020000"/>
    <x v="6"/>
    <s v="4500671516"/>
    <s v=""/>
    <s v="2052232076"/>
    <s v="10"/>
    <d v="2020-06-11T00:00:00"/>
    <s v="51"/>
    <s v="Commandes d'achat"/>
    <x v="2"/>
    <s v="Réduction"/>
    <n v="-961020"/>
    <n v="0"/>
    <s v="616410"/>
    <s v="COVID-19-Chirurgische maskers"/>
    <s v="100050640"/>
    <s v=""/>
    <s v=""/>
    <s v="3000000226840983"/>
    <s v="0"/>
    <x v="2"/>
    <x v="184"/>
  </r>
  <r>
    <x v="6"/>
    <s v="C25_522001"/>
    <s v="S020000"/>
    <x v="6"/>
    <s v="4500671516"/>
    <s v=""/>
    <s v="2052232076"/>
    <s v="10"/>
    <d v="2020-06-11T00:00:00"/>
    <s v="51"/>
    <s v="Commandes d'achat"/>
    <x v="2"/>
    <s v="Réduction"/>
    <n v="-922260"/>
    <n v="0"/>
    <s v="616410"/>
    <s v="COVID-19-Chirurgische maskers"/>
    <s v="100050640"/>
    <s v=""/>
    <s v=""/>
    <s v="3000000226840856"/>
    <s v="0"/>
    <x v="2"/>
    <x v="184"/>
  </r>
  <r>
    <x v="6"/>
    <s v="C25_522001"/>
    <s v="S020000"/>
    <x v="6"/>
    <s v="4500671516"/>
    <s v=""/>
    <s v="2052232076"/>
    <s v="10"/>
    <d v="2020-06-11T00:00:00"/>
    <s v="51"/>
    <s v="Commandes d'achat"/>
    <x v="2"/>
    <s v="Réduction"/>
    <n v="-17100"/>
    <n v="0"/>
    <s v="616410"/>
    <s v="COVID-19-Chirurgische maskers"/>
    <s v="100050640"/>
    <s v=""/>
    <s v=""/>
    <s v="3000000226840875"/>
    <s v="0"/>
    <x v="2"/>
    <x v="184"/>
  </r>
  <r>
    <x v="6"/>
    <s v="C25_522001"/>
    <s v="S020000"/>
    <x v="6"/>
    <s v="4500671516"/>
    <s v=""/>
    <s v="2052232076"/>
    <s v="10"/>
    <d v="2020-06-11T00:00:00"/>
    <s v="51"/>
    <s v="Commandes d'achat"/>
    <x v="2"/>
    <s v="Réduction"/>
    <n v="-892620"/>
    <n v="0"/>
    <s v="616410"/>
    <s v="COVID-19-Chirurgische maskers"/>
    <s v="100050640"/>
    <s v=""/>
    <s v=""/>
    <s v="3000000226841001"/>
    <s v="0"/>
    <x v="2"/>
    <x v="184"/>
  </r>
  <r>
    <x v="6"/>
    <s v="C25_522001"/>
    <s v="S020000"/>
    <x v="6"/>
    <s v="4500671516"/>
    <s v=""/>
    <s v="2052232076"/>
    <s v="10"/>
    <d v="2020-06-11T00:00:00"/>
    <s v="51"/>
    <s v="Commandes d'achat"/>
    <x v="2"/>
    <s v="Réduction"/>
    <n v="-956460"/>
    <n v="0"/>
    <s v="616410"/>
    <s v="COVID-19-Chirurgische maskers"/>
    <s v="100050640"/>
    <s v=""/>
    <s v=""/>
    <s v="3000000226840972"/>
    <s v="0"/>
    <x v="2"/>
    <x v="184"/>
  </r>
  <r>
    <x v="6"/>
    <s v="C25_522001"/>
    <s v="S020000"/>
    <x v="6"/>
    <s v="4500672094"/>
    <s v=""/>
    <s v="2052232106"/>
    <s v="10"/>
    <d v="2020-06-11T00:00:00"/>
    <s v="51"/>
    <s v="Commandes d'achat"/>
    <x v="2"/>
    <s v="Réduction"/>
    <n v="-3632.83"/>
    <n v="0"/>
    <s v="616410"/>
    <s v="COVID-19-Propofol"/>
    <s v="100025259"/>
    <s v=""/>
    <s v=""/>
    <s v="3000000226826761"/>
    <s v="0"/>
    <x v="5"/>
    <x v="219"/>
  </r>
  <r>
    <x v="6"/>
    <s v="C25_522001"/>
    <s v="S020000"/>
    <x v="6"/>
    <s v="4500672094"/>
    <s v=""/>
    <s v="2052232106"/>
    <s v="10"/>
    <d v="2020-06-11T00:00:00"/>
    <s v="51"/>
    <s v="Commandes d'achat"/>
    <x v="2"/>
    <s v="Réduction"/>
    <n v="-5016.7700000000004"/>
    <n v="0"/>
    <s v="616410"/>
    <s v="COVID-19-Propofol"/>
    <s v="100025259"/>
    <s v=""/>
    <s v=""/>
    <s v="3000000226826498"/>
    <s v="0"/>
    <x v="5"/>
    <x v="219"/>
  </r>
  <r>
    <x v="6"/>
    <s v="C25_522001"/>
    <s v="S020000"/>
    <x v="6"/>
    <s v="4500672428"/>
    <s v=""/>
    <s v="2052232128"/>
    <s v="10"/>
    <d v="2020-06-11T00:00:00"/>
    <s v="51"/>
    <s v="Commandes d'achat"/>
    <x v="2"/>
    <s v="Réduction"/>
    <n v="-1254435.9099999999"/>
    <n v="0"/>
    <s v="616410"/>
    <s v="COVID-19-Dexmedetomidine"/>
    <s v="100026151"/>
    <s v=""/>
    <s v=""/>
    <s v="3000000226841395"/>
    <s v="0"/>
    <x v="5"/>
    <x v="253"/>
  </r>
  <r>
    <x v="6"/>
    <s v="C25_522001"/>
    <s v="S020000"/>
    <x v="6"/>
    <s v="4500672548"/>
    <s v=""/>
    <s v="2052232136"/>
    <s v="10"/>
    <d v="2020-06-11T00:00:00"/>
    <s v="51"/>
    <s v="Commandes d'achat"/>
    <x v="2"/>
    <s v="Réduction"/>
    <n v="-81723.399999999994"/>
    <n v="0"/>
    <s v="616410"/>
    <s v="COVID-19-schorten zorgpersoneel"/>
    <s v="100005097"/>
    <s v=""/>
    <s v=""/>
    <s v="3000000226829682"/>
    <s v="0"/>
    <x v="2"/>
    <x v="257"/>
  </r>
  <r>
    <x v="6"/>
    <s v="C25_522001"/>
    <s v="S020000"/>
    <x v="6"/>
    <s v="4500674622"/>
    <s v=""/>
    <s v="2052232187"/>
    <s v="10"/>
    <d v="2020-06-11T00:00:00"/>
    <s v="51"/>
    <s v="Commandes d'achat"/>
    <x v="2"/>
    <s v="Réduction"/>
    <n v="-8904.01"/>
    <n v="0"/>
    <s v="616410"/>
    <s v="COVID-19-Filtre tracheo (type Climatrach"/>
    <s v="100022295"/>
    <s v=""/>
    <s v=""/>
    <s v="3000000226825246"/>
    <s v="0"/>
    <x v="6"/>
    <x v="316"/>
  </r>
  <r>
    <x v="6"/>
    <s v="C25_522001"/>
    <s v="S020000"/>
    <x v="6"/>
    <s v="4500674630"/>
    <s v=""/>
    <s v="2052232190"/>
    <s v="10"/>
    <d v="2020-06-11T00:00:00"/>
    <s v="51"/>
    <s v="Commandes d'achat"/>
    <x v="2"/>
    <s v="Réduction"/>
    <n v="-1150.23"/>
    <n v="0"/>
    <s v="616410"/>
    <s v="COVID-19-empty plastic vial/tubes"/>
    <s v="100001431"/>
    <s v=""/>
    <s v=""/>
    <s v="3000000226822853"/>
    <s v="0"/>
    <x v="3"/>
    <x v="319"/>
  </r>
  <r>
    <x v="6"/>
    <s v="C25_522001"/>
    <s v="S020000"/>
    <x v="6"/>
    <s v="4500675076"/>
    <s v=""/>
    <s v="2052232198"/>
    <s v="70"/>
    <d v="2020-06-11T00:00:00"/>
    <s v="51"/>
    <s v="Commandes d'achat"/>
    <x v="0"/>
    <s v="Original"/>
    <n v="368.6"/>
    <n v="0"/>
    <s v="613310"/>
    <s v="COVID-19-transport qube medical product"/>
    <s v="100033009"/>
    <s v=""/>
    <s v=""/>
    <s v="3000000226774372"/>
    <s v="0"/>
    <x v="3"/>
    <x v="380"/>
  </r>
  <r>
    <x v="6"/>
    <s v="C25_522001"/>
    <s v="S020000"/>
    <x v="6"/>
    <s v="4500675076"/>
    <s v=""/>
    <s v="2052232198"/>
    <s v="70"/>
    <d v="2020-06-11T00:00:00"/>
    <s v="51"/>
    <s v="Commandes d'achat"/>
    <x v="2"/>
    <s v="Réduction"/>
    <n v="-368.6"/>
    <n v="0"/>
    <s v="613310"/>
    <s v="COVID-19-transport qube medical product"/>
    <s v="100033009"/>
    <s v=""/>
    <s v=""/>
    <s v="3000000226833200"/>
    <s v="0"/>
    <x v="3"/>
    <x v="380"/>
  </r>
  <r>
    <x v="6"/>
    <s v="C25_522001"/>
    <s v="S020000"/>
    <x v="6"/>
    <s v="4500675076"/>
    <s v=""/>
    <s v="2052232198"/>
    <s v="80"/>
    <d v="2020-06-11T00:00:00"/>
    <s v="51"/>
    <s v="Commandes d'achat"/>
    <x v="2"/>
    <s v="Réduction"/>
    <n v="-937.44"/>
    <n v="0"/>
    <s v="613310"/>
    <s v="COVID-19-transport qube medical product"/>
    <s v="100033009"/>
    <s v=""/>
    <s v=""/>
    <s v="3000000226832919"/>
    <s v="0"/>
    <x v="3"/>
    <x v="381"/>
  </r>
  <r>
    <x v="6"/>
    <s v="C25_522001"/>
    <s v="S020000"/>
    <x v="6"/>
    <s v="4500675076"/>
    <s v=""/>
    <s v="2052232198"/>
    <s v="80"/>
    <d v="2020-06-11T00:00:00"/>
    <s v="51"/>
    <s v="Commandes d'achat"/>
    <x v="0"/>
    <s v="Original"/>
    <n v="937.44"/>
    <n v="0"/>
    <s v="613310"/>
    <s v="COVID-19-transport qube medical product"/>
    <s v="100033009"/>
    <s v=""/>
    <s v=""/>
    <s v="3000000226774372"/>
    <s v="0"/>
    <x v="3"/>
    <x v="381"/>
  </r>
  <r>
    <x v="2"/>
    <s v="C25_522001"/>
    <s v="S010000"/>
    <x v="2"/>
    <s v="4500675095"/>
    <s v=""/>
    <s v="20AK200501"/>
    <s v="10"/>
    <d v="2020-06-11T00:00:00"/>
    <s v="51"/>
    <s v="Commandes d'achat"/>
    <x v="2"/>
    <s v="Réduction"/>
    <n v="-382.5"/>
    <n v="0"/>
    <s v="611610"/>
    <s v="Frais de catering"/>
    <s v="300001755"/>
    <s v=""/>
    <s v=""/>
    <s v="3000000226828118"/>
    <s v="0"/>
    <x v="2"/>
    <x v="375"/>
  </r>
  <r>
    <x v="6"/>
    <s v="C25_522001"/>
    <s v="S020000"/>
    <x v="6"/>
    <s v="4500677884"/>
    <s v=""/>
    <s v="2052232215"/>
    <s v="10"/>
    <d v="2020-06-11T00:00:00"/>
    <s v="51"/>
    <s v="Commandes d'achat"/>
    <x v="2"/>
    <s v="Réduction"/>
    <n v="-897"/>
    <n v="0"/>
    <s v="610310"/>
    <s v="COVID-19-GERECHTSDEURWAARDER"/>
    <s v="500014609"/>
    <s v=""/>
    <s v=""/>
    <s v="3000000226780088"/>
    <s v="0"/>
    <x v="7"/>
    <x v="377"/>
  </r>
  <r>
    <x v="6"/>
    <s v="C25_522001"/>
    <s v="S020000"/>
    <x v="6"/>
    <s v="4500678119"/>
    <s v=""/>
    <s v="2052232216"/>
    <s v="10"/>
    <d v="2020-06-11T00:00:00"/>
    <s v="51"/>
    <s v="Commandes d'achat"/>
    <x v="0"/>
    <s v="Original"/>
    <n v="10500000"/>
    <n v="0"/>
    <s v="613310"/>
    <s v="COVID-19-luchtvracht en transport PPE"/>
    <s v="100009537"/>
    <s v=""/>
    <s v=""/>
    <s v="3000000226808061"/>
    <s v="0"/>
    <x v="0"/>
    <x v="382"/>
  </r>
  <r>
    <x v="6"/>
    <s v="C25_522001"/>
    <s v="S020000"/>
    <x v="6"/>
    <s v="4500678169"/>
    <s v=""/>
    <s v="2052232217"/>
    <s v="10"/>
    <d v="2020-06-11T00:00:00"/>
    <s v="51"/>
    <s v="Commandes d'achat"/>
    <x v="0"/>
    <s v="Original"/>
    <n v="1"/>
    <n v="0"/>
    <s v="610410"/>
    <s v="COVID-19-vergoeding testen labo"/>
    <s v="GE100"/>
    <s v=""/>
    <s v=""/>
    <s v="3000000226825007"/>
    <s v="0"/>
    <x v="3"/>
    <x v="383"/>
  </r>
  <r>
    <x v="5"/>
    <s v="C25_012030"/>
    <s v="S040000"/>
    <x v="11"/>
    <s v="4500678241"/>
    <s v=""/>
    <s v="2021222105"/>
    <s v="10"/>
    <d v="2020-06-11T00:00:00"/>
    <s v="51"/>
    <s v="Commandes d'achat"/>
    <x v="0"/>
    <s v="Original"/>
    <n v="1314.42"/>
    <n v="0"/>
    <s v="615510"/>
    <s v="Webinar 500 Annual"/>
    <s v="100028433"/>
    <s v=""/>
    <s v=""/>
    <s v="3000000226833548"/>
    <s v="0"/>
    <x v="2"/>
    <x v="384"/>
  </r>
  <r>
    <x v="6"/>
    <s v="C25_522001"/>
    <s v="S020000"/>
    <x v="6"/>
    <s v="4500668881"/>
    <s v=""/>
    <s v="2052232023"/>
    <s v="40"/>
    <d v="2020-06-12T00:00:00"/>
    <s v="51"/>
    <s v="Commandes d'achat"/>
    <x v="0"/>
    <s v="Original"/>
    <n v="25797.200000000001"/>
    <n v="0"/>
    <s v="610110"/>
    <s v="COVID-19 TASKFORCE -2004012"/>
    <s v="100050655"/>
    <s v=""/>
    <s v=""/>
    <s v="3000000226901334"/>
    <s v="0"/>
    <x v="7"/>
    <x v="385"/>
  </r>
  <r>
    <x v="6"/>
    <s v="C25_522001"/>
    <s v="S020000"/>
    <x v="6"/>
    <s v="4500668881"/>
    <s v=""/>
    <s v="2052232023"/>
    <s v="50"/>
    <d v="2020-06-12T00:00:00"/>
    <s v="51"/>
    <s v="Commandes d'achat"/>
    <x v="0"/>
    <s v="Original"/>
    <n v="17227.38"/>
    <n v="0"/>
    <s v="610110"/>
    <s v="COVID-19 TASKFORCE -2005016"/>
    <s v="100050655"/>
    <s v=""/>
    <s v=""/>
    <s v="3000000226901334"/>
    <s v="0"/>
    <x v="7"/>
    <x v="386"/>
  </r>
  <r>
    <x v="6"/>
    <s v="C25_522001"/>
    <s v="S020000"/>
    <x v="6"/>
    <s v="4500668883"/>
    <s v=""/>
    <s v="2052232024"/>
    <s v="50"/>
    <d v="2020-06-12T00:00:00"/>
    <s v="51"/>
    <s v="Commandes d'achat"/>
    <x v="0"/>
    <s v="Original"/>
    <n v="24684"/>
    <n v="0"/>
    <s v="610110"/>
    <s v="COVID-19 TASKFORCE B2020-0594"/>
    <s v="100040297"/>
    <s v=""/>
    <s v=""/>
    <s v="3000000226902167"/>
    <s v="0"/>
    <x v="7"/>
    <x v="387"/>
  </r>
  <r>
    <x v="6"/>
    <s v="C25_522001"/>
    <s v="S020000"/>
    <x v="6"/>
    <s v="4500668883"/>
    <s v=""/>
    <s v="2052232024"/>
    <s v="60"/>
    <d v="2020-06-12T00:00:00"/>
    <s v="51"/>
    <s v="Commandes d'achat"/>
    <x v="0"/>
    <s v="Original"/>
    <n v="21780"/>
    <n v="0"/>
    <s v="610110"/>
    <s v="COVID-19 TASKFORCE B2020-0521"/>
    <s v="100040297"/>
    <s v=""/>
    <s v=""/>
    <s v="3000000226902167"/>
    <s v="0"/>
    <x v="7"/>
    <x v="388"/>
  </r>
  <r>
    <x v="6"/>
    <s v="C25_522001"/>
    <s v="S020000"/>
    <x v="6"/>
    <s v="4500668883"/>
    <s v=""/>
    <s v="2052232024"/>
    <s v="70"/>
    <d v="2020-06-12T00:00:00"/>
    <s v="51"/>
    <s v="Commandes d'achat"/>
    <x v="0"/>
    <s v="Original"/>
    <n v="12342"/>
    <n v="0"/>
    <s v="610110"/>
    <s v="COVID-19 TASKFORCE B2020-0520"/>
    <s v="100040297"/>
    <s v=""/>
    <s v=""/>
    <s v="3000000226902167"/>
    <s v="0"/>
    <x v="7"/>
    <x v="389"/>
  </r>
  <r>
    <x v="6"/>
    <s v="C25_522001"/>
    <s v="S020000"/>
    <x v="6"/>
    <s v="4500668883"/>
    <s v=""/>
    <s v="2052232024"/>
    <s v="80"/>
    <d v="2020-06-12T00:00:00"/>
    <s v="51"/>
    <s v="Commandes d'achat"/>
    <x v="0"/>
    <s v="Original"/>
    <n v="15972"/>
    <n v="0"/>
    <s v="610110"/>
    <s v="COVID-19 TASKFORCE B2020-0519"/>
    <s v="100040297"/>
    <s v=""/>
    <s v=""/>
    <s v="3000000226902167"/>
    <s v="0"/>
    <x v="7"/>
    <x v="390"/>
  </r>
  <r>
    <x v="6"/>
    <s v="C25_522001"/>
    <s v="S020000"/>
    <x v="6"/>
    <s v="4500668888"/>
    <s v=""/>
    <s v="2052232025"/>
    <s v="40"/>
    <d v="2020-06-12T00:00:00"/>
    <s v="51"/>
    <s v="Commandes d'achat"/>
    <x v="0"/>
    <s v="Original"/>
    <n v="12850.2"/>
    <n v="0"/>
    <s v="610110"/>
    <s v="COVID-19 TASKFORCE-2020006"/>
    <s v="100050654"/>
    <s v=""/>
    <s v=""/>
    <s v="3000000226901529"/>
    <s v="0"/>
    <x v="7"/>
    <x v="391"/>
  </r>
  <r>
    <x v="6"/>
    <s v="C25_522001"/>
    <s v="S020000"/>
    <x v="6"/>
    <s v="4500668888"/>
    <s v=""/>
    <s v="2052232025"/>
    <s v="50"/>
    <d v="2020-06-12T00:00:00"/>
    <s v="51"/>
    <s v="Commandes d'achat"/>
    <x v="0"/>
    <s v="Original"/>
    <n v="7405.2"/>
    <n v="0"/>
    <s v="610110"/>
    <s v="COVID-19 TASKFORCE-2020009"/>
    <s v="100050654"/>
    <s v=""/>
    <s v=""/>
    <s v="3000000226901529"/>
    <s v="0"/>
    <x v="7"/>
    <x v="392"/>
  </r>
  <r>
    <x v="6"/>
    <s v="C25_522001"/>
    <s v="S020000"/>
    <x v="6"/>
    <s v="4500668892"/>
    <s v=""/>
    <s v="2052232027"/>
    <s v="40"/>
    <d v="2020-06-12T00:00:00"/>
    <s v="51"/>
    <s v="Commandes d'achat"/>
    <x v="0"/>
    <s v="Original"/>
    <n v="25410"/>
    <n v="0"/>
    <s v="610110"/>
    <s v="COVID-19 TASKFORCE-s/2004-04/0236"/>
    <s v="100050653"/>
    <s v=""/>
    <s v=""/>
    <s v="3000000226901893"/>
    <s v="0"/>
    <x v="7"/>
    <x v="393"/>
  </r>
  <r>
    <x v="6"/>
    <s v="C25_522001"/>
    <s v="S020000"/>
    <x v="6"/>
    <s v="4500668892"/>
    <s v=""/>
    <s v="2052232027"/>
    <s v="50"/>
    <d v="2020-06-12T00:00:00"/>
    <s v="51"/>
    <s v="Commandes d'achat"/>
    <x v="0"/>
    <s v="Original"/>
    <n v="15460.78"/>
    <n v="0"/>
    <s v="610110"/>
    <s v="COVID-19 TASKFORCE-s/2005-02/0238"/>
    <s v="100050653"/>
    <s v=""/>
    <s v=""/>
    <s v="3000000226901893"/>
    <s v="0"/>
    <x v="7"/>
    <x v="394"/>
  </r>
  <r>
    <x v="6"/>
    <s v="C25_522001"/>
    <s v="S020000"/>
    <x v="6"/>
    <s v="4500668915"/>
    <s v=""/>
    <s v="2052232028"/>
    <s v="10"/>
    <d v="2020-06-12T00:00:00"/>
    <s v="51"/>
    <s v="Commandes d'achat"/>
    <x v="2"/>
    <s v="Réduction"/>
    <n v="-674982"/>
    <n v="0"/>
    <s v="616410"/>
    <s v="COVID-19 Prot.coveralls voorsch"/>
    <s v="100050640"/>
    <s v=""/>
    <s v=""/>
    <s v="3000000226861648"/>
    <s v="0"/>
    <x v="2"/>
    <x v="100"/>
  </r>
  <r>
    <x v="6"/>
    <s v="C25_522001"/>
    <s v="S020000"/>
    <x v="6"/>
    <s v="4500668915"/>
    <s v=""/>
    <s v="2052232028"/>
    <s v="10"/>
    <d v="2020-06-12T00:00:00"/>
    <s v="51"/>
    <s v="Commandes d'achat"/>
    <x v="2"/>
    <s v="Réduction"/>
    <n v="-214200"/>
    <n v="0"/>
    <s v="616410"/>
    <s v="COVID-19 Prot.coveralls voorsch"/>
    <s v="100050640"/>
    <s v=""/>
    <s v=""/>
    <s v="3000000226862300"/>
    <s v="0"/>
    <x v="2"/>
    <x v="100"/>
  </r>
  <r>
    <x v="6"/>
    <s v="C25_522001"/>
    <s v="S020000"/>
    <x v="6"/>
    <s v="4500668915"/>
    <s v=""/>
    <s v="2052232028"/>
    <s v="10"/>
    <d v="2020-06-12T00:00:00"/>
    <s v="51"/>
    <s v="Commandes d'achat"/>
    <x v="2"/>
    <s v="Réduction"/>
    <n v="-226800"/>
    <n v="0"/>
    <s v="616410"/>
    <s v="COVID-19 Prot.coveralls voorsch"/>
    <s v="100050640"/>
    <s v=""/>
    <s v=""/>
    <s v="3000000226861891"/>
    <s v="0"/>
    <x v="2"/>
    <x v="100"/>
  </r>
  <r>
    <x v="6"/>
    <s v="C25_522001"/>
    <s v="S020000"/>
    <x v="6"/>
    <s v="4500669055"/>
    <s v=""/>
    <s v="2052232034"/>
    <s v="10"/>
    <d v="2020-06-12T00:00:00"/>
    <s v="51"/>
    <s v="Commandes d'achat"/>
    <x v="1"/>
    <s v="Modification"/>
    <n v="1189.8699999999999"/>
    <n v="0"/>
    <s v="616410"/>
    <s v="COVID-19 handschoenen"/>
    <s v="500026467"/>
    <s v=""/>
    <s v=""/>
    <s v="3000000226908411"/>
    <s v="0"/>
    <x v="2"/>
    <x v="108"/>
  </r>
  <r>
    <x v="6"/>
    <s v="C25_522001"/>
    <s v="S020000"/>
    <x v="7"/>
    <s v="4500670381"/>
    <s v=""/>
    <s v="2021CSG008"/>
    <s v="10"/>
    <d v="2020-06-12T00:00:00"/>
    <s v="51"/>
    <s v="Commandes d'achat"/>
    <x v="2"/>
    <s v="Réduction"/>
    <n v="2202.92"/>
    <n v="0"/>
    <s v="611610"/>
    <s v="Facture OL/2020/1096 - Catering COVID_19"/>
    <s v="100050137"/>
    <s v=""/>
    <s v=""/>
    <s v="3000000226902973"/>
    <s v="0"/>
    <x v="1"/>
    <x v="144"/>
  </r>
  <r>
    <x v="6"/>
    <s v="C25_522001"/>
    <s v="S020000"/>
    <x v="7"/>
    <s v="4500670381"/>
    <s v=""/>
    <s v="2021CSG008"/>
    <s v="20"/>
    <d v="2020-06-12T00:00:00"/>
    <s v="51"/>
    <s v="Commandes d'achat"/>
    <x v="2"/>
    <s v="Réduction"/>
    <n v="106"/>
    <n v="0"/>
    <s v="611610"/>
    <s v="Facture OL/2020/0989 - Catering COVID_19"/>
    <s v="100050137"/>
    <s v=""/>
    <s v=""/>
    <s v="3000000226902973"/>
    <s v="0"/>
    <x v="1"/>
    <x v="145"/>
  </r>
  <r>
    <x v="6"/>
    <s v="C25_522001"/>
    <s v="S020000"/>
    <x v="7"/>
    <s v="4500670381"/>
    <s v=""/>
    <s v="2021CSG008"/>
    <s v="30"/>
    <d v="2020-06-12T00:00:00"/>
    <s v="51"/>
    <s v="Commandes d'achat"/>
    <x v="2"/>
    <s v="Réduction"/>
    <n v="265.98"/>
    <n v="0"/>
    <s v="611610"/>
    <s v="Facture OL/2020/0995 - Catering COVID_19"/>
    <s v="100050137"/>
    <s v=""/>
    <s v=""/>
    <s v="3000000226902973"/>
    <s v="0"/>
    <x v="1"/>
    <x v="146"/>
  </r>
  <r>
    <x v="6"/>
    <s v="C25_522001"/>
    <s v="S020000"/>
    <x v="7"/>
    <s v="4500670381"/>
    <s v=""/>
    <s v="2021CSG008"/>
    <s v="40"/>
    <d v="2020-06-12T00:00:00"/>
    <s v="51"/>
    <s v="Commandes d'achat"/>
    <x v="2"/>
    <s v="Réduction"/>
    <n v="370.04"/>
    <n v="0"/>
    <s v="611610"/>
    <s v="Facture OL/2020/1050 - Catering COVID_19"/>
    <s v="100050137"/>
    <s v=""/>
    <s v=""/>
    <s v="3000000226902973"/>
    <s v="0"/>
    <x v="1"/>
    <x v="147"/>
  </r>
  <r>
    <x v="6"/>
    <s v="C25_522001"/>
    <s v="S020000"/>
    <x v="7"/>
    <s v="4500670381"/>
    <s v=""/>
    <s v="2021CSG008"/>
    <s v="50"/>
    <d v="2020-06-12T00:00:00"/>
    <s v="51"/>
    <s v="Commandes d'achat"/>
    <x v="2"/>
    <s v="Réduction"/>
    <n v="184.04"/>
    <n v="0"/>
    <s v="611610"/>
    <s v="Facture OL/2020/0980 - Catering COVID_19"/>
    <s v="100050137"/>
    <s v=""/>
    <s v=""/>
    <s v="3000000226902973"/>
    <s v="0"/>
    <x v="1"/>
    <x v="148"/>
  </r>
  <r>
    <x v="6"/>
    <s v="C25_522001"/>
    <s v="S020000"/>
    <x v="7"/>
    <s v="4500670381"/>
    <s v=""/>
    <s v="2021CSG008"/>
    <s v="60"/>
    <d v="2020-06-12T00:00:00"/>
    <s v="51"/>
    <s v="Commandes d'achat"/>
    <x v="2"/>
    <s v="Réduction"/>
    <n v="184.04"/>
    <n v="0"/>
    <s v="611610"/>
    <s v="Facture OL/2020/0990 - Catering COVID_19"/>
    <s v="100050137"/>
    <s v=""/>
    <s v=""/>
    <s v="3000000226902973"/>
    <s v="0"/>
    <x v="1"/>
    <x v="149"/>
  </r>
  <r>
    <x v="6"/>
    <s v="C25_522001"/>
    <s v="S020000"/>
    <x v="7"/>
    <s v="4500670381"/>
    <s v=""/>
    <s v="2021CSG008"/>
    <s v="70"/>
    <d v="2020-06-12T00:00:00"/>
    <s v="51"/>
    <s v="Commandes d'achat"/>
    <x v="2"/>
    <s v="Réduction"/>
    <n v="290.04000000000002"/>
    <n v="0"/>
    <s v="611610"/>
    <s v="Facture OL/2020/0996 - Catering COVID_19"/>
    <s v="100050137"/>
    <s v=""/>
    <s v=""/>
    <s v="3000000226902973"/>
    <s v="0"/>
    <x v="1"/>
    <x v="150"/>
  </r>
  <r>
    <x v="6"/>
    <s v="C25_522001"/>
    <s v="S020000"/>
    <x v="7"/>
    <s v="4500670381"/>
    <s v=""/>
    <s v="2021CSG008"/>
    <s v="80"/>
    <d v="2020-06-12T00:00:00"/>
    <s v="51"/>
    <s v="Commandes d'achat"/>
    <x v="2"/>
    <s v="Réduction"/>
    <n v="1985.4"/>
    <n v="0"/>
    <s v="611610"/>
    <s v="Facture OL/2020/1149 - Catering COVID_19"/>
    <s v="100050137"/>
    <s v=""/>
    <s v=""/>
    <s v="3000000226902973"/>
    <s v="0"/>
    <x v="1"/>
    <x v="151"/>
  </r>
  <r>
    <x v="6"/>
    <s v="C25_522001"/>
    <s v="S020000"/>
    <x v="7"/>
    <s v="4500670643"/>
    <s v=""/>
    <s v="2021CSG008"/>
    <s v="10"/>
    <d v="2020-06-12T00:00:00"/>
    <s v="51"/>
    <s v="Commandes d'achat"/>
    <x v="2"/>
    <s v="Réduction"/>
    <n v="928.64"/>
    <n v="0"/>
    <s v="611610"/>
    <s v="Catering Salle de crise"/>
    <s v="100050137"/>
    <s v=""/>
    <s v=""/>
    <s v="3000000226904424"/>
    <s v="0"/>
    <x v="1"/>
    <x v="139"/>
  </r>
  <r>
    <x v="6"/>
    <s v="C25_522001"/>
    <s v="S020000"/>
    <x v="6"/>
    <s v="4500671020"/>
    <s v=""/>
    <s v="2052232067"/>
    <s v="10"/>
    <d v="2020-06-12T00:00:00"/>
    <s v="51"/>
    <s v="Commandes d'achat"/>
    <x v="1"/>
    <s v="Modification"/>
    <n v="-151.34"/>
    <n v="0"/>
    <s v="616410"/>
    <s v="COVID-19-Long-cuff Gloves + Short-cuff G"/>
    <s v="500026467"/>
    <s v=""/>
    <s v=""/>
    <s v="3000000226908267"/>
    <s v="0"/>
    <x v="2"/>
    <x v="162"/>
  </r>
  <r>
    <x v="6"/>
    <s v="C25_522001"/>
    <s v="S020000"/>
    <x v="6"/>
    <s v="4500671020"/>
    <s v=""/>
    <s v="2052232067"/>
    <s v="10"/>
    <d v="2020-06-12T00:00:00"/>
    <s v="51"/>
    <s v="Commandes d'achat"/>
    <x v="3"/>
    <s v="Changement d'imputation récepteur"/>
    <n v="2705497.97"/>
    <n v="0"/>
    <s v="616410"/>
    <s v="COVID-19-Long-cuff Gloves + Short-cuff G"/>
    <s v="500026467"/>
    <s v=""/>
    <s v=""/>
    <s v="3000000226908267"/>
    <s v="0"/>
    <x v="2"/>
    <x v="162"/>
  </r>
  <r>
    <x v="6"/>
    <s v="C25_522001"/>
    <s v="S020000"/>
    <x v="6"/>
    <s v="4500671020"/>
    <s v=""/>
    <s v="2052232067"/>
    <s v="10"/>
    <d v="2020-06-12T00:00:00"/>
    <s v="51"/>
    <s v="Commandes d'achat"/>
    <x v="4"/>
    <s v="Changement d'imputation émetteur"/>
    <n v="-2705497.97"/>
    <n v="0"/>
    <s v="616410"/>
    <s v="COVID-19-Long-cuff Gloves + Short-cuff G"/>
    <s v="500026467"/>
    <s v=""/>
    <s v=""/>
    <s v="3000000226908267"/>
    <s v="0"/>
    <x v="2"/>
    <x v="162"/>
  </r>
  <r>
    <x v="6"/>
    <s v="C25_522001"/>
    <s v="S020000"/>
    <x v="7"/>
    <s v="4500671035"/>
    <s v=""/>
    <s v="2021CSG009"/>
    <s v="10"/>
    <d v="2020-06-12T00:00:00"/>
    <s v="51"/>
    <s v="Commandes d'achat"/>
    <x v="2"/>
    <s v="Réduction"/>
    <n v="476.4"/>
    <n v="0"/>
    <s v="611610"/>
    <s v="Facture 2020-101 31/3/20 Catering COVID_"/>
    <s v="100022378"/>
    <s v=""/>
    <s v=""/>
    <s v="3000000226903288"/>
    <s v="0"/>
    <x v="1"/>
    <x v="164"/>
  </r>
  <r>
    <x v="6"/>
    <s v="C25_522001"/>
    <s v="S020000"/>
    <x v="6"/>
    <s v="4500671660"/>
    <s v=""/>
    <s v="2052232088"/>
    <s v="10"/>
    <d v="2020-06-12T00:00:00"/>
    <s v="51"/>
    <s v="Commandes d'achat"/>
    <x v="2"/>
    <s v="Réduction"/>
    <n v="-240132.36"/>
    <n v="0"/>
    <s v="616410"/>
    <s v="COVID-19-ICU ventilator"/>
    <s v="100000368"/>
    <s v=""/>
    <s v=""/>
    <s v="3000000226863823"/>
    <s v="0"/>
    <x v="6"/>
    <x v="195"/>
  </r>
  <r>
    <x v="6"/>
    <s v="C25_522001"/>
    <s v="S020000"/>
    <x v="6"/>
    <s v="4500671660"/>
    <s v=""/>
    <s v="2052232088"/>
    <s v="10"/>
    <d v="2020-06-12T00:00:00"/>
    <s v="51"/>
    <s v="Commandes d'achat"/>
    <x v="2"/>
    <s v="Réduction"/>
    <n v="226914.08"/>
    <n v="0"/>
    <s v="616410"/>
    <s v="COVID-19-ICU ventilator"/>
    <s v="100000368"/>
    <s v=""/>
    <s v=""/>
    <s v="3000000226863814"/>
    <s v="0"/>
    <x v="6"/>
    <x v="195"/>
  </r>
  <r>
    <x v="6"/>
    <s v="C25_522001"/>
    <s v="S020000"/>
    <x v="6"/>
    <s v="4500671660"/>
    <s v=""/>
    <s v="2052232088"/>
    <s v="10"/>
    <d v="2020-06-12T00:00:00"/>
    <s v="51"/>
    <s v="Commandes d'achat"/>
    <x v="2"/>
    <s v="Réduction"/>
    <n v="-233523.22"/>
    <n v="0"/>
    <s v="616410"/>
    <s v="COVID-19-ICU ventilator"/>
    <s v="100000368"/>
    <s v=""/>
    <s v=""/>
    <s v="3000000226863633"/>
    <s v="0"/>
    <x v="6"/>
    <x v="195"/>
  </r>
  <r>
    <x v="6"/>
    <s v="C25_522001"/>
    <s v="S020000"/>
    <x v="6"/>
    <s v="4500671660"/>
    <s v=""/>
    <s v="2052232088"/>
    <s v="10"/>
    <d v="2020-06-12T00:00:00"/>
    <s v="51"/>
    <s v="Commandes d'achat"/>
    <x v="2"/>
    <s v="Réduction"/>
    <n v="-2203.0500000000002"/>
    <n v="0"/>
    <s v="616410"/>
    <s v="COVID-19-ICU ventilator"/>
    <s v="100000368"/>
    <s v=""/>
    <s v=""/>
    <s v="3000000226907282"/>
    <s v="0"/>
    <x v="6"/>
    <x v="195"/>
  </r>
  <r>
    <x v="6"/>
    <s v="C25_522001"/>
    <s v="S020000"/>
    <x v="6"/>
    <s v="4500671695"/>
    <s v=""/>
    <s v="2052232090"/>
    <s v="40"/>
    <d v="2020-06-12T00:00:00"/>
    <s v="51"/>
    <s v="Commandes d'achat"/>
    <x v="0"/>
    <s v="Original"/>
    <n v="13636.7"/>
    <n v="0"/>
    <s v="610110"/>
    <s v="COVID-19 TASKFORCE 2020103"/>
    <s v="100050764"/>
    <s v=""/>
    <s v=""/>
    <s v="3000000226902504"/>
    <s v="0"/>
    <x v="7"/>
    <x v="395"/>
  </r>
  <r>
    <x v="6"/>
    <s v="C25_522001"/>
    <s v="S020000"/>
    <x v="6"/>
    <s v="4500671695"/>
    <s v=""/>
    <s v="2052232090"/>
    <s v="50"/>
    <d v="2020-06-12T00:00:00"/>
    <s v="51"/>
    <s v="Commandes d'achat"/>
    <x v="0"/>
    <s v="Original"/>
    <n v="9801"/>
    <n v="0"/>
    <s v="610110"/>
    <s v="COVID-19 TASKFORCE 2020104"/>
    <s v="100050764"/>
    <s v=""/>
    <s v=""/>
    <s v="3000000226902504"/>
    <s v="0"/>
    <x v="7"/>
    <x v="396"/>
  </r>
  <r>
    <x v="6"/>
    <s v="C25_522001"/>
    <s v="S020000"/>
    <x v="6"/>
    <s v="4500671695"/>
    <s v=""/>
    <s v="2052232090"/>
    <s v="60"/>
    <d v="2020-06-12T00:00:00"/>
    <s v="51"/>
    <s v="Commandes d'achat"/>
    <x v="0"/>
    <s v="Original"/>
    <n v="9196"/>
    <n v="0"/>
    <s v="610110"/>
    <s v="COVID-19 TASKFORCE 2020141"/>
    <s v="100050764"/>
    <s v=""/>
    <s v=""/>
    <s v="3000000226902504"/>
    <s v="0"/>
    <x v="7"/>
    <x v="397"/>
  </r>
  <r>
    <x v="6"/>
    <s v="C25_522001"/>
    <s v="S020000"/>
    <x v="6"/>
    <s v="4500671696"/>
    <s v=""/>
    <s v="2052232091"/>
    <s v="30"/>
    <d v="2020-06-12T00:00:00"/>
    <s v="51"/>
    <s v="Commandes d'achat"/>
    <x v="0"/>
    <s v="Original"/>
    <n v="20731.5"/>
    <n v="0"/>
    <s v="610110"/>
    <s v="COVID-19 TASKFORCE -112021"/>
    <s v="100005516"/>
    <s v=""/>
    <s v=""/>
    <s v="3000000226902517"/>
    <s v="0"/>
    <x v="7"/>
    <x v="398"/>
  </r>
  <r>
    <x v="6"/>
    <s v="C25_522001"/>
    <s v="S020000"/>
    <x v="6"/>
    <s v="4500671696"/>
    <s v=""/>
    <s v="2052232091"/>
    <s v="40"/>
    <d v="2020-06-12T00:00:00"/>
    <s v="51"/>
    <s v="Commandes d'achat"/>
    <x v="0"/>
    <s v="Original"/>
    <n v="11313.5"/>
    <n v="0"/>
    <s v="610110"/>
    <s v="COVID-19 TASKFORCE -112023"/>
    <s v="100005516"/>
    <s v=""/>
    <s v=""/>
    <s v="3000000226902517"/>
    <s v="0"/>
    <x v="7"/>
    <x v="399"/>
  </r>
  <r>
    <x v="6"/>
    <s v="C25_522001"/>
    <s v="S020000"/>
    <x v="6"/>
    <s v="4500671698"/>
    <s v=""/>
    <s v="2052232092"/>
    <s v="40"/>
    <d v="2020-06-12T00:00:00"/>
    <s v="51"/>
    <s v="Commandes d'achat"/>
    <x v="0"/>
    <s v="Original"/>
    <n v="14157"/>
    <n v="0"/>
    <s v="610110"/>
    <s v="COVID-19 TASKFORCE-F2000004"/>
    <s v="400191994"/>
    <s v=""/>
    <s v=""/>
    <s v="3000000226902652"/>
    <s v="0"/>
    <x v="7"/>
    <x v="400"/>
  </r>
  <r>
    <x v="6"/>
    <s v="C25_522001"/>
    <s v="S020000"/>
    <x v="6"/>
    <s v="4500671701"/>
    <s v=""/>
    <s v="2052232094"/>
    <s v="30"/>
    <d v="2020-06-12T00:00:00"/>
    <s v="51"/>
    <s v="Commandes d'achat"/>
    <x v="0"/>
    <s v="Original"/>
    <n v="21780"/>
    <n v="0"/>
    <s v="610110"/>
    <s v="COVID-19 TASKFORCE-20227"/>
    <s v="100050768"/>
    <s v=""/>
    <s v=""/>
    <s v="3000000226900116"/>
    <s v="0"/>
    <x v="7"/>
    <x v="401"/>
  </r>
  <r>
    <x v="6"/>
    <s v="C25_522001"/>
    <s v="S020000"/>
    <x v="6"/>
    <s v="4500671701"/>
    <s v=""/>
    <s v="2052232094"/>
    <s v="40"/>
    <d v="2020-06-12T00:00:00"/>
    <s v="51"/>
    <s v="Commandes d'achat"/>
    <x v="0"/>
    <s v="Original"/>
    <n v="8966.1"/>
    <n v="0"/>
    <s v="610110"/>
    <s v="COVID-19 TASKFORCE-20237"/>
    <s v="100050768"/>
    <s v=""/>
    <s v=""/>
    <s v="3000000226900116"/>
    <s v="0"/>
    <x v="7"/>
    <x v="402"/>
  </r>
  <r>
    <x v="6"/>
    <s v="C25_522001"/>
    <s v="S020000"/>
    <x v="6"/>
    <s v="4500672277"/>
    <s v=""/>
    <s v="2052232119"/>
    <s v="10"/>
    <d v="2020-06-12T00:00:00"/>
    <s v="51"/>
    <s v="Commandes d'achat"/>
    <x v="2"/>
    <s v="Réduction"/>
    <n v="-12196.8"/>
    <n v="0"/>
    <s v="616410"/>
    <s v="COVID-19-HEPA Filter"/>
    <s v="100024685"/>
    <s v=""/>
    <s v=""/>
    <s v="3000000226907941"/>
    <s v="0"/>
    <x v="6"/>
    <x v="242"/>
  </r>
  <r>
    <x v="6"/>
    <s v="C25_522001"/>
    <s v="S020000"/>
    <x v="6"/>
    <s v="4500672277"/>
    <s v=""/>
    <s v="2052232119"/>
    <s v="10"/>
    <d v="2020-06-12T00:00:00"/>
    <s v="51"/>
    <s v="Commandes d'achat"/>
    <x v="2"/>
    <s v="Réduction"/>
    <n v="-13552"/>
    <n v="0"/>
    <s v="616410"/>
    <s v="COVID-19-HEPA Filter"/>
    <s v="100024685"/>
    <s v=""/>
    <s v=""/>
    <s v="3000000226908011"/>
    <s v="0"/>
    <x v="6"/>
    <x v="242"/>
  </r>
  <r>
    <x v="6"/>
    <s v="C25_522001"/>
    <s v="S020000"/>
    <x v="6"/>
    <s v="4500672955"/>
    <s v=""/>
    <s v="2052232143"/>
    <s v="10"/>
    <d v="2020-06-12T00:00:00"/>
    <s v="51"/>
    <s v="Commandes d'achat"/>
    <x v="2"/>
    <s v="Réduction"/>
    <n v="-85701"/>
    <n v="0"/>
    <s v="616410"/>
    <s v="COVID-19-Azithromycine 500 mg"/>
    <s v="100050725"/>
    <s v=""/>
    <s v=""/>
    <s v="3000000226863663"/>
    <s v="0"/>
    <x v="5"/>
    <x v="266"/>
  </r>
  <r>
    <x v="6"/>
    <s v="C25_522001"/>
    <s v="S020000"/>
    <x v="6"/>
    <s v="4500672971"/>
    <s v=""/>
    <s v="2052232144"/>
    <s v="10"/>
    <d v="2020-06-12T00:00:00"/>
    <s v="51"/>
    <s v="Commandes d'achat"/>
    <x v="2"/>
    <s v="Réduction"/>
    <n v="-7210.5"/>
    <n v="0"/>
    <s v="613310"/>
    <s v="COVID-19-transportkosten voor detection"/>
    <s v="200008151"/>
    <s v=""/>
    <s v=""/>
    <s v="3000000226903344"/>
    <s v="0"/>
    <x v="3"/>
    <x v="267"/>
  </r>
  <r>
    <x v="6"/>
    <s v="C25_522001"/>
    <s v="S020000"/>
    <x v="6"/>
    <s v="4500673298"/>
    <s v=""/>
    <s v="2052232149"/>
    <s v="10"/>
    <d v="2020-06-12T00:00:00"/>
    <s v="51"/>
    <s v="Commandes d'achat"/>
    <x v="2"/>
    <s v="Réduction"/>
    <n v="-2928.2"/>
    <n v="0"/>
    <s v="610110"/>
    <s v="COVID-19-Alternative Test Protocol (ATP)"/>
    <s v="100005620"/>
    <s v=""/>
    <s v=""/>
    <s v="3000000226903201"/>
    <s v="0"/>
    <x v="2"/>
    <x v="272"/>
  </r>
  <r>
    <x v="6"/>
    <s v="C25_522001"/>
    <s v="S020000"/>
    <x v="6"/>
    <s v="4500673527"/>
    <s v=""/>
    <s v="2052232156"/>
    <s v="10"/>
    <d v="2020-06-12T00:00:00"/>
    <s v="51"/>
    <s v="Commandes d'achat"/>
    <x v="2"/>
    <s v="Réduction"/>
    <n v="-130962.22"/>
    <n v="0"/>
    <s v="616410"/>
    <s v="COVID-19-DNA/RNA Shield (Reagentia)"/>
    <s v="200001133"/>
    <s v=""/>
    <s v=""/>
    <s v="3000000226861606"/>
    <s v="0"/>
    <x v="3"/>
    <x v="284"/>
  </r>
  <r>
    <x v="6"/>
    <s v="C25_522001"/>
    <s v="S020000"/>
    <x v="6"/>
    <s v="4500673635"/>
    <s v=""/>
    <s v="2052232163"/>
    <s v="10"/>
    <d v="2020-06-12T00:00:00"/>
    <s v="51"/>
    <s v="Commandes d'achat"/>
    <x v="2"/>
    <s v="Réduction"/>
    <n v="-49368"/>
    <n v="0"/>
    <s v="616410"/>
    <s v="COVID-19-ECG Electrode"/>
    <s v="100047795"/>
    <s v=""/>
    <s v=""/>
    <s v="3000000226863817"/>
    <s v="0"/>
    <x v="6"/>
    <x v="291"/>
  </r>
  <r>
    <x v="6"/>
    <s v="C25_522001"/>
    <s v="S020000"/>
    <x v="6"/>
    <s v="4500673635"/>
    <s v=""/>
    <s v="2052232163"/>
    <s v="10"/>
    <d v="2020-06-12T00:00:00"/>
    <s v="51"/>
    <s v="Commandes d'achat"/>
    <x v="2"/>
    <s v="Réduction"/>
    <n v="-1028.5"/>
    <n v="0"/>
    <s v="616410"/>
    <s v="COVID-19-ECG Electrode"/>
    <s v="100047795"/>
    <s v=""/>
    <s v=""/>
    <s v="3000000226863636"/>
    <s v="0"/>
    <x v="6"/>
    <x v="291"/>
  </r>
  <r>
    <x v="6"/>
    <s v="C25_522001"/>
    <s v="S020000"/>
    <x v="6"/>
    <s v="4500674068"/>
    <s v=""/>
    <s v="2052232177"/>
    <s v="10"/>
    <d v="2020-06-12T00:00:00"/>
    <s v="51"/>
    <s v="Commandes d'achat"/>
    <x v="2"/>
    <s v="Réduction"/>
    <n v="-97047.51"/>
    <n v="0"/>
    <s v="616410"/>
    <s v="COVID-19-Blood gas syringe"/>
    <s v="100001542"/>
    <s v=""/>
    <s v=""/>
    <s v="3000000226871801"/>
    <s v="0"/>
    <x v="6"/>
    <x v="303"/>
  </r>
  <r>
    <x v="6"/>
    <s v="C25_522001"/>
    <s v="S020000"/>
    <x v="6"/>
    <s v="4500674130"/>
    <s v=""/>
    <s v="2052232162"/>
    <s v="10"/>
    <d v="2020-06-12T00:00:00"/>
    <s v="51"/>
    <s v="Commandes d'achat"/>
    <x v="2"/>
    <s v="Réduction"/>
    <n v="-127607.03999999999"/>
    <n v="0"/>
    <s v="616410"/>
    <s v="COVID-19-Maskers FFP2"/>
    <s v="100000713"/>
    <s v=""/>
    <s v=""/>
    <s v="3000000226904673"/>
    <s v="0"/>
    <x v="2"/>
    <x v="305"/>
  </r>
  <r>
    <x v="6"/>
    <s v="C25_522001"/>
    <s v="S020000"/>
    <x v="6"/>
    <s v="4500674130"/>
    <s v=""/>
    <s v="2052232162"/>
    <s v="10"/>
    <d v="2020-06-12T00:00:00"/>
    <s v="51"/>
    <s v="Commandes d'achat"/>
    <x v="2"/>
    <s v="Réduction"/>
    <n v="-158342.79999999999"/>
    <n v="0"/>
    <s v="616410"/>
    <s v="COVID-19-Maskers FFP2"/>
    <s v="100000713"/>
    <s v=""/>
    <s v=""/>
    <s v="3000000226904615"/>
    <s v="0"/>
    <x v="2"/>
    <x v="305"/>
  </r>
  <r>
    <x v="6"/>
    <s v="C25_522001"/>
    <s v="S020000"/>
    <x v="6"/>
    <s v="4500674130"/>
    <s v=""/>
    <s v="2052232162"/>
    <s v="10"/>
    <d v="2020-06-12T00:00:00"/>
    <s v="51"/>
    <s v="Commandes d'achat"/>
    <x v="2"/>
    <s v="Réduction"/>
    <n v="-103149.02"/>
    <n v="0"/>
    <s v="616410"/>
    <s v="COVID-19-Maskers FFP2"/>
    <s v="100000713"/>
    <s v=""/>
    <s v=""/>
    <s v="3000000226904701"/>
    <s v="0"/>
    <x v="2"/>
    <x v="305"/>
  </r>
  <r>
    <x v="6"/>
    <s v="C25_522001"/>
    <s v="S020000"/>
    <x v="6"/>
    <s v="4500674130"/>
    <s v=""/>
    <s v="2052232162"/>
    <s v="10"/>
    <d v="2020-06-12T00:00:00"/>
    <s v="51"/>
    <s v="Commandes d'achat"/>
    <x v="2"/>
    <s v="Réduction"/>
    <n v="-127607.03999999999"/>
    <n v="0"/>
    <s v="616410"/>
    <s v="COVID-19-Maskers FFP2"/>
    <s v="100000713"/>
    <s v=""/>
    <s v=""/>
    <s v="3000000226904691"/>
    <s v="0"/>
    <x v="2"/>
    <x v="305"/>
  </r>
  <r>
    <x v="6"/>
    <s v="C25_522001"/>
    <s v="S020000"/>
    <x v="6"/>
    <s v="4500674190"/>
    <s v=""/>
    <s v="2052232180"/>
    <s v="10"/>
    <d v="2020-06-12T00:00:00"/>
    <s v="51"/>
    <s v="Commandes d'achat"/>
    <x v="2"/>
    <s v="Réduction"/>
    <n v="-233772"/>
    <n v="0"/>
    <s v="616410"/>
    <s v="COVID-19-DNA/RNA Shield"/>
    <s v="200001133"/>
    <s v=""/>
    <s v=""/>
    <s v="3000000226863690"/>
    <s v="0"/>
    <x v="3"/>
    <x v="308"/>
  </r>
  <r>
    <x v="6"/>
    <s v="C25_522001"/>
    <s v="S020000"/>
    <x v="6"/>
    <s v="4500674190"/>
    <s v=""/>
    <s v="2052232180"/>
    <s v="10"/>
    <d v="2020-06-12T00:00:00"/>
    <s v="51"/>
    <s v="Commandes d'achat"/>
    <x v="2"/>
    <s v="Réduction"/>
    <n v="-30.25"/>
    <n v="0"/>
    <s v="616410"/>
    <s v="COVID-19-DNA/RNA Shield"/>
    <s v="200001133"/>
    <s v=""/>
    <s v=""/>
    <s v="3000000226861606"/>
    <s v="0"/>
    <x v="3"/>
    <x v="308"/>
  </r>
  <r>
    <x v="6"/>
    <s v="C25_522001"/>
    <s v="S020000"/>
    <x v="6"/>
    <s v="4500674190"/>
    <s v=""/>
    <s v="2052232180"/>
    <s v="10"/>
    <d v="2020-06-12T00:00:00"/>
    <s v="51"/>
    <s v="Commandes d'achat"/>
    <x v="2"/>
    <s v="Réduction"/>
    <n v="-33396"/>
    <n v="0"/>
    <s v="616410"/>
    <s v="COVID-19-DNA/RNA Shield"/>
    <s v="200001133"/>
    <s v=""/>
    <s v=""/>
    <s v="3000000226861324"/>
    <s v="0"/>
    <x v="3"/>
    <x v="308"/>
  </r>
  <r>
    <x v="6"/>
    <s v="C25_522001"/>
    <s v="S020000"/>
    <x v="6"/>
    <s v="4500674454"/>
    <s v=""/>
    <s v="2052232184"/>
    <s v="10"/>
    <d v="2020-06-12T00:00:00"/>
    <s v="51"/>
    <s v="Commandes d'achat"/>
    <x v="2"/>
    <s v="Réduction"/>
    <n v="-96356.12"/>
    <n v="0"/>
    <s v="616410"/>
    <s v="COVID-19-DEXMEDETOMIDIN"/>
    <s v="200008180"/>
    <s v=""/>
    <s v=""/>
    <s v="3000000226904601"/>
    <s v="0"/>
    <x v="5"/>
    <x v="311"/>
  </r>
  <r>
    <x v="6"/>
    <s v="C25_522001"/>
    <s v="S020000"/>
    <x v="6"/>
    <s v="4500674620"/>
    <s v=""/>
    <s v="2052232186"/>
    <s v="10"/>
    <d v="2020-06-12T00:00:00"/>
    <s v="51"/>
    <s v="Commandes d'achat"/>
    <x v="2"/>
    <s v="Réduction"/>
    <n v="-3193.58"/>
    <n v="0"/>
    <s v="616410"/>
    <s v="COVID-19-Tracheo filters + zuurstofbril"/>
    <s v="100000274"/>
    <s v=""/>
    <s v=""/>
    <s v="3000000226863794"/>
    <s v="0"/>
    <x v="6"/>
    <x v="315"/>
  </r>
  <r>
    <x v="6"/>
    <s v="C25_522001"/>
    <s v="S020000"/>
    <x v="6"/>
    <s v="4500674633"/>
    <s v=""/>
    <s v="2052232191"/>
    <s v="10"/>
    <d v="2020-06-12T00:00:00"/>
    <s v="51"/>
    <s v="Commandes d'achat"/>
    <x v="2"/>
    <s v="Réduction"/>
    <n v="-5213.29"/>
    <n v="0"/>
    <s v="616410"/>
    <s v="COVID-19-Tracheo filters"/>
    <s v="100000274"/>
    <s v=""/>
    <s v=""/>
    <s v="3000000226908225"/>
    <s v="0"/>
    <x v="6"/>
    <x v="320"/>
  </r>
  <r>
    <x v="6"/>
    <s v="C25_522001"/>
    <s v="S020000"/>
    <x v="6"/>
    <s v="4500674633"/>
    <s v=""/>
    <s v="2052232191"/>
    <s v="10"/>
    <d v="2020-06-12T00:00:00"/>
    <s v="51"/>
    <s v="Commandes d'achat"/>
    <x v="2"/>
    <s v="Réduction"/>
    <n v="-8635.89"/>
    <n v="0"/>
    <s v="616410"/>
    <s v="COVID-19-Tracheo filters"/>
    <s v="100000274"/>
    <s v=""/>
    <s v=""/>
    <s v="3000000226908222"/>
    <s v="0"/>
    <x v="6"/>
    <x v="320"/>
  </r>
  <r>
    <x v="6"/>
    <s v="C25_522001"/>
    <s v="S020000"/>
    <x v="6"/>
    <s v="4500675676"/>
    <s v=""/>
    <s v="2052232201"/>
    <s v="10"/>
    <d v="2020-06-12T00:00:00"/>
    <s v="51"/>
    <s v="Commandes d'achat"/>
    <x v="2"/>
    <s v="Réduction"/>
    <n v="-65857.52"/>
    <n v="0"/>
    <s v="616410"/>
    <s v="COVID-19-productie medium/afvullen tubes"/>
    <s v="100050676"/>
    <s v=""/>
    <s v=""/>
    <s v="3000000226863477"/>
    <s v="0"/>
    <x v="3"/>
    <x v="345"/>
  </r>
  <r>
    <x v="6"/>
    <s v="C25_522001"/>
    <s v="S020000"/>
    <x v="6"/>
    <s v="4500675676"/>
    <s v=""/>
    <s v="2052232201"/>
    <s v="20"/>
    <d v="2020-06-12T00:00:00"/>
    <s v="51"/>
    <s v="Commandes d'achat"/>
    <x v="2"/>
    <s v="Réduction"/>
    <n v="-50652.84"/>
    <n v="0"/>
    <s v="616410"/>
    <s v="COVID-19-productie medium/afvullen tubes"/>
    <s v="100050676"/>
    <s v=""/>
    <s v=""/>
    <s v="3000000226863587"/>
    <s v="0"/>
    <x v="3"/>
    <x v="346"/>
  </r>
  <r>
    <x v="6"/>
    <s v="C25_522001"/>
    <s v="S020000"/>
    <x v="6"/>
    <s v="4500676436"/>
    <s v=""/>
    <s v="2052232204"/>
    <s v="10"/>
    <d v="2020-06-12T00:00:00"/>
    <s v="51"/>
    <s v="Commandes d'achat"/>
    <x v="2"/>
    <s v="Réduction"/>
    <n v="-544.5"/>
    <n v="0"/>
    <s v="616410"/>
    <s v="COVID-19-schorten"/>
    <s v="100020816"/>
    <s v=""/>
    <s v=""/>
    <s v="3000000226904571"/>
    <s v="0"/>
    <x v="2"/>
    <x v="355"/>
  </r>
  <r>
    <x v="6"/>
    <s v="C25_522001"/>
    <s v="S020000"/>
    <x v="6"/>
    <s v="4500676436"/>
    <s v=""/>
    <s v="2052232204"/>
    <s v="10"/>
    <d v="2020-06-12T00:00:00"/>
    <s v="51"/>
    <s v="Commandes d'achat"/>
    <x v="2"/>
    <s v="Réduction"/>
    <n v="-194860.22"/>
    <n v="0"/>
    <s v="616410"/>
    <s v="COVID-19-schorten"/>
    <s v="100020816"/>
    <s v=""/>
    <s v=""/>
    <s v="3000000226904629"/>
    <s v="0"/>
    <x v="2"/>
    <x v="355"/>
  </r>
  <r>
    <x v="6"/>
    <s v="C25_522001"/>
    <s v="S020000"/>
    <x v="6"/>
    <s v="4500676436"/>
    <s v=""/>
    <s v="2052232204"/>
    <s v="10"/>
    <d v="2020-06-12T00:00:00"/>
    <s v="51"/>
    <s v="Commandes d'achat"/>
    <x v="2"/>
    <s v="Réduction"/>
    <n v="-95351.03"/>
    <n v="0"/>
    <s v="616410"/>
    <s v="COVID-19-schorten"/>
    <s v="100020816"/>
    <s v=""/>
    <s v=""/>
    <s v="3000000226904574"/>
    <s v="0"/>
    <x v="2"/>
    <x v="355"/>
  </r>
  <r>
    <x v="6"/>
    <s v="C25_522001"/>
    <s v="S020000"/>
    <x v="6"/>
    <s v="4500676436"/>
    <s v=""/>
    <s v="2052232204"/>
    <s v="10"/>
    <d v="2020-06-12T00:00:00"/>
    <s v="51"/>
    <s v="Commandes d'achat"/>
    <x v="2"/>
    <s v="Réduction"/>
    <n v="-171918.62"/>
    <n v="0"/>
    <s v="616410"/>
    <s v="COVID-19-schorten"/>
    <s v="100020816"/>
    <s v=""/>
    <s v=""/>
    <s v="3000000226904652"/>
    <s v="0"/>
    <x v="2"/>
    <x v="355"/>
  </r>
  <r>
    <x v="6"/>
    <s v="C25_522001"/>
    <s v="S020000"/>
    <x v="6"/>
    <s v="4500676436"/>
    <s v=""/>
    <s v="2052232204"/>
    <s v="10"/>
    <d v="2020-06-12T00:00:00"/>
    <s v="51"/>
    <s v="Commandes d'achat"/>
    <x v="2"/>
    <s v="Réduction"/>
    <n v="114277.85"/>
    <n v="0"/>
    <s v="616410"/>
    <s v="COVID-19-schorten"/>
    <s v="100020816"/>
    <s v=""/>
    <s v=""/>
    <s v="3000000226904661"/>
    <s v="0"/>
    <x v="2"/>
    <x v="355"/>
  </r>
  <r>
    <x v="6"/>
    <s v="C25_522001"/>
    <s v="S020000"/>
    <x v="6"/>
    <s v="4500676496"/>
    <s v=""/>
    <s v="2052232206"/>
    <s v="10"/>
    <d v="2020-06-12T00:00:00"/>
    <s v="51"/>
    <s v="Commandes d'achat"/>
    <x v="2"/>
    <s v="Réduction"/>
    <n v="-12342"/>
    <n v="0"/>
    <s v="616410"/>
    <s v="COVID-19-afvullen van swab tubes"/>
    <s v="100050677"/>
    <s v=""/>
    <s v=""/>
    <s v="3000000226904545"/>
    <s v="0"/>
    <x v="3"/>
    <x v="358"/>
  </r>
  <r>
    <x v="6"/>
    <s v="C25_522001"/>
    <s v="S020000"/>
    <x v="6"/>
    <s v="4500677219"/>
    <s v=""/>
    <s v="2052232212"/>
    <s v="10"/>
    <d v="2020-06-12T00:00:00"/>
    <s v="51"/>
    <s v="Commandes d'achat"/>
    <x v="2"/>
    <s v="Réduction"/>
    <n v="-139002.26999999999"/>
    <n v="0"/>
    <s v="613310"/>
    <s v="COVID-19-transport nitril gloves"/>
    <s v="200008234"/>
    <s v=""/>
    <s v=""/>
    <s v="3000000226904466"/>
    <s v="0"/>
    <x v="2"/>
    <x v="372"/>
  </r>
  <r>
    <x v="6"/>
    <s v="C25_522001"/>
    <s v="S020000"/>
    <x v="6"/>
    <s v="4500678442"/>
    <s v=""/>
    <s v="2052232218"/>
    <s v="10"/>
    <d v="2020-06-12T00:00:00"/>
    <s v="51"/>
    <s v="Commandes d'achat"/>
    <x v="0"/>
    <s v="Original"/>
    <n v="170766.38"/>
    <n v="0"/>
    <s v="616410"/>
    <s v="COVID-19-Morphine HCL"/>
    <s v="100023313"/>
    <s v=""/>
    <s v=""/>
    <s v="3000000226907224"/>
    <s v="0"/>
    <x v="5"/>
    <x v="403"/>
  </r>
  <r>
    <x v="6"/>
    <s v="C25_522001"/>
    <s v="S020000"/>
    <x v="6"/>
    <s v="4500668881"/>
    <s v=""/>
    <s v="2052232023"/>
    <s v="20"/>
    <d v="2020-06-15T00:00:00"/>
    <s v="51"/>
    <s v="Commandes d'achat"/>
    <x v="2"/>
    <s v="Réduction"/>
    <n v="-28326.1"/>
    <n v="0"/>
    <s v="610110"/>
    <s v="COVID-19 TASKFORCE -2004009"/>
    <s v="100050655"/>
    <s v=""/>
    <s v=""/>
    <s v="3000000226942933"/>
    <s v="0"/>
    <x v="7"/>
    <x v="177"/>
  </r>
  <r>
    <x v="6"/>
    <s v="C25_522001"/>
    <s v="S020000"/>
    <x v="6"/>
    <s v="4500668881"/>
    <s v=""/>
    <s v="2052232023"/>
    <s v="30"/>
    <d v="2020-06-15T00:00:00"/>
    <s v="51"/>
    <s v="Commandes d'achat"/>
    <x v="2"/>
    <s v="Réduction"/>
    <n v="-21108.45"/>
    <n v="0"/>
    <s v="610110"/>
    <s v="COVID-19 TASKFORCE -2005009"/>
    <s v="100050655"/>
    <s v=""/>
    <s v=""/>
    <s v="3000000226942920"/>
    <s v="0"/>
    <x v="7"/>
    <x v="336"/>
  </r>
  <r>
    <x v="6"/>
    <s v="C25_522001"/>
    <s v="S020000"/>
    <x v="6"/>
    <s v="4500668881"/>
    <s v=""/>
    <s v="2052232023"/>
    <s v="40"/>
    <d v="2020-06-15T00:00:00"/>
    <s v="51"/>
    <s v="Commandes d'achat"/>
    <x v="2"/>
    <s v="Réduction"/>
    <n v="-25797.200000000001"/>
    <n v="0"/>
    <s v="610110"/>
    <s v="COVID-19 TASKFORCE -2004012"/>
    <s v="100050655"/>
    <s v=""/>
    <s v=""/>
    <s v="3000000226942930"/>
    <s v="0"/>
    <x v="7"/>
    <x v="385"/>
  </r>
  <r>
    <x v="6"/>
    <s v="C25_522001"/>
    <s v="S020000"/>
    <x v="6"/>
    <s v="4500668881"/>
    <s v=""/>
    <s v="2052232023"/>
    <s v="50"/>
    <d v="2020-06-15T00:00:00"/>
    <s v="51"/>
    <s v="Commandes d'achat"/>
    <x v="2"/>
    <s v="Réduction"/>
    <n v="-17227.38"/>
    <n v="0"/>
    <s v="610110"/>
    <s v="COVID-19 TASKFORCE -2005016"/>
    <s v="100050655"/>
    <s v=""/>
    <s v=""/>
    <s v="3000000226942910"/>
    <s v="0"/>
    <x v="7"/>
    <x v="386"/>
  </r>
  <r>
    <x v="6"/>
    <s v="C25_522001"/>
    <s v="S020000"/>
    <x v="6"/>
    <s v="4500668883"/>
    <s v=""/>
    <s v="2052232024"/>
    <s v="20"/>
    <d v="2020-06-15T00:00:00"/>
    <s v="51"/>
    <s v="Commandes d'achat"/>
    <x v="2"/>
    <s v="Réduction"/>
    <n v="-21780"/>
    <n v="0"/>
    <s v="610110"/>
    <s v="COVID-19 TASKFORCE B2020-0517"/>
    <s v="100040297"/>
    <s v=""/>
    <s v=""/>
    <s v="3000000226942512"/>
    <s v="0"/>
    <x v="7"/>
    <x v="178"/>
  </r>
  <r>
    <x v="6"/>
    <s v="C25_522001"/>
    <s v="S020000"/>
    <x v="6"/>
    <s v="4500668883"/>
    <s v=""/>
    <s v="2052232024"/>
    <s v="30"/>
    <d v="2020-06-15T00:00:00"/>
    <s v="51"/>
    <s v="Commandes d'achat"/>
    <x v="2"/>
    <s v="Réduction"/>
    <n v="-16698"/>
    <n v="0"/>
    <s v="610110"/>
    <s v="COVID-19 TASKFORCE B2020-0518"/>
    <s v="100040297"/>
    <s v=""/>
    <s v=""/>
    <s v="3000000226942620"/>
    <s v="0"/>
    <x v="7"/>
    <x v="179"/>
  </r>
  <r>
    <x v="6"/>
    <s v="C25_522001"/>
    <s v="S020000"/>
    <x v="6"/>
    <s v="4500668883"/>
    <s v=""/>
    <s v="2052232024"/>
    <s v="40"/>
    <d v="2020-06-15T00:00:00"/>
    <s v="51"/>
    <s v="Commandes d'achat"/>
    <x v="2"/>
    <s v="Réduction"/>
    <n v="-43024.72"/>
    <n v="0"/>
    <s v="610110"/>
    <s v="COVID-19 TASKFORCE B2020-0593"/>
    <s v="100040297"/>
    <s v=""/>
    <s v=""/>
    <s v="3000000226942498"/>
    <s v="0"/>
    <x v="7"/>
    <x v="337"/>
  </r>
  <r>
    <x v="6"/>
    <s v="C25_522001"/>
    <s v="S020000"/>
    <x v="6"/>
    <s v="4500668883"/>
    <s v=""/>
    <s v="2052232024"/>
    <s v="50"/>
    <d v="2020-06-15T00:00:00"/>
    <s v="51"/>
    <s v="Commandes d'achat"/>
    <x v="2"/>
    <s v="Réduction"/>
    <n v="-24684"/>
    <n v="0"/>
    <s v="610110"/>
    <s v="COVID-19 TASKFORCE B2020-0594"/>
    <s v="100040297"/>
    <s v=""/>
    <s v=""/>
    <s v="3000000226941789"/>
    <s v="0"/>
    <x v="7"/>
    <x v="387"/>
  </r>
  <r>
    <x v="6"/>
    <s v="C25_522001"/>
    <s v="S020000"/>
    <x v="6"/>
    <s v="4500668883"/>
    <s v=""/>
    <s v="2052232024"/>
    <s v="70"/>
    <d v="2020-06-15T00:00:00"/>
    <s v="51"/>
    <s v="Commandes d'achat"/>
    <x v="2"/>
    <s v="Réduction"/>
    <n v="-12342"/>
    <n v="0"/>
    <s v="610110"/>
    <s v="COVID-19 TASKFORCE B2020-0520"/>
    <s v="100040297"/>
    <s v=""/>
    <s v=""/>
    <s v="3000000226942547"/>
    <s v="0"/>
    <x v="7"/>
    <x v="389"/>
  </r>
  <r>
    <x v="6"/>
    <s v="C25_522001"/>
    <s v="S020000"/>
    <x v="6"/>
    <s v="4500668883"/>
    <s v=""/>
    <s v="2052232024"/>
    <s v="80"/>
    <d v="2020-06-15T00:00:00"/>
    <s v="51"/>
    <s v="Commandes d'achat"/>
    <x v="2"/>
    <s v="Réduction"/>
    <n v="-15972"/>
    <n v="0"/>
    <s v="610110"/>
    <s v="COVID-19 TASKFORCE B2020-0519"/>
    <s v="100040297"/>
    <s v=""/>
    <s v=""/>
    <s v="3000000226942582"/>
    <s v="0"/>
    <x v="7"/>
    <x v="390"/>
  </r>
  <r>
    <x v="6"/>
    <s v="C25_522001"/>
    <s v="S020000"/>
    <x v="6"/>
    <s v="4500668888"/>
    <s v=""/>
    <s v="2052232025"/>
    <s v="20"/>
    <d v="2020-06-15T00:00:00"/>
    <s v="51"/>
    <s v="Commandes d'achat"/>
    <x v="2"/>
    <s v="Réduction"/>
    <n v="-13939.2"/>
    <n v="0"/>
    <s v="610110"/>
    <s v="COVID-19 TASKFORCE-2020005"/>
    <s v="100050654"/>
    <s v=""/>
    <s v=""/>
    <s v="3000000226942676"/>
    <s v="0"/>
    <x v="7"/>
    <x v="180"/>
  </r>
  <r>
    <x v="6"/>
    <s v="C25_522001"/>
    <s v="S020000"/>
    <x v="6"/>
    <s v="4500668888"/>
    <s v=""/>
    <s v="2052232025"/>
    <s v="30"/>
    <d v="2020-06-15T00:00:00"/>
    <s v="51"/>
    <s v="Commandes d'achat"/>
    <x v="2"/>
    <s v="Réduction"/>
    <n v="-8712"/>
    <n v="0"/>
    <s v="610110"/>
    <s v="COVID-19 TASKFORCE-2020008"/>
    <s v="100050654"/>
    <s v=""/>
    <s v=""/>
    <s v="3000000226942616"/>
    <s v="0"/>
    <x v="7"/>
    <x v="338"/>
  </r>
  <r>
    <x v="6"/>
    <s v="C25_522001"/>
    <s v="S020000"/>
    <x v="6"/>
    <s v="4500668888"/>
    <s v=""/>
    <s v="2052232025"/>
    <s v="40"/>
    <d v="2020-06-15T00:00:00"/>
    <s v="51"/>
    <s v="Commandes d'achat"/>
    <x v="2"/>
    <s v="Réduction"/>
    <n v="-12850.2"/>
    <n v="0"/>
    <s v="610110"/>
    <s v="COVID-19 TASKFORCE-2020006"/>
    <s v="100050654"/>
    <s v=""/>
    <s v=""/>
    <s v="3000000226942691"/>
    <s v="0"/>
    <x v="7"/>
    <x v="391"/>
  </r>
  <r>
    <x v="6"/>
    <s v="C25_522001"/>
    <s v="S020000"/>
    <x v="6"/>
    <s v="4500668888"/>
    <s v=""/>
    <s v="2052232025"/>
    <s v="50"/>
    <d v="2020-06-15T00:00:00"/>
    <s v="51"/>
    <s v="Commandes d'achat"/>
    <x v="2"/>
    <s v="Réduction"/>
    <n v="-7405.2"/>
    <n v="0"/>
    <s v="610110"/>
    <s v="COVID-19 TASKFORCE-2020009"/>
    <s v="100050654"/>
    <s v=""/>
    <s v=""/>
    <s v="3000000226942587"/>
    <s v="0"/>
    <x v="7"/>
    <x v="392"/>
  </r>
  <r>
    <x v="6"/>
    <s v="C25_522001"/>
    <s v="S020000"/>
    <x v="6"/>
    <s v="4500668889"/>
    <s v=""/>
    <s v="2052232026"/>
    <s v="20"/>
    <d v="2020-06-15T00:00:00"/>
    <s v="51"/>
    <s v="Commandes d'achat"/>
    <x v="2"/>
    <s v="Réduction"/>
    <n v="-1452"/>
    <n v="0"/>
    <s v="610110"/>
    <s v="COVID-19 TASKFORCE-20200417-000011"/>
    <s v="500026461"/>
    <s v=""/>
    <s v=""/>
    <s v="3000000226943083"/>
    <s v="0"/>
    <x v="7"/>
    <x v="181"/>
  </r>
  <r>
    <x v="6"/>
    <s v="C25_522001"/>
    <s v="S020000"/>
    <x v="6"/>
    <s v="4500668889"/>
    <s v=""/>
    <s v="2052232026"/>
    <s v="20"/>
    <d v="2020-06-15T00:00:00"/>
    <s v="51"/>
    <s v="Commandes d'achat"/>
    <x v="5"/>
    <s v="Ajustement par pièce suivante"/>
    <n v="252"/>
    <n v="0"/>
    <s v="610110"/>
    <s v="COVID-19 TASKFORCE-20200417-000011"/>
    <s v="500026461"/>
    <s v=""/>
    <s v=""/>
    <s v="3000000226943083"/>
    <s v="0"/>
    <x v="7"/>
    <x v="181"/>
  </r>
  <r>
    <x v="6"/>
    <s v="C25_522001"/>
    <s v="S020000"/>
    <x v="6"/>
    <s v="4500668892"/>
    <s v=""/>
    <s v="2052232027"/>
    <s v="20"/>
    <d v="2020-06-15T00:00:00"/>
    <s v="51"/>
    <s v="Commandes d'achat"/>
    <x v="2"/>
    <s v="Réduction"/>
    <n v="-27225"/>
    <n v="0"/>
    <s v="610110"/>
    <s v="COVID-19 TASKFORCE-s/2004-03/0235"/>
    <s v="100050653"/>
    <s v=""/>
    <s v=""/>
    <s v="3000000226942763"/>
    <s v="0"/>
    <x v="7"/>
    <x v="182"/>
  </r>
  <r>
    <x v="6"/>
    <s v="C25_522001"/>
    <s v="S020000"/>
    <x v="6"/>
    <s v="4500668892"/>
    <s v=""/>
    <s v="2052232027"/>
    <s v="30"/>
    <d v="2020-06-15T00:00:00"/>
    <s v="51"/>
    <s v="Commandes d'achat"/>
    <x v="2"/>
    <s v="Réduction"/>
    <n v="-24659.8"/>
    <n v="0"/>
    <s v="610110"/>
    <s v="COVID-19 TASKFORCE-s/2005-01/0237"/>
    <s v="100050653"/>
    <s v=""/>
    <s v=""/>
    <s v="3000000226942655"/>
    <s v="0"/>
    <x v="7"/>
    <x v="339"/>
  </r>
  <r>
    <x v="6"/>
    <s v="C25_522001"/>
    <s v="S020000"/>
    <x v="6"/>
    <s v="4500668892"/>
    <s v=""/>
    <s v="2052232027"/>
    <s v="40"/>
    <d v="2020-06-15T00:00:00"/>
    <s v="51"/>
    <s v="Commandes d'achat"/>
    <x v="2"/>
    <s v="Réduction"/>
    <n v="-25410"/>
    <n v="0"/>
    <s v="610110"/>
    <s v="COVID-19 TASKFORCE-s/2004-04/0236"/>
    <s v="100050653"/>
    <s v=""/>
    <s v=""/>
    <s v="3000000226942658"/>
    <s v="0"/>
    <x v="7"/>
    <x v="393"/>
  </r>
  <r>
    <x v="6"/>
    <s v="C25_522001"/>
    <s v="S020000"/>
    <x v="6"/>
    <s v="4500668892"/>
    <s v=""/>
    <s v="2052232027"/>
    <s v="50"/>
    <d v="2020-06-15T00:00:00"/>
    <s v="51"/>
    <s v="Commandes d'achat"/>
    <x v="2"/>
    <s v="Réduction"/>
    <n v="-15460.78"/>
    <n v="0"/>
    <s v="610110"/>
    <s v="COVID-19 TASKFORCE-s/2005-02/0238"/>
    <s v="100050653"/>
    <s v=""/>
    <s v=""/>
    <s v="3000000226942623"/>
    <s v="0"/>
    <x v="7"/>
    <x v="394"/>
  </r>
  <r>
    <x v="6"/>
    <s v="C25_522001"/>
    <s v="S020000"/>
    <x v="6"/>
    <s v="4500670938"/>
    <s v=""/>
    <s v="2052232058"/>
    <s v="10"/>
    <d v="2020-06-15T00:00:00"/>
    <s v="51"/>
    <s v="Commandes d'achat"/>
    <x v="2"/>
    <s v="Réduction"/>
    <n v="-152979.82"/>
    <n v="0"/>
    <s v="616410"/>
    <s v="COVID-19- Herbruikbare schorten"/>
    <s v="100005097"/>
    <s v=""/>
    <s v=""/>
    <s v="3000000226950242"/>
    <s v="0"/>
    <x v="2"/>
    <x v="153"/>
  </r>
  <r>
    <x v="6"/>
    <s v="C25_522001"/>
    <s v="S020000"/>
    <x v="6"/>
    <s v="4500671695"/>
    <s v=""/>
    <s v="2052232090"/>
    <s v="10"/>
    <d v="2020-06-15T00:00:00"/>
    <s v="51"/>
    <s v="Commandes d'achat"/>
    <x v="2"/>
    <s v="Réduction"/>
    <n v="-10890"/>
    <n v="0"/>
    <s v="610110"/>
    <s v="COVID-19 TASKFORCE 2020094"/>
    <s v="100050764"/>
    <s v=""/>
    <s v=""/>
    <s v="3000000226942939"/>
    <s v="0"/>
    <x v="7"/>
    <x v="198"/>
  </r>
  <r>
    <x v="6"/>
    <s v="C25_522001"/>
    <s v="S020000"/>
    <x v="6"/>
    <s v="4500671695"/>
    <s v=""/>
    <s v="2052232090"/>
    <s v="20"/>
    <d v="2020-06-15T00:00:00"/>
    <s v="51"/>
    <s v="Commandes d'achat"/>
    <x v="2"/>
    <s v="Réduction"/>
    <n v="-12450.9"/>
    <n v="0"/>
    <s v="610110"/>
    <s v="COVID-19 TASKFORCE 2020095"/>
    <s v="100050764"/>
    <s v=""/>
    <s v=""/>
    <s v="3000000226942990"/>
    <s v="0"/>
    <x v="7"/>
    <x v="199"/>
  </r>
  <r>
    <x v="6"/>
    <s v="C25_522001"/>
    <s v="S020000"/>
    <x v="6"/>
    <s v="4500671695"/>
    <s v=""/>
    <s v="2052232090"/>
    <s v="30"/>
    <d v="2020-06-15T00:00:00"/>
    <s v="51"/>
    <s v="Commandes d'achat"/>
    <x v="2"/>
    <s v="Réduction"/>
    <n v="-21465.4"/>
    <n v="0"/>
    <s v="610110"/>
    <s v="COVID-19 TASKFORCE 2020129"/>
    <s v="100050764"/>
    <s v=""/>
    <s v=""/>
    <s v="3000000226942694"/>
    <s v="0"/>
    <x v="7"/>
    <x v="340"/>
  </r>
  <r>
    <x v="6"/>
    <s v="C25_522001"/>
    <s v="S020000"/>
    <x v="6"/>
    <s v="4500671695"/>
    <s v=""/>
    <s v="2052232090"/>
    <s v="40"/>
    <d v="2020-06-15T00:00:00"/>
    <s v="51"/>
    <s v="Commandes d'achat"/>
    <x v="2"/>
    <s v="Réduction"/>
    <n v="-13636.7"/>
    <n v="0"/>
    <s v="610110"/>
    <s v="COVID-19 TASKFORCE 2020103"/>
    <s v="100050764"/>
    <s v=""/>
    <s v=""/>
    <s v="3000000226942967"/>
    <s v="0"/>
    <x v="7"/>
    <x v="395"/>
  </r>
  <r>
    <x v="6"/>
    <s v="C25_522001"/>
    <s v="S020000"/>
    <x v="6"/>
    <s v="4500671695"/>
    <s v=""/>
    <s v="2052232090"/>
    <s v="50"/>
    <d v="2020-06-15T00:00:00"/>
    <s v="51"/>
    <s v="Commandes d'achat"/>
    <x v="2"/>
    <s v="Réduction"/>
    <n v="-9801"/>
    <n v="0"/>
    <s v="610110"/>
    <s v="COVID-19 TASKFORCE 2020104"/>
    <s v="100050764"/>
    <s v=""/>
    <s v=""/>
    <s v="3000000226942954"/>
    <s v="0"/>
    <x v="7"/>
    <x v="396"/>
  </r>
  <r>
    <x v="6"/>
    <s v="C25_522001"/>
    <s v="S020000"/>
    <x v="6"/>
    <s v="4500671695"/>
    <s v=""/>
    <s v="2052232090"/>
    <s v="60"/>
    <d v="2020-06-15T00:00:00"/>
    <s v="51"/>
    <s v="Commandes d'achat"/>
    <x v="2"/>
    <s v="Réduction"/>
    <n v="-9196"/>
    <n v="0"/>
    <s v="610110"/>
    <s v="COVID-19 TASKFORCE 2020141"/>
    <s v="100050764"/>
    <s v=""/>
    <s v=""/>
    <s v="3000000226942943"/>
    <s v="0"/>
    <x v="7"/>
    <x v="397"/>
  </r>
  <r>
    <x v="6"/>
    <s v="C25_522001"/>
    <s v="S020000"/>
    <x v="6"/>
    <s v="4500671696"/>
    <s v=""/>
    <s v="2052232091"/>
    <s v="10"/>
    <d v="2020-06-15T00:00:00"/>
    <s v="51"/>
    <s v="Commandes d'achat"/>
    <x v="2"/>
    <s v="Réduction"/>
    <n v="-21780"/>
    <n v="0"/>
    <s v="610110"/>
    <s v="COVID-19 TASKFORCE -112020"/>
    <s v="100005516"/>
    <s v=""/>
    <s v=""/>
    <s v="3000000226942508"/>
    <s v="0"/>
    <x v="7"/>
    <x v="200"/>
  </r>
  <r>
    <x v="6"/>
    <s v="C25_522001"/>
    <s v="S020000"/>
    <x v="6"/>
    <s v="4500671696"/>
    <s v=""/>
    <s v="2052232091"/>
    <s v="20"/>
    <d v="2020-06-15T00:00:00"/>
    <s v="51"/>
    <s v="Commandes d'achat"/>
    <x v="2"/>
    <s v="Réduction"/>
    <n v="-15567.35"/>
    <n v="0"/>
    <s v="610110"/>
    <s v="COVID-19 TASKFORCE -112022"/>
    <s v="100005516"/>
    <s v=""/>
    <s v=""/>
    <s v="3000000226942550"/>
    <s v="0"/>
    <x v="7"/>
    <x v="341"/>
  </r>
  <r>
    <x v="6"/>
    <s v="C25_522001"/>
    <s v="S020000"/>
    <x v="6"/>
    <s v="4500671696"/>
    <s v=""/>
    <s v="2052232091"/>
    <s v="30"/>
    <d v="2020-06-15T00:00:00"/>
    <s v="51"/>
    <s v="Commandes d'achat"/>
    <x v="2"/>
    <s v="Réduction"/>
    <n v="-20731.5"/>
    <n v="0"/>
    <s v="610110"/>
    <s v="COVID-19 TASKFORCE -112021"/>
    <s v="100005516"/>
    <s v=""/>
    <s v=""/>
    <s v="3000000226941786"/>
    <s v="0"/>
    <x v="7"/>
    <x v="398"/>
  </r>
  <r>
    <x v="6"/>
    <s v="C25_522001"/>
    <s v="S020000"/>
    <x v="6"/>
    <s v="4500671696"/>
    <s v=""/>
    <s v="2052232091"/>
    <s v="40"/>
    <d v="2020-06-15T00:00:00"/>
    <s v="51"/>
    <s v="Commandes d'achat"/>
    <x v="2"/>
    <s v="Réduction"/>
    <n v="-11313.5"/>
    <n v="0"/>
    <s v="610110"/>
    <s v="COVID-19 TASKFORCE -112023"/>
    <s v="100005516"/>
    <s v=""/>
    <s v=""/>
    <s v="3000000226942537"/>
    <s v="0"/>
    <x v="7"/>
    <x v="399"/>
  </r>
  <r>
    <x v="6"/>
    <s v="C25_522001"/>
    <s v="S020000"/>
    <x v="6"/>
    <s v="4500671698"/>
    <s v=""/>
    <s v="2052232092"/>
    <s v="10"/>
    <d v="2020-06-15T00:00:00"/>
    <s v="51"/>
    <s v="Commandes d'achat"/>
    <x v="2"/>
    <s v="Réduction"/>
    <n v="-3267"/>
    <n v="0"/>
    <s v="610110"/>
    <s v="COVID-19 TASKFORCE-F2000001"/>
    <s v="400191994"/>
    <s v=""/>
    <s v=""/>
    <s v="3000000226942949"/>
    <s v="0"/>
    <x v="7"/>
    <x v="201"/>
  </r>
  <r>
    <x v="6"/>
    <s v="C25_522001"/>
    <s v="S020000"/>
    <x v="6"/>
    <s v="4500671698"/>
    <s v=""/>
    <s v="2052232092"/>
    <s v="20"/>
    <d v="2020-06-15T00:00:00"/>
    <s v="51"/>
    <s v="Commandes d'achat"/>
    <x v="2"/>
    <s v="Réduction"/>
    <n v="-16335"/>
    <n v="0"/>
    <s v="610110"/>
    <s v="COVID-19 TASKFORCE-F2000003"/>
    <s v="400191994"/>
    <s v=""/>
    <s v=""/>
    <s v="3000000226942999"/>
    <s v="0"/>
    <x v="7"/>
    <x v="202"/>
  </r>
  <r>
    <x v="6"/>
    <s v="C25_522001"/>
    <s v="S020000"/>
    <x v="6"/>
    <s v="4500671698"/>
    <s v=""/>
    <s v="2052232092"/>
    <s v="30"/>
    <d v="2020-06-15T00:00:00"/>
    <s v="51"/>
    <s v="Commandes d'achat"/>
    <x v="2"/>
    <s v="Réduction"/>
    <n v="-10890"/>
    <n v="0"/>
    <s v="610110"/>
    <s v="COVID-19 TASKFORCE-F2000005"/>
    <s v="400191994"/>
    <s v=""/>
    <s v=""/>
    <s v="3000000226942909"/>
    <s v="0"/>
    <x v="7"/>
    <x v="342"/>
  </r>
  <r>
    <x v="6"/>
    <s v="C25_522001"/>
    <s v="S020000"/>
    <x v="6"/>
    <s v="4500671698"/>
    <s v=""/>
    <s v="2052232092"/>
    <s v="40"/>
    <d v="2020-06-15T00:00:00"/>
    <s v="51"/>
    <s v="Commandes d'achat"/>
    <x v="2"/>
    <s v="Réduction"/>
    <n v="-14157"/>
    <n v="0"/>
    <s v="610110"/>
    <s v="COVID-19 TASKFORCE-F2000004"/>
    <s v="400191994"/>
    <s v=""/>
    <s v=""/>
    <s v="3000000226942996"/>
    <s v="0"/>
    <x v="7"/>
    <x v="400"/>
  </r>
  <r>
    <x v="6"/>
    <s v="C25_522001"/>
    <s v="S020000"/>
    <x v="6"/>
    <s v="4500671701"/>
    <s v=""/>
    <s v="2052232094"/>
    <s v="10"/>
    <d v="2020-06-15T00:00:00"/>
    <s v="51"/>
    <s v="Commandes d'achat"/>
    <x v="2"/>
    <s v="Réduction"/>
    <n v="-4356"/>
    <n v="0"/>
    <s v="610110"/>
    <s v="COVID-19 TASKFORCE-20216"/>
    <s v="100050768"/>
    <s v=""/>
    <s v=""/>
    <s v="3000000226942946"/>
    <s v="0"/>
    <x v="7"/>
    <x v="204"/>
  </r>
  <r>
    <x v="6"/>
    <s v="C25_522001"/>
    <s v="S020000"/>
    <x v="6"/>
    <s v="4500671701"/>
    <s v=""/>
    <s v="2052232094"/>
    <s v="20"/>
    <d v="2020-06-15T00:00:00"/>
    <s v="51"/>
    <s v="Commandes d'achat"/>
    <x v="2"/>
    <s v="Réduction"/>
    <n v="-15391.2"/>
    <n v="0"/>
    <s v="610110"/>
    <s v="COVID-19 TASKFORCE-20233"/>
    <s v="100050768"/>
    <s v=""/>
    <s v=""/>
    <s v="3000000226942957"/>
    <s v="0"/>
    <x v="7"/>
    <x v="343"/>
  </r>
  <r>
    <x v="6"/>
    <s v="C25_522001"/>
    <s v="S020000"/>
    <x v="6"/>
    <s v="4500671701"/>
    <s v=""/>
    <s v="2052232094"/>
    <s v="30"/>
    <d v="2020-06-15T00:00:00"/>
    <s v="51"/>
    <s v="Commandes d'achat"/>
    <x v="2"/>
    <s v="Réduction"/>
    <n v="-21780"/>
    <n v="0"/>
    <s v="610110"/>
    <s v="COVID-19 TASKFORCE-20227"/>
    <s v="100050768"/>
    <s v=""/>
    <s v=""/>
    <s v="3000000226943002"/>
    <s v="0"/>
    <x v="7"/>
    <x v="401"/>
  </r>
  <r>
    <x v="6"/>
    <s v="C25_522001"/>
    <s v="S020000"/>
    <x v="6"/>
    <s v="4500671701"/>
    <s v=""/>
    <s v="2052232094"/>
    <s v="40"/>
    <d v="2020-06-15T00:00:00"/>
    <s v="51"/>
    <s v="Commandes d'achat"/>
    <x v="2"/>
    <s v="Réduction"/>
    <n v="-8966.1"/>
    <n v="0"/>
    <s v="610110"/>
    <s v="COVID-19 TASKFORCE-20237"/>
    <s v="100050768"/>
    <s v=""/>
    <s v=""/>
    <s v="3000000226943005"/>
    <s v="0"/>
    <x v="7"/>
    <x v="402"/>
  </r>
  <r>
    <x v="6"/>
    <s v="C25_522001"/>
    <s v="S020000"/>
    <x v="6"/>
    <s v="4500672044"/>
    <s v=""/>
    <s v="2052232103"/>
    <s v="10"/>
    <d v="2020-06-15T00:00:00"/>
    <s v="51"/>
    <s v="Commandes d'achat"/>
    <x v="2"/>
    <s v="Réduction"/>
    <n v="-242529.86"/>
    <n v="0"/>
    <s v="616410"/>
    <s v="COVID-19-Rocuronium bromide"/>
    <s v="200008188"/>
    <s v=""/>
    <s v=""/>
    <s v="3000000226952462"/>
    <s v="0"/>
    <x v="5"/>
    <x v="216"/>
  </r>
  <r>
    <x v="6"/>
    <s v="C25_522001"/>
    <s v="S020000"/>
    <x v="6"/>
    <s v="4500674068"/>
    <s v=""/>
    <s v="2052232177"/>
    <s v="10"/>
    <d v="2020-06-15T00:00:00"/>
    <s v="51"/>
    <s v="Commandes d'achat"/>
    <x v="2"/>
    <s v="Réduction"/>
    <n v="-76623.75"/>
    <n v="0"/>
    <s v="616410"/>
    <s v="COVID-19-Blood gas syringe"/>
    <s v="100001542"/>
    <s v=""/>
    <s v=""/>
    <s v="3000000226944226"/>
    <s v="0"/>
    <x v="6"/>
    <x v="303"/>
  </r>
  <r>
    <x v="6"/>
    <s v="C25_522001"/>
    <s v="S020000"/>
    <x v="6"/>
    <s v="4500674626"/>
    <s v=""/>
    <s v="2052232188"/>
    <s v="10"/>
    <d v="2020-06-15T00:00:00"/>
    <s v="51"/>
    <s v="Commandes d'achat"/>
    <x v="2"/>
    <s v="Réduction"/>
    <n v="-6050"/>
    <n v="0"/>
    <s v="616410"/>
    <s v="COVID-19-masks + disposable resuscit"/>
    <s v="100048606"/>
    <s v=""/>
    <s v=""/>
    <s v="3000000226945012"/>
    <s v="0"/>
    <x v="6"/>
    <x v="317"/>
  </r>
  <r>
    <x v="6"/>
    <s v="C25_522001"/>
    <s v="S020000"/>
    <x v="6"/>
    <s v="4500674633"/>
    <s v=""/>
    <s v="2052232191"/>
    <s v="10"/>
    <d v="2020-06-15T00:00:00"/>
    <s v="51"/>
    <s v="Commandes d'achat"/>
    <x v="2"/>
    <s v="Réduction"/>
    <n v="-7521.66"/>
    <n v="0"/>
    <s v="616410"/>
    <s v="COVID-19-Tracheo filters"/>
    <s v="100000274"/>
    <s v=""/>
    <s v=""/>
    <s v="3000000226930508"/>
    <s v="0"/>
    <x v="6"/>
    <x v="320"/>
  </r>
  <r>
    <x v="6"/>
    <s v="C25_522001"/>
    <s v="S020000"/>
    <x v="6"/>
    <s v="4500676436"/>
    <s v=""/>
    <s v="2052232204"/>
    <s v="20"/>
    <d v="2020-06-15T00:00:00"/>
    <s v="51"/>
    <s v="Commandes d'achat"/>
    <x v="0"/>
    <s v="Original"/>
    <n v="545.5"/>
    <n v="0"/>
    <s v="613310"/>
    <s v="COVID-19-schorten transport"/>
    <s v="100020816"/>
    <s v=""/>
    <s v=""/>
    <s v="3000000226922980"/>
    <s v="0"/>
    <x v="2"/>
    <x v="404"/>
  </r>
  <r>
    <x v="6"/>
    <s v="C25_522001"/>
    <s v="S020000"/>
    <x v="6"/>
    <s v="4500676436"/>
    <s v=""/>
    <s v="2052232204"/>
    <s v="20"/>
    <d v="2020-06-15T00:00:00"/>
    <s v="51"/>
    <s v="Commandes d'achat"/>
    <x v="1"/>
    <s v="Modification"/>
    <n v="-1"/>
    <n v="0"/>
    <s v="613310"/>
    <s v="COVID-19-schorten transport"/>
    <s v="100020816"/>
    <s v=""/>
    <s v=""/>
    <s v="3000000226948696"/>
    <s v="0"/>
    <x v="2"/>
    <x v="404"/>
  </r>
  <r>
    <x v="6"/>
    <s v="C25_522001"/>
    <s v="S020000"/>
    <x v="6"/>
    <s v="4500677215"/>
    <s v=""/>
    <s v="2052232209"/>
    <s v="10"/>
    <d v="2020-06-15T00:00:00"/>
    <s v="51"/>
    <s v="Commandes d'achat"/>
    <x v="2"/>
    <s v="Réduction"/>
    <n v="-65292.08"/>
    <n v="0"/>
    <s v="616410"/>
    <s v="COVID-19-prod. Medium/afvullen swabtubes"/>
    <s v="100050676"/>
    <s v=""/>
    <s v=""/>
    <s v="3000000226925141"/>
    <s v="0"/>
    <x v="3"/>
    <x v="370"/>
  </r>
  <r>
    <x v="6"/>
    <s v="C25_522001"/>
    <s v="S020000"/>
    <x v="6"/>
    <s v="4500677345"/>
    <s v=""/>
    <s v="2052232213"/>
    <s v="10"/>
    <d v="2020-06-15T00:00:00"/>
    <s v="51"/>
    <s v="Commandes d'achat"/>
    <x v="2"/>
    <s v="Réduction"/>
    <n v="-8793347.4900000002"/>
    <n v="0"/>
    <s v="616410"/>
    <s v="COVID-19-beschermschorten aprons"/>
    <s v="500026476"/>
    <s v=""/>
    <s v=""/>
    <s v="3000000226950361"/>
    <s v="0"/>
    <x v="2"/>
    <x v="373"/>
  </r>
  <r>
    <x v="6"/>
    <s v="C25_522001"/>
    <s v="S020000"/>
    <x v="6"/>
    <s v="4500677345"/>
    <s v=""/>
    <s v="2052232213"/>
    <s v="10"/>
    <d v="2020-06-15T00:00:00"/>
    <s v="51"/>
    <s v="Commandes d'achat"/>
    <x v="5"/>
    <s v="Ajustement par pièce suivante"/>
    <n v="-42208.07"/>
    <n v="0"/>
    <s v="616410"/>
    <s v="COVID-19-beschermschorten aprons"/>
    <s v="500026476"/>
    <s v=""/>
    <s v=""/>
    <s v="3000000226950361"/>
    <s v="0"/>
    <x v="2"/>
    <x v="373"/>
  </r>
  <r>
    <x v="6"/>
    <s v="C25_522001"/>
    <s v="S020000"/>
    <x v="6"/>
    <s v="4500677447"/>
    <s v=""/>
    <s v="2052232214"/>
    <s v="10"/>
    <d v="2020-06-15T00:00:00"/>
    <s v="51"/>
    <s v="Commandes d'achat"/>
    <x v="2"/>
    <s v="Réduction"/>
    <n v="-5203"/>
    <n v="0"/>
    <s v="616410"/>
    <s v="COVID-19-amela antigen test"/>
    <s v="200008266"/>
    <s v=""/>
    <s v=""/>
    <s v="3000000226924886"/>
    <s v="0"/>
    <x v="3"/>
    <x v="374"/>
  </r>
  <r>
    <x v="6"/>
    <s v="C25_522001"/>
    <s v="S020000"/>
    <x v="6"/>
    <s v="4500677973"/>
    <s v=""/>
    <s v="2052232148"/>
    <s v="10"/>
    <d v="2020-06-15T00:00:00"/>
    <s v="51"/>
    <s v="Commandes d'achat"/>
    <x v="2"/>
    <s v="Réduction"/>
    <n v="-99137.88"/>
    <n v="0"/>
    <s v="613310"/>
    <s v="COVID-19-Medical Masks vervoer mei"/>
    <s v="100050937"/>
    <s v=""/>
    <s v=""/>
    <s v="3000000226959496"/>
    <s v="0"/>
    <x v="2"/>
    <x v="379"/>
  </r>
  <r>
    <x v="6"/>
    <s v="C25_522001"/>
    <s v="S020000"/>
    <x v="6"/>
    <s v="4500677973"/>
    <s v=""/>
    <s v="2052232148"/>
    <s v="10"/>
    <d v="2020-06-15T00:00:00"/>
    <s v="51"/>
    <s v="Commandes d'achat"/>
    <x v="2"/>
    <s v="Réduction"/>
    <n v="-96937.88"/>
    <n v="0"/>
    <s v="613310"/>
    <s v="COVID-19-Medical Masks vervoer mei"/>
    <s v="100050937"/>
    <s v=""/>
    <s v=""/>
    <s v="3000000226959333"/>
    <s v="0"/>
    <x v="2"/>
    <x v="379"/>
  </r>
  <r>
    <x v="6"/>
    <s v="C25_522001"/>
    <s v="S020000"/>
    <x v="6"/>
    <s v="4500678119"/>
    <s v=""/>
    <s v="2052232216"/>
    <s v="10"/>
    <d v="2020-06-15T00:00:00"/>
    <s v="51"/>
    <s v="Commandes d'achat"/>
    <x v="2"/>
    <s v="Réduction"/>
    <n v="-45460.39"/>
    <n v="0"/>
    <s v="613310"/>
    <s v="COVID-19-luchtvracht en transport PPE"/>
    <s v="100009537"/>
    <s v=""/>
    <s v=""/>
    <s v="3000000226956871"/>
    <s v="0"/>
    <x v="0"/>
    <x v="382"/>
  </r>
  <r>
    <x v="6"/>
    <s v="C25_522001"/>
    <s v="S020000"/>
    <x v="6"/>
    <s v="4500678119"/>
    <s v=""/>
    <s v="2052232216"/>
    <s v="10"/>
    <d v="2020-06-15T00:00:00"/>
    <s v="51"/>
    <s v="Commandes d'achat"/>
    <x v="2"/>
    <s v="Réduction"/>
    <n v="-24138.95"/>
    <n v="0"/>
    <s v="613310"/>
    <s v="COVID-19-luchtvracht en transport PPE"/>
    <s v="100009537"/>
    <s v=""/>
    <s v=""/>
    <s v="3000000226956921"/>
    <s v="0"/>
    <x v="0"/>
    <x v="382"/>
  </r>
  <r>
    <x v="6"/>
    <s v="C25_522001"/>
    <s v="S020000"/>
    <x v="6"/>
    <s v="4500678119"/>
    <s v=""/>
    <s v="2052232216"/>
    <s v="10"/>
    <d v="2020-06-15T00:00:00"/>
    <s v="51"/>
    <s v="Commandes d'achat"/>
    <x v="2"/>
    <s v="Réduction"/>
    <n v="-31949.11"/>
    <n v="0"/>
    <s v="613310"/>
    <s v="COVID-19-luchtvracht en transport PPE"/>
    <s v="100009537"/>
    <s v=""/>
    <s v=""/>
    <s v="3000000226957021"/>
    <s v="0"/>
    <x v="0"/>
    <x v="382"/>
  </r>
  <r>
    <x v="6"/>
    <s v="C25_522001"/>
    <s v="S020000"/>
    <x v="6"/>
    <s v="4500678119"/>
    <s v=""/>
    <s v="2052232216"/>
    <s v="10"/>
    <d v="2020-06-15T00:00:00"/>
    <s v="51"/>
    <s v="Commandes d'achat"/>
    <x v="2"/>
    <s v="Réduction"/>
    <n v="-21448.25"/>
    <n v="0"/>
    <s v="613310"/>
    <s v="COVID-19-luchtvracht en transport PPE"/>
    <s v="100009537"/>
    <s v=""/>
    <s v=""/>
    <s v="3000000226956484"/>
    <s v="0"/>
    <x v="0"/>
    <x v="382"/>
  </r>
  <r>
    <x v="6"/>
    <s v="C25_522001"/>
    <s v="S020000"/>
    <x v="6"/>
    <s v="4500678119"/>
    <s v=""/>
    <s v="2052232216"/>
    <s v="10"/>
    <d v="2020-06-15T00:00:00"/>
    <s v="51"/>
    <s v="Commandes d'achat"/>
    <x v="2"/>
    <s v="Réduction"/>
    <n v="-4569.2299999999996"/>
    <n v="0"/>
    <s v="613310"/>
    <s v="COVID-19-luchtvracht en transport PPE"/>
    <s v="100009537"/>
    <s v=""/>
    <s v=""/>
    <s v="3000000226956982"/>
    <s v="0"/>
    <x v="0"/>
    <x v="382"/>
  </r>
  <r>
    <x v="6"/>
    <s v="C25_522001"/>
    <s v="S020000"/>
    <x v="6"/>
    <s v="4500678119"/>
    <s v=""/>
    <s v="2052232216"/>
    <s v="10"/>
    <d v="2020-06-15T00:00:00"/>
    <s v="51"/>
    <s v="Commandes d'achat"/>
    <x v="2"/>
    <s v="Réduction"/>
    <n v="-84939.38"/>
    <n v="0"/>
    <s v="613310"/>
    <s v="COVID-19-luchtvracht en transport PPE"/>
    <s v="100009537"/>
    <s v=""/>
    <s v=""/>
    <s v="3000000226952299"/>
    <s v="0"/>
    <x v="0"/>
    <x v="382"/>
  </r>
  <r>
    <x v="6"/>
    <s v="C25_522001"/>
    <s v="S020000"/>
    <x v="6"/>
    <s v="4500678119"/>
    <s v=""/>
    <s v="2052232216"/>
    <s v="10"/>
    <d v="2020-06-15T00:00:00"/>
    <s v="51"/>
    <s v="Commandes d'achat"/>
    <x v="2"/>
    <s v="Réduction"/>
    <n v="-464.88"/>
    <n v="0"/>
    <s v="613310"/>
    <s v="COVID-19-luchtvracht en transport PPE"/>
    <s v="100009537"/>
    <s v=""/>
    <s v=""/>
    <s v="3000000226952383"/>
    <s v="0"/>
    <x v="0"/>
    <x v="382"/>
  </r>
  <r>
    <x v="6"/>
    <s v="C25_522001"/>
    <s v="S020000"/>
    <x v="6"/>
    <s v="4500678119"/>
    <s v=""/>
    <s v="2052232216"/>
    <s v="10"/>
    <d v="2020-06-15T00:00:00"/>
    <s v="51"/>
    <s v="Commandes d'achat"/>
    <x v="2"/>
    <s v="Réduction"/>
    <n v="-68153.95"/>
    <n v="0"/>
    <s v="613310"/>
    <s v="COVID-19-luchtvracht en transport PPE"/>
    <s v="100009537"/>
    <s v=""/>
    <s v=""/>
    <s v="3000000226952929"/>
    <s v="0"/>
    <x v="0"/>
    <x v="382"/>
  </r>
  <r>
    <x v="6"/>
    <s v="C25_522001"/>
    <s v="S020000"/>
    <x v="6"/>
    <s v="4500678119"/>
    <s v=""/>
    <s v="2052232216"/>
    <s v="10"/>
    <d v="2020-06-15T00:00:00"/>
    <s v="51"/>
    <s v="Commandes d'achat"/>
    <x v="2"/>
    <s v="Réduction"/>
    <n v="49803"/>
    <n v="0"/>
    <s v="613310"/>
    <s v="COVID-19-luchtvracht en transport PPE"/>
    <s v="100009537"/>
    <s v=""/>
    <s v=""/>
    <s v="3000000226953112"/>
    <s v="0"/>
    <x v="0"/>
    <x v="382"/>
  </r>
  <r>
    <x v="6"/>
    <s v="C25_522001"/>
    <s v="S020000"/>
    <x v="6"/>
    <s v="4500678119"/>
    <s v=""/>
    <s v="2052232216"/>
    <s v="10"/>
    <d v="2020-06-15T00:00:00"/>
    <s v="51"/>
    <s v="Commandes d'achat"/>
    <x v="2"/>
    <s v="Réduction"/>
    <n v="-106182.18"/>
    <n v="0"/>
    <s v="613310"/>
    <s v="COVID-19-luchtvracht en transport PPE"/>
    <s v="100009537"/>
    <s v=""/>
    <s v=""/>
    <s v="3000000226953124"/>
    <s v="0"/>
    <x v="0"/>
    <x v="382"/>
  </r>
  <r>
    <x v="6"/>
    <s v="C25_522001"/>
    <s v="S020000"/>
    <x v="6"/>
    <s v="4500678119"/>
    <s v=""/>
    <s v="2052232216"/>
    <s v="10"/>
    <d v="2020-06-15T00:00:00"/>
    <s v="51"/>
    <s v="Commandes d'achat"/>
    <x v="2"/>
    <s v="Réduction"/>
    <n v="84278.85"/>
    <n v="0"/>
    <s v="613310"/>
    <s v="COVID-19-luchtvracht en transport PPE"/>
    <s v="100009537"/>
    <s v=""/>
    <s v=""/>
    <s v="3000000226953099"/>
    <s v="0"/>
    <x v="0"/>
    <x v="382"/>
  </r>
  <r>
    <x v="6"/>
    <s v="C25_522001"/>
    <s v="S020000"/>
    <x v="6"/>
    <s v="4500678119"/>
    <s v=""/>
    <s v="2052232216"/>
    <s v="10"/>
    <d v="2020-06-15T00:00:00"/>
    <s v="51"/>
    <s v="Commandes d'achat"/>
    <x v="2"/>
    <s v="Réduction"/>
    <n v="-152865.16"/>
    <n v="0"/>
    <s v="613310"/>
    <s v="COVID-19-luchtvracht en transport PPE"/>
    <s v="100009537"/>
    <s v=""/>
    <s v=""/>
    <s v="3000000226953142"/>
    <s v="0"/>
    <x v="0"/>
    <x v="382"/>
  </r>
  <r>
    <x v="6"/>
    <s v="C25_522001"/>
    <s v="S020000"/>
    <x v="6"/>
    <s v="4500678119"/>
    <s v=""/>
    <s v="2052232216"/>
    <s v="10"/>
    <d v="2020-06-15T00:00:00"/>
    <s v="51"/>
    <s v="Commandes d'achat"/>
    <x v="2"/>
    <s v="Réduction"/>
    <n v="-42140.38"/>
    <n v="0"/>
    <s v="613310"/>
    <s v="COVID-19-luchtvracht en transport PPE"/>
    <s v="100009537"/>
    <s v=""/>
    <s v=""/>
    <s v="3000000226955421"/>
    <s v="0"/>
    <x v="0"/>
    <x v="382"/>
  </r>
  <r>
    <x v="6"/>
    <s v="C25_522001"/>
    <s v="S020000"/>
    <x v="6"/>
    <s v="4500678119"/>
    <s v=""/>
    <s v="2052232216"/>
    <s v="10"/>
    <d v="2020-06-15T00:00:00"/>
    <s v="51"/>
    <s v="Commandes d'achat"/>
    <x v="2"/>
    <s v="Réduction"/>
    <n v="-14528.67"/>
    <n v="0"/>
    <s v="613310"/>
    <s v="COVID-19-luchtvracht en transport PPE"/>
    <s v="100009537"/>
    <s v=""/>
    <s v=""/>
    <s v="3000000226955461"/>
    <s v="0"/>
    <x v="0"/>
    <x v="382"/>
  </r>
  <r>
    <x v="6"/>
    <s v="C25_522001"/>
    <s v="S020000"/>
    <x v="6"/>
    <s v="4500678119"/>
    <s v=""/>
    <s v="2052232216"/>
    <s v="10"/>
    <d v="2020-06-15T00:00:00"/>
    <s v="51"/>
    <s v="Commandes d'achat"/>
    <x v="2"/>
    <s v="Réduction"/>
    <n v="-20535.419999999998"/>
    <n v="0"/>
    <s v="613310"/>
    <s v="COVID-19-luchtvracht en transport PPE"/>
    <s v="100009537"/>
    <s v=""/>
    <s v=""/>
    <s v="3000000226955593"/>
    <s v="0"/>
    <x v="0"/>
    <x v="382"/>
  </r>
  <r>
    <x v="6"/>
    <s v="C25_522001"/>
    <s v="S020000"/>
    <x v="6"/>
    <s v="4500678119"/>
    <s v=""/>
    <s v="2052232216"/>
    <s v="10"/>
    <d v="2020-06-15T00:00:00"/>
    <s v="51"/>
    <s v="Commandes d'achat"/>
    <x v="2"/>
    <s v="Réduction"/>
    <n v="-18814.189999999999"/>
    <n v="0"/>
    <s v="613310"/>
    <s v="COVID-19-luchtvracht en transport PPE"/>
    <s v="100009537"/>
    <s v=""/>
    <s v=""/>
    <s v="3000000226955467"/>
    <s v="0"/>
    <x v="0"/>
    <x v="382"/>
  </r>
  <r>
    <x v="6"/>
    <s v="C25_522001"/>
    <s v="S020000"/>
    <x v="6"/>
    <s v="4500678119"/>
    <s v=""/>
    <s v="2052232216"/>
    <s v="10"/>
    <d v="2020-06-15T00:00:00"/>
    <s v="51"/>
    <s v="Commandes d'achat"/>
    <x v="2"/>
    <s v="Réduction"/>
    <n v="-21454.560000000001"/>
    <n v="0"/>
    <s v="613310"/>
    <s v="COVID-19-luchtvracht en transport PPE"/>
    <s v="100009537"/>
    <s v=""/>
    <s v=""/>
    <s v="3000000226956707"/>
    <s v="0"/>
    <x v="0"/>
    <x v="382"/>
  </r>
  <r>
    <x v="6"/>
    <s v="C25_522001"/>
    <s v="S020000"/>
    <x v="6"/>
    <s v="4500678119"/>
    <s v=""/>
    <s v="2052232216"/>
    <s v="10"/>
    <d v="2020-06-15T00:00:00"/>
    <s v="51"/>
    <s v="Commandes d'achat"/>
    <x v="2"/>
    <s v="Réduction"/>
    <n v="-36306.43"/>
    <n v="0"/>
    <s v="613310"/>
    <s v="COVID-19-luchtvracht en transport PPE"/>
    <s v="100009537"/>
    <s v=""/>
    <s v=""/>
    <s v="3000000226956559"/>
    <s v="0"/>
    <x v="0"/>
    <x v="382"/>
  </r>
  <r>
    <x v="6"/>
    <s v="C25_522001"/>
    <s v="S020000"/>
    <x v="6"/>
    <s v="4500678119"/>
    <s v=""/>
    <s v="2052232216"/>
    <s v="10"/>
    <d v="2020-06-15T00:00:00"/>
    <s v="51"/>
    <s v="Commandes d'achat"/>
    <x v="2"/>
    <s v="Réduction"/>
    <n v="-13689.51"/>
    <n v="0"/>
    <s v="613310"/>
    <s v="COVID-19-luchtvracht en transport PPE"/>
    <s v="100009537"/>
    <s v=""/>
    <s v=""/>
    <s v="3000000226956822"/>
    <s v="0"/>
    <x v="0"/>
    <x v="382"/>
  </r>
  <r>
    <x v="6"/>
    <s v="C25_522001"/>
    <s v="S020000"/>
    <x v="6"/>
    <s v="4500678119"/>
    <s v=""/>
    <s v="2052232216"/>
    <s v="10"/>
    <d v="2020-06-15T00:00:00"/>
    <s v="51"/>
    <s v="Commandes d'achat"/>
    <x v="2"/>
    <s v="Réduction"/>
    <n v="-41977.8"/>
    <n v="0"/>
    <s v="613310"/>
    <s v="COVID-19-luchtvracht en transport PPE"/>
    <s v="100009537"/>
    <s v=""/>
    <s v=""/>
    <s v="3000000226956811"/>
    <s v="0"/>
    <x v="0"/>
    <x v="382"/>
  </r>
  <r>
    <x v="6"/>
    <s v="C25_522001"/>
    <s v="S020000"/>
    <x v="6"/>
    <s v="4500678119"/>
    <s v=""/>
    <s v="2052232216"/>
    <s v="10"/>
    <d v="2020-06-15T00:00:00"/>
    <s v="51"/>
    <s v="Commandes d'achat"/>
    <x v="2"/>
    <s v="Réduction"/>
    <n v="-37222.519999999997"/>
    <n v="0"/>
    <s v="613310"/>
    <s v="COVID-19-luchtvracht en transport PPE"/>
    <s v="100009537"/>
    <s v=""/>
    <s v=""/>
    <s v="3000000226956825"/>
    <s v="0"/>
    <x v="0"/>
    <x v="382"/>
  </r>
  <r>
    <x v="6"/>
    <s v="C25_522001"/>
    <s v="S020000"/>
    <x v="6"/>
    <s v="4500678119"/>
    <s v=""/>
    <s v="2052232216"/>
    <s v="10"/>
    <d v="2020-06-15T00:00:00"/>
    <s v="51"/>
    <s v="Commandes d'achat"/>
    <x v="2"/>
    <s v="Réduction"/>
    <n v="-42015.07"/>
    <n v="0"/>
    <s v="613310"/>
    <s v="COVID-19-luchtvracht en transport PPE"/>
    <s v="100009537"/>
    <s v=""/>
    <s v=""/>
    <s v="3000000226956900"/>
    <s v="0"/>
    <x v="0"/>
    <x v="382"/>
  </r>
  <r>
    <x v="6"/>
    <s v="C25_522001"/>
    <s v="S020000"/>
    <x v="6"/>
    <s v="4500678119"/>
    <s v=""/>
    <s v="2052232216"/>
    <s v="10"/>
    <d v="2020-06-15T00:00:00"/>
    <s v="51"/>
    <s v="Commandes d'achat"/>
    <x v="2"/>
    <s v="Réduction"/>
    <n v="-43437.72"/>
    <n v="0"/>
    <s v="613310"/>
    <s v="COVID-19-luchtvracht en transport PPE"/>
    <s v="100009537"/>
    <s v=""/>
    <s v=""/>
    <s v="3000000226956081"/>
    <s v="0"/>
    <x v="0"/>
    <x v="382"/>
  </r>
  <r>
    <x v="6"/>
    <s v="C25_522001"/>
    <s v="S020000"/>
    <x v="6"/>
    <s v="4500678119"/>
    <s v=""/>
    <s v="2052232216"/>
    <s v="10"/>
    <d v="2020-06-15T00:00:00"/>
    <s v="51"/>
    <s v="Commandes d'achat"/>
    <x v="2"/>
    <s v="Réduction"/>
    <n v="-29074.880000000001"/>
    <n v="0"/>
    <s v="613310"/>
    <s v="COVID-19-luchtvracht en transport PPE"/>
    <s v="100009537"/>
    <s v=""/>
    <s v=""/>
    <s v="3000000226956766"/>
    <s v="0"/>
    <x v="0"/>
    <x v="382"/>
  </r>
  <r>
    <x v="6"/>
    <s v="C25_522001"/>
    <s v="S020000"/>
    <x v="6"/>
    <s v="4500678119"/>
    <s v=""/>
    <s v="2052232216"/>
    <s v="10"/>
    <d v="2020-06-15T00:00:00"/>
    <s v="51"/>
    <s v="Commandes d'achat"/>
    <x v="2"/>
    <s v="Réduction"/>
    <n v="-45912.23"/>
    <n v="0"/>
    <s v="613310"/>
    <s v="COVID-19-luchtvracht en transport PPE"/>
    <s v="100009537"/>
    <s v=""/>
    <s v=""/>
    <s v="3000000226958880"/>
    <s v="0"/>
    <x v="0"/>
    <x v="382"/>
  </r>
  <r>
    <x v="6"/>
    <s v="C25_522001"/>
    <s v="S020000"/>
    <x v="6"/>
    <s v="4500678119"/>
    <s v=""/>
    <s v="2052232216"/>
    <s v="10"/>
    <d v="2020-06-15T00:00:00"/>
    <s v="51"/>
    <s v="Commandes d'achat"/>
    <x v="2"/>
    <s v="Réduction"/>
    <n v="-55212.38"/>
    <n v="0"/>
    <s v="613310"/>
    <s v="COVID-19-luchtvracht en transport PPE"/>
    <s v="100009537"/>
    <s v=""/>
    <s v=""/>
    <s v="3000000226958883"/>
    <s v="0"/>
    <x v="0"/>
    <x v="382"/>
  </r>
  <r>
    <x v="6"/>
    <s v="C25_522001"/>
    <s v="S020000"/>
    <x v="6"/>
    <s v="4500678119"/>
    <s v=""/>
    <s v="2052232216"/>
    <s v="10"/>
    <d v="2020-06-15T00:00:00"/>
    <s v="51"/>
    <s v="Commandes d'achat"/>
    <x v="2"/>
    <s v="Réduction"/>
    <n v="-45912.23"/>
    <n v="0"/>
    <s v="613310"/>
    <s v="COVID-19-luchtvracht en transport PPE"/>
    <s v="100009537"/>
    <s v=""/>
    <s v=""/>
    <s v="3000000226959552"/>
    <s v="0"/>
    <x v="0"/>
    <x v="382"/>
  </r>
  <r>
    <x v="6"/>
    <s v="C25_522001"/>
    <s v="S020000"/>
    <x v="6"/>
    <s v="4500678119"/>
    <s v=""/>
    <s v="2052232216"/>
    <s v="10"/>
    <d v="2020-06-15T00:00:00"/>
    <s v="51"/>
    <s v="Commandes d'achat"/>
    <x v="2"/>
    <s v="Réduction"/>
    <n v="-45912.23"/>
    <n v="0"/>
    <s v="613310"/>
    <s v="COVID-19-luchtvracht en transport PPE"/>
    <s v="100009537"/>
    <s v=""/>
    <s v=""/>
    <s v="3000000226959499"/>
    <s v="0"/>
    <x v="0"/>
    <x v="382"/>
  </r>
  <r>
    <x v="6"/>
    <s v="C25_522001"/>
    <s v="S020000"/>
    <x v="6"/>
    <s v="4500678119"/>
    <s v=""/>
    <s v="2052232216"/>
    <s v="10"/>
    <d v="2020-06-15T00:00:00"/>
    <s v="51"/>
    <s v="Commandes d'achat"/>
    <x v="2"/>
    <s v="Réduction"/>
    <n v="-45912.23"/>
    <n v="0"/>
    <s v="613310"/>
    <s v="COVID-19-luchtvracht en transport PPE"/>
    <s v="100009537"/>
    <s v=""/>
    <s v=""/>
    <s v="3000000226959207"/>
    <s v="0"/>
    <x v="0"/>
    <x v="382"/>
  </r>
  <r>
    <x v="6"/>
    <s v="C25_522001"/>
    <s v="S020000"/>
    <x v="6"/>
    <s v="4500678119"/>
    <s v=""/>
    <s v="2052232216"/>
    <s v="10"/>
    <d v="2020-06-15T00:00:00"/>
    <s v="51"/>
    <s v="Commandes d'achat"/>
    <x v="2"/>
    <s v="Réduction"/>
    <n v="-45873.23"/>
    <n v="0"/>
    <s v="613310"/>
    <s v="COVID-19-luchtvracht en transport PPE"/>
    <s v="100009537"/>
    <s v=""/>
    <s v=""/>
    <s v="3000000226959772"/>
    <s v="0"/>
    <x v="0"/>
    <x v="382"/>
  </r>
  <r>
    <x v="6"/>
    <s v="C25_522001"/>
    <s v="S020000"/>
    <x v="6"/>
    <s v="4500678119"/>
    <s v=""/>
    <s v="2052232216"/>
    <s v="10"/>
    <d v="2020-06-15T00:00:00"/>
    <s v="51"/>
    <s v="Commandes d'achat"/>
    <x v="2"/>
    <s v="Réduction"/>
    <n v="-28189.66"/>
    <n v="0"/>
    <s v="613310"/>
    <s v="COVID-19-luchtvracht en transport PPE"/>
    <s v="100009537"/>
    <s v=""/>
    <s v=""/>
    <s v="3000000226959584"/>
    <s v="0"/>
    <x v="0"/>
    <x v="382"/>
  </r>
  <r>
    <x v="6"/>
    <s v="C25_522001"/>
    <s v="S020000"/>
    <x v="6"/>
    <s v="4500678119"/>
    <s v=""/>
    <s v="2052232216"/>
    <s v="10"/>
    <d v="2020-06-15T00:00:00"/>
    <s v="51"/>
    <s v="Commandes d'achat"/>
    <x v="2"/>
    <s v="Réduction"/>
    <n v="-43636.95"/>
    <n v="0"/>
    <s v="613310"/>
    <s v="COVID-19-luchtvracht en transport PPE"/>
    <s v="100009537"/>
    <s v=""/>
    <s v=""/>
    <s v="3000000226959029"/>
    <s v="0"/>
    <x v="0"/>
    <x v="382"/>
  </r>
  <r>
    <x v="6"/>
    <s v="C25_522001"/>
    <s v="S020000"/>
    <x v="6"/>
    <s v="4500678119"/>
    <s v=""/>
    <s v="2052232216"/>
    <s v="10"/>
    <d v="2020-06-15T00:00:00"/>
    <s v="51"/>
    <s v="Commandes d'achat"/>
    <x v="2"/>
    <s v="Réduction"/>
    <n v="-43636.95"/>
    <n v="0"/>
    <s v="613310"/>
    <s v="COVID-19-luchtvracht en transport PPE"/>
    <s v="100009537"/>
    <s v=""/>
    <s v=""/>
    <s v="3000000226959751"/>
    <s v="0"/>
    <x v="0"/>
    <x v="382"/>
  </r>
  <r>
    <x v="6"/>
    <s v="C25_522001"/>
    <s v="S020000"/>
    <x v="6"/>
    <s v="4500678119"/>
    <s v=""/>
    <s v="2052232216"/>
    <s v="10"/>
    <d v="2020-06-15T00:00:00"/>
    <s v="51"/>
    <s v="Commandes d'achat"/>
    <x v="2"/>
    <s v="Réduction"/>
    <n v="-57778.44"/>
    <n v="0"/>
    <s v="613310"/>
    <s v="COVID-19-luchtvracht en transport PPE"/>
    <s v="100009537"/>
    <s v=""/>
    <s v=""/>
    <s v="3000000226959766"/>
    <s v="0"/>
    <x v="0"/>
    <x v="382"/>
  </r>
  <r>
    <x v="6"/>
    <s v="C25_522001"/>
    <s v="S020000"/>
    <x v="6"/>
    <s v="4500678119"/>
    <s v=""/>
    <s v="2052232216"/>
    <s v="10"/>
    <d v="2020-06-15T00:00:00"/>
    <s v="51"/>
    <s v="Commandes d'achat"/>
    <x v="2"/>
    <s v="Réduction"/>
    <n v="-217315.19"/>
    <n v="0"/>
    <s v="613310"/>
    <s v="COVID-19-luchtvracht en transport PPE"/>
    <s v="100009537"/>
    <s v=""/>
    <s v=""/>
    <s v="3000000226959775"/>
    <s v="0"/>
    <x v="0"/>
    <x v="382"/>
  </r>
  <r>
    <x v="6"/>
    <s v="C25_522001"/>
    <s v="S020000"/>
    <x v="6"/>
    <s v="4500678119"/>
    <s v=""/>
    <s v="2052232216"/>
    <s v="10"/>
    <d v="2020-06-15T00:00:00"/>
    <s v="51"/>
    <s v="Commandes d'achat"/>
    <x v="2"/>
    <s v="Réduction"/>
    <n v="-1212029.3600000001"/>
    <n v="0"/>
    <s v="613310"/>
    <s v="COVID-19-luchtvracht en transport PPE"/>
    <s v="100009537"/>
    <s v=""/>
    <s v=""/>
    <s v="3000000226959821"/>
    <s v="0"/>
    <x v="0"/>
    <x v="382"/>
  </r>
  <r>
    <x v="6"/>
    <s v="C25_522001"/>
    <s v="S020000"/>
    <x v="6"/>
    <s v="4500678119"/>
    <s v=""/>
    <s v="2052232216"/>
    <s v="10"/>
    <d v="2020-06-15T00:00:00"/>
    <s v="51"/>
    <s v="Commandes d'achat"/>
    <x v="2"/>
    <s v="Réduction"/>
    <n v="-436944.38"/>
    <n v="0"/>
    <s v="613310"/>
    <s v="COVID-19-luchtvracht en transport PPE"/>
    <s v="100009537"/>
    <s v=""/>
    <s v=""/>
    <s v="3000000226959527"/>
    <s v="0"/>
    <x v="0"/>
    <x v="382"/>
  </r>
  <r>
    <x v="6"/>
    <s v="C25_522001"/>
    <s v="S020000"/>
    <x v="6"/>
    <s v="4500678119"/>
    <s v=""/>
    <s v="2052232216"/>
    <s v="10"/>
    <d v="2020-06-15T00:00:00"/>
    <s v="51"/>
    <s v="Commandes d'achat"/>
    <x v="2"/>
    <s v="Réduction"/>
    <n v="-431846.15"/>
    <n v="0"/>
    <s v="613310"/>
    <s v="COVID-19-luchtvracht en transport PPE"/>
    <s v="100009537"/>
    <s v=""/>
    <s v=""/>
    <s v="3000000226959792"/>
    <s v="0"/>
    <x v="0"/>
    <x v="382"/>
  </r>
  <r>
    <x v="6"/>
    <s v="C25_522001"/>
    <s v="S020000"/>
    <x v="6"/>
    <s v="4500678119"/>
    <s v=""/>
    <s v="2052232216"/>
    <s v="10"/>
    <d v="2020-06-15T00:00:00"/>
    <s v="51"/>
    <s v="Commandes d'achat"/>
    <x v="2"/>
    <s v="Réduction"/>
    <n v="-441082.9"/>
    <n v="0"/>
    <s v="613310"/>
    <s v="COVID-19-luchtvracht en transport PPE"/>
    <s v="100009537"/>
    <s v=""/>
    <s v=""/>
    <s v="3000000226959811"/>
    <s v="0"/>
    <x v="0"/>
    <x v="382"/>
  </r>
  <r>
    <x v="6"/>
    <s v="C25_522001"/>
    <s v="S020000"/>
    <x v="6"/>
    <s v="4500678119"/>
    <s v=""/>
    <s v="2052232216"/>
    <s v="10"/>
    <d v="2020-06-15T00:00:00"/>
    <s v="51"/>
    <s v="Commandes d'achat"/>
    <x v="2"/>
    <s v="Réduction"/>
    <n v="-38046.949999999997"/>
    <n v="0"/>
    <s v="613310"/>
    <s v="COVID-19-luchtvracht en transport PPE"/>
    <s v="100009537"/>
    <s v=""/>
    <s v=""/>
    <s v="3000000226959785"/>
    <s v="0"/>
    <x v="0"/>
    <x v="382"/>
  </r>
  <r>
    <x v="6"/>
    <s v="C25_522001"/>
    <s v="S020000"/>
    <x v="6"/>
    <s v="4500678119"/>
    <s v=""/>
    <s v="2052232216"/>
    <s v="10"/>
    <d v="2020-06-15T00:00:00"/>
    <s v="51"/>
    <s v="Commandes d'achat"/>
    <x v="2"/>
    <s v="Réduction"/>
    <n v="-58954.2"/>
    <n v="0"/>
    <s v="613310"/>
    <s v="COVID-19-luchtvracht en transport PPE"/>
    <s v="100009537"/>
    <s v=""/>
    <s v=""/>
    <s v="3000000226959824"/>
    <s v="0"/>
    <x v="0"/>
    <x v="382"/>
  </r>
  <r>
    <x v="6"/>
    <s v="C25_522001"/>
    <s v="S020000"/>
    <x v="6"/>
    <s v="4500678119"/>
    <s v=""/>
    <s v="2052232216"/>
    <s v="10"/>
    <d v="2020-06-15T00:00:00"/>
    <s v="51"/>
    <s v="Commandes d'achat"/>
    <x v="2"/>
    <s v="Réduction"/>
    <n v="-17334.150000000001"/>
    <n v="0"/>
    <s v="613310"/>
    <s v="COVID-19-luchtvracht en transport PPE"/>
    <s v="100009537"/>
    <s v=""/>
    <s v=""/>
    <s v="3000000226959831"/>
    <s v="0"/>
    <x v="0"/>
    <x v="382"/>
  </r>
  <r>
    <x v="6"/>
    <s v="C25_522001"/>
    <s v="S020000"/>
    <x v="6"/>
    <s v="4500678119"/>
    <s v=""/>
    <s v="2052232216"/>
    <s v="10"/>
    <d v="2020-06-15T00:00:00"/>
    <s v="51"/>
    <s v="Commandes d'achat"/>
    <x v="2"/>
    <s v="Réduction"/>
    <n v="-22277.05"/>
    <n v="0"/>
    <s v="613310"/>
    <s v="COVID-19-luchtvracht en transport PPE"/>
    <s v="100009537"/>
    <s v=""/>
    <s v=""/>
    <s v="3000000226959861"/>
    <s v="0"/>
    <x v="0"/>
    <x v="382"/>
  </r>
  <r>
    <x v="6"/>
    <s v="C25_522001"/>
    <s v="S020000"/>
    <x v="6"/>
    <s v="4500678119"/>
    <s v=""/>
    <s v="2052232216"/>
    <s v="10"/>
    <d v="2020-06-15T00:00:00"/>
    <s v="51"/>
    <s v="Commandes d'achat"/>
    <x v="2"/>
    <s v="Réduction"/>
    <n v="-21394.13"/>
    <n v="0"/>
    <s v="613310"/>
    <s v="COVID-19-luchtvracht en transport PPE"/>
    <s v="100009537"/>
    <s v=""/>
    <s v=""/>
    <s v="3000000226959881"/>
    <s v="0"/>
    <x v="0"/>
    <x v="382"/>
  </r>
  <r>
    <x v="6"/>
    <s v="C25_522001"/>
    <s v="S020000"/>
    <x v="6"/>
    <s v="4500678119"/>
    <s v=""/>
    <s v="2052232216"/>
    <s v="10"/>
    <d v="2020-06-15T00:00:00"/>
    <s v="51"/>
    <s v="Commandes d'achat"/>
    <x v="2"/>
    <s v="Réduction"/>
    <n v="-41720.769999999997"/>
    <n v="0"/>
    <s v="613310"/>
    <s v="COVID-19-luchtvracht en transport PPE"/>
    <s v="100009537"/>
    <s v=""/>
    <s v=""/>
    <s v="3000000226959841"/>
    <s v="0"/>
    <x v="0"/>
    <x v="382"/>
  </r>
  <r>
    <x v="6"/>
    <s v="C25_522001"/>
    <s v="S020000"/>
    <x v="6"/>
    <s v="4500678119"/>
    <s v=""/>
    <s v="2052232216"/>
    <s v="10"/>
    <d v="2020-06-15T00:00:00"/>
    <s v="51"/>
    <s v="Commandes d'achat"/>
    <x v="2"/>
    <s v="Réduction"/>
    <n v="-55169.71"/>
    <n v="0"/>
    <s v="613310"/>
    <s v="COVID-19-luchtvracht en transport PPE"/>
    <s v="100009537"/>
    <s v=""/>
    <s v=""/>
    <s v="3000000226959556"/>
    <s v="0"/>
    <x v="0"/>
    <x v="382"/>
  </r>
  <r>
    <x v="6"/>
    <s v="C25_522001"/>
    <s v="S020000"/>
    <x v="6"/>
    <s v="4500678119"/>
    <s v=""/>
    <s v="2052232216"/>
    <s v="10"/>
    <d v="2020-06-15T00:00:00"/>
    <s v="51"/>
    <s v="Commandes d'achat"/>
    <x v="2"/>
    <s v="Réduction"/>
    <n v="-415969.72"/>
    <n v="0"/>
    <s v="613310"/>
    <s v="COVID-19-luchtvracht en transport PPE"/>
    <s v="100009537"/>
    <s v=""/>
    <s v=""/>
    <s v="3000000226960021"/>
    <s v="0"/>
    <x v="0"/>
    <x v="382"/>
  </r>
  <r>
    <x v="6"/>
    <s v="C25_522001"/>
    <s v="S020000"/>
    <x v="6"/>
    <s v="4500678119"/>
    <s v=""/>
    <s v="2052232216"/>
    <s v="10"/>
    <d v="2020-06-15T00:00:00"/>
    <s v="51"/>
    <s v="Commandes d'achat"/>
    <x v="2"/>
    <s v="Réduction"/>
    <n v="-55251.38"/>
    <n v="0"/>
    <s v="613310"/>
    <s v="COVID-19-luchtvracht en transport PPE"/>
    <s v="100009537"/>
    <s v=""/>
    <s v=""/>
    <s v="3000000226959851"/>
    <s v="0"/>
    <x v="0"/>
    <x v="382"/>
  </r>
  <r>
    <x v="6"/>
    <s v="C25_522001"/>
    <s v="S020000"/>
    <x v="6"/>
    <s v="4500678119"/>
    <s v=""/>
    <s v="2052232216"/>
    <s v="10"/>
    <d v="2020-06-15T00:00:00"/>
    <s v="51"/>
    <s v="Commandes d'achat"/>
    <x v="2"/>
    <s v="Réduction"/>
    <n v="-69339"/>
    <n v="0"/>
    <s v="613310"/>
    <s v="COVID-19-luchtvracht en transport PPE"/>
    <s v="100009537"/>
    <s v=""/>
    <s v=""/>
    <s v="3000000226957087"/>
    <s v="0"/>
    <x v="0"/>
    <x v="382"/>
  </r>
  <r>
    <x v="6"/>
    <s v="C25_522001"/>
    <s v="S020000"/>
    <x v="6"/>
    <s v="4500678119"/>
    <s v=""/>
    <s v="2052232216"/>
    <s v="10"/>
    <d v="2020-06-15T00:00:00"/>
    <s v="51"/>
    <s v="Commandes d'achat"/>
    <x v="2"/>
    <s v="Réduction"/>
    <n v="-2873.67"/>
    <n v="0"/>
    <s v="613310"/>
    <s v="COVID-19-luchtvracht en transport PPE"/>
    <s v="100009537"/>
    <s v=""/>
    <s v=""/>
    <s v="3000000226957071"/>
    <s v="0"/>
    <x v="0"/>
    <x v="382"/>
  </r>
  <r>
    <x v="6"/>
    <s v="C25_522001"/>
    <s v="S020000"/>
    <x v="6"/>
    <s v="4500678119"/>
    <s v=""/>
    <s v="2052232216"/>
    <s v="10"/>
    <d v="2020-06-15T00:00:00"/>
    <s v="51"/>
    <s v="Commandes d'achat"/>
    <x v="2"/>
    <s v="Réduction"/>
    <n v="-102498.53"/>
    <n v="0"/>
    <s v="613310"/>
    <s v="COVID-19-luchtvracht en transport PPE"/>
    <s v="100009537"/>
    <s v=""/>
    <s v=""/>
    <s v="3000000226958570"/>
    <s v="0"/>
    <x v="0"/>
    <x v="382"/>
  </r>
  <r>
    <x v="6"/>
    <s v="C25_522001"/>
    <s v="S020000"/>
    <x v="6"/>
    <s v="4500678119"/>
    <s v=""/>
    <s v="2052232216"/>
    <s v="10"/>
    <d v="2020-06-15T00:00:00"/>
    <s v="51"/>
    <s v="Commandes d'achat"/>
    <x v="2"/>
    <s v="Réduction"/>
    <n v="100231.99"/>
    <n v="0"/>
    <s v="613310"/>
    <s v="COVID-19-luchtvracht en transport PPE"/>
    <s v="100009537"/>
    <s v=""/>
    <s v=""/>
    <s v="3000000226958434"/>
    <s v="0"/>
    <x v="0"/>
    <x v="382"/>
  </r>
  <r>
    <x v="6"/>
    <s v="C25_522001"/>
    <s v="S020000"/>
    <x v="6"/>
    <s v="4500678119"/>
    <s v=""/>
    <s v="2052232216"/>
    <s v="10"/>
    <d v="2020-06-15T00:00:00"/>
    <s v="51"/>
    <s v="Commandes d'achat"/>
    <x v="2"/>
    <s v="Réduction"/>
    <n v="-180771.54"/>
    <n v="0"/>
    <s v="613310"/>
    <s v="COVID-19-luchtvracht en transport PPE"/>
    <s v="100009537"/>
    <s v=""/>
    <s v=""/>
    <s v="3000000226958554"/>
    <s v="0"/>
    <x v="0"/>
    <x v="382"/>
  </r>
  <r>
    <x v="6"/>
    <s v="C25_522001"/>
    <s v="S020000"/>
    <x v="6"/>
    <s v="4500678119"/>
    <s v=""/>
    <s v="2052232216"/>
    <s v="10"/>
    <d v="2020-06-15T00:00:00"/>
    <s v="51"/>
    <s v="Commandes d'achat"/>
    <x v="2"/>
    <s v="Réduction"/>
    <n v="-76317.95"/>
    <n v="0"/>
    <s v="613310"/>
    <s v="COVID-19-luchtvracht en transport PPE"/>
    <s v="100009537"/>
    <s v=""/>
    <s v=""/>
    <s v="3000000226958549"/>
    <s v="0"/>
    <x v="0"/>
    <x v="382"/>
  </r>
  <r>
    <x v="6"/>
    <s v="C25_522001"/>
    <s v="S020000"/>
    <x v="6"/>
    <s v="4500678119"/>
    <s v=""/>
    <s v="2052232216"/>
    <s v="10"/>
    <d v="2020-06-15T00:00:00"/>
    <s v="51"/>
    <s v="Commandes d'achat"/>
    <x v="2"/>
    <s v="Réduction"/>
    <n v="-203200.52"/>
    <n v="0"/>
    <s v="613310"/>
    <s v="COVID-19-luchtvracht en transport PPE"/>
    <s v="100009537"/>
    <s v=""/>
    <s v=""/>
    <s v="3000000226958591"/>
    <s v="0"/>
    <x v="0"/>
    <x v="382"/>
  </r>
  <r>
    <x v="6"/>
    <s v="C25_522001"/>
    <s v="S020000"/>
    <x v="6"/>
    <s v="4500678119"/>
    <s v=""/>
    <s v="2052232216"/>
    <s v="10"/>
    <d v="2020-06-15T00:00:00"/>
    <s v="51"/>
    <s v="Commandes d'achat"/>
    <x v="2"/>
    <s v="Réduction"/>
    <n v="-183504.67"/>
    <n v="0"/>
    <s v="613310"/>
    <s v="COVID-19-luchtvracht en transport PPE"/>
    <s v="100009537"/>
    <s v=""/>
    <s v=""/>
    <s v="3000000226958567"/>
    <s v="0"/>
    <x v="0"/>
    <x v="382"/>
  </r>
  <r>
    <x v="6"/>
    <s v="C25_522001"/>
    <s v="S020000"/>
    <x v="6"/>
    <s v="4500678119"/>
    <s v=""/>
    <s v="2052232216"/>
    <s v="10"/>
    <d v="2020-06-15T00:00:00"/>
    <s v="51"/>
    <s v="Commandes d'achat"/>
    <x v="2"/>
    <s v="Réduction"/>
    <n v="-520693.95"/>
    <n v="0"/>
    <s v="613310"/>
    <s v="COVID-19-luchtvracht en transport PPE"/>
    <s v="100009537"/>
    <s v=""/>
    <s v=""/>
    <s v="3000000226958573"/>
    <s v="0"/>
    <x v="0"/>
    <x v="382"/>
  </r>
  <r>
    <x v="6"/>
    <s v="C25_522001"/>
    <s v="S020000"/>
    <x v="6"/>
    <s v="4500678119"/>
    <s v=""/>
    <s v="2052232216"/>
    <s v="10"/>
    <d v="2020-06-15T00:00:00"/>
    <s v="51"/>
    <s v="Commandes d'achat"/>
    <x v="2"/>
    <s v="Réduction"/>
    <n v="-15808.92"/>
    <n v="0"/>
    <s v="613310"/>
    <s v="COVID-19-luchtvracht en transport PPE"/>
    <s v="100009537"/>
    <s v=""/>
    <s v=""/>
    <s v="3000000226958602"/>
    <s v="0"/>
    <x v="0"/>
    <x v="382"/>
  </r>
  <r>
    <x v="6"/>
    <s v="C25_522001"/>
    <s v="S020000"/>
    <x v="6"/>
    <s v="4500678119"/>
    <s v=""/>
    <s v="2052232216"/>
    <s v="10"/>
    <d v="2020-06-15T00:00:00"/>
    <s v="51"/>
    <s v="Commandes d'achat"/>
    <x v="2"/>
    <s v="Réduction"/>
    <n v="-38080.199999999997"/>
    <n v="0"/>
    <s v="613310"/>
    <s v="COVID-19-luchtvracht en transport PPE"/>
    <s v="100009537"/>
    <s v=""/>
    <s v=""/>
    <s v="3000000226958814"/>
    <s v="0"/>
    <x v="0"/>
    <x v="382"/>
  </r>
  <r>
    <x v="6"/>
    <s v="C25_522001"/>
    <s v="S020000"/>
    <x v="6"/>
    <s v="4500678119"/>
    <s v=""/>
    <s v="2052232216"/>
    <s v="10"/>
    <d v="2020-06-15T00:00:00"/>
    <s v="51"/>
    <s v="Commandes d'achat"/>
    <x v="2"/>
    <s v="Réduction"/>
    <n v="-15441.63"/>
    <n v="0"/>
    <s v="613310"/>
    <s v="COVID-19-luchtvracht en transport PPE"/>
    <s v="100009537"/>
    <s v=""/>
    <s v=""/>
    <s v="3000000226958614"/>
    <s v="0"/>
    <x v="0"/>
    <x v="382"/>
  </r>
  <r>
    <x v="6"/>
    <s v="C25_522001"/>
    <s v="S020000"/>
    <x v="6"/>
    <s v="4500678119"/>
    <s v=""/>
    <s v="2052232216"/>
    <s v="10"/>
    <d v="2020-06-15T00:00:00"/>
    <s v="51"/>
    <s v="Commandes d'achat"/>
    <x v="2"/>
    <s v="Réduction"/>
    <n v="-18492.63"/>
    <n v="0"/>
    <s v="613310"/>
    <s v="COVID-19-luchtvracht en transport PPE"/>
    <s v="100009537"/>
    <s v=""/>
    <s v=""/>
    <s v="3000000226958526"/>
    <s v="0"/>
    <x v="0"/>
    <x v="382"/>
  </r>
  <r>
    <x v="6"/>
    <s v="C25_522001"/>
    <s v="S020000"/>
    <x v="6"/>
    <s v="4500678119"/>
    <s v=""/>
    <s v="2052232216"/>
    <s v="10"/>
    <d v="2020-06-15T00:00:00"/>
    <s v="51"/>
    <s v="Commandes d'achat"/>
    <x v="2"/>
    <s v="Réduction"/>
    <n v="-19829.349999999999"/>
    <n v="0"/>
    <s v="613310"/>
    <s v="COVID-19-luchtvracht en transport PPE"/>
    <s v="100009537"/>
    <s v=""/>
    <s v=""/>
    <s v="3000000226958588"/>
    <s v="0"/>
    <x v="0"/>
    <x v="382"/>
  </r>
  <r>
    <x v="6"/>
    <s v="C25_522001"/>
    <s v="S020000"/>
    <x v="6"/>
    <s v="4500678119"/>
    <s v=""/>
    <s v="2052232216"/>
    <s v="10"/>
    <d v="2020-06-15T00:00:00"/>
    <s v="51"/>
    <s v="Commandes d'achat"/>
    <x v="2"/>
    <s v="Réduction"/>
    <n v="-44238.57"/>
    <n v="0"/>
    <s v="613310"/>
    <s v="COVID-19-luchtvracht en transport PPE"/>
    <s v="100009537"/>
    <s v=""/>
    <s v=""/>
    <s v="3000000226958861"/>
    <s v="0"/>
    <x v="0"/>
    <x v="382"/>
  </r>
  <r>
    <x v="1"/>
    <s v="C25_512001"/>
    <s v="S130000"/>
    <x v="1"/>
    <s v="4500655608"/>
    <s v=""/>
    <s v="20AK030202"/>
    <s v="10"/>
    <d v="2020-06-16T00:00:00"/>
    <s v="51"/>
    <s v="Commandes d'achat"/>
    <x v="2"/>
    <s v="Réduction"/>
    <n v="-2475.66"/>
    <n v="0"/>
    <s v="611910"/>
    <s v="CONTACTCENTER BIJ NOODSITUATIES"/>
    <s v="100027654"/>
    <s v=""/>
    <s v=""/>
    <s v="3000000227015624"/>
    <s v="0"/>
    <x v="1"/>
    <x v="1"/>
  </r>
  <r>
    <x v="6"/>
    <s v="C25_522001"/>
    <s v="S020000"/>
    <x v="6"/>
    <s v="4500673252"/>
    <s v=""/>
    <s v="2052232148"/>
    <s v="10"/>
    <d v="2020-06-16T00:00:00"/>
    <s v="51"/>
    <s v="Commandes d'achat"/>
    <x v="2"/>
    <s v="Réduction"/>
    <n v="-2951040"/>
    <n v="0"/>
    <s v="616410"/>
    <s v="COVID-19-Medical Masks"/>
    <s v="100050787"/>
    <s v=""/>
    <s v=""/>
    <s v="3000000227021563"/>
    <s v="0"/>
    <x v="2"/>
    <x v="271"/>
  </r>
  <r>
    <x v="6"/>
    <s v="C25_522001"/>
    <s v="S020000"/>
    <x v="6"/>
    <s v="4500673298"/>
    <s v=""/>
    <s v="2052232149"/>
    <s v="10"/>
    <d v="2020-06-16T00:00:00"/>
    <s v="51"/>
    <s v="Commandes d'achat"/>
    <x v="2"/>
    <s v="Réduction"/>
    <n v="284.35000000000002"/>
    <n v="0"/>
    <s v="610110"/>
    <s v="COVID-19-Alternative Test Protocol (ATP)"/>
    <s v="100005620"/>
    <s v=""/>
    <s v=""/>
    <s v="3000000227010281"/>
    <s v="0"/>
    <x v="2"/>
    <x v="272"/>
  </r>
  <r>
    <x v="6"/>
    <s v="C25_522001"/>
    <s v="S020000"/>
    <x v="6"/>
    <s v="4500673298"/>
    <s v=""/>
    <s v="2052232149"/>
    <s v="10"/>
    <d v="2020-06-16T00:00:00"/>
    <s v="51"/>
    <s v="Commandes d'achat"/>
    <x v="2"/>
    <s v="Réduction"/>
    <n v="-1137.4000000000001"/>
    <n v="0"/>
    <s v="610110"/>
    <s v="COVID-19-Alternative Test Protocol (ATP)"/>
    <s v="100005620"/>
    <s v=""/>
    <s v=""/>
    <s v="3000000227010311"/>
    <s v="0"/>
    <x v="2"/>
    <x v="272"/>
  </r>
  <r>
    <x v="6"/>
    <s v="C25_522001"/>
    <s v="S020000"/>
    <x v="6"/>
    <s v="4500673298"/>
    <s v=""/>
    <s v="2052232149"/>
    <s v="10"/>
    <d v="2020-06-16T00:00:00"/>
    <s v="51"/>
    <s v="Commandes d'achat"/>
    <x v="2"/>
    <s v="Réduction"/>
    <n v="-284.35000000000002"/>
    <n v="0"/>
    <s v="610110"/>
    <s v="COVID-19-Alternative Test Protocol (ATP)"/>
    <s v="100005620"/>
    <s v=""/>
    <s v=""/>
    <s v="3000000227010718"/>
    <s v="0"/>
    <x v="2"/>
    <x v="272"/>
  </r>
  <r>
    <x v="6"/>
    <s v="C25_522001"/>
    <s v="S020000"/>
    <x v="6"/>
    <s v="4500673298"/>
    <s v=""/>
    <s v="2052232149"/>
    <s v="10"/>
    <d v="2020-06-16T00:00:00"/>
    <s v="51"/>
    <s v="Commandes d'achat"/>
    <x v="2"/>
    <s v="Réduction"/>
    <n v="-284.35000000000002"/>
    <n v="0"/>
    <s v="610110"/>
    <s v="COVID-19-Alternative Test Protocol (ATP)"/>
    <s v="100005620"/>
    <s v=""/>
    <s v=""/>
    <s v="3000000227010685"/>
    <s v="0"/>
    <x v="2"/>
    <x v="272"/>
  </r>
  <r>
    <x v="6"/>
    <s v="C25_522001"/>
    <s v="S020000"/>
    <x v="6"/>
    <s v="4500673298"/>
    <s v=""/>
    <s v="2052232149"/>
    <s v="10"/>
    <d v="2020-06-16T00:00:00"/>
    <s v="51"/>
    <s v="Commandes d'achat"/>
    <x v="2"/>
    <s v="Réduction"/>
    <n v="-284.35000000000002"/>
    <n v="0"/>
    <s v="610110"/>
    <s v="COVID-19-Alternative Test Protocol (ATP)"/>
    <s v="100005620"/>
    <s v=""/>
    <s v=""/>
    <s v="3000000227010397"/>
    <s v="0"/>
    <x v="2"/>
    <x v="272"/>
  </r>
  <r>
    <x v="6"/>
    <s v="C25_522001"/>
    <s v="S020000"/>
    <x v="6"/>
    <s v="4500673298"/>
    <s v=""/>
    <s v="2052232149"/>
    <s v="10"/>
    <d v="2020-06-16T00:00:00"/>
    <s v="51"/>
    <s v="Commandes d'achat"/>
    <x v="2"/>
    <s v="Réduction"/>
    <n v="-284.35000000000002"/>
    <n v="0"/>
    <s v="610110"/>
    <s v="COVID-19-Alternative Test Protocol (ATP)"/>
    <s v="100005620"/>
    <s v=""/>
    <s v=""/>
    <s v="3000000227010637"/>
    <s v="0"/>
    <x v="2"/>
    <x v="272"/>
  </r>
  <r>
    <x v="6"/>
    <s v="C25_522001"/>
    <s v="S020000"/>
    <x v="6"/>
    <s v="4500673298"/>
    <s v=""/>
    <s v="2052232149"/>
    <s v="10"/>
    <d v="2020-06-16T00:00:00"/>
    <s v="51"/>
    <s v="Commandes d'achat"/>
    <x v="2"/>
    <s v="Réduction"/>
    <n v="-284.35000000000002"/>
    <n v="0"/>
    <s v="610110"/>
    <s v="COVID-19-Alternative Test Protocol (ATP)"/>
    <s v="100005620"/>
    <s v=""/>
    <s v=""/>
    <s v="3000000227010851"/>
    <s v="0"/>
    <x v="2"/>
    <x v="272"/>
  </r>
  <r>
    <x v="6"/>
    <s v="C25_522001"/>
    <s v="S020000"/>
    <x v="6"/>
    <s v="4500673298"/>
    <s v=""/>
    <s v="2052232149"/>
    <s v="10"/>
    <d v="2020-06-16T00:00:00"/>
    <s v="51"/>
    <s v="Commandes d'achat"/>
    <x v="2"/>
    <s v="Réduction"/>
    <n v="-3472.7"/>
    <n v="0"/>
    <s v="610110"/>
    <s v="COVID-19-Alternative Test Protocol (ATP)"/>
    <s v="100005620"/>
    <s v=""/>
    <s v=""/>
    <s v="3000000227010871"/>
    <s v="0"/>
    <x v="2"/>
    <x v="272"/>
  </r>
  <r>
    <x v="6"/>
    <s v="C25_522001"/>
    <s v="S020000"/>
    <x v="6"/>
    <s v="4500673298"/>
    <s v=""/>
    <s v="2052232149"/>
    <s v="10"/>
    <d v="2020-06-16T00:00:00"/>
    <s v="51"/>
    <s v="Commandes d'achat"/>
    <x v="2"/>
    <s v="Réduction"/>
    <n v="-853.05"/>
    <n v="0"/>
    <s v="610110"/>
    <s v="COVID-19-Alternative Test Protocol (ATP)"/>
    <s v="100005620"/>
    <s v=""/>
    <s v=""/>
    <s v="3000000227010901"/>
    <s v="0"/>
    <x v="2"/>
    <x v="272"/>
  </r>
  <r>
    <x v="6"/>
    <s v="C25_522001"/>
    <s v="S020000"/>
    <x v="6"/>
    <s v="4500673298"/>
    <s v=""/>
    <s v="2052232149"/>
    <s v="10"/>
    <d v="2020-06-16T00:00:00"/>
    <s v="51"/>
    <s v="Commandes d'achat"/>
    <x v="2"/>
    <s v="Réduction"/>
    <n v="-284.35000000000002"/>
    <n v="0"/>
    <s v="610110"/>
    <s v="COVID-19-Alternative Test Protocol (ATP)"/>
    <s v="100005620"/>
    <s v=""/>
    <s v=""/>
    <s v="3000000227010799"/>
    <s v="0"/>
    <x v="2"/>
    <x v="272"/>
  </r>
  <r>
    <x v="6"/>
    <s v="C25_522001"/>
    <s v="S020000"/>
    <x v="6"/>
    <s v="4500673298"/>
    <s v=""/>
    <s v="2052232149"/>
    <s v="10"/>
    <d v="2020-06-16T00:00:00"/>
    <s v="51"/>
    <s v="Commandes d'achat"/>
    <x v="2"/>
    <s v="Réduction"/>
    <n v="-284.35000000000002"/>
    <n v="0"/>
    <s v="610110"/>
    <s v="COVID-19-Alternative Test Protocol (ATP)"/>
    <s v="100005620"/>
    <s v=""/>
    <s v=""/>
    <s v="3000000227010241"/>
    <s v="0"/>
    <x v="2"/>
    <x v="272"/>
  </r>
  <r>
    <x v="6"/>
    <s v="C25_522001"/>
    <s v="S020000"/>
    <x v="6"/>
    <s v="4500673298"/>
    <s v=""/>
    <s v="2052232149"/>
    <s v="10"/>
    <d v="2020-06-16T00:00:00"/>
    <s v="51"/>
    <s v="Commandes d'achat"/>
    <x v="2"/>
    <s v="Réduction"/>
    <n v="-284.35000000000002"/>
    <n v="0"/>
    <s v="610110"/>
    <s v="COVID-19-Alternative Test Protocol (ATP)"/>
    <s v="100005620"/>
    <s v=""/>
    <s v=""/>
    <s v="3000000227010238"/>
    <s v="0"/>
    <x v="2"/>
    <x v="272"/>
  </r>
  <r>
    <x v="6"/>
    <s v="C25_522001"/>
    <s v="S020000"/>
    <x v="6"/>
    <s v="4500673298"/>
    <s v=""/>
    <s v="2052232149"/>
    <s v="10"/>
    <d v="2020-06-16T00:00:00"/>
    <s v="51"/>
    <s v="Commandes d'achat"/>
    <x v="2"/>
    <s v="Réduction"/>
    <n v="-284.35000000000002"/>
    <n v="0"/>
    <s v="610110"/>
    <s v="COVID-19-Alternative Test Protocol (ATP)"/>
    <s v="100005620"/>
    <s v=""/>
    <s v=""/>
    <s v="3000000227001868"/>
    <s v="0"/>
    <x v="2"/>
    <x v="272"/>
  </r>
  <r>
    <x v="6"/>
    <s v="C25_522001"/>
    <s v="S020000"/>
    <x v="6"/>
    <s v="4500673298"/>
    <s v=""/>
    <s v="2052232149"/>
    <s v="10"/>
    <d v="2020-06-16T00:00:00"/>
    <s v="51"/>
    <s v="Commandes d'achat"/>
    <x v="2"/>
    <s v="Réduction"/>
    <n v="-284.35000000000002"/>
    <n v="0"/>
    <s v="610110"/>
    <s v="COVID-19-Alternative Test Protocol (ATP)"/>
    <s v="100005620"/>
    <s v=""/>
    <s v=""/>
    <s v="3000000227001921"/>
    <s v="0"/>
    <x v="2"/>
    <x v="272"/>
  </r>
  <r>
    <x v="6"/>
    <s v="C25_522001"/>
    <s v="S020000"/>
    <x v="6"/>
    <s v="4500673298"/>
    <s v=""/>
    <s v="2052232149"/>
    <s v="10"/>
    <d v="2020-06-16T00:00:00"/>
    <s v="51"/>
    <s v="Commandes d'achat"/>
    <x v="2"/>
    <s v="Réduction"/>
    <n v="-284.35000000000002"/>
    <n v="0"/>
    <s v="610110"/>
    <s v="COVID-19-Alternative Test Protocol (ATP)"/>
    <s v="100005620"/>
    <s v=""/>
    <s v=""/>
    <s v="3000000227000238"/>
    <s v="0"/>
    <x v="2"/>
    <x v="272"/>
  </r>
  <r>
    <x v="6"/>
    <s v="C25_522001"/>
    <s v="S020000"/>
    <x v="6"/>
    <s v="4500673298"/>
    <s v=""/>
    <s v="2052232149"/>
    <s v="10"/>
    <d v="2020-06-16T00:00:00"/>
    <s v="51"/>
    <s v="Commandes d'achat"/>
    <x v="2"/>
    <s v="Réduction"/>
    <n v="-284.35000000000002"/>
    <n v="0"/>
    <s v="610110"/>
    <s v="COVID-19-Alternative Test Protocol (ATP)"/>
    <s v="100005620"/>
    <s v=""/>
    <s v=""/>
    <s v="3000000226989197"/>
    <s v="0"/>
    <x v="2"/>
    <x v="272"/>
  </r>
  <r>
    <x v="6"/>
    <s v="C25_522001"/>
    <s v="S020000"/>
    <x v="6"/>
    <s v="4500673298"/>
    <s v=""/>
    <s v="2052232149"/>
    <s v="10"/>
    <d v="2020-06-16T00:00:00"/>
    <s v="51"/>
    <s v="Commandes d'achat"/>
    <x v="2"/>
    <s v="Réduction"/>
    <n v="-2994.75"/>
    <n v="0"/>
    <s v="610110"/>
    <s v="COVID-19-Alternative Test Protocol (ATP)"/>
    <s v="100005620"/>
    <s v=""/>
    <s v=""/>
    <s v="3000000226995013"/>
    <s v="0"/>
    <x v="2"/>
    <x v="272"/>
  </r>
  <r>
    <x v="6"/>
    <s v="C25_522001"/>
    <s v="S020000"/>
    <x v="6"/>
    <s v="4500673298"/>
    <s v=""/>
    <s v="2052232149"/>
    <s v="10"/>
    <d v="2020-06-16T00:00:00"/>
    <s v="51"/>
    <s v="Commandes d'achat"/>
    <x v="2"/>
    <s v="Réduction"/>
    <n v="2426.0500000000002"/>
    <n v="0"/>
    <s v="610110"/>
    <s v="COVID-19-Alternative Test Protocol (ATP)"/>
    <s v="100005620"/>
    <s v=""/>
    <s v=""/>
    <s v="3000000226985420"/>
    <s v="0"/>
    <x v="2"/>
    <x v="272"/>
  </r>
  <r>
    <x v="6"/>
    <s v="C25_522001"/>
    <s v="S020000"/>
    <x v="6"/>
    <s v="4500673298"/>
    <s v=""/>
    <s v="2052232149"/>
    <s v="10"/>
    <d v="2020-06-16T00:00:00"/>
    <s v="51"/>
    <s v="Commandes d'achat"/>
    <x v="2"/>
    <s v="Réduction"/>
    <n v="-3799.4"/>
    <n v="0"/>
    <s v="610110"/>
    <s v="COVID-19-Alternative Test Protocol (ATP)"/>
    <s v="100005620"/>
    <s v=""/>
    <s v=""/>
    <s v="3000000226981789"/>
    <s v="0"/>
    <x v="2"/>
    <x v="272"/>
  </r>
  <r>
    <x v="6"/>
    <s v="C25_522001"/>
    <s v="S020000"/>
    <x v="6"/>
    <s v="4500673298"/>
    <s v=""/>
    <s v="2052232149"/>
    <s v="10"/>
    <d v="2020-06-16T00:00:00"/>
    <s v="51"/>
    <s v="Commandes d'achat"/>
    <x v="2"/>
    <s v="Réduction"/>
    <n v="-623.15"/>
    <n v="0"/>
    <s v="610110"/>
    <s v="COVID-19-Alternative Test Protocol (ATP)"/>
    <s v="100005620"/>
    <s v=""/>
    <s v=""/>
    <s v="3000000226981864"/>
    <s v="0"/>
    <x v="2"/>
    <x v="272"/>
  </r>
  <r>
    <x v="6"/>
    <s v="C25_522001"/>
    <s v="S020000"/>
    <x v="6"/>
    <s v="4500673298"/>
    <s v=""/>
    <s v="2052232149"/>
    <s v="10"/>
    <d v="2020-06-16T00:00:00"/>
    <s v="51"/>
    <s v="Commandes d'achat"/>
    <x v="2"/>
    <s v="Réduction"/>
    <n v="520.29999999999995"/>
    <n v="0"/>
    <s v="610110"/>
    <s v="COVID-19-Alternative Test Protocol (ATP)"/>
    <s v="100005620"/>
    <s v=""/>
    <s v=""/>
    <s v="3000000226981894"/>
    <s v="0"/>
    <x v="2"/>
    <x v="272"/>
  </r>
  <r>
    <x v="6"/>
    <s v="C25_522001"/>
    <s v="S020000"/>
    <x v="6"/>
    <s v="4500673298"/>
    <s v=""/>
    <s v="2052232149"/>
    <s v="10"/>
    <d v="2020-06-16T00:00:00"/>
    <s v="51"/>
    <s v="Commandes d'achat"/>
    <x v="2"/>
    <s v="Réduction"/>
    <n v="-284.35000000000002"/>
    <n v="0"/>
    <s v="610110"/>
    <s v="COVID-19-Alternative Test Protocol (ATP)"/>
    <s v="100005620"/>
    <s v=""/>
    <s v=""/>
    <s v="3000000226981891"/>
    <s v="0"/>
    <x v="2"/>
    <x v="272"/>
  </r>
  <r>
    <x v="6"/>
    <s v="C25_522001"/>
    <s v="S020000"/>
    <x v="6"/>
    <s v="4500673298"/>
    <s v=""/>
    <s v="2052232149"/>
    <s v="10"/>
    <d v="2020-06-16T00:00:00"/>
    <s v="51"/>
    <s v="Commandes d'achat"/>
    <x v="2"/>
    <s v="Réduction"/>
    <n v="-520.29999999999995"/>
    <n v="0"/>
    <s v="610110"/>
    <s v="COVID-19-Alternative Test Protocol (ATP)"/>
    <s v="100005620"/>
    <s v=""/>
    <s v=""/>
    <s v="3000000226981854"/>
    <s v="0"/>
    <x v="2"/>
    <x v="272"/>
  </r>
  <r>
    <x v="6"/>
    <s v="C25_522001"/>
    <s v="S020000"/>
    <x v="6"/>
    <s v="4500673298"/>
    <s v=""/>
    <s v="2052232149"/>
    <s v="10"/>
    <d v="2020-06-16T00:00:00"/>
    <s v="51"/>
    <s v="Commandes d'achat"/>
    <x v="2"/>
    <s v="Réduction"/>
    <n v="-1191.8499999999999"/>
    <n v="0"/>
    <s v="610110"/>
    <s v="COVID-19-Alternative Test Protocol (ATP)"/>
    <s v="100005620"/>
    <s v=""/>
    <s v=""/>
    <s v="3000000226981629"/>
    <s v="0"/>
    <x v="2"/>
    <x v="272"/>
  </r>
  <r>
    <x v="6"/>
    <s v="C25_522001"/>
    <s v="S020000"/>
    <x v="6"/>
    <s v="4500673298"/>
    <s v=""/>
    <s v="2052232149"/>
    <s v="10"/>
    <d v="2020-06-16T00:00:00"/>
    <s v="51"/>
    <s v="Commandes d'achat"/>
    <x v="2"/>
    <s v="Réduction"/>
    <n v="-1476.2"/>
    <n v="0"/>
    <s v="610110"/>
    <s v="COVID-19-Alternative Test Protocol (ATP)"/>
    <s v="100005620"/>
    <s v=""/>
    <s v=""/>
    <s v="3000000226981636"/>
    <s v="0"/>
    <x v="2"/>
    <x v="272"/>
  </r>
  <r>
    <x v="6"/>
    <s v="C25_522001"/>
    <s v="S020000"/>
    <x v="6"/>
    <s v="4500673298"/>
    <s v=""/>
    <s v="2052232149"/>
    <s v="10"/>
    <d v="2020-06-16T00:00:00"/>
    <s v="51"/>
    <s v="Commandes d'achat"/>
    <x v="2"/>
    <s v="Réduction"/>
    <n v="623.15"/>
    <n v="0"/>
    <s v="610110"/>
    <s v="COVID-19-Alternative Test Protocol (ATP)"/>
    <s v="100005620"/>
    <s v=""/>
    <s v=""/>
    <s v="3000000226981439"/>
    <s v="0"/>
    <x v="2"/>
    <x v="272"/>
  </r>
  <r>
    <x v="6"/>
    <s v="C25_522001"/>
    <s v="S020000"/>
    <x v="6"/>
    <s v="4500673298"/>
    <s v=""/>
    <s v="2052232149"/>
    <s v="10"/>
    <d v="2020-06-16T00:00:00"/>
    <s v="51"/>
    <s v="Commandes d'achat"/>
    <x v="2"/>
    <s v="Réduction"/>
    <n v="-623.15"/>
    <n v="0"/>
    <s v="610110"/>
    <s v="COVID-19-Alternative Test Protocol (ATP)"/>
    <s v="100005620"/>
    <s v=""/>
    <s v=""/>
    <s v="3000000226981514"/>
    <s v="0"/>
    <x v="2"/>
    <x v="272"/>
  </r>
  <r>
    <x v="6"/>
    <s v="C25_522001"/>
    <s v="S020000"/>
    <x v="6"/>
    <s v="4500673298"/>
    <s v=""/>
    <s v="2052232149"/>
    <s v="10"/>
    <d v="2020-06-16T00:00:00"/>
    <s v="51"/>
    <s v="Commandes d'achat"/>
    <x v="2"/>
    <s v="Réduction"/>
    <n v="-284.35000000000002"/>
    <n v="0"/>
    <s v="610110"/>
    <s v="COVID-19-Alternative Test Protocol (ATP)"/>
    <s v="100005620"/>
    <s v=""/>
    <s v=""/>
    <s v="3000000226980474"/>
    <s v="0"/>
    <x v="2"/>
    <x v="272"/>
  </r>
  <r>
    <x v="6"/>
    <s v="C25_522001"/>
    <s v="S020000"/>
    <x v="6"/>
    <s v="4500673298"/>
    <s v=""/>
    <s v="2052232149"/>
    <s v="10"/>
    <d v="2020-06-16T00:00:00"/>
    <s v="51"/>
    <s v="Commandes d'achat"/>
    <x v="2"/>
    <s v="Réduction"/>
    <n v="-907.5"/>
    <n v="0"/>
    <s v="610110"/>
    <s v="COVID-19-Alternative Test Protocol (ATP)"/>
    <s v="100005620"/>
    <s v=""/>
    <s v=""/>
    <s v="3000000226981381"/>
    <s v="0"/>
    <x v="2"/>
    <x v="272"/>
  </r>
  <r>
    <x v="6"/>
    <s v="C25_522001"/>
    <s v="S020000"/>
    <x v="6"/>
    <s v="4500673298"/>
    <s v=""/>
    <s v="2052232149"/>
    <s v="10"/>
    <d v="2020-06-16T00:00:00"/>
    <s v="51"/>
    <s v="Commandes d'achat"/>
    <x v="2"/>
    <s v="Réduction"/>
    <n v="-1815"/>
    <n v="0"/>
    <s v="610110"/>
    <s v="COVID-19-Alternative Test Protocol (ATP)"/>
    <s v="100005620"/>
    <s v=""/>
    <s v=""/>
    <s v="3000000226980585"/>
    <s v="0"/>
    <x v="2"/>
    <x v="272"/>
  </r>
  <r>
    <x v="6"/>
    <s v="C25_522001"/>
    <s v="S020000"/>
    <x v="6"/>
    <s v="4500673298"/>
    <s v=""/>
    <s v="2052232149"/>
    <s v="10"/>
    <d v="2020-06-16T00:00:00"/>
    <s v="51"/>
    <s v="Commandes d'achat"/>
    <x v="2"/>
    <s v="Réduction"/>
    <n v="-907.5"/>
    <n v="0"/>
    <s v="610110"/>
    <s v="COVID-19-Alternative Test Protocol (ATP)"/>
    <s v="100005620"/>
    <s v=""/>
    <s v=""/>
    <s v="3000000226980582"/>
    <s v="0"/>
    <x v="2"/>
    <x v="272"/>
  </r>
  <r>
    <x v="6"/>
    <s v="C25_522001"/>
    <s v="S020000"/>
    <x v="6"/>
    <s v="4500673298"/>
    <s v=""/>
    <s v="2052232149"/>
    <s v="10"/>
    <d v="2020-06-16T00:00:00"/>
    <s v="51"/>
    <s v="Commandes d'achat"/>
    <x v="2"/>
    <s v="Réduction"/>
    <n v="-907.5"/>
    <n v="0"/>
    <s v="610110"/>
    <s v="COVID-19-Alternative Test Protocol (ATP)"/>
    <s v="100005620"/>
    <s v=""/>
    <s v=""/>
    <s v="3000000226980571"/>
    <s v="0"/>
    <x v="2"/>
    <x v="272"/>
  </r>
  <r>
    <x v="6"/>
    <s v="C25_522001"/>
    <s v="S020000"/>
    <x v="6"/>
    <s v="4500673298"/>
    <s v=""/>
    <s v="2052232149"/>
    <s v="10"/>
    <d v="2020-06-16T00:00:00"/>
    <s v="51"/>
    <s v="Commandes d'achat"/>
    <x v="2"/>
    <s v="Réduction"/>
    <n v="-284.35000000000002"/>
    <n v="0"/>
    <s v="610110"/>
    <s v="COVID-19-Alternative Test Protocol (ATP)"/>
    <s v="100005620"/>
    <s v=""/>
    <s v=""/>
    <s v="3000000226980540"/>
    <s v="0"/>
    <x v="2"/>
    <x v="272"/>
  </r>
  <r>
    <x v="6"/>
    <s v="C25_522001"/>
    <s v="S020000"/>
    <x v="6"/>
    <s v="4500673298"/>
    <s v=""/>
    <s v="2052232149"/>
    <s v="10"/>
    <d v="2020-06-16T00:00:00"/>
    <s v="51"/>
    <s v="Commandes d'achat"/>
    <x v="2"/>
    <s v="Réduction"/>
    <n v="-284.35000000000002"/>
    <n v="0"/>
    <s v="610110"/>
    <s v="COVID-19-Alternative Test Protocol (ATP)"/>
    <s v="100005620"/>
    <s v=""/>
    <s v=""/>
    <s v="3000000226980367"/>
    <s v="0"/>
    <x v="2"/>
    <x v="272"/>
  </r>
  <r>
    <x v="6"/>
    <s v="C25_522001"/>
    <s v="S020000"/>
    <x v="6"/>
    <s v="4500673298"/>
    <s v=""/>
    <s v="2052232149"/>
    <s v="10"/>
    <d v="2020-06-16T00:00:00"/>
    <s v="51"/>
    <s v="Commandes d'achat"/>
    <x v="2"/>
    <s v="Réduction"/>
    <n v="-284.35000000000002"/>
    <n v="0"/>
    <s v="610110"/>
    <s v="COVID-19-Alternative Test Protocol (ATP)"/>
    <s v="100005620"/>
    <s v=""/>
    <s v=""/>
    <s v="3000000226980381"/>
    <s v="0"/>
    <x v="2"/>
    <x v="272"/>
  </r>
  <r>
    <x v="6"/>
    <s v="C25_522001"/>
    <s v="S020000"/>
    <x v="6"/>
    <s v="4500673298"/>
    <s v=""/>
    <s v="2052232149"/>
    <s v="10"/>
    <d v="2020-06-16T00:00:00"/>
    <s v="51"/>
    <s v="Commandes d'achat"/>
    <x v="2"/>
    <s v="Réduction"/>
    <n v="-284.35000000000002"/>
    <n v="0"/>
    <s v="610110"/>
    <s v="COVID-19-Alternative Test Protocol (ATP)"/>
    <s v="100005620"/>
    <s v=""/>
    <s v=""/>
    <s v="3000000226980323"/>
    <s v="0"/>
    <x v="2"/>
    <x v="272"/>
  </r>
  <r>
    <x v="6"/>
    <s v="C25_522001"/>
    <s v="S020000"/>
    <x v="6"/>
    <s v="4500673298"/>
    <s v=""/>
    <s v="2052232149"/>
    <s v="10"/>
    <d v="2020-06-16T00:00:00"/>
    <s v="51"/>
    <s v="Commandes d'achat"/>
    <x v="2"/>
    <s v="Réduction"/>
    <n v="-284.35000000000002"/>
    <n v="0"/>
    <s v="610110"/>
    <s v="COVID-19-Alternative Test Protocol (ATP)"/>
    <s v="100005620"/>
    <s v=""/>
    <s v=""/>
    <s v="3000000226980306"/>
    <s v="0"/>
    <x v="2"/>
    <x v="272"/>
  </r>
  <r>
    <x v="6"/>
    <s v="C25_522001"/>
    <s v="S020000"/>
    <x v="6"/>
    <s v="4500673298"/>
    <s v=""/>
    <s v="2052232149"/>
    <s v="10"/>
    <d v="2020-06-16T00:00:00"/>
    <s v="51"/>
    <s v="Commandes d'achat"/>
    <x v="2"/>
    <s v="Réduction"/>
    <n v="-284.35000000000002"/>
    <n v="0"/>
    <s v="610110"/>
    <s v="COVID-19-Alternative Test Protocol (ATP)"/>
    <s v="100005620"/>
    <s v=""/>
    <s v=""/>
    <s v="3000000226979723"/>
    <s v="0"/>
    <x v="2"/>
    <x v="272"/>
  </r>
  <r>
    <x v="6"/>
    <s v="C25_522001"/>
    <s v="S020000"/>
    <x v="6"/>
    <s v="4500673298"/>
    <s v=""/>
    <s v="2052232149"/>
    <s v="10"/>
    <d v="2020-06-16T00:00:00"/>
    <s v="51"/>
    <s v="Commandes d'achat"/>
    <x v="2"/>
    <s v="Réduction"/>
    <n v="-284.35000000000002"/>
    <n v="0"/>
    <s v="610110"/>
    <s v="COVID-19-Alternative Test Protocol (ATP)"/>
    <s v="100005620"/>
    <s v=""/>
    <s v=""/>
    <s v="3000000226979562"/>
    <s v="0"/>
    <x v="2"/>
    <x v="272"/>
  </r>
  <r>
    <x v="6"/>
    <s v="C25_522001"/>
    <s v="S020000"/>
    <x v="6"/>
    <s v="4500673298"/>
    <s v=""/>
    <s v="2052232149"/>
    <s v="10"/>
    <d v="2020-06-16T00:00:00"/>
    <s v="51"/>
    <s v="Commandes d'achat"/>
    <x v="2"/>
    <s v="Réduction"/>
    <n v="-284.35000000000002"/>
    <n v="0"/>
    <s v="610110"/>
    <s v="COVID-19-Alternative Test Protocol (ATP)"/>
    <s v="100005620"/>
    <s v=""/>
    <s v=""/>
    <s v="3000000226979322"/>
    <s v="0"/>
    <x v="2"/>
    <x v="272"/>
  </r>
  <r>
    <x v="6"/>
    <s v="C25_522001"/>
    <s v="S020000"/>
    <x v="6"/>
    <s v="4500674568"/>
    <s v=""/>
    <s v="2052232135"/>
    <s v="10"/>
    <d v="2020-06-16T00:00:00"/>
    <s v="51"/>
    <s v="Commandes d'achat"/>
    <x v="2"/>
    <s v="Réduction"/>
    <n v="-2020.09"/>
    <n v="0"/>
    <s v="616410"/>
    <s v="COVID-19-Beademingscircuit"/>
    <s v="100019221"/>
    <s v=""/>
    <s v=""/>
    <s v="3000000227023469"/>
    <s v="0"/>
    <x v="6"/>
    <x v="312"/>
  </r>
  <r>
    <x v="6"/>
    <s v="C25_522001"/>
    <s v="S020000"/>
    <x v="6"/>
    <s v="4500674613"/>
    <s v=""/>
    <s v="2052232185"/>
    <s v="10"/>
    <d v="2020-06-16T00:00:00"/>
    <s v="51"/>
    <s v="Commandes d'achat"/>
    <x v="2"/>
    <s v="Réduction"/>
    <n v="-147620"/>
    <n v="0"/>
    <s v="616410"/>
    <s v="COVID-19-Closed Suction Catheter"/>
    <s v="100000926"/>
    <s v=""/>
    <s v=""/>
    <s v="3000000227012575"/>
    <s v="0"/>
    <x v="6"/>
    <x v="314"/>
  </r>
  <r>
    <x v="6"/>
    <s v="C25_522001"/>
    <s v="S020000"/>
    <x v="6"/>
    <s v="4500674622"/>
    <s v=""/>
    <s v="2052232187"/>
    <s v="10"/>
    <d v="2020-06-16T00:00:00"/>
    <s v="51"/>
    <s v="Commandes d'achat"/>
    <x v="2"/>
    <s v="Réduction"/>
    <n v="-8904.01"/>
    <n v="0"/>
    <s v="616410"/>
    <s v="COVID-19-Filtre tracheo (type Climatrach"/>
    <s v="100022295"/>
    <s v=""/>
    <s v=""/>
    <s v="3000000227011791"/>
    <s v="0"/>
    <x v="6"/>
    <x v="316"/>
  </r>
  <r>
    <x v="6"/>
    <s v="C25_522001"/>
    <s v="S020000"/>
    <x v="6"/>
    <s v="4500676436"/>
    <s v=""/>
    <s v="2052232204"/>
    <s v="10"/>
    <d v="2020-06-16T00:00:00"/>
    <s v="51"/>
    <s v="Commandes d'achat"/>
    <x v="2"/>
    <s v="Réduction"/>
    <n v="-426742.81"/>
    <n v="0"/>
    <s v="616410"/>
    <s v="COVID-19-schorten"/>
    <s v="100020816"/>
    <s v=""/>
    <s v=""/>
    <s v="3000000226980523"/>
    <s v="0"/>
    <x v="2"/>
    <x v="355"/>
  </r>
  <r>
    <x v="6"/>
    <s v="C25_522001"/>
    <s v="S020000"/>
    <x v="6"/>
    <s v="4500676436"/>
    <s v=""/>
    <s v="2052232204"/>
    <s v="20"/>
    <d v="2020-06-16T00:00:00"/>
    <s v="51"/>
    <s v="Commandes d'achat"/>
    <x v="2"/>
    <s v="Réduction"/>
    <n v="-544.5"/>
    <n v="0"/>
    <s v="613310"/>
    <s v="COVID-19-schorten transport"/>
    <s v="100020816"/>
    <s v=""/>
    <s v=""/>
    <s v="3000000226980523"/>
    <s v="0"/>
    <x v="2"/>
    <x v="404"/>
  </r>
  <r>
    <x v="6"/>
    <s v="C25_522001"/>
    <s v="S020000"/>
    <x v="6"/>
    <s v="4500678119"/>
    <s v=""/>
    <s v="2052232216"/>
    <s v="10"/>
    <d v="2020-06-16T00:00:00"/>
    <s v="51"/>
    <s v="Commandes d'achat"/>
    <x v="2"/>
    <s v="Réduction"/>
    <n v="-185766.63"/>
    <n v="0"/>
    <s v="613310"/>
    <s v="COVID-19-luchtvracht en transport PPE"/>
    <s v="100009537"/>
    <s v=""/>
    <s v=""/>
    <s v="3000000226979401"/>
    <s v="0"/>
    <x v="0"/>
    <x v="382"/>
  </r>
  <r>
    <x v="6"/>
    <s v="C25_522001"/>
    <s v="S020000"/>
    <x v="6"/>
    <s v="4500678119"/>
    <s v=""/>
    <s v="2052232216"/>
    <s v="10"/>
    <d v="2020-06-16T00:00:00"/>
    <s v="51"/>
    <s v="Commandes d'achat"/>
    <x v="2"/>
    <s v="Réduction"/>
    <n v="-3003.79"/>
    <n v="0"/>
    <s v="613310"/>
    <s v="COVID-19-luchtvracht en transport PPE"/>
    <s v="100009537"/>
    <s v=""/>
    <s v=""/>
    <s v="3000000226979325"/>
    <s v="0"/>
    <x v="0"/>
    <x v="382"/>
  </r>
  <r>
    <x v="6"/>
    <s v="C25_522001"/>
    <s v="S020000"/>
    <x v="6"/>
    <s v="4500678119"/>
    <s v=""/>
    <s v="2052232216"/>
    <s v="10"/>
    <d v="2020-06-16T00:00:00"/>
    <s v="51"/>
    <s v="Commandes d'achat"/>
    <x v="2"/>
    <s v="Réduction"/>
    <n v="-16275.58"/>
    <n v="0"/>
    <s v="613310"/>
    <s v="COVID-19-luchtvracht en transport PPE"/>
    <s v="100009537"/>
    <s v=""/>
    <s v=""/>
    <s v="3000000226979346"/>
    <s v="0"/>
    <x v="0"/>
    <x v="382"/>
  </r>
  <r>
    <x v="6"/>
    <s v="C25_522001"/>
    <s v="S020000"/>
    <x v="6"/>
    <s v="4500678119"/>
    <s v=""/>
    <s v="2052232216"/>
    <s v="10"/>
    <d v="2020-06-16T00:00:00"/>
    <s v="51"/>
    <s v="Commandes d'achat"/>
    <x v="2"/>
    <s v="Réduction"/>
    <n v="-22901.9"/>
    <n v="0"/>
    <s v="613310"/>
    <s v="COVID-19-luchtvracht en transport PPE"/>
    <s v="100009537"/>
    <s v=""/>
    <s v=""/>
    <s v="3000000226979376"/>
    <s v="0"/>
    <x v="0"/>
    <x v="382"/>
  </r>
  <r>
    <x v="6"/>
    <s v="C25_522001"/>
    <s v="S020000"/>
    <x v="6"/>
    <s v="4500678119"/>
    <s v=""/>
    <s v="2052232216"/>
    <s v="10"/>
    <d v="2020-06-16T00:00:00"/>
    <s v="51"/>
    <s v="Commandes d'achat"/>
    <x v="2"/>
    <s v="Réduction"/>
    <n v="-70476.5"/>
    <n v="0"/>
    <s v="613310"/>
    <s v="COVID-19-luchtvracht en transport PPE"/>
    <s v="100009537"/>
    <s v=""/>
    <s v=""/>
    <s v="3000000226979373"/>
    <s v="0"/>
    <x v="0"/>
    <x v="382"/>
  </r>
  <r>
    <x v="6"/>
    <s v="C25_522001"/>
    <s v="S020000"/>
    <x v="6"/>
    <s v="4500678119"/>
    <s v=""/>
    <s v="2052232216"/>
    <s v="10"/>
    <d v="2020-06-16T00:00:00"/>
    <s v="51"/>
    <s v="Commandes d'achat"/>
    <x v="2"/>
    <s v="Réduction"/>
    <n v="-54322.75"/>
    <n v="0"/>
    <s v="613310"/>
    <s v="COVID-19-luchtvracht en transport PPE"/>
    <s v="100009537"/>
    <s v=""/>
    <s v=""/>
    <s v="3000000226979304"/>
    <s v="0"/>
    <x v="0"/>
    <x v="382"/>
  </r>
  <r>
    <x v="6"/>
    <s v="C25_522001"/>
    <s v="S020000"/>
    <x v="6"/>
    <s v="4500678119"/>
    <s v=""/>
    <s v="2052232216"/>
    <s v="10"/>
    <d v="2020-06-16T00:00:00"/>
    <s v="51"/>
    <s v="Commandes d'achat"/>
    <x v="2"/>
    <s v="Réduction"/>
    <n v="-283979.99"/>
    <n v="0"/>
    <s v="613310"/>
    <s v="COVID-19-luchtvracht en transport PPE"/>
    <s v="100009537"/>
    <s v=""/>
    <s v=""/>
    <s v="3000000226979275"/>
    <s v="0"/>
    <x v="0"/>
    <x v="382"/>
  </r>
  <r>
    <x v="6"/>
    <s v="C25_522001"/>
    <s v="S020000"/>
    <x v="6"/>
    <s v="4500678119"/>
    <s v=""/>
    <s v="2052232216"/>
    <s v="10"/>
    <d v="2020-06-16T00:00:00"/>
    <s v="51"/>
    <s v="Commandes d'achat"/>
    <x v="2"/>
    <s v="Réduction"/>
    <n v="-28360.6"/>
    <n v="0"/>
    <s v="613310"/>
    <s v="COVID-19-luchtvracht en transport PPE"/>
    <s v="100009537"/>
    <s v=""/>
    <s v=""/>
    <s v="3000000226979355"/>
    <s v="0"/>
    <x v="0"/>
    <x v="382"/>
  </r>
  <r>
    <x v="6"/>
    <s v="C25_522001"/>
    <s v="S020000"/>
    <x v="6"/>
    <s v="4500678119"/>
    <s v=""/>
    <s v="2052232216"/>
    <s v="10"/>
    <d v="2020-06-16T00:00:00"/>
    <s v="51"/>
    <s v="Commandes d'achat"/>
    <x v="2"/>
    <s v="Réduction"/>
    <n v="-24506.39"/>
    <n v="0"/>
    <s v="613310"/>
    <s v="COVID-19-luchtvracht en transport PPE"/>
    <s v="100009537"/>
    <s v=""/>
    <s v=""/>
    <s v="3000000226979239"/>
    <s v="0"/>
    <x v="0"/>
    <x v="382"/>
  </r>
  <r>
    <x v="6"/>
    <s v="C25_522001"/>
    <s v="S020000"/>
    <x v="6"/>
    <s v="4500678119"/>
    <s v=""/>
    <s v="2052232216"/>
    <s v="10"/>
    <d v="2020-06-16T00:00:00"/>
    <s v="51"/>
    <s v="Commandes d'achat"/>
    <x v="2"/>
    <s v="Réduction"/>
    <n v="-17057.47"/>
    <n v="0"/>
    <s v="613310"/>
    <s v="COVID-19-luchtvracht en transport PPE"/>
    <s v="100009537"/>
    <s v=""/>
    <s v=""/>
    <s v="3000000226979314"/>
    <s v="0"/>
    <x v="0"/>
    <x v="382"/>
  </r>
  <r>
    <x v="6"/>
    <s v="C25_522001"/>
    <s v="S020000"/>
    <x v="6"/>
    <s v="4500678813"/>
    <s v=""/>
    <s v="2052232183"/>
    <s v="10"/>
    <d v="2020-06-16T00:00:00"/>
    <s v="51"/>
    <s v="Commandes d'achat"/>
    <x v="0"/>
    <s v="Original"/>
    <n v="257119.11"/>
    <n v="0"/>
    <s v="613310"/>
    <s v="COVID-19-chirugische maskers vervoer"/>
    <s v="100050937"/>
    <s v=""/>
    <s v=""/>
    <s v="3000000227020101"/>
    <s v="0"/>
    <x v="2"/>
    <x v="405"/>
  </r>
  <r>
    <x v="6"/>
    <s v="C25_522001"/>
    <s v="S020000"/>
    <x v="6"/>
    <s v="4500678841"/>
    <s v=""/>
    <s v="2052232219"/>
    <s v="10"/>
    <d v="2020-06-16T00:00:00"/>
    <s v="51"/>
    <s v="Commandes d'achat"/>
    <x v="0"/>
    <s v="Original"/>
    <n v="1"/>
    <n v="0"/>
    <s v="616410"/>
    <s v="COVID-19- medicaments"/>
    <s v="100024695"/>
    <s v=""/>
    <s v=""/>
    <s v="3000000227021027"/>
    <s v="0"/>
    <x v="5"/>
    <x v="406"/>
  </r>
  <r>
    <x v="6"/>
    <s v="C25_522001"/>
    <s v="S020000"/>
    <x v="6"/>
    <s v="4500678888"/>
    <s v=""/>
    <s v="2052232220"/>
    <s v="10"/>
    <d v="2020-06-17T00:00:00"/>
    <s v="51"/>
    <s v="Commandes d'achat"/>
    <x v="0"/>
    <s v="Original"/>
    <n v="12752.92"/>
    <n v="0"/>
    <s v="613310"/>
    <s v="COVID-19-inklaring en transport PPE"/>
    <s v="100033009"/>
    <s v=""/>
    <s v=""/>
    <s v="3000000227039643"/>
    <s v="0"/>
    <x v="0"/>
    <x v="407"/>
  </r>
  <r>
    <x v="8"/>
    <s v="C25_522001"/>
    <s v="S130000"/>
    <x v="10"/>
    <s v="4500667854"/>
    <s v=""/>
    <s v="2052211022"/>
    <s v="10"/>
    <d v="2020-06-18T00:00:00"/>
    <s v="51"/>
    <s v="Commandes d'achat"/>
    <x v="2"/>
    <s v="Réduction"/>
    <n v="-12003.4"/>
    <n v="0"/>
    <s v="610910"/>
    <s v="COVID-19 12 extra Ziekenwagens"/>
    <s v="GE100"/>
    <s v=""/>
    <s v=""/>
    <s v="3000000227090615"/>
    <s v="0"/>
    <x v="7"/>
    <x v="53"/>
  </r>
  <r>
    <x v="6"/>
    <s v="C25_522001"/>
    <s v="S020000"/>
    <x v="6"/>
    <s v="4500669055"/>
    <s v=""/>
    <s v="2052232034"/>
    <s v="10"/>
    <d v="2020-06-18T00:00:00"/>
    <s v="51"/>
    <s v="Commandes d'achat"/>
    <x v="2"/>
    <s v="Réduction"/>
    <n v="-588189.87"/>
    <n v="0"/>
    <s v="616410"/>
    <s v="COVID-19 handschoenen"/>
    <s v="500026467"/>
    <s v=""/>
    <s v=""/>
    <s v="3000000227087683"/>
    <s v="0"/>
    <x v="2"/>
    <x v="108"/>
  </r>
  <r>
    <x v="8"/>
    <s v="C25_522001"/>
    <s v="S130000"/>
    <x v="10"/>
    <s v="4500669604"/>
    <s v=""/>
    <s v="2052211030"/>
    <s v="10"/>
    <d v="2020-06-18T00:00:00"/>
    <s v="51"/>
    <s v="Commandes d'achat"/>
    <x v="2"/>
    <s v="Réduction"/>
    <n v="-2740.65"/>
    <n v="0"/>
    <s v="616810"/>
    <s v="COVID-19 huur van koelcontainers"/>
    <s v="100050690"/>
    <s v=""/>
    <s v=""/>
    <s v="3000000227138772"/>
    <s v="0"/>
    <x v="6"/>
    <x v="133"/>
  </r>
  <r>
    <x v="6"/>
    <s v="C25_522001"/>
    <s v="S020000"/>
    <x v="6"/>
    <s v="4500671020"/>
    <s v=""/>
    <s v="2052232067"/>
    <s v="10"/>
    <d v="2020-06-18T00:00:00"/>
    <s v="51"/>
    <s v="Commandes d'achat"/>
    <x v="2"/>
    <s v="Réduction"/>
    <n v="-2705346.63"/>
    <n v="0"/>
    <s v="616410"/>
    <s v="COVID-19-Long-cuff Gloves + Short-cuff G"/>
    <s v="500026467"/>
    <s v=""/>
    <s v=""/>
    <s v="3000000227142097"/>
    <s v="0"/>
    <x v="2"/>
    <x v="162"/>
  </r>
  <r>
    <x v="6"/>
    <s v="C25_522001"/>
    <s v="S020000"/>
    <x v="6"/>
    <s v="4500671660"/>
    <s v=""/>
    <s v="2052232088"/>
    <s v="10"/>
    <d v="2020-06-18T00:00:00"/>
    <s v="51"/>
    <s v="Commandes d'achat"/>
    <x v="2"/>
    <s v="Réduction"/>
    <n v="-4229.87"/>
    <n v="0"/>
    <s v="616410"/>
    <s v="COVID-19-ICU ventilator"/>
    <s v="100000368"/>
    <s v=""/>
    <s v=""/>
    <s v="3000000227129297"/>
    <s v="0"/>
    <x v="6"/>
    <x v="195"/>
  </r>
  <r>
    <x v="6"/>
    <s v="C25_522001"/>
    <s v="S020000"/>
    <x v="6"/>
    <s v="4500672548"/>
    <s v=""/>
    <s v="2052232136"/>
    <s v="10"/>
    <d v="2020-06-18T00:00:00"/>
    <s v="51"/>
    <s v="Commandes d'achat"/>
    <x v="2"/>
    <s v="Réduction"/>
    <n v="-246120.2"/>
    <n v="0"/>
    <s v="616410"/>
    <s v="COVID-19-schorten zorgpersoneel"/>
    <s v="100005097"/>
    <s v=""/>
    <s v=""/>
    <s v="3000000227142708"/>
    <s v="0"/>
    <x v="2"/>
    <x v="257"/>
  </r>
  <r>
    <x v="6"/>
    <s v="C25_522001"/>
    <s v="S020000"/>
    <x v="6"/>
    <s v="4500673298"/>
    <s v=""/>
    <s v="2052232149"/>
    <s v="10"/>
    <d v="2020-06-18T00:00:00"/>
    <s v="51"/>
    <s v="Commandes d'achat"/>
    <x v="2"/>
    <s v="Réduction"/>
    <n v="-756.25"/>
    <n v="0"/>
    <s v="610110"/>
    <s v="COVID-19-Alternative Test Protocol (ATP)"/>
    <s v="100005620"/>
    <s v=""/>
    <s v=""/>
    <s v="3000000227129515"/>
    <s v="0"/>
    <x v="2"/>
    <x v="272"/>
  </r>
  <r>
    <x v="6"/>
    <s v="C25_522001"/>
    <s v="S020000"/>
    <x v="6"/>
    <s v="4500673937"/>
    <s v=""/>
    <s v="2052232172"/>
    <s v="10"/>
    <d v="2020-06-18T00:00:00"/>
    <s v="51"/>
    <s v="Commandes d'achat"/>
    <x v="2"/>
    <s v="Réduction"/>
    <n v="-12497.83"/>
    <n v="0"/>
    <s v="616410"/>
    <s v="COVID-19-ORE-100 ORAcollect RNA"/>
    <s v="500026589"/>
    <s v=""/>
    <s v=""/>
    <s v="3000000227130094"/>
    <s v="0"/>
    <x v="3"/>
    <x v="301"/>
  </r>
  <r>
    <x v="6"/>
    <s v="C25_522001"/>
    <s v="S020000"/>
    <x v="6"/>
    <s v="4500673937"/>
    <s v=""/>
    <s v="2052232172"/>
    <s v="10"/>
    <d v="2020-06-18T00:00:00"/>
    <s v="51"/>
    <s v="Commandes d'achat"/>
    <x v="2"/>
    <s v="Réduction"/>
    <n v="-86297.83"/>
    <n v="0"/>
    <s v="616410"/>
    <s v="COVID-19-ORE-100 ORAcollect RNA"/>
    <s v="500026589"/>
    <s v=""/>
    <s v=""/>
    <s v="3000000227142958"/>
    <s v="0"/>
    <x v="3"/>
    <x v="301"/>
  </r>
  <r>
    <x v="6"/>
    <s v="C25_522001"/>
    <s v="S020000"/>
    <x v="6"/>
    <s v="4500674068"/>
    <s v=""/>
    <s v="2052232177"/>
    <s v="10"/>
    <d v="2020-06-18T00:00:00"/>
    <s v="51"/>
    <s v="Commandes d'achat"/>
    <x v="2"/>
    <s v="Réduction"/>
    <n v="-91583.59"/>
    <n v="0"/>
    <s v="616410"/>
    <s v="COVID-19-Blood gas syringe"/>
    <s v="100001542"/>
    <s v=""/>
    <s v=""/>
    <s v="3000000227090603"/>
    <s v="0"/>
    <x v="6"/>
    <x v="303"/>
  </r>
  <r>
    <x v="6"/>
    <s v="C25_522001"/>
    <s v="S020000"/>
    <x v="6"/>
    <s v="4500674130"/>
    <s v=""/>
    <s v="2052232162"/>
    <s v="10"/>
    <d v="2020-06-18T00:00:00"/>
    <s v="51"/>
    <s v="Commandes d'achat"/>
    <x v="2"/>
    <s v="Réduction"/>
    <n v="-103149.02"/>
    <n v="0"/>
    <s v="616410"/>
    <s v="COVID-19-Maskers FFP2"/>
    <s v="100000713"/>
    <s v=""/>
    <s v=""/>
    <s v="3000000227090598"/>
    <s v="0"/>
    <x v="2"/>
    <x v="305"/>
  </r>
  <r>
    <x v="6"/>
    <s v="C25_522001"/>
    <s v="S020000"/>
    <x v="6"/>
    <s v="4500674687"/>
    <s v=""/>
    <s v="2052232195"/>
    <s v="10"/>
    <d v="2020-06-18T00:00:00"/>
    <s v="51"/>
    <s v="Commandes d'achat"/>
    <x v="2"/>
    <s v="Réduction"/>
    <n v="-167413.21"/>
    <n v="0"/>
    <s v="616410"/>
    <s v="COVID-19-Rocuronium+ distributie"/>
    <s v="100004322"/>
    <s v=""/>
    <s v=""/>
    <s v="3000000227091032"/>
    <s v="0"/>
    <x v="5"/>
    <x v="322"/>
  </r>
  <r>
    <x v="6"/>
    <s v="C25_522001"/>
    <s v="S020000"/>
    <x v="6"/>
    <s v="4500676436"/>
    <s v=""/>
    <s v="2052232204"/>
    <s v="10"/>
    <d v="2020-06-18T00:00:00"/>
    <s v="51"/>
    <s v="Commandes d'achat"/>
    <x v="2"/>
    <s v="Réduction"/>
    <n v="-84310.38"/>
    <n v="0"/>
    <s v="616410"/>
    <s v="COVID-19-schorten"/>
    <s v="100020816"/>
    <s v=""/>
    <s v=""/>
    <s v="3000000227136974"/>
    <s v="0"/>
    <x v="2"/>
    <x v="355"/>
  </r>
  <r>
    <x v="6"/>
    <s v="C25_522001"/>
    <s v="S020000"/>
    <x v="6"/>
    <s v="4500676436"/>
    <s v=""/>
    <s v="2052232204"/>
    <s v="10"/>
    <d v="2020-06-18T00:00:00"/>
    <s v="51"/>
    <s v="Commandes d'achat"/>
    <x v="2"/>
    <s v="Réduction"/>
    <n v="-10897.26"/>
    <n v="0"/>
    <s v="616410"/>
    <s v="COVID-19-schorten"/>
    <s v="100020816"/>
    <s v=""/>
    <s v=""/>
    <s v="3000000227136971"/>
    <s v="0"/>
    <x v="2"/>
    <x v="355"/>
  </r>
  <r>
    <x v="6"/>
    <s v="C25_522001"/>
    <s v="S020000"/>
    <x v="6"/>
    <s v="4500677963"/>
    <s v=""/>
    <s v="2052232068"/>
    <s v="10"/>
    <d v="2020-06-18T00:00:00"/>
    <s v="51"/>
    <s v="Commandes d'achat"/>
    <x v="2"/>
    <s v="Réduction"/>
    <n v="-20216.32"/>
    <n v="0"/>
    <s v="613310"/>
    <s v="COVID-19-chirurgische schorten vervoer"/>
    <s v="100050732"/>
    <s v=""/>
    <s v=""/>
    <s v="3000000227087807"/>
    <s v="0"/>
    <x v="2"/>
    <x v="378"/>
  </r>
  <r>
    <x v="6"/>
    <s v="C25_522001"/>
    <s v="S020000"/>
    <x v="6"/>
    <s v="4500677963"/>
    <s v=""/>
    <s v="2052232068"/>
    <s v="10"/>
    <d v="2020-06-18T00:00:00"/>
    <s v="51"/>
    <s v="Commandes d'achat"/>
    <x v="2"/>
    <s v="Réduction"/>
    <n v="-441235.64"/>
    <n v="0"/>
    <s v="613310"/>
    <s v="COVID-19-chirurgische schorten vervoer"/>
    <s v="100050732"/>
    <s v=""/>
    <s v=""/>
    <s v="3000000227087993"/>
    <s v="0"/>
    <x v="2"/>
    <x v="378"/>
  </r>
  <r>
    <x v="6"/>
    <s v="C25_522001"/>
    <s v="S020000"/>
    <x v="6"/>
    <s v="4500678813"/>
    <s v=""/>
    <s v="2052232183"/>
    <s v="10"/>
    <d v="2020-06-18T00:00:00"/>
    <s v="51"/>
    <s v="Commandes d'achat"/>
    <x v="2"/>
    <s v="Réduction"/>
    <n v="-134793.87"/>
    <n v="0"/>
    <s v="613310"/>
    <s v="COVID-19-chirugische maskers vervoer"/>
    <s v="100050937"/>
    <s v=""/>
    <s v=""/>
    <s v="3000000227087974"/>
    <s v="0"/>
    <x v="2"/>
    <x v="405"/>
  </r>
  <r>
    <x v="6"/>
    <s v="C25_522001"/>
    <s v="S020000"/>
    <x v="6"/>
    <s v="4500678813"/>
    <s v=""/>
    <s v="2052232183"/>
    <s v="10"/>
    <d v="2020-06-18T00:00:00"/>
    <s v="51"/>
    <s v="Commandes d'achat"/>
    <x v="2"/>
    <s v="Réduction"/>
    <n v="-122325.24"/>
    <n v="0"/>
    <s v="613310"/>
    <s v="COVID-19-chirugische maskers vervoer"/>
    <s v="100050937"/>
    <s v=""/>
    <s v=""/>
    <s v="3000000227094194"/>
    <s v="0"/>
    <x v="2"/>
    <x v="405"/>
  </r>
  <r>
    <x v="8"/>
    <s v="C25_522001"/>
    <s v="S130000"/>
    <x v="10"/>
    <s v="4500667854"/>
    <s v=""/>
    <s v="2052211022"/>
    <s v="10"/>
    <d v="2020-06-19T00:00:00"/>
    <s v="51"/>
    <s v="Commandes d'achat"/>
    <x v="2"/>
    <s v="Réduction"/>
    <n v="-12003.4"/>
    <n v="0"/>
    <s v="610910"/>
    <s v="COVID-19 12 extra Ziekenwagens"/>
    <s v="GE100"/>
    <s v=""/>
    <s v=""/>
    <s v="3000000227189488"/>
    <s v="0"/>
    <x v="7"/>
    <x v="53"/>
  </r>
  <r>
    <x v="8"/>
    <s v="C25_522001"/>
    <s v="S130000"/>
    <x v="10"/>
    <s v="4500667854"/>
    <s v=""/>
    <s v="2052211022"/>
    <s v="10"/>
    <d v="2020-06-19T00:00:00"/>
    <s v="51"/>
    <s v="Commandes d'achat"/>
    <x v="2"/>
    <s v="Réduction"/>
    <n v="-6001.7"/>
    <n v="0"/>
    <s v="610910"/>
    <s v="COVID-19 12 extra Ziekenwagens"/>
    <s v="GE100"/>
    <s v=""/>
    <s v=""/>
    <s v="3000000227189159"/>
    <s v="0"/>
    <x v="7"/>
    <x v="53"/>
  </r>
  <r>
    <x v="6"/>
    <s v="C25_522001"/>
    <s v="S020000"/>
    <x v="6"/>
    <s v="4500671742"/>
    <s v=""/>
    <s v="2052232095"/>
    <s v="10"/>
    <d v="2020-06-19T00:00:00"/>
    <s v="51"/>
    <s v="Commandes d'achat"/>
    <x v="2"/>
    <s v="Réduction"/>
    <n v="-342732.5"/>
    <n v="0"/>
    <s v="611410"/>
    <s v="COVID-19-Rocuronium Bromide"/>
    <s v="200008191"/>
    <s v=""/>
    <s v=""/>
    <s v="3000000227160598"/>
    <s v="0"/>
    <x v="5"/>
    <x v="205"/>
  </r>
  <r>
    <x v="6"/>
    <s v="C25_522001"/>
    <s v="S020000"/>
    <x v="6"/>
    <s v="4500671771"/>
    <s v=""/>
    <s v="2052232097"/>
    <s v="10"/>
    <d v="2020-06-19T00:00:00"/>
    <s v="51"/>
    <s v="Commandes d'achat"/>
    <x v="2"/>
    <s v="Réduction"/>
    <n v="-85860"/>
    <n v="0"/>
    <s v="616410"/>
    <s v="COVID-19-Clonidine"/>
    <s v="200008174"/>
    <s v=""/>
    <s v=""/>
    <s v="3000000227200991"/>
    <s v="0"/>
    <x v="5"/>
    <x v="207"/>
  </r>
  <r>
    <x v="6"/>
    <s v="C25_522001"/>
    <s v="S020000"/>
    <x v="6"/>
    <s v="4500672097"/>
    <s v=""/>
    <s v="2052232107"/>
    <s v="10"/>
    <d v="2020-06-19T00:00:00"/>
    <s v="51"/>
    <s v="Commandes d'achat"/>
    <x v="2"/>
    <s v="Réduction"/>
    <n v="-234928.16"/>
    <n v="0"/>
    <s v="616410"/>
    <s v="COVID-19-herbruikbare schorten"/>
    <s v="100050728"/>
    <s v=""/>
    <s v=""/>
    <s v="3000000227162155"/>
    <s v="0"/>
    <x v="2"/>
    <x v="220"/>
  </r>
  <r>
    <x v="6"/>
    <s v="C25_522001"/>
    <s v="S020000"/>
    <x v="6"/>
    <s v="4500672277"/>
    <s v=""/>
    <s v="2052232119"/>
    <s v="10"/>
    <d v="2020-06-19T00:00:00"/>
    <s v="51"/>
    <s v="Commandes d'achat"/>
    <x v="2"/>
    <s v="Réduction"/>
    <n v="-15584.8"/>
    <n v="0"/>
    <s v="616410"/>
    <s v="COVID-19-HEPA Filter"/>
    <s v="100024685"/>
    <s v=""/>
    <s v=""/>
    <s v="3000000227160687"/>
    <s v="0"/>
    <x v="6"/>
    <x v="242"/>
  </r>
  <r>
    <x v="6"/>
    <s v="C25_522001"/>
    <s v="S020000"/>
    <x v="6"/>
    <s v="4500673298"/>
    <s v=""/>
    <s v="2052232149"/>
    <s v="10"/>
    <d v="2020-06-19T00:00:00"/>
    <s v="51"/>
    <s v="Commandes d'achat"/>
    <x v="2"/>
    <s v="Réduction"/>
    <n v="-9516.65"/>
    <n v="0"/>
    <s v="610110"/>
    <s v="COVID-19-Alternative Test Protocol (ATP)"/>
    <s v="100005620"/>
    <s v=""/>
    <s v=""/>
    <s v="3000000227160621"/>
    <s v="0"/>
    <x v="2"/>
    <x v="272"/>
  </r>
  <r>
    <x v="6"/>
    <s v="C25_522001"/>
    <s v="S020000"/>
    <x v="6"/>
    <s v="4500673298"/>
    <s v=""/>
    <s v="2052232149"/>
    <s v="10"/>
    <d v="2020-06-19T00:00:00"/>
    <s v="51"/>
    <s v="Commandes d'achat"/>
    <x v="2"/>
    <s v="Réduction"/>
    <n v="-2087.25"/>
    <n v="0"/>
    <s v="610110"/>
    <s v="COVID-19-Alternative Test Protocol (ATP)"/>
    <s v="100005620"/>
    <s v=""/>
    <s v=""/>
    <s v="3000000227160566"/>
    <s v="0"/>
    <x v="2"/>
    <x v="272"/>
  </r>
  <r>
    <x v="6"/>
    <s v="C25_522001"/>
    <s v="S020000"/>
    <x v="6"/>
    <s v="4500673472"/>
    <s v=""/>
    <s v="2052232110"/>
    <s v="10"/>
    <d v="2020-06-19T00:00:00"/>
    <s v="51"/>
    <s v="Commandes d'achat"/>
    <x v="2"/>
    <s v="Réduction"/>
    <n v="-16948.23"/>
    <n v="0"/>
    <s v="616410"/>
    <s v="COVID-19-Close aspiration system"/>
    <s v="100000926"/>
    <s v=""/>
    <s v=""/>
    <s v="3000000227161791"/>
    <s v="0"/>
    <x v="6"/>
    <x v="279"/>
  </r>
  <r>
    <x v="6"/>
    <s v="C25_522001"/>
    <s v="S020000"/>
    <x v="6"/>
    <s v="4500673472"/>
    <s v=""/>
    <s v="2052232110"/>
    <s v="10"/>
    <d v="2020-06-19T00:00:00"/>
    <s v="51"/>
    <s v="Commandes d'achat"/>
    <x v="2"/>
    <s v="Réduction"/>
    <n v="-574.75"/>
    <n v="0"/>
    <s v="616410"/>
    <s v="COVID-19-Close aspiration system"/>
    <s v="100000926"/>
    <s v=""/>
    <s v=""/>
    <s v="3000000227161933"/>
    <s v="0"/>
    <x v="6"/>
    <x v="279"/>
  </r>
  <r>
    <x v="6"/>
    <s v="C25_522001"/>
    <s v="S020000"/>
    <x v="6"/>
    <s v="4500673477"/>
    <s v=""/>
    <s v="2052232133"/>
    <s v="10"/>
    <d v="2020-06-19T00:00:00"/>
    <s v="51"/>
    <s v="Commandes d'achat"/>
    <x v="2"/>
    <s v="Réduction"/>
    <n v="-6136.15"/>
    <n v="0"/>
    <s v="616410"/>
    <s v="COVID-19-Close aspiration system"/>
    <s v="100000926"/>
    <s v=""/>
    <s v=""/>
    <s v="3000000227161791"/>
    <s v="0"/>
    <x v="6"/>
    <x v="282"/>
  </r>
  <r>
    <x v="6"/>
    <s v="C25_522001"/>
    <s v="S020000"/>
    <x v="6"/>
    <s v="4500675244"/>
    <s v=""/>
    <s v="2052232199"/>
    <s v="10"/>
    <d v="2020-06-19T00:00:00"/>
    <s v="51"/>
    <s v="Commandes d'achat"/>
    <x v="2"/>
    <s v="Réduction"/>
    <n v="-38160"/>
    <n v="0"/>
    <s v="616410"/>
    <s v="COVID-19-Clonidine"/>
    <s v="200008174"/>
    <s v=""/>
    <s v=""/>
    <s v="3000000227189375"/>
    <s v="0"/>
    <x v="5"/>
    <x v="331"/>
  </r>
  <r>
    <x v="6"/>
    <s v="C25_522001"/>
    <s v="S020000"/>
    <x v="6"/>
    <s v="4500678888"/>
    <s v=""/>
    <s v="2052232220"/>
    <s v="10"/>
    <d v="2020-06-19T00:00:00"/>
    <s v="51"/>
    <s v="Commandes d'achat"/>
    <x v="2"/>
    <s v="Réduction"/>
    <n v="-369.65"/>
    <n v="0"/>
    <s v="613310"/>
    <s v="COVID-19-inklaring en transport PPE"/>
    <s v="100033009"/>
    <s v=""/>
    <s v=""/>
    <s v="3000000227160299"/>
    <s v="0"/>
    <x v="0"/>
    <x v="407"/>
  </r>
  <r>
    <x v="6"/>
    <s v="C25_522001"/>
    <s v="S020000"/>
    <x v="6"/>
    <s v="4500678888"/>
    <s v=""/>
    <s v="2052232220"/>
    <s v="10"/>
    <d v="2020-06-19T00:00:00"/>
    <s v="51"/>
    <s v="Commandes d'achat"/>
    <x v="2"/>
    <s v="Réduction"/>
    <n v="-255.6"/>
    <n v="0"/>
    <s v="613310"/>
    <s v="COVID-19-inklaring en transport PPE"/>
    <s v="100033009"/>
    <s v=""/>
    <s v=""/>
    <s v="3000000227160163"/>
    <s v="0"/>
    <x v="0"/>
    <x v="407"/>
  </r>
  <r>
    <x v="6"/>
    <s v="C25_522001"/>
    <s v="S020000"/>
    <x v="6"/>
    <s v="4500678888"/>
    <s v=""/>
    <s v="2052232220"/>
    <s v="10"/>
    <d v="2020-06-19T00:00:00"/>
    <s v="51"/>
    <s v="Commandes d'achat"/>
    <x v="2"/>
    <s v="Réduction"/>
    <n v="-265"/>
    <n v="0"/>
    <s v="613310"/>
    <s v="COVID-19-inklaring en transport PPE"/>
    <s v="100033009"/>
    <s v=""/>
    <s v=""/>
    <s v="3000000227160331"/>
    <s v="0"/>
    <x v="0"/>
    <x v="407"/>
  </r>
  <r>
    <x v="6"/>
    <s v="C25_522001"/>
    <s v="S020000"/>
    <x v="6"/>
    <s v="4500678888"/>
    <s v=""/>
    <s v="2052232220"/>
    <s v="10"/>
    <d v="2020-06-19T00:00:00"/>
    <s v="51"/>
    <s v="Commandes d'achat"/>
    <x v="2"/>
    <s v="Réduction"/>
    <n v="-996.84"/>
    <n v="0"/>
    <s v="613310"/>
    <s v="COVID-19-inklaring en transport PPE"/>
    <s v="100033009"/>
    <s v=""/>
    <s v=""/>
    <s v="3000000227160351"/>
    <s v="0"/>
    <x v="0"/>
    <x v="407"/>
  </r>
  <r>
    <x v="6"/>
    <s v="C25_522001"/>
    <s v="S020000"/>
    <x v="6"/>
    <s v="4500678888"/>
    <s v=""/>
    <s v="2052232220"/>
    <s v="10"/>
    <d v="2020-06-19T00:00:00"/>
    <s v="51"/>
    <s v="Commandes d'achat"/>
    <x v="2"/>
    <s v="Réduction"/>
    <n v="-652.72"/>
    <n v="0"/>
    <s v="613310"/>
    <s v="COVID-19-inklaring en transport PPE"/>
    <s v="100033009"/>
    <s v=""/>
    <s v=""/>
    <s v="3000000227160005"/>
    <s v="0"/>
    <x v="0"/>
    <x v="407"/>
  </r>
  <r>
    <x v="6"/>
    <s v="C25_522001"/>
    <s v="S020000"/>
    <x v="6"/>
    <s v="4500678888"/>
    <s v=""/>
    <s v="2052232220"/>
    <s v="10"/>
    <d v="2020-06-19T00:00:00"/>
    <s v="51"/>
    <s v="Commandes d'achat"/>
    <x v="2"/>
    <s v="Réduction"/>
    <n v="-450"/>
    <n v="0"/>
    <s v="613310"/>
    <s v="COVID-19-inklaring en transport PPE"/>
    <s v="100033009"/>
    <s v=""/>
    <s v=""/>
    <s v="3000000227160177"/>
    <s v="0"/>
    <x v="0"/>
    <x v="407"/>
  </r>
  <r>
    <x v="6"/>
    <s v="C25_522001"/>
    <s v="S020000"/>
    <x v="6"/>
    <s v="4500678888"/>
    <s v=""/>
    <s v="2052232220"/>
    <s v="10"/>
    <d v="2020-06-19T00:00:00"/>
    <s v="51"/>
    <s v="Commandes d'achat"/>
    <x v="2"/>
    <s v="Réduction"/>
    <n v="-1236.8599999999999"/>
    <n v="0"/>
    <s v="613310"/>
    <s v="COVID-19-inklaring en transport PPE"/>
    <s v="100033009"/>
    <s v=""/>
    <s v=""/>
    <s v="3000000227160391"/>
    <s v="0"/>
    <x v="0"/>
    <x v="407"/>
  </r>
  <r>
    <x v="6"/>
    <s v="C25_522001"/>
    <s v="S020000"/>
    <x v="6"/>
    <s v="4500678888"/>
    <s v=""/>
    <s v="2052232220"/>
    <s v="10"/>
    <d v="2020-06-19T00:00:00"/>
    <s v="51"/>
    <s v="Commandes d'achat"/>
    <x v="2"/>
    <s v="Réduction"/>
    <n v="486.07"/>
    <n v="0"/>
    <s v="613310"/>
    <s v="COVID-19-inklaring en transport PPE"/>
    <s v="100033009"/>
    <s v=""/>
    <s v=""/>
    <s v="3000000227160275"/>
    <s v="0"/>
    <x v="0"/>
    <x v="407"/>
  </r>
  <r>
    <x v="6"/>
    <s v="C25_522001"/>
    <s v="S020000"/>
    <x v="6"/>
    <s v="4500678888"/>
    <s v=""/>
    <s v="2052232220"/>
    <s v="10"/>
    <d v="2020-06-19T00:00:00"/>
    <s v="51"/>
    <s v="Commandes d'achat"/>
    <x v="2"/>
    <s v="Réduction"/>
    <n v="-4252.91"/>
    <n v="0"/>
    <s v="613310"/>
    <s v="COVID-19-inklaring en transport PPE"/>
    <s v="100033009"/>
    <s v=""/>
    <s v=""/>
    <s v="3000000227160315"/>
    <s v="0"/>
    <x v="0"/>
    <x v="407"/>
  </r>
  <r>
    <x v="6"/>
    <s v="C25_522001"/>
    <s v="S020000"/>
    <x v="6"/>
    <s v="4500678888"/>
    <s v=""/>
    <s v="2052232220"/>
    <s v="10"/>
    <d v="2020-06-19T00:00:00"/>
    <s v="51"/>
    <s v="Commandes d'achat"/>
    <x v="2"/>
    <s v="Réduction"/>
    <n v="-1912.42"/>
    <n v="0"/>
    <s v="613310"/>
    <s v="COVID-19-inklaring en transport PPE"/>
    <s v="100033009"/>
    <s v=""/>
    <s v=""/>
    <s v="3000000227160341"/>
    <s v="0"/>
    <x v="0"/>
    <x v="407"/>
  </r>
  <r>
    <x v="6"/>
    <s v="C25_522001"/>
    <s v="S020000"/>
    <x v="6"/>
    <s v="4500678888"/>
    <s v=""/>
    <s v="2052232220"/>
    <s v="10"/>
    <d v="2020-06-19T00:00:00"/>
    <s v="51"/>
    <s v="Commandes d'achat"/>
    <x v="2"/>
    <s v="Réduction"/>
    <n v="-55"/>
    <n v="0"/>
    <s v="613310"/>
    <s v="COVID-19-inklaring en transport PPE"/>
    <s v="100033009"/>
    <s v=""/>
    <s v=""/>
    <s v="3000000227160372"/>
    <s v="0"/>
    <x v="0"/>
    <x v="407"/>
  </r>
  <r>
    <x v="6"/>
    <s v="C25_522001"/>
    <s v="S020000"/>
    <x v="6"/>
    <s v="4500678888"/>
    <s v=""/>
    <s v="2052232220"/>
    <s v="10"/>
    <d v="2020-06-19T00:00:00"/>
    <s v="51"/>
    <s v="Commandes d'achat"/>
    <x v="2"/>
    <s v="Réduction"/>
    <n v="-55"/>
    <n v="0"/>
    <s v="613310"/>
    <s v="COVID-19-inklaring en transport PPE"/>
    <s v="100033009"/>
    <s v=""/>
    <s v=""/>
    <s v="3000000227160381"/>
    <s v="0"/>
    <x v="0"/>
    <x v="407"/>
  </r>
  <r>
    <x v="6"/>
    <s v="C25_522001"/>
    <s v="S020000"/>
    <x v="6"/>
    <s v="4500678888"/>
    <s v=""/>
    <s v="2052232220"/>
    <s v="10"/>
    <d v="2020-06-19T00:00:00"/>
    <s v="51"/>
    <s v="Commandes d'achat"/>
    <x v="2"/>
    <s v="Réduction"/>
    <n v="-375.96"/>
    <n v="0"/>
    <s v="613310"/>
    <s v="COVID-19-inklaring en transport PPE"/>
    <s v="100033009"/>
    <s v=""/>
    <s v=""/>
    <s v="3000000227160361"/>
    <s v="0"/>
    <x v="0"/>
    <x v="407"/>
  </r>
  <r>
    <x v="6"/>
    <s v="C25_522001"/>
    <s v="S020000"/>
    <x v="7"/>
    <s v="4500679430"/>
    <s v=""/>
    <s v="2021CSG008"/>
    <s v="10"/>
    <d v="2020-06-19T00:00:00"/>
    <s v="51"/>
    <s v="Commandes d'achat"/>
    <x v="0"/>
    <s v="Original"/>
    <n v="1126.48"/>
    <n v="0"/>
    <s v="611610"/>
    <s v="Facture OL/2020/1293 du 30/4/20"/>
    <s v="100050137"/>
    <s v=""/>
    <s v=""/>
    <s v="3000000227204675"/>
    <s v="0"/>
    <x v="1"/>
    <x v="408"/>
  </r>
  <r>
    <x v="6"/>
    <s v="C25_522001"/>
    <s v="S020000"/>
    <x v="7"/>
    <s v="4500679430"/>
    <s v=""/>
    <s v="2021CSG008"/>
    <s v="20"/>
    <d v="2020-06-19T00:00:00"/>
    <s v="51"/>
    <s v="Commandes d'achat"/>
    <x v="0"/>
    <s v="Original"/>
    <n v="1561.35"/>
    <n v="0"/>
    <s v="611610"/>
    <s v="Facture OL/2020/1388 du 13/5/20"/>
    <s v="100050137"/>
    <s v=""/>
    <s v=""/>
    <s v="3000000227204675"/>
    <s v="0"/>
    <x v="1"/>
    <x v="409"/>
  </r>
  <r>
    <x v="6"/>
    <s v="C25_522001"/>
    <s v="S020000"/>
    <x v="7"/>
    <s v="4500679430"/>
    <s v=""/>
    <s v="2021CSG008"/>
    <s v="30"/>
    <d v="2020-06-19T00:00:00"/>
    <s v="51"/>
    <s v="Commandes d'achat"/>
    <x v="0"/>
    <s v="Original"/>
    <n v="2435.44"/>
    <n v="0"/>
    <s v="611610"/>
    <s v="Facture OL/2020/1206 du 22/4/20"/>
    <s v="100050137"/>
    <s v=""/>
    <s v=""/>
    <s v="3000000227204675"/>
    <s v="0"/>
    <x v="1"/>
    <x v="410"/>
  </r>
  <r>
    <x v="6"/>
    <s v="C25_522001"/>
    <s v="S020000"/>
    <x v="7"/>
    <s v="4500679430"/>
    <s v=""/>
    <s v="2021CSG008"/>
    <s v="40"/>
    <d v="2020-06-19T00:00:00"/>
    <s v="51"/>
    <s v="Commandes d'achat"/>
    <x v="0"/>
    <s v="Original"/>
    <n v="167.52"/>
    <n v="0"/>
    <s v="611610"/>
    <s v="Facture OL/2020/1193 du 21/4/20"/>
    <s v="100050137"/>
    <s v=""/>
    <s v=""/>
    <s v="3000000227204675"/>
    <s v="0"/>
    <x v="1"/>
    <x v="411"/>
  </r>
  <r>
    <x v="6"/>
    <s v="C25_522001"/>
    <s v="S020000"/>
    <x v="7"/>
    <s v="4500679430"/>
    <s v=""/>
    <s v="2021CSG008"/>
    <s v="50"/>
    <d v="2020-06-19T00:00:00"/>
    <s v="51"/>
    <s v="Commandes d'achat"/>
    <x v="0"/>
    <s v="Original"/>
    <n v="2177.7600000000002"/>
    <n v="0"/>
    <s v="611610"/>
    <s v="Facture OL/2020/1205 du 22/4/20"/>
    <s v="100050137"/>
    <s v=""/>
    <s v=""/>
    <s v="3000000227204675"/>
    <s v="0"/>
    <x v="1"/>
    <x v="412"/>
  </r>
  <r>
    <x v="6"/>
    <s v="C25_522001"/>
    <s v="S020000"/>
    <x v="7"/>
    <s v="4500679445"/>
    <s v=""/>
    <s v="2021CSG008"/>
    <s v="10"/>
    <d v="2020-06-19T00:00:00"/>
    <s v="51"/>
    <s v="Commandes d'achat"/>
    <x v="0"/>
    <s v="Original"/>
    <n v="450"/>
    <n v="0"/>
    <s v="611610"/>
    <s v="Facture 2020-014 catering 20 et 21/4"/>
    <s v="100050837"/>
    <s v=""/>
    <s v=""/>
    <s v="3000000227204843"/>
    <s v="0"/>
    <x v="1"/>
    <x v="413"/>
  </r>
  <r>
    <x v="6"/>
    <s v="C25_522001"/>
    <s v="S020000"/>
    <x v="6"/>
    <s v="4500668881"/>
    <s v=""/>
    <s v="2052232023"/>
    <s v="60"/>
    <d v="2020-06-22T00:00:00"/>
    <s v="51"/>
    <s v="Commandes d'achat"/>
    <x v="0"/>
    <s v="Original"/>
    <n v="16595.150000000001"/>
    <n v="0"/>
    <s v="610110"/>
    <s v="COVID-19 TASKFORCE -2006010"/>
    <s v="100050655"/>
    <s v=""/>
    <s v=""/>
    <s v="3000000227240134"/>
    <s v="0"/>
    <x v="7"/>
    <x v="414"/>
  </r>
  <r>
    <x v="6"/>
    <s v="C25_522001"/>
    <s v="S020000"/>
    <x v="6"/>
    <s v="4500668883"/>
    <s v=""/>
    <s v="2052232024"/>
    <s v="90"/>
    <d v="2020-06-22T00:00:00"/>
    <s v="51"/>
    <s v="Commandes d'achat"/>
    <x v="0"/>
    <s v="Original"/>
    <n v="26279.26"/>
    <n v="0"/>
    <s v="610110"/>
    <s v="COVID-19 TASKFORCE B2020-0662"/>
    <s v="100040297"/>
    <s v=""/>
    <s v=""/>
    <s v="3000000227240250"/>
    <s v="0"/>
    <x v="7"/>
    <x v="415"/>
  </r>
  <r>
    <x v="6"/>
    <s v="C25_522001"/>
    <s v="S020000"/>
    <x v="6"/>
    <s v="4500668888"/>
    <s v=""/>
    <s v="2052232025"/>
    <s v="60"/>
    <d v="2020-06-22T00:00:00"/>
    <s v="51"/>
    <s v="Commandes d'achat"/>
    <x v="1"/>
    <s v="Modification"/>
    <n v="7839.8"/>
    <n v="0"/>
    <s v="610110"/>
    <s v="COVID-19 TASKFORCE-2020010"/>
    <s v="100050654"/>
    <s v=""/>
    <s v=""/>
    <s v="3000000227240351"/>
    <s v="0"/>
    <x v="7"/>
    <x v="416"/>
  </r>
  <r>
    <x v="6"/>
    <s v="C25_522001"/>
    <s v="S020000"/>
    <x v="6"/>
    <s v="4500668888"/>
    <s v=""/>
    <s v="2052232025"/>
    <s v="60"/>
    <d v="2020-06-22T00:00:00"/>
    <s v="51"/>
    <s v="Commandes d'achat"/>
    <x v="0"/>
    <s v="Original"/>
    <n v="1"/>
    <n v="0"/>
    <s v="610110"/>
    <s v="COVID-19 TASKFORCE-2020010"/>
    <s v="100050654"/>
    <s v=""/>
    <s v=""/>
    <s v="3000000227240258"/>
    <s v="0"/>
    <x v="7"/>
    <x v="416"/>
  </r>
  <r>
    <x v="6"/>
    <s v="C25_522001"/>
    <s v="S020000"/>
    <x v="6"/>
    <s v="4500668892"/>
    <s v=""/>
    <s v="2052232027"/>
    <s v="60"/>
    <d v="2020-06-22T00:00:00"/>
    <s v="51"/>
    <s v="Commandes d'achat"/>
    <x v="0"/>
    <s v="Original"/>
    <n v="14647.05"/>
    <n v="0"/>
    <s v="610110"/>
    <s v="COVID-19 TASKFORCE-s/2005-02/0239"/>
    <s v="100050653"/>
    <s v=""/>
    <s v=""/>
    <s v="3000000227240578"/>
    <s v="0"/>
    <x v="7"/>
    <x v="417"/>
  </r>
  <r>
    <x v="6"/>
    <s v="C25_522001"/>
    <s v="S020000"/>
    <x v="6"/>
    <s v="4500671695"/>
    <s v=""/>
    <s v="2052232090"/>
    <s v="70"/>
    <d v="2020-06-22T00:00:00"/>
    <s v="51"/>
    <s v="Commandes d'achat"/>
    <x v="0"/>
    <s v="Original"/>
    <n v="9770.75"/>
    <n v="0"/>
    <s v="610110"/>
    <s v="COVID-19 TASKFORCE 2020155"/>
    <s v="100050764"/>
    <s v=""/>
    <s v=""/>
    <s v="3000000227240357"/>
    <s v="0"/>
    <x v="7"/>
    <x v="418"/>
  </r>
  <r>
    <x v="6"/>
    <s v="C25_522001"/>
    <s v="S020000"/>
    <x v="6"/>
    <s v="4500671696"/>
    <s v=""/>
    <s v="2052232091"/>
    <s v="50"/>
    <d v="2020-06-22T00:00:00"/>
    <s v="51"/>
    <s v="Commandes d'achat"/>
    <x v="0"/>
    <s v="Original"/>
    <n v="10389.43"/>
    <n v="0"/>
    <s v="610110"/>
    <s v="COVID-19 TASKFORCE -112025"/>
    <s v="100005516"/>
    <s v=""/>
    <s v=""/>
    <s v="3000000227240536"/>
    <s v="0"/>
    <x v="7"/>
    <x v="419"/>
  </r>
  <r>
    <x v="6"/>
    <s v="C25_522001"/>
    <s v="S020000"/>
    <x v="6"/>
    <s v="4500671701"/>
    <s v=""/>
    <s v="2052232094"/>
    <s v="50"/>
    <d v="2020-06-22T00:00:00"/>
    <s v="51"/>
    <s v="Commandes d'achat"/>
    <x v="0"/>
    <s v="Original"/>
    <n v="9438"/>
    <n v="0"/>
    <s v="610110"/>
    <s v="COVID-19 TASKFORCE-20241"/>
    <s v="100050768"/>
    <s v=""/>
    <s v=""/>
    <s v="3000000227240576"/>
    <s v="0"/>
    <x v="7"/>
    <x v="420"/>
  </r>
  <r>
    <x v="6"/>
    <s v="C25_522001"/>
    <s v="S020000"/>
    <x v="6"/>
    <s v="4500676436"/>
    <s v=""/>
    <s v="2052232204"/>
    <s v="10"/>
    <d v="2020-06-22T00:00:00"/>
    <s v="51"/>
    <s v="Commandes d'achat"/>
    <x v="2"/>
    <s v="Réduction"/>
    <n v="-26813"/>
    <n v="0"/>
    <s v="616410"/>
    <s v="COVID-19-schorten"/>
    <s v="100020816"/>
    <s v=""/>
    <s v=""/>
    <s v="3000000227240540"/>
    <s v="0"/>
    <x v="2"/>
    <x v="355"/>
  </r>
  <r>
    <x v="6"/>
    <s v="C25_522001"/>
    <s v="S020000"/>
    <x v="6"/>
    <s v="4500676436"/>
    <s v=""/>
    <s v="2052232204"/>
    <s v="10"/>
    <d v="2020-06-22T00:00:00"/>
    <s v="51"/>
    <s v="Commandes d'achat"/>
    <x v="2"/>
    <s v="Réduction"/>
    <n v="-212496.57"/>
    <n v="0"/>
    <s v="616410"/>
    <s v="COVID-19-schorten"/>
    <s v="100020816"/>
    <s v=""/>
    <s v=""/>
    <s v="3000000227240496"/>
    <s v="0"/>
    <x v="2"/>
    <x v="355"/>
  </r>
  <r>
    <x v="0"/>
    <s v=""/>
    <s v="S040000"/>
    <x v="17"/>
    <s v="4500679494"/>
    <s v=""/>
    <s v="2021222099"/>
    <s v="10"/>
    <d v="2020-06-22T00:00:00"/>
    <s v="51"/>
    <s v="Commandes d'achat"/>
    <x v="0"/>
    <s v="Original"/>
    <n v="46483.99"/>
    <n v="0"/>
    <s v="243010"/>
    <s v="AMD Servers"/>
    <s v="100003265"/>
    <s v=""/>
    <s v=""/>
    <s v="3000000227240361"/>
    <s v="0"/>
    <x v="2"/>
    <x v="421"/>
  </r>
  <r>
    <x v="6"/>
    <s v="C25_522001"/>
    <s v="S020000"/>
    <x v="6"/>
    <s v="4500670938"/>
    <s v=""/>
    <s v="2052232058"/>
    <s v="10"/>
    <d v="2020-06-23T00:00:00"/>
    <s v="51"/>
    <s v="Commandes d'achat"/>
    <x v="2"/>
    <s v="Réduction"/>
    <n v="-108188.52"/>
    <n v="0"/>
    <s v="616410"/>
    <s v="COVID-19- Herbruikbare schorten"/>
    <s v="100005097"/>
    <s v=""/>
    <s v=""/>
    <s v="3000000227314521"/>
    <s v="0"/>
    <x v="2"/>
    <x v="153"/>
  </r>
  <r>
    <x v="6"/>
    <s v="C25_522001"/>
    <s v="S020000"/>
    <x v="7"/>
    <s v="4500670643"/>
    <s v=""/>
    <s v="2021CSG008"/>
    <s v="10"/>
    <d v="2020-06-24T00:00:00"/>
    <s v="51"/>
    <s v="Commandes d'achat"/>
    <x v="2"/>
    <s v="Réduction"/>
    <n v="915.12"/>
    <n v="0"/>
    <s v="611610"/>
    <s v="Catering Salle de crise"/>
    <s v="100050137"/>
    <s v=""/>
    <s v=""/>
    <s v="3000000227405420"/>
    <s v="0"/>
    <x v="1"/>
    <x v="139"/>
  </r>
  <r>
    <x v="6"/>
    <s v="C25_522001"/>
    <s v="S020000"/>
    <x v="7"/>
    <s v="4500670643"/>
    <s v=""/>
    <s v="2021CSG008"/>
    <s v="10"/>
    <d v="2020-06-24T00:00:00"/>
    <s v="51"/>
    <s v="Commandes d'achat"/>
    <x v="2"/>
    <s v="Réduction"/>
    <n v="597.03"/>
    <n v="0"/>
    <s v="611610"/>
    <s v="Catering Salle de crise"/>
    <s v="100050137"/>
    <s v=""/>
    <s v=""/>
    <s v="3000000227405481"/>
    <s v="0"/>
    <x v="1"/>
    <x v="139"/>
  </r>
  <r>
    <x v="6"/>
    <s v="C25_522001"/>
    <s v="S020000"/>
    <x v="7"/>
    <s v="4500670643"/>
    <s v=""/>
    <s v="2021CSG008"/>
    <s v="10"/>
    <d v="2020-06-24T00:00:00"/>
    <s v="51"/>
    <s v="Commandes d'achat"/>
    <x v="2"/>
    <s v="Réduction"/>
    <n v="1762.1"/>
    <n v="0"/>
    <s v="611610"/>
    <s v="Catering Salle de crise"/>
    <s v="100050137"/>
    <s v=""/>
    <s v=""/>
    <s v="3000000227405095"/>
    <s v="0"/>
    <x v="1"/>
    <x v="139"/>
  </r>
  <r>
    <x v="9"/>
    <s v="C25_510000"/>
    <s v="S010000"/>
    <x v="12"/>
    <s v="4500679907"/>
    <s v=""/>
    <s v="2051021045"/>
    <s v="10"/>
    <d v="2020-06-24T00:00:00"/>
    <s v="51"/>
    <s v="Commandes d'achat"/>
    <x v="0"/>
    <s v="Original"/>
    <n v="5500"/>
    <n v="0"/>
    <s v="610210"/>
    <s v="COVID-19:Traduction All. - Doms"/>
    <s v="600000646"/>
    <s v=""/>
    <s v=""/>
    <s v="3000000227406956"/>
    <s v="0"/>
    <x v="2"/>
    <x v="422"/>
  </r>
  <r>
    <x v="6"/>
    <s v="C25_522001"/>
    <s v="S020000"/>
    <x v="6"/>
    <s v="4500668915"/>
    <s v=""/>
    <s v="2052232028"/>
    <s v="10"/>
    <d v="2020-06-25T00:00:00"/>
    <s v="51"/>
    <s v="Commandes d'achat"/>
    <x v="2"/>
    <s v="Réduction"/>
    <n v="-64610.98"/>
    <n v="0"/>
    <s v="616410"/>
    <s v="COVID-19 Prot.coveralls voorsch"/>
    <s v="100050640"/>
    <s v=""/>
    <s v=""/>
    <s v="3000000227500907"/>
    <s v="0"/>
    <x v="2"/>
    <x v="100"/>
  </r>
  <r>
    <x v="6"/>
    <s v="C25_522001"/>
    <s v="S020000"/>
    <x v="6"/>
    <s v="4500668915"/>
    <s v=""/>
    <s v="2052232028"/>
    <s v="10"/>
    <d v="2020-06-25T00:00:00"/>
    <s v="51"/>
    <s v="Commandes d'achat"/>
    <x v="2"/>
    <s v="Réduction"/>
    <n v="14290.31"/>
    <n v="0"/>
    <s v="616410"/>
    <s v="COVID-19 Prot.coveralls voorsch"/>
    <s v="100050640"/>
    <s v=""/>
    <s v=""/>
    <s v="3000000227500943"/>
    <s v="0"/>
    <x v="2"/>
    <x v="100"/>
  </r>
  <r>
    <x v="6"/>
    <s v="C25_522001"/>
    <s v="S020000"/>
    <x v="6"/>
    <s v="4500673298"/>
    <s v=""/>
    <s v="2052232149"/>
    <s v="10"/>
    <d v="2020-06-25T00:00:00"/>
    <s v="51"/>
    <s v="Commandes d'achat"/>
    <x v="2"/>
    <s v="Réduction"/>
    <n v="-10478.6"/>
    <n v="0"/>
    <s v="610110"/>
    <s v="COVID-19-Alternative Test Protocol (ATP)"/>
    <s v="100005620"/>
    <s v=""/>
    <s v=""/>
    <s v="3000000227443765"/>
    <s v="0"/>
    <x v="2"/>
    <x v="272"/>
  </r>
  <r>
    <x v="6"/>
    <s v="C25_522001"/>
    <s v="S020000"/>
    <x v="6"/>
    <s v="4500673823"/>
    <s v=""/>
    <s v="2052232167"/>
    <s v="10"/>
    <d v="2020-06-25T00:00:00"/>
    <s v="51"/>
    <s v="Commandes d'achat"/>
    <x v="1"/>
    <s v="Modification"/>
    <n v="725346.6"/>
    <n v="0"/>
    <s v="616410"/>
    <s v="COVID-19-Saliva RNA Collection and Prese"/>
    <s v="100003039"/>
    <s v=""/>
    <s v=""/>
    <s v="3000000227439337"/>
    <s v="0"/>
    <x v="3"/>
    <x v="295"/>
  </r>
  <r>
    <x v="6"/>
    <s v="C25_522001"/>
    <s v="S020000"/>
    <x v="6"/>
    <s v="4500676450"/>
    <s v=""/>
    <s v="2052232205"/>
    <s v="10"/>
    <d v="2020-06-25T00:00:00"/>
    <s v="51"/>
    <s v="Commandes d'achat"/>
    <x v="2"/>
    <s v="Réduction"/>
    <n v="-9680"/>
    <n v="0"/>
    <s v="616410"/>
    <s v="COVID-19-trio lumen catheters"/>
    <s v="100004322"/>
    <s v=""/>
    <s v=""/>
    <s v="3000000227442155"/>
    <s v="0"/>
    <x v="6"/>
    <x v="356"/>
  </r>
  <r>
    <x v="6"/>
    <s v="C25_522001"/>
    <s v="S020000"/>
    <x v="6"/>
    <s v="4500677973"/>
    <s v=""/>
    <s v="2052232148"/>
    <s v="20"/>
    <d v="2020-06-25T00:00:00"/>
    <s v="51"/>
    <s v="Commandes d'achat"/>
    <x v="0"/>
    <s v="Original"/>
    <n v="163962.06"/>
    <n v="0"/>
    <s v="613310"/>
    <s v="COVID-19-Medical Masks vervoer juni"/>
    <s v="100050937"/>
    <s v=""/>
    <s v=""/>
    <s v="3000000227443680"/>
    <s v="0"/>
    <x v="2"/>
    <x v="423"/>
  </r>
  <r>
    <x v="6"/>
    <s v="C25_522001"/>
    <s v="S020000"/>
    <x v="6"/>
    <s v="4500678119"/>
    <s v=""/>
    <s v="2052232216"/>
    <s v="10"/>
    <d v="2020-06-25T00:00:00"/>
    <s v="51"/>
    <s v="Commandes d'achat"/>
    <x v="2"/>
    <s v="Réduction"/>
    <n v="-191303.53"/>
    <n v="0"/>
    <s v="613310"/>
    <s v="COVID-19-luchtvracht en transport PPE"/>
    <s v="100009537"/>
    <s v=""/>
    <s v=""/>
    <s v="3000000227499441"/>
    <s v="0"/>
    <x v="0"/>
    <x v="382"/>
  </r>
  <r>
    <x v="6"/>
    <s v="C25_522001"/>
    <s v="S020000"/>
    <x v="6"/>
    <s v="4500678119"/>
    <s v=""/>
    <s v="2052232216"/>
    <s v="10"/>
    <d v="2020-06-25T00:00:00"/>
    <s v="51"/>
    <s v="Commandes d'achat"/>
    <x v="2"/>
    <s v="Réduction"/>
    <n v="-188752.31"/>
    <n v="0"/>
    <s v="613310"/>
    <s v="COVID-19-luchtvracht en transport PPE"/>
    <s v="100009537"/>
    <s v=""/>
    <s v=""/>
    <s v="3000000227499444"/>
    <s v="0"/>
    <x v="0"/>
    <x v="382"/>
  </r>
  <r>
    <x v="6"/>
    <s v="C25_522001"/>
    <s v="S020000"/>
    <x v="6"/>
    <s v="4500678119"/>
    <s v=""/>
    <s v="2052232216"/>
    <s v="10"/>
    <d v="2020-06-25T00:00:00"/>
    <s v="51"/>
    <s v="Commandes d'achat"/>
    <x v="2"/>
    <s v="Réduction"/>
    <n v="-10400.73"/>
    <n v="0"/>
    <s v="613310"/>
    <s v="COVID-19-luchtvracht en transport PPE"/>
    <s v="100009537"/>
    <s v=""/>
    <s v=""/>
    <s v="3000000227499497"/>
    <s v="0"/>
    <x v="0"/>
    <x v="382"/>
  </r>
  <r>
    <x v="6"/>
    <s v="C25_522001"/>
    <s v="S020000"/>
    <x v="6"/>
    <s v="4500678119"/>
    <s v=""/>
    <s v="2052232216"/>
    <s v="10"/>
    <d v="2020-06-25T00:00:00"/>
    <s v="51"/>
    <s v="Commandes d'achat"/>
    <x v="2"/>
    <s v="Réduction"/>
    <n v="-122464.66"/>
    <n v="0"/>
    <s v="613310"/>
    <s v="COVID-19-luchtvracht en transport PPE"/>
    <s v="100009537"/>
    <s v=""/>
    <s v=""/>
    <s v="3000000227499500"/>
    <s v="0"/>
    <x v="0"/>
    <x v="382"/>
  </r>
  <r>
    <x v="6"/>
    <s v="C25_522001"/>
    <s v="S020000"/>
    <x v="6"/>
    <s v="4500678119"/>
    <s v=""/>
    <s v="2052232216"/>
    <s v="10"/>
    <d v="2020-06-25T00:00:00"/>
    <s v="51"/>
    <s v="Commandes d'achat"/>
    <x v="2"/>
    <s v="Réduction"/>
    <n v="-121678.63"/>
    <n v="0"/>
    <s v="613310"/>
    <s v="COVID-19-luchtvracht en transport PPE"/>
    <s v="100009537"/>
    <s v=""/>
    <s v=""/>
    <s v="3000000227499714"/>
    <s v="0"/>
    <x v="0"/>
    <x v="382"/>
  </r>
  <r>
    <x v="6"/>
    <s v="C25_522001"/>
    <s v="S020000"/>
    <x v="6"/>
    <s v="4500678119"/>
    <s v=""/>
    <s v="2052232216"/>
    <s v="10"/>
    <d v="2020-06-25T00:00:00"/>
    <s v="51"/>
    <s v="Commandes d'achat"/>
    <x v="2"/>
    <s v="Réduction"/>
    <n v="-88475.65"/>
    <n v="0"/>
    <s v="613310"/>
    <s v="COVID-19-luchtvracht en transport PPE"/>
    <s v="100009537"/>
    <s v=""/>
    <s v=""/>
    <s v="3000000227499683"/>
    <s v="0"/>
    <x v="0"/>
    <x v="382"/>
  </r>
  <r>
    <x v="6"/>
    <s v="C25_522001"/>
    <s v="S020000"/>
    <x v="6"/>
    <s v="4500678119"/>
    <s v=""/>
    <s v="2052232216"/>
    <s v="10"/>
    <d v="2020-06-25T00:00:00"/>
    <s v="51"/>
    <s v="Commandes d'achat"/>
    <x v="2"/>
    <s v="Réduction"/>
    <n v="-37337.089999999997"/>
    <n v="0"/>
    <s v="613310"/>
    <s v="COVID-19-luchtvracht en transport PPE"/>
    <s v="100009537"/>
    <s v=""/>
    <s v=""/>
    <s v="3000000227499701"/>
    <s v="0"/>
    <x v="0"/>
    <x v="382"/>
  </r>
  <r>
    <x v="6"/>
    <s v="C25_522001"/>
    <s v="S020000"/>
    <x v="6"/>
    <s v="4500678119"/>
    <s v=""/>
    <s v="2052232216"/>
    <s v="10"/>
    <d v="2020-06-25T00:00:00"/>
    <s v="51"/>
    <s v="Commandes d'achat"/>
    <x v="2"/>
    <s v="Réduction"/>
    <n v="-143468.65"/>
    <n v="0"/>
    <s v="613310"/>
    <s v="COVID-19-luchtvracht en transport PPE"/>
    <s v="100009537"/>
    <s v=""/>
    <s v=""/>
    <s v="3000000227499643"/>
    <s v="0"/>
    <x v="0"/>
    <x v="382"/>
  </r>
  <r>
    <x v="6"/>
    <s v="C25_522001"/>
    <s v="S020000"/>
    <x v="6"/>
    <s v="4500678119"/>
    <s v=""/>
    <s v="2052232216"/>
    <s v="10"/>
    <d v="2020-06-25T00:00:00"/>
    <s v="51"/>
    <s v="Commandes d'achat"/>
    <x v="2"/>
    <s v="Réduction"/>
    <n v="238212.8"/>
    <n v="0"/>
    <s v="613310"/>
    <s v="COVID-19-luchtvracht en transport PPE"/>
    <s v="100009537"/>
    <s v=""/>
    <s v=""/>
    <s v="3000000227499741"/>
    <s v="0"/>
    <x v="0"/>
    <x v="382"/>
  </r>
  <r>
    <x v="6"/>
    <s v="C25_522001"/>
    <s v="S020000"/>
    <x v="6"/>
    <s v="4500678119"/>
    <s v=""/>
    <s v="2052232216"/>
    <s v="10"/>
    <d v="2020-06-25T00:00:00"/>
    <s v="51"/>
    <s v="Commandes d'achat"/>
    <x v="2"/>
    <s v="Réduction"/>
    <n v="-435438.34"/>
    <n v="0"/>
    <s v="613310"/>
    <s v="COVID-19-luchtvracht en transport PPE"/>
    <s v="100009537"/>
    <s v=""/>
    <s v=""/>
    <s v="3000000227500920"/>
    <s v="0"/>
    <x v="0"/>
    <x v="382"/>
  </r>
  <r>
    <x v="6"/>
    <s v="C25_522001"/>
    <s v="S020000"/>
    <x v="6"/>
    <s v="4500678119"/>
    <s v=""/>
    <s v="2052232216"/>
    <s v="10"/>
    <d v="2020-06-25T00:00:00"/>
    <s v="51"/>
    <s v="Commandes d'achat"/>
    <x v="2"/>
    <s v="Réduction"/>
    <n v="-12078.41"/>
    <n v="0"/>
    <s v="613310"/>
    <s v="COVID-19-luchtvracht en transport PPE"/>
    <s v="100009537"/>
    <s v=""/>
    <s v=""/>
    <s v="3000000227500915"/>
    <s v="0"/>
    <x v="0"/>
    <x v="382"/>
  </r>
  <r>
    <x v="6"/>
    <s v="C25_522001"/>
    <s v="S020000"/>
    <x v="6"/>
    <s v="4500678119"/>
    <s v=""/>
    <s v="2052232216"/>
    <s v="10"/>
    <d v="2020-06-25T00:00:00"/>
    <s v="51"/>
    <s v="Commandes d'achat"/>
    <x v="2"/>
    <s v="Réduction"/>
    <n v="245"/>
    <n v="0"/>
    <s v="613310"/>
    <s v="COVID-19-luchtvracht en transport PPE"/>
    <s v="100009537"/>
    <s v=""/>
    <s v=""/>
    <s v="3000000227500940"/>
    <s v="0"/>
    <x v="0"/>
    <x v="382"/>
  </r>
  <r>
    <x v="6"/>
    <s v="C25_522001"/>
    <s v="S020000"/>
    <x v="6"/>
    <s v="4500678119"/>
    <s v=""/>
    <s v="2052232216"/>
    <s v="10"/>
    <d v="2020-06-25T00:00:00"/>
    <s v="51"/>
    <s v="Commandes d'achat"/>
    <x v="2"/>
    <s v="Réduction"/>
    <n v="-183172.38"/>
    <n v="0"/>
    <s v="613310"/>
    <s v="COVID-19-luchtvracht en transport PPE"/>
    <s v="100009537"/>
    <s v=""/>
    <s v=""/>
    <s v="3000000227500733"/>
    <s v="0"/>
    <x v="0"/>
    <x v="382"/>
  </r>
  <r>
    <x v="6"/>
    <s v="C25_522001"/>
    <s v="S020000"/>
    <x v="6"/>
    <s v="4500678119"/>
    <s v=""/>
    <s v="2052232216"/>
    <s v="10"/>
    <d v="2020-06-25T00:00:00"/>
    <s v="51"/>
    <s v="Commandes d'achat"/>
    <x v="2"/>
    <s v="Réduction"/>
    <n v="-74011.86"/>
    <n v="0"/>
    <s v="613310"/>
    <s v="COVID-19-luchtvracht en transport PPE"/>
    <s v="100009537"/>
    <s v=""/>
    <s v=""/>
    <s v="3000000227443809"/>
    <s v="0"/>
    <x v="0"/>
    <x v="382"/>
  </r>
  <r>
    <x v="6"/>
    <s v="C25_522001"/>
    <s v="S020000"/>
    <x v="6"/>
    <s v="4500678119"/>
    <s v=""/>
    <s v="2052232216"/>
    <s v="10"/>
    <d v="2020-06-25T00:00:00"/>
    <s v="51"/>
    <s v="Commandes d'achat"/>
    <x v="2"/>
    <s v="Réduction"/>
    <n v="-223942.73"/>
    <n v="0"/>
    <s v="613310"/>
    <s v="COVID-19-luchtvracht en transport PPE"/>
    <s v="100009537"/>
    <s v=""/>
    <s v=""/>
    <s v="3000000227443573"/>
    <s v="0"/>
    <x v="0"/>
    <x v="382"/>
  </r>
  <r>
    <x v="6"/>
    <s v="C25_522001"/>
    <s v="S020000"/>
    <x v="6"/>
    <s v="4500678119"/>
    <s v=""/>
    <s v="2052232216"/>
    <s v="10"/>
    <d v="2020-06-25T00:00:00"/>
    <s v="51"/>
    <s v="Commandes d'achat"/>
    <x v="2"/>
    <s v="Réduction"/>
    <n v="-29628.39"/>
    <n v="0"/>
    <s v="613310"/>
    <s v="COVID-19-luchtvracht en transport PPE"/>
    <s v="100009537"/>
    <s v=""/>
    <s v=""/>
    <s v="3000000227498095"/>
    <s v="0"/>
    <x v="0"/>
    <x v="382"/>
  </r>
  <r>
    <x v="6"/>
    <s v="C25_522001"/>
    <s v="S020000"/>
    <x v="6"/>
    <s v="4500678119"/>
    <s v=""/>
    <s v="2052232216"/>
    <s v="10"/>
    <d v="2020-06-25T00:00:00"/>
    <s v="51"/>
    <s v="Commandes d'achat"/>
    <x v="2"/>
    <s v="Réduction"/>
    <n v="-1291.82"/>
    <n v="0"/>
    <s v="613310"/>
    <s v="COVID-19-luchtvracht en transport PPE"/>
    <s v="100009537"/>
    <s v=""/>
    <s v=""/>
    <s v="3000000227498078"/>
    <s v="0"/>
    <x v="0"/>
    <x v="382"/>
  </r>
  <r>
    <x v="6"/>
    <s v="C25_522001"/>
    <s v="S020000"/>
    <x v="6"/>
    <s v="4500678119"/>
    <s v=""/>
    <s v="2052232216"/>
    <s v="10"/>
    <d v="2020-06-25T00:00:00"/>
    <s v="51"/>
    <s v="Commandes d'achat"/>
    <x v="2"/>
    <s v="Réduction"/>
    <n v="-73707.94"/>
    <n v="0"/>
    <s v="613310"/>
    <s v="COVID-19-luchtvracht en transport PPE"/>
    <s v="100009537"/>
    <s v=""/>
    <s v=""/>
    <s v="3000000227498101"/>
    <s v="0"/>
    <x v="0"/>
    <x v="382"/>
  </r>
  <r>
    <x v="6"/>
    <s v="C25_522001"/>
    <s v="S020000"/>
    <x v="6"/>
    <s v="4500678119"/>
    <s v=""/>
    <s v="2052232216"/>
    <s v="10"/>
    <d v="2020-06-25T00:00:00"/>
    <s v="51"/>
    <s v="Commandes d'achat"/>
    <x v="2"/>
    <s v="Réduction"/>
    <n v="-10766.23"/>
    <n v="0"/>
    <s v="613310"/>
    <s v="COVID-19-luchtvracht en transport PPE"/>
    <s v="100009537"/>
    <s v=""/>
    <s v=""/>
    <s v="3000000227498104"/>
    <s v="0"/>
    <x v="0"/>
    <x v="382"/>
  </r>
  <r>
    <x v="6"/>
    <s v="C25_522001"/>
    <s v="S020000"/>
    <x v="6"/>
    <s v="4500678119"/>
    <s v=""/>
    <s v="2052232216"/>
    <s v="10"/>
    <d v="2020-06-25T00:00:00"/>
    <s v="51"/>
    <s v="Commandes d'achat"/>
    <x v="2"/>
    <s v="Réduction"/>
    <n v="-29765.81"/>
    <n v="0"/>
    <s v="613310"/>
    <s v="COVID-19-luchtvracht en transport PPE"/>
    <s v="100009537"/>
    <s v=""/>
    <s v=""/>
    <s v="3000000227498107"/>
    <s v="0"/>
    <x v="0"/>
    <x v="382"/>
  </r>
  <r>
    <x v="6"/>
    <s v="C25_522001"/>
    <s v="S020000"/>
    <x v="6"/>
    <s v="4500678119"/>
    <s v=""/>
    <s v="2052232216"/>
    <s v="10"/>
    <d v="2020-06-25T00:00:00"/>
    <s v="51"/>
    <s v="Commandes d'achat"/>
    <x v="2"/>
    <s v="Réduction"/>
    <n v="-79368.02"/>
    <n v="0"/>
    <s v="613310"/>
    <s v="COVID-19-luchtvracht en transport PPE"/>
    <s v="100009537"/>
    <s v=""/>
    <s v=""/>
    <s v="3000000227498136"/>
    <s v="0"/>
    <x v="0"/>
    <x v="382"/>
  </r>
  <r>
    <x v="6"/>
    <s v="C25_522001"/>
    <s v="S020000"/>
    <x v="6"/>
    <s v="4500678119"/>
    <s v=""/>
    <s v="2052232216"/>
    <s v="10"/>
    <d v="2020-06-25T00:00:00"/>
    <s v="51"/>
    <s v="Commandes d'achat"/>
    <x v="2"/>
    <s v="Réduction"/>
    <n v="-84239.12"/>
    <n v="0"/>
    <s v="613310"/>
    <s v="COVID-19-luchtvracht en transport PPE"/>
    <s v="100009537"/>
    <s v=""/>
    <s v=""/>
    <s v="3000000227498180"/>
    <s v="0"/>
    <x v="0"/>
    <x v="382"/>
  </r>
  <r>
    <x v="6"/>
    <s v="C25_522001"/>
    <s v="S020000"/>
    <x v="6"/>
    <s v="4500678119"/>
    <s v=""/>
    <s v="2052232216"/>
    <s v="10"/>
    <d v="2020-06-25T00:00:00"/>
    <s v="51"/>
    <s v="Commandes d'achat"/>
    <x v="2"/>
    <s v="Réduction"/>
    <n v="-202063.85"/>
    <n v="0"/>
    <s v="613310"/>
    <s v="COVID-19-luchtvracht en transport PPE"/>
    <s v="100009537"/>
    <s v=""/>
    <s v=""/>
    <s v="3000000227498220"/>
    <s v="0"/>
    <x v="0"/>
    <x v="382"/>
  </r>
  <r>
    <x v="6"/>
    <s v="C25_522001"/>
    <s v="S020000"/>
    <x v="6"/>
    <s v="4500678119"/>
    <s v=""/>
    <s v="2052232216"/>
    <s v="10"/>
    <d v="2020-06-25T00:00:00"/>
    <s v="51"/>
    <s v="Commandes d'achat"/>
    <x v="2"/>
    <s v="Réduction"/>
    <n v="-65200.76"/>
    <n v="0"/>
    <s v="613310"/>
    <s v="COVID-19-luchtvracht en transport PPE"/>
    <s v="100009537"/>
    <s v=""/>
    <s v=""/>
    <s v="3000000227491789"/>
    <s v="0"/>
    <x v="0"/>
    <x v="382"/>
  </r>
  <r>
    <x v="6"/>
    <s v="C25_522001"/>
    <s v="S020000"/>
    <x v="6"/>
    <s v="4500678119"/>
    <s v=""/>
    <s v="2052232216"/>
    <s v="10"/>
    <d v="2020-06-25T00:00:00"/>
    <s v="51"/>
    <s v="Commandes d'achat"/>
    <x v="2"/>
    <s v="Réduction"/>
    <n v="-28035.97"/>
    <n v="0"/>
    <s v="613310"/>
    <s v="COVID-19-luchtvracht en transport PPE"/>
    <s v="100009537"/>
    <s v=""/>
    <s v=""/>
    <s v="3000000227495942"/>
    <s v="0"/>
    <x v="0"/>
    <x v="382"/>
  </r>
  <r>
    <x v="6"/>
    <s v="C25_522001"/>
    <s v="S020000"/>
    <x v="6"/>
    <s v="4500678119"/>
    <s v=""/>
    <s v="2052232216"/>
    <s v="10"/>
    <d v="2020-06-25T00:00:00"/>
    <s v="51"/>
    <s v="Commandes d'achat"/>
    <x v="2"/>
    <s v="Réduction"/>
    <n v="-68137.289999999994"/>
    <n v="0"/>
    <s v="613310"/>
    <s v="COVID-19-luchtvracht en transport PPE"/>
    <s v="100009537"/>
    <s v=""/>
    <s v=""/>
    <s v="3000000227495881"/>
    <s v="0"/>
    <x v="0"/>
    <x v="382"/>
  </r>
  <r>
    <x v="6"/>
    <s v="C25_522001"/>
    <s v="S020000"/>
    <x v="6"/>
    <s v="4500678119"/>
    <s v=""/>
    <s v="2052232216"/>
    <s v="10"/>
    <d v="2020-06-25T00:00:00"/>
    <s v="51"/>
    <s v="Commandes d'achat"/>
    <x v="2"/>
    <s v="Réduction"/>
    <n v="-29628.39"/>
    <n v="0"/>
    <s v="613310"/>
    <s v="COVID-19-luchtvracht en transport PPE"/>
    <s v="100009537"/>
    <s v=""/>
    <s v=""/>
    <s v="3000000227496916"/>
    <s v="0"/>
    <x v="0"/>
    <x v="382"/>
  </r>
  <r>
    <x v="6"/>
    <s v="C25_522001"/>
    <s v="S020000"/>
    <x v="6"/>
    <s v="4500678119"/>
    <s v=""/>
    <s v="2052232216"/>
    <s v="10"/>
    <d v="2020-06-25T00:00:00"/>
    <s v="51"/>
    <s v="Commandes d'achat"/>
    <x v="2"/>
    <s v="Réduction"/>
    <n v="-29628.39"/>
    <n v="0"/>
    <s v="613310"/>
    <s v="COVID-19-luchtvracht en transport PPE"/>
    <s v="100009537"/>
    <s v=""/>
    <s v=""/>
    <s v="3000000227496821"/>
    <s v="0"/>
    <x v="0"/>
    <x v="382"/>
  </r>
  <r>
    <x v="6"/>
    <s v="C25_522001"/>
    <s v="S020000"/>
    <x v="6"/>
    <s v="4500678119"/>
    <s v=""/>
    <s v="2052232216"/>
    <s v="10"/>
    <d v="2020-06-25T00:00:00"/>
    <s v="51"/>
    <s v="Commandes d'achat"/>
    <x v="2"/>
    <s v="Réduction"/>
    <n v="-44576.66"/>
    <n v="0"/>
    <s v="613310"/>
    <s v="COVID-19-luchtvracht en transport PPE"/>
    <s v="100009537"/>
    <s v=""/>
    <s v=""/>
    <s v="3000000227496841"/>
    <s v="0"/>
    <x v="0"/>
    <x v="382"/>
  </r>
  <r>
    <x v="6"/>
    <s v="C25_522001"/>
    <s v="S020000"/>
    <x v="6"/>
    <s v="4500678119"/>
    <s v=""/>
    <s v="2052232216"/>
    <s v="10"/>
    <d v="2020-06-25T00:00:00"/>
    <s v="51"/>
    <s v="Commandes d'achat"/>
    <x v="2"/>
    <s v="Réduction"/>
    <n v="-85480.02"/>
    <n v="0"/>
    <s v="613310"/>
    <s v="COVID-19-luchtvracht en transport PPE"/>
    <s v="100009537"/>
    <s v=""/>
    <s v=""/>
    <s v="3000000227495915"/>
    <s v="0"/>
    <x v="0"/>
    <x v="382"/>
  </r>
  <r>
    <x v="6"/>
    <s v="C25_522001"/>
    <s v="S020000"/>
    <x v="6"/>
    <s v="4500678119"/>
    <s v=""/>
    <s v="2052232216"/>
    <s v="10"/>
    <d v="2020-06-25T00:00:00"/>
    <s v="51"/>
    <s v="Commandes d'achat"/>
    <x v="2"/>
    <s v="Réduction"/>
    <n v="-45590.14"/>
    <n v="0"/>
    <s v="613310"/>
    <s v="COVID-19-luchtvracht en transport PPE"/>
    <s v="100009537"/>
    <s v=""/>
    <s v=""/>
    <s v="3000000227496657"/>
    <s v="0"/>
    <x v="0"/>
    <x v="382"/>
  </r>
  <r>
    <x v="6"/>
    <s v="C25_522001"/>
    <s v="S020000"/>
    <x v="6"/>
    <s v="4500678119"/>
    <s v=""/>
    <s v="2052232216"/>
    <s v="10"/>
    <d v="2020-06-25T00:00:00"/>
    <s v="51"/>
    <s v="Commandes d'achat"/>
    <x v="2"/>
    <s v="Réduction"/>
    <n v="-45590.14"/>
    <n v="0"/>
    <s v="613310"/>
    <s v="COVID-19-luchtvracht en transport PPE"/>
    <s v="100009537"/>
    <s v=""/>
    <s v=""/>
    <s v="3000000227496004"/>
    <s v="0"/>
    <x v="0"/>
    <x v="382"/>
  </r>
  <r>
    <x v="6"/>
    <s v="C25_522001"/>
    <s v="S020000"/>
    <x v="6"/>
    <s v="4500671564"/>
    <s v=""/>
    <s v="2052232079"/>
    <s v="10"/>
    <d v="2020-06-26T00:00:00"/>
    <s v="51"/>
    <s v="Commandes d'achat"/>
    <x v="2"/>
    <s v="Réduction"/>
    <n v="-14967.2"/>
    <n v="0"/>
    <s v="616410"/>
    <s v="COVID-19-Midazolam"/>
    <s v="100024688"/>
    <s v=""/>
    <s v=""/>
    <s v="3000000227518481"/>
    <s v="0"/>
    <x v="5"/>
    <x v="187"/>
  </r>
  <r>
    <x v="6"/>
    <s v="C25_522001"/>
    <s v="S020000"/>
    <x v="6"/>
    <s v="4500671841"/>
    <s v=""/>
    <s v="2052232100"/>
    <s v="10"/>
    <d v="2020-06-26T00:00:00"/>
    <s v="51"/>
    <s v="Commandes d'achat"/>
    <x v="2"/>
    <s v="Réduction"/>
    <n v="-1544928"/>
    <n v="0"/>
    <s v="616410"/>
    <s v="COVID-19-protective gown / beschermingsj"/>
    <s v="200008158"/>
    <s v=""/>
    <s v=""/>
    <s v="3000000227558720"/>
    <s v="0"/>
    <x v="2"/>
    <x v="213"/>
  </r>
  <r>
    <x v="6"/>
    <s v="C25_522001"/>
    <s v="S020000"/>
    <x v="6"/>
    <s v="4500672548"/>
    <s v=""/>
    <s v="2052232136"/>
    <s v="10"/>
    <d v="2020-06-26T00:00:00"/>
    <s v="51"/>
    <s v="Commandes d'achat"/>
    <x v="2"/>
    <s v="Réduction"/>
    <n v="-227803.07"/>
    <n v="0"/>
    <s v="616410"/>
    <s v="COVID-19-schorten zorgpersoneel"/>
    <s v="100005097"/>
    <s v=""/>
    <s v=""/>
    <s v="3000000227526398"/>
    <s v="0"/>
    <x v="2"/>
    <x v="257"/>
  </r>
  <r>
    <x v="6"/>
    <s v="C25_522001"/>
    <s v="S020000"/>
    <x v="6"/>
    <s v="4500675681"/>
    <s v=""/>
    <s v="2052232202"/>
    <s v="10"/>
    <d v="2020-06-26T00:00:00"/>
    <s v="51"/>
    <s v="Commandes d'achat"/>
    <x v="2"/>
    <s v="Réduction"/>
    <n v="-61876.62"/>
    <n v="0"/>
    <s v="616410"/>
    <s v="COVID-19-afvullen/etiketteren medium"/>
    <s v="100001490"/>
    <s v=""/>
    <s v=""/>
    <s v="3000000227552541"/>
    <s v="0"/>
    <x v="3"/>
    <x v="347"/>
  </r>
  <r>
    <x v="6"/>
    <s v="C25_522001"/>
    <s v="S020000"/>
    <x v="6"/>
    <s v="4500678119"/>
    <s v=""/>
    <s v="2052232216"/>
    <s v="10"/>
    <d v="2020-06-26T00:00:00"/>
    <s v="51"/>
    <s v="Commandes d'achat"/>
    <x v="2"/>
    <s v="Réduction"/>
    <n v="-12195.74"/>
    <n v="0"/>
    <s v="613310"/>
    <s v="COVID-19-luchtvracht en transport PPE"/>
    <s v="100009537"/>
    <s v=""/>
    <s v=""/>
    <s v="3000000227526386"/>
    <s v="0"/>
    <x v="0"/>
    <x v="382"/>
  </r>
  <r>
    <x v="6"/>
    <s v="C25_522001"/>
    <s v="S020000"/>
    <x v="6"/>
    <s v="4500678119"/>
    <s v=""/>
    <s v="2052232216"/>
    <s v="10"/>
    <d v="2020-06-26T00:00:00"/>
    <s v="51"/>
    <s v="Commandes d'achat"/>
    <x v="2"/>
    <s v="Réduction"/>
    <n v="-36947.089999999997"/>
    <n v="0"/>
    <s v="613310"/>
    <s v="COVID-19-luchtvracht en transport PPE"/>
    <s v="100009537"/>
    <s v=""/>
    <s v=""/>
    <s v="3000000227526383"/>
    <s v="0"/>
    <x v="0"/>
    <x v="382"/>
  </r>
  <r>
    <x v="6"/>
    <s v="C25_522001"/>
    <s v="S020000"/>
    <x v="6"/>
    <s v="4500678119"/>
    <s v=""/>
    <s v="2052232216"/>
    <s v="10"/>
    <d v="2020-06-26T00:00:00"/>
    <s v="51"/>
    <s v="Commandes d'achat"/>
    <x v="2"/>
    <s v="Réduction"/>
    <n v="-30678.59"/>
    <n v="0"/>
    <s v="613310"/>
    <s v="COVID-19-luchtvracht en transport PPE"/>
    <s v="100009537"/>
    <s v=""/>
    <s v=""/>
    <s v="3000000227518484"/>
    <s v="0"/>
    <x v="0"/>
    <x v="382"/>
  </r>
  <r>
    <x v="6"/>
    <s v="C25_522001"/>
    <s v="S020000"/>
    <x v="6"/>
    <s v="4500678119"/>
    <s v=""/>
    <s v="2052232216"/>
    <s v="10"/>
    <d v="2020-06-26T00:00:00"/>
    <s v="51"/>
    <s v="Commandes d'achat"/>
    <x v="2"/>
    <s v="Réduction"/>
    <n v="-31301.5"/>
    <n v="0"/>
    <s v="613310"/>
    <s v="COVID-19-luchtvracht en transport PPE"/>
    <s v="100009537"/>
    <s v=""/>
    <s v=""/>
    <s v="3000000227518487"/>
    <s v="0"/>
    <x v="0"/>
    <x v="382"/>
  </r>
  <r>
    <x v="6"/>
    <s v="C25_522001"/>
    <s v="S020000"/>
    <x v="6"/>
    <s v="4500668697"/>
    <s v=""/>
    <s v="2052232017"/>
    <s v="20"/>
    <d v="2020-06-29T00:00:00"/>
    <s v="51"/>
    <s v="Commandes d'achat"/>
    <x v="0"/>
    <s v="Original"/>
    <n v="18150"/>
    <n v="0"/>
    <s v="616410"/>
    <s v="COVID-19 FFP 2 maskers"/>
    <s v="200007726"/>
    <s v=""/>
    <s v=""/>
    <s v="3000000227621099"/>
    <s v="0"/>
    <x v="2"/>
    <x v="424"/>
  </r>
  <r>
    <x v="6"/>
    <s v="C25_522001"/>
    <s v="S020000"/>
    <x v="6"/>
    <s v="4500668915"/>
    <s v=""/>
    <s v="2052232028"/>
    <s v="10"/>
    <d v="2020-06-29T00:00:00"/>
    <s v="51"/>
    <s v="Commandes d'achat"/>
    <x v="2"/>
    <s v="Réduction"/>
    <n v="-195558.24"/>
    <n v="0"/>
    <s v="616410"/>
    <s v="COVID-19 Prot.coveralls voorsch"/>
    <s v="100050640"/>
    <s v=""/>
    <s v=""/>
    <s v="3000000227593621"/>
    <s v="0"/>
    <x v="2"/>
    <x v="100"/>
  </r>
  <r>
    <x v="6"/>
    <s v="C25_522001"/>
    <s v="S020000"/>
    <x v="6"/>
    <s v="4500672097"/>
    <s v=""/>
    <s v="2052232107"/>
    <s v="10"/>
    <d v="2020-06-29T00:00:00"/>
    <s v="51"/>
    <s v="Commandes d'achat"/>
    <x v="2"/>
    <s v="Réduction"/>
    <n v="-434434.77"/>
    <n v="0"/>
    <s v="616410"/>
    <s v="COVID-19-herbruikbare schorten"/>
    <s v="100050728"/>
    <s v=""/>
    <s v=""/>
    <s v="3000000227593852"/>
    <s v="0"/>
    <x v="2"/>
    <x v="220"/>
  </r>
  <r>
    <x v="6"/>
    <s v="C25_522001"/>
    <s v="S020000"/>
    <x v="6"/>
    <s v="4500672447"/>
    <s v=""/>
    <s v="2052232130"/>
    <s v="10"/>
    <d v="2020-06-29T00:00:00"/>
    <s v="51"/>
    <s v="Commandes d'achat"/>
    <x v="2"/>
    <s v="Réduction"/>
    <n v="-494169.74"/>
    <n v="0"/>
    <s v="610110"/>
    <s v="COVID-19-Covid-19 support"/>
    <s v="100002444"/>
    <s v=""/>
    <s v=""/>
    <s v="3000000227627453"/>
    <s v="0"/>
    <x v="7"/>
    <x v="254"/>
  </r>
  <r>
    <x v="6"/>
    <s v="C25_522001"/>
    <s v="S020000"/>
    <x v="6"/>
    <s v="4500672447"/>
    <s v=""/>
    <s v="2052232130"/>
    <s v="10"/>
    <d v="2020-06-29T00:00:00"/>
    <s v="51"/>
    <s v="Commandes d'achat"/>
    <x v="2"/>
    <s v="Réduction"/>
    <n v="-749207.85"/>
    <n v="0"/>
    <s v="610110"/>
    <s v="COVID-19-Covid-19 support"/>
    <s v="100002444"/>
    <s v=""/>
    <s v=""/>
    <s v="3000000227627467"/>
    <s v="0"/>
    <x v="7"/>
    <x v="254"/>
  </r>
  <r>
    <x v="6"/>
    <s v="C25_522001"/>
    <s v="S020000"/>
    <x v="6"/>
    <s v="4500673298"/>
    <s v=""/>
    <s v="2052232149"/>
    <s v="10"/>
    <d v="2020-06-29T00:00:00"/>
    <s v="51"/>
    <s v="Commandes d'achat"/>
    <x v="2"/>
    <s v="Réduction"/>
    <n v="-2710.4"/>
    <n v="0"/>
    <s v="610110"/>
    <s v="COVID-19-Alternative Test Protocol (ATP)"/>
    <s v="100005620"/>
    <s v=""/>
    <s v=""/>
    <s v="3000000227594871"/>
    <s v="0"/>
    <x v="2"/>
    <x v="272"/>
  </r>
  <r>
    <x v="6"/>
    <s v="C25_522001"/>
    <s v="S020000"/>
    <x v="6"/>
    <s v="4500673298"/>
    <s v=""/>
    <s v="2052232149"/>
    <s v="10"/>
    <d v="2020-06-29T00:00:00"/>
    <s v="51"/>
    <s v="Commandes d'achat"/>
    <x v="2"/>
    <s v="Réduction"/>
    <n v="-3267"/>
    <n v="0"/>
    <s v="610110"/>
    <s v="COVID-19-Alternative Test Protocol (ATP)"/>
    <s v="100005620"/>
    <s v=""/>
    <s v=""/>
    <s v="3000000227603961"/>
    <s v="0"/>
    <x v="2"/>
    <x v="272"/>
  </r>
  <r>
    <x v="6"/>
    <s v="C25_522001"/>
    <s v="S020000"/>
    <x v="6"/>
    <s v="4500673840"/>
    <s v=""/>
    <s v="2052232169"/>
    <s v="10"/>
    <d v="2020-06-29T00:00:00"/>
    <s v="51"/>
    <s v="Commandes d'achat"/>
    <x v="2"/>
    <s v="Réduction"/>
    <n v="-320697.19"/>
    <n v="0"/>
    <s v="616410"/>
    <s v="COVID-19-Midazolam voorgevulde spuit"/>
    <s v="100050825"/>
    <s v=""/>
    <s v=""/>
    <s v="3000000227616075"/>
    <s v="0"/>
    <x v="5"/>
    <x v="298"/>
  </r>
  <r>
    <x v="6"/>
    <s v="C25_522001"/>
    <s v="S020000"/>
    <x v="6"/>
    <s v="4500676436"/>
    <s v=""/>
    <s v="2052232204"/>
    <s v="10"/>
    <d v="2020-06-29T00:00:00"/>
    <s v="51"/>
    <s v="Commandes d'achat"/>
    <x v="2"/>
    <s v="Réduction"/>
    <n v="-259096.7"/>
    <n v="0"/>
    <s v="616410"/>
    <s v="COVID-19-schorten"/>
    <s v="100020816"/>
    <s v=""/>
    <s v=""/>
    <s v="3000000227593915"/>
    <s v="0"/>
    <x v="2"/>
    <x v="355"/>
  </r>
  <r>
    <x v="6"/>
    <s v="C25_522001"/>
    <s v="S020000"/>
    <x v="6"/>
    <s v="4500676436"/>
    <s v=""/>
    <s v="2052232204"/>
    <s v="10"/>
    <d v="2020-06-29T00:00:00"/>
    <s v="51"/>
    <s v="Commandes d'achat"/>
    <x v="2"/>
    <s v="Réduction"/>
    <n v="-42585.35"/>
    <n v="0"/>
    <s v="616410"/>
    <s v="COVID-19-schorten"/>
    <s v="100020816"/>
    <s v=""/>
    <s v=""/>
    <s v="3000000227593912"/>
    <s v="0"/>
    <x v="2"/>
    <x v="355"/>
  </r>
  <r>
    <x v="6"/>
    <s v="C25_522001"/>
    <s v="S020000"/>
    <x v="6"/>
    <s v="4500680528"/>
    <s v=""/>
    <s v="2052232221"/>
    <s v="10"/>
    <d v="2020-06-29T00:00:00"/>
    <s v="51"/>
    <s v="Commandes d'achat"/>
    <x v="0"/>
    <s v="Original"/>
    <n v="133100"/>
    <n v="0"/>
    <s v="610110"/>
    <s v="COVID-19 TASKFORCE - DALBERG"/>
    <s v="100050924"/>
    <s v=""/>
    <s v=""/>
    <s v="3000000227624138"/>
    <s v="0"/>
    <x v="7"/>
    <x v="425"/>
  </r>
  <r>
    <x v="6"/>
    <s v="C25_522001"/>
    <s v="S020000"/>
    <x v="6"/>
    <s v="4500680532"/>
    <s v=""/>
    <s v="2052232222"/>
    <s v="10"/>
    <d v="2020-06-29T00:00:00"/>
    <s v="51"/>
    <s v="Commandes d'achat"/>
    <x v="0"/>
    <s v="Original"/>
    <n v="283599.39"/>
    <n v="0"/>
    <s v="616410"/>
    <s v="COVID-19-ATRACURIUM"/>
    <s v="200008188"/>
    <s v=""/>
    <s v=""/>
    <s v="3000000227624801"/>
    <s v="0"/>
    <x v="5"/>
    <x v="426"/>
  </r>
  <r>
    <x v="6"/>
    <s v="C25_522001"/>
    <s v="S020000"/>
    <x v="6"/>
    <s v="4500680672"/>
    <s v=""/>
    <s v="2052232223"/>
    <s v="10"/>
    <d v="2020-06-29T00:00:00"/>
    <s v="51"/>
    <s v="Commandes d'achat"/>
    <x v="0"/>
    <s v="Original"/>
    <n v="1"/>
    <n v="0"/>
    <s v="616410"/>
    <s v="COVID-19-afvullen van swab tubes"/>
    <s v="100050677"/>
    <s v=""/>
    <s v=""/>
    <s v="3000000227633270"/>
    <s v="0"/>
    <x v="3"/>
    <x v="427"/>
  </r>
  <r>
    <x v="6"/>
    <s v="C25_522001"/>
    <s v="S020000"/>
    <x v="6"/>
    <s v="4500670938"/>
    <s v=""/>
    <s v="2052232058"/>
    <s v="10"/>
    <d v="2020-06-30T00:00:00"/>
    <s v="51"/>
    <s v="Commandes d'achat"/>
    <x v="2"/>
    <s v="Réduction"/>
    <n v="-98528.85"/>
    <n v="0"/>
    <s v="616410"/>
    <s v="COVID-19- Herbruikbare schorten"/>
    <s v="100005097"/>
    <s v=""/>
    <s v=""/>
    <s v="3000000227652929"/>
    <s v="0"/>
    <x v="2"/>
    <x v="153"/>
  </r>
  <r>
    <x v="6"/>
    <s v="C25_522001"/>
    <s v="S020000"/>
    <x v="6"/>
    <s v="4500672277"/>
    <s v=""/>
    <s v="2052232119"/>
    <s v="10"/>
    <d v="2020-06-30T00:00:00"/>
    <s v="51"/>
    <s v="Commandes d'achat"/>
    <x v="2"/>
    <s v="Réduction"/>
    <n v="-4404.3999999999996"/>
    <n v="0"/>
    <s v="616410"/>
    <s v="COVID-19-HEPA Filter"/>
    <s v="100024685"/>
    <s v=""/>
    <s v=""/>
    <s v="3000000227652365"/>
    <s v="0"/>
    <x v="6"/>
    <x v="242"/>
  </r>
  <r>
    <x v="6"/>
    <s v="C25_522001"/>
    <s v="S020000"/>
    <x v="6"/>
    <s v="4500672327"/>
    <s v=""/>
    <s v="2052232123"/>
    <s v="10"/>
    <d v="2020-06-30T00:00:00"/>
    <s v="51"/>
    <s v="Commandes d'achat"/>
    <x v="5"/>
    <s v="Ajustement par pièce suivante"/>
    <n v="49635.24"/>
    <n v="0"/>
    <s v="616410"/>
    <s v="COVID-19-N95 maskers"/>
    <s v="500026496"/>
    <s v=""/>
    <s v=""/>
    <s v="3000000227696912"/>
    <s v="0"/>
    <x v="2"/>
    <x v="246"/>
  </r>
  <r>
    <x v="6"/>
    <s v="C25_522001"/>
    <s v="S020000"/>
    <x v="6"/>
    <s v="4500672327"/>
    <s v=""/>
    <s v="2052232123"/>
    <s v="10"/>
    <d v="2020-06-30T00:00:00"/>
    <s v="51"/>
    <s v="Commandes d'achat"/>
    <x v="1"/>
    <s v="Modification"/>
    <n v="-14276229.359999999"/>
    <n v="0"/>
    <s v="616410"/>
    <s v="COVID-19-N95 maskers"/>
    <s v="500026496"/>
    <s v=""/>
    <s v=""/>
    <s v="3000000227696912"/>
    <s v="0"/>
    <x v="2"/>
    <x v="246"/>
  </r>
  <r>
    <x v="6"/>
    <s v="C25_522001"/>
    <s v="S020000"/>
    <x v="6"/>
    <s v="4500678119"/>
    <s v=""/>
    <s v="2052232216"/>
    <s v="10"/>
    <d v="2020-06-30T00:00:00"/>
    <s v="51"/>
    <s v="Commandes d'achat"/>
    <x v="2"/>
    <s v="Réduction"/>
    <n v="-52753.4"/>
    <n v="0"/>
    <s v="613310"/>
    <s v="COVID-19-luchtvracht en transport PPE"/>
    <s v="100009537"/>
    <s v=""/>
    <s v=""/>
    <s v="3000000227682727"/>
    <s v="0"/>
    <x v="0"/>
    <x v="382"/>
  </r>
  <r>
    <x v="6"/>
    <s v="C25_522001"/>
    <s v="S020000"/>
    <x v="6"/>
    <s v="4500678119"/>
    <s v=""/>
    <s v="2052232216"/>
    <s v="10"/>
    <d v="2020-06-30T00:00:00"/>
    <s v="51"/>
    <s v="Commandes d'achat"/>
    <x v="2"/>
    <s v="Réduction"/>
    <n v="-42868.73"/>
    <n v="0"/>
    <s v="613310"/>
    <s v="COVID-19-luchtvracht en transport PPE"/>
    <s v="100009537"/>
    <s v=""/>
    <s v=""/>
    <s v="3000000227682742"/>
    <s v="0"/>
    <x v="0"/>
    <x v="382"/>
  </r>
  <r>
    <x v="6"/>
    <s v="C25_522001"/>
    <s v="S020000"/>
    <x v="6"/>
    <s v="4500678119"/>
    <s v=""/>
    <s v="2052232216"/>
    <s v="10"/>
    <d v="2020-06-30T00:00:00"/>
    <s v="51"/>
    <s v="Commandes d'achat"/>
    <x v="2"/>
    <s v="Réduction"/>
    <n v="-67989.789999999994"/>
    <n v="0"/>
    <s v="613310"/>
    <s v="COVID-19-luchtvracht en transport PPE"/>
    <s v="100009537"/>
    <s v=""/>
    <s v=""/>
    <s v="3000000227684957"/>
    <s v="0"/>
    <x v="0"/>
    <x v="382"/>
  </r>
  <r>
    <x v="6"/>
    <s v="C25_522001"/>
    <s v="S020000"/>
    <x v="6"/>
    <s v="4500678119"/>
    <s v=""/>
    <s v="2052232216"/>
    <s v="10"/>
    <d v="2020-06-30T00:00:00"/>
    <s v="51"/>
    <s v="Commandes d'achat"/>
    <x v="2"/>
    <s v="Réduction"/>
    <n v="-114792.01"/>
    <n v="0"/>
    <s v="613310"/>
    <s v="COVID-19-luchtvracht en transport PPE"/>
    <s v="100009537"/>
    <s v=""/>
    <s v=""/>
    <s v="3000000227686334"/>
    <s v="0"/>
    <x v="0"/>
    <x v="382"/>
  </r>
  <r>
    <x v="6"/>
    <s v="C25_522001"/>
    <s v="S020000"/>
    <x v="6"/>
    <s v="4500678119"/>
    <s v=""/>
    <s v="2052232216"/>
    <s v="10"/>
    <d v="2020-06-30T00:00:00"/>
    <s v="51"/>
    <s v="Commandes d'achat"/>
    <x v="2"/>
    <s v="Réduction"/>
    <n v="42099.74"/>
    <n v="0"/>
    <s v="613310"/>
    <s v="COVID-19-luchtvracht en transport PPE"/>
    <s v="100009537"/>
    <s v=""/>
    <s v=""/>
    <s v="3000000227686500"/>
    <s v="0"/>
    <x v="0"/>
    <x v="382"/>
  </r>
  <r>
    <x v="6"/>
    <s v="C25_522001"/>
    <s v="S020000"/>
    <x v="6"/>
    <s v="4500678119"/>
    <s v=""/>
    <s v="2052232216"/>
    <s v="10"/>
    <d v="2020-06-30T00:00:00"/>
    <s v="51"/>
    <s v="Commandes d'achat"/>
    <x v="2"/>
    <s v="Réduction"/>
    <n v="-42099.74"/>
    <n v="0"/>
    <s v="613310"/>
    <s v="COVID-19-luchtvracht en transport PPE"/>
    <s v="100009537"/>
    <s v=""/>
    <s v=""/>
    <s v="3000000227686468"/>
    <s v="0"/>
    <x v="0"/>
    <x v="382"/>
  </r>
  <r>
    <x v="6"/>
    <s v="C25_522001"/>
    <s v="S020000"/>
    <x v="6"/>
    <s v="4500678119"/>
    <s v=""/>
    <s v="2052232216"/>
    <s v="10"/>
    <d v="2020-06-30T00:00:00"/>
    <s v="51"/>
    <s v="Commandes d'achat"/>
    <x v="2"/>
    <s v="Réduction"/>
    <n v="-42100.88"/>
    <n v="0"/>
    <s v="613310"/>
    <s v="COVID-19-luchtvracht en transport PPE"/>
    <s v="100009537"/>
    <s v=""/>
    <s v=""/>
    <s v="3000000227686284"/>
    <s v="0"/>
    <x v="0"/>
    <x v="382"/>
  </r>
  <r>
    <x v="6"/>
    <s v="C25_522001"/>
    <s v="S020000"/>
    <x v="6"/>
    <s v="4500678119"/>
    <s v=""/>
    <s v="2052232216"/>
    <s v="10"/>
    <d v="2020-06-30T00:00:00"/>
    <s v="51"/>
    <s v="Commandes d'achat"/>
    <x v="2"/>
    <s v="Réduction"/>
    <n v="-15638.19"/>
    <n v="0"/>
    <s v="613310"/>
    <s v="COVID-19-luchtvracht en transport PPE"/>
    <s v="100009537"/>
    <s v=""/>
    <s v=""/>
    <s v="3000000227686450"/>
    <s v="0"/>
    <x v="0"/>
    <x v="382"/>
  </r>
  <r>
    <x v="6"/>
    <s v="C25_522001"/>
    <s v="S020000"/>
    <x v="6"/>
    <s v="4500678119"/>
    <s v=""/>
    <s v="2052232216"/>
    <s v="10"/>
    <d v="2020-06-30T00:00:00"/>
    <s v="51"/>
    <s v="Commandes d'achat"/>
    <x v="2"/>
    <s v="Réduction"/>
    <n v="-15493.19"/>
    <n v="0"/>
    <s v="613310"/>
    <s v="COVID-19-luchtvracht en transport PPE"/>
    <s v="100009537"/>
    <s v=""/>
    <s v=""/>
    <s v="3000000227686447"/>
    <s v="0"/>
    <x v="0"/>
    <x v="382"/>
  </r>
  <r>
    <x v="6"/>
    <s v="C25_522001"/>
    <s v="S020000"/>
    <x v="6"/>
    <s v="4500678119"/>
    <s v=""/>
    <s v="2052232216"/>
    <s v="10"/>
    <d v="2020-06-30T00:00:00"/>
    <s v="51"/>
    <s v="Commandes d'achat"/>
    <x v="2"/>
    <s v="Réduction"/>
    <n v="-15638.19"/>
    <n v="0"/>
    <s v="613310"/>
    <s v="COVID-19-luchtvracht en transport PPE"/>
    <s v="100009537"/>
    <s v=""/>
    <s v=""/>
    <s v="3000000227686427"/>
    <s v="0"/>
    <x v="0"/>
    <x v="382"/>
  </r>
  <r>
    <x v="6"/>
    <s v="C25_522001"/>
    <s v="S020000"/>
    <x v="6"/>
    <s v="4500678119"/>
    <s v=""/>
    <s v="2052232216"/>
    <s v="10"/>
    <d v="2020-06-30T00:00:00"/>
    <s v="51"/>
    <s v="Commandes d'achat"/>
    <x v="2"/>
    <s v="Réduction"/>
    <n v="-24590.98"/>
    <n v="0"/>
    <s v="613310"/>
    <s v="COVID-19-luchtvracht en transport PPE"/>
    <s v="100009537"/>
    <s v=""/>
    <s v=""/>
    <s v="3000000227686064"/>
    <s v="0"/>
    <x v="0"/>
    <x v="382"/>
  </r>
  <r>
    <x v="6"/>
    <s v="C25_522001"/>
    <s v="S020000"/>
    <x v="6"/>
    <s v="4500678119"/>
    <s v=""/>
    <s v="2052232216"/>
    <s v="10"/>
    <d v="2020-06-30T00:00:00"/>
    <s v="51"/>
    <s v="Commandes d'achat"/>
    <x v="2"/>
    <s v="Réduction"/>
    <n v="-41056"/>
    <n v="0"/>
    <s v="613310"/>
    <s v="COVID-19-luchtvracht en transport PPE"/>
    <s v="100009537"/>
    <s v=""/>
    <s v=""/>
    <s v="3000000227686035"/>
    <s v="0"/>
    <x v="0"/>
    <x v="382"/>
  </r>
  <r>
    <x v="6"/>
    <s v="C25_522001"/>
    <s v="S020000"/>
    <x v="6"/>
    <s v="4500678119"/>
    <s v=""/>
    <s v="2052232216"/>
    <s v="10"/>
    <d v="2020-06-30T00:00:00"/>
    <s v="51"/>
    <s v="Commandes d'achat"/>
    <x v="2"/>
    <s v="Réduction"/>
    <n v="-41056"/>
    <n v="0"/>
    <s v="613310"/>
    <s v="COVID-19-luchtvracht en transport PPE"/>
    <s v="100009537"/>
    <s v=""/>
    <s v=""/>
    <s v="3000000227685547"/>
    <s v="0"/>
    <x v="0"/>
    <x v="382"/>
  </r>
  <r>
    <x v="6"/>
    <s v="C25_522001"/>
    <s v="S020000"/>
    <x v="6"/>
    <s v="4500678119"/>
    <s v=""/>
    <s v="2052232216"/>
    <s v="10"/>
    <d v="2020-06-30T00:00:00"/>
    <s v="51"/>
    <s v="Commandes d'achat"/>
    <x v="2"/>
    <s v="Réduction"/>
    <n v="-40947.86"/>
    <n v="0"/>
    <s v="613310"/>
    <s v="COVID-19-luchtvracht en transport PPE"/>
    <s v="100009537"/>
    <s v=""/>
    <s v=""/>
    <s v="3000000227685544"/>
    <s v="0"/>
    <x v="0"/>
    <x v="382"/>
  </r>
  <r>
    <x v="6"/>
    <s v="C25_522001"/>
    <s v="S020000"/>
    <x v="6"/>
    <s v="4500678119"/>
    <s v=""/>
    <s v="2052232216"/>
    <s v="10"/>
    <d v="2020-06-30T00:00:00"/>
    <s v="51"/>
    <s v="Commandes d'achat"/>
    <x v="2"/>
    <s v="Réduction"/>
    <n v="-12195.74"/>
    <n v="0"/>
    <s v="613310"/>
    <s v="COVID-19-luchtvracht en transport PPE"/>
    <s v="100009537"/>
    <s v=""/>
    <s v=""/>
    <s v="3000000227685025"/>
    <s v="0"/>
    <x v="0"/>
    <x v="382"/>
  </r>
  <r>
    <x v="6"/>
    <s v="C25_522001"/>
    <s v="S020000"/>
    <x v="6"/>
    <s v="4500678119"/>
    <s v=""/>
    <s v="2052232216"/>
    <s v="10"/>
    <d v="2020-06-30T00:00:00"/>
    <s v="51"/>
    <s v="Commandes d'achat"/>
    <x v="2"/>
    <s v="Réduction"/>
    <n v="-48355.11"/>
    <n v="0"/>
    <s v="613310"/>
    <s v="COVID-19-luchtvracht en transport PPE"/>
    <s v="100009537"/>
    <s v=""/>
    <s v=""/>
    <s v="3000000227682607"/>
    <s v="0"/>
    <x v="0"/>
    <x v="382"/>
  </r>
  <r>
    <x v="6"/>
    <s v="C25_522001"/>
    <s v="S020000"/>
    <x v="6"/>
    <s v="4500678119"/>
    <s v=""/>
    <s v="2052232216"/>
    <s v="10"/>
    <d v="2020-06-30T00:00:00"/>
    <s v="51"/>
    <s v="Commandes d'achat"/>
    <x v="2"/>
    <s v="Réduction"/>
    <n v="-19427.66"/>
    <n v="0"/>
    <s v="613310"/>
    <s v="COVID-19-luchtvracht en transport PPE"/>
    <s v="100009537"/>
    <s v=""/>
    <s v=""/>
    <s v="3000000227682734"/>
    <s v="0"/>
    <x v="0"/>
    <x v="382"/>
  </r>
  <r>
    <x v="6"/>
    <s v="C25_522001"/>
    <s v="S020000"/>
    <x v="6"/>
    <s v="4500678119"/>
    <s v=""/>
    <s v="2052232216"/>
    <s v="10"/>
    <d v="2020-06-30T00:00:00"/>
    <s v="51"/>
    <s v="Commandes d'achat"/>
    <x v="2"/>
    <s v="Réduction"/>
    <n v="-16575.490000000002"/>
    <n v="0"/>
    <s v="613310"/>
    <s v="COVID-19-luchtvracht en transport PPE"/>
    <s v="100009537"/>
    <s v=""/>
    <s v=""/>
    <s v="3000000227682731"/>
    <s v="0"/>
    <x v="0"/>
    <x v="382"/>
  </r>
  <r>
    <x v="6"/>
    <s v="C25_522001"/>
    <s v="S020000"/>
    <x v="6"/>
    <s v="4500678119"/>
    <s v=""/>
    <s v="2052232216"/>
    <s v="10"/>
    <d v="2020-06-30T00:00:00"/>
    <s v="51"/>
    <s v="Commandes d'achat"/>
    <x v="2"/>
    <s v="Réduction"/>
    <n v="-2560.27"/>
    <n v="0"/>
    <s v="613310"/>
    <s v="COVID-19-luchtvracht en transport PPE"/>
    <s v="100009537"/>
    <s v=""/>
    <s v=""/>
    <s v="3000000227682641"/>
    <s v="0"/>
    <x v="0"/>
    <x v="382"/>
  </r>
  <r>
    <x v="6"/>
    <s v="C25_522001"/>
    <s v="S020000"/>
    <x v="6"/>
    <s v="4500678119"/>
    <s v=""/>
    <s v="2052232216"/>
    <s v="10"/>
    <d v="2020-06-30T00:00:00"/>
    <s v="51"/>
    <s v="Commandes d'achat"/>
    <x v="2"/>
    <s v="Réduction"/>
    <n v="-14609.72"/>
    <n v="0"/>
    <s v="613310"/>
    <s v="COVID-19-luchtvracht en transport PPE"/>
    <s v="100009537"/>
    <s v=""/>
    <s v=""/>
    <s v="3000000227676411"/>
    <s v="0"/>
    <x v="0"/>
    <x v="382"/>
  </r>
  <r>
    <x v="6"/>
    <s v="C25_522001"/>
    <s v="S020000"/>
    <x v="6"/>
    <s v="4500678119"/>
    <s v=""/>
    <s v="2052232216"/>
    <s v="10"/>
    <d v="2020-06-30T00:00:00"/>
    <s v="51"/>
    <s v="Commandes d'achat"/>
    <x v="2"/>
    <s v="Réduction"/>
    <n v="-46136.85"/>
    <n v="0"/>
    <s v="613310"/>
    <s v="COVID-19-luchtvracht en transport PPE"/>
    <s v="100009537"/>
    <s v=""/>
    <s v=""/>
    <s v="3000000227673482"/>
    <s v="0"/>
    <x v="0"/>
    <x v="382"/>
  </r>
  <r>
    <x v="6"/>
    <s v="C25_522001"/>
    <s v="S020000"/>
    <x v="6"/>
    <s v="4500678119"/>
    <s v=""/>
    <s v="2052232216"/>
    <s v="10"/>
    <d v="2020-06-30T00:00:00"/>
    <s v="51"/>
    <s v="Commandes d'achat"/>
    <x v="2"/>
    <s v="Réduction"/>
    <n v="-38354.68"/>
    <n v="0"/>
    <s v="613310"/>
    <s v="COVID-19-luchtvracht en transport PPE"/>
    <s v="100009537"/>
    <s v=""/>
    <s v=""/>
    <s v="3000000227673391"/>
    <s v="0"/>
    <x v="0"/>
    <x v="382"/>
  </r>
  <r>
    <x v="6"/>
    <s v="C25_522001"/>
    <s v="S020000"/>
    <x v="6"/>
    <s v="4500678169"/>
    <s v=""/>
    <s v="2052232217"/>
    <s v="10"/>
    <d v="2020-06-30T00:00:00"/>
    <s v="51"/>
    <s v="Commandes d'achat"/>
    <x v="1"/>
    <s v="Modification"/>
    <n v="19999999"/>
    <n v="0"/>
    <s v="610410"/>
    <s v="COVID-19-vergoeding testen labo"/>
    <s v="GE100"/>
    <s v=""/>
    <s v=""/>
    <s v="3000000227684852"/>
    <s v="0"/>
    <x v="3"/>
    <x v="383"/>
  </r>
  <r>
    <x v="6"/>
    <s v="C25_522001"/>
    <s v="S020000"/>
    <x v="6"/>
    <s v="4500680679"/>
    <s v=""/>
    <s v="2052232224"/>
    <s v="10"/>
    <d v="2020-06-30T00:00:00"/>
    <s v="51"/>
    <s v="Commandes d'achat"/>
    <x v="0"/>
    <s v="Original"/>
    <n v="1679818"/>
    <n v="0"/>
    <s v="616410"/>
    <s v="COVID-19-Opslag beschermingsmateriaal"/>
    <s v="100019353"/>
    <s v=""/>
    <s v=""/>
    <s v="3000000227651824"/>
    <s v="0"/>
    <x v="2"/>
    <x v="428"/>
  </r>
  <r>
    <x v="6"/>
    <s v="C25_522001"/>
    <s v="S020000"/>
    <x v="6"/>
    <s v="4500680682"/>
    <s v=""/>
    <s v="2052232225"/>
    <s v="10"/>
    <d v="2020-06-30T00:00:00"/>
    <s v="51"/>
    <s v="Commandes d'achat"/>
    <x v="0"/>
    <s v="Original"/>
    <n v="210765.3"/>
    <n v="0"/>
    <s v="613310"/>
    <s v="COVID-19-transport /doane kost medicijn"/>
    <s v="100050722"/>
    <s v=""/>
    <s v=""/>
    <s v="3000000227651970"/>
    <s v="0"/>
    <x v="5"/>
    <x v="429"/>
  </r>
  <r>
    <x v="6"/>
    <s v="C25_522001"/>
    <s v="S020000"/>
    <x v="6"/>
    <s v="4500680739"/>
    <s v=""/>
    <s v="2052232226"/>
    <s v="10"/>
    <d v="2020-06-30T00:00:00"/>
    <s v="51"/>
    <s v="Commandes d'achat"/>
    <x v="0"/>
    <s v="Original"/>
    <n v="36899.19"/>
    <n v="0"/>
    <s v="616410"/>
    <s v="COVID-19-productie medium/afvullen tubes"/>
    <s v="100050676"/>
    <s v=""/>
    <s v=""/>
    <s v="3000000227684617"/>
    <s v="0"/>
    <x v="3"/>
    <x v="430"/>
  </r>
  <r>
    <x v="6"/>
    <s v="C25_522001"/>
    <s v="S020000"/>
    <x v="6"/>
    <s v="4500680739"/>
    <s v=""/>
    <s v="2052232226"/>
    <s v="20"/>
    <d v="2020-06-30T00:00:00"/>
    <s v="51"/>
    <s v="Commandes d'achat"/>
    <x v="0"/>
    <s v="Original"/>
    <n v="53635.37"/>
    <n v="0"/>
    <s v="616410"/>
    <s v="COVID-19-productie medium/afvullen tubes"/>
    <s v="100050676"/>
    <s v=""/>
    <s v=""/>
    <s v="3000000227684617"/>
    <s v="0"/>
    <x v="3"/>
    <x v="431"/>
  </r>
  <r>
    <x v="6"/>
    <s v="C25_522001"/>
    <s v="S020000"/>
    <x v="6"/>
    <s v="4500680739"/>
    <s v=""/>
    <s v="2052232226"/>
    <s v="30"/>
    <d v="2020-06-30T00:00:00"/>
    <s v="51"/>
    <s v="Commandes d'achat"/>
    <x v="0"/>
    <s v="Original"/>
    <n v="45302.400000000001"/>
    <n v="0"/>
    <s v="616410"/>
    <s v="COVID-19-productie medium/afvullen tubes"/>
    <s v="100050676"/>
    <s v=""/>
    <s v=""/>
    <s v="3000000227684617"/>
    <s v="0"/>
    <x v="3"/>
    <x v="432"/>
  </r>
  <r>
    <x v="6"/>
    <s v="C25_522001"/>
    <s v="S020000"/>
    <x v="6"/>
    <s v="4500680739"/>
    <s v=""/>
    <s v="2052232226"/>
    <s v="40"/>
    <d v="2020-06-30T00:00:00"/>
    <s v="51"/>
    <s v="Commandes d'achat"/>
    <x v="0"/>
    <s v="Original"/>
    <n v="119500.33"/>
    <n v="0"/>
    <s v="616410"/>
    <s v="COVID-19-productie medium/afvullen tubes"/>
    <s v="100050676"/>
    <s v=""/>
    <s v=""/>
    <s v="3000000227684617"/>
    <s v="0"/>
    <x v="3"/>
    <x v="433"/>
  </r>
  <r>
    <x v="6"/>
    <s v="C25_522001"/>
    <s v="S020000"/>
    <x v="6"/>
    <s v="4500680742"/>
    <s v=""/>
    <s v="2052232227"/>
    <s v="10"/>
    <d v="2020-06-30T00:00:00"/>
    <s v="51"/>
    <s v="Commandes d'achat"/>
    <x v="0"/>
    <s v="Original"/>
    <n v="73235.25"/>
    <n v="0"/>
    <s v="616410"/>
    <s v="COVID-19-afvullen/etiketteren medium"/>
    <s v="100001490"/>
    <s v=""/>
    <s v=""/>
    <s v="3000000227684736"/>
    <s v="0"/>
    <x v="3"/>
    <x v="434"/>
  </r>
  <r>
    <x v="6"/>
    <s v="C25_522001"/>
    <s v="S020000"/>
    <x v="6"/>
    <s v="4500680746"/>
    <s v=""/>
    <s v="2052232217"/>
    <s v="10"/>
    <d v="2020-06-30T00:00:00"/>
    <s v="51"/>
    <s v="Commandes d'achat"/>
    <x v="0"/>
    <s v="Original"/>
    <n v="17724211.27"/>
    <n v="0"/>
    <s v="616410"/>
    <s v="COVID-19-vergoeding testen labo"/>
    <s v="GE100"/>
    <s v=""/>
    <s v=""/>
    <s v="3000000227684980"/>
    <s v="0"/>
    <x v="3"/>
    <x v="435"/>
  </r>
  <r>
    <x v="6"/>
    <s v="C25_522001"/>
    <s v="S020000"/>
    <x v="6"/>
    <s v="4500680749"/>
    <s v=""/>
    <s v="2052232228"/>
    <s v="10"/>
    <d v="2020-06-30T00:00:00"/>
    <s v="51"/>
    <s v="Commandes d'achat"/>
    <x v="0"/>
    <s v="Original"/>
    <n v="786103"/>
    <n v="0"/>
    <s v="616410"/>
    <s v="COVID-19-set up cost"/>
    <s v="100050947"/>
    <s v=""/>
    <s v=""/>
    <s v="3000000227685555"/>
    <s v="0"/>
    <x v="3"/>
    <x v="436"/>
  </r>
  <r>
    <x v="6"/>
    <s v="C25_522001"/>
    <s v="S020000"/>
    <x v="6"/>
    <s v="4500680762"/>
    <s v=""/>
    <s v="2052232229"/>
    <s v="10"/>
    <d v="2020-06-30T00:00:00"/>
    <s v="51"/>
    <s v="Commandes d'achat"/>
    <x v="0"/>
    <s v="Original"/>
    <n v="1507956"/>
    <n v="0"/>
    <s v="616410"/>
    <s v="COVID-19-testing platform"/>
    <s v="100050874"/>
    <s v=""/>
    <s v=""/>
    <s v="3000000227686366"/>
    <s v="0"/>
    <x v="3"/>
    <x v="437"/>
  </r>
  <r>
    <x v="6"/>
    <s v="C25_522001"/>
    <s v="S020000"/>
    <x v="6"/>
    <s v="4500680763"/>
    <s v=""/>
    <s v="2052232230"/>
    <s v="10"/>
    <d v="2020-06-30T00:00:00"/>
    <s v="51"/>
    <s v="Commandes d'achat"/>
    <x v="0"/>
    <s v="Original"/>
    <n v="142847.51"/>
    <n v="0"/>
    <s v="616410"/>
    <s v="COVID-19-COVID-19-testing platform"/>
    <s v="100050869"/>
    <s v=""/>
    <s v=""/>
    <s v="3000000227686368"/>
    <s v="0"/>
    <x v="3"/>
    <x v="438"/>
  </r>
  <r>
    <x v="6"/>
    <s v="C25_522001"/>
    <s v="S020000"/>
    <x v="6"/>
    <s v="4500680764"/>
    <s v=""/>
    <s v="2052232231"/>
    <s v="10"/>
    <d v="2020-06-30T00:00:00"/>
    <s v="51"/>
    <s v="Commandes d'achat"/>
    <x v="0"/>
    <s v="Original"/>
    <n v="2295213.7599999998"/>
    <n v="0"/>
    <s v="616410"/>
    <s v="COVID-19-testing platform"/>
    <s v="100023257"/>
    <s v=""/>
    <s v=""/>
    <s v="3000000227686503"/>
    <s v="0"/>
    <x v="3"/>
    <x v="439"/>
  </r>
  <r>
    <x v="6"/>
    <s v="C25_522001"/>
    <s v="S020000"/>
    <x v="6"/>
    <s v="4500680765"/>
    <s v=""/>
    <s v="2052232232"/>
    <s v="10"/>
    <d v="2020-06-30T00:00:00"/>
    <s v="51"/>
    <s v="Commandes d'achat"/>
    <x v="0"/>
    <s v="Original"/>
    <n v="79500"/>
    <n v="0"/>
    <s v="616410"/>
    <s v="COVID-19-testing platform"/>
    <s v="100049647"/>
    <s v=""/>
    <s v=""/>
    <s v="3000000227686509"/>
    <s v="0"/>
    <x v="3"/>
    <x v="440"/>
  </r>
  <r>
    <x v="6"/>
    <s v="C25_522001"/>
    <s v="S020000"/>
    <x v="6"/>
    <s v="4500680848"/>
    <s v=""/>
    <s v="2052232123"/>
    <s v="10"/>
    <d v="2020-06-30T00:00:00"/>
    <s v="51"/>
    <s v="Commandes d'achat"/>
    <x v="0"/>
    <s v="Original"/>
    <n v="13602065.35"/>
    <n v="0"/>
    <s v="616410"/>
    <s v="COVID-19-N95 maskers"/>
    <s v="500026496"/>
    <s v=""/>
    <s v=""/>
    <s v="3000000227697127"/>
    <s v="0"/>
    <x v="2"/>
    <x v="441"/>
  </r>
  <r>
    <x v="6"/>
    <s v="C25_522001"/>
    <s v="S020000"/>
    <x v="6"/>
    <s v="4500668915"/>
    <s v=""/>
    <s v="2052232028"/>
    <s v="10"/>
    <d v="2020-07-01T00:00:00"/>
    <s v="51"/>
    <s v="Commandes d'achat"/>
    <x v="2"/>
    <s v="Réduction"/>
    <n v="-504000"/>
    <n v="0"/>
    <s v="616410"/>
    <s v="COVID-19 Prot.coveralls voorsch"/>
    <s v="100050640"/>
    <s v=""/>
    <s v=""/>
    <s v="3000000227727032"/>
    <s v="0"/>
    <x v="2"/>
    <x v="100"/>
  </r>
  <r>
    <x v="6"/>
    <s v="C25_522001"/>
    <s v="S020000"/>
    <x v="6"/>
    <s v="4500668915"/>
    <s v=""/>
    <s v="2052232028"/>
    <s v="10"/>
    <d v="2020-07-01T00:00:00"/>
    <s v="51"/>
    <s v="Commandes d'achat"/>
    <x v="2"/>
    <s v="Réduction"/>
    <n v="-579600"/>
    <n v="0"/>
    <s v="616410"/>
    <s v="COVID-19 Prot.coveralls voorsch"/>
    <s v="100050640"/>
    <s v=""/>
    <s v=""/>
    <s v="3000000227727019"/>
    <s v="0"/>
    <x v="2"/>
    <x v="100"/>
  </r>
  <r>
    <x v="6"/>
    <s v="C25_522001"/>
    <s v="S020000"/>
    <x v="6"/>
    <s v="4500672097"/>
    <s v=""/>
    <s v="2052232107"/>
    <s v="10"/>
    <d v="2020-07-01T00:00:00"/>
    <s v="51"/>
    <s v="Commandes d'achat"/>
    <x v="2"/>
    <s v="Réduction"/>
    <n v="-357861.74"/>
    <n v="0"/>
    <s v="616410"/>
    <s v="COVID-19-herbruikbare schorten"/>
    <s v="100050728"/>
    <s v=""/>
    <s v=""/>
    <s v="3000000227726386"/>
    <s v="0"/>
    <x v="2"/>
    <x v="220"/>
  </r>
  <r>
    <x v="6"/>
    <s v="C25_522001"/>
    <s v="S020000"/>
    <x v="6"/>
    <s v="4500672277"/>
    <s v=""/>
    <s v="2052232119"/>
    <s v="10"/>
    <d v="2020-07-01T00:00:00"/>
    <s v="51"/>
    <s v="Commandes d'achat"/>
    <x v="2"/>
    <s v="Réduction"/>
    <n v="-18634"/>
    <n v="0"/>
    <s v="616410"/>
    <s v="COVID-19-HEPA Filter"/>
    <s v="100024685"/>
    <s v=""/>
    <s v=""/>
    <s v="3000000227724599"/>
    <s v="0"/>
    <x v="6"/>
    <x v="242"/>
  </r>
  <r>
    <x v="6"/>
    <s v="C25_522001"/>
    <s v="S020000"/>
    <x v="6"/>
    <s v="4500678119"/>
    <s v=""/>
    <s v="2052232216"/>
    <s v="10"/>
    <d v="2020-07-01T00:00:00"/>
    <s v="51"/>
    <s v="Commandes d'achat"/>
    <x v="2"/>
    <s v="Réduction"/>
    <n v="-296612.49"/>
    <n v="0"/>
    <s v="613310"/>
    <s v="COVID-19-luchtvracht en transport PPE"/>
    <s v="100009537"/>
    <s v=""/>
    <s v=""/>
    <s v="3000000227752811"/>
    <s v="0"/>
    <x v="0"/>
    <x v="382"/>
  </r>
  <r>
    <x v="6"/>
    <s v="C25_522001"/>
    <s v="S020000"/>
    <x v="6"/>
    <s v="4500678119"/>
    <s v=""/>
    <s v="2052232216"/>
    <s v="10"/>
    <d v="2020-07-01T00:00:00"/>
    <s v="51"/>
    <s v="Commandes d'achat"/>
    <x v="2"/>
    <s v="Réduction"/>
    <n v="-9853.36"/>
    <n v="0"/>
    <s v="613310"/>
    <s v="COVID-19-luchtvracht en transport PPE"/>
    <s v="100009537"/>
    <s v=""/>
    <s v=""/>
    <s v="3000000227752648"/>
    <s v="0"/>
    <x v="0"/>
    <x v="382"/>
  </r>
  <r>
    <x v="6"/>
    <s v="C25_522001"/>
    <s v="S020000"/>
    <x v="6"/>
    <s v="4500678888"/>
    <s v=""/>
    <s v="2052232220"/>
    <s v="10"/>
    <d v="2020-07-01T00:00:00"/>
    <s v="51"/>
    <s v="Commandes d'achat"/>
    <x v="2"/>
    <s v="Réduction"/>
    <n v="-338.9"/>
    <n v="0"/>
    <s v="613310"/>
    <s v="COVID-19-inklaring en transport PPE"/>
    <s v="100033009"/>
    <s v=""/>
    <s v=""/>
    <s v="3000000227724638"/>
    <s v="0"/>
    <x v="0"/>
    <x v="407"/>
  </r>
  <r>
    <x v="6"/>
    <s v="C25_522001"/>
    <s v="S020000"/>
    <x v="6"/>
    <s v="4500680672"/>
    <s v=""/>
    <s v="2052232223"/>
    <s v="10"/>
    <d v="2020-07-01T00:00:00"/>
    <s v="51"/>
    <s v="Commandes d'achat"/>
    <x v="1"/>
    <s v="Modification"/>
    <n v="83489"/>
    <n v="0"/>
    <s v="616410"/>
    <s v="COVID-19-afvullen van swab tubes"/>
    <s v="100050677"/>
    <s v=""/>
    <s v=""/>
    <s v="3000000227720479"/>
    <s v="0"/>
    <x v="3"/>
    <x v="427"/>
  </r>
  <r>
    <x v="6"/>
    <s v="C25_522001"/>
    <s v="S020000"/>
    <x v="6"/>
    <s v="4500680848"/>
    <s v=""/>
    <s v="2052232123"/>
    <s v="10"/>
    <d v="2020-07-01T00:00:00"/>
    <s v="51"/>
    <s v="Commandes d'achat"/>
    <x v="2"/>
    <s v="Réduction"/>
    <n v="-13708864.039999999"/>
    <n v="0"/>
    <s v="616410"/>
    <s v="COVID-19-N95 maskers"/>
    <s v="500026496"/>
    <s v=""/>
    <s v=""/>
    <s v="3000000227747059"/>
    <s v="0"/>
    <x v="2"/>
    <x v="441"/>
  </r>
  <r>
    <x v="6"/>
    <s v="C25_522001"/>
    <s v="S020000"/>
    <x v="6"/>
    <s v="4500680848"/>
    <s v=""/>
    <s v="2052232123"/>
    <s v="10"/>
    <d v="2020-07-01T00:00:00"/>
    <s v="51"/>
    <s v="Commandes d'achat"/>
    <x v="5"/>
    <s v="Ajustement par pièce suivante"/>
    <n v="106798.69"/>
    <n v="0"/>
    <s v="616410"/>
    <s v="COVID-19-N95 maskers"/>
    <s v="500026496"/>
    <s v=""/>
    <s v=""/>
    <s v="3000000227747059"/>
    <s v="0"/>
    <x v="2"/>
    <x v="441"/>
  </r>
  <r>
    <x v="6"/>
    <s v="C25_522001"/>
    <s v="S020000"/>
    <x v="6"/>
    <s v="4500680962"/>
    <s v=""/>
    <s v="2052232233"/>
    <s v="10"/>
    <d v="2020-07-01T00:00:00"/>
    <s v="51"/>
    <s v="Commandes d'achat"/>
    <x v="0"/>
    <s v="Original"/>
    <n v="816.65"/>
    <n v="0"/>
    <s v="610310"/>
    <s v="COVID-19-GERECHTSDEURWAARDER"/>
    <s v="500014609"/>
    <s v=""/>
    <s v=""/>
    <s v="3000000227748248"/>
    <s v="0"/>
    <x v="7"/>
    <x v="442"/>
  </r>
  <r>
    <x v="6"/>
    <s v="C25_522001"/>
    <s v="S020000"/>
    <x v="6"/>
    <s v="4500680962"/>
    <s v=""/>
    <s v="2052232233"/>
    <s v="10"/>
    <d v="2020-07-01T00:00:00"/>
    <s v="51"/>
    <s v="Commandes d'achat"/>
    <x v="2"/>
    <s v="Réduction"/>
    <n v="-816.65"/>
    <n v="0"/>
    <s v="610310"/>
    <s v="COVID-19-GERECHTSDEURWAARDER"/>
    <s v="500014609"/>
    <s v=""/>
    <s v=""/>
    <s v="3000000227752448"/>
    <s v="0"/>
    <x v="7"/>
    <x v="442"/>
  </r>
  <r>
    <x v="6"/>
    <s v="C25_522001"/>
    <s v="S020000"/>
    <x v="6"/>
    <s v="4500668881"/>
    <s v=""/>
    <s v="2052232023"/>
    <s v="60"/>
    <d v="2020-07-02T00:00:00"/>
    <s v="51"/>
    <s v="Commandes d'achat"/>
    <x v="2"/>
    <s v="Réduction"/>
    <n v="-16595.150000000001"/>
    <n v="0"/>
    <s v="610110"/>
    <s v="COVID-19 TASKFORCE -2006010"/>
    <s v="100050655"/>
    <s v=""/>
    <s v=""/>
    <s v="3000000227814264"/>
    <s v="0"/>
    <x v="7"/>
    <x v="414"/>
  </r>
  <r>
    <x v="6"/>
    <s v="C25_522001"/>
    <s v="S020000"/>
    <x v="6"/>
    <s v="4500668883"/>
    <s v=""/>
    <s v="2052232024"/>
    <s v="20"/>
    <d v="2020-07-02T00:00:00"/>
    <s v="51"/>
    <s v="Commandes d'achat"/>
    <x v="2"/>
    <s v="Réduction"/>
    <n v="-21780"/>
    <n v="0"/>
    <s v="610110"/>
    <s v="COVID-19 TASKFORCE B2020-0517"/>
    <s v="100040297"/>
    <s v=""/>
    <s v=""/>
    <s v="3000000227864273"/>
    <s v="0"/>
    <x v="7"/>
    <x v="178"/>
  </r>
  <r>
    <x v="6"/>
    <s v="C25_522001"/>
    <s v="S020000"/>
    <x v="6"/>
    <s v="4500668883"/>
    <s v=""/>
    <s v="2052232024"/>
    <s v="20"/>
    <d v="2020-07-02T00:00:00"/>
    <s v="51"/>
    <s v="Commandes d'achat"/>
    <x v="2"/>
    <s v="Réduction"/>
    <n v="21780"/>
    <n v="0"/>
    <s v="610110"/>
    <s v="COVID-19 TASKFORCE B2020-0517"/>
    <s v="100040297"/>
    <s v=""/>
    <s v=""/>
    <s v="3000000227860639"/>
    <s v="0"/>
    <x v="7"/>
    <x v="178"/>
  </r>
  <r>
    <x v="6"/>
    <s v="C25_522001"/>
    <s v="S020000"/>
    <x v="6"/>
    <s v="4500668883"/>
    <s v=""/>
    <s v="2052232024"/>
    <s v="60"/>
    <d v="2020-07-02T00:00:00"/>
    <s v="51"/>
    <s v="Commandes d'achat"/>
    <x v="2"/>
    <s v="Réduction"/>
    <n v="-21780"/>
    <n v="0"/>
    <s v="610110"/>
    <s v="COVID-19 TASKFORCE B2020-0521"/>
    <s v="100040297"/>
    <s v=""/>
    <s v=""/>
    <s v="3000000227864273"/>
    <s v="0"/>
    <x v="7"/>
    <x v="388"/>
  </r>
  <r>
    <x v="6"/>
    <s v="C25_522001"/>
    <s v="S020000"/>
    <x v="6"/>
    <s v="4500668883"/>
    <s v=""/>
    <s v="2052232024"/>
    <s v="90"/>
    <d v="2020-07-02T00:00:00"/>
    <s v="51"/>
    <s v="Commandes d'achat"/>
    <x v="2"/>
    <s v="Réduction"/>
    <n v="-26279.26"/>
    <n v="0"/>
    <s v="610110"/>
    <s v="COVID-19 TASKFORCE B2020-0662"/>
    <s v="100040297"/>
    <s v=""/>
    <s v=""/>
    <s v="3000000227814254"/>
    <s v="0"/>
    <x v="7"/>
    <x v="415"/>
  </r>
  <r>
    <x v="6"/>
    <s v="C25_522001"/>
    <s v="S020000"/>
    <x v="6"/>
    <s v="4500668888"/>
    <s v=""/>
    <s v="2052232025"/>
    <s v="60"/>
    <d v="2020-07-02T00:00:00"/>
    <s v="51"/>
    <s v="Commandes d'achat"/>
    <x v="2"/>
    <s v="Réduction"/>
    <n v="-7840.8"/>
    <n v="0"/>
    <s v="610110"/>
    <s v="COVID-19 TASKFORCE-2020010"/>
    <s v="100050654"/>
    <s v=""/>
    <s v=""/>
    <s v="3000000227814251"/>
    <s v="0"/>
    <x v="7"/>
    <x v="416"/>
  </r>
  <r>
    <x v="6"/>
    <s v="C25_522001"/>
    <s v="S020000"/>
    <x v="6"/>
    <s v="4500668892"/>
    <s v=""/>
    <s v="2052232027"/>
    <s v="60"/>
    <d v="2020-07-02T00:00:00"/>
    <s v="51"/>
    <s v="Commandes d'achat"/>
    <x v="2"/>
    <s v="Réduction"/>
    <n v="-14647.05"/>
    <n v="0"/>
    <s v="610110"/>
    <s v="COVID-19 TASKFORCE-s/2005-02/0239"/>
    <s v="100050653"/>
    <s v=""/>
    <s v=""/>
    <s v="3000000227814025"/>
    <s v="0"/>
    <x v="7"/>
    <x v="417"/>
  </r>
  <r>
    <x v="6"/>
    <s v="C25_522001"/>
    <s v="S020000"/>
    <x v="6"/>
    <s v="4500671516"/>
    <s v=""/>
    <s v="2052232076"/>
    <s v="10"/>
    <d v="2020-07-02T00:00:00"/>
    <s v="51"/>
    <s v="Commandes d'achat"/>
    <x v="2"/>
    <s v="Réduction"/>
    <n v="-825000"/>
    <n v="0"/>
    <s v="616410"/>
    <s v="COVID-19-Chirurgische maskers"/>
    <s v="100050640"/>
    <s v=""/>
    <s v=""/>
    <s v="3000000227814397"/>
    <s v="0"/>
    <x v="2"/>
    <x v="184"/>
  </r>
  <r>
    <x v="6"/>
    <s v="C25_522001"/>
    <s v="S020000"/>
    <x v="6"/>
    <s v="4500671695"/>
    <s v=""/>
    <s v="2052232090"/>
    <s v="70"/>
    <d v="2020-07-02T00:00:00"/>
    <s v="51"/>
    <s v="Commandes d'achat"/>
    <x v="2"/>
    <s v="Réduction"/>
    <n v="-9770.75"/>
    <n v="0"/>
    <s v="610110"/>
    <s v="COVID-19 TASKFORCE 2020155"/>
    <s v="100050764"/>
    <s v=""/>
    <s v=""/>
    <s v="3000000227907946"/>
    <s v="0"/>
    <x v="7"/>
    <x v="418"/>
  </r>
  <r>
    <x v="6"/>
    <s v="C25_522001"/>
    <s v="S020000"/>
    <x v="6"/>
    <s v="4500671696"/>
    <s v=""/>
    <s v="2052232091"/>
    <s v="50"/>
    <d v="2020-07-02T00:00:00"/>
    <s v="51"/>
    <s v="Commandes d'achat"/>
    <x v="2"/>
    <s v="Réduction"/>
    <n v="-10389.43"/>
    <n v="0"/>
    <s v="610110"/>
    <s v="COVID-19 TASKFORCE -112025"/>
    <s v="100005516"/>
    <s v=""/>
    <s v=""/>
    <s v="3000000227813834"/>
    <s v="0"/>
    <x v="7"/>
    <x v="419"/>
  </r>
  <r>
    <x v="6"/>
    <s v="C25_522001"/>
    <s v="S020000"/>
    <x v="6"/>
    <s v="4500671701"/>
    <s v=""/>
    <s v="2052232094"/>
    <s v="50"/>
    <d v="2020-07-02T00:00:00"/>
    <s v="51"/>
    <s v="Commandes d'achat"/>
    <x v="2"/>
    <s v="Réduction"/>
    <n v="-9438"/>
    <n v="0"/>
    <s v="610110"/>
    <s v="COVID-19 TASKFORCE-20241"/>
    <s v="100050768"/>
    <s v=""/>
    <s v=""/>
    <s v="3000000227813858"/>
    <s v="0"/>
    <x v="7"/>
    <x v="420"/>
  </r>
  <r>
    <x v="6"/>
    <s v="C25_522001"/>
    <s v="S020000"/>
    <x v="6"/>
    <s v="4500680528"/>
    <s v=""/>
    <s v="2052232221"/>
    <s v="10"/>
    <d v="2020-07-02T00:00:00"/>
    <s v="51"/>
    <s v="Commandes d'achat"/>
    <x v="2"/>
    <s v="Réduction"/>
    <n v="-133100"/>
    <n v="0"/>
    <s v="610110"/>
    <s v="COVID-19 TASKFORCE - DALBERG"/>
    <s v="100050924"/>
    <s v=""/>
    <s v=""/>
    <s v="3000000227877400"/>
    <s v="0"/>
    <x v="7"/>
    <x v="425"/>
  </r>
  <r>
    <x v="6"/>
    <s v="C25_522001"/>
    <s v="S020000"/>
    <x v="6"/>
    <s v="4500677963"/>
    <s v=""/>
    <s v="2052232068"/>
    <s v="10"/>
    <d v="2020-07-03T00:00:00"/>
    <s v="51"/>
    <s v="Commandes d'achat"/>
    <x v="1"/>
    <s v="Modification"/>
    <n v="77682.83"/>
    <n v="0"/>
    <s v="613310"/>
    <s v="COVID-19-chirurgische schorten vervoer"/>
    <s v="100050732"/>
    <s v=""/>
    <s v=""/>
    <s v="3000000227930783"/>
    <s v="0"/>
    <x v="2"/>
    <x v="378"/>
  </r>
  <r>
    <x v="6"/>
    <s v="C25_522001"/>
    <s v="S020000"/>
    <x v="6"/>
    <s v="4500678119"/>
    <s v=""/>
    <s v="2052232216"/>
    <s v="10"/>
    <d v="2020-07-03T00:00:00"/>
    <s v="51"/>
    <s v="Commandes d'achat"/>
    <x v="1"/>
    <s v="Modification"/>
    <n v="785000"/>
    <n v="0"/>
    <s v="613310"/>
    <s v="COVID-19-luchtvracht en transport PPE"/>
    <s v="100009537"/>
    <s v=""/>
    <s v=""/>
    <s v="3000000227933047"/>
    <s v="0"/>
    <x v="0"/>
    <x v="382"/>
  </r>
  <r>
    <x v="6"/>
    <s v="C25_522001"/>
    <s v="S020000"/>
    <x v="6"/>
    <s v="4500681321"/>
    <s v=""/>
    <s v="2052232234"/>
    <s v="10"/>
    <d v="2020-07-03T00:00:00"/>
    <s v="51"/>
    <s v="Commandes d'achat"/>
    <x v="0"/>
    <s v="Original"/>
    <n v="10340.959999999999"/>
    <n v="0"/>
    <s v="613310"/>
    <s v="COVID-19-transport mondstaafjes"/>
    <s v="100050589"/>
    <s v=""/>
    <s v=""/>
    <s v="3000000227930565"/>
    <s v="0"/>
    <x v="3"/>
    <x v="443"/>
  </r>
  <r>
    <x v="11"/>
    <s v="C25_522001"/>
    <s v="S130000"/>
    <x v="15"/>
    <s v="4500667854"/>
    <s v=""/>
    <s v="2052211022"/>
    <s v="20"/>
    <d v="2020-07-06T00:00:00"/>
    <s v="51"/>
    <s v="Commandes d'achat"/>
    <x v="2"/>
    <s v="Réduction"/>
    <n v="-7287.56"/>
    <n v="0"/>
    <s v="610910"/>
    <s v="COVID-19 12extra Ziekenwagens-verlenging"/>
    <s v="GE100"/>
    <s v=""/>
    <s v=""/>
    <s v="3000000228032417"/>
    <s v="0"/>
    <x v="1"/>
    <x v="176"/>
  </r>
  <r>
    <x v="6"/>
    <s v="C25_522001"/>
    <s v="S020000"/>
    <x v="6"/>
    <s v="4500668697"/>
    <s v=""/>
    <s v="2052232017"/>
    <s v="20"/>
    <d v="2020-07-06T00:00:00"/>
    <s v="51"/>
    <s v="Commandes d'achat"/>
    <x v="2"/>
    <s v="Réduction"/>
    <n v="-18150"/>
    <n v="0"/>
    <s v="616410"/>
    <s v="COVID-19 FFP 2 maskers"/>
    <s v="200007726"/>
    <s v=""/>
    <s v=""/>
    <s v="3000000228003890"/>
    <s v="0"/>
    <x v="2"/>
    <x v="424"/>
  </r>
  <r>
    <x v="6"/>
    <s v="C25_522001"/>
    <s v="S020000"/>
    <x v="6"/>
    <s v="4500670938"/>
    <s v=""/>
    <s v="2052232058"/>
    <s v="10"/>
    <d v="2020-07-06T00:00:00"/>
    <s v="51"/>
    <s v="Commandes d'achat"/>
    <x v="2"/>
    <s v="Réduction"/>
    <n v="-88225.94"/>
    <n v="0"/>
    <s v="616410"/>
    <s v="COVID-19- Herbruikbare schorten"/>
    <s v="100005097"/>
    <s v=""/>
    <s v=""/>
    <s v="3000000228040143"/>
    <s v="0"/>
    <x v="2"/>
    <x v="153"/>
  </r>
  <r>
    <x v="6"/>
    <s v="C25_522001"/>
    <s v="S020000"/>
    <x v="6"/>
    <s v="4500671660"/>
    <s v=""/>
    <s v="2052232088"/>
    <s v="10"/>
    <d v="2020-07-06T00:00:00"/>
    <s v="51"/>
    <s v="Commandes d'achat"/>
    <x v="2"/>
    <s v="Réduction"/>
    <n v="-1057.47"/>
    <n v="0"/>
    <s v="616410"/>
    <s v="COVID-19-ICU ventilator"/>
    <s v="100000368"/>
    <s v=""/>
    <s v=""/>
    <s v="3000000228032546"/>
    <s v="0"/>
    <x v="6"/>
    <x v="195"/>
  </r>
  <r>
    <x v="6"/>
    <s v="C25_522001"/>
    <s v="S020000"/>
    <x v="6"/>
    <s v="4500673298"/>
    <s v=""/>
    <s v="2052232149"/>
    <s v="10"/>
    <d v="2020-07-06T00:00:00"/>
    <s v="51"/>
    <s v="Commandes d'achat"/>
    <x v="2"/>
    <s v="Réduction"/>
    <n v="-5069.8999999999996"/>
    <n v="0"/>
    <s v="610110"/>
    <s v="COVID-19-Alternative Test Protocol (ATP)"/>
    <s v="100005620"/>
    <s v=""/>
    <s v=""/>
    <s v="3000000228040212"/>
    <s v="0"/>
    <x v="2"/>
    <x v="272"/>
  </r>
  <r>
    <x v="6"/>
    <s v="C25_522001"/>
    <s v="S020000"/>
    <x v="6"/>
    <s v="4500673298"/>
    <s v=""/>
    <s v="2052232149"/>
    <s v="10"/>
    <d v="2020-07-06T00:00:00"/>
    <s v="51"/>
    <s v="Commandes d'achat"/>
    <x v="2"/>
    <s v="Réduction"/>
    <n v="-520.29999999999995"/>
    <n v="0"/>
    <s v="610110"/>
    <s v="COVID-19-Alternative Test Protocol (ATP)"/>
    <s v="100005620"/>
    <s v=""/>
    <s v=""/>
    <s v="3000000228040453"/>
    <s v="0"/>
    <x v="2"/>
    <x v="272"/>
  </r>
  <r>
    <x v="6"/>
    <s v="C25_522001"/>
    <s v="S020000"/>
    <x v="6"/>
    <s v="4500673472"/>
    <s v=""/>
    <s v="2052232110"/>
    <s v="10"/>
    <d v="2020-07-06T00:00:00"/>
    <s v="51"/>
    <s v="Commandes d'achat"/>
    <x v="2"/>
    <s v="Réduction"/>
    <n v="-46044.13"/>
    <n v="0"/>
    <s v="616410"/>
    <s v="COVID-19-Close aspiration system"/>
    <s v="100000926"/>
    <s v=""/>
    <s v=""/>
    <s v="3000000228040076"/>
    <s v="0"/>
    <x v="6"/>
    <x v="279"/>
  </r>
  <r>
    <x v="6"/>
    <s v="C25_522001"/>
    <s v="S020000"/>
    <x v="6"/>
    <s v="4500673937"/>
    <s v=""/>
    <s v="2052232172"/>
    <s v="10"/>
    <d v="2020-07-06T00:00:00"/>
    <s v="51"/>
    <s v="Commandes d'achat"/>
    <x v="2"/>
    <s v="Réduction"/>
    <n v="-86297.83"/>
    <n v="0"/>
    <s v="616410"/>
    <s v="COVID-19-ORE-100 ORAcollect RNA"/>
    <s v="500026589"/>
    <s v=""/>
    <s v=""/>
    <s v="3000000228031308"/>
    <s v="0"/>
    <x v="3"/>
    <x v="301"/>
  </r>
  <r>
    <x v="6"/>
    <s v="C25_522001"/>
    <s v="S020000"/>
    <x v="6"/>
    <s v="4500673937"/>
    <s v=""/>
    <s v="2052232172"/>
    <s v="10"/>
    <d v="2020-07-06T00:00:00"/>
    <s v="51"/>
    <s v="Commandes d'achat"/>
    <x v="2"/>
    <s v="Réduction"/>
    <n v="-86297.83"/>
    <n v="0"/>
    <s v="616410"/>
    <s v="COVID-19-ORE-100 ORAcollect RNA"/>
    <s v="500026589"/>
    <s v=""/>
    <s v=""/>
    <s v="3000000228030159"/>
    <s v="0"/>
    <x v="3"/>
    <x v="301"/>
  </r>
  <r>
    <x v="6"/>
    <s v="C25_522001"/>
    <s v="S020000"/>
    <x v="6"/>
    <s v="4500676436"/>
    <s v=""/>
    <s v="2052232204"/>
    <s v="10"/>
    <d v="2020-07-06T00:00:00"/>
    <s v="51"/>
    <s v="Commandes d'achat"/>
    <x v="2"/>
    <s v="Réduction"/>
    <n v="-77571.289999999994"/>
    <n v="0"/>
    <s v="616410"/>
    <s v="COVID-19-schorten"/>
    <s v="100020816"/>
    <s v=""/>
    <s v=""/>
    <s v="3000000228040146"/>
    <s v="0"/>
    <x v="2"/>
    <x v="355"/>
  </r>
  <r>
    <x v="6"/>
    <s v="C25_522001"/>
    <s v="S020000"/>
    <x v="6"/>
    <s v="4500676436"/>
    <s v=""/>
    <s v="2052232204"/>
    <s v="10"/>
    <d v="2020-07-06T00:00:00"/>
    <s v="51"/>
    <s v="Commandes d'achat"/>
    <x v="2"/>
    <s v="Réduction"/>
    <n v="-372.8"/>
    <n v="0"/>
    <s v="616410"/>
    <s v="COVID-19-schorten"/>
    <s v="100020816"/>
    <s v=""/>
    <s v=""/>
    <s v="3000000228039905"/>
    <s v="0"/>
    <x v="2"/>
    <x v="355"/>
  </r>
  <r>
    <x v="6"/>
    <s v="C25_522001"/>
    <s v="S020000"/>
    <x v="6"/>
    <s v="4500678442"/>
    <s v=""/>
    <s v="2052232218"/>
    <s v="10"/>
    <d v="2020-07-06T00:00:00"/>
    <s v="51"/>
    <s v="Commandes d'achat"/>
    <x v="2"/>
    <s v="Réduction"/>
    <n v="-170766.38"/>
    <n v="0"/>
    <s v="616410"/>
    <s v="COVID-19-Morphine HCL"/>
    <s v="100023313"/>
    <s v=""/>
    <s v=""/>
    <s v="3000000228028230"/>
    <s v="0"/>
    <x v="5"/>
    <x v="403"/>
  </r>
  <r>
    <x v="6"/>
    <s v="C25_522001"/>
    <s v="S020000"/>
    <x v="6"/>
    <s v="4500680672"/>
    <s v=""/>
    <s v="2052232223"/>
    <s v="10"/>
    <d v="2020-07-06T00:00:00"/>
    <s v="51"/>
    <s v="Commandes d'achat"/>
    <x v="2"/>
    <s v="Réduction"/>
    <n v="-83490"/>
    <n v="0"/>
    <s v="616410"/>
    <s v="COVID-19-afvullen van swab tubes"/>
    <s v="100050677"/>
    <s v=""/>
    <s v=""/>
    <s v="3000000228003830"/>
    <s v="0"/>
    <x v="3"/>
    <x v="427"/>
  </r>
  <r>
    <x v="6"/>
    <s v="C25_522001"/>
    <s v="S020000"/>
    <x v="6"/>
    <s v="4500680682"/>
    <s v=""/>
    <s v="2052232225"/>
    <s v="10"/>
    <d v="2020-07-06T00:00:00"/>
    <s v="51"/>
    <s v="Commandes d'achat"/>
    <x v="2"/>
    <s v="Réduction"/>
    <n v="-210765.3"/>
    <n v="0"/>
    <s v="613310"/>
    <s v="COVID-19-transport /doane kost medicijn"/>
    <s v="100050722"/>
    <s v=""/>
    <s v=""/>
    <s v="3000000228028221"/>
    <s v="0"/>
    <x v="5"/>
    <x v="429"/>
  </r>
  <r>
    <x v="6"/>
    <s v="C25_522001"/>
    <s v="S020000"/>
    <x v="6"/>
    <s v="4500680739"/>
    <s v=""/>
    <s v="2052232226"/>
    <s v="10"/>
    <d v="2020-07-06T00:00:00"/>
    <s v="51"/>
    <s v="Commandes d'achat"/>
    <x v="2"/>
    <s v="Réduction"/>
    <n v="-36899.19"/>
    <n v="0"/>
    <s v="616410"/>
    <s v="COVID-19-productie medium/afvullen tubes"/>
    <s v="100050676"/>
    <s v=""/>
    <s v=""/>
    <s v="3000000228003817"/>
    <s v="0"/>
    <x v="3"/>
    <x v="430"/>
  </r>
  <r>
    <x v="6"/>
    <s v="C25_522001"/>
    <s v="S020000"/>
    <x v="6"/>
    <s v="4500680739"/>
    <s v=""/>
    <s v="2052232226"/>
    <s v="20"/>
    <d v="2020-07-06T00:00:00"/>
    <s v="51"/>
    <s v="Commandes d'achat"/>
    <x v="2"/>
    <s v="Réduction"/>
    <n v="-53635.37"/>
    <n v="0"/>
    <s v="616410"/>
    <s v="COVID-19-productie medium/afvullen tubes"/>
    <s v="100050676"/>
    <s v=""/>
    <s v=""/>
    <s v="3000000228003757"/>
    <s v="0"/>
    <x v="3"/>
    <x v="431"/>
  </r>
  <r>
    <x v="6"/>
    <s v="C25_522001"/>
    <s v="S020000"/>
    <x v="6"/>
    <s v="4500680739"/>
    <s v=""/>
    <s v="2052232226"/>
    <s v="30"/>
    <d v="2020-07-06T00:00:00"/>
    <s v="51"/>
    <s v="Commandes d'achat"/>
    <x v="2"/>
    <s v="Réduction"/>
    <n v="-45302.400000000001"/>
    <n v="0"/>
    <s v="616410"/>
    <s v="COVID-19-productie medium/afvullen tubes"/>
    <s v="100050676"/>
    <s v=""/>
    <s v=""/>
    <s v="3000000228003776"/>
    <s v="0"/>
    <x v="3"/>
    <x v="432"/>
  </r>
  <r>
    <x v="6"/>
    <s v="C25_522001"/>
    <s v="S020000"/>
    <x v="6"/>
    <s v="4500680739"/>
    <s v=""/>
    <s v="2052232226"/>
    <s v="40"/>
    <d v="2020-07-06T00:00:00"/>
    <s v="51"/>
    <s v="Commandes d'achat"/>
    <x v="2"/>
    <s v="Réduction"/>
    <n v="-119500.33"/>
    <n v="0"/>
    <s v="616410"/>
    <s v="COVID-19-productie medium/afvullen tubes"/>
    <s v="100050676"/>
    <s v=""/>
    <s v=""/>
    <s v="3000000228003754"/>
    <s v="0"/>
    <x v="3"/>
    <x v="433"/>
  </r>
  <r>
    <x v="6"/>
    <s v="C25_522001"/>
    <s v="S020000"/>
    <x v="6"/>
    <s v="4500680742"/>
    <s v=""/>
    <s v="2052232227"/>
    <s v="10"/>
    <d v="2020-07-06T00:00:00"/>
    <s v="51"/>
    <s v="Commandes d'achat"/>
    <x v="2"/>
    <s v="Réduction"/>
    <n v="-73235.25"/>
    <n v="0"/>
    <s v="616410"/>
    <s v="COVID-19-afvullen/etiketteren medium"/>
    <s v="100001490"/>
    <s v=""/>
    <s v=""/>
    <s v="3000000228003895"/>
    <s v="0"/>
    <x v="3"/>
    <x v="434"/>
  </r>
  <r>
    <x v="6"/>
    <s v="C25_522001"/>
    <s v="S020000"/>
    <x v="6"/>
    <s v="4500681534"/>
    <s v=""/>
    <s v="2052232235"/>
    <s v="10"/>
    <d v="2020-07-06T00:00:00"/>
    <s v="51"/>
    <s v="Commandes d'achat"/>
    <x v="0"/>
    <s v="Original"/>
    <n v="0.89"/>
    <n v="0"/>
    <s v="610410"/>
    <s v="COVID-19-kwaliteitscontrole medische mat"/>
    <s v="200008302"/>
    <s v=""/>
    <s v=""/>
    <s v="3000000227995127"/>
    <s v="0"/>
    <x v="6"/>
    <x v="444"/>
  </r>
  <r>
    <x v="6"/>
    <s v="C25_522001"/>
    <s v="S020000"/>
    <x v="6"/>
    <s v="4500681534"/>
    <s v=""/>
    <s v="2052232235"/>
    <s v="10"/>
    <d v="2020-07-06T00:00:00"/>
    <s v="51"/>
    <s v="Commandes d'achat"/>
    <x v="1"/>
    <s v="Modification"/>
    <n v="124731.83"/>
    <n v="0"/>
    <s v="610410"/>
    <s v="COVID-19-kwaliteitscontrole medische mat"/>
    <s v="200008302"/>
    <s v=""/>
    <s v=""/>
    <s v="3000000228002079"/>
    <s v="0"/>
    <x v="6"/>
    <x v="444"/>
  </r>
  <r>
    <x v="6"/>
    <s v="C25_522001"/>
    <s v="S020000"/>
    <x v="6"/>
    <s v="4500681592"/>
    <s v=""/>
    <s v="2052232236"/>
    <s v="10"/>
    <d v="2020-07-06T00:00:00"/>
    <s v="51"/>
    <s v="Commandes d'achat"/>
    <x v="0"/>
    <s v="Original"/>
    <n v="1540472"/>
    <n v="0"/>
    <s v="613310"/>
    <s v="COVID-19-ZEEVRACHT VOOR PPE"/>
    <s v="100041185"/>
    <s v=""/>
    <s v=""/>
    <s v="3000000228028521"/>
    <s v="0"/>
    <x v="0"/>
    <x v="445"/>
  </r>
  <r>
    <x v="6"/>
    <s v="C25_522001"/>
    <s v="S020000"/>
    <x v="6"/>
    <s v="4500672044"/>
    <s v=""/>
    <s v="2052232103"/>
    <s v="10"/>
    <d v="2020-07-07T00:00:00"/>
    <s v="51"/>
    <s v="Commandes d'achat"/>
    <x v="2"/>
    <s v="Réduction"/>
    <n v="-75158.09"/>
    <n v="0"/>
    <s v="616410"/>
    <s v="COVID-19-Rocuronium bromide"/>
    <s v="200008188"/>
    <s v=""/>
    <s v=""/>
    <s v="3000000228104086"/>
    <s v="0"/>
    <x v="5"/>
    <x v="216"/>
  </r>
  <r>
    <x v="6"/>
    <s v="C25_522001"/>
    <s v="S020000"/>
    <x v="6"/>
    <s v="4500672548"/>
    <s v=""/>
    <s v="2052232136"/>
    <s v="10"/>
    <d v="2020-07-07T00:00:00"/>
    <s v="51"/>
    <s v="Commandes d'achat"/>
    <x v="2"/>
    <s v="Réduction"/>
    <n v="-147371.79999999999"/>
    <n v="0"/>
    <s v="616410"/>
    <s v="COVID-19-schorten zorgpersoneel"/>
    <s v="100005097"/>
    <s v=""/>
    <s v=""/>
    <s v="3000000228130826"/>
    <s v="0"/>
    <x v="2"/>
    <x v="257"/>
  </r>
  <r>
    <x v="6"/>
    <s v="C25_522001"/>
    <s v="S020000"/>
    <x v="6"/>
    <s v="4500672858"/>
    <s v=""/>
    <s v="2052232141"/>
    <s v="10"/>
    <d v="2020-07-07T00:00:00"/>
    <s v="51"/>
    <s v="Commandes d'achat"/>
    <x v="2"/>
    <s v="Réduction"/>
    <n v="-427100.24"/>
    <n v="0"/>
    <s v="616410"/>
    <s v="COVID-19-beschermende kleding"/>
    <s v="100050656"/>
    <s v=""/>
    <s v=""/>
    <s v="3000000228126525"/>
    <s v="0"/>
    <x v="2"/>
    <x v="262"/>
  </r>
  <r>
    <x v="6"/>
    <s v="C25_522001"/>
    <s v="S020000"/>
    <x v="6"/>
    <s v="4500673298"/>
    <s v=""/>
    <s v="2052232149"/>
    <s v="10"/>
    <d v="2020-07-07T00:00:00"/>
    <s v="51"/>
    <s v="Commandes d'achat"/>
    <x v="2"/>
    <s v="Réduction"/>
    <n v="-3333.55"/>
    <n v="0"/>
    <s v="610110"/>
    <s v="COVID-19-Alternative Test Protocol (ATP)"/>
    <s v="100005620"/>
    <s v=""/>
    <s v=""/>
    <s v="3000000228067736"/>
    <s v="0"/>
    <x v="2"/>
    <x v="272"/>
  </r>
  <r>
    <x v="6"/>
    <s v="C25_522001"/>
    <s v="S020000"/>
    <x v="6"/>
    <s v="4500678841"/>
    <s v=""/>
    <s v="2052232219"/>
    <s v="10"/>
    <d v="2020-07-07T00:00:00"/>
    <s v="51"/>
    <s v="Commandes d'achat"/>
    <x v="2"/>
    <s v="Réduction"/>
    <n v="-15004.32"/>
    <n v="0"/>
    <s v="616410"/>
    <s v="COVID-19- medicaments"/>
    <s v="100024695"/>
    <s v=""/>
    <s v=""/>
    <s v="3000000228126821"/>
    <s v="0"/>
    <x v="5"/>
    <x v="406"/>
  </r>
  <r>
    <x v="6"/>
    <s v="C25_522001"/>
    <s v="S020000"/>
    <x v="6"/>
    <s v="4500678841"/>
    <s v=""/>
    <s v="2052232219"/>
    <s v="10"/>
    <d v="2020-07-07T00:00:00"/>
    <s v="51"/>
    <s v="Commandes d'achat"/>
    <x v="1"/>
    <s v="Modification"/>
    <n v="15003.32"/>
    <n v="0"/>
    <s v="616410"/>
    <s v="COVID-19- medicaments"/>
    <s v="100024695"/>
    <s v=""/>
    <s v=""/>
    <s v="3000000228050337"/>
    <s v="0"/>
    <x v="5"/>
    <x v="406"/>
  </r>
  <r>
    <x v="6"/>
    <s v="C25_522001"/>
    <s v="S020000"/>
    <x v="6"/>
    <s v="4500678841"/>
    <s v=""/>
    <s v="2052232219"/>
    <s v="10"/>
    <d v="2020-07-07T00:00:00"/>
    <s v="51"/>
    <s v="Commandes d'achat"/>
    <x v="1"/>
    <s v="Modification"/>
    <n v="2011.61"/>
    <n v="0"/>
    <s v="616410"/>
    <s v="COVID-19- medicaments"/>
    <s v="100024695"/>
    <s v=""/>
    <s v=""/>
    <s v="3000000228050339"/>
    <s v="0"/>
    <x v="5"/>
    <x v="406"/>
  </r>
  <r>
    <x v="6"/>
    <s v="C25_522001"/>
    <s v="S020000"/>
    <x v="6"/>
    <s v="4500680532"/>
    <s v=""/>
    <s v="2052232222"/>
    <s v="10"/>
    <d v="2020-07-07T00:00:00"/>
    <s v="51"/>
    <s v="Commandes d'achat"/>
    <x v="2"/>
    <s v="Réduction"/>
    <n v="-55836.73"/>
    <n v="0"/>
    <s v="616410"/>
    <s v="COVID-19-ATRACURIUM"/>
    <s v="200008188"/>
    <s v=""/>
    <s v=""/>
    <s v="3000000228104086"/>
    <s v="0"/>
    <x v="5"/>
    <x v="426"/>
  </r>
  <r>
    <x v="6"/>
    <s v="C25_522001"/>
    <s v="S020000"/>
    <x v="6"/>
    <s v="4500681534"/>
    <s v=""/>
    <s v="2052232235"/>
    <s v="10"/>
    <d v="2020-07-07T00:00:00"/>
    <s v="51"/>
    <s v="Commandes d'achat"/>
    <x v="2"/>
    <s v="Réduction"/>
    <n v="-2307"/>
    <n v="0"/>
    <s v="610410"/>
    <s v="COVID-19-kwaliteitscontrole medische mat"/>
    <s v="200008302"/>
    <s v=""/>
    <s v=""/>
    <s v="3000000228126553"/>
    <s v="0"/>
    <x v="6"/>
    <x v="444"/>
  </r>
  <r>
    <x v="6"/>
    <s v="C25_522001"/>
    <s v="S020000"/>
    <x v="6"/>
    <s v="4500681534"/>
    <s v=""/>
    <s v="2052232235"/>
    <s v="10"/>
    <d v="2020-07-07T00:00:00"/>
    <s v="51"/>
    <s v="Commandes d'achat"/>
    <x v="2"/>
    <s v="Réduction"/>
    <n v="-2307"/>
    <n v="0"/>
    <s v="610410"/>
    <s v="COVID-19-kwaliteitscontrole medische mat"/>
    <s v="200008302"/>
    <s v=""/>
    <s v=""/>
    <s v="3000000228126691"/>
    <s v="0"/>
    <x v="6"/>
    <x v="444"/>
  </r>
  <r>
    <x v="6"/>
    <s v="C25_522001"/>
    <s v="S020000"/>
    <x v="6"/>
    <s v="4500681534"/>
    <s v=""/>
    <s v="2052232235"/>
    <s v="10"/>
    <d v="2020-07-07T00:00:00"/>
    <s v="51"/>
    <s v="Commandes d'achat"/>
    <x v="2"/>
    <s v="Réduction"/>
    <n v="-22803.18"/>
    <n v="0"/>
    <s v="610410"/>
    <s v="COVID-19-kwaliteitscontrole medische mat"/>
    <s v="200008302"/>
    <s v=""/>
    <s v=""/>
    <s v="3000000228126514"/>
    <s v="0"/>
    <x v="6"/>
    <x v="444"/>
  </r>
  <r>
    <x v="6"/>
    <s v="C25_210201"/>
    <s v="S020000"/>
    <x v="7"/>
    <s v="4500681641"/>
    <s v=""/>
    <s v="20AK060702"/>
    <s v="10"/>
    <d v="2020-07-07T00:00:00"/>
    <s v="51"/>
    <s v="Commandes d'achat"/>
    <x v="0"/>
    <s v="Original"/>
    <n v="273.94"/>
    <n v="0"/>
    <s v="615910"/>
    <s v="COVID-19-AWS service charges"/>
    <s v="100047342"/>
    <s v=""/>
    <s v=""/>
    <s v="3000000228108237"/>
    <s v="0"/>
    <x v="6"/>
    <x v="446"/>
  </r>
  <r>
    <x v="6"/>
    <s v="C25_522001"/>
    <s v="S020000"/>
    <x v="6"/>
    <s v="4500672227"/>
    <s v=""/>
    <s v="2052232114"/>
    <s v="10"/>
    <d v="2020-07-08T00:00:00"/>
    <s v="51"/>
    <s v="Commandes d'achat"/>
    <x v="2"/>
    <s v="Réduction"/>
    <n v="49.82"/>
    <n v="0"/>
    <s v="616410"/>
    <s v="COVID-19-Moxifloxacine"/>
    <s v="200008181"/>
    <s v=""/>
    <s v=""/>
    <s v="3000000228186966"/>
    <s v="0"/>
    <x v="5"/>
    <x v="227"/>
  </r>
  <r>
    <x v="6"/>
    <s v="C25_522001"/>
    <s v="S020000"/>
    <x v="6"/>
    <s v="4500672227"/>
    <s v=""/>
    <s v="2052232114"/>
    <s v="10"/>
    <d v="2020-07-08T00:00:00"/>
    <s v="51"/>
    <s v="Commandes d'achat"/>
    <x v="2"/>
    <s v="Réduction"/>
    <n v="-49.82"/>
    <n v="0"/>
    <s v="616410"/>
    <s v="COVID-19-Moxifloxacine"/>
    <s v="200008181"/>
    <s v=""/>
    <s v=""/>
    <s v="3000000228187516"/>
    <s v="0"/>
    <x v="5"/>
    <x v="227"/>
  </r>
  <r>
    <x v="6"/>
    <s v="C25_522001"/>
    <s v="S020000"/>
    <x v="6"/>
    <s v="4500672227"/>
    <s v=""/>
    <s v="2052232114"/>
    <s v="10"/>
    <d v="2020-07-08T00:00:00"/>
    <s v="51"/>
    <s v="Commandes d'achat"/>
    <x v="2"/>
    <s v="Réduction"/>
    <n v="48.44"/>
    <n v="0"/>
    <s v="616410"/>
    <s v="COVID-19-Moxifloxacine"/>
    <s v="200008181"/>
    <s v=""/>
    <s v=""/>
    <s v="3000000228187997"/>
    <s v="0"/>
    <x v="5"/>
    <x v="227"/>
  </r>
  <r>
    <x v="13"/>
    <s v="C25_210301"/>
    <s v="S010000"/>
    <x v="18"/>
    <s v="4500682165"/>
    <s v=""/>
    <s v="20HSL0602A"/>
    <s v="10"/>
    <d v="2020-07-08T00:00:00"/>
    <s v="51"/>
    <s v="Commandes d'achat"/>
    <x v="0"/>
    <s v="Original"/>
    <n v="15000"/>
    <n v="0"/>
    <s v="610310"/>
    <s v="Honoraires d'avocats (de 2020)_Covid-19"/>
    <s v="GE100"/>
    <s v=""/>
    <s v=""/>
    <s v="3000000228200013"/>
    <s v="0"/>
    <x v="2"/>
    <x v="447"/>
  </r>
  <r>
    <x v="6"/>
    <s v="C25_522001"/>
    <s v="S020000"/>
    <x v="6"/>
    <s v="4500673937"/>
    <s v=""/>
    <s v="2052232172"/>
    <s v="10"/>
    <d v="2020-07-09T00:00:00"/>
    <s v="51"/>
    <s v="Commandes d'achat"/>
    <x v="2"/>
    <s v="Réduction"/>
    <n v="-86297.83"/>
    <n v="0"/>
    <s v="616410"/>
    <s v="COVID-19-ORE-100 ORAcollect RNA"/>
    <s v="500026589"/>
    <s v=""/>
    <s v=""/>
    <s v="3000000228252782"/>
    <s v="0"/>
    <x v="3"/>
    <x v="301"/>
  </r>
  <r>
    <x v="6"/>
    <s v="C25_522001"/>
    <s v="S020000"/>
    <x v="6"/>
    <s v="4500674130"/>
    <s v=""/>
    <s v="2052232162"/>
    <s v="10"/>
    <d v="2020-07-09T00:00:00"/>
    <s v="51"/>
    <s v="Commandes d'achat"/>
    <x v="2"/>
    <s v="Réduction"/>
    <n v="-103149.02"/>
    <n v="0"/>
    <s v="616410"/>
    <s v="COVID-19-Maskers FFP2"/>
    <s v="100000713"/>
    <s v=""/>
    <s v=""/>
    <s v="3000000228244881"/>
    <s v="0"/>
    <x v="2"/>
    <x v="305"/>
  </r>
  <r>
    <x v="6"/>
    <s v="C25_522001"/>
    <s v="S020000"/>
    <x v="6"/>
    <s v="4500676436"/>
    <s v=""/>
    <s v="2052232204"/>
    <s v="10"/>
    <d v="2020-07-09T00:00:00"/>
    <s v="51"/>
    <s v="Commandes d'achat"/>
    <x v="2"/>
    <s v="Réduction"/>
    <n v="-11728.89"/>
    <n v="0"/>
    <s v="616410"/>
    <s v="COVID-19-schorten"/>
    <s v="100020816"/>
    <s v=""/>
    <s v=""/>
    <s v="3000000228280954"/>
    <s v="0"/>
    <x v="2"/>
    <x v="355"/>
  </r>
  <r>
    <x v="6"/>
    <s v="C25_522001"/>
    <s v="S020000"/>
    <x v="6"/>
    <s v="4500678169"/>
    <s v=""/>
    <s v="2052232217"/>
    <s v="10"/>
    <d v="2020-07-09T00:00:00"/>
    <s v="51"/>
    <s v="Commandes d'achat"/>
    <x v="2"/>
    <s v="Réduction"/>
    <n v="-2747623.71"/>
    <n v="0"/>
    <s v="610410"/>
    <s v="COVID-19-vergoeding testen labo"/>
    <s v="GE100"/>
    <s v=""/>
    <s v=""/>
    <s v="3000000228220094"/>
    <s v="0"/>
    <x v="3"/>
    <x v="383"/>
  </r>
  <r>
    <x v="6"/>
    <s v="C25_522001"/>
    <s v="S020000"/>
    <x v="6"/>
    <s v="4500678169"/>
    <s v=""/>
    <s v="2052232217"/>
    <s v="10"/>
    <d v="2020-07-09T00:00:00"/>
    <s v="51"/>
    <s v="Commandes d'achat"/>
    <x v="2"/>
    <s v="Réduction"/>
    <n v="-1691881.65"/>
    <n v="0"/>
    <s v="610410"/>
    <s v="COVID-19-vergoeding testen labo"/>
    <s v="GE100"/>
    <s v=""/>
    <s v=""/>
    <s v="3000000228220103"/>
    <s v="0"/>
    <x v="3"/>
    <x v="383"/>
  </r>
  <r>
    <x v="6"/>
    <s v="C25_522001"/>
    <s v="S020000"/>
    <x v="6"/>
    <s v="4500680746"/>
    <s v=""/>
    <s v="2052232217"/>
    <s v="10"/>
    <d v="2020-07-09T00:00:00"/>
    <s v="51"/>
    <s v="Commandes d'achat"/>
    <x v="2"/>
    <s v="Réduction"/>
    <n v="-1306170.02"/>
    <n v="0"/>
    <s v="616410"/>
    <s v="COVID-19-vergoeding testen labo"/>
    <s v="GE100"/>
    <s v=""/>
    <s v=""/>
    <s v="3000000228268247"/>
    <s v="0"/>
    <x v="3"/>
    <x v="435"/>
  </r>
  <r>
    <x v="6"/>
    <s v="C25_522001"/>
    <s v="S020000"/>
    <x v="6"/>
    <s v="4500680746"/>
    <s v=""/>
    <s v="2052232217"/>
    <s v="10"/>
    <d v="2020-07-09T00:00:00"/>
    <s v="51"/>
    <s v="Commandes d'achat"/>
    <x v="2"/>
    <s v="Réduction"/>
    <n v="-3481462.76"/>
    <n v="0"/>
    <s v="616410"/>
    <s v="COVID-19-vergoeding testen labo"/>
    <s v="GE100"/>
    <s v=""/>
    <s v=""/>
    <s v="3000000228268285"/>
    <s v="0"/>
    <x v="3"/>
    <x v="435"/>
  </r>
  <r>
    <x v="6"/>
    <s v="C25_522001"/>
    <s v="S020000"/>
    <x v="6"/>
    <s v="4500680762"/>
    <s v=""/>
    <s v="2052232229"/>
    <s v="10"/>
    <d v="2020-07-09T00:00:00"/>
    <s v="51"/>
    <s v="Commandes d'achat"/>
    <x v="2"/>
    <s v="Réduction"/>
    <n v="-233046"/>
    <n v="0"/>
    <s v="616410"/>
    <s v="COVID-19-testing platform"/>
    <s v="100050874"/>
    <s v=""/>
    <s v=""/>
    <s v="3000000228220100"/>
    <s v="0"/>
    <x v="3"/>
    <x v="437"/>
  </r>
  <r>
    <x v="6"/>
    <s v="C25_522001"/>
    <s v="S020000"/>
    <x v="6"/>
    <s v="4500680762"/>
    <s v=""/>
    <s v="2052232229"/>
    <s v="10"/>
    <d v="2020-07-09T00:00:00"/>
    <s v="51"/>
    <s v="Commandes d'achat"/>
    <x v="2"/>
    <s v="Réduction"/>
    <n v="-36874.120000000003"/>
    <n v="0"/>
    <s v="616410"/>
    <s v="COVID-19-testing platform"/>
    <s v="100050874"/>
    <s v=""/>
    <s v=""/>
    <s v="3000000228220072"/>
    <s v="0"/>
    <x v="3"/>
    <x v="437"/>
  </r>
  <r>
    <x v="6"/>
    <s v="C25_522001"/>
    <s v="S020000"/>
    <x v="6"/>
    <s v="4500680762"/>
    <s v=""/>
    <s v="2052232229"/>
    <s v="10"/>
    <d v="2020-07-09T00:00:00"/>
    <s v="51"/>
    <s v="Commandes d'achat"/>
    <x v="2"/>
    <s v="Réduction"/>
    <n v="-15077.67"/>
    <n v="0"/>
    <s v="616410"/>
    <s v="COVID-19-testing platform"/>
    <s v="100050874"/>
    <s v=""/>
    <s v=""/>
    <s v="3000000228220031"/>
    <s v="0"/>
    <x v="3"/>
    <x v="437"/>
  </r>
  <r>
    <x v="6"/>
    <s v="C25_522001"/>
    <s v="S020000"/>
    <x v="6"/>
    <s v="4500680763"/>
    <s v=""/>
    <s v="2052232230"/>
    <s v="10"/>
    <d v="2020-07-09T00:00:00"/>
    <s v="51"/>
    <s v="Commandes d'achat"/>
    <x v="2"/>
    <s v="Réduction"/>
    <n v="-13028.33"/>
    <n v="0"/>
    <s v="616410"/>
    <s v="COVID-19-COVID-19-testing platform"/>
    <s v="100050869"/>
    <s v=""/>
    <s v=""/>
    <s v="3000000228282153"/>
    <s v="0"/>
    <x v="3"/>
    <x v="438"/>
  </r>
  <r>
    <x v="6"/>
    <s v="C25_522001"/>
    <s v="S020000"/>
    <x v="6"/>
    <s v="4500680763"/>
    <s v=""/>
    <s v="2052232230"/>
    <s v="10"/>
    <d v="2020-07-09T00:00:00"/>
    <s v="51"/>
    <s v="Commandes d'achat"/>
    <x v="2"/>
    <s v="Réduction"/>
    <n v="-88161.8"/>
    <n v="0"/>
    <s v="616410"/>
    <s v="COVID-19-COVID-19-testing platform"/>
    <s v="100050869"/>
    <s v=""/>
    <s v=""/>
    <s v="3000000228282156"/>
    <s v="0"/>
    <x v="3"/>
    <x v="438"/>
  </r>
  <r>
    <x v="6"/>
    <s v="C25_522001"/>
    <s v="S020000"/>
    <x v="6"/>
    <s v="4500680763"/>
    <s v=""/>
    <s v="2052232230"/>
    <s v="10"/>
    <d v="2020-07-09T00:00:00"/>
    <s v="51"/>
    <s v="Commandes d'achat"/>
    <x v="2"/>
    <s v="Réduction"/>
    <n v="-14066.67"/>
    <n v="0"/>
    <s v="616410"/>
    <s v="COVID-19-COVID-19-testing platform"/>
    <s v="100050869"/>
    <s v=""/>
    <s v=""/>
    <s v="3000000228282061"/>
    <s v="0"/>
    <x v="3"/>
    <x v="438"/>
  </r>
  <r>
    <x v="6"/>
    <s v="C25_522001"/>
    <s v="S020000"/>
    <x v="6"/>
    <s v="4500680763"/>
    <s v=""/>
    <s v="2052232230"/>
    <s v="10"/>
    <d v="2020-07-09T00:00:00"/>
    <s v="51"/>
    <s v="Commandes d'achat"/>
    <x v="2"/>
    <s v="Réduction"/>
    <n v="-16610"/>
    <n v="0"/>
    <s v="616410"/>
    <s v="COVID-19-COVID-19-testing platform"/>
    <s v="100050869"/>
    <s v=""/>
    <s v=""/>
    <s v="3000000228282201"/>
    <s v="0"/>
    <x v="3"/>
    <x v="438"/>
  </r>
  <r>
    <x v="6"/>
    <s v="C25_522001"/>
    <s v="S020000"/>
    <x v="6"/>
    <s v="4500680764"/>
    <s v=""/>
    <s v="2052232231"/>
    <s v="10"/>
    <d v="2020-07-09T00:00:00"/>
    <s v="51"/>
    <s v="Commandes d'achat"/>
    <x v="2"/>
    <s v="Réduction"/>
    <n v="-483025.75"/>
    <n v="0"/>
    <s v="616410"/>
    <s v="COVID-19-testing platform"/>
    <s v="100023257"/>
    <s v=""/>
    <s v=""/>
    <s v="3000000228220289"/>
    <s v="0"/>
    <x v="3"/>
    <x v="439"/>
  </r>
  <r>
    <x v="6"/>
    <s v="C25_522001"/>
    <s v="S020000"/>
    <x v="6"/>
    <s v="4500680764"/>
    <s v=""/>
    <s v="2052232231"/>
    <s v="10"/>
    <d v="2020-07-09T00:00:00"/>
    <s v="51"/>
    <s v="Commandes d'achat"/>
    <x v="2"/>
    <s v="Réduction"/>
    <n v="67599.03"/>
    <n v="0"/>
    <s v="616410"/>
    <s v="COVID-19-testing platform"/>
    <s v="100023257"/>
    <s v=""/>
    <s v=""/>
    <s v="3000000228220389"/>
    <s v="0"/>
    <x v="3"/>
    <x v="439"/>
  </r>
  <r>
    <x v="6"/>
    <s v="C25_522001"/>
    <s v="S020000"/>
    <x v="6"/>
    <s v="4500680764"/>
    <s v=""/>
    <s v="2052232231"/>
    <s v="10"/>
    <d v="2020-07-09T00:00:00"/>
    <s v="51"/>
    <s v="Commandes d'achat"/>
    <x v="2"/>
    <s v="Réduction"/>
    <n v="-73216.53"/>
    <n v="0"/>
    <s v="616410"/>
    <s v="COVID-19-testing platform"/>
    <s v="100023257"/>
    <s v=""/>
    <s v=""/>
    <s v="3000000228220354"/>
    <s v="0"/>
    <x v="3"/>
    <x v="439"/>
  </r>
  <r>
    <x v="6"/>
    <s v="C25_210201"/>
    <s v="S020000"/>
    <x v="7"/>
    <s v="4500681641"/>
    <s v=""/>
    <s v="20AK060702"/>
    <s v="10"/>
    <d v="2020-07-09T00:00:00"/>
    <s v="51"/>
    <s v="Commandes d'achat"/>
    <x v="2"/>
    <s v="Réduction"/>
    <n v="-273.94"/>
    <n v="0"/>
    <s v="615910"/>
    <s v="COVID-19-AWS service charges"/>
    <s v="100047342"/>
    <s v=""/>
    <s v=""/>
    <s v="3000000228220351"/>
    <s v="0"/>
    <x v="6"/>
    <x v="446"/>
  </r>
  <r>
    <x v="6"/>
    <s v="C25_522001"/>
    <s v="S020000"/>
    <x v="6"/>
    <s v="4500682212"/>
    <s v=""/>
    <s v="2052232136"/>
    <s v="10"/>
    <d v="2020-07-09T00:00:00"/>
    <s v="51"/>
    <s v="Commandes d'achat"/>
    <x v="2"/>
    <s v="Réduction"/>
    <n v="-58.08"/>
    <n v="0"/>
    <s v="616410"/>
    <s v="COVID-19-schorten rest factuur 186422"/>
    <s v="100005097"/>
    <s v=""/>
    <s v=""/>
    <s v="3000000228221681"/>
    <s v="0"/>
    <x v="2"/>
    <x v="448"/>
  </r>
  <r>
    <x v="6"/>
    <s v="C25_522001"/>
    <s v="S020000"/>
    <x v="6"/>
    <s v="4500682212"/>
    <s v=""/>
    <s v="2052232136"/>
    <s v="10"/>
    <d v="2020-07-09T00:00:00"/>
    <s v="51"/>
    <s v="Commandes d'achat"/>
    <x v="0"/>
    <s v="Original"/>
    <n v="58.08"/>
    <n v="0"/>
    <s v="616410"/>
    <s v="COVID-19-schorten rest factuur 186422"/>
    <s v="100005097"/>
    <s v=""/>
    <s v=""/>
    <s v="3000000228220106"/>
    <s v="0"/>
    <x v="2"/>
    <x v="448"/>
  </r>
  <r>
    <x v="6"/>
    <s v="C25_522001"/>
    <s v="S020000"/>
    <x v="6"/>
    <s v="4500668915"/>
    <s v=""/>
    <s v="2052232028"/>
    <s v="10"/>
    <d v="2020-07-10T00:00:00"/>
    <s v="51"/>
    <s v="Commandes d'achat"/>
    <x v="2"/>
    <s v="Réduction"/>
    <n v="-37718.269999999997"/>
    <n v="0"/>
    <s v="616410"/>
    <s v="COVID-19 Prot.coveralls voorsch"/>
    <s v="100050640"/>
    <s v=""/>
    <s v=""/>
    <s v="3000000228335547"/>
    <s v="0"/>
    <x v="2"/>
    <x v="100"/>
  </r>
  <r>
    <x v="6"/>
    <s v="C25_522001"/>
    <s v="S020000"/>
    <x v="6"/>
    <s v="4500669596"/>
    <s v=""/>
    <s v="2052232055"/>
    <s v="10"/>
    <d v="2020-07-10T00:00:00"/>
    <s v="51"/>
    <s v="Commandes d'achat"/>
    <x v="2"/>
    <s v="Réduction"/>
    <n v="-338800"/>
    <n v="0"/>
    <s v="616410"/>
    <s v="COVID-19-Aprons - disposable"/>
    <s v="200008158"/>
    <s v=""/>
    <s v=""/>
    <s v="3000000228296875"/>
    <s v="0"/>
    <x v="2"/>
    <x v="132"/>
  </r>
  <r>
    <x v="6"/>
    <s v="C25_522001"/>
    <s v="S020000"/>
    <x v="6"/>
    <s v="4500669596"/>
    <s v=""/>
    <s v="2052232055"/>
    <s v="10"/>
    <d v="2020-07-10T00:00:00"/>
    <s v="51"/>
    <s v="Commandes d'achat"/>
    <x v="2"/>
    <s v="Réduction"/>
    <n v="-338800"/>
    <n v="0"/>
    <s v="616410"/>
    <s v="COVID-19-Aprons - disposable"/>
    <s v="200008158"/>
    <s v=""/>
    <s v=""/>
    <s v="3000000228297002"/>
    <s v="0"/>
    <x v="2"/>
    <x v="132"/>
  </r>
  <r>
    <x v="6"/>
    <s v="C25_522001"/>
    <s v="S020000"/>
    <x v="6"/>
    <s v="4500671841"/>
    <s v=""/>
    <s v="2052232100"/>
    <s v="10"/>
    <d v="2020-07-10T00:00:00"/>
    <s v="51"/>
    <s v="Commandes d'achat"/>
    <x v="2"/>
    <s v="Réduction"/>
    <n v="-2317392"/>
    <n v="0"/>
    <s v="616410"/>
    <s v="COVID-19-protective gown / beschermingsj"/>
    <s v="200008158"/>
    <s v=""/>
    <s v=""/>
    <s v="3000000228296924"/>
    <s v="0"/>
    <x v="2"/>
    <x v="213"/>
  </r>
  <r>
    <x v="6"/>
    <s v="C25_522001"/>
    <s v="S020000"/>
    <x v="6"/>
    <s v="4500672097"/>
    <s v=""/>
    <s v="2052232107"/>
    <s v="10"/>
    <d v="2020-07-10T00:00:00"/>
    <s v="51"/>
    <s v="Commandes d'achat"/>
    <x v="2"/>
    <s v="Réduction"/>
    <n v="-75357.600000000006"/>
    <n v="0"/>
    <s v="616410"/>
    <s v="COVID-19-herbruikbare schorten"/>
    <s v="100050728"/>
    <s v=""/>
    <s v=""/>
    <s v="3000000228338168"/>
    <s v="0"/>
    <x v="2"/>
    <x v="220"/>
  </r>
  <r>
    <x v="6"/>
    <s v="C25_522001"/>
    <s v="S020000"/>
    <x v="6"/>
    <s v="4500672173"/>
    <s v=""/>
    <s v="2052232112"/>
    <s v="10"/>
    <d v="2020-07-10T00:00:00"/>
    <s v="51"/>
    <s v="Commandes d'achat"/>
    <x v="2"/>
    <s v="Réduction"/>
    <n v="-8855.3799999999992"/>
    <n v="0"/>
    <s v="616410"/>
    <s v="COVID-19-herbruikbare schorten"/>
    <s v="100050728"/>
    <s v=""/>
    <s v=""/>
    <s v="3000000228338168"/>
    <s v="0"/>
    <x v="2"/>
    <x v="225"/>
  </r>
  <r>
    <x v="6"/>
    <s v="C25_522001"/>
    <s v="S020000"/>
    <x v="6"/>
    <s v="4500673298"/>
    <s v=""/>
    <s v="2052232149"/>
    <s v="10"/>
    <d v="2020-07-10T00:00:00"/>
    <s v="51"/>
    <s v="Commandes d'achat"/>
    <x v="2"/>
    <s v="Réduction"/>
    <n v="-1615.35"/>
    <n v="0"/>
    <s v="610110"/>
    <s v="COVID-19-Alternative Test Protocol (ATP)"/>
    <s v="100005620"/>
    <s v=""/>
    <s v=""/>
    <s v="3000000228300656"/>
    <s v="0"/>
    <x v="2"/>
    <x v="272"/>
  </r>
  <r>
    <x v="6"/>
    <s v="C25_522001"/>
    <s v="S020000"/>
    <x v="6"/>
    <s v="4500673298"/>
    <s v=""/>
    <s v="2052232149"/>
    <s v="10"/>
    <d v="2020-07-10T00:00:00"/>
    <s v="51"/>
    <s v="Commandes d'achat"/>
    <x v="2"/>
    <s v="Réduction"/>
    <n v="-2323.1999999999998"/>
    <n v="0"/>
    <s v="610110"/>
    <s v="COVID-19-Alternative Test Protocol (ATP)"/>
    <s v="100005620"/>
    <s v=""/>
    <s v=""/>
    <s v="3000000228300475"/>
    <s v="0"/>
    <x v="2"/>
    <x v="272"/>
  </r>
  <r>
    <x v="6"/>
    <s v="C25_522001"/>
    <s v="S020000"/>
    <x v="6"/>
    <s v="4500673298"/>
    <s v=""/>
    <s v="2052232149"/>
    <s v="10"/>
    <d v="2020-07-10T00:00:00"/>
    <s v="51"/>
    <s v="Commandes d'achat"/>
    <x v="2"/>
    <s v="Réduction"/>
    <n v="-12329.9"/>
    <n v="0"/>
    <s v="610110"/>
    <s v="COVID-19-Alternative Test Protocol (ATP)"/>
    <s v="100005620"/>
    <s v=""/>
    <s v=""/>
    <s v="3000000228300653"/>
    <s v="0"/>
    <x v="2"/>
    <x v="272"/>
  </r>
  <r>
    <x v="8"/>
    <s v="C25_522001"/>
    <s v="S130000"/>
    <x v="9"/>
    <s v="4500664588"/>
    <s v=""/>
    <s v="2052211022"/>
    <s v="10"/>
    <d v="2020-07-13T00:00:00"/>
    <s v="51"/>
    <s v="Commandes d'achat"/>
    <x v="2"/>
    <s v="Réduction"/>
    <n v="-6001.7"/>
    <n v="0"/>
    <s v="610910"/>
    <s v="Ziekenwagens COVID-19"/>
    <s v="GE100"/>
    <s v=""/>
    <s v=""/>
    <s v="3000000228392149"/>
    <s v="0"/>
    <x v="4"/>
    <x v="19"/>
  </r>
  <r>
    <x v="8"/>
    <s v="C25_522001"/>
    <s v="S130000"/>
    <x v="9"/>
    <s v="4500664588"/>
    <s v=""/>
    <s v="2052211022"/>
    <s v="10"/>
    <d v="2020-07-13T00:00:00"/>
    <s v="51"/>
    <s v="Commandes d'achat"/>
    <x v="2"/>
    <s v="Réduction"/>
    <n v="-12003.4"/>
    <n v="0"/>
    <s v="610910"/>
    <s v="Ziekenwagens COVID-19"/>
    <s v="GE100"/>
    <s v=""/>
    <s v=""/>
    <s v="3000000228392131"/>
    <s v="0"/>
    <x v="4"/>
    <x v="19"/>
  </r>
  <r>
    <x v="8"/>
    <s v="C25_522001"/>
    <s v="S130000"/>
    <x v="9"/>
    <s v="4500664588"/>
    <s v=""/>
    <s v="2052211022"/>
    <s v="10"/>
    <d v="2020-07-13T00:00:00"/>
    <s v="51"/>
    <s v="Commandes d'achat"/>
    <x v="2"/>
    <s v="Réduction"/>
    <n v="-6001.7"/>
    <n v="0"/>
    <s v="610910"/>
    <s v="Ziekenwagens COVID-19"/>
    <s v="GE100"/>
    <s v=""/>
    <s v=""/>
    <s v="3000000228392127"/>
    <s v="0"/>
    <x v="4"/>
    <x v="19"/>
  </r>
  <r>
    <x v="11"/>
    <s v="C25_522001"/>
    <s v="S130000"/>
    <x v="15"/>
    <s v="4500664588"/>
    <s v=""/>
    <s v="2052211022"/>
    <s v="20"/>
    <d v="2020-07-13T00:00:00"/>
    <s v="51"/>
    <s v="Commandes d'achat"/>
    <x v="2"/>
    <s v="Réduction"/>
    <n v="-6001.7"/>
    <n v="0"/>
    <s v="610910"/>
    <s v="Ziekenwagens COVID-19-verlenging"/>
    <s v="GE100"/>
    <s v=""/>
    <s v=""/>
    <s v="3000000228392088"/>
    <s v="0"/>
    <x v="3"/>
    <x v="175"/>
  </r>
  <r>
    <x v="8"/>
    <s v="C25_522001"/>
    <s v="S130000"/>
    <x v="10"/>
    <s v="4500667854"/>
    <s v=""/>
    <s v="2052211022"/>
    <s v="10"/>
    <d v="2020-07-13T00:00:00"/>
    <s v="51"/>
    <s v="Commandes d'achat"/>
    <x v="2"/>
    <s v="Réduction"/>
    <n v="-6001.7"/>
    <n v="0"/>
    <s v="610910"/>
    <s v="COVID-19 12 extra Ziekenwagens"/>
    <s v="GE100"/>
    <s v=""/>
    <s v=""/>
    <s v="3000000228391938"/>
    <s v="0"/>
    <x v="7"/>
    <x v="53"/>
  </r>
  <r>
    <x v="8"/>
    <s v="C25_522001"/>
    <s v="S130000"/>
    <x v="10"/>
    <s v="4500667854"/>
    <s v=""/>
    <s v="2052211022"/>
    <s v="10"/>
    <d v="2020-07-13T00:00:00"/>
    <s v="51"/>
    <s v="Commandes d'achat"/>
    <x v="2"/>
    <s v="Réduction"/>
    <n v="-2143.4"/>
    <n v="0"/>
    <s v="610910"/>
    <s v="COVID-19 12 extra Ziekenwagens"/>
    <s v="GE100"/>
    <s v=""/>
    <s v=""/>
    <s v="3000000228392262"/>
    <s v="0"/>
    <x v="7"/>
    <x v="53"/>
  </r>
  <r>
    <x v="6"/>
    <s v="C25_210201"/>
    <s v="S020000"/>
    <x v="7"/>
    <s v="4500676859"/>
    <s v=""/>
    <s v="20AK030601"/>
    <s v="10"/>
    <d v="2020-07-13T00:00:00"/>
    <s v="51"/>
    <s v="Commandes d'achat"/>
    <x v="2"/>
    <s v="Réduction"/>
    <n v="-455.41"/>
    <n v="0"/>
    <s v="615910"/>
    <s v="COVID-19-AWS service charges"/>
    <s v="100028433"/>
    <s v=""/>
    <s v=""/>
    <s v="3000000228405445"/>
    <s v="0"/>
    <x v="6"/>
    <x v="376"/>
  </r>
  <r>
    <x v="5"/>
    <s v="C25_012030"/>
    <s v="S040000"/>
    <x v="11"/>
    <s v="4500678241"/>
    <s v=""/>
    <s v="2021222105"/>
    <s v="10"/>
    <d v="2020-07-13T00:00:00"/>
    <s v="51"/>
    <s v="Commandes d'achat"/>
    <x v="2"/>
    <s v="Réduction"/>
    <n v="-1314.42"/>
    <n v="0"/>
    <s v="615510"/>
    <s v="Webinar 500 Annual"/>
    <s v="100028433"/>
    <s v=""/>
    <s v=""/>
    <s v="3000000228389338"/>
    <s v="0"/>
    <x v="2"/>
    <x v="384"/>
  </r>
  <r>
    <x v="6"/>
    <s v="C25_522001"/>
    <s v="S020000"/>
    <x v="6"/>
    <s v="4500671516"/>
    <s v=""/>
    <s v="2052232076"/>
    <s v="10"/>
    <d v="2020-07-14T00:00:00"/>
    <s v="51"/>
    <s v="Commandes d'achat"/>
    <x v="2"/>
    <s v="Réduction"/>
    <n v="-964440"/>
    <n v="0"/>
    <s v="616410"/>
    <s v="COVID-19-Chirurgische maskers"/>
    <s v="100050640"/>
    <s v=""/>
    <s v=""/>
    <s v="3000000228462154"/>
    <s v="0"/>
    <x v="2"/>
    <x v="184"/>
  </r>
  <r>
    <x v="6"/>
    <s v="C25_522001"/>
    <s v="S020000"/>
    <x v="6"/>
    <s v="4500671516"/>
    <s v=""/>
    <s v="2052232076"/>
    <s v="10"/>
    <d v="2020-07-14T00:00:00"/>
    <s v="51"/>
    <s v="Commandes d'achat"/>
    <x v="2"/>
    <s v="Réduction"/>
    <n v="-870390"/>
    <n v="0"/>
    <s v="616410"/>
    <s v="COVID-19-Chirurgische maskers"/>
    <s v="100050640"/>
    <s v=""/>
    <s v=""/>
    <s v="3000000228462114"/>
    <s v="0"/>
    <x v="2"/>
    <x v="184"/>
  </r>
  <r>
    <x v="6"/>
    <s v="C25_522001"/>
    <s v="S020000"/>
    <x v="6"/>
    <s v="4500671516"/>
    <s v=""/>
    <s v="2052232076"/>
    <s v="10"/>
    <d v="2020-07-14T00:00:00"/>
    <s v="51"/>
    <s v="Commandes d'achat"/>
    <x v="2"/>
    <s v="Réduction"/>
    <n v="-964440"/>
    <n v="0"/>
    <s v="616410"/>
    <s v="COVID-19-Chirurgische maskers"/>
    <s v="100050640"/>
    <s v=""/>
    <s v=""/>
    <s v="3000000228462031"/>
    <s v="0"/>
    <x v="2"/>
    <x v="184"/>
  </r>
  <r>
    <x v="6"/>
    <s v="C25_522001"/>
    <s v="S020000"/>
    <x v="6"/>
    <s v="4500671516"/>
    <s v=""/>
    <s v="2052232076"/>
    <s v="10"/>
    <d v="2020-07-14T00:00:00"/>
    <s v="51"/>
    <s v="Commandes d'achat"/>
    <x v="2"/>
    <s v="Réduction"/>
    <n v="-240000"/>
    <n v="0"/>
    <s v="616410"/>
    <s v="COVID-19-Chirurgische maskers"/>
    <s v="100050640"/>
    <s v=""/>
    <s v=""/>
    <s v="3000000228462105"/>
    <s v="0"/>
    <x v="2"/>
    <x v="184"/>
  </r>
  <r>
    <x v="6"/>
    <s v="C25_522001"/>
    <s v="S020000"/>
    <x v="6"/>
    <s v="4500671516"/>
    <s v=""/>
    <s v="2052232076"/>
    <s v="10"/>
    <d v="2020-07-14T00:00:00"/>
    <s v="51"/>
    <s v="Commandes d'achat"/>
    <x v="2"/>
    <s v="Réduction"/>
    <n v="-4000000"/>
    <n v="0"/>
    <s v="616410"/>
    <s v="COVID-19-Chirurgische maskers"/>
    <s v="100050640"/>
    <s v=""/>
    <s v=""/>
    <s v="3000000228418492"/>
    <s v="0"/>
    <x v="2"/>
    <x v="184"/>
  </r>
  <r>
    <x v="6"/>
    <s v="C25_522001"/>
    <s v="S020000"/>
    <x v="6"/>
    <s v="4500672277"/>
    <s v=""/>
    <s v="2052232119"/>
    <s v="10"/>
    <d v="2020-07-14T00:00:00"/>
    <s v="51"/>
    <s v="Commandes d'achat"/>
    <x v="2"/>
    <s v="Réduction"/>
    <n v="-14907.2"/>
    <n v="0"/>
    <s v="616410"/>
    <s v="COVID-19-HEPA Filter"/>
    <s v="100024685"/>
    <s v=""/>
    <s v=""/>
    <s v="3000000228455343"/>
    <s v="0"/>
    <x v="6"/>
    <x v="242"/>
  </r>
  <r>
    <x v="6"/>
    <s v="C25_522001"/>
    <s v="S020000"/>
    <x v="6"/>
    <s v="4500673298"/>
    <s v=""/>
    <s v="2052232149"/>
    <s v="10"/>
    <d v="2020-07-14T00:00:00"/>
    <s v="51"/>
    <s v="Commandes d'achat"/>
    <x v="2"/>
    <s v="Réduction"/>
    <n v="-1615.35"/>
    <n v="0"/>
    <s v="610110"/>
    <s v="COVID-19-Alternative Test Protocol (ATP)"/>
    <s v="100005620"/>
    <s v=""/>
    <s v=""/>
    <s v="3000000228455454"/>
    <s v="0"/>
    <x v="2"/>
    <x v="272"/>
  </r>
  <r>
    <x v="6"/>
    <s v="C25_522001"/>
    <s v="S020000"/>
    <x v="6"/>
    <s v="4500673298"/>
    <s v=""/>
    <s v="2052232149"/>
    <s v="10"/>
    <d v="2020-07-14T00:00:00"/>
    <s v="51"/>
    <s v="Commandes d'achat"/>
    <x v="2"/>
    <s v="Réduction"/>
    <n v="-4900.5"/>
    <n v="0"/>
    <s v="610110"/>
    <s v="COVID-19-Alternative Test Protocol (ATP)"/>
    <s v="100005620"/>
    <s v=""/>
    <s v=""/>
    <s v="3000000228455457"/>
    <s v="0"/>
    <x v="2"/>
    <x v="272"/>
  </r>
  <r>
    <x v="6"/>
    <s v="C25_522001"/>
    <s v="S020000"/>
    <x v="6"/>
    <s v="4500680679"/>
    <s v=""/>
    <s v="2052232224"/>
    <s v="10"/>
    <d v="2020-07-14T00:00:00"/>
    <s v="51"/>
    <s v="Commandes d'achat"/>
    <x v="2"/>
    <s v="Réduction"/>
    <n v="-119766.91"/>
    <n v="0"/>
    <s v="616410"/>
    <s v="COVID-19-Opslag beschermingsmateriaal"/>
    <s v="100019353"/>
    <s v=""/>
    <s v=""/>
    <s v="3000000228455138"/>
    <s v="0"/>
    <x v="2"/>
    <x v="428"/>
  </r>
  <r>
    <x v="6"/>
    <s v="C25_522001"/>
    <s v="S020000"/>
    <x v="6"/>
    <s v="4500682970"/>
    <s v=""/>
    <s v="2052232237"/>
    <s v="10"/>
    <d v="2020-07-14T00:00:00"/>
    <s v="51"/>
    <s v="Commandes d'achat"/>
    <x v="0"/>
    <s v="Original"/>
    <n v="260452.5"/>
    <n v="0"/>
    <s v="616410"/>
    <s v="COVID-19-herbruikbare schorten"/>
    <s v="100050728"/>
    <s v=""/>
    <s v=""/>
    <s v="3000000228466484"/>
    <s v="0"/>
    <x v="2"/>
    <x v="449"/>
  </r>
  <r>
    <x v="6"/>
    <s v="C25_522001"/>
    <s v="S020000"/>
    <x v="6"/>
    <s v="4500683028"/>
    <s v=""/>
    <s v="2052232238"/>
    <s v="10"/>
    <d v="2020-07-15T00:00:00"/>
    <s v="51"/>
    <s v="Commandes d'achat"/>
    <x v="0"/>
    <s v="Original"/>
    <n v="1"/>
    <n v="0"/>
    <s v="616410"/>
    <s v="COVID-19-serology tests anti bodies"/>
    <s v="100016033"/>
    <s v=""/>
    <s v=""/>
    <s v="3000000228497694"/>
    <s v="0"/>
    <x v="3"/>
    <x v="450"/>
  </r>
  <r>
    <x v="6"/>
    <s v="C25_522001"/>
    <s v="S020000"/>
    <x v="6"/>
    <s v="4500683031"/>
    <s v=""/>
    <s v="2052232239"/>
    <s v="10"/>
    <d v="2020-07-15T00:00:00"/>
    <s v="51"/>
    <s v="Commandes d'achat"/>
    <x v="0"/>
    <s v="Original"/>
    <n v="1"/>
    <n v="0"/>
    <s v="616410"/>
    <s v="COVID-19-serology tests anti bodies"/>
    <s v="100003004"/>
    <s v=""/>
    <s v=""/>
    <s v="3000000228506424"/>
    <s v="0"/>
    <x v="3"/>
    <x v="451"/>
  </r>
  <r>
    <x v="6"/>
    <s v="C25_522001"/>
    <s v="S020000"/>
    <x v="6"/>
    <s v="4500669596"/>
    <s v=""/>
    <s v="2052232055"/>
    <s v="10"/>
    <d v="2020-07-16T00:00:00"/>
    <s v="51"/>
    <s v="Commandes d'achat"/>
    <x v="2"/>
    <s v="Réduction"/>
    <n v="-338800"/>
    <n v="0"/>
    <s v="616410"/>
    <s v="COVID-19-Aprons - disposable"/>
    <s v="200008158"/>
    <s v=""/>
    <s v=""/>
    <s v="3000000228558306"/>
    <s v="0"/>
    <x v="2"/>
    <x v="132"/>
  </r>
  <r>
    <x v="6"/>
    <s v="C25_522001"/>
    <s v="S020000"/>
    <x v="6"/>
    <s v="4500670732"/>
    <s v=""/>
    <s v="2052232055"/>
    <s v="10"/>
    <d v="2020-07-16T00:00:00"/>
    <s v="51"/>
    <s v="Commandes d'achat"/>
    <x v="2"/>
    <s v="Réduction"/>
    <n v="-114190"/>
    <n v="0"/>
    <s v="616410"/>
    <s v="COVID-19-chirurgische maskers"/>
    <s v="100050640"/>
    <s v=""/>
    <s v=""/>
    <s v="3000000228560902"/>
    <s v="0"/>
    <x v="2"/>
    <x v="142"/>
  </r>
  <r>
    <x v="6"/>
    <s v="C25_522001"/>
    <s v="S020000"/>
    <x v="6"/>
    <s v="4500671516"/>
    <s v=""/>
    <s v="2052232076"/>
    <s v="10"/>
    <d v="2020-07-16T00:00:00"/>
    <s v="51"/>
    <s v="Commandes d'achat"/>
    <x v="2"/>
    <s v="Réduction"/>
    <n v="-4708800"/>
    <n v="0"/>
    <s v="616410"/>
    <s v="COVID-19-Chirurgische maskers"/>
    <s v="100050640"/>
    <s v=""/>
    <s v=""/>
    <s v="3000000228560471"/>
    <s v="0"/>
    <x v="2"/>
    <x v="184"/>
  </r>
  <r>
    <x v="6"/>
    <s v="C25_522001"/>
    <s v="S020000"/>
    <x v="6"/>
    <s v="4500673823"/>
    <s v=""/>
    <s v="2052232167"/>
    <s v="10"/>
    <d v="2020-07-16T00:00:00"/>
    <s v="51"/>
    <s v="Commandes d'achat"/>
    <x v="2"/>
    <s v="Réduction"/>
    <n v="-22433.4"/>
    <n v="0"/>
    <s v="616410"/>
    <s v="COVID-19-Saliva RNA Collection and Prese"/>
    <s v="100003039"/>
    <s v=""/>
    <s v=""/>
    <s v="3000000228607160"/>
    <s v="0"/>
    <x v="3"/>
    <x v="295"/>
  </r>
  <r>
    <x v="6"/>
    <s v="C25_522001"/>
    <s v="S020000"/>
    <x v="6"/>
    <s v="4500678169"/>
    <s v=""/>
    <s v="2052232217"/>
    <s v="10"/>
    <d v="2020-07-16T00:00:00"/>
    <s v="51"/>
    <s v="Commandes d'achat"/>
    <x v="2"/>
    <s v="Réduction"/>
    <n v="-1321910.1200000001"/>
    <n v="0"/>
    <s v="610410"/>
    <s v="COVID-19-vergoeding testen labo"/>
    <s v="GE100"/>
    <s v=""/>
    <s v=""/>
    <s v="3000000228606936"/>
    <s v="0"/>
    <x v="3"/>
    <x v="383"/>
  </r>
  <r>
    <x v="6"/>
    <s v="C25_522001"/>
    <s v="S020000"/>
    <x v="6"/>
    <s v="4500680765"/>
    <s v=""/>
    <s v="2052232232"/>
    <s v="10"/>
    <d v="2020-07-16T00:00:00"/>
    <s v="51"/>
    <s v="Commandes d'achat"/>
    <x v="2"/>
    <s v="Réduction"/>
    <n v="-30250"/>
    <n v="0"/>
    <s v="616410"/>
    <s v="COVID-19-testing platform"/>
    <s v="100049647"/>
    <s v=""/>
    <s v=""/>
    <s v="3000000228617452"/>
    <s v="0"/>
    <x v="3"/>
    <x v="440"/>
  </r>
  <r>
    <x v="6"/>
    <s v="C25_522001"/>
    <s v="S020000"/>
    <x v="6"/>
    <s v="4500680765"/>
    <s v=""/>
    <s v="2052232232"/>
    <s v="10"/>
    <d v="2020-07-16T00:00:00"/>
    <s v="51"/>
    <s v="Commandes d'achat"/>
    <x v="2"/>
    <s v="Réduction"/>
    <n v="-12100"/>
    <n v="0"/>
    <s v="616410"/>
    <s v="COVID-19-testing platform"/>
    <s v="100049647"/>
    <s v=""/>
    <s v=""/>
    <s v="3000000228610720"/>
    <s v="0"/>
    <x v="3"/>
    <x v="440"/>
  </r>
  <r>
    <x v="6"/>
    <s v="C25_522001"/>
    <s v="S020000"/>
    <x v="6"/>
    <s v="4500683028"/>
    <s v=""/>
    <s v="2052232238"/>
    <s v="10"/>
    <d v="2020-07-16T00:00:00"/>
    <s v="51"/>
    <s v="Commandes d'achat"/>
    <x v="1"/>
    <s v="Modification"/>
    <n v="9679999"/>
    <n v="0"/>
    <s v="616410"/>
    <s v="COVID-19-serology tests anti bodies"/>
    <s v="100016033"/>
    <s v=""/>
    <s v=""/>
    <s v="3000000228609349"/>
    <s v="0"/>
    <x v="3"/>
    <x v="450"/>
  </r>
  <r>
    <x v="6"/>
    <s v="C25_522001"/>
    <s v="S020000"/>
    <x v="6"/>
    <s v="4500683031"/>
    <s v=""/>
    <s v="2052232239"/>
    <s v="10"/>
    <d v="2020-07-16T00:00:00"/>
    <s v="51"/>
    <s v="Commandes d'achat"/>
    <x v="1"/>
    <s v="Modification"/>
    <n v="9195999"/>
    <n v="0"/>
    <s v="616410"/>
    <s v="COVID-19-serology tests anti bodies"/>
    <s v="100003004"/>
    <s v=""/>
    <s v=""/>
    <s v="3000000228609347"/>
    <s v="0"/>
    <x v="3"/>
    <x v="451"/>
  </r>
  <r>
    <x v="5"/>
    <s v="C25_012030"/>
    <s v="S040000"/>
    <x v="11"/>
    <s v="4500683264"/>
    <s v=""/>
    <s v="2021222109"/>
    <s v="10"/>
    <d v="2020-07-16T00:00:00"/>
    <s v="51"/>
    <s v="Commandes d'achat"/>
    <x v="0"/>
    <s v="Original"/>
    <n v="2805.57"/>
    <n v="0"/>
    <s v="615510"/>
    <s v="Logitech Rally Plus Video Conferencing"/>
    <s v="100003235"/>
    <s v=""/>
    <s v=""/>
    <s v="3000000228613472"/>
    <s v="0"/>
    <x v="2"/>
    <x v="452"/>
  </r>
  <r>
    <x v="6"/>
    <s v="C25_522001"/>
    <s v="S020000"/>
    <x v="6"/>
    <s v="4500683293"/>
    <s v=""/>
    <s v="2052232240"/>
    <s v="10"/>
    <d v="2020-07-16T00:00:00"/>
    <s v="51"/>
    <s v="Commandes d'achat"/>
    <x v="0"/>
    <s v="Original"/>
    <n v="1"/>
    <n v="0"/>
    <s v="616410"/>
    <s v="COVID-19-rocuronium"/>
    <s v="100048259"/>
    <s v=""/>
    <s v=""/>
    <s v="3000000228609383"/>
    <s v="0"/>
    <x v="5"/>
    <x v="453"/>
  </r>
  <r>
    <x v="6"/>
    <s v="C25_522001"/>
    <s v="S020000"/>
    <x v="6"/>
    <s v="4500683304"/>
    <s v=""/>
    <s v="2052232241"/>
    <s v="10"/>
    <d v="2020-07-16T00:00:00"/>
    <s v="51"/>
    <s v="Commandes d'achat"/>
    <x v="0"/>
    <s v="Original"/>
    <n v="750000"/>
    <n v="0"/>
    <s v="616410"/>
    <s v="COVID-19- geneesmiddelen strat. voorraad"/>
    <s v="100051133"/>
    <s v=""/>
    <s v=""/>
    <s v="3000000228610074"/>
    <s v="0"/>
    <x v="5"/>
    <x v="454"/>
  </r>
  <r>
    <x v="6"/>
    <s v="C25_522001"/>
    <s v="S020000"/>
    <x v="6"/>
    <s v="4500683326"/>
    <s v=""/>
    <s v="2052232242"/>
    <s v="10"/>
    <d v="2020-07-16T00:00:00"/>
    <s v="51"/>
    <s v="Commandes d'achat"/>
    <x v="0"/>
    <s v="Original"/>
    <n v="1"/>
    <n v="0"/>
    <s v="616410"/>
    <s v="COVID-19-serology tests anti bodies"/>
    <s v="100051150"/>
    <s v=""/>
    <s v=""/>
    <s v="3000000228611767"/>
    <s v="0"/>
    <x v="3"/>
    <x v="455"/>
  </r>
  <r>
    <x v="8"/>
    <s v="C25_522001"/>
    <s v="S130000"/>
    <x v="9"/>
    <s v="4500664588"/>
    <s v=""/>
    <s v="2052211022"/>
    <s v="10"/>
    <d v="2020-07-17T00:00:00"/>
    <s v="51"/>
    <s v="Commandes d'achat"/>
    <x v="2"/>
    <s v="Réduction"/>
    <n v="-12003.4"/>
    <n v="0"/>
    <s v="610910"/>
    <s v="Ziekenwagens COVID-19"/>
    <s v="GE100"/>
    <s v=""/>
    <s v=""/>
    <s v="3000000228677318"/>
    <s v="0"/>
    <x v="4"/>
    <x v="19"/>
  </r>
  <r>
    <x v="8"/>
    <s v="C25_522001"/>
    <s v="S130000"/>
    <x v="9"/>
    <s v="4500664588"/>
    <s v=""/>
    <s v="2052211022"/>
    <s v="10"/>
    <d v="2020-07-17T00:00:00"/>
    <s v="51"/>
    <s v="Commandes d'achat"/>
    <x v="2"/>
    <s v="Réduction"/>
    <n v="-12217.02"/>
    <n v="0"/>
    <s v="610910"/>
    <s v="Ziekenwagens COVID-19"/>
    <s v="GE100"/>
    <s v=""/>
    <s v=""/>
    <s v="3000000228677492"/>
    <s v="0"/>
    <x v="4"/>
    <x v="19"/>
  </r>
  <r>
    <x v="11"/>
    <s v="C25_522001"/>
    <s v="S130000"/>
    <x v="15"/>
    <s v="4500664588"/>
    <s v=""/>
    <s v="2052211022"/>
    <s v="20"/>
    <d v="2020-07-17T00:00:00"/>
    <s v="51"/>
    <s v="Commandes d'achat"/>
    <x v="2"/>
    <s v="Réduction"/>
    <n v="-17146.439999999999"/>
    <n v="0"/>
    <s v="610910"/>
    <s v="Ziekenwagens COVID-19-verlenging"/>
    <s v="GE100"/>
    <s v=""/>
    <s v=""/>
    <s v="3000000228677318"/>
    <s v="0"/>
    <x v="3"/>
    <x v="175"/>
  </r>
  <r>
    <x v="11"/>
    <s v="C25_522001"/>
    <s v="S130000"/>
    <x v="15"/>
    <s v="4500664588"/>
    <s v=""/>
    <s v="2052211022"/>
    <s v="20"/>
    <d v="2020-07-17T00:00:00"/>
    <s v="51"/>
    <s v="Commandes d'achat"/>
    <x v="2"/>
    <s v="Réduction"/>
    <n v="-6430.56"/>
    <n v="0"/>
    <s v="610910"/>
    <s v="Ziekenwagens COVID-19-verlenging"/>
    <s v="GE100"/>
    <s v=""/>
    <s v=""/>
    <s v="3000000228677492"/>
    <s v="0"/>
    <x v="3"/>
    <x v="175"/>
  </r>
  <r>
    <x v="11"/>
    <s v="C25_522001"/>
    <s v="S130000"/>
    <x v="15"/>
    <s v="4500664588"/>
    <s v=""/>
    <s v="2052211022"/>
    <s v="20"/>
    <d v="2020-07-17T00:00:00"/>
    <s v="51"/>
    <s v="Commandes d'achat"/>
    <x v="2"/>
    <s v="Réduction"/>
    <n v="-5572.84"/>
    <n v="0"/>
    <s v="610910"/>
    <s v="Ziekenwagens COVID-19-verlenging"/>
    <s v="GE100"/>
    <s v=""/>
    <s v=""/>
    <s v="3000000228677305"/>
    <s v="0"/>
    <x v="3"/>
    <x v="175"/>
  </r>
  <r>
    <x v="6"/>
    <s v="C25_522001"/>
    <s v="S020000"/>
    <x v="6"/>
    <s v="4500668915"/>
    <s v=""/>
    <s v="2052232028"/>
    <s v="10"/>
    <d v="2020-07-17T00:00:00"/>
    <s v="51"/>
    <s v="Commandes d'achat"/>
    <x v="2"/>
    <s v="Réduction"/>
    <n v="1475256.1"/>
    <n v="0"/>
    <s v="616410"/>
    <s v="COVID-19 Prot.coveralls voorsch"/>
    <s v="100050640"/>
    <s v=""/>
    <s v=""/>
    <s v="3000000228687262"/>
    <s v="0"/>
    <x v="2"/>
    <x v="100"/>
  </r>
  <r>
    <x v="6"/>
    <s v="C25_522001"/>
    <s v="S020000"/>
    <x v="6"/>
    <s v="4500668915"/>
    <s v=""/>
    <s v="2052232028"/>
    <s v="10"/>
    <d v="2020-07-17T00:00:00"/>
    <s v="51"/>
    <s v="Commandes d'achat"/>
    <x v="2"/>
    <s v="Réduction"/>
    <n v="-147256.1"/>
    <n v="0"/>
    <s v="616410"/>
    <s v="COVID-19 Prot.coveralls voorsch"/>
    <s v="100050640"/>
    <s v=""/>
    <s v=""/>
    <s v="3000000228686019"/>
    <s v="0"/>
    <x v="2"/>
    <x v="100"/>
  </r>
  <r>
    <x v="6"/>
    <s v="C25_522001"/>
    <s v="S020000"/>
    <x v="6"/>
    <s v="4500668915"/>
    <s v=""/>
    <s v="2052232028"/>
    <s v="10"/>
    <d v="2020-07-17T00:00:00"/>
    <s v="51"/>
    <s v="Commandes d'achat"/>
    <x v="2"/>
    <s v="Réduction"/>
    <n v="147256.1"/>
    <n v="0"/>
    <s v="616410"/>
    <s v="COVID-19 Prot.coveralls voorsch"/>
    <s v="100050640"/>
    <s v=""/>
    <s v=""/>
    <s v="3000000228686016"/>
    <s v="0"/>
    <x v="2"/>
    <x v="100"/>
  </r>
  <r>
    <x v="6"/>
    <s v="C25_522001"/>
    <s v="S020000"/>
    <x v="6"/>
    <s v="4500671487"/>
    <s v=""/>
    <s v="2052232075"/>
    <s v="10"/>
    <d v="2020-07-17T00:00:00"/>
    <s v="51"/>
    <s v="Commandes d'achat"/>
    <x v="2"/>
    <s v="Réduction"/>
    <n v="1069267.3999999999"/>
    <n v="0"/>
    <s v="616410"/>
    <s v="COVID-19-beschermende kleding"/>
    <s v="100050640"/>
    <s v=""/>
    <s v=""/>
    <s v="3000000228687265"/>
    <s v="0"/>
    <x v="2"/>
    <x v="183"/>
  </r>
  <r>
    <x v="9"/>
    <s v="C25_510000"/>
    <s v="S010000"/>
    <x v="12"/>
    <s v="4500667104"/>
    <s v=""/>
    <s v="2051021039"/>
    <s v="10"/>
    <d v="2020-07-19T00:00:00"/>
    <s v="51"/>
    <s v="Commandes d'achat"/>
    <x v="2"/>
    <s v="Réduction"/>
    <n v="145.1"/>
    <n v="0"/>
    <s v="613955"/>
    <s v="Assurance Haelterman- 20200401-20201001"/>
    <s v="100001145"/>
    <s v=""/>
    <s v=""/>
    <s v="3000000228699093"/>
    <s v="0"/>
    <x v="2"/>
    <x v="43"/>
  </r>
  <r>
    <x v="6"/>
    <s v="C25_522001"/>
    <s v="S020000"/>
    <x v="6"/>
    <s v="4500670734"/>
    <s v=""/>
    <s v="2052232056"/>
    <s v="10"/>
    <d v="2020-07-19T00:00:00"/>
    <s v="51"/>
    <s v="Commandes d'achat"/>
    <x v="2"/>
    <s v="Réduction"/>
    <n v="139920"/>
    <n v="0"/>
    <s v="616410"/>
    <s v="COVID-19-chirurgische maskers"/>
    <s v="100050640"/>
    <s v=""/>
    <s v=""/>
    <s v="3000000228699117"/>
    <s v="0"/>
    <x v="2"/>
    <x v="143"/>
  </r>
  <r>
    <x v="6"/>
    <s v="C25_522001"/>
    <s v="S020000"/>
    <x v="6"/>
    <s v="4500670734"/>
    <s v=""/>
    <s v="2052232056"/>
    <s v="10"/>
    <d v="2020-07-19T00:00:00"/>
    <s v="51"/>
    <s v="Commandes d'achat"/>
    <x v="2"/>
    <s v="Réduction"/>
    <n v="-139920"/>
    <n v="0"/>
    <s v="616410"/>
    <s v="COVID-19-chirurgische maskers"/>
    <s v="100050640"/>
    <s v=""/>
    <s v=""/>
    <s v="3000000228699120"/>
    <s v="0"/>
    <x v="2"/>
    <x v="143"/>
  </r>
  <r>
    <x v="6"/>
    <s v="C25_522001"/>
    <s v="S020000"/>
    <x v="6"/>
    <s v="4500670734"/>
    <s v=""/>
    <s v="2052232056"/>
    <s v="10"/>
    <d v="2020-07-19T00:00:00"/>
    <s v="51"/>
    <s v="Commandes d'achat"/>
    <x v="2"/>
    <s v="Réduction"/>
    <n v="166320"/>
    <n v="0"/>
    <s v="616410"/>
    <s v="COVID-19-chirurgische maskers"/>
    <s v="100050640"/>
    <s v=""/>
    <s v=""/>
    <s v="3000000228699129"/>
    <s v="0"/>
    <x v="2"/>
    <x v="143"/>
  </r>
  <r>
    <x v="6"/>
    <s v="C25_522001"/>
    <s v="S020000"/>
    <x v="6"/>
    <s v="4500671516"/>
    <s v=""/>
    <s v="2052232076"/>
    <s v="10"/>
    <d v="2020-07-19T00:00:00"/>
    <s v="51"/>
    <s v="Commandes d'achat"/>
    <x v="2"/>
    <s v="Réduction"/>
    <n v="597517.19999999995"/>
    <n v="0"/>
    <s v="616410"/>
    <s v="COVID-19-Chirurgische maskers"/>
    <s v="100050640"/>
    <s v=""/>
    <s v=""/>
    <s v="3000000228699114"/>
    <s v="0"/>
    <x v="2"/>
    <x v="184"/>
  </r>
  <r>
    <x v="6"/>
    <s v="C25_522001"/>
    <s v="S020000"/>
    <x v="6"/>
    <s v="4500671516"/>
    <s v=""/>
    <s v="2052232076"/>
    <s v="10"/>
    <d v="2020-07-19T00:00:00"/>
    <s v="51"/>
    <s v="Commandes d'achat"/>
    <x v="2"/>
    <s v="Réduction"/>
    <n v="734317.2"/>
    <n v="0"/>
    <s v="616410"/>
    <s v="COVID-19-Chirurgische maskers"/>
    <s v="100050640"/>
    <s v=""/>
    <s v=""/>
    <s v="3000000228699126"/>
    <s v="0"/>
    <x v="2"/>
    <x v="184"/>
  </r>
  <r>
    <x v="6"/>
    <s v="C25_522001"/>
    <s v="S020000"/>
    <x v="6"/>
    <s v="4500671516"/>
    <s v=""/>
    <s v="2052232076"/>
    <s v="10"/>
    <d v="2020-07-19T00:00:00"/>
    <s v="51"/>
    <s v="Commandes d'achat"/>
    <x v="2"/>
    <s v="Réduction"/>
    <n v="-597517.19999999995"/>
    <n v="0"/>
    <s v="616410"/>
    <s v="COVID-19-Chirurgische maskers"/>
    <s v="100050640"/>
    <s v=""/>
    <s v=""/>
    <s v="3000000228699123"/>
    <s v="0"/>
    <x v="2"/>
    <x v="184"/>
  </r>
  <r>
    <x v="6"/>
    <s v="C25_522001"/>
    <s v="S020000"/>
    <x v="6"/>
    <s v="4500667702"/>
    <s v=""/>
    <s v="2052232005"/>
    <s v="10"/>
    <d v="2020-07-21T00:00:00"/>
    <s v="51"/>
    <s v="Commandes d'achat"/>
    <x v="2"/>
    <s v="Réduction"/>
    <n v="12483.25"/>
    <n v="0"/>
    <s v="616410"/>
    <s v="2870 dozen nitril handschoenen"/>
    <s v="100050589"/>
    <s v=""/>
    <s v=""/>
    <s v="3000000228709143"/>
    <s v="0"/>
    <x v="2"/>
    <x v="50"/>
  </r>
  <r>
    <x v="6"/>
    <s v="C25_522001"/>
    <s v="S020000"/>
    <x v="6"/>
    <s v="4500668915"/>
    <s v=""/>
    <s v="2052232028"/>
    <s v="10"/>
    <d v="2020-07-22T00:00:00"/>
    <s v="51"/>
    <s v="Commandes d'achat"/>
    <x v="2"/>
    <s v="Réduction"/>
    <n v="-302400"/>
    <n v="0"/>
    <s v="616410"/>
    <s v="COVID-19 Prot.coveralls voorsch"/>
    <s v="100050640"/>
    <s v=""/>
    <s v=""/>
    <s v="3000000228713777"/>
    <s v="0"/>
    <x v="2"/>
    <x v="100"/>
  </r>
  <r>
    <x v="6"/>
    <s v="C25_522001"/>
    <s v="S020000"/>
    <x v="6"/>
    <s v="4500668915"/>
    <s v=""/>
    <s v="2052232028"/>
    <s v="10"/>
    <d v="2020-07-22T00:00:00"/>
    <s v="51"/>
    <s v="Commandes d'achat"/>
    <x v="2"/>
    <s v="Réduction"/>
    <n v="-201600"/>
    <n v="0"/>
    <s v="616410"/>
    <s v="COVID-19 Prot.coveralls voorsch"/>
    <s v="100050640"/>
    <s v=""/>
    <s v=""/>
    <s v="3000000228713151"/>
    <s v="0"/>
    <x v="2"/>
    <x v="100"/>
  </r>
  <r>
    <x v="6"/>
    <s v="C25_522001"/>
    <s v="S020000"/>
    <x v="6"/>
    <s v="4500668915"/>
    <s v=""/>
    <s v="2052232028"/>
    <s v="10"/>
    <d v="2020-07-22T00:00:00"/>
    <s v="51"/>
    <s v="Commandes d'achat"/>
    <x v="2"/>
    <s v="Réduction"/>
    <n v="-396900"/>
    <n v="0"/>
    <s v="616410"/>
    <s v="COVID-19 Prot.coveralls voorsch"/>
    <s v="100050640"/>
    <s v=""/>
    <s v=""/>
    <s v="3000000228713784"/>
    <s v="0"/>
    <x v="2"/>
    <x v="100"/>
  </r>
  <r>
    <x v="6"/>
    <s v="C25_522001"/>
    <s v="S020000"/>
    <x v="6"/>
    <s v="4500668915"/>
    <s v=""/>
    <s v="2052232028"/>
    <s v="10"/>
    <d v="2020-07-22T00:00:00"/>
    <s v="51"/>
    <s v="Commandes d'achat"/>
    <x v="2"/>
    <s v="Réduction"/>
    <n v="-264600"/>
    <n v="0"/>
    <s v="616410"/>
    <s v="COVID-19 Prot.coveralls voorsch"/>
    <s v="100050640"/>
    <s v=""/>
    <s v=""/>
    <s v="3000000228713755"/>
    <s v="0"/>
    <x v="2"/>
    <x v="100"/>
  </r>
  <r>
    <x v="6"/>
    <s v="C25_522001"/>
    <s v="S020000"/>
    <x v="6"/>
    <s v="4500676436"/>
    <s v=""/>
    <s v="2052232204"/>
    <s v="10"/>
    <d v="2020-07-22T00:00:00"/>
    <s v="51"/>
    <s v="Commandes d'achat"/>
    <x v="2"/>
    <s v="Réduction"/>
    <n v="-1061.05"/>
    <n v="0"/>
    <s v="616410"/>
    <s v="COVID-19-schorten"/>
    <s v="100020816"/>
    <s v=""/>
    <s v=""/>
    <s v="3000000228714674"/>
    <s v="0"/>
    <x v="2"/>
    <x v="355"/>
  </r>
  <r>
    <x v="6"/>
    <s v="C25_522001"/>
    <s v="S020000"/>
    <x v="6"/>
    <s v="4500676436"/>
    <s v=""/>
    <s v="2052232204"/>
    <s v="10"/>
    <d v="2020-07-22T00:00:00"/>
    <s v="51"/>
    <s v="Commandes d'achat"/>
    <x v="2"/>
    <s v="Réduction"/>
    <n v="-2294.16"/>
    <n v="0"/>
    <s v="616410"/>
    <s v="COVID-19-schorten"/>
    <s v="100020816"/>
    <s v=""/>
    <s v=""/>
    <s v="3000000228714649"/>
    <s v="0"/>
    <x v="2"/>
    <x v="355"/>
  </r>
  <r>
    <x v="9"/>
    <s v="C25_510000"/>
    <s v="S010000"/>
    <x v="12"/>
    <s v="4500679907"/>
    <s v=""/>
    <s v="2051021045"/>
    <s v="20"/>
    <d v="2020-07-22T00:00:00"/>
    <s v="51"/>
    <s v="Commandes d'achat"/>
    <x v="0"/>
    <s v="Original"/>
    <n v="1400"/>
    <n v="0"/>
    <s v="610210"/>
    <s v="COVID-19:Traduction All. - addendum"/>
    <s v="600000646"/>
    <s v=""/>
    <s v=""/>
    <s v="3000000228739018"/>
    <s v="0"/>
    <x v="2"/>
    <x v="456"/>
  </r>
  <r>
    <x v="4"/>
    <s v="C25_400000"/>
    <s v="S010000"/>
    <x v="19"/>
    <s v="4500683822"/>
    <s v=""/>
    <s v="2040121019"/>
    <s v="10"/>
    <d v="2020-07-22T00:00:00"/>
    <s v="51"/>
    <s v="Commandes d'achat"/>
    <x v="0"/>
    <s v="Original"/>
    <n v="15"/>
    <n v="0"/>
    <s v="611510"/>
    <s v="Tests de niveaux initiaux en Néerlandais"/>
    <s v="500000232"/>
    <s v=""/>
    <s v=""/>
    <s v="3000000228778777"/>
    <s v="0"/>
    <x v="2"/>
    <x v="457"/>
  </r>
  <r>
    <x v="4"/>
    <s v="C25_400000"/>
    <s v="S010000"/>
    <x v="19"/>
    <s v="4500683822"/>
    <s v=""/>
    <s v="2040121019"/>
    <s v="20"/>
    <d v="2020-07-22T00:00:00"/>
    <s v="51"/>
    <s v="Commandes d'achat"/>
    <x v="0"/>
    <s v="Original"/>
    <n v="1650"/>
    <n v="0"/>
    <s v="611510"/>
    <s v="Cours individuel en Néerlandais"/>
    <s v="500000232"/>
    <s v=""/>
    <s v=""/>
    <s v="3000000228778777"/>
    <s v="0"/>
    <x v="2"/>
    <x v="458"/>
  </r>
  <r>
    <x v="5"/>
    <s v="C25_012040"/>
    <s v="S040000"/>
    <x v="11"/>
    <s v="4500671679"/>
    <s v=""/>
    <s v="2021222081"/>
    <s v="10"/>
    <d v="2020-07-23T00:00:00"/>
    <s v="51"/>
    <s v="Commandes d'achat"/>
    <x v="1"/>
    <s v="Modification"/>
    <n v="29893.4"/>
    <n v="0"/>
    <s v="615910"/>
    <s v="BSM Consultancy Piet Olivier"/>
    <s v="500002616"/>
    <s v=""/>
    <s v=""/>
    <s v="3000000228842684"/>
    <s v="0"/>
    <x v="2"/>
    <x v="197"/>
  </r>
  <r>
    <x v="6"/>
    <s v="C25_522001"/>
    <s v="S020000"/>
    <x v="6"/>
    <s v="4500672097"/>
    <s v=""/>
    <s v="2052232107"/>
    <s v="10"/>
    <d v="2020-07-23T00:00:00"/>
    <s v="51"/>
    <s v="Commandes d'achat"/>
    <x v="2"/>
    <s v="Réduction"/>
    <n v="-26045.23"/>
    <n v="0"/>
    <s v="616410"/>
    <s v="COVID-19-herbruikbare schorten"/>
    <s v="100050728"/>
    <s v=""/>
    <s v=""/>
    <s v="3000000228794589"/>
    <s v="0"/>
    <x v="2"/>
    <x v="220"/>
  </r>
  <r>
    <x v="5"/>
    <s v="C25_012040"/>
    <s v="S040000"/>
    <x v="11"/>
    <s v="4500674198"/>
    <s v=""/>
    <s v="2021222080"/>
    <s v="10"/>
    <d v="2020-07-23T00:00:00"/>
    <s v="51"/>
    <s v="Commandes d'achat"/>
    <x v="1"/>
    <s v="Modification"/>
    <n v="48470.6"/>
    <n v="0"/>
    <s v="610895"/>
    <s v="BSM Consultancy Xavier Vanhoutte"/>
    <s v="500002616"/>
    <s v=""/>
    <s v=""/>
    <s v="3000000228842682"/>
    <s v="0"/>
    <x v="2"/>
    <x v="309"/>
  </r>
  <r>
    <x v="5"/>
    <s v="C25_012040"/>
    <s v="S040000"/>
    <x v="11"/>
    <s v="4500674207"/>
    <s v=""/>
    <s v="2021222082"/>
    <s v="10"/>
    <d v="2020-07-23T00:00:00"/>
    <s v="51"/>
    <s v="Commandes d'achat"/>
    <x v="1"/>
    <s v="Modification"/>
    <n v="57548.5"/>
    <n v="0"/>
    <s v="610895"/>
    <s v="BSM Consultancy D. Vanneylen"/>
    <s v="500002616"/>
    <s v=""/>
    <s v=""/>
    <s v="3000000228842551"/>
    <s v="0"/>
    <x v="2"/>
    <x v="310"/>
  </r>
  <r>
    <x v="6"/>
    <s v="C25_522001"/>
    <s v="S020000"/>
    <x v="6"/>
    <s v="4500677963"/>
    <s v=""/>
    <s v="2052232068"/>
    <s v="10"/>
    <d v="2020-07-23T00:00:00"/>
    <s v="51"/>
    <s v="Commandes d'achat"/>
    <x v="2"/>
    <s v="Réduction"/>
    <n v="-77682.83"/>
    <n v="0"/>
    <s v="613310"/>
    <s v="COVID-19-chirurgische schorten vervoer"/>
    <s v="100050732"/>
    <s v=""/>
    <s v=""/>
    <s v="3000000228795524"/>
    <s v="0"/>
    <x v="2"/>
    <x v="378"/>
  </r>
  <r>
    <x v="6"/>
    <s v="C25_522001"/>
    <s v="S020000"/>
    <x v="6"/>
    <s v="4500677973"/>
    <s v=""/>
    <s v="2052232148"/>
    <s v="20"/>
    <d v="2020-07-23T00:00:00"/>
    <s v="51"/>
    <s v="Commandes d'achat"/>
    <x v="2"/>
    <s v="Réduction"/>
    <n v="-79440.44"/>
    <n v="0"/>
    <s v="613310"/>
    <s v="COVID-19-Medical Masks vervoer juni"/>
    <s v="100050937"/>
    <s v=""/>
    <s v=""/>
    <s v="3000000228796800"/>
    <s v="0"/>
    <x v="2"/>
    <x v="423"/>
  </r>
  <r>
    <x v="6"/>
    <s v="C25_522001"/>
    <s v="S020000"/>
    <x v="6"/>
    <s v="4500677973"/>
    <s v=""/>
    <s v="2052232148"/>
    <s v="20"/>
    <d v="2020-07-23T00:00:00"/>
    <s v="51"/>
    <s v="Commandes d'achat"/>
    <x v="2"/>
    <s v="Réduction"/>
    <n v="-84521.62"/>
    <n v="0"/>
    <s v="613310"/>
    <s v="COVID-19-Medical Masks vervoer juni"/>
    <s v="100050937"/>
    <s v=""/>
    <s v=""/>
    <s v="3000000228796784"/>
    <s v="0"/>
    <x v="2"/>
    <x v="423"/>
  </r>
  <r>
    <x v="6"/>
    <s v="C25_522001"/>
    <s v="S020000"/>
    <x v="6"/>
    <s v="4500678119"/>
    <s v=""/>
    <s v="2052232216"/>
    <s v="10"/>
    <d v="2020-07-23T00:00:00"/>
    <s v="51"/>
    <s v="Commandes d'achat"/>
    <x v="2"/>
    <s v="Réduction"/>
    <n v="13702.59"/>
    <n v="0"/>
    <s v="613310"/>
    <s v="COVID-19-luchtvracht en transport PPE"/>
    <s v="100009537"/>
    <s v=""/>
    <s v=""/>
    <s v="3000000228796951"/>
    <s v="0"/>
    <x v="0"/>
    <x v="382"/>
  </r>
  <r>
    <x v="6"/>
    <s v="C25_522001"/>
    <s v="S020000"/>
    <x v="6"/>
    <s v="4500678119"/>
    <s v=""/>
    <s v="2052232216"/>
    <s v="10"/>
    <d v="2020-07-23T00:00:00"/>
    <s v="51"/>
    <s v="Commandes d'achat"/>
    <x v="2"/>
    <s v="Réduction"/>
    <n v="-15426.39"/>
    <n v="0"/>
    <s v="613310"/>
    <s v="COVID-19-luchtvracht en transport PPE"/>
    <s v="100009537"/>
    <s v=""/>
    <s v=""/>
    <s v="3000000228796917"/>
    <s v="0"/>
    <x v="0"/>
    <x v="382"/>
  </r>
  <r>
    <x v="6"/>
    <s v="C25_522001"/>
    <s v="S020000"/>
    <x v="6"/>
    <s v="4500678119"/>
    <s v=""/>
    <s v="2052232216"/>
    <s v="10"/>
    <d v="2020-07-23T00:00:00"/>
    <s v="51"/>
    <s v="Commandes d'achat"/>
    <x v="2"/>
    <s v="Réduction"/>
    <n v="-8482.0499999999993"/>
    <n v="0"/>
    <s v="613310"/>
    <s v="COVID-19-luchtvracht en transport PPE"/>
    <s v="100009537"/>
    <s v=""/>
    <s v=""/>
    <s v="3000000228796931"/>
    <s v="0"/>
    <x v="0"/>
    <x v="382"/>
  </r>
  <r>
    <x v="6"/>
    <s v="C25_522001"/>
    <s v="S020000"/>
    <x v="6"/>
    <s v="4500678119"/>
    <s v=""/>
    <s v="2052232216"/>
    <s v="10"/>
    <d v="2020-07-23T00:00:00"/>
    <s v="51"/>
    <s v="Commandes d'achat"/>
    <x v="2"/>
    <s v="Réduction"/>
    <n v="-14246.27"/>
    <n v="0"/>
    <s v="613310"/>
    <s v="COVID-19-luchtvracht en transport PPE"/>
    <s v="100009537"/>
    <s v=""/>
    <s v=""/>
    <s v="3000000228796897"/>
    <s v="0"/>
    <x v="0"/>
    <x v="382"/>
  </r>
  <r>
    <x v="6"/>
    <s v="C25_522001"/>
    <s v="S020000"/>
    <x v="6"/>
    <s v="4500678119"/>
    <s v=""/>
    <s v="2052232216"/>
    <s v="10"/>
    <d v="2020-07-23T00:00:00"/>
    <s v="51"/>
    <s v="Commandes d'achat"/>
    <x v="2"/>
    <s v="Réduction"/>
    <n v="-20216.29"/>
    <n v="0"/>
    <s v="613310"/>
    <s v="COVID-19-luchtvracht en transport PPE"/>
    <s v="100009537"/>
    <s v=""/>
    <s v=""/>
    <s v="3000000228796878"/>
    <s v="0"/>
    <x v="0"/>
    <x v="382"/>
  </r>
  <r>
    <x v="6"/>
    <s v="C25_522001"/>
    <s v="S020000"/>
    <x v="6"/>
    <s v="4500678119"/>
    <s v=""/>
    <s v="2052232216"/>
    <s v="10"/>
    <d v="2020-07-23T00:00:00"/>
    <s v="51"/>
    <s v="Commandes d'achat"/>
    <x v="2"/>
    <s v="Réduction"/>
    <n v="-14297.35"/>
    <n v="0"/>
    <s v="613310"/>
    <s v="COVID-19-luchtvracht en transport PPE"/>
    <s v="100009537"/>
    <s v=""/>
    <s v=""/>
    <s v="3000000228796894"/>
    <s v="0"/>
    <x v="0"/>
    <x v="382"/>
  </r>
  <r>
    <x v="6"/>
    <s v="C25_522001"/>
    <s v="S020000"/>
    <x v="6"/>
    <s v="4500678119"/>
    <s v=""/>
    <s v="2052232216"/>
    <s v="10"/>
    <d v="2020-07-23T00:00:00"/>
    <s v="51"/>
    <s v="Commandes d'achat"/>
    <x v="2"/>
    <s v="Réduction"/>
    <n v="-125383.72"/>
    <n v="0"/>
    <s v="613310"/>
    <s v="COVID-19-luchtvracht en transport PPE"/>
    <s v="100009537"/>
    <s v=""/>
    <s v=""/>
    <s v="3000000228796851"/>
    <s v="0"/>
    <x v="0"/>
    <x v="382"/>
  </r>
  <r>
    <x v="6"/>
    <s v="C25_522001"/>
    <s v="S020000"/>
    <x v="6"/>
    <s v="4500678119"/>
    <s v=""/>
    <s v="2052232216"/>
    <s v="10"/>
    <d v="2020-07-23T00:00:00"/>
    <s v="51"/>
    <s v="Commandes d'achat"/>
    <x v="2"/>
    <s v="Réduction"/>
    <n v="-36196.75"/>
    <n v="0"/>
    <s v="613310"/>
    <s v="COVID-19-luchtvracht en transport PPE"/>
    <s v="100009537"/>
    <s v=""/>
    <s v=""/>
    <s v="3000000228796841"/>
    <s v="0"/>
    <x v="0"/>
    <x v="382"/>
  </r>
  <r>
    <x v="6"/>
    <s v="C25_522001"/>
    <s v="S020000"/>
    <x v="6"/>
    <s v="4500678119"/>
    <s v=""/>
    <s v="2052232216"/>
    <s v="10"/>
    <d v="2020-07-23T00:00:00"/>
    <s v="51"/>
    <s v="Commandes d'achat"/>
    <x v="2"/>
    <s v="Réduction"/>
    <n v="-20215.97"/>
    <n v="0"/>
    <s v="613310"/>
    <s v="COVID-19-luchtvracht en transport PPE"/>
    <s v="100009537"/>
    <s v=""/>
    <s v=""/>
    <s v="3000000228796818"/>
    <s v="0"/>
    <x v="0"/>
    <x v="382"/>
  </r>
  <r>
    <x v="6"/>
    <s v="C25_522001"/>
    <s v="S020000"/>
    <x v="6"/>
    <s v="4500678119"/>
    <s v=""/>
    <s v="2052232216"/>
    <s v="10"/>
    <d v="2020-07-23T00:00:00"/>
    <s v="51"/>
    <s v="Commandes d'achat"/>
    <x v="2"/>
    <s v="Réduction"/>
    <n v="-13888"/>
    <n v="0"/>
    <s v="613310"/>
    <s v="COVID-19-luchtvracht en transport PPE"/>
    <s v="100009537"/>
    <s v=""/>
    <s v=""/>
    <s v="3000000228796806"/>
    <s v="0"/>
    <x v="0"/>
    <x v="382"/>
  </r>
  <r>
    <x v="6"/>
    <s v="C25_522001"/>
    <s v="S020000"/>
    <x v="6"/>
    <s v="4500678119"/>
    <s v=""/>
    <s v="2052232216"/>
    <s v="10"/>
    <d v="2020-07-23T00:00:00"/>
    <s v="51"/>
    <s v="Commandes d'achat"/>
    <x v="2"/>
    <s v="Réduction"/>
    <n v="-48763.71"/>
    <n v="0"/>
    <s v="613310"/>
    <s v="COVID-19-luchtvracht en transport PPE"/>
    <s v="100009537"/>
    <s v=""/>
    <s v=""/>
    <s v="3000000228796833"/>
    <s v="0"/>
    <x v="0"/>
    <x v="382"/>
  </r>
  <r>
    <x v="6"/>
    <s v="C25_522001"/>
    <s v="S020000"/>
    <x v="6"/>
    <s v="4500678119"/>
    <s v=""/>
    <s v="2052232216"/>
    <s v="10"/>
    <d v="2020-07-23T00:00:00"/>
    <s v="51"/>
    <s v="Commandes d'achat"/>
    <x v="2"/>
    <s v="Réduction"/>
    <n v="-42360.480000000003"/>
    <n v="0"/>
    <s v="613310"/>
    <s v="COVID-19-luchtvracht en transport PPE"/>
    <s v="100009537"/>
    <s v=""/>
    <s v=""/>
    <s v="3000000228795832"/>
    <s v="0"/>
    <x v="0"/>
    <x v="382"/>
  </r>
  <r>
    <x v="6"/>
    <s v="C25_522001"/>
    <s v="S020000"/>
    <x v="6"/>
    <s v="4500678119"/>
    <s v=""/>
    <s v="2052232216"/>
    <s v="10"/>
    <d v="2020-07-23T00:00:00"/>
    <s v="51"/>
    <s v="Commandes d'achat"/>
    <x v="2"/>
    <s v="Réduction"/>
    <n v="-38092.230000000003"/>
    <n v="0"/>
    <s v="613310"/>
    <s v="COVID-19-luchtvracht en transport PPE"/>
    <s v="100009537"/>
    <s v=""/>
    <s v=""/>
    <s v="3000000228796830"/>
    <s v="0"/>
    <x v="0"/>
    <x v="382"/>
  </r>
  <r>
    <x v="6"/>
    <s v="C25_522001"/>
    <s v="S020000"/>
    <x v="6"/>
    <s v="4500678119"/>
    <s v=""/>
    <s v="2052232216"/>
    <s v="10"/>
    <d v="2020-07-23T00:00:00"/>
    <s v="51"/>
    <s v="Commandes d'achat"/>
    <x v="2"/>
    <s v="Réduction"/>
    <n v="-34426.28"/>
    <n v="0"/>
    <s v="613310"/>
    <s v="COVID-19-luchtvracht en transport PPE"/>
    <s v="100009537"/>
    <s v=""/>
    <s v=""/>
    <s v="3000000228796803"/>
    <s v="0"/>
    <x v="0"/>
    <x v="382"/>
  </r>
  <r>
    <x v="6"/>
    <s v="C25_522001"/>
    <s v="S020000"/>
    <x v="6"/>
    <s v="4500681321"/>
    <s v=""/>
    <s v="2052232234"/>
    <s v="10"/>
    <d v="2020-07-23T00:00:00"/>
    <s v="51"/>
    <s v="Commandes d'achat"/>
    <x v="2"/>
    <s v="Réduction"/>
    <n v="-3415.37"/>
    <n v="0"/>
    <s v="613310"/>
    <s v="COVID-19-transport mondstaafjes"/>
    <s v="100050589"/>
    <s v=""/>
    <s v=""/>
    <s v="3000000228795513"/>
    <s v="0"/>
    <x v="3"/>
    <x v="443"/>
  </r>
  <r>
    <x v="6"/>
    <s v="C25_522001"/>
    <s v="S020000"/>
    <x v="6"/>
    <s v="4500681321"/>
    <s v=""/>
    <s v="2052232234"/>
    <s v="10"/>
    <d v="2020-07-23T00:00:00"/>
    <s v="51"/>
    <s v="Commandes d'achat"/>
    <x v="2"/>
    <s v="Réduction"/>
    <n v="-3249.43"/>
    <n v="0"/>
    <s v="613310"/>
    <s v="COVID-19-transport mondstaafjes"/>
    <s v="100050589"/>
    <s v=""/>
    <s v=""/>
    <s v="3000000228795516"/>
    <s v="0"/>
    <x v="3"/>
    <x v="443"/>
  </r>
  <r>
    <x v="6"/>
    <s v="C25_522001"/>
    <s v="S020000"/>
    <x v="6"/>
    <s v="4500682970"/>
    <s v=""/>
    <s v="2052232237"/>
    <s v="10"/>
    <d v="2020-07-23T00:00:00"/>
    <s v="51"/>
    <s v="Commandes d'achat"/>
    <x v="2"/>
    <s v="Réduction"/>
    <n v="-113730.9"/>
    <n v="0"/>
    <s v="616410"/>
    <s v="COVID-19-herbruikbare schorten"/>
    <s v="100050728"/>
    <s v=""/>
    <s v=""/>
    <s v="3000000228796766"/>
    <s v="0"/>
    <x v="2"/>
    <x v="449"/>
  </r>
  <r>
    <x v="6"/>
    <s v="C25_522001"/>
    <s v="S020000"/>
    <x v="6"/>
    <s v="4500682970"/>
    <s v=""/>
    <s v="2052232237"/>
    <s v="10"/>
    <d v="2020-07-23T00:00:00"/>
    <s v="51"/>
    <s v="Commandes d'achat"/>
    <x v="2"/>
    <s v="Réduction"/>
    <n v="-122586.31"/>
    <n v="0"/>
    <s v="616410"/>
    <s v="COVID-19-herbruikbare schorten"/>
    <s v="100050728"/>
    <s v=""/>
    <s v=""/>
    <s v="3000000228795510"/>
    <s v="0"/>
    <x v="2"/>
    <x v="449"/>
  </r>
  <r>
    <x v="6"/>
    <s v="C25_522001"/>
    <s v="S020000"/>
    <x v="6"/>
    <s v="4500682970"/>
    <s v=""/>
    <s v="2052232237"/>
    <s v="10"/>
    <d v="2020-07-23T00:00:00"/>
    <s v="51"/>
    <s v="Commandes d'achat"/>
    <x v="2"/>
    <s v="Réduction"/>
    <n v="-24135.29"/>
    <n v="0"/>
    <s v="616410"/>
    <s v="COVID-19-herbruikbare schorten"/>
    <s v="100050728"/>
    <s v=""/>
    <s v=""/>
    <s v="3000000228794589"/>
    <s v="0"/>
    <x v="2"/>
    <x v="449"/>
  </r>
  <r>
    <x v="6"/>
    <s v="C25_522001"/>
    <s v="S020000"/>
    <x v="6"/>
    <s v="4500683293"/>
    <s v=""/>
    <s v="2052232240"/>
    <s v="10"/>
    <d v="2020-07-23T00:00:00"/>
    <s v="51"/>
    <s v="Commandes d'achat"/>
    <x v="1"/>
    <s v="Modification"/>
    <n v="1441302.6"/>
    <n v="0"/>
    <s v="616410"/>
    <s v="COVID-19-rocuronium"/>
    <s v="100048259"/>
    <s v=""/>
    <s v=""/>
    <s v="3000000228845304"/>
    <s v="0"/>
    <x v="5"/>
    <x v="453"/>
  </r>
  <r>
    <x v="6"/>
    <s v="C25_522001"/>
    <s v="S020000"/>
    <x v="6"/>
    <s v="4500684008"/>
    <s v=""/>
    <s v="2052232243"/>
    <s v="10"/>
    <d v="2020-07-23T00:00:00"/>
    <s v="51"/>
    <s v="Commandes d'achat"/>
    <x v="0"/>
    <s v="Original"/>
    <n v="7966"/>
    <n v="0"/>
    <s v="616410"/>
    <s v="COVID-19-dexamethason raw material"/>
    <s v="100049753"/>
    <s v=""/>
    <s v=""/>
    <s v="3000000228849801"/>
    <s v="0"/>
    <x v="5"/>
    <x v="459"/>
  </r>
  <r>
    <x v="6"/>
    <s v="C25_522001"/>
    <s v="S020000"/>
    <x v="6"/>
    <s v="4500684008"/>
    <s v=""/>
    <s v="2052232243"/>
    <s v="10"/>
    <d v="2020-07-23T00:00:00"/>
    <s v="51"/>
    <s v="Commandes d'achat"/>
    <x v="1"/>
    <s v="Modification"/>
    <n v="8"/>
    <n v="0"/>
    <s v="616410"/>
    <s v="COVID-19-dexamethason raw material"/>
    <s v="100049753"/>
    <s v=""/>
    <s v=""/>
    <s v="3000000228849803"/>
    <s v="0"/>
    <x v="5"/>
    <x v="459"/>
  </r>
  <r>
    <x v="11"/>
    <s v="C25_522001"/>
    <s v="S130000"/>
    <x v="15"/>
    <s v="4500664588"/>
    <s v=""/>
    <s v="2052211022"/>
    <s v="20"/>
    <d v="2020-07-24T00:00:00"/>
    <s v="51"/>
    <s v="Commandes d'achat"/>
    <x v="2"/>
    <s v="Réduction"/>
    <n v="-11574.36"/>
    <n v="0"/>
    <s v="610910"/>
    <s v="Ziekenwagens COVID-19-verlenging"/>
    <s v="GE100"/>
    <s v=""/>
    <s v=""/>
    <s v="3000000228894132"/>
    <s v="0"/>
    <x v="3"/>
    <x v="175"/>
  </r>
  <r>
    <x v="6"/>
    <s v="C25_522001"/>
    <s v="S020000"/>
    <x v="6"/>
    <s v="4500673298"/>
    <s v=""/>
    <s v="2052232149"/>
    <s v="10"/>
    <d v="2020-07-24T00:00:00"/>
    <s v="51"/>
    <s v="Commandes d'achat"/>
    <x v="2"/>
    <s v="Réduction"/>
    <n v="-907.5"/>
    <n v="0"/>
    <s v="610110"/>
    <s v="COVID-19-Alternative Test Protocol (ATP)"/>
    <s v="100005620"/>
    <s v=""/>
    <s v=""/>
    <s v="3000000228888571"/>
    <s v="0"/>
    <x v="2"/>
    <x v="272"/>
  </r>
  <r>
    <x v="6"/>
    <s v="C25_522001"/>
    <s v="S020000"/>
    <x v="6"/>
    <s v="4500673937"/>
    <s v=""/>
    <s v="2052232172"/>
    <s v="10"/>
    <d v="2020-07-24T00:00:00"/>
    <s v="51"/>
    <s v="Commandes d'achat"/>
    <x v="2"/>
    <s v="Réduction"/>
    <n v="-78097.83"/>
    <n v="0"/>
    <s v="616410"/>
    <s v="COVID-19-ORE-100 ORAcollect RNA"/>
    <s v="500026589"/>
    <s v=""/>
    <s v=""/>
    <s v="3000000228888595"/>
    <s v="0"/>
    <x v="3"/>
    <x v="301"/>
  </r>
  <r>
    <x v="6"/>
    <s v="C25_522001"/>
    <s v="S020000"/>
    <x v="6"/>
    <s v="4500673961"/>
    <s v=""/>
    <s v="2052232173"/>
    <s v="10"/>
    <d v="2020-07-24T00:00:00"/>
    <s v="51"/>
    <s v="Commandes d'achat"/>
    <x v="2"/>
    <s v="Réduction"/>
    <n v="-237.76"/>
    <n v="0"/>
    <s v="616410"/>
    <s v="COVID-19-Chirurgische maskers"/>
    <s v="100034341"/>
    <s v=""/>
    <s v=""/>
    <s v="3000000228888592"/>
    <s v="0"/>
    <x v="2"/>
    <x v="302"/>
  </r>
  <r>
    <x v="6"/>
    <s v="C25_522001"/>
    <s v="S020000"/>
    <x v="6"/>
    <s v="4500680762"/>
    <s v=""/>
    <s v="2052232229"/>
    <s v="10"/>
    <d v="2020-07-24T00:00:00"/>
    <s v="51"/>
    <s v="Commandes d'achat"/>
    <x v="2"/>
    <s v="Réduction"/>
    <n v="-16859.46"/>
    <n v="0"/>
    <s v="616410"/>
    <s v="COVID-19-testing platform"/>
    <s v="100050874"/>
    <s v=""/>
    <s v=""/>
    <s v="3000000228888665"/>
    <s v="0"/>
    <x v="3"/>
    <x v="437"/>
  </r>
  <r>
    <x v="6"/>
    <s v="C25_522001"/>
    <s v="S020000"/>
    <x v="6"/>
    <s v="4500683293"/>
    <s v=""/>
    <s v="2052232240"/>
    <s v="10"/>
    <d v="2020-07-24T00:00:00"/>
    <s v="51"/>
    <s v="Commandes d'achat"/>
    <x v="2"/>
    <s v="Réduction"/>
    <n v="-70891.14"/>
    <n v="0"/>
    <s v="616410"/>
    <s v="COVID-19-rocuronium"/>
    <s v="100048259"/>
    <s v=""/>
    <s v=""/>
    <s v="3000000228863550"/>
    <s v="0"/>
    <x v="5"/>
    <x v="453"/>
  </r>
  <r>
    <x v="6"/>
    <s v="C25_522001"/>
    <s v="S020000"/>
    <x v="6"/>
    <s v="4500683293"/>
    <s v=""/>
    <s v="2052232240"/>
    <s v="10"/>
    <d v="2020-07-24T00:00:00"/>
    <s v="51"/>
    <s v="Commandes d'achat"/>
    <x v="2"/>
    <s v="Réduction"/>
    <n v="-70955.509999999995"/>
    <n v="0"/>
    <s v="616410"/>
    <s v="COVID-19-rocuronium"/>
    <s v="100048259"/>
    <s v=""/>
    <s v=""/>
    <s v="3000000228862313"/>
    <s v="0"/>
    <x v="5"/>
    <x v="453"/>
  </r>
  <r>
    <x v="6"/>
    <s v="C25_522001"/>
    <s v="S020000"/>
    <x v="6"/>
    <s v="4500683293"/>
    <s v=""/>
    <s v="2052232240"/>
    <s v="10"/>
    <d v="2020-07-24T00:00:00"/>
    <s v="51"/>
    <s v="Commandes d'achat"/>
    <x v="2"/>
    <s v="Réduction"/>
    <n v="-52551.15"/>
    <n v="0"/>
    <s v="616410"/>
    <s v="COVID-19-rocuronium"/>
    <s v="100048259"/>
    <s v=""/>
    <s v=""/>
    <s v="3000000228862231"/>
    <s v="0"/>
    <x v="5"/>
    <x v="453"/>
  </r>
  <r>
    <x v="6"/>
    <s v="C25_522001"/>
    <s v="S020000"/>
    <x v="6"/>
    <s v="4500683293"/>
    <s v=""/>
    <s v="2052232240"/>
    <s v="10"/>
    <d v="2020-07-24T00:00:00"/>
    <s v="51"/>
    <s v="Commandes d'achat"/>
    <x v="2"/>
    <s v="Réduction"/>
    <n v="-70275.990000000005"/>
    <n v="0"/>
    <s v="616410"/>
    <s v="COVID-19-rocuronium"/>
    <s v="100048259"/>
    <s v=""/>
    <s v=""/>
    <s v="3000000228863644"/>
    <s v="0"/>
    <x v="5"/>
    <x v="453"/>
  </r>
  <r>
    <x v="6"/>
    <s v="C25_522001"/>
    <s v="S020000"/>
    <x v="6"/>
    <s v="4500683293"/>
    <s v=""/>
    <s v="2052232240"/>
    <s v="10"/>
    <d v="2020-07-24T00:00:00"/>
    <s v="51"/>
    <s v="Commandes d'achat"/>
    <x v="2"/>
    <s v="Réduction"/>
    <n v="-50441.05"/>
    <n v="0"/>
    <s v="616410"/>
    <s v="COVID-19-rocuronium"/>
    <s v="100048259"/>
    <s v=""/>
    <s v=""/>
    <s v="3000000228863611"/>
    <s v="0"/>
    <x v="5"/>
    <x v="453"/>
  </r>
  <r>
    <x v="6"/>
    <s v="C25_522001"/>
    <s v="S020000"/>
    <x v="6"/>
    <s v="4500683293"/>
    <s v=""/>
    <s v="2052232240"/>
    <s v="10"/>
    <d v="2020-07-24T00:00:00"/>
    <s v="51"/>
    <s v="Commandes d'achat"/>
    <x v="2"/>
    <s v="Réduction"/>
    <n v="-70512.039999999994"/>
    <n v="0"/>
    <s v="616410"/>
    <s v="COVID-19-rocuronium"/>
    <s v="100048259"/>
    <s v=""/>
    <s v=""/>
    <s v="3000000228862316"/>
    <s v="0"/>
    <x v="5"/>
    <x v="453"/>
  </r>
  <r>
    <x v="6"/>
    <s v="C25_522001"/>
    <s v="S020000"/>
    <x v="6"/>
    <s v="4500683293"/>
    <s v=""/>
    <s v="2052232240"/>
    <s v="10"/>
    <d v="2020-07-24T00:00:00"/>
    <s v="51"/>
    <s v="Commandes d'achat"/>
    <x v="2"/>
    <s v="Réduction"/>
    <n v="-70662.25"/>
    <n v="0"/>
    <s v="616410"/>
    <s v="COVID-19-rocuronium"/>
    <s v="100048259"/>
    <s v=""/>
    <s v=""/>
    <s v="3000000228862568"/>
    <s v="0"/>
    <x v="5"/>
    <x v="453"/>
  </r>
  <r>
    <x v="6"/>
    <s v="C25_522001"/>
    <s v="S020000"/>
    <x v="6"/>
    <s v="4500683293"/>
    <s v=""/>
    <s v="2052232240"/>
    <s v="10"/>
    <d v="2020-07-24T00:00:00"/>
    <s v="51"/>
    <s v="Commandes d'achat"/>
    <x v="2"/>
    <s v="Réduction"/>
    <n v="-70785"/>
    <n v="0"/>
    <s v="616410"/>
    <s v="COVID-19-rocuronium"/>
    <s v="100048259"/>
    <s v=""/>
    <s v=""/>
    <s v="3000000228863658"/>
    <s v="0"/>
    <x v="5"/>
    <x v="453"/>
  </r>
  <r>
    <x v="6"/>
    <s v="C25_522001"/>
    <s v="S020000"/>
    <x v="6"/>
    <s v="4500683293"/>
    <s v=""/>
    <s v="2052232240"/>
    <s v="10"/>
    <d v="2020-07-24T00:00:00"/>
    <s v="51"/>
    <s v="Commandes d'achat"/>
    <x v="2"/>
    <s v="Réduction"/>
    <n v="-69524.929999999993"/>
    <n v="0"/>
    <s v="616410"/>
    <s v="COVID-19-rocuronium"/>
    <s v="100048259"/>
    <s v=""/>
    <s v=""/>
    <s v="3000000228863691"/>
    <s v="0"/>
    <x v="5"/>
    <x v="453"/>
  </r>
  <r>
    <x v="6"/>
    <s v="C25_522001"/>
    <s v="S020000"/>
    <x v="6"/>
    <s v="4500683293"/>
    <s v=""/>
    <s v="2052232240"/>
    <s v="10"/>
    <d v="2020-07-24T00:00:00"/>
    <s v="51"/>
    <s v="Commandes d'achat"/>
    <x v="2"/>
    <s v="Réduction"/>
    <n v="-52093.37"/>
    <n v="0"/>
    <s v="616410"/>
    <s v="COVID-19-rocuronium"/>
    <s v="100048259"/>
    <s v=""/>
    <s v=""/>
    <s v="3000000228863711"/>
    <s v="0"/>
    <x v="5"/>
    <x v="453"/>
  </r>
  <r>
    <x v="6"/>
    <s v="C25_522001"/>
    <s v="S020000"/>
    <x v="6"/>
    <s v="4500683293"/>
    <s v=""/>
    <s v="2052232240"/>
    <s v="10"/>
    <d v="2020-07-24T00:00:00"/>
    <s v="51"/>
    <s v="Commandes d'achat"/>
    <x v="2"/>
    <s v="Réduction"/>
    <n v="50319.46"/>
    <n v="0"/>
    <s v="616410"/>
    <s v="COVID-19-rocuronium"/>
    <s v="100048259"/>
    <s v=""/>
    <s v=""/>
    <s v="3000000228863603"/>
    <s v="0"/>
    <x v="5"/>
    <x v="453"/>
  </r>
  <r>
    <x v="6"/>
    <s v="C25_522001"/>
    <s v="S020000"/>
    <x v="6"/>
    <s v="4500683293"/>
    <s v=""/>
    <s v="2052232240"/>
    <s v="10"/>
    <d v="2020-07-24T00:00:00"/>
    <s v="51"/>
    <s v="Commandes d'achat"/>
    <x v="2"/>
    <s v="Réduction"/>
    <n v="-190692.61"/>
    <n v="0"/>
    <s v="616410"/>
    <s v="COVID-19-rocuronium"/>
    <s v="100048259"/>
    <s v=""/>
    <s v=""/>
    <s v="3000000228863633"/>
    <s v="0"/>
    <x v="5"/>
    <x v="453"/>
  </r>
  <r>
    <x v="6"/>
    <s v="C25_522001"/>
    <s v="S020000"/>
    <x v="6"/>
    <s v="4500683293"/>
    <s v=""/>
    <s v="2052232240"/>
    <s v="10"/>
    <d v="2020-07-24T00:00:00"/>
    <s v="51"/>
    <s v="Commandes d'achat"/>
    <x v="2"/>
    <s v="Réduction"/>
    <n v="190478.02"/>
    <n v="0"/>
    <s v="616410"/>
    <s v="COVID-19-rocuronium"/>
    <s v="100048259"/>
    <s v=""/>
    <s v=""/>
    <s v="3000000228863614"/>
    <s v="0"/>
    <x v="5"/>
    <x v="453"/>
  </r>
  <r>
    <x v="6"/>
    <s v="C25_522001"/>
    <s v="S020000"/>
    <x v="6"/>
    <s v="4500683293"/>
    <s v=""/>
    <s v="2052232240"/>
    <s v="10"/>
    <d v="2020-07-24T00:00:00"/>
    <s v="51"/>
    <s v="Commandes d'achat"/>
    <x v="2"/>
    <s v="Réduction"/>
    <n v="-70855.37"/>
    <n v="0"/>
    <s v="616410"/>
    <s v="COVID-19-rocuronium"/>
    <s v="100048259"/>
    <s v=""/>
    <s v=""/>
    <s v="3000000228863553"/>
    <s v="0"/>
    <x v="5"/>
    <x v="453"/>
  </r>
  <r>
    <x v="6"/>
    <s v="C25_522001"/>
    <s v="S020000"/>
    <x v="6"/>
    <s v="4500683293"/>
    <s v=""/>
    <s v="2052232240"/>
    <s v="10"/>
    <d v="2020-07-24T00:00:00"/>
    <s v="51"/>
    <s v="Commandes d'achat"/>
    <x v="2"/>
    <s v="Réduction"/>
    <n v="-28079.4"/>
    <n v="0"/>
    <s v="616410"/>
    <s v="COVID-19-rocuronium"/>
    <s v="100048259"/>
    <s v=""/>
    <s v=""/>
    <s v="3000000228863571"/>
    <s v="0"/>
    <x v="5"/>
    <x v="453"/>
  </r>
  <r>
    <x v="6"/>
    <s v="C25_522001"/>
    <s v="S020000"/>
    <x v="6"/>
    <s v="4500683293"/>
    <s v=""/>
    <s v="2052232240"/>
    <s v="10"/>
    <d v="2020-07-24T00:00:00"/>
    <s v="51"/>
    <s v="Commandes d'achat"/>
    <x v="2"/>
    <s v="Réduction"/>
    <n v="-49210.75"/>
    <n v="0"/>
    <s v="616410"/>
    <s v="COVID-19-rocuronium"/>
    <s v="100048259"/>
    <s v=""/>
    <s v=""/>
    <s v="3000000228863561"/>
    <s v="0"/>
    <x v="5"/>
    <x v="453"/>
  </r>
  <r>
    <x v="6"/>
    <s v="C25_522001"/>
    <s v="S020000"/>
    <x v="6"/>
    <s v="4500683293"/>
    <s v=""/>
    <s v="2052232240"/>
    <s v="10"/>
    <d v="2020-07-24T00:00:00"/>
    <s v="51"/>
    <s v="Commandes d'achat"/>
    <x v="2"/>
    <s v="Réduction"/>
    <n v="-51034.74"/>
    <n v="0"/>
    <s v="616410"/>
    <s v="COVID-19-rocuronium"/>
    <s v="100048259"/>
    <s v=""/>
    <s v=""/>
    <s v="3000000228862282"/>
    <s v="0"/>
    <x v="5"/>
    <x v="453"/>
  </r>
  <r>
    <x v="6"/>
    <s v="C25_522001"/>
    <s v="S020000"/>
    <x v="6"/>
    <s v="4500683293"/>
    <s v=""/>
    <s v="2052232240"/>
    <s v="10"/>
    <d v="2020-07-24T00:00:00"/>
    <s v="51"/>
    <s v="Commandes d'achat"/>
    <x v="2"/>
    <s v="Réduction"/>
    <n v="-289405.64"/>
    <n v="0"/>
    <s v="616410"/>
    <s v="COVID-19-rocuronium"/>
    <s v="100048259"/>
    <s v=""/>
    <s v=""/>
    <s v="3000000228863641"/>
    <s v="0"/>
    <x v="5"/>
    <x v="453"/>
  </r>
  <r>
    <x v="6"/>
    <s v="C25_522001"/>
    <s v="S020000"/>
    <x v="6"/>
    <s v="4500684028"/>
    <s v=""/>
    <s v="2052232244"/>
    <s v="10"/>
    <d v="2020-07-24T00:00:00"/>
    <s v="51"/>
    <s v="Commandes d'achat"/>
    <x v="0"/>
    <s v="Original"/>
    <n v="371459.01"/>
    <n v="0"/>
    <s v="616310"/>
    <s v="COVID-19-testing onderhoud materieel"/>
    <s v="100000667"/>
    <s v=""/>
    <s v=""/>
    <s v="3000000228887124"/>
    <s v="0"/>
    <x v="3"/>
    <x v="460"/>
  </r>
  <r>
    <x v="6"/>
    <s v="C25_522001"/>
    <s v="S020000"/>
    <x v="6"/>
    <s v="4500684058"/>
    <s v=""/>
    <s v="2052232245"/>
    <s v="10"/>
    <d v="2020-07-24T00:00:00"/>
    <s v="51"/>
    <s v="Commandes d'achat"/>
    <x v="0"/>
    <s v="Original"/>
    <n v="169841.65"/>
    <n v="0"/>
    <s v="616410"/>
    <s v="COVID-19-Close aspiration systems"/>
    <s v="100000368"/>
    <s v=""/>
    <s v=""/>
    <s v="3000000228890736"/>
    <s v="0"/>
    <x v="6"/>
    <x v="461"/>
  </r>
  <r>
    <x v="6"/>
    <s v="C25_522001"/>
    <s v="S020000"/>
    <x v="6"/>
    <s v="4500684061"/>
    <s v=""/>
    <s v="2052232246"/>
    <s v="10"/>
    <d v="2020-07-24T00:00:00"/>
    <s v="51"/>
    <s v="Commandes d'achat"/>
    <x v="0"/>
    <s v="Original"/>
    <n v="67155"/>
    <n v="0"/>
    <s v="616410"/>
    <s v="COVID-19-interfaces nasales Optiflow"/>
    <s v="200001800"/>
    <s v=""/>
    <s v=""/>
    <s v="3000000228891221"/>
    <s v="0"/>
    <x v="3"/>
    <x v="462"/>
  </r>
  <r>
    <x v="6"/>
    <s v="C25_522001"/>
    <s v="S020000"/>
    <x v="6"/>
    <s v="4500673548"/>
    <s v=""/>
    <s v="2052232159"/>
    <s v="10"/>
    <d v="2020-07-27T00:00:00"/>
    <s v="51"/>
    <s v="Commandes d'achat"/>
    <x v="2"/>
    <s v="Réduction"/>
    <n v="-1048.1600000000001"/>
    <n v="0"/>
    <s v="616410"/>
    <s v="COVID-19-Tracheolife filters"/>
    <s v="100000368"/>
    <s v=""/>
    <s v=""/>
    <s v="3000000228947881"/>
    <s v="0"/>
    <x v="2"/>
    <x v="287"/>
  </r>
  <r>
    <x v="6"/>
    <s v="C25_522001"/>
    <s v="S020000"/>
    <x v="6"/>
    <s v="4500680746"/>
    <s v=""/>
    <s v="2052232217"/>
    <s v="10"/>
    <d v="2020-07-27T00:00:00"/>
    <s v="51"/>
    <s v="Commandes d'achat"/>
    <x v="1"/>
    <s v="Modification"/>
    <n v="-11064111.960000001"/>
    <n v="0"/>
    <s v="616410"/>
    <s v="COVID-19-vergoeding testen labo"/>
    <s v="GE100"/>
    <s v=""/>
    <s v=""/>
    <s v="3000000228929527"/>
    <s v="0"/>
    <x v="3"/>
    <x v="435"/>
  </r>
  <r>
    <x v="6"/>
    <s v="C25_522001"/>
    <s v="S020000"/>
    <x v="6"/>
    <s v="4500680749"/>
    <s v=""/>
    <s v="2052232228"/>
    <s v="10"/>
    <d v="2020-07-27T00:00:00"/>
    <s v="51"/>
    <s v="Commandes d'achat"/>
    <x v="1"/>
    <s v="Modification"/>
    <n v="-3920"/>
    <n v="0"/>
    <s v="616410"/>
    <s v="COVID-19-set up cost"/>
    <s v="100050947"/>
    <s v=""/>
    <s v=""/>
    <s v="3000000228931063"/>
    <s v="0"/>
    <x v="3"/>
    <x v="436"/>
  </r>
  <r>
    <x v="6"/>
    <s v="C25_522001"/>
    <s v="S020000"/>
    <x v="6"/>
    <s v="4500680749"/>
    <s v=""/>
    <s v="2052232228"/>
    <s v="10"/>
    <d v="2020-07-27T00:00:00"/>
    <s v="51"/>
    <s v="Commandes d'achat"/>
    <x v="1"/>
    <s v="Modification"/>
    <n v="3920"/>
    <n v="0"/>
    <s v="616410"/>
    <s v="COVID-19-set up cost"/>
    <s v="100050947"/>
    <s v=""/>
    <s v=""/>
    <s v="3000000228930180"/>
    <s v="0"/>
    <x v="3"/>
    <x v="436"/>
  </r>
  <r>
    <x v="6"/>
    <s v="C25_522001"/>
    <s v="S020000"/>
    <x v="6"/>
    <s v="4500680749"/>
    <s v=""/>
    <s v="2052232228"/>
    <s v="10"/>
    <d v="2020-07-27T00:00:00"/>
    <s v="51"/>
    <s v="Commandes d'achat"/>
    <x v="1"/>
    <s v="Modification"/>
    <n v="106583.89"/>
    <n v="0"/>
    <s v="616410"/>
    <s v="COVID-19-set up cost"/>
    <s v="100050947"/>
    <s v=""/>
    <s v=""/>
    <s v="3000000228929708"/>
    <s v="0"/>
    <x v="3"/>
    <x v="436"/>
  </r>
  <r>
    <x v="6"/>
    <s v="C25_522001"/>
    <s v="S020000"/>
    <x v="6"/>
    <s v="4500680749"/>
    <s v=""/>
    <s v="2052232228"/>
    <s v="20"/>
    <d v="2020-07-27T00:00:00"/>
    <s v="51"/>
    <s v="Commandes d'achat"/>
    <x v="0"/>
    <s v="Original"/>
    <n v="3920"/>
    <n v="0"/>
    <s v="610410"/>
    <s v="COVID-19-saliva exp. design"/>
    <s v="100050947"/>
    <s v=""/>
    <s v=""/>
    <s v="3000000228931063"/>
    <s v="0"/>
    <x v="3"/>
    <x v="463"/>
  </r>
  <r>
    <x v="13"/>
    <s v="C25_210301"/>
    <s v="S010000"/>
    <x v="18"/>
    <s v="4500682165"/>
    <s v=""/>
    <s v="20HSL0602A"/>
    <s v="10"/>
    <d v="2020-07-27T00:00:00"/>
    <s v="51"/>
    <s v="Commandes d'achat"/>
    <x v="2"/>
    <s v="Réduction"/>
    <n v="-13358.41"/>
    <n v="0"/>
    <s v="610310"/>
    <s v="Honoraires d'avocats (de 2020)_Covid-19"/>
    <s v="GE100"/>
    <s v=""/>
    <s v=""/>
    <s v="3000000228929873"/>
    <s v="0"/>
    <x v="2"/>
    <x v="447"/>
  </r>
  <r>
    <x v="5"/>
    <s v="C25_012030"/>
    <s v="S040000"/>
    <x v="11"/>
    <s v="4500683264"/>
    <s v=""/>
    <s v="2021222109"/>
    <s v="10"/>
    <d v="2020-07-27T00:00:00"/>
    <s v="51"/>
    <s v="Commandes d'achat"/>
    <x v="2"/>
    <s v="Réduction"/>
    <n v="-2805.57"/>
    <n v="0"/>
    <s v="615510"/>
    <s v="Logitech Rally Plus Video Conferencing"/>
    <s v="100003235"/>
    <s v=""/>
    <s v=""/>
    <s v="3000000228911298"/>
    <s v="0"/>
    <x v="2"/>
    <x v="452"/>
  </r>
  <r>
    <x v="5"/>
    <s v="C25_012040"/>
    <s v="S040000"/>
    <x v="11"/>
    <s v="4500684202"/>
    <s v=""/>
    <s v="2021222116"/>
    <s v="10"/>
    <d v="2020-07-27T00:00:00"/>
    <s v="51"/>
    <s v="Commandes d'achat"/>
    <x v="0"/>
    <s v="Original"/>
    <n v="45000"/>
    <n v="0"/>
    <s v="615910"/>
    <s v="BSM Passenger Locator Form"/>
    <s v="500002616"/>
    <s v=""/>
    <s v=""/>
    <s v="3000000228911494"/>
    <s v="0"/>
    <x v="2"/>
    <x v="464"/>
  </r>
  <r>
    <x v="6"/>
    <s v="C25_522001"/>
    <s v="S020000"/>
    <x v="6"/>
    <s v="4500684248"/>
    <s v=""/>
    <s v="2052232247"/>
    <s v="10"/>
    <d v="2020-07-27T00:00:00"/>
    <s v="51"/>
    <s v="Commandes d'achat"/>
    <x v="1"/>
    <s v="Modification"/>
    <n v="18889199"/>
    <n v="0"/>
    <s v="610410"/>
    <s v="COVID-19-vergoeding test universitair pl"/>
    <s v="GE100"/>
    <s v=""/>
    <s v=""/>
    <s v="3000000228930065"/>
    <s v="0"/>
    <x v="3"/>
    <x v="465"/>
  </r>
  <r>
    <x v="6"/>
    <s v="C25_522001"/>
    <s v="S020000"/>
    <x v="6"/>
    <s v="4500684248"/>
    <s v=""/>
    <s v="2052232247"/>
    <s v="10"/>
    <d v="2020-07-27T00:00:00"/>
    <s v="51"/>
    <s v="Commandes d'achat"/>
    <x v="0"/>
    <s v="Original"/>
    <n v="1"/>
    <n v="0"/>
    <s v="610410"/>
    <s v="COVID-19-vergoeding test universitair pl"/>
    <s v="GE100"/>
    <s v=""/>
    <s v=""/>
    <s v="3000000228929943"/>
    <s v="0"/>
    <x v="3"/>
    <x v="465"/>
  </r>
  <r>
    <x v="6"/>
    <s v="C25_522001"/>
    <s v="S020000"/>
    <x v="6"/>
    <s v="4500684261"/>
    <s v=""/>
    <s v="2052232248"/>
    <s v="10"/>
    <d v="2020-07-27T00:00:00"/>
    <s v="51"/>
    <s v="Commandes d'achat"/>
    <x v="0"/>
    <s v="Original"/>
    <n v="1"/>
    <n v="0"/>
    <s v="610410"/>
    <s v="COVID-19-log ondersteuning"/>
    <s v="100051191"/>
    <s v=""/>
    <s v=""/>
    <s v="3000000228930774"/>
    <s v="0"/>
    <x v="3"/>
    <x v="466"/>
  </r>
  <r>
    <x v="6"/>
    <s v="C25_522001"/>
    <s v="S020000"/>
    <x v="6"/>
    <s v="4500684274"/>
    <s v=""/>
    <s v="2052232249"/>
    <s v="10"/>
    <d v="2020-07-27T00:00:00"/>
    <s v="51"/>
    <s v="Commandes d'achat"/>
    <x v="0"/>
    <s v="Original"/>
    <n v="729630"/>
    <n v="0"/>
    <s v="610410"/>
    <s v="COVID-19--set up cost"/>
    <s v="700000191"/>
    <s v=""/>
    <s v=""/>
    <s v="3000000228931182"/>
    <s v="0"/>
    <x v="3"/>
    <x v="467"/>
  </r>
  <r>
    <x v="5"/>
    <s v="C25_012040"/>
    <s v="S040000"/>
    <x v="11"/>
    <s v="4500684278"/>
    <s v=""/>
    <s v="2021222117"/>
    <s v="10"/>
    <d v="2020-07-27T00:00:00"/>
    <s v="51"/>
    <s v="Commandes d'achat"/>
    <x v="0"/>
    <s v="Original"/>
    <n v="6050"/>
    <n v="0"/>
    <s v="615911"/>
    <s v="Health BE SAS Viya Platform"/>
    <s v="200007915"/>
    <s v=""/>
    <s v=""/>
    <s v="3000000228947673"/>
    <s v="0"/>
    <x v="2"/>
    <x v="468"/>
  </r>
  <r>
    <x v="6"/>
    <s v="C25_522001"/>
    <s v="S020000"/>
    <x v="6"/>
    <s v="4500673614"/>
    <s v=""/>
    <s v="2052232162"/>
    <s v="10"/>
    <d v="2020-07-28T00:00:00"/>
    <s v="51"/>
    <s v="Commandes d'achat"/>
    <x v="2"/>
    <s v="Réduction"/>
    <n v="-127607.03999999999"/>
    <n v="0"/>
    <s v="616410"/>
    <s v="COVID-19-Maskers FFP2"/>
    <s v="100000713"/>
    <s v=""/>
    <s v=""/>
    <s v="3000000228967814"/>
    <s v="0"/>
    <x v="2"/>
    <x v="290"/>
  </r>
  <r>
    <x v="6"/>
    <s v="C25_522001"/>
    <s v="S020000"/>
    <x v="6"/>
    <s v="4500676436"/>
    <s v=""/>
    <s v="2052232204"/>
    <s v="10"/>
    <d v="2020-07-28T00:00:00"/>
    <s v="51"/>
    <s v="Commandes d'achat"/>
    <x v="2"/>
    <s v="Réduction"/>
    <n v="-430.16"/>
    <n v="0"/>
    <s v="616410"/>
    <s v="COVID-19-schorten"/>
    <s v="100020816"/>
    <s v=""/>
    <s v=""/>
    <s v="3000000228967795"/>
    <s v="0"/>
    <x v="2"/>
    <x v="355"/>
  </r>
  <r>
    <x v="6"/>
    <s v="C25_522001"/>
    <s v="S020000"/>
    <x v="6"/>
    <s v="4500678119"/>
    <s v=""/>
    <s v="2052232216"/>
    <s v="10"/>
    <d v="2020-07-28T00:00:00"/>
    <s v="51"/>
    <s v="Commandes d'achat"/>
    <x v="2"/>
    <s v="Réduction"/>
    <n v="-92186.36"/>
    <n v="0"/>
    <s v="613310"/>
    <s v="COVID-19-luchtvracht en transport PPE"/>
    <s v="100009537"/>
    <s v=""/>
    <s v=""/>
    <s v="3000000228969111"/>
    <s v="0"/>
    <x v="0"/>
    <x v="382"/>
  </r>
  <r>
    <x v="6"/>
    <s v="C25_522001"/>
    <s v="S020000"/>
    <x v="6"/>
    <s v="4500678119"/>
    <s v=""/>
    <s v="2052232216"/>
    <s v="10"/>
    <d v="2020-07-28T00:00:00"/>
    <s v="51"/>
    <s v="Commandes d'achat"/>
    <x v="2"/>
    <s v="Réduction"/>
    <n v="-138284.54999999999"/>
    <n v="0"/>
    <s v="613310"/>
    <s v="COVID-19-luchtvracht en transport PPE"/>
    <s v="100009537"/>
    <s v=""/>
    <s v=""/>
    <s v="3000000228969164"/>
    <s v="0"/>
    <x v="0"/>
    <x v="382"/>
  </r>
  <r>
    <x v="6"/>
    <s v="C25_522001"/>
    <s v="S020000"/>
    <x v="6"/>
    <s v="4500678119"/>
    <s v=""/>
    <s v="2052232216"/>
    <s v="10"/>
    <d v="2020-07-28T00:00:00"/>
    <s v="51"/>
    <s v="Commandes d'achat"/>
    <x v="2"/>
    <s v="Réduction"/>
    <n v="-24602.23"/>
    <n v="0"/>
    <s v="613310"/>
    <s v="COVID-19-luchtvracht en transport PPE"/>
    <s v="100009537"/>
    <s v=""/>
    <s v=""/>
    <s v="3000000228968995"/>
    <s v="0"/>
    <x v="0"/>
    <x v="382"/>
  </r>
  <r>
    <x v="6"/>
    <s v="C25_522001"/>
    <s v="S020000"/>
    <x v="6"/>
    <s v="4500678119"/>
    <s v=""/>
    <s v="2052232216"/>
    <s v="10"/>
    <d v="2020-07-28T00:00:00"/>
    <s v="51"/>
    <s v="Commandes d'achat"/>
    <x v="2"/>
    <s v="Réduction"/>
    <n v="-2810"/>
    <n v="0"/>
    <s v="613310"/>
    <s v="COVID-19-luchtvracht en transport PPE"/>
    <s v="100009537"/>
    <s v=""/>
    <s v=""/>
    <s v="3000000228968366"/>
    <s v="0"/>
    <x v="0"/>
    <x v="382"/>
  </r>
  <r>
    <x v="6"/>
    <s v="C25_522001"/>
    <s v="S020000"/>
    <x v="6"/>
    <s v="4500678119"/>
    <s v=""/>
    <s v="2052232216"/>
    <s v="10"/>
    <d v="2020-07-28T00:00:00"/>
    <s v="51"/>
    <s v="Commandes d'achat"/>
    <x v="2"/>
    <s v="Réduction"/>
    <n v="-40532.33"/>
    <n v="0"/>
    <s v="613310"/>
    <s v="COVID-19-luchtvracht en transport PPE"/>
    <s v="100009537"/>
    <s v=""/>
    <s v=""/>
    <s v="3000000228967467"/>
    <s v="0"/>
    <x v="0"/>
    <x v="382"/>
  </r>
  <r>
    <x v="6"/>
    <s v="C25_522001"/>
    <s v="S020000"/>
    <x v="6"/>
    <s v="4500678119"/>
    <s v=""/>
    <s v="2052232216"/>
    <s v="10"/>
    <d v="2020-07-28T00:00:00"/>
    <s v="51"/>
    <s v="Commandes d'achat"/>
    <x v="2"/>
    <s v="Réduction"/>
    <n v="-40532.33"/>
    <n v="0"/>
    <s v="613310"/>
    <s v="COVID-19-luchtvracht en transport PPE"/>
    <s v="100009537"/>
    <s v=""/>
    <s v=""/>
    <s v="3000000228968148"/>
    <s v="0"/>
    <x v="0"/>
    <x v="382"/>
  </r>
  <r>
    <x v="6"/>
    <s v="C25_522001"/>
    <s v="S020000"/>
    <x v="6"/>
    <s v="4500678119"/>
    <s v=""/>
    <s v="2052232216"/>
    <s v="10"/>
    <d v="2020-07-28T00:00:00"/>
    <s v="51"/>
    <s v="Commandes d'achat"/>
    <x v="2"/>
    <s v="Réduction"/>
    <n v="-56084.53"/>
    <n v="0"/>
    <s v="613310"/>
    <s v="COVID-19-luchtvracht en transport PPE"/>
    <s v="100009537"/>
    <s v=""/>
    <s v=""/>
    <s v="3000000228967631"/>
    <s v="0"/>
    <x v="0"/>
    <x v="382"/>
  </r>
  <r>
    <x v="6"/>
    <s v="C25_522001"/>
    <s v="S020000"/>
    <x v="7"/>
    <s v="4500679445"/>
    <s v=""/>
    <s v="2021CSG008"/>
    <s v="10"/>
    <d v="2020-07-28T00:00:00"/>
    <s v="51"/>
    <s v="Commandes d'achat"/>
    <x v="2"/>
    <s v="Réduction"/>
    <n v="-450"/>
    <n v="0"/>
    <s v="611610"/>
    <s v="Facture 2020-014 catering 20 et 21/4"/>
    <s v="100050837"/>
    <s v=""/>
    <s v=""/>
    <s v="3000000228989691"/>
    <s v="0"/>
    <x v="1"/>
    <x v="413"/>
  </r>
  <r>
    <x v="6"/>
    <s v="C25_522001"/>
    <s v="S020000"/>
    <x v="6"/>
    <s v="4500671564"/>
    <s v=""/>
    <s v="2052232079"/>
    <s v="10"/>
    <d v="2020-07-29T00:00:00"/>
    <s v="51"/>
    <s v="Commandes d'achat"/>
    <x v="2"/>
    <s v="Réduction"/>
    <n v="-47170"/>
    <n v="0"/>
    <s v="616410"/>
    <s v="COVID-19-Midazolam"/>
    <s v="100024688"/>
    <s v=""/>
    <s v=""/>
    <s v="3000000229075171"/>
    <s v="0"/>
    <x v="5"/>
    <x v="187"/>
  </r>
  <r>
    <x v="6"/>
    <s v="C25_522001"/>
    <s v="S020000"/>
    <x v="6"/>
    <s v="4500671660"/>
    <s v=""/>
    <s v="2052232088"/>
    <s v="10"/>
    <d v="2020-07-29T00:00:00"/>
    <s v="51"/>
    <s v="Commandes d'achat"/>
    <x v="2"/>
    <s v="Réduction"/>
    <n v="1057.47"/>
    <n v="0"/>
    <s v="616410"/>
    <s v="COVID-19-ICU ventilator"/>
    <s v="100000368"/>
    <s v=""/>
    <s v=""/>
    <s v="3000000229082805"/>
    <s v="0"/>
    <x v="6"/>
    <x v="195"/>
  </r>
  <r>
    <x v="6"/>
    <s v="C25_522001"/>
    <s v="S020000"/>
    <x v="6"/>
    <s v="4500673302"/>
    <s v=""/>
    <s v="2052232150"/>
    <s v="10"/>
    <d v="2020-07-29T00:00:00"/>
    <s v="51"/>
    <s v="Commandes d'achat"/>
    <x v="2"/>
    <s v="Réduction"/>
    <n v="-3396.47"/>
    <n v="0"/>
    <s v="610110"/>
    <s v="COVID-19-Testen van maskers"/>
    <s v="100000522"/>
    <s v=""/>
    <s v=""/>
    <s v="3000000229078577"/>
    <s v="0"/>
    <x v="2"/>
    <x v="273"/>
  </r>
  <r>
    <x v="6"/>
    <s v="C25_522001"/>
    <s v="S020000"/>
    <x v="6"/>
    <s v="4500675269"/>
    <s v=""/>
    <s v="2052232100"/>
    <s v="10"/>
    <d v="2020-07-29T00:00:00"/>
    <s v="51"/>
    <s v="Commandes d'achat"/>
    <x v="2"/>
    <s v="Réduction"/>
    <n v="-4263.24"/>
    <n v="0"/>
    <s v="616410"/>
    <s v="COVID-19-sticker for packaging swabs"/>
    <s v="100029586"/>
    <s v=""/>
    <s v=""/>
    <s v="3000000229078083"/>
    <s v="0"/>
    <x v="3"/>
    <x v="332"/>
  </r>
  <r>
    <x v="6"/>
    <s v="C25_522001"/>
    <s v="S020000"/>
    <x v="6"/>
    <s v="4500680682"/>
    <s v=""/>
    <s v="2052232225"/>
    <s v="20"/>
    <d v="2020-07-29T00:00:00"/>
    <s v="51"/>
    <s v="Commandes d'achat"/>
    <x v="0"/>
    <s v="Original"/>
    <n v="20329.62"/>
    <n v="0"/>
    <s v="613310"/>
    <s v="COVID-19-BORG/doane kost medicijn"/>
    <s v="100050722"/>
    <s v=""/>
    <s v=""/>
    <s v="3000000229076425"/>
    <s v="0"/>
    <x v="5"/>
    <x v="469"/>
  </r>
  <r>
    <x v="6"/>
    <s v="C25_522001"/>
    <s v="S020000"/>
    <x v="6"/>
    <s v="4500680682"/>
    <s v=""/>
    <s v="2052232225"/>
    <s v="20"/>
    <d v="2020-07-29T00:00:00"/>
    <s v="51"/>
    <s v="Commandes d'achat"/>
    <x v="2"/>
    <s v="Réduction"/>
    <n v="-20329.62"/>
    <n v="0"/>
    <s v="613310"/>
    <s v="COVID-19-BORG/doane kost medicijn"/>
    <s v="100050722"/>
    <s v=""/>
    <s v=""/>
    <s v="3000000229083955"/>
    <s v="0"/>
    <x v="5"/>
    <x v="469"/>
  </r>
  <r>
    <x v="13"/>
    <s v="C25_210301"/>
    <s v="S010000"/>
    <x v="18"/>
    <s v="4500682165"/>
    <s v=""/>
    <s v="20HSL0602A"/>
    <s v="10"/>
    <d v="2020-07-29T00:00:00"/>
    <s v="51"/>
    <s v="Commandes d'achat"/>
    <x v="1"/>
    <s v="Modification"/>
    <n v="63000"/>
    <n v="0"/>
    <s v="610310"/>
    <s v="Honoraires d'avocats (de 2020)_Covid-19"/>
    <s v="GE100"/>
    <s v=""/>
    <s v=""/>
    <s v="3000000229076596"/>
    <s v="0"/>
    <x v="2"/>
    <x v="447"/>
  </r>
  <r>
    <x v="6"/>
    <s v="C25_522001"/>
    <s v="S020000"/>
    <x v="6"/>
    <s v="4500683304"/>
    <s v=""/>
    <s v="2052232241"/>
    <s v="10"/>
    <d v="2020-07-29T00:00:00"/>
    <s v="51"/>
    <s v="Commandes d'achat"/>
    <x v="2"/>
    <s v="Réduction"/>
    <n v="-21616.47"/>
    <n v="0"/>
    <s v="616410"/>
    <s v="COVID-19- geneesmiddelen strat. voorraad"/>
    <s v="100051133"/>
    <s v=""/>
    <s v=""/>
    <s v="3000000229083614"/>
    <s v="0"/>
    <x v="5"/>
    <x v="454"/>
  </r>
  <r>
    <x v="6"/>
    <s v="C25_522001"/>
    <s v="S020000"/>
    <x v="6"/>
    <s v="4500683304"/>
    <s v=""/>
    <s v="2052232241"/>
    <s v="10"/>
    <d v="2020-07-29T00:00:00"/>
    <s v="51"/>
    <s v="Commandes d'achat"/>
    <x v="2"/>
    <s v="Réduction"/>
    <n v="-27399.66"/>
    <n v="0"/>
    <s v="616410"/>
    <s v="COVID-19- geneesmiddelen strat. voorraad"/>
    <s v="100051133"/>
    <s v=""/>
    <s v=""/>
    <s v="3000000229083532"/>
    <s v="0"/>
    <x v="5"/>
    <x v="454"/>
  </r>
  <r>
    <x v="6"/>
    <s v="C25_522001"/>
    <s v="S020000"/>
    <x v="6"/>
    <s v="4500683304"/>
    <s v=""/>
    <s v="2052232241"/>
    <s v="10"/>
    <d v="2020-07-29T00:00:00"/>
    <s v="51"/>
    <s v="Commandes d'achat"/>
    <x v="2"/>
    <s v="Réduction"/>
    <n v="-179804.54"/>
    <n v="0"/>
    <s v="616410"/>
    <s v="COVID-19- geneesmiddelen strat. voorraad"/>
    <s v="100051133"/>
    <s v=""/>
    <s v=""/>
    <s v="3000000229083631"/>
    <s v="0"/>
    <x v="5"/>
    <x v="454"/>
  </r>
  <r>
    <x v="6"/>
    <s v="C25_522001"/>
    <s v="S020000"/>
    <x v="6"/>
    <s v="4500683304"/>
    <s v=""/>
    <s v="2052232241"/>
    <s v="10"/>
    <d v="2020-07-29T00:00:00"/>
    <s v="51"/>
    <s v="Commandes d'achat"/>
    <x v="2"/>
    <s v="Réduction"/>
    <n v="-449385.15"/>
    <n v="0"/>
    <s v="616410"/>
    <s v="COVID-19- geneesmiddelen strat. voorraad"/>
    <s v="100051133"/>
    <s v=""/>
    <s v=""/>
    <s v="3000000229083626"/>
    <s v="0"/>
    <x v="5"/>
    <x v="454"/>
  </r>
  <r>
    <x v="6"/>
    <s v="C25_522001"/>
    <s v="S020000"/>
    <x v="7"/>
    <s v="4500684767"/>
    <s v=""/>
    <s v="2021CSG008"/>
    <s v="10"/>
    <d v="2020-07-29T00:00:00"/>
    <s v="51"/>
    <s v="Commandes d'achat"/>
    <x v="0"/>
    <s v="Original"/>
    <n v="860.94"/>
    <n v="0"/>
    <s v="611610"/>
    <s v="Facture OL/2020/1570 du 25/6/20"/>
    <s v="100050137"/>
    <s v=""/>
    <s v=""/>
    <s v="3000000229083879"/>
    <s v="0"/>
    <x v="1"/>
    <x v="470"/>
  </r>
  <r>
    <x v="6"/>
    <s v="C25_522001"/>
    <s v="S020000"/>
    <x v="7"/>
    <s v="4500684767"/>
    <s v=""/>
    <s v="2021CSG008"/>
    <s v="20"/>
    <d v="2020-07-29T00:00:00"/>
    <s v="51"/>
    <s v="Commandes d'achat"/>
    <x v="0"/>
    <s v="Original"/>
    <n v="1159.2"/>
    <n v="0"/>
    <s v="611610"/>
    <s v="Facture OL/2020/1552 du 17/6/20"/>
    <s v="100050137"/>
    <s v=""/>
    <s v=""/>
    <s v="3000000229083879"/>
    <s v="0"/>
    <x v="1"/>
    <x v="471"/>
  </r>
  <r>
    <x v="6"/>
    <s v="C25_522001"/>
    <s v="S020000"/>
    <x v="7"/>
    <s v="4500684767"/>
    <s v=""/>
    <s v="2021CSG008"/>
    <s v="30"/>
    <d v="2020-07-29T00:00:00"/>
    <s v="51"/>
    <s v="Commandes d'achat"/>
    <x v="0"/>
    <s v="Original"/>
    <n v="2922.58"/>
    <n v="0"/>
    <s v="611610"/>
    <s v="Facture OL/2020/1553 du 17/6/20"/>
    <s v="100050137"/>
    <s v=""/>
    <s v=""/>
    <s v="3000000229083879"/>
    <s v="0"/>
    <x v="1"/>
    <x v="472"/>
  </r>
  <r>
    <x v="6"/>
    <s v="C25_522001"/>
    <s v="S020000"/>
    <x v="7"/>
    <s v="4500664195"/>
    <s v=""/>
    <s v="2021CSG004"/>
    <s v="10"/>
    <d v="2020-07-30T00:00:00"/>
    <s v="51"/>
    <s v="Commandes d'achat"/>
    <x v="1"/>
    <s v="Modification"/>
    <n v="11270.37"/>
    <n v="0"/>
    <s v="610110"/>
    <s v="Consultant - Jeroen_Gevaert_COVID_19"/>
    <s v="100000770"/>
    <s v=""/>
    <s v=""/>
    <s v="3000000229118655"/>
    <s v="0"/>
    <x v="2"/>
    <x v="16"/>
  </r>
  <r>
    <x v="5"/>
    <s v="C25_012040"/>
    <s v="S040000"/>
    <x v="11"/>
    <s v="4500674198"/>
    <s v=""/>
    <s v="2021222080"/>
    <s v="10"/>
    <d v="2020-07-30T00:00:00"/>
    <s v="51"/>
    <s v="Commandes d'achat"/>
    <x v="2"/>
    <s v="Réduction"/>
    <n v="-12521.83"/>
    <n v="0"/>
    <s v="610895"/>
    <s v="BSM Consultancy Xavier Vanhoutte"/>
    <s v="500002616"/>
    <s v=""/>
    <s v=""/>
    <s v="3000000229146789"/>
    <s v="0"/>
    <x v="2"/>
    <x v="309"/>
  </r>
  <r>
    <x v="5"/>
    <s v="C25_012040"/>
    <s v="S040000"/>
    <x v="11"/>
    <s v="4500674198"/>
    <s v=""/>
    <s v="2021222080"/>
    <s v="10"/>
    <d v="2020-07-30T00:00:00"/>
    <s v="51"/>
    <s v="Commandes d'achat"/>
    <x v="2"/>
    <s v="Réduction"/>
    <n v="-6058.95"/>
    <n v="0"/>
    <s v="610895"/>
    <s v="BSM Consultancy Xavier Vanhoutte"/>
    <s v="500002616"/>
    <s v=""/>
    <s v=""/>
    <s v="3000000229147179"/>
    <s v="0"/>
    <x v="2"/>
    <x v="309"/>
  </r>
  <r>
    <x v="5"/>
    <s v="C25_012040"/>
    <s v="S040000"/>
    <x v="11"/>
    <s v="4500674207"/>
    <s v=""/>
    <s v="2021222082"/>
    <s v="10"/>
    <d v="2020-07-30T00:00:00"/>
    <s v="51"/>
    <s v="Commandes d'achat"/>
    <x v="2"/>
    <s v="Réduction"/>
    <n v="-20142.330000000002"/>
    <n v="0"/>
    <s v="610895"/>
    <s v="BSM Consultancy D. Vanneylen"/>
    <s v="500002616"/>
    <s v=""/>
    <s v=""/>
    <s v="3000000229146843"/>
    <s v="0"/>
    <x v="2"/>
    <x v="310"/>
  </r>
  <r>
    <x v="5"/>
    <s v="C25_012040"/>
    <s v="S040000"/>
    <x v="11"/>
    <s v="4500674207"/>
    <s v=""/>
    <s v="2021222082"/>
    <s v="10"/>
    <d v="2020-07-30T00:00:00"/>
    <s v="51"/>
    <s v="Commandes d'achat"/>
    <x v="2"/>
    <s v="Réduction"/>
    <n v="-4795.79"/>
    <n v="0"/>
    <s v="610895"/>
    <s v="BSM Consultancy D. Vanneylen"/>
    <s v="500002616"/>
    <s v=""/>
    <s v=""/>
    <s v="3000000229146899"/>
    <s v="0"/>
    <x v="2"/>
    <x v="310"/>
  </r>
  <r>
    <x v="5"/>
    <s v="C25_012040"/>
    <s v="S040000"/>
    <x v="11"/>
    <s v="4500674207"/>
    <s v=""/>
    <s v="2021222082"/>
    <s v="10"/>
    <d v="2020-07-30T00:00:00"/>
    <s v="51"/>
    <s v="Commandes d'achat"/>
    <x v="2"/>
    <s v="Réduction"/>
    <n v="-17264.849999999999"/>
    <n v="0"/>
    <s v="610895"/>
    <s v="BSM Consultancy D. Vanneylen"/>
    <s v="500002616"/>
    <s v=""/>
    <s v=""/>
    <s v="3000000229147039"/>
    <s v="0"/>
    <x v="2"/>
    <x v="310"/>
  </r>
  <r>
    <x v="2"/>
    <s v="C25_522001"/>
    <s v="S010000"/>
    <x v="20"/>
    <s v="4500684865"/>
    <s v=""/>
    <s v="2021CSG014"/>
    <s v="10"/>
    <d v="2020-07-30T00:00:00"/>
    <s v="51"/>
    <s v="Commandes d'achat"/>
    <x v="0"/>
    <s v="Original"/>
    <n v="6037.9"/>
    <n v="0"/>
    <s v="611310"/>
    <s v="Softshell met afritsbare mouwen SANIPORT"/>
    <s v="100030156"/>
    <s v=""/>
    <s v=""/>
    <s v="3000000229147503"/>
    <s v="0"/>
    <x v="1"/>
    <x v="473"/>
  </r>
  <r>
    <x v="6"/>
    <s v="C25_522001"/>
    <s v="S020000"/>
    <x v="7"/>
    <s v="4500664195"/>
    <s v=""/>
    <s v="2021CSG004"/>
    <s v="10"/>
    <d v="2020-07-31T00:00:00"/>
    <s v="51"/>
    <s v="Commandes d'achat"/>
    <x v="1"/>
    <s v="Modification"/>
    <n v="26552.76"/>
    <n v="0"/>
    <s v="610110"/>
    <s v="Consultant - Jeroen_Gevaert_COVID_19"/>
    <s v="100000770"/>
    <s v=""/>
    <s v=""/>
    <s v="3000000229205954"/>
    <s v="0"/>
    <x v="2"/>
    <x v="16"/>
  </r>
  <r>
    <x v="6"/>
    <s v="C25_522001"/>
    <s v="S020000"/>
    <x v="6"/>
    <s v="4500684919"/>
    <s v=""/>
    <s v="2052232250"/>
    <s v="10"/>
    <d v="2020-07-31T00:00:00"/>
    <s v="51"/>
    <s v="Commandes d'achat"/>
    <x v="0"/>
    <s v="Original"/>
    <n v="1"/>
    <n v="0"/>
    <s v="610110"/>
    <s v="COVID-19-program manager resurgence"/>
    <s v="100051209"/>
    <s v=""/>
    <s v=""/>
    <s v="3000000229166510"/>
    <s v="0"/>
    <x v="7"/>
    <x v="474"/>
  </r>
  <r>
    <x v="6"/>
    <s v="C25_522001"/>
    <s v="S020000"/>
    <x v="6"/>
    <s v="4500669133"/>
    <s v=""/>
    <s v="2052232038"/>
    <s v="10"/>
    <d v="2020-08-03T00:00:00"/>
    <s v="51"/>
    <s v="Commandes d'achat"/>
    <x v="1"/>
    <s v="Modification"/>
    <n v="5080.46"/>
    <n v="0"/>
    <s v="616410"/>
    <s v="COVID-19-Beschermjas MORGAT"/>
    <s v="100020816"/>
    <s v=""/>
    <s v=""/>
    <s v="3000000229291808"/>
    <s v="0"/>
    <x v="2"/>
    <x v="113"/>
  </r>
  <r>
    <x v="6"/>
    <s v="C25_522001"/>
    <s v="S020000"/>
    <x v="6"/>
    <s v="4500669133"/>
    <s v=""/>
    <s v="2052232038"/>
    <s v="20"/>
    <d v="2020-08-03T00:00:00"/>
    <s v="51"/>
    <s v="Commandes d'achat"/>
    <x v="1"/>
    <s v="Modification"/>
    <n v="11698.8"/>
    <n v="0"/>
    <s v="616410"/>
    <s v="COVID-19-Beschermbroek KILLYBEG"/>
    <s v="100020816"/>
    <s v=""/>
    <s v=""/>
    <s v="3000000229291808"/>
    <s v="0"/>
    <x v="2"/>
    <x v="114"/>
  </r>
  <r>
    <x v="6"/>
    <s v="C25_522001"/>
    <s v="S020000"/>
    <x v="6"/>
    <s v="4500671487"/>
    <s v=""/>
    <s v="2052232075"/>
    <s v="10"/>
    <d v="2020-08-03T00:00:00"/>
    <s v="51"/>
    <s v="Commandes d'achat"/>
    <x v="2"/>
    <s v="Réduction"/>
    <n v="1790597.87"/>
    <n v="0"/>
    <s v="616410"/>
    <s v="COVID-19-beschermende kleding"/>
    <s v="100050640"/>
    <s v=""/>
    <s v=""/>
    <s v="3000000229237930"/>
    <s v="0"/>
    <x v="2"/>
    <x v="183"/>
  </r>
  <r>
    <x v="6"/>
    <s v="C25_522001"/>
    <s v="S020000"/>
    <x v="6"/>
    <s v="4500672756"/>
    <s v=""/>
    <s v="2052232139"/>
    <s v="10"/>
    <d v="2020-08-03T00:00:00"/>
    <s v="51"/>
    <s v="Commandes d'achat"/>
    <x v="2"/>
    <s v="Réduction"/>
    <n v="-47119.66"/>
    <n v="0"/>
    <s v="616410"/>
    <s v="COVID-19-Midazolam"/>
    <s v="100050725"/>
    <s v=""/>
    <s v=""/>
    <s v="3000000229238001"/>
    <s v="0"/>
    <x v="5"/>
    <x v="260"/>
  </r>
  <r>
    <x v="6"/>
    <s v="C25_522001"/>
    <s v="S020000"/>
    <x v="6"/>
    <s v="4500673302"/>
    <s v=""/>
    <s v="2052232150"/>
    <s v="10"/>
    <d v="2020-08-03T00:00:00"/>
    <s v="51"/>
    <s v="Commandes d'achat"/>
    <x v="2"/>
    <s v="Réduction"/>
    <n v="-10131.33"/>
    <n v="0"/>
    <s v="610110"/>
    <s v="COVID-19-Testen van maskers"/>
    <s v="100000522"/>
    <s v=""/>
    <s v=""/>
    <s v="3000000229237816"/>
    <s v="0"/>
    <x v="2"/>
    <x v="273"/>
  </r>
  <r>
    <x v="6"/>
    <s v="C25_522001"/>
    <s v="S020000"/>
    <x v="6"/>
    <s v="4500680749"/>
    <s v=""/>
    <s v="2052232228"/>
    <s v="10"/>
    <d v="2020-08-03T00:00:00"/>
    <s v="51"/>
    <s v="Commandes d'achat"/>
    <x v="2"/>
    <s v="Réduction"/>
    <n v="-892686.89"/>
    <n v="0"/>
    <s v="616410"/>
    <s v="COVID-19-set up cost"/>
    <s v="100050947"/>
    <s v=""/>
    <s v=""/>
    <s v="3000000229279061"/>
    <s v="0"/>
    <x v="3"/>
    <x v="436"/>
  </r>
  <r>
    <x v="6"/>
    <s v="C25_522001"/>
    <s v="S020000"/>
    <x v="6"/>
    <s v="4500680749"/>
    <s v=""/>
    <s v="2052232228"/>
    <s v="20"/>
    <d v="2020-08-03T00:00:00"/>
    <s v="51"/>
    <s v="Commandes d'achat"/>
    <x v="2"/>
    <s v="Réduction"/>
    <n v="-182"/>
    <n v="0"/>
    <s v="610410"/>
    <s v="COVID-19-saliva exp. design"/>
    <s v="100050947"/>
    <s v=""/>
    <s v=""/>
    <s v="3000000229279061"/>
    <s v="0"/>
    <x v="3"/>
    <x v="463"/>
  </r>
  <r>
    <x v="13"/>
    <s v="C25_210301"/>
    <s v="S010000"/>
    <x v="18"/>
    <s v="4500682165"/>
    <s v=""/>
    <s v="20HSL0602A"/>
    <s v="10"/>
    <d v="2020-08-03T00:00:00"/>
    <s v="51"/>
    <s v="Commandes d'achat"/>
    <x v="2"/>
    <s v="Réduction"/>
    <n v="-5809.51"/>
    <n v="0"/>
    <s v="610310"/>
    <s v="Honoraires d'avocats (de 2020)_Covid-19"/>
    <s v="GE100"/>
    <s v=""/>
    <s v=""/>
    <s v="3000000229279249"/>
    <s v="0"/>
    <x v="2"/>
    <x v="447"/>
  </r>
  <r>
    <x v="13"/>
    <s v="C25_210301"/>
    <s v="S010000"/>
    <x v="18"/>
    <s v="4500682165"/>
    <s v=""/>
    <s v="20HSL0602A"/>
    <s v="10"/>
    <d v="2020-08-03T00:00:00"/>
    <s v="51"/>
    <s v="Commandes d'achat"/>
    <x v="2"/>
    <s v="Réduction"/>
    <n v="-58206.46"/>
    <n v="0"/>
    <s v="610310"/>
    <s v="Honoraires d'avocats (de 2020)_Covid-19"/>
    <s v="GE100"/>
    <s v=""/>
    <s v=""/>
    <s v="3000000229278940"/>
    <s v="0"/>
    <x v="2"/>
    <x v="447"/>
  </r>
  <r>
    <x v="8"/>
    <s v="C25_522001"/>
    <s v="S130000"/>
    <x v="9"/>
    <s v="4500685082"/>
    <s v=""/>
    <s v="2052211039"/>
    <s v="10"/>
    <d v="2020-08-03T00:00:00"/>
    <s v="51"/>
    <s v="Commandes d'achat"/>
    <x v="0"/>
    <s v="Original"/>
    <n v="3286"/>
    <n v="0"/>
    <s v="613210"/>
    <s v="COVID-19 Herbruikbare mondmaskers logo"/>
    <s v="100002146"/>
    <s v=""/>
    <s v=""/>
    <s v="3000000229280240"/>
    <s v="0"/>
    <x v="3"/>
    <x v="475"/>
  </r>
  <r>
    <x v="4"/>
    <s v="C25_02106G"/>
    <s v="S010000"/>
    <x v="4"/>
    <s v="4500685177"/>
    <s v=""/>
    <s v="2000000039"/>
    <s v="10"/>
    <d v="2020-08-03T00:00:00"/>
    <s v="51"/>
    <s v="Commandes d'achat"/>
    <x v="0"/>
    <s v="Original"/>
    <n v="562.03"/>
    <n v="0"/>
    <s v="610210"/>
    <s v="Schriftelijke vertaalopdracht 06/2020"/>
    <s v="600000646"/>
    <s v=""/>
    <s v=""/>
    <s v="3000000229291567"/>
    <s v="0"/>
    <x v="3"/>
    <x v="476"/>
  </r>
  <r>
    <x v="6"/>
    <s v="C25_522001"/>
    <s v="S020000"/>
    <x v="6"/>
    <s v="4500685182"/>
    <s v=""/>
    <s v="2052232251"/>
    <s v="10"/>
    <d v="2020-08-03T00:00:00"/>
    <s v="51"/>
    <s v="Commandes d'achat"/>
    <x v="0"/>
    <s v="Original"/>
    <n v="4070.4"/>
    <n v="0"/>
    <s v="616410"/>
    <s v="COVID-19-beugels masker -100543401"/>
    <s v="100014700"/>
    <s v=""/>
    <s v=""/>
    <s v="3000000229292008"/>
    <s v="0"/>
    <x v="2"/>
    <x v="477"/>
  </r>
  <r>
    <x v="6"/>
    <s v="C25_522001"/>
    <s v="S020000"/>
    <x v="6"/>
    <s v="4500685182"/>
    <s v=""/>
    <s v="2052232251"/>
    <s v="20"/>
    <d v="2020-08-03T00:00:00"/>
    <s v="51"/>
    <s v="Commandes d'achat"/>
    <x v="0"/>
    <s v="Original"/>
    <n v="11024"/>
    <n v="0"/>
    <s v="616410"/>
    <s v="COVID-19-beugels masker -100287801"/>
    <s v="100014700"/>
    <s v=""/>
    <s v=""/>
    <s v="3000000229292008"/>
    <s v="0"/>
    <x v="2"/>
    <x v="478"/>
  </r>
  <r>
    <x v="4"/>
    <s v="C25_02106G"/>
    <s v="S010000"/>
    <x v="4"/>
    <s v="4500685290"/>
    <s v=""/>
    <s v="2000000040"/>
    <s v="10"/>
    <d v="2020-08-04T00:00:00"/>
    <s v="51"/>
    <s v="Commandes d'achat"/>
    <x v="0"/>
    <s v="Original"/>
    <n v="5960"/>
    <n v="0"/>
    <s v="610210"/>
    <s v="Tolken crisiscel Covid_19 juni/2020"/>
    <s v="200008012"/>
    <s v=""/>
    <s v=""/>
    <s v="3000000229359532"/>
    <s v="0"/>
    <x v="1"/>
    <x v="479"/>
  </r>
  <r>
    <x v="1"/>
    <s v="C25_512001"/>
    <s v="S130000"/>
    <x v="1"/>
    <s v="4500655608"/>
    <s v=""/>
    <s v="20AK030202"/>
    <s v="10"/>
    <d v="2020-08-05T00:00:00"/>
    <s v="51"/>
    <s v="Commandes d'achat"/>
    <x v="1"/>
    <s v="Modification"/>
    <n v="-72524.34"/>
    <n v="0"/>
    <s v="611910"/>
    <s v="CONTACTCENTER BIJ NOODSITUATIES"/>
    <s v="100027654"/>
    <s v=""/>
    <s v=""/>
    <s v="3000000229447729"/>
    <s v="0"/>
    <x v="1"/>
    <x v="1"/>
  </r>
  <r>
    <x v="1"/>
    <s v="C25_512001"/>
    <s v="S130000"/>
    <x v="1"/>
    <s v="4500655608"/>
    <s v=""/>
    <s v="20AK030202"/>
    <s v="20"/>
    <d v="2020-08-05T00:00:00"/>
    <s v="51"/>
    <s v="Commandes d'achat"/>
    <x v="0"/>
    <s v="Original"/>
    <n v="2129859.34"/>
    <n v="0"/>
    <s v="611910"/>
    <s v="CONTACTCENTER BIJ NOODSITUATIES"/>
    <s v="100027654"/>
    <s v=""/>
    <s v=""/>
    <s v="3000000229447729"/>
    <s v="0"/>
    <x v="1"/>
    <x v="480"/>
  </r>
  <r>
    <x v="6"/>
    <s v="C25_522001"/>
    <s v="S020000"/>
    <x v="7"/>
    <s v="4500664195"/>
    <s v=""/>
    <s v="2021CSG004"/>
    <s v="10"/>
    <d v="2020-08-05T00:00:00"/>
    <s v="51"/>
    <s v="Commandes d'achat"/>
    <x v="2"/>
    <s v="Réduction"/>
    <n v="5121.07"/>
    <n v="0"/>
    <s v="610110"/>
    <s v="Consultant - Jeroen_Gevaert_COVID_19"/>
    <s v="100000770"/>
    <s v=""/>
    <s v=""/>
    <s v="3000000229393891"/>
    <s v="0"/>
    <x v="2"/>
    <x v="16"/>
  </r>
  <r>
    <x v="6"/>
    <s v="C25_522001"/>
    <s v="S020000"/>
    <x v="7"/>
    <s v="4500664195"/>
    <s v=""/>
    <s v="2021CSG004"/>
    <s v="10"/>
    <d v="2020-08-05T00:00:00"/>
    <s v="51"/>
    <s v="Commandes d'achat"/>
    <x v="2"/>
    <s v="Réduction"/>
    <n v="-9284.11"/>
    <n v="0"/>
    <s v="610110"/>
    <s v="Consultant - Jeroen_Gevaert_COVID_19"/>
    <s v="100000770"/>
    <s v=""/>
    <s v=""/>
    <s v="3000000229392804"/>
    <s v="0"/>
    <x v="2"/>
    <x v="16"/>
  </r>
  <r>
    <x v="6"/>
    <s v="C25_522001"/>
    <s v="S020000"/>
    <x v="7"/>
    <s v="4500664195"/>
    <s v=""/>
    <s v="2021CSG004"/>
    <s v="10"/>
    <d v="2020-08-05T00:00:00"/>
    <s v="51"/>
    <s v="Commandes d'achat"/>
    <x v="2"/>
    <s v="Réduction"/>
    <n v="-5143.99"/>
    <n v="0"/>
    <s v="610110"/>
    <s v="Consultant - Jeroen_Gevaert_COVID_19"/>
    <s v="100000770"/>
    <s v=""/>
    <s v=""/>
    <s v="3000000229392824"/>
    <s v="0"/>
    <x v="2"/>
    <x v="16"/>
  </r>
  <r>
    <x v="6"/>
    <s v="C25_522001"/>
    <s v="S020000"/>
    <x v="6"/>
    <s v="4500673298"/>
    <s v=""/>
    <s v="2052232149"/>
    <s v="10"/>
    <d v="2020-08-05T00:00:00"/>
    <s v="51"/>
    <s v="Commandes d'achat"/>
    <x v="2"/>
    <s v="Réduction"/>
    <n v="-3805.45"/>
    <n v="0"/>
    <s v="610110"/>
    <s v="COVID-19-Alternative Test Protocol (ATP)"/>
    <s v="100005620"/>
    <s v=""/>
    <s v=""/>
    <s v="3000000229445825"/>
    <s v="0"/>
    <x v="2"/>
    <x v="272"/>
  </r>
  <r>
    <x v="6"/>
    <s v="C25_522001"/>
    <s v="S020000"/>
    <x v="6"/>
    <s v="4500673614"/>
    <s v=""/>
    <s v="2052232162"/>
    <s v="10"/>
    <d v="2020-08-05T00:00:00"/>
    <s v="51"/>
    <s v="Commandes d'achat"/>
    <x v="2"/>
    <s v="Réduction"/>
    <n v="-127607.03999999999"/>
    <n v="0"/>
    <s v="616410"/>
    <s v="COVID-19-Maskers FFP2"/>
    <s v="100000713"/>
    <s v=""/>
    <s v=""/>
    <s v="3000000229435157"/>
    <s v="0"/>
    <x v="2"/>
    <x v="290"/>
  </r>
  <r>
    <x v="6"/>
    <s v="C25_522001"/>
    <s v="S020000"/>
    <x v="6"/>
    <s v="4500675672"/>
    <s v=""/>
    <s v="2052232200"/>
    <s v="10"/>
    <d v="2020-08-05T00:00:00"/>
    <s v="51"/>
    <s v="Commandes d'achat"/>
    <x v="2"/>
    <s v="Réduction"/>
    <n v="-19965"/>
    <n v="0"/>
    <s v="616410"/>
    <s v="COVID-19-Naso-Gastrische sondes"/>
    <s v="100025637"/>
    <s v=""/>
    <s v=""/>
    <s v="3000000229432674"/>
    <s v="0"/>
    <x v="6"/>
    <x v="344"/>
  </r>
  <r>
    <x v="6"/>
    <s v="C25_522001"/>
    <s v="S020000"/>
    <x v="6"/>
    <s v="4500675672"/>
    <s v=""/>
    <s v="2052232200"/>
    <s v="10"/>
    <d v="2020-08-05T00:00:00"/>
    <s v="51"/>
    <s v="Commandes d'achat"/>
    <x v="2"/>
    <s v="Réduction"/>
    <n v="-19965"/>
    <n v="0"/>
    <s v="616410"/>
    <s v="COVID-19-Naso-Gastrische sondes"/>
    <s v="100025637"/>
    <s v=""/>
    <s v=""/>
    <s v="3000000229432617"/>
    <s v="0"/>
    <x v="6"/>
    <x v="344"/>
  </r>
  <r>
    <x v="6"/>
    <s v="C25_522001"/>
    <s v="S020000"/>
    <x v="6"/>
    <s v="4500675672"/>
    <s v=""/>
    <s v="2052232200"/>
    <s v="10"/>
    <d v="2020-08-05T00:00:00"/>
    <s v="51"/>
    <s v="Commandes d'achat"/>
    <x v="2"/>
    <s v="Réduction"/>
    <n v="-22959.75"/>
    <n v="0"/>
    <s v="616410"/>
    <s v="COVID-19-Naso-Gastrische sondes"/>
    <s v="100025637"/>
    <s v=""/>
    <s v=""/>
    <s v="3000000229432704"/>
    <s v="0"/>
    <x v="6"/>
    <x v="344"/>
  </r>
  <r>
    <x v="6"/>
    <s v="C25_522001"/>
    <s v="S020000"/>
    <x v="7"/>
    <s v="4500679430"/>
    <s v=""/>
    <s v="2021CSG008"/>
    <s v="10"/>
    <d v="2020-08-05T00:00:00"/>
    <s v="51"/>
    <s v="Commandes d'achat"/>
    <x v="2"/>
    <s v="Réduction"/>
    <n v="-1126.48"/>
    <n v="0"/>
    <s v="611610"/>
    <s v="Facture OL/2020/1293 du 30/4/20"/>
    <s v="100050137"/>
    <s v=""/>
    <s v=""/>
    <s v="3000000229393924"/>
    <s v="0"/>
    <x v="1"/>
    <x v="408"/>
  </r>
  <r>
    <x v="6"/>
    <s v="C25_522001"/>
    <s v="S020000"/>
    <x v="7"/>
    <s v="4500679430"/>
    <s v=""/>
    <s v="2021CSG008"/>
    <s v="20"/>
    <d v="2020-08-05T00:00:00"/>
    <s v="51"/>
    <s v="Commandes d'achat"/>
    <x v="2"/>
    <s v="Réduction"/>
    <n v="-1561.35"/>
    <n v="0"/>
    <s v="611610"/>
    <s v="Facture OL/2020/1388 du 13/5/20"/>
    <s v="100050137"/>
    <s v=""/>
    <s v=""/>
    <s v="3000000229393945"/>
    <s v="0"/>
    <x v="1"/>
    <x v="409"/>
  </r>
  <r>
    <x v="6"/>
    <s v="C25_522001"/>
    <s v="S020000"/>
    <x v="7"/>
    <s v="4500679430"/>
    <s v=""/>
    <s v="2021CSG008"/>
    <s v="30"/>
    <d v="2020-08-05T00:00:00"/>
    <s v="51"/>
    <s v="Commandes d'achat"/>
    <x v="2"/>
    <s v="Réduction"/>
    <n v="-2435.44"/>
    <n v="0"/>
    <s v="611610"/>
    <s v="Facture OL/2020/1206 du 22/4/20"/>
    <s v="100050137"/>
    <s v=""/>
    <s v=""/>
    <s v="3000000229393921"/>
    <s v="0"/>
    <x v="1"/>
    <x v="410"/>
  </r>
  <r>
    <x v="6"/>
    <s v="C25_522001"/>
    <s v="S020000"/>
    <x v="7"/>
    <s v="4500679430"/>
    <s v=""/>
    <s v="2021CSG008"/>
    <s v="40"/>
    <d v="2020-08-05T00:00:00"/>
    <s v="51"/>
    <s v="Commandes d'achat"/>
    <x v="2"/>
    <s v="Réduction"/>
    <n v="-167.52"/>
    <n v="0"/>
    <s v="611610"/>
    <s v="Facture OL/2020/1193 du 21/4/20"/>
    <s v="100050137"/>
    <s v=""/>
    <s v=""/>
    <s v="3000000229394001"/>
    <s v="0"/>
    <x v="1"/>
    <x v="411"/>
  </r>
  <r>
    <x v="6"/>
    <s v="C25_522001"/>
    <s v="S020000"/>
    <x v="7"/>
    <s v="4500679430"/>
    <s v=""/>
    <s v="2021CSG008"/>
    <s v="50"/>
    <d v="2020-08-05T00:00:00"/>
    <s v="51"/>
    <s v="Commandes d'achat"/>
    <x v="2"/>
    <s v="Réduction"/>
    <n v="-2177.7600000000002"/>
    <n v="0"/>
    <s v="611610"/>
    <s v="Facture OL/2020/1205 du 22/4/20"/>
    <s v="100050137"/>
    <s v=""/>
    <s v=""/>
    <s v="3000000229394064"/>
    <s v="0"/>
    <x v="1"/>
    <x v="412"/>
  </r>
  <r>
    <x v="6"/>
    <s v="C25_522001"/>
    <s v="S020000"/>
    <x v="6"/>
    <s v="4500680763"/>
    <s v=""/>
    <s v="2052232230"/>
    <s v="10"/>
    <d v="2020-08-05T00:00:00"/>
    <s v="51"/>
    <s v="Commandes d'achat"/>
    <x v="2"/>
    <s v="Réduction"/>
    <n v="-3687"/>
    <n v="0"/>
    <s v="616410"/>
    <s v="COVID-19-COVID-19-testing platform"/>
    <s v="100050869"/>
    <s v=""/>
    <s v=""/>
    <s v="3000000229445057"/>
    <s v="0"/>
    <x v="3"/>
    <x v="438"/>
  </r>
  <r>
    <x v="6"/>
    <s v="C25_522001"/>
    <s v="S020000"/>
    <x v="6"/>
    <s v="4500680763"/>
    <s v=""/>
    <s v="2052232230"/>
    <s v="10"/>
    <d v="2020-08-05T00:00:00"/>
    <s v="51"/>
    <s v="Commandes d'achat"/>
    <x v="2"/>
    <s v="Réduction"/>
    <n v="-3943.42"/>
    <n v="0"/>
    <s v="616410"/>
    <s v="COVID-19-COVID-19-testing platform"/>
    <s v="100050869"/>
    <s v=""/>
    <s v=""/>
    <s v="3000000229445879"/>
    <s v="0"/>
    <x v="3"/>
    <x v="438"/>
  </r>
  <r>
    <x v="6"/>
    <s v="C25_522001"/>
    <s v="S020000"/>
    <x v="6"/>
    <s v="4500683293"/>
    <s v=""/>
    <s v="2052232240"/>
    <s v="10"/>
    <d v="2020-08-05T00:00:00"/>
    <s v="51"/>
    <s v="Commandes d'achat"/>
    <x v="2"/>
    <s v="Réduction"/>
    <n v="-51993.23"/>
    <n v="0"/>
    <s v="616410"/>
    <s v="COVID-19-rocuronium"/>
    <s v="100048259"/>
    <s v=""/>
    <s v=""/>
    <s v="3000000229429991"/>
    <s v="0"/>
    <x v="5"/>
    <x v="453"/>
  </r>
  <r>
    <x v="6"/>
    <s v="C25_522001"/>
    <s v="S020000"/>
    <x v="6"/>
    <s v="4500683293"/>
    <s v=""/>
    <s v="2052232240"/>
    <s v="10"/>
    <d v="2020-08-05T00:00:00"/>
    <s v="51"/>
    <s v="Commandes d'achat"/>
    <x v="2"/>
    <s v="Réduction"/>
    <n v="1931.28"/>
    <n v="0"/>
    <s v="616410"/>
    <s v="COVID-19-rocuronium"/>
    <s v="100048259"/>
    <s v=""/>
    <s v=""/>
    <s v="3000000229429899"/>
    <s v="0"/>
    <x v="5"/>
    <x v="453"/>
  </r>
  <r>
    <x v="6"/>
    <s v="C25_522001"/>
    <s v="S020000"/>
    <x v="6"/>
    <s v="4500683293"/>
    <s v=""/>
    <s v="2052232240"/>
    <s v="10"/>
    <d v="2020-08-05T00:00:00"/>
    <s v="51"/>
    <s v="Commandes d'achat"/>
    <x v="2"/>
    <s v="Réduction"/>
    <n v="-71084.27"/>
    <n v="0"/>
    <s v="616410"/>
    <s v="COVID-19-rocuronium"/>
    <s v="100048259"/>
    <s v=""/>
    <s v=""/>
    <s v="3000000229432072"/>
    <s v="0"/>
    <x v="5"/>
    <x v="453"/>
  </r>
  <r>
    <x v="6"/>
    <s v="C25_522001"/>
    <s v="S020000"/>
    <x v="6"/>
    <s v="4500683293"/>
    <s v=""/>
    <s v="2052232240"/>
    <s v="10"/>
    <d v="2020-08-05T00:00:00"/>
    <s v="51"/>
    <s v="Commandes d'achat"/>
    <x v="2"/>
    <s v="Réduction"/>
    <n v="214.59"/>
    <n v="0"/>
    <s v="616410"/>
    <s v="COVID-19-rocuronium"/>
    <s v="100048259"/>
    <s v=""/>
    <s v=""/>
    <s v="3000000229432114"/>
    <s v="0"/>
    <x v="5"/>
    <x v="453"/>
  </r>
  <r>
    <x v="1"/>
    <s v="C25_512001"/>
    <s v="S130000"/>
    <x v="1"/>
    <s v="4500655608"/>
    <s v=""/>
    <s v="20AK030202"/>
    <s v="20"/>
    <d v="2020-08-06T00:00:00"/>
    <s v="51"/>
    <s v="Commandes d'achat"/>
    <x v="2"/>
    <s v="Réduction"/>
    <n v="-72063.64"/>
    <n v="0"/>
    <s v="611910"/>
    <s v="CONTACTCENTER BIJ NOODSITUATIES"/>
    <s v="100027654"/>
    <s v=""/>
    <s v=""/>
    <s v="3000000229520917"/>
    <s v="0"/>
    <x v="1"/>
    <x v="480"/>
  </r>
  <r>
    <x v="1"/>
    <s v="C25_512001"/>
    <s v="S130000"/>
    <x v="1"/>
    <s v="4500655608"/>
    <s v=""/>
    <s v="20AK030202"/>
    <s v="20"/>
    <d v="2020-08-06T00:00:00"/>
    <s v="51"/>
    <s v="Commandes d'achat"/>
    <x v="2"/>
    <s v="Réduction"/>
    <n v="-699380"/>
    <n v="0"/>
    <s v="611910"/>
    <s v="CONTACTCENTER BIJ NOODSITUATIES"/>
    <s v="100027654"/>
    <s v=""/>
    <s v=""/>
    <s v="3000000229520941"/>
    <s v="0"/>
    <x v="1"/>
    <x v="480"/>
  </r>
  <r>
    <x v="1"/>
    <s v="C25_512001"/>
    <s v="S130000"/>
    <x v="1"/>
    <s v="4500655608"/>
    <s v=""/>
    <s v="20AK030202"/>
    <s v="20"/>
    <d v="2020-08-06T00:00:00"/>
    <s v="51"/>
    <s v="Commandes d'achat"/>
    <x v="2"/>
    <s v="Réduction"/>
    <n v="-538450"/>
    <n v="0"/>
    <s v="611910"/>
    <s v="CONTACTCENTER BIJ NOODSITUATIES"/>
    <s v="100027654"/>
    <s v=""/>
    <s v=""/>
    <s v="3000000229520934"/>
    <s v="0"/>
    <x v="1"/>
    <x v="480"/>
  </r>
  <r>
    <x v="1"/>
    <s v="C25_512001"/>
    <s v="S130000"/>
    <x v="1"/>
    <s v="4500655608"/>
    <s v=""/>
    <s v="20AK030202"/>
    <s v="20"/>
    <d v="2020-08-06T00:00:00"/>
    <s v="51"/>
    <s v="Commandes d'achat"/>
    <x v="2"/>
    <s v="Réduction"/>
    <n v="-78826.789999999994"/>
    <n v="0"/>
    <s v="611910"/>
    <s v="CONTACTCENTER BIJ NOODSITUATIES"/>
    <s v="100027654"/>
    <s v=""/>
    <s v=""/>
    <s v="3000000229520887"/>
    <s v="0"/>
    <x v="1"/>
    <x v="480"/>
  </r>
  <r>
    <x v="1"/>
    <s v="C25_512001"/>
    <s v="S130000"/>
    <x v="1"/>
    <s v="4500655608"/>
    <s v=""/>
    <s v="20AK030202"/>
    <s v="20"/>
    <d v="2020-08-06T00:00:00"/>
    <s v="51"/>
    <s v="Commandes d'achat"/>
    <x v="2"/>
    <s v="Réduction"/>
    <n v="-29096.77"/>
    <n v="0"/>
    <s v="611910"/>
    <s v="CONTACTCENTER BIJ NOODSITUATIES"/>
    <s v="100027654"/>
    <s v=""/>
    <s v=""/>
    <s v="3000000229520597"/>
    <s v="0"/>
    <x v="1"/>
    <x v="480"/>
  </r>
  <r>
    <x v="1"/>
    <s v="C25_512001"/>
    <s v="S130000"/>
    <x v="1"/>
    <s v="4500655608"/>
    <s v=""/>
    <s v="20AK030202"/>
    <s v="20"/>
    <d v="2020-08-06T00:00:00"/>
    <s v="51"/>
    <s v="Commandes d'achat"/>
    <x v="2"/>
    <s v="Réduction"/>
    <n v="-48729.8"/>
    <n v="0"/>
    <s v="611910"/>
    <s v="CONTACTCENTER BIJ NOODSITUATIES"/>
    <s v="100027654"/>
    <s v=""/>
    <s v=""/>
    <s v="3000000229521171"/>
    <s v="0"/>
    <x v="1"/>
    <x v="480"/>
  </r>
  <r>
    <x v="1"/>
    <s v="C25_512001"/>
    <s v="S130000"/>
    <x v="1"/>
    <s v="4500655608"/>
    <s v=""/>
    <s v="20AK030202"/>
    <s v="20"/>
    <d v="2020-08-06T00:00:00"/>
    <s v="51"/>
    <s v="Commandes d'achat"/>
    <x v="2"/>
    <s v="Réduction"/>
    <n v="-649770"/>
    <n v="0"/>
    <s v="611910"/>
    <s v="CONTACTCENTER BIJ NOODSITUATIES"/>
    <s v="100027654"/>
    <s v=""/>
    <s v=""/>
    <s v="3000000229520921"/>
    <s v="0"/>
    <x v="1"/>
    <x v="480"/>
  </r>
  <r>
    <x v="6"/>
    <s v="C25_522001"/>
    <s v="S020000"/>
    <x v="6"/>
    <s v="4500671516"/>
    <s v=""/>
    <s v="2052232076"/>
    <s v="10"/>
    <d v="2020-08-06T00:00:00"/>
    <s v="51"/>
    <s v="Commandes d'achat"/>
    <x v="2"/>
    <s v="Réduction"/>
    <n v="-4066200"/>
    <n v="0"/>
    <s v="616410"/>
    <s v="COVID-19-Chirurgische maskers"/>
    <s v="100050640"/>
    <s v=""/>
    <s v=""/>
    <s v="3000000229532547"/>
    <s v="0"/>
    <x v="2"/>
    <x v="184"/>
  </r>
  <r>
    <x v="6"/>
    <s v="C25_522001"/>
    <s v="S020000"/>
    <x v="6"/>
    <s v="4500671516"/>
    <s v=""/>
    <s v="2052232076"/>
    <s v="10"/>
    <d v="2020-08-06T00:00:00"/>
    <s v="51"/>
    <s v="Commandes d'achat"/>
    <x v="2"/>
    <s v="Réduction"/>
    <n v="-5400000"/>
    <n v="0"/>
    <s v="616410"/>
    <s v="COVID-19-Chirurgische maskers"/>
    <s v="100050640"/>
    <s v=""/>
    <s v=""/>
    <s v="3000000229533020"/>
    <s v="0"/>
    <x v="2"/>
    <x v="184"/>
  </r>
  <r>
    <x v="6"/>
    <s v="C25_522001"/>
    <s v="S020000"/>
    <x v="6"/>
    <s v="4500674130"/>
    <s v=""/>
    <s v="2052232162"/>
    <s v="10"/>
    <d v="2020-08-06T00:00:00"/>
    <s v="51"/>
    <s v="Commandes d'achat"/>
    <x v="2"/>
    <s v="Réduction"/>
    <n v="-103149.02"/>
    <n v="0"/>
    <s v="616410"/>
    <s v="COVID-19-Maskers FFP2"/>
    <s v="100000713"/>
    <s v=""/>
    <s v=""/>
    <s v="3000000229468036"/>
    <s v="0"/>
    <x v="2"/>
    <x v="305"/>
  </r>
  <r>
    <x v="6"/>
    <s v="C25_522001"/>
    <s v="S020000"/>
    <x v="7"/>
    <s v="4500679430"/>
    <s v=""/>
    <s v="2021CSG008"/>
    <s v="10"/>
    <d v="2020-08-06T00:00:00"/>
    <s v="51"/>
    <s v="Commandes d'achat"/>
    <x v="2"/>
    <s v="Réduction"/>
    <n v="1126.48"/>
    <n v="0"/>
    <s v="611610"/>
    <s v="Facture OL/2020/1293 du 30/4/20"/>
    <s v="100050137"/>
    <s v=""/>
    <s v=""/>
    <s v="3000000229467752"/>
    <s v="0"/>
    <x v="1"/>
    <x v="408"/>
  </r>
  <r>
    <x v="6"/>
    <s v="C25_522001"/>
    <s v="S020000"/>
    <x v="7"/>
    <s v="4500679430"/>
    <s v=""/>
    <s v="2021CSG008"/>
    <s v="20"/>
    <d v="2020-08-06T00:00:00"/>
    <s v="51"/>
    <s v="Commandes d'achat"/>
    <x v="2"/>
    <s v="Réduction"/>
    <n v="1561.35"/>
    <n v="0"/>
    <s v="611610"/>
    <s v="Facture OL/2020/1388 du 13/5/20"/>
    <s v="100050137"/>
    <s v=""/>
    <s v=""/>
    <s v="3000000229467752"/>
    <s v="0"/>
    <x v="1"/>
    <x v="409"/>
  </r>
  <r>
    <x v="6"/>
    <s v="C25_522001"/>
    <s v="S020000"/>
    <x v="7"/>
    <s v="4500679430"/>
    <s v=""/>
    <s v="2021CSG008"/>
    <s v="30"/>
    <d v="2020-08-06T00:00:00"/>
    <s v="51"/>
    <s v="Commandes d'achat"/>
    <x v="2"/>
    <s v="Réduction"/>
    <n v="2435.44"/>
    <n v="0"/>
    <s v="611610"/>
    <s v="Facture OL/2020/1206 du 22/4/20"/>
    <s v="100050137"/>
    <s v=""/>
    <s v=""/>
    <s v="3000000229467752"/>
    <s v="0"/>
    <x v="1"/>
    <x v="410"/>
  </r>
  <r>
    <x v="6"/>
    <s v="C25_522001"/>
    <s v="S020000"/>
    <x v="7"/>
    <s v="4500679430"/>
    <s v=""/>
    <s v="2021CSG008"/>
    <s v="40"/>
    <d v="2020-08-06T00:00:00"/>
    <s v="51"/>
    <s v="Commandes d'achat"/>
    <x v="2"/>
    <s v="Réduction"/>
    <n v="167.52"/>
    <n v="0"/>
    <s v="611610"/>
    <s v="Facture OL/2020/1193 du 21/4/20"/>
    <s v="100050137"/>
    <s v=""/>
    <s v=""/>
    <s v="3000000229467752"/>
    <s v="0"/>
    <x v="1"/>
    <x v="411"/>
  </r>
  <r>
    <x v="6"/>
    <s v="C25_522001"/>
    <s v="S020000"/>
    <x v="7"/>
    <s v="4500679430"/>
    <s v=""/>
    <s v="2021CSG008"/>
    <s v="50"/>
    <d v="2020-08-06T00:00:00"/>
    <s v="51"/>
    <s v="Commandes d'achat"/>
    <x v="2"/>
    <s v="Réduction"/>
    <n v="2177.7600000000002"/>
    <n v="0"/>
    <s v="611610"/>
    <s v="Facture OL/2020/1205 du 22/4/20"/>
    <s v="100050137"/>
    <s v=""/>
    <s v=""/>
    <s v="3000000229467752"/>
    <s v="0"/>
    <x v="1"/>
    <x v="412"/>
  </r>
  <r>
    <x v="6"/>
    <s v="C25_522001"/>
    <s v="S020000"/>
    <x v="7"/>
    <s v="4500679445"/>
    <s v=""/>
    <s v="2021CSG008"/>
    <s v="10"/>
    <d v="2020-08-06T00:00:00"/>
    <s v="51"/>
    <s v="Commandes d'achat"/>
    <x v="2"/>
    <s v="Réduction"/>
    <n v="450"/>
    <n v="0"/>
    <s v="611610"/>
    <s v="Facture 2020-014 catering 20 et 21/4"/>
    <s v="100050837"/>
    <s v=""/>
    <s v=""/>
    <s v="3000000229467973"/>
    <s v="0"/>
    <x v="1"/>
    <x v="413"/>
  </r>
  <r>
    <x v="9"/>
    <s v="C25_510000"/>
    <s v="S010000"/>
    <x v="12"/>
    <s v="4500679907"/>
    <s v=""/>
    <s v="2051021045"/>
    <s v="10"/>
    <d v="2020-08-06T00:00:00"/>
    <s v="51"/>
    <s v="Commandes d'achat"/>
    <x v="2"/>
    <s v="Réduction"/>
    <n v="-5086.4799999999996"/>
    <n v="0"/>
    <s v="610210"/>
    <s v="COVID-19:Traduction All. - Doms"/>
    <s v="600000646"/>
    <s v=""/>
    <s v=""/>
    <s v="3000000229468409"/>
    <s v="0"/>
    <x v="2"/>
    <x v="422"/>
  </r>
  <r>
    <x v="6"/>
    <s v="C25_522001"/>
    <s v="S020000"/>
    <x v="6"/>
    <s v="4500680679"/>
    <s v=""/>
    <s v="2052232224"/>
    <s v="10"/>
    <d v="2020-08-06T00:00:00"/>
    <s v="51"/>
    <s v="Commandes d'achat"/>
    <x v="2"/>
    <s v="Réduction"/>
    <n v="-93303.21"/>
    <n v="0"/>
    <s v="616410"/>
    <s v="COVID-19-Opslag beschermingsmateriaal"/>
    <s v="100019353"/>
    <s v=""/>
    <s v=""/>
    <s v="3000000229531721"/>
    <s v="0"/>
    <x v="2"/>
    <x v="428"/>
  </r>
  <r>
    <x v="6"/>
    <s v="C25_522001"/>
    <s v="S020000"/>
    <x v="6"/>
    <s v="4500680746"/>
    <s v=""/>
    <s v="2052232217"/>
    <s v="10"/>
    <d v="2020-08-06T00:00:00"/>
    <s v="51"/>
    <s v="Commandes d'achat"/>
    <x v="2"/>
    <s v="Réduction"/>
    <n v="-837451.04"/>
    <n v="0"/>
    <s v="616410"/>
    <s v="COVID-19-vergoeding testen labo"/>
    <s v="GE100"/>
    <s v=""/>
    <s v=""/>
    <s v="3000000229468188"/>
    <s v="0"/>
    <x v="3"/>
    <x v="435"/>
  </r>
  <r>
    <x v="6"/>
    <s v="C25_522001"/>
    <s v="S020000"/>
    <x v="6"/>
    <s v="4500680765"/>
    <s v=""/>
    <s v="2052232232"/>
    <s v="10"/>
    <d v="2020-08-06T00:00:00"/>
    <s v="51"/>
    <s v="Commandes d'achat"/>
    <x v="2"/>
    <s v="Réduction"/>
    <n v="-12100"/>
    <n v="0"/>
    <s v="616410"/>
    <s v="COVID-19-testing platform"/>
    <s v="100049647"/>
    <s v=""/>
    <s v=""/>
    <s v="3000000229531718"/>
    <s v="0"/>
    <x v="3"/>
    <x v="440"/>
  </r>
  <r>
    <x v="6"/>
    <s v="C25_522001"/>
    <s v="S020000"/>
    <x v="7"/>
    <s v="4500684767"/>
    <s v=""/>
    <s v="2021CSG008"/>
    <s v="10"/>
    <d v="2020-08-06T00:00:00"/>
    <s v="51"/>
    <s v="Commandes d'achat"/>
    <x v="2"/>
    <s v="Réduction"/>
    <n v="-860.94"/>
    <n v="0"/>
    <s v="611610"/>
    <s v="Facture OL/2020/1570 du 25/6/20"/>
    <s v="100050137"/>
    <s v=""/>
    <s v=""/>
    <s v="3000000229532444"/>
    <s v="0"/>
    <x v="1"/>
    <x v="470"/>
  </r>
  <r>
    <x v="6"/>
    <s v="C25_522001"/>
    <s v="S020000"/>
    <x v="7"/>
    <s v="4500684767"/>
    <s v=""/>
    <s v="2021CSG008"/>
    <s v="20"/>
    <d v="2020-08-06T00:00:00"/>
    <s v="51"/>
    <s v="Commandes d'achat"/>
    <x v="2"/>
    <s v="Réduction"/>
    <n v="-1159.2"/>
    <n v="0"/>
    <s v="611610"/>
    <s v="Facture OL/2020/1552 du 17/6/20"/>
    <s v="100050137"/>
    <s v=""/>
    <s v=""/>
    <s v="3000000229532167"/>
    <s v="0"/>
    <x v="1"/>
    <x v="471"/>
  </r>
  <r>
    <x v="6"/>
    <s v="C25_522001"/>
    <s v="S020000"/>
    <x v="7"/>
    <s v="4500684767"/>
    <s v=""/>
    <s v="2021CSG008"/>
    <s v="30"/>
    <d v="2020-08-06T00:00:00"/>
    <s v="51"/>
    <s v="Commandes d'achat"/>
    <x v="2"/>
    <s v="Réduction"/>
    <n v="-2922.58"/>
    <n v="0"/>
    <s v="611610"/>
    <s v="Facture OL/2020/1553 du 17/6/20"/>
    <s v="100050137"/>
    <s v=""/>
    <s v=""/>
    <s v="3000000229532372"/>
    <s v="0"/>
    <x v="1"/>
    <x v="472"/>
  </r>
  <r>
    <x v="4"/>
    <s v="C25_02106G"/>
    <s v="S010000"/>
    <x v="4"/>
    <s v="4500685290"/>
    <s v=""/>
    <s v="2000000040"/>
    <s v="10"/>
    <d v="2020-08-06T00:00:00"/>
    <s v="51"/>
    <s v="Commandes d'achat"/>
    <x v="1"/>
    <s v="Modification"/>
    <n v="1251.5999999999999"/>
    <n v="0"/>
    <s v="610210"/>
    <s v="Tolken crisiscel Covid_19 juni/2020"/>
    <s v="200008012"/>
    <s v=""/>
    <s v=""/>
    <s v="3000000229531851"/>
    <s v="0"/>
    <x v="1"/>
    <x v="479"/>
  </r>
  <r>
    <x v="8"/>
    <s v="C25_522001"/>
    <s v="S130000"/>
    <x v="10"/>
    <s v="4500667854"/>
    <s v=""/>
    <s v="2052211022"/>
    <s v="10"/>
    <d v="2020-08-07T00:00:00"/>
    <s v="51"/>
    <s v="Commandes d'achat"/>
    <x v="2"/>
    <s v="Réduction"/>
    <n v="-12003.4"/>
    <n v="0"/>
    <s v="610910"/>
    <s v="COVID-19 12 extra Ziekenwagens"/>
    <s v="GE100"/>
    <s v=""/>
    <s v=""/>
    <s v="3000000229581731"/>
    <s v="0"/>
    <x v="7"/>
    <x v="53"/>
  </r>
  <r>
    <x v="11"/>
    <s v="C25_522001"/>
    <s v="S130000"/>
    <x v="15"/>
    <s v="4500667854"/>
    <s v=""/>
    <s v="2052211022"/>
    <s v="20"/>
    <d v="2020-08-07T00:00:00"/>
    <s v="51"/>
    <s v="Commandes d'achat"/>
    <x v="2"/>
    <s v="Réduction"/>
    <n v="-6644.18"/>
    <n v="0"/>
    <s v="610910"/>
    <s v="COVID-19 12extra Ziekenwagens-verlenging"/>
    <s v="GE100"/>
    <s v=""/>
    <s v=""/>
    <s v="3000000229581731"/>
    <s v="0"/>
    <x v="1"/>
    <x v="176"/>
  </r>
  <r>
    <x v="6"/>
    <s v="C25_522001"/>
    <s v="S020000"/>
    <x v="6"/>
    <s v="4500672341"/>
    <s v=""/>
    <s v="2052232125"/>
    <s v="10"/>
    <d v="2020-08-07T00:00:00"/>
    <s v="51"/>
    <s v="Commandes d'achat"/>
    <x v="1"/>
    <s v="Modification"/>
    <n v="34450"/>
    <n v="0"/>
    <s v="610410"/>
    <s v="COVID-19-testen van mondmaskers"/>
    <s v="500022990"/>
    <s v=""/>
    <s v=""/>
    <s v="3000000229581186"/>
    <s v="0"/>
    <x v="2"/>
    <x v="248"/>
  </r>
  <r>
    <x v="6"/>
    <s v="C25_522001"/>
    <s v="S020000"/>
    <x v="6"/>
    <s v="4500680746"/>
    <s v=""/>
    <s v="2052232217"/>
    <s v="10"/>
    <d v="2020-08-07T00:00:00"/>
    <s v="51"/>
    <s v="Commandes d'achat"/>
    <x v="1"/>
    <s v="Modification"/>
    <n v="3649128.63"/>
    <n v="0"/>
    <s v="616410"/>
    <s v="COVID-19-vergoeding testen labo"/>
    <s v="GE100"/>
    <s v=""/>
    <s v=""/>
    <s v="3000000229583010"/>
    <s v="0"/>
    <x v="3"/>
    <x v="435"/>
  </r>
  <r>
    <x v="6"/>
    <s v="C25_522001"/>
    <s v="S020000"/>
    <x v="6"/>
    <s v="4500680763"/>
    <s v=""/>
    <s v="2052232230"/>
    <s v="10"/>
    <d v="2020-08-07T00:00:00"/>
    <s v="51"/>
    <s v="Commandes d'achat"/>
    <x v="1"/>
    <s v="Modification"/>
    <n v="183405.18"/>
    <n v="0"/>
    <s v="616410"/>
    <s v="COVID-19-COVID-19-testing platform"/>
    <s v="100050869"/>
    <s v=""/>
    <s v=""/>
    <s v="3000000229583191"/>
    <s v="0"/>
    <x v="3"/>
    <x v="438"/>
  </r>
  <r>
    <x v="6"/>
    <s v="C25_522001"/>
    <s v="S020000"/>
    <x v="6"/>
    <s v="4500685894"/>
    <s v=""/>
    <s v="2052232186"/>
    <s v="10"/>
    <d v="2020-08-07T00:00:00"/>
    <s v="51"/>
    <s v="Commandes d'achat"/>
    <x v="0"/>
    <s v="Original"/>
    <n v="2751.79"/>
    <n v="0"/>
    <s v="616410"/>
    <s v="COVID 19 - douanekosten"/>
    <s v="100051205"/>
    <s v=""/>
    <s v=""/>
    <s v="3000000229588048"/>
    <s v="0"/>
    <x v="0"/>
    <x v="481"/>
  </r>
  <r>
    <x v="6"/>
    <s v="C25_522001"/>
    <s v="S020000"/>
    <x v="7"/>
    <s v="4500664195"/>
    <s v=""/>
    <s v="2021CSG004"/>
    <s v="10"/>
    <d v="2020-08-10T00:00:00"/>
    <s v="51"/>
    <s v="Commandes d'achat"/>
    <x v="2"/>
    <s v="Réduction"/>
    <n v="-18946.07"/>
    <n v="0"/>
    <s v="610110"/>
    <s v="Consultant - Jeroen_Gevaert_COVID_19"/>
    <s v="100000770"/>
    <s v=""/>
    <s v=""/>
    <s v="3000000229658090"/>
    <s v="0"/>
    <x v="2"/>
    <x v="16"/>
  </r>
  <r>
    <x v="6"/>
    <s v="C25_522001"/>
    <s v="S020000"/>
    <x v="6"/>
    <s v="4500669133"/>
    <s v=""/>
    <s v="2052232038"/>
    <s v="10"/>
    <d v="2020-08-10T00:00:00"/>
    <s v="51"/>
    <s v="Commandes d'achat"/>
    <x v="2"/>
    <s v="Réduction"/>
    <n v="-56780.46"/>
    <n v="0"/>
    <s v="616410"/>
    <s v="COVID-19-Beschermjas MORGAT"/>
    <s v="100020816"/>
    <s v=""/>
    <s v=""/>
    <s v="3000000229611346"/>
    <s v="0"/>
    <x v="2"/>
    <x v="113"/>
  </r>
  <r>
    <x v="6"/>
    <s v="C25_522001"/>
    <s v="S020000"/>
    <x v="6"/>
    <s v="4500669133"/>
    <s v=""/>
    <s v="2052232038"/>
    <s v="20"/>
    <d v="2020-08-10T00:00:00"/>
    <s v="51"/>
    <s v="Commandes d'achat"/>
    <x v="2"/>
    <s v="Réduction"/>
    <n v="-68098.8"/>
    <n v="0"/>
    <s v="616410"/>
    <s v="COVID-19-Beschermbroek KILLYBEG"/>
    <s v="100020816"/>
    <s v=""/>
    <s v=""/>
    <s v="3000000229611346"/>
    <s v="0"/>
    <x v="2"/>
    <x v="114"/>
  </r>
  <r>
    <x v="6"/>
    <s v="C25_522001"/>
    <s v="S020000"/>
    <x v="7"/>
    <s v="4500670381"/>
    <s v=""/>
    <s v="2021CSG008"/>
    <s v="10"/>
    <d v="2020-08-10T00:00:00"/>
    <s v="51"/>
    <s v="Commandes d'achat"/>
    <x v="5"/>
    <s v="Ajustement par pièce suivante"/>
    <n v="-2202.92"/>
    <n v="0"/>
    <s v="611610"/>
    <s v="Facture OL/2020/1096 - Catering COVID_19"/>
    <s v="100050137"/>
    <s v=""/>
    <s v=""/>
    <s v="3000000229647686"/>
    <s v="0"/>
    <x v="1"/>
    <x v="144"/>
  </r>
  <r>
    <x v="6"/>
    <s v="C25_522001"/>
    <s v="S020000"/>
    <x v="7"/>
    <s v="4500670381"/>
    <s v=""/>
    <s v="2021CSG008"/>
    <s v="20"/>
    <d v="2020-08-10T00:00:00"/>
    <s v="51"/>
    <s v="Commandes d'achat"/>
    <x v="5"/>
    <s v="Ajustement par pièce suivante"/>
    <n v="-106"/>
    <n v="0"/>
    <s v="611610"/>
    <s v="Facture OL/2020/0989 - Catering COVID_19"/>
    <s v="100050137"/>
    <s v=""/>
    <s v=""/>
    <s v="3000000229647686"/>
    <s v="0"/>
    <x v="1"/>
    <x v="145"/>
  </r>
  <r>
    <x v="6"/>
    <s v="C25_522001"/>
    <s v="S020000"/>
    <x v="7"/>
    <s v="4500670381"/>
    <s v=""/>
    <s v="2021CSG008"/>
    <s v="30"/>
    <d v="2020-08-10T00:00:00"/>
    <s v="51"/>
    <s v="Commandes d'achat"/>
    <x v="5"/>
    <s v="Ajustement par pièce suivante"/>
    <n v="-265.98"/>
    <n v="0"/>
    <s v="611610"/>
    <s v="Facture OL/2020/0995 - Catering COVID_19"/>
    <s v="100050137"/>
    <s v=""/>
    <s v=""/>
    <s v="3000000229647686"/>
    <s v="0"/>
    <x v="1"/>
    <x v="146"/>
  </r>
  <r>
    <x v="6"/>
    <s v="C25_522001"/>
    <s v="S020000"/>
    <x v="7"/>
    <s v="4500670381"/>
    <s v=""/>
    <s v="2021CSG008"/>
    <s v="40"/>
    <d v="2020-08-10T00:00:00"/>
    <s v="51"/>
    <s v="Commandes d'achat"/>
    <x v="5"/>
    <s v="Ajustement par pièce suivante"/>
    <n v="-370.04"/>
    <n v="0"/>
    <s v="611610"/>
    <s v="Facture OL/2020/1050 - Catering COVID_19"/>
    <s v="100050137"/>
    <s v=""/>
    <s v=""/>
    <s v="3000000229647686"/>
    <s v="0"/>
    <x v="1"/>
    <x v="147"/>
  </r>
  <r>
    <x v="6"/>
    <s v="C25_522001"/>
    <s v="S020000"/>
    <x v="7"/>
    <s v="4500670381"/>
    <s v=""/>
    <s v="2021CSG008"/>
    <s v="50"/>
    <d v="2020-08-10T00:00:00"/>
    <s v="51"/>
    <s v="Commandes d'achat"/>
    <x v="5"/>
    <s v="Ajustement par pièce suivante"/>
    <n v="-184.04"/>
    <n v="0"/>
    <s v="611610"/>
    <s v="Facture OL/2020/0980 - Catering COVID_19"/>
    <s v="100050137"/>
    <s v=""/>
    <s v=""/>
    <s v="3000000229647686"/>
    <s v="0"/>
    <x v="1"/>
    <x v="148"/>
  </r>
  <r>
    <x v="6"/>
    <s v="C25_522001"/>
    <s v="S020000"/>
    <x v="7"/>
    <s v="4500670381"/>
    <s v=""/>
    <s v="2021CSG008"/>
    <s v="60"/>
    <d v="2020-08-10T00:00:00"/>
    <s v="51"/>
    <s v="Commandes d'achat"/>
    <x v="5"/>
    <s v="Ajustement par pièce suivante"/>
    <n v="-184.04"/>
    <n v="0"/>
    <s v="611610"/>
    <s v="Facture OL/2020/0990 - Catering COVID_19"/>
    <s v="100050137"/>
    <s v=""/>
    <s v=""/>
    <s v="3000000229647686"/>
    <s v="0"/>
    <x v="1"/>
    <x v="149"/>
  </r>
  <r>
    <x v="6"/>
    <s v="C25_522001"/>
    <s v="S020000"/>
    <x v="7"/>
    <s v="4500670381"/>
    <s v=""/>
    <s v="2021CSG008"/>
    <s v="70"/>
    <d v="2020-08-10T00:00:00"/>
    <s v="51"/>
    <s v="Commandes d'achat"/>
    <x v="5"/>
    <s v="Ajustement par pièce suivante"/>
    <n v="-290.04000000000002"/>
    <n v="0"/>
    <s v="611610"/>
    <s v="Facture OL/2020/0996 - Catering COVID_19"/>
    <s v="100050137"/>
    <s v=""/>
    <s v=""/>
    <s v="3000000229647686"/>
    <s v="0"/>
    <x v="1"/>
    <x v="150"/>
  </r>
  <r>
    <x v="6"/>
    <s v="C25_522001"/>
    <s v="S020000"/>
    <x v="7"/>
    <s v="4500670381"/>
    <s v=""/>
    <s v="2021CSG008"/>
    <s v="80"/>
    <d v="2020-08-10T00:00:00"/>
    <s v="51"/>
    <s v="Commandes d'achat"/>
    <x v="5"/>
    <s v="Ajustement par pièce suivante"/>
    <n v="-1985.4"/>
    <n v="0"/>
    <s v="611610"/>
    <s v="Facture OL/2020/1149 - Catering COVID_19"/>
    <s v="100050137"/>
    <s v=""/>
    <s v=""/>
    <s v="3000000229647686"/>
    <s v="0"/>
    <x v="1"/>
    <x v="151"/>
  </r>
  <r>
    <x v="6"/>
    <s v="C25_522001"/>
    <s v="S020000"/>
    <x v="7"/>
    <s v="4500671035"/>
    <s v=""/>
    <s v="2021CSG009"/>
    <s v="10"/>
    <d v="2020-08-10T00:00:00"/>
    <s v="51"/>
    <s v="Commandes d'achat"/>
    <x v="5"/>
    <s v="Ajustement par pièce suivante"/>
    <n v="-476.4"/>
    <n v="0"/>
    <s v="611610"/>
    <s v="Facture 2020-101 31/3/20 Catering COVID_"/>
    <s v="100022378"/>
    <s v=""/>
    <s v=""/>
    <s v="3000000229611463"/>
    <s v="0"/>
    <x v="1"/>
    <x v="164"/>
  </r>
  <r>
    <x v="6"/>
    <s v="C25_522001"/>
    <s v="S020000"/>
    <x v="7"/>
    <s v="4500679430"/>
    <s v=""/>
    <s v="2021CSG008"/>
    <s v="10"/>
    <d v="2020-08-10T00:00:00"/>
    <s v="51"/>
    <s v="Commandes d'achat"/>
    <x v="5"/>
    <s v="Ajustement par pièce suivante"/>
    <n v="-1126.48"/>
    <n v="0"/>
    <s v="611610"/>
    <s v="Facture OL/2020/1293 du 30/4/20"/>
    <s v="100050137"/>
    <s v=""/>
    <s v=""/>
    <s v="3000000229611314"/>
    <s v="0"/>
    <x v="1"/>
    <x v="408"/>
  </r>
  <r>
    <x v="6"/>
    <s v="C25_522001"/>
    <s v="S020000"/>
    <x v="7"/>
    <s v="4500679430"/>
    <s v=""/>
    <s v="2021CSG008"/>
    <s v="20"/>
    <d v="2020-08-10T00:00:00"/>
    <s v="51"/>
    <s v="Commandes d'achat"/>
    <x v="5"/>
    <s v="Ajustement par pièce suivante"/>
    <n v="-1561.35"/>
    <n v="0"/>
    <s v="611610"/>
    <s v="Facture OL/2020/1388 du 13/5/20"/>
    <s v="100050137"/>
    <s v=""/>
    <s v=""/>
    <s v="3000000229611314"/>
    <s v="0"/>
    <x v="1"/>
    <x v="409"/>
  </r>
  <r>
    <x v="6"/>
    <s v="C25_522001"/>
    <s v="S020000"/>
    <x v="7"/>
    <s v="4500679430"/>
    <s v=""/>
    <s v="2021CSG008"/>
    <s v="30"/>
    <d v="2020-08-10T00:00:00"/>
    <s v="51"/>
    <s v="Commandes d'achat"/>
    <x v="5"/>
    <s v="Ajustement par pièce suivante"/>
    <n v="-2435.44"/>
    <n v="0"/>
    <s v="611610"/>
    <s v="Facture OL/2020/1206 du 22/4/20"/>
    <s v="100050137"/>
    <s v=""/>
    <s v=""/>
    <s v="3000000229611314"/>
    <s v="0"/>
    <x v="1"/>
    <x v="410"/>
  </r>
  <r>
    <x v="6"/>
    <s v="C25_522001"/>
    <s v="S020000"/>
    <x v="7"/>
    <s v="4500679430"/>
    <s v=""/>
    <s v="2021CSG008"/>
    <s v="40"/>
    <d v="2020-08-10T00:00:00"/>
    <s v="51"/>
    <s v="Commandes d'achat"/>
    <x v="5"/>
    <s v="Ajustement par pièce suivante"/>
    <n v="-167.52"/>
    <n v="0"/>
    <s v="611610"/>
    <s v="Facture OL/2020/1193 du 21/4/20"/>
    <s v="100050137"/>
    <s v=""/>
    <s v=""/>
    <s v="3000000229611314"/>
    <s v="0"/>
    <x v="1"/>
    <x v="411"/>
  </r>
  <r>
    <x v="6"/>
    <s v="C25_522001"/>
    <s v="S020000"/>
    <x v="7"/>
    <s v="4500679430"/>
    <s v=""/>
    <s v="2021CSG008"/>
    <s v="50"/>
    <d v="2020-08-10T00:00:00"/>
    <s v="51"/>
    <s v="Commandes d'achat"/>
    <x v="5"/>
    <s v="Ajustement par pièce suivante"/>
    <n v="-2177.7600000000002"/>
    <n v="0"/>
    <s v="611610"/>
    <s v="Facture OL/2020/1205 du 22/4/20"/>
    <s v="100050137"/>
    <s v=""/>
    <s v=""/>
    <s v="3000000229611314"/>
    <s v="0"/>
    <x v="1"/>
    <x v="412"/>
  </r>
  <r>
    <x v="6"/>
    <s v="C25_522001"/>
    <s v="S020000"/>
    <x v="7"/>
    <s v="4500679445"/>
    <s v=""/>
    <s v="2021CSG008"/>
    <s v="10"/>
    <d v="2020-08-10T00:00:00"/>
    <s v="51"/>
    <s v="Commandes d'achat"/>
    <x v="5"/>
    <s v="Ajustement par pièce suivante"/>
    <n v="-450"/>
    <n v="0"/>
    <s v="611610"/>
    <s v="Facture 2020-014 catering 20 et 21/4"/>
    <s v="100050837"/>
    <s v=""/>
    <s v=""/>
    <s v="3000000229611450"/>
    <s v="0"/>
    <x v="1"/>
    <x v="413"/>
  </r>
  <r>
    <x v="6"/>
    <s v="C25_522001"/>
    <s v="S020000"/>
    <x v="6"/>
    <s v="4500684261"/>
    <s v=""/>
    <s v="2052232248"/>
    <s v="10"/>
    <d v="2020-08-10T00:00:00"/>
    <s v="51"/>
    <s v="Commandes d'achat"/>
    <x v="1"/>
    <s v="Modification"/>
    <n v="21323019.91"/>
    <n v="0"/>
    <s v="610410"/>
    <s v="COVID-19-log ondersteuning"/>
    <s v="100051191"/>
    <s v=""/>
    <s v=""/>
    <s v="3000000229611344"/>
    <s v="0"/>
    <x v="3"/>
    <x v="466"/>
  </r>
  <r>
    <x v="5"/>
    <s v="C25_012040"/>
    <s v="S040000"/>
    <x v="11"/>
    <s v="4500684278"/>
    <s v=""/>
    <s v="2021222117"/>
    <s v="10"/>
    <d v="2020-08-10T00:00:00"/>
    <s v="51"/>
    <s v="Commandes d'achat"/>
    <x v="2"/>
    <s v="Réduction"/>
    <n v="-6050"/>
    <n v="0"/>
    <s v="615911"/>
    <s v="Health BE SAS Viya Platform"/>
    <s v="200007915"/>
    <s v=""/>
    <s v=""/>
    <s v="3000000229649202"/>
    <s v="0"/>
    <x v="2"/>
    <x v="468"/>
  </r>
  <r>
    <x v="5"/>
    <s v="C25_012040"/>
    <s v="S040000"/>
    <x v="11"/>
    <s v="4500684278"/>
    <s v=""/>
    <s v="2021222117"/>
    <s v="20"/>
    <d v="2020-08-10T00:00:00"/>
    <s v="51"/>
    <s v="Commandes d'achat"/>
    <x v="0"/>
    <s v="Original"/>
    <n v="10890"/>
    <n v="0"/>
    <s v="615911"/>
    <s v="Health BE SAS Viya Platform"/>
    <s v="200007915"/>
    <s v=""/>
    <s v=""/>
    <s v="3000000229653518"/>
    <s v="0"/>
    <x v="2"/>
    <x v="482"/>
  </r>
  <r>
    <x v="4"/>
    <s v="C25_02106G"/>
    <s v="S010000"/>
    <x v="4"/>
    <s v="4500685177"/>
    <s v=""/>
    <s v="2000000039"/>
    <s v="10"/>
    <d v="2020-08-10T00:00:00"/>
    <s v="51"/>
    <s v="Commandes d'achat"/>
    <x v="2"/>
    <s v="Réduction"/>
    <n v="-562.03"/>
    <n v="0"/>
    <s v="610210"/>
    <s v="Schriftelijke vertaalopdracht 06/2020"/>
    <s v="600000646"/>
    <s v=""/>
    <s v=""/>
    <s v="3000000229610584"/>
    <s v="0"/>
    <x v="3"/>
    <x v="476"/>
  </r>
  <r>
    <x v="6"/>
    <s v="C25_522001"/>
    <s v="S020000"/>
    <x v="6"/>
    <s v="4500685182"/>
    <s v=""/>
    <s v="2052232251"/>
    <s v="10"/>
    <d v="2020-08-10T00:00:00"/>
    <s v="51"/>
    <s v="Commandes d'achat"/>
    <x v="2"/>
    <s v="Réduction"/>
    <n v="-4070.4"/>
    <n v="0"/>
    <s v="616410"/>
    <s v="COVID-19-beugels masker -100543401"/>
    <s v="100014700"/>
    <s v=""/>
    <s v=""/>
    <s v="3000000229658768"/>
    <s v="0"/>
    <x v="2"/>
    <x v="477"/>
  </r>
  <r>
    <x v="6"/>
    <s v="C25_522001"/>
    <s v="S020000"/>
    <x v="6"/>
    <s v="4500685182"/>
    <s v=""/>
    <s v="2052232251"/>
    <s v="20"/>
    <d v="2020-08-10T00:00:00"/>
    <s v="51"/>
    <s v="Commandes d'achat"/>
    <x v="2"/>
    <s v="Réduction"/>
    <n v="-11024"/>
    <n v="0"/>
    <s v="616410"/>
    <s v="COVID-19-beugels masker -100287801"/>
    <s v="100014700"/>
    <s v=""/>
    <s v=""/>
    <s v="3000000229658765"/>
    <s v="0"/>
    <x v="2"/>
    <x v="478"/>
  </r>
  <r>
    <x v="4"/>
    <s v="C25_02106G"/>
    <s v="S010000"/>
    <x v="4"/>
    <s v="4500685290"/>
    <s v=""/>
    <s v="2000000040"/>
    <s v="10"/>
    <d v="2020-08-10T00:00:00"/>
    <s v="51"/>
    <s v="Commandes d'achat"/>
    <x v="2"/>
    <s v="Réduction"/>
    <n v="-7211.6"/>
    <n v="0"/>
    <s v="610210"/>
    <s v="Tolken crisiscel Covid_19 juni/2020"/>
    <s v="200008012"/>
    <s v=""/>
    <s v=""/>
    <s v="3000000229607100"/>
    <s v="0"/>
    <x v="1"/>
    <x v="479"/>
  </r>
  <r>
    <x v="6"/>
    <s v="C25_522001"/>
    <s v="S020000"/>
    <x v="6"/>
    <s v="4500673961"/>
    <s v=""/>
    <s v="2052232173"/>
    <s v="10"/>
    <d v="2020-08-11T00:00:00"/>
    <s v="51"/>
    <s v="Commandes d'achat"/>
    <x v="2"/>
    <s v="Réduction"/>
    <n v="-3566.37"/>
    <n v="0"/>
    <s v="616410"/>
    <s v="COVID-19-Chirurgische maskers"/>
    <s v="100034341"/>
    <s v=""/>
    <s v=""/>
    <s v="3000000229730847"/>
    <s v="0"/>
    <x v="2"/>
    <x v="302"/>
  </r>
  <r>
    <x v="1"/>
    <s v="C25_512001"/>
    <s v="S130000"/>
    <x v="1"/>
    <s v="4500675029"/>
    <s v=""/>
    <s v="2052232091"/>
    <s v="10"/>
    <d v="2020-08-11T00:00:00"/>
    <s v="51"/>
    <s v="Commandes d'achat"/>
    <x v="0"/>
    <s v="Original"/>
    <n v="0"/>
    <n v="0"/>
    <s v="615910"/>
    <s v="Infolijn 0800/14 689"/>
    <s v="100000130"/>
    <s v=""/>
    <s v=""/>
    <s v="3000000229695240"/>
    <s v="0"/>
    <x v="1"/>
    <x v="483"/>
  </r>
  <r>
    <x v="1"/>
    <s v="C25_512001"/>
    <s v="S130000"/>
    <x v="1"/>
    <s v="4500675029"/>
    <s v=""/>
    <s v="2052232091"/>
    <s v="20"/>
    <d v="2020-08-11T00:00:00"/>
    <s v="51"/>
    <s v="Commandes d'achat"/>
    <x v="0"/>
    <s v="Original"/>
    <n v="463579"/>
    <n v="0"/>
    <s v="615910"/>
    <s v="Infolijnen COVID_19"/>
    <s v="100000130"/>
    <s v=""/>
    <s v=""/>
    <s v="3000000229695240"/>
    <s v="0"/>
    <x v="1"/>
    <x v="484"/>
  </r>
  <r>
    <x v="6"/>
    <s v="C25_522001"/>
    <s v="S020000"/>
    <x v="6"/>
    <s v="4500680765"/>
    <s v=""/>
    <s v="2052232232"/>
    <s v="10"/>
    <d v="2020-08-11T00:00:00"/>
    <s v="51"/>
    <s v="Commandes d'achat"/>
    <x v="2"/>
    <s v="Réduction"/>
    <n v="-12100"/>
    <n v="0"/>
    <s v="616410"/>
    <s v="COVID-19-testing platform"/>
    <s v="100049647"/>
    <s v=""/>
    <s v=""/>
    <s v="3000000229695015"/>
    <s v="0"/>
    <x v="3"/>
    <x v="440"/>
  </r>
  <r>
    <x v="5"/>
    <s v="C25_012040"/>
    <s v="S040000"/>
    <x v="11"/>
    <s v="4500684278"/>
    <s v=""/>
    <s v="2021222117"/>
    <s v="20"/>
    <d v="2020-08-11T00:00:00"/>
    <s v="51"/>
    <s v="Commandes d'achat"/>
    <x v="1"/>
    <s v="Modification"/>
    <n v="-6050"/>
    <n v="0"/>
    <s v="615911"/>
    <s v="Health BE SAS Viya Platform"/>
    <s v="200007915"/>
    <s v=""/>
    <s v=""/>
    <s v="3000000229730908"/>
    <s v="0"/>
    <x v="2"/>
    <x v="482"/>
  </r>
  <r>
    <x v="6"/>
    <s v="C25_522001"/>
    <s v="S020000"/>
    <x v="6"/>
    <s v="4500686149"/>
    <s v=""/>
    <s v="2008111235"/>
    <s v="10"/>
    <d v="2020-08-11T00:00:00"/>
    <s v="51"/>
    <s v="Commandes d'achat"/>
    <x v="0"/>
    <s v="Original"/>
    <n v="171879.18"/>
    <n v="0"/>
    <s v="613310"/>
    <s v="06.2020 - Additional services, storage"/>
    <s v="100051177"/>
    <s v=""/>
    <s v=""/>
    <s v="3000000229705072"/>
    <s v="0"/>
    <x v="2"/>
    <x v="485"/>
  </r>
  <r>
    <x v="14"/>
    <s v="C25_522001"/>
    <s v="S010000"/>
    <x v="21"/>
    <s v="4500686245"/>
    <s v=""/>
    <s v="2008110000"/>
    <s v="10"/>
    <d v="2020-08-11T00:00:00"/>
    <s v="51"/>
    <s v="Commandes d'achat"/>
    <x v="0"/>
    <s v="Original"/>
    <n v="5400000"/>
    <n v="0"/>
    <s v="676012"/>
    <s v="Tranche 1-Création European anti-infect"/>
    <s v="700001093"/>
    <s v=""/>
    <s v=""/>
    <s v="3000000229730842"/>
    <s v="0"/>
    <x v="2"/>
    <x v="486"/>
  </r>
  <r>
    <x v="14"/>
    <s v="C25_522001"/>
    <s v="S010000"/>
    <x v="21"/>
    <s v="4500686245"/>
    <s v=""/>
    <s v="2008110000"/>
    <s v="20"/>
    <d v="2020-08-11T00:00:00"/>
    <s v="51"/>
    <s v="Commandes d'achat"/>
    <x v="0"/>
    <s v="Original"/>
    <n v="4050000"/>
    <n v="0"/>
    <s v="676012"/>
    <s v="Tranche 2-Création European anti-infect"/>
    <s v="700001093"/>
    <s v=""/>
    <s v=""/>
    <s v="3000000229732576"/>
    <s v="0"/>
    <x v="2"/>
    <x v="487"/>
  </r>
  <r>
    <x v="14"/>
    <s v="C25_522001"/>
    <s v="S010000"/>
    <x v="21"/>
    <s v="4500686245"/>
    <s v=""/>
    <s v="2008110000"/>
    <s v="30"/>
    <d v="2020-08-11T00:00:00"/>
    <s v="51"/>
    <s v="Commandes d'achat"/>
    <x v="0"/>
    <s v="Original"/>
    <n v="4050000"/>
    <n v="0"/>
    <s v="676012"/>
    <s v="Tranche 3-Création European anti-infect"/>
    <s v="700001093"/>
    <s v=""/>
    <s v=""/>
    <s v="3000000229732576"/>
    <s v="0"/>
    <x v="2"/>
    <x v="488"/>
  </r>
  <r>
    <x v="15"/>
    <s v="C25_522001"/>
    <s v="S010000"/>
    <x v="21"/>
    <s v="4500686256"/>
    <s v=""/>
    <s v="2008110000"/>
    <s v="10"/>
    <d v="2020-08-11T00:00:00"/>
    <s v="51"/>
    <s v="Commandes d'achat"/>
    <x v="0"/>
    <s v="Original"/>
    <n v="2600000"/>
    <n v="0"/>
    <s v="676011"/>
    <s v="Tranche 1-Création European anti-infect"/>
    <s v="700001063"/>
    <s v=""/>
    <s v=""/>
    <s v="3000000229731087"/>
    <s v="0"/>
    <x v="3"/>
    <x v="489"/>
  </r>
  <r>
    <x v="15"/>
    <s v="C25_522001"/>
    <s v="S010000"/>
    <x v="21"/>
    <s v="4500686256"/>
    <s v=""/>
    <s v="2008110000"/>
    <s v="20"/>
    <d v="2020-08-11T00:00:00"/>
    <s v="51"/>
    <s v="Commandes d'achat"/>
    <x v="0"/>
    <s v="Original"/>
    <n v="1950000"/>
    <n v="0"/>
    <s v="676011"/>
    <s v="Tranche 2-Création European anti-infect"/>
    <s v="700001063"/>
    <s v=""/>
    <s v=""/>
    <s v="3000000229732647"/>
    <s v="0"/>
    <x v="3"/>
    <x v="490"/>
  </r>
  <r>
    <x v="15"/>
    <s v="C25_522001"/>
    <s v="S010000"/>
    <x v="21"/>
    <s v="4500686256"/>
    <s v=""/>
    <s v="2008110000"/>
    <s v="30"/>
    <d v="2020-08-11T00:00:00"/>
    <s v="51"/>
    <s v="Commandes d'achat"/>
    <x v="0"/>
    <s v="Original"/>
    <n v="1950000"/>
    <n v="0"/>
    <s v="676011"/>
    <s v="Tranche 3-Création European anti-infect"/>
    <s v="700001063"/>
    <s v=""/>
    <s v=""/>
    <s v="3000000229732647"/>
    <s v="0"/>
    <x v="3"/>
    <x v="491"/>
  </r>
  <r>
    <x v="6"/>
    <s v="C25_522001"/>
    <s v="S020000"/>
    <x v="6"/>
    <s v="4500684261"/>
    <s v=""/>
    <s v="2052232248"/>
    <s v="10"/>
    <d v="2020-08-12T00:00:00"/>
    <s v="51"/>
    <s v="Commandes d'achat"/>
    <x v="2"/>
    <s v="Réduction"/>
    <n v="-2111133.4900000002"/>
    <n v="0"/>
    <s v="610410"/>
    <s v="COVID-19-log ondersteuning"/>
    <s v="100051191"/>
    <s v=""/>
    <s v=""/>
    <s v="3000000229789568"/>
    <s v="0"/>
    <x v="3"/>
    <x v="466"/>
  </r>
  <r>
    <x v="6"/>
    <s v="C25_522001"/>
    <s v="S020000"/>
    <x v="7"/>
    <s v="4500685392"/>
    <s v=""/>
    <s v="20AK040801"/>
    <s v="10"/>
    <d v="2020-08-12T00:00:00"/>
    <s v="51"/>
    <s v="Commandes d'achat"/>
    <x v="0"/>
    <s v="Original"/>
    <n v="136.30000000000001"/>
    <n v="0"/>
    <s v="611010"/>
    <s v="Taxi-chèques COVID_19"/>
    <s v="100018451"/>
    <s v=""/>
    <s v=""/>
    <s v="3000000229784393"/>
    <s v="0"/>
    <x v="1"/>
    <x v="492"/>
  </r>
  <r>
    <x v="6"/>
    <s v="C25_522001"/>
    <s v="S020000"/>
    <x v="7"/>
    <s v="4500685392"/>
    <s v=""/>
    <s v="20AK040801"/>
    <s v="10"/>
    <d v="2020-08-12T00:00:00"/>
    <s v="51"/>
    <s v="Commandes d'achat"/>
    <x v="2"/>
    <s v="Réduction"/>
    <n v="-136.30000000000001"/>
    <n v="0"/>
    <s v="611010"/>
    <s v="Taxi-chèques COVID_19"/>
    <s v="100018451"/>
    <s v=""/>
    <s v=""/>
    <s v="3000000229786729"/>
    <s v="0"/>
    <x v="1"/>
    <x v="492"/>
  </r>
  <r>
    <x v="6"/>
    <s v="C25_522001"/>
    <s v="S020000"/>
    <x v="6"/>
    <s v="4500686349"/>
    <s v=""/>
    <s v="2008121234"/>
    <s v="10"/>
    <d v="2020-08-12T00:00:00"/>
    <s v="51"/>
    <s v="Commandes d'achat"/>
    <x v="0"/>
    <s v="Original"/>
    <n v="242756.51"/>
    <n v="0"/>
    <s v="616410"/>
    <s v="1000 μl Automation Tips 96*2/pk, 2304/cs"/>
    <s v="500026800"/>
    <s v=""/>
    <s v=""/>
    <s v="3000000229782487"/>
    <s v="0"/>
    <x v="3"/>
    <x v="493"/>
  </r>
  <r>
    <x v="6"/>
    <s v="C25_522001"/>
    <s v="S020000"/>
    <x v="6"/>
    <s v="4500686349"/>
    <s v=""/>
    <s v="2008121234"/>
    <s v="10"/>
    <d v="2020-08-12T00:00:00"/>
    <s v="51"/>
    <s v="Commandes d'achat"/>
    <x v="1"/>
    <s v="Modification"/>
    <n v="-223292.03"/>
    <n v="0"/>
    <s v="616410"/>
    <s v="1000 μl Automation Tips 96*2/pk, 2304/cs"/>
    <s v="500026800"/>
    <s v=""/>
    <s v=""/>
    <s v="3000000229788144"/>
    <s v="0"/>
    <x v="3"/>
    <x v="493"/>
  </r>
  <r>
    <x v="6"/>
    <s v="C25_522001"/>
    <s v="S020000"/>
    <x v="6"/>
    <s v="4500686354"/>
    <s v=""/>
    <s v="2008121235"/>
    <s v="10"/>
    <d v="2020-08-12T00:00:00"/>
    <s v="51"/>
    <s v="Commandes d'achat"/>
    <x v="0"/>
    <s v="Original"/>
    <n v="138564.03"/>
    <n v="0"/>
    <s v="616410"/>
    <s v="1000 μl Automation Conductive Filter Tip"/>
    <s v="500026801"/>
    <s v=""/>
    <s v=""/>
    <s v="3000000229783659"/>
    <s v="0"/>
    <x v="3"/>
    <x v="494"/>
  </r>
  <r>
    <x v="6"/>
    <s v="C25_522001"/>
    <s v="S020000"/>
    <x v="6"/>
    <s v="4500686354"/>
    <s v=""/>
    <s v="2008121235"/>
    <s v="10"/>
    <d v="2020-08-12T00:00:00"/>
    <s v="51"/>
    <s v="Commandes d'achat"/>
    <x v="1"/>
    <s v="Modification"/>
    <n v="-121513.19"/>
    <n v="0"/>
    <s v="616410"/>
    <s v="1000 μl Automation Conductive Filter Tip"/>
    <s v="500026801"/>
    <s v=""/>
    <s v=""/>
    <s v="3000000229788341"/>
    <s v="0"/>
    <x v="3"/>
    <x v="494"/>
  </r>
  <r>
    <x v="6"/>
    <s v="C25_522001"/>
    <s v="S020000"/>
    <x v="6"/>
    <s v="4500686354"/>
    <s v=""/>
    <s v="2008121235"/>
    <s v="20"/>
    <d v="2020-08-12T00:00:00"/>
    <s v="51"/>
    <s v="Commandes d'achat"/>
    <x v="0"/>
    <s v="Original"/>
    <n v="9165.75"/>
    <n v="0"/>
    <s v="616410"/>
    <s v="shipping cost"/>
    <s v="500026801"/>
    <s v=""/>
    <s v=""/>
    <s v="3000000229788341"/>
    <s v="0"/>
    <x v="3"/>
    <x v="495"/>
  </r>
  <r>
    <x v="6"/>
    <s v="C25_210201"/>
    <s v="S020000"/>
    <x v="7"/>
    <s v="4500686361"/>
    <s v=""/>
    <s v="20AK120801"/>
    <s v="10"/>
    <d v="2020-08-12T00:00:00"/>
    <s v="51"/>
    <s v="Commandes d'achat"/>
    <x v="0"/>
    <s v="Original"/>
    <n v="384.06"/>
    <n v="0"/>
    <s v="615910"/>
    <s v="COVID-19-AWS service charges"/>
    <s v="100047342"/>
    <s v=""/>
    <s v=""/>
    <s v="3000000229784396"/>
    <s v="0"/>
    <x v="6"/>
    <x v="496"/>
  </r>
  <r>
    <x v="6"/>
    <s v="C25_210201"/>
    <s v="S020000"/>
    <x v="7"/>
    <s v="4500686361"/>
    <s v=""/>
    <s v="20AK120801"/>
    <s v="10"/>
    <d v="2020-08-12T00:00:00"/>
    <s v="51"/>
    <s v="Commandes d'achat"/>
    <x v="2"/>
    <s v="Réduction"/>
    <n v="-384.06"/>
    <n v="0"/>
    <s v="615910"/>
    <s v="COVID-19-AWS service charges"/>
    <s v="100047342"/>
    <s v=""/>
    <s v=""/>
    <s v="3000000229787254"/>
    <s v="0"/>
    <x v="6"/>
    <x v="496"/>
  </r>
  <r>
    <x v="9"/>
    <s v="C25_510000"/>
    <s v="S010000"/>
    <x v="12"/>
    <s v="4500679907"/>
    <s v=""/>
    <s v="2051021045"/>
    <s v="20"/>
    <d v="2020-08-13T00:00:00"/>
    <s v="51"/>
    <s v="Commandes d'achat"/>
    <x v="1"/>
    <s v="Modification"/>
    <n v="1500"/>
    <n v="0"/>
    <s v="610210"/>
    <s v="COVID-19:Traduction All. - addendum"/>
    <s v="600000646"/>
    <s v=""/>
    <s v=""/>
    <s v="3000000229817645"/>
    <s v="0"/>
    <x v="2"/>
    <x v="456"/>
  </r>
  <r>
    <x v="6"/>
    <s v="C25_522001"/>
    <s v="S020000"/>
    <x v="6"/>
    <s v="4500686349"/>
    <s v=""/>
    <s v="2008121234"/>
    <s v="10"/>
    <d v="2020-08-14T00:00:00"/>
    <s v="51"/>
    <s v="Commandes d'achat"/>
    <x v="2"/>
    <s v="Réduction"/>
    <n v="-19382.240000000002"/>
    <n v="0"/>
    <s v="616410"/>
    <s v="1000 μl Automation Tips 96*2/pk, 2304/cs"/>
    <s v="500026800"/>
    <s v=""/>
    <s v=""/>
    <s v="3000000229899094"/>
    <s v="0"/>
    <x v="3"/>
    <x v="493"/>
  </r>
  <r>
    <x v="6"/>
    <s v="C25_522001"/>
    <s v="S020000"/>
    <x v="6"/>
    <s v="4500686349"/>
    <s v=""/>
    <s v="2008121234"/>
    <s v="10"/>
    <d v="2020-08-14T00:00:00"/>
    <s v="51"/>
    <s v="Commandes d'achat"/>
    <x v="5"/>
    <s v="Ajustement par pièce suivante"/>
    <n v="-82.24"/>
    <n v="0"/>
    <s v="616410"/>
    <s v="1000 μl Automation Tips 96*2/pk, 2304/cs"/>
    <s v="500026800"/>
    <s v=""/>
    <s v=""/>
    <s v="3000000229899094"/>
    <s v="0"/>
    <x v="3"/>
    <x v="493"/>
  </r>
  <r>
    <x v="6"/>
    <s v="C25_522001"/>
    <s v="S020000"/>
    <x v="6"/>
    <s v="4500673961"/>
    <s v=""/>
    <s v="2052232173"/>
    <s v="10"/>
    <d v="2020-08-17T00:00:00"/>
    <s v="51"/>
    <s v="Commandes d'achat"/>
    <x v="2"/>
    <s v="Réduction"/>
    <n v="-67047.759999999995"/>
    <n v="0"/>
    <s v="616410"/>
    <s v="COVID-19-Chirurgische maskers"/>
    <s v="100034341"/>
    <s v=""/>
    <s v=""/>
    <s v="3000000229988012"/>
    <s v="0"/>
    <x v="2"/>
    <x v="302"/>
  </r>
  <r>
    <x v="1"/>
    <s v="C25_512001"/>
    <s v="S130000"/>
    <x v="1"/>
    <s v="4500675029"/>
    <s v=""/>
    <s v="2052232091"/>
    <s v="20"/>
    <d v="2020-08-17T00:00:00"/>
    <s v="51"/>
    <s v="Commandes d'achat"/>
    <x v="2"/>
    <s v="Réduction"/>
    <n v="-124198.93"/>
    <n v="0"/>
    <s v="615910"/>
    <s v="Infolijnen COVID_19"/>
    <s v="100000130"/>
    <s v=""/>
    <s v=""/>
    <s v="3000000229982415"/>
    <s v="0"/>
    <x v="1"/>
    <x v="484"/>
  </r>
  <r>
    <x v="1"/>
    <s v="C25_512001"/>
    <s v="S130000"/>
    <x v="1"/>
    <s v="4500675029"/>
    <s v=""/>
    <s v="2052232091"/>
    <s v="20"/>
    <d v="2020-08-17T00:00:00"/>
    <s v="51"/>
    <s v="Commandes d'achat"/>
    <x v="2"/>
    <s v="Réduction"/>
    <n v="-966.44"/>
    <n v="0"/>
    <s v="615910"/>
    <s v="Infolijnen COVID_19"/>
    <s v="100000130"/>
    <s v=""/>
    <s v=""/>
    <s v="3000000229988593"/>
    <s v="0"/>
    <x v="1"/>
    <x v="484"/>
  </r>
  <r>
    <x v="1"/>
    <s v="C25_512001"/>
    <s v="S130000"/>
    <x v="1"/>
    <s v="4500675029"/>
    <s v=""/>
    <s v="2052232091"/>
    <s v="20"/>
    <d v="2020-08-17T00:00:00"/>
    <s v="51"/>
    <s v="Commandes d'achat"/>
    <x v="2"/>
    <s v="Réduction"/>
    <n v="-74680.639999999999"/>
    <n v="0"/>
    <s v="615910"/>
    <s v="Infolijnen COVID_19"/>
    <s v="100000130"/>
    <s v=""/>
    <s v=""/>
    <s v="3000000229946232"/>
    <s v="0"/>
    <x v="1"/>
    <x v="484"/>
  </r>
  <r>
    <x v="1"/>
    <s v="C25_512001"/>
    <s v="S130000"/>
    <x v="1"/>
    <s v="4500675029"/>
    <s v=""/>
    <s v="2052232091"/>
    <s v="20"/>
    <d v="2020-08-17T00:00:00"/>
    <s v="51"/>
    <s v="Commandes d'achat"/>
    <x v="2"/>
    <s v="Réduction"/>
    <n v="-1980.11"/>
    <n v="0"/>
    <s v="615910"/>
    <s v="Infolijnen COVID_19"/>
    <s v="100000130"/>
    <s v=""/>
    <s v=""/>
    <s v="3000000229946081"/>
    <s v="0"/>
    <x v="1"/>
    <x v="484"/>
  </r>
  <r>
    <x v="1"/>
    <s v="C25_512001"/>
    <s v="S130000"/>
    <x v="1"/>
    <s v="4500675029"/>
    <s v=""/>
    <s v="2052232091"/>
    <s v="20"/>
    <d v="2020-08-17T00:00:00"/>
    <s v="51"/>
    <s v="Commandes d'achat"/>
    <x v="2"/>
    <s v="Réduction"/>
    <n v="-604.4"/>
    <n v="0"/>
    <s v="615910"/>
    <s v="Infolijnen COVID_19"/>
    <s v="100000130"/>
    <s v=""/>
    <s v=""/>
    <s v="3000000229946075"/>
    <s v="0"/>
    <x v="1"/>
    <x v="484"/>
  </r>
  <r>
    <x v="1"/>
    <s v="C25_512001"/>
    <s v="S130000"/>
    <x v="1"/>
    <s v="4500675029"/>
    <s v=""/>
    <s v="2052232091"/>
    <s v="20"/>
    <d v="2020-08-17T00:00:00"/>
    <s v="51"/>
    <s v="Commandes d'achat"/>
    <x v="2"/>
    <s v="Réduction"/>
    <n v="-153866.23999999999"/>
    <n v="0"/>
    <s v="615910"/>
    <s v="Infolijnen COVID_19"/>
    <s v="100000130"/>
    <s v=""/>
    <s v=""/>
    <s v="3000000229982424"/>
    <s v="0"/>
    <x v="1"/>
    <x v="484"/>
  </r>
  <r>
    <x v="1"/>
    <s v="C25_512001"/>
    <s v="S130000"/>
    <x v="1"/>
    <s v="4500675029"/>
    <s v=""/>
    <s v="2052232091"/>
    <s v="20"/>
    <d v="2020-08-17T00:00:00"/>
    <s v="51"/>
    <s v="Commandes d'achat"/>
    <x v="2"/>
    <s v="Réduction"/>
    <n v="-38691.51"/>
    <n v="0"/>
    <s v="615910"/>
    <s v="Infolijnen COVID_19"/>
    <s v="100000130"/>
    <s v=""/>
    <s v=""/>
    <s v="3000000229982547"/>
    <s v="0"/>
    <x v="1"/>
    <x v="484"/>
  </r>
  <r>
    <x v="6"/>
    <s v="C25_522001"/>
    <s v="S020000"/>
    <x v="7"/>
    <s v="4500670643"/>
    <s v=""/>
    <s v="2021CSG008"/>
    <s v="10"/>
    <d v="2020-08-18T00:00:00"/>
    <s v="51"/>
    <s v="Commandes d'achat"/>
    <x v="2"/>
    <s v="Réduction"/>
    <n v="-991.44"/>
    <n v="0"/>
    <s v="611610"/>
    <s v="Catering Salle de crise"/>
    <s v="100050137"/>
    <s v=""/>
    <s v=""/>
    <s v="3000000230036781"/>
    <s v="0"/>
    <x v="1"/>
    <x v="139"/>
  </r>
  <r>
    <x v="6"/>
    <s v="C25_522001"/>
    <s v="S020000"/>
    <x v="7"/>
    <s v="4500670643"/>
    <s v=""/>
    <s v="2021CSG008"/>
    <s v="10"/>
    <d v="2020-08-18T00:00:00"/>
    <s v="51"/>
    <s v="Commandes d'achat"/>
    <x v="2"/>
    <s v="Réduction"/>
    <n v="-837.6"/>
    <n v="0"/>
    <s v="611610"/>
    <s v="Catering Salle de crise"/>
    <s v="100050137"/>
    <s v=""/>
    <s v=""/>
    <s v="3000000230033740"/>
    <s v="0"/>
    <x v="1"/>
    <x v="139"/>
  </r>
  <r>
    <x v="6"/>
    <s v="C25_522001"/>
    <s v="S020000"/>
    <x v="7"/>
    <s v="4500670643"/>
    <s v=""/>
    <s v="2021CSG008"/>
    <s v="10"/>
    <d v="2020-08-18T00:00:00"/>
    <s v="51"/>
    <s v="Commandes d'achat"/>
    <x v="2"/>
    <s v="Réduction"/>
    <n v="-335.04"/>
    <n v="0"/>
    <s v="611610"/>
    <s v="Catering Salle de crise"/>
    <s v="100050137"/>
    <s v=""/>
    <s v=""/>
    <s v="3000000230033579"/>
    <s v="0"/>
    <x v="1"/>
    <x v="139"/>
  </r>
  <r>
    <x v="6"/>
    <s v="C25_522001"/>
    <s v="S020000"/>
    <x v="7"/>
    <s v="4500670643"/>
    <s v=""/>
    <s v="2021CSG008"/>
    <s v="10"/>
    <d v="2020-08-18T00:00:00"/>
    <s v="51"/>
    <s v="Commandes d'achat"/>
    <x v="2"/>
    <s v="Réduction"/>
    <n v="-328.32"/>
    <n v="0"/>
    <s v="611610"/>
    <s v="Catering Salle de crise"/>
    <s v="100050137"/>
    <s v=""/>
    <s v=""/>
    <s v="3000000230033583"/>
    <s v="0"/>
    <x v="1"/>
    <x v="139"/>
  </r>
  <r>
    <x v="6"/>
    <s v="C25_522001"/>
    <s v="S020000"/>
    <x v="6"/>
    <s v="4500678119"/>
    <s v=""/>
    <s v="2052232216"/>
    <s v="10"/>
    <d v="2020-08-18T00:00:00"/>
    <s v="51"/>
    <s v="Commandes d'achat"/>
    <x v="2"/>
    <s v="Réduction"/>
    <n v="-930"/>
    <n v="0"/>
    <s v="613310"/>
    <s v="COVID-19-luchtvracht en transport PPE"/>
    <s v="100009537"/>
    <s v=""/>
    <s v=""/>
    <s v="3000000230028969"/>
    <s v="0"/>
    <x v="0"/>
    <x v="382"/>
  </r>
  <r>
    <x v="6"/>
    <s v="C25_522001"/>
    <s v="S020000"/>
    <x v="6"/>
    <s v="4500678119"/>
    <s v=""/>
    <s v="2052232216"/>
    <s v="10"/>
    <d v="2020-08-18T00:00:00"/>
    <s v="51"/>
    <s v="Commandes d'achat"/>
    <x v="2"/>
    <s v="Réduction"/>
    <n v="43.67"/>
    <n v="0"/>
    <s v="613310"/>
    <s v="COVID-19-luchtvracht en transport PPE"/>
    <s v="100009537"/>
    <s v=""/>
    <s v=""/>
    <s v="3000000230028948"/>
    <s v="0"/>
    <x v="0"/>
    <x v="382"/>
  </r>
  <r>
    <x v="6"/>
    <s v="C25_522001"/>
    <s v="S020000"/>
    <x v="6"/>
    <s v="4500678119"/>
    <s v=""/>
    <s v="2052232216"/>
    <s v="10"/>
    <d v="2020-08-18T00:00:00"/>
    <s v="51"/>
    <s v="Commandes d'achat"/>
    <x v="2"/>
    <s v="Réduction"/>
    <n v="706.04"/>
    <n v="0"/>
    <s v="613310"/>
    <s v="COVID-19-luchtvracht en transport PPE"/>
    <s v="100009537"/>
    <s v=""/>
    <s v=""/>
    <s v="3000000230028974"/>
    <s v="0"/>
    <x v="0"/>
    <x v="382"/>
  </r>
  <r>
    <x v="6"/>
    <s v="C25_522001"/>
    <s v="S020000"/>
    <x v="6"/>
    <s v="4500678119"/>
    <s v=""/>
    <s v="2052232216"/>
    <s v="10"/>
    <d v="2020-08-18T00:00:00"/>
    <s v="51"/>
    <s v="Commandes d'achat"/>
    <x v="2"/>
    <s v="Réduction"/>
    <n v="-2596.7800000000002"/>
    <n v="0"/>
    <s v="613310"/>
    <s v="COVID-19-luchtvracht en transport PPE"/>
    <s v="100009537"/>
    <s v=""/>
    <s v=""/>
    <s v="3000000230029083"/>
    <s v="0"/>
    <x v="0"/>
    <x v="382"/>
  </r>
  <r>
    <x v="6"/>
    <s v="C25_522001"/>
    <s v="S020000"/>
    <x v="6"/>
    <s v="4500678169"/>
    <s v=""/>
    <s v="2052232217"/>
    <s v="10"/>
    <d v="2020-08-18T00:00:00"/>
    <s v="51"/>
    <s v="Commandes d'achat"/>
    <x v="2"/>
    <s v="Réduction"/>
    <n v="-856358.02"/>
    <n v="0"/>
    <s v="610410"/>
    <s v="COVID-19-vergoeding testen labo"/>
    <s v="GE100"/>
    <s v=""/>
    <s v=""/>
    <s v="3000000230039031"/>
    <s v="0"/>
    <x v="3"/>
    <x v="383"/>
  </r>
  <r>
    <x v="6"/>
    <s v="C25_522001"/>
    <s v="S020000"/>
    <x v="6"/>
    <s v="4500680764"/>
    <s v=""/>
    <s v="2052232231"/>
    <s v="20"/>
    <d v="2020-08-18T00:00:00"/>
    <s v="51"/>
    <s v="Commandes d'achat"/>
    <x v="0"/>
    <s v="Original"/>
    <n v="61419.6"/>
    <n v="0"/>
    <s v="616410"/>
    <s v="Addendum bestelling"/>
    <s v="100023257"/>
    <s v=""/>
    <s v=""/>
    <s v="3000000230004248"/>
    <s v="0"/>
    <x v="3"/>
    <x v="497"/>
  </r>
  <r>
    <x v="6"/>
    <s v="C25_522001"/>
    <s v="S020000"/>
    <x v="6"/>
    <s v="4500681592"/>
    <s v=""/>
    <s v="2052232236"/>
    <s v="10"/>
    <d v="2020-08-18T00:00:00"/>
    <s v="51"/>
    <s v="Commandes d'achat"/>
    <x v="2"/>
    <s v="Réduction"/>
    <n v="-4880"/>
    <n v="0"/>
    <s v="613310"/>
    <s v="COVID-19-ZEEVRACHT VOOR PPE"/>
    <s v="100041185"/>
    <s v=""/>
    <s v=""/>
    <s v="3000000230038852"/>
    <s v="0"/>
    <x v="0"/>
    <x v="445"/>
  </r>
  <r>
    <x v="6"/>
    <s v="C25_522001"/>
    <s v="S020000"/>
    <x v="6"/>
    <s v="4500686354"/>
    <s v=""/>
    <s v="2008121235"/>
    <s v="10"/>
    <d v="2020-08-18T00:00:00"/>
    <s v="51"/>
    <s v="Commandes d'achat"/>
    <x v="2"/>
    <s v="Réduction"/>
    <n v="-16950.14"/>
    <n v="0"/>
    <s v="616410"/>
    <s v="1000 μl Automation Conductive Filter Tip"/>
    <s v="500026801"/>
    <s v=""/>
    <s v=""/>
    <s v="3000000230038743"/>
    <s v="0"/>
    <x v="3"/>
    <x v="494"/>
  </r>
  <r>
    <x v="6"/>
    <s v="C25_522001"/>
    <s v="S020000"/>
    <x v="6"/>
    <s v="4500686354"/>
    <s v=""/>
    <s v="2008121235"/>
    <s v="10"/>
    <d v="2020-08-18T00:00:00"/>
    <s v="51"/>
    <s v="Commandes d'achat"/>
    <x v="5"/>
    <s v="Ajustement par pièce suivante"/>
    <n v="-100.7"/>
    <n v="0"/>
    <s v="616410"/>
    <s v="1000 μl Automation Conductive Filter Tip"/>
    <s v="500026801"/>
    <s v=""/>
    <s v=""/>
    <s v="3000000230038743"/>
    <s v="0"/>
    <x v="3"/>
    <x v="494"/>
  </r>
  <r>
    <x v="6"/>
    <s v="C25_522001"/>
    <s v="S020000"/>
    <x v="6"/>
    <s v="4500686354"/>
    <s v=""/>
    <s v="2008121235"/>
    <s v="20"/>
    <d v="2020-08-18T00:00:00"/>
    <s v="51"/>
    <s v="Commandes d'achat"/>
    <x v="2"/>
    <s v="Réduction"/>
    <n v="-9111.6200000000008"/>
    <n v="0"/>
    <s v="616410"/>
    <s v="shipping cost"/>
    <s v="500026801"/>
    <s v=""/>
    <s v=""/>
    <s v="3000000230038743"/>
    <s v="0"/>
    <x v="3"/>
    <x v="495"/>
  </r>
  <r>
    <x v="6"/>
    <s v="C25_522001"/>
    <s v="S020000"/>
    <x v="6"/>
    <s v="4500686354"/>
    <s v=""/>
    <s v="2008121235"/>
    <s v="20"/>
    <d v="2020-08-18T00:00:00"/>
    <s v="51"/>
    <s v="Commandes d'achat"/>
    <x v="5"/>
    <s v="Ajustement par pièce suivante"/>
    <n v="-54.13"/>
    <n v="0"/>
    <s v="616410"/>
    <s v="shipping cost"/>
    <s v="500026801"/>
    <s v=""/>
    <s v=""/>
    <s v="3000000230038743"/>
    <s v="0"/>
    <x v="3"/>
    <x v="495"/>
  </r>
  <r>
    <x v="6"/>
    <s v="C25_522001"/>
    <s v="S020000"/>
    <x v="6"/>
    <s v="4500672229"/>
    <s v=""/>
    <s v="2052232115"/>
    <s v="10"/>
    <d v="2020-08-19T00:00:00"/>
    <s v="51"/>
    <s v="Commandes d'achat"/>
    <x v="2"/>
    <s v="Réduction"/>
    <n v="-66622.490000000005"/>
    <n v="0"/>
    <s v="616410"/>
    <s v="COVID-19-Dormicum® (midazolam"/>
    <s v="200008198"/>
    <s v=""/>
    <s v=""/>
    <s v="3000000230086827"/>
    <s v="0"/>
    <x v="5"/>
    <x v="228"/>
  </r>
  <r>
    <x v="0"/>
    <s v=""/>
    <s v="S040000"/>
    <x v="17"/>
    <s v="4500679494"/>
    <s v=""/>
    <s v="2021222099"/>
    <s v="10"/>
    <d v="2020-08-19T00:00:00"/>
    <s v="51"/>
    <s v="Commandes d'achat"/>
    <x v="2"/>
    <s v="Réduction"/>
    <n v="-46483.99"/>
    <n v="0"/>
    <s v="243010"/>
    <s v="AMD Servers"/>
    <s v="100003265"/>
    <s v=""/>
    <s v=""/>
    <s v="3000000230086695"/>
    <s v="0"/>
    <x v="2"/>
    <x v="421"/>
  </r>
  <r>
    <x v="6"/>
    <s v="C25_522001"/>
    <s v="S020000"/>
    <x v="6"/>
    <s v="4500681534"/>
    <s v=""/>
    <s v="2052232235"/>
    <s v="10"/>
    <d v="2020-08-19T00:00:00"/>
    <s v="51"/>
    <s v="Commandes d'achat"/>
    <x v="2"/>
    <s v="Réduction"/>
    <n v="-1003.17"/>
    <n v="0"/>
    <s v="610410"/>
    <s v="COVID-19-kwaliteitscontrole medische mat"/>
    <s v="200008302"/>
    <s v=""/>
    <s v=""/>
    <s v="3000000230071693"/>
    <s v="0"/>
    <x v="6"/>
    <x v="444"/>
  </r>
  <r>
    <x v="6"/>
    <s v="C25_522001"/>
    <s v="S020000"/>
    <x v="6"/>
    <s v="4500681534"/>
    <s v=""/>
    <s v="2052232235"/>
    <s v="10"/>
    <d v="2020-08-19T00:00:00"/>
    <s v="51"/>
    <s v="Commandes d'achat"/>
    <x v="2"/>
    <s v="Réduction"/>
    <n v="-2194.42"/>
    <n v="0"/>
    <s v="610410"/>
    <s v="COVID-19-kwaliteitscontrole medische mat"/>
    <s v="200008302"/>
    <s v=""/>
    <s v=""/>
    <s v="3000000230071671"/>
    <s v="0"/>
    <x v="6"/>
    <x v="444"/>
  </r>
  <r>
    <x v="6"/>
    <s v="C25_522001"/>
    <s v="S020000"/>
    <x v="6"/>
    <s v="4500681534"/>
    <s v=""/>
    <s v="2052232235"/>
    <s v="10"/>
    <d v="2020-08-19T00:00:00"/>
    <s v="51"/>
    <s v="Commandes d'achat"/>
    <x v="2"/>
    <s v="Réduction"/>
    <n v="-2257.11"/>
    <n v="0"/>
    <s v="610410"/>
    <s v="COVID-19-kwaliteitscontrole medische mat"/>
    <s v="200008302"/>
    <s v=""/>
    <s v=""/>
    <s v="3000000230071652"/>
    <s v="0"/>
    <x v="6"/>
    <x v="444"/>
  </r>
  <r>
    <x v="6"/>
    <s v="C25_522001"/>
    <s v="S020000"/>
    <x v="6"/>
    <s v="4500681592"/>
    <s v=""/>
    <s v="2052232236"/>
    <s v="10"/>
    <d v="2020-08-19T00:00:00"/>
    <s v="51"/>
    <s v="Commandes d'achat"/>
    <x v="2"/>
    <s v="Réduction"/>
    <n v="-9475.17"/>
    <n v="0"/>
    <s v="613310"/>
    <s v="COVID-19-ZEEVRACHT VOOR PPE"/>
    <s v="100041185"/>
    <s v=""/>
    <s v=""/>
    <s v="3000000230082884"/>
    <s v="0"/>
    <x v="0"/>
    <x v="445"/>
  </r>
  <r>
    <x v="4"/>
    <s v="C25_02106G"/>
    <s v="S010000"/>
    <x v="4"/>
    <s v="4500687185"/>
    <s v=""/>
    <s v="2000000041"/>
    <s v="10"/>
    <d v="2020-08-19T00:00:00"/>
    <s v="51"/>
    <s v="Commandes d'achat"/>
    <x v="0"/>
    <s v="Original"/>
    <n v="174.74"/>
    <n v="0"/>
    <s v="610210"/>
    <s v="Schriftelijke vertaling"/>
    <s v="600000646"/>
    <s v=""/>
    <s v=""/>
    <s v="3000000230086381"/>
    <s v="0"/>
    <x v="3"/>
    <x v="498"/>
  </r>
  <r>
    <x v="6"/>
    <s v="C25_522001"/>
    <s v="S020000"/>
    <x v="7"/>
    <s v="4500687238"/>
    <s v=""/>
    <s v="2021CSG015"/>
    <s v="10"/>
    <d v="2020-08-19T00:00:00"/>
    <s v="51"/>
    <s v="Commandes d'achat"/>
    <x v="0"/>
    <s v="Original"/>
    <n v="190.8"/>
    <n v="0"/>
    <s v="611610"/>
    <s v="Facture OL/2020/0987 du 23/03/2020"/>
    <s v="100033328"/>
    <s v=""/>
    <s v=""/>
    <s v="3000000230087839"/>
    <s v="0"/>
    <x v="1"/>
    <x v="499"/>
  </r>
  <r>
    <x v="6"/>
    <s v="C25_522001"/>
    <s v="S020000"/>
    <x v="7"/>
    <s v="4500687238"/>
    <s v=""/>
    <s v="2021CSG015"/>
    <s v="20"/>
    <d v="2020-08-19T00:00:00"/>
    <s v="51"/>
    <s v="Commandes d'achat"/>
    <x v="0"/>
    <s v="Original"/>
    <n v="305.04000000000002"/>
    <n v="0"/>
    <s v="611610"/>
    <s v="Facture OL/2020/1355 du 30/04/2020"/>
    <s v="100033328"/>
    <s v=""/>
    <s v=""/>
    <s v="3000000230087839"/>
    <s v="0"/>
    <x v="1"/>
    <x v="500"/>
  </r>
  <r>
    <x v="6"/>
    <s v="C25_522001"/>
    <s v="S020000"/>
    <x v="7"/>
    <s v="4500687238"/>
    <s v=""/>
    <s v="2021CSG015"/>
    <s v="30"/>
    <d v="2020-08-19T00:00:00"/>
    <s v="51"/>
    <s v="Commandes d'achat"/>
    <x v="0"/>
    <s v="Original"/>
    <n v="305.04000000000002"/>
    <n v="0"/>
    <s v="611610"/>
    <s v="Facture OL/2020/1356 du 30/04/2020"/>
    <s v="100033328"/>
    <s v=""/>
    <s v=""/>
    <s v="3000000230087839"/>
    <s v="0"/>
    <x v="1"/>
    <x v="501"/>
  </r>
  <r>
    <x v="6"/>
    <s v="C25_522001"/>
    <s v="S020000"/>
    <x v="7"/>
    <s v="4500687238"/>
    <s v=""/>
    <s v="2021CSG015"/>
    <s v="40"/>
    <d v="2020-08-19T00:00:00"/>
    <s v="51"/>
    <s v="Commandes d'achat"/>
    <x v="0"/>
    <s v="Original"/>
    <n v="305.04000000000002"/>
    <n v="0"/>
    <s v="611610"/>
    <s v="Facture OL/2020/1357 du 30/04/2020"/>
    <s v="100033328"/>
    <s v=""/>
    <s v=""/>
    <s v="3000000230087839"/>
    <s v="0"/>
    <x v="1"/>
    <x v="502"/>
  </r>
  <r>
    <x v="6"/>
    <s v="C25_522001"/>
    <s v="S020000"/>
    <x v="7"/>
    <s v="4500687238"/>
    <s v=""/>
    <s v="2021CSG015"/>
    <s v="50"/>
    <d v="2020-08-19T00:00:00"/>
    <s v="51"/>
    <s v="Commandes d'achat"/>
    <x v="0"/>
    <s v="Original"/>
    <n v="305.04000000000002"/>
    <n v="0"/>
    <s v="611610"/>
    <s v="Facture OL/2020/1358 du 30/04/2020"/>
    <s v="100033328"/>
    <s v=""/>
    <s v=""/>
    <s v="3000000230087839"/>
    <s v="0"/>
    <x v="1"/>
    <x v="503"/>
  </r>
  <r>
    <x v="6"/>
    <s v="C25_522001"/>
    <s v="S020000"/>
    <x v="7"/>
    <s v="4500687238"/>
    <s v=""/>
    <s v="2021CSG015"/>
    <s v="60"/>
    <d v="2020-08-19T00:00:00"/>
    <s v="51"/>
    <s v="Commandes d'achat"/>
    <x v="0"/>
    <s v="Original"/>
    <n v="325.7"/>
    <n v="0"/>
    <s v="611610"/>
    <s v="Facture OL/2020/1359 du 30/04/2020"/>
    <s v="100033328"/>
    <s v=""/>
    <s v=""/>
    <s v="3000000230087839"/>
    <s v="0"/>
    <x v="1"/>
    <x v="504"/>
  </r>
  <r>
    <x v="6"/>
    <s v="C25_522001"/>
    <s v="S020000"/>
    <x v="7"/>
    <s v="4500687238"/>
    <s v=""/>
    <s v="2021CSG015"/>
    <s v="70"/>
    <d v="2020-08-19T00:00:00"/>
    <s v="51"/>
    <s v="Commandes d'achat"/>
    <x v="0"/>
    <s v="Original"/>
    <n v="305.04000000000002"/>
    <n v="0"/>
    <s v="611610"/>
    <s v="Facture OL/2020/1360 du 30/04/2020"/>
    <s v="100033328"/>
    <s v=""/>
    <s v=""/>
    <s v="3000000230087839"/>
    <s v="0"/>
    <x v="1"/>
    <x v="505"/>
  </r>
  <r>
    <x v="6"/>
    <s v="C25_522001"/>
    <s v="S020000"/>
    <x v="7"/>
    <s v="4500687238"/>
    <s v=""/>
    <s v="2021CSG015"/>
    <s v="80"/>
    <d v="2020-08-19T00:00:00"/>
    <s v="51"/>
    <s v="Commandes d'achat"/>
    <x v="0"/>
    <s v="Original"/>
    <n v="610.08000000000004"/>
    <n v="0"/>
    <s v="611610"/>
    <s v="Facture OL/2020/1363 du 01/05/2020"/>
    <s v="100033328"/>
    <s v=""/>
    <s v=""/>
    <s v="3000000230087839"/>
    <s v="0"/>
    <x v="1"/>
    <x v="506"/>
  </r>
  <r>
    <x v="5"/>
    <s v="C25_012040"/>
    <s v="S040000"/>
    <x v="11"/>
    <s v="4500674198"/>
    <s v=""/>
    <s v="2021222080"/>
    <s v="10"/>
    <d v="2020-08-20T00:00:00"/>
    <s v="51"/>
    <s v="Commandes d'achat"/>
    <x v="2"/>
    <s v="Réduction"/>
    <n v="-10401.200000000001"/>
    <n v="0"/>
    <s v="610895"/>
    <s v="BSM Consultancy Xavier Vanhoutte"/>
    <s v="500002616"/>
    <s v=""/>
    <s v=""/>
    <s v="3000000230140672"/>
    <s v="0"/>
    <x v="2"/>
    <x v="309"/>
  </r>
  <r>
    <x v="5"/>
    <s v="C25_012040"/>
    <s v="S040000"/>
    <x v="11"/>
    <s v="4500674198"/>
    <s v=""/>
    <s v="2021222080"/>
    <s v="10"/>
    <d v="2020-08-20T00:00:00"/>
    <s v="51"/>
    <s v="Commandes d'achat"/>
    <x v="2"/>
    <s v="Réduction"/>
    <n v="-8209.8799999999992"/>
    <n v="0"/>
    <s v="610895"/>
    <s v="BSM Consultancy Xavier Vanhoutte"/>
    <s v="500002616"/>
    <s v=""/>
    <s v=""/>
    <s v="3000000230140794"/>
    <s v="0"/>
    <x v="2"/>
    <x v="309"/>
  </r>
  <r>
    <x v="5"/>
    <s v="C25_012040"/>
    <s v="S040000"/>
    <x v="11"/>
    <s v="4500674198"/>
    <s v=""/>
    <s v="2021222080"/>
    <s v="10"/>
    <d v="2020-08-20T00:00:00"/>
    <s v="51"/>
    <s v="Commandes d'achat"/>
    <x v="2"/>
    <s v="Réduction"/>
    <n v="-2019.65"/>
    <n v="0"/>
    <s v="610895"/>
    <s v="BSM Consultancy Xavier Vanhoutte"/>
    <s v="500002616"/>
    <s v=""/>
    <s v=""/>
    <s v="3000000230140406"/>
    <s v="0"/>
    <x v="2"/>
    <x v="309"/>
  </r>
  <r>
    <x v="6"/>
    <s v="C25_522001"/>
    <s v="S020000"/>
    <x v="7"/>
    <s v="4500687238"/>
    <s v=""/>
    <s v="2021CSG015"/>
    <s v="10"/>
    <d v="2020-08-20T00:00:00"/>
    <s v="51"/>
    <s v="Commandes d'achat"/>
    <x v="2"/>
    <s v="Réduction"/>
    <n v="-190.8"/>
    <n v="0"/>
    <s v="611610"/>
    <s v="Facture OL/2020/0987 du 23/03/2020"/>
    <s v="100033328"/>
    <s v=""/>
    <s v=""/>
    <s v="3000000230143004"/>
    <s v="0"/>
    <x v="1"/>
    <x v="499"/>
  </r>
  <r>
    <x v="6"/>
    <s v="C25_522001"/>
    <s v="S020000"/>
    <x v="7"/>
    <s v="4500687238"/>
    <s v=""/>
    <s v="2021CSG015"/>
    <s v="20"/>
    <d v="2020-08-20T00:00:00"/>
    <s v="51"/>
    <s v="Commandes d'achat"/>
    <x v="2"/>
    <s v="Réduction"/>
    <n v="-305.04000000000002"/>
    <n v="0"/>
    <s v="611610"/>
    <s v="Facture OL/2020/1355 du 30/04/2020"/>
    <s v="100033328"/>
    <s v=""/>
    <s v=""/>
    <s v="3000000230142945"/>
    <s v="0"/>
    <x v="1"/>
    <x v="500"/>
  </r>
  <r>
    <x v="6"/>
    <s v="C25_522001"/>
    <s v="S020000"/>
    <x v="7"/>
    <s v="4500687238"/>
    <s v=""/>
    <s v="2021CSG015"/>
    <s v="30"/>
    <d v="2020-08-20T00:00:00"/>
    <s v="51"/>
    <s v="Commandes d'achat"/>
    <x v="2"/>
    <s v="Réduction"/>
    <n v="-305.04000000000002"/>
    <n v="0"/>
    <s v="611610"/>
    <s v="Facture OL/2020/1356 du 30/04/2020"/>
    <s v="100033328"/>
    <s v=""/>
    <s v=""/>
    <s v="3000000230142897"/>
    <s v="0"/>
    <x v="1"/>
    <x v="501"/>
  </r>
  <r>
    <x v="6"/>
    <s v="C25_522001"/>
    <s v="S020000"/>
    <x v="7"/>
    <s v="4500687238"/>
    <s v=""/>
    <s v="2021CSG015"/>
    <s v="40"/>
    <d v="2020-08-20T00:00:00"/>
    <s v="51"/>
    <s v="Commandes d'achat"/>
    <x v="2"/>
    <s v="Réduction"/>
    <n v="-305.04000000000002"/>
    <n v="0"/>
    <s v="611610"/>
    <s v="Facture OL/2020/1357 du 30/04/2020"/>
    <s v="100033328"/>
    <s v=""/>
    <s v=""/>
    <s v="3000000230143013"/>
    <s v="0"/>
    <x v="1"/>
    <x v="502"/>
  </r>
  <r>
    <x v="6"/>
    <s v="C25_522001"/>
    <s v="S020000"/>
    <x v="7"/>
    <s v="4500687238"/>
    <s v=""/>
    <s v="2021CSG015"/>
    <s v="50"/>
    <d v="2020-08-20T00:00:00"/>
    <s v="51"/>
    <s v="Commandes d'achat"/>
    <x v="2"/>
    <s v="Réduction"/>
    <n v="-305.04000000000002"/>
    <n v="0"/>
    <s v="611610"/>
    <s v="Facture OL/2020/1358 du 30/04/2020"/>
    <s v="100033328"/>
    <s v=""/>
    <s v=""/>
    <s v="3000000230142894"/>
    <s v="0"/>
    <x v="1"/>
    <x v="503"/>
  </r>
  <r>
    <x v="6"/>
    <s v="C25_522001"/>
    <s v="S020000"/>
    <x v="7"/>
    <s v="4500687238"/>
    <s v=""/>
    <s v="2021CSG015"/>
    <s v="60"/>
    <d v="2020-08-20T00:00:00"/>
    <s v="51"/>
    <s v="Commandes d'achat"/>
    <x v="2"/>
    <s v="Réduction"/>
    <n v="-325.7"/>
    <n v="0"/>
    <s v="611610"/>
    <s v="Facture OL/2020/1359 du 30/04/2020"/>
    <s v="100033328"/>
    <s v=""/>
    <s v=""/>
    <s v="3000000230142994"/>
    <s v="0"/>
    <x v="1"/>
    <x v="504"/>
  </r>
  <r>
    <x v="6"/>
    <s v="C25_522001"/>
    <s v="S020000"/>
    <x v="7"/>
    <s v="4500687238"/>
    <s v=""/>
    <s v="2021CSG015"/>
    <s v="70"/>
    <d v="2020-08-20T00:00:00"/>
    <s v="51"/>
    <s v="Commandes d'achat"/>
    <x v="2"/>
    <s v="Réduction"/>
    <n v="-305.04000000000002"/>
    <n v="0"/>
    <s v="611610"/>
    <s v="Facture OL/2020/1360 du 30/04/2020"/>
    <s v="100033328"/>
    <s v=""/>
    <s v=""/>
    <s v="3000000230143010"/>
    <s v="0"/>
    <x v="1"/>
    <x v="505"/>
  </r>
  <r>
    <x v="6"/>
    <s v="C25_522001"/>
    <s v="S020000"/>
    <x v="7"/>
    <s v="4500687238"/>
    <s v=""/>
    <s v="2021CSG015"/>
    <s v="80"/>
    <d v="2020-08-20T00:00:00"/>
    <s v="51"/>
    <s v="Commandes d'achat"/>
    <x v="2"/>
    <s v="Réduction"/>
    <n v="-610.08000000000004"/>
    <n v="0"/>
    <s v="611610"/>
    <s v="Facture OL/2020/1363 du 01/05/2020"/>
    <s v="100033328"/>
    <s v=""/>
    <s v=""/>
    <s v="3000000230143007"/>
    <s v="0"/>
    <x v="1"/>
    <x v="506"/>
  </r>
  <r>
    <x v="10"/>
    <s v="C25_211000"/>
    <s v="S010000"/>
    <x v="14"/>
    <s v="4500676744"/>
    <s v=""/>
    <s v="20AK200601"/>
    <s v="50"/>
    <d v="2020-08-21T00:00:00"/>
    <s v="51"/>
    <s v="Commandes d'achat"/>
    <x v="2"/>
    <s v="Réduction"/>
    <n v="-65"/>
    <n v="0"/>
    <s v="613955"/>
    <s v="Facture réf. 45411108-00001"/>
    <s v="100001145"/>
    <s v=""/>
    <s v=""/>
    <s v="3000000230205218"/>
    <s v="0"/>
    <x v="2"/>
    <x v="364"/>
  </r>
  <r>
    <x v="6"/>
    <s v="C25_522001"/>
    <s v="S020000"/>
    <x v="6"/>
    <s v="4500681592"/>
    <s v=""/>
    <s v="2052232236"/>
    <s v="10"/>
    <d v="2020-08-21T00:00:00"/>
    <s v="51"/>
    <s v="Commandes d'achat"/>
    <x v="2"/>
    <s v="Réduction"/>
    <n v="-84470.52"/>
    <n v="0"/>
    <s v="613310"/>
    <s v="COVID-19-ZEEVRACHT VOOR PPE"/>
    <s v="100041185"/>
    <s v=""/>
    <s v=""/>
    <s v="3000000230207472"/>
    <s v="0"/>
    <x v="0"/>
    <x v="445"/>
  </r>
  <r>
    <x v="6"/>
    <s v="C25_522001"/>
    <s v="S020000"/>
    <x v="6"/>
    <s v="4500681592"/>
    <s v=""/>
    <s v="2052232236"/>
    <s v="10"/>
    <d v="2020-08-21T00:00:00"/>
    <s v="51"/>
    <s v="Commandes d'achat"/>
    <x v="2"/>
    <s v="Réduction"/>
    <n v="-60360.23"/>
    <n v="0"/>
    <s v="613310"/>
    <s v="COVID-19-ZEEVRACHT VOOR PPE"/>
    <s v="100041185"/>
    <s v=""/>
    <s v=""/>
    <s v="3000000230227532"/>
    <s v="0"/>
    <x v="0"/>
    <x v="445"/>
  </r>
  <r>
    <x v="13"/>
    <s v="C25_210301"/>
    <s v="S010000"/>
    <x v="18"/>
    <s v="4500682165"/>
    <s v=""/>
    <s v="20HSL0602A"/>
    <s v="10"/>
    <d v="2020-08-21T00:00:00"/>
    <s v="51"/>
    <s v="Commandes d'achat"/>
    <x v="2"/>
    <s v="Réduction"/>
    <n v="-4150.46"/>
    <n v="0"/>
    <s v="610310"/>
    <s v="Honoraires d'avocats (de 2020)_Covid-19"/>
    <s v="GE100"/>
    <s v=""/>
    <s v=""/>
    <s v="3000000230227653"/>
    <s v="0"/>
    <x v="2"/>
    <x v="447"/>
  </r>
  <r>
    <x v="13"/>
    <s v="C25_210301"/>
    <s v="S010000"/>
    <x v="18"/>
    <s v="4500682165"/>
    <s v=""/>
    <s v="20HSL0602A"/>
    <s v="10"/>
    <d v="2020-08-21T00:00:00"/>
    <s v="51"/>
    <s v="Commandes d'achat"/>
    <x v="2"/>
    <s v="Réduction"/>
    <n v="-6043.15"/>
    <n v="0"/>
    <s v="610310"/>
    <s v="Honoraires d'avocats (de 2020)_Covid-19"/>
    <s v="GE100"/>
    <s v=""/>
    <s v=""/>
    <s v="3000000230227750"/>
    <s v="0"/>
    <x v="2"/>
    <x v="447"/>
  </r>
  <r>
    <x v="13"/>
    <s v="C25_210301"/>
    <s v="S010000"/>
    <x v="18"/>
    <s v="4500682165"/>
    <s v=""/>
    <s v="20HSL0602A"/>
    <s v="10"/>
    <d v="2020-08-21T00:00:00"/>
    <s v="51"/>
    <s v="Commandes d'achat"/>
    <x v="2"/>
    <s v="Réduction"/>
    <n v="-3615.53"/>
    <n v="0"/>
    <s v="610310"/>
    <s v="Honoraires d'avocats (de 2020)_Covid-19"/>
    <s v="GE100"/>
    <s v=""/>
    <s v=""/>
    <s v="3000000230227647"/>
    <s v="0"/>
    <x v="2"/>
    <x v="447"/>
  </r>
  <r>
    <x v="13"/>
    <s v="C25_210301"/>
    <s v="S010000"/>
    <x v="18"/>
    <s v="4500682165"/>
    <s v=""/>
    <s v="20HSL0602A"/>
    <s v="10"/>
    <d v="2020-08-21T00:00:00"/>
    <s v="51"/>
    <s v="Commandes d'achat"/>
    <x v="2"/>
    <s v="Réduction"/>
    <n v="-2632.28"/>
    <n v="0"/>
    <s v="610310"/>
    <s v="Honoraires d'avocats (de 2020)_Covid-19"/>
    <s v="GE100"/>
    <s v=""/>
    <s v=""/>
    <s v="3000000230208637"/>
    <s v="0"/>
    <x v="2"/>
    <x v="447"/>
  </r>
  <r>
    <x v="13"/>
    <s v="C25_210301"/>
    <s v="S010000"/>
    <x v="18"/>
    <s v="4500682165"/>
    <s v=""/>
    <s v="20HSL0602A"/>
    <s v="10"/>
    <d v="2020-08-21T00:00:00"/>
    <s v="51"/>
    <s v="Commandes d'achat"/>
    <x v="1"/>
    <s v="Modification"/>
    <n v="4000"/>
    <n v="0"/>
    <s v="610310"/>
    <s v="Honoraires d'avocats (de 2020)_Covid-19"/>
    <s v="GE100"/>
    <s v=""/>
    <s v=""/>
    <s v="3000000230204140"/>
    <s v="0"/>
    <x v="2"/>
    <x v="447"/>
  </r>
  <r>
    <x v="13"/>
    <s v="C25_210301"/>
    <s v="S010000"/>
    <x v="18"/>
    <s v="4500682165"/>
    <s v=""/>
    <s v="20HSL0602A"/>
    <s v="10"/>
    <d v="2020-08-21T00:00:00"/>
    <s v="51"/>
    <s v="Commandes d'achat"/>
    <x v="2"/>
    <s v="Réduction"/>
    <n v="-1878.54"/>
    <n v="0"/>
    <s v="610310"/>
    <s v="Honoraires d'avocats (de 2020)_Covid-19"/>
    <s v="GE100"/>
    <s v=""/>
    <s v=""/>
    <s v="3000000230208623"/>
    <s v="0"/>
    <x v="2"/>
    <x v="447"/>
  </r>
  <r>
    <x v="13"/>
    <s v="C25_210301"/>
    <s v="S010000"/>
    <x v="18"/>
    <s v="4500682165"/>
    <s v=""/>
    <s v="20HSL0602A"/>
    <s v="10"/>
    <d v="2020-08-21T00:00:00"/>
    <s v="51"/>
    <s v="Commandes d'achat"/>
    <x v="1"/>
    <s v="Modification"/>
    <n v="63000"/>
    <n v="0"/>
    <s v="610310"/>
    <s v="Honoraires d'avocats (de 2020)_Covid-19"/>
    <s v="GE100"/>
    <s v=""/>
    <s v=""/>
    <s v="3000000230227395"/>
    <s v="0"/>
    <x v="2"/>
    <x v="447"/>
  </r>
  <r>
    <x v="13"/>
    <s v="C25_210301"/>
    <s v="S010000"/>
    <x v="18"/>
    <s v="4500682165"/>
    <s v=""/>
    <s v="20HSL0602A"/>
    <s v="10"/>
    <d v="2020-08-21T00:00:00"/>
    <s v="51"/>
    <s v="Commandes d'achat"/>
    <x v="2"/>
    <s v="Réduction"/>
    <n v="-11885.71"/>
    <n v="0"/>
    <s v="610310"/>
    <s v="Honoraires d'avocats (de 2020)_Covid-19"/>
    <s v="GE100"/>
    <s v=""/>
    <s v=""/>
    <s v="3000000230227735"/>
    <s v="0"/>
    <x v="2"/>
    <x v="447"/>
  </r>
  <r>
    <x v="13"/>
    <s v="C25_210301"/>
    <s v="S010000"/>
    <x v="18"/>
    <s v="4500682165"/>
    <s v=""/>
    <s v="20HSL0602A"/>
    <s v="10"/>
    <d v="2020-08-21T00:00:00"/>
    <s v="51"/>
    <s v="Commandes d'achat"/>
    <x v="2"/>
    <s v="Réduction"/>
    <n v="-11271.17"/>
    <n v="0"/>
    <s v="610310"/>
    <s v="Honoraires d'avocats (de 2020)_Covid-19"/>
    <s v="GE100"/>
    <s v=""/>
    <s v=""/>
    <s v="3000000230227861"/>
    <s v="0"/>
    <x v="2"/>
    <x v="447"/>
  </r>
  <r>
    <x v="13"/>
    <s v="C25_210301"/>
    <s v="S010000"/>
    <x v="18"/>
    <s v="4500682165"/>
    <s v=""/>
    <s v="20HSL0602A"/>
    <s v="10"/>
    <d v="2020-08-21T00:00:00"/>
    <s v="51"/>
    <s v="Commandes d'achat"/>
    <x v="2"/>
    <s v="Réduction"/>
    <n v="-3501.95"/>
    <n v="0"/>
    <s v="610310"/>
    <s v="Honoraires d'avocats (de 2020)_Covid-19"/>
    <s v="GE100"/>
    <s v=""/>
    <s v=""/>
    <s v="3000000230227717"/>
    <s v="0"/>
    <x v="2"/>
    <x v="447"/>
  </r>
  <r>
    <x v="6"/>
    <s v="C25_522001"/>
    <s v="S020000"/>
    <x v="6"/>
    <s v="4500685894"/>
    <s v=""/>
    <s v="2052232186"/>
    <s v="10"/>
    <d v="2020-08-21T00:00:00"/>
    <s v="51"/>
    <s v="Commandes d'achat"/>
    <x v="2"/>
    <s v="Réduction"/>
    <n v="-2751.79"/>
    <n v="0"/>
    <s v="616410"/>
    <s v="COVID 19 - douanekosten"/>
    <s v="100051205"/>
    <s v=""/>
    <s v=""/>
    <s v="3000000230181121"/>
    <s v="0"/>
    <x v="0"/>
    <x v="481"/>
  </r>
  <r>
    <x v="5"/>
    <s v="C25_012040"/>
    <s v="S040000"/>
    <x v="11"/>
    <s v="4500666588"/>
    <s v=""/>
    <s v="2021222069"/>
    <s v="10"/>
    <d v="2020-08-24T00:00:00"/>
    <s v="51"/>
    <s v="Commandes d'achat"/>
    <x v="2"/>
    <s v="Réduction"/>
    <n v="-13797.99"/>
    <n v="0"/>
    <s v="615911"/>
    <s v="Architecte"/>
    <s v="100000386"/>
    <s v=""/>
    <s v=""/>
    <s v="3000000230264332"/>
    <s v="0"/>
    <x v="2"/>
    <x v="41"/>
  </r>
  <r>
    <x v="6"/>
    <s v="C25_522001"/>
    <s v="S020000"/>
    <x v="6"/>
    <s v="4500673961"/>
    <s v=""/>
    <s v="2052232173"/>
    <s v="10"/>
    <d v="2020-08-24T00:00:00"/>
    <s v="51"/>
    <s v="Commandes d'achat"/>
    <x v="2"/>
    <s v="Réduction"/>
    <n v="-39943.339999999997"/>
    <n v="0"/>
    <s v="616410"/>
    <s v="COVID-19-Chirurgische maskers"/>
    <s v="100034341"/>
    <s v=""/>
    <s v=""/>
    <s v="3000000230274298"/>
    <s v="0"/>
    <x v="2"/>
    <x v="302"/>
  </r>
  <r>
    <x v="6"/>
    <s v="C25_522001"/>
    <s v="S020000"/>
    <x v="6"/>
    <s v="4500681592"/>
    <s v=""/>
    <s v="2052232236"/>
    <s v="10"/>
    <d v="2020-08-24T00:00:00"/>
    <s v="51"/>
    <s v="Commandes d'achat"/>
    <x v="2"/>
    <s v="Réduction"/>
    <n v="-19920"/>
    <n v="0"/>
    <s v="613310"/>
    <s v="COVID-19-ZEEVRACHT VOOR PPE"/>
    <s v="100041185"/>
    <s v=""/>
    <s v=""/>
    <s v="3000000230243823"/>
    <s v="0"/>
    <x v="0"/>
    <x v="445"/>
  </r>
  <r>
    <x v="6"/>
    <s v="C25_522001"/>
    <s v="S020000"/>
    <x v="6"/>
    <s v="4500681592"/>
    <s v=""/>
    <s v="2052232236"/>
    <s v="10"/>
    <d v="2020-08-24T00:00:00"/>
    <s v="51"/>
    <s v="Commandes d'achat"/>
    <x v="2"/>
    <s v="Réduction"/>
    <n v="-497"/>
    <n v="0"/>
    <s v="613310"/>
    <s v="COVID-19-ZEEVRACHT VOOR PPE"/>
    <s v="100041185"/>
    <s v=""/>
    <s v=""/>
    <s v="3000000230243873"/>
    <s v="0"/>
    <x v="0"/>
    <x v="445"/>
  </r>
  <r>
    <x v="5"/>
    <s v="C25_012040"/>
    <s v="S040000"/>
    <x v="11"/>
    <s v="4500684278"/>
    <s v=""/>
    <s v="2021222117"/>
    <s v="20"/>
    <d v="2020-08-24T00:00:00"/>
    <s v="51"/>
    <s v="Commandes d'achat"/>
    <x v="2"/>
    <s v="Réduction"/>
    <n v="-4840"/>
    <n v="0"/>
    <s v="615911"/>
    <s v="Health BE SAS Viya Platform"/>
    <s v="200007915"/>
    <s v=""/>
    <s v=""/>
    <s v="3000000230278504"/>
    <s v="0"/>
    <x v="2"/>
    <x v="482"/>
  </r>
  <r>
    <x v="6"/>
    <s v="C25_522001"/>
    <s v="S020000"/>
    <x v="6"/>
    <s v="4500687602"/>
    <s v=""/>
    <s v="2008241234"/>
    <s v="10"/>
    <d v="2020-08-24T00:00:00"/>
    <s v="51"/>
    <s v="Commandes d'achat"/>
    <x v="0"/>
    <s v="Original"/>
    <n v="4263.24"/>
    <n v="0"/>
    <s v="616410"/>
    <s v="COVID-19 stickers for packaging swabs"/>
    <s v="100014352"/>
    <s v=""/>
    <s v=""/>
    <s v="3000000230265717"/>
    <s v="0"/>
    <x v="3"/>
    <x v="507"/>
  </r>
  <r>
    <x v="6"/>
    <s v="C25_522001"/>
    <s v="S020000"/>
    <x v="6"/>
    <s v="4500673302"/>
    <s v=""/>
    <s v="2052232150"/>
    <s v="10"/>
    <d v="2020-08-25T00:00:00"/>
    <s v="51"/>
    <s v="Commandes d'achat"/>
    <x v="2"/>
    <s v="Réduction"/>
    <n v="-544.5"/>
    <n v="0"/>
    <s v="610110"/>
    <s v="COVID-19-Testen van maskers"/>
    <s v="100000522"/>
    <s v=""/>
    <s v=""/>
    <s v="3000000230304941"/>
    <s v="0"/>
    <x v="2"/>
    <x v="273"/>
  </r>
  <r>
    <x v="6"/>
    <s v="C25_522001"/>
    <s v="S020000"/>
    <x v="6"/>
    <s v="4500678169"/>
    <s v=""/>
    <s v="2052232217"/>
    <s v="10"/>
    <d v="2020-08-25T00:00:00"/>
    <s v="51"/>
    <s v="Commandes d'achat"/>
    <x v="2"/>
    <s v="Réduction"/>
    <n v="-1250747.96"/>
    <n v="0"/>
    <s v="610410"/>
    <s v="COVID-19-vergoeding testen labo"/>
    <s v="GE100"/>
    <s v=""/>
    <s v=""/>
    <s v="3000000230348792"/>
    <s v="0"/>
    <x v="3"/>
    <x v="383"/>
  </r>
  <r>
    <x v="9"/>
    <s v="C25_510000"/>
    <s v="S010000"/>
    <x v="12"/>
    <s v="4500679907"/>
    <s v=""/>
    <s v="2051021045"/>
    <s v="30"/>
    <d v="2020-08-25T00:00:00"/>
    <s v="51"/>
    <s v="Commandes d'achat"/>
    <x v="1"/>
    <s v="Modification"/>
    <n v="-2010"/>
    <n v="0"/>
    <s v="610210"/>
    <s v="COVID-19:Traduction All. - execution"/>
    <s v="600000646"/>
    <s v=""/>
    <s v=""/>
    <s v="3000000230346340"/>
    <s v="0"/>
    <x v="2"/>
    <x v="508"/>
  </r>
  <r>
    <x v="9"/>
    <s v="C25_510000"/>
    <s v="S010000"/>
    <x v="12"/>
    <s v="4500679907"/>
    <s v=""/>
    <s v="2051021045"/>
    <s v="30"/>
    <d v="2020-08-25T00:00:00"/>
    <s v="51"/>
    <s v="Commandes d'achat"/>
    <x v="0"/>
    <s v="Original"/>
    <n v="2900"/>
    <n v="0"/>
    <s v="610210"/>
    <s v="COVID-19:Traduction All. - execution"/>
    <s v="600000646"/>
    <s v=""/>
    <s v=""/>
    <s v="3000000230325454"/>
    <s v="0"/>
    <x v="2"/>
    <x v="508"/>
  </r>
  <r>
    <x v="13"/>
    <s v="C25_210301"/>
    <s v="S010000"/>
    <x v="18"/>
    <s v="4500682165"/>
    <s v=""/>
    <s v="20HSL0602A"/>
    <s v="10"/>
    <d v="2020-08-25T00:00:00"/>
    <s v="51"/>
    <s v="Commandes d'achat"/>
    <x v="1"/>
    <s v="Modification"/>
    <n v="10000"/>
    <n v="0"/>
    <s v="610310"/>
    <s v="Honoraires d'avocats (de 2020)_Covid-19"/>
    <s v="GE100"/>
    <s v=""/>
    <s v=""/>
    <s v="3000000230348671"/>
    <s v="0"/>
    <x v="2"/>
    <x v="447"/>
  </r>
  <r>
    <x v="13"/>
    <s v="C25_210301"/>
    <s v="S010000"/>
    <x v="18"/>
    <s v="4500682165"/>
    <s v=""/>
    <s v="20HSL0602A"/>
    <s v="10"/>
    <d v="2020-08-25T00:00:00"/>
    <s v="51"/>
    <s v="Commandes d'achat"/>
    <x v="2"/>
    <s v="Réduction"/>
    <n v="-32498.080000000002"/>
    <n v="0"/>
    <s v="610310"/>
    <s v="Honoraires d'avocats (de 2020)_Covid-19"/>
    <s v="GE100"/>
    <s v=""/>
    <s v=""/>
    <s v="3000000230350769"/>
    <s v="0"/>
    <x v="2"/>
    <x v="447"/>
  </r>
  <r>
    <x v="6"/>
    <s v="C25_522001"/>
    <s v="S020000"/>
    <x v="6"/>
    <s v="4500684028"/>
    <s v=""/>
    <s v="2052232244"/>
    <s v="10"/>
    <d v="2020-08-25T00:00:00"/>
    <s v="51"/>
    <s v="Commandes d'achat"/>
    <x v="2"/>
    <s v="Réduction"/>
    <n v="-298.14"/>
    <n v="0"/>
    <s v="616310"/>
    <s v="COVID-19-testing onderhoud materieel"/>
    <s v="100000667"/>
    <s v=""/>
    <s v=""/>
    <s v="3000000230356533"/>
    <s v="0"/>
    <x v="3"/>
    <x v="460"/>
  </r>
  <r>
    <x v="6"/>
    <s v="C25_522001"/>
    <s v="S020000"/>
    <x v="6"/>
    <s v="4500684248"/>
    <s v=""/>
    <s v="2052232247"/>
    <s v="10"/>
    <d v="2020-08-25T00:00:00"/>
    <s v="51"/>
    <s v="Commandes d'achat"/>
    <x v="2"/>
    <s v="Réduction"/>
    <n v="-447893.6"/>
    <n v="0"/>
    <s v="610410"/>
    <s v="COVID-19-vergoeding test universitair pl"/>
    <s v="GE100"/>
    <s v=""/>
    <s v=""/>
    <s v="3000000230348882"/>
    <s v="0"/>
    <x v="3"/>
    <x v="465"/>
  </r>
  <r>
    <x v="6"/>
    <s v="C25_522001"/>
    <s v="S020000"/>
    <x v="6"/>
    <s v="4500686349"/>
    <s v=""/>
    <s v="2008121234"/>
    <s v="20"/>
    <d v="2020-08-25T00:00:00"/>
    <s v="51"/>
    <s v="Commandes d'achat"/>
    <x v="0"/>
    <s v="Original"/>
    <n v="38928.97"/>
    <n v="0"/>
    <s v="616410"/>
    <s v="1000 μl Automation Tips 96*2/pk, 2304/cs"/>
    <s v="500026800"/>
    <s v=""/>
    <s v=""/>
    <s v="3000000230349456"/>
    <s v="0"/>
    <x v="3"/>
    <x v="509"/>
  </r>
  <r>
    <x v="4"/>
    <s v="C25_02106G"/>
    <s v="S010000"/>
    <x v="4"/>
    <s v="4500687185"/>
    <s v=""/>
    <s v="2000000041"/>
    <s v="10"/>
    <d v="2020-08-25T00:00:00"/>
    <s v="51"/>
    <s v="Commandes d'achat"/>
    <x v="2"/>
    <s v="Réduction"/>
    <n v="-174.74"/>
    <n v="0"/>
    <s v="610210"/>
    <s v="Schriftelijke vertaling"/>
    <s v="600000646"/>
    <s v=""/>
    <s v=""/>
    <s v="3000000230301922"/>
    <s v="0"/>
    <x v="3"/>
    <x v="498"/>
  </r>
  <r>
    <x v="0"/>
    <s v=""/>
    <s v="S040000"/>
    <x v="17"/>
    <s v="4500663411"/>
    <s v=""/>
    <s v="2021222047"/>
    <s v="20"/>
    <d v="2020-08-26T00:00:00"/>
    <s v="51"/>
    <s v="Commandes d'achat"/>
    <x v="1"/>
    <s v="Modification"/>
    <n v="-1190.08"/>
    <n v="0"/>
    <s v="243010"/>
    <s v="Apple IPAD Pro 2018"/>
    <s v="100028433"/>
    <s v=""/>
    <s v=""/>
    <s v="3000000230406702"/>
    <s v="0"/>
    <x v="2"/>
    <x v="510"/>
  </r>
  <r>
    <x v="0"/>
    <s v=""/>
    <s v="S040000"/>
    <x v="17"/>
    <s v="4500663411"/>
    <s v=""/>
    <s v="2021222047"/>
    <s v="20"/>
    <d v="2020-08-26T00:00:00"/>
    <s v="51"/>
    <s v="Commandes d'achat"/>
    <x v="0"/>
    <s v="Original"/>
    <n v="1190.08"/>
    <n v="0"/>
    <s v="243010"/>
    <s v="Apple IPAD Pro 2018"/>
    <s v="100028433"/>
    <s v=""/>
    <s v=""/>
    <s v="3000000230403474"/>
    <s v="0"/>
    <x v="2"/>
    <x v="510"/>
  </r>
  <r>
    <x v="6"/>
    <s v="C25_522001"/>
    <s v="S020000"/>
    <x v="6"/>
    <s v="4500680762"/>
    <s v=""/>
    <s v="2052232229"/>
    <s v="10"/>
    <d v="2020-08-26T00:00:00"/>
    <s v="51"/>
    <s v="Commandes d'achat"/>
    <x v="2"/>
    <s v="Réduction"/>
    <n v="-202796"/>
    <n v="0"/>
    <s v="616410"/>
    <s v="COVID-19-testing platform"/>
    <s v="100050874"/>
    <s v=""/>
    <s v=""/>
    <s v="3000000230376033"/>
    <s v="0"/>
    <x v="3"/>
    <x v="437"/>
  </r>
  <r>
    <x v="6"/>
    <s v="C25_522001"/>
    <s v="S020000"/>
    <x v="6"/>
    <s v="4500680763"/>
    <s v=""/>
    <s v="2052232230"/>
    <s v="10"/>
    <d v="2020-08-26T00:00:00"/>
    <s v="51"/>
    <s v="Commandes d'achat"/>
    <x v="2"/>
    <s v="Réduction"/>
    <n v="-11659.73"/>
    <n v="0"/>
    <s v="616410"/>
    <s v="COVID-19-COVID-19-testing platform"/>
    <s v="100050869"/>
    <s v=""/>
    <s v=""/>
    <s v="3000000230408990"/>
    <s v="0"/>
    <x v="3"/>
    <x v="438"/>
  </r>
  <r>
    <x v="6"/>
    <s v="C25_522001"/>
    <s v="S020000"/>
    <x v="6"/>
    <s v="4500680763"/>
    <s v=""/>
    <s v="2052232230"/>
    <s v="10"/>
    <d v="2020-08-26T00:00:00"/>
    <s v="51"/>
    <s v="Commandes d'achat"/>
    <x v="2"/>
    <s v="Réduction"/>
    <n v="-49292.78"/>
    <n v="0"/>
    <s v="616410"/>
    <s v="COVID-19-COVID-19-testing platform"/>
    <s v="100050869"/>
    <s v=""/>
    <s v=""/>
    <s v="3000000230408981"/>
    <s v="0"/>
    <x v="3"/>
    <x v="438"/>
  </r>
  <r>
    <x v="6"/>
    <s v="C25_522001"/>
    <s v="S020000"/>
    <x v="6"/>
    <s v="4500680763"/>
    <s v=""/>
    <s v="2052232230"/>
    <s v="10"/>
    <d v="2020-08-26T00:00:00"/>
    <s v="51"/>
    <s v="Commandes d'achat"/>
    <x v="2"/>
    <s v="Réduction"/>
    <n v="-11845.83"/>
    <n v="0"/>
    <s v="616410"/>
    <s v="COVID-19-COVID-19-testing platform"/>
    <s v="100050869"/>
    <s v=""/>
    <s v=""/>
    <s v="3000000230409000"/>
    <s v="0"/>
    <x v="3"/>
    <x v="438"/>
  </r>
  <r>
    <x v="6"/>
    <s v="C25_522001"/>
    <s v="S020000"/>
    <x v="6"/>
    <s v="4500680763"/>
    <s v=""/>
    <s v="2052232230"/>
    <s v="10"/>
    <d v="2020-08-26T00:00:00"/>
    <s v="51"/>
    <s v="Commandes d'achat"/>
    <x v="2"/>
    <s v="Réduction"/>
    <n v="-46087.45"/>
    <n v="0"/>
    <s v="616410"/>
    <s v="COVID-19-COVID-19-testing platform"/>
    <s v="100050869"/>
    <s v=""/>
    <s v=""/>
    <s v="3000000230408993"/>
    <s v="0"/>
    <x v="3"/>
    <x v="438"/>
  </r>
  <r>
    <x v="6"/>
    <s v="C25_522001"/>
    <s v="S020000"/>
    <x v="6"/>
    <s v="4500680763"/>
    <s v=""/>
    <s v="2052232230"/>
    <s v="10"/>
    <d v="2020-08-26T00:00:00"/>
    <s v="51"/>
    <s v="Commandes d'achat"/>
    <x v="2"/>
    <s v="Réduction"/>
    <n v="-14424.95"/>
    <n v="0"/>
    <s v="616410"/>
    <s v="COVID-19-COVID-19-testing platform"/>
    <s v="100050869"/>
    <s v=""/>
    <s v=""/>
    <s v="3000000230408625"/>
    <s v="0"/>
    <x v="3"/>
    <x v="438"/>
  </r>
  <r>
    <x v="6"/>
    <s v="C25_522001"/>
    <s v="S020000"/>
    <x v="6"/>
    <s v="4500681592"/>
    <s v=""/>
    <s v="2052232236"/>
    <s v="10"/>
    <d v="2020-08-26T00:00:00"/>
    <s v="51"/>
    <s v="Commandes d'achat"/>
    <x v="2"/>
    <s v="Réduction"/>
    <n v="-14042.52"/>
    <n v="0"/>
    <s v="613310"/>
    <s v="COVID-19-ZEEVRACHT VOOR PPE"/>
    <s v="100041185"/>
    <s v=""/>
    <s v=""/>
    <s v="3000000230420946"/>
    <s v="0"/>
    <x v="0"/>
    <x v="445"/>
  </r>
  <r>
    <x v="6"/>
    <s v="C25_522001"/>
    <s v="S020000"/>
    <x v="6"/>
    <s v="4500681592"/>
    <s v=""/>
    <s v="2052232236"/>
    <s v="10"/>
    <d v="2020-08-26T00:00:00"/>
    <s v="51"/>
    <s v="Commandes d'achat"/>
    <x v="2"/>
    <s v="Réduction"/>
    <n v="-14042.52"/>
    <n v="0"/>
    <s v="613310"/>
    <s v="COVID-19-ZEEVRACHT VOOR PPE"/>
    <s v="100041185"/>
    <s v=""/>
    <s v=""/>
    <s v="3000000230421018"/>
    <s v="0"/>
    <x v="0"/>
    <x v="445"/>
  </r>
  <r>
    <x v="13"/>
    <s v="C25_210301"/>
    <s v="S010000"/>
    <x v="18"/>
    <s v="4500682165"/>
    <s v=""/>
    <s v="20HSL0602A"/>
    <s v="10"/>
    <d v="2020-08-26T00:00:00"/>
    <s v="51"/>
    <s v="Commandes d'achat"/>
    <x v="1"/>
    <s v="Modification"/>
    <n v="7033.62"/>
    <n v="0"/>
    <s v="610310"/>
    <s v="Honoraires d'avocats (de 2020)_Covid-19"/>
    <s v="GE100"/>
    <s v=""/>
    <s v=""/>
    <s v="3000000230421205"/>
    <s v="0"/>
    <x v="2"/>
    <x v="447"/>
  </r>
  <r>
    <x v="6"/>
    <s v="C25_522001"/>
    <s v="S020000"/>
    <x v="6"/>
    <s v="4500688032"/>
    <s v=""/>
    <s v="2052232252"/>
    <s v="10"/>
    <d v="2020-08-26T00:00:00"/>
    <s v="51"/>
    <s v="Commandes d'achat"/>
    <x v="0"/>
    <s v="Original"/>
    <n v="484000"/>
    <n v="0"/>
    <s v="616410"/>
    <s v="COVID-19-handschoenen polyisoprene"/>
    <s v="100025731"/>
    <s v=""/>
    <s v=""/>
    <s v="3000000230403165"/>
    <s v="0"/>
    <x v="2"/>
    <x v="511"/>
  </r>
  <r>
    <x v="6"/>
    <s v="C25_522001"/>
    <s v="S020000"/>
    <x v="6"/>
    <s v="4500688036"/>
    <s v=""/>
    <s v="2052232253"/>
    <s v="10"/>
    <d v="2020-08-26T00:00:00"/>
    <s v="51"/>
    <s v="Commandes d'achat"/>
    <x v="0"/>
    <s v="Original"/>
    <n v="23232"/>
    <n v="0"/>
    <s v="616410"/>
    <s v="COVID-19-caglia blue rhino set"/>
    <s v="100025004"/>
    <s v=""/>
    <s v=""/>
    <s v="3000000230403494"/>
    <s v="0"/>
    <x v="6"/>
    <x v="512"/>
  </r>
  <r>
    <x v="6"/>
    <s v="C25_522001"/>
    <s v="S020000"/>
    <x v="6"/>
    <s v="4500681534"/>
    <s v=""/>
    <s v="2052232235"/>
    <s v="10"/>
    <d v="2020-08-27T00:00:00"/>
    <s v="51"/>
    <s v="Commandes d'achat"/>
    <x v="2"/>
    <s v="Réduction"/>
    <n v="-2216.1999999999998"/>
    <n v="0"/>
    <s v="610410"/>
    <s v="COVID-19-kwaliteitscontrole medische mat"/>
    <s v="200008302"/>
    <s v=""/>
    <s v=""/>
    <s v="3000000230480587"/>
    <s v="0"/>
    <x v="6"/>
    <x v="444"/>
  </r>
  <r>
    <x v="6"/>
    <s v="C25_522001"/>
    <s v="S020000"/>
    <x v="6"/>
    <s v="4500681534"/>
    <s v=""/>
    <s v="2052232235"/>
    <s v="10"/>
    <d v="2020-08-27T00:00:00"/>
    <s v="51"/>
    <s v="Commandes d'achat"/>
    <x v="2"/>
    <s v="Réduction"/>
    <n v="-2216.1999999999998"/>
    <n v="0"/>
    <s v="610410"/>
    <s v="COVID-19-kwaliteitscontrole medische mat"/>
    <s v="200008302"/>
    <s v=""/>
    <s v=""/>
    <s v="3000000230480701"/>
    <s v="0"/>
    <x v="6"/>
    <x v="444"/>
  </r>
  <r>
    <x v="6"/>
    <s v="C25_522001"/>
    <s v="S020000"/>
    <x v="6"/>
    <s v="4500681534"/>
    <s v=""/>
    <s v="2052232235"/>
    <s v="10"/>
    <d v="2020-08-27T00:00:00"/>
    <s v="51"/>
    <s v="Commandes d'achat"/>
    <x v="2"/>
    <s v="Réduction"/>
    <n v="-2216.1999999999998"/>
    <n v="0"/>
    <s v="610410"/>
    <s v="COVID-19-kwaliteitscontrole medische mat"/>
    <s v="200008302"/>
    <s v=""/>
    <s v=""/>
    <s v="3000000230480682"/>
    <s v="0"/>
    <x v="6"/>
    <x v="444"/>
  </r>
  <r>
    <x v="6"/>
    <s v="C25_522001"/>
    <s v="S020000"/>
    <x v="6"/>
    <s v="4500681534"/>
    <s v=""/>
    <s v="2052232235"/>
    <s v="10"/>
    <d v="2020-08-27T00:00:00"/>
    <s v="51"/>
    <s v="Commandes d'achat"/>
    <x v="2"/>
    <s v="Réduction"/>
    <n v="-2216.1999999999998"/>
    <n v="0"/>
    <s v="610410"/>
    <s v="COVID-19-kwaliteitscontrole medische mat"/>
    <s v="200008302"/>
    <s v=""/>
    <s v=""/>
    <s v="3000000230480677"/>
    <s v="0"/>
    <x v="6"/>
    <x v="444"/>
  </r>
  <r>
    <x v="6"/>
    <s v="C25_522001"/>
    <s v="S020000"/>
    <x v="6"/>
    <s v="4500681534"/>
    <s v=""/>
    <s v="2052232235"/>
    <s v="10"/>
    <d v="2020-08-27T00:00:00"/>
    <s v="51"/>
    <s v="Commandes d'achat"/>
    <x v="2"/>
    <s v="Réduction"/>
    <n v="-2216.1999999999998"/>
    <n v="0"/>
    <s v="610410"/>
    <s v="COVID-19-kwaliteitscontrole medische mat"/>
    <s v="200008302"/>
    <s v=""/>
    <s v=""/>
    <s v="3000000230480649"/>
    <s v="0"/>
    <x v="6"/>
    <x v="444"/>
  </r>
  <r>
    <x v="13"/>
    <s v="C25_210301"/>
    <s v="S010000"/>
    <x v="18"/>
    <s v="4500682165"/>
    <s v=""/>
    <s v="20HSL0602A"/>
    <s v="10"/>
    <d v="2020-08-27T00:00:00"/>
    <s v="51"/>
    <s v="Commandes d'achat"/>
    <x v="2"/>
    <s v="Réduction"/>
    <n v="-5837.23"/>
    <n v="0"/>
    <s v="610310"/>
    <s v="Honoraires d'avocats (de 2020)_Covid-19"/>
    <s v="GE100"/>
    <s v=""/>
    <s v=""/>
    <s v="3000000230484659"/>
    <s v="0"/>
    <x v="2"/>
    <x v="447"/>
  </r>
  <r>
    <x v="13"/>
    <s v="C25_210301"/>
    <s v="S010000"/>
    <x v="18"/>
    <s v="4500682165"/>
    <s v=""/>
    <s v="20HSL0602A"/>
    <s v="10"/>
    <d v="2020-08-27T00:00:00"/>
    <s v="51"/>
    <s v="Commandes d'achat"/>
    <x v="2"/>
    <s v="Réduction"/>
    <n v="-1345.14"/>
    <n v="0"/>
    <s v="610310"/>
    <s v="Honoraires d'avocats (de 2020)_Covid-19"/>
    <s v="GE100"/>
    <s v=""/>
    <s v=""/>
    <s v="3000000230438724"/>
    <s v="0"/>
    <x v="2"/>
    <x v="447"/>
  </r>
  <r>
    <x v="6"/>
    <s v="C25_522001"/>
    <s v="S020000"/>
    <x v="6"/>
    <s v="4500686349"/>
    <s v=""/>
    <s v="2008121234"/>
    <s v="20"/>
    <d v="2020-08-27T00:00:00"/>
    <s v="51"/>
    <s v="Commandes d'achat"/>
    <x v="2"/>
    <s v="Réduction"/>
    <n v="-38909.15"/>
    <n v="0"/>
    <s v="616410"/>
    <s v="1000 μl Automation Tips 96*2/pk, 2304/cs"/>
    <s v="500026800"/>
    <s v=""/>
    <s v=""/>
    <s v="3000000230483994"/>
    <s v="0"/>
    <x v="3"/>
    <x v="509"/>
  </r>
  <r>
    <x v="6"/>
    <s v="C25_522001"/>
    <s v="S020000"/>
    <x v="6"/>
    <s v="4500686349"/>
    <s v=""/>
    <s v="2008121234"/>
    <s v="20"/>
    <d v="2020-08-27T00:00:00"/>
    <s v="51"/>
    <s v="Commandes d'achat"/>
    <x v="5"/>
    <s v="Ajustement par pièce suivante"/>
    <n v="-19.82"/>
    <n v="0"/>
    <s v="616410"/>
    <s v="1000 μl Automation Tips 96*2/pk, 2304/cs"/>
    <s v="500026800"/>
    <s v=""/>
    <s v=""/>
    <s v="3000000230483994"/>
    <s v="0"/>
    <x v="3"/>
    <x v="509"/>
  </r>
  <r>
    <x v="6"/>
    <s v="C25_522001"/>
    <s v="S020000"/>
    <x v="6"/>
    <s v="4500673298"/>
    <s v=""/>
    <s v="2052232149"/>
    <s v="10"/>
    <d v="2020-08-28T00:00:00"/>
    <s v="51"/>
    <s v="Commandes d'achat"/>
    <x v="2"/>
    <s v="Réduction"/>
    <n v="-284.35000000000002"/>
    <n v="0"/>
    <s v="610110"/>
    <s v="COVID-19-Alternative Test Protocol (ATP)"/>
    <s v="100005620"/>
    <s v=""/>
    <s v=""/>
    <s v="3000000230525607"/>
    <s v="0"/>
    <x v="2"/>
    <x v="272"/>
  </r>
  <r>
    <x v="6"/>
    <s v="C25_522001"/>
    <s v="S020000"/>
    <x v="6"/>
    <s v="4500681592"/>
    <s v=""/>
    <s v="2052232236"/>
    <s v="10"/>
    <d v="2020-08-28T00:00:00"/>
    <s v="51"/>
    <s v="Commandes d'achat"/>
    <x v="2"/>
    <s v="Réduction"/>
    <n v="-7484.31"/>
    <n v="0"/>
    <s v="613310"/>
    <s v="COVID-19-ZEEVRACHT VOOR PPE"/>
    <s v="100041185"/>
    <s v=""/>
    <s v=""/>
    <s v="3000000230526304"/>
    <s v="0"/>
    <x v="0"/>
    <x v="445"/>
  </r>
  <r>
    <x v="6"/>
    <s v="C25_522001"/>
    <s v="S020000"/>
    <x v="6"/>
    <s v="4500681592"/>
    <s v=""/>
    <s v="2052232236"/>
    <s v="10"/>
    <d v="2020-08-28T00:00:00"/>
    <s v="51"/>
    <s v="Commandes d'achat"/>
    <x v="2"/>
    <s v="Réduction"/>
    <n v="-14890.72"/>
    <n v="0"/>
    <s v="613310"/>
    <s v="COVID-19-ZEEVRACHT VOOR PPE"/>
    <s v="100041185"/>
    <s v=""/>
    <s v=""/>
    <s v="3000000230502534"/>
    <s v="0"/>
    <x v="0"/>
    <x v="445"/>
  </r>
  <r>
    <x v="6"/>
    <s v="C25_522001"/>
    <s v="S020000"/>
    <x v="6"/>
    <s v="4500681592"/>
    <s v=""/>
    <s v="2052232236"/>
    <s v="10"/>
    <d v="2020-08-28T00:00:00"/>
    <s v="51"/>
    <s v="Commandes d'achat"/>
    <x v="2"/>
    <s v="Réduction"/>
    <n v="-14890.72"/>
    <n v="0"/>
    <s v="613310"/>
    <s v="COVID-19-ZEEVRACHT VOOR PPE"/>
    <s v="100041185"/>
    <s v=""/>
    <s v=""/>
    <s v="3000000230502693"/>
    <s v="0"/>
    <x v="0"/>
    <x v="445"/>
  </r>
  <r>
    <x v="6"/>
    <s v="C25_522001"/>
    <s v="S020000"/>
    <x v="6"/>
    <s v="4500688334"/>
    <s v=""/>
    <s v="2052232254"/>
    <s v="10"/>
    <d v="2020-08-28T00:00:00"/>
    <s v="51"/>
    <s v="Commandes d'achat"/>
    <x v="0"/>
    <s v="Original"/>
    <n v="295.36"/>
    <n v="0"/>
    <s v="610310"/>
    <s v="COVID-19-GERECHTSDEURWAARDER"/>
    <s v="500014609"/>
    <s v=""/>
    <s v=""/>
    <s v="3000000230502616"/>
    <s v="0"/>
    <x v="7"/>
    <x v="513"/>
  </r>
  <r>
    <x v="6"/>
    <s v="C25_522001"/>
    <s v="S020000"/>
    <x v="6"/>
    <s v="4500688334"/>
    <s v=""/>
    <s v="2052232254"/>
    <s v="10"/>
    <d v="2020-08-28T00:00:00"/>
    <s v="51"/>
    <s v="Commandes d'achat"/>
    <x v="2"/>
    <s v="Réduction"/>
    <n v="-295.36"/>
    <n v="0"/>
    <s v="610310"/>
    <s v="COVID-19-GERECHTSDEURWAARDER"/>
    <s v="500014609"/>
    <s v=""/>
    <s v=""/>
    <s v="3000000230503587"/>
    <s v="0"/>
    <x v="7"/>
    <x v="513"/>
  </r>
  <r>
    <x v="6"/>
    <s v="C25_522001"/>
    <s v="S020000"/>
    <x v="6"/>
    <s v="4500668915"/>
    <s v=""/>
    <s v="2052232028"/>
    <s v="10"/>
    <d v="2020-09-02T00:00:00"/>
    <s v="51"/>
    <s v="Commandes d'achat"/>
    <x v="2"/>
    <s v="Réduction"/>
    <n v="805974.75"/>
    <n v="0"/>
    <s v="616410"/>
    <s v="COVID-19 Prot.coveralls voorsch"/>
    <s v="100050640"/>
    <s v=""/>
    <s v=""/>
    <s v="3000000230962169"/>
    <s v="0"/>
    <x v="2"/>
    <x v="100"/>
  </r>
  <r>
    <x v="6"/>
    <s v="C25_522001"/>
    <s v="S020000"/>
    <x v="6"/>
    <s v="4500671487"/>
    <s v=""/>
    <s v="2052232075"/>
    <s v="10"/>
    <d v="2020-09-02T00:00:00"/>
    <s v="51"/>
    <s v="Commandes d'achat"/>
    <x v="2"/>
    <s v="Réduction"/>
    <n v="577546.19999999995"/>
    <n v="0"/>
    <s v="616410"/>
    <s v="COVID-19-beschermende kleding"/>
    <s v="100050640"/>
    <s v=""/>
    <s v=""/>
    <s v="3000000230962242"/>
    <s v="0"/>
    <x v="2"/>
    <x v="183"/>
  </r>
  <r>
    <x v="6"/>
    <s v="C25_522001"/>
    <s v="S020000"/>
    <x v="6"/>
    <s v="4500674693"/>
    <s v=""/>
    <s v="2052232196"/>
    <s v="10"/>
    <d v="2020-09-02T00:00:00"/>
    <s v="51"/>
    <s v="Commandes d'achat"/>
    <x v="1"/>
    <s v="Modification"/>
    <n v="-10128.89"/>
    <n v="0"/>
    <s v="616410"/>
    <s v="COVID-19-Suxamethonium"/>
    <s v="200008225"/>
    <s v=""/>
    <s v=""/>
    <s v="3000000230960938"/>
    <s v="0"/>
    <x v="5"/>
    <x v="323"/>
  </r>
  <r>
    <x v="6"/>
    <s v="C25_522001"/>
    <s v="S020000"/>
    <x v="6"/>
    <s v="4500680763"/>
    <s v=""/>
    <s v="2052232230"/>
    <s v="10"/>
    <d v="2020-09-02T00:00:00"/>
    <s v="51"/>
    <s v="Commandes d'achat"/>
    <x v="2"/>
    <s v="Réduction"/>
    <n v="-13330.83"/>
    <n v="0"/>
    <s v="616410"/>
    <s v="COVID-19-COVID-19-testing platform"/>
    <s v="100050869"/>
    <s v=""/>
    <s v=""/>
    <s v="3000000230957720"/>
    <s v="0"/>
    <x v="3"/>
    <x v="438"/>
  </r>
  <r>
    <x v="6"/>
    <s v="C25_522001"/>
    <s v="S020000"/>
    <x v="6"/>
    <s v="4500680763"/>
    <s v=""/>
    <s v="2052232230"/>
    <s v="10"/>
    <d v="2020-09-02T00:00:00"/>
    <s v="51"/>
    <s v="Commandes d'achat"/>
    <x v="2"/>
    <s v="Réduction"/>
    <n v="-15442.3"/>
    <n v="0"/>
    <s v="616410"/>
    <s v="COVID-19-COVID-19-testing platform"/>
    <s v="100050869"/>
    <s v=""/>
    <s v=""/>
    <s v="3000000230957972"/>
    <s v="0"/>
    <x v="3"/>
    <x v="438"/>
  </r>
  <r>
    <x v="6"/>
    <s v="C25_522001"/>
    <s v="S020000"/>
    <x v="6"/>
    <s v="4500681534"/>
    <s v=""/>
    <s v="2052232235"/>
    <s v="10"/>
    <d v="2020-09-02T00:00:00"/>
    <s v="51"/>
    <s v="Commandes d'achat"/>
    <x v="2"/>
    <s v="Réduction"/>
    <n v="-1595.26"/>
    <n v="0"/>
    <s v="610410"/>
    <s v="COVID-19-kwaliteitscontrole medische mat"/>
    <s v="200008302"/>
    <s v=""/>
    <s v=""/>
    <s v="3000000230991472"/>
    <s v="0"/>
    <x v="6"/>
    <x v="444"/>
  </r>
  <r>
    <x v="6"/>
    <s v="C25_522001"/>
    <s v="S020000"/>
    <x v="6"/>
    <s v="4500681534"/>
    <s v=""/>
    <s v="2052232235"/>
    <s v="10"/>
    <d v="2020-09-02T00:00:00"/>
    <s v="51"/>
    <s v="Commandes d'achat"/>
    <x v="2"/>
    <s v="Réduction"/>
    <n v="-1251.27"/>
    <n v="0"/>
    <s v="610410"/>
    <s v="COVID-19-kwaliteitscontrole medische mat"/>
    <s v="200008302"/>
    <s v=""/>
    <s v=""/>
    <s v="3000000230991406"/>
    <s v="0"/>
    <x v="6"/>
    <x v="444"/>
  </r>
  <r>
    <x v="6"/>
    <s v="C25_522001"/>
    <s v="S020000"/>
    <x v="6"/>
    <s v="4500681592"/>
    <s v=""/>
    <s v="2052232236"/>
    <s v="10"/>
    <d v="2020-09-02T00:00:00"/>
    <s v="51"/>
    <s v="Commandes d'achat"/>
    <x v="2"/>
    <s v="Réduction"/>
    <n v="-8184.99"/>
    <n v="0"/>
    <s v="613310"/>
    <s v="COVID-19-ZEEVRACHT VOOR PPE"/>
    <s v="100041185"/>
    <s v=""/>
    <s v=""/>
    <s v="3000000230995294"/>
    <s v="0"/>
    <x v="0"/>
    <x v="445"/>
  </r>
  <r>
    <x v="6"/>
    <s v="C25_522001"/>
    <s v="S020000"/>
    <x v="6"/>
    <s v="4500681592"/>
    <s v=""/>
    <s v="2052232236"/>
    <s v="10"/>
    <d v="2020-09-02T00:00:00"/>
    <s v="51"/>
    <s v="Commandes d'achat"/>
    <x v="2"/>
    <s v="Réduction"/>
    <n v="-6527.42"/>
    <n v="0"/>
    <s v="613310"/>
    <s v="COVID-19-ZEEVRACHT VOOR PPE"/>
    <s v="100041185"/>
    <s v=""/>
    <s v=""/>
    <s v="3000000230995302"/>
    <s v="0"/>
    <x v="0"/>
    <x v="445"/>
  </r>
  <r>
    <x v="6"/>
    <s v="C25_522001"/>
    <s v="S020000"/>
    <x v="6"/>
    <s v="4500681592"/>
    <s v=""/>
    <s v="2052232236"/>
    <s v="10"/>
    <d v="2020-09-02T00:00:00"/>
    <s v="51"/>
    <s v="Commandes d'achat"/>
    <x v="2"/>
    <s v="Réduction"/>
    <n v="-59408.04"/>
    <n v="0"/>
    <s v="613310"/>
    <s v="COVID-19-ZEEVRACHT VOOR PPE"/>
    <s v="100041185"/>
    <s v=""/>
    <s v=""/>
    <s v="3000000230957734"/>
    <s v="0"/>
    <x v="0"/>
    <x v="445"/>
  </r>
  <r>
    <x v="6"/>
    <s v="C25_522001"/>
    <s v="S020000"/>
    <x v="6"/>
    <s v="4500684008"/>
    <s v=""/>
    <s v="2052232243"/>
    <s v="10"/>
    <d v="2020-09-02T00:00:00"/>
    <s v="51"/>
    <s v="Commandes d'achat"/>
    <x v="2"/>
    <s v="Réduction"/>
    <n v="-4876.17"/>
    <n v="0"/>
    <s v="616410"/>
    <s v="COVID-19-dexamethason raw material"/>
    <s v="100049753"/>
    <s v=""/>
    <s v=""/>
    <s v="3000000230991249"/>
    <s v="0"/>
    <x v="5"/>
    <x v="459"/>
  </r>
  <r>
    <x v="8"/>
    <s v="C25_522001"/>
    <s v="S130000"/>
    <x v="9"/>
    <s v="4500685082"/>
    <s v=""/>
    <s v="2052211039"/>
    <s v="10"/>
    <d v="2020-09-02T00:00:00"/>
    <s v="51"/>
    <s v="Commandes d'achat"/>
    <x v="2"/>
    <s v="Réduction"/>
    <n v="-3286"/>
    <n v="0"/>
    <s v="613210"/>
    <s v="COVID-19 Herbruikbare mondmaskers logo"/>
    <s v="100002146"/>
    <s v=""/>
    <s v=""/>
    <s v="3000000231002428"/>
    <s v="0"/>
    <x v="3"/>
    <x v="475"/>
  </r>
  <r>
    <x v="6"/>
    <s v="C25_522001"/>
    <s v="S020000"/>
    <x v="6"/>
    <s v="4500688802"/>
    <s v=""/>
    <s v="2052232196"/>
    <s v="10"/>
    <d v="2020-09-02T00:00:00"/>
    <s v="51"/>
    <s v="Commandes d'achat"/>
    <x v="0"/>
    <s v="Original"/>
    <n v="10297.52"/>
    <n v="0"/>
    <s v="616410"/>
    <s v="COVID-19-Suxamethonium"/>
    <s v="200008225"/>
    <s v=""/>
    <s v=""/>
    <s v="3000000230961387"/>
    <s v="0"/>
    <x v="5"/>
    <x v="514"/>
  </r>
  <r>
    <x v="6"/>
    <s v="C25_522001"/>
    <s v="S020000"/>
    <x v="6"/>
    <s v="4500688882"/>
    <s v=""/>
    <s v="2052232254"/>
    <s v="10"/>
    <d v="2020-09-02T00:00:00"/>
    <s v="51"/>
    <s v="Commandes d'achat"/>
    <x v="0"/>
    <s v="Original"/>
    <n v="190949.85"/>
    <n v="0"/>
    <s v="616410"/>
    <s v="COVID-19-bankkost QIRUN handschoenen"/>
    <s v="600000012"/>
    <s v=""/>
    <s v=""/>
    <s v="3000000230991686"/>
    <s v="0"/>
    <x v="2"/>
    <x v="515"/>
  </r>
  <r>
    <x v="6"/>
    <s v="C25_522001"/>
    <s v="S020000"/>
    <x v="6"/>
    <s v="4500689013"/>
    <s v=""/>
    <s v="2052232255"/>
    <s v="10"/>
    <d v="2020-09-02T00:00:00"/>
    <s v="51"/>
    <s v="Commandes d'achat"/>
    <x v="1"/>
    <s v="Modification"/>
    <n v="43487.64"/>
    <n v="0"/>
    <s v="616410"/>
    <s v="COVID-19-22 kingfisher systems"/>
    <s v="100000667"/>
    <s v=""/>
    <s v=""/>
    <s v="3000000231002931"/>
    <s v="0"/>
    <x v="3"/>
    <x v="516"/>
  </r>
  <r>
    <x v="6"/>
    <s v="C25_522001"/>
    <s v="S020000"/>
    <x v="6"/>
    <s v="4500689013"/>
    <s v=""/>
    <s v="2052232255"/>
    <s v="10"/>
    <d v="2020-09-02T00:00:00"/>
    <s v="51"/>
    <s v="Commandes d'achat"/>
    <x v="1"/>
    <s v="Modification"/>
    <n v="32615.73"/>
    <n v="0"/>
    <s v="616410"/>
    <s v="COVID-19-22 kingfisher systems"/>
    <s v="100000667"/>
    <s v=""/>
    <s v=""/>
    <s v="3000000231002931"/>
    <s v="0"/>
    <x v="3"/>
    <x v="516"/>
  </r>
  <r>
    <x v="6"/>
    <s v="C25_522001"/>
    <s v="S020000"/>
    <x v="6"/>
    <s v="4500689013"/>
    <s v=""/>
    <s v="2052232255"/>
    <s v="10"/>
    <d v="2020-09-02T00:00:00"/>
    <s v="51"/>
    <s v="Commandes d'achat"/>
    <x v="1"/>
    <s v="Modification"/>
    <n v="65231.46"/>
    <n v="0"/>
    <s v="616410"/>
    <s v="COVID-19-22 kingfisher systems"/>
    <s v="100000667"/>
    <s v=""/>
    <s v=""/>
    <s v="3000000231002931"/>
    <s v="0"/>
    <x v="3"/>
    <x v="516"/>
  </r>
  <r>
    <x v="6"/>
    <s v="C25_522001"/>
    <s v="S020000"/>
    <x v="6"/>
    <s v="4500689013"/>
    <s v=""/>
    <s v="2052232255"/>
    <s v="10"/>
    <d v="2020-09-02T00:00:00"/>
    <s v="51"/>
    <s v="Commandes d'achat"/>
    <x v="1"/>
    <s v="Modification"/>
    <n v="65231.46"/>
    <n v="0"/>
    <s v="616410"/>
    <s v="COVID-19-22 kingfisher systems"/>
    <s v="100000667"/>
    <s v=""/>
    <s v=""/>
    <s v="3000000231002931"/>
    <s v="0"/>
    <x v="3"/>
    <x v="516"/>
  </r>
  <r>
    <x v="6"/>
    <s v="C25_522001"/>
    <s v="S020000"/>
    <x v="6"/>
    <s v="4500689013"/>
    <s v=""/>
    <s v="2052232255"/>
    <s v="10"/>
    <d v="2020-09-02T00:00:00"/>
    <s v="51"/>
    <s v="Commandes d'achat"/>
    <x v="1"/>
    <s v="Modification"/>
    <n v="32615.73"/>
    <n v="0"/>
    <s v="616410"/>
    <s v="COVID-19-22 kingfisher systems"/>
    <s v="100000667"/>
    <s v=""/>
    <s v=""/>
    <s v="3000000231002931"/>
    <s v="0"/>
    <x v="3"/>
    <x v="516"/>
  </r>
  <r>
    <x v="6"/>
    <s v="C25_522001"/>
    <s v="S020000"/>
    <x v="6"/>
    <s v="4500689013"/>
    <s v=""/>
    <s v="2052232255"/>
    <s v="10"/>
    <d v="2020-09-02T00:00:00"/>
    <s v="51"/>
    <s v="Commandes d'achat"/>
    <x v="1"/>
    <s v="Modification"/>
    <n v="207080"/>
    <n v="0"/>
    <s v="616410"/>
    <s v="COVID-19-22 kingfisher systems"/>
    <s v="100000667"/>
    <s v=""/>
    <s v=""/>
    <s v="3000000231002874"/>
    <s v="0"/>
    <x v="3"/>
    <x v="516"/>
  </r>
  <r>
    <x v="6"/>
    <s v="C25_522001"/>
    <s v="S020000"/>
    <x v="6"/>
    <s v="4500689013"/>
    <s v=""/>
    <s v="2052232255"/>
    <s v="10"/>
    <d v="2020-09-02T00:00:00"/>
    <s v="51"/>
    <s v="Commandes d'achat"/>
    <x v="1"/>
    <s v="Modification"/>
    <n v="155310"/>
    <n v="0"/>
    <s v="616410"/>
    <s v="COVID-19-22 kingfisher systems"/>
    <s v="100000667"/>
    <s v=""/>
    <s v=""/>
    <s v="3000000231002874"/>
    <s v="0"/>
    <x v="3"/>
    <x v="516"/>
  </r>
  <r>
    <x v="6"/>
    <s v="C25_522001"/>
    <s v="S020000"/>
    <x v="6"/>
    <s v="4500689013"/>
    <s v=""/>
    <s v="2052232255"/>
    <s v="10"/>
    <d v="2020-09-02T00:00:00"/>
    <s v="51"/>
    <s v="Commandes d'achat"/>
    <x v="1"/>
    <s v="Modification"/>
    <n v="310620"/>
    <n v="0"/>
    <s v="616410"/>
    <s v="COVID-19-22 kingfisher systems"/>
    <s v="100000667"/>
    <s v=""/>
    <s v=""/>
    <s v="3000000231002874"/>
    <s v="0"/>
    <x v="3"/>
    <x v="516"/>
  </r>
  <r>
    <x v="6"/>
    <s v="C25_522001"/>
    <s v="S020000"/>
    <x v="6"/>
    <s v="4500689013"/>
    <s v=""/>
    <s v="2052232255"/>
    <s v="10"/>
    <d v="2020-09-02T00:00:00"/>
    <s v="51"/>
    <s v="Commandes d'achat"/>
    <x v="1"/>
    <s v="Modification"/>
    <n v="310620"/>
    <n v="0"/>
    <s v="616410"/>
    <s v="COVID-19-22 kingfisher systems"/>
    <s v="100000667"/>
    <s v=""/>
    <s v=""/>
    <s v="3000000231002874"/>
    <s v="0"/>
    <x v="3"/>
    <x v="516"/>
  </r>
  <r>
    <x v="6"/>
    <s v="C25_522001"/>
    <s v="S020000"/>
    <x v="6"/>
    <s v="4500689013"/>
    <s v=""/>
    <s v="2052232255"/>
    <s v="10"/>
    <d v="2020-09-02T00:00:00"/>
    <s v="51"/>
    <s v="Commandes d'achat"/>
    <x v="1"/>
    <s v="Modification"/>
    <n v="155310"/>
    <n v="0"/>
    <s v="616410"/>
    <s v="COVID-19-22 kingfisher systems"/>
    <s v="100000667"/>
    <s v=""/>
    <s v=""/>
    <s v="3000000231002874"/>
    <s v="0"/>
    <x v="3"/>
    <x v="516"/>
  </r>
  <r>
    <x v="6"/>
    <s v="C25_522001"/>
    <s v="S020000"/>
    <x v="6"/>
    <s v="4500689013"/>
    <s v=""/>
    <s v="2052232255"/>
    <s v="10"/>
    <d v="2020-09-02T00:00:00"/>
    <s v="51"/>
    <s v="Commandes d'achat"/>
    <x v="0"/>
    <s v="Original"/>
    <n v="3"/>
    <n v="0"/>
    <s v="616410"/>
    <s v="COVID-19-22 kingfisher systems"/>
    <s v="100000667"/>
    <s v=""/>
    <s v=""/>
    <s v="3000000231002415"/>
    <s v="0"/>
    <x v="3"/>
    <x v="516"/>
  </r>
  <r>
    <x v="6"/>
    <s v="C25_522001"/>
    <s v="S020000"/>
    <x v="6"/>
    <s v="4500689013"/>
    <s v=""/>
    <s v="2052232255"/>
    <s v="10"/>
    <d v="2020-09-02T00:00:00"/>
    <s v="51"/>
    <s v="Commandes d'achat"/>
    <x v="0"/>
    <s v="Original"/>
    <n v="6"/>
    <n v="0"/>
    <s v="616410"/>
    <s v="COVID-19-22 kingfisher systems"/>
    <s v="100000667"/>
    <s v=""/>
    <s v=""/>
    <s v="3000000231002415"/>
    <s v="0"/>
    <x v="3"/>
    <x v="516"/>
  </r>
  <r>
    <x v="6"/>
    <s v="C25_522001"/>
    <s v="S020000"/>
    <x v="6"/>
    <s v="4500689013"/>
    <s v=""/>
    <s v="2052232255"/>
    <s v="10"/>
    <d v="2020-09-02T00:00:00"/>
    <s v="51"/>
    <s v="Commandes d'achat"/>
    <x v="0"/>
    <s v="Original"/>
    <n v="6"/>
    <n v="0"/>
    <s v="616410"/>
    <s v="COVID-19-22 kingfisher systems"/>
    <s v="100000667"/>
    <s v=""/>
    <s v=""/>
    <s v="3000000231002415"/>
    <s v="0"/>
    <x v="3"/>
    <x v="516"/>
  </r>
  <r>
    <x v="6"/>
    <s v="C25_522001"/>
    <s v="S020000"/>
    <x v="6"/>
    <s v="4500689013"/>
    <s v=""/>
    <s v="2052232255"/>
    <s v="10"/>
    <d v="2020-09-02T00:00:00"/>
    <s v="51"/>
    <s v="Commandes d'achat"/>
    <x v="0"/>
    <s v="Original"/>
    <n v="3"/>
    <n v="0"/>
    <s v="616410"/>
    <s v="COVID-19-22 kingfisher systems"/>
    <s v="100000667"/>
    <s v=""/>
    <s v=""/>
    <s v="3000000231002415"/>
    <s v="0"/>
    <x v="3"/>
    <x v="516"/>
  </r>
  <r>
    <x v="6"/>
    <s v="C25_522001"/>
    <s v="S020000"/>
    <x v="6"/>
    <s v="4500689013"/>
    <s v=""/>
    <s v="2052232255"/>
    <s v="10"/>
    <d v="2020-09-02T00:00:00"/>
    <s v="51"/>
    <s v="Commandes d'achat"/>
    <x v="0"/>
    <s v="Original"/>
    <n v="4"/>
    <n v="0"/>
    <s v="616410"/>
    <s v="COVID-19-22 kingfisher systems"/>
    <s v="100000667"/>
    <s v=""/>
    <s v=""/>
    <s v="3000000231002415"/>
    <s v="0"/>
    <x v="3"/>
    <x v="516"/>
  </r>
  <r>
    <x v="6"/>
    <s v="C25_522001"/>
    <s v="S020000"/>
    <x v="6"/>
    <s v="4500689013"/>
    <s v=""/>
    <s v="2052232255"/>
    <s v="20"/>
    <d v="2020-09-02T00:00:00"/>
    <s v="51"/>
    <s v="Commandes d'achat"/>
    <x v="1"/>
    <s v="Modification"/>
    <n v="16410.87"/>
    <n v="0"/>
    <s v="616410"/>
    <s v="COVID-19-22 quantstudio's"/>
    <s v="100000667"/>
    <s v=""/>
    <s v=""/>
    <s v="3000000231002931"/>
    <s v="0"/>
    <x v="3"/>
    <x v="517"/>
  </r>
  <r>
    <x v="6"/>
    <s v="C25_522001"/>
    <s v="S020000"/>
    <x v="6"/>
    <s v="4500689013"/>
    <s v=""/>
    <s v="2052232255"/>
    <s v="20"/>
    <d v="2020-09-02T00:00:00"/>
    <s v="51"/>
    <s v="Commandes d'achat"/>
    <x v="1"/>
    <s v="Modification"/>
    <n v="32821.74"/>
    <n v="0"/>
    <s v="616410"/>
    <s v="COVID-19-22 quantstudio's"/>
    <s v="100000667"/>
    <s v=""/>
    <s v=""/>
    <s v="3000000231002931"/>
    <s v="0"/>
    <x v="3"/>
    <x v="517"/>
  </r>
  <r>
    <x v="6"/>
    <s v="C25_522001"/>
    <s v="S020000"/>
    <x v="6"/>
    <s v="4500689013"/>
    <s v=""/>
    <s v="2052232255"/>
    <s v="20"/>
    <d v="2020-09-02T00:00:00"/>
    <s v="51"/>
    <s v="Commandes d'achat"/>
    <x v="1"/>
    <s v="Modification"/>
    <n v="32821.74"/>
    <n v="0"/>
    <s v="616410"/>
    <s v="COVID-19-22 quantstudio's"/>
    <s v="100000667"/>
    <s v=""/>
    <s v=""/>
    <s v="3000000231002931"/>
    <s v="0"/>
    <x v="3"/>
    <x v="517"/>
  </r>
  <r>
    <x v="6"/>
    <s v="C25_522001"/>
    <s v="S020000"/>
    <x v="6"/>
    <s v="4500689013"/>
    <s v=""/>
    <s v="2052232255"/>
    <s v="20"/>
    <d v="2020-09-02T00:00:00"/>
    <s v="51"/>
    <s v="Commandes d'achat"/>
    <x v="1"/>
    <s v="Modification"/>
    <n v="16410.87"/>
    <n v="0"/>
    <s v="616410"/>
    <s v="COVID-19-22 quantstudio's"/>
    <s v="100000667"/>
    <s v=""/>
    <s v=""/>
    <s v="3000000231002931"/>
    <s v="0"/>
    <x v="3"/>
    <x v="517"/>
  </r>
  <r>
    <x v="6"/>
    <s v="C25_522001"/>
    <s v="S020000"/>
    <x v="6"/>
    <s v="4500689013"/>
    <s v=""/>
    <s v="2052232255"/>
    <s v="20"/>
    <d v="2020-09-02T00:00:00"/>
    <s v="51"/>
    <s v="Commandes d'achat"/>
    <x v="1"/>
    <s v="Modification"/>
    <n v="21881.16"/>
    <n v="0"/>
    <s v="616410"/>
    <s v="COVID-19-22 quantstudio's"/>
    <s v="100000667"/>
    <s v=""/>
    <s v=""/>
    <s v="3000000231002931"/>
    <s v="0"/>
    <x v="3"/>
    <x v="517"/>
  </r>
  <r>
    <x v="6"/>
    <s v="C25_522001"/>
    <s v="S020000"/>
    <x v="6"/>
    <s v="4500689013"/>
    <s v=""/>
    <s v="2052232255"/>
    <s v="20"/>
    <d v="2020-09-02T00:00:00"/>
    <s v="51"/>
    <s v="Commandes d'achat"/>
    <x v="1"/>
    <s v="Modification"/>
    <n v="104192"/>
    <n v="0"/>
    <s v="616410"/>
    <s v="COVID-19-22 quantstudio's"/>
    <s v="100000667"/>
    <s v=""/>
    <s v=""/>
    <s v="3000000231002874"/>
    <s v="0"/>
    <x v="3"/>
    <x v="517"/>
  </r>
  <r>
    <x v="6"/>
    <s v="C25_522001"/>
    <s v="S020000"/>
    <x v="6"/>
    <s v="4500689013"/>
    <s v=""/>
    <s v="2052232255"/>
    <s v="20"/>
    <d v="2020-09-02T00:00:00"/>
    <s v="51"/>
    <s v="Commandes d'achat"/>
    <x v="1"/>
    <s v="Modification"/>
    <n v="78144"/>
    <n v="0"/>
    <s v="616410"/>
    <s v="COVID-19-22 quantstudio's"/>
    <s v="100000667"/>
    <s v=""/>
    <s v=""/>
    <s v="3000000231002874"/>
    <s v="0"/>
    <x v="3"/>
    <x v="517"/>
  </r>
  <r>
    <x v="6"/>
    <s v="C25_522001"/>
    <s v="S020000"/>
    <x v="6"/>
    <s v="4500689013"/>
    <s v=""/>
    <s v="2052232255"/>
    <s v="20"/>
    <d v="2020-09-02T00:00:00"/>
    <s v="51"/>
    <s v="Commandes d'achat"/>
    <x v="1"/>
    <s v="Modification"/>
    <n v="156288"/>
    <n v="0"/>
    <s v="616410"/>
    <s v="COVID-19-22 quantstudio's"/>
    <s v="100000667"/>
    <s v=""/>
    <s v=""/>
    <s v="3000000231002874"/>
    <s v="0"/>
    <x v="3"/>
    <x v="517"/>
  </r>
  <r>
    <x v="6"/>
    <s v="C25_522001"/>
    <s v="S020000"/>
    <x v="6"/>
    <s v="4500689013"/>
    <s v=""/>
    <s v="2052232255"/>
    <s v="20"/>
    <d v="2020-09-02T00:00:00"/>
    <s v="51"/>
    <s v="Commandes d'achat"/>
    <x v="1"/>
    <s v="Modification"/>
    <n v="156288"/>
    <n v="0"/>
    <s v="616410"/>
    <s v="COVID-19-22 quantstudio's"/>
    <s v="100000667"/>
    <s v=""/>
    <s v=""/>
    <s v="3000000231002874"/>
    <s v="0"/>
    <x v="3"/>
    <x v="517"/>
  </r>
  <r>
    <x v="6"/>
    <s v="C25_522001"/>
    <s v="S020000"/>
    <x v="6"/>
    <s v="4500689013"/>
    <s v=""/>
    <s v="2052232255"/>
    <s v="20"/>
    <d v="2020-09-02T00:00:00"/>
    <s v="51"/>
    <s v="Commandes d'achat"/>
    <x v="1"/>
    <s v="Modification"/>
    <n v="78144"/>
    <n v="0"/>
    <s v="616410"/>
    <s v="COVID-19-22 quantstudio's"/>
    <s v="100000667"/>
    <s v=""/>
    <s v=""/>
    <s v="3000000231002874"/>
    <s v="0"/>
    <x v="3"/>
    <x v="517"/>
  </r>
  <r>
    <x v="6"/>
    <s v="C25_522001"/>
    <s v="S020000"/>
    <x v="6"/>
    <s v="4500689013"/>
    <s v=""/>
    <s v="2052232255"/>
    <s v="20"/>
    <d v="2020-09-02T00:00:00"/>
    <s v="51"/>
    <s v="Commandes d'achat"/>
    <x v="0"/>
    <s v="Original"/>
    <n v="3"/>
    <n v="0"/>
    <s v="616410"/>
    <s v="COVID-19-22 quantstudio's"/>
    <s v="100000667"/>
    <s v=""/>
    <s v=""/>
    <s v="3000000231002415"/>
    <s v="0"/>
    <x v="3"/>
    <x v="517"/>
  </r>
  <r>
    <x v="6"/>
    <s v="C25_522001"/>
    <s v="S020000"/>
    <x v="6"/>
    <s v="4500689013"/>
    <s v=""/>
    <s v="2052232255"/>
    <s v="20"/>
    <d v="2020-09-02T00:00:00"/>
    <s v="51"/>
    <s v="Commandes d'achat"/>
    <x v="0"/>
    <s v="Original"/>
    <n v="6"/>
    <n v="0"/>
    <s v="616410"/>
    <s v="COVID-19-22 quantstudio's"/>
    <s v="100000667"/>
    <s v=""/>
    <s v=""/>
    <s v="3000000231002415"/>
    <s v="0"/>
    <x v="3"/>
    <x v="517"/>
  </r>
  <r>
    <x v="6"/>
    <s v="C25_522001"/>
    <s v="S020000"/>
    <x v="6"/>
    <s v="4500689013"/>
    <s v=""/>
    <s v="2052232255"/>
    <s v="20"/>
    <d v="2020-09-02T00:00:00"/>
    <s v="51"/>
    <s v="Commandes d'achat"/>
    <x v="0"/>
    <s v="Original"/>
    <n v="6"/>
    <n v="0"/>
    <s v="616410"/>
    <s v="COVID-19-22 quantstudio's"/>
    <s v="100000667"/>
    <s v=""/>
    <s v=""/>
    <s v="3000000231002415"/>
    <s v="0"/>
    <x v="3"/>
    <x v="517"/>
  </r>
  <r>
    <x v="6"/>
    <s v="C25_522001"/>
    <s v="S020000"/>
    <x v="6"/>
    <s v="4500689013"/>
    <s v=""/>
    <s v="2052232255"/>
    <s v="20"/>
    <d v="2020-09-02T00:00:00"/>
    <s v="51"/>
    <s v="Commandes d'achat"/>
    <x v="0"/>
    <s v="Original"/>
    <n v="3"/>
    <n v="0"/>
    <s v="616410"/>
    <s v="COVID-19-22 quantstudio's"/>
    <s v="100000667"/>
    <s v=""/>
    <s v=""/>
    <s v="3000000231002415"/>
    <s v="0"/>
    <x v="3"/>
    <x v="517"/>
  </r>
  <r>
    <x v="6"/>
    <s v="C25_522001"/>
    <s v="S020000"/>
    <x v="6"/>
    <s v="4500689013"/>
    <s v=""/>
    <s v="2052232255"/>
    <s v="20"/>
    <d v="2020-09-02T00:00:00"/>
    <s v="51"/>
    <s v="Commandes d'achat"/>
    <x v="0"/>
    <s v="Original"/>
    <n v="4"/>
    <n v="0"/>
    <s v="616410"/>
    <s v="COVID-19-22 quantstudio's"/>
    <s v="100000667"/>
    <s v=""/>
    <s v=""/>
    <s v="3000000231002415"/>
    <s v="0"/>
    <x v="3"/>
    <x v="517"/>
  </r>
  <r>
    <x v="6"/>
    <s v="C25_522001"/>
    <s v="S020000"/>
    <x v="6"/>
    <s v="4500689030"/>
    <s v=""/>
    <s v="2052232256"/>
    <s v="10"/>
    <d v="2020-09-02T00:00:00"/>
    <s v="51"/>
    <s v="Commandes d'achat"/>
    <x v="0"/>
    <s v="Original"/>
    <n v="1475266.29"/>
    <n v="0"/>
    <s v="616410"/>
    <s v="COVID-19-freedom EVO instruments"/>
    <s v="100000949"/>
    <s v=""/>
    <s v=""/>
    <s v="3000000231003516"/>
    <s v="0"/>
    <x v="3"/>
    <x v="518"/>
  </r>
  <r>
    <x v="6"/>
    <s v="C25_522001"/>
    <s v="S020000"/>
    <x v="6"/>
    <s v="4500672304"/>
    <s v=""/>
    <s v="2052232120"/>
    <s v="10"/>
    <d v="2020-09-03T00:00:00"/>
    <s v="51"/>
    <s v="Commandes d'achat"/>
    <x v="1"/>
    <s v="Modification"/>
    <n v="-4082927.2"/>
    <n v="0"/>
    <s v="616410"/>
    <s v="COVID-19-LIAISON® SARS-CoV-2 S1/S2 IgG t"/>
    <s v="100000284"/>
    <s v=""/>
    <s v=""/>
    <s v="3000000231075849"/>
    <s v="0"/>
    <x v="3"/>
    <x v="243"/>
  </r>
  <r>
    <x v="6"/>
    <s v="C25_522001"/>
    <s v="S020000"/>
    <x v="6"/>
    <s v="4500673961"/>
    <s v=""/>
    <s v="2052232173"/>
    <s v="10"/>
    <d v="2020-09-03T00:00:00"/>
    <s v="51"/>
    <s v="Commandes d'achat"/>
    <x v="2"/>
    <s v="Réduction"/>
    <n v="-22824.77"/>
    <n v="0"/>
    <s v="616410"/>
    <s v="COVID-19-Chirurgische maskers"/>
    <s v="100034341"/>
    <s v=""/>
    <s v=""/>
    <s v="3000000231023878"/>
    <s v="0"/>
    <x v="2"/>
    <x v="302"/>
  </r>
  <r>
    <x v="6"/>
    <s v="C25_522001"/>
    <s v="S020000"/>
    <x v="6"/>
    <s v="4500680746"/>
    <s v=""/>
    <s v="2052232217"/>
    <s v="10"/>
    <d v="2020-09-03T00:00:00"/>
    <s v="51"/>
    <s v="Commandes d'achat"/>
    <x v="2"/>
    <s v="Réduction"/>
    <n v="-1974650.12"/>
    <n v="0"/>
    <s v="616410"/>
    <s v="COVID-19-vergoeding testen labo"/>
    <s v="GE100"/>
    <s v=""/>
    <s v=""/>
    <s v="3000000231024202"/>
    <s v="0"/>
    <x v="3"/>
    <x v="435"/>
  </r>
  <r>
    <x v="6"/>
    <s v="C25_522001"/>
    <s v="S020000"/>
    <x v="6"/>
    <s v="4500681592"/>
    <s v=""/>
    <s v="2052232236"/>
    <s v="10"/>
    <d v="2020-09-03T00:00:00"/>
    <s v="51"/>
    <s v="Commandes d'achat"/>
    <x v="2"/>
    <s v="Réduction"/>
    <n v="-36525.21"/>
    <n v="0"/>
    <s v="613310"/>
    <s v="COVID-19-ZEEVRACHT VOOR PPE"/>
    <s v="100041185"/>
    <s v=""/>
    <s v=""/>
    <s v="3000000231023881"/>
    <s v="0"/>
    <x v="0"/>
    <x v="445"/>
  </r>
  <r>
    <x v="6"/>
    <s v="C25_522001"/>
    <s v="S020000"/>
    <x v="6"/>
    <s v="4500684919"/>
    <s v=""/>
    <s v="2052232250"/>
    <s v="10"/>
    <d v="2020-09-03T00:00:00"/>
    <s v="51"/>
    <s v="Commandes d'achat"/>
    <x v="1"/>
    <s v="Modification"/>
    <n v="84021.4"/>
    <n v="0"/>
    <s v="610110"/>
    <s v="COVID-19-program manager resurgence"/>
    <s v="100051209"/>
    <s v=""/>
    <s v=""/>
    <s v="3000000231069755"/>
    <s v="0"/>
    <x v="7"/>
    <x v="474"/>
  </r>
  <r>
    <x v="6"/>
    <s v="C25_522001"/>
    <s v="S020000"/>
    <x v="6"/>
    <s v="4500689030"/>
    <s v=""/>
    <s v="2052232256"/>
    <s v="10"/>
    <d v="2020-09-03T00:00:00"/>
    <s v="51"/>
    <s v="Commandes d'achat"/>
    <x v="1"/>
    <s v="Modification"/>
    <n v="-670575.59"/>
    <n v="0"/>
    <s v="616410"/>
    <s v="COVID-19-freedom EVO instruments"/>
    <s v="100000949"/>
    <s v=""/>
    <s v=""/>
    <s v="3000000231023815"/>
    <s v="0"/>
    <x v="3"/>
    <x v="518"/>
  </r>
  <r>
    <x v="6"/>
    <s v="C25_522001"/>
    <s v="S020000"/>
    <x v="6"/>
    <s v="4500689030"/>
    <s v=""/>
    <s v="2052232256"/>
    <s v="10"/>
    <d v="2020-09-03T00:00:00"/>
    <s v="51"/>
    <s v="Commandes d'achat"/>
    <x v="0"/>
    <s v="Original"/>
    <n v="670575.59"/>
    <n v="0"/>
    <s v="616410"/>
    <s v="COVID-19-freedom EVO instruments"/>
    <s v="100000949"/>
    <s v=""/>
    <s v=""/>
    <s v="3000000231023815"/>
    <s v="0"/>
    <x v="3"/>
    <x v="518"/>
  </r>
  <r>
    <x v="6"/>
    <s v="C25_522001"/>
    <s v="S020000"/>
    <x v="6"/>
    <s v="4500689190"/>
    <s v=""/>
    <s v="2052232257"/>
    <s v="10"/>
    <d v="2020-09-03T00:00:00"/>
    <s v="51"/>
    <s v="Commandes d'achat"/>
    <x v="0"/>
    <s v="Original"/>
    <n v="370.26"/>
    <n v="0"/>
    <s v="616410"/>
    <s v="COVID-19-essai pénétration masque FFP"/>
    <s v="100050878"/>
    <s v=""/>
    <s v=""/>
    <s v="3000000231075449"/>
    <s v="0"/>
    <x v="2"/>
    <x v="519"/>
  </r>
  <r>
    <x v="6"/>
    <s v="C25_522001"/>
    <s v="S020000"/>
    <x v="6"/>
    <s v="4500689190"/>
    <s v=""/>
    <s v="2052232257"/>
    <s v="10"/>
    <d v="2020-09-03T00:00:00"/>
    <s v="51"/>
    <s v="Commandes d'achat"/>
    <x v="2"/>
    <s v="Réduction"/>
    <n v="-370.26"/>
    <n v="0"/>
    <s v="616410"/>
    <s v="COVID-19-essai pénétration masque FFP"/>
    <s v="100050878"/>
    <s v=""/>
    <s v=""/>
    <s v="3000000231076505"/>
    <s v="0"/>
    <x v="2"/>
    <x v="519"/>
  </r>
  <r>
    <x v="6"/>
    <s v="C25_522001"/>
    <s v="S020000"/>
    <x v="6"/>
    <s v="4500689224"/>
    <s v=""/>
    <s v="2052232258"/>
    <s v="10"/>
    <d v="2020-09-03T00:00:00"/>
    <s v="51"/>
    <s v="Commandes d'achat"/>
    <x v="0"/>
    <s v="Original"/>
    <n v="2418.04"/>
    <n v="0"/>
    <s v="611310"/>
    <s v="COVID-19-air freight be00604453"/>
    <s v="100000276"/>
    <s v=""/>
    <s v=""/>
    <s v="3000000231076927"/>
    <s v="0"/>
    <x v="5"/>
    <x v="520"/>
  </r>
  <r>
    <x v="6"/>
    <s v="C25_522001"/>
    <s v="S020000"/>
    <x v="6"/>
    <s v="4500689224"/>
    <s v=""/>
    <s v="2052232258"/>
    <s v="10"/>
    <d v="2020-09-03T00:00:00"/>
    <s v="51"/>
    <s v="Commandes d'achat"/>
    <x v="2"/>
    <s v="Réduction"/>
    <n v="-2418.04"/>
    <n v="0"/>
    <s v="611310"/>
    <s v="COVID-19-air freight be00604453"/>
    <s v="100000276"/>
    <s v=""/>
    <s v=""/>
    <s v="3000000231077112"/>
    <s v="0"/>
    <x v="5"/>
    <x v="520"/>
  </r>
  <r>
    <x v="6"/>
    <s v="C25_522001"/>
    <s v="S020000"/>
    <x v="6"/>
    <s v="4500671516"/>
    <s v=""/>
    <s v="2052232076"/>
    <s v="10"/>
    <d v="2020-09-04T00:00:00"/>
    <s v="51"/>
    <s v="Commandes d'achat"/>
    <x v="2"/>
    <s v="Réduction"/>
    <n v="-38776.269999999997"/>
    <n v="0"/>
    <s v="616410"/>
    <s v="COVID-19-Chirurgische maskers"/>
    <s v="100050640"/>
    <s v=""/>
    <s v=""/>
    <s v="3000000231096284"/>
    <s v="0"/>
    <x v="2"/>
    <x v="184"/>
  </r>
  <r>
    <x v="6"/>
    <s v="C25_522001"/>
    <s v="S020000"/>
    <x v="6"/>
    <s v="4500671516"/>
    <s v=""/>
    <s v="2052232076"/>
    <s v="10"/>
    <d v="2020-09-04T00:00:00"/>
    <s v="51"/>
    <s v="Commandes d'achat"/>
    <x v="2"/>
    <s v="Réduction"/>
    <n v="-65343.43"/>
    <n v="0"/>
    <s v="616410"/>
    <s v="COVID-19-Chirurgische maskers"/>
    <s v="100050640"/>
    <s v=""/>
    <s v=""/>
    <s v="3000000231097813"/>
    <s v="0"/>
    <x v="2"/>
    <x v="184"/>
  </r>
  <r>
    <x v="6"/>
    <s v="C25_522001"/>
    <s v="S020000"/>
    <x v="6"/>
    <s v="4500681592"/>
    <s v=""/>
    <s v="2052232236"/>
    <s v="10"/>
    <d v="2020-09-04T00:00:00"/>
    <s v="51"/>
    <s v="Commandes d'achat"/>
    <x v="2"/>
    <s v="Réduction"/>
    <n v="-17430"/>
    <n v="0"/>
    <s v="613310"/>
    <s v="COVID-19-ZEEVRACHT VOOR PPE"/>
    <s v="100041185"/>
    <s v=""/>
    <s v=""/>
    <s v="3000000231143194"/>
    <s v="0"/>
    <x v="0"/>
    <x v="445"/>
  </r>
  <r>
    <x v="6"/>
    <s v="C25_522001"/>
    <s v="S020000"/>
    <x v="6"/>
    <s v="4500681592"/>
    <s v=""/>
    <s v="2052232236"/>
    <s v="10"/>
    <d v="2020-09-04T00:00:00"/>
    <s v="51"/>
    <s v="Commandes d'achat"/>
    <x v="2"/>
    <s v="Réduction"/>
    <n v="-5833.4"/>
    <n v="0"/>
    <s v="613310"/>
    <s v="COVID-19-ZEEVRACHT VOOR PPE"/>
    <s v="100041185"/>
    <s v=""/>
    <s v=""/>
    <s v="3000000231143118"/>
    <s v="0"/>
    <x v="0"/>
    <x v="445"/>
  </r>
  <r>
    <x v="6"/>
    <s v="C25_522001"/>
    <s v="S020000"/>
    <x v="6"/>
    <s v="4500681592"/>
    <s v=""/>
    <s v="2052232236"/>
    <s v="10"/>
    <d v="2020-09-04T00:00:00"/>
    <s v="51"/>
    <s v="Commandes d'achat"/>
    <x v="2"/>
    <s v="Réduction"/>
    <n v="-797.56"/>
    <n v="0"/>
    <s v="613310"/>
    <s v="COVID-19-ZEEVRACHT VOOR PPE"/>
    <s v="100041185"/>
    <s v=""/>
    <s v=""/>
    <s v="3000000231142993"/>
    <s v="0"/>
    <x v="0"/>
    <x v="445"/>
  </r>
  <r>
    <x v="6"/>
    <s v="C25_522001"/>
    <s v="S020000"/>
    <x v="6"/>
    <s v="4500681592"/>
    <s v=""/>
    <s v="2052232236"/>
    <s v="10"/>
    <d v="2020-09-04T00:00:00"/>
    <s v="51"/>
    <s v="Commandes d'achat"/>
    <x v="2"/>
    <s v="Réduction"/>
    <n v="-58464.33"/>
    <n v="0"/>
    <s v="613310"/>
    <s v="COVID-19-ZEEVRACHT VOOR PPE"/>
    <s v="100041185"/>
    <s v=""/>
    <s v=""/>
    <s v="3000000231103012"/>
    <s v="0"/>
    <x v="0"/>
    <x v="445"/>
  </r>
  <r>
    <x v="6"/>
    <s v="C25_522001"/>
    <s v="S020000"/>
    <x v="6"/>
    <s v="4500689393"/>
    <s v=""/>
    <s v="2052232259"/>
    <s v="10"/>
    <d v="2020-09-04T00:00:00"/>
    <s v="51"/>
    <s v="Commandes d'achat"/>
    <x v="0"/>
    <s v="Original"/>
    <n v="387200"/>
    <n v="0"/>
    <s v="616410"/>
    <s v="COVID-19-handschoenen polyisoprene"/>
    <s v="100025731"/>
    <s v=""/>
    <s v=""/>
    <s v="3000000231139869"/>
    <s v="0"/>
    <x v="2"/>
    <x v="521"/>
  </r>
  <r>
    <x v="6"/>
    <s v="C25_522001"/>
    <s v="S020000"/>
    <x v="6"/>
    <s v="4500680765"/>
    <s v=""/>
    <s v="2052232232"/>
    <s v="10"/>
    <d v="2020-09-07T00:00:00"/>
    <s v="51"/>
    <s v="Commandes d'achat"/>
    <x v="2"/>
    <s v="Réduction"/>
    <n v="-12100"/>
    <n v="0"/>
    <s v="616410"/>
    <s v="COVID-19-testing platform"/>
    <s v="100049647"/>
    <s v=""/>
    <s v=""/>
    <s v="3000000231212766"/>
    <s v="0"/>
    <x v="3"/>
    <x v="440"/>
  </r>
  <r>
    <x v="6"/>
    <s v="C25_522001"/>
    <s v="S020000"/>
    <x v="6"/>
    <s v="4500681592"/>
    <s v=""/>
    <s v="2052232236"/>
    <s v="10"/>
    <d v="2020-09-07T00:00:00"/>
    <s v="51"/>
    <s v="Commandes d'achat"/>
    <x v="2"/>
    <s v="Réduction"/>
    <n v="-51073.79"/>
    <n v="0"/>
    <s v="613310"/>
    <s v="COVID-19-ZEEVRACHT VOOR PPE"/>
    <s v="100041185"/>
    <s v=""/>
    <s v=""/>
    <s v="3000000231232372"/>
    <s v="0"/>
    <x v="0"/>
    <x v="445"/>
  </r>
  <r>
    <x v="6"/>
    <s v="C25_522001"/>
    <s v="S020000"/>
    <x v="6"/>
    <s v="4500684248"/>
    <s v=""/>
    <s v="2052232247"/>
    <s v="10"/>
    <d v="2020-09-07T00:00:00"/>
    <s v="51"/>
    <s v="Commandes d'achat"/>
    <x v="2"/>
    <s v="Réduction"/>
    <n v="-157192"/>
    <n v="0"/>
    <s v="610410"/>
    <s v="COVID-19-vergoeding test universitair pl"/>
    <s v="GE100"/>
    <s v=""/>
    <s v=""/>
    <s v="3000000231250588"/>
    <s v="0"/>
    <x v="3"/>
    <x v="465"/>
  </r>
  <r>
    <x v="6"/>
    <s v="C25_522001"/>
    <s v="S020000"/>
    <x v="6"/>
    <s v="4500688802"/>
    <s v=""/>
    <s v="2052232196"/>
    <s v="10"/>
    <d v="2020-09-07T00:00:00"/>
    <s v="51"/>
    <s v="Commandes d'achat"/>
    <x v="2"/>
    <s v="Réduction"/>
    <n v="-10257.17"/>
    <n v="0"/>
    <s v="616410"/>
    <s v="COVID-19-Suxamethonium"/>
    <s v="200008225"/>
    <s v=""/>
    <s v=""/>
    <s v="3000000231232279"/>
    <s v="0"/>
    <x v="5"/>
    <x v="514"/>
  </r>
  <r>
    <x v="6"/>
    <s v="C25_522001"/>
    <s v="S020000"/>
    <x v="6"/>
    <s v="4500688802"/>
    <s v=""/>
    <s v="2052232196"/>
    <s v="10"/>
    <d v="2020-09-07T00:00:00"/>
    <s v="51"/>
    <s v="Commandes d'achat"/>
    <x v="5"/>
    <s v="Ajustement par pièce suivante"/>
    <n v="-40.35"/>
    <n v="0"/>
    <s v="616410"/>
    <s v="COVID-19-Suxamethonium"/>
    <s v="200008225"/>
    <s v=""/>
    <s v=""/>
    <s v="3000000231232279"/>
    <s v="0"/>
    <x v="5"/>
    <x v="514"/>
  </r>
  <r>
    <x v="8"/>
    <s v="C25_522001"/>
    <s v="S130000"/>
    <x v="10"/>
    <s v="4500689614"/>
    <s v=""/>
    <s v="2052211042"/>
    <s v="10"/>
    <d v="2020-09-07T00:00:00"/>
    <s v="51"/>
    <s v="Commandes d'achat"/>
    <x v="0"/>
    <s v="Original"/>
    <n v="10164"/>
    <n v="0"/>
    <s v="615910"/>
    <s v="COVID-19:online platform use"/>
    <s v="100051384"/>
    <s v=""/>
    <s v=""/>
    <s v="3000000231242495"/>
    <s v="0"/>
    <x v="0"/>
    <x v="522"/>
  </r>
  <r>
    <x v="8"/>
    <s v="C25_522001"/>
    <s v="S130000"/>
    <x v="10"/>
    <s v="4500689614"/>
    <s v=""/>
    <s v="2052211042"/>
    <s v="20"/>
    <d v="2020-09-07T00:00:00"/>
    <s v="51"/>
    <s v="Commandes d'achat"/>
    <x v="0"/>
    <s v="Original"/>
    <n v="17424"/>
    <n v="0"/>
    <s v="615910"/>
    <s v="COVID-19:online platform Pro Package"/>
    <s v="100051384"/>
    <s v=""/>
    <s v=""/>
    <s v="3000000231242853"/>
    <s v="0"/>
    <x v="0"/>
    <x v="523"/>
  </r>
  <r>
    <x v="8"/>
    <s v="C25_522001"/>
    <s v="S130000"/>
    <x v="10"/>
    <s v="4500689614"/>
    <s v=""/>
    <s v="2052211042"/>
    <s v="30"/>
    <d v="2020-09-07T00:00:00"/>
    <s v="51"/>
    <s v="Commandes d'achat"/>
    <x v="0"/>
    <s v="Original"/>
    <n v="1.21"/>
    <n v="0"/>
    <s v="615910"/>
    <s v="COVID-19:Power User"/>
    <s v="100051384"/>
    <s v=""/>
    <s v=""/>
    <s v="3000000231242853"/>
    <s v="0"/>
    <x v="0"/>
    <x v="524"/>
  </r>
  <r>
    <x v="6"/>
    <s v="C25_522001"/>
    <s v="S020000"/>
    <x v="6"/>
    <s v="4500680679"/>
    <s v=""/>
    <s v="2052232224"/>
    <s v="10"/>
    <d v="2020-09-08T00:00:00"/>
    <s v="51"/>
    <s v="Commandes d'achat"/>
    <x v="2"/>
    <s v="Réduction"/>
    <n v="-16193.89"/>
    <n v="0"/>
    <s v="616410"/>
    <s v="COVID-19-Opslag beschermingsmateriaal"/>
    <s v="100019353"/>
    <s v=""/>
    <s v=""/>
    <s v="3000000231301446"/>
    <s v="0"/>
    <x v="2"/>
    <x v="428"/>
  </r>
  <r>
    <x v="6"/>
    <s v="C25_522001"/>
    <s v="S020000"/>
    <x v="6"/>
    <s v="4500680679"/>
    <s v=""/>
    <s v="2052232224"/>
    <s v="10"/>
    <d v="2020-09-08T00:00:00"/>
    <s v="51"/>
    <s v="Commandes d'achat"/>
    <x v="2"/>
    <s v="Réduction"/>
    <n v="-125400.41"/>
    <n v="0"/>
    <s v="616410"/>
    <s v="COVID-19-Opslag beschermingsmateriaal"/>
    <s v="100019353"/>
    <s v=""/>
    <s v=""/>
    <s v="3000000231310057"/>
    <s v="0"/>
    <x v="2"/>
    <x v="428"/>
  </r>
  <r>
    <x v="6"/>
    <s v="C25_522001"/>
    <s v="S020000"/>
    <x v="6"/>
    <s v="4500681592"/>
    <s v=""/>
    <s v="2052232236"/>
    <s v="10"/>
    <d v="2020-09-08T00:00:00"/>
    <s v="51"/>
    <s v="Commandes d'achat"/>
    <x v="2"/>
    <s v="Réduction"/>
    <n v="-6062.98"/>
    <n v="0"/>
    <s v="613310"/>
    <s v="COVID-19-ZEEVRACHT VOOR PPE"/>
    <s v="100041185"/>
    <s v=""/>
    <s v=""/>
    <s v="3000000231305984"/>
    <s v="0"/>
    <x v="0"/>
    <x v="445"/>
  </r>
  <r>
    <x v="6"/>
    <s v="C25_522001"/>
    <s v="S020000"/>
    <x v="6"/>
    <s v="4500681592"/>
    <s v=""/>
    <s v="2052232236"/>
    <s v="10"/>
    <d v="2020-09-08T00:00:00"/>
    <s v="51"/>
    <s v="Commandes d'achat"/>
    <x v="2"/>
    <s v="Réduction"/>
    <n v="-10027.969999999999"/>
    <n v="0"/>
    <s v="613310"/>
    <s v="COVID-19-ZEEVRACHT VOOR PPE"/>
    <s v="100041185"/>
    <s v=""/>
    <s v=""/>
    <s v="3000000231306724"/>
    <s v="0"/>
    <x v="0"/>
    <x v="445"/>
  </r>
  <r>
    <x v="6"/>
    <s v="C25_522001"/>
    <s v="S020000"/>
    <x v="6"/>
    <s v="4500681592"/>
    <s v=""/>
    <s v="2052232236"/>
    <s v="10"/>
    <d v="2020-09-08T00:00:00"/>
    <s v="51"/>
    <s v="Commandes d'achat"/>
    <x v="2"/>
    <s v="Réduction"/>
    <n v="-38218"/>
    <n v="0"/>
    <s v="613310"/>
    <s v="COVID-19-ZEEVRACHT VOOR PPE"/>
    <s v="100041185"/>
    <s v=""/>
    <s v=""/>
    <s v="3000000231306666"/>
    <s v="0"/>
    <x v="0"/>
    <x v="445"/>
  </r>
  <r>
    <x v="8"/>
    <s v="C25_522001"/>
    <s v="S130000"/>
    <x v="10"/>
    <s v="4500689614"/>
    <s v=""/>
    <s v="2052211042"/>
    <s v="30"/>
    <d v="2020-09-08T00:00:00"/>
    <s v="51"/>
    <s v="Commandes d'achat"/>
    <x v="1"/>
    <s v="Modification"/>
    <n v="23230.79"/>
    <n v="0"/>
    <s v="615910"/>
    <s v="COVID-19:Power User"/>
    <s v="100051384"/>
    <s v=""/>
    <s v=""/>
    <s v="3000000231270942"/>
    <s v="0"/>
    <x v="0"/>
    <x v="524"/>
  </r>
  <r>
    <x v="8"/>
    <s v="C25_522001"/>
    <s v="S130000"/>
    <x v="9"/>
    <s v="4500664588"/>
    <s v=""/>
    <s v="2052211022"/>
    <s v="10"/>
    <d v="2020-09-09T00:00:00"/>
    <s v="51"/>
    <s v="Commandes d'achat"/>
    <x v="2"/>
    <s v="Réduction"/>
    <n v="-12003.4"/>
    <n v="0"/>
    <s v="610910"/>
    <s v="Ziekenwagens COVID-19"/>
    <s v="GE100"/>
    <s v=""/>
    <s v=""/>
    <s v="3000000231389398"/>
    <s v="0"/>
    <x v="4"/>
    <x v="19"/>
  </r>
  <r>
    <x v="11"/>
    <s v="C25_522001"/>
    <s v="S130000"/>
    <x v="15"/>
    <s v="4500664588"/>
    <s v=""/>
    <s v="2052211022"/>
    <s v="20"/>
    <d v="2020-09-09T00:00:00"/>
    <s v="51"/>
    <s v="Commandes d'achat"/>
    <x v="2"/>
    <s v="Réduction"/>
    <n v="-9216.26"/>
    <n v="0"/>
    <s v="610910"/>
    <s v="Ziekenwagens COVID-19-verlenging"/>
    <s v="GE100"/>
    <s v=""/>
    <s v=""/>
    <s v="3000000231389398"/>
    <s v="0"/>
    <x v="3"/>
    <x v="175"/>
  </r>
  <r>
    <x v="11"/>
    <s v="C25_522001"/>
    <s v="S130000"/>
    <x v="15"/>
    <s v="4500664588"/>
    <s v=""/>
    <s v="2052211022"/>
    <s v="20"/>
    <d v="2020-09-09T00:00:00"/>
    <s v="51"/>
    <s v="Commandes d'achat"/>
    <x v="2"/>
    <s v="Réduction"/>
    <n v="-11574.36"/>
    <n v="0"/>
    <s v="610910"/>
    <s v="Ziekenwagens COVID-19-verlenging"/>
    <s v="GE100"/>
    <s v=""/>
    <s v=""/>
    <s v="3000000231389537"/>
    <s v="0"/>
    <x v="3"/>
    <x v="175"/>
  </r>
  <r>
    <x v="8"/>
    <s v="C25_522001"/>
    <s v="S130000"/>
    <x v="10"/>
    <s v="4500667854"/>
    <s v=""/>
    <s v="2052211022"/>
    <s v="10"/>
    <d v="2020-09-09T00:00:00"/>
    <s v="51"/>
    <s v="Commandes d'achat"/>
    <x v="2"/>
    <s v="Réduction"/>
    <n v="-12003.04"/>
    <n v="0"/>
    <s v="610910"/>
    <s v="COVID-19 12 extra Ziekenwagens"/>
    <s v="GE100"/>
    <s v=""/>
    <s v=""/>
    <s v="3000000231389387"/>
    <s v="0"/>
    <x v="7"/>
    <x v="53"/>
  </r>
  <r>
    <x v="11"/>
    <s v="C25_522001"/>
    <s v="S130000"/>
    <x v="15"/>
    <s v="4500667854"/>
    <s v=""/>
    <s v="2052211022"/>
    <s v="20"/>
    <d v="2020-09-09T00:00:00"/>
    <s v="51"/>
    <s v="Commandes d'achat"/>
    <x v="2"/>
    <s v="Réduction"/>
    <n v="-7287.56"/>
    <n v="0"/>
    <s v="610910"/>
    <s v="COVID-19 12extra Ziekenwagens-verlenging"/>
    <s v="GE100"/>
    <s v=""/>
    <s v=""/>
    <s v="3000000231389534"/>
    <s v="0"/>
    <x v="1"/>
    <x v="176"/>
  </r>
  <r>
    <x v="9"/>
    <s v="C25_510000"/>
    <s v="S010000"/>
    <x v="12"/>
    <s v="4500679907"/>
    <s v=""/>
    <s v="2051021045"/>
    <s v="20"/>
    <d v="2020-09-09T00:00:00"/>
    <s v="51"/>
    <s v="Commandes d'achat"/>
    <x v="2"/>
    <s v="Réduction"/>
    <n v="-2737.28"/>
    <n v="0"/>
    <s v="610210"/>
    <s v="COVID-19:Traduction All. - addendum"/>
    <s v="600000646"/>
    <s v=""/>
    <s v=""/>
    <s v="3000000231390380"/>
    <s v="0"/>
    <x v="2"/>
    <x v="456"/>
  </r>
  <r>
    <x v="6"/>
    <s v="C25_522001"/>
    <s v="S020000"/>
    <x v="6"/>
    <s v="4500688882"/>
    <s v=""/>
    <s v="2052232254"/>
    <s v="10"/>
    <d v="2020-09-09T00:00:00"/>
    <s v="51"/>
    <s v="Commandes d'achat"/>
    <x v="2"/>
    <s v="Réduction"/>
    <n v="-190949.85"/>
    <n v="0"/>
    <s v="616410"/>
    <s v="COVID-19-bankkost QIRUN handschoenen"/>
    <s v="600000012"/>
    <s v=""/>
    <s v=""/>
    <s v="3000000231339081"/>
    <s v="0"/>
    <x v="2"/>
    <x v="515"/>
  </r>
  <r>
    <x v="6"/>
    <s v="C25_522001"/>
    <s v="S020000"/>
    <x v="6"/>
    <s v="4500672097"/>
    <s v=""/>
    <s v="2052232107"/>
    <s v="10"/>
    <d v="2020-09-10T00:00:00"/>
    <s v="51"/>
    <s v="Commandes d'achat"/>
    <x v="2"/>
    <s v="Réduction"/>
    <n v="487.91"/>
    <n v="0"/>
    <s v="616410"/>
    <s v="COVID-19-herbruikbare schorten"/>
    <s v="100050728"/>
    <s v=""/>
    <s v=""/>
    <s v="3000000231442075"/>
    <s v="0"/>
    <x v="2"/>
    <x v="220"/>
  </r>
  <r>
    <x v="6"/>
    <s v="C25_522001"/>
    <s v="S020000"/>
    <x v="6"/>
    <s v="4500673472"/>
    <s v=""/>
    <s v="2052232110"/>
    <s v="10"/>
    <d v="2020-09-10T00:00:00"/>
    <s v="51"/>
    <s v="Commandes d'achat"/>
    <x v="2"/>
    <s v="Réduction"/>
    <n v="-178.6"/>
    <n v="0"/>
    <s v="616410"/>
    <s v="COVID-19-Close aspiration system"/>
    <s v="100000926"/>
    <s v=""/>
    <s v=""/>
    <s v="3000000231462415"/>
    <s v="0"/>
    <x v="6"/>
    <x v="279"/>
  </r>
  <r>
    <x v="6"/>
    <s v="C25_522001"/>
    <s v="S020000"/>
    <x v="6"/>
    <s v="4500673614"/>
    <s v=""/>
    <s v="2052232162"/>
    <s v="10"/>
    <d v="2020-09-10T00:00:00"/>
    <s v="51"/>
    <s v="Commandes d'achat"/>
    <x v="2"/>
    <s v="Réduction"/>
    <n v="-190850.88"/>
    <n v="0"/>
    <s v="616410"/>
    <s v="COVID-19-Maskers FFP2"/>
    <s v="100000713"/>
    <s v=""/>
    <s v=""/>
    <s v="3000000231411445"/>
    <s v="0"/>
    <x v="2"/>
    <x v="290"/>
  </r>
  <r>
    <x v="6"/>
    <s v="C25_522001"/>
    <s v="S020000"/>
    <x v="6"/>
    <s v="4500673614"/>
    <s v=""/>
    <s v="2052232162"/>
    <s v="10"/>
    <d v="2020-09-10T00:00:00"/>
    <s v="51"/>
    <s v="Commandes d'achat"/>
    <x v="2"/>
    <s v="Réduction"/>
    <n v="-190850.88"/>
    <n v="0"/>
    <s v="616410"/>
    <s v="COVID-19-Maskers FFP2"/>
    <s v="100000713"/>
    <s v=""/>
    <s v=""/>
    <s v="3000000231411793"/>
    <s v="0"/>
    <x v="2"/>
    <x v="290"/>
  </r>
  <r>
    <x v="6"/>
    <s v="C25_522001"/>
    <s v="S020000"/>
    <x v="6"/>
    <s v="4500673472"/>
    <s v=""/>
    <s v="2052232110"/>
    <s v="10"/>
    <d v="2020-09-10T00:00:00"/>
    <s v="51"/>
    <s v="Commandes d'achat"/>
    <x v="2"/>
    <s v="Réduction"/>
    <n v="178.6"/>
    <n v="0"/>
    <s v="616410"/>
    <s v="COVID-19-Close aspiration system"/>
    <s v="100000926"/>
    <s v=""/>
    <s v=""/>
    <s v="3000000231489605"/>
    <s v="0"/>
    <x v="6"/>
    <x v="279"/>
  </r>
  <r>
    <x v="6"/>
    <s v="C25_210201"/>
    <s v="S020000"/>
    <x v="7"/>
    <s v="4500690022"/>
    <s v=""/>
    <s v="20AK090920"/>
    <s v="10"/>
    <d v="2020-09-10T00:00:00"/>
    <s v="51"/>
    <s v="Commandes d'achat"/>
    <x v="0"/>
    <s v="Original"/>
    <n v="431.39"/>
    <n v="0"/>
    <s v="615910"/>
    <s v="COVID-19-AWS service charges"/>
    <s v="100047342"/>
    <s v=""/>
    <s v=""/>
    <s v="3000000231438223"/>
    <s v="0"/>
    <x v="6"/>
    <x v="525"/>
  </r>
  <r>
    <x v="6"/>
    <s v="C25_210201"/>
    <s v="S020000"/>
    <x v="7"/>
    <s v="4500690022"/>
    <s v=""/>
    <s v="20AK090920"/>
    <s v="10"/>
    <d v="2020-09-10T00:00:00"/>
    <s v="51"/>
    <s v="Commandes d'achat"/>
    <x v="2"/>
    <s v="Réduction"/>
    <n v="-431.39"/>
    <n v="0"/>
    <s v="615910"/>
    <s v="COVID-19-AWS service charges"/>
    <s v="100047342"/>
    <s v=""/>
    <s v=""/>
    <s v="3000000231450586"/>
    <s v="0"/>
    <x v="6"/>
    <x v="525"/>
  </r>
  <r>
    <x v="6"/>
    <s v="C25_522001"/>
    <s v="S020000"/>
    <x v="6"/>
    <s v="4500673472"/>
    <s v=""/>
    <s v="2052232110"/>
    <s v="10"/>
    <d v="2020-09-11T00:00:00"/>
    <s v="51"/>
    <s v="Commandes d'achat"/>
    <x v="2"/>
    <s v="Réduction"/>
    <n v="16948.23"/>
    <n v="0"/>
    <s v="616410"/>
    <s v="COVID-19-Close aspiration system"/>
    <s v="100000926"/>
    <s v=""/>
    <s v=""/>
    <s v="3000000231531955"/>
    <s v="0"/>
    <x v="6"/>
    <x v="279"/>
  </r>
  <r>
    <x v="6"/>
    <s v="C25_522001"/>
    <s v="S020000"/>
    <x v="6"/>
    <s v="4500673472"/>
    <s v=""/>
    <s v="2052232110"/>
    <s v="10"/>
    <d v="2020-09-11T00:00:00"/>
    <s v="51"/>
    <s v="Commandes d'achat"/>
    <x v="2"/>
    <s v="Réduction"/>
    <n v="-9204.23"/>
    <n v="0"/>
    <s v="616410"/>
    <s v="COVID-19-Close aspiration system"/>
    <s v="100000926"/>
    <s v=""/>
    <s v=""/>
    <s v="3000000231531576"/>
    <s v="0"/>
    <x v="6"/>
    <x v="279"/>
  </r>
  <r>
    <x v="6"/>
    <s v="C25_522001"/>
    <s v="S020000"/>
    <x v="6"/>
    <s v="4500673472"/>
    <s v=""/>
    <s v="2052232110"/>
    <s v="10"/>
    <d v="2020-09-11T00:00:00"/>
    <s v="51"/>
    <s v="Commandes d'achat"/>
    <x v="2"/>
    <s v="Réduction"/>
    <n v="-9204.23"/>
    <n v="0"/>
    <s v="616410"/>
    <s v="COVID-19-Close aspiration system"/>
    <s v="100000926"/>
    <s v=""/>
    <s v=""/>
    <s v="3000000231531333"/>
    <s v="0"/>
    <x v="6"/>
    <x v="279"/>
  </r>
  <r>
    <x v="6"/>
    <s v="C25_522001"/>
    <s v="S020000"/>
    <x v="6"/>
    <s v="4500673472"/>
    <s v=""/>
    <s v="2052232110"/>
    <s v="10"/>
    <d v="2020-09-11T00:00:00"/>
    <s v="51"/>
    <s v="Commandes d'achat"/>
    <x v="2"/>
    <s v="Réduction"/>
    <n v="9204.23"/>
    <n v="0"/>
    <s v="616410"/>
    <s v="COVID-19-Close aspiration system"/>
    <s v="100000926"/>
    <s v=""/>
    <s v=""/>
    <s v="3000000231531169"/>
    <s v="0"/>
    <x v="6"/>
    <x v="279"/>
  </r>
  <r>
    <x v="6"/>
    <s v="C25_522001"/>
    <s v="S020000"/>
    <x v="6"/>
    <s v="4500673472"/>
    <s v=""/>
    <s v="2052232110"/>
    <s v="10"/>
    <d v="2020-09-11T00:00:00"/>
    <s v="51"/>
    <s v="Commandes d'achat"/>
    <x v="2"/>
    <s v="Réduction"/>
    <n v="46044.13"/>
    <n v="0"/>
    <s v="616410"/>
    <s v="COVID-19-Close aspiration system"/>
    <s v="100000926"/>
    <s v=""/>
    <s v=""/>
    <s v="3000000231530131"/>
    <s v="0"/>
    <x v="6"/>
    <x v="279"/>
  </r>
  <r>
    <x v="6"/>
    <s v="C25_522001"/>
    <s v="S020000"/>
    <x v="6"/>
    <s v="4500673473"/>
    <s v=""/>
    <s v="2052232129"/>
    <s v="10"/>
    <d v="2020-09-11T00:00:00"/>
    <s v="51"/>
    <s v="Commandes d'achat"/>
    <x v="2"/>
    <s v="Réduction"/>
    <n v="-19017.57"/>
    <n v="0"/>
    <s v="616410"/>
    <s v="COVID-19-Oxygen Mask en Zuurstofbrillen"/>
    <s v="100000926"/>
    <s v=""/>
    <s v=""/>
    <s v="3000000231530316"/>
    <s v="0"/>
    <x v="2"/>
    <x v="280"/>
  </r>
  <r>
    <x v="6"/>
    <s v="C25_522001"/>
    <s v="S020000"/>
    <x v="6"/>
    <s v="4500673476"/>
    <s v=""/>
    <s v="2052232132"/>
    <s v="10"/>
    <d v="2020-09-11T00:00:00"/>
    <s v="51"/>
    <s v="Commandes d'achat"/>
    <x v="2"/>
    <s v="Réduction"/>
    <n v="-7744"/>
    <n v="0"/>
    <s v="616410"/>
    <s v="COVID-19-HME filter en Zuurstofbrillen"/>
    <s v="100000926"/>
    <s v=""/>
    <s v=""/>
    <s v="3000000231532148"/>
    <s v="0"/>
    <x v="6"/>
    <x v="281"/>
  </r>
  <r>
    <x v="6"/>
    <s v="C25_522001"/>
    <s v="S020000"/>
    <x v="6"/>
    <s v="4500673476"/>
    <s v=""/>
    <s v="2052232132"/>
    <s v="10"/>
    <d v="2020-09-11T00:00:00"/>
    <s v="51"/>
    <s v="Commandes d'achat"/>
    <x v="2"/>
    <s v="Réduction"/>
    <n v="-27026.560000000001"/>
    <n v="0"/>
    <s v="616410"/>
    <s v="COVID-19-HME filter en Zuurstofbrillen"/>
    <s v="100000926"/>
    <s v=""/>
    <s v=""/>
    <s v="3000000231530316"/>
    <s v="0"/>
    <x v="6"/>
    <x v="281"/>
  </r>
  <r>
    <x v="6"/>
    <s v="C25_522001"/>
    <s v="S020000"/>
    <x v="6"/>
    <s v="4500673477"/>
    <s v=""/>
    <s v="2052232133"/>
    <s v="10"/>
    <d v="2020-09-11T00:00:00"/>
    <s v="51"/>
    <s v="Commandes d'achat"/>
    <x v="2"/>
    <s v="Réduction"/>
    <n v="9204.23"/>
    <n v="0"/>
    <s v="616410"/>
    <s v="COVID-19-Close aspiration system"/>
    <s v="100000926"/>
    <s v=""/>
    <s v=""/>
    <s v="3000000231531440"/>
    <s v="0"/>
    <x v="6"/>
    <x v="282"/>
  </r>
  <r>
    <x v="6"/>
    <s v="C25_522001"/>
    <s v="S020000"/>
    <x v="6"/>
    <s v="4500673477"/>
    <s v=""/>
    <s v="2052232133"/>
    <s v="10"/>
    <d v="2020-09-11T00:00:00"/>
    <s v="51"/>
    <s v="Commandes d'achat"/>
    <x v="2"/>
    <s v="Réduction"/>
    <n v="-9204.23"/>
    <n v="0"/>
    <s v="616410"/>
    <s v="COVID-19-Close aspiration system"/>
    <s v="100000926"/>
    <s v=""/>
    <s v=""/>
    <s v="3000000231532148"/>
    <s v="0"/>
    <x v="6"/>
    <x v="282"/>
  </r>
  <r>
    <x v="6"/>
    <s v="C25_522001"/>
    <s v="S020000"/>
    <x v="6"/>
    <s v="4500676625"/>
    <s v=""/>
    <s v="2052232166"/>
    <s v="10"/>
    <d v="2020-09-11T00:00:00"/>
    <s v="51"/>
    <s v="Commandes d'achat"/>
    <x v="2"/>
    <s v="Réduction"/>
    <n v="-8808.7999999999993"/>
    <n v="0"/>
    <s v="616410"/>
    <s v="COVID-19 - Additional Testing"/>
    <s v="100050934"/>
    <s v=""/>
    <s v=""/>
    <s v="3000000231542686"/>
    <s v="0"/>
    <x v="3"/>
    <x v="359"/>
  </r>
  <r>
    <x v="6"/>
    <s v="C25_522001"/>
    <s v="S020000"/>
    <x v="6"/>
    <s v="4500676625"/>
    <s v=""/>
    <s v="2052232166"/>
    <s v="10"/>
    <d v="2020-09-11T00:00:00"/>
    <s v="51"/>
    <s v="Commandes d'achat"/>
    <x v="2"/>
    <s v="Réduction"/>
    <n v="-7260"/>
    <n v="0"/>
    <s v="616410"/>
    <s v="COVID-19 - Additional Testing"/>
    <s v="100050934"/>
    <s v=""/>
    <s v=""/>
    <s v="3000000231542708"/>
    <s v="0"/>
    <x v="3"/>
    <x v="359"/>
  </r>
  <r>
    <x v="6"/>
    <s v="C25_522001"/>
    <s v="S020000"/>
    <x v="6"/>
    <s v="4500678169"/>
    <s v=""/>
    <s v="2052232217"/>
    <s v="10"/>
    <d v="2020-09-11T00:00:00"/>
    <s v="51"/>
    <s v="Commandes d'achat"/>
    <x v="2"/>
    <s v="Réduction"/>
    <n v="-950040"/>
    <n v="0"/>
    <s v="610410"/>
    <s v="COVID-19-vergoeding testen labo"/>
    <s v="GE100"/>
    <s v=""/>
    <s v=""/>
    <s v="3000000231490461"/>
    <s v="0"/>
    <x v="3"/>
    <x v="383"/>
  </r>
  <r>
    <x v="6"/>
    <s v="C25_522001"/>
    <s v="S020000"/>
    <x v="6"/>
    <s v="4500678169"/>
    <s v=""/>
    <s v="2052232217"/>
    <s v="10"/>
    <d v="2020-09-11T00:00:00"/>
    <s v="51"/>
    <s v="Commandes d'achat"/>
    <x v="2"/>
    <s v="Réduction"/>
    <n v="2243528"/>
    <n v="0"/>
    <s v="610410"/>
    <s v="COVID-19-vergoeding testen labo"/>
    <s v="GE100"/>
    <s v=""/>
    <s v=""/>
    <s v="3000000231490491"/>
    <s v="0"/>
    <x v="3"/>
    <x v="383"/>
  </r>
  <r>
    <x v="6"/>
    <s v="C25_522001"/>
    <s v="S020000"/>
    <x v="6"/>
    <s v="4500678169"/>
    <s v=""/>
    <s v="2052232217"/>
    <s v="10"/>
    <d v="2020-09-11T00:00:00"/>
    <s v="51"/>
    <s v="Commandes d'achat"/>
    <x v="2"/>
    <s v="Réduction"/>
    <n v="-3298932"/>
    <n v="0"/>
    <s v="610410"/>
    <s v="COVID-19-vergoeding testen labo"/>
    <s v="GE100"/>
    <s v=""/>
    <s v=""/>
    <s v="3000000231490494"/>
    <s v="0"/>
    <x v="3"/>
    <x v="383"/>
  </r>
  <r>
    <x v="6"/>
    <s v="C25_522001"/>
    <s v="S020000"/>
    <x v="6"/>
    <s v="4500678169"/>
    <s v=""/>
    <s v="2052232217"/>
    <s v="10"/>
    <d v="2020-09-11T00:00:00"/>
    <s v="51"/>
    <s v="Commandes d'achat"/>
    <x v="2"/>
    <s v="Réduction"/>
    <n v="-1157380"/>
    <n v="0"/>
    <s v="610410"/>
    <s v="COVID-19-vergoeding testen labo"/>
    <s v="GE100"/>
    <s v=""/>
    <s v=""/>
    <s v="3000000231490434"/>
    <s v="0"/>
    <x v="3"/>
    <x v="383"/>
  </r>
  <r>
    <x v="6"/>
    <s v="C25_522001"/>
    <s v="S020000"/>
    <x v="6"/>
    <s v="4500678169"/>
    <s v=""/>
    <s v="2052232217"/>
    <s v="10"/>
    <d v="2020-09-11T00:00:00"/>
    <s v="51"/>
    <s v="Commandes d'achat"/>
    <x v="2"/>
    <s v="Réduction"/>
    <n v="-333816"/>
    <n v="0"/>
    <s v="610410"/>
    <s v="COVID-19-vergoeding testen labo"/>
    <s v="GE100"/>
    <s v=""/>
    <s v=""/>
    <s v="3000000231490385"/>
    <s v="0"/>
    <x v="3"/>
    <x v="383"/>
  </r>
  <r>
    <x v="6"/>
    <s v="C25_522001"/>
    <s v="S020000"/>
    <x v="6"/>
    <s v="4500678169"/>
    <s v=""/>
    <s v="2052232217"/>
    <s v="10"/>
    <d v="2020-09-11T00:00:00"/>
    <s v="51"/>
    <s v="Commandes d'achat"/>
    <x v="2"/>
    <s v="Réduction"/>
    <n v="-46284"/>
    <n v="0"/>
    <s v="610410"/>
    <s v="COVID-19-vergoeding testen labo"/>
    <s v="GE100"/>
    <s v=""/>
    <s v=""/>
    <s v="3000000231490421"/>
    <s v="0"/>
    <x v="3"/>
    <x v="383"/>
  </r>
  <r>
    <x v="6"/>
    <s v="C25_522001"/>
    <s v="S020000"/>
    <x v="6"/>
    <s v="4500678169"/>
    <s v=""/>
    <s v="2052232217"/>
    <s v="10"/>
    <d v="2020-09-11T00:00:00"/>
    <s v="51"/>
    <s v="Commandes d'achat"/>
    <x v="2"/>
    <s v="Réduction"/>
    <n v="-716128"/>
    <n v="0"/>
    <s v="610410"/>
    <s v="COVID-19-vergoeding testen labo"/>
    <s v="GE100"/>
    <s v=""/>
    <s v=""/>
    <s v="3000000231490354"/>
    <s v="0"/>
    <x v="3"/>
    <x v="383"/>
  </r>
  <r>
    <x v="6"/>
    <s v="C25_522001"/>
    <s v="S020000"/>
    <x v="6"/>
    <s v="4500686349"/>
    <s v=""/>
    <s v="2008121234"/>
    <s v="30"/>
    <d v="2020-09-11T00:00:00"/>
    <s v="51"/>
    <s v="Commandes d'achat"/>
    <x v="0"/>
    <s v="Original"/>
    <n v="76924.38"/>
    <n v="0"/>
    <s v="616410"/>
    <s v="1000 μl Automation Tips 96*2/pk, 2304/cs"/>
    <s v="500026800"/>
    <s v=""/>
    <s v=""/>
    <s v="3000000231532655"/>
    <s v="0"/>
    <x v="3"/>
    <x v="526"/>
  </r>
  <r>
    <x v="6"/>
    <s v="C25_522001"/>
    <s v="S020000"/>
    <x v="6"/>
    <s v="4500687602"/>
    <s v=""/>
    <s v="2008241234"/>
    <s v="10"/>
    <d v="2020-09-11T00:00:00"/>
    <s v="51"/>
    <s v="Commandes d'achat"/>
    <x v="2"/>
    <s v="Réduction"/>
    <n v="-4263.24"/>
    <n v="0"/>
    <s v="616410"/>
    <s v="COVID-19 stickers for packaging swabs"/>
    <s v="100014352"/>
    <s v=""/>
    <s v=""/>
    <s v="3000000231493024"/>
    <s v="0"/>
    <x v="3"/>
    <x v="507"/>
  </r>
  <r>
    <x v="6"/>
    <s v="C25_522001"/>
    <s v="S020000"/>
    <x v="6"/>
    <s v="4500688032"/>
    <s v=""/>
    <s v="2052232252"/>
    <s v="10"/>
    <d v="2020-09-11T00:00:00"/>
    <s v="51"/>
    <s v="Commandes d'achat"/>
    <x v="2"/>
    <s v="Réduction"/>
    <n v="-484000"/>
    <n v="0"/>
    <s v="616410"/>
    <s v="COVID-19-handschoenen polyisoprene"/>
    <s v="100025731"/>
    <s v=""/>
    <s v=""/>
    <s v="3000000231490771"/>
    <s v="0"/>
    <x v="2"/>
    <x v="511"/>
  </r>
  <r>
    <x v="6"/>
    <s v="C25_522001"/>
    <s v="S020000"/>
    <x v="6"/>
    <s v="4500690318"/>
    <s v=""/>
    <s v="2052232260"/>
    <s v="10"/>
    <d v="2020-09-11T00:00:00"/>
    <s v="51"/>
    <s v="Commandes d'achat"/>
    <x v="0"/>
    <s v="Original"/>
    <n v="250591.78"/>
    <n v="0"/>
    <s v="616410"/>
    <s v="COVID-19-Rocuronium Bromide HSP 50 MG"/>
    <s v="100022626"/>
    <s v=""/>
    <s v=""/>
    <s v="3000000231523734"/>
    <s v="0"/>
    <x v="5"/>
    <x v="527"/>
  </r>
  <r>
    <x v="6"/>
    <s v="C25_522001"/>
    <s v="S020000"/>
    <x v="6"/>
    <s v="4500681592"/>
    <s v=""/>
    <s v="2052232236"/>
    <s v="10"/>
    <d v="2020-09-14T00:00:00"/>
    <s v="51"/>
    <s v="Commandes d'achat"/>
    <x v="2"/>
    <s v="Réduction"/>
    <n v="-23460"/>
    <n v="0"/>
    <s v="613310"/>
    <s v="COVID-19-ZEEVRACHT VOOR PPE"/>
    <s v="100041185"/>
    <s v=""/>
    <s v=""/>
    <s v="3000000231610982"/>
    <s v="0"/>
    <x v="0"/>
    <x v="445"/>
  </r>
  <r>
    <x v="6"/>
    <s v="C25_522001"/>
    <s v="S020000"/>
    <x v="6"/>
    <s v="4500681592"/>
    <s v=""/>
    <s v="2052232236"/>
    <s v="10"/>
    <d v="2020-09-14T00:00:00"/>
    <s v="51"/>
    <s v="Commandes d'achat"/>
    <x v="2"/>
    <s v="Réduction"/>
    <n v="-4236"/>
    <n v="0"/>
    <s v="613310"/>
    <s v="COVID-19-ZEEVRACHT VOOR PPE"/>
    <s v="100041185"/>
    <s v=""/>
    <s v=""/>
    <s v="3000000231610958"/>
    <s v="0"/>
    <x v="0"/>
    <x v="445"/>
  </r>
  <r>
    <x v="14"/>
    <s v="C25_522001"/>
    <s v="S010000"/>
    <x v="21"/>
    <s v="4500686245"/>
    <s v=""/>
    <s v="2008110000"/>
    <s v="10"/>
    <d v="2020-09-14T00:00:00"/>
    <s v="51"/>
    <s v="Commandes d'achat"/>
    <x v="2"/>
    <s v="Réduction"/>
    <n v="-5400000"/>
    <n v="0"/>
    <s v="676012"/>
    <s v="Tranche 1-Création European anti-infect"/>
    <s v="700001093"/>
    <s v=""/>
    <s v=""/>
    <s v="3000000231612706"/>
    <s v="0"/>
    <x v="2"/>
    <x v="486"/>
  </r>
  <r>
    <x v="6"/>
    <s v="C25_522001"/>
    <s v="S020000"/>
    <x v="6"/>
    <s v="4500686349"/>
    <s v=""/>
    <s v="2008121234"/>
    <s v="30"/>
    <d v="2020-09-14T00:00:00"/>
    <s v="51"/>
    <s v="Commandes d'achat"/>
    <x v="2"/>
    <s v="Réduction"/>
    <n v="-76463.64"/>
    <n v="0"/>
    <s v="616410"/>
    <s v="1000 μl Automation Tips 96*2/pk, 2304/cs"/>
    <s v="500026800"/>
    <s v=""/>
    <s v=""/>
    <s v="3000000231613170"/>
    <s v="0"/>
    <x v="3"/>
    <x v="526"/>
  </r>
  <r>
    <x v="6"/>
    <s v="C25_522001"/>
    <s v="S020000"/>
    <x v="6"/>
    <s v="4500686349"/>
    <s v=""/>
    <s v="2008121234"/>
    <s v="30"/>
    <d v="2020-09-14T00:00:00"/>
    <s v="51"/>
    <s v="Commandes d'achat"/>
    <x v="5"/>
    <s v="Ajustement par pièce suivante"/>
    <n v="-460.74"/>
    <n v="0"/>
    <s v="616410"/>
    <s v="1000 μl Automation Tips 96*2/pk, 2304/cs"/>
    <s v="500026800"/>
    <s v=""/>
    <s v=""/>
    <s v="3000000231613170"/>
    <s v="0"/>
    <x v="3"/>
    <x v="526"/>
  </r>
  <r>
    <x v="6"/>
    <s v="C25_522001"/>
    <s v="S020000"/>
    <x v="6"/>
    <s v="4500671260"/>
    <s v=""/>
    <s v="2052232071"/>
    <s v="10"/>
    <d v="2020-09-15T00:00:00"/>
    <s v="51"/>
    <s v="Commandes d'achat"/>
    <x v="2"/>
    <s v="Réduction"/>
    <n v="2572.7199999999998"/>
    <n v="0"/>
    <s v="616410"/>
    <s v="COVID-19-Atracurium besilate - Novitan"/>
    <s v="100019662"/>
    <s v=""/>
    <s v=""/>
    <s v="3000000231645306"/>
    <s v="0"/>
    <x v="5"/>
    <x v="167"/>
  </r>
  <r>
    <x v="6"/>
    <s v="C25_522001"/>
    <s v="S020000"/>
    <x v="6"/>
    <s v="4500671516"/>
    <s v=""/>
    <s v="2052232076"/>
    <s v="10"/>
    <d v="2020-09-15T00:00:00"/>
    <s v="51"/>
    <s v="Commandes d'achat"/>
    <x v="2"/>
    <s v="Réduction"/>
    <n v="-48040"/>
    <n v="0"/>
    <s v="616410"/>
    <s v="COVID-19-Chirurgische maskers"/>
    <s v="100050640"/>
    <s v=""/>
    <s v=""/>
    <s v="3000000231649431"/>
    <s v="0"/>
    <x v="2"/>
    <x v="184"/>
  </r>
  <r>
    <x v="5"/>
    <s v="C25_012030"/>
    <s v="S040000"/>
    <x v="11"/>
    <s v="4500674602"/>
    <s v=""/>
    <s v="2021222071"/>
    <s v="10"/>
    <d v="2020-09-15T00:00:00"/>
    <s v="51"/>
    <s v="Commandes d'achat"/>
    <x v="1"/>
    <s v="Modification"/>
    <n v="132.9"/>
    <n v="0"/>
    <s v="615510"/>
    <s v="Licenties Zoom Pro"/>
    <s v="100028433"/>
    <s v=""/>
    <s v=""/>
    <s v="3000000231684171"/>
    <s v="0"/>
    <x v="2"/>
    <x v="313"/>
  </r>
  <r>
    <x v="6"/>
    <s v="C25_522001"/>
    <s v="S020000"/>
    <x v="6"/>
    <s v="4500681592"/>
    <s v=""/>
    <s v="2052232236"/>
    <s v="10"/>
    <d v="2020-09-15T00:00:00"/>
    <s v="51"/>
    <s v="Commandes d'achat"/>
    <x v="2"/>
    <s v="Réduction"/>
    <n v="-68759.289999999994"/>
    <n v="0"/>
    <s v="613310"/>
    <s v="COVID-19-ZEEVRACHT VOOR PPE"/>
    <s v="100041185"/>
    <s v=""/>
    <s v=""/>
    <s v="3000000231677225"/>
    <s v="0"/>
    <x v="0"/>
    <x v="445"/>
  </r>
  <r>
    <x v="6"/>
    <s v="C25_522001"/>
    <s v="S020000"/>
    <x v="6"/>
    <s v="4500689030"/>
    <s v=""/>
    <s v="2052232256"/>
    <s v="10"/>
    <d v="2020-09-15T00:00:00"/>
    <s v="51"/>
    <s v="Commandes d'achat"/>
    <x v="2"/>
    <s v="Réduction"/>
    <n v="-53646.05"/>
    <n v="0"/>
    <s v="616410"/>
    <s v="COVID-19-freedom EVO instruments"/>
    <s v="100000949"/>
    <s v=""/>
    <s v=""/>
    <s v="3000000231684546"/>
    <s v="0"/>
    <x v="3"/>
    <x v="518"/>
  </r>
  <r>
    <x v="6"/>
    <s v="C25_522001"/>
    <s v="S020000"/>
    <x v="6"/>
    <s v="4500689030"/>
    <s v=""/>
    <s v="2052232256"/>
    <s v="10"/>
    <d v="2020-09-15T00:00:00"/>
    <s v="51"/>
    <s v="Commandes d'achat"/>
    <x v="2"/>
    <s v="Réduction"/>
    <n v="-53646.05"/>
    <n v="0"/>
    <s v="616410"/>
    <s v="COVID-19-freedom EVO instruments"/>
    <s v="100000949"/>
    <s v=""/>
    <s v=""/>
    <s v="3000000231686135"/>
    <s v="0"/>
    <x v="3"/>
    <x v="518"/>
  </r>
  <r>
    <x v="6"/>
    <s v="C25_522001"/>
    <s v="S020000"/>
    <x v="6"/>
    <s v="4500673961"/>
    <s v=""/>
    <s v="2052232173"/>
    <s v="10"/>
    <d v="2020-09-16T00:00:00"/>
    <s v="51"/>
    <s v="Commandes d'achat"/>
    <x v="2"/>
    <s v="Réduction"/>
    <n v="-45649.54"/>
    <n v="0"/>
    <s v="616410"/>
    <s v="COVID-19-Chirurgische maskers"/>
    <s v="100034341"/>
    <s v=""/>
    <s v=""/>
    <s v="3000000231723323"/>
    <s v="0"/>
    <x v="2"/>
    <x v="302"/>
  </r>
  <r>
    <x v="6"/>
    <s v="C25_522001"/>
    <s v="S020000"/>
    <x v="6"/>
    <s v="4500684058"/>
    <s v=""/>
    <s v="2052232245"/>
    <s v="10"/>
    <d v="2020-09-16T00:00:00"/>
    <s v="51"/>
    <s v="Commandes d'achat"/>
    <x v="2"/>
    <s v="Réduction"/>
    <n v="-2670.37"/>
    <n v="0"/>
    <s v="616410"/>
    <s v="COVID-19-Close aspiration systems"/>
    <s v="100000368"/>
    <s v=""/>
    <s v=""/>
    <s v="3000000231707621"/>
    <s v="0"/>
    <x v="6"/>
    <x v="461"/>
  </r>
  <r>
    <x v="6"/>
    <s v="C25_522001"/>
    <s v="S020000"/>
    <x v="6"/>
    <s v="4500684058"/>
    <s v=""/>
    <s v="2052232245"/>
    <s v="10"/>
    <d v="2020-09-16T00:00:00"/>
    <s v="51"/>
    <s v="Commandes d'achat"/>
    <x v="2"/>
    <s v="Réduction"/>
    <n v="-5506.71"/>
    <n v="0"/>
    <s v="616410"/>
    <s v="COVID-19-Close aspiration systems"/>
    <s v="100000368"/>
    <s v=""/>
    <s v=""/>
    <s v="3000000231706716"/>
    <s v="0"/>
    <x v="6"/>
    <x v="461"/>
  </r>
  <r>
    <x v="6"/>
    <s v="C25_522001"/>
    <s v="S020000"/>
    <x v="6"/>
    <s v="4500684058"/>
    <s v=""/>
    <s v="2052232245"/>
    <s v="10"/>
    <d v="2020-09-16T00:00:00"/>
    <s v="51"/>
    <s v="Commandes d'achat"/>
    <x v="2"/>
    <s v="Réduction"/>
    <n v="-2055.79"/>
    <n v="0"/>
    <s v="616410"/>
    <s v="COVID-19-Close aspiration systems"/>
    <s v="100000368"/>
    <s v=""/>
    <s v=""/>
    <s v="3000000231707606"/>
    <s v="0"/>
    <x v="6"/>
    <x v="461"/>
  </r>
  <r>
    <x v="6"/>
    <s v="C25_522001"/>
    <s v="S020000"/>
    <x v="7"/>
    <s v="4500664195"/>
    <s v=""/>
    <s v="2021CSG004"/>
    <s v="10"/>
    <d v="2020-09-17T00:00:00"/>
    <s v="51"/>
    <s v="Commandes d'achat"/>
    <x v="2"/>
    <s v="Réduction"/>
    <n v="-6243.76"/>
    <n v="0"/>
    <s v="610110"/>
    <s v="Consultant - Jeroen_Gevaert_COVID_19"/>
    <s v="100000770"/>
    <s v=""/>
    <s v=""/>
    <s v="3000000231812185"/>
    <s v="0"/>
    <x v="2"/>
    <x v="16"/>
  </r>
  <r>
    <x v="6"/>
    <s v="C25_522001"/>
    <s v="S020000"/>
    <x v="6"/>
    <s v="4500680682"/>
    <s v=""/>
    <s v="2052232225"/>
    <s v="10"/>
    <d v="2020-09-17T00:00:00"/>
    <s v="51"/>
    <s v="Commandes d'achat"/>
    <x v="2"/>
    <s v="Réduction"/>
    <n v="47455.53"/>
    <n v="0"/>
    <s v="613310"/>
    <s v="COVID-19-transport /doane kost medicijn"/>
    <s v="100050722"/>
    <s v=""/>
    <s v=""/>
    <s v="3000000231768617"/>
    <s v="0"/>
    <x v="5"/>
    <x v="429"/>
  </r>
  <r>
    <x v="6"/>
    <s v="C25_522001"/>
    <s v="S020000"/>
    <x v="6"/>
    <s v="4500674696"/>
    <s v=""/>
    <s v="2052232197"/>
    <s v="10"/>
    <d v="2020-09-18T00:00:00"/>
    <s v="51"/>
    <s v="Commandes d'achat"/>
    <x v="1"/>
    <s v="Modification"/>
    <n v="-1128.48"/>
    <n v="0"/>
    <s v="616410"/>
    <s v="COVID-19-medicijnen"/>
    <s v="100050636"/>
    <s v=""/>
    <s v=""/>
    <s v="3000000231878466"/>
    <s v="0"/>
    <x v="5"/>
    <x v="324"/>
  </r>
  <r>
    <x v="1"/>
    <s v="C25_512001"/>
    <s v="S130000"/>
    <x v="1"/>
    <s v="4500675029"/>
    <s v=""/>
    <s v="2052232091"/>
    <s v="20"/>
    <d v="2020-09-18T00:00:00"/>
    <s v="51"/>
    <s v="Commandes d'achat"/>
    <x v="2"/>
    <s v="Réduction"/>
    <n v="-37436.9"/>
    <n v="0"/>
    <s v="615910"/>
    <s v="Infolijnen COVID_19"/>
    <s v="100000130"/>
    <s v=""/>
    <s v=""/>
    <s v="3000000231872581"/>
    <s v="0"/>
    <x v="1"/>
    <x v="484"/>
  </r>
  <r>
    <x v="9"/>
    <s v="C25_510000"/>
    <s v="S010000"/>
    <x v="12"/>
    <s v="4500679907"/>
    <s v=""/>
    <s v="2051021045"/>
    <s v="30"/>
    <d v="2020-09-18T00:00:00"/>
    <s v="51"/>
    <s v="Commandes d'achat"/>
    <x v="2"/>
    <s v="Réduction"/>
    <n v="-839.79"/>
    <n v="0"/>
    <s v="610210"/>
    <s v="COVID-19:Traduction All. - execution"/>
    <s v="600000646"/>
    <s v=""/>
    <s v=""/>
    <s v="3000000231896441"/>
    <s v="0"/>
    <x v="2"/>
    <x v="508"/>
  </r>
  <r>
    <x v="6"/>
    <s v="C25_522001"/>
    <s v="S020000"/>
    <x v="6"/>
    <s v="4500680679"/>
    <s v=""/>
    <s v="2052232224"/>
    <s v="10"/>
    <d v="2020-09-18T00:00:00"/>
    <s v="51"/>
    <s v="Commandes d'achat"/>
    <x v="2"/>
    <s v="Réduction"/>
    <n v="-167236.62"/>
    <n v="0"/>
    <s v="616410"/>
    <s v="COVID-19-Opslag beschermingsmateriaal"/>
    <s v="100019353"/>
    <s v=""/>
    <s v=""/>
    <s v="3000000231871296"/>
    <s v="0"/>
    <x v="2"/>
    <x v="428"/>
  </r>
  <r>
    <x v="6"/>
    <s v="C25_522001"/>
    <s v="S020000"/>
    <x v="6"/>
    <s v="4500681592"/>
    <s v=""/>
    <s v="2052232236"/>
    <s v="10"/>
    <d v="2020-09-18T00:00:00"/>
    <s v="51"/>
    <s v="Commandes d'achat"/>
    <x v="2"/>
    <s v="Réduction"/>
    <n v="-1166.72"/>
    <n v="0"/>
    <s v="613310"/>
    <s v="COVID-19-ZEEVRACHT VOOR PPE"/>
    <s v="100041185"/>
    <s v=""/>
    <s v=""/>
    <s v="3000000231846401"/>
    <s v="0"/>
    <x v="0"/>
    <x v="445"/>
  </r>
  <r>
    <x v="6"/>
    <s v="C25_522001"/>
    <s v="S020000"/>
    <x v="6"/>
    <s v="4500681592"/>
    <s v=""/>
    <s v="2052232236"/>
    <s v="10"/>
    <d v="2020-09-18T00:00:00"/>
    <s v="51"/>
    <s v="Commandes d'achat"/>
    <x v="2"/>
    <s v="Réduction"/>
    <n v="-7587.55"/>
    <n v="0"/>
    <s v="613310"/>
    <s v="COVID-19-ZEEVRACHT VOOR PPE"/>
    <s v="100041185"/>
    <s v=""/>
    <s v=""/>
    <s v="3000000231846373"/>
    <s v="0"/>
    <x v="0"/>
    <x v="445"/>
  </r>
  <r>
    <x v="6"/>
    <s v="C25_522001"/>
    <s v="S020000"/>
    <x v="6"/>
    <s v="4500681592"/>
    <s v=""/>
    <s v="2052232236"/>
    <s v="10"/>
    <d v="2020-09-18T00:00:00"/>
    <s v="51"/>
    <s v="Commandes d'achat"/>
    <x v="2"/>
    <s v="Réduction"/>
    <n v="-11211.1"/>
    <n v="0"/>
    <s v="613310"/>
    <s v="COVID-19-ZEEVRACHT VOOR PPE"/>
    <s v="100041185"/>
    <s v=""/>
    <s v=""/>
    <s v="3000000231846483"/>
    <s v="0"/>
    <x v="0"/>
    <x v="445"/>
  </r>
  <r>
    <x v="6"/>
    <s v="C25_522001"/>
    <s v="S020000"/>
    <x v="6"/>
    <s v="4500681592"/>
    <s v=""/>
    <s v="2052232236"/>
    <s v="10"/>
    <d v="2020-09-18T00:00:00"/>
    <s v="51"/>
    <s v="Commandes d'achat"/>
    <x v="2"/>
    <s v="Réduction"/>
    <n v="-1038.67"/>
    <n v="0"/>
    <s v="613310"/>
    <s v="COVID-19-ZEEVRACHT VOOR PPE"/>
    <s v="100041185"/>
    <s v=""/>
    <s v=""/>
    <s v="3000000231846592"/>
    <s v="0"/>
    <x v="0"/>
    <x v="445"/>
  </r>
  <r>
    <x v="6"/>
    <s v="C25_522001"/>
    <s v="S020000"/>
    <x v="6"/>
    <s v="4500681592"/>
    <s v=""/>
    <s v="2052232236"/>
    <s v="10"/>
    <d v="2020-09-18T00:00:00"/>
    <s v="51"/>
    <s v="Commandes d'achat"/>
    <x v="2"/>
    <s v="Réduction"/>
    <n v="-231815.04000000001"/>
    <n v="0"/>
    <s v="613310"/>
    <s v="COVID-19-ZEEVRACHT VOOR PPE"/>
    <s v="100041185"/>
    <s v=""/>
    <s v=""/>
    <s v="3000000231904021"/>
    <s v="0"/>
    <x v="0"/>
    <x v="445"/>
  </r>
  <r>
    <x v="13"/>
    <s v="C25_210301"/>
    <s v="S010000"/>
    <x v="18"/>
    <s v="4500682165"/>
    <s v=""/>
    <s v="20HSL0602A"/>
    <s v="10"/>
    <d v="2020-09-18T00:00:00"/>
    <s v="51"/>
    <s v="Commandes d'achat"/>
    <x v="1"/>
    <s v="Modification"/>
    <n v="2356.9699999999998"/>
    <n v="0"/>
    <s v="610310"/>
    <s v="Honoraires d'avocats (de 2020)_Covid-19"/>
    <s v="GE100"/>
    <s v=""/>
    <s v=""/>
    <s v="3000000231873858"/>
    <s v="0"/>
    <x v="2"/>
    <x v="447"/>
  </r>
  <r>
    <x v="6"/>
    <s v="C25_522001"/>
    <s v="S020000"/>
    <x v="6"/>
    <s v="4500689030"/>
    <s v=""/>
    <s v="2052232256"/>
    <s v="10"/>
    <d v="2020-09-18T00:00:00"/>
    <s v="51"/>
    <s v="Commandes d'achat"/>
    <x v="2"/>
    <s v="Réduction"/>
    <n v="-53646.04"/>
    <n v="0"/>
    <s v="616410"/>
    <s v="COVID-19-freedom EVO instruments"/>
    <s v="100000949"/>
    <s v=""/>
    <s v=""/>
    <s v="3000000231893407"/>
    <s v="0"/>
    <x v="3"/>
    <x v="518"/>
  </r>
  <r>
    <x v="6"/>
    <s v="C25_522001"/>
    <s v="S020000"/>
    <x v="6"/>
    <s v="4500689030"/>
    <s v=""/>
    <s v="2052232256"/>
    <s v="10"/>
    <d v="2020-09-18T00:00:00"/>
    <s v="51"/>
    <s v="Commandes d'achat"/>
    <x v="2"/>
    <s v="Réduction"/>
    <n v="-53646.05"/>
    <n v="0"/>
    <s v="616410"/>
    <s v="COVID-19-freedom EVO instruments"/>
    <s v="100000949"/>
    <s v=""/>
    <s v=""/>
    <s v="3000000231893405"/>
    <s v="0"/>
    <x v="3"/>
    <x v="518"/>
  </r>
  <r>
    <x v="6"/>
    <s v="C25_522001"/>
    <s v="S020000"/>
    <x v="6"/>
    <s v="4500689030"/>
    <s v=""/>
    <s v="2052232256"/>
    <s v="10"/>
    <d v="2020-09-18T00:00:00"/>
    <s v="51"/>
    <s v="Commandes d'achat"/>
    <x v="2"/>
    <s v="Réduction"/>
    <n v="-53646.04"/>
    <n v="0"/>
    <s v="616410"/>
    <s v="COVID-19-freedom EVO instruments"/>
    <s v="100000949"/>
    <s v=""/>
    <s v=""/>
    <s v="3000000231893403"/>
    <s v="0"/>
    <x v="3"/>
    <x v="518"/>
  </r>
  <r>
    <x v="6"/>
    <s v="C25_522001"/>
    <s v="S020000"/>
    <x v="6"/>
    <s v="4500689030"/>
    <s v=""/>
    <s v="2052232256"/>
    <s v="10"/>
    <d v="2020-09-18T00:00:00"/>
    <s v="51"/>
    <s v="Commandes d'achat"/>
    <x v="2"/>
    <s v="Réduction"/>
    <n v="-53646.04"/>
    <n v="0"/>
    <s v="616410"/>
    <s v="COVID-19-freedom EVO instruments"/>
    <s v="100000949"/>
    <s v=""/>
    <s v=""/>
    <s v="3000000231893401"/>
    <s v="0"/>
    <x v="3"/>
    <x v="518"/>
  </r>
  <r>
    <x v="6"/>
    <s v="C25_522001"/>
    <s v="S020000"/>
    <x v="6"/>
    <s v="4500689030"/>
    <s v=""/>
    <s v="2052232256"/>
    <s v="10"/>
    <d v="2020-09-18T00:00:00"/>
    <s v="51"/>
    <s v="Commandes d'achat"/>
    <x v="2"/>
    <s v="Réduction"/>
    <n v="-53646.05"/>
    <n v="0"/>
    <s v="616410"/>
    <s v="COVID-19-freedom EVO instruments"/>
    <s v="100000949"/>
    <s v=""/>
    <s v=""/>
    <s v="3000000231893393"/>
    <s v="0"/>
    <x v="3"/>
    <x v="518"/>
  </r>
  <r>
    <x v="6"/>
    <s v="C25_522001"/>
    <s v="S020000"/>
    <x v="6"/>
    <s v="4500689030"/>
    <s v=""/>
    <s v="2052232256"/>
    <s v="10"/>
    <d v="2020-09-18T00:00:00"/>
    <s v="51"/>
    <s v="Commandes d'achat"/>
    <x v="2"/>
    <s v="Réduction"/>
    <n v="-53646.05"/>
    <n v="0"/>
    <s v="616410"/>
    <s v="COVID-19-freedom EVO instruments"/>
    <s v="100000949"/>
    <s v=""/>
    <s v=""/>
    <s v="3000000231893369"/>
    <s v="0"/>
    <x v="3"/>
    <x v="518"/>
  </r>
  <r>
    <x v="6"/>
    <s v="C25_522001"/>
    <s v="S020000"/>
    <x v="6"/>
    <s v="4500689030"/>
    <s v=""/>
    <s v="2052232256"/>
    <s v="10"/>
    <d v="2020-09-18T00:00:00"/>
    <s v="51"/>
    <s v="Commandes d'achat"/>
    <x v="2"/>
    <s v="Réduction"/>
    <n v="-53646.04"/>
    <n v="0"/>
    <s v="616410"/>
    <s v="COVID-19-freedom EVO instruments"/>
    <s v="100000949"/>
    <s v=""/>
    <s v=""/>
    <s v="3000000231893409"/>
    <s v="0"/>
    <x v="3"/>
    <x v="518"/>
  </r>
  <r>
    <x v="6"/>
    <s v="C25_522001"/>
    <s v="S020000"/>
    <x v="6"/>
    <s v="4500689030"/>
    <s v=""/>
    <s v="2052232256"/>
    <s v="10"/>
    <d v="2020-09-18T00:00:00"/>
    <s v="51"/>
    <s v="Commandes d'achat"/>
    <x v="2"/>
    <s v="Réduction"/>
    <n v="-53646.05"/>
    <n v="0"/>
    <s v="616410"/>
    <s v="COVID-19-freedom EVO instruments"/>
    <s v="100000949"/>
    <s v=""/>
    <s v=""/>
    <s v="3000000231886948"/>
    <s v="0"/>
    <x v="3"/>
    <x v="518"/>
  </r>
  <r>
    <x v="6"/>
    <s v="C25_522001"/>
    <s v="S020000"/>
    <x v="6"/>
    <s v="4500689030"/>
    <s v=""/>
    <s v="2052232256"/>
    <s v="10"/>
    <d v="2020-09-18T00:00:00"/>
    <s v="51"/>
    <s v="Commandes d'achat"/>
    <x v="2"/>
    <s v="Réduction"/>
    <n v="-53646.04"/>
    <n v="0"/>
    <s v="616410"/>
    <s v="COVID-19-freedom EVO instruments"/>
    <s v="100000949"/>
    <s v=""/>
    <s v=""/>
    <s v="3000000231893431"/>
    <s v="0"/>
    <x v="3"/>
    <x v="518"/>
  </r>
  <r>
    <x v="6"/>
    <s v="C25_522001"/>
    <s v="S020000"/>
    <x v="6"/>
    <s v="4500674696"/>
    <s v=""/>
    <s v="2052232197"/>
    <s v="10"/>
    <d v="2020-09-21T00:00:00"/>
    <s v="51"/>
    <s v="Commandes d'achat"/>
    <x v="2"/>
    <s v="Réduction"/>
    <n v="-7292.85"/>
    <n v="0"/>
    <s v="616410"/>
    <s v="COVID-19-medicijnen"/>
    <s v="100050636"/>
    <s v=""/>
    <s v=""/>
    <s v="3000000231999703"/>
    <s v="0"/>
    <x v="5"/>
    <x v="324"/>
  </r>
  <r>
    <x v="6"/>
    <s v="C25_522001"/>
    <s v="S020000"/>
    <x v="6"/>
    <s v="4500674696"/>
    <s v=""/>
    <s v="2052232197"/>
    <s v="10"/>
    <d v="2020-09-21T00:00:00"/>
    <s v="51"/>
    <s v="Commandes d'achat"/>
    <x v="2"/>
    <s v="Réduction"/>
    <n v="-1384.17"/>
    <n v="0"/>
    <s v="616410"/>
    <s v="COVID-19-medicijnen"/>
    <s v="100050636"/>
    <s v=""/>
    <s v=""/>
    <s v="3000000232000538"/>
    <s v="0"/>
    <x v="5"/>
    <x v="324"/>
  </r>
  <r>
    <x v="6"/>
    <s v="C25_522001"/>
    <s v="S020000"/>
    <x v="6"/>
    <s v="4500674696"/>
    <s v=""/>
    <s v="2052232197"/>
    <s v="10"/>
    <d v="2020-09-21T00:00:00"/>
    <s v="51"/>
    <s v="Commandes d'achat"/>
    <x v="2"/>
    <s v="Réduction"/>
    <n v="-1370.48"/>
    <n v="0"/>
    <s v="616410"/>
    <s v="COVID-19-medicijnen"/>
    <s v="100050636"/>
    <s v=""/>
    <s v=""/>
    <s v="3000000232000611"/>
    <s v="0"/>
    <x v="5"/>
    <x v="324"/>
  </r>
  <r>
    <x v="6"/>
    <s v="C25_522001"/>
    <s v="S020000"/>
    <x v="6"/>
    <s v="4500674696"/>
    <s v=""/>
    <s v="2052232197"/>
    <s v="10"/>
    <d v="2020-09-21T00:00:00"/>
    <s v="51"/>
    <s v="Commandes d'achat"/>
    <x v="2"/>
    <s v="Réduction"/>
    <n v="-3832.2"/>
    <n v="0"/>
    <s v="616410"/>
    <s v="COVID-19-medicijnen"/>
    <s v="100050636"/>
    <s v=""/>
    <s v=""/>
    <s v="3000000231999298"/>
    <s v="0"/>
    <x v="5"/>
    <x v="324"/>
  </r>
  <r>
    <x v="6"/>
    <s v="C25_522001"/>
    <s v="S020000"/>
    <x v="6"/>
    <s v="4500681592"/>
    <s v=""/>
    <s v="2052232236"/>
    <s v="10"/>
    <d v="2020-09-21T00:00:00"/>
    <s v="51"/>
    <s v="Commandes d'achat"/>
    <x v="2"/>
    <s v="Réduction"/>
    <n v="-120962.86"/>
    <n v="0"/>
    <s v="613310"/>
    <s v="COVID-19-ZEEVRACHT VOOR PPE"/>
    <s v="100041185"/>
    <s v=""/>
    <s v=""/>
    <s v="3000000231980256"/>
    <s v="0"/>
    <x v="0"/>
    <x v="445"/>
  </r>
  <r>
    <x v="13"/>
    <s v="C25_210301"/>
    <s v="S010000"/>
    <x v="18"/>
    <s v="4500682165"/>
    <s v=""/>
    <s v="20HSL0602A"/>
    <s v="10"/>
    <d v="2020-09-21T00:00:00"/>
    <s v="51"/>
    <s v="Commandes d'achat"/>
    <x v="2"/>
    <s v="Réduction"/>
    <n v="-1159.5899999999999"/>
    <n v="0"/>
    <s v="610310"/>
    <s v="Honoraires d'avocats (de 2020)_Covid-19"/>
    <s v="GE100"/>
    <s v=""/>
    <s v=""/>
    <s v="3000000231978254"/>
    <s v="0"/>
    <x v="2"/>
    <x v="447"/>
  </r>
  <r>
    <x v="6"/>
    <s v="C25_522001"/>
    <s v="S020000"/>
    <x v="7"/>
    <s v="4500691528"/>
    <s v=""/>
    <s v="20AK210901"/>
    <s v="10"/>
    <d v="2020-09-21T00:00:00"/>
    <s v="51"/>
    <s v="Commandes d'achat"/>
    <x v="0"/>
    <s v="Original"/>
    <n v="1362.46"/>
    <n v="0"/>
    <s v="616410"/>
    <s v="Stickers A5"/>
    <s v="100039990"/>
    <s v=""/>
    <s v=""/>
    <s v="3000000231995217"/>
    <s v="0"/>
    <x v="1"/>
    <x v="528"/>
  </r>
  <r>
    <x v="6"/>
    <s v="C25_522001"/>
    <s v="S020000"/>
    <x v="7"/>
    <s v="4500691528"/>
    <s v=""/>
    <s v="20AK210901"/>
    <s v="20"/>
    <d v="2020-09-21T00:00:00"/>
    <s v="51"/>
    <s v="Commandes d'achat"/>
    <x v="0"/>
    <s v="Original"/>
    <n v="617.1"/>
    <n v="0"/>
    <s v="616410"/>
    <s v="Stickers A7"/>
    <s v="100039990"/>
    <s v=""/>
    <s v=""/>
    <s v="3000000231995217"/>
    <s v="0"/>
    <x v="1"/>
    <x v="529"/>
  </r>
  <r>
    <x v="6"/>
    <s v="C25_522001"/>
    <s v="S020000"/>
    <x v="6"/>
    <s v="4500674696"/>
    <s v=""/>
    <s v="2052232197"/>
    <s v="10"/>
    <d v="2020-09-22T00:00:00"/>
    <s v="51"/>
    <s v="Commandes d'achat"/>
    <x v="1"/>
    <s v="Modification"/>
    <n v="200.24"/>
    <n v="0"/>
    <s v="616410"/>
    <s v="COVID-19-medicijnen"/>
    <s v="100050636"/>
    <s v=""/>
    <s v=""/>
    <s v="3000000232091601"/>
    <s v="0"/>
    <x v="5"/>
    <x v="324"/>
  </r>
  <r>
    <x v="6"/>
    <s v="C25_522001"/>
    <s v="S020000"/>
    <x v="6"/>
    <s v="4500674696"/>
    <s v=""/>
    <s v="2052232197"/>
    <s v="10"/>
    <d v="2020-09-22T00:00:00"/>
    <s v="51"/>
    <s v="Commandes d'achat"/>
    <x v="2"/>
    <s v="Réduction"/>
    <n v="928.24"/>
    <n v="0"/>
    <s v="616410"/>
    <s v="COVID-19-medicijnen"/>
    <s v="100050636"/>
    <s v=""/>
    <s v=""/>
    <s v="3000000232021988"/>
    <s v="0"/>
    <x v="5"/>
    <x v="324"/>
  </r>
  <r>
    <x v="6"/>
    <s v="C25_522001"/>
    <s v="S020000"/>
    <x v="6"/>
    <s v="4500674696"/>
    <s v=""/>
    <s v="2052232197"/>
    <s v="10"/>
    <d v="2020-09-22T00:00:00"/>
    <s v="51"/>
    <s v="Commandes d'achat"/>
    <x v="2"/>
    <s v="Réduction"/>
    <n v="-1049.24"/>
    <n v="0"/>
    <s v="616410"/>
    <s v="COVID-19-medicijnen"/>
    <s v="100050636"/>
    <s v=""/>
    <s v=""/>
    <s v="3000000232012787"/>
    <s v="0"/>
    <x v="5"/>
    <x v="324"/>
  </r>
  <r>
    <x v="6"/>
    <s v="C25_522001"/>
    <s v="S020000"/>
    <x v="6"/>
    <s v="4500681592"/>
    <s v=""/>
    <s v="2052232236"/>
    <s v="10"/>
    <d v="2020-09-22T00:00:00"/>
    <s v="51"/>
    <s v="Commandes d'achat"/>
    <x v="2"/>
    <s v="Réduction"/>
    <n v="-141512.66"/>
    <n v="0"/>
    <s v="613310"/>
    <s v="COVID-19-ZEEVRACHT VOOR PPE"/>
    <s v="100041185"/>
    <s v=""/>
    <s v=""/>
    <s v="3000000232024355"/>
    <s v="0"/>
    <x v="0"/>
    <x v="445"/>
  </r>
  <r>
    <x v="6"/>
    <s v="C25_522001"/>
    <s v="S020000"/>
    <x v="6"/>
    <s v="4500674696"/>
    <s v=""/>
    <s v="2052232197"/>
    <s v="10"/>
    <d v="2020-09-23T00:00:00"/>
    <s v="51"/>
    <s v="Commandes d'achat"/>
    <x v="2"/>
    <s v="Réduction"/>
    <n v="-918.34"/>
    <n v="0"/>
    <s v="616410"/>
    <s v="COVID-19-medicijnen"/>
    <s v="100050636"/>
    <s v=""/>
    <s v=""/>
    <s v="3000000232167003"/>
    <s v="0"/>
    <x v="5"/>
    <x v="324"/>
  </r>
  <r>
    <x v="8"/>
    <s v="C25_522001"/>
    <s v="S130000"/>
    <x v="9"/>
    <s v="4500664588"/>
    <s v=""/>
    <s v="2052211022"/>
    <s v="10"/>
    <d v="2020-09-24T00:00:00"/>
    <s v="51"/>
    <s v="Commandes d'achat"/>
    <x v="2"/>
    <s v="Réduction"/>
    <n v="-24006.44"/>
    <n v="0"/>
    <s v="610910"/>
    <s v="Ziekenwagens COVID-19"/>
    <s v="GE100"/>
    <s v=""/>
    <s v=""/>
    <s v="3000000232238937"/>
    <s v="0"/>
    <x v="4"/>
    <x v="19"/>
  </r>
  <r>
    <x v="8"/>
    <s v="C25_522001"/>
    <s v="S130000"/>
    <x v="9"/>
    <s v="4500664588"/>
    <s v=""/>
    <s v="2052211022"/>
    <s v="10"/>
    <d v="2020-09-24T00:00:00"/>
    <s v="51"/>
    <s v="Commandes d'achat"/>
    <x v="2"/>
    <s v="Réduction"/>
    <n v="-120034.36"/>
    <n v="0"/>
    <s v="610910"/>
    <s v="Ziekenwagens COVID-19"/>
    <s v="GE100"/>
    <s v=""/>
    <s v=""/>
    <s v="3000000232238870"/>
    <s v="0"/>
    <x v="4"/>
    <x v="19"/>
  </r>
  <r>
    <x v="8"/>
    <s v="C25_522001"/>
    <s v="S130000"/>
    <x v="9"/>
    <s v="4500664588"/>
    <s v=""/>
    <s v="2052211022"/>
    <s v="10"/>
    <d v="2020-09-24T00:00:00"/>
    <s v="51"/>
    <s v="Commandes d'achat"/>
    <x v="2"/>
    <s v="Réduction"/>
    <n v="-12003.04"/>
    <n v="0"/>
    <s v="610910"/>
    <s v="Ziekenwagens COVID-19"/>
    <s v="GE100"/>
    <s v=""/>
    <s v=""/>
    <s v="3000000232238835"/>
    <s v="0"/>
    <x v="4"/>
    <x v="19"/>
  </r>
  <r>
    <x v="8"/>
    <s v="C25_522001"/>
    <s v="S130000"/>
    <x v="9"/>
    <s v="4500664588"/>
    <s v=""/>
    <s v="2052211022"/>
    <s v="10"/>
    <d v="2020-09-24T00:00:00"/>
    <s v="51"/>
    <s v="Commandes d'achat"/>
    <x v="2"/>
    <s v="Réduction"/>
    <n v="-12003.04"/>
    <n v="0"/>
    <s v="610910"/>
    <s v="Ziekenwagens COVID-19"/>
    <s v="GE100"/>
    <s v=""/>
    <s v=""/>
    <s v="3000000232238791"/>
    <s v="0"/>
    <x v="4"/>
    <x v="19"/>
  </r>
  <r>
    <x v="11"/>
    <s v="C25_522001"/>
    <s v="S130000"/>
    <x v="15"/>
    <s v="4500664588"/>
    <s v=""/>
    <s v="2052211022"/>
    <s v="20"/>
    <d v="2020-09-24T00:00:00"/>
    <s v="51"/>
    <s v="Commandes d'achat"/>
    <x v="2"/>
    <s v="Réduction"/>
    <n v="-11359.66"/>
    <n v="0"/>
    <s v="610910"/>
    <s v="Ziekenwagens COVID-19-verlenging"/>
    <s v="GE100"/>
    <s v=""/>
    <s v=""/>
    <s v="3000000232238937"/>
    <s v="0"/>
    <x v="3"/>
    <x v="175"/>
  </r>
  <r>
    <x v="8"/>
    <s v="C25_522001"/>
    <s v="S130000"/>
    <x v="10"/>
    <s v="4500667854"/>
    <s v=""/>
    <s v="2052211022"/>
    <s v="10"/>
    <d v="2020-09-24T00:00:00"/>
    <s v="51"/>
    <s v="Commandes d'achat"/>
    <x v="2"/>
    <s v="Réduction"/>
    <n v="-12003.4"/>
    <n v="0"/>
    <s v="610910"/>
    <s v="COVID-19 12 extra Ziekenwagens"/>
    <s v="GE100"/>
    <s v=""/>
    <s v=""/>
    <s v="3000000232238607"/>
    <s v="0"/>
    <x v="7"/>
    <x v="53"/>
  </r>
  <r>
    <x v="8"/>
    <s v="C25_522001"/>
    <s v="S130000"/>
    <x v="10"/>
    <s v="4500667854"/>
    <s v=""/>
    <s v="2052211022"/>
    <s v="10"/>
    <d v="2020-09-24T00:00:00"/>
    <s v="51"/>
    <s v="Commandes d'achat"/>
    <x v="2"/>
    <s v="Réduction"/>
    <n v="-12003.4"/>
    <n v="0"/>
    <s v="610910"/>
    <s v="COVID-19 12 extra Ziekenwagens"/>
    <s v="GE100"/>
    <s v=""/>
    <s v=""/>
    <s v="3000000232238887"/>
    <s v="0"/>
    <x v="7"/>
    <x v="53"/>
  </r>
  <r>
    <x v="11"/>
    <s v="C25_522001"/>
    <s v="S130000"/>
    <x v="15"/>
    <s v="4500667854"/>
    <s v=""/>
    <s v="2052211022"/>
    <s v="20"/>
    <d v="2020-09-24T00:00:00"/>
    <s v="51"/>
    <s v="Commandes d'achat"/>
    <x v="2"/>
    <s v="Réduction"/>
    <n v="-4501.1400000000003"/>
    <n v="0"/>
    <s v="610910"/>
    <s v="COVID-19 12extra Ziekenwagens-verlenging"/>
    <s v="GE100"/>
    <s v=""/>
    <s v=""/>
    <s v="3000000232238887"/>
    <s v="0"/>
    <x v="1"/>
    <x v="176"/>
  </r>
  <r>
    <x v="6"/>
    <s v="C25_522001"/>
    <s v="S020000"/>
    <x v="6"/>
    <s v="4500673298"/>
    <s v=""/>
    <s v="2052232149"/>
    <s v="10"/>
    <d v="2020-09-24T00:00:00"/>
    <s v="51"/>
    <s v="Commandes d'achat"/>
    <x v="2"/>
    <s v="Réduction"/>
    <n v="-13794"/>
    <n v="0"/>
    <s v="610110"/>
    <s v="COVID-19-Alternative Test Protocol (ATP)"/>
    <s v="100005620"/>
    <s v=""/>
    <s v=""/>
    <s v="3000000232189518"/>
    <s v="0"/>
    <x v="2"/>
    <x v="272"/>
  </r>
  <r>
    <x v="6"/>
    <s v="C25_522001"/>
    <s v="S020000"/>
    <x v="6"/>
    <s v="4500674130"/>
    <s v=""/>
    <s v="2052232162"/>
    <s v="10"/>
    <d v="2020-09-24T00:00:00"/>
    <s v="51"/>
    <s v="Commandes d'achat"/>
    <x v="2"/>
    <s v="Réduction"/>
    <n v="-103149.02"/>
    <n v="0"/>
    <s v="616410"/>
    <s v="COVID-19-Maskers FFP2"/>
    <s v="100000713"/>
    <s v=""/>
    <s v=""/>
    <s v="3000000232190312"/>
    <s v="0"/>
    <x v="2"/>
    <x v="305"/>
  </r>
  <r>
    <x v="6"/>
    <s v="C25_522001"/>
    <s v="S020000"/>
    <x v="6"/>
    <s v="4500678169"/>
    <s v=""/>
    <s v="2052232217"/>
    <s v="10"/>
    <d v="2020-09-24T00:00:00"/>
    <s v="51"/>
    <s v="Commandes d'achat"/>
    <x v="2"/>
    <s v="Réduction"/>
    <n v="-467001.92"/>
    <n v="0"/>
    <s v="610410"/>
    <s v="COVID-19-vergoeding testen labo"/>
    <s v="GE100"/>
    <s v=""/>
    <s v=""/>
    <s v="3000000232187669"/>
    <s v="0"/>
    <x v="3"/>
    <x v="383"/>
  </r>
  <r>
    <x v="6"/>
    <s v="C25_522001"/>
    <s v="S020000"/>
    <x v="6"/>
    <s v="4500678169"/>
    <s v=""/>
    <s v="2052232217"/>
    <s v="10"/>
    <d v="2020-09-24T00:00:00"/>
    <s v="51"/>
    <s v="Commandes d'achat"/>
    <x v="2"/>
    <s v="Réduction"/>
    <n v="-1633558.08"/>
    <n v="0"/>
    <s v="610410"/>
    <s v="COVID-19-vergoeding testen labo"/>
    <s v="GE100"/>
    <s v=""/>
    <s v=""/>
    <s v="3000000232190445"/>
    <s v="0"/>
    <x v="3"/>
    <x v="383"/>
  </r>
  <r>
    <x v="6"/>
    <s v="C25_522001"/>
    <s v="S020000"/>
    <x v="6"/>
    <s v="4500680532"/>
    <s v=""/>
    <s v="2052232222"/>
    <s v="10"/>
    <d v="2020-09-24T00:00:00"/>
    <s v="51"/>
    <s v="Commandes d'achat"/>
    <x v="2"/>
    <s v="Réduction"/>
    <n v="-193671.21"/>
    <n v="0"/>
    <s v="616410"/>
    <s v="COVID-19-ATRACURIUM"/>
    <s v="200008188"/>
    <s v=""/>
    <s v=""/>
    <s v="3000000232187101"/>
    <s v="0"/>
    <x v="5"/>
    <x v="426"/>
  </r>
  <r>
    <x v="6"/>
    <s v="C25_522001"/>
    <s v="S020000"/>
    <x v="6"/>
    <s v="4500684261"/>
    <s v=""/>
    <s v="2052232248"/>
    <s v="10"/>
    <d v="2020-09-24T00:00:00"/>
    <s v="51"/>
    <s v="Commandes d'achat"/>
    <x v="2"/>
    <s v="Réduction"/>
    <n v="-26812.29"/>
    <n v="0"/>
    <s v="610410"/>
    <s v="COVID-19-log ondersteuning"/>
    <s v="100051191"/>
    <s v=""/>
    <s v=""/>
    <s v="3000000232190822"/>
    <s v="0"/>
    <x v="3"/>
    <x v="466"/>
  </r>
  <r>
    <x v="6"/>
    <s v="C25_522001"/>
    <s v="S020000"/>
    <x v="6"/>
    <s v="4500684261"/>
    <s v=""/>
    <s v="2052232248"/>
    <s v="10"/>
    <d v="2020-09-24T00:00:00"/>
    <s v="51"/>
    <s v="Commandes d'achat"/>
    <x v="2"/>
    <s v="Réduction"/>
    <n v="-2848804.2"/>
    <n v="0"/>
    <s v="610410"/>
    <s v="COVID-19-log ondersteuning"/>
    <s v="100051191"/>
    <s v=""/>
    <s v=""/>
    <s v="3000000232191102"/>
    <s v="0"/>
    <x v="3"/>
    <x v="466"/>
  </r>
  <r>
    <x v="6"/>
    <s v="C25_522001"/>
    <s v="S020000"/>
    <x v="6"/>
    <s v="4500684261"/>
    <s v=""/>
    <s v="2052232248"/>
    <s v="10"/>
    <d v="2020-09-24T00:00:00"/>
    <s v="51"/>
    <s v="Commandes d'achat"/>
    <x v="2"/>
    <s v="Réduction"/>
    <n v="2119175.25"/>
    <n v="0"/>
    <s v="610410"/>
    <s v="COVID-19-log ondersteuning"/>
    <s v="100051191"/>
    <s v=""/>
    <s v=""/>
    <s v="3000000232194994"/>
    <s v="0"/>
    <x v="3"/>
    <x v="466"/>
  </r>
  <r>
    <x v="6"/>
    <s v="C25_522001"/>
    <s v="S020000"/>
    <x v="6"/>
    <s v="4500684261"/>
    <s v=""/>
    <s v="2052232248"/>
    <s v="10"/>
    <d v="2020-09-24T00:00:00"/>
    <s v="51"/>
    <s v="Commandes d'achat"/>
    <x v="2"/>
    <s v="Réduction"/>
    <n v="-4021416.88"/>
    <n v="0"/>
    <s v="610410"/>
    <s v="COVID-19-log ondersteuning"/>
    <s v="100051191"/>
    <s v=""/>
    <s v=""/>
    <s v="3000000232190675"/>
    <s v="0"/>
    <x v="3"/>
    <x v="466"/>
  </r>
  <r>
    <x v="6"/>
    <s v="C25_522001"/>
    <s v="S020000"/>
    <x v="6"/>
    <s v="4500692159"/>
    <s v=""/>
    <s v="2052232261"/>
    <s v="10"/>
    <d v="2020-09-24T00:00:00"/>
    <s v="51"/>
    <s v="Commandes d'achat"/>
    <x v="0"/>
    <s v="Original"/>
    <n v="393.25"/>
    <n v="0"/>
    <s v="610310"/>
    <s v="COVID-19-GERECHTSDEURWAARDER"/>
    <s v="500025662"/>
    <s v=""/>
    <s v=""/>
    <s v="3000000232223264"/>
    <s v="0"/>
    <x v="7"/>
    <x v="530"/>
  </r>
  <r>
    <x v="6"/>
    <s v="C25_522001"/>
    <s v="S020000"/>
    <x v="6"/>
    <s v="4500692318"/>
    <s v=""/>
    <s v="2052232262"/>
    <s v="10"/>
    <d v="2020-09-24T00:00:00"/>
    <s v="51"/>
    <s v="Commandes d'achat"/>
    <x v="0"/>
    <s v="Original"/>
    <n v="16335"/>
    <n v="0"/>
    <s v="616410"/>
    <s v="COVID-19-STOCKAGE stabiliteitsmonsters"/>
    <s v="100050825"/>
    <s v=""/>
    <s v=""/>
    <s v="3000000232239554"/>
    <s v="0"/>
    <x v="5"/>
    <x v="531"/>
  </r>
  <r>
    <x v="6"/>
    <s v="C25_522001"/>
    <s v="S020000"/>
    <x v="6"/>
    <s v="4500692374"/>
    <s v=""/>
    <s v="2052232263"/>
    <s v="10"/>
    <d v="2020-09-25T00:00:00"/>
    <s v="51"/>
    <s v="Commandes d'achat"/>
    <x v="0"/>
    <s v="Original"/>
    <n v="59000"/>
    <n v="0"/>
    <s v="616410"/>
    <s v="COVID-19-écouvillons nasaux"/>
    <s v="100001542"/>
    <s v=""/>
    <s v=""/>
    <s v="3000000232260726"/>
    <s v="0"/>
    <x v="3"/>
    <x v="532"/>
  </r>
  <r>
    <x v="6"/>
    <s v="C25_522001"/>
    <s v="S020000"/>
    <x v="6"/>
    <s v="4500692374"/>
    <s v=""/>
    <s v="2052232263"/>
    <s v="10"/>
    <d v="2020-09-25T00:00:00"/>
    <s v="51"/>
    <s v="Commandes d'achat"/>
    <x v="1"/>
    <s v="Modification"/>
    <n v="3540"/>
    <n v="0"/>
    <s v="616410"/>
    <s v="COVID-19-écouvillons nasaux"/>
    <s v="100001542"/>
    <s v=""/>
    <s v=""/>
    <s v="3000000232260729"/>
    <s v="0"/>
    <x v="3"/>
    <x v="532"/>
  </r>
  <r>
    <x v="6"/>
    <s v="C25_522001"/>
    <s v="S020000"/>
    <x v="6"/>
    <s v="4500692374"/>
    <s v=""/>
    <s v="2052232263"/>
    <s v="20"/>
    <d v="2020-09-25T00:00:00"/>
    <s v="51"/>
    <s v="Commandes d'achat"/>
    <x v="0"/>
    <s v="Original"/>
    <n v="118000"/>
    <n v="0"/>
    <s v="616410"/>
    <s v="COVID-19-écouvillons nasaux"/>
    <s v="100001542"/>
    <s v=""/>
    <s v=""/>
    <s v="3000000232260726"/>
    <s v="0"/>
    <x v="3"/>
    <x v="533"/>
  </r>
  <r>
    <x v="6"/>
    <s v="C25_522001"/>
    <s v="S020000"/>
    <x v="6"/>
    <s v="4500692374"/>
    <s v=""/>
    <s v="2052232263"/>
    <s v="20"/>
    <d v="2020-09-25T00:00:00"/>
    <s v="51"/>
    <s v="Commandes d'achat"/>
    <x v="1"/>
    <s v="Modification"/>
    <n v="7080"/>
    <n v="0"/>
    <s v="616410"/>
    <s v="COVID-19-écouvillons nasaux"/>
    <s v="100001542"/>
    <s v=""/>
    <s v=""/>
    <s v="3000000232260729"/>
    <s v="0"/>
    <x v="3"/>
    <x v="533"/>
  </r>
  <r>
    <x v="6"/>
    <s v="C25_522001"/>
    <s v="S020000"/>
    <x v="6"/>
    <s v="4500669594"/>
    <s v=""/>
    <s v="2052232047"/>
    <s v="10"/>
    <d v="2020-09-28T00:00:00"/>
    <s v="51"/>
    <s v="Commandes d'achat"/>
    <x v="1"/>
    <s v="Modification"/>
    <n v="-264000"/>
    <n v="0"/>
    <s v="616410"/>
    <s v="COVID-19-Propofol 50ml Vial (20 mg/1ml)"/>
    <s v="500026478"/>
    <s v=""/>
    <s v=""/>
    <s v="3000000232375743"/>
    <s v="0"/>
    <x v="5"/>
    <x v="131"/>
  </r>
  <r>
    <x v="6"/>
    <s v="C25_522001"/>
    <s v="S020000"/>
    <x v="6"/>
    <s v="4500673472"/>
    <s v=""/>
    <s v="2052232110"/>
    <s v="10"/>
    <d v="2020-09-28T00:00:00"/>
    <s v="51"/>
    <s v="Commandes d'achat"/>
    <x v="1"/>
    <s v="Modification"/>
    <n v="55639"/>
    <n v="0"/>
    <s v="616410"/>
    <s v="COVID-19-Close aspiration system"/>
    <s v="100000926"/>
    <s v=""/>
    <s v=""/>
    <s v="3000000232375608"/>
    <s v="0"/>
    <x v="6"/>
    <x v="279"/>
  </r>
  <r>
    <x v="6"/>
    <s v="C25_522001"/>
    <s v="S020000"/>
    <x v="6"/>
    <s v="4500673827"/>
    <s v=""/>
    <s v="2052232168"/>
    <s v="10"/>
    <d v="2020-09-28T00:00:00"/>
    <s v="51"/>
    <s v="Commandes d'achat"/>
    <x v="2"/>
    <s v="Réduction"/>
    <n v="-6533.17"/>
    <n v="0"/>
    <s v="616410"/>
    <s v="COVID-19-installatie voor testen van mas"/>
    <s v="100005620"/>
    <s v=""/>
    <s v=""/>
    <s v="3000000232375940"/>
    <s v="0"/>
    <x v="6"/>
    <x v="296"/>
  </r>
  <r>
    <x v="6"/>
    <s v="C25_522001"/>
    <s v="S020000"/>
    <x v="6"/>
    <s v="4500673961"/>
    <s v=""/>
    <s v="2052232173"/>
    <s v="10"/>
    <d v="2020-09-28T00:00:00"/>
    <s v="51"/>
    <s v="Commandes d'achat"/>
    <x v="2"/>
    <s v="Réduction"/>
    <n v="-91299.07"/>
    <n v="0"/>
    <s v="616410"/>
    <s v="COVID-19-Chirurgische maskers"/>
    <s v="100034341"/>
    <s v=""/>
    <s v=""/>
    <s v="3000000232377964"/>
    <s v="0"/>
    <x v="2"/>
    <x v="302"/>
  </r>
  <r>
    <x v="6"/>
    <s v="C25_522001"/>
    <s v="S020000"/>
    <x v="6"/>
    <s v="4500674681"/>
    <s v=""/>
    <s v="2052232194"/>
    <s v="10"/>
    <d v="2020-09-28T00:00:00"/>
    <s v="51"/>
    <s v="Commandes d'achat"/>
    <x v="2"/>
    <s v="Réduction"/>
    <n v="-7791.18"/>
    <n v="0"/>
    <s v="616410"/>
    <s v="COVID-19-Hydroxychloroquin (Quinoric"/>
    <s v="100019662"/>
    <s v=""/>
    <s v=""/>
    <s v="3000000232375931"/>
    <s v="0"/>
    <x v="5"/>
    <x v="321"/>
  </r>
  <r>
    <x v="6"/>
    <s v="C25_522001"/>
    <s v="S020000"/>
    <x v="6"/>
    <s v="4500678169"/>
    <s v=""/>
    <s v="2052232217"/>
    <s v="10"/>
    <d v="2020-09-28T00:00:00"/>
    <s v="51"/>
    <s v="Commandes d'achat"/>
    <x v="2"/>
    <s v="Réduction"/>
    <n v="-2330230"/>
    <n v="0"/>
    <s v="610410"/>
    <s v="COVID-19-vergoeding testen labo"/>
    <s v="GE100"/>
    <s v=""/>
    <s v=""/>
    <s v="3000000232375918"/>
    <s v="0"/>
    <x v="3"/>
    <x v="383"/>
  </r>
  <r>
    <x v="6"/>
    <s v="C25_522001"/>
    <s v="S020000"/>
    <x v="6"/>
    <s v="4500681592"/>
    <s v=""/>
    <s v="2052232236"/>
    <s v="10"/>
    <d v="2020-09-28T00:00:00"/>
    <s v="51"/>
    <s v="Commandes d'achat"/>
    <x v="2"/>
    <s v="Réduction"/>
    <n v="-782.65"/>
    <n v="0"/>
    <s v="613310"/>
    <s v="COVID-19-ZEEVRACHT VOOR PPE"/>
    <s v="100041185"/>
    <s v=""/>
    <s v=""/>
    <s v="3000000232342131"/>
    <s v="0"/>
    <x v="0"/>
    <x v="445"/>
  </r>
  <r>
    <x v="6"/>
    <s v="C25_522001"/>
    <s v="S020000"/>
    <x v="6"/>
    <s v="4500681592"/>
    <s v=""/>
    <s v="2052232236"/>
    <s v="10"/>
    <d v="2020-09-28T00:00:00"/>
    <s v="51"/>
    <s v="Commandes d'achat"/>
    <x v="2"/>
    <s v="Réduction"/>
    <n v="-121958.71"/>
    <n v="0"/>
    <s v="613310"/>
    <s v="COVID-19-ZEEVRACHT VOOR PPE"/>
    <s v="100041185"/>
    <s v=""/>
    <s v=""/>
    <s v="3000000232341973"/>
    <s v="0"/>
    <x v="0"/>
    <x v="445"/>
  </r>
  <r>
    <x v="6"/>
    <s v="C25_522001"/>
    <s v="S020000"/>
    <x v="6"/>
    <s v="4500681592"/>
    <s v=""/>
    <s v="2052232236"/>
    <s v="10"/>
    <d v="2020-09-28T00:00:00"/>
    <s v="51"/>
    <s v="Commandes d'achat"/>
    <x v="2"/>
    <s v="Réduction"/>
    <n v="-32958.29"/>
    <n v="0"/>
    <s v="613310"/>
    <s v="COVID-19-ZEEVRACHT VOOR PPE"/>
    <s v="100041185"/>
    <s v=""/>
    <s v=""/>
    <s v="3000000232341951"/>
    <s v="0"/>
    <x v="0"/>
    <x v="445"/>
  </r>
  <r>
    <x v="13"/>
    <s v="C25_210301"/>
    <s v="S010000"/>
    <x v="18"/>
    <s v="4500682165"/>
    <s v=""/>
    <s v="20HSL0602A"/>
    <s v="10"/>
    <d v="2020-09-28T00:00:00"/>
    <s v="51"/>
    <s v="Commandes d'achat"/>
    <x v="2"/>
    <s v="Réduction"/>
    <n v="-1197.3800000000001"/>
    <n v="0"/>
    <s v="610310"/>
    <s v="Honoraires d'avocats (de 2020)_Covid-19"/>
    <s v="GE100"/>
    <s v=""/>
    <s v=""/>
    <s v="3000000232370048"/>
    <s v="0"/>
    <x v="2"/>
    <x v="447"/>
  </r>
  <r>
    <x v="6"/>
    <s v="C25_522001"/>
    <s v="S020000"/>
    <x v="6"/>
    <s v="4500689013"/>
    <s v=""/>
    <s v="2052232255"/>
    <s v="10"/>
    <d v="2020-09-28T00:00:00"/>
    <s v="51"/>
    <s v="Commandes d'achat"/>
    <x v="2"/>
    <s v="Réduction"/>
    <n v="-187928.73"/>
    <n v="0"/>
    <s v="616410"/>
    <s v="COVID-19-22 kingfisher systems"/>
    <s v="100000667"/>
    <s v=""/>
    <s v=""/>
    <s v="3000000232373921"/>
    <s v="0"/>
    <x v="3"/>
    <x v="516"/>
  </r>
  <r>
    <x v="6"/>
    <s v="C25_522001"/>
    <s v="S020000"/>
    <x v="6"/>
    <s v="4500689013"/>
    <s v=""/>
    <s v="2052232255"/>
    <s v="10"/>
    <d v="2020-09-28T00:00:00"/>
    <s v="51"/>
    <s v="Commandes d'achat"/>
    <x v="2"/>
    <s v="Réduction"/>
    <n v="-375857.46"/>
    <n v="0"/>
    <s v="616410"/>
    <s v="COVID-19-22 kingfisher systems"/>
    <s v="100000667"/>
    <s v=""/>
    <s v=""/>
    <s v="3000000232373921"/>
    <s v="0"/>
    <x v="3"/>
    <x v="516"/>
  </r>
  <r>
    <x v="6"/>
    <s v="C25_522001"/>
    <s v="S020000"/>
    <x v="6"/>
    <s v="4500689013"/>
    <s v=""/>
    <s v="2052232255"/>
    <s v="10"/>
    <d v="2020-09-28T00:00:00"/>
    <s v="51"/>
    <s v="Commandes d'achat"/>
    <x v="2"/>
    <s v="Réduction"/>
    <n v="-375857.46"/>
    <n v="0"/>
    <s v="616410"/>
    <s v="COVID-19-22 kingfisher systems"/>
    <s v="100000667"/>
    <s v=""/>
    <s v=""/>
    <s v="3000000232373921"/>
    <s v="0"/>
    <x v="3"/>
    <x v="516"/>
  </r>
  <r>
    <x v="6"/>
    <s v="C25_522001"/>
    <s v="S020000"/>
    <x v="6"/>
    <s v="4500689013"/>
    <s v=""/>
    <s v="2052232255"/>
    <s v="10"/>
    <d v="2020-09-28T00:00:00"/>
    <s v="51"/>
    <s v="Commandes d'achat"/>
    <x v="5"/>
    <s v="Ajustement par pièce suivante"/>
    <n v="0.06"/>
    <n v="0"/>
    <s v="616410"/>
    <s v="COVID-19-22 kingfisher systems"/>
    <s v="100000667"/>
    <s v=""/>
    <s v=""/>
    <s v="3000000232378269"/>
    <s v="0"/>
    <x v="3"/>
    <x v="516"/>
  </r>
  <r>
    <x v="6"/>
    <s v="C25_522001"/>
    <s v="S020000"/>
    <x v="6"/>
    <s v="4500689013"/>
    <s v=""/>
    <s v="2052232255"/>
    <s v="10"/>
    <d v="2020-09-28T00:00:00"/>
    <s v="51"/>
    <s v="Commandes d'achat"/>
    <x v="2"/>
    <s v="Réduction"/>
    <n v="-0.06"/>
    <n v="0"/>
    <s v="616410"/>
    <s v="COVID-19-22 kingfisher systems"/>
    <s v="100000667"/>
    <s v=""/>
    <s v=""/>
    <s v="3000000232378269"/>
    <s v="0"/>
    <x v="3"/>
    <x v="516"/>
  </r>
  <r>
    <x v="6"/>
    <s v="C25_522001"/>
    <s v="S020000"/>
    <x v="6"/>
    <s v="4500689013"/>
    <s v=""/>
    <s v="2052232255"/>
    <s v="10"/>
    <d v="2020-09-28T00:00:00"/>
    <s v="51"/>
    <s v="Commandes d'achat"/>
    <x v="2"/>
    <s v="Réduction"/>
    <n v="-62642.91"/>
    <n v="0"/>
    <s v="616410"/>
    <s v="COVID-19-22 kingfisher systems"/>
    <s v="100000667"/>
    <s v=""/>
    <s v=""/>
    <s v="3000000232373921"/>
    <s v="0"/>
    <x v="3"/>
    <x v="516"/>
  </r>
  <r>
    <x v="6"/>
    <s v="C25_522001"/>
    <s v="S020000"/>
    <x v="6"/>
    <s v="4500689013"/>
    <s v=""/>
    <s v="2052232255"/>
    <s v="10"/>
    <d v="2020-09-28T00:00:00"/>
    <s v="51"/>
    <s v="Commandes d'achat"/>
    <x v="2"/>
    <s v="Réduction"/>
    <n v="-0.02"/>
    <n v="0"/>
    <s v="616410"/>
    <s v="COVID-19-22 kingfisher systems"/>
    <s v="100000667"/>
    <s v=""/>
    <s v=""/>
    <s v="3000000232378269"/>
    <s v="0"/>
    <x v="3"/>
    <x v="516"/>
  </r>
  <r>
    <x v="6"/>
    <s v="C25_522001"/>
    <s v="S020000"/>
    <x v="6"/>
    <s v="4500689013"/>
    <s v=""/>
    <s v="2052232255"/>
    <s v="10"/>
    <d v="2020-09-28T00:00:00"/>
    <s v="51"/>
    <s v="Commandes d'achat"/>
    <x v="2"/>
    <s v="Réduction"/>
    <n v="-0.12"/>
    <n v="0"/>
    <s v="616410"/>
    <s v="COVID-19-22 kingfisher systems"/>
    <s v="100000667"/>
    <s v=""/>
    <s v=""/>
    <s v="3000000232378269"/>
    <s v="0"/>
    <x v="3"/>
    <x v="516"/>
  </r>
  <r>
    <x v="6"/>
    <s v="C25_522001"/>
    <s v="S020000"/>
    <x v="6"/>
    <s v="4500689013"/>
    <s v=""/>
    <s v="2052232255"/>
    <s v="10"/>
    <d v="2020-09-28T00:00:00"/>
    <s v="51"/>
    <s v="Commandes d'achat"/>
    <x v="5"/>
    <s v="Ajustement par pièce suivante"/>
    <n v="0.12"/>
    <n v="0"/>
    <s v="616410"/>
    <s v="COVID-19-22 kingfisher systems"/>
    <s v="100000667"/>
    <s v=""/>
    <s v=""/>
    <s v="3000000232378269"/>
    <s v="0"/>
    <x v="3"/>
    <x v="516"/>
  </r>
  <r>
    <x v="6"/>
    <s v="C25_522001"/>
    <s v="S020000"/>
    <x v="6"/>
    <s v="4500689013"/>
    <s v=""/>
    <s v="2052232255"/>
    <s v="10"/>
    <d v="2020-09-28T00:00:00"/>
    <s v="51"/>
    <s v="Commandes d'achat"/>
    <x v="2"/>
    <s v="Réduction"/>
    <n v="-0.12"/>
    <n v="0"/>
    <s v="616410"/>
    <s v="COVID-19-22 kingfisher systems"/>
    <s v="100000667"/>
    <s v=""/>
    <s v=""/>
    <s v="3000000232378269"/>
    <s v="0"/>
    <x v="3"/>
    <x v="516"/>
  </r>
  <r>
    <x v="6"/>
    <s v="C25_522001"/>
    <s v="S020000"/>
    <x v="6"/>
    <s v="4500689013"/>
    <s v=""/>
    <s v="2052232255"/>
    <s v="10"/>
    <d v="2020-09-28T00:00:00"/>
    <s v="51"/>
    <s v="Commandes d'achat"/>
    <x v="5"/>
    <s v="Ajustement par pièce suivante"/>
    <n v="0.12"/>
    <n v="0"/>
    <s v="616410"/>
    <s v="COVID-19-22 kingfisher systems"/>
    <s v="100000667"/>
    <s v=""/>
    <s v=""/>
    <s v="3000000232378269"/>
    <s v="0"/>
    <x v="3"/>
    <x v="516"/>
  </r>
  <r>
    <x v="6"/>
    <s v="C25_522001"/>
    <s v="S020000"/>
    <x v="6"/>
    <s v="4500689013"/>
    <s v=""/>
    <s v="2052232255"/>
    <s v="20"/>
    <d v="2020-09-28T00:00:00"/>
    <s v="51"/>
    <s v="Commandes d'achat"/>
    <x v="2"/>
    <s v="Réduction"/>
    <n v="-94557.87"/>
    <n v="0"/>
    <s v="616410"/>
    <s v="COVID-19-22 quantstudio's"/>
    <s v="100000667"/>
    <s v=""/>
    <s v=""/>
    <s v="3000000232373921"/>
    <s v="0"/>
    <x v="3"/>
    <x v="517"/>
  </r>
  <r>
    <x v="6"/>
    <s v="C25_522001"/>
    <s v="S020000"/>
    <x v="6"/>
    <s v="4500689013"/>
    <s v=""/>
    <s v="2052232255"/>
    <s v="20"/>
    <d v="2020-09-28T00:00:00"/>
    <s v="51"/>
    <s v="Commandes d'achat"/>
    <x v="2"/>
    <s v="Réduction"/>
    <n v="-157596.45000000001"/>
    <n v="0"/>
    <s v="616410"/>
    <s v="COVID-19-22 quantstudio's"/>
    <s v="100000667"/>
    <s v=""/>
    <s v=""/>
    <s v="3000000232373921"/>
    <s v="0"/>
    <x v="3"/>
    <x v="517"/>
  </r>
  <r>
    <x v="6"/>
    <s v="C25_522001"/>
    <s v="S020000"/>
    <x v="6"/>
    <s v="4500689013"/>
    <s v=""/>
    <s v="2052232255"/>
    <s v="20"/>
    <d v="2020-09-28T00:00:00"/>
    <s v="51"/>
    <s v="Commandes d'achat"/>
    <x v="2"/>
    <s v="Réduction"/>
    <n v="-0.1"/>
    <n v="0"/>
    <s v="616410"/>
    <s v="COVID-19-22 quantstudio's"/>
    <s v="100000667"/>
    <s v=""/>
    <s v=""/>
    <s v="3000000232378269"/>
    <s v="0"/>
    <x v="3"/>
    <x v="517"/>
  </r>
  <r>
    <x v="6"/>
    <s v="C25_522001"/>
    <s v="S020000"/>
    <x v="6"/>
    <s v="4500689013"/>
    <s v=""/>
    <s v="2052232255"/>
    <s v="20"/>
    <d v="2020-09-28T00:00:00"/>
    <s v="51"/>
    <s v="Commandes d'achat"/>
    <x v="2"/>
    <s v="Réduction"/>
    <n v="-0.06"/>
    <n v="0"/>
    <s v="616410"/>
    <s v="COVID-19-22 quantstudio's"/>
    <s v="100000667"/>
    <s v=""/>
    <s v=""/>
    <s v="3000000232378269"/>
    <s v="0"/>
    <x v="3"/>
    <x v="517"/>
  </r>
  <r>
    <x v="6"/>
    <s v="C25_522001"/>
    <s v="S020000"/>
    <x v="6"/>
    <s v="4500689013"/>
    <s v=""/>
    <s v="2052232255"/>
    <s v="20"/>
    <d v="2020-09-28T00:00:00"/>
    <s v="51"/>
    <s v="Commandes d'achat"/>
    <x v="5"/>
    <s v="Ajustement par pièce suivante"/>
    <n v="0.06"/>
    <n v="0"/>
    <s v="616410"/>
    <s v="COVID-19-22 quantstudio's"/>
    <s v="100000667"/>
    <s v=""/>
    <s v=""/>
    <s v="3000000232378269"/>
    <s v="0"/>
    <x v="3"/>
    <x v="517"/>
  </r>
  <r>
    <x v="6"/>
    <s v="C25_522001"/>
    <s v="S020000"/>
    <x v="6"/>
    <s v="4500692159"/>
    <s v=""/>
    <s v="2052232261"/>
    <s v="10"/>
    <d v="2020-09-28T00:00:00"/>
    <s v="51"/>
    <s v="Commandes d'achat"/>
    <x v="2"/>
    <s v="Réduction"/>
    <n v="-393.25"/>
    <n v="0"/>
    <s v="610310"/>
    <s v="COVID-19-GERECHTSDEURWAARDER"/>
    <s v="500025662"/>
    <s v=""/>
    <s v=""/>
    <s v="3000000232342370"/>
    <s v="0"/>
    <x v="7"/>
    <x v="530"/>
  </r>
  <r>
    <x v="6"/>
    <s v="C25_522001"/>
    <s v="S020000"/>
    <x v="6"/>
    <s v="4500692636"/>
    <s v=""/>
    <s v="2052232264"/>
    <s v="10"/>
    <d v="2020-09-28T00:00:00"/>
    <s v="51"/>
    <s v="Commandes d'achat"/>
    <x v="1"/>
    <s v="Modification"/>
    <n v="521.27"/>
    <n v="0"/>
    <s v="616410"/>
    <s v="COVID-19-swap vacuette snap - wit"/>
    <s v="100001431"/>
    <s v=""/>
    <s v=""/>
    <s v="3000000232365304"/>
    <s v="0"/>
    <x v="3"/>
    <x v="534"/>
  </r>
  <r>
    <x v="6"/>
    <s v="C25_522001"/>
    <s v="S020000"/>
    <x v="6"/>
    <s v="4500692636"/>
    <s v=""/>
    <s v="2052232264"/>
    <s v="10"/>
    <d v="2020-09-28T00:00:00"/>
    <s v="51"/>
    <s v="Commandes d'achat"/>
    <x v="0"/>
    <s v="Original"/>
    <n v="130.32"/>
    <n v="0"/>
    <s v="616410"/>
    <s v="COVID-19-swap vacuette snap - wit"/>
    <s v="100001431"/>
    <s v=""/>
    <s v=""/>
    <s v="3000000232365166"/>
    <s v="0"/>
    <x v="3"/>
    <x v="534"/>
  </r>
  <r>
    <x v="6"/>
    <s v="C25_522001"/>
    <s v="S020000"/>
    <x v="6"/>
    <s v="4500692636"/>
    <s v=""/>
    <s v="2052232264"/>
    <s v="20"/>
    <d v="2020-09-28T00:00:00"/>
    <s v="51"/>
    <s v="Commandes d'achat"/>
    <x v="0"/>
    <s v="Original"/>
    <n v="955.66"/>
    <n v="0"/>
    <s v="616410"/>
    <s v="COVID-19-swap vacuette snap - groen"/>
    <s v="100001431"/>
    <s v=""/>
    <s v=""/>
    <s v="3000000232365166"/>
    <s v="0"/>
    <x v="3"/>
    <x v="535"/>
  </r>
  <r>
    <x v="6"/>
    <s v="C25_522001"/>
    <s v="S020000"/>
    <x v="6"/>
    <s v="4500692636"/>
    <s v=""/>
    <s v="2052232264"/>
    <s v="20"/>
    <d v="2020-09-28T00:00:00"/>
    <s v="51"/>
    <s v="Commandes d'achat"/>
    <x v="0"/>
    <s v="Original"/>
    <n v="1085.97"/>
    <n v="0"/>
    <s v="616410"/>
    <s v="COVID-19-swap vacuette snap - groen"/>
    <s v="100001431"/>
    <s v=""/>
    <s v=""/>
    <s v="3000000232365166"/>
    <s v="0"/>
    <x v="3"/>
    <x v="535"/>
  </r>
  <r>
    <x v="6"/>
    <s v="C25_522001"/>
    <s v="S020000"/>
    <x v="6"/>
    <s v="4500692636"/>
    <s v=""/>
    <s v="2052232264"/>
    <s v="20"/>
    <d v="2020-09-28T00:00:00"/>
    <s v="51"/>
    <s v="Commandes d'achat"/>
    <x v="1"/>
    <s v="Modification"/>
    <n v="4343.91"/>
    <n v="0"/>
    <s v="616410"/>
    <s v="COVID-19-swap vacuette snap - groen"/>
    <s v="100001431"/>
    <s v=""/>
    <s v=""/>
    <s v="3000000232365304"/>
    <s v="0"/>
    <x v="3"/>
    <x v="535"/>
  </r>
  <r>
    <x v="6"/>
    <s v="C25_522001"/>
    <s v="S020000"/>
    <x v="6"/>
    <s v="4500692636"/>
    <s v=""/>
    <s v="2052232264"/>
    <s v="20"/>
    <d v="2020-09-28T00:00:00"/>
    <s v="51"/>
    <s v="Commandes d'achat"/>
    <x v="1"/>
    <s v="Modification"/>
    <n v="3822.63"/>
    <n v="0"/>
    <s v="616410"/>
    <s v="COVID-19-swap vacuette snap - groen"/>
    <s v="100001431"/>
    <s v=""/>
    <s v=""/>
    <s v="3000000232365304"/>
    <s v="0"/>
    <x v="3"/>
    <x v="535"/>
  </r>
  <r>
    <x v="6"/>
    <s v="C25_522001"/>
    <s v="S020000"/>
    <x v="6"/>
    <s v="4500692686"/>
    <s v=""/>
    <s v="2052232265"/>
    <s v="10"/>
    <d v="2020-09-28T00:00:00"/>
    <s v="51"/>
    <s v="Commandes d'achat"/>
    <x v="0"/>
    <s v="Original"/>
    <n v="21645.69"/>
    <n v="0"/>
    <s v="610110"/>
    <s v="COVID-19-crisis ommunicatie advies"/>
    <s v="100049832"/>
    <s v=""/>
    <s v=""/>
    <s v="3000000232368424"/>
    <s v="0"/>
    <x v="7"/>
    <x v="536"/>
  </r>
  <r>
    <x v="6"/>
    <s v="C25_522001"/>
    <s v="S020000"/>
    <x v="6"/>
    <s v="4500692782"/>
    <s v=""/>
    <s v="2052232047"/>
    <s v="10"/>
    <d v="2020-09-28T00:00:00"/>
    <s v="51"/>
    <s v="Commandes d'achat"/>
    <x v="0"/>
    <s v="Original"/>
    <n v="295680"/>
    <n v="0"/>
    <s v="616410"/>
    <s v="COVID-19-Propofol 50ml Vial (20 mg/1ml)"/>
    <s v="200008450"/>
    <s v=""/>
    <s v=""/>
    <s v="3000000232375904"/>
    <s v="0"/>
    <x v="5"/>
    <x v="537"/>
  </r>
  <r>
    <x v="6"/>
    <s v="C25_522001"/>
    <s v="S020000"/>
    <x v="6"/>
    <s v="4500692854"/>
    <s v=""/>
    <s v="2052232266"/>
    <s v="10"/>
    <d v="2020-09-29T00:00:00"/>
    <s v="51"/>
    <s v="Commandes d'achat"/>
    <x v="0"/>
    <s v="Original"/>
    <n v="1387.63"/>
    <n v="0"/>
    <s v="613955"/>
    <s v="COVID-19-insurance fee transport"/>
    <s v="100050937"/>
    <s v=""/>
    <s v=""/>
    <s v="3000000232398227"/>
    <s v="0"/>
    <x v="2"/>
    <x v="538"/>
  </r>
  <r>
    <x v="6"/>
    <s v="C25_522001"/>
    <s v="S020000"/>
    <x v="6"/>
    <s v="4500672447"/>
    <s v=""/>
    <s v="2052232130"/>
    <s v="20"/>
    <d v="2020-09-30T00:00:00"/>
    <s v="51"/>
    <s v="Commandes d'achat"/>
    <x v="0"/>
    <s v="Original"/>
    <n v="927377.6"/>
    <n v="0"/>
    <s v="610110"/>
    <s v="COVID-19-Covid-19 support-opvolging"/>
    <s v="100002444"/>
    <s v=""/>
    <s v=""/>
    <s v="3000000232465903"/>
    <s v="0"/>
    <x v="7"/>
    <x v="539"/>
  </r>
  <r>
    <x v="6"/>
    <s v="C25_522001"/>
    <s v="S020000"/>
    <x v="6"/>
    <s v="4500672447"/>
    <s v=""/>
    <s v="2052232130"/>
    <s v="20"/>
    <d v="2020-09-30T00:00:00"/>
    <s v="51"/>
    <s v="Commandes d'achat"/>
    <x v="1"/>
    <s v="Modification"/>
    <n v="194749.3"/>
    <n v="0"/>
    <s v="610110"/>
    <s v="COVID-19-Covid-19 support-opvolging"/>
    <s v="100002444"/>
    <s v=""/>
    <s v=""/>
    <s v="3000000232468690"/>
    <s v="0"/>
    <x v="7"/>
    <x v="539"/>
  </r>
  <r>
    <x v="6"/>
    <s v="C25_522001"/>
    <s v="S020000"/>
    <x v="6"/>
    <s v="4500672447"/>
    <s v=""/>
    <s v="2052232130"/>
    <s v="30"/>
    <d v="2020-09-30T00:00:00"/>
    <s v="51"/>
    <s v="Commandes d'achat"/>
    <x v="0"/>
    <s v="Original"/>
    <n v="188285.9"/>
    <n v="0"/>
    <s v="610110"/>
    <s v="COVID-19-Covid-logistiek en procurement"/>
    <s v="100002444"/>
    <s v=""/>
    <s v=""/>
    <s v="3000000232465903"/>
    <s v="0"/>
    <x v="7"/>
    <x v="540"/>
  </r>
  <r>
    <x v="6"/>
    <s v="C25_522001"/>
    <s v="S020000"/>
    <x v="6"/>
    <s v="4500672447"/>
    <s v=""/>
    <s v="2052232130"/>
    <s v="30"/>
    <d v="2020-09-30T00:00:00"/>
    <s v="51"/>
    <s v="Commandes d'achat"/>
    <x v="1"/>
    <s v="Modification"/>
    <n v="39540.04"/>
    <n v="0"/>
    <s v="610110"/>
    <s v="COVID-19-Covid-logistiek en procurement"/>
    <s v="100002444"/>
    <s v=""/>
    <s v=""/>
    <s v="3000000232468690"/>
    <s v="0"/>
    <x v="7"/>
    <x v="540"/>
  </r>
  <r>
    <x v="6"/>
    <s v="C25_522001"/>
    <s v="S020000"/>
    <x v="6"/>
    <s v="4500681592"/>
    <s v=""/>
    <s v="2052232236"/>
    <s v="10"/>
    <d v="2020-09-30T00:00:00"/>
    <s v="51"/>
    <s v="Commandes d'achat"/>
    <x v="2"/>
    <s v="Réduction"/>
    <n v="-92397.84"/>
    <n v="0"/>
    <s v="613310"/>
    <s v="COVID-19-ZEEVRACHT VOOR PPE"/>
    <s v="100041185"/>
    <s v=""/>
    <s v=""/>
    <s v="3000000232468379"/>
    <s v="0"/>
    <x v="0"/>
    <x v="445"/>
  </r>
  <r>
    <x v="6"/>
    <s v="C25_522001"/>
    <s v="S020000"/>
    <x v="6"/>
    <s v="4500681592"/>
    <s v=""/>
    <s v="2052232236"/>
    <s v="10"/>
    <d v="2020-09-30T00:00:00"/>
    <s v="51"/>
    <s v="Commandes d'achat"/>
    <x v="2"/>
    <s v="Réduction"/>
    <n v="-80541.89"/>
    <n v="0"/>
    <s v="613310"/>
    <s v="COVID-19-ZEEVRACHT VOOR PPE"/>
    <s v="100041185"/>
    <s v=""/>
    <s v=""/>
    <s v="3000000232466768"/>
    <s v="0"/>
    <x v="0"/>
    <x v="445"/>
  </r>
  <r>
    <x v="6"/>
    <s v="C25_522001"/>
    <s v="S020000"/>
    <x v="6"/>
    <s v="4500683028"/>
    <s v=""/>
    <s v="2052232238"/>
    <s v="10"/>
    <d v="2020-09-30T00:00:00"/>
    <s v="51"/>
    <s v="Commandes d'achat"/>
    <x v="1"/>
    <s v="Modification"/>
    <n v="-5619750"/>
    <n v="0"/>
    <s v="616410"/>
    <s v="COVID-19-serology tests anti bodies"/>
    <s v="100016033"/>
    <s v=""/>
    <s v=""/>
    <s v="3000000232520288"/>
    <s v="0"/>
    <x v="3"/>
    <x v="450"/>
  </r>
  <r>
    <x v="6"/>
    <s v="C25_522001"/>
    <s v="S020000"/>
    <x v="6"/>
    <s v="4500683031"/>
    <s v=""/>
    <s v="2052232239"/>
    <s v="10"/>
    <d v="2020-09-30T00:00:00"/>
    <s v="51"/>
    <s v="Commandes d'achat"/>
    <x v="1"/>
    <s v="Modification"/>
    <n v="-2993540"/>
    <n v="0"/>
    <s v="616410"/>
    <s v="COVID-19-serology tests anti bodies"/>
    <s v="100003004"/>
    <s v=""/>
    <s v=""/>
    <s v="3000000232520777"/>
    <s v="0"/>
    <x v="3"/>
    <x v="451"/>
  </r>
  <r>
    <x v="6"/>
    <s v="C25_522001"/>
    <s v="S020000"/>
    <x v="6"/>
    <s v="4500684061"/>
    <s v=""/>
    <s v="2052232246"/>
    <s v="10"/>
    <d v="2020-09-30T00:00:00"/>
    <s v="51"/>
    <s v="Commandes d'achat"/>
    <x v="2"/>
    <s v="Réduction"/>
    <n v="-67155"/>
    <n v="0"/>
    <s v="616410"/>
    <s v="COVID-19-interfaces nasales Optiflow"/>
    <s v="200001800"/>
    <s v=""/>
    <s v=""/>
    <s v="3000000232463883"/>
    <s v="0"/>
    <x v="3"/>
    <x v="462"/>
  </r>
  <r>
    <x v="6"/>
    <s v="C25_522001"/>
    <s v="S020000"/>
    <x v="6"/>
    <s v="4500684248"/>
    <s v=""/>
    <s v="2052232247"/>
    <s v="10"/>
    <d v="2020-09-30T00:00:00"/>
    <s v="51"/>
    <s v="Commandes d'achat"/>
    <x v="2"/>
    <s v="Réduction"/>
    <n v="-193630.67"/>
    <n v="0"/>
    <s v="610410"/>
    <s v="COVID-19-vergoeding test universitair pl"/>
    <s v="GE100"/>
    <s v=""/>
    <s v=""/>
    <s v="3000000232469140"/>
    <s v="0"/>
    <x v="3"/>
    <x v="465"/>
  </r>
  <r>
    <x v="6"/>
    <s v="C25_522001"/>
    <s v="S020000"/>
    <x v="6"/>
    <s v="4500689013"/>
    <s v=""/>
    <s v="2052232255"/>
    <s v="10"/>
    <d v="2020-09-30T00:00:00"/>
    <s v="51"/>
    <s v="Commandes d'achat"/>
    <x v="5"/>
    <s v="Ajustement par pièce suivante"/>
    <n v="0.5"/>
    <n v="0"/>
    <s v="616410"/>
    <s v="COVID-19-22 kingfisher systems"/>
    <s v="100000667"/>
    <s v=""/>
    <s v=""/>
    <s v="3000000232476439"/>
    <s v="0"/>
    <x v="3"/>
    <x v="516"/>
  </r>
  <r>
    <x v="6"/>
    <s v="C25_522001"/>
    <s v="S020000"/>
    <x v="6"/>
    <s v="4500689013"/>
    <s v=""/>
    <s v="2052232255"/>
    <s v="10"/>
    <d v="2020-09-30T00:00:00"/>
    <s v="51"/>
    <s v="Commandes d'achat"/>
    <x v="2"/>
    <s v="Réduction"/>
    <n v="-0.5"/>
    <n v="0"/>
    <s v="616410"/>
    <s v="COVID-19-22 kingfisher systems"/>
    <s v="100000667"/>
    <s v=""/>
    <s v=""/>
    <s v="3000000232476439"/>
    <s v="0"/>
    <x v="3"/>
    <x v="516"/>
  </r>
  <r>
    <x v="6"/>
    <s v="C25_522001"/>
    <s v="S020000"/>
    <x v="6"/>
    <s v="4500689013"/>
    <s v=""/>
    <s v="2052232255"/>
    <s v="10"/>
    <d v="2020-09-30T00:00:00"/>
    <s v="51"/>
    <s v="Commandes d'achat"/>
    <x v="5"/>
    <s v="Ajustement par pièce suivante"/>
    <n v="0.09"/>
    <n v="0"/>
    <s v="616410"/>
    <s v="COVID-19-22 kingfisher systems"/>
    <s v="100000667"/>
    <s v=""/>
    <s v=""/>
    <s v="3000000232476439"/>
    <s v="0"/>
    <x v="3"/>
    <x v="516"/>
  </r>
  <r>
    <x v="6"/>
    <s v="C25_522001"/>
    <s v="S020000"/>
    <x v="6"/>
    <s v="4500689013"/>
    <s v=""/>
    <s v="2052232255"/>
    <s v="10"/>
    <d v="2020-09-30T00:00:00"/>
    <s v="51"/>
    <s v="Commandes d'achat"/>
    <x v="2"/>
    <s v="Réduction"/>
    <n v="-0.09"/>
    <n v="0"/>
    <s v="616410"/>
    <s v="COVID-19-22 kingfisher systems"/>
    <s v="100000667"/>
    <s v=""/>
    <s v=""/>
    <s v="3000000232476439"/>
    <s v="0"/>
    <x v="3"/>
    <x v="516"/>
  </r>
  <r>
    <x v="6"/>
    <s v="C25_522001"/>
    <s v="S020000"/>
    <x v="6"/>
    <s v="4500689013"/>
    <s v=""/>
    <s v="2052232255"/>
    <s v="10"/>
    <d v="2020-09-30T00:00:00"/>
    <s v="51"/>
    <s v="Commandes d'achat"/>
    <x v="5"/>
    <s v="Ajustement par pièce suivante"/>
    <n v="0.09"/>
    <n v="0"/>
    <s v="616410"/>
    <s v="COVID-19-22 kingfisher systems"/>
    <s v="100000667"/>
    <s v=""/>
    <s v=""/>
    <s v="3000000232476439"/>
    <s v="0"/>
    <x v="3"/>
    <x v="516"/>
  </r>
  <r>
    <x v="6"/>
    <s v="C25_522001"/>
    <s v="S020000"/>
    <x v="6"/>
    <s v="4500689013"/>
    <s v=""/>
    <s v="2052232255"/>
    <s v="10"/>
    <d v="2020-09-30T00:00:00"/>
    <s v="51"/>
    <s v="Commandes d'achat"/>
    <x v="2"/>
    <s v="Réduction"/>
    <n v="-0.09"/>
    <n v="0"/>
    <s v="616410"/>
    <s v="COVID-19-22 kingfisher systems"/>
    <s v="100000667"/>
    <s v=""/>
    <s v=""/>
    <s v="3000000232476439"/>
    <s v="0"/>
    <x v="3"/>
    <x v="516"/>
  </r>
  <r>
    <x v="6"/>
    <s v="C25_522001"/>
    <s v="S020000"/>
    <x v="6"/>
    <s v="4500689013"/>
    <s v=""/>
    <s v="2052232255"/>
    <s v="10"/>
    <d v="2020-09-30T00:00:00"/>
    <s v="51"/>
    <s v="Commandes d'achat"/>
    <x v="2"/>
    <s v="Réduction"/>
    <n v="-0.02"/>
    <n v="0"/>
    <s v="616410"/>
    <s v="COVID-19-22 kingfisher systems"/>
    <s v="100000667"/>
    <s v=""/>
    <s v=""/>
    <s v="3000000232476439"/>
    <s v="0"/>
    <x v="3"/>
    <x v="516"/>
  </r>
  <r>
    <x v="6"/>
    <s v="C25_522001"/>
    <s v="S020000"/>
    <x v="6"/>
    <s v="4500689013"/>
    <s v=""/>
    <s v="2052232255"/>
    <s v="10"/>
    <d v="2020-09-30T00:00:00"/>
    <s v="51"/>
    <s v="Commandes d'achat"/>
    <x v="5"/>
    <s v="Ajustement par pièce suivante"/>
    <n v="0.04"/>
    <n v="0"/>
    <s v="616410"/>
    <s v="COVID-19-22 kingfisher systems"/>
    <s v="100000667"/>
    <s v=""/>
    <s v=""/>
    <s v="3000000232513137"/>
    <s v="0"/>
    <x v="3"/>
    <x v="516"/>
  </r>
  <r>
    <x v="6"/>
    <s v="C25_522001"/>
    <s v="S020000"/>
    <x v="6"/>
    <s v="4500689013"/>
    <s v=""/>
    <s v="2052232255"/>
    <s v="10"/>
    <d v="2020-09-30T00:00:00"/>
    <s v="51"/>
    <s v="Commandes d'achat"/>
    <x v="5"/>
    <s v="Ajustement par pièce suivante"/>
    <n v="0.09"/>
    <n v="0"/>
    <s v="616410"/>
    <s v="COVID-19-22 kingfisher systems"/>
    <s v="100000667"/>
    <s v=""/>
    <s v=""/>
    <s v="3000000232513484"/>
    <s v="0"/>
    <x v="3"/>
    <x v="516"/>
  </r>
  <r>
    <x v="6"/>
    <s v="C25_522001"/>
    <s v="S020000"/>
    <x v="6"/>
    <s v="4500689013"/>
    <s v=""/>
    <s v="2052232255"/>
    <s v="10"/>
    <d v="2020-09-30T00:00:00"/>
    <s v="51"/>
    <s v="Commandes d'achat"/>
    <x v="2"/>
    <s v="Réduction"/>
    <n v="-0.09"/>
    <n v="0"/>
    <s v="616410"/>
    <s v="COVID-19-22 kingfisher systems"/>
    <s v="100000667"/>
    <s v=""/>
    <s v=""/>
    <s v="3000000232513484"/>
    <s v="0"/>
    <x v="3"/>
    <x v="516"/>
  </r>
  <r>
    <x v="6"/>
    <s v="C25_522001"/>
    <s v="S020000"/>
    <x v="6"/>
    <s v="4500689013"/>
    <s v=""/>
    <s v="2052232255"/>
    <s v="10"/>
    <d v="2020-09-30T00:00:00"/>
    <s v="51"/>
    <s v="Commandes d'achat"/>
    <x v="2"/>
    <s v="Réduction"/>
    <n v="-0.01"/>
    <n v="0"/>
    <s v="616410"/>
    <s v="COVID-19-22 kingfisher systems"/>
    <s v="100000667"/>
    <s v=""/>
    <s v=""/>
    <s v="3000000232513484"/>
    <s v="0"/>
    <x v="3"/>
    <x v="516"/>
  </r>
  <r>
    <x v="6"/>
    <s v="C25_522001"/>
    <s v="S020000"/>
    <x v="6"/>
    <s v="4500689013"/>
    <s v=""/>
    <s v="2052232255"/>
    <s v="10"/>
    <d v="2020-09-30T00:00:00"/>
    <s v="51"/>
    <s v="Commandes d'achat"/>
    <x v="5"/>
    <s v="Ajustement par pièce suivante"/>
    <n v="0.02"/>
    <n v="0"/>
    <s v="616410"/>
    <s v="COVID-19-22 kingfisher systems"/>
    <s v="100000667"/>
    <s v=""/>
    <s v=""/>
    <s v="3000000232513654"/>
    <s v="0"/>
    <x v="3"/>
    <x v="516"/>
  </r>
  <r>
    <x v="6"/>
    <s v="C25_522001"/>
    <s v="S020000"/>
    <x v="6"/>
    <s v="4500689013"/>
    <s v=""/>
    <s v="2052232255"/>
    <s v="10"/>
    <d v="2020-09-30T00:00:00"/>
    <s v="51"/>
    <s v="Commandes d'achat"/>
    <x v="2"/>
    <s v="Réduction"/>
    <n v="-0.02"/>
    <n v="0"/>
    <s v="616410"/>
    <s v="COVID-19-22 kingfisher systems"/>
    <s v="100000667"/>
    <s v=""/>
    <s v=""/>
    <s v="3000000232513654"/>
    <s v="0"/>
    <x v="3"/>
    <x v="516"/>
  </r>
  <r>
    <x v="6"/>
    <s v="C25_522001"/>
    <s v="S020000"/>
    <x v="6"/>
    <s v="4500689013"/>
    <s v=""/>
    <s v="2052232255"/>
    <s v="10"/>
    <d v="2020-09-30T00:00:00"/>
    <s v="51"/>
    <s v="Commandes d'achat"/>
    <x v="5"/>
    <s v="Ajustement par pièce suivante"/>
    <n v="0.09"/>
    <n v="0"/>
    <s v="616410"/>
    <s v="COVID-19-22 kingfisher systems"/>
    <s v="100000667"/>
    <s v=""/>
    <s v=""/>
    <s v="3000000232513654"/>
    <s v="0"/>
    <x v="3"/>
    <x v="516"/>
  </r>
  <r>
    <x v="6"/>
    <s v="C25_522001"/>
    <s v="S020000"/>
    <x v="6"/>
    <s v="4500689013"/>
    <s v=""/>
    <s v="2052232255"/>
    <s v="10"/>
    <d v="2020-09-30T00:00:00"/>
    <s v="51"/>
    <s v="Commandes d'achat"/>
    <x v="2"/>
    <s v="Réduction"/>
    <n v="-0.02"/>
    <n v="0"/>
    <s v="616410"/>
    <s v="COVID-19-22 kingfisher systems"/>
    <s v="100000667"/>
    <s v=""/>
    <s v=""/>
    <s v="3000000232513654"/>
    <s v="0"/>
    <x v="3"/>
    <x v="516"/>
  </r>
  <r>
    <x v="6"/>
    <s v="C25_522001"/>
    <s v="S020000"/>
    <x v="6"/>
    <s v="4500689013"/>
    <s v=""/>
    <s v="2052232255"/>
    <s v="10"/>
    <d v="2020-09-30T00:00:00"/>
    <s v="51"/>
    <s v="Commandes d'achat"/>
    <x v="2"/>
    <s v="Réduction"/>
    <n v="-0.09"/>
    <n v="0"/>
    <s v="616410"/>
    <s v="COVID-19-22 kingfisher systems"/>
    <s v="100000667"/>
    <s v=""/>
    <s v=""/>
    <s v="3000000232513654"/>
    <s v="0"/>
    <x v="3"/>
    <x v="516"/>
  </r>
  <r>
    <x v="6"/>
    <s v="C25_522001"/>
    <s v="S020000"/>
    <x v="6"/>
    <s v="4500689013"/>
    <s v=""/>
    <s v="2052232255"/>
    <s v="10"/>
    <d v="2020-09-30T00:00:00"/>
    <s v="51"/>
    <s v="Commandes d'achat"/>
    <x v="5"/>
    <s v="Ajustement par pièce suivante"/>
    <n v="0.09"/>
    <n v="0"/>
    <s v="616410"/>
    <s v="COVID-19-22 kingfisher systems"/>
    <s v="100000667"/>
    <s v=""/>
    <s v=""/>
    <s v="3000000232513654"/>
    <s v="0"/>
    <x v="3"/>
    <x v="516"/>
  </r>
  <r>
    <x v="6"/>
    <s v="C25_522001"/>
    <s v="S020000"/>
    <x v="6"/>
    <s v="4500689013"/>
    <s v=""/>
    <s v="2052232255"/>
    <s v="10"/>
    <d v="2020-09-30T00:00:00"/>
    <s v="51"/>
    <s v="Commandes d'achat"/>
    <x v="2"/>
    <s v="Réduction"/>
    <n v="-0.09"/>
    <n v="0"/>
    <s v="616410"/>
    <s v="COVID-19-22 kingfisher systems"/>
    <s v="100000667"/>
    <s v=""/>
    <s v=""/>
    <s v="3000000232513654"/>
    <s v="0"/>
    <x v="3"/>
    <x v="516"/>
  </r>
  <r>
    <x v="6"/>
    <s v="C25_522001"/>
    <s v="S020000"/>
    <x v="6"/>
    <s v="4500689013"/>
    <s v=""/>
    <s v="2052232255"/>
    <s v="10"/>
    <d v="2020-09-30T00:00:00"/>
    <s v="51"/>
    <s v="Commandes d'achat"/>
    <x v="2"/>
    <s v="Réduction"/>
    <n v="-0.04"/>
    <n v="0"/>
    <s v="616410"/>
    <s v="COVID-19-22 kingfisher systems"/>
    <s v="100000667"/>
    <s v=""/>
    <s v=""/>
    <s v="3000000232513137"/>
    <s v="0"/>
    <x v="3"/>
    <x v="516"/>
  </r>
  <r>
    <x v="6"/>
    <s v="C25_522001"/>
    <s v="S020000"/>
    <x v="6"/>
    <s v="4500689013"/>
    <s v=""/>
    <s v="2052232255"/>
    <s v="10"/>
    <d v="2020-09-30T00:00:00"/>
    <s v="51"/>
    <s v="Commandes d'achat"/>
    <x v="5"/>
    <s v="Ajustement par pièce suivante"/>
    <n v="0.09"/>
    <n v="0"/>
    <s v="616410"/>
    <s v="COVID-19-22 kingfisher systems"/>
    <s v="100000667"/>
    <s v=""/>
    <s v=""/>
    <s v="3000000232513137"/>
    <s v="0"/>
    <x v="3"/>
    <x v="516"/>
  </r>
  <r>
    <x v="6"/>
    <s v="C25_522001"/>
    <s v="S020000"/>
    <x v="6"/>
    <s v="4500689013"/>
    <s v=""/>
    <s v="2052232255"/>
    <s v="10"/>
    <d v="2020-09-30T00:00:00"/>
    <s v="51"/>
    <s v="Commandes d'achat"/>
    <x v="2"/>
    <s v="Réduction"/>
    <n v="-0.09"/>
    <n v="0"/>
    <s v="616410"/>
    <s v="COVID-19-22 kingfisher systems"/>
    <s v="100000667"/>
    <s v=""/>
    <s v=""/>
    <s v="3000000232513137"/>
    <s v="0"/>
    <x v="3"/>
    <x v="516"/>
  </r>
  <r>
    <x v="6"/>
    <s v="C25_522001"/>
    <s v="S020000"/>
    <x v="6"/>
    <s v="4500689013"/>
    <s v=""/>
    <s v="2052232255"/>
    <s v="10"/>
    <d v="2020-09-30T00:00:00"/>
    <s v="51"/>
    <s v="Commandes d'achat"/>
    <x v="5"/>
    <s v="Ajustement par pièce suivante"/>
    <n v="0.09"/>
    <n v="0"/>
    <s v="616410"/>
    <s v="COVID-19-22 kingfisher systems"/>
    <s v="100000667"/>
    <s v=""/>
    <s v=""/>
    <s v="3000000232513137"/>
    <s v="0"/>
    <x v="3"/>
    <x v="516"/>
  </r>
  <r>
    <x v="6"/>
    <s v="C25_522001"/>
    <s v="S020000"/>
    <x v="6"/>
    <s v="4500689013"/>
    <s v=""/>
    <s v="2052232255"/>
    <s v="10"/>
    <d v="2020-09-30T00:00:00"/>
    <s v="51"/>
    <s v="Commandes d'achat"/>
    <x v="2"/>
    <s v="Réduction"/>
    <n v="-0.09"/>
    <n v="0"/>
    <s v="616410"/>
    <s v="COVID-19-22 kingfisher systems"/>
    <s v="100000667"/>
    <s v=""/>
    <s v=""/>
    <s v="3000000232513137"/>
    <s v="0"/>
    <x v="3"/>
    <x v="516"/>
  </r>
  <r>
    <x v="6"/>
    <s v="C25_522001"/>
    <s v="S020000"/>
    <x v="6"/>
    <s v="4500689013"/>
    <s v=""/>
    <s v="2052232255"/>
    <s v="10"/>
    <d v="2020-09-30T00:00:00"/>
    <s v="51"/>
    <s v="Commandes d'achat"/>
    <x v="2"/>
    <s v="Réduction"/>
    <n v="-0.01"/>
    <n v="0"/>
    <s v="616410"/>
    <s v="COVID-19-22 kingfisher systems"/>
    <s v="100000667"/>
    <s v=""/>
    <s v=""/>
    <s v="3000000232513137"/>
    <s v="0"/>
    <x v="3"/>
    <x v="516"/>
  </r>
  <r>
    <x v="6"/>
    <s v="C25_522001"/>
    <s v="S020000"/>
    <x v="6"/>
    <s v="4500689013"/>
    <s v=""/>
    <s v="2052232255"/>
    <s v="10"/>
    <d v="2020-09-30T00:00:00"/>
    <s v="51"/>
    <s v="Commandes d'achat"/>
    <x v="5"/>
    <s v="Ajustement par pièce suivante"/>
    <n v="0.02"/>
    <n v="0"/>
    <s v="616410"/>
    <s v="COVID-19-22 kingfisher systems"/>
    <s v="100000667"/>
    <s v=""/>
    <s v=""/>
    <s v="3000000232513484"/>
    <s v="0"/>
    <x v="3"/>
    <x v="516"/>
  </r>
  <r>
    <x v="6"/>
    <s v="C25_522001"/>
    <s v="S020000"/>
    <x v="6"/>
    <s v="4500689013"/>
    <s v=""/>
    <s v="2052232255"/>
    <s v="10"/>
    <d v="2020-09-30T00:00:00"/>
    <s v="51"/>
    <s v="Commandes d'achat"/>
    <x v="2"/>
    <s v="Réduction"/>
    <n v="-0.02"/>
    <n v="0"/>
    <s v="616410"/>
    <s v="COVID-19-22 kingfisher systems"/>
    <s v="100000667"/>
    <s v=""/>
    <s v=""/>
    <s v="3000000232513484"/>
    <s v="0"/>
    <x v="3"/>
    <x v="516"/>
  </r>
  <r>
    <x v="6"/>
    <s v="C25_522001"/>
    <s v="S020000"/>
    <x v="6"/>
    <s v="4500689013"/>
    <s v=""/>
    <s v="2052232255"/>
    <s v="10"/>
    <d v="2020-09-30T00:00:00"/>
    <s v="51"/>
    <s v="Commandes d'achat"/>
    <x v="5"/>
    <s v="Ajustement par pièce suivante"/>
    <n v="0.09"/>
    <n v="0"/>
    <s v="616410"/>
    <s v="COVID-19-22 kingfisher systems"/>
    <s v="100000667"/>
    <s v=""/>
    <s v=""/>
    <s v="3000000232513484"/>
    <s v="0"/>
    <x v="3"/>
    <x v="516"/>
  </r>
  <r>
    <x v="6"/>
    <s v="C25_522001"/>
    <s v="S020000"/>
    <x v="6"/>
    <s v="4500689013"/>
    <s v=""/>
    <s v="2052232255"/>
    <s v="10"/>
    <d v="2020-09-30T00:00:00"/>
    <s v="51"/>
    <s v="Commandes d'achat"/>
    <x v="2"/>
    <s v="Réduction"/>
    <n v="-0.09"/>
    <n v="0"/>
    <s v="616410"/>
    <s v="COVID-19-22 kingfisher systems"/>
    <s v="100000667"/>
    <s v=""/>
    <s v=""/>
    <s v="3000000232513484"/>
    <s v="0"/>
    <x v="3"/>
    <x v="516"/>
  </r>
  <r>
    <x v="6"/>
    <s v="C25_522001"/>
    <s v="S020000"/>
    <x v="6"/>
    <s v="4500692854"/>
    <s v=""/>
    <s v="2052232266"/>
    <s v="10"/>
    <d v="2020-09-30T00:00:00"/>
    <s v="51"/>
    <s v="Commandes d'achat"/>
    <x v="2"/>
    <s v="Réduction"/>
    <n v="-1387.63"/>
    <n v="0"/>
    <s v="613955"/>
    <s v="COVID-19-insurance fee transport"/>
    <s v="100050937"/>
    <s v=""/>
    <s v=""/>
    <s v="3000000232461493"/>
    <s v="0"/>
    <x v="2"/>
    <x v="538"/>
  </r>
  <r>
    <x v="6"/>
    <s v="C25_522001"/>
    <s v="S020000"/>
    <x v="6"/>
    <s v="4500693110"/>
    <s v=""/>
    <s v="2052232130"/>
    <s v="10"/>
    <d v="2020-09-30T00:00:00"/>
    <s v="51"/>
    <s v="Commandes d'achat"/>
    <x v="1"/>
    <s v="Modification"/>
    <n v="44613.45"/>
    <n v="0"/>
    <s v="610110"/>
    <s v="COVID-19-support douane en btw"/>
    <s v="100043124"/>
    <s v=""/>
    <s v=""/>
    <s v="3000000232467578"/>
    <s v="0"/>
    <x v="7"/>
    <x v="541"/>
  </r>
  <r>
    <x v="6"/>
    <s v="C25_522001"/>
    <s v="S020000"/>
    <x v="6"/>
    <s v="4500693110"/>
    <s v=""/>
    <s v="2052232130"/>
    <s v="10"/>
    <d v="2020-09-30T00:00:00"/>
    <s v="51"/>
    <s v="Commandes d'achat"/>
    <x v="0"/>
    <s v="Original"/>
    <n v="212445"/>
    <n v="0"/>
    <s v="610110"/>
    <s v="COVID-19-support douane en btw"/>
    <s v="100043124"/>
    <s v=""/>
    <s v=""/>
    <s v="3000000232466556"/>
    <s v="0"/>
    <x v="7"/>
    <x v="541"/>
  </r>
  <r>
    <x v="6"/>
    <s v="C25_522001"/>
    <s v="S020000"/>
    <x v="6"/>
    <s v="4500681321"/>
    <s v=""/>
    <s v="2052232234"/>
    <s v="10"/>
    <d v="2020-10-01T00:00:00"/>
    <s v="51"/>
    <s v="Commandes d'achat"/>
    <x v="2"/>
    <s v="Réduction"/>
    <n v="6379.68"/>
    <n v="0"/>
    <s v="613310"/>
    <s v="COVID-19-transport mondstaafjes"/>
    <s v="100050589"/>
    <s v=""/>
    <s v=""/>
    <s v="3000000232560073"/>
    <s v="0"/>
    <x v="3"/>
    <x v="443"/>
  </r>
  <r>
    <x v="6"/>
    <s v="C25_522001"/>
    <s v="S020000"/>
    <x v="6"/>
    <s v="4500681592"/>
    <s v=""/>
    <s v="2052232236"/>
    <s v="10"/>
    <d v="2020-10-01T00:00:00"/>
    <s v="51"/>
    <s v="Commandes d'achat"/>
    <x v="2"/>
    <s v="Réduction"/>
    <n v="-29121.53"/>
    <n v="0"/>
    <s v="613310"/>
    <s v="COVID-19-ZEEVRACHT VOOR PPE"/>
    <s v="100041185"/>
    <s v=""/>
    <s v=""/>
    <s v="3000000232624029"/>
    <s v="0"/>
    <x v="0"/>
    <x v="445"/>
  </r>
  <r>
    <x v="6"/>
    <s v="C25_522001"/>
    <s v="S020000"/>
    <x v="6"/>
    <s v="4500681592"/>
    <s v=""/>
    <s v="2052232236"/>
    <s v="10"/>
    <d v="2020-10-01T00:00:00"/>
    <s v="51"/>
    <s v="Commandes d'achat"/>
    <x v="2"/>
    <s v="Réduction"/>
    <n v="-14261.05"/>
    <n v="0"/>
    <s v="613310"/>
    <s v="COVID-19-ZEEVRACHT VOOR PPE"/>
    <s v="100041185"/>
    <s v=""/>
    <s v=""/>
    <s v="3000000232624261"/>
    <s v="0"/>
    <x v="0"/>
    <x v="445"/>
  </r>
  <r>
    <x v="6"/>
    <s v="C25_522001"/>
    <s v="S020000"/>
    <x v="6"/>
    <s v="4500689013"/>
    <s v=""/>
    <s v="2052232255"/>
    <s v="10"/>
    <d v="2020-10-01T00:00:00"/>
    <s v="51"/>
    <s v="Commandes d'achat"/>
    <x v="2"/>
    <s v="Réduction"/>
    <n v="-0.03"/>
    <n v="0"/>
    <s v="616410"/>
    <s v="COVID-19-22 kingfisher systems"/>
    <s v="100000667"/>
    <s v=""/>
    <s v=""/>
    <s v="3000000232624675"/>
    <s v="0"/>
    <x v="3"/>
    <x v="516"/>
  </r>
  <r>
    <x v="6"/>
    <s v="C25_522001"/>
    <s v="S020000"/>
    <x v="6"/>
    <s v="4500689013"/>
    <s v=""/>
    <s v="2052232255"/>
    <s v="10"/>
    <d v="2020-10-01T00:00:00"/>
    <s v="51"/>
    <s v="Commandes d'achat"/>
    <x v="2"/>
    <s v="Réduction"/>
    <n v="-0.18"/>
    <n v="0"/>
    <s v="616410"/>
    <s v="COVID-19-22 kingfisher systems"/>
    <s v="100000667"/>
    <s v=""/>
    <s v=""/>
    <s v="3000000232624675"/>
    <s v="0"/>
    <x v="3"/>
    <x v="516"/>
  </r>
  <r>
    <x v="6"/>
    <s v="C25_522001"/>
    <s v="S020000"/>
    <x v="6"/>
    <s v="4500689013"/>
    <s v=""/>
    <s v="2052232255"/>
    <s v="10"/>
    <d v="2020-10-01T00:00:00"/>
    <s v="51"/>
    <s v="Commandes d'achat"/>
    <x v="5"/>
    <s v="Ajustement par pièce suivante"/>
    <n v="0.18"/>
    <n v="0"/>
    <s v="616410"/>
    <s v="COVID-19-22 kingfisher systems"/>
    <s v="100000667"/>
    <s v=""/>
    <s v=""/>
    <s v="3000000232624675"/>
    <s v="0"/>
    <x v="3"/>
    <x v="516"/>
  </r>
  <r>
    <x v="6"/>
    <s v="C25_522001"/>
    <s v="S020000"/>
    <x v="6"/>
    <s v="4500689013"/>
    <s v=""/>
    <s v="2052232255"/>
    <s v="10"/>
    <d v="2020-10-01T00:00:00"/>
    <s v="51"/>
    <s v="Commandes d'achat"/>
    <x v="2"/>
    <s v="Réduction"/>
    <n v="-0.02"/>
    <n v="0"/>
    <s v="616410"/>
    <s v="COVID-19-22 kingfisher systems"/>
    <s v="100000667"/>
    <s v=""/>
    <s v=""/>
    <s v="3000000232624675"/>
    <s v="0"/>
    <x v="3"/>
    <x v="516"/>
  </r>
  <r>
    <x v="6"/>
    <s v="C25_522001"/>
    <s v="S020000"/>
    <x v="6"/>
    <s v="4500689013"/>
    <s v=""/>
    <s v="2052232255"/>
    <s v="10"/>
    <d v="2020-10-01T00:00:00"/>
    <s v="51"/>
    <s v="Commandes d'achat"/>
    <x v="5"/>
    <s v="Ajustement par pièce suivante"/>
    <n v="0.02"/>
    <n v="0"/>
    <s v="616410"/>
    <s v="COVID-19-22 kingfisher systems"/>
    <s v="100000667"/>
    <s v=""/>
    <s v=""/>
    <s v="3000000232624675"/>
    <s v="0"/>
    <x v="3"/>
    <x v="516"/>
  </r>
  <r>
    <x v="6"/>
    <s v="C25_522001"/>
    <s v="S020000"/>
    <x v="6"/>
    <s v="4500689013"/>
    <s v=""/>
    <s v="2052232255"/>
    <s v="10"/>
    <d v="2020-10-01T00:00:00"/>
    <s v="51"/>
    <s v="Commandes d'achat"/>
    <x v="2"/>
    <s v="Réduction"/>
    <n v="-0.01"/>
    <n v="0"/>
    <s v="616410"/>
    <s v="COVID-19-22 kingfisher systems"/>
    <s v="100000667"/>
    <s v=""/>
    <s v=""/>
    <s v="3000000232624675"/>
    <s v="0"/>
    <x v="3"/>
    <x v="516"/>
  </r>
  <r>
    <x v="6"/>
    <s v="C25_522001"/>
    <s v="S020000"/>
    <x v="6"/>
    <s v="4500689013"/>
    <s v=""/>
    <s v="2052232255"/>
    <s v="10"/>
    <d v="2020-10-01T00:00:00"/>
    <s v="51"/>
    <s v="Commandes d'achat"/>
    <x v="5"/>
    <s v="Ajustement par pièce suivante"/>
    <n v="0.01"/>
    <n v="0"/>
    <s v="616410"/>
    <s v="COVID-19-22 kingfisher systems"/>
    <s v="100000667"/>
    <s v=""/>
    <s v=""/>
    <s v="3000000232624675"/>
    <s v="0"/>
    <x v="3"/>
    <x v="516"/>
  </r>
  <r>
    <x v="6"/>
    <s v="C25_522001"/>
    <s v="S020000"/>
    <x v="6"/>
    <s v="4500689013"/>
    <s v=""/>
    <s v="2052232255"/>
    <s v="10"/>
    <d v="2020-10-01T00:00:00"/>
    <s v="51"/>
    <s v="Commandes d'achat"/>
    <x v="2"/>
    <s v="Réduction"/>
    <n v="-0.03"/>
    <n v="0"/>
    <s v="616410"/>
    <s v="COVID-19-22 kingfisher systems"/>
    <s v="100000667"/>
    <s v=""/>
    <s v=""/>
    <s v="3000000232624761"/>
    <s v="0"/>
    <x v="3"/>
    <x v="516"/>
  </r>
  <r>
    <x v="6"/>
    <s v="C25_522001"/>
    <s v="S020000"/>
    <x v="6"/>
    <s v="4500689013"/>
    <s v=""/>
    <s v="2052232255"/>
    <s v="10"/>
    <d v="2020-10-01T00:00:00"/>
    <s v="51"/>
    <s v="Commandes d'achat"/>
    <x v="2"/>
    <s v="Réduction"/>
    <n v="-0.18"/>
    <n v="0"/>
    <s v="616410"/>
    <s v="COVID-19-22 kingfisher systems"/>
    <s v="100000667"/>
    <s v=""/>
    <s v=""/>
    <s v="3000000232624761"/>
    <s v="0"/>
    <x v="3"/>
    <x v="516"/>
  </r>
  <r>
    <x v="6"/>
    <s v="C25_522001"/>
    <s v="S020000"/>
    <x v="6"/>
    <s v="4500689013"/>
    <s v=""/>
    <s v="2052232255"/>
    <s v="10"/>
    <d v="2020-10-01T00:00:00"/>
    <s v="51"/>
    <s v="Commandes d'achat"/>
    <x v="5"/>
    <s v="Ajustement par pièce suivante"/>
    <n v="0.18"/>
    <n v="0"/>
    <s v="616410"/>
    <s v="COVID-19-22 kingfisher systems"/>
    <s v="100000667"/>
    <s v=""/>
    <s v=""/>
    <s v="3000000232624761"/>
    <s v="0"/>
    <x v="3"/>
    <x v="516"/>
  </r>
  <r>
    <x v="6"/>
    <s v="C25_522001"/>
    <s v="S020000"/>
    <x v="6"/>
    <s v="4500689013"/>
    <s v=""/>
    <s v="2052232255"/>
    <s v="10"/>
    <d v="2020-10-01T00:00:00"/>
    <s v="51"/>
    <s v="Commandes d'achat"/>
    <x v="2"/>
    <s v="Réduction"/>
    <n v="-0.68"/>
    <n v="0"/>
    <s v="616410"/>
    <s v="COVID-19-22 kingfisher systems"/>
    <s v="100000667"/>
    <s v=""/>
    <s v=""/>
    <s v="3000000232624761"/>
    <s v="0"/>
    <x v="3"/>
    <x v="516"/>
  </r>
  <r>
    <x v="6"/>
    <s v="C25_522001"/>
    <s v="S020000"/>
    <x v="6"/>
    <s v="4500689013"/>
    <s v=""/>
    <s v="2052232255"/>
    <s v="10"/>
    <d v="2020-10-01T00:00:00"/>
    <s v="51"/>
    <s v="Commandes d'achat"/>
    <x v="5"/>
    <s v="Ajustement par pièce suivante"/>
    <n v="0.68"/>
    <n v="0"/>
    <s v="616410"/>
    <s v="COVID-19-22 kingfisher systems"/>
    <s v="100000667"/>
    <s v=""/>
    <s v=""/>
    <s v="3000000232624761"/>
    <s v="0"/>
    <x v="3"/>
    <x v="516"/>
  </r>
  <r>
    <x v="6"/>
    <s v="C25_522001"/>
    <s v="S020000"/>
    <x v="6"/>
    <s v="4500689013"/>
    <s v=""/>
    <s v="2052232255"/>
    <s v="10"/>
    <d v="2020-10-01T00:00:00"/>
    <s v="51"/>
    <s v="Commandes d'achat"/>
    <x v="2"/>
    <s v="Réduction"/>
    <n v="-0.01"/>
    <n v="0"/>
    <s v="616410"/>
    <s v="COVID-19-22 kingfisher systems"/>
    <s v="100000667"/>
    <s v=""/>
    <s v=""/>
    <s v="3000000232624761"/>
    <s v="0"/>
    <x v="3"/>
    <x v="516"/>
  </r>
  <r>
    <x v="6"/>
    <s v="C25_522001"/>
    <s v="S020000"/>
    <x v="6"/>
    <s v="4500689013"/>
    <s v=""/>
    <s v="2052232255"/>
    <s v="10"/>
    <d v="2020-10-01T00:00:00"/>
    <s v="51"/>
    <s v="Commandes d'achat"/>
    <x v="5"/>
    <s v="Ajustement par pièce suivante"/>
    <n v="0.01"/>
    <n v="0"/>
    <s v="616410"/>
    <s v="COVID-19-22 kingfisher systems"/>
    <s v="100000667"/>
    <s v=""/>
    <s v=""/>
    <s v="3000000232624761"/>
    <s v="0"/>
    <x v="3"/>
    <x v="516"/>
  </r>
  <r>
    <x v="6"/>
    <s v="C25_522001"/>
    <s v="S020000"/>
    <x v="6"/>
    <s v="4500689013"/>
    <s v=""/>
    <s v="2052232255"/>
    <s v="10"/>
    <d v="2020-10-01T00:00:00"/>
    <s v="51"/>
    <s v="Commandes d'achat"/>
    <x v="2"/>
    <s v="Réduction"/>
    <n v="-0.03"/>
    <n v="0"/>
    <s v="616410"/>
    <s v="COVID-19-22 kingfisher systems"/>
    <s v="100000667"/>
    <s v=""/>
    <s v=""/>
    <s v="3000000232624249"/>
    <s v="0"/>
    <x v="3"/>
    <x v="516"/>
  </r>
  <r>
    <x v="6"/>
    <s v="C25_522001"/>
    <s v="S020000"/>
    <x v="6"/>
    <s v="4500689013"/>
    <s v=""/>
    <s v="2052232255"/>
    <s v="10"/>
    <d v="2020-10-01T00:00:00"/>
    <s v="51"/>
    <s v="Commandes d'achat"/>
    <x v="2"/>
    <s v="Réduction"/>
    <n v="-0.18"/>
    <n v="0"/>
    <s v="616410"/>
    <s v="COVID-19-22 kingfisher systems"/>
    <s v="100000667"/>
    <s v=""/>
    <s v=""/>
    <s v="3000000232624249"/>
    <s v="0"/>
    <x v="3"/>
    <x v="516"/>
  </r>
  <r>
    <x v="6"/>
    <s v="C25_522001"/>
    <s v="S020000"/>
    <x v="6"/>
    <s v="4500689013"/>
    <s v=""/>
    <s v="2052232255"/>
    <s v="10"/>
    <d v="2020-10-01T00:00:00"/>
    <s v="51"/>
    <s v="Commandes d'achat"/>
    <x v="5"/>
    <s v="Ajustement par pièce suivante"/>
    <n v="0.18"/>
    <n v="0"/>
    <s v="616410"/>
    <s v="COVID-19-22 kingfisher systems"/>
    <s v="100000667"/>
    <s v=""/>
    <s v=""/>
    <s v="3000000232624249"/>
    <s v="0"/>
    <x v="3"/>
    <x v="516"/>
  </r>
  <r>
    <x v="6"/>
    <s v="C25_522001"/>
    <s v="S020000"/>
    <x v="6"/>
    <s v="4500689013"/>
    <s v=""/>
    <s v="2052232255"/>
    <s v="10"/>
    <d v="2020-10-01T00:00:00"/>
    <s v="51"/>
    <s v="Commandes d'achat"/>
    <x v="2"/>
    <s v="Réduction"/>
    <n v="-0.18"/>
    <n v="0"/>
    <s v="616410"/>
    <s v="COVID-19-22 kingfisher systems"/>
    <s v="100000667"/>
    <s v=""/>
    <s v=""/>
    <s v="3000000232624249"/>
    <s v="0"/>
    <x v="3"/>
    <x v="516"/>
  </r>
  <r>
    <x v="6"/>
    <s v="C25_522001"/>
    <s v="S020000"/>
    <x v="6"/>
    <s v="4500689013"/>
    <s v=""/>
    <s v="2052232255"/>
    <s v="10"/>
    <d v="2020-10-01T00:00:00"/>
    <s v="51"/>
    <s v="Commandes d'achat"/>
    <x v="5"/>
    <s v="Ajustement par pièce suivante"/>
    <n v="0.18"/>
    <n v="0"/>
    <s v="616410"/>
    <s v="COVID-19-22 kingfisher systems"/>
    <s v="100000667"/>
    <s v=""/>
    <s v=""/>
    <s v="3000000232624249"/>
    <s v="0"/>
    <x v="3"/>
    <x v="516"/>
  </r>
  <r>
    <x v="6"/>
    <s v="C25_522001"/>
    <s v="S020000"/>
    <x v="6"/>
    <s v="4500689013"/>
    <s v=""/>
    <s v="2052232255"/>
    <s v="10"/>
    <d v="2020-10-01T00:00:00"/>
    <s v="51"/>
    <s v="Commandes d'achat"/>
    <x v="2"/>
    <s v="Réduction"/>
    <n v="-0.02"/>
    <n v="0"/>
    <s v="616410"/>
    <s v="COVID-19-22 kingfisher systems"/>
    <s v="100000667"/>
    <s v=""/>
    <s v=""/>
    <s v="3000000232624249"/>
    <s v="0"/>
    <x v="3"/>
    <x v="516"/>
  </r>
  <r>
    <x v="6"/>
    <s v="C25_522001"/>
    <s v="S020000"/>
    <x v="6"/>
    <s v="4500689013"/>
    <s v=""/>
    <s v="2052232255"/>
    <s v="10"/>
    <d v="2020-10-01T00:00:00"/>
    <s v="51"/>
    <s v="Commandes d'achat"/>
    <x v="5"/>
    <s v="Ajustement par pièce suivante"/>
    <n v="0.02"/>
    <n v="0"/>
    <s v="616410"/>
    <s v="COVID-19-22 kingfisher systems"/>
    <s v="100000667"/>
    <s v=""/>
    <s v=""/>
    <s v="3000000232624249"/>
    <s v="0"/>
    <x v="3"/>
    <x v="516"/>
  </r>
  <r>
    <x v="6"/>
    <s v="C25_522001"/>
    <s v="S020000"/>
    <x v="6"/>
    <s v="4500692374"/>
    <s v=""/>
    <s v="2052232263"/>
    <s v="10"/>
    <d v="2020-10-02T00:00:00"/>
    <s v="51"/>
    <s v="Commandes d'achat"/>
    <x v="2"/>
    <s v="Réduction"/>
    <n v="-21889"/>
    <n v="0"/>
    <s v="616410"/>
    <s v="COVID-19-écouvillons nasaux"/>
    <s v="100001542"/>
    <s v=""/>
    <s v=""/>
    <s v="3000000232722974"/>
    <s v="0"/>
    <x v="3"/>
    <x v="532"/>
  </r>
  <r>
    <x v="6"/>
    <s v="C25_522001"/>
    <s v="S020000"/>
    <x v="6"/>
    <s v="4500692374"/>
    <s v=""/>
    <s v="2052232263"/>
    <s v="10"/>
    <d v="2020-10-02T00:00:00"/>
    <s v="51"/>
    <s v="Commandes d'achat"/>
    <x v="2"/>
    <s v="Réduction"/>
    <n v="-21889"/>
    <n v="0"/>
    <s v="616410"/>
    <s v="COVID-19-écouvillons nasaux"/>
    <s v="100001542"/>
    <s v=""/>
    <s v=""/>
    <s v="3000000232723163"/>
    <s v="0"/>
    <x v="3"/>
    <x v="532"/>
  </r>
  <r>
    <x v="6"/>
    <s v="C25_522001"/>
    <s v="S020000"/>
    <x v="6"/>
    <s v="4500692374"/>
    <s v=""/>
    <s v="2052232263"/>
    <s v="10"/>
    <d v="2020-10-02T00:00:00"/>
    <s v="51"/>
    <s v="Commandes d'achat"/>
    <x v="2"/>
    <s v="Réduction"/>
    <n v="-15635"/>
    <n v="0"/>
    <s v="616410"/>
    <s v="COVID-19-écouvillons nasaux"/>
    <s v="100001542"/>
    <s v=""/>
    <s v=""/>
    <s v="3000000232723192"/>
    <s v="0"/>
    <x v="3"/>
    <x v="532"/>
  </r>
  <r>
    <x v="6"/>
    <s v="C25_522001"/>
    <s v="S020000"/>
    <x v="6"/>
    <s v="4500692374"/>
    <s v=""/>
    <s v="2052232263"/>
    <s v="20"/>
    <d v="2020-10-02T00:00:00"/>
    <s v="51"/>
    <s v="Commandes d'achat"/>
    <x v="2"/>
    <s v="Réduction"/>
    <n v="-15635"/>
    <n v="0"/>
    <s v="616410"/>
    <s v="COVID-19-écouvillons nasaux"/>
    <s v="100001542"/>
    <s v=""/>
    <s v=""/>
    <s v="3000000232723201"/>
    <s v="0"/>
    <x v="3"/>
    <x v="533"/>
  </r>
  <r>
    <x v="6"/>
    <s v="C25_522001"/>
    <s v="S020000"/>
    <x v="6"/>
    <s v="4500692374"/>
    <s v=""/>
    <s v="2052232263"/>
    <s v="20"/>
    <d v="2020-10-02T00:00:00"/>
    <s v="51"/>
    <s v="Commandes d'achat"/>
    <x v="2"/>
    <s v="Réduction"/>
    <n v="-15635"/>
    <n v="0"/>
    <s v="616410"/>
    <s v="COVID-19-écouvillons nasaux"/>
    <s v="100001542"/>
    <s v=""/>
    <s v=""/>
    <s v="3000000232723220"/>
    <s v="0"/>
    <x v="3"/>
    <x v="533"/>
  </r>
  <r>
    <x v="6"/>
    <s v="C25_522001"/>
    <s v="S020000"/>
    <x v="6"/>
    <s v="4500692374"/>
    <s v=""/>
    <s v="2052232263"/>
    <s v="20"/>
    <d v="2020-10-02T00:00:00"/>
    <s v="51"/>
    <s v="Commandes d'achat"/>
    <x v="2"/>
    <s v="Réduction"/>
    <n v="-15635"/>
    <n v="0"/>
    <s v="616410"/>
    <s v="COVID-19-écouvillons nasaux"/>
    <s v="100001542"/>
    <s v=""/>
    <s v=""/>
    <s v="3000000232723223"/>
    <s v="0"/>
    <x v="3"/>
    <x v="533"/>
  </r>
  <r>
    <x v="6"/>
    <s v="C25_522001"/>
    <s v="S020000"/>
    <x v="6"/>
    <s v="4500673298"/>
    <s v=""/>
    <s v="2052232149"/>
    <s v="10"/>
    <d v="2020-10-05T00:00:00"/>
    <s v="51"/>
    <s v="Commandes d'achat"/>
    <x v="2"/>
    <s v="Réduction"/>
    <n v="-6298.05"/>
    <n v="0"/>
    <s v="610110"/>
    <s v="COVID-19-Alternative Test Protocol (ATP)"/>
    <s v="100005620"/>
    <s v=""/>
    <s v=""/>
    <s v="3000000232797105"/>
    <s v="0"/>
    <x v="2"/>
    <x v="272"/>
  </r>
  <r>
    <x v="6"/>
    <s v="C25_522001"/>
    <s v="S020000"/>
    <x v="6"/>
    <s v="4500673298"/>
    <s v=""/>
    <s v="2052232149"/>
    <s v="10"/>
    <d v="2020-10-05T00:00:00"/>
    <s v="51"/>
    <s v="Commandes d'achat"/>
    <x v="2"/>
    <s v="Réduction"/>
    <n v="-8016.25"/>
    <n v="0"/>
    <s v="610110"/>
    <s v="COVID-19-Alternative Test Protocol (ATP)"/>
    <s v="100005620"/>
    <s v=""/>
    <s v=""/>
    <s v="3000000232797454"/>
    <s v="0"/>
    <x v="2"/>
    <x v="272"/>
  </r>
  <r>
    <x v="6"/>
    <s v="C25_522001"/>
    <s v="S020000"/>
    <x v="6"/>
    <s v="4500673472"/>
    <s v=""/>
    <s v="2052232110"/>
    <s v="10"/>
    <d v="2020-10-05T00:00:00"/>
    <s v="51"/>
    <s v="Commandes d'achat"/>
    <x v="2"/>
    <s v="Réduction"/>
    <n v="-221430"/>
    <n v="0"/>
    <s v="616410"/>
    <s v="COVID-19-Close aspiration system"/>
    <s v="100000926"/>
    <s v=""/>
    <s v=""/>
    <s v="3000000232795274"/>
    <s v="0"/>
    <x v="6"/>
    <x v="279"/>
  </r>
  <r>
    <x v="6"/>
    <s v="C25_522001"/>
    <s v="S020000"/>
    <x v="6"/>
    <s v="4500676450"/>
    <s v=""/>
    <s v="2052232205"/>
    <s v="10"/>
    <d v="2020-10-05T00:00:00"/>
    <s v="51"/>
    <s v="Commandes d'achat"/>
    <x v="2"/>
    <s v="Réduction"/>
    <n v="-15488"/>
    <n v="0"/>
    <s v="616410"/>
    <s v="COVID-19-trio lumen catheters"/>
    <s v="100004322"/>
    <s v=""/>
    <s v=""/>
    <s v="3000000232797494"/>
    <s v="0"/>
    <x v="6"/>
    <x v="356"/>
  </r>
  <r>
    <x v="6"/>
    <s v="C25_522001"/>
    <s v="S020000"/>
    <x v="6"/>
    <s v="4500680746"/>
    <s v=""/>
    <s v="2052232217"/>
    <s v="10"/>
    <d v="2020-10-05T00:00:00"/>
    <s v="51"/>
    <s v="Commandes d'achat"/>
    <x v="2"/>
    <s v="Réduction"/>
    <n v="-1823197.6"/>
    <n v="0"/>
    <s v="616410"/>
    <s v="COVID-19-vergoeding testen labo"/>
    <s v="GE100"/>
    <s v=""/>
    <s v=""/>
    <s v="3000000232797497"/>
    <s v="0"/>
    <x v="3"/>
    <x v="435"/>
  </r>
  <r>
    <x v="6"/>
    <s v="C25_522001"/>
    <s v="S020000"/>
    <x v="6"/>
    <s v="4500680763"/>
    <s v=""/>
    <s v="2052232230"/>
    <s v="10"/>
    <d v="2020-10-05T00:00:00"/>
    <s v="51"/>
    <s v="Commandes d'achat"/>
    <x v="2"/>
    <s v="Réduction"/>
    <n v="-10718.33"/>
    <n v="0"/>
    <s v="616410"/>
    <s v="COVID-19-COVID-19-testing platform"/>
    <s v="100050869"/>
    <s v=""/>
    <s v=""/>
    <s v="3000000232794834"/>
    <s v="0"/>
    <x v="3"/>
    <x v="438"/>
  </r>
  <r>
    <x v="6"/>
    <s v="C25_522001"/>
    <s v="S020000"/>
    <x v="6"/>
    <s v="4500680763"/>
    <s v=""/>
    <s v="2052232230"/>
    <s v="10"/>
    <d v="2020-10-05T00:00:00"/>
    <s v="51"/>
    <s v="Commandes d'achat"/>
    <x v="2"/>
    <s v="Réduction"/>
    <n v="-13953.27"/>
    <n v="0"/>
    <s v="616410"/>
    <s v="COVID-19-COVID-19-testing platform"/>
    <s v="100050869"/>
    <s v=""/>
    <s v=""/>
    <s v="3000000232795091"/>
    <s v="0"/>
    <x v="3"/>
    <x v="438"/>
  </r>
  <r>
    <x v="6"/>
    <s v="C25_522001"/>
    <s v="S020000"/>
    <x v="6"/>
    <s v="4500686354"/>
    <s v=""/>
    <s v="2008121235"/>
    <s v="30"/>
    <d v="2020-10-05T00:00:00"/>
    <s v="51"/>
    <s v="Commandes d'achat"/>
    <x v="0"/>
    <s v="Original"/>
    <n v="17050.73"/>
    <n v="0"/>
    <s v="616410"/>
    <s v="COVID-19-1000 μl Automation Conductive F"/>
    <s v="500026801"/>
    <s v=""/>
    <s v=""/>
    <s v="3000000232870845"/>
    <s v="0"/>
    <x v="3"/>
    <x v="542"/>
  </r>
  <r>
    <x v="6"/>
    <s v="C25_522001"/>
    <s v="S020000"/>
    <x v="6"/>
    <s v="4500686354"/>
    <s v=""/>
    <s v="2008121235"/>
    <s v="40"/>
    <d v="2020-10-05T00:00:00"/>
    <s v="51"/>
    <s v="Commandes d'achat"/>
    <x v="0"/>
    <s v="Original"/>
    <n v="9165.75"/>
    <n v="0"/>
    <s v="616410"/>
    <s v="COVID-19-shipping cost"/>
    <s v="500026801"/>
    <s v=""/>
    <s v=""/>
    <s v="3000000232870845"/>
    <s v="0"/>
    <x v="3"/>
    <x v="543"/>
  </r>
  <r>
    <x v="6"/>
    <s v="C25_522001"/>
    <s v="S020000"/>
    <x v="6"/>
    <s v="4500688036"/>
    <s v=""/>
    <s v="2052232253"/>
    <s v="10"/>
    <d v="2020-10-05T00:00:00"/>
    <s v="51"/>
    <s v="Commandes d'achat"/>
    <x v="2"/>
    <s v="Réduction"/>
    <n v="-23232"/>
    <n v="0"/>
    <s v="616410"/>
    <s v="COVID-19-caglia blue rhino set"/>
    <s v="100025004"/>
    <s v=""/>
    <s v=""/>
    <s v="3000000232847898"/>
    <s v="0"/>
    <x v="6"/>
    <x v="512"/>
  </r>
  <r>
    <x v="6"/>
    <s v="C25_522001"/>
    <s v="S020000"/>
    <x v="6"/>
    <s v="4500693726"/>
    <s v=""/>
    <s v="2052232268"/>
    <s v="10"/>
    <d v="2020-10-05T00:00:00"/>
    <s v="51"/>
    <s v="Commandes d'achat"/>
    <x v="1"/>
    <s v="Modification"/>
    <n v="10508.18"/>
    <n v="0"/>
    <s v="613310"/>
    <s v="COVID-19-Medical protective mask"/>
    <s v="100050937"/>
    <s v=""/>
    <s v=""/>
    <s v="3000000232848512"/>
    <s v="0"/>
    <x v="0"/>
    <x v="544"/>
  </r>
  <r>
    <x v="6"/>
    <s v="C25_522001"/>
    <s v="S020000"/>
    <x v="6"/>
    <s v="4500693726"/>
    <s v=""/>
    <s v="2052232268"/>
    <s v="10"/>
    <d v="2020-10-05T00:00:00"/>
    <s v="51"/>
    <s v="Commandes d'achat"/>
    <x v="0"/>
    <s v="Original"/>
    <n v="1"/>
    <n v="0"/>
    <s v="613310"/>
    <s v="COVID-19-Medical protective mask"/>
    <s v="100050937"/>
    <s v=""/>
    <s v=""/>
    <s v="3000000232840111"/>
    <s v="0"/>
    <x v="0"/>
    <x v="544"/>
  </r>
  <r>
    <x v="6"/>
    <s v="C25_522001"/>
    <s v="S020000"/>
    <x v="6"/>
    <s v="4500693726"/>
    <s v=""/>
    <s v="2052232268"/>
    <s v="20"/>
    <d v="2020-10-05T00:00:00"/>
    <s v="51"/>
    <s v="Commandes d'achat"/>
    <x v="1"/>
    <s v="Modification"/>
    <n v="12948.99"/>
    <n v="0"/>
    <s v="613310"/>
    <s v="COVID-19-disp closed suction catheter"/>
    <s v="100050937"/>
    <s v=""/>
    <s v=""/>
    <s v="3000000232848512"/>
    <s v="0"/>
    <x v="0"/>
    <x v="545"/>
  </r>
  <r>
    <x v="6"/>
    <s v="C25_522001"/>
    <s v="S020000"/>
    <x v="6"/>
    <s v="4500693726"/>
    <s v=""/>
    <s v="2052232268"/>
    <s v="20"/>
    <d v="2020-10-05T00:00:00"/>
    <s v="51"/>
    <s v="Commandes d'achat"/>
    <x v="0"/>
    <s v="Original"/>
    <n v="1"/>
    <n v="0"/>
    <s v="613310"/>
    <s v="COVID-19-disp closed suction catheter"/>
    <s v="100050937"/>
    <s v=""/>
    <s v=""/>
    <s v="3000000232840111"/>
    <s v="0"/>
    <x v="0"/>
    <x v="545"/>
  </r>
  <r>
    <x v="6"/>
    <s v="C25_522001"/>
    <s v="S020000"/>
    <x v="6"/>
    <s v="4500693726"/>
    <s v=""/>
    <s v="2052232268"/>
    <s v="30"/>
    <d v="2020-10-05T00:00:00"/>
    <s v="51"/>
    <s v="Commandes d'achat"/>
    <x v="1"/>
    <s v="Modification"/>
    <n v="464.85"/>
    <n v="0"/>
    <s v="613310"/>
    <s v="COVID-19-FFP2 Mask"/>
    <s v="100050937"/>
    <s v=""/>
    <s v=""/>
    <s v="3000000232848512"/>
    <s v="0"/>
    <x v="0"/>
    <x v="546"/>
  </r>
  <r>
    <x v="6"/>
    <s v="C25_522001"/>
    <s v="S020000"/>
    <x v="6"/>
    <s v="4500693726"/>
    <s v=""/>
    <s v="2052232268"/>
    <s v="30"/>
    <d v="2020-10-05T00:00:00"/>
    <s v="51"/>
    <s v="Commandes d'achat"/>
    <x v="0"/>
    <s v="Original"/>
    <n v="1"/>
    <n v="0"/>
    <s v="613310"/>
    <s v="COVID-19-FFP2 Mask"/>
    <s v="100050937"/>
    <s v=""/>
    <s v=""/>
    <s v="3000000232840111"/>
    <s v="0"/>
    <x v="0"/>
    <x v="546"/>
  </r>
  <r>
    <x v="6"/>
    <s v="C25_522001"/>
    <s v="S020000"/>
    <x v="6"/>
    <s v="4500693737"/>
    <s v=""/>
    <s v="2052232269"/>
    <s v="10"/>
    <d v="2020-10-05T00:00:00"/>
    <s v="51"/>
    <s v="Commandes d'achat"/>
    <x v="0"/>
    <s v="Original"/>
    <n v="2534.9499999999998"/>
    <n v="0"/>
    <s v="613310"/>
    <s v="COVID-19-vrachtkost factuur 21008045"/>
    <s v="100009985"/>
    <s v=""/>
    <s v=""/>
    <s v="3000000232849295"/>
    <s v="0"/>
    <x v="0"/>
    <x v="547"/>
  </r>
  <r>
    <x v="6"/>
    <s v="C25_522001"/>
    <s v="S020000"/>
    <x v="6"/>
    <s v="4500693737"/>
    <s v=""/>
    <s v="2052232269"/>
    <s v="20"/>
    <d v="2020-10-05T00:00:00"/>
    <s v="51"/>
    <s v="Commandes d'achat"/>
    <x v="0"/>
    <s v="Original"/>
    <n v="2069.1"/>
    <n v="0"/>
    <s v="611310"/>
    <s v="COVID-19-vrachtkost factuur 21006789"/>
    <s v="100009985"/>
    <s v=""/>
    <s v=""/>
    <s v="3000000232849295"/>
    <s v="0"/>
    <x v="0"/>
    <x v="548"/>
  </r>
  <r>
    <x v="6"/>
    <s v="C25_522001"/>
    <s v="S020000"/>
    <x v="6"/>
    <s v="4500693747"/>
    <s v=""/>
    <s v="2052232269"/>
    <s v="10"/>
    <d v="2020-10-05T00:00:00"/>
    <s v="51"/>
    <s v="Commandes d'achat"/>
    <x v="0"/>
    <s v="Original"/>
    <n v="378"/>
    <n v="0"/>
    <s v="613310"/>
    <s v="COVID-19-sample collection kit"/>
    <s v="100007132"/>
    <s v=""/>
    <s v=""/>
    <s v="3000000232857562"/>
    <s v="0"/>
    <x v="0"/>
    <x v="549"/>
  </r>
  <r>
    <x v="6"/>
    <s v="C25_522001"/>
    <s v="S020000"/>
    <x v="6"/>
    <s v="4500693747"/>
    <s v=""/>
    <s v="2052232269"/>
    <s v="20"/>
    <d v="2020-10-05T00:00:00"/>
    <s v="51"/>
    <s v="Commandes d'achat"/>
    <x v="0"/>
    <s v="Original"/>
    <n v="577.29999999999995"/>
    <n v="0"/>
    <s v="613310"/>
    <s v="COVID-19-stabilizing solution"/>
    <s v="100007132"/>
    <s v=""/>
    <s v=""/>
    <s v="3000000232857562"/>
    <s v="0"/>
    <x v="0"/>
    <x v="550"/>
  </r>
  <r>
    <x v="6"/>
    <s v="C25_522001"/>
    <s v="S020000"/>
    <x v="6"/>
    <s v="4500693747"/>
    <s v=""/>
    <s v="2052232269"/>
    <s v="30"/>
    <d v="2020-10-05T00:00:00"/>
    <s v="51"/>
    <s v="Commandes d'achat"/>
    <x v="0"/>
    <s v="Original"/>
    <n v="421.45"/>
    <n v="0"/>
    <s v="613310"/>
    <s v="COVID-19-stabilizing solution"/>
    <s v="100007132"/>
    <s v=""/>
    <s v=""/>
    <s v="3000000232857562"/>
    <s v="0"/>
    <x v="0"/>
    <x v="551"/>
  </r>
  <r>
    <x v="6"/>
    <s v="C25_522001"/>
    <s v="S020000"/>
    <x v="6"/>
    <s v="4500693747"/>
    <s v=""/>
    <s v="2052232269"/>
    <s v="40"/>
    <d v="2020-10-05T00:00:00"/>
    <s v="51"/>
    <s v="Commandes d'achat"/>
    <x v="0"/>
    <s v="Original"/>
    <n v="421.42"/>
    <n v="0"/>
    <s v="613310"/>
    <s v="COVID-19-sample collection kit"/>
    <s v="100007132"/>
    <s v=""/>
    <s v=""/>
    <s v="3000000232857562"/>
    <s v="0"/>
    <x v="0"/>
    <x v="552"/>
  </r>
  <r>
    <x v="6"/>
    <s v="C25_522001"/>
    <s v="S020000"/>
    <x v="6"/>
    <s v="4500693747"/>
    <s v=""/>
    <s v="2052232269"/>
    <s v="50"/>
    <d v="2020-10-05T00:00:00"/>
    <s v="51"/>
    <s v="Commandes d'achat"/>
    <x v="0"/>
    <s v="Original"/>
    <n v="577.29999999999995"/>
    <n v="0"/>
    <s v="613310"/>
    <s v="COVID-19-sample collection kit 1ml"/>
    <s v="100007132"/>
    <s v=""/>
    <s v=""/>
    <s v="3000000232857562"/>
    <s v="0"/>
    <x v="0"/>
    <x v="553"/>
  </r>
  <r>
    <x v="6"/>
    <s v="C25_522001"/>
    <s v="S020000"/>
    <x v="6"/>
    <s v="4500678169"/>
    <s v=""/>
    <s v="2052232217"/>
    <s v="10"/>
    <d v="2020-10-06T00:00:00"/>
    <s v="51"/>
    <s v="Commandes d'achat"/>
    <x v="2"/>
    <s v="Réduction"/>
    <n v="-5934.69"/>
    <n v="0"/>
    <s v="610410"/>
    <s v="COVID-19-vergoeding testen labo"/>
    <s v="GE100"/>
    <s v=""/>
    <s v=""/>
    <s v="3000000232896868"/>
    <s v="0"/>
    <x v="3"/>
    <x v="383"/>
  </r>
  <r>
    <x v="6"/>
    <s v="C25_522001"/>
    <s v="S020000"/>
    <x v="6"/>
    <s v="4500680679"/>
    <s v=""/>
    <s v="2052232224"/>
    <s v="10"/>
    <d v="2020-10-06T00:00:00"/>
    <s v="51"/>
    <s v="Commandes d'achat"/>
    <x v="2"/>
    <s v="Réduction"/>
    <n v="-2899.44"/>
    <n v="0"/>
    <s v="616410"/>
    <s v="COVID-19-Opslag beschermingsmateriaal"/>
    <s v="100019353"/>
    <s v=""/>
    <s v=""/>
    <s v="3000000232940843"/>
    <s v="0"/>
    <x v="2"/>
    <x v="428"/>
  </r>
  <r>
    <x v="6"/>
    <s v="C25_522001"/>
    <s v="S020000"/>
    <x v="6"/>
    <s v="4500680679"/>
    <s v=""/>
    <s v="2052232224"/>
    <s v="10"/>
    <d v="2020-10-06T00:00:00"/>
    <s v="51"/>
    <s v="Commandes d'achat"/>
    <x v="2"/>
    <s v="Réduction"/>
    <n v="-216324.67"/>
    <n v="0"/>
    <s v="616410"/>
    <s v="COVID-19-Opslag beschermingsmateriaal"/>
    <s v="100019353"/>
    <s v=""/>
    <s v=""/>
    <s v="3000000232950217"/>
    <s v="0"/>
    <x v="2"/>
    <x v="428"/>
  </r>
  <r>
    <x v="6"/>
    <s v="C25_522001"/>
    <s v="S020000"/>
    <x v="6"/>
    <s v="4500680764"/>
    <s v=""/>
    <s v="2052232231"/>
    <s v="10"/>
    <d v="2020-10-06T00:00:00"/>
    <s v="51"/>
    <s v="Commandes d'achat"/>
    <x v="2"/>
    <s v="Réduction"/>
    <n v="-404192.44"/>
    <n v="0"/>
    <s v="616410"/>
    <s v="COVID-19-testing platform"/>
    <s v="100023257"/>
    <s v=""/>
    <s v=""/>
    <s v="3000000232936174"/>
    <s v="0"/>
    <x v="3"/>
    <x v="439"/>
  </r>
  <r>
    <x v="6"/>
    <s v="C25_522001"/>
    <s v="S020000"/>
    <x v="6"/>
    <s v="4500681592"/>
    <s v=""/>
    <s v="2052232236"/>
    <s v="10"/>
    <d v="2020-10-06T00:00:00"/>
    <s v="51"/>
    <s v="Commandes d'achat"/>
    <x v="2"/>
    <s v="Réduction"/>
    <n v="-11606.53"/>
    <n v="0"/>
    <s v="613310"/>
    <s v="COVID-19-ZEEVRACHT VOOR PPE"/>
    <s v="100041185"/>
    <s v=""/>
    <s v=""/>
    <s v="3000000232952191"/>
    <s v="0"/>
    <x v="0"/>
    <x v="445"/>
  </r>
  <r>
    <x v="6"/>
    <s v="C25_522001"/>
    <s v="S020000"/>
    <x v="6"/>
    <s v="4500684248"/>
    <s v=""/>
    <s v="2052232247"/>
    <s v="10"/>
    <d v="2020-10-06T00:00:00"/>
    <s v="51"/>
    <s v="Commandes d'achat"/>
    <x v="2"/>
    <s v="Réduction"/>
    <n v="-447893.6"/>
    <n v="0"/>
    <s v="610410"/>
    <s v="COVID-19-vergoeding test universitair pl"/>
    <s v="GE100"/>
    <s v=""/>
    <s v=""/>
    <s v="3000000232945255"/>
    <s v="0"/>
    <x v="3"/>
    <x v="465"/>
  </r>
  <r>
    <x v="6"/>
    <s v="C25_522001"/>
    <s v="S020000"/>
    <x v="6"/>
    <s v="4500684248"/>
    <s v=""/>
    <s v="2052232247"/>
    <s v="10"/>
    <d v="2020-10-06T00:00:00"/>
    <s v="51"/>
    <s v="Commandes d'achat"/>
    <x v="2"/>
    <s v="Réduction"/>
    <n v="447893.6"/>
    <n v="0"/>
    <s v="610410"/>
    <s v="COVID-19-vergoeding test universitair pl"/>
    <s v="GE100"/>
    <s v=""/>
    <s v=""/>
    <s v="3000000232946145"/>
    <s v="0"/>
    <x v="3"/>
    <x v="465"/>
  </r>
  <r>
    <x v="6"/>
    <s v="C25_522001"/>
    <s v="S020000"/>
    <x v="6"/>
    <s v="4500689013"/>
    <s v=""/>
    <s v="2052232255"/>
    <s v="10"/>
    <d v="2020-10-06T00:00:00"/>
    <s v="51"/>
    <s v="Commandes d'achat"/>
    <x v="5"/>
    <s v="Ajustement par pièce suivante"/>
    <n v="0.01"/>
    <n v="0"/>
    <s v="616410"/>
    <s v="COVID-19-22 kingfisher systems"/>
    <s v="100000667"/>
    <s v=""/>
    <s v=""/>
    <s v="3000000232956535"/>
    <s v="0"/>
    <x v="3"/>
    <x v="516"/>
  </r>
  <r>
    <x v="6"/>
    <s v="C25_522001"/>
    <s v="S020000"/>
    <x v="6"/>
    <s v="4500689013"/>
    <s v=""/>
    <s v="2052232255"/>
    <s v="10"/>
    <d v="2020-10-06T00:00:00"/>
    <s v="51"/>
    <s v="Commandes d'achat"/>
    <x v="2"/>
    <s v="Réduction"/>
    <n v="-0.01"/>
    <n v="0"/>
    <s v="616410"/>
    <s v="COVID-19-22 kingfisher systems"/>
    <s v="100000667"/>
    <s v=""/>
    <s v=""/>
    <s v="3000000232956535"/>
    <s v="0"/>
    <x v="3"/>
    <x v="516"/>
  </r>
  <r>
    <x v="6"/>
    <s v="C25_522001"/>
    <s v="S020000"/>
    <x v="6"/>
    <s v="4500689013"/>
    <s v=""/>
    <s v="2052232255"/>
    <s v="10"/>
    <d v="2020-10-06T00:00:00"/>
    <s v="51"/>
    <s v="Commandes d'achat"/>
    <x v="5"/>
    <s v="Ajustement par pièce suivante"/>
    <n v="0.01"/>
    <n v="0"/>
    <s v="616410"/>
    <s v="COVID-19-22 kingfisher systems"/>
    <s v="100000667"/>
    <s v=""/>
    <s v=""/>
    <s v="3000000232956682"/>
    <s v="0"/>
    <x v="3"/>
    <x v="516"/>
  </r>
  <r>
    <x v="6"/>
    <s v="C25_522001"/>
    <s v="S020000"/>
    <x v="6"/>
    <s v="4500689013"/>
    <s v=""/>
    <s v="2052232255"/>
    <s v="10"/>
    <d v="2020-10-06T00:00:00"/>
    <s v="51"/>
    <s v="Commandes d'achat"/>
    <x v="2"/>
    <s v="Réduction"/>
    <n v="-0.01"/>
    <n v="0"/>
    <s v="616410"/>
    <s v="COVID-19-22 kingfisher systems"/>
    <s v="100000667"/>
    <s v=""/>
    <s v=""/>
    <s v="3000000232956682"/>
    <s v="0"/>
    <x v="3"/>
    <x v="516"/>
  </r>
  <r>
    <x v="6"/>
    <s v="C25_522001"/>
    <s v="S020000"/>
    <x v="6"/>
    <s v="4500689013"/>
    <s v=""/>
    <s v="2052232255"/>
    <s v="10"/>
    <d v="2020-10-06T00:00:00"/>
    <s v="51"/>
    <s v="Commandes d'achat"/>
    <x v="2"/>
    <s v="Réduction"/>
    <n v="-0.01"/>
    <n v="0"/>
    <s v="616410"/>
    <s v="COVID-19-22 kingfisher systems"/>
    <s v="100000667"/>
    <s v=""/>
    <s v=""/>
    <s v="3000000232956608"/>
    <s v="0"/>
    <x v="3"/>
    <x v="516"/>
  </r>
  <r>
    <x v="6"/>
    <s v="C25_522001"/>
    <s v="S020000"/>
    <x v="6"/>
    <s v="4500689013"/>
    <s v=""/>
    <s v="2052232255"/>
    <s v="10"/>
    <d v="2020-10-06T00:00:00"/>
    <s v="51"/>
    <s v="Commandes d'achat"/>
    <x v="2"/>
    <s v="Réduction"/>
    <n v="-0.02"/>
    <n v="0"/>
    <s v="616410"/>
    <s v="COVID-19-22 kingfisher systems"/>
    <s v="100000667"/>
    <s v=""/>
    <s v=""/>
    <s v="3000000232956535"/>
    <s v="0"/>
    <x v="3"/>
    <x v="516"/>
  </r>
  <r>
    <x v="6"/>
    <s v="C25_522001"/>
    <s v="S020000"/>
    <x v="6"/>
    <s v="4500689013"/>
    <s v=""/>
    <s v="2052232255"/>
    <s v="10"/>
    <d v="2020-10-06T00:00:00"/>
    <s v="51"/>
    <s v="Commandes d'achat"/>
    <x v="2"/>
    <s v="Réduction"/>
    <n v="-0.01"/>
    <n v="0"/>
    <s v="616410"/>
    <s v="COVID-19-22 kingfisher systems"/>
    <s v="100000667"/>
    <s v=""/>
    <s v=""/>
    <s v="3000000232956682"/>
    <s v="0"/>
    <x v="3"/>
    <x v="516"/>
  </r>
  <r>
    <x v="6"/>
    <s v="C25_522001"/>
    <s v="S020000"/>
    <x v="6"/>
    <s v="4500689013"/>
    <s v=""/>
    <s v="2052232255"/>
    <s v="10"/>
    <d v="2020-10-06T00:00:00"/>
    <s v="51"/>
    <s v="Commandes d'achat"/>
    <x v="5"/>
    <s v="Ajustement par pièce suivante"/>
    <n v="0.17"/>
    <n v="0"/>
    <s v="616410"/>
    <s v="COVID-19-22 kingfisher systems"/>
    <s v="100000667"/>
    <s v=""/>
    <s v=""/>
    <s v="3000000232956682"/>
    <s v="0"/>
    <x v="3"/>
    <x v="516"/>
  </r>
  <r>
    <x v="6"/>
    <s v="C25_522001"/>
    <s v="S020000"/>
    <x v="6"/>
    <s v="4500689013"/>
    <s v=""/>
    <s v="2052232255"/>
    <s v="10"/>
    <d v="2020-10-06T00:00:00"/>
    <s v="51"/>
    <s v="Commandes d'achat"/>
    <x v="5"/>
    <s v="Ajustement par pièce suivante"/>
    <n v="0.09"/>
    <n v="0"/>
    <s v="616410"/>
    <s v="COVID-19-22 kingfisher systems"/>
    <s v="100000667"/>
    <s v=""/>
    <s v=""/>
    <s v="3000000232956535"/>
    <s v="0"/>
    <x v="3"/>
    <x v="516"/>
  </r>
  <r>
    <x v="6"/>
    <s v="C25_522001"/>
    <s v="S020000"/>
    <x v="6"/>
    <s v="4500689013"/>
    <s v=""/>
    <s v="2052232255"/>
    <s v="10"/>
    <d v="2020-10-06T00:00:00"/>
    <s v="51"/>
    <s v="Commandes d'achat"/>
    <x v="5"/>
    <s v="Ajustement par pièce suivante"/>
    <n v="0.09"/>
    <n v="0"/>
    <s v="616410"/>
    <s v="COVID-19-22 kingfisher systems"/>
    <s v="100000667"/>
    <s v=""/>
    <s v=""/>
    <s v="3000000232956608"/>
    <s v="0"/>
    <x v="3"/>
    <x v="516"/>
  </r>
  <r>
    <x v="6"/>
    <s v="C25_522001"/>
    <s v="S020000"/>
    <x v="6"/>
    <s v="4500689013"/>
    <s v=""/>
    <s v="2052232255"/>
    <s v="10"/>
    <d v="2020-10-06T00:00:00"/>
    <s v="51"/>
    <s v="Commandes d'achat"/>
    <x v="2"/>
    <s v="Réduction"/>
    <n v="-0.17"/>
    <n v="0"/>
    <s v="616410"/>
    <s v="COVID-19-22 kingfisher systems"/>
    <s v="100000667"/>
    <s v=""/>
    <s v=""/>
    <s v="3000000232956682"/>
    <s v="0"/>
    <x v="3"/>
    <x v="516"/>
  </r>
  <r>
    <x v="6"/>
    <s v="C25_522001"/>
    <s v="S020000"/>
    <x v="6"/>
    <s v="4500689013"/>
    <s v=""/>
    <s v="2052232255"/>
    <s v="10"/>
    <d v="2020-10-06T00:00:00"/>
    <s v="51"/>
    <s v="Commandes d'achat"/>
    <x v="2"/>
    <s v="Réduction"/>
    <n v="-0.09"/>
    <n v="0"/>
    <s v="616410"/>
    <s v="COVID-19-22 kingfisher systems"/>
    <s v="100000667"/>
    <s v=""/>
    <s v=""/>
    <s v="3000000232956535"/>
    <s v="0"/>
    <x v="3"/>
    <x v="516"/>
  </r>
  <r>
    <x v="6"/>
    <s v="C25_522001"/>
    <s v="S020000"/>
    <x v="6"/>
    <s v="4500689013"/>
    <s v=""/>
    <s v="2052232255"/>
    <s v="10"/>
    <d v="2020-10-06T00:00:00"/>
    <s v="51"/>
    <s v="Commandes d'achat"/>
    <x v="2"/>
    <s v="Réduction"/>
    <n v="-0.09"/>
    <n v="0"/>
    <s v="616410"/>
    <s v="COVID-19-22 kingfisher systems"/>
    <s v="100000667"/>
    <s v=""/>
    <s v=""/>
    <s v="3000000232956608"/>
    <s v="0"/>
    <x v="3"/>
    <x v="516"/>
  </r>
  <r>
    <x v="6"/>
    <s v="C25_522001"/>
    <s v="S020000"/>
    <x v="6"/>
    <s v="4500689013"/>
    <s v=""/>
    <s v="2052232255"/>
    <s v="20"/>
    <d v="2020-10-06T00:00:00"/>
    <s v="51"/>
    <s v="Commandes d'achat"/>
    <x v="5"/>
    <s v="Ajustement par pièce suivante"/>
    <n v="0.1"/>
    <n v="0"/>
    <s v="616410"/>
    <s v="COVID-19-22 quantstudio's"/>
    <s v="100000667"/>
    <s v=""/>
    <s v=""/>
    <s v="3000000232950480"/>
    <s v="0"/>
    <x v="3"/>
    <x v="517"/>
  </r>
  <r>
    <x v="6"/>
    <s v="C25_522001"/>
    <s v="S020000"/>
    <x v="6"/>
    <s v="4500689013"/>
    <s v=""/>
    <s v="2052232255"/>
    <s v="20"/>
    <d v="2020-10-06T00:00:00"/>
    <s v="51"/>
    <s v="Commandes d'achat"/>
    <x v="2"/>
    <s v="Réduction"/>
    <n v="-0.1"/>
    <n v="0"/>
    <s v="616410"/>
    <s v="COVID-19-22 quantstudio's"/>
    <s v="100000667"/>
    <s v=""/>
    <s v=""/>
    <s v="3000000232950480"/>
    <s v="0"/>
    <x v="3"/>
    <x v="517"/>
  </r>
  <r>
    <x v="6"/>
    <s v="C25_522001"/>
    <s v="S020000"/>
    <x v="6"/>
    <s v="4500689013"/>
    <s v=""/>
    <s v="2052232255"/>
    <s v="20"/>
    <d v="2020-10-06T00:00:00"/>
    <s v="51"/>
    <s v="Commandes d'achat"/>
    <x v="5"/>
    <s v="Ajustement par pièce suivante"/>
    <n v="-0.04"/>
    <n v="0"/>
    <s v="616410"/>
    <s v="COVID-19-22 quantstudio's"/>
    <s v="100000667"/>
    <s v=""/>
    <s v=""/>
    <s v="3000000232949975"/>
    <s v="0"/>
    <x v="3"/>
    <x v="517"/>
  </r>
  <r>
    <x v="6"/>
    <s v="C25_522001"/>
    <s v="S020000"/>
    <x v="6"/>
    <s v="4500689013"/>
    <s v=""/>
    <s v="2052232255"/>
    <s v="20"/>
    <d v="2020-10-06T00:00:00"/>
    <s v="51"/>
    <s v="Commandes d'achat"/>
    <x v="2"/>
    <s v="Réduction"/>
    <n v="0.04"/>
    <n v="0"/>
    <s v="616410"/>
    <s v="COVID-19-22 quantstudio's"/>
    <s v="100000667"/>
    <s v=""/>
    <s v=""/>
    <s v="3000000232949975"/>
    <s v="0"/>
    <x v="3"/>
    <x v="517"/>
  </r>
  <r>
    <x v="6"/>
    <s v="C25_522001"/>
    <s v="S020000"/>
    <x v="6"/>
    <s v="4500690318"/>
    <s v=""/>
    <s v="2052232260"/>
    <s v="10"/>
    <d v="2020-10-06T00:00:00"/>
    <s v="51"/>
    <s v="Commandes d'achat"/>
    <x v="2"/>
    <s v="Réduction"/>
    <n v="-250591.78"/>
    <n v="0"/>
    <s v="616410"/>
    <s v="COVID-19-Rocuronium Bromide HSP 50 MG"/>
    <s v="100022626"/>
    <s v=""/>
    <s v=""/>
    <s v="3000000232951124"/>
    <s v="0"/>
    <x v="5"/>
    <x v="527"/>
  </r>
  <r>
    <x v="6"/>
    <s v="C25_522001"/>
    <s v="S020000"/>
    <x v="6"/>
    <s v="4500693737"/>
    <s v=""/>
    <s v="2052232269"/>
    <s v="10"/>
    <d v="2020-10-06T00:00:00"/>
    <s v="51"/>
    <s v="Commandes d'achat"/>
    <x v="2"/>
    <s v="Réduction"/>
    <n v="-2534.9499999999998"/>
    <n v="0"/>
    <s v="613310"/>
    <s v="COVID-19-vrachtkost factuur 21008045"/>
    <s v="100009985"/>
    <s v=""/>
    <s v=""/>
    <s v="3000000232941231"/>
    <s v="0"/>
    <x v="0"/>
    <x v="547"/>
  </r>
  <r>
    <x v="6"/>
    <s v="C25_522001"/>
    <s v="S020000"/>
    <x v="6"/>
    <s v="4500693737"/>
    <s v=""/>
    <s v="2052232269"/>
    <s v="20"/>
    <d v="2020-10-06T00:00:00"/>
    <s v="51"/>
    <s v="Commandes d'achat"/>
    <x v="2"/>
    <s v="Réduction"/>
    <n v="-2069.1"/>
    <n v="0"/>
    <s v="611310"/>
    <s v="COVID-19-vrachtkost factuur 21006789"/>
    <s v="100009985"/>
    <s v=""/>
    <s v=""/>
    <s v="3000000232941244"/>
    <s v="0"/>
    <x v="0"/>
    <x v="548"/>
  </r>
  <r>
    <x v="6"/>
    <s v="C25_522001"/>
    <s v="S020000"/>
    <x v="6"/>
    <s v="4500693747"/>
    <s v=""/>
    <s v="2052232269"/>
    <s v="10"/>
    <d v="2020-10-06T00:00:00"/>
    <s v="51"/>
    <s v="Commandes d'achat"/>
    <x v="2"/>
    <s v="Réduction"/>
    <n v="-378"/>
    <n v="0"/>
    <s v="613310"/>
    <s v="COVID-19-sample collection kit"/>
    <s v="100007132"/>
    <s v=""/>
    <s v=""/>
    <s v="3000000232940958"/>
    <s v="0"/>
    <x v="0"/>
    <x v="549"/>
  </r>
  <r>
    <x v="6"/>
    <s v="C25_522001"/>
    <s v="S020000"/>
    <x v="6"/>
    <s v="4500693747"/>
    <s v=""/>
    <s v="2052232269"/>
    <s v="20"/>
    <d v="2020-10-06T00:00:00"/>
    <s v="51"/>
    <s v="Commandes d'achat"/>
    <x v="2"/>
    <s v="Réduction"/>
    <n v="-577.29999999999995"/>
    <n v="0"/>
    <s v="613310"/>
    <s v="COVID-19-stabilizing solution"/>
    <s v="100007132"/>
    <s v=""/>
    <s v=""/>
    <s v="3000000232941078"/>
    <s v="0"/>
    <x v="0"/>
    <x v="550"/>
  </r>
  <r>
    <x v="6"/>
    <s v="C25_522001"/>
    <s v="S020000"/>
    <x v="6"/>
    <s v="4500693747"/>
    <s v=""/>
    <s v="2052232269"/>
    <s v="30"/>
    <d v="2020-10-06T00:00:00"/>
    <s v="51"/>
    <s v="Commandes d'achat"/>
    <x v="2"/>
    <s v="Réduction"/>
    <n v="-421.45"/>
    <n v="0"/>
    <s v="613310"/>
    <s v="COVID-19-stabilizing solution"/>
    <s v="100007132"/>
    <s v=""/>
    <s v=""/>
    <s v="3000000232941160"/>
    <s v="0"/>
    <x v="0"/>
    <x v="551"/>
  </r>
  <r>
    <x v="6"/>
    <s v="C25_522001"/>
    <s v="S020000"/>
    <x v="6"/>
    <s v="4500693747"/>
    <s v=""/>
    <s v="2052232269"/>
    <s v="40"/>
    <d v="2020-10-06T00:00:00"/>
    <s v="51"/>
    <s v="Commandes d'achat"/>
    <x v="2"/>
    <s v="Réduction"/>
    <n v="-421.42"/>
    <n v="0"/>
    <s v="613310"/>
    <s v="COVID-19-sample collection kit"/>
    <s v="100007132"/>
    <s v=""/>
    <s v=""/>
    <s v="3000000232940799"/>
    <s v="0"/>
    <x v="0"/>
    <x v="552"/>
  </r>
  <r>
    <x v="6"/>
    <s v="C25_522001"/>
    <s v="S020000"/>
    <x v="6"/>
    <s v="4500693747"/>
    <s v=""/>
    <s v="2052232269"/>
    <s v="50"/>
    <d v="2020-10-06T00:00:00"/>
    <s v="51"/>
    <s v="Commandes d'achat"/>
    <x v="2"/>
    <s v="Réduction"/>
    <n v="-577.29999999999995"/>
    <n v="0"/>
    <s v="613310"/>
    <s v="COVID-19-sample collection kit 1ml"/>
    <s v="100007132"/>
    <s v=""/>
    <s v=""/>
    <s v="3000000232940997"/>
    <s v="0"/>
    <x v="0"/>
    <x v="553"/>
  </r>
  <r>
    <x v="6"/>
    <s v="C25_210201"/>
    <s v="S020000"/>
    <x v="7"/>
    <s v="4500693969"/>
    <s v=""/>
    <s v="20AK061002"/>
    <s v="10"/>
    <d v="2020-10-06T00:00:00"/>
    <s v="51"/>
    <s v="Commandes d'achat"/>
    <x v="2"/>
    <s v="Réduction"/>
    <n v="-367.78"/>
    <n v="0"/>
    <s v="615910"/>
    <s v="COVID-19-AWS service charges"/>
    <s v="100047342"/>
    <s v=""/>
    <s v=""/>
    <s v="3000000232952331"/>
    <s v="0"/>
    <x v="6"/>
    <x v="554"/>
  </r>
  <r>
    <x v="6"/>
    <s v="C25_210201"/>
    <s v="S020000"/>
    <x v="7"/>
    <s v="4500693969"/>
    <s v=""/>
    <s v="20AK061002"/>
    <s v="10"/>
    <d v="2020-10-06T00:00:00"/>
    <s v="51"/>
    <s v="Commandes d'achat"/>
    <x v="0"/>
    <s v="Original"/>
    <n v="367.78"/>
    <n v="0"/>
    <s v="615910"/>
    <s v="COVID-19-AWS service charges"/>
    <s v="100047342"/>
    <s v=""/>
    <s v=""/>
    <s v="3000000232940204"/>
    <s v="0"/>
    <x v="6"/>
    <x v="554"/>
  </r>
  <r>
    <x v="6"/>
    <s v="C25_522001"/>
    <s v="S020000"/>
    <x v="6"/>
    <s v="4500694094"/>
    <s v=""/>
    <s v="2052232270"/>
    <s v="10"/>
    <d v="2020-10-06T00:00:00"/>
    <s v="51"/>
    <s v="Commandes d'achat"/>
    <x v="0"/>
    <s v="Original"/>
    <n v="1022450"/>
    <n v="0"/>
    <s v="616410"/>
    <s v="COVID-19-Shield liquid DNA/RNA"/>
    <s v="200008247"/>
    <s v=""/>
    <s v=""/>
    <s v="3000000232947743"/>
    <s v="0"/>
    <x v="3"/>
    <x v="555"/>
  </r>
  <r>
    <x v="6"/>
    <s v="C25_522001"/>
    <s v="S020000"/>
    <x v="6"/>
    <s v="4500694094"/>
    <s v=""/>
    <s v="2052232270"/>
    <s v="10"/>
    <d v="2020-10-06T00:00:00"/>
    <s v="51"/>
    <s v="Commandes d'achat"/>
    <x v="0"/>
    <s v="Original"/>
    <n v="786500"/>
    <n v="0"/>
    <s v="616410"/>
    <s v="COVID-19-Shield liquid DNA/RNA"/>
    <s v="200008247"/>
    <s v=""/>
    <s v=""/>
    <s v="3000000232947743"/>
    <s v="0"/>
    <x v="3"/>
    <x v="555"/>
  </r>
  <r>
    <x v="6"/>
    <s v="C25_522001"/>
    <s v="S020000"/>
    <x v="6"/>
    <s v="4500694094"/>
    <s v=""/>
    <s v="2052232270"/>
    <s v="10"/>
    <d v="2020-10-06T00:00:00"/>
    <s v="51"/>
    <s v="Commandes d'achat"/>
    <x v="0"/>
    <s v="Original"/>
    <n v="1573000"/>
    <n v="0"/>
    <s v="616410"/>
    <s v="COVID-19-Shield liquid DNA/RNA"/>
    <s v="200008247"/>
    <s v=""/>
    <s v=""/>
    <s v="3000000232947743"/>
    <s v="0"/>
    <x v="3"/>
    <x v="555"/>
  </r>
  <r>
    <x v="6"/>
    <s v="C25_522001"/>
    <s v="S020000"/>
    <x v="6"/>
    <s v="4500694094"/>
    <s v=""/>
    <s v="2052232270"/>
    <s v="10"/>
    <d v="2020-10-06T00:00:00"/>
    <s v="51"/>
    <s v="Commandes d'achat"/>
    <x v="0"/>
    <s v="Original"/>
    <n v="2359500"/>
    <n v="0"/>
    <s v="616410"/>
    <s v="COVID-19-Shield liquid DNA/RNA"/>
    <s v="200008247"/>
    <s v=""/>
    <s v=""/>
    <s v="3000000232947743"/>
    <s v="0"/>
    <x v="3"/>
    <x v="555"/>
  </r>
  <r>
    <x v="6"/>
    <s v="C25_522001"/>
    <s v="S020000"/>
    <x v="6"/>
    <s v="4500694104"/>
    <s v=""/>
    <s v="2052232271"/>
    <s v="10"/>
    <d v="2020-10-06T00:00:00"/>
    <s v="51"/>
    <s v="Commandes d'achat"/>
    <x v="0"/>
    <s v="Original"/>
    <n v="138666"/>
    <n v="0"/>
    <s v="616410"/>
    <s v="COVID-19-Decapper DC 1200 tecan"/>
    <s v="100000872"/>
    <s v=""/>
    <s v=""/>
    <s v="3000000232948160"/>
    <s v="0"/>
    <x v="3"/>
    <x v="556"/>
  </r>
  <r>
    <x v="6"/>
    <s v="C25_522001"/>
    <s v="S020000"/>
    <x v="6"/>
    <s v="4500694104"/>
    <s v=""/>
    <s v="2052232271"/>
    <s v="10"/>
    <d v="2020-10-06T00:00:00"/>
    <s v="51"/>
    <s v="Commandes d'achat"/>
    <x v="0"/>
    <s v="Original"/>
    <n v="138666"/>
    <n v="0"/>
    <s v="616410"/>
    <s v="COVID-19-Decapper DC 1200 tecan"/>
    <s v="100000872"/>
    <s v=""/>
    <s v=""/>
    <s v="3000000232948160"/>
    <s v="0"/>
    <x v="3"/>
    <x v="556"/>
  </r>
  <r>
    <x v="6"/>
    <s v="C25_522001"/>
    <s v="S020000"/>
    <x v="6"/>
    <s v="4500694104"/>
    <s v=""/>
    <s v="2052232271"/>
    <s v="20"/>
    <d v="2020-10-06T00:00:00"/>
    <s v="51"/>
    <s v="Commandes d'achat"/>
    <x v="0"/>
    <s v="Original"/>
    <n v="482136.6"/>
    <n v="0"/>
    <s v="616410"/>
    <s v="COVID-19-Recapper DC 1200  S tecan"/>
    <s v="100000872"/>
    <s v=""/>
    <s v=""/>
    <s v="3000000232948160"/>
    <s v="0"/>
    <x v="3"/>
    <x v="557"/>
  </r>
  <r>
    <x v="6"/>
    <s v="C25_522001"/>
    <s v="S020000"/>
    <x v="6"/>
    <s v="4500694109"/>
    <s v=""/>
    <s v="2052232272"/>
    <s v="10"/>
    <d v="2020-10-06T00:00:00"/>
    <s v="51"/>
    <s v="Commandes d'achat"/>
    <x v="0"/>
    <s v="Original"/>
    <n v="816750"/>
    <n v="0"/>
    <s v="616410"/>
    <s v="COVID-19-kits reactifs CE-IVD"/>
    <s v="100003017"/>
    <s v=""/>
    <s v=""/>
    <s v="3000000232948166"/>
    <s v="0"/>
    <x v="3"/>
    <x v="558"/>
  </r>
  <r>
    <x v="6"/>
    <s v="C25_522001"/>
    <s v="S020000"/>
    <x v="6"/>
    <s v="4500694109"/>
    <s v=""/>
    <s v="2052232272"/>
    <s v="10"/>
    <d v="2020-10-06T00:00:00"/>
    <s v="51"/>
    <s v="Commandes d'achat"/>
    <x v="0"/>
    <s v="Original"/>
    <n v="1633500"/>
    <n v="0"/>
    <s v="616410"/>
    <s v="COVID-19-kits reactifs CE-IVD"/>
    <s v="100003017"/>
    <s v=""/>
    <s v=""/>
    <s v="3000000232948166"/>
    <s v="0"/>
    <x v="3"/>
    <x v="558"/>
  </r>
  <r>
    <x v="6"/>
    <s v="C25_522001"/>
    <s v="S020000"/>
    <x v="6"/>
    <s v="4500694109"/>
    <s v=""/>
    <s v="2052232272"/>
    <s v="10"/>
    <d v="2020-10-06T00:00:00"/>
    <s v="51"/>
    <s v="Commandes d'achat"/>
    <x v="0"/>
    <s v="Original"/>
    <n v="1012770"/>
    <n v="0"/>
    <s v="616410"/>
    <s v="COVID-19-kits reactifs CE-IVD"/>
    <s v="100003017"/>
    <s v=""/>
    <s v=""/>
    <s v="3000000232948166"/>
    <s v="0"/>
    <x v="3"/>
    <x v="558"/>
  </r>
  <r>
    <x v="6"/>
    <s v="C25_522001"/>
    <s v="S020000"/>
    <x v="6"/>
    <s v="4500694129"/>
    <s v=""/>
    <s v="2052232273"/>
    <s v="10"/>
    <d v="2020-10-06T00:00:00"/>
    <s v="51"/>
    <s v="Commandes d'achat"/>
    <x v="0"/>
    <s v="Original"/>
    <n v="350900"/>
    <n v="0"/>
    <s v="616410"/>
    <s v="COVID-19-sampling kits type CE-IVD"/>
    <s v="100003017"/>
    <s v=""/>
    <s v=""/>
    <s v="3000000232949881"/>
    <s v="0"/>
    <x v="3"/>
    <x v="559"/>
  </r>
  <r>
    <x v="6"/>
    <s v="C25_522001"/>
    <s v="S020000"/>
    <x v="6"/>
    <s v="4500694129"/>
    <s v=""/>
    <s v="2052232273"/>
    <s v="10"/>
    <d v="2020-10-06T00:00:00"/>
    <s v="51"/>
    <s v="Commandes d'achat"/>
    <x v="0"/>
    <s v="Original"/>
    <n v="877250"/>
    <n v="0"/>
    <s v="616410"/>
    <s v="COVID-19-sampling kits type CE-IVD"/>
    <s v="100003017"/>
    <s v=""/>
    <s v=""/>
    <s v="3000000232949881"/>
    <s v="0"/>
    <x v="3"/>
    <x v="559"/>
  </r>
  <r>
    <x v="6"/>
    <s v="C25_522001"/>
    <s v="S020000"/>
    <x v="6"/>
    <s v="4500694136"/>
    <s v=""/>
    <s v="2052232274"/>
    <s v="10"/>
    <d v="2020-10-06T00:00:00"/>
    <s v="51"/>
    <s v="Commandes d'achat"/>
    <x v="0"/>
    <s v="Original"/>
    <n v="107085"/>
    <n v="0"/>
    <s v="616410"/>
    <s v="COVID-19- nasal swabs"/>
    <s v="100001542"/>
    <s v=""/>
    <s v=""/>
    <s v="3000000232949889"/>
    <s v="0"/>
    <x v="3"/>
    <x v="560"/>
  </r>
  <r>
    <x v="6"/>
    <s v="C25_522001"/>
    <s v="S020000"/>
    <x v="6"/>
    <s v="4500694136"/>
    <s v=""/>
    <s v="2052232274"/>
    <s v="10"/>
    <d v="2020-10-06T00:00:00"/>
    <s v="51"/>
    <s v="Commandes d'achat"/>
    <x v="0"/>
    <s v="Original"/>
    <n v="107085"/>
    <n v="0"/>
    <s v="616410"/>
    <s v="COVID-19- nasal swabs"/>
    <s v="100001542"/>
    <s v=""/>
    <s v=""/>
    <s v="3000000232949889"/>
    <s v="0"/>
    <x v="3"/>
    <x v="560"/>
  </r>
  <r>
    <x v="6"/>
    <s v="C25_522001"/>
    <s v="S020000"/>
    <x v="6"/>
    <s v="4500694154"/>
    <s v=""/>
    <s v="2052232275"/>
    <s v="10"/>
    <d v="2020-10-06T00:00:00"/>
    <s v="51"/>
    <s v="Commandes d'achat"/>
    <x v="1"/>
    <s v="Modification"/>
    <n v="-13093.92"/>
    <n v="0"/>
    <s v="616410"/>
    <s v="COVID-19-96-wellsplatefiller'"/>
    <s v="100000780"/>
    <s v=""/>
    <s v=""/>
    <s v="3000000232951584"/>
    <s v="0"/>
    <x v="3"/>
    <x v="561"/>
  </r>
  <r>
    <x v="6"/>
    <s v="C25_522001"/>
    <s v="S020000"/>
    <x v="6"/>
    <s v="4500694154"/>
    <s v=""/>
    <s v="2052232275"/>
    <s v="10"/>
    <d v="2020-10-06T00:00:00"/>
    <s v="51"/>
    <s v="Commandes d'achat"/>
    <x v="1"/>
    <s v="Modification"/>
    <n v="-13093.92"/>
    <n v="0"/>
    <s v="616410"/>
    <s v="COVID-19-96-wellsplatefiller'"/>
    <s v="100000780"/>
    <s v=""/>
    <s v=""/>
    <s v="3000000232951584"/>
    <s v="0"/>
    <x v="3"/>
    <x v="561"/>
  </r>
  <r>
    <x v="6"/>
    <s v="C25_522001"/>
    <s v="S020000"/>
    <x v="6"/>
    <s v="4500694154"/>
    <s v=""/>
    <s v="2052232275"/>
    <s v="10"/>
    <d v="2020-10-06T00:00:00"/>
    <s v="51"/>
    <s v="Commandes d'achat"/>
    <x v="0"/>
    <s v="Original"/>
    <n v="75445.919999999998"/>
    <n v="0"/>
    <s v="616410"/>
    <s v="COVID-19-96-wellsplatefiller'"/>
    <s v="100000780"/>
    <s v=""/>
    <s v=""/>
    <s v="3000000232951314"/>
    <s v="0"/>
    <x v="3"/>
    <x v="561"/>
  </r>
  <r>
    <x v="6"/>
    <s v="C25_522001"/>
    <s v="S020000"/>
    <x v="6"/>
    <s v="4500694154"/>
    <s v=""/>
    <s v="2052232275"/>
    <s v="10"/>
    <d v="2020-10-06T00:00:00"/>
    <s v="51"/>
    <s v="Commandes d'achat"/>
    <x v="0"/>
    <s v="Original"/>
    <n v="75445.919999999998"/>
    <n v="0"/>
    <s v="616410"/>
    <s v="COVID-19-96-wellsplatefiller'"/>
    <s v="100000780"/>
    <s v=""/>
    <s v=""/>
    <s v="3000000232951314"/>
    <s v="0"/>
    <x v="3"/>
    <x v="561"/>
  </r>
  <r>
    <x v="6"/>
    <s v="C25_522001"/>
    <s v="S020000"/>
    <x v="6"/>
    <s v="4500694154"/>
    <s v=""/>
    <s v="2052232275"/>
    <s v="10"/>
    <d v="2020-10-06T00:00:00"/>
    <s v="51"/>
    <s v="Commandes d'achat"/>
    <x v="1"/>
    <s v="Modification"/>
    <n v="13093.92"/>
    <n v="0"/>
    <s v="616410"/>
    <s v="COVID-19-96-wellsplatefiller'"/>
    <s v="100000780"/>
    <s v=""/>
    <s v=""/>
    <s v="3000000232951917"/>
    <s v="0"/>
    <x v="3"/>
    <x v="561"/>
  </r>
  <r>
    <x v="6"/>
    <s v="C25_522001"/>
    <s v="S020000"/>
    <x v="6"/>
    <s v="4500694154"/>
    <s v=""/>
    <s v="2052232275"/>
    <s v="10"/>
    <d v="2020-10-06T00:00:00"/>
    <s v="51"/>
    <s v="Commandes d'achat"/>
    <x v="1"/>
    <s v="Modification"/>
    <n v="13093.92"/>
    <n v="0"/>
    <s v="616410"/>
    <s v="COVID-19-96-wellsplatefiller'"/>
    <s v="100000780"/>
    <s v=""/>
    <s v=""/>
    <s v="3000000232951917"/>
    <s v="0"/>
    <x v="3"/>
    <x v="561"/>
  </r>
  <r>
    <x v="6"/>
    <s v="C25_522001"/>
    <s v="S020000"/>
    <x v="6"/>
    <s v="4500694154"/>
    <s v=""/>
    <s v="2052232275"/>
    <s v="30"/>
    <d v="2020-10-06T00:00:00"/>
    <s v="51"/>
    <s v="Commandes d'achat"/>
    <x v="0"/>
    <s v="Original"/>
    <n v="18755.919999999998"/>
    <n v="0"/>
    <s v="616410"/>
    <s v="COVID-19-tips 20 filtered"/>
    <s v="100000780"/>
    <s v=""/>
    <s v=""/>
    <s v="3000000232951314"/>
    <s v="0"/>
    <x v="3"/>
    <x v="562"/>
  </r>
  <r>
    <x v="6"/>
    <s v="C25_522001"/>
    <s v="S020000"/>
    <x v="6"/>
    <s v="4500694154"/>
    <s v=""/>
    <s v="2052232275"/>
    <s v="30"/>
    <d v="2020-10-06T00:00:00"/>
    <s v="51"/>
    <s v="Commandes d'achat"/>
    <x v="0"/>
    <s v="Original"/>
    <n v="37511.94"/>
    <n v="0"/>
    <s v="616410"/>
    <s v="COVID-19-tips 20 filtered"/>
    <s v="100000780"/>
    <s v=""/>
    <s v=""/>
    <s v="3000000232951314"/>
    <s v="0"/>
    <x v="3"/>
    <x v="562"/>
  </r>
  <r>
    <x v="6"/>
    <s v="C25_522001"/>
    <s v="S020000"/>
    <x v="6"/>
    <s v="4500694154"/>
    <s v=""/>
    <s v="2052232275"/>
    <s v="30"/>
    <d v="2020-10-06T00:00:00"/>
    <s v="51"/>
    <s v="Commandes d'achat"/>
    <x v="0"/>
    <s v="Original"/>
    <n v="37511.94"/>
    <n v="0"/>
    <s v="616410"/>
    <s v="COVID-19-tips 20 filtered"/>
    <s v="100000780"/>
    <s v=""/>
    <s v=""/>
    <s v="3000000232951314"/>
    <s v="0"/>
    <x v="3"/>
    <x v="562"/>
  </r>
  <r>
    <x v="6"/>
    <s v="C25_522001"/>
    <s v="S020000"/>
    <x v="6"/>
    <s v="4500694154"/>
    <s v=""/>
    <s v="2052232275"/>
    <s v="30"/>
    <d v="2020-10-06T00:00:00"/>
    <s v="51"/>
    <s v="Commandes d'achat"/>
    <x v="0"/>
    <s v="Original"/>
    <n v="37511.94"/>
    <n v="0"/>
    <s v="616410"/>
    <s v="COVID-19-tips 20 filtered"/>
    <s v="100000780"/>
    <s v=""/>
    <s v=""/>
    <s v="3000000232951314"/>
    <s v="0"/>
    <x v="3"/>
    <x v="562"/>
  </r>
  <r>
    <x v="6"/>
    <s v="C25_522001"/>
    <s v="S020000"/>
    <x v="6"/>
    <s v="4500694154"/>
    <s v=""/>
    <s v="2052232275"/>
    <s v="30"/>
    <d v="2020-10-06T00:00:00"/>
    <s v="51"/>
    <s v="Commandes d'achat"/>
    <x v="0"/>
    <s v="Original"/>
    <n v="37511.94"/>
    <n v="0"/>
    <s v="616410"/>
    <s v="COVID-19-tips 20 filtered"/>
    <s v="100000780"/>
    <s v=""/>
    <s v=""/>
    <s v="3000000232951314"/>
    <s v="0"/>
    <x v="3"/>
    <x v="562"/>
  </r>
  <r>
    <x v="6"/>
    <s v="C25_522001"/>
    <s v="S020000"/>
    <x v="6"/>
    <s v="4500694154"/>
    <s v=""/>
    <s v="2052232275"/>
    <s v="30"/>
    <d v="2020-10-06T00:00:00"/>
    <s v="51"/>
    <s v="Commandes d'achat"/>
    <x v="0"/>
    <s v="Original"/>
    <n v="37511.94"/>
    <n v="0"/>
    <s v="616410"/>
    <s v="COVID-19-tips 20 filtered"/>
    <s v="100000780"/>
    <s v=""/>
    <s v=""/>
    <s v="3000000232951314"/>
    <s v="0"/>
    <x v="3"/>
    <x v="562"/>
  </r>
  <r>
    <x v="6"/>
    <s v="C25_522001"/>
    <s v="S020000"/>
    <x v="6"/>
    <s v="4500694154"/>
    <s v=""/>
    <s v="2052232275"/>
    <s v="30"/>
    <d v="2020-10-06T00:00:00"/>
    <s v="51"/>
    <s v="Commandes d'achat"/>
    <x v="0"/>
    <s v="Original"/>
    <n v="37511.94"/>
    <n v="0"/>
    <s v="616410"/>
    <s v="COVID-19-tips 20 filtered"/>
    <s v="100000780"/>
    <s v=""/>
    <s v=""/>
    <s v="3000000232951314"/>
    <s v="0"/>
    <x v="3"/>
    <x v="562"/>
  </r>
  <r>
    <x v="6"/>
    <s v="C25_522001"/>
    <s v="S020000"/>
    <x v="6"/>
    <s v="4500694154"/>
    <s v=""/>
    <s v="2052232275"/>
    <s v="30"/>
    <d v="2020-10-06T00:00:00"/>
    <s v="51"/>
    <s v="Commandes d'achat"/>
    <x v="0"/>
    <s v="Original"/>
    <n v="37511.94"/>
    <n v="0"/>
    <s v="616410"/>
    <s v="COVID-19-tips 20 filtered"/>
    <s v="100000780"/>
    <s v=""/>
    <s v=""/>
    <s v="3000000232951314"/>
    <s v="0"/>
    <x v="3"/>
    <x v="562"/>
  </r>
  <r>
    <x v="6"/>
    <s v="C25_522001"/>
    <s v="S020000"/>
    <x v="6"/>
    <s v="4500694154"/>
    <s v=""/>
    <s v="2052232275"/>
    <s v="30"/>
    <d v="2020-10-06T00:00:00"/>
    <s v="51"/>
    <s v="Commandes d'achat"/>
    <x v="0"/>
    <s v="Original"/>
    <n v="37511.94"/>
    <n v="0"/>
    <s v="616410"/>
    <s v="COVID-19-tips 20 filtered"/>
    <s v="100000780"/>
    <s v=""/>
    <s v=""/>
    <s v="3000000232951314"/>
    <s v="0"/>
    <x v="3"/>
    <x v="562"/>
  </r>
  <r>
    <x v="6"/>
    <s v="C25_522001"/>
    <s v="S020000"/>
    <x v="6"/>
    <s v="4500694154"/>
    <s v=""/>
    <s v="2052232275"/>
    <s v="30"/>
    <d v="2020-10-06T00:00:00"/>
    <s v="51"/>
    <s v="Commandes d'achat"/>
    <x v="0"/>
    <s v="Original"/>
    <n v="37511.94"/>
    <n v="0"/>
    <s v="616410"/>
    <s v="COVID-19-tips 20 filtered"/>
    <s v="100000780"/>
    <s v=""/>
    <s v=""/>
    <s v="3000000232951314"/>
    <s v="0"/>
    <x v="3"/>
    <x v="562"/>
  </r>
  <r>
    <x v="6"/>
    <s v="C25_522001"/>
    <s v="S020000"/>
    <x v="6"/>
    <s v="4500694154"/>
    <s v=""/>
    <s v="2052232275"/>
    <s v="30"/>
    <d v="2020-10-06T00:00:00"/>
    <s v="51"/>
    <s v="Commandes d'achat"/>
    <x v="0"/>
    <s v="Original"/>
    <n v="37511.94"/>
    <n v="0"/>
    <s v="616410"/>
    <s v="COVID-19-tips 20 filtered"/>
    <s v="100000780"/>
    <s v=""/>
    <s v=""/>
    <s v="3000000232951314"/>
    <s v="0"/>
    <x v="3"/>
    <x v="562"/>
  </r>
  <r>
    <x v="6"/>
    <s v="C25_522001"/>
    <s v="S020000"/>
    <x v="6"/>
    <s v="4500694154"/>
    <s v=""/>
    <s v="2052232275"/>
    <s v="30"/>
    <d v="2020-10-06T00:00:00"/>
    <s v="51"/>
    <s v="Commandes d'achat"/>
    <x v="0"/>
    <s v="Original"/>
    <n v="37511.94"/>
    <n v="0"/>
    <s v="616410"/>
    <s v="COVID-19-tips 20 filtered"/>
    <s v="100000780"/>
    <s v=""/>
    <s v=""/>
    <s v="3000000232951314"/>
    <s v="0"/>
    <x v="3"/>
    <x v="562"/>
  </r>
  <r>
    <x v="6"/>
    <s v="C25_522001"/>
    <s v="S020000"/>
    <x v="6"/>
    <s v="4500694154"/>
    <s v=""/>
    <s v="2052232275"/>
    <s v="30"/>
    <d v="2020-10-06T00:00:00"/>
    <s v="51"/>
    <s v="Commandes d'achat"/>
    <x v="0"/>
    <s v="Original"/>
    <n v="37511.94"/>
    <n v="0"/>
    <s v="616410"/>
    <s v="COVID-19-tips 20 filtered"/>
    <s v="100000780"/>
    <s v=""/>
    <s v=""/>
    <s v="3000000232951314"/>
    <s v="0"/>
    <x v="3"/>
    <x v="562"/>
  </r>
  <r>
    <x v="6"/>
    <s v="C25_522001"/>
    <s v="S020000"/>
    <x v="6"/>
    <s v="4500694154"/>
    <s v=""/>
    <s v="2052232275"/>
    <s v="30"/>
    <d v="2020-10-06T00:00:00"/>
    <s v="51"/>
    <s v="Commandes d'achat"/>
    <x v="1"/>
    <s v="Modification"/>
    <n v="6508.4"/>
    <n v="0"/>
    <s v="616410"/>
    <s v="COVID-19-tips 20 filtered"/>
    <s v="100000780"/>
    <s v=""/>
    <s v=""/>
    <s v="3000000232951917"/>
    <s v="0"/>
    <x v="3"/>
    <x v="562"/>
  </r>
  <r>
    <x v="6"/>
    <s v="C25_522001"/>
    <s v="S020000"/>
    <x v="6"/>
    <s v="4500694154"/>
    <s v=""/>
    <s v="2052232275"/>
    <s v="30"/>
    <d v="2020-10-06T00:00:00"/>
    <s v="51"/>
    <s v="Commandes d'achat"/>
    <x v="1"/>
    <s v="Modification"/>
    <n v="6508.4"/>
    <n v="0"/>
    <s v="616410"/>
    <s v="COVID-19-tips 20 filtered"/>
    <s v="100000780"/>
    <s v=""/>
    <s v=""/>
    <s v="3000000232951917"/>
    <s v="0"/>
    <x v="3"/>
    <x v="562"/>
  </r>
  <r>
    <x v="6"/>
    <s v="C25_522001"/>
    <s v="S020000"/>
    <x v="6"/>
    <s v="4500694154"/>
    <s v=""/>
    <s v="2052232275"/>
    <s v="30"/>
    <d v="2020-10-06T00:00:00"/>
    <s v="51"/>
    <s v="Commandes d'achat"/>
    <x v="1"/>
    <s v="Modification"/>
    <n v="3254.2"/>
    <n v="0"/>
    <s v="616410"/>
    <s v="COVID-19-tips 20 filtered"/>
    <s v="100000780"/>
    <s v=""/>
    <s v=""/>
    <s v="3000000232951917"/>
    <s v="0"/>
    <x v="3"/>
    <x v="562"/>
  </r>
  <r>
    <x v="6"/>
    <s v="C25_522001"/>
    <s v="S020000"/>
    <x v="6"/>
    <s v="4500694154"/>
    <s v=""/>
    <s v="2052232275"/>
    <s v="30"/>
    <d v="2020-10-06T00:00:00"/>
    <s v="51"/>
    <s v="Commandes d'achat"/>
    <x v="1"/>
    <s v="Modification"/>
    <n v="6508.4"/>
    <n v="0"/>
    <s v="616410"/>
    <s v="COVID-19-tips 20 filtered"/>
    <s v="100000780"/>
    <s v=""/>
    <s v=""/>
    <s v="3000000232951917"/>
    <s v="0"/>
    <x v="3"/>
    <x v="562"/>
  </r>
  <r>
    <x v="6"/>
    <s v="C25_522001"/>
    <s v="S020000"/>
    <x v="6"/>
    <s v="4500694154"/>
    <s v=""/>
    <s v="2052232275"/>
    <s v="30"/>
    <d v="2020-10-06T00:00:00"/>
    <s v="51"/>
    <s v="Commandes d'achat"/>
    <x v="1"/>
    <s v="Modification"/>
    <n v="6508.4"/>
    <n v="0"/>
    <s v="616410"/>
    <s v="COVID-19-tips 20 filtered"/>
    <s v="100000780"/>
    <s v=""/>
    <s v=""/>
    <s v="3000000232951917"/>
    <s v="0"/>
    <x v="3"/>
    <x v="562"/>
  </r>
  <r>
    <x v="6"/>
    <s v="C25_522001"/>
    <s v="S020000"/>
    <x v="6"/>
    <s v="4500694154"/>
    <s v=""/>
    <s v="2052232275"/>
    <s v="30"/>
    <d v="2020-10-06T00:00:00"/>
    <s v="51"/>
    <s v="Commandes d'achat"/>
    <x v="1"/>
    <s v="Modification"/>
    <n v="6508.4"/>
    <n v="0"/>
    <s v="616410"/>
    <s v="COVID-19-tips 20 filtered"/>
    <s v="100000780"/>
    <s v=""/>
    <s v=""/>
    <s v="3000000232951917"/>
    <s v="0"/>
    <x v="3"/>
    <x v="562"/>
  </r>
  <r>
    <x v="6"/>
    <s v="C25_522001"/>
    <s v="S020000"/>
    <x v="6"/>
    <s v="4500694154"/>
    <s v=""/>
    <s v="2052232275"/>
    <s v="30"/>
    <d v="2020-10-06T00:00:00"/>
    <s v="51"/>
    <s v="Commandes d'achat"/>
    <x v="1"/>
    <s v="Modification"/>
    <n v="6508.4"/>
    <n v="0"/>
    <s v="616410"/>
    <s v="COVID-19-tips 20 filtered"/>
    <s v="100000780"/>
    <s v=""/>
    <s v=""/>
    <s v="3000000232951917"/>
    <s v="0"/>
    <x v="3"/>
    <x v="562"/>
  </r>
  <r>
    <x v="6"/>
    <s v="C25_522001"/>
    <s v="S020000"/>
    <x v="6"/>
    <s v="4500694154"/>
    <s v=""/>
    <s v="2052232275"/>
    <s v="30"/>
    <d v="2020-10-06T00:00:00"/>
    <s v="51"/>
    <s v="Commandes d'achat"/>
    <x v="1"/>
    <s v="Modification"/>
    <n v="6508.4"/>
    <n v="0"/>
    <s v="616410"/>
    <s v="COVID-19-tips 20 filtered"/>
    <s v="100000780"/>
    <s v=""/>
    <s v=""/>
    <s v="3000000232951917"/>
    <s v="0"/>
    <x v="3"/>
    <x v="562"/>
  </r>
  <r>
    <x v="6"/>
    <s v="C25_522001"/>
    <s v="S020000"/>
    <x v="6"/>
    <s v="4500694154"/>
    <s v=""/>
    <s v="2052232275"/>
    <s v="30"/>
    <d v="2020-10-06T00:00:00"/>
    <s v="51"/>
    <s v="Commandes d'achat"/>
    <x v="1"/>
    <s v="Modification"/>
    <n v="6508.4"/>
    <n v="0"/>
    <s v="616410"/>
    <s v="COVID-19-tips 20 filtered"/>
    <s v="100000780"/>
    <s v=""/>
    <s v=""/>
    <s v="3000000232951917"/>
    <s v="0"/>
    <x v="3"/>
    <x v="562"/>
  </r>
  <r>
    <x v="6"/>
    <s v="C25_522001"/>
    <s v="S020000"/>
    <x v="6"/>
    <s v="4500694154"/>
    <s v=""/>
    <s v="2052232275"/>
    <s v="30"/>
    <d v="2020-10-06T00:00:00"/>
    <s v="51"/>
    <s v="Commandes d'achat"/>
    <x v="1"/>
    <s v="Modification"/>
    <n v="6508.4"/>
    <n v="0"/>
    <s v="616410"/>
    <s v="COVID-19-tips 20 filtered"/>
    <s v="100000780"/>
    <s v=""/>
    <s v=""/>
    <s v="3000000232951917"/>
    <s v="0"/>
    <x v="3"/>
    <x v="562"/>
  </r>
  <r>
    <x v="6"/>
    <s v="C25_522001"/>
    <s v="S020000"/>
    <x v="6"/>
    <s v="4500694154"/>
    <s v=""/>
    <s v="2052232275"/>
    <s v="30"/>
    <d v="2020-10-06T00:00:00"/>
    <s v="51"/>
    <s v="Commandes d'achat"/>
    <x v="1"/>
    <s v="Modification"/>
    <n v="6508.4"/>
    <n v="0"/>
    <s v="616410"/>
    <s v="COVID-19-tips 20 filtered"/>
    <s v="100000780"/>
    <s v=""/>
    <s v=""/>
    <s v="3000000232951917"/>
    <s v="0"/>
    <x v="3"/>
    <x v="562"/>
  </r>
  <r>
    <x v="6"/>
    <s v="C25_522001"/>
    <s v="S020000"/>
    <x v="6"/>
    <s v="4500694154"/>
    <s v=""/>
    <s v="2052232275"/>
    <s v="30"/>
    <d v="2020-10-06T00:00:00"/>
    <s v="51"/>
    <s v="Commandes d'achat"/>
    <x v="1"/>
    <s v="Modification"/>
    <n v="6508.4"/>
    <n v="0"/>
    <s v="616410"/>
    <s v="COVID-19-tips 20 filtered"/>
    <s v="100000780"/>
    <s v=""/>
    <s v=""/>
    <s v="3000000232951917"/>
    <s v="0"/>
    <x v="3"/>
    <x v="562"/>
  </r>
  <r>
    <x v="6"/>
    <s v="C25_522001"/>
    <s v="S020000"/>
    <x v="6"/>
    <s v="4500694154"/>
    <s v=""/>
    <s v="2052232275"/>
    <s v="30"/>
    <d v="2020-10-06T00:00:00"/>
    <s v="51"/>
    <s v="Commandes d'achat"/>
    <x v="1"/>
    <s v="Modification"/>
    <n v="6508.4"/>
    <n v="0"/>
    <s v="616410"/>
    <s v="COVID-19-tips 20 filtered"/>
    <s v="100000780"/>
    <s v=""/>
    <s v=""/>
    <s v="3000000232951917"/>
    <s v="0"/>
    <x v="3"/>
    <x v="562"/>
  </r>
  <r>
    <x v="6"/>
    <s v="C25_522001"/>
    <s v="S020000"/>
    <x v="6"/>
    <s v="4500694154"/>
    <s v=""/>
    <s v="2052232275"/>
    <s v="30"/>
    <d v="2020-10-06T00:00:00"/>
    <s v="51"/>
    <s v="Commandes d'achat"/>
    <x v="1"/>
    <s v="Modification"/>
    <n v="-3255.12"/>
    <n v="0"/>
    <s v="616410"/>
    <s v="COVID-19-tips 20 filtered"/>
    <s v="100000780"/>
    <s v=""/>
    <s v=""/>
    <s v="3000000232951584"/>
    <s v="0"/>
    <x v="3"/>
    <x v="562"/>
  </r>
  <r>
    <x v="6"/>
    <s v="C25_522001"/>
    <s v="S020000"/>
    <x v="6"/>
    <s v="4500694154"/>
    <s v=""/>
    <s v="2052232275"/>
    <s v="30"/>
    <d v="2020-10-06T00:00:00"/>
    <s v="51"/>
    <s v="Commandes d'achat"/>
    <x v="1"/>
    <s v="Modification"/>
    <n v="-6510.34"/>
    <n v="0"/>
    <s v="616410"/>
    <s v="COVID-19-tips 20 filtered"/>
    <s v="100000780"/>
    <s v=""/>
    <s v=""/>
    <s v="3000000232951584"/>
    <s v="0"/>
    <x v="3"/>
    <x v="562"/>
  </r>
  <r>
    <x v="6"/>
    <s v="C25_522001"/>
    <s v="S020000"/>
    <x v="6"/>
    <s v="4500694154"/>
    <s v=""/>
    <s v="2052232275"/>
    <s v="30"/>
    <d v="2020-10-06T00:00:00"/>
    <s v="51"/>
    <s v="Commandes d'achat"/>
    <x v="1"/>
    <s v="Modification"/>
    <n v="-6510.34"/>
    <n v="0"/>
    <s v="616410"/>
    <s v="COVID-19-tips 20 filtered"/>
    <s v="100000780"/>
    <s v=""/>
    <s v=""/>
    <s v="3000000232951584"/>
    <s v="0"/>
    <x v="3"/>
    <x v="562"/>
  </r>
  <r>
    <x v="6"/>
    <s v="C25_522001"/>
    <s v="S020000"/>
    <x v="6"/>
    <s v="4500694154"/>
    <s v=""/>
    <s v="2052232275"/>
    <s v="30"/>
    <d v="2020-10-06T00:00:00"/>
    <s v="51"/>
    <s v="Commandes d'achat"/>
    <x v="1"/>
    <s v="Modification"/>
    <n v="-6510.34"/>
    <n v="0"/>
    <s v="616410"/>
    <s v="COVID-19-tips 20 filtered"/>
    <s v="100000780"/>
    <s v=""/>
    <s v=""/>
    <s v="3000000232951584"/>
    <s v="0"/>
    <x v="3"/>
    <x v="562"/>
  </r>
  <r>
    <x v="6"/>
    <s v="C25_522001"/>
    <s v="S020000"/>
    <x v="6"/>
    <s v="4500694154"/>
    <s v=""/>
    <s v="2052232275"/>
    <s v="30"/>
    <d v="2020-10-06T00:00:00"/>
    <s v="51"/>
    <s v="Commandes d'achat"/>
    <x v="1"/>
    <s v="Modification"/>
    <n v="-6510.34"/>
    <n v="0"/>
    <s v="616410"/>
    <s v="COVID-19-tips 20 filtered"/>
    <s v="100000780"/>
    <s v=""/>
    <s v=""/>
    <s v="3000000232951584"/>
    <s v="0"/>
    <x v="3"/>
    <x v="562"/>
  </r>
  <r>
    <x v="6"/>
    <s v="C25_522001"/>
    <s v="S020000"/>
    <x v="6"/>
    <s v="4500694154"/>
    <s v=""/>
    <s v="2052232275"/>
    <s v="30"/>
    <d v="2020-10-06T00:00:00"/>
    <s v="51"/>
    <s v="Commandes d'achat"/>
    <x v="1"/>
    <s v="Modification"/>
    <n v="-6510.34"/>
    <n v="0"/>
    <s v="616410"/>
    <s v="COVID-19-tips 20 filtered"/>
    <s v="100000780"/>
    <s v=""/>
    <s v=""/>
    <s v="3000000232951584"/>
    <s v="0"/>
    <x v="3"/>
    <x v="562"/>
  </r>
  <r>
    <x v="6"/>
    <s v="C25_522001"/>
    <s v="S020000"/>
    <x v="6"/>
    <s v="4500694154"/>
    <s v=""/>
    <s v="2052232275"/>
    <s v="30"/>
    <d v="2020-10-06T00:00:00"/>
    <s v="51"/>
    <s v="Commandes d'achat"/>
    <x v="1"/>
    <s v="Modification"/>
    <n v="-6510.34"/>
    <n v="0"/>
    <s v="616410"/>
    <s v="COVID-19-tips 20 filtered"/>
    <s v="100000780"/>
    <s v=""/>
    <s v=""/>
    <s v="3000000232951584"/>
    <s v="0"/>
    <x v="3"/>
    <x v="562"/>
  </r>
  <r>
    <x v="6"/>
    <s v="C25_522001"/>
    <s v="S020000"/>
    <x v="6"/>
    <s v="4500694154"/>
    <s v=""/>
    <s v="2052232275"/>
    <s v="30"/>
    <d v="2020-10-06T00:00:00"/>
    <s v="51"/>
    <s v="Commandes d'achat"/>
    <x v="1"/>
    <s v="Modification"/>
    <n v="-6510.34"/>
    <n v="0"/>
    <s v="616410"/>
    <s v="COVID-19-tips 20 filtered"/>
    <s v="100000780"/>
    <s v=""/>
    <s v=""/>
    <s v="3000000232951584"/>
    <s v="0"/>
    <x v="3"/>
    <x v="562"/>
  </r>
  <r>
    <x v="6"/>
    <s v="C25_522001"/>
    <s v="S020000"/>
    <x v="6"/>
    <s v="4500694154"/>
    <s v=""/>
    <s v="2052232275"/>
    <s v="30"/>
    <d v="2020-10-06T00:00:00"/>
    <s v="51"/>
    <s v="Commandes d'achat"/>
    <x v="1"/>
    <s v="Modification"/>
    <n v="-6510.34"/>
    <n v="0"/>
    <s v="616410"/>
    <s v="COVID-19-tips 20 filtered"/>
    <s v="100000780"/>
    <s v=""/>
    <s v=""/>
    <s v="3000000232951584"/>
    <s v="0"/>
    <x v="3"/>
    <x v="562"/>
  </r>
  <r>
    <x v="6"/>
    <s v="C25_522001"/>
    <s v="S020000"/>
    <x v="6"/>
    <s v="4500694154"/>
    <s v=""/>
    <s v="2052232275"/>
    <s v="30"/>
    <d v="2020-10-06T00:00:00"/>
    <s v="51"/>
    <s v="Commandes d'achat"/>
    <x v="1"/>
    <s v="Modification"/>
    <n v="-6510.34"/>
    <n v="0"/>
    <s v="616410"/>
    <s v="COVID-19-tips 20 filtered"/>
    <s v="100000780"/>
    <s v=""/>
    <s v=""/>
    <s v="3000000232951584"/>
    <s v="0"/>
    <x v="3"/>
    <x v="562"/>
  </r>
  <r>
    <x v="6"/>
    <s v="C25_522001"/>
    <s v="S020000"/>
    <x v="6"/>
    <s v="4500694154"/>
    <s v=""/>
    <s v="2052232275"/>
    <s v="30"/>
    <d v="2020-10-06T00:00:00"/>
    <s v="51"/>
    <s v="Commandes d'achat"/>
    <x v="1"/>
    <s v="Modification"/>
    <n v="-6510.34"/>
    <n v="0"/>
    <s v="616410"/>
    <s v="COVID-19-tips 20 filtered"/>
    <s v="100000780"/>
    <s v=""/>
    <s v=""/>
    <s v="3000000232951584"/>
    <s v="0"/>
    <x v="3"/>
    <x v="562"/>
  </r>
  <r>
    <x v="6"/>
    <s v="C25_522001"/>
    <s v="S020000"/>
    <x v="6"/>
    <s v="4500694154"/>
    <s v=""/>
    <s v="2052232275"/>
    <s v="30"/>
    <d v="2020-10-06T00:00:00"/>
    <s v="51"/>
    <s v="Commandes d'achat"/>
    <x v="1"/>
    <s v="Modification"/>
    <n v="-6510.34"/>
    <n v="0"/>
    <s v="616410"/>
    <s v="COVID-19-tips 20 filtered"/>
    <s v="100000780"/>
    <s v=""/>
    <s v=""/>
    <s v="3000000232951584"/>
    <s v="0"/>
    <x v="3"/>
    <x v="562"/>
  </r>
  <r>
    <x v="6"/>
    <s v="C25_522001"/>
    <s v="S020000"/>
    <x v="6"/>
    <s v="4500694154"/>
    <s v=""/>
    <s v="2052232275"/>
    <s v="30"/>
    <d v="2020-10-06T00:00:00"/>
    <s v="51"/>
    <s v="Commandes d'achat"/>
    <x v="1"/>
    <s v="Modification"/>
    <n v="-6510.34"/>
    <n v="0"/>
    <s v="616410"/>
    <s v="COVID-19-tips 20 filtered"/>
    <s v="100000780"/>
    <s v=""/>
    <s v=""/>
    <s v="3000000232951584"/>
    <s v="0"/>
    <x v="3"/>
    <x v="562"/>
  </r>
  <r>
    <x v="6"/>
    <s v="C25_522001"/>
    <s v="S020000"/>
    <x v="6"/>
    <s v="4500694169"/>
    <s v=""/>
    <s v="2052232276"/>
    <s v="10"/>
    <d v="2020-10-06T00:00:00"/>
    <s v="51"/>
    <s v="Commandes d'achat"/>
    <x v="1"/>
    <s v="Modification"/>
    <n v="2484.3000000000002"/>
    <n v="0"/>
    <s v="616410"/>
    <s v="COVID-19-oral swabs type M100221"/>
    <s v="100001431"/>
    <s v=""/>
    <s v=""/>
    <s v="3000000232952234"/>
    <s v="0"/>
    <x v="3"/>
    <x v="563"/>
  </r>
  <r>
    <x v="6"/>
    <s v="C25_522001"/>
    <s v="S020000"/>
    <x v="6"/>
    <s v="4500694169"/>
    <s v=""/>
    <s v="2052232276"/>
    <s v="10"/>
    <d v="2020-10-06T00:00:00"/>
    <s v="51"/>
    <s v="Commandes d'achat"/>
    <x v="0"/>
    <s v="Original"/>
    <n v="11830"/>
    <n v="0"/>
    <s v="616410"/>
    <s v="COVID-19-oral swabs type M100221"/>
    <s v="100001431"/>
    <s v=""/>
    <s v=""/>
    <s v="3000000232952230"/>
    <s v="0"/>
    <x v="3"/>
    <x v="563"/>
  </r>
  <r>
    <x v="6"/>
    <s v="C25_522001"/>
    <s v="S020000"/>
    <x v="6"/>
    <s v="4500694169"/>
    <s v=""/>
    <s v="2052232276"/>
    <s v="10"/>
    <d v="2020-10-06T00:00:00"/>
    <s v="51"/>
    <s v="Commandes d'achat"/>
    <x v="1"/>
    <s v="Modification"/>
    <n v="3726.45"/>
    <n v="0"/>
    <s v="616410"/>
    <s v="COVID-19-oral swabs type M100221"/>
    <s v="100001431"/>
    <s v=""/>
    <s v=""/>
    <s v="3000000232952234"/>
    <s v="0"/>
    <x v="3"/>
    <x v="563"/>
  </r>
  <r>
    <x v="6"/>
    <s v="C25_522001"/>
    <s v="S020000"/>
    <x v="6"/>
    <s v="4500694169"/>
    <s v=""/>
    <s v="2052232276"/>
    <s v="10"/>
    <d v="2020-10-06T00:00:00"/>
    <s v="51"/>
    <s v="Commandes d'achat"/>
    <x v="0"/>
    <s v="Original"/>
    <n v="17745"/>
    <n v="0"/>
    <s v="616410"/>
    <s v="COVID-19-oral swabs type M100221"/>
    <s v="100001431"/>
    <s v=""/>
    <s v=""/>
    <s v="3000000232952230"/>
    <s v="0"/>
    <x v="3"/>
    <x v="563"/>
  </r>
  <r>
    <x v="6"/>
    <s v="C25_522001"/>
    <s v="S020000"/>
    <x v="6"/>
    <s v="4500694169"/>
    <s v=""/>
    <s v="2052232276"/>
    <s v="10"/>
    <d v="2020-10-06T00:00:00"/>
    <s v="51"/>
    <s v="Commandes d'achat"/>
    <x v="1"/>
    <s v="Modification"/>
    <n v="155268.75"/>
    <n v="0"/>
    <s v="616410"/>
    <s v="COVID-19-oral swabs type M100221"/>
    <s v="100001431"/>
    <s v=""/>
    <s v=""/>
    <s v="3000000232952234"/>
    <s v="0"/>
    <x v="3"/>
    <x v="563"/>
  </r>
  <r>
    <x v="6"/>
    <s v="C25_522001"/>
    <s v="S020000"/>
    <x v="6"/>
    <s v="4500694169"/>
    <s v=""/>
    <s v="2052232276"/>
    <s v="10"/>
    <d v="2020-10-06T00:00:00"/>
    <s v="51"/>
    <s v="Commandes d'achat"/>
    <x v="0"/>
    <s v="Original"/>
    <n v="23660"/>
    <n v="0"/>
    <s v="616410"/>
    <s v="COVID-19-oral swabs type M100221"/>
    <s v="100001431"/>
    <s v=""/>
    <s v=""/>
    <s v="3000000232952230"/>
    <s v="0"/>
    <x v="3"/>
    <x v="563"/>
  </r>
  <r>
    <x v="6"/>
    <s v="C25_522001"/>
    <s v="S020000"/>
    <x v="6"/>
    <s v="4500694181"/>
    <s v=""/>
    <s v="2052232277"/>
    <s v="10"/>
    <d v="2020-10-06T00:00:00"/>
    <s v="51"/>
    <s v="Commandes d'achat"/>
    <x v="0"/>
    <s v="Original"/>
    <n v="30274.2"/>
    <n v="0"/>
    <s v="616410"/>
    <s v="COVID-19-microamp optical 96"/>
    <s v="100000667"/>
    <s v=""/>
    <s v=""/>
    <s v="3000000232952821"/>
    <s v="0"/>
    <x v="3"/>
    <x v="564"/>
  </r>
  <r>
    <x v="6"/>
    <s v="C25_522001"/>
    <s v="S020000"/>
    <x v="6"/>
    <s v="4500694181"/>
    <s v=""/>
    <s v="2052232277"/>
    <s v="20"/>
    <d v="2020-10-06T00:00:00"/>
    <s v="51"/>
    <s v="Commandes d'achat"/>
    <x v="0"/>
    <s v="Original"/>
    <n v="21961.5"/>
    <n v="0"/>
    <s v="616410"/>
    <s v="COVID-19-COVID-19-microamp optical 384"/>
    <s v="100000667"/>
    <s v=""/>
    <s v=""/>
    <s v="3000000232952821"/>
    <s v="0"/>
    <x v="3"/>
    <x v="565"/>
  </r>
  <r>
    <x v="6"/>
    <s v="C25_522001"/>
    <s v="S020000"/>
    <x v="6"/>
    <s v="4500694181"/>
    <s v=""/>
    <s v="2052232277"/>
    <s v="30"/>
    <d v="2020-10-06T00:00:00"/>
    <s v="51"/>
    <s v="Commandes d'achat"/>
    <x v="0"/>
    <s v="Original"/>
    <n v="11216.7"/>
    <n v="0"/>
    <s v="616410"/>
    <s v="COVID-19-microamp optical adhesive film"/>
    <s v="100000667"/>
    <s v=""/>
    <s v=""/>
    <s v="3000000232952821"/>
    <s v="0"/>
    <x v="3"/>
    <x v="566"/>
  </r>
  <r>
    <x v="6"/>
    <s v="C25_522001"/>
    <s v="S020000"/>
    <x v="6"/>
    <s v="4500694186"/>
    <s v=""/>
    <s v="2052232278"/>
    <s v="10"/>
    <d v="2020-10-06T00:00:00"/>
    <s v="51"/>
    <s v="Commandes d'achat"/>
    <x v="0"/>
    <s v="Original"/>
    <n v="224106.1"/>
    <n v="0"/>
    <s v="616410"/>
    <s v="COVID-19-sampling kits type CE-IVD"/>
    <s v="100050676"/>
    <s v=""/>
    <s v=""/>
    <s v="3000000232953441"/>
    <s v="0"/>
    <x v="3"/>
    <x v="567"/>
  </r>
  <r>
    <x v="6"/>
    <s v="C25_522001"/>
    <s v="S020000"/>
    <x v="6"/>
    <s v="4500694193"/>
    <s v=""/>
    <s v="2052232279"/>
    <s v="10"/>
    <d v="2020-10-06T00:00:00"/>
    <s v="51"/>
    <s v="Commandes d'achat"/>
    <x v="0"/>
    <s v="Original"/>
    <n v="36100.35"/>
    <n v="0"/>
    <s v="616410"/>
    <s v="COVID-19- Propanol-2 TECHNICAL Flacon"/>
    <s v="100001024"/>
    <s v=""/>
    <s v=""/>
    <s v="3000000232953448"/>
    <s v="0"/>
    <x v="3"/>
    <x v="568"/>
  </r>
  <r>
    <x v="6"/>
    <s v="C25_522001"/>
    <s v="S020000"/>
    <x v="6"/>
    <s v="4500694195"/>
    <s v=""/>
    <s v="2052232280"/>
    <s v="10"/>
    <d v="2020-10-06T00:00:00"/>
    <s v="51"/>
    <s v="Commandes d'achat"/>
    <x v="0"/>
    <s v="Original"/>
    <n v="86800.56"/>
    <n v="0"/>
    <s v="616410"/>
    <s v="COVID-19- feuilles adhesives pour PCR"/>
    <s v="100001024"/>
    <s v=""/>
    <s v=""/>
    <s v="3000000232956210"/>
    <s v="0"/>
    <x v="3"/>
    <x v="569"/>
  </r>
  <r>
    <x v="6"/>
    <s v="C25_522001"/>
    <s v="S020000"/>
    <x v="6"/>
    <s v="4500694201"/>
    <s v=""/>
    <s v="2052232281"/>
    <s v="10"/>
    <d v="2020-10-06T00:00:00"/>
    <s v="51"/>
    <s v="Commandes d'achat"/>
    <x v="0"/>
    <s v="Original"/>
    <n v="25976.28"/>
    <n v="0"/>
    <s v="616410"/>
    <s v="COVID-19-hottes PCR"/>
    <s v="100001024"/>
    <s v=""/>
    <s v=""/>
    <s v="3000000232956591"/>
    <s v="0"/>
    <x v="3"/>
    <x v="570"/>
  </r>
  <r>
    <x v="6"/>
    <s v="C25_522001"/>
    <s v="S020000"/>
    <x v="6"/>
    <s v="4500694204"/>
    <s v=""/>
    <s v="2052232282"/>
    <s v="10"/>
    <d v="2020-10-06T00:00:00"/>
    <s v="51"/>
    <s v="Commandes d'achat"/>
    <x v="0"/>
    <s v="Original"/>
    <n v="95673.44"/>
    <n v="0"/>
    <s v="616410"/>
    <s v="COVID-19-Multidrop combi"/>
    <s v="100000350"/>
    <s v=""/>
    <s v=""/>
    <s v="3000000232956593"/>
    <s v="0"/>
    <x v="3"/>
    <x v="571"/>
  </r>
  <r>
    <x v="6"/>
    <s v="C25_522001"/>
    <s v="S020000"/>
    <x v="6"/>
    <s v="4500694204"/>
    <s v=""/>
    <s v="2052232282"/>
    <s v="10"/>
    <d v="2020-10-06T00:00:00"/>
    <s v="51"/>
    <s v="Commandes d'achat"/>
    <x v="0"/>
    <s v="Original"/>
    <n v="63782.3"/>
    <n v="0"/>
    <s v="616410"/>
    <s v="COVID-19-Multidrop combi"/>
    <s v="100000350"/>
    <s v=""/>
    <s v=""/>
    <s v="3000000232956593"/>
    <s v="0"/>
    <x v="3"/>
    <x v="571"/>
  </r>
  <r>
    <x v="6"/>
    <s v="C25_522001"/>
    <s v="S020000"/>
    <x v="6"/>
    <s v="4500694211"/>
    <s v=""/>
    <s v="2052232283"/>
    <s v="10"/>
    <d v="2020-10-06T00:00:00"/>
    <s v="51"/>
    <s v="Commandes d'achat"/>
    <x v="0"/>
    <s v="Original"/>
    <n v="54450"/>
    <n v="0"/>
    <s v="616410"/>
    <s v="COVID-19-ETHANOL absolute"/>
    <s v="100000350"/>
    <s v=""/>
    <s v=""/>
    <s v="3000000232956883"/>
    <s v="0"/>
    <x v="3"/>
    <x v="572"/>
  </r>
  <r>
    <x v="6"/>
    <s v="C25_522001"/>
    <s v="S020000"/>
    <x v="6"/>
    <s v="4500694216"/>
    <s v=""/>
    <s v="2052232284"/>
    <s v="10"/>
    <d v="2020-10-06T00:00:00"/>
    <s v="51"/>
    <s v="Commandes d'achat"/>
    <x v="0"/>
    <s v="Original"/>
    <n v="51195.1"/>
    <n v="0"/>
    <s v="616410"/>
    <s v="COVID-19-sigma 2-16P"/>
    <s v="100001215"/>
    <s v=""/>
    <s v=""/>
    <s v="3000000232956963"/>
    <s v="0"/>
    <x v="3"/>
    <x v="573"/>
  </r>
  <r>
    <x v="6"/>
    <s v="C25_522001"/>
    <s v="S020000"/>
    <x v="6"/>
    <s v="4500694222"/>
    <s v=""/>
    <s v="2052232285"/>
    <s v="10"/>
    <d v="2020-10-06T00:00:00"/>
    <s v="51"/>
    <s v="Commandes d'achat"/>
    <x v="0"/>
    <s v="Original"/>
    <n v="49530.14"/>
    <n v="0"/>
    <s v="616410"/>
    <s v="COVID-19-captair 392"/>
    <s v="100001215"/>
    <s v=""/>
    <s v=""/>
    <s v="3000000232957062"/>
    <s v="0"/>
    <x v="3"/>
    <x v="574"/>
  </r>
  <r>
    <x v="6"/>
    <s v="C25_522001"/>
    <s v="S020000"/>
    <x v="6"/>
    <s v="4500694226"/>
    <s v=""/>
    <s v="2052232286"/>
    <s v="10"/>
    <d v="2020-10-06T00:00:00"/>
    <s v="51"/>
    <s v="Commandes d'achat"/>
    <x v="0"/>
    <s v="Original"/>
    <n v="76790.960000000006"/>
    <n v="0"/>
    <s v="616410"/>
    <s v="COVID-19-AC2-4S8 airstream class 2"/>
    <s v="100001215"/>
    <s v=""/>
    <s v=""/>
    <s v="3000000232957134"/>
    <s v="0"/>
    <x v="3"/>
    <x v="575"/>
  </r>
  <r>
    <x v="6"/>
    <s v="C25_522001"/>
    <s v="S020000"/>
    <x v="6"/>
    <s v="4500694227"/>
    <s v=""/>
    <s v="2052232287"/>
    <s v="10"/>
    <d v="2020-10-06T00:00:00"/>
    <s v="51"/>
    <s v="Commandes d'achat"/>
    <x v="0"/>
    <s v="Original"/>
    <n v="169400"/>
    <n v="0"/>
    <s v="616410"/>
    <s v="COVID-19-nasal swabs"/>
    <s v="100050589"/>
    <s v=""/>
    <s v=""/>
    <s v="3000000232957136"/>
    <s v="0"/>
    <x v="3"/>
    <x v="576"/>
  </r>
  <r>
    <x v="6"/>
    <s v="C25_522001"/>
    <s v="S020000"/>
    <x v="6"/>
    <s v="4500655608"/>
    <s v=""/>
    <s v="20AK030202"/>
    <s v="30"/>
    <d v="2020-10-07T00:00:00"/>
    <s v="51"/>
    <s v="Commandes d'achat"/>
    <x v="0"/>
    <s v="Original"/>
    <n v="2607000"/>
    <n v="0"/>
    <s v="611910"/>
    <s v="CONTACTCENTER CORONA"/>
    <s v="100027654"/>
    <s v=""/>
    <s v=""/>
    <s v="3000000233023434"/>
    <s v="0"/>
    <x v="8"/>
    <x v="577"/>
  </r>
  <r>
    <x v="6"/>
    <s v="C25_522001"/>
    <s v="S020000"/>
    <x v="6"/>
    <s v="4500689013"/>
    <s v=""/>
    <s v="2052232255"/>
    <s v="10"/>
    <d v="2020-10-07T00:00:00"/>
    <s v="51"/>
    <s v="Commandes d'achat"/>
    <x v="1"/>
    <s v="Modification"/>
    <n v="0.96"/>
    <n v="0"/>
    <s v="616410"/>
    <s v="COVID-19-22 kingfisher systems"/>
    <s v="100000667"/>
    <s v=""/>
    <s v=""/>
    <s v="3000000233014032"/>
    <s v="0"/>
    <x v="3"/>
    <x v="516"/>
  </r>
  <r>
    <x v="6"/>
    <s v="C25_522001"/>
    <s v="S020000"/>
    <x v="6"/>
    <s v="4500689013"/>
    <s v=""/>
    <s v="2052232255"/>
    <s v="10"/>
    <d v="2020-10-07T00:00:00"/>
    <s v="51"/>
    <s v="Commandes d'achat"/>
    <x v="1"/>
    <s v="Modification"/>
    <n v="0.73"/>
    <n v="0"/>
    <s v="616410"/>
    <s v="COVID-19-22 kingfisher systems"/>
    <s v="100000667"/>
    <s v=""/>
    <s v=""/>
    <s v="3000000233014032"/>
    <s v="0"/>
    <x v="3"/>
    <x v="516"/>
  </r>
  <r>
    <x v="6"/>
    <s v="C25_522001"/>
    <s v="S020000"/>
    <x v="6"/>
    <s v="4500689013"/>
    <s v=""/>
    <s v="2052232255"/>
    <s v="10"/>
    <d v="2020-10-07T00:00:00"/>
    <s v="51"/>
    <s v="Commandes d'achat"/>
    <x v="5"/>
    <s v="Ajustement par pièce suivante"/>
    <n v="-1.37"/>
    <n v="0"/>
    <s v="616410"/>
    <s v="COVID-19-22 kingfisher systems"/>
    <s v="100000667"/>
    <s v=""/>
    <s v=""/>
    <s v="3000000233014032"/>
    <s v="0"/>
    <x v="3"/>
    <x v="516"/>
  </r>
  <r>
    <x v="6"/>
    <s v="C25_522001"/>
    <s v="S020000"/>
    <x v="6"/>
    <s v="4500689013"/>
    <s v=""/>
    <s v="2052232255"/>
    <s v="10"/>
    <d v="2020-10-07T00:00:00"/>
    <s v="51"/>
    <s v="Commandes d'achat"/>
    <x v="1"/>
    <s v="Modification"/>
    <n v="1.45"/>
    <n v="0"/>
    <s v="616410"/>
    <s v="COVID-19-22 kingfisher systems"/>
    <s v="100000667"/>
    <s v=""/>
    <s v=""/>
    <s v="3000000233014032"/>
    <s v="0"/>
    <x v="3"/>
    <x v="516"/>
  </r>
  <r>
    <x v="6"/>
    <s v="C25_522001"/>
    <s v="S020000"/>
    <x v="6"/>
    <s v="4500689013"/>
    <s v=""/>
    <s v="2052232255"/>
    <s v="10"/>
    <d v="2020-10-07T00:00:00"/>
    <s v="51"/>
    <s v="Commandes d'achat"/>
    <x v="5"/>
    <s v="Ajustement par pièce suivante"/>
    <n v="-1.37"/>
    <n v="0"/>
    <s v="616410"/>
    <s v="COVID-19-22 kingfisher systems"/>
    <s v="100000667"/>
    <s v=""/>
    <s v=""/>
    <s v="3000000233014032"/>
    <s v="0"/>
    <x v="3"/>
    <x v="516"/>
  </r>
  <r>
    <x v="6"/>
    <s v="C25_522001"/>
    <s v="S020000"/>
    <x v="6"/>
    <s v="4500689013"/>
    <s v=""/>
    <s v="2052232255"/>
    <s v="10"/>
    <d v="2020-10-07T00:00:00"/>
    <s v="51"/>
    <s v="Commandes d'achat"/>
    <x v="1"/>
    <s v="Modification"/>
    <n v="1.45"/>
    <n v="0"/>
    <s v="616410"/>
    <s v="COVID-19-22 kingfisher systems"/>
    <s v="100000667"/>
    <s v=""/>
    <s v=""/>
    <s v="3000000233014032"/>
    <s v="0"/>
    <x v="3"/>
    <x v="516"/>
  </r>
  <r>
    <x v="6"/>
    <s v="C25_522001"/>
    <s v="S020000"/>
    <x v="6"/>
    <s v="4500689013"/>
    <s v=""/>
    <s v="2052232255"/>
    <s v="10"/>
    <d v="2020-10-07T00:00:00"/>
    <s v="51"/>
    <s v="Commandes d'achat"/>
    <x v="5"/>
    <s v="Ajustement par pièce suivante"/>
    <n v="-0.69"/>
    <n v="0"/>
    <s v="616410"/>
    <s v="COVID-19-22 kingfisher systems"/>
    <s v="100000667"/>
    <s v=""/>
    <s v=""/>
    <s v="3000000233014032"/>
    <s v="0"/>
    <x v="3"/>
    <x v="516"/>
  </r>
  <r>
    <x v="6"/>
    <s v="C25_522001"/>
    <s v="S020000"/>
    <x v="6"/>
    <s v="4500689013"/>
    <s v=""/>
    <s v="2052232255"/>
    <s v="10"/>
    <d v="2020-10-07T00:00:00"/>
    <s v="51"/>
    <s v="Commandes d'achat"/>
    <x v="1"/>
    <s v="Modification"/>
    <n v="0.73"/>
    <n v="0"/>
    <s v="616410"/>
    <s v="COVID-19-22 kingfisher systems"/>
    <s v="100000667"/>
    <s v=""/>
    <s v=""/>
    <s v="3000000233014032"/>
    <s v="0"/>
    <x v="3"/>
    <x v="516"/>
  </r>
  <r>
    <x v="6"/>
    <s v="C25_522001"/>
    <s v="S020000"/>
    <x v="6"/>
    <s v="4500673298"/>
    <s v=""/>
    <s v="2052232149"/>
    <s v="10"/>
    <d v="2020-10-08T00:00:00"/>
    <s v="51"/>
    <s v="Commandes d'achat"/>
    <x v="2"/>
    <s v="Réduction"/>
    <n v="-6382.75"/>
    <n v="0"/>
    <s v="610110"/>
    <s v="COVID-19-Alternative Test Protocol (ATP)"/>
    <s v="100005620"/>
    <s v=""/>
    <s v=""/>
    <s v="3000000233063795"/>
    <s v="0"/>
    <x v="2"/>
    <x v="272"/>
  </r>
  <r>
    <x v="6"/>
    <s v="C25_522001"/>
    <s v="S020000"/>
    <x v="6"/>
    <s v="4500686354"/>
    <s v=""/>
    <s v="2008121235"/>
    <s v="30"/>
    <d v="2020-10-08T00:00:00"/>
    <s v="51"/>
    <s v="Commandes d'achat"/>
    <x v="5"/>
    <s v="Ajustement par pièce suivante"/>
    <n v="18.84"/>
    <n v="0"/>
    <s v="616410"/>
    <s v="COVID-19-1000 μl Automation Conductive F"/>
    <s v="500026801"/>
    <s v=""/>
    <s v=""/>
    <s v="3000000233065869"/>
    <s v="0"/>
    <x v="3"/>
    <x v="542"/>
  </r>
  <r>
    <x v="6"/>
    <s v="C25_522001"/>
    <s v="S020000"/>
    <x v="6"/>
    <s v="4500686354"/>
    <s v=""/>
    <s v="2008121235"/>
    <s v="30"/>
    <d v="2020-10-08T00:00:00"/>
    <s v="51"/>
    <s v="Commandes d'achat"/>
    <x v="2"/>
    <s v="Réduction"/>
    <n v="-17069.57"/>
    <n v="0"/>
    <s v="616410"/>
    <s v="COVID-19-1000 μl Automation Conductive F"/>
    <s v="500026801"/>
    <s v=""/>
    <s v=""/>
    <s v="3000000233065869"/>
    <s v="0"/>
    <x v="3"/>
    <x v="542"/>
  </r>
  <r>
    <x v="6"/>
    <s v="C25_522001"/>
    <s v="S020000"/>
    <x v="6"/>
    <s v="4500686354"/>
    <s v=""/>
    <s v="2008121235"/>
    <s v="30"/>
    <d v="2020-10-08T00:00:00"/>
    <s v="51"/>
    <s v="Commandes d'achat"/>
    <x v="5"/>
    <s v="Ajustement par pièce suivante"/>
    <n v="0.1"/>
    <n v="0"/>
    <s v="616410"/>
    <s v="COVID-19-1000 μl Automation Conductive F"/>
    <s v="500026801"/>
    <s v=""/>
    <s v=""/>
    <s v="3000000233065857"/>
    <s v="0"/>
    <x v="3"/>
    <x v="542"/>
  </r>
  <r>
    <x v="6"/>
    <s v="C25_522001"/>
    <s v="S020000"/>
    <x v="6"/>
    <s v="4500686354"/>
    <s v=""/>
    <s v="2008121235"/>
    <s v="30"/>
    <d v="2020-10-08T00:00:00"/>
    <s v="51"/>
    <s v="Commandes d'achat"/>
    <x v="2"/>
    <s v="Réduction"/>
    <n v="-0.1"/>
    <n v="0"/>
    <s v="616410"/>
    <s v="COVID-19-1000 μl Automation Conductive F"/>
    <s v="500026801"/>
    <s v=""/>
    <s v=""/>
    <s v="3000000233065857"/>
    <s v="0"/>
    <x v="3"/>
    <x v="542"/>
  </r>
  <r>
    <x v="6"/>
    <s v="C25_522001"/>
    <s v="S020000"/>
    <x v="6"/>
    <s v="4500686354"/>
    <s v=""/>
    <s v="2008121235"/>
    <s v="40"/>
    <d v="2020-10-08T00:00:00"/>
    <s v="51"/>
    <s v="Commandes d'achat"/>
    <x v="5"/>
    <s v="Ajustement par pièce suivante"/>
    <n v="10.119999999999999"/>
    <n v="0"/>
    <s v="616410"/>
    <s v="COVID-19-shipping cost"/>
    <s v="500026801"/>
    <s v=""/>
    <s v=""/>
    <s v="3000000233065869"/>
    <s v="0"/>
    <x v="3"/>
    <x v="543"/>
  </r>
  <r>
    <x v="6"/>
    <s v="C25_522001"/>
    <s v="S020000"/>
    <x v="6"/>
    <s v="4500686354"/>
    <s v=""/>
    <s v="2008121235"/>
    <s v="40"/>
    <d v="2020-10-08T00:00:00"/>
    <s v="51"/>
    <s v="Commandes d'achat"/>
    <x v="2"/>
    <s v="Réduction"/>
    <n v="-9175.8700000000008"/>
    <n v="0"/>
    <s v="616410"/>
    <s v="COVID-19-shipping cost"/>
    <s v="500026801"/>
    <s v=""/>
    <s v=""/>
    <s v="3000000233065869"/>
    <s v="0"/>
    <x v="3"/>
    <x v="543"/>
  </r>
  <r>
    <x v="4"/>
    <s v="C25_02106G"/>
    <s v="S010000"/>
    <x v="4"/>
    <s v="4500694883"/>
    <s v=""/>
    <s v="2000000044"/>
    <s v="10"/>
    <d v="2020-10-08T00:00:00"/>
    <s v="51"/>
    <s v="Commandes d'achat"/>
    <x v="0"/>
    <s v="Original"/>
    <n v="741.11"/>
    <n v="0"/>
    <s v="610210"/>
    <s v="Schriftelijke vertaling"/>
    <s v="600000646"/>
    <s v=""/>
    <s v=""/>
    <s v="3000000233128542"/>
    <s v="0"/>
    <x v="3"/>
    <x v="578"/>
  </r>
  <r>
    <x v="15"/>
    <s v="C25_522001"/>
    <s v="S010000"/>
    <x v="21"/>
    <s v="4500686256"/>
    <s v=""/>
    <s v="2008110000"/>
    <s v="10"/>
    <d v="2020-10-09T00:00:00"/>
    <s v="51"/>
    <s v="Commandes d'achat"/>
    <x v="2"/>
    <s v="Réduction"/>
    <n v="-2600000"/>
    <n v="0"/>
    <s v="676011"/>
    <s v="Tranche 1-Création European anti-infect"/>
    <s v="700001063"/>
    <s v=""/>
    <s v=""/>
    <s v="3000000233165491"/>
    <s v="0"/>
    <x v="3"/>
    <x v="489"/>
  </r>
  <r>
    <x v="6"/>
    <s v="C25_522001"/>
    <s v="S020000"/>
    <x v="6"/>
    <s v="4500694154"/>
    <s v=""/>
    <s v="2052232275"/>
    <s v="10"/>
    <d v="2020-10-09T00:00:00"/>
    <s v="51"/>
    <s v="Commandes d'achat"/>
    <x v="2"/>
    <s v="Réduction"/>
    <n v="-12071.35"/>
    <n v="0"/>
    <s v="616410"/>
    <s v="COVID-19-96-wellsplatefiller'"/>
    <s v="100000780"/>
    <s v=""/>
    <s v=""/>
    <s v="3000000233219546"/>
    <s v="0"/>
    <x v="3"/>
    <x v="561"/>
  </r>
  <r>
    <x v="6"/>
    <s v="C25_522001"/>
    <s v="S020000"/>
    <x v="6"/>
    <s v="4500694154"/>
    <s v=""/>
    <s v="2052232275"/>
    <s v="10"/>
    <d v="2020-10-09T00:00:00"/>
    <s v="51"/>
    <s v="Commandes d'achat"/>
    <x v="2"/>
    <s v="Réduction"/>
    <n v="-12071.35"/>
    <n v="0"/>
    <s v="616410"/>
    <s v="COVID-19-96-wellsplatefiller'"/>
    <s v="100000780"/>
    <s v=""/>
    <s v=""/>
    <s v="3000000233219477"/>
    <s v="0"/>
    <x v="3"/>
    <x v="561"/>
  </r>
  <r>
    <x v="6"/>
    <s v="C25_522001"/>
    <s v="S020000"/>
    <x v="6"/>
    <s v="4500694154"/>
    <s v=""/>
    <s v="2052232275"/>
    <s v="10"/>
    <d v="2020-10-09T00:00:00"/>
    <s v="51"/>
    <s v="Commandes d'achat"/>
    <x v="2"/>
    <s v="Réduction"/>
    <n v="-12071.35"/>
    <n v="0"/>
    <s v="616410"/>
    <s v="COVID-19-96-wellsplatefiller'"/>
    <s v="100000780"/>
    <s v=""/>
    <s v=""/>
    <s v="3000000233219475"/>
    <s v="0"/>
    <x v="3"/>
    <x v="561"/>
  </r>
  <r>
    <x v="6"/>
    <s v="C25_522001"/>
    <s v="S020000"/>
    <x v="6"/>
    <s v="4500694154"/>
    <s v=""/>
    <s v="2052232275"/>
    <s v="10"/>
    <d v="2020-10-09T00:00:00"/>
    <s v="51"/>
    <s v="Commandes d'achat"/>
    <x v="2"/>
    <s v="Réduction"/>
    <n v="-12071.35"/>
    <n v="0"/>
    <s v="616410"/>
    <s v="COVID-19-96-wellsplatefiller'"/>
    <s v="100000780"/>
    <s v=""/>
    <s v=""/>
    <s v="3000000233219355"/>
    <s v="0"/>
    <x v="3"/>
    <x v="561"/>
  </r>
  <r>
    <x v="6"/>
    <s v="C25_522001"/>
    <s v="S020000"/>
    <x v="6"/>
    <s v="4500694154"/>
    <s v=""/>
    <s v="2052232275"/>
    <s v="10"/>
    <d v="2020-10-09T00:00:00"/>
    <s v="51"/>
    <s v="Commandes d'achat"/>
    <x v="2"/>
    <s v="Réduction"/>
    <n v="-12071.35"/>
    <n v="0"/>
    <s v="616410"/>
    <s v="COVID-19-96-wellsplatefiller'"/>
    <s v="100000780"/>
    <s v=""/>
    <s v=""/>
    <s v="3000000233219359"/>
    <s v="0"/>
    <x v="3"/>
    <x v="561"/>
  </r>
  <r>
    <x v="4"/>
    <s v="C25_02106G"/>
    <s v="S010000"/>
    <x v="4"/>
    <s v="4500694883"/>
    <s v=""/>
    <s v="2000000044"/>
    <s v="10"/>
    <d v="2020-10-09T00:00:00"/>
    <s v="51"/>
    <s v="Commandes d'achat"/>
    <x v="2"/>
    <s v="Réduction"/>
    <n v="-741.11"/>
    <n v="0"/>
    <s v="610210"/>
    <s v="Schriftelijke vertaling"/>
    <s v="600000646"/>
    <s v=""/>
    <s v=""/>
    <s v="3000000233159284"/>
    <s v="0"/>
    <x v="3"/>
    <x v="578"/>
  </r>
  <r>
    <x v="6"/>
    <s v="C25_522001"/>
    <s v="S020000"/>
    <x v="6"/>
    <s v="4500684058"/>
    <s v=""/>
    <s v="2052232245"/>
    <s v="10"/>
    <d v="2020-10-10T00:00:00"/>
    <s v="51"/>
    <s v="Commandes d'achat"/>
    <x v="2"/>
    <s v="Réduction"/>
    <n v="-3502.95"/>
    <n v="0"/>
    <s v="616410"/>
    <s v="COVID-19-Close aspiration systems"/>
    <s v="100000368"/>
    <s v=""/>
    <s v=""/>
    <s v="3000000233221137"/>
    <s v="0"/>
    <x v="6"/>
    <x v="461"/>
  </r>
  <r>
    <x v="6"/>
    <s v="C25_522001"/>
    <s v="S020000"/>
    <x v="6"/>
    <s v="4500684058"/>
    <s v=""/>
    <s v="2052232245"/>
    <s v="10"/>
    <d v="2020-10-10T00:00:00"/>
    <s v="51"/>
    <s v="Commandes d'achat"/>
    <x v="2"/>
    <s v="Réduction"/>
    <n v="-349.39"/>
    <n v="0"/>
    <s v="616410"/>
    <s v="COVID-19-Close aspiration systems"/>
    <s v="100000368"/>
    <s v=""/>
    <s v=""/>
    <s v="3000000233244655"/>
    <s v="0"/>
    <x v="6"/>
    <x v="461"/>
  </r>
  <r>
    <x v="6"/>
    <s v="C25_522001"/>
    <s v="S020000"/>
    <x v="6"/>
    <s v="4500684058"/>
    <s v=""/>
    <s v="2052232245"/>
    <s v="10"/>
    <d v="2020-10-10T00:00:00"/>
    <s v="51"/>
    <s v="Commandes d'achat"/>
    <x v="2"/>
    <s v="Réduction"/>
    <n v="-419.27"/>
    <n v="0"/>
    <s v="616410"/>
    <s v="COVID-19-Close aspiration systems"/>
    <s v="100000368"/>
    <s v=""/>
    <s v=""/>
    <s v="3000000233222419"/>
    <s v="0"/>
    <x v="6"/>
    <x v="461"/>
  </r>
  <r>
    <x v="6"/>
    <s v="C25_522001"/>
    <s v="S020000"/>
    <x v="6"/>
    <s v="4500684058"/>
    <s v=""/>
    <s v="2052232245"/>
    <s v="10"/>
    <d v="2020-10-10T00:00:00"/>
    <s v="51"/>
    <s v="Commandes d'achat"/>
    <x v="2"/>
    <s v="Réduction"/>
    <n v="-1327.67"/>
    <n v="0"/>
    <s v="616410"/>
    <s v="COVID-19-Close aspiration systems"/>
    <s v="100000368"/>
    <s v=""/>
    <s v=""/>
    <s v="3000000233244867"/>
    <s v="0"/>
    <x v="6"/>
    <x v="461"/>
  </r>
  <r>
    <x v="1"/>
    <s v="C25_512001"/>
    <s v="S130000"/>
    <x v="1"/>
    <s v="4500675029"/>
    <s v=""/>
    <s v="2052232091"/>
    <s v="20"/>
    <d v="2020-10-12T00:00:00"/>
    <s v="51"/>
    <s v="Commandes d'achat"/>
    <x v="1"/>
    <s v="Modification"/>
    <n v="787"/>
    <n v="0"/>
    <s v="615910"/>
    <s v="Infolijnen COVID_19"/>
    <s v="100000130"/>
    <s v=""/>
    <s v=""/>
    <s v="3000000233280121"/>
    <s v="0"/>
    <x v="1"/>
    <x v="484"/>
  </r>
  <r>
    <x v="6"/>
    <s v="C25_522001"/>
    <s v="S020000"/>
    <x v="6"/>
    <s v="4500655608"/>
    <s v=""/>
    <s v="20AK030202"/>
    <s v="30"/>
    <d v="2020-10-13T00:00:00"/>
    <s v="51"/>
    <s v="Commandes d'achat"/>
    <x v="1"/>
    <s v="Modification"/>
    <n v="-1165000"/>
    <n v="0"/>
    <s v="611910"/>
    <s v="CONTACTCENTER CORONA"/>
    <s v="100027654"/>
    <s v=""/>
    <s v=""/>
    <s v="3000000233463361"/>
    <s v="0"/>
    <x v="8"/>
    <x v="577"/>
  </r>
  <r>
    <x v="6"/>
    <s v="C25_522001"/>
    <s v="S020000"/>
    <x v="6"/>
    <s v="4500672304"/>
    <s v=""/>
    <s v="2052232120"/>
    <s v="10"/>
    <d v="2020-10-13T00:00:00"/>
    <s v="51"/>
    <s v="Commandes d'achat"/>
    <x v="2"/>
    <s v="Réduction"/>
    <n v="-2420000"/>
    <n v="0"/>
    <s v="616410"/>
    <s v="COVID-19-LIAISON® SARS-CoV-2 S1/S2 IgG t"/>
    <s v="100000284"/>
    <s v=""/>
    <s v=""/>
    <s v="3000000233409312"/>
    <s v="0"/>
    <x v="3"/>
    <x v="243"/>
  </r>
  <r>
    <x v="6"/>
    <s v="C25_522001"/>
    <s v="S020000"/>
    <x v="6"/>
    <s v="4500672304"/>
    <s v=""/>
    <s v="2052232120"/>
    <s v="10"/>
    <d v="2020-10-13T00:00:00"/>
    <s v="51"/>
    <s v="Commandes d'achat"/>
    <x v="2"/>
    <s v="Réduction"/>
    <n v="-967903.2"/>
    <n v="0"/>
    <s v="616410"/>
    <s v="COVID-19-LIAISON® SARS-CoV-2 S1/S2 IgG t"/>
    <s v="100000284"/>
    <s v=""/>
    <s v=""/>
    <s v="3000000233409081"/>
    <s v="0"/>
    <x v="3"/>
    <x v="243"/>
  </r>
  <r>
    <x v="6"/>
    <s v="C25_522001"/>
    <s v="S020000"/>
    <x v="6"/>
    <s v="4500673961"/>
    <s v=""/>
    <s v="2052232173"/>
    <s v="10"/>
    <d v="2020-10-13T00:00:00"/>
    <s v="51"/>
    <s v="Commandes d'achat"/>
    <x v="2"/>
    <s v="Réduction"/>
    <n v="-136948.60999999999"/>
    <n v="0"/>
    <s v="616410"/>
    <s v="COVID-19-Chirurgische maskers"/>
    <s v="100034341"/>
    <s v=""/>
    <s v=""/>
    <s v="3000000233402718"/>
    <s v="0"/>
    <x v="2"/>
    <x v="302"/>
  </r>
  <r>
    <x v="6"/>
    <s v="C25_512001"/>
    <s v="S020000"/>
    <x v="1"/>
    <s v="4500675029"/>
    <s v=""/>
    <s v="2052232091"/>
    <s v="20"/>
    <d v="2020-10-13T00:00:00"/>
    <s v="51"/>
    <s v="Commandes d'achat"/>
    <x v="4"/>
    <s v="Changement d'imputation émetteur"/>
    <n v="-732574.83"/>
    <n v="0"/>
    <s v="615910"/>
    <s v="Infolijnen COVID_19"/>
    <s v="100000130"/>
    <s v=""/>
    <s v=""/>
    <s v="3000000233465222"/>
    <s v="0"/>
    <x v="1"/>
    <x v="484"/>
  </r>
  <r>
    <x v="6"/>
    <s v="C25_512001"/>
    <s v="S020000"/>
    <x v="1"/>
    <s v="4500675029"/>
    <s v=""/>
    <s v="2052232091"/>
    <s v="20"/>
    <d v="2020-10-13T00:00:00"/>
    <s v="51"/>
    <s v="Commandes d'achat"/>
    <x v="3"/>
    <s v="Changement d'imputation récepteur"/>
    <n v="31940.83"/>
    <n v="0"/>
    <s v="615910"/>
    <s v="Infolijnen COVID_19"/>
    <s v="100000130"/>
    <s v=""/>
    <s v=""/>
    <s v="3000000233464677"/>
    <s v="0"/>
    <x v="1"/>
    <x v="484"/>
  </r>
  <r>
    <x v="6"/>
    <s v="C25_512001"/>
    <s v="S020000"/>
    <x v="1"/>
    <s v="4500675029"/>
    <s v=""/>
    <s v="2052232091"/>
    <s v="20"/>
    <d v="2020-10-13T00:00:00"/>
    <s v="51"/>
    <s v="Commandes d'achat"/>
    <x v="1"/>
    <s v="Modification"/>
    <n v="700634"/>
    <n v="0"/>
    <s v="615910"/>
    <s v="Infolijnen COVID_19"/>
    <s v="100000130"/>
    <s v=""/>
    <s v=""/>
    <s v="3000000233464677"/>
    <s v="0"/>
    <x v="1"/>
    <x v="484"/>
  </r>
  <r>
    <x v="6"/>
    <s v="C25_512001"/>
    <s v="S020000"/>
    <x v="6"/>
    <s v="4500675029"/>
    <s v=""/>
    <s v="2052232091"/>
    <s v="30"/>
    <d v="2020-10-13T00:00:00"/>
    <s v="51"/>
    <s v="Commandes d'achat"/>
    <x v="0"/>
    <s v="Original"/>
    <n v="1165000"/>
    <n v="0"/>
    <s v="615910"/>
    <s v="Infolijnen COVID_19"/>
    <s v="100000130"/>
    <s v=""/>
    <s v=""/>
    <s v="3000000233465299"/>
    <s v="0"/>
    <x v="8"/>
    <x v="579"/>
  </r>
  <r>
    <x v="1"/>
    <s v="C25_512001"/>
    <s v="S130000"/>
    <x v="1"/>
    <s v="4500675029"/>
    <s v=""/>
    <s v="2052232091"/>
    <s v="20"/>
    <d v="2020-10-13T00:00:00"/>
    <s v="51"/>
    <s v="Commandes d'achat"/>
    <x v="1"/>
    <s v="Modification"/>
    <n v="-700634"/>
    <n v="0"/>
    <s v="615910"/>
    <s v="Infolijnen COVID_19"/>
    <s v="100000130"/>
    <s v=""/>
    <s v=""/>
    <s v="3000000233465222"/>
    <s v="0"/>
    <x v="1"/>
    <x v="484"/>
  </r>
  <r>
    <x v="1"/>
    <s v="C25_512001"/>
    <s v="S130000"/>
    <x v="1"/>
    <s v="4500675029"/>
    <s v=""/>
    <s v="2052232091"/>
    <s v="20"/>
    <d v="2020-10-13T00:00:00"/>
    <s v="51"/>
    <s v="Commandes d'achat"/>
    <x v="3"/>
    <s v="Changement d'imputation récepteur"/>
    <n v="732574.83"/>
    <n v="0"/>
    <s v="615910"/>
    <s v="Infolijnen COVID_19"/>
    <s v="100000130"/>
    <s v=""/>
    <s v=""/>
    <s v="3000000233465222"/>
    <s v="0"/>
    <x v="1"/>
    <x v="484"/>
  </r>
  <r>
    <x v="1"/>
    <s v="C25_512001"/>
    <s v="S130000"/>
    <x v="1"/>
    <s v="4500675029"/>
    <s v=""/>
    <s v="2052232091"/>
    <s v="20"/>
    <d v="2020-10-13T00:00:00"/>
    <s v="51"/>
    <s v="Commandes d'achat"/>
    <x v="4"/>
    <s v="Changement d'imputation émetteur"/>
    <n v="-31940.83"/>
    <n v="0"/>
    <s v="615910"/>
    <s v="Infolijnen COVID_19"/>
    <s v="100000130"/>
    <s v=""/>
    <s v=""/>
    <s v="3000000233464677"/>
    <s v="0"/>
    <x v="1"/>
    <x v="484"/>
  </r>
  <r>
    <x v="6"/>
    <s v="C25_522001"/>
    <s v="S020000"/>
    <x v="6"/>
    <s v="4500684248"/>
    <s v=""/>
    <s v="2052232247"/>
    <s v="10"/>
    <d v="2020-10-13T00:00:00"/>
    <s v="51"/>
    <s v="Commandes d'achat"/>
    <x v="2"/>
    <s v="Réduction"/>
    <n v="-117612"/>
    <n v="0"/>
    <s v="610410"/>
    <s v="COVID-19-vergoeding test universitair pl"/>
    <s v="GE100"/>
    <s v=""/>
    <s v=""/>
    <s v="3000000233402189"/>
    <s v="0"/>
    <x v="3"/>
    <x v="465"/>
  </r>
  <r>
    <x v="6"/>
    <s v="C25_522001"/>
    <s v="S020000"/>
    <x v="6"/>
    <s v="4500655608"/>
    <s v=""/>
    <s v="20AK030202"/>
    <s v="30"/>
    <d v="2020-10-14T00:00:00"/>
    <s v="51"/>
    <s v="Commandes d'achat"/>
    <x v="2"/>
    <s v="Réduction"/>
    <n v="-19143.34"/>
    <n v="0"/>
    <s v="611910"/>
    <s v="CONTACTCENTER CORONA"/>
    <s v="100027654"/>
    <s v=""/>
    <s v=""/>
    <s v="3000000233558744"/>
    <s v="0"/>
    <x v="8"/>
    <x v="577"/>
  </r>
  <r>
    <x v="6"/>
    <s v="C25_522001"/>
    <s v="S020000"/>
    <x v="6"/>
    <s v="4500655608"/>
    <s v=""/>
    <s v="20AK030202"/>
    <s v="30"/>
    <d v="2020-10-14T00:00:00"/>
    <s v="51"/>
    <s v="Commandes d'achat"/>
    <x v="2"/>
    <s v="Réduction"/>
    <n v="-199650"/>
    <n v="0"/>
    <s v="611910"/>
    <s v="CONTACTCENTER CORONA"/>
    <s v="100027654"/>
    <s v=""/>
    <s v=""/>
    <s v="3000000233558635"/>
    <s v="0"/>
    <x v="8"/>
    <x v="577"/>
  </r>
  <r>
    <x v="6"/>
    <s v="C25_522001"/>
    <s v="S020000"/>
    <x v="6"/>
    <s v="4500655608"/>
    <s v=""/>
    <s v="20AK030202"/>
    <s v="30"/>
    <d v="2020-10-14T00:00:00"/>
    <s v="51"/>
    <s v="Commandes d'achat"/>
    <x v="2"/>
    <s v="Réduction"/>
    <n v="-157300"/>
    <n v="0"/>
    <s v="611910"/>
    <s v="CONTACTCENTER CORONA"/>
    <s v="100027654"/>
    <s v=""/>
    <s v=""/>
    <s v="3000000233558154"/>
    <s v="0"/>
    <x v="8"/>
    <x v="577"/>
  </r>
  <r>
    <x v="6"/>
    <s v="C25_522001"/>
    <s v="S020000"/>
    <x v="6"/>
    <s v="4500655608"/>
    <s v=""/>
    <s v="20AK030202"/>
    <s v="30"/>
    <d v="2020-10-14T00:00:00"/>
    <s v="51"/>
    <s v="Commandes d'achat"/>
    <x v="2"/>
    <s v="Réduction"/>
    <n v="-2010.84"/>
    <n v="0"/>
    <s v="611910"/>
    <s v="CONTACTCENTER CORONA"/>
    <s v="100027654"/>
    <s v=""/>
    <s v=""/>
    <s v="3000000233558032"/>
    <s v="0"/>
    <x v="8"/>
    <x v="577"/>
  </r>
  <r>
    <x v="6"/>
    <s v="C25_522001"/>
    <s v="S020000"/>
    <x v="6"/>
    <s v="4500655608"/>
    <s v=""/>
    <s v="20AK030202"/>
    <s v="30"/>
    <d v="2020-10-14T00:00:00"/>
    <s v="51"/>
    <s v="Commandes d'achat"/>
    <x v="2"/>
    <s v="Réduction"/>
    <n v="-226022.77"/>
    <n v="0"/>
    <s v="611910"/>
    <s v="CONTACTCENTER CORONA"/>
    <s v="100027654"/>
    <s v=""/>
    <s v=""/>
    <s v="3000000233557924"/>
    <s v="0"/>
    <x v="8"/>
    <x v="577"/>
  </r>
  <r>
    <x v="6"/>
    <s v="C25_522001"/>
    <s v="S020000"/>
    <x v="6"/>
    <s v="4500655608"/>
    <s v=""/>
    <s v="20AK030202"/>
    <s v="30"/>
    <d v="2020-10-14T00:00:00"/>
    <s v="51"/>
    <s v="Commandes d'achat"/>
    <x v="2"/>
    <s v="Réduction"/>
    <n v="151541.60999999999"/>
    <n v="0"/>
    <s v="611910"/>
    <s v="CONTACTCENTER CORONA"/>
    <s v="100027654"/>
    <s v=""/>
    <s v=""/>
    <s v="3000000233558121"/>
    <s v="0"/>
    <x v="8"/>
    <x v="577"/>
  </r>
  <r>
    <x v="6"/>
    <s v="C25_522001"/>
    <s v="S020000"/>
    <x v="6"/>
    <s v="4500655608"/>
    <s v=""/>
    <s v="20AK030202"/>
    <s v="30"/>
    <d v="2020-10-14T00:00:00"/>
    <s v="51"/>
    <s v="Commandes d'achat"/>
    <x v="2"/>
    <s v="Réduction"/>
    <n v="-211750"/>
    <n v="0"/>
    <s v="611910"/>
    <s v="CONTACTCENTER CORONA"/>
    <s v="100027654"/>
    <s v=""/>
    <s v=""/>
    <s v="3000000233558014"/>
    <s v="0"/>
    <x v="8"/>
    <x v="577"/>
  </r>
  <r>
    <x v="6"/>
    <s v="C25_522001"/>
    <s v="S020000"/>
    <x v="6"/>
    <s v="4500655608"/>
    <s v=""/>
    <s v="20AK030202"/>
    <s v="30"/>
    <d v="2020-10-14T00:00:00"/>
    <s v="51"/>
    <s v="Commandes d'achat"/>
    <x v="2"/>
    <s v="Réduction"/>
    <n v="-129470"/>
    <n v="0"/>
    <s v="611910"/>
    <s v="CONTACTCENTER CORONA"/>
    <s v="100027654"/>
    <s v=""/>
    <s v=""/>
    <s v="3000000233558052"/>
    <s v="0"/>
    <x v="8"/>
    <x v="577"/>
  </r>
  <r>
    <x v="6"/>
    <s v="C25_522001"/>
    <s v="S020000"/>
    <x v="6"/>
    <s v="4500655608"/>
    <s v=""/>
    <s v="20AK030202"/>
    <s v="30"/>
    <d v="2020-10-14T00:00:00"/>
    <s v="51"/>
    <s v="Commandes d'achat"/>
    <x v="2"/>
    <s v="Réduction"/>
    <n v="-27091.9"/>
    <n v="0"/>
    <s v="611910"/>
    <s v="CONTACTCENTER CORONA"/>
    <s v="100027654"/>
    <s v=""/>
    <s v=""/>
    <s v="3000000233557899"/>
    <s v="0"/>
    <x v="8"/>
    <x v="577"/>
  </r>
  <r>
    <x v="1"/>
    <s v="C25_512001"/>
    <s v="S130000"/>
    <x v="1"/>
    <s v="4500655608"/>
    <s v=""/>
    <s v="20AK030202"/>
    <s v="20"/>
    <d v="2020-10-14T00:00:00"/>
    <s v="51"/>
    <s v="Commandes d'achat"/>
    <x v="2"/>
    <s v="Réduction"/>
    <n v="-13542.34"/>
    <n v="0"/>
    <s v="611910"/>
    <s v="CONTACTCENTER BIJ NOODSITUATIES"/>
    <s v="100027654"/>
    <s v=""/>
    <s v=""/>
    <s v="3000000233558032"/>
    <s v="0"/>
    <x v="1"/>
    <x v="480"/>
  </r>
  <r>
    <x v="1"/>
    <s v="C25_512001"/>
    <s v="S130000"/>
    <x v="1"/>
    <s v="4500675029"/>
    <s v=""/>
    <s v="2052232091"/>
    <s v="20"/>
    <d v="2020-10-14T00:00:00"/>
    <s v="51"/>
    <s v="Commandes d'achat"/>
    <x v="1"/>
    <s v="Modification"/>
    <n v="-787"/>
    <n v="0"/>
    <s v="615910"/>
    <s v="Infolijnen COVID_19"/>
    <s v="100000130"/>
    <s v=""/>
    <s v=""/>
    <s v="3000000233506144"/>
    <s v="0"/>
    <x v="1"/>
    <x v="484"/>
  </r>
  <r>
    <x v="6"/>
    <s v="C25_522001"/>
    <s v="S020000"/>
    <x v="6"/>
    <s v="4500683304"/>
    <s v=""/>
    <s v="2052232241"/>
    <s v="10"/>
    <d v="2020-10-14T00:00:00"/>
    <s v="51"/>
    <s v="Commandes d'achat"/>
    <x v="1"/>
    <s v="Modification"/>
    <n v="3222004.68"/>
    <n v="0"/>
    <s v="616410"/>
    <s v="COVID-19- geneesmiddelen strat. voorraad"/>
    <s v="100051133"/>
    <s v=""/>
    <s v=""/>
    <s v="3000000233559019"/>
    <s v="0"/>
    <x v="5"/>
    <x v="454"/>
  </r>
  <r>
    <x v="6"/>
    <s v="C25_522001"/>
    <s v="S020000"/>
    <x v="6"/>
    <s v="4500686354"/>
    <s v=""/>
    <s v="2008121235"/>
    <s v="50"/>
    <d v="2020-10-14T00:00:00"/>
    <s v="51"/>
    <s v="Commandes d'achat"/>
    <x v="0"/>
    <s v="Original"/>
    <n v="17050.73"/>
    <n v="0"/>
    <s v="616410"/>
    <s v="COVID-19-1000 μl Automation Conductive F"/>
    <s v="500026801"/>
    <s v=""/>
    <s v=""/>
    <s v="3000000233550037"/>
    <s v="0"/>
    <x v="3"/>
    <x v="580"/>
  </r>
  <r>
    <x v="6"/>
    <s v="C25_522001"/>
    <s v="S020000"/>
    <x v="6"/>
    <s v="4500686354"/>
    <s v=""/>
    <s v="2008121235"/>
    <s v="60"/>
    <d v="2020-10-14T00:00:00"/>
    <s v="51"/>
    <s v="Commandes d'achat"/>
    <x v="0"/>
    <s v="Original"/>
    <n v="9165.75"/>
    <n v="0"/>
    <s v="616410"/>
    <s v="COVID-19-shipping cost"/>
    <s v="500026801"/>
    <s v=""/>
    <s v=""/>
    <s v="3000000233550037"/>
    <s v="0"/>
    <x v="3"/>
    <x v="581"/>
  </r>
  <r>
    <x v="8"/>
    <s v="C25_522001"/>
    <s v="S130000"/>
    <x v="22"/>
    <s v="4500655913"/>
    <s v=""/>
    <s v="1752211052"/>
    <s v="10"/>
    <d v="2020-10-15T00:00:00"/>
    <s v="51"/>
    <s v="Commandes d'achat"/>
    <x v="2"/>
    <s v="Réduction"/>
    <n v="-5520"/>
    <n v="0"/>
    <s v="610410"/>
    <s v="ADM Hainaut-Screve 2020"/>
    <s v="500000657"/>
    <s v=""/>
    <s v=""/>
    <s v="3000000233650002"/>
    <s v="0"/>
    <x v="9"/>
    <x v="582"/>
  </r>
  <r>
    <x v="8"/>
    <s v="C25_522001"/>
    <s v="S130000"/>
    <x v="22"/>
    <s v="4500655913"/>
    <s v=""/>
    <s v="1752211052"/>
    <s v="10"/>
    <d v="2020-10-15T00:00:00"/>
    <s v="51"/>
    <s v="Commandes d'achat"/>
    <x v="2"/>
    <s v="Réduction"/>
    <n v="-5566"/>
    <n v="0"/>
    <s v="610410"/>
    <s v="ADM Hainaut-Screve 2020"/>
    <s v="500000657"/>
    <s v=""/>
    <s v=""/>
    <s v="3000000233650011"/>
    <s v="0"/>
    <x v="9"/>
    <x v="582"/>
  </r>
  <r>
    <x v="6"/>
    <s v="C25_522001"/>
    <s v="S020000"/>
    <x v="6"/>
    <s v="4500673298"/>
    <s v=""/>
    <s v="2052232149"/>
    <s v="10"/>
    <d v="2020-10-15T00:00:00"/>
    <s v="51"/>
    <s v="Commandes d'achat"/>
    <x v="2"/>
    <s v="Réduction"/>
    <n v="-284.35000000000002"/>
    <n v="0"/>
    <s v="610110"/>
    <s v="COVID-19-Alternative Test Protocol (ATP)"/>
    <s v="100005620"/>
    <s v=""/>
    <s v=""/>
    <s v="3000000233645410"/>
    <s v="0"/>
    <x v="2"/>
    <x v="272"/>
  </r>
  <r>
    <x v="6"/>
    <s v="C25_522001"/>
    <s v="S020000"/>
    <x v="6"/>
    <s v="4500673298"/>
    <s v=""/>
    <s v="2052232149"/>
    <s v="10"/>
    <d v="2020-10-15T00:00:00"/>
    <s v="51"/>
    <s v="Commandes d'achat"/>
    <x v="2"/>
    <s v="Réduction"/>
    <n v="-520.29999999999995"/>
    <n v="0"/>
    <s v="610110"/>
    <s v="COVID-19-Alternative Test Protocol (ATP)"/>
    <s v="100005620"/>
    <s v=""/>
    <s v=""/>
    <s v="3000000233645244"/>
    <s v="0"/>
    <x v="2"/>
    <x v="272"/>
  </r>
  <r>
    <x v="6"/>
    <s v="C25_522001"/>
    <s v="S020000"/>
    <x v="6"/>
    <s v="4500673298"/>
    <s v=""/>
    <s v="2052232149"/>
    <s v="10"/>
    <d v="2020-10-15T00:00:00"/>
    <s v="51"/>
    <s v="Commandes d'achat"/>
    <x v="2"/>
    <s v="Réduction"/>
    <n v="-284.35000000000002"/>
    <n v="0"/>
    <s v="610110"/>
    <s v="COVID-19-Alternative Test Protocol (ATP)"/>
    <s v="100005620"/>
    <s v=""/>
    <s v=""/>
    <s v="3000000233645336"/>
    <s v="0"/>
    <x v="2"/>
    <x v="272"/>
  </r>
  <r>
    <x v="6"/>
    <s v="C25_522001"/>
    <s v="S020000"/>
    <x v="6"/>
    <s v="4500673298"/>
    <s v=""/>
    <s v="2052232149"/>
    <s v="10"/>
    <d v="2020-10-15T00:00:00"/>
    <s v="51"/>
    <s v="Commandes d'achat"/>
    <x v="2"/>
    <s v="Réduction"/>
    <n v="-8252.2000000000007"/>
    <n v="0"/>
    <s v="610110"/>
    <s v="COVID-19-Alternative Test Protocol (ATP)"/>
    <s v="100005620"/>
    <s v=""/>
    <s v=""/>
    <s v="3000000233645253"/>
    <s v="0"/>
    <x v="2"/>
    <x v="272"/>
  </r>
  <r>
    <x v="6"/>
    <s v="C25_522001"/>
    <s v="S020000"/>
    <x v="6"/>
    <s v="4500681592"/>
    <s v=""/>
    <s v="2052232236"/>
    <s v="10"/>
    <d v="2020-10-15T00:00:00"/>
    <s v="51"/>
    <s v="Commandes d'achat"/>
    <x v="1"/>
    <s v="Modification"/>
    <n v="878767.69"/>
    <n v="0"/>
    <s v="613310"/>
    <s v="COVID-19-ZEEVRACHT VOOR PPE"/>
    <s v="100041185"/>
    <s v=""/>
    <s v=""/>
    <s v="3000000233649768"/>
    <s v="0"/>
    <x v="0"/>
    <x v="445"/>
  </r>
  <r>
    <x v="6"/>
    <s v="C25_522001"/>
    <s v="S020000"/>
    <x v="6"/>
    <s v="4500684248"/>
    <s v=""/>
    <s v="2052232247"/>
    <s v="10"/>
    <d v="2020-10-15T00:00:00"/>
    <s v="51"/>
    <s v="Commandes d'achat"/>
    <x v="2"/>
    <s v="Réduction"/>
    <n v="-209484.88"/>
    <n v="0"/>
    <s v="610410"/>
    <s v="COVID-19-vergoeding test universitair pl"/>
    <s v="GE100"/>
    <s v=""/>
    <s v=""/>
    <s v="3000000233613676"/>
    <s v="0"/>
    <x v="3"/>
    <x v="465"/>
  </r>
  <r>
    <x v="6"/>
    <s v="C25_522001"/>
    <s v="S020000"/>
    <x v="6"/>
    <s v="4500684248"/>
    <s v=""/>
    <s v="2052232247"/>
    <s v="10"/>
    <d v="2020-10-15T00:00:00"/>
    <s v="51"/>
    <s v="Commandes d'achat"/>
    <x v="2"/>
    <s v="Réduction"/>
    <n v="-142934.88"/>
    <n v="0"/>
    <s v="610410"/>
    <s v="COVID-19-vergoeding test universitair pl"/>
    <s v="GE100"/>
    <s v=""/>
    <s v=""/>
    <s v="3000000233611814"/>
    <s v="0"/>
    <x v="3"/>
    <x v="465"/>
  </r>
  <r>
    <x v="6"/>
    <s v="C25_522001"/>
    <s v="S020000"/>
    <x v="6"/>
    <s v="4500684248"/>
    <s v=""/>
    <s v="2052232247"/>
    <s v="10"/>
    <d v="2020-10-15T00:00:00"/>
    <s v="51"/>
    <s v="Commandes d'achat"/>
    <x v="2"/>
    <s v="Réduction"/>
    <n v="-56715.12"/>
    <n v="0"/>
    <s v="610410"/>
    <s v="COVID-19-vergoeding test universitair pl"/>
    <s v="GE100"/>
    <s v=""/>
    <s v=""/>
    <s v="3000000233613618"/>
    <s v="0"/>
    <x v="3"/>
    <x v="465"/>
  </r>
  <r>
    <x v="8"/>
    <s v="C25_522001"/>
    <s v="S130000"/>
    <x v="10"/>
    <s v="4500655823"/>
    <s v=""/>
    <s v="1752211046"/>
    <s v="20"/>
    <d v="2020-10-16T00:00:00"/>
    <s v="51"/>
    <s v="Commandes d'achat"/>
    <x v="0"/>
    <s v="Original"/>
    <n v="6560"/>
    <n v="0"/>
    <s v="610410"/>
    <s v="DIRMED Liège-Zandona 2020"/>
    <s v="500001348"/>
    <s v=""/>
    <s v=""/>
    <s v="3000000233725143"/>
    <s v="0"/>
    <x v="3"/>
    <x v="583"/>
  </r>
  <r>
    <x v="8"/>
    <s v="C25_522001"/>
    <s v="S130000"/>
    <x v="10"/>
    <s v="4500655823"/>
    <s v=""/>
    <s v="1752211046"/>
    <s v="20"/>
    <d v="2020-10-16T00:00:00"/>
    <s v="51"/>
    <s v="Commandes d'achat"/>
    <x v="1"/>
    <s v="Modification"/>
    <n v="-60"/>
    <n v="0"/>
    <s v="610410"/>
    <s v="DIRMED Liège-Zandona 2020"/>
    <s v="500001348"/>
    <s v=""/>
    <s v=""/>
    <s v="3000000233725145"/>
    <s v="0"/>
    <x v="3"/>
    <x v="583"/>
  </r>
  <r>
    <x v="8"/>
    <s v="C25_522001"/>
    <s v="S130000"/>
    <x v="10"/>
    <s v="4500655823"/>
    <s v=""/>
    <s v="1752211046"/>
    <s v="20"/>
    <d v="2020-10-16T00:00:00"/>
    <s v="51"/>
    <s v="Commandes d'achat"/>
    <x v="1"/>
    <s v="Modification"/>
    <n v="60"/>
    <n v="0"/>
    <s v="610410"/>
    <s v="DIRMED Liège-Zandona 2020"/>
    <s v="500001348"/>
    <s v=""/>
    <s v=""/>
    <s v="3000000233725147"/>
    <s v="0"/>
    <x v="3"/>
    <x v="583"/>
  </r>
  <r>
    <x v="8"/>
    <s v="C25_522001"/>
    <s v="S130000"/>
    <x v="10"/>
    <s v="4500655823"/>
    <s v=""/>
    <s v="1752211046"/>
    <s v="20"/>
    <d v="2020-10-16T00:00:00"/>
    <s v="51"/>
    <s v="Commandes d'achat"/>
    <x v="1"/>
    <s v="Modification"/>
    <n v="9733.33"/>
    <n v="0"/>
    <s v="610410"/>
    <s v="DIRMED Liège-Zandona 2020"/>
    <s v="500001348"/>
    <s v=""/>
    <s v=""/>
    <s v="3000000233725488"/>
    <s v="0"/>
    <x v="3"/>
    <x v="583"/>
  </r>
  <r>
    <x v="6"/>
    <s v="C25_522001"/>
    <s v="S020000"/>
    <x v="6"/>
    <s v="4500670732"/>
    <s v=""/>
    <s v="2052232055"/>
    <s v="10"/>
    <d v="2020-10-16T00:00:00"/>
    <s v="51"/>
    <s v="Commandes d'achat"/>
    <x v="2"/>
    <s v="Réduction"/>
    <n v="-76415"/>
    <n v="0"/>
    <s v="616410"/>
    <s v="COVID-19-chirurgische maskers"/>
    <s v="100050640"/>
    <s v=""/>
    <s v=""/>
    <s v="3000000233725316"/>
    <s v="0"/>
    <x v="2"/>
    <x v="142"/>
  </r>
  <r>
    <x v="6"/>
    <s v="C25_522001"/>
    <s v="S020000"/>
    <x v="6"/>
    <s v="4500673298"/>
    <s v=""/>
    <s v="2052232149"/>
    <s v="10"/>
    <d v="2020-10-16T00:00:00"/>
    <s v="51"/>
    <s v="Commandes d'achat"/>
    <x v="2"/>
    <s v="Réduction"/>
    <n v="-6382.75"/>
    <n v="0"/>
    <s v="610110"/>
    <s v="COVID-19-Alternative Test Protocol (ATP)"/>
    <s v="100005620"/>
    <s v=""/>
    <s v=""/>
    <s v="3000000233723112"/>
    <s v="0"/>
    <x v="2"/>
    <x v="272"/>
  </r>
  <r>
    <x v="6"/>
    <s v="C25_522001"/>
    <s v="S020000"/>
    <x v="6"/>
    <s v="4500673614"/>
    <s v=""/>
    <s v="2052232162"/>
    <s v="10"/>
    <d v="2020-10-16T00:00:00"/>
    <s v="51"/>
    <s v="Commandes d'achat"/>
    <x v="2"/>
    <s v="Réduction"/>
    <n v="-214917.12"/>
    <n v="0"/>
    <s v="616410"/>
    <s v="COVID-19-Maskers FFP2"/>
    <s v="100000713"/>
    <s v=""/>
    <s v=""/>
    <s v="3000000233716330"/>
    <s v="0"/>
    <x v="2"/>
    <x v="290"/>
  </r>
  <r>
    <x v="6"/>
    <s v="C25_522001"/>
    <s v="S020000"/>
    <x v="6"/>
    <s v="4500673614"/>
    <s v=""/>
    <s v="2052232162"/>
    <s v="10"/>
    <d v="2020-10-16T00:00:00"/>
    <s v="51"/>
    <s v="Commandes d'achat"/>
    <x v="2"/>
    <s v="Réduction"/>
    <n v="-166784.64000000001"/>
    <n v="0"/>
    <s v="616410"/>
    <s v="COVID-19-Maskers FFP2"/>
    <s v="100000713"/>
    <s v=""/>
    <s v=""/>
    <s v="3000000233716135"/>
    <s v="0"/>
    <x v="2"/>
    <x v="290"/>
  </r>
  <r>
    <x v="6"/>
    <s v="C25_522001"/>
    <s v="S020000"/>
    <x v="6"/>
    <s v="4500673961"/>
    <s v=""/>
    <s v="2052232173"/>
    <s v="10"/>
    <d v="2020-10-16T00:00:00"/>
    <s v="51"/>
    <s v="Commandes d'achat"/>
    <x v="2"/>
    <s v="Réduction"/>
    <n v="-144556.85999999999"/>
    <n v="0"/>
    <s v="616410"/>
    <s v="COVID-19-Chirurgische maskers"/>
    <s v="100034341"/>
    <s v=""/>
    <s v=""/>
    <s v="3000000233725328"/>
    <s v="0"/>
    <x v="2"/>
    <x v="302"/>
  </r>
  <r>
    <x v="6"/>
    <s v="C25_522001"/>
    <s v="S020000"/>
    <x v="6"/>
    <s v="4500684248"/>
    <s v=""/>
    <s v="2052232247"/>
    <s v="10"/>
    <d v="2020-10-16T00:00:00"/>
    <s v="51"/>
    <s v="Commandes d'achat"/>
    <x v="2"/>
    <s v="Réduction"/>
    <n v="-175878.34"/>
    <n v="0"/>
    <s v="610410"/>
    <s v="COVID-19-vergoeding test universitair pl"/>
    <s v="GE100"/>
    <s v=""/>
    <s v=""/>
    <s v="3000000233676142"/>
    <s v="0"/>
    <x v="3"/>
    <x v="465"/>
  </r>
  <r>
    <x v="11"/>
    <s v="C25_522001"/>
    <s v="S130000"/>
    <x v="15"/>
    <s v="4500696459"/>
    <s v=""/>
    <s v="2052211022"/>
    <s v="10"/>
    <d v="2020-10-16T00:00:00"/>
    <s v="51"/>
    <s v="Commandes d'achat"/>
    <x v="0"/>
    <s v="Original"/>
    <n v="360091.2"/>
    <n v="0"/>
    <s v="610910"/>
    <s v="COVID-19 verlenging opdrachtZiekenwagens"/>
    <s v="GE100"/>
    <s v=""/>
    <s v=""/>
    <s v="3000000233722948"/>
    <s v="0"/>
    <x v="7"/>
    <x v="584"/>
  </r>
  <r>
    <x v="8"/>
    <s v="C25_522001"/>
    <s v="S130000"/>
    <x v="10"/>
    <s v="4500655724"/>
    <s v=""/>
    <s v="1952211040"/>
    <s v="20"/>
    <d v="2020-10-18T00:00:00"/>
    <s v="51"/>
    <s v="Commandes d'achat"/>
    <x v="0"/>
    <s v="Original"/>
    <n v="2397.42"/>
    <n v="0"/>
    <s v="610410"/>
    <s v="COVID-19 COAMU Namen Copmans 2020"/>
    <s v="500003507"/>
    <s v=""/>
    <s v=""/>
    <s v="3000000233745089"/>
    <s v="0"/>
    <x v="3"/>
    <x v="585"/>
  </r>
  <r>
    <x v="8"/>
    <s v="C25_522001"/>
    <s v="S130000"/>
    <x v="10"/>
    <s v="4500655823"/>
    <s v=""/>
    <s v="1752211046"/>
    <s v="20"/>
    <d v="2020-10-18T00:00:00"/>
    <s v="51"/>
    <s v="Commandes d'achat"/>
    <x v="1"/>
    <s v="Modification"/>
    <n v="0.27"/>
    <n v="0"/>
    <s v="610410"/>
    <s v="DIRMED Liège-Zandona 2020"/>
    <s v="500001348"/>
    <s v=""/>
    <s v=""/>
    <s v="3000000233729339"/>
    <s v="0"/>
    <x v="3"/>
    <x v="583"/>
  </r>
  <r>
    <x v="8"/>
    <s v="C25_522001"/>
    <s v="S130000"/>
    <x v="10"/>
    <s v="4500655889"/>
    <s v=""/>
    <s v="1752211048"/>
    <s v="20"/>
    <d v="2020-10-18T00:00:00"/>
    <s v="51"/>
    <s v="Commandes d'achat"/>
    <x v="0"/>
    <s v="Original"/>
    <n v="3175"/>
    <n v="0"/>
    <s v="610410"/>
    <s v="COVID-19 ADM Luxembourg-Grégoire 2020"/>
    <s v="400003980"/>
    <s v=""/>
    <s v=""/>
    <s v="3000000233745033"/>
    <s v="0"/>
    <x v="3"/>
    <x v="586"/>
  </r>
  <r>
    <x v="8"/>
    <s v="C25_522001"/>
    <s v="S130000"/>
    <x v="10"/>
    <s v="4500655893"/>
    <s v=""/>
    <s v="1752211049"/>
    <s v="20"/>
    <d v="2020-10-18T00:00:00"/>
    <s v="51"/>
    <s v="Commandes d'achat"/>
    <x v="0"/>
    <s v="Original"/>
    <n v="2131.5100000000002"/>
    <n v="0"/>
    <s v="610410"/>
    <s v="COVID-19 ADM West-Vlaanderen-Gouwy 2020"/>
    <s v="500000733"/>
    <s v=""/>
    <s v=""/>
    <s v="3000000233745031"/>
    <s v="0"/>
    <x v="3"/>
    <x v="587"/>
  </r>
  <r>
    <x v="8"/>
    <s v="C25_522001"/>
    <s v="S130000"/>
    <x v="10"/>
    <s v="4500655902"/>
    <s v=""/>
    <s v="1752211050"/>
    <s v="20"/>
    <d v="2020-10-18T00:00:00"/>
    <s v="51"/>
    <s v="Commandes d'achat"/>
    <x v="0"/>
    <s v="Original"/>
    <n v="3643.44"/>
    <n v="0"/>
    <s v="610410"/>
    <s v="COVID-19 ADM Bruxelles-Heuchamps 2020"/>
    <s v="500000058"/>
    <s v=""/>
    <s v=""/>
    <s v="3000000233745035"/>
    <s v="0"/>
    <x v="3"/>
    <x v="588"/>
  </r>
  <r>
    <x v="8"/>
    <s v="C25_522001"/>
    <s v="S130000"/>
    <x v="10"/>
    <s v="4500655909"/>
    <s v=""/>
    <s v="1752211051"/>
    <s v="20"/>
    <d v="2020-10-18T00:00:00"/>
    <s v="51"/>
    <s v="Commandes d'achat"/>
    <x v="0"/>
    <s v="Original"/>
    <n v="9249.3799999999992"/>
    <n v="0"/>
    <s v="610410"/>
    <s v="COVID-19 ADM Limburg-Vrinssen 2020"/>
    <s v="500001355"/>
    <s v=""/>
    <s v=""/>
    <s v="3000000233745085"/>
    <s v="0"/>
    <x v="3"/>
    <x v="589"/>
  </r>
  <r>
    <x v="8"/>
    <s v="C25_522001"/>
    <s v="S130000"/>
    <x v="10"/>
    <s v="4500655913"/>
    <s v=""/>
    <s v="1752211052"/>
    <s v="20"/>
    <d v="2020-10-18T00:00:00"/>
    <s v="51"/>
    <s v="Commandes d'achat"/>
    <x v="0"/>
    <s v="Original"/>
    <n v="2553"/>
    <n v="0"/>
    <s v="610410"/>
    <s v="COVID-19 ADM Hainaut-Screve 2020"/>
    <s v="500000657"/>
    <s v=""/>
    <s v=""/>
    <s v="3000000233745037"/>
    <s v="0"/>
    <x v="3"/>
    <x v="590"/>
  </r>
  <r>
    <x v="8"/>
    <s v="C25_522001"/>
    <s v="S130000"/>
    <x v="10"/>
    <s v="4500655945"/>
    <s v=""/>
    <s v="1952211041"/>
    <s v="20"/>
    <d v="2020-10-18T00:00:00"/>
    <s v="51"/>
    <s v="Commandes d'achat"/>
    <x v="0"/>
    <s v="Original"/>
    <n v="1836.5"/>
    <n v="0"/>
    <s v="610410"/>
    <s v="COVID-19 DMA Namur-Stuckens 2020"/>
    <s v="500000560"/>
    <s v=""/>
    <s v=""/>
    <s v="3000000233745081"/>
    <s v="0"/>
    <x v="3"/>
    <x v="591"/>
  </r>
  <r>
    <x v="8"/>
    <s v="C25_522001"/>
    <s v="S130000"/>
    <x v="10"/>
    <s v="4500656094"/>
    <s v=""/>
    <s v="1952211005"/>
    <s v="20"/>
    <d v="2020-10-18T00:00:00"/>
    <s v="51"/>
    <s v="Commandes d'achat"/>
    <x v="0"/>
    <s v="Original"/>
    <n v="12367"/>
    <n v="0"/>
    <s v="610410"/>
    <s v="COVID-19 COAMU -Luxemburg-Adam 2020"/>
    <s v="500002856"/>
    <s v=""/>
    <s v=""/>
    <s v="3000000233745087"/>
    <s v="0"/>
    <x v="3"/>
    <x v="592"/>
  </r>
  <r>
    <x v="8"/>
    <s v="C25_522001"/>
    <s v="S130000"/>
    <x v="10"/>
    <s v="4500684074"/>
    <s v=""/>
    <s v="1752211053"/>
    <s v="20"/>
    <d v="2020-10-18T00:00:00"/>
    <s v="51"/>
    <s v="Commandes d'achat"/>
    <x v="0"/>
    <s v="Original"/>
    <n v="8008.95"/>
    <n v="0"/>
    <s v="610410"/>
    <s v="COVID-19 ADM Liège-Stipulante 2020-Nieuw"/>
    <s v="500001349"/>
    <s v=""/>
    <s v=""/>
    <s v="3000000233745039"/>
    <s v="0"/>
    <x v="3"/>
    <x v="593"/>
  </r>
  <r>
    <x v="6"/>
    <s v="C25_522001"/>
    <s v="S020000"/>
    <x v="6"/>
    <s v="4500686149"/>
    <s v=""/>
    <s v="2008111235"/>
    <s v="10"/>
    <d v="2020-10-18T00:00:00"/>
    <s v="51"/>
    <s v="Commandes d'achat"/>
    <x v="1"/>
    <s v="Modification"/>
    <n v="400087.71"/>
    <n v="0"/>
    <s v="613310"/>
    <s v="Additional services, storage"/>
    <s v="100051177"/>
    <s v=""/>
    <s v=""/>
    <s v="3000000233745021"/>
    <s v="0"/>
    <x v="2"/>
    <x v="485"/>
  </r>
  <r>
    <x v="6"/>
    <s v="C25_512001"/>
    <s v="S020000"/>
    <x v="6"/>
    <s v="4500675029"/>
    <s v=""/>
    <s v="2052232091"/>
    <s v="30"/>
    <d v="2020-10-19T00:00:00"/>
    <s v="51"/>
    <s v="Commandes d'achat"/>
    <x v="2"/>
    <s v="Réduction"/>
    <n v="-786.4"/>
    <n v="0"/>
    <s v="615910"/>
    <s v="Infolijnen COVID_19"/>
    <s v="100000130"/>
    <s v=""/>
    <s v=""/>
    <s v="3000000233797364"/>
    <s v="0"/>
    <x v="8"/>
    <x v="579"/>
  </r>
  <r>
    <x v="1"/>
    <s v="C25_512001"/>
    <s v="S130000"/>
    <x v="1"/>
    <s v="4500675029"/>
    <s v=""/>
    <s v="2052232091"/>
    <s v="20"/>
    <d v="2020-10-19T00:00:00"/>
    <s v="51"/>
    <s v="Commandes d'achat"/>
    <x v="2"/>
    <s v="Réduction"/>
    <n v="-31153.83"/>
    <n v="0"/>
    <s v="615910"/>
    <s v="Infolijnen COVID_19"/>
    <s v="100000130"/>
    <s v=""/>
    <s v=""/>
    <s v="3000000233797364"/>
    <s v="0"/>
    <x v="1"/>
    <x v="484"/>
  </r>
  <r>
    <x v="6"/>
    <s v="C25_522001"/>
    <s v="S020000"/>
    <x v="6"/>
    <s v="4500680762"/>
    <s v=""/>
    <s v="2052232229"/>
    <s v="10"/>
    <d v="2020-10-19T00:00:00"/>
    <s v="51"/>
    <s v="Commandes d'achat"/>
    <x v="2"/>
    <s v="Réduction"/>
    <n v="-27379.360000000001"/>
    <n v="0"/>
    <s v="616410"/>
    <s v="COVID-19-testing platform"/>
    <s v="100050874"/>
    <s v=""/>
    <s v=""/>
    <s v="3000000233793161"/>
    <s v="0"/>
    <x v="3"/>
    <x v="437"/>
  </r>
  <r>
    <x v="6"/>
    <s v="C25_522001"/>
    <s v="S020000"/>
    <x v="6"/>
    <s v="4500681534"/>
    <s v=""/>
    <s v="2052232235"/>
    <s v="10"/>
    <d v="2020-10-19T00:00:00"/>
    <s v="51"/>
    <s v="Commandes d'achat"/>
    <x v="2"/>
    <s v="Réduction"/>
    <n v="-1211.58"/>
    <n v="0"/>
    <s v="610410"/>
    <s v="COVID-19-kwaliteitscontrole medische mat"/>
    <s v="200008302"/>
    <s v=""/>
    <s v=""/>
    <s v="3000000233774480"/>
    <s v="0"/>
    <x v="6"/>
    <x v="444"/>
  </r>
  <r>
    <x v="6"/>
    <s v="C25_522001"/>
    <s v="S020000"/>
    <x v="6"/>
    <s v="4500681534"/>
    <s v=""/>
    <s v="2052232235"/>
    <s v="10"/>
    <d v="2020-10-19T00:00:00"/>
    <s v="51"/>
    <s v="Commandes d'achat"/>
    <x v="2"/>
    <s v="Réduction"/>
    <n v="-14329.02"/>
    <n v="0"/>
    <s v="610410"/>
    <s v="COVID-19-kwaliteitscontrole medische mat"/>
    <s v="200008302"/>
    <s v=""/>
    <s v=""/>
    <s v="3000000233773270"/>
    <s v="0"/>
    <x v="6"/>
    <x v="444"/>
  </r>
  <r>
    <x v="6"/>
    <s v="C25_522001"/>
    <s v="S020000"/>
    <x v="6"/>
    <s v="4500694129"/>
    <s v=""/>
    <s v="2052232273"/>
    <s v="20"/>
    <d v="2020-10-19T00:00:00"/>
    <s v="51"/>
    <s v="Commandes d'achat"/>
    <x v="0"/>
    <s v="Original"/>
    <n v="877250"/>
    <n v="0"/>
    <s v="616410"/>
    <s v="COVID-19-sampling kits type CE-IVD"/>
    <s v="100003017"/>
    <s v=""/>
    <s v=""/>
    <s v="3000000233784279"/>
    <s v="0"/>
    <x v="3"/>
    <x v="594"/>
  </r>
  <r>
    <x v="6"/>
    <s v="C25_522001"/>
    <s v="S020000"/>
    <x v="6"/>
    <s v="4500696590"/>
    <s v=""/>
    <s v="2052232288"/>
    <s v="10"/>
    <d v="2020-10-19T00:00:00"/>
    <s v="51"/>
    <s v="Commandes d'achat"/>
    <x v="0"/>
    <s v="Original"/>
    <n v="887500"/>
    <n v="0"/>
    <s v="616410"/>
    <s v="COVID-19-sampling kits"/>
    <s v="100000674"/>
    <s v=""/>
    <s v=""/>
    <s v="3000000233784534"/>
    <s v="0"/>
    <x v="3"/>
    <x v="595"/>
  </r>
  <r>
    <x v="6"/>
    <s v="C25_522001"/>
    <s v="S020000"/>
    <x v="6"/>
    <s v="4500696590"/>
    <s v=""/>
    <s v="2052232288"/>
    <s v="10"/>
    <d v="2020-10-19T00:00:00"/>
    <s v="51"/>
    <s v="Commandes d'achat"/>
    <x v="1"/>
    <s v="Modification"/>
    <n v="186375"/>
    <n v="0"/>
    <s v="616410"/>
    <s v="COVID-19-sampling kits"/>
    <s v="100000674"/>
    <s v=""/>
    <s v=""/>
    <s v="3000000233784778"/>
    <s v="0"/>
    <x v="3"/>
    <x v="595"/>
  </r>
  <r>
    <x v="6"/>
    <s v="C25_522001"/>
    <s v="S020000"/>
    <x v="7"/>
    <s v="4500691528"/>
    <s v=""/>
    <s v="20AK210901"/>
    <s v="10"/>
    <d v="2020-10-19T00:00:00"/>
    <s v="51"/>
    <s v="Commandes d'achat"/>
    <x v="2"/>
    <s v="Réduction"/>
    <n v="-1362.46"/>
    <n v="0"/>
    <s v="616410"/>
    <s v="Stickers A5"/>
    <s v="100039990"/>
    <s v=""/>
    <s v=""/>
    <s v="3000000233782971"/>
    <s v="0"/>
    <x v="1"/>
    <x v="528"/>
  </r>
  <r>
    <x v="6"/>
    <s v="C25_522001"/>
    <s v="S020000"/>
    <x v="7"/>
    <s v="4500691528"/>
    <s v=""/>
    <s v="20AK210901"/>
    <s v="20"/>
    <d v="2020-10-19T00:00:00"/>
    <s v="51"/>
    <s v="Commandes d'achat"/>
    <x v="2"/>
    <s v="Réduction"/>
    <n v="-617.1"/>
    <n v="0"/>
    <s v="616410"/>
    <s v="Stickers A7"/>
    <s v="100039990"/>
    <s v=""/>
    <s v=""/>
    <s v="3000000233782971"/>
    <s v="0"/>
    <x v="1"/>
    <x v="529"/>
  </r>
  <r>
    <x v="8"/>
    <s v="C25_522001"/>
    <s v="S130000"/>
    <x v="10"/>
    <s v="4500655724"/>
    <s v=""/>
    <s v="1952211040"/>
    <s v="20"/>
    <d v="2020-10-20T00:00:00"/>
    <s v="51"/>
    <s v="Commandes d'achat"/>
    <x v="1"/>
    <s v="Modification"/>
    <n v="-2397.42"/>
    <n v="0"/>
    <s v="610410"/>
    <s v="COVID-19 COAMU Namen Copmans 2020"/>
    <s v="500003507"/>
    <s v=""/>
    <s v=""/>
    <s v="3000000233845822"/>
    <s v="0"/>
    <x v="3"/>
    <x v="585"/>
  </r>
  <r>
    <x v="8"/>
    <s v="C25_522001"/>
    <s v="S130000"/>
    <x v="10"/>
    <s v="4500655823"/>
    <s v=""/>
    <s v="1752211046"/>
    <s v="20"/>
    <d v="2020-10-20T00:00:00"/>
    <s v="51"/>
    <s v="Commandes d'achat"/>
    <x v="1"/>
    <s v="Modification"/>
    <n v="-16293.6"/>
    <n v="0"/>
    <s v="610410"/>
    <s v="DIRMED Liège-Zandona 2020"/>
    <s v="500001348"/>
    <s v=""/>
    <s v=""/>
    <s v="3000000233844743"/>
    <s v="0"/>
    <x v="3"/>
    <x v="583"/>
  </r>
  <r>
    <x v="8"/>
    <s v="C25_522001"/>
    <s v="S130000"/>
    <x v="10"/>
    <s v="4500655889"/>
    <s v=""/>
    <s v="1752211048"/>
    <s v="20"/>
    <d v="2020-10-20T00:00:00"/>
    <s v="51"/>
    <s v="Commandes d'achat"/>
    <x v="1"/>
    <s v="Modification"/>
    <n v="-3175"/>
    <n v="0"/>
    <s v="610410"/>
    <s v="COVID-19 ADM Luxembourg-Grégoire 2020"/>
    <s v="400003980"/>
    <s v=""/>
    <s v=""/>
    <s v="3000000233844889"/>
    <s v="0"/>
    <x v="3"/>
    <x v="586"/>
  </r>
  <r>
    <x v="8"/>
    <s v="C25_522001"/>
    <s v="S130000"/>
    <x v="10"/>
    <s v="4500655893"/>
    <s v=""/>
    <s v="1752211049"/>
    <s v="20"/>
    <d v="2020-10-20T00:00:00"/>
    <s v="51"/>
    <s v="Commandes d'achat"/>
    <x v="1"/>
    <s v="Modification"/>
    <n v="-2131.5100000000002"/>
    <n v="0"/>
    <s v="610410"/>
    <s v="COVID-19 ADM West-Vlaanderen-Gouwy 2020"/>
    <s v="500000733"/>
    <s v=""/>
    <s v=""/>
    <s v="3000000233845081"/>
    <s v="0"/>
    <x v="3"/>
    <x v="587"/>
  </r>
  <r>
    <x v="8"/>
    <s v="C25_522001"/>
    <s v="S130000"/>
    <x v="10"/>
    <s v="4500655902"/>
    <s v=""/>
    <s v="1752211050"/>
    <s v="20"/>
    <d v="2020-10-20T00:00:00"/>
    <s v="51"/>
    <s v="Commandes d'achat"/>
    <x v="1"/>
    <s v="Modification"/>
    <n v="-3643.44"/>
    <n v="0"/>
    <s v="610410"/>
    <s v="COVID-19 ADM Bruxelles-Heuchamps 2020"/>
    <s v="500000058"/>
    <s v=""/>
    <s v=""/>
    <s v="3000000233845083"/>
    <s v="0"/>
    <x v="3"/>
    <x v="588"/>
  </r>
  <r>
    <x v="8"/>
    <s v="C25_522001"/>
    <s v="S130000"/>
    <x v="10"/>
    <s v="4500655909"/>
    <s v=""/>
    <s v="1752211051"/>
    <s v="20"/>
    <d v="2020-10-20T00:00:00"/>
    <s v="51"/>
    <s v="Commandes d'achat"/>
    <x v="1"/>
    <s v="Modification"/>
    <n v="-9249.3799999999992"/>
    <n v="0"/>
    <s v="610410"/>
    <s v="COVID-19 ADM Limburg-Vrinssen 2020"/>
    <s v="500001355"/>
    <s v=""/>
    <s v=""/>
    <s v="3000000233845214"/>
    <s v="0"/>
    <x v="3"/>
    <x v="589"/>
  </r>
  <r>
    <x v="8"/>
    <s v="C25_522001"/>
    <s v="S130000"/>
    <x v="10"/>
    <s v="4500655913"/>
    <s v=""/>
    <s v="1752211052"/>
    <s v="20"/>
    <d v="2020-10-20T00:00:00"/>
    <s v="51"/>
    <s v="Commandes d'achat"/>
    <x v="1"/>
    <s v="Modification"/>
    <n v="-2553"/>
    <n v="0"/>
    <s v="610410"/>
    <s v="COVID-19 ADM Hainaut-Screve 2020"/>
    <s v="500000657"/>
    <s v=""/>
    <s v=""/>
    <s v="3000000233845494"/>
    <s v="0"/>
    <x v="3"/>
    <x v="590"/>
  </r>
  <r>
    <x v="8"/>
    <s v="C25_522001"/>
    <s v="S130000"/>
    <x v="10"/>
    <s v="4500655945"/>
    <s v=""/>
    <s v="1952211041"/>
    <s v="20"/>
    <d v="2020-10-20T00:00:00"/>
    <s v="51"/>
    <s v="Commandes d'achat"/>
    <x v="1"/>
    <s v="Modification"/>
    <n v="-1836.5"/>
    <n v="0"/>
    <s v="610410"/>
    <s v="COVID-19 DMA Namur-Stuckens 2020"/>
    <s v="500000560"/>
    <s v=""/>
    <s v=""/>
    <s v="3000000233845656"/>
    <s v="0"/>
    <x v="3"/>
    <x v="591"/>
  </r>
  <r>
    <x v="8"/>
    <s v="C25_522001"/>
    <s v="S130000"/>
    <x v="10"/>
    <s v="4500656094"/>
    <s v=""/>
    <s v="1952211005"/>
    <s v="20"/>
    <d v="2020-10-20T00:00:00"/>
    <s v="51"/>
    <s v="Commandes d'achat"/>
    <x v="1"/>
    <s v="Modification"/>
    <n v="-12367"/>
    <n v="0"/>
    <s v="610410"/>
    <s v="COVID-19 COAMU -Luxemburg-Adam 2020"/>
    <s v="500002856"/>
    <s v=""/>
    <s v=""/>
    <s v="3000000233845658"/>
    <s v="0"/>
    <x v="3"/>
    <x v="592"/>
  </r>
  <r>
    <x v="6"/>
    <s v="C25_522001"/>
    <s v="S020000"/>
    <x v="7"/>
    <s v="4500664195"/>
    <s v=""/>
    <s v="2021CSG004"/>
    <s v="10"/>
    <d v="2020-10-20T00:00:00"/>
    <s v="51"/>
    <s v="Commandes d'achat"/>
    <x v="2"/>
    <s v="Réduction"/>
    <n v="-7036.82"/>
    <n v="0"/>
    <s v="610110"/>
    <s v="Consultant - Jeroen_Gevaert_COVID_19"/>
    <s v="100000770"/>
    <s v=""/>
    <s v=""/>
    <s v="3000000233819863"/>
    <s v="0"/>
    <x v="2"/>
    <x v="16"/>
  </r>
  <r>
    <x v="6"/>
    <s v="C25_522001"/>
    <s v="S020000"/>
    <x v="6"/>
    <s v="4500673298"/>
    <s v=""/>
    <s v="2052232149"/>
    <s v="10"/>
    <d v="2020-10-20T00:00:00"/>
    <s v="51"/>
    <s v="Commandes d'achat"/>
    <x v="2"/>
    <s v="Réduction"/>
    <n v="-6382.75"/>
    <n v="0"/>
    <s v="610110"/>
    <s v="COVID-19-Alternative Test Protocol (ATP)"/>
    <s v="100005620"/>
    <s v=""/>
    <s v=""/>
    <s v="3000000233857114"/>
    <s v="0"/>
    <x v="2"/>
    <x v="272"/>
  </r>
  <r>
    <x v="6"/>
    <s v="C25_522001"/>
    <s v="S020000"/>
    <x v="6"/>
    <s v="4500678119"/>
    <s v=""/>
    <s v="2052232216"/>
    <s v="10"/>
    <d v="2020-10-20T00:00:00"/>
    <s v="51"/>
    <s v="Commandes d'achat"/>
    <x v="1"/>
    <s v="Modification"/>
    <n v="1338928.83"/>
    <n v="0"/>
    <s v="613310"/>
    <s v="COVID-19-luchtvracht en transport PPE"/>
    <s v="100009537"/>
    <s v=""/>
    <s v=""/>
    <s v="3000000233818548"/>
    <s v="0"/>
    <x v="0"/>
    <x v="382"/>
  </r>
  <r>
    <x v="8"/>
    <s v="C25_522001"/>
    <s v="S130000"/>
    <x v="10"/>
    <s v="4500684074"/>
    <s v=""/>
    <s v="1752211053"/>
    <s v="20"/>
    <d v="2020-10-20T00:00:00"/>
    <s v="51"/>
    <s v="Commandes d'achat"/>
    <x v="1"/>
    <s v="Modification"/>
    <n v="-8008.95"/>
    <n v="0"/>
    <s v="610410"/>
    <s v="COVID-19 ADM Liège-Stipulante 2020-Nieuw"/>
    <s v="500001349"/>
    <s v=""/>
    <s v=""/>
    <s v="3000000233845496"/>
    <s v="0"/>
    <x v="3"/>
    <x v="593"/>
  </r>
  <r>
    <x v="6"/>
    <s v="C25_522001"/>
    <s v="S020000"/>
    <x v="6"/>
    <s v="4500686149"/>
    <s v=""/>
    <s v="2008111235"/>
    <s v="10"/>
    <d v="2020-10-20T00:00:00"/>
    <s v="51"/>
    <s v="Commandes d'achat"/>
    <x v="1"/>
    <s v="Modification"/>
    <n v="-326132.90999999997"/>
    <n v="0"/>
    <s v="613310"/>
    <s v="Additional services, storage"/>
    <s v="100051177"/>
    <s v=""/>
    <s v=""/>
    <s v="3000000233820518"/>
    <s v="0"/>
    <x v="2"/>
    <x v="485"/>
  </r>
  <r>
    <x v="6"/>
    <s v="C25_522001"/>
    <s v="S020000"/>
    <x v="6"/>
    <s v="4500686149"/>
    <s v=""/>
    <s v="2008111235"/>
    <s v="10"/>
    <d v="2020-10-20T00:00:00"/>
    <s v="51"/>
    <s v="Commandes d'achat"/>
    <x v="2"/>
    <s v="Réduction"/>
    <n v="-171879.18"/>
    <n v="0"/>
    <s v="613310"/>
    <s v="Additional services, storage"/>
    <s v="100051177"/>
    <s v=""/>
    <s v=""/>
    <s v="3000000233846967"/>
    <s v="0"/>
    <x v="2"/>
    <x v="485"/>
  </r>
  <r>
    <x v="6"/>
    <s v="C25_522001"/>
    <s v="S020000"/>
    <x v="6"/>
    <s v="4500686149"/>
    <s v=""/>
    <s v="2008111235"/>
    <s v="10"/>
    <d v="2020-10-20T00:00:00"/>
    <s v="51"/>
    <s v="Commandes d'achat"/>
    <x v="2"/>
    <s v="Réduction"/>
    <n v="-5762.67"/>
    <n v="0"/>
    <s v="613310"/>
    <s v="Additional services, storage"/>
    <s v="100051177"/>
    <s v=""/>
    <s v=""/>
    <s v="3000000233857084"/>
    <s v="0"/>
    <x v="2"/>
    <x v="485"/>
  </r>
  <r>
    <x v="6"/>
    <s v="C25_522001"/>
    <s v="S020000"/>
    <x v="6"/>
    <s v="4500686149"/>
    <s v=""/>
    <s v="2008111235"/>
    <s v="10"/>
    <d v="2020-10-20T00:00:00"/>
    <s v="51"/>
    <s v="Commandes d'achat"/>
    <x v="2"/>
    <s v="Réduction"/>
    <n v="-9193.25"/>
    <n v="0"/>
    <s v="613310"/>
    <s v="Additional services, storage"/>
    <s v="100051177"/>
    <s v=""/>
    <s v=""/>
    <s v="3000000233847111"/>
    <s v="0"/>
    <x v="2"/>
    <x v="485"/>
  </r>
  <r>
    <x v="6"/>
    <s v="C25_522001"/>
    <s v="S020000"/>
    <x v="6"/>
    <s v="4500686149"/>
    <s v=""/>
    <s v="2008111235"/>
    <s v="10"/>
    <d v="2020-10-20T00:00:00"/>
    <s v="51"/>
    <s v="Commandes d'achat"/>
    <x v="2"/>
    <s v="Réduction"/>
    <n v="-45968.14"/>
    <n v="0"/>
    <s v="613310"/>
    <s v="Additional services, storage"/>
    <s v="100051177"/>
    <s v=""/>
    <s v=""/>
    <s v="3000000233847084"/>
    <s v="0"/>
    <x v="2"/>
    <x v="485"/>
  </r>
  <r>
    <x v="6"/>
    <s v="C25_522001"/>
    <s v="S020000"/>
    <x v="6"/>
    <s v="4500686354"/>
    <s v=""/>
    <s v="2008121235"/>
    <s v="60"/>
    <d v="2020-10-20T00:00:00"/>
    <s v="51"/>
    <s v="Commandes d'achat"/>
    <x v="1"/>
    <s v="Modification"/>
    <n v="3564.45"/>
    <n v="0"/>
    <s v="616410"/>
    <s v="COVID-19-shipping cost"/>
    <s v="500026801"/>
    <s v=""/>
    <s v=""/>
    <s v="3000000233819340"/>
    <s v="0"/>
    <x v="3"/>
    <x v="581"/>
  </r>
  <r>
    <x v="6"/>
    <s v="C25_522001"/>
    <s v="S020000"/>
    <x v="6"/>
    <s v="4500686354"/>
    <s v=""/>
    <s v="2008121235"/>
    <s v="70"/>
    <d v="2020-10-20T00:00:00"/>
    <s v="51"/>
    <s v="Commandes d'achat"/>
    <x v="0"/>
    <s v="Original"/>
    <n v="17050.73"/>
    <n v="0"/>
    <s v="616410"/>
    <s v="COVID-19-1000 μl Automation Conductive F"/>
    <s v="500026801"/>
    <s v=""/>
    <s v=""/>
    <s v="3000000233819023"/>
    <s v="0"/>
    <x v="3"/>
    <x v="596"/>
  </r>
  <r>
    <x v="6"/>
    <s v="C25_522001"/>
    <s v="S020000"/>
    <x v="6"/>
    <s v="4500686354"/>
    <s v=""/>
    <s v="2008121235"/>
    <s v="70"/>
    <d v="2020-10-20T00:00:00"/>
    <s v="51"/>
    <s v="Commandes d'achat"/>
    <x v="1"/>
    <s v="Modification"/>
    <n v="-17050.73"/>
    <n v="0"/>
    <s v="616410"/>
    <s v="COVID-19-1000 μl Automation Conductive F"/>
    <s v="500026801"/>
    <s v=""/>
    <s v=""/>
    <s v="3000000233819340"/>
    <s v="0"/>
    <x v="3"/>
    <x v="596"/>
  </r>
  <r>
    <x v="6"/>
    <s v="C25_522001"/>
    <s v="S020000"/>
    <x v="6"/>
    <s v="4500686354"/>
    <s v=""/>
    <s v="2008121235"/>
    <s v="80"/>
    <d v="2020-10-20T00:00:00"/>
    <s v="51"/>
    <s v="Commandes d'achat"/>
    <x v="0"/>
    <s v="Original"/>
    <n v="9165.75"/>
    <n v="0"/>
    <s v="616410"/>
    <s v="COVID-19-shipping cost"/>
    <s v="500026801"/>
    <s v=""/>
    <s v=""/>
    <s v="3000000233819023"/>
    <s v="0"/>
    <x v="3"/>
    <x v="597"/>
  </r>
  <r>
    <x v="6"/>
    <s v="C25_522001"/>
    <s v="S020000"/>
    <x v="6"/>
    <s v="4500686354"/>
    <s v=""/>
    <s v="2008121235"/>
    <s v="80"/>
    <d v="2020-10-20T00:00:00"/>
    <s v="51"/>
    <s v="Commandes d'achat"/>
    <x v="1"/>
    <s v="Modification"/>
    <n v="-9165.75"/>
    <n v="0"/>
    <s v="616410"/>
    <s v="COVID-19-shipping cost"/>
    <s v="500026801"/>
    <s v=""/>
    <s v=""/>
    <s v="3000000233819340"/>
    <s v="0"/>
    <x v="3"/>
    <x v="597"/>
  </r>
  <r>
    <x v="6"/>
    <s v="C25_522001"/>
    <s v="S020000"/>
    <x v="6"/>
    <s v="4500668915"/>
    <s v=""/>
    <s v="2052232028"/>
    <s v="10"/>
    <d v="2020-10-21T00:00:00"/>
    <s v="51"/>
    <s v="Commandes d'achat"/>
    <x v="2"/>
    <s v="Réduction"/>
    <n v="-5021.5"/>
    <n v="0"/>
    <s v="616410"/>
    <s v="COVID-19 Prot.coveralls voorsch"/>
    <s v="100050640"/>
    <s v=""/>
    <s v=""/>
    <s v="3000000233878195"/>
    <s v="0"/>
    <x v="2"/>
    <x v="100"/>
  </r>
  <r>
    <x v="6"/>
    <s v="C25_522001"/>
    <s v="S020000"/>
    <x v="6"/>
    <s v="4500683293"/>
    <s v=""/>
    <s v="2052232240"/>
    <s v="10"/>
    <d v="2020-10-21T00:00:00"/>
    <s v="51"/>
    <s v="Commandes d'achat"/>
    <x v="2"/>
    <s v="Réduction"/>
    <n v="-73389.740000000005"/>
    <n v="0"/>
    <s v="616410"/>
    <s v="COVID-19-rocuronium"/>
    <s v="100048259"/>
    <s v=""/>
    <s v=""/>
    <s v="3000000233877578"/>
    <s v="0"/>
    <x v="5"/>
    <x v="453"/>
  </r>
  <r>
    <x v="6"/>
    <s v="C25_522001"/>
    <s v="S020000"/>
    <x v="6"/>
    <s v="4500684058"/>
    <s v=""/>
    <s v="2052232245"/>
    <s v="10"/>
    <d v="2020-10-21T00:00:00"/>
    <s v="51"/>
    <s v="Commandes d'achat"/>
    <x v="2"/>
    <s v="Réduction"/>
    <n v="-978.29"/>
    <n v="0"/>
    <s v="616410"/>
    <s v="COVID-19-Close aspiration systems"/>
    <s v="100000368"/>
    <s v=""/>
    <s v=""/>
    <s v="3000000233915235"/>
    <s v="0"/>
    <x v="6"/>
    <x v="461"/>
  </r>
  <r>
    <x v="6"/>
    <s v="C25_522001"/>
    <s v="S020000"/>
    <x v="6"/>
    <s v="4500686354"/>
    <s v=""/>
    <s v="2008121235"/>
    <s v="50"/>
    <d v="2020-10-21T00:00:00"/>
    <s v="51"/>
    <s v="Commandes d'achat"/>
    <x v="2"/>
    <s v="Réduction"/>
    <n v="-17011.75"/>
    <n v="0"/>
    <s v="616410"/>
    <s v="COVID-19-1000 μl Automation Conductive F"/>
    <s v="500026801"/>
    <s v=""/>
    <s v=""/>
    <s v="3000000233906014"/>
    <s v="0"/>
    <x v="3"/>
    <x v="580"/>
  </r>
  <r>
    <x v="6"/>
    <s v="C25_522001"/>
    <s v="S020000"/>
    <x v="6"/>
    <s v="4500686354"/>
    <s v=""/>
    <s v="2008121235"/>
    <s v="50"/>
    <d v="2020-10-21T00:00:00"/>
    <s v="51"/>
    <s v="Commandes d'achat"/>
    <x v="5"/>
    <s v="Ajustement par pièce suivante"/>
    <n v="0"/>
    <n v="0"/>
    <s v="616410"/>
    <s v="COVID-19-1000 μl Automation Conductive F"/>
    <s v="500026801"/>
    <s v=""/>
    <s v=""/>
    <s v="3000000233906454"/>
    <s v="0"/>
    <x v="3"/>
    <x v="580"/>
  </r>
  <r>
    <x v="6"/>
    <s v="C25_522001"/>
    <s v="S020000"/>
    <x v="6"/>
    <s v="4500686354"/>
    <s v=""/>
    <s v="2008121235"/>
    <s v="50"/>
    <d v="2020-10-21T00:00:00"/>
    <s v="51"/>
    <s v="Commandes d'achat"/>
    <x v="2"/>
    <s v="Réduction"/>
    <n v="-0.1"/>
    <n v="0"/>
    <s v="616410"/>
    <s v="COVID-19-1000 μl Automation Conductive F"/>
    <s v="500026801"/>
    <s v=""/>
    <s v=""/>
    <s v="3000000233906454"/>
    <s v="0"/>
    <x v="3"/>
    <x v="580"/>
  </r>
  <r>
    <x v="6"/>
    <s v="C25_522001"/>
    <s v="S020000"/>
    <x v="6"/>
    <s v="4500686354"/>
    <s v=""/>
    <s v="2008121235"/>
    <s v="60"/>
    <d v="2020-10-21T00:00:00"/>
    <s v="51"/>
    <s v="Commandes d'achat"/>
    <x v="2"/>
    <s v="Réduction"/>
    <n v="-12701.1"/>
    <n v="0"/>
    <s v="616410"/>
    <s v="COVID-19-shipping cost"/>
    <s v="500026801"/>
    <s v=""/>
    <s v=""/>
    <s v="3000000233906014"/>
    <s v="0"/>
    <x v="3"/>
    <x v="581"/>
  </r>
  <r>
    <x v="6"/>
    <s v="C25_522001"/>
    <s v="S020000"/>
    <x v="6"/>
    <s v="4500686354"/>
    <s v=""/>
    <s v="2008121235"/>
    <s v="60"/>
    <d v="2020-10-21T00:00:00"/>
    <s v="51"/>
    <s v="Commandes d'achat"/>
    <x v="5"/>
    <s v="Ajustement par pièce suivante"/>
    <n v="-29.1"/>
    <n v="0"/>
    <s v="616410"/>
    <s v="COVID-19-shipping cost"/>
    <s v="500026801"/>
    <s v=""/>
    <s v=""/>
    <s v="3000000233906454"/>
    <s v="0"/>
    <x v="3"/>
    <x v="581"/>
  </r>
  <r>
    <x v="6"/>
    <s v="C25_522001"/>
    <s v="S020000"/>
    <x v="6"/>
    <s v="4500686354"/>
    <s v=""/>
    <s v="2008121235"/>
    <s v="60"/>
    <d v="2020-10-21T00:00:00"/>
    <s v="51"/>
    <s v="Commandes d'achat"/>
    <x v="2"/>
    <s v="Réduction"/>
    <n v="0"/>
    <n v="0"/>
    <s v="616410"/>
    <s v="COVID-19-shipping cost"/>
    <s v="500026801"/>
    <s v=""/>
    <s v=""/>
    <s v="3000000233906454"/>
    <s v="0"/>
    <x v="3"/>
    <x v="581"/>
  </r>
  <r>
    <x v="6"/>
    <s v="C25_522001"/>
    <s v="S020000"/>
    <x v="6"/>
    <s v="4500694109"/>
    <s v=""/>
    <s v="2052232272"/>
    <s v="10"/>
    <d v="2020-10-21T00:00:00"/>
    <s v="51"/>
    <s v="Commandes d'achat"/>
    <x v="2"/>
    <s v="Réduction"/>
    <n v="-816750"/>
    <n v="0"/>
    <s v="616410"/>
    <s v="COVID-19-kits reactifs CE-IVD"/>
    <s v="100003017"/>
    <s v=""/>
    <s v=""/>
    <s v="3000000233907232"/>
    <s v="0"/>
    <x v="3"/>
    <x v="558"/>
  </r>
  <r>
    <x v="6"/>
    <s v="C25_522001"/>
    <s v="S020000"/>
    <x v="6"/>
    <s v="4500694109"/>
    <s v=""/>
    <s v="2052232272"/>
    <s v="10"/>
    <d v="2020-10-21T00:00:00"/>
    <s v="51"/>
    <s v="Commandes d'achat"/>
    <x v="2"/>
    <s v="Réduction"/>
    <n v="-568458"/>
    <n v="0"/>
    <s v="616410"/>
    <s v="COVID-19-kits reactifs CE-IVD"/>
    <s v="100003017"/>
    <s v=""/>
    <s v=""/>
    <s v="3000000233907232"/>
    <s v="0"/>
    <x v="3"/>
    <x v="558"/>
  </r>
  <r>
    <x v="8"/>
    <s v="C25_522001"/>
    <s v="S130000"/>
    <x v="9"/>
    <s v="4500664588"/>
    <s v=""/>
    <s v="2052211022"/>
    <s v="10"/>
    <d v="2020-10-22T00:00:00"/>
    <s v="51"/>
    <s v="Commandes d'achat"/>
    <x v="2"/>
    <s v="Réduction"/>
    <n v="-12003.4"/>
    <n v="0"/>
    <s v="610910"/>
    <s v="Ziekenwagens COVID-19"/>
    <s v="GE100"/>
    <s v=""/>
    <s v=""/>
    <s v="3000000234029226"/>
    <s v="0"/>
    <x v="4"/>
    <x v="19"/>
  </r>
  <r>
    <x v="8"/>
    <s v="C25_522001"/>
    <s v="S130000"/>
    <x v="9"/>
    <s v="4500664588"/>
    <s v=""/>
    <s v="2052211022"/>
    <s v="10"/>
    <d v="2020-10-22T00:00:00"/>
    <s v="51"/>
    <s v="Commandes d'achat"/>
    <x v="2"/>
    <s v="Réduction"/>
    <n v="-7716.6"/>
    <n v="0"/>
    <s v="610910"/>
    <s v="Ziekenwagens COVID-19"/>
    <s v="GE100"/>
    <s v=""/>
    <s v=""/>
    <s v="3000000234029274"/>
    <s v="0"/>
    <x v="4"/>
    <x v="19"/>
  </r>
  <r>
    <x v="8"/>
    <s v="C25_522001"/>
    <s v="S130000"/>
    <x v="9"/>
    <s v="4500664588"/>
    <s v=""/>
    <s v="2052211022"/>
    <s v="10"/>
    <d v="2020-10-22T00:00:00"/>
    <s v="51"/>
    <s v="Commandes d'achat"/>
    <x v="2"/>
    <s v="Réduction"/>
    <n v="-4286.8"/>
    <n v="0"/>
    <s v="610910"/>
    <s v="Ziekenwagens COVID-19"/>
    <s v="GE100"/>
    <s v=""/>
    <s v=""/>
    <s v="3000000234029601"/>
    <s v="0"/>
    <x v="4"/>
    <x v="19"/>
  </r>
  <r>
    <x v="8"/>
    <s v="C25_522001"/>
    <s v="S130000"/>
    <x v="9"/>
    <s v="4500664588"/>
    <s v=""/>
    <s v="2052211022"/>
    <s v="10"/>
    <d v="2020-10-22T00:00:00"/>
    <s v="51"/>
    <s v="Commandes d'achat"/>
    <x v="2"/>
    <s v="Réduction"/>
    <n v="-12003.4"/>
    <n v="0"/>
    <s v="610910"/>
    <s v="Ziekenwagens COVID-19"/>
    <s v="GE100"/>
    <s v=""/>
    <s v=""/>
    <s v="3000000234029604"/>
    <s v="0"/>
    <x v="4"/>
    <x v="19"/>
  </r>
  <r>
    <x v="8"/>
    <s v="C25_522001"/>
    <s v="S130000"/>
    <x v="9"/>
    <s v="4500664588"/>
    <s v=""/>
    <s v="2052211022"/>
    <s v="10"/>
    <d v="2020-10-22T00:00:00"/>
    <s v="51"/>
    <s v="Commandes d'achat"/>
    <x v="2"/>
    <s v="Réduction"/>
    <n v="-12003.4"/>
    <n v="0"/>
    <s v="610910"/>
    <s v="Ziekenwagens COVID-19"/>
    <s v="GE100"/>
    <s v=""/>
    <s v=""/>
    <s v="3000000234029591"/>
    <s v="0"/>
    <x v="4"/>
    <x v="19"/>
  </r>
  <r>
    <x v="11"/>
    <s v="C25_522001"/>
    <s v="S130000"/>
    <x v="15"/>
    <s v="4500664588"/>
    <s v=""/>
    <s v="2052211022"/>
    <s v="20"/>
    <d v="2020-10-22T00:00:00"/>
    <s v="51"/>
    <s v="Commandes d'achat"/>
    <x v="2"/>
    <s v="Réduction"/>
    <n v="-11788.34"/>
    <n v="0"/>
    <s v="610910"/>
    <s v="Ziekenwagens COVID-19-verlenging"/>
    <s v="GE100"/>
    <s v=""/>
    <s v=""/>
    <s v="3000000234029591"/>
    <s v="0"/>
    <x v="3"/>
    <x v="175"/>
  </r>
  <r>
    <x v="11"/>
    <s v="C25_522001"/>
    <s v="S130000"/>
    <x v="15"/>
    <s v="4500664588"/>
    <s v=""/>
    <s v="2052211022"/>
    <s v="20"/>
    <d v="2020-10-22T00:00:00"/>
    <s v="51"/>
    <s v="Commandes d'achat"/>
    <x v="2"/>
    <s v="Réduction"/>
    <n v="-11574.36"/>
    <n v="0"/>
    <s v="610910"/>
    <s v="Ziekenwagens COVID-19-verlenging"/>
    <s v="GE100"/>
    <s v=""/>
    <s v=""/>
    <s v="3000000234029604"/>
    <s v="0"/>
    <x v="3"/>
    <x v="175"/>
  </r>
  <r>
    <x v="11"/>
    <s v="C25_522001"/>
    <s v="S130000"/>
    <x v="15"/>
    <s v="4500664588"/>
    <s v=""/>
    <s v="2052211022"/>
    <s v="20"/>
    <d v="2020-10-22T00:00:00"/>
    <s v="51"/>
    <s v="Commandes d'achat"/>
    <x v="2"/>
    <s v="Réduction"/>
    <n v="-4286.8"/>
    <n v="0"/>
    <s v="610910"/>
    <s v="Ziekenwagens COVID-19-verlenging"/>
    <s v="GE100"/>
    <s v=""/>
    <s v=""/>
    <s v="3000000234029274"/>
    <s v="0"/>
    <x v="3"/>
    <x v="175"/>
  </r>
  <r>
    <x v="11"/>
    <s v="C25_522001"/>
    <s v="S130000"/>
    <x v="15"/>
    <s v="4500664588"/>
    <s v=""/>
    <s v="2052211022"/>
    <s v="20"/>
    <d v="2020-10-22T00:00:00"/>
    <s v="51"/>
    <s v="Commandes d'achat"/>
    <x v="2"/>
    <s v="Réduction"/>
    <n v="-11145.68"/>
    <n v="0"/>
    <s v="610910"/>
    <s v="Ziekenwagens COVID-19-verlenging"/>
    <s v="GE100"/>
    <s v=""/>
    <s v=""/>
    <s v="3000000234029403"/>
    <s v="0"/>
    <x v="3"/>
    <x v="175"/>
  </r>
  <r>
    <x v="8"/>
    <s v="C25_522001"/>
    <s v="S130000"/>
    <x v="10"/>
    <s v="4500667854"/>
    <s v=""/>
    <s v="2052211022"/>
    <s v="10"/>
    <d v="2020-10-22T00:00:00"/>
    <s v="51"/>
    <s v="Commandes d'achat"/>
    <x v="2"/>
    <s v="Réduction"/>
    <n v="-12003.4"/>
    <n v="0"/>
    <s v="610910"/>
    <s v="COVID-19 12 extra Ziekenwagens"/>
    <s v="GE100"/>
    <s v=""/>
    <s v=""/>
    <s v="3000000234029421"/>
    <s v="0"/>
    <x v="7"/>
    <x v="53"/>
  </r>
  <r>
    <x v="8"/>
    <s v="C25_522001"/>
    <s v="S130000"/>
    <x v="10"/>
    <s v="4500667854"/>
    <s v=""/>
    <s v="2052211022"/>
    <s v="10"/>
    <d v="2020-10-22T00:00:00"/>
    <s v="51"/>
    <s v="Commandes d'achat"/>
    <x v="2"/>
    <s v="Réduction"/>
    <n v="-6001.7"/>
    <n v="0"/>
    <s v="610910"/>
    <s v="COVID-19 12 extra Ziekenwagens"/>
    <s v="GE100"/>
    <s v=""/>
    <s v=""/>
    <s v="3000000234029611"/>
    <s v="0"/>
    <x v="7"/>
    <x v="53"/>
  </r>
  <r>
    <x v="8"/>
    <s v="C25_522001"/>
    <s v="S130000"/>
    <x v="10"/>
    <s v="4500667854"/>
    <s v=""/>
    <s v="2052211022"/>
    <s v="10"/>
    <d v="2020-10-22T00:00:00"/>
    <s v="51"/>
    <s v="Commandes d'achat"/>
    <x v="2"/>
    <s v="Réduction"/>
    <n v="-24006.799999999999"/>
    <n v="0"/>
    <s v="610910"/>
    <s v="COVID-19 12 extra Ziekenwagens"/>
    <s v="GE100"/>
    <s v=""/>
    <s v=""/>
    <s v="3000000234029614"/>
    <s v="0"/>
    <x v="7"/>
    <x v="53"/>
  </r>
  <r>
    <x v="11"/>
    <s v="C25_522001"/>
    <s v="S130000"/>
    <x v="15"/>
    <s v="4500667854"/>
    <s v=""/>
    <s v="2052211022"/>
    <s v="20"/>
    <d v="2020-10-22T00:00:00"/>
    <s v="51"/>
    <s v="Commandes d'achat"/>
    <x v="2"/>
    <s v="Réduction"/>
    <n v="-18433.240000000002"/>
    <n v="0"/>
    <s v="610910"/>
    <s v="COVID-19 12extra Ziekenwagens-verlenging"/>
    <s v="GE100"/>
    <s v=""/>
    <s v=""/>
    <s v="3000000234029614"/>
    <s v="0"/>
    <x v="1"/>
    <x v="176"/>
  </r>
  <r>
    <x v="6"/>
    <s v="C25_522001"/>
    <s v="S020000"/>
    <x v="6"/>
    <s v="4500673298"/>
    <s v=""/>
    <s v="2052232149"/>
    <s v="10"/>
    <d v="2020-10-22T00:00:00"/>
    <s v="51"/>
    <s v="Commandes d'achat"/>
    <x v="2"/>
    <s v="Réduction"/>
    <n v="-9498.5"/>
    <n v="0"/>
    <s v="610110"/>
    <s v="COVID-19-Alternative Test Protocol (ATP)"/>
    <s v="100005620"/>
    <s v=""/>
    <s v=""/>
    <s v="3000000233957841"/>
    <s v="0"/>
    <x v="2"/>
    <x v="272"/>
  </r>
  <r>
    <x v="6"/>
    <s v="C25_522001"/>
    <s v="S020000"/>
    <x v="6"/>
    <s v="4500674190"/>
    <s v=""/>
    <s v="2052232180"/>
    <s v="10"/>
    <d v="2020-10-22T00:00:00"/>
    <s v="51"/>
    <s v="Commandes d'achat"/>
    <x v="2"/>
    <s v="Réduction"/>
    <n v="-200345.75"/>
    <n v="0"/>
    <s v="616410"/>
    <s v="COVID-19-DNA/RNA Shield"/>
    <s v="200001133"/>
    <s v=""/>
    <s v=""/>
    <s v="3000000234019189"/>
    <s v="0"/>
    <x v="3"/>
    <x v="308"/>
  </r>
  <r>
    <x v="13"/>
    <s v="C25_210301"/>
    <s v="S010000"/>
    <x v="18"/>
    <s v="4500682165"/>
    <s v=""/>
    <s v="20HSL0602A"/>
    <s v="10"/>
    <d v="2020-10-22T00:00:00"/>
    <s v="51"/>
    <s v="Commandes d'achat"/>
    <x v="1"/>
    <s v="Modification"/>
    <n v="116641.67"/>
    <n v="0"/>
    <s v="610310"/>
    <s v="Honoraires d'avocats (de 2020)_Covid-19"/>
    <s v="GE100"/>
    <s v=""/>
    <s v=""/>
    <s v="3000000234020555"/>
    <s v="0"/>
    <x v="2"/>
    <x v="447"/>
  </r>
  <r>
    <x v="6"/>
    <s v="C25_522001"/>
    <s v="S020000"/>
    <x v="6"/>
    <s v="4500686349"/>
    <s v=""/>
    <s v="2008121234"/>
    <s v="40"/>
    <d v="2020-10-22T00:00:00"/>
    <s v="51"/>
    <s v="Commandes d'achat"/>
    <x v="0"/>
    <s v="Original"/>
    <n v="84075.36"/>
    <n v="0"/>
    <s v="616410"/>
    <s v="1000 μl Automation Tips 96*2/pk, 2304/cs"/>
    <s v="500026800"/>
    <s v=""/>
    <s v=""/>
    <s v="3000000234019268"/>
    <s v="0"/>
    <x v="3"/>
    <x v="598"/>
  </r>
  <r>
    <x v="6"/>
    <s v="C25_522001"/>
    <s v="S020000"/>
    <x v="7"/>
    <s v="4500697212"/>
    <s v=""/>
    <s v="20AK211001"/>
    <s v="10"/>
    <d v="2020-10-22T00:00:00"/>
    <s v="51"/>
    <s v="Commandes d'achat"/>
    <x v="0"/>
    <s v="Original"/>
    <n v="622.98"/>
    <n v="0"/>
    <s v="611010"/>
    <s v="Kamer"/>
    <s v="100018790"/>
    <s v=""/>
    <s v=""/>
    <s v="3000000234015747"/>
    <s v="0"/>
    <x v="1"/>
    <x v="599"/>
  </r>
  <r>
    <x v="6"/>
    <s v="C25_522001"/>
    <s v="S020000"/>
    <x v="7"/>
    <s v="4500697212"/>
    <s v=""/>
    <s v="20AK211001"/>
    <s v="20"/>
    <d v="2020-10-22T00:00:00"/>
    <s v="51"/>
    <s v="Commandes d'achat"/>
    <x v="0"/>
    <s v="Original"/>
    <n v="77.02"/>
    <n v="0"/>
    <s v="611010"/>
    <s v="City tax"/>
    <s v="100018790"/>
    <s v=""/>
    <s v=""/>
    <s v="3000000234015747"/>
    <s v="0"/>
    <x v="1"/>
    <x v="600"/>
  </r>
  <r>
    <x v="6"/>
    <s v="C25_522001"/>
    <s v="S020000"/>
    <x v="7"/>
    <s v="4500697212"/>
    <s v=""/>
    <s v="20AK211001"/>
    <s v="30"/>
    <d v="2020-10-22T00:00:00"/>
    <s v="51"/>
    <s v="Commandes d'achat"/>
    <x v="0"/>
    <s v="Original"/>
    <n v="104.99"/>
    <n v="0"/>
    <s v="611010"/>
    <s v="Ontbijt"/>
    <s v="100018790"/>
    <s v=""/>
    <s v=""/>
    <s v="3000000234015747"/>
    <s v="0"/>
    <x v="1"/>
    <x v="601"/>
  </r>
  <r>
    <x v="6"/>
    <s v="C25_522001"/>
    <s v="S020000"/>
    <x v="7"/>
    <s v="4500697212"/>
    <s v=""/>
    <s v="20AK211001"/>
    <s v="40"/>
    <d v="2020-10-22T00:00:00"/>
    <s v="51"/>
    <s v="Commandes d'achat"/>
    <x v="0"/>
    <s v="Original"/>
    <n v="104.99"/>
    <n v="0"/>
    <s v="611010"/>
    <s v="Lunch"/>
    <s v="100018790"/>
    <s v=""/>
    <s v=""/>
    <s v="3000000234015747"/>
    <s v="0"/>
    <x v="1"/>
    <x v="602"/>
  </r>
  <r>
    <x v="6"/>
    <s v="C25_522001"/>
    <s v="S020000"/>
    <x v="7"/>
    <s v="4500697212"/>
    <s v=""/>
    <s v="20AK211001"/>
    <s v="50"/>
    <d v="2020-10-22T00:00:00"/>
    <s v="51"/>
    <s v="Commandes d'achat"/>
    <x v="0"/>
    <s v="Original"/>
    <n v="140.02000000000001"/>
    <n v="0"/>
    <s v="611010"/>
    <s v="Diner"/>
    <s v="100018790"/>
    <s v=""/>
    <s v=""/>
    <s v="3000000234015747"/>
    <s v="0"/>
    <x v="1"/>
    <x v="603"/>
  </r>
  <r>
    <x v="6"/>
    <s v="C25_522001"/>
    <s v="S020000"/>
    <x v="6"/>
    <s v="4500697284"/>
    <s v=""/>
    <s v="2052232289"/>
    <s v="10"/>
    <d v="2020-10-22T00:00:00"/>
    <s v="51"/>
    <s v="Commandes d'achat"/>
    <x v="0"/>
    <s v="Original"/>
    <n v="6146.96"/>
    <n v="0"/>
    <s v="611310"/>
    <s v="COVID-19-transport factuur 2001782"/>
    <s v="100051589"/>
    <s v=""/>
    <s v=""/>
    <s v="3000000233959542"/>
    <s v="0"/>
    <x v="0"/>
    <x v="604"/>
  </r>
  <r>
    <x v="6"/>
    <s v="C25_522001"/>
    <s v="S020000"/>
    <x v="6"/>
    <s v="4500697284"/>
    <s v=""/>
    <s v="2052232289"/>
    <s v="10"/>
    <d v="2020-10-22T00:00:00"/>
    <s v="51"/>
    <s v="Commandes d'achat"/>
    <x v="2"/>
    <s v="Réduction"/>
    <n v="-6146.96"/>
    <n v="0"/>
    <s v="611310"/>
    <s v="COVID-19-transport factuur 2001782"/>
    <s v="100051589"/>
    <s v=""/>
    <s v=""/>
    <s v="3000000234008476"/>
    <s v="0"/>
    <x v="0"/>
    <x v="604"/>
  </r>
  <r>
    <x v="6"/>
    <s v="C25_522001"/>
    <s v="S020000"/>
    <x v="6"/>
    <s v="4500697397"/>
    <s v=""/>
    <s v="2052232290"/>
    <s v="10"/>
    <d v="2020-10-22T00:00:00"/>
    <s v="51"/>
    <s v="Commandes d'achat"/>
    <x v="1"/>
    <s v="Modification"/>
    <n v="540500"/>
    <n v="0"/>
    <s v="616410"/>
    <s v="COVID-19-PANBIO rapid test device"/>
    <s v="100016279"/>
    <s v=""/>
    <s v=""/>
    <s v="3000000234019419"/>
    <s v="0"/>
    <x v="3"/>
    <x v="605"/>
  </r>
  <r>
    <x v="6"/>
    <s v="C25_522001"/>
    <s v="S020000"/>
    <x v="6"/>
    <s v="4500697397"/>
    <s v=""/>
    <s v="2052232290"/>
    <s v="10"/>
    <d v="2020-10-22T00:00:00"/>
    <s v="51"/>
    <s v="Commandes d'achat"/>
    <x v="0"/>
    <s v="Original"/>
    <n v="4000"/>
    <n v="0"/>
    <s v="616410"/>
    <s v="COVID-19-PANBIO rapid test device"/>
    <s v="100016279"/>
    <s v=""/>
    <s v=""/>
    <s v="3000000234019416"/>
    <s v="0"/>
    <x v="3"/>
    <x v="605"/>
  </r>
  <r>
    <x v="6"/>
    <s v="C25_522001"/>
    <s v="S020000"/>
    <x v="6"/>
    <s v="4500697539"/>
    <s v=""/>
    <s v="2052232292"/>
    <s v="10"/>
    <d v="2020-10-22T00:00:00"/>
    <s v="51"/>
    <s v="Commandes d'achat"/>
    <x v="0"/>
    <s v="Original"/>
    <n v="726000"/>
    <n v="0"/>
    <s v="616410"/>
    <s v="COVID-19-Ag BSS - rapid test"/>
    <s v="200008515"/>
    <s v=""/>
    <s v=""/>
    <s v="3000000234030313"/>
    <s v="0"/>
    <x v="3"/>
    <x v="606"/>
  </r>
  <r>
    <x v="6"/>
    <s v="C25_522001"/>
    <s v="S020000"/>
    <x v="6"/>
    <s v="4500697541"/>
    <s v=""/>
    <s v="2052232291"/>
    <s v="10"/>
    <d v="2020-10-22T00:00:00"/>
    <s v="51"/>
    <s v="Commandes d'achat"/>
    <x v="0"/>
    <s v="Original"/>
    <n v="387200"/>
    <n v="0"/>
    <s v="616410"/>
    <s v="COVID-19-Ag rapid test"/>
    <s v="200001538"/>
    <s v=""/>
    <s v=""/>
    <s v="3000000234030315"/>
    <s v="0"/>
    <x v="3"/>
    <x v="607"/>
  </r>
  <r>
    <x v="8"/>
    <s v="C25_522001"/>
    <s v="S130000"/>
    <x v="9"/>
    <s v="4500664588"/>
    <s v=""/>
    <s v="2052211022"/>
    <s v="10"/>
    <d v="2020-10-23T00:00:00"/>
    <s v="51"/>
    <s v="Commandes d'achat"/>
    <x v="2"/>
    <s v="Réduction"/>
    <n v="-11781.86"/>
    <n v="0"/>
    <s v="610910"/>
    <s v="Ziekenwagens COVID-19"/>
    <s v="GE100"/>
    <s v=""/>
    <s v=""/>
    <s v="3000000234060300"/>
    <s v="0"/>
    <x v="4"/>
    <x v="19"/>
  </r>
  <r>
    <x v="11"/>
    <s v="C25_522001"/>
    <s v="S130000"/>
    <x v="15"/>
    <s v="4500664588"/>
    <s v=""/>
    <s v="2052211022"/>
    <s v="20"/>
    <d v="2020-10-23T00:00:00"/>
    <s v="51"/>
    <s v="Commandes d'achat"/>
    <x v="2"/>
    <s v="Réduction"/>
    <n v="-221.18"/>
    <n v="0"/>
    <s v="610910"/>
    <s v="Ziekenwagens COVID-19-verlenging"/>
    <s v="GE100"/>
    <s v=""/>
    <s v=""/>
    <s v="3000000234060300"/>
    <s v="0"/>
    <x v="3"/>
    <x v="175"/>
  </r>
  <r>
    <x v="13"/>
    <s v="C25_210301"/>
    <s v="S010000"/>
    <x v="18"/>
    <s v="4500682165"/>
    <s v=""/>
    <s v="20HSL0602A"/>
    <s v="10"/>
    <d v="2020-10-23T00:00:00"/>
    <s v="51"/>
    <s v="Commandes d'achat"/>
    <x v="2"/>
    <s v="Réduction"/>
    <n v="2066.6799999999998"/>
    <n v="0"/>
    <s v="610310"/>
    <s v="Honoraires d'avocats (de 2020)_Covid-19"/>
    <s v="GE100"/>
    <s v=""/>
    <s v=""/>
    <s v="3000000234131176"/>
    <s v="0"/>
    <x v="2"/>
    <x v="447"/>
  </r>
  <r>
    <x v="13"/>
    <s v="C25_210301"/>
    <s v="S010000"/>
    <x v="18"/>
    <s v="4500682165"/>
    <s v=""/>
    <s v="20HSL0602A"/>
    <s v="10"/>
    <d v="2020-10-23T00:00:00"/>
    <s v="51"/>
    <s v="Commandes d'achat"/>
    <x v="2"/>
    <s v="Réduction"/>
    <n v="-1938.65"/>
    <n v="0"/>
    <s v="610310"/>
    <s v="Honoraires d'avocats (de 2020)_Covid-19"/>
    <s v="GE100"/>
    <s v=""/>
    <s v=""/>
    <s v="3000000234115681"/>
    <s v="0"/>
    <x v="2"/>
    <x v="447"/>
  </r>
  <r>
    <x v="13"/>
    <s v="C25_210301"/>
    <s v="S010000"/>
    <x v="18"/>
    <s v="4500682165"/>
    <s v=""/>
    <s v="20HSL0602A"/>
    <s v="10"/>
    <d v="2020-10-23T00:00:00"/>
    <s v="51"/>
    <s v="Commandes d'achat"/>
    <x v="2"/>
    <s v="Réduction"/>
    <n v="-684.17"/>
    <n v="0"/>
    <s v="610310"/>
    <s v="Honoraires d'avocats (de 2020)_Covid-19"/>
    <s v="GE100"/>
    <s v=""/>
    <s v=""/>
    <s v="3000000234115613"/>
    <s v="0"/>
    <x v="2"/>
    <x v="447"/>
  </r>
  <r>
    <x v="13"/>
    <s v="C25_210301"/>
    <s v="S010000"/>
    <x v="18"/>
    <s v="4500682165"/>
    <s v=""/>
    <s v="20HSL0602A"/>
    <s v="10"/>
    <d v="2020-10-23T00:00:00"/>
    <s v="51"/>
    <s v="Commandes d'achat"/>
    <x v="2"/>
    <s v="Réduction"/>
    <n v="-2066.6799999999998"/>
    <n v="0"/>
    <s v="610310"/>
    <s v="Honoraires d'avocats (de 2020)_Covid-19"/>
    <s v="GE100"/>
    <s v=""/>
    <s v=""/>
    <s v="3000000234115687"/>
    <s v="0"/>
    <x v="2"/>
    <x v="447"/>
  </r>
  <r>
    <x v="6"/>
    <s v="C25_522001"/>
    <s v="S020000"/>
    <x v="6"/>
    <s v="4500683304"/>
    <s v=""/>
    <s v="2052232241"/>
    <s v="10"/>
    <d v="2020-10-23T00:00:00"/>
    <s v="51"/>
    <s v="Commandes d'achat"/>
    <x v="2"/>
    <s v="Réduction"/>
    <n v="-92138.53"/>
    <n v="0"/>
    <s v="616410"/>
    <s v="COVID-19- geneesmiddelen strat. voorraad"/>
    <s v="100051133"/>
    <s v=""/>
    <s v=""/>
    <s v="3000000234113591"/>
    <s v="0"/>
    <x v="5"/>
    <x v="454"/>
  </r>
  <r>
    <x v="6"/>
    <s v="C25_522001"/>
    <s v="S020000"/>
    <x v="6"/>
    <s v="4500683304"/>
    <s v=""/>
    <s v="2052232241"/>
    <s v="10"/>
    <d v="2020-10-23T00:00:00"/>
    <s v="51"/>
    <s v="Commandes d'achat"/>
    <x v="2"/>
    <s v="Réduction"/>
    <n v="-91497.97"/>
    <n v="0"/>
    <s v="616410"/>
    <s v="COVID-19- geneesmiddelen strat. voorraad"/>
    <s v="100051133"/>
    <s v=""/>
    <s v=""/>
    <s v="3000000234113539"/>
    <s v="0"/>
    <x v="5"/>
    <x v="454"/>
  </r>
  <r>
    <x v="6"/>
    <s v="C25_522001"/>
    <s v="S020000"/>
    <x v="6"/>
    <s v="4500683304"/>
    <s v=""/>
    <s v="2052232241"/>
    <s v="10"/>
    <d v="2020-10-23T00:00:00"/>
    <s v="51"/>
    <s v="Commandes d'achat"/>
    <x v="2"/>
    <s v="Réduction"/>
    <n v="-37003.81"/>
    <n v="0"/>
    <s v="616410"/>
    <s v="COVID-19- geneesmiddelen strat. voorraad"/>
    <s v="100051133"/>
    <s v=""/>
    <s v=""/>
    <s v="3000000234113578"/>
    <s v="0"/>
    <x v="5"/>
    <x v="454"/>
  </r>
  <r>
    <x v="6"/>
    <s v="C25_522001"/>
    <s v="S020000"/>
    <x v="6"/>
    <s v="4500683304"/>
    <s v=""/>
    <s v="2052232241"/>
    <s v="10"/>
    <d v="2020-10-23T00:00:00"/>
    <s v="51"/>
    <s v="Commandes d'achat"/>
    <x v="2"/>
    <s v="Réduction"/>
    <n v="-527555.24"/>
    <n v="0"/>
    <s v="616410"/>
    <s v="COVID-19- geneesmiddelen strat. voorraad"/>
    <s v="100051133"/>
    <s v=""/>
    <s v=""/>
    <s v="3000000234112344"/>
    <s v="0"/>
    <x v="5"/>
    <x v="454"/>
  </r>
  <r>
    <x v="6"/>
    <s v="C25_522001"/>
    <s v="S020000"/>
    <x v="6"/>
    <s v="4500683304"/>
    <s v=""/>
    <s v="2052232241"/>
    <s v="10"/>
    <d v="2020-10-23T00:00:00"/>
    <s v="51"/>
    <s v="Commandes d'achat"/>
    <x v="2"/>
    <s v="Réduction"/>
    <n v="53446.44"/>
    <n v="0"/>
    <s v="616410"/>
    <s v="COVID-19- geneesmiddelen strat. voorraad"/>
    <s v="100051133"/>
    <s v=""/>
    <s v=""/>
    <s v="3000000234113365"/>
    <s v="0"/>
    <x v="5"/>
    <x v="454"/>
  </r>
  <r>
    <x v="6"/>
    <s v="C25_522001"/>
    <s v="S020000"/>
    <x v="6"/>
    <s v="4500683304"/>
    <s v=""/>
    <s v="2052232241"/>
    <s v="10"/>
    <d v="2020-10-23T00:00:00"/>
    <s v="51"/>
    <s v="Commandes d'achat"/>
    <x v="2"/>
    <s v="Réduction"/>
    <n v="-248889.66"/>
    <n v="0"/>
    <s v="616410"/>
    <s v="COVID-19- geneesmiddelen strat. voorraad"/>
    <s v="100051133"/>
    <s v=""/>
    <s v=""/>
    <s v="3000000234112328"/>
    <s v="0"/>
    <x v="5"/>
    <x v="454"/>
  </r>
  <r>
    <x v="6"/>
    <s v="C25_522001"/>
    <s v="S020000"/>
    <x v="6"/>
    <s v="4500683304"/>
    <s v=""/>
    <s v="2052232241"/>
    <s v="10"/>
    <d v="2020-10-23T00:00:00"/>
    <s v="51"/>
    <s v="Commandes d'achat"/>
    <x v="2"/>
    <s v="Réduction"/>
    <n v="-48218.42"/>
    <n v="0"/>
    <s v="616410"/>
    <s v="COVID-19- geneesmiddelen strat. voorraad"/>
    <s v="100051133"/>
    <s v=""/>
    <s v=""/>
    <s v="3000000234112237"/>
    <s v="0"/>
    <x v="5"/>
    <x v="454"/>
  </r>
  <r>
    <x v="6"/>
    <s v="C25_522001"/>
    <s v="S020000"/>
    <x v="6"/>
    <s v="4500683304"/>
    <s v=""/>
    <s v="2052232241"/>
    <s v="10"/>
    <d v="2020-10-23T00:00:00"/>
    <s v="51"/>
    <s v="Commandes d'achat"/>
    <x v="2"/>
    <s v="Réduction"/>
    <n v="-142861.82999999999"/>
    <n v="0"/>
    <s v="616410"/>
    <s v="COVID-19- geneesmiddelen strat. voorraad"/>
    <s v="100051133"/>
    <s v=""/>
    <s v=""/>
    <s v="3000000234112291"/>
    <s v="0"/>
    <x v="5"/>
    <x v="454"/>
  </r>
  <r>
    <x v="6"/>
    <s v="C25_522001"/>
    <s v="S020000"/>
    <x v="6"/>
    <s v="4500683304"/>
    <s v=""/>
    <s v="2052232241"/>
    <s v="10"/>
    <d v="2020-10-23T00:00:00"/>
    <s v="51"/>
    <s v="Commandes d'achat"/>
    <x v="2"/>
    <s v="Réduction"/>
    <n v="-72412.55"/>
    <n v="0"/>
    <s v="616410"/>
    <s v="COVID-19- geneesmiddelen strat. voorraad"/>
    <s v="100051133"/>
    <s v=""/>
    <s v=""/>
    <s v="3000000234112294"/>
    <s v="0"/>
    <x v="5"/>
    <x v="454"/>
  </r>
  <r>
    <x v="6"/>
    <s v="C25_522001"/>
    <s v="S020000"/>
    <x v="6"/>
    <s v="4500683304"/>
    <s v=""/>
    <s v="2052232241"/>
    <s v="10"/>
    <d v="2020-10-23T00:00:00"/>
    <s v="51"/>
    <s v="Commandes d'achat"/>
    <x v="2"/>
    <s v="Réduction"/>
    <n v="425200.53"/>
    <n v="0"/>
    <s v="616410"/>
    <s v="COVID-19- geneesmiddelen strat. voorraad"/>
    <s v="100051133"/>
    <s v=""/>
    <s v=""/>
    <s v="3000000234112319"/>
    <s v="0"/>
    <x v="5"/>
    <x v="454"/>
  </r>
  <r>
    <x v="6"/>
    <s v="C25_522001"/>
    <s v="S020000"/>
    <x v="6"/>
    <s v="4500683304"/>
    <s v=""/>
    <s v="2052232241"/>
    <s v="10"/>
    <d v="2020-10-23T00:00:00"/>
    <s v="51"/>
    <s v="Commandes d'achat"/>
    <x v="2"/>
    <s v="Réduction"/>
    <n v="-43665.34"/>
    <n v="0"/>
    <s v="616410"/>
    <s v="COVID-19- geneesmiddelen strat. voorraad"/>
    <s v="100051133"/>
    <s v=""/>
    <s v=""/>
    <s v="3000000234112244"/>
    <s v="0"/>
    <x v="5"/>
    <x v="454"/>
  </r>
  <r>
    <x v="6"/>
    <s v="C25_522001"/>
    <s v="S020000"/>
    <x v="6"/>
    <s v="4500683304"/>
    <s v=""/>
    <s v="2052232241"/>
    <s v="10"/>
    <d v="2020-10-23T00:00:00"/>
    <s v="51"/>
    <s v="Commandes d'achat"/>
    <x v="2"/>
    <s v="Réduction"/>
    <n v="-46280.38"/>
    <n v="0"/>
    <s v="616410"/>
    <s v="COVID-19- geneesmiddelen strat. voorraad"/>
    <s v="100051133"/>
    <s v=""/>
    <s v=""/>
    <s v="3000000234112297"/>
    <s v="0"/>
    <x v="5"/>
    <x v="454"/>
  </r>
  <r>
    <x v="6"/>
    <s v="C25_522001"/>
    <s v="S020000"/>
    <x v="6"/>
    <s v="4500683304"/>
    <s v=""/>
    <s v="2052232241"/>
    <s v="10"/>
    <d v="2020-10-23T00:00:00"/>
    <s v="51"/>
    <s v="Commandes d'achat"/>
    <x v="2"/>
    <s v="Réduction"/>
    <n v="-310405.06"/>
    <n v="0"/>
    <s v="616410"/>
    <s v="COVID-19- geneesmiddelen strat. voorraad"/>
    <s v="100051133"/>
    <s v=""/>
    <s v=""/>
    <s v="3000000234112341"/>
    <s v="0"/>
    <x v="5"/>
    <x v="454"/>
  </r>
  <r>
    <x v="6"/>
    <s v="C25_522001"/>
    <s v="S020000"/>
    <x v="6"/>
    <s v="4500686349"/>
    <s v=""/>
    <s v="2008121234"/>
    <s v="40"/>
    <d v="2020-10-23T00:00:00"/>
    <s v="51"/>
    <s v="Commandes d'achat"/>
    <x v="5"/>
    <s v="Ajustement par pièce suivante"/>
    <n v="-270.27"/>
    <n v="0"/>
    <s v="616410"/>
    <s v="1000 μl Automation Tips 96*2/pk, 2304/cs"/>
    <s v="500026800"/>
    <s v=""/>
    <s v=""/>
    <s v="3000000234063971"/>
    <s v="0"/>
    <x v="3"/>
    <x v="598"/>
  </r>
  <r>
    <x v="6"/>
    <s v="C25_522001"/>
    <s v="S020000"/>
    <x v="6"/>
    <s v="4500686349"/>
    <s v=""/>
    <s v="2008121234"/>
    <s v="40"/>
    <d v="2020-10-23T00:00:00"/>
    <s v="51"/>
    <s v="Commandes d'achat"/>
    <x v="2"/>
    <s v="Réduction"/>
    <n v="-83805.09"/>
    <n v="0"/>
    <s v="616410"/>
    <s v="1000 μl Automation Tips 96*2/pk, 2304/cs"/>
    <s v="500026800"/>
    <s v=""/>
    <s v=""/>
    <s v="3000000234063971"/>
    <s v="0"/>
    <x v="3"/>
    <x v="598"/>
  </r>
  <r>
    <x v="6"/>
    <s v="C25_522001"/>
    <s v="S020000"/>
    <x v="6"/>
    <s v="4500694186"/>
    <s v=""/>
    <s v="2052232278"/>
    <s v="10"/>
    <d v="2020-10-23T00:00:00"/>
    <s v="51"/>
    <s v="Commandes d'achat"/>
    <x v="2"/>
    <s v="Réduction"/>
    <n v="-224106.1"/>
    <n v="0"/>
    <s v="616410"/>
    <s v="COVID-19-sampling kits type CE-IVD"/>
    <s v="100050676"/>
    <s v=""/>
    <s v=""/>
    <s v="3000000234116295"/>
    <s v="0"/>
    <x v="3"/>
    <x v="567"/>
  </r>
  <r>
    <x v="11"/>
    <s v="C25_522001"/>
    <s v="S130000"/>
    <x v="15"/>
    <s v="4500697770"/>
    <s v=""/>
    <s v="2052241009"/>
    <s v="10"/>
    <d v="2020-10-23T00:00:00"/>
    <s v="51"/>
    <s v="Commandes d'achat"/>
    <x v="0"/>
    <s v="Original"/>
    <n v="315000"/>
    <n v="0"/>
    <s v="610910"/>
    <s v="COVID-19 MUG teams"/>
    <s v="GE100"/>
    <s v=""/>
    <s v=""/>
    <s v="3000000234116291"/>
    <s v="0"/>
    <x v="5"/>
    <x v="608"/>
  </r>
  <r>
    <x v="13"/>
    <s v="C25_210301"/>
    <s v="S010000"/>
    <x v="18"/>
    <s v="4500682165"/>
    <s v=""/>
    <s v="20HSL0602A"/>
    <s v="10"/>
    <d v="2020-10-25T00:00:00"/>
    <s v="51"/>
    <s v="Commandes d'achat"/>
    <x v="2"/>
    <s v="Réduction"/>
    <n v="-29467.33"/>
    <n v="0"/>
    <s v="610310"/>
    <s v="Honoraires d'avocats (de 2020)_Covid-19"/>
    <s v="GE100"/>
    <s v=""/>
    <s v=""/>
    <s v="3000000234131179"/>
    <s v="0"/>
    <x v="2"/>
    <x v="447"/>
  </r>
  <r>
    <x v="13"/>
    <s v="C25_210301"/>
    <s v="S010000"/>
    <x v="18"/>
    <s v="4500682165"/>
    <s v=""/>
    <s v="20HSL0602A"/>
    <s v="10"/>
    <d v="2020-10-25T00:00:00"/>
    <s v="51"/>
    <s v="Commandes d'achat"/>
    <x v="2"/>
    <s v="Réduction"/>
    <n v="-31699.4"/>
    <n v="0"/>
    <s v="610310"/>
    <s v="Honoraires d'avocats (de 2020)_Covid-19"/>
    <s v="GE100"/>
    <s v=""/>
    <s v=""/>
    <s v="3000000234116946"/>
    <s v="0"/>
    <x v="2"/>
    <x v="447"/>
  </r>
  <r>
    <x v="13"/>
    <s v="C25_210301"/>
    <s v="S010000"/>
    <x v="18"/>
    <s v="4500682165"/>
    <s v=""/>
    <s v="20HSL0602A"/>
    <s v="10"/>
    <d v="2020-10-25T00:00:00"/>
    <s v="51"/>
    <s v="Commandes d'achat"/>
    <x v="2"/>
    <s v="Réduction"/>
    <n v="-51479.51"/>
    <n v="0"/>
    <s v="610310"/>
    <s v="Honoraires d'avocats (de 2020)_Covid-19"/>
    <s v="GE100"/>
    <s v=""/>
    <s v=""/>
    <s v="3000000234117735"/>
    <s v="0"/>
    <x v="2"/>
    <x v="447"/>
  </r>
  <r>
    <x v="8"/>
    <s v="C25_522001"/>
    <s v="S130000"/>
    <x v="10"/>
    <s v="4500697788"/>
    <s v=""/>
    <s v="1752211046"/>
    <s v="10"/>
    <d v="2020-10-25T00:00:00"/>
    <s v="51"/>
    <s v="Commandes d'achat"/>
    <x v="0"/>
    <s v="Original"/>
    <n v="16293.6"/>
    <n v="0"/>
    <s v="610410"/>
    <s v="COVID-19 DIRMED Liège-Zandona 2020"/>
    <s v="500001348"/>
    <s v=""/>
    <s v=""/>
    <s v="3000000234131192"/>
    <s v="0"/>
    <x v="3"/>
    <x v="609"/>
  </r>
  <r>
    <x v="8"/>
    <s v="C25_522001"/>
    <s v="S130000"/>
    <x v="10"/>
    <s v="4500697789"/>
    <s v=""/>
    <s v="1752211027"/>
    <s v="10"/>
    <d v="2020-10-25T00:00:00"/>
    <s v="51"/>
    <s v="Commandes d'achat"/>
    <x v="0"/>
    <s v="Original"/>
    <n v="6560"/>
    <n v="0"/>
    <s v="610410"/>
    <s v="COVID-19 DIRMED Hainaut - Todorov 2020"/>
    <s v="400005136"/>
    <s v=""/>
    <s v=""/>
    <s v="3000000234131194"/>
    <s v="0"/>
    <x v="3"/>
    <x v="610"/>
  </r>
  <r>
    <x v="8"/>
    <s v="C25_522001"/>
    <s v="S130000"/>
    <x v="10"/>
    <s v="4500697791"/>
    <s v=""/>
    <s v="1752211047"/>
    <s v="10"/>
    <d v="2020-10-25T00:00:00"/>
    <s v="51"/>
    <s v="Commandes d'achat"/>
    <x v="0"/>
    <s v="Original"/>
    <n v="2375"/>
    <n v="0"/>
    <s v="610410"/>
    <s v="COVID-19 ADM Vlaams Brabant-Gellens 2020"/>
    <s v="700002712"/>
    <s v=""/>
    <s v=""/>
    <s v="3000000234131196"/>
    <s v="0"/>
    <x v="3"/>
    <x v="611"/>
  </r>
  <r>
    <x v="8"/>
    <s v="C25_522001"/>
    <s v="S130000"/>
    <x v="10"/>
    <s v="4500697792"/>
    <s v=""/>
    <s v="1752211048"/>
    <s v="10"/>
    <d v="2020-10-25T00:00:00"/>
    <s v="51"/>
    <s v="Commandes d'achat"/>
    <x v="0"/>
    <s v="Original"/>
    <n v="3175"/>
    <n v="0"/>
    <s v="610410"/>
    <s v="COVID-19 ADM Luxembourg-Grégoire 2020"/>
    <s v="400003980"/>
    <s v=""/>
    <s v=""/>
    <s v="3000000234131198"/>
    <s v="0"/>
    <x v="3"/>
    <x v="612"/>
  </r>
  <r>
    <x v="8"/>
    <s v="C25_522001"/>
    <s v="S130000"/>
    <x v="10"/>
    <s v="4500697794"/>
    <s v=""/>
    <s v="1752211049"/>
    <s v="10"/>
    <d v="2020-10-25T00:00:00"/>
    <s v="51"/>
    <s v="Commandes d'achat"/>
    <x v="0"/>
    <s v="Original"/>
    <n v="2131.5100000000002"/>
    <n v="0"/>
    <s v="610410"/>
    <s v="COVID-19 ADM West-Vlaanderen-Gouwy 2020"/>
    <s v="500000733"/>
    <s v=""/>
    <s v=""/>
    <s v="3000000234131220"/>
    <s v="0"/>
    <x v="3"/>
    <x v="613"/>
  </r>
  <r>
    <x v="8"/>
    <s v="C25_522001"/>
    <s v="S130000"/>
    <x v="10"/>
    <s v="4500697797"/>
    <s v=""/>
    <s v="1752211050"/>
    <s v="10"/>
    <d v="2020-10-25T00:00:00"/>
    <s v="51"/>
    <s v="Commandes d'achat"/>
    <x v="0"/>
    <s v="Original"/>
    <n v="3643.44"/>
    <n v="0"/>
    <s v="610410"/>
    <s v="COVID-19 ADM Bruxelles-Heuchamps 2020"/>
    <s v="500000058"/>
    <s v=""/>
    <s v=""/>
    <s v="3000000234131222"/>
    <s v="0"/>
    <x v="3"/>
    <x v="614"/>
  </r>
  <r>
    <x v="8"/>
    <s v="C25_522001"/>
    <s v="S130000"/>
    <x v="10"/>
    <s v="4500697798"/>
    <s v=""/>
    <s v="1752211051"/>
    <s v="10"/>
    <d v="2020-10-25T00:00:00"/>
    <s v="51"/>
    <s v="Commandes d'achat"/>
    <x v="0"/>
    <s v="Original"/>
    <n v="9249.3799999999992"/>
    <n v="0"/>
    <s v="610410"/>
    <s v="COVID-19 ADM Limburg-Vrinssen 2020"/>
    <s v="500001355"/>
    <s v=""/>
    <s v=""/>
    <s v="3000000234131224"/>
    <s v="0"/>
    <x v="3"/>
    <x v="615"/>
  </r>
  <r>
    <x v="8"/>
    <s v="C25_522001"/>
    <s v="S130000"/>
    <x v="10"/>
    <s v="4500697800"/>
    <s v=""/>
    <s v="1752211052"/>
    <s v="10"/>
    <d v="2020-10-25T00:00:00"/>
    <s v="51"/>
    <s v="Commandes d'achat"/>
    <x v="0"/>
    <s v="Original"/>
    <n v="2553"/>
    <n v="0"/>
    <s v="610410"/>
    <s v="COVID-19 ADM Hainaut-Screve 2020"/>
    <s v="500000657"/>
    <s v=""/>
    <s v=""/>
    <s v="3000000234131226"/>
    <s v="0"/>
    <x v="3"/>
    <x v="616"/>
  </r>
  <r>
    <x v="8"/>
    <s v="C25_522001"/>
    <s v="S130000"/>
    <x v="10"/>
    <s v="4500697801"/>
    <s v=""/>
    <s v="1752211053"/>
    <s v="10"/>
    <d v="2020-10-25T00:00:00"/>
    <s v="51"/>
    <s v="Commandes d'achat"/>
    <x v="0"/>
    <s v="Original"/>
    <n v="8008.95"/>
    <n v="0"/>
    <s v="610410"/>
    <s v="COVID-19 ADM Liège-Stipulante 2020"/>
    <s v="500001349"/>
    <s v=""/>
    <s v=""/>
    <s v="3000000234131228"/>
    <s v="0"/>
    <x v="3"/>
    <x v="617"/>
  </r>
  <r>
    <x v="8"/>
    <s v="C25_522001"/>
    <s v="S130000"/>
    <x v="10"/>
    <s v="4500697802"/>
    <s v=""/>
    <s v="1952211041"/>
    <s v="10"/>
    <d v="2020-10-25T00:00:00"/>
    <s v="51"/>
    <s v="Commandes d'achat"/>
    <x v="0"/>
    <s v="Original"/>
    <n v="1836.5"/>
    <n v="0"/>
    <s v="610410"/>
    <s v="COVID-19 DMA Namur-Stuckens 2020"/>
    <s v="500000560"/>
    <s v=""/>
    <s v=""/>
    <s v="3000000234131240"/>
    <s v="0"/>
    <x v="3"/>
    <x v="618"/>
  </r>
  <r>
    <x v="8"/>
    <s v="C25_522001"/>
    <s v="S130000"/>
    <x v="10"/>
    <s v="4500697803"/>
    <s v=""/>
    <s v="1952211040"/>
    <s v="10"/>
    <d v="2020-10-25T00:00:00"/>
    <s v="51"/>
    <s v="Commandes d'achat"/>
    <x v="0"/>
    <s v="Original"/>
    <n v="2397.42"/>
    <n v="0"/>
    <s v="610410"/>
    <s v="COVID-19 COAMU Namen Copmans 2020"/>
    <s v="500003507"/>
    <s v=""/>
    <s v=""/>
    <s v="3000000234131242"/>
    <s v="0"/>
    <x v="3"/>
    <x v="619"/>
  </r>
  <r>
    <x v="8"/>
    <s v="C25_522001"/>
    <s v="S130000"/>
    <x v="10"/>
    <s v="4500697804"/>
    <s v=""/>
    <s v="1952211005"/>
    <s v="10"/>
    <d v="2020-10-25T00:00:00"/>
    <s v="51"/>
    <s v="Commandes d'achat"/>
    <x v="0"/>
    <s v="Original"/>
    <n v="12367"/>
    <n v="0"/>
    <s v="610410"/>
    <s v="COVID-19 COAMU -Luxemburg-Adam 2020"/>
    <s v="500002856"/>
    <s v=""/>
    <s v=""/>
    <s v="3000000234131244"/>
    <s v="0"/>
    <x v="3"/>
    <x v="620"/>
  </r>
  <r>
    <x v="8"/>
    <s v="C25_522001"/>
    <s v="S130000"/>
    <x v="10"/>
    <s v="4500697805"/>
    <s v=""/>
    <s v="1952211008"/>
    <s v="10"/>
    <d v="2020-10-25T00:00:00"/>
    <s v="51"/>
    <s v="Commandes d'achat"/>
    <x v="0"/>
    <s v="Original"/>
    <n v="4202.8999999999996"/>
    <n v="0"/>
    <s v="610410"/>
    <s v="COVID-19 COAMU Brussel FR +WB Arian 2020"/>
    <s v="500024174"/>
    <s v=""/>
    <s v=""/>
    <s v="3000000234131246"/>
    <s v="0"/>
    <x v="3"/>
    <x v="621"/>
  </r>
  <r>
    <x v="8"/>
    <s v="C25_522001"/>
    <s v="S130000"/>
    <x v="10"/>
    <s v="4500697806"/>
    <s v=""/>
    <s v="1952211023"/>
    <s v="10"/>
    <d v="2020-10-25T00:00:00"/>
    <s v="51"/>
    <s v="Commandes d'achat"/>
    <x v="0"/>
    <s v="Original"/>
    <n v="16200"/>
    <n v="0"/>
    <s v="610410"/>
    <s v="COVID-19 COAMU Oost-Vl Carl Demey 2020"/>
    <s v="500000745"/>
    <s v=""/>
    <s v=""/>
    <s v="3000000234131248"/>
    <s v="0"/>
    <x v="3"/>
    <x v="622"/>
  </r>
  <r>
    <x v="8"/>
    <s v="C25_522001"/>
    <s v="S130000"/>
    <x v="10"/>
    <s v="4500697807"/>
    <s v=""/>
    <s v="1952211007"/>
    <s v="10"/>
    <d v="2020-10-25T00:00:00"/>
    <s v="51"/>
    <s v="Commandes d'achat"/>
    <x v="0"/>
    <s v="Original"/>
    <n v="10695.74"/>
    <n v="0"/>
    <s v="610410"/>
    <s v="COVID-19 COAMU Brussel-NL-Elseviers 2020"/>
    <s v="500000058"/>
    <s v=""/>
    <s v=""/>
    <s v="3000000234131250"/>
    <s v="0"/>
    <x v="3"/>
    <x v="623"/>
  </r>
  <r>
    <x v="8"/>
    <s v="C25_522001"/>
    <s v="S130000"/>
    <x v="10"/>
    <s v="4500697808"/>
    <s v=""/>
    <s v="1952211001"/>
    <s v="10"/>
    <d v="2020-10-25T00:00:00"/>
    <s v="51"/>
    <s v="Commandes d'achat"/>
    <x v="0"/>
    <s v="Original"/>
    <n v="21487.5"/>
    <n v="0"/>
    <s v="610410"/>
    <s v="COVID-19 COAMU Antwerpen-Genbrugge 2020"/>
    <s v="500001998"/>
    <s v=""/>
    <s v=""/>
    <s v="3000000234130126"/>
    <s v="0"/>
    <x v="3"/>
    <x v="624"/>
  </r>
  <r>
    <x v="8"/>
    <s v="C25_522001"/>
    <s v="S130000"/>
    <x v="10"/>
    <s v="4500697809"/>
    <s v=""/>
    <s v="1952211006"/>
    <s v="10"/>
    <d v="2020-10-25T00:00:00"/>
    <s v="51"/>
    <s v="Commandes d'achat"/>
    <x v="0"/>
    <s v="Original"/>
    <n v="14298.7"/>
    <n v="0"/>
    <s v="610410"/>
    <s v="COVID-19 COAMU West-Vl-Gielen 2020"/>
    <s v="500019670"/>
    <s v=""/>
    <s v=""/>
    <s v="3000000234131281"/>
    <s v="0"/>
    <x v="3"/>
    <x v="625"/>
  </r>
  <r>
    <x v="8"/>
    <s v="C25_522001"/>
    <s v="S130000"/>
    <x v="10"/>
    <s v="4500697810"/>
    <s v=""/>
    <s v="1952211003"/>
    <s v="10"/>
    <d v="2020-10-25T00:00:00"/>
    <s v="51"/>
    <s v="Commandes d'achat"/>
    <x v="0"/>
    <s v="Original"/>
    <n v="17821.439999999999"/>
    <n v="0"/>
    <s v="610410"/>
    <s v="COVID-19 COAMU Limburg - Hendriks 2020"/>
    <s v="500001355"/>
    <s v=""/>
    <s v=""/>
    <s v="3000000234131283"/>
    <s v="0"/>
    <x v="3"/>
    <x v="626"/>
  </r>
  <r>
    <x v="8"/>
    <s v="C25_522001"/>
    <s v="S130000"/>
    <x v="10"/>
    <s v="4500697811"/>
    <s v=""/>
    <s v="1952211004"/>
    <s v="10"/>
    <d v="2020-10-25T00:00:00"/>
    <s v="51"/>
    <s v="Commandes d'achat"/>
    <x v="0"/>
    <s v="Original"/>
    <n v="10633.74"/>
    <n v="0"/>
    <s v="610410"/>
    <s v="COVID-19 COAMU -Luik-Locht 2020"/>
    <s v="500002930"/>
    <s v=""/>
    <s v=""/>
    <s v="3000000234131285"/>
    <s v="0"/>
    <x v="3"/>
    <x v="627"/>
  </r>
  <r>
    <x v="8"/>
    <s v="C25_522001"/>
    <s v="S130000"/>
    <x v="10"/>
    <s v="4500697812"/>
    <s v=""/>
    <s v="1952211002"/>
    <s v="10"/>
    <d v="2020-10-25T00:00:00"/>
    <s v="51"/>
    <s v="Commandes d'achat"/>
    <x v="0"/>
    <s v="Original"/>
    <n v="3775"/>
    <n v="0"/>
    <s v="610410"/>
    <s v="COVID-19 COAMU -Henegouwen-Potelle 2020"/>
    <s v="500019434"/>
    <s v=""/>
    <s v=""/>
    <s v="3000000234131289"/>
    <s v="0"/>
    <x v="3"/>
    <x v="628"/>
  </r>
  <r>
    <x v="8"/>
    <s v="C25_522001"/>
    <s v="S130000"/>
    <x v="10"/>
    <s v="4500697813"/>
    <s v=""/>
    <s v="1652211017"/>
    <s v="10"/>
    <d v="2020-10-25T00:00:00"/>
    <s v="51"/>
    <s v="Commandes d'achat"/>
    <x v="0"/>
    <s v="Original"/>
    <n v="16950"/>
    <n v="0"/>
    <s v="610410"/>
    <s v="COVID-19 COAMU-Vl.Brabant-Wolfs 2020"/>
    <s v="500003663"/>
    <s v=""/>
    <s v=""/>
    <s v="3000000234131351"/>
    <s v="0"/>
    <x v="3"/>
    <x v="629"/>
  </r>
  <r>
    <x v="8"/>
    <s v="C25_522001"/>
    <s v="S130000"/>
    <x v="10"/>
    <s v="4500697814"/>
    <s v=""/>
    <s v="2052211004"/>
    <s v="10"/>
    <d v="2020-10-25T00:00:00"/>
    <s v="51"/>
    <s v="Commandes d'achat"/>
    <x v="0"/>
    <s v="Original"/>
    <n v="796.8"/>
    <n v="0"/>
    <s v="610410"/>
    <s v="COVID-19 REG Vlaams-Br.-De Bondt"/>
    <s v="700002719"/>
    <s v=""/>
    <s v=""/>
    <s v="3000000234131353"/>
    <s v="0"/>
    <x v="3"/>
    <x v="630"/>
  </r>
  <r>
    <x v="8"/>
    <s v="C25_522001"/>
    <s v="S130000"/>
    <x v="10"/>
    <s v="4500697815"/>
    <s v=""/>
    <s v="1752211055"/>
    <s v="10"/>
    <d v="2020-10-25T00:00:00"/>
    <s v="51"/>
    <s v="Commandes d'achat"/>
    <x v="0"/>
    <s v="Original"/>
    <n v="2942.75"/>
    <n v="0"/>
    <s v="610410"/>
    <s v="COVID-19 REG Brussel NLDeCruyenaere2020"/>
    <s v="500000058"/>
    <s v=""/>
    <s v=""/>
    <s v="3000000234131355"/>
    <s v="0"/>
    <x v="3"/>
    <x v="631"/>
  </r>
  <r>
    <x v="8"/>
    <s v="C25_522001"/>
    <s v="S130000"/>
    <x v="10"/>
    <s v="4500697817"/>
    <s v=""/>
    <s v="2052211003"/>
    <s v="10"/>
    <d v="2020-10-25T00:00:00"/>
    <s v="51"/>
    <s v="Commandes d'achat"/>
    <x v="0"/>
    <s v="Original"/>
    <n v="8040"/>
    <n v="0"/>
    <s v="610410"/>
    <s v="COVID-19 REG Luxemburg-Farcy"/>
    <s v="100049559"/>
    <s v=""/>
    <s v=""/>
    <s v="3000000234131357"/>
    <s v="0"/>
    <x v="3"/>
    <x v="632"/>
  </r>
  <r>
    <x v="8"/>
    <s v="C25_522001"/>
    <s v="S130000"/>
    <x v="10"/>
    <s v="4500697818"/>
    <s v=""/>
    <s v="1752211056"/>
    <s v="10"/>
    <d v="2020-10-25T00:00:00"/>
    <s v="51"/>
    <s v="Commandes d'achat"/>
    <x v="0"/>
    <s v="Original"/>
    <n v="4807.95"/>
    <n v="0"/>
    <s v="610410"/>
    <s v="COVID-19 REG Liège Lecomte 2020"/>
    <s v="500001349"/>
    <s v=""/>
    <s v=""/>
    <s v="3000000234131359"/>
    <s v="0"/>
    <x v="3"/>
    <x v="633"/>
  </r>
  <r>
    <x v="8"/>
    <s v="C25_522001"/>
    <s v="S130000"/>
    <x v="10"/>
    <s v="4500697819"/>
    <s v=""/>
    <s v="1852211016"/>
    <s v="10"/>
    <d v="2020-10-25T00:00:00"/>
    <s v="51"/>
    <s v="Commandes d'achat"/>
    <x v="0"/>
    <s v="Original"/>
    <n v="200"/>
    <n v="0"/>
    <s v="610410"/>
    <s v="COVID-19 REG Hainaut Michaux 2020"/>
    <s v="500000610"/>
    <s v=""/>
    <s v=""/>
    <s v="3000000234131401"/>
    <s v="0"/>
    <x v="3"/>
    <x v="634"/>
  </r>
  <r>
    <x v="8"/>
    <s v="C25_522001"/>
    <s v="S130000"/>
    <x v="10"/>
    <s v="4500697820"/>
    <s v=""/>
    <s v="1852211004"/>
    <s v="10"/>
    <d v="2020-10-25T00:00:00"/>
    <s v="51"/>
    <s v="Commandes d'achat"/>
    <x v="0"/>
    <s v="Original"/>
    <n v="1780"/>
    <n v="0"/>
    <s v="610410"/>
    <s v="COVID-19 REG Brussel FR Petit 2020"/>
    <s v="500000219"/>
    <s v=""/>
    <s v=""/>
    <s v="3000000234131405"/>
    <s v="0"/>
    <x v="3"/>
    <x v="635"/>
  </r>
  <r>
    <x v="8"/>
    <s v="C25_522001"/>
    <s v="S130000"/>
    <x v="10"/>
    <s v="4500697821"/>
    <s v=""/>
    <s v="1752211058"/>
    <s v="10"/>
    <d v="2020-10-25T00:00:00"/>
    <s v="51"/>
    <s v="Commandes d'achat"/>
    <x v="0"/>
    <s v="Original"/>
    <n v="3790"/>
    <n v="0"/>
    <s v="610410"/>
    <s v="COVI-19 REG Liège Allemand Pflips 2020"/>
    <s v="400125710"/>
    <s v=""/>
    <s v=""/>
    <s v="3000000234131407"/>
    <s v="0"/>
    <x v="3"/>
    <x v="636"/>
  </r>
  <r>
    <x v="13"/>
    <s v="C25_210301"/>
    <s v="S010000"/>
    <x v="18"/>
    <s v="4500682165"/>
    <s v=""/>
    <s v="20HSL0602A"/>
    <s v="10"/>
    <d v="2020-10-26T00:00:00"/>
    <s v="51"/>
    <s v="Commandes d'achat"/>
    <x v="1"/>
    <s v="Modification"/>
    <n v="30000"/>
    <n v="0"/>
    <s v="610310"/>
    <s v="Honoraires d'avocats (de 2020)_Covid-19"/>
    <s v="GE100"/>
    <s v=""/>
    <s v=""/>
    <s v="3000000234132386"/>
    <s v="0"/>
    <x v="2"/>
    <x v="447"/>
  </r>
  <r>
    <x v="13"/>
    <s v="C25_210301"/>
    <s v="S010000"/>
    <x v="18"/>
    <s v="4500682165"/>
    <s v=""/>
    <s v="20HSL0602A"/>
    <s v="10"/>
    <d v="2020-10-26T00:00:00"/>
    <s v="51"/>
    <s v="Commandes d'achat"/>
    <x v="2"/>
    <s v="Réduction"/>
    <n v="-2066.6799999999998"/>
    <n v="0"/>
    <s v="610310"/>
    <s v="Honoraires d'avocats (de 2020)_Covid-19"/>
    <s v="GE100"/>
    <s v=""/>
    <s v=""/>
    <s v="3000000234172312"/>
    <s v="0"/>
    <x v="2"/>
    <x v="447"/>
  </r>
  <r>
    <x v="6"/>
    <s v="C25_522001"/>
    <s v="S020000"/>
    <x v="7"/>
    <s v="4500697868"/>
    <s v=""/>
    <s v="20AK261001"/>
    <s v="10"/>
    <d v="2020-10-26T00:00:00"/>
    <s v="51"/>
    <s v="Commandes d'achat"/>
    <x v="0"/>
    <s v="Original"/>
    <n v="251.9"/>
    <n v="0"/>
    <s v="611610"/>
    <s v="Frais catering + parking"/>
    <s v="300001755"/>
    <s v=""/>
    <s v=""/>
    <s v="3000000234157549"/>
    <s v="0"/>
    <x v="1"/>
    <x v="637"/>
  </r>
  <r>
    <x v="8"/>
    <s v="C25_522001"/>
    <s v="S130000"/>
    <x v="22"/>
    <s v="4500655823"/>
    <s v=""/>
    <s v="1752211046"/>
    <s v="10"/>
    <d v="2020-10-27T00:00:00"/>
    <s v="51"/>
    <s v="Commandes d'achat"/>
    <x v="1"/>
    <s v="Modification"/>
    <n v="8000"/>
    <n v="0"/>
    <s v="610410"/>
    <s v="DIRMED Liège-Zandona 2020"/>
    <s v="500001348"/>
    <s v=""/>
    <s v=""/>
    <s v="3000000234254918"/>
    <s v="0"/>
    <x v="10"/>
    <x v="638"/>
  </r>
  <r>
    <x v="13"/>
    <s v="C25_210301"/>
    <s v="S010000"/>
    <x v="18"/>
    <s v="4500682165"/>
    <s v=""/>
    <s v="20HSL0602A"/>
    <s v="10"/>
    <d v="2020-10-27T00:00:00"/>
    <s v="51"/>
    <s v="Commandes d'achat"/>
    <x v="2"/>
    <s v="Réduction"/>
    <n v="-1368.3"/>
    <n v="0"/>
    <s v="610310"/>
    <s v="Honoraires d'avocats (de 2020)_Covid-19"/>
    <s v="GE100"/>
    <s v=""/>
    <s v=""/>
    <s v="3000000234251101"/>
    <s v="0"/>
    <x v="2"/>
    <x v="447"/>
  </r>
  <r>
    <x v="11"/>
    <s v="C25_522001"/>
    <s v="S130000"/>
    <x v="15"/>
    <s v="4500698161"/>
    <s v=""/>
    <s v="2052241010"/>
    <s v="10"/>
    <d v="2020-10-27T00:00:00"/>
    <s v="51"/>
    <s v="Commandes d'achat"/>
    <x v="0"/>
    <s v="Original"/>
    <n v="1056000"/>
    <n v="0"/>
    <s v="610910"/>
    <s v="COVID-19 Transport helicopter Duitsland"/>
    <s v="GE100"/>
    <s v=""/>
    <s v=""/>
    <s v="3000000234243954"/>
    <s v="0"/>
    <x v="6"/>
    <x v="639"/>
  </r>
  <r>
    <x v="6"/>
    <s v="C25_522001"/>
    <s v="S020000"/>
    <x v="6"/>
    <s v="4500698339"/>
    <s v=""/>
    <s v="2052232297"/>
    <s v="10"/>
    <d v="2020-10-27T00:00:00"/>
    <s v="51"/>
    <s v="Commandes d'achat"/>
    <x v="0"/>
    <s v="Original"/>
    <n v="383915.73"/>
    <n v="0"/>
    <s v="616410"/>
    <s v="COVID-19-Rapid Antigen test cassette"/>
    <s v="200008524"/>
    <s v=""/>
    <s v=""/>
    <s v="3000000234258009"/>
    <s v="0"/>
    <x v="3"/>
    <x v="640"/>
  </r>
  <r>
    <x v="6"/>
    <s v="C25_522001"/>
    <s v="S020000"/>
    <x v="6"/>
    <s v="4500698339"/>
    <s v=""/>
    <s v="2052232297"/>
    <s v="10"/>
    <d v="2020-10-27T00:00:00"/>
    <s v="51"/>
    <s v="Commandes d'achat"/>
    <x v="0"/>
    <s v="Original"/>
    <n v="383915.73"/>
    <n v="0"/>
    <s v="616410"/>
    <s v="COVID-19-Rapid Antigen test cassette"/>
    <s v="200008524"/>
    <s v=""/>
    <s v=""/>
    <s v="3000000234258009"/>
    <s v="0"/>
    <x v="3"/>
    <x v="640"/>
  </r>
  <r>
    <x v="13"/>
    <s v="C25_210301"/>
    <s v="S010000"/>
    <x v="18"/>
    <s v="4500682165"/>
    <s v=""/>
    <s v="20HSL0602A"/>
    <s v="10"/>
    <d v="2020-10-28T00:00:00"/>
    <s v="51"/>
    <s v="Commandes d'achat"/>
    <x v="2"/>
    <s v="Réduction"/>
    <n v="-18724.349999999999"/>
    <n v="0"/>
    <s v="610310"/>
    <s v="Honoraires d'avocats (de 2020)_Covid-19"/>
    <s v="GE100"/>
    <s v=""/>
    <s v=""/>
    <s v="3000000234331170"/>
    <s v="0"/>
    <x v="2"/>
    <x v="447"/>
  </r>
  <r>
    <x v="13"/>
    <s v="C25_210301"/>
    <s v="S010000"/>
    <x v="18"/>
    <s v="4500682165"/>
    <s v=""/>
    <s v="20HSL0602A"/>
    <s v="10"/>
    <d v="2020-10-28T00:00:00"/>
    <s v="51"/>
    <s v="Commandes d'achat"/>
    <x v="2"/>
    <s v="Réduction"/>
    <n v="-3380.47"/>
    <n v="0"/>
    <s v="610310"/>
    <s v="Honoraires d'avocats (de 2020)_Covid-19"/>
    <s v="GE100"/>
    <s v=""/>
    <s v=""/>
    <s v="3000000234331087"/>
    <s v="0"/>
    <x v="2"/>
    <x v="447"/>
  </r>
  <r>
    <x v="5"/>
    <s v="C25_012040"/>
    <s v="S040000"/>
    <x v="11"/>
    <s v="4500687186"/>
    <s v=""/>
    <s v="2021222125"/>
    <s v="10"/>
    <d v="2020-10-28T00:00:00"/>
    <s v="51"/>
    <s v="Commandes d'achat"/>
    <x v="0"/>
    <s v="Original"/>
    <n v="17068.740000000002"/>
    <n v="0"/>
    <s v="615911"/>
    <s v="Services Statement of Work 9 Consultancy"/>
    <s v="100001052"/>
    <s v=""/>
    <s v=""/>
    <s v="3000000234314507"/>
    <s v="0"/>
    <x v="2"/>
    <x v="641"/>
  </r>
  <r>
    <x v="6"/>
    <s v="C25_522001"/>
    <s v="S020000"/>
    <x v="6"/>
    <s v="4500697667"/>
    <s v=""/>
    <s v="2052232293"/>
    <s v="10"/>
    <d v="2020-10-28T00:00:00"/>
    <s v="51"/>
    <s v="Commandes d'achat"/>
    <x v="0"/>
    <s v="Original"/>
    <n v="45505.68"/>
    <n v="0"/>
    <s v="616410"/>
    <s v="COVID-19-A48067TaqPath-CE-IVD RT-PCR"/>
    <s v="100000667"/>
    <s v=""/>
    <s v=""/>
    <s v="3000000234341476"/>
    <s v="0"/>
    <x v="3"/>
    <x v="642"/>
  </r>
  <r>
    <x v="6"/>
    <s v="C25_522001"/>
    <s v="S020000"/>
    <x v="6"/>
    <s v="4500697673"/>
    <s v=""/>
    <s v="2052232294"/>
    <s v="10"/>
    <d v="2020-10-28T00:00:00"/>
    <s v="51"/>
    <s v="Commandes d'achat"/>
    <x v="0"/>
    <s v="Original"/>
    <n v="1558.48"/>
    <n v="0"/>
    <s v="616410"/>
    <s v="COVID-19- Microamp optical 96-well"/>
    <s v="100000667"/>
    <s v=""/>
    <s v=""/>
    <s v="3000000234342185"/>
    <s v="0"/>
    <x v="3"/>
    <x v="643"/>
  </r>
  <r>
    <x v="6"/>
    <s v="C25_522001"/>
    <s v="S020000"/>
    <x v="6"/>
    <s v="4500697673"/>
    <s v=""/>
    <s v="2052232294"/>
    <s v="20"/>
    <d v="2020-10-28T00:00:00"/>
    <s v="51"/>
    <s v="Commandes d'achat"/>
    <x v="0"/>
    <s v="Original"/>
    <n v="3608.22"/>
    <n v="0"/>
    <s v="616410"/>
    <s v="COVID-19- Microamp optical 384-well"/>
    <s v="100000667"/>
    <s v=""/>
    <s v=""/>
    <s v="3000000234342185"/>
    <s v="0"/>
    <x v="3"/>
    <x v="644"/>
  </r>
  <r>
    <x v="6"/>
    <s v="C25_522001"/>
    <s v="S020000"/>
    <x v="6"/>
    <s v="4500697673"/>
    <s v=""/>
    <s v="2052232294"/>
    <s v="30"/>
    <d v="2020-10-28T00:00:00"/>
    <s v="51"/>
    <s v="Commandes d'achat"/>
    <x v="0"/>
    <s v="Original"/>
    <n v="906.29"/>
    <n v="0"/>
    <s v="616410"/>
    <s v="COVID-19- Microamp optical optical"/>
    <s v="100000667"/>
    <s v=""/>
    <s v=""/>
    <s v="3000000234342185"/>
    <s v="0"/>
    <x v="3"/>
    <x v="645"/>
  </r>
  <r>
    <x v="6"/>
    <s v="C25_522001"/>
    <s v="S020000"/>
    <x v="6"/>
    <s v="4500697676"/>
    <s v=""/>
    <s v="2052232295"/>
    <s v="10"/>
    <d v="2020-10-28T00:00:00"/>
    <s v="51"/>
    <s v="Commandes d'achat"/>
    <x v="0"/>
    <s v="Original"/>
    <n v="113764.2"/>
    <n v="0"/>
    <s v="616410"/>
    <s v="COVID-19-A48067TaqPath-CE-IVD RT-PCR"/>
    <s v="100000667"/>
    <s v=""/>
    <s v=""/>
    <s v="3000000234342461"/>
    <s v="0"/>
    <x v="3"/>
    <x v="646"/>
  </r>
  <r>
    <x v="6"/>
    <s v="C25_522001"/>
    <s v="S020000"/>
    <x v="6"/>
    <s v="4500697680"/>
    <s v=""/>
    <s v="2052232296"/>
    <s v="10"/>
    <d v="2020-10-28T00:00:00"/>
    <s v="51"/>
    <s v="Commandes d'achat"/>
    <x v="0"/>
    <s v="Original"/>
    <n v="1040.5999999999999"/>
    <n v="0"/>
    <s v="616410"/>
    <s v="COVID-19- Kingfisher Plastics for 96"/>
    <s v="100000667"/>
    <s v=""/>
    <s v=""/>
    <s v="3000000234342573"/>
    <s v="0"/>
    <x v="3"/>
    <x v="647"/>
  </r>
  <r>
    <x v="6"/>
    <s v="C25_522001"/>
    <s v="S020000"/>
    <x v="6"/>
    <s v="4500697680"/>
    <s v=""/>
    <s v="2052232296"/>
    <s v="20"/>
    <d v="2020-10-28T00:00:00"/>
    <s v="51"/>
    <s v="Commandes d'achat"/>
    <x v="0"/>
    <s v="Original"/>
    <n v="365.42"/>
    <n v="0"/>
    <s v="616410"/>
    <s v="COVID-19- Kingfisher 96 micrplate (200ul"/>
    <s v="100000667"/>
    <s v=""/>
    <s v=""/>
    <s v="3000000234342573"/>
    <s v="0"/>
    <x v="3"/>
    <x v="648"/>
  </r>
  <r>
    <x v="6"/>
    <s v="C25_522001"/>
    <s v="S020000"/>
    <x v="6"/>
    <s v="4500697680"/>
    <s v=""/>
    <s v="2052232296"/>
    <s v="30"/>
    <d v="2020-10-28T00:00:00"/>
    <s v="51"/>
    <s v="Commandes d'achat"/>
    <x v="0"/>
    <s v="Original"/>
    <n v="1258.4000000000001"/>
    <n v="0"/>
    <s v="616410"/>
    <s v="COVID-19- Kingfisher 96 tip comb"/>
    <s v="100000667"/>
    <s v=""/>
    <s v=""/>
    <s v="3000000234342573"/>
    <s v="0"/>
    <x v="3"/>
    <x v="649"/>
  </r>
  <r>
    <x v="6"/>
    <s v="C25_522001"/>
    <s v="S020000"/>
    <x v="6"/>
    <s v="4500697680"/>
    <s v=""/>
    <s v="2052232296"/>
    <s v="40"/>
    <d v="2020-10-28T00:00:00"/>
    <s v="51"/>
    <s v="Commandes d'achat"/>
    <x v="0"/>
    <s v="Original"/>
    <n v="6359.76"/>
    <n v="0"/>
    <s v="616410"/>
    <s v="COVID-19- MagMAX viral/pathogen II"/>
    <s v="100000667"/>
    <s v=""/>
    <s v=""/>
    <s v="3000000234342573"/>
    <s v="0"/>
    <x v="3"/>
    <x v="650"/>
  </r>
  <r>
    <x v="6"/>
    <s v="C25_522001"/>
    <s v="S020000"/>
    <x v="6"/>
    <s v="4500698481"/>
    <s v=""/>
    <s v="2052232298"/>
    <s v="10"/>
    <d v="2020-10-28T00:00:00"/>
    <s v="51"/>
    <s v="Commandes d'achat"/>
    <x v="0"/>
    <s v="Original"/>
    <n v="850.76"/>
    <n v="0"/>
    <s v="613510"/>
    <s v="COVID-19- drukwerk sticker packaging"/>
    <s v="100014352"/>
    <s v=""/>
    <s v=""/>
    <s v="3000000234330802"/>
    <s v="0"/>
    <x v="3"/>
    <x v="651"/>
  </r>
  <r>
    <x v="6"/>
    <s v="C25_522001"/>
    <s v="S020000"/>
    <x v="6"/>
    <s v="4500698481"/>
    <s v=""/>
    <s v="2052232298"/>
    <s v="10"/>
    <d v="2020-10-28T00:00:00"/>
    <s v="51"/>
    <s v="Commandes d'achat"/>
    <x v="0"/>
    <s v="Original"/>
    <n v="1701.5"/>
    <n v="0"/>
    <s v="613510"/>
    <s v="COVID-19- drukwerk sticker packaging"/>
    <s v="100014352"/>
    <s v=""/>
    <s v=""/>
    <s v="3000000234330802"/>
    <s v="0"/>
    <x v="3"/>
    <x v="651"/>
  </r>
  <r>
    <x v="6"/>
    <s v="C25_522001"/>
    <s v="S020000"/>
    <x v="6"/>
    <s v="4500698481"/>
    <s v=""/>
    <s v="2052232298"/>
    <s v="10"/>
    <d v="2020-10-28T00:00:00"/>
    <s v="51"/>
    <s v="Commandes d'achat"/>
    <x v="0"/>
    <s v="Original"/>
    <n v="1701.5"/>
    <n v="0"/>
    <s v="613510"/>
    <s v="COVID-19- drukwerk sticker packaging"/>
    <s v="100014352"/>
    <s v=""/>
    <s v=""/>
    <s v="3000000234330802"/>
    <s v="0"/>
    <x v="3"/>
    <x v="651"/>
  </r>
  <r>
    <x v="6"/>
    <s v="C25_522001"/>
    <s v="S020000"/>
    <x v="6"/>
    <s v="4500698481"/>
    <s v=""/>
    <s v="2052232298"/>
    <s v="10"/>
    <d v="2020-10-28T00:00:00"/>
    <s v="51"/>
    <s v="Commandes d'achat"/>
    <x v="0"/>
    <s v="Original"/>
    <n v="1701.5"/>
    <n v="0"/>
    <s v="613510"/>
    <s v="COVID-19- drukwerk sticker packaging"/>
    <s v="100014352"/>
    <s v=""/>
    <s v=""/>
    <s v="3000000234330802"/>
    <s v="0"/>
    <x v="3"/>
    <x v="651"/>
  </r>
  <r>
    <x v="6"/>
    <s v="C25_522001"/>
    <s v="S020000"/>
    <x v="6"/>
    <s v="4500698481"/>
    <s v=""/>
    <s v="2052232298"/>
    <s v="10"/>
    <d v="2020-10-28T00:00:00"/>
    <s v="51"/>
    <s v="Commandes d'achat"/>
    <x v="0"/>
    <s v="Original"/>
    <n v="1701.5"/>
    <n v="0"/>
    <s v="613510"/>
    <s v="COVID-19- drukwerk sticker packaging"/>
    <s v="100014352"/>
    <s v=""/>
    <s v=""/>
    <s v="3000000234330802"/>
    <s v="0"/>
    <x v="3"/>
    <x v="651"/>
  </r>
  <r>
    <x v="6"/>
    <s v="C25_522001"/>
    <s v="S020000"/>
    <x v="6"/>
    <s v="4500698481"/>
    <s v=""/>
    <s v="2052232298"/>
    <s v="10"/>
    <d v="2020-10-28T00:00:00"/>
    <s v="51"/>
    <s v="Commandes d'achat"/>
    <x v="0"/>
    <s v="Original"/>
    <n v="850.75"/>
    <n v="0"/>
    <s v="613510"/>
    <s v="COVID-19- drukwerk sticker packaging"/>
    <s v="100014352"/>
    <s v=""/>
    <s v=""/>
    <s v="3000000234330802"/>
    <s v="0"/>
    <x v="3"/>
    <x v="651"/>
  </r>
  <r>
    <x v="6"/>
    <s v="C25_522001"/>
    <s v="S020000"/>
    <x v="6"/>
    <s v="4500698636"/>
    <s v=""/>
    <s v="2052232299"/>
    <s v="10"/>
    <d v="2020-10-28T00:00:00"/>
    <s v="51"/>
    <s v="Commandes d'achat"/>
    <x v="0"/>
    <s v="Original"/>
    <n v="2359500"/>
    <n v="0"/>
    <s v="616410"/>
    <s v="COVID-19- DNA/RNA shield liquid"/>
    <s v="200008247"/>
    <s v=""/>
    <s v=""/>
    <s v="3000000234341472"/>
    <s v="0"/>
    <x v="3"/>
    <x v="652"/>
  </r>
  <r>
    <x v="6"/>
    <s v="C25_522001"/>
    <s v="S020000"/>
    <x v="6"/>
    <s v="4500698657"/>
    <s v=""/>
    <s v="2052232300"/>
    <s v="10"/>
    <d v="2020-10-28T00:00:00"/>
    <s v="51"/>
    <s v="Commandes d'achat"/>
    <x v="0"/>
    <s v="Original"/>
    <n v="133"/>
    <n v="0"/>
    <s v="611310"/>
    <s v="COVID-19- TRANSPORT 22/10"/>
    <s v="100051604"/>
    <s v=""/>
    <s v=""/>
    <s v="3000000234342627"/>
    <s v="0"/>
    <x v="0"/>
    <x v="653"/>
  </r>
  <r>
    <x v="6"/>
    <s v="C25_522001"/>
    <s v="S020000"/>
    <x v="6"/>
    <s v="4500698657"/>
    <s v=""/>
    <s v="2052232300"/>
    <s v="20"/>
    <d v="2020-10-28T00:00:00"/>
    <s v="51"/>
    <s v="Commandes d'achat"/>
    <x v="0"/>
    <s v="Original"/>
    <n v="408"/>
    <n v="0"/>
    <s v="611310"/>
    <s v="COVID-19- TRANSPORT 232/10"/>
    <s v="100051604"/>
    <s v=""/>
    <s v=""/>
    <s v="3000000234342627"/>
    <s v="0"/>
    <x v="0"/>
    <x v="654"/>
  </r>
  <r>
    <x v="6"/>
    <s v="C25_522001"/>
    <s v="S020000"/>
    <x v="6"/>
    <s v="4500671660"/>
    <s v=""/>
    <s v="2052232088"/>
    <s v="10"/>
    <d v="2020-10-29T00:00:00"/>
    <s v="51"/>
    <s v="Commandes d'achat"/>
    <x v="2"/>
    <s v="Réduction"/>
    <n v="4229.87"/>
    <n v="0"/>
    <s v="616410"/>
    <s v="COVID-19-ICU ventilator"/>
    <s v="100000368"/>
    <s v=""/>
    <s v=""/>
    <s v="3000000234370150"/>
    <s v="0"/>
    <x v="6"/>
    <x v="195"/>
  </r>
  <r>
    <x v="6"/>
    <s v="C25_522001"/>
    <s v="S020000"/>
    <x v="6"/>
    <s v="4500674190"/>
    <s v=""/>
    <s v="2052232180"/>
    <s v="10"/>
    <d v="2020-10-29T00:00:00"/>
    <s v="51"/>
    <s v="Commandes d'achat"/>
    <x v="2"/>
    <s v="Réduction"/>
    <n v="-33396"/>
    <n v="0"/>
    <s v="616410"/>
    <s v="COVID-19-DNA/RNA Shield"/>
    <s v="200001133"/>
    <s v=""/>
    <s v=""/>
    <s v="3000000234444892"/>
    <s v="0"/>
    <x v="3"/>
    <x v="308"/>
  </r>
  <r>
    <x v="6"/>
    <s v="C25_522001"/>
    <s v="S020000"/>
    <x v="6"/>
    <s v="4500678169"/>
    <s v=""/>
    <s v="2052232217"/>
    <s v="10"/>
    <d v="2020-10-29T00:00:00"/>
    <s v="51"/>
    <s v="Commandes d'achat"/>
    <x v="2"/>
    <s v="Réduction"/>
    <n v="-1365352.38"/>
    <n v="0"/>
    <s v="610410"/>
    <s v="COVID-19-vergoeding testen labo"/>
    <s v="GE100"/>
    <s v=""/>
    <s v=""/>
    <s v="3000000234445872"/>
    <s v="0"/>
    <x v="3"/>
    <x v="383"/>
  </r>
  <r>
    <x v="6"/>
    <s v="C25_522001"/>
    <s v="S020000"/>
    <x v="6"/>
    <s v="4500694109"/>
    <s v=""/>
    <s v="2052232272"/>
    <s v="20"/>
    <d v="2020-10-29T00:00:00"/>
    <s v="51"/>
    <s v="Commandes d'achat"/>
    <x v="0"/>
    <s v="Original"/>
    <n v="653400"/>
    <n v="0"/>
    <s v="616410"/>
    <s v="COVID-19-kits reactifs CE-IVD"/>
    <s v="100003017"/>
    <s v=""/>
    <s v=""/>
    <s v="3000000234353125"/>
    <s v="0"/>
    <x v="3"/>
    <x v="655"/>
  </r>
  <r>
    <x v="6"/>
    <s v="C25_522001"/>
    <s v="S020000"/>
    <x v="6"/>
    <s v="4500694109"/>
    <s v=""/>
    <s v="2052232272"/>
    <s v="20"/>
    <d v="2020-10-29T00:00:00"/>
    <s v="51"/>
    <s v="Commandes d'achat"/>
    <x v="0"/>
    <s v="Original"/>
    <n v="326700"/>
    <n v="0"/>
    <s v="616410"/>
    <s v="COVID-19-kits reactifs CE-IVD"/>
    <s v="100003017"/>
    <s v=""/>
    <s v=""/>
    <s v="3000000234353125"/>
    <s v="0"/>
    <x v="3"/>
    <x v="655"/>
  </r>
  <r>
    <x v="6"/>
    <s v="C25_522001"/>
    <s v="S020000"/>
    <x v="6"/>
    <s v="4500694109"/>
    <s v=""/>
    <s v="2052232272"/>
    <s v="20"/>
    <d v="2020-10-29T00:00:00"/>
    <s v="51"/>
    <s v="Commandes d'achat"/>
    <x v="0"/>
    <s v="Original"/>
    <n v="326700"/>
    <n v="0"/>
    <s v="616410"/>
    <s v="COVID-19-kits reactifs CE-IVD"/>
    <s v="100003017"/>
    <s v=""/>
    <s v=""/>
    <s v="3000000234353125"/>
    <s v="0"/>
    <x v="3"/>
    <x v="655"/>
  </r>
  <r>
    <x v="6"/>
    <s v="C25_522001"/>
    <s v="S020000"/>
    <x v="6"/>
    <s v="4500694227"/>
    <s v=""/>
    <s v="2052232287"/>
    <s v="20"/>
    <d v="2020-10-29T00:00:00"/>
    <s v="51"/>
    <s v="Commandes d'achat"/>
    <x v="0"/>
    <s v="Original"/>
    <n v="63525"/>
    <n v="0"/>
    <s v="616410"/>
    <s v="COVID-19-nasal swabs"/>
    <s v="100050589"/>
    <s v=""/>
    <s v=""/>
    <s v="3000000234348055"/>
    <s v="0"/>
    <x v="3"/>
    <x v="656"/>
  </r>
  <r>
    <x v="6"/>
    <s v="C25_522001"/>
    <s v="S020000"/>
    <x v="6"/>
    <s v="4500694227"/>
    <s v=""/>
    <s v="2052232287"/>
    <s v="20"/>
    <d v="2020-10-29T00:00:00"/>
    <s v="51"/>
    <s v="Commandes d'achat"/>
    <x v="0"/>
    <s v="Original"/>
    <n v="63525"/>
    <n v="0"/>
    <s v="616410"/>
    <s v="COVID-19-nasal swabs"/>
    <s v="100050589"/>
    <s v=""/>
    <s v=""/>
    <s v="3000000234348055"/>
    <s v="0"/>
    <x v="3"/>
    <x v="656"/>
  </r>
  <r>
    <x v="6"/>
    <s v="C25_522001"/>
    <s v="S020000"/>
    <x v="6"/>
    <s v="4500694227"/>
    <s v=""/>
    <s v="2052232287"/>
    <s v="20"/>
    <d v="2020-10-29T00:00:00"/>
    <s v="51"/>
    <s v="Commandes d'achat"/>
    <x v="0"/>
    <s v="Original"/>
    <n v="42350"/>
    <n v="0"/>
    <s v="616410"/>
    <s v="COVID-19-nasal swabs"/>
    <s v="100050589"/>
    <s v=""/>
    <s v=""/>
    <s v="3000000234348055"/>
    <s v="0"/>
    <x v="3"/>
    <x v="656"/>
  </r>
  <r>
    <x v="6"/>
    <s v="C25_522001"/>
    <s v="S020000"/>
    <x v="6"/>
    <s v="4500694227"/>
    <s v=""/>
    <s v="2052232287"/>
    <s v="20"/>
    <d v="2020-10-29T00:00:00"/>
    <s v="51"/>
    <s v="Commandes d'achat"/>
    <x v="0"/>
    <s v="Original"/>
    <n v="42350"/>
    <n v="0"/>
    <s v="616410"/>
    <s v="COVID-19-nasal swabs"/>
    <s v="100050589"/>
    <s v=""/>
    <s v=""/>
    <s v="3000000234348055"/>
    <s v="0"/>
    <x v="3"/>
    <x v="656"/>
  </r>
  <r>
    <x v="8"/>
    <s v="C25_522001"/>
    <s v="S130000"/>
    <x v="22"/>
    <s v="4500655889"/>
    <s v=""/>
    <s v="1752211048"/>
    <s v="10"/>
    <d v="2020-10-30T00:00:00"/>
    <s v="51"/>
    <s v="Commandes d'achat"/>
    <x v="2"/>
    <s v="Réduction"/>
    <n v="-6300"/>
    <n v="0"/>
    <s v="610410"/>
    <s v="ADM Luxembourg-Grégoire 2020"/>
    <s v="400003980"/>
    <s v=""/>
    <s v=""/>
    <s v="3000000234488411"/>
    <s v="0"/>
    <x v="11"/>
    <x v="657"/>
  </r>
  <r>
    <x v="8"/>
    <s v="C25_522001"/>
    <s v="S130000"/>
    <x v="22"/>
    <s v="4500655889"/>
    <s v=""/>
    <s v="1752211048"/>
    <s v="10"/>
    <d v="2020-10-30T00:00:00"/>
    <s v="51"/>
    <s v="Commandes d'achat"/>
    <x v="2"/>
    <s v="Réduction"/>
    <n v="-3900"/>
    <n v="0"/>
    <s v="610410"/>
    <s v="ADM Luxembourg-Grégoire 2020"/>
    <s v="400003980"/>
    <s v=""/>
    <s v=""/>
    <s v="3000000234472768"/>
    <s v="0"/>
    <x v="11"/>
    <x v="657"/>
  </r>
  <r>
    <x v="6"/>
    <s v="C25_522001"/>
    <s v="S020000"/>
    <x v="6"/>
    <s v="4500673961"/>
    <s v=""/>
    <s v="2052232173"/>
    <s v="10"/>
    <d v="2020-10-30T00:00:00"/>
    <s v="51"/>
    <s v="Commandes d'achat"/>
    <x v="2"/>
    <s v="Réduction"/>
    <n v="-152165.12"/>
    <n v="0"/>
    <s v="616410"/>
    <s v="COVID-19-Chirurgische maskers"/>
    <s v="100034341"/>
    <s v=""/>
    <s v=""/>
    <s v="3000000234523644"/>
    <s v="0"/>
    <x v="2"/>
    <x v="302"/>
  </r>
  <r>
    <x v="6"/>
    <s v="C25_522001"/>
    <s v="S020000"/>
    <x v="6"/>
    <s v="4500683293"/>
    <s v=""/>
    <s v="2052232240"/>
    <s v="10"/>
    <d v="2020-10-30T00:00:00"/>
    <s v="51"/>
    <s v="Commandes d'achat"/>
    <x v="2"/>
    <s v="Réduction"/>
    <n v="-452.6"/>
    <n v="0"/>
    <s v="616410"/>
    <s v="COVID-19-rocuronium"/>
    <s v="100048259"/>
    <s v=""/>
    <s v=""/>
    <s v="3000000234489470"/>
    <s v="0"/>
    <x v="5"/>
    <x v="453"/>
  </r>
  <r>
    <x v="6"/>
    <s v="C25_522001"/>
    <s v="S020000"/>
    <x v="6"/>
    <s v="4500683326"/>
    <s v=""/>
    <s v="2052232242"/>
    <s v="10"/>
    <d v="2020-10-30T00:00:00"/>
    <s v="51"/>
    <s v="Commandes d'achat"/>
    <x v="4"/>
    <s v="Changement d'imputation émetteur"/>
    <n v="-1"/>
    <n v="0"/>
    <s v="616410"/>
    <s v="COVID-19-serology tests anti bodies"/>
    <s v="100051150"/>
    <s v=""/>
    <s v=""/>
    <s v="3000000234454460"/>
    <s v="0"/>
    <x v="3"/>
    <x v="455"/>
  </r>
  <r>
    <x v="6"/>
    <s v="C25_522001"/>
    <s v="S020000"/>
    <x v="6"/>
    <s v="4500683326"/>
    <s v=""/>
    <s v="2052232242"/>
    <s v="10"/>
    <d v="2020-10-30T00:00:00"/>
    <s v="51"/>
    <s v="Commandes d'achat"/>
    <x v="3"/>
    <s v="Changement d'imputation récepteur"/>
    <n v="1"/>
    <n v="0"/>
    <s v="611910"/>
    <s v="COVID-19-serology tests anti bodies"/>
    <s v="100051150"/>
    <s v=""/>
    <s v=""/>
    <s v="3000000234454460"/>
    <s v="0"/>
    <x v="3"/>
    <x v="455"/>
  </r>
  <r>
    <x v="6"/>
    <s v="C25_522001"/>
    <s v="S020000"/>
    <x v="6"/>
    <s v="4500683326"/>
    <s v=""/>
    <s v="2052232242"/>
    <s v="10"/>
    <d v="2020-10-30T00:00:00"/>
    <s v="51"/>
    <s v="Commandes d'achat"/>
    <x v="1"/>
    <s v="Modification"/>
    <n v="6499999"/>
    <n v="0"/>
    <s v="611910"/>
    <s v="COVID-19-serology tests anti bodies"/>
    <s v="100051150"/>
    <s v=""/>
    <s v=""/>
    <s v="3000000234454460"/>
    <s v="0"/>
    <x v="3"/>
    <x v="455"/>
  </r>
  <r>
    <x v="6"/>
    <s v="C25_522001"/>
    <s v="S020000"/>
    <x v="6"/>
    <s v="4500684248"/>
    <s v=""/>
    <s v="2052232247"/>
    <s v="10"/>
    <d v="2020-10-30T00:00:00"/>
    <s v="51"/>
    <s v="Commandes d'achat"/>
    <x v="2"/>
    <s v="Réduction"/>
    <n v="154.19999999999999"/>
    <n v="0"/>
    <s v="610410"/>
    <s v="COVID-19-vergoeding test universitair pl"/>
    <s v="GE100"/>
    <s v=""/>
    <s v=""/>
    <s v="3000000234471015"/>
    <s v="0"/>
    <x v="3"/>
    <x v="465"/>
  </r>
  <r>
    <x v="11"/>
    <s v="C25_522001"/>
    <s v="S130000"/>
    <x v="15"/>
    <s v="4500698161"/>
    <s v=""/>
    <s v="2052241010"/>
    <s v="10"/>
    <d v="2020-10-30T00:00:00"/>
    <s v="51"/>
    <s v="Commandes d'achat"/>
    <x v="1"/>
    <s v="Modification"/>
    <n v="-1056000"/>
    <n v="0"/>
    <s v="610910"/>
    <s v="COVID-19 Transport helicopter Duitsland"/>
    <s v="GE100"/>
    <s v=""/>
    <s v=""/>
    <s v="3000000234488119"/>
    <s v="0"/>
    <x v="6"/>
    <x v="639"/>
  </r>
  <r>
    <x v="11"/>
    <s v="C25_522001"/>
    <s v="S130000"/>
    <x v="15"/>
    <s v="4500698161"/>
    <s v=""/>
    <s v="2052241010"/>
    <s v="10"/>
    <d v="2020-10-30T00:00:00"/>
    <s v="51"/>
    <s v="Commandes d'achat"/>
    <x v="1"/>
    <s v="Modification"/>
    <n v="1056000"/>
    <n v="0"/>
    <s v="610910"/>
    <s v="COVID-19 Transport helicopter Duitsland"/>
    <s v="GE100"/>
    <s v=""/>
    <s v=""/>
    <s v="3000000234489007"/>
    <s v="0"/>
    <x v="6"/>
    <x v="639"/>
  </r>
  <r>
    <x v="6"/>
    <s v="C25_522001"/>
    <s v="S020000"/>
    <x v="6"/>
    <s v="4500698979"/>
    <s v=""/>
    <s v="2052232302"/>
    <s v="10"/>
    <d v="2020-10-30T00:00:00"/>
    <s v="51"/>
    <s v="Commandes d'achat"/>
    <x v="0"/>
    <s v="Original"/>
    <n v="4528097.4000000004"/>
    <n v="0"/>
    <s v="616410"/>
    <s v="COVID-19-Veklury 100 mg poeder"/>
    <s v="100033883"/>
    <s v=""/>
    <s v=""/>
    <s v="3000000234454525"/>
    <s v="0"/>
    <x v="5"/>
    <x v="658"/>
  </r>
  <r>
    <x v="6"/>
    <s v="C25_522001"/>
    <s v="S020000"/>
    <x v="6"/>
    <s v="4500670679"/>
    <s v=""/>
    <s v="2052232053"/>
    <s v="10"/>
    <d v="2020-11-03T00:00:00"/>
    <s v="51"/>
    <s v="Commandes d'achat"/>
    <x v="2"/>
    <s v="Réduction"/>
    <n v="135000000"/>
    <n v="0"/>
    <s v="616410"/>
    <s v="COVID-19-Call for funds COVID 19"/>
    <s v="600000082"/>
    <s v=""/>
    <s v=""/>
    <s v="3000000234593703"/>
    <s v="0"/>
    <x v="1"/>
    <x v="140"/>
  </r>
  <r>
    <x v="6"/>
    <s v="C25_522001"/>
    <s v="S020000"/>
    <x v="6"/>
    <s v="4500670679"/>
    <s v=""/>
    <s v="2052232053"/>
    <s v="10"/>
    <d v="2020-11-03T00:00:00"/>
    <s v="51"/>
    <s v="Commandes d'achat"/>
    <x v="5"/>
    <s v="Ajustement par pièce suivante"/>
    <n v="-135000000"/>
    <n v="0"/>
    <s v="616410"/>
    <s v="COVID-19-Call for funds COVID 19"/>
    <s v="600000082"/>
    <s v=""/>
    <s v=""/>
    <s v="3000000234648852"/>
    <s v="0"/>
    <x v="1"/>
    <x v="140"/>
  </r>
  <r>
    <x v="6"/>
    <s v="C25_522001"/>
    <s v="S020000"/>
    <x v="6"/>
    <s v="4500686354"/>
    <s v=""/>
    <s v="2008121235"/>
    <s v="70"/>
    <d v="2020-11-03T00:00:00"/>
    <s v="51"/>
    <s v="Commandes d'achat"/>
    <x v="1"/>
    <s v="Modification"/>
    <n v="17050.73"/>
    <n v="0"/>
    <s v="616410"/>
    <s v="COVID-19-1000 μl Automation Conductive F"/>
    <s v="500026801"/>
    <s v=""/>
    <s v=""/>
    <s v="3000000234591763"/>
    <s v="0"/>
    <x v="3"/>
    <x v="596"/>
  </r>
  <r>
    <x v="6"/>
    <s v="C25_522001"/>
    <s v="S020000"/>
    <x v="6"/>
    <s v="4500686354"/>
    <s v=""/>
    <s v="2008121235"/>
    <s v="80"/>
    <d v="2020-11-03T00:00:00"/>
    <s v="51"/>
    <s v="Commandes d'achat"/>
    <x v="1"/>
    <s v="Modification"/>
    <n v="12730.2"/>
    <n v="0"/>
    <s v="616410"/>
    <s v="COVID-19-shipping cost"/>
    <s v="500026801"/>
    <s v=""/>
    <s v=""/>
    <s v="3000000234591763"/>
    <s v="0"/>
    <x v="3"/>
    <x v="597"/>
  </r>
  <r>
    <x v="6"/>
    <s v="C25_522001"/>
    <s v="S020000"/>
    <x v="6"/>
    <s v="4500699192"/>
    <s v=""/>
    <s v="2052232304"/>
    <s v="10"/>
    <d v="2020-11-03T00:00:00"/>
    <s v="51"/>
    <s v="Commandes d'achat"/>
    <x v="0"/>
    <s v="Original"/>
    <n v="266.2"/>
    <n v="0"/>
    <s v="611310"/>
    <s v="COVID-19-Transport 3 equipments"/>
    <s v="100051604"/>
    <s v=""/>
    <s v=""/>
    <s v="3000000234587554"/>
    <s v="0"/>
    <x v="3"/>
    <x v="659"/>
  </r>
  <r>
    <x v="6"/>
    <s v="C25_522001"/>
    <s v="S020000"/>
    <x v="6"/>
    <s v="4500699193"/>
    <s v=""/>
    <s v="2052232305"/>
    <s v="10"/>
    <d v="2020-11-03T00:00:00"/>
    <s v="51"/>
    <s v="Commandes d'achat"/>
    <x v="0"/>
    <s v="Original"/>
    <n v="4561.7"/>
    <n v="0"/>
    <s v="616410"/>
    <s v="COVID-19-reprint of labels for"/>
    <s v="100050676"/>
    <s v=""/>
    <s v=""/>
    <s v="3000000234590093"/>
    <s v="0"/>
    <x v="3"/>
    <x v="660"/>
  </r>
  <r>
    <x v="6"/>
    <s v="C25_522001"/>
    <s v="S020000"/>
    <x v="6"/>
    <s v="4500699193"/>
    <s v=""/>
    <s v="2052232305"/>
    <s v="20"/>
    <d v="2020-11-03T00:00:00"/>
    <s v="51"/>
    <s v="Commandes d'achat"/>
    <x v="0"/>
    <s v="Original"/>
    <n v="968"/>
    <n v="0"/>
    <s v="616410"/>
    <s v="COVID-19-reprint of labels for 020A"/>
    <s v="100050676"/>
    <s v=""/>
    <s v=""/>
    <s v="3000000234590093"/>
    <s v="0"/>
    <x v="3"/>
    <x v="661"/>
  </r>
  <r>
    <x v="6"/>
    <s v="C25_522001"/>
    <s v="S020000"/>
    <x v="6"/>
    <s v="4500699193"/>
    <s v=""/>
    <s v="2052232305"/>
    <s v="30"/>
    <d v="2020-11-03T00:00:00"/>
    <s v="51"/>
    <s v="Commandes d'achat"/>
    <x v="0"/>
    <s v="Original"/>
    <n v="363"/>
    <n v="0"/>
    <s v="616410"/>
    <s v="COVID-19-use of print heads"/>
    <s v="100050676"/>
    <s v=""/>
    <s v=""/>
    <s v="3000000234590093"/>
    <s v="0"/>
    <x v="3"/>
    <x v="662"/>
  </r>
  <r>
    <x v="6"/>
    <s v="C25_522001"/>
    <s v="S020000"/>
    <x v="6"/>
    <s v="4500699193"/>
    <s v=""/>
    <s v="2052232305"/>
    <s v="40"/>
    <d v="2020-11-03T00:00:00"/>
    <s v="51"/>
    <s v="Commandes d'achat"/>
    <x v="0"/>
    <s v="Original"/>
    <n v="1343.1"/>
    <n v="0"/>
    <s v="616410"/>
    <s v="COVID-19-34 rolls of 450m thermo"/>
    <s v="100050676"/>
    <s v=""/>
    <s v=""/>
    <s v="3000000234590093"/>
    <s v="0"/>
    <x v="3"/>
    <x v="663"/>
  </r>
  <r>
    <x v="6"/>
    <s v="C25_522001"/>
    <s v="S020000"/>
    <x v="6"/>
    <s v="4500699271"/>
    <s v=""/>
    <s v="2052232306"/>
    <s v="10"/>
    <d v="2020-11-03T00:00:00"/>
    <s v="51"/>
    <s v="Commandes d'achat"/>
    <x v="0"/>
    <s v="Original"/>
    <n v="7209.06"/>
    <n v="0"/>
    <s v="616410"/>
    <s v="COVID-19-4 tip filter foor 20uL tip"/>
    <s v="500027028"/>
    <s v=""/>
    <s v=""/>
    <s v="3000000234646783"/>
    <s v="0"/>
    <x v="6"/>
    <x v="664"/>
  </r>
  <r>
    <x v="6"/>
    <s v="C25_522001"/>
    <s v="S020000"/>
    <x v="6"/>
    <s v="4500699271"/>
    <s v=""/>
    <s v="2052232306"/>
    <s v="20"/>
    <d v="2020-11-03T00:00:00"/>
    <s v="51"/>
    <s v="Commandes d'achat"/>
    <x v="0"/>
    <s v="Original"/>
    <n v="6436.66"/>
    <n v="0"/>
    <s v="616410"/>
    <s v="COVID-19-4 tip filter foor 100uL tip"/>
    <s v="500027028"/>
    <s v=""/>
    <s v=""/>
    <s v="3000000234646783"/>
    <s v="0"/>
    <x v="6"/>
    <x v="665"/>
  </r>
  <r>
    <x v="6"/>
    <s v="C25_522001"/>
    <s v="S020000"/>
    <x v="6"/>
    <s v="4500699271"/>
    <s v=""/>
    <s v="2052232306"/>
    <s v="30"/>
    <d v="2020-11-03T00:00:00"/>
    <s v="51"/>
    <s v="Commandes d'achat"/>
    <x v="0"/>
    <s v="Original"/>
    <n v="12015.1"/>
    <n v="0"/>
    <s v="616410"/>
    <s v="COVID-19-4 tip filter foor 200uL tip"/>
    <s v="500027028"/>
    <s v=""/>
    <s v=""/>
    <s v="3000000234646783"/>
    <s v="0"/>
    <x v="6"/>
    <x v="666"/>
  </r>
  <r>
    <x v="6"/>
    <s v="C25_522001"/>
    <s v="S020000"/>
    <x v="6"/>
    <s v="4500699271"/>
    <s v=""/>
    <s v="2052232306"/>
    <s v="40"/>
    <d v="2020-11-03T00:00:00"/>
    <s v="51"/>
    <s v="Commandes d'achat"/>
    <x v="0"/>
    <s v="Original"/>
    <n v="15619.64"/>
    <n v="0"/>
    <s v="616410"/>
    <s v="COVID-19-4 tip filter foor 200uL tip"/>
    <s v="500027028"/>
    <s v=""/>
    <s v=""/>
    <s v="3000000234646783"/>
    <s v="0"/>
    <x v="6"/>
    <x v="667"/>
  </r>
  <r>
    <x v="6"/>
    <s v="C25_522001"/>
    <s v="S020000"/>
    <x v="6"/>
    <s v="4500699271"/>
    <s v=""/>
    <s v="2052232306"/>
    <s v="50"/>
    <d v="2020-11-03T00:00:00"/>
    <s v="51"/>
    <s v="Commandes d'achat"/>
    <x v="0"/>
    <s v="Original"/>
    <n v="480.6"/>
    <n v="0"/>
    <s v="616410"/>
    <s v="COVID-19-4 tip filter foor 200uL tip"/>
    <s v="500027028"/>
    <s v=""/>
    <s v=""/>
    <s v="3000000234646783"/>
    <s v="0"/>
    <x v="3"/>
    <x v="668"/>
  </r>
  <r>
    <x v="6"/>
    <s v="C25_522001"/>
    <s v="S020000"/>
    <x v="6"/>
    <s v="4500699271"/>
    <s v=""/>
    <s v="2052232306"/>
    <s v="60"/>
    <d v="2020-11-03T00:00:00"/>
    <s v="51"/>
    <s v="Commandes d'achat"/>
    <x v="0"/>
    <s v="Original"/>
    <n v="1622.04"/>
    <n v="0"/>
    <s v="611310"/>
    <s v="COVID-19- Transport"/>
    <s v="500027028"/>
    <s v=""/>
    <s v=""/>
    <s v="3000000234646783"/>
    <s v="0"/>
    <x v="6"/>
    <x v="669"/>
  </r>
  <r>
    <x v="6"/>
    <s v="C25_522001"/>
    <s v="S020000"/>
    <x v="6"/>
    <s v="4500655608"/>
    <s v=""/>
    <s v="20AK030202"/>
    <s v="30"/>
    <d v="2020-11-04T00:00:00"/>
    <s v="51"/>
    <s v="Commandes d'achat"/>
    <x v="2"/>
    <s v="Réduction"/>
    <n v="-329120"/>
    <n v="0"/>
    <s v="611910"/>
    <s v="CONTACTCENTER CORONA"/>
    <s v="100027654"/>
    <s v=""/>
    <s v=""/>
    <s v="3000000234693124"/>
    <s v="0"/>
    <x v="8"/>
    <x v="577"/>
  </r>
  <r>
    <x v="6"/>
    <s v="C25_522001"/>
    <s v="S020000"/>
    <x v="6"/>
    <s v="4500655608"/>
    <s v=""/>
    <s v="20AK030202"/>
    <s v="30"/>
    <d v="2020-11-04T00:00:00"/>
    <s v="51"/>
    <s v="Commandes d'achat"/>
    <x v="2"/>
    <s v="Réduction"/>
    <n v="-21608.28"/>
    <n v="0"/>
    <s v="611910"/>
    <s v="CONTACTCENTER CORONA"/>
    <s v="100027654"/>
    <s v=""/>
    <s v=""/>
    <s v="3000000234692843"/>
    <s v="0"/>
    <x v="8"/>
    <x v="577"/>
  </r>
  <r>
    <x v="6"/>
    <s v="C25_522001"/>
    <s v="S020000"/>
    <x v="6"/>
    <s v="4500673614"/>
    <s v=""/>
    <s v="2052232162"/>
    <s v="10"/>
    <d v="2020-11-04T00:00:00"/>
    <s v="51"/>
    <s v="Commandes d'achat"/>
    <x v="2"/>
    <s v="Réduction"/>
    <n v="-90486.33"/>
    <n v="0"/>
    <s v="616410"/>
    <s v="COVID-19-Maskers FFP2"/>
    <s v="100000713"/>
    <s v=""/>
    <s v=""/>
    <s v="3000000234690668"/>
    <s v="0"/>
    <x v="2"/>
    <x v="290"/>
  </r>
  <r>
    <x v="6"/>
    <s v="C25_522001"/>
    <s v="S020000"/>
    <x v="6"/>
    <s v="4500673614"/>
    <s v=""/>
    <s v="2052232162"/>
    <s v="10"/>
    <d v="2020-11-04T00:00:00"/>
    <s v="51"/>
    <s v="Commandes d'achat"/>
    <x v="2"/>
    <s v="Réduction"/>
    <n v="-103149.02"/>
    <n v="0"/>
    <s v="616410"/>
    <s v="COVID-19-Maskers FFP2"/>
    <s v="100000713"/>
    <s v=""/>
    <s v=""/>
    <s v="3000000234693254"/>
    <s v="0"/>
    <x v="2"/>
    <x v="290"/>
  </r>
  <r>
    <x v="6"/>
    <s v="C25_522001"/>
    <s v="S020000"/>
    <x v="6"/>
    <s v="4500674130"/>
    <s v=""/>
    <s v="2052232162"/>
    <s v="10"/>
    <d v="2020-11-04T00:00:00"/>
    <s v="51"/>
    <s v="Commandes d'achat"/>
    <x v="2"/>
    <s v="Réduction"/>
    <n v="-12662.69"/>
    <n v="0"/>
    <s v="616410"/>
    <s v="COVID-19-Maskers FFP2"/>
    <s v="100000713"/>
    <s v=""/>
    <s v=""/>
    <s v="3000000234690668"/>
    <s v="0"/>
    <x v="2"/>
    <x v="305"/>
  </r>
  <r>
    <x v="6"/>
    <s v="C25_522001"/>
    <s v="S020000"/>
    <x v="6"/>
    <s v="4500680532"/>
    <s v=""/>
    <s v="2052232222"/>
    <s v="10"/>
    <d v="2020-11-04T00:00:00"/>
    <s v="51"/>
    <s v="Commandes d'achat"/>
    <x v="2"/>
    <s v="Réduction"/>
    <n v="-13587.42"/>
    <n v="0"/>
    <s v="616410"/>
    <s v="COVID-19-ATRACURIUM"/>
    <s v="200008188"/>
    <s v=""/>
    <s v=""/>
    <s v="3000000234692218"/>
    <s v="0"/>
    <x v="5"/>
    <x v="426"/>
  </r>
  <r>
    <x v="6"/>
    <s v="C25_522001"/>
    <s v="S020000"/>
    <x v="6"/>
    <s v="4500694109"/>
    <s v=""/>
    <s v="2052232272"/>
    <s v="10"/>
    <d v="2020-11-04T00:00:00"/>
    <s v="51"/>
    <s v="Commandes d'achat"/>
    <x v="2"/>
    <s v="Réduction"/>
    <n v="313632"/>
    <n v="0"/>
    <s v="616410"/>
    <s v="COVID-19-kits reactifs CE-IVD"/>
    <s v="100003017"/>
    <s v=""/>
    <s v=""/>
    <s v="3000000234741354"/>
    <s v="0"/>
    <x v="3"/>
    <x v="558"/>
  </r>
  <r>
    <x v="6"/>
    <s v="C25_522001"/>
    <s v="S020000"/>
    <x v="6"/>
    <s v="4500694109"/>
    <s v=""/>
    <s v="2052232272"/>
    <s v="10"/>
    <d v="2020-11-04T00:00:00"/>
    <s v="51"/>
    <s v="Commandes d'achat"/>
    <x v="5"/>
    <s v="Ajustement par pièce suivante"/>
    <n v="-313632"/>
    <n v="0"/>
    <s v="616410"/>
    <s v="COVID-19-kits reactifs CE-IVD"/>
    <s v="100003017"/>
    <s v=""/>
    <s v=""/>
    <s v="3000000234741354"/>
    <s v="0"/>
    <x v="3"/>
    <x v="558"/>
  </r>
  <r>
    <x v="6"/>
    <s v="C25_522001"/>
    <s v="S020000"/>
    <x v="6"/>
    <s v="4500694109"/>
    <s v=""/>
    <s v="2052232272"/>
    <s v="10"/>
    <d v="2020-11-04T00:00:00"/>
    <s v="51"/>
    <s v="Commandes d'achat"/>
    <x v="5"/>
    <s v="Ajustement par pièce suivante"/>
    <n v="784080"/>
    <n v="0"/>
    <s v="616410"/>
    <s v="COVID-19-kits reactifs CE-IVD"/>
    <s v="100003017"/>
    <s v=""/>
    <s v=""/>
    <s v="3000000234732583"/>
    <s v="0"/>
    <x v="3"/>
    <x v="558"/>
  </r>
  <r>
    <x v="6"/>
    <s v="C25_522001"/>
    <s v="S020000"/>
    <x v="6"/>
    <s v="4500694109"/>
    <s v=""/>
    <s v="2052232272"/>
    <s v="10"/>
    <d v="2020-11-04T00:00:00"/>
    <s v="51"/>
    <s v="Commandes d'achat"/>
    <x v="2"/>
    <s v="Réduction"/>
    <n v="-784080"/>
    <n v="0"/>
    <s v="616410"/>
    <s v="COVID-19-kits reactifs CE-IVD"/>
    <s v="100003017"/>
    <s v=""/>
    <s v=""/>
    <s v="3000000234732583"/>
    <s v="0"/>
    <x v="3"/>
    <x v="558"/>
  </r>
  <r>
    <x v="6"/>
    <s v="C25_522001"/>
    <s v="S020000"/>
    <x v="6"/>
    <s v="4500694129"/>
    <s v=""/>
    <s v="2052232273"/>
    <s v="10"/>
    <d v="2020-11-04T00:00:00"/>
    <s v="51"/>
    <s v="Commandes d'achat"/>
    <x v="2"/>
    <s v="Réduction"/>
    <n v="-350900"/>
    <n v="0"/>
    <s v="616410"/>
    <s v="COVID-19-sampling kits type CE-IVD"/>
    <s v="100003017"/>
    <s v=""/>
    <s v=""/>
    <s v="3000000234691484"/>
    <s v="0"/>
    <x v="3"/>
    <x v="559"/>
  </r>
  <r>
    <x v="6"/>
    <s v="C25_522001"/>
    <s v="S020000"/>
    <x v="6"/>
    <s v="4500694129"/>
    <s v=""/>
    <s v="2052232273"/>
    <s v="10"/>
    <d v="2020-11-04T00:00:00"/>
    <s v="51"/>
    <s v="Commandes d'achat"/>
    <x v="2"/>
    <s v="Réduction"/>
    <n v="-140360"/>
    <n v="0"/>
    <s v="616410"/>
    <s v="COVID-19-sampling kits type CE-IVD"/>
    <s v="100003017"/>
    <s v=""/>
    <s v=""/>
    <s v="3000000234691484"/>
    <s v="0"/>
    <x v="3"/>
    <x v="559"/>
  </r>
  <r>
    <x v="6"/>
    <s v="C25_522001"/>
    <s v="S020000"/>
    <x v="6"/>
    <s v="4500694129"/>
    <s v=""/>
    <s v="2052232273"/>
    <s v="10"/>
    <d v="2020-11-04T00:00:00"/>
    <s v="51"/>
    <s v="Commandes d'achat"/>
    <x v="2"/>
    <s v="Réduction"/>
    <n v="-24563"/>
    <n v="0"/>
    <s v="616410"/>
    <s v="COVID-19-sampling kits type CE-IVD"/>
    <s v="100003017"/>
    <s v=""/>
    <s v=""/>
    <s v="3000000234731315"/>
    <s v="0"/>
    <x v="3"/>
    <x v="559"/>
  </r>
  <r>
    <x v="6"/>
    <s v="C25_522001"/>
    <s v="S020000"/>
    <x v="6"/>
    <s v="4500694129"/>
    <s v=""/>
    <s v="2052232273"/>
    <s v="10"/>
    <d v="2020-11-04T00:00:00"/>
    <s v="51"/>
    <s v="Commandes d'achat"/>
    <x v="5"/>
    <s v="Ajustement par pièce suivante"/>
    <n v="24563"/>
    <n v="0"/>
    <s v="616410"/>
    <s v="COVID-19-sampling kits type CE-IVD"/>
    <s v="100003017"/>
    <s v=""/>
    <s v=""/>
    <s v="3000000234731315"/>
    <s v="0"/>
    <x v="3"/>
    <x v="559"/>
  </r>
  <r>
    <x v="6"/>
    <s v="C25_522001"/>
    <s v="S020000"/>
    <x v="6"/>
    <s v="4500694129"/>
    <s v=""/>
    <s v="2052232273"/>
    <s v="10"/>
    <d v="2020-11-04T00:00:00"/>
    <s v="51"/>
    <s v="Commandes d'achat"/>
    <x v="5"/>
    <s v="Ajustement par pièce suivante"/>
    <n v="-10841.6"/>
    <n v="0"/>
    <s v="616410"/>
    <s v="COVID-19-sampling kits type CE-IVD"/>
    <s v="100003017"/>
    <s v=""/>
    <s v=""/>
    <s v="3000000234733834"/>
    <s v="0"/>
    <x v="3"/>
    <x v="559"/>
  </r>
  <r>
    <x v="6"/>
    <s v="C25_522001"/>
    <s v="S020000"/>
    <x v="6"/>
    <s v="4500694129"/>
    <s v=""/>
    <s v="2052232273"/>
    <s v="10"/>
    <d v="2020-11-04T00:00:00"/>
    <s v="51"/>
    <s v="Commandes d'achat"/>
    <x v="2"/>
    <s v="Réduction"/>
    <n v="10841.6"/>
    <n v="0"/>
    <s v="616410"/>
    <s v="COVID-19-sampling kits type CE-IVD"/>
    <s v="100003017"/>
    <s v=""/>
    <s v=""/>
    <s v="3000000234733834"/>
    <s v="0"/>
    <x v="3"/>
    <x v="559"/>
  </r>
  <r>
    <x v="6"/>
    <s v="C25_522001"/>
    <s v="S020000"/>
    <x v="6"/>
    <s v="4500694129"/>
    <s v=""/>
    <s v="2052232273"/>
    <s v="20"/>
    <d v="2020-11-04T00:00:00"/>
    <s v="51"/>
    <s v="Commandes d'achat"/>
    <x v="2"/>
    <s v="Réduction"/>
    <n v="-350900"/>
    <n v="0"/>
    <s v="616410"/>
    <s v="COVID-19-sampling kits type CE-IVD"/>
    <s v="100003017"/>
    <s v=""/>
    <s v=""/>
    <s v="3000000234732878"/>
    <s v="0"/>
    <x v="3"/>
    <x v="594"/>
  </r>
  <r>
    <x v="6"/>
    <s v="C25_522001"/>
    <s v="S020000"/>
    <x v="6"/>
    <s v="4500697541"/>
    <s v=""/>
    <s v="2052232291"/>
    <s v="10"/>
    <d v="2020-11-04T00:00:00"/>
    <s v="51"/>
    <s v="Commandes d'achat"/>
    <x v="1"/>
    <s v="Modification"/>
    <n v="96800"/>
    <n v="0"/>
    <s v="616410"/>
    <s v="COVID-19-Ag rapid test"/>
    <s v="200001538"/>
    <s v=""/>
    <s v=""/>
    <s v="3000000234733020"/>
    <s v="0"/>
    <x v="3"/>
    <x v="607"/>
  </r>
  <r>
    <x v="6"/>
    <s v="C25_210201"/>
    <s v="S020000"/>
    <x v="7"/>
    <s v="4500699440"/>
    <s v=""/>
    <s v="20AK031101"/>
    <s v="10"/>
    <d v="2020-11-04T00:00:00"/>
    <s v="51"/>
    <s v="Commandes d'achat"/>
    <x v="2"/>
    <s v="Réduction"/>
    <n v="-728.16"/>
    <n v="0"/>
    <s v="615910"/>
    <s v="COVID-19-AWS service charges"/>
    <s v="100047342"/>
    <s v=""/>
    <s v=""/>
    <s v="3000000234741391"/>
    <s v="0"/>
    <x v="6"/>
    <x v="670"/>
  </r>
  <r>
    <x v="6"/>
    <s v="C25_210201"/>
    <s v="S020000"/>
    <x v="7"/>
    <s v="4500699440"/>
    <s v=""/>
    <s v="20AK031101"/>
    <s v="10"/>
    <d v="2020-11-04T00:00:00"/>
    <s v="51"/>
    <s v="Commandes d'achat"/>
    <x v="0"/>
    <s v="Original"/>
    <n v="728.16"/>
    <n v="0"/>
    <s v="615910"/>
    <s v="COVID-19-AWS service charges"/>
    <s v="100047342"/>
    <s v=""/>
    <s v=""/>
    <s v="3000000234729119"/>
    <s v="0"/>
    <x v="6"/>
    <x v="670"/>
  </r>
  <r>
    <x v="6"/>
    <s v="C25_522001"/>
    <s v="S020000"/>
    <x v="6"/>
    <s v="4500699625"/>
    <s v=""/>
    <s v="2052232307"/>
    <s v="10"/>
    <d v="2020-11-04T00:00:00"/>
    <s v="51"/>
    <s v="Commandes d'achat"/>
    <x v="1"/>
    <s v="Modification"/>
    <n v="634.20000000000005"/>
    <n v="0"/>
    <s v="616410"/>
    <s v="COVID-19-Pipetpunten LQR LTS 200uL"/>
    <s v="100000780"/>
    <s v=""/>
    <s v=""/>
    <s v="3000000234730676"/>
    <s v="0"/>
    <x v="3"/>
    <x v="671"/>
  </r>
  <r>
    <x v="6"/>
    <s v="C25_522001"/>
    <s v="S020000"/>
    <x v="6"/>
    <s v="4500699625"/>
    <s v=""/>
    <s v="2052232307"/>
    <s v="10"/>
    <d v="2020-11-04T00:00:00"/>
    <s v="51"/>
    <s v="Commandes d'achat"/>
    <x v="0"/>
    <s v="Original"/>
    <n v="3020"/>
    <n v="0"/>
    <s v="616410"/>
    <s v="COVID-19-Pipetpunten LQR LTS 200uL"/>
    <s v="100000780"/>
    <s v=""/>
    <s v=""/>
    <s v="3000000234730671"/>
    <s v="0"/>
    <x v="3"/>
    <x v="671"/>
  </r>
  <r>
    <x v="6"/>
    <s v="C25_522001"/>
    <s v="S020000"/>
    <x v="6"/>
    <s v="4500672044"/>
    <s v=""/>
    <s v="2052232103"/>
    <s v="10"/>
    <d v="2020-11-05T00:00:00"/>
    <s v="51"/>
    <s v="Commandes d'achat"/>
    <x v="2"/>
    <s v="Réduction"/>
    <n v="-49119.29"/>
    <n v="0"/>
    <s v="616410"/>
    <s v="COVID-19-Rocuronium bromide"/>
    <s v="200008188"/>
    <s v=""/>
    <s v=""/>
    <s v="3000000234827235"/>
    <s v="0"/>
    <x v="5"/>
    <x v="216"/>
  </r>
  <r>
    <x v="6"/>
    <s v="C25_522001"/>
    <s v="S020000"/>
    <x v="6"/>
    <s v="4500672044"/>
    <s v=""/>
    <s v="2052232103"/>
    <s v="10"/>
    <d v="2020-11-05T00:00:00"/>
    <s v="51"/>
    <s v="Commandes d'achat"/>
    <x v="5"/>
    <s v="Ajustement par pièce suivante"/>
    <n v="-16428.03"/>
    <n v="0"/>
    <s v="616410"/>
    <s v="COVID-19-Rocuronium bromide"/>
    <s v="200008188"/>
    <s v=""/>
    <s v=""/>
    <s v="3000000234827235"/>
    <s v="0"/>
    <x v="5"/>
    <x v="216"/>
  </r>
  <r>
    <x v="6"/>
    <s v="C25_522001"/>
    <s v="S020000"/>
    <x v="6"/>
    <s v="4500672277"/>
    <s v=""/>
    <s v="2052232119"/>
    <s v="10"/>
    <d v="2020-11-05T00:00:00"/>
    <s v="51"/>
    <s v="Commandes d'achat"/>
    <x v="2"/>
    <s v="Réduction"/>
    <n v="-2032.8"/>
    <n v="0"/>
    <s v="616410"/>
    <s v="COVID-19-HEPA Filter"/>
    <s v="100024685"/>
    <s v=""/>
    <s v=""/>
    <s v="3000000234835980"/>
    <s v="0"/>
    <x v="6"/>
    <x v="242"/>
  </r>
  <r>
    <x v="6"/>
    <s v="C25_522001"/>
    <s v="S020000"/>
    <x v="6"/>
    <s v="4500674622"/>
    <s v=""/>
    <s v="2052232187"/>
    <s v="10"/>
    <d v="2020-11-05T00:00:00"/>
    <s v="51"/>
    <s v="Commandes d'achat"/>
    <x v="2"/>
    <s v="Réduction"/>
    <n v="-19514.18"/>
    <n v="0"/>
    <s v="616410"/>
    <s v="COVID-19-Filtre tracheo (type Climatrach"/>
    <s v="100022295"/>
    <s v=""/>
    <s v=""/>
    <s v="3000000234751557"/>
    <s v="0"/>
    <x v="6"/>
    <x v="316"/>
  </r>
  <r>
    <x v="6"/>
    <s v="C25_522001"/>
    <s v="S020000"/>
    <x v="6"/>
    <s v="4500680532"/>
    <s v=""/>
    <s v="2052232222"/>
    <s v="10"/>
    <d v="2020-11-05T00:00:00"/>
    <s v="51"/>
    <s v="Commandes d'achat"/>
    <x v="2"/>
    <s v="Réduction"/>
    <n v="-8938.92"/>
    <n v="0"/>
    <s v="616410"/>
    <s v="COVID-19-ATRACURIUM"/>
    <s v="200008188"/>
    <s v=""/>
    <s v=""/>
    <s v="3000000234827235"/>
    <s v="0"/>
    <x v="5"/>
    <x v="426"/>
  </r>
  <r>
    <x v="6"/>
    <s v="C25_522001"/>
    <s v="S020000"/>
    <x v="6"/>
    <s v="4500680679"/>
    <s v=""/>
    <s v="2052232224"/>
    <s v="10"/>
    <d v="2020-11-05T00:00:00"/>
    <s v="51"/>
    <s v="Commandes d'achat"/>
    <x v="2"/>
    <s v="Réduction"/>
    <n v="-20636.27"/>
    <n v="0"/>
    <s v="616410"/>
    <s v="COVID-19-Opslag beschermingsmateriaal"/>
    <s v="100019353"/>
    <s v=""/>
    <s v=""/>
    <s v="3000000234837405"/>
    <s v="0"/>
    <x v="2"/>
    <x v="428"/>
  </r>
  <r>
    <x v="6"/>
    <s v="C25_522001"/>
    <s v="S020000"/>
    <x v="6"/>
    <s v="4500686349"/>
    <s v=""/>
    <s v="2008121234"/>
    <s v="50"/>
    <d v="2020-11-05T00:00:00"/>
    <s v="51"/>
    <s v="Commandes d'achat"/>
    <x v="1"/>
    <s v="Modification"/>
    <n v="317371.64"/>
    <n v="0"/>
    <s v="616410"/>
    <s v="1000 μl Automation Tips 96*2/pk, 2304/cs"/>
    <s v="500026800"/>
    <s v=""/>
    <s v=""/>
    <s v="3000000234762579"/>
    <s v="0"/>
    <x v="3"/>
    <x v="672"/>
  </r>
  <r>
    <x v="6"/>
    <s v="C25_522001"/>
    <s v="S020000"/>
    <x v="6"/>
    <s v="4500686349"/>
    <s v=""/>
    <s v="2008121234"/>
    <s v="50"/>
    <d v="2020-11-05T00:00:00"/>
    <s v="51"/>
    <s v="Commandes d'achat"/>
    <x v="0"/>
    <s v="Original"/>
    <n v="0.85"/>
    <n v="0"/>
    <s v="616410"/>
    <s v="1000 μl Automation Tips 96*2/pk, 2304/cs"/>
    <s v="500026800"/>
    <s v=""/>
    <s v=""/>
    <s v="3000000234762572"/>
    <s v="0"/>
    <x v="3"/>
    <x v="672"/>
  </r>
  <r>
    <x v="6"/>
    <s v="C25_522001"/>
    <s v="S020000"/>
    <x v="6"/>
    <s v="4500689393"/>
    <s v=""/>
    <s v="2052232259"/>
    <s v="10"/>
    <d v="2020-11-05T00:00:00"/>
    <s v="51"/>
    <s v="Commandes d'achat"/>
    <x v="2"/>
    <s v="Réduction"/>
    <n v="-1742.4"/>
    <n v="0"/>
    <s v="616410"/>
    <s v="COVID-19-handschoenen polyisoprene"/>
    <s v="100025731"/>
    <s v=""/>
    <s v=""/>
    <s v="3000000234836328"/>
    <s v="0"/>
    <x v="2"/>
    <x v="521"/>
  </r>
  <r>
    <x v="6"/>
    <s v="C25_522001"/>
    <s v="S020000"/>
    <x v="6"/>
    <s v="4500689393"/>
    <s v=""/>
    <s v="2052232259"/>
    <s v="10"/>
    <d v="2020-11-05T00:00:00"/>
    <s v="51"/>
    <s v="Commandes d'achat"/>
    <x v="2"/>
    <s v="Réduction"/>
    <n v="-133721.57999999999"/>
    <n v="0"/>
    <s v="616410"/>
    <s v="COVID-19-handschoenen polyisoprene"/>
    <s v="100025731"/>
    <s v=""/>
    <s v=""/>
    <s v="3000000234836228"/>
    <s v="0"/>
    <x v="2"/>
    <x v="521"/>
  </r>
  <r>
    <x v="6"/>
    <s v="C25_522001"/>
    <s v="S020000"/>
    <x v="6"/>
    <s v="4500689393"/>
    <s v=""/>
    <s v="2052232259"/>
    <s v="10"/>
    <d v="2020-11-05T00:00:00"/>
    <s v="51"/>
    <s v="Commandes d'achat"/>
    <x v="2"/>
    <s v="Réduction"/>
    <n v="-76278.399999999994"/>
    <n v="0"/>
    <s v="616410"/>
    <s v="COVID-19-handschoenen polyisoprene"/>
    <s v="100025731"/>
    <s v=""/>
    <s v=""/>
    <s v="3000000234835625"/>
    <s v="0"/>
    <x v="2"/>
    <x v="521"/>
  </r>
  <r>
    <x v="6"/>
    <s v="C25_522001"/>
    <s v="S020000"/>
    <x v="6"/>
    <s v="4500693747"/>
    <s v=""/>
    <s v="2052232269"/>
    <s v="60"/>
    <d v="2020-11-05T00:00:00"/>
    <s v="51"/>
    <s v="Commandes d'achat"/>
    <x v="0"/>
    <s v="Original"/>
    <n v="7870"/>
    <n v="0"/>
    <s v="613310"/>
    <s v="COVID-19-factuur 58 236114"/>
    <s v="100007132"/>
    <s v=""/>
    <s v=""/>
    <s v="3000000234830397"/>
    <s v="0"/>
    <x v="0"/>
    <x v="673"/>
  </r>
  <r>
    <x v="6"/>
    <s v="C25_522001"/>
    <s v="S020000"/>
    <x v="6"/>
    <s v="4500699271"/>
    <s v=""/>
    <s v="2052232306"/>
    <s v="10"/>
    <d v="2020-11-05T00:00:00"/>
    <s v="51"/>
    <s v="Commandes d'achat"/>
    <x v="1"/>
    <s v="Modification"/>
    <n v="-7209.06"/>
    <n v="0"/>
    <s v="616410"/>
    <s v="COVID-19-4 tip filter foor 20uL tip"/>
    <s v="500027028"/>
    <s v=""/>
    <s v=""/>
    <s v="3000000234764771"/>
    <s v="0"/>
    <x v="6"/>
    <x v="664"/>
  </r>
  <r>
    <x v="6"/>
    <s v="C25_522001"/>
    <s v="S020000"/>
    <x v="6"/>
    <s v="4500699271"/>
    <s v=""/>
    <s v="2052232306"/>
    <s v="20"/>
    <d v="2020-11-05T00:00:00"/>
    <s v="51"/>
    <s v="Commandes d'achat"/>
    <x v="1"/>
    <s v="Modification"/>
    <n v="-6436.66"/>
    <n v="0"/>
    <s v="616410"/>
    <s v="COVID-19-4 tip filter foor 100uL tip"/>
    <s v="500027028"/>
    <s v=""/>
    <s v=""/>
    <s v="3000000234764771"/>
    <s v="0"/>
    <x v="6"/>
    <x v="665"/>
  </r>
  <r>
    <x v="6"/>
    <s v="C25_522001"/>
    <s v="S020000"/>
    <x v="6"/>
    <s v="4500699271"/>
    <s v=""/>
    <s v="2052232306"/>
    <s v="30"/>
    <d v="2020-11-05T00:00:00"/>
    <s v="51"/>
    <s v="Commandes d'achat"/>
    <x v="1"/>
    <s v="Modification"/>
    <n v="-12015.1"/>
    <n v="0"/>
    <s v="616410"/>
    <s v="COVID-19-4 tip filter foor 200uL tip"/>
    <s v="500027028"/>
    <s v=""/>
    <s v=""/>
    <s v="3000000234764771"/>
    <s v="0"/>
    <x v="6"/>
    <x v="666"/>
  </r>
  <r>
    <x v="6"/>
    <s v="C25_522001"/>
    <s v="S020000"/>
    <x v="6"/>
    <s v="4500699271"/>
    <s v=""/>
    <s v="2052232306"/>
    <s v="40"/>
    <d v="2020-11-05T00:00:00"/>
    <s v="51"/>
    <s v="Commandes d'achat"/>
    <x v="1"/>
    <s v="Modification"/>
    <n v="-15619.64"/>
    <n v="0"/>
    <s v="616410"/>
    <s v="COVID-19-4 tip filter foor 200uL tip"/>
    <s v="500027028"/>
    <s v=""/>
    <s v=""/>
    <s v="3000000234764771"/>
    <s v="0"/>
    <x v="6"/>
    <x v="667"/>
  </r>
  <r>
    <x v="6"/>
    <s v="C25_522001"/>
    <s v="S020000"/>
    <x v="6"/>
    <s v="4500699271"/>
    <s v=""/>
    <s v="2052232306"/>
    <s v="50"/>
    <d v="2020-11-05T00:00:00"/>
    <s v="51"/>
    <s v="Commandes d'achat"/>
    <x v="1"/>
    <s v="Modification"/>
    <n v="-480.6"/>
    <n v="0"/>
    <s v="616410"/>
    <s v="COVID-19-4 tip filter foor 200uL tip"/>
    <s v="500027028"/>
    <s v=""/>
    <s v=""/>
    <s v="3000000234764771"/>
    <s v="0"/>
    <x v="3"/>
    <x v="668"/>
  </r>
  <r>
    <x v="6"/>
    <s v="C25_522001"/>
    <s v="S020000"/>
    <x v="6"/>
    <s v="4500699271"/>
    <s v=""/>
    <s v="2052232306"/>
    <s v="60"/>
    <d v="2020-11-05T00:00:00"/>
    <s v="51"/>
    <s v="Commandes d'achat"/>
    <x v="1"/>
    <s v="Modification"/>
    <n v="-1622.04"/>
    <n v="0"/>
    <s v="611310"/>
    <s v="COVID-19- Transport"/>
    <s v="500027028"/>
    <s v=""/>
    <s v=""/>
    <s v="3000000234764771"/>
    <s v="0"/>
    <x v="6"/>
    <x v="669"/>
  </r>
  <r>
    <x v="6"/>
    <s v="C25_522001"/>
    <s v="S020000"/>
    <x v="6"/>
    <s v="4500699271"/>
    <s v=""/>
    <s v="2052232306"/>
    <s v="70"/>
    <d v="2020-11-05T00:00:00"/>
    <s v="51"/>
    <s v="Commandes d'achat"/>
    <x v="0"/>
    <s v="Original"/>
    <n v="43383.11"/>
    <n v="0"/>
    <s v="616410"/>
    <s v="COVID-19-4 tip filter + transport"/>
    <s v="500027028"/>
    <s v=""/>
    <s v=""/>
    <s v="3000000234764771"/>
    <s v="0"/>
    <x v="6"/>
    <x v="674"/>
  </r>
  <r>
    <x v="6"/>
    <s v="C25_522001"/>
    <s v="S020000"/>
    <x v="6"/>
    <s v="4500699721"/>
    <s v=""/>
    <s v="2052232308"/>
    <s v="10"/>
    <d v="2020-11-05T00:00:00"/>
    <s v="51"/>
    <s v="Commandes d'achat"/>
    <x v="0"/>
    <s v="Original"/>
    <n v="12281.5"/>
    <n v="0"/>
    <s v="616410"/>
    <s v="COVID-19-Diamond,blister D200ST"/>
    <s v="200003576"/>
    <s v=""/>
    <s v=""/>
    <s v="3000000234762688"/>
    <s v="0"/>
    <x v="3"/>
    <x v="675"/>
  </r>
  <r>
    <x v="6"/>
    <s v="C25_522001"/>
    <s v="S020000"/>
    <x v="6"/>
    <s v="4500699721"/>
    <s v=""/>
    <s v="2052232308"/>
    <s v="20"/>
    <d v="2020-11-05T00:00:00"/>
    <s v="51"/>
    <s v="Commandes d'achat"/>
    <x v="0"/>
    <s v="Original"/>
    <n v="5798.93"/>
    <n v="0"/>
    <s v="616410"/>
    <s v="COVID-19-Diamond,blister DSL10ST"/>
    <s v="200003576"/>
    <s v=""/>
    <s v=""/>
    <s v="3000000234762688"/>
    <s v="0"/>
    <x v="3"/>
    <x v="676"/>
  </r>
  <r>
    <x v="6"/>
    <s v="C25_522001"/>
    <s v="S020000"/>
    <x v="6"/>
    <s v="4500699723"/>
    <s v=""/>
    <s v="2052232309"/>
    <s v="10"/>
    <d v="2020-11-05T00:00:00"/>
    <s v="51"/>
    <s v="Commandes d'achat"/>
    <x v="0"/>
    <s v="Original"/>
    <n v="3522862.85"/>
    <n v="0"/>
    <s v="616410"/>
    <s v="COVID-19-In vitro diagnostiek"/>
    <s v="100051133"/>
    <s v=""/>
    <s v=""/>
    <s v="3000000234763108"/>
    <s v="0"/>
    <x v="3"/>
    <x v="677"/>
  </r>
  <r>
    <x v="6"/>
    <s v="C25_522001"/>
    <s v="S020000"/>
    <x v="6"/>
    <s v="4500699752"/>
    <s v=""/>
    <s v="2052232310"/>
    <s v="10"/>
    <d v="2020-11-05T00:00:00"/>
    <s v="51"/>
    <s v="Commandes d'achat"/>
    <x v="0"/>
    <s v="Original"/>
    <n v="5485500"/>
    <n v="0"/>
    <s v="616410"/>
    <s v="COVID-19-Vials remdesivir Veklury"/>
    <s v="100033883"/>
    <s v=""/>
    <s v=""/>
    <s v="3000000234806361"/>
    <s v="0"/>
    <x v="5"/>
    <x v="678"/>
  </r>
  <r>
    <x v="13"/>
    <s v="C25_210301"/>
    <s v="S010000"/>
    <x v="23"/>
    <s v="4500699816"/>
    <s v=""/>
    <s v="2052232311"/>
    <s v="10"/>
    <d v="2020-11-05T00:00:00"/>
    <s v="51"/>
    <s v="Commandes d'achat"/>
    <x v="0"/>
    <s v="Original"/>
    <n v="1"/>
    <n v="0"/>
    <s v="610310"/>
    <s v="COVID-19-Honoraires mars-aout 2020"/>
    <s v="500026933"/>
    <s v=""/>
    <s v=""/>
    <s v="3000000234811433"/>
    <s v="0"/>
    <x v="2"/>
    <x v="679"/>
  </r>
  <r>
    <x v="13"/>
    <s v="C25_210301"/>
    <s v="S010000"/>
    <x v="23"/>
    <s v="4500699816"/>
    <s v=""/>
    <s v="2052232311"/>
    <s v="20"/>
    <d v="2020-11-05T00:00:00"/>
    <s v="51"/>
    <s v="Commandes d'achat"/>
    <x v="0"/>
    <s v="Original"/>
    <n v="1"/>
    <n v="0"/>
    <s v="610310"/>
    <s v="COVID-19-Honoraires septembre 2020"/>
    <s v="500026933"/>
    <s v=""/>
    <s v=""/>
    <s v="3000000234811433"/>
    <s v="0"/>
    <x v="2"/>
    <x v="680"/>
  </r>
  <r>
    <x v="13"/>
    <s v="C25_210301"/>
    <s v="S010000"/>
    <x v="23"/>
    <s v="4500699816"/>
    <s v=""/>
    <s v="2052232311"/>
    <s v="30"/>
    <d v="2020-11-05T00:00:00"/>
    <s v="51"/>
    <s v="Commandes d'achat"/>
    <x v="0"/>
    <s v="Original"/>
    <n v="1"/>
    <n v="0"/>
    <s v="610310"/>
    <s v="COVID-19-Honoraire octobre 2020 estimati"/>
    <s v="500026933"/>
    <s v=""/>
    <s v=""/>
    <s v="3000000234811433"/>
    <s v="0"/>
    <x v="2"/>
    <x v="681"/>
  </r>
  <r>
    <x v="4"/>
    <s v="C25_02106G"/>
    <s v="S010000"/>
    <x v="4"/>
    <s v="4500699819"/>
    <s v=""/>
    <s v="204012D383"/>
    <s v="10"/>
    <d v="2020-11-05T00:00:00"/>
    <s v="51"/>
    <s v="Commandes d'achat"/>
    <x v="0"/>
    <s v="Original"/>
    <n v="2044.9"/>
    <n v="0"/>
    <s v="616410"/>
    <s v="oprolbaar scherm REF 12.862.566"/>
    <s v="100001654"/>
    <s v=""/>
    <s v=""/>
    <s v="3000000234811622"/>
    <s v="0"/>
    <x v="2"/>
    <x v="682"/>
  </r>
  <r>
    <x v="4"/>
    <s v="C25_02106G"/>
    <s v="S010000"/>
    <x v="4"/>
    <s v="4500699819"/>
    <s v=""/>
    <s v="204012D383"/>
    <s v="20"/>
    <d v="2020-11-05T00:00:00"/>
    <s v="51"/>
    <s v="Commandes d'achat"/>
    <x v="0"/>
    <s v="Original"/>
    <n v="169.3"/>
    <n v="0"/>
    <s v="616410"/>
    <s v="Desinfecterende spray REF 12.849.583"/>
    <s v="100001654"/>
    <s v=""/>
    <s v=""/>
    <s v="3000000234811622"/>
    <s v="0"/>
    <x v="2"/>
    <x v="683"/>
  </r>
  <r>
    <x v="8"/>
    <s v="C25_522001"/>
    <s v="S130000"/>
    <x v="22"/>
    <s v="4500655823"/>
    <s v=""/>
    <s v="1752211046"/>
    <s v="10"/>
    <d v="2020-11-06T00:00:00"/>
    <s v="51"/>
    <s v="Commandes d'achat"/>
    <x v="2"/>
    <s v="Réduction"/>
    <n v="-9660"/>
    <n v="0"/>
    <s v="610410"/>
    <s v="DIRMED Liège-Zandona 2020"/>
    <s v="500001348"/>
    <s v=""/>
    <s v=""/>
    <s v="3000000234918992"/>
    <s v="0"/>
    <x v="10"/>
    <x v="638"/>
  </r>
  <r>
    <x v="6"/>
    <s v="C25_522001"/>
    <s v="S020000"/>
    <x v="6"/>
    <s v="4500672304"/>
    <s v=""/>
    <s v="2052232120"/>
    <s v="10"/>
    <d v="2020-11-06T00:00:00"/>
    <s v="51"/>
    <s v="Commandes d'achat"/>
    <x v="2"/>
    <s v="Réduction"/>
    <n v="303262.3"/>
    <n v="0"/>
    <s v="616410"/>
    <s v="COVID-19-LIAISON® SARS-CoV-2 S1/S2 IgG t"/>
    <s v="100000284"/>
    <s v=""/>
    <s v=""/>
    <s v="3000000234890451"/>
    <s v="0"/>
    <x v="3"/>
    <x v="243"/>
  </r>
  <r>
    <x v="6"/>
    <s v="C25_522001"/>
    <s v="S020000"/>
    <x v="6"/>
    <s v="4500673614"/>
    <s v=""/>
    <s v="2052232162"/>
    <s v="10"/>
    <d v="2020-11-06T00:00:00"/>
    <s v="51"/>
    <s v="Commandes d'achat"/>
    <x v="2"/>
    <s v="Réduction"/>
    <n v="-166784.64000000001"/>
    <n v="0"/>
    <s v="616410"/>
    <s v="COVID-19-Maskers FFP2"/>
    <s v="100000713"/>
    <s v=""/>
    <s v=""/>
    <s v="3000000234875834"/>
    <s v="0"/>
    <x v="2"/>
    <x v="290"/>
  </r>
  <r>
    <x v="6"/>
    <s v="C25_522001"/>
    <s v="S020000"/>
    <x v="6"/>
    <s v="4500673614"/>
    <s v=""/>
    <s v="2052232162"/>
    <s v="10"/>
    <d v="2020-11-06T00:00:00"/>
    <s v="51"/>
    <s v="Commandes d'achat"/>
    <x v="2"/>
    <s v="Réduction"/>
    <n v="-214917.12"/>
    <n v="0"/>
    <s v="616410"/>
    <s v="COVID-19-Maskers FFP2"/>
    <s v="100000713"/>
    <s v=""/>
    <s v=""/>
    <s v="3000000234906398"/>
    <s v="0"/>
    <x v="2"/>
    <x v="290"/>
  </r>
  <r>
    <x v="6"/>
    <s v="C25_522001"/>
    <s v="S020000"/>
    <x v="6"/>
    <s v="4500674629"/>
    <s v=""/>
    <s v="2052232189"/>
    <s v="10"/>
    <d v="2020-11-06T00:00:00"/>
    <s v="51"/>
    <s v="Commandes d'achat"/>
    <x v="1"/>
    <s v="Modification"/>
    <n v="5060.4399999999996"/>
    <n v="0"/>
    <s v="616410"/>
    <s v="COVID-19-Propofol 50ml 1%"/>
    <s v="200008210"/>
    <s v=""/>
    <s v=""/>
    <s v="3000000234858846"/>
    <s v="0"/>
    <x v="5"/>
    <x v="318"/>
  </r>
  <r>
    <x v="6"/>
    <s v="C25_522001"/>
    <s v="S020000"/>
    <x v="6"/>
    <s v="4500678169"/>
    <s v=""/>
    <s v="2052232217"/>
    <s v="10"/>
    <d v="2020-11-06T00:00:00"/>
    <s v="51"/>
    <s v="Commandes d'achat"/>
    <x v="2"/>
    <s v="Réduction"/>
    <n v="-938902.69"/>
    <n v="0"/>
    <s v="610410"/>
    <s v="COVID-19-vergoeding testen labo"/>
    <s v="GE100"/>
    <s v=""/>
    <s v=""/>
    <s v="3000000234875753"/>
    <s v="0"/>
    <x v="3"/>
    <x v="383"/>
  </r>
  <r>
    <x v="6"/>
    <s v="C25_522001"/>
    <s v="S020000"/>
    <x v="6"/>
    <s v="4500686149"/>
    <s v=""/>
    <s v="2008111235"/>
    <s v="10"/>
    <d v="2020-11-06T00:00:00"/>
    <s v="51"/>
    <s v="Commandes d'achat"/>
    <x v="2"/>
    <s v="Réduction"/>
    <n v="-4000"/>
    <n v="0"/>
    <s v="613310"/>
    <s v="Additional services, storage"/>
    <s v="100051177"/>
    <s v=""/>
    <s v=""/>
    <s v="3000000234906427"/>
    <s v="0"/>
    <x v="2"/>
    <x v="485"/>
  </r>
  <r>
    <x v="6"/>
    <s v="C25_522001"/>
    <s v="S020000"/>
    <x v="6"/>
    <s v="4500686149"/>
    <s v=""/>
    <s v="2008111235"/>
    <s v="10"/>
    <d v="2020-11-06T00:00:00"/>
    <s v="51"/>
    <s v="Commandes d'achat"/>
    <x v="2"/>
    <s v="Réduction"/>
    <n v="-4000"/>
    <n v="0"/>
    <s v="613310"/>
    <s v="Additional services, storage"/>
    <s v="100051177"/>
    <s v=""/>
    <s v=""/>
    <s v="3000000234906630"/>
    <s v="0"/>
    <x v="2"/>
    <x v="485"/>
  </r>
  <r>
    <x v="6"/>
    <s v="C25_522001"/>
    <s v="S020000"/>
    <x v="6"/>
    <s v="4500689013"/>
    <s v=""/>
    <s v="2052232255"/>
    <s v="10"/>
    <d v="2020-11-06T00:00:00"/>
    <s v="51"/>
    <s v="Commandes d'achat"/>
    <x v="2"/>
    <s v="Réduction"/>
    <n v="-0.01"/>
    <n v="0"/>
    <s v="616410"/>
    <s v="COVID-19-22 kingfisher systems"/>
    <s v="100000667"/>
    <s v=""/>
    <s v=""/>
    <s v="3000000234915569"/>
    <s v="0"/>
    <x v="3"/>
    <x v="516"/>
  </r>
  <r>
    <x v="6"/>
    <s v="C25_522001"/>
    <s v="S020000"/>
    <x v="6"/>
    <s v="4500689013"/>
    <s v=""/>
    <s v="2052232255"/>
    <s v="10"/>
    <d v="2020-11-06T00:00:00"/>
    <s v="51"/>
    <s v="Commandes d'achat"/>
    <x v="2"/>
    <s v="Réduction"/>
    <n v="-0.01"/>
    <n v="0"/>
    <s v="616410"/>
    <s v="COVID-19-22 kingfisher systems"/>
    <s v="100000667"/>
    <s v=""/>
    <s v=""/>
    <s v="3000000234915569"/>
    <s v="0"/>
    <x v="3"/>
    <x v="516"/>
  </r>
  <r>
    <x v="6"/>
    <s v="C25_522001"/>
    <s v="S020000"/>
    <x v="6"/>
    <s v="4500689013"/>
    <s v=""/>
    <s v="2052232255"/>
    <s v="10"/>
    <d v="2020-11-06T00:00:00"/>
    <s v="51"/>
    <s v="Commandes d'achat"/>
    <x v="2"/>
    <s v="Réduction"/>
    <n v="-0.03"/>
    <n v="0"/>
    <s v="616410"/>
    <s v="COVID-19-22 kingfisher systems"/>
    <s v="100000667"/>
    <s v=""/>
    <s v=""/>
    <s v="3000000234915569"/>
    <s v="0"/>
    <x v="3"/>
    <x v="516"/>
  </r>
  <r>
    <x v="6"/>
    <s v="C25_522001"/>
    <s v="S020000"/>
    <x v="6"/>
    <s v="4500689013"/>
    <s v=""/>
    <s v="2052232255"/>
    <s v="10"/>
    <d v="2020-11-06T00:00:00"/>
    <s v="51"/>
    <s v="Commandes d'achat"/>
    <x v="2"/>
    <s v="Réduction"/>
    <n v="-62643.13"/>
    <n v="0"/>
    <s v="616410"/>
    <s v="COVID-19-22 kingfisher systems"/>
    <s v="100000667"/>
    <s v=""/>
    <s v=""/>
    <s v="3000000234914025"/>
    <s v="0"/>
    <x v="3"/>
    <x v="516"/>
  </r>
  <r>
    <x v="6"/>
    <s v="C25_522001"/>
    <s v="S020000"/>
    <x v="6"/>
    <s v="4500689013"/>
    <s v=""/>
    <s v="2052232255"/>
    <s v="20"/>
    <d v="2020-11-06T00:00:00"/>
    <s v="51"/>
    <s v="Commandes d'achat"/>
    <x v="2"/>
    <s v="Réduction"/>
    <n v="-31519.26"/>
    <n v="0"/>
    <s v="616410"/>
    <s v="COVID-19-22 quantstudio's"/>
    <s v="100000667"/>
    <s v=""/>
    <s v=""/>
    <s v="3000000234914025"/>
    <s v="0"/>
    <x v="3"/>
    <x v="517"/>
  </r>
  <r>
    <x v="6"/>
    <s v="C25_522001"/>
    <s v="S020000"/>
    <x v="6"/>
    <s v="4500689013"/>
    <s v=""/>
    <s v="2052232255"/>
    <s v="20"/>
    <d v="2020-11-06T00:00:00"/>
    <s v="51"/>
    <s v="Commandes d'achat"/>
    <x v="5"/>
    <s v="Ajustement par pièce suivante"/>
    <n v="-0.02"/>
    <n v="0"/>
    <s v="616410"/>
    <s v="COVID-19-22 quantstudio's"/>
    <s v="100000667"/>
    <s v=""/>
    <s v=""/>
    <s v="3000000234914774"/>
    <s v="0"/>
    <x v="3"/>
    <x v="517"/>
  </r>
  <r>
    <x v="6"/>
    <s v="C25_522001"/>
    <s v="S020000"/>
    <x v="6"/>
    <s v="4500689013"/>
    <s v=""/>
    <s v="2052232255"/>
    <s v="20"/>
    <d v="2020-11-06T00:00:00"/>
    <s v="51"/>
    <s v="Commandes d'achat"/>
    <x v="2"/>
    <s v="Réduction"/>
    <n v="0.02"/>
    <n v="0"/>
    <s v="616410"/>
    <s v="COVID-19-22 quantstudio's"/>
    <s v="100000667"/>
    <s v=""/>
    <s v=""/>
    <s v="3000000234914774"/>
    <s v="0"/>
    <x v="3"/>
    <x v="517"/>
  </r>
  <r>
    <x v="6"/>
    <s v="C25_522001"/>
    <s v="S020000"/>
    <x v="6"/>
    <s v="4500689013"/>
    <s v=""/>
    <s v="2052232255"/>
    <s v="20"/>
    <d v="2020-11-06T00:00:00"/>
    <s v="51"/>
    <s v="Commandes d'achat"/>
    <x v="5"/>
    <s v="Ajustement par pièce suivante"/>
    <n v="-0.02"/>
    <n v="0"/>
    <s v="616410"/>
    <s v="COVID-19-22 quantstudio's"/>
    <s v="100000667"/>
    <s v=""/>
    <s v=""/>
    <s v="3000000234914784"/>
    <s v="0"/>
    <x v="3"/>
    <x v="517"/>
  </r>
  <r>
    <x v="6"/>
    <s v="C25_522001"/>
    <s v="S020000"/>
    <x v="6"/>
    <s v="4500689013"/>
    <s v=""/>
    <s v="2052232255"/>
    <s v="20"/>
    <d v="2020-11-06T00:00:00"/>
    <s v="51"/>
    <s v="Commandes d'achat"/>
    <x v="2"/>
    <s v="Réduction"/>
    <n v="0.02"/>
    <n v="0"/>
    <s v="616410"/>
    <s v="COVID-19-22 quantstudio's"/>
    <s v="100000667"/>
    <s v=""/>
    <s v=""/>
    <s v="3000000234914784"/>
    <s v="0"/>
    <x v="3"/>
    <x v="517"/>
  </r>
  <r>
    <x v="6"/>
    <s v="C25_522001"/>
    <s v="S020000"/>
    <x v="6"/>
    <s v="4500689013"/>
    <s v=""/>
    <s v="2052232255"/>
    <s v="20"/>
    <d v="2020-11-06T00:00:00"/>
    <s v="51"/>
    <s v="Commandes d'achat"/>
    <x v="5"/>
    <s v="Ajustement par pièce suivante"/>
    <n v="-0.01"/>
    <n v="0"/>
    <s v="616410"/>
    <s v="COVID-19-22 quantstudio's"/>
    <s v="100000667"/>
    <s v=""/>
    <s v=""/>
    <s v="3000000234914674"/>
    <s v="0"/>
    <x v="3"/>
    <x v="517"/>
  </r>
  <r>
    <x v="6"/>
    <s v="C25_522001"/>
    <s v="S020000"/>
    <x v="6"/>
    <s v="4500689013"/>
    <s v=""/>
    <s v="2052232255"/>
    <s v="20"/>
    <d v="2020-11-06T00:00:00"/>
    <s v="51"/>
    <s v="Commandes d'achat"/>
    <x v="2"/>
    <s v="Réduction"/>
    <n v="0.01"/>
    <n v="0"/>
    <s v="616410"/>
    <s v="COVID-19-22 quantstudio's"/>
    <s v="100000667"/>
    <s v=""/>
    <s v=""/>
    <s v="3000000234914674"/>
    <s v="0"/>
    <x v="3"/>
    <x v="517"/>
  </r>
  <r>
    <x v="6"/>
    <s v="C25_522001"/>
    <s v="S020000"/>
    <x v="6"/>
    <s v="4500689013"/>
    <s v=""/>
    <s v="2052232255"/>
    <s v="20"/>
    <d v="2020-11-06T00:00:00"/>
    <s v="51"/>
    <s v="Commandes d'achat"/>
    <x v="5"/>
    <s v="Ajustement par pièce suivante"/>
    <n v="-0.01"/>
    <n v="0"/>
    <s v="616410"/>
    <s v="COVID-19-22 quantstudio's"/>
    <s v="100000667"/>
    <s v=""/>
    <s v=""/>
    <s v="3000000234914747"/>
    <s v="0"/>
    <x v="3"/>
    <x v="517"/>
  </r>
  <r>
    <x v="6"/>
    <s v="C25_522001"/>
    <s v="S020000"/>
    <x v="6"/>
    <s v="4500689013"/>
    <s v=""/>
    <s v="2052232255"/>
    <s v="20"/>
    <d v="2020-11-06T00:00:00"/>
    <s v="51"/>
    <s v="Commandes d'achat"/>
    <x v="2"/>
    <s v="Réduction"/>
    <n v="0.01"/>
    <n v="0"/>
    <s v="616410"/>
    <s v="COVID-19-22 quantstudio's"/>
    <s v="100000667"/>
    <s v=""/>
    <s v=""/>
    <s v="3000000234914747"/>
    <s v="0"/>
    <x v="3"/>
    <x v="517"/>
  </r>
  <r>
    <x v="6"/>
    <s v="C25_522001"/>
    <s v="S020000"/>
    <x v="6"/>
    <s v="4500689013"/>
    <s v=""/>
    <s v="2052232255"/>
    <s v="20"/>
    <d v="2020-11-06T00:00:00"/>
    <s v="51"/>
    <s v="Commandes d'achat"/>
    <x v="5"/>
    <s v="Ajustement par pièce suivante"/>
    <n v="0.04"/>
    <n v="0"/>
    <s v="616410"/>
    <s v="COVID-19-22 quantstudio's"/>
    <s v="100000667"/>
    <s v=""/>
    <s v=""/>
    <s v="3000000234915495"/>
    <s v="0"/>
    <x v="3"/>
    <x v="517"/>
  </r>
  <r>
    <x v="6"/>
    <s v="C25_522001"/>
    <s v="S020000"/>
    <x v="6"/>
    <s v="4500689013"/>
    <s v=""/>
    <s v="2052232255"/>
    <s v="20"/>
    <d v="2020-11-06T00:00:00"/>
    <s v="51"/>
    <s v="Commandes d'achat"/>
    <x v="2"/>
    <s v="Réduction"/>
    <n v="-0.04"/>
    <n v="0"/>
    <s v="616410"/>
    <s v="COVID-19-22 quantstudio's"/>
    <s v="100000667"/>
    <s v=""/>
    <s v=""/>
    <s v="3000000234915495"/>
    <s v="0"/>
    <x v="3"/>
    <x v="517"/>
  </r>
  <r>
    <x v="6"/>
    <s v="C25_522001"/>
    <s v="S020000"/>
    <x v="6"/>
    <s v="4500689013"/>
    <s v=""/>
    <s v="2052232255"/>
    <s v="20"/>
    <d v="2020-11-06T00:00:00"/>
    <s v="51"/>
    <s v="Commandes d'achat"/>
    <x v="2"/>
    <s v="Réduction"/>
    <n v="-157596.51"/>
    <n v="0"/>
    <s v="616410"/>
    <s v="COVID-19-22 quantstudio's"/>
    <s v="100000667"/>
    <s v=""/>
    <s v=""/>
    <s v="3000000234914025"/>
    <s v="0"/>
    <x v="3"/>
    <x v="517"/>
  </r>
  <r>
    <x v="6"/>
    <s v="C25_522001"/>
    <s v="S020000"/>
    <x v="6"/>
    <s v="4500689013"/>
    <s v=""/>
    <s v="2052232255"/>
    <s v="20"/>
    <d v="2020-11-06T00:00:00"/>
    <s v="51"/>
    <s v="Commandes d'achat"/>
    <x v="5"/>
    <s v="Ajustement par pièce suivante"/>
    <n v="7.0000000000000007E-2"/>
    <n v="0"/>
    <s v="616410"/>
    <s v="COVID-19-22 quantstudio's"/>
    <s v="100000667"/>
    <s v=""/>
    <s v=""/>
    <s v="3000000234914025"/>
    <s v="0"/>
    <x v="3"/>
    <x v="517"/>
  </r>
  <r>
    <x v="6"/>
    <s v="C25_522001"/>
    <s v="S020000"/>
    <x v="6"/>
    <s v="4500689013"/>
    <s v=""/>
    <s v="2052232255"/>
    <s v="20"/>
    <d v="2020-11-06T00:00:00"/>
    <s v="51"/>
    <s v="Commandes d'achat"/>
    <x v="2"/>
    <s v="Réduction"/>
    <n v="0.01"/>
    <n v="0"/>
    <s v="616410"/>
    <s v="COVID-19-22 quantstudio's"/>
    <s v="100000667"/>
    <s v=""/>
    <s v=""/>
    <s v="3000000234915542"/>
    <s v="0"/>
    <x v="3"/>
    <x v="517"/>
  </r>
  <r>
    <x v="6"/>
    <s v="C25_522001"/>
    <s v="S020000"/>
    <x v="6"/>
    <s v="4500689013"/>
    <s v=""/>
    <s v="2052232255"/>
    <s v="20"/>
    <d v="2020-11-06T00:00:00"/>
    <s v="51"/>
    <s v="Commandes d'achat"/>
    <x v="5"/>
    <s v="Ajustement par pièce suivante"/>
    <n v="-0.01"/>
    <n v="0"/>
    <s v="616410"/>
    <s v="COVID-19-22 quantstudio's"/>
    <s v="100000667"/>
    <s v=""/>
    <s v=""/>
    <s v="3000000234915542"/>
    <s v="0"/>
    <x v="3"/>
    <x v="517"/>
  </r>
  <r>
    <x v="6"/>
    <s v="C25_522001"/>
    <s v="S020000"/>
    <x v="6"/>
    <s v="4500689013"/>
    <s v=""/>
    <s v="2052232255"/>
    <s v="20"/>
    <d v="2020-11-06T00:00:00"/>
    <s v="51"/>
    <s v="Commandes d'achat"/>
    <x v="2"/>
    <s v="Réduction"/>
    <n v="0.01"/>
    <n v="0"/>
    <s v="616410"/>
    <s v="COVID-19-22 quantstudio's"/>
    <s v="100000667"/>
    <s v=""/>
    <s v=""/>
    <s v="3000000234915542"/>
    <s v="0"/>
    <x v="3"/>
    <x v="517"/>
  </r>
  <r>
    <x v="6"/>
    <s v="C25_522001"/>
    <s v="S020000"/>
    <x v="6"/>
    <s v="4500689013"/>
    <s v=""/>
    <s v="2052232255"/>
    <s v="20"/>
    <d v="2020-11-06T00:00:00"/>
    <s v="51"/>
    <s v="Commandes d'achat"/>
    <x v="5"/>
    <s v="Ajustement par pièce suivante"/>
    <n v="-0.01"/>
    <n v="0"/>
    <s v="616410"/>
    <s v="COVID-19-22 quantstudio's"/>
    <s v="100000667"/>
    <s v=""/>
    <s v=""/>
    <s v="3000000234915542"/>
    <s v="0"/>
    <x v="3"/>
    <x v="517"/>
  </r>
  <r>
    <x v="6"/>
    <s v="C25_522001"/>
    <s v="S020000"/>
    <x v="6"/>
    <s v="4500689013"/>
    <s v=""/>
    <s v="2052232255"/>
    <s v="20"/>
    <d v="2020-11-06T00:00:00"/>
    <s v="51"/>
    <s v="Commandes d'achat"/>
    <x v="2"/>
    <s v="Réduction"/>
    <n v="0.01"/>
    <n v="0"/>
    <s v="616410"/>
    <s v="COVID-19-22 quantstudio's"/>
    <s v="100000667"/>
    <s v=""/>
    <s v=""/>
    <s v="3000000234915591"/>
    <s v="0"/>
    <x v="3"/>
    <x v="517"/>
  </r>
  <r>
    <x v="6"/>
    <s v="C25_522001"/>
    <s v="S020000"/>
    <x v="6"/>
    <s v="4500689013"/>
    <s v=""/>
    <s v="2052232255"/>
    <s v="20"/>
    <d v="2020-11-06T00:00:00"/>
    <s v="51"/>
    <s v="Commandes d'achat"/>
    <x v="5"/>
    <s v="Ajustement par pièce suivante"/>
    <n v="-0.01"/>
    <n v="0"/>
    <s v="616410"/>
    <s v="COVID-19-22 quantstudio's"/>
    <s v="100000667"/>
    <s v=""/>
    <s v=""/>
    <s v="3000000234915591"/>
    <s v="0"/>
    <x v="3"/>
    <x v="517"/>
  </r>
  <r>
    <x v="6"/>
    <s v="C25_522001"/>
    <s v="S020000"/>
    <x v="6"/>
    <s v="4500689013"/>
    <s v=""/>
    <s v="2052232255"/>
    <s v="20"/>
    <d v="2020-11-06T00:00:00"/>
    <s v="51"/>
    <s v="Commandes d'achat"/>
    <x v="2"/>
    <s v="Réduction"/>
    <n v="0.01"/>
    <n v="0"/>
    <s v="616410"/>
    <s v="COVID-19-22 quantstudio's"/>
    <s v="100000667"/>
    <s v=""/>
    <s v=""/>
    <s v="3000000234915552"/>
    <s v="0"/>
    <x v="3"/>
    <x v="517"/>
  </r>
  <r>
    <x v="6"/>
    <s v="C25_522001"/>
    <s v="S020000"/>
    <x v="6"/>
    <s v="4500689013"/>
    <s v=""/>
    <s v="2052232255"/>
    <s v="20"/>
    <d v="2020-11-06T00:00:00"/>
    <s v="51"/>
    <s v="Commandes d'achat"/>
    <x v="5"/>
    <s v="Ajustement par pièce suivante"/>
    <n v="-0.01"/>
    <n v="0"/>
    <s v="616410"/>
    <s v="COVID-19-22 quantstudio's"/>
    <s v="100000667"/>
    <s v=""/>
    <s v=""/>
    <s v="3000000234915552"/>
    <s v="0"/>
    <x v="3"/>
    <x v="517"/>
  </r>
  <r>
    <x v="6"/>
    <s v="C25_522001"/>
    <s v="S020000"/>
    <x v="6"/>
    <s v="4500689013"/>
    <s v=""/>
    <s v="2052232255"/>
    <s v="20"/>
    <d v="2020-11-06T00:00:00"/>
    <s v="51"/>
    <s v="Commandes d'achat"/>
    <x v="2"/>
    <s v="Réduction"/>
    <n v="0.01"/>
    <n v="0"/>
    <s v="616410"/>
    <s v="COVID-19-22 quantstudio's"/>
    <s v="100000667"/>
    <s v=""/>
    <s v=""/>
    <s v="3000000234915366"/>
    <s v="0"/>
    <x v="3"/>
    <x v="517"/>
  </r>
  <r>
    <x v="6"/>
    <s v="C25_522001"/>
    <s v="S020000"/>
    <x v="6"/>
    <s v="4500689013"/>
    <s v=""/>
    <s v="2052232255"/>
    <s v="20"/>
    <d v="2020-11-06T00:00:00"/>
    <s v="51"/>
    <s v="Commandes d'achat"/>
    <x v="5"/>
    <s v="Ajustement par pièce suivante"/>
    <n v="-0.01"/>
    <n v="0"/>
    <s v="616410"/>
    <s v="COVID-19-22 quantstudio's"/>
    <s v="100000667"/>
    <s v=""/>
    <s v=""/>
    <s v="3000000234915366"/>
    <s v="0"/>
    <x v="3"/>
    <x v="517"/>
  </r>
  <r>
    <x v="6"/>
    <s v="C25_522001"/>
    <s v="S020000"/>
    <x v="6"/>
    <s v="4500689013"/>
    <s v=""/>
    <s v="2052232255"/>
    <s v="20"/>
    <d v="2020-11-06T00:00:00"/>
    <s v="51"/>
    <s v="Commandes d'achat"/>
    <x v="2"/>
    <s v="Réduction"/>
    <n v="0.01"/>
    <n v="0"/>
    <s v="616410"/>
    <s v="COVID-19-22 quantstudio's"/>
    <s v="100000667"/>
    <s v=""/>
    <s v=""/>
    <s v="3000000234915483"/>
    <s v="0"/>
    <x v="3"/>
    <x v="517"/>
  </r>
  <r>
    <x v="6"/>
    <s v="C25_522001"/>
    <s v="S020000"/>
    <x v="6"/>
    <s v="4500689013"/>
    <s v=""/>
    <s v="2052232255"/>
    <s v="20"/>
    <d v="2020-11-06T00:00:00"/>
    <s v="51"/>
    <s v="Commandes d'achat"/>
    <x v="5"/>
    <s v="Ajustement par pièce suivante"/>
    <n v="-0.01"/>
    <n v="0"/>
    <s v="616410"/>
    <s v="COVID-19-22 quantstudio's"/>
    <s v="100000667"/>
    <s v=""/>
    <s v=""/>
    <s v="3000000234915483"/>
    <s v="0"/>
    <x v="3"/>
    <x v="517"/>
  </r>
  <r>
    <x v="6"/>
    <s v="C25_522001"/>
    <s v="S020000"/>
    <x v="6"/>
    <s v="4500689013"/>
    <s v=""/>
    <s v="2052232255"/>
    <s v="20"/>
    <d v="2020-11-06T00:00:00"/>
    <s v="51"/>
    <s v="Commandes d'achat"/>
    <x v="2"/>
    <s v="Réduction"/>
    <n v="0.01"/>
    <n v="0"/>
    <s v="616410"/>
    <s v="COVID-19-22 quantstudio's"/>
    <s v="100000667"/>
    <s v=""/>
    <s v=""/>
    <s v="3000000234915483"/>
    <s v="0"/>
    <x v="3"/>
    <x v="517"/>
  </r>
  <r>
    <x v="6"/>
    <s v="C25_522001"/>
    <s v="S020000"/>
    <x v="6"/>
    <s v="4500689013"/>
    <s v=""/>
    <s v="2052232255"/>
    <s v="20"/>
    <d v="2020-11-06T00:00:00"/>
    <s v="51"/>
    <s v="Commandes d'achat"/>
    <x v="5"/>
    <s v="Ajustement par pièce suivante"/>
    <n v="-0.01"/>
    <n v="0"/>
    <s v="616410"/>
    <s v="COVID-19-22 quantstudio's"/>
    <s v="100000667"/>
    <s v=""/>
    <s v=""/>
    <s v="3000000234915483"/>
    <s v="0"/>
    <x v="3"/>
    <x v="517"/>
  </r>
  <r>
    <x v="6"/>
    <s v="C25_522001"/>
    <s v="S020000"/>
    <x v="6"/>
    <s v="4500698980"/>
    <s v=""/>
    <s v="2052232303"/>
    <s v="10"/>
    <d v="2020-11-06T00:00:00"/>
    <s v="51"/>
    <s v="Commandes d'achat"/>
    <x v="1"/>
    <s v="Modification"/>
    <n v="25744970"/>
    <n v="0"/>
    <s v="616410"/>
    <s v="COVID-19-contribution ESI vaccins"/>
    <s v="700003447"/>
    <s v=""/>
    <s v=""/>
    <s v="3000000234910753"/>
    <s v="0"/>
    <x v="12"/>
    <x v="684"/>
  </r>
  <r>
    <x v="6"/>
    <s v="C25_522001"/>
    <s v="S020000"/>
    <x v="6"/>
    <s v="4500700045"/>
    <s v=""/>
    <s v="2052232312"/>
    <s v="10"/>
    <d v="2020-11-06T00:00:00"/>
    <s v="51"/>
    <s v="Commandes d'achat"/>
    <x v="0"/>
    <s v="Original"/>
    <n v="1778.7"/>
    <n v="0"/>
    <s v="611310"/>
    <s v="COVID-19-transport equipement Tecan Evo"/>
    <s v="100007354"/>
    <s v=""/>
    <s v=""/>
    <s v="3000000234917283"/>
    <s v="0"/>
    <x v="0"/>
    <x v="685"/>
  </r>
  <r>
    <x v="8"/>
    <s v="C25_522001"/>
    <s v="S130000"/>
    <x v="10"/>
    <s v="4500700057"/>
    <s v=""/>
    <s v="2052211052"/>
    <s v="10"/>
    <d v="2020-11-06T00:00:00"/>
    <s v="51"/>
    <s v="Commandes d'achat"/>
    <x v="0"/>
    <s v="Original"/>
    <n v="1936"/>
    <n v="0"/>
    <s v="611610"/>
    <s v="COVID-19  icônes pour interface"/>
    <s v="100051638"/>
    <s v=""/>
    <s v=""/>
    <s v="3000000234918438"/>
    <s v="0"/>
    <x v="5"/>
    <x v="686"/>
  </r>
  <r>
    <x v="6"/>
    <s v="C25_522001"/>
    <s v="S020000"/>
    <x v="6"/>
    <s v="4500673298"/>
    <s v=""/>
    <s v="2052232149"/>
    <s v="10"/>
    <d v="2020-11-09T00:00:00"/>
    <s v="51"/>
    <s v="Commandes d'achat"/>
    <x v="2"/>
    <s v="Réduction"/>
    <n v="-907.5"/>
    <n v="0"/>
    <s v="610110"/>
    <s v="COVID-19-Alternative Test Protocol (ATP)"/>
    <s v="100005620"/>
    <s v=""/>
    <s v=""/>
    <s v="3000000234977618"/>
    <s v="0"/>
    <x v="2"/>
    <x v="272"/>
  </r>
  <r>
    <x v="6"/>
    <s v="C25_522001"/>
    <s v="S020000"/>
    <x v="6"/>
    <s v="4500673298"/>
    <s v=""/>
    <s v="2052232149"/>
    <s v="10"/>
    <d v="2020-11-09T00:00:00"/>
    <s v="51"/>
    <s v="Commandes d'achat"/>
    <x v="2"/>
    <s v="Réduction"/>
    <n v="-284.35000000000002"/>
    <n v="0"/>
    <s v="610110"/>
    <s v="COVID-19-Alternative Test Protocol (ATP)"/>
    <s v="100005620"/>
    <s v=""/>
    <s v=""/>
    <s v="3000000234977626"/>
    <s v="0"/>
    <x v="2"/>
    <x v="272"/>
  </r>
  <r>
    <x v="6"/>
    <s v="C25_522001"/>
    <s v="S020000"/>
    <x v="6"/>
    <s v="4500684261"/>
    <s v=""/>
    <s v="2052232248"/>
    <s v="10"/>
    <d v="2020-11-09T00:00:00"/>
    <s v="51"/>
    <s v="Commandes d'achat"/>
    <x v="2"/>
    <s v="Réduction"/>
    <n v="-62408.18"/>
    <n v="0"/>
    <s v="610410"/>
    <s v="COVID-19-log ondersteuning"/>
    <s v="100051191"/>
    <s v=""/>
    <s v=""/>
    <s v="3000000234968627"/>
    <s v="0"/>
    <x v="3"/>
    <x v="466"/>
  </r>
  <r>
    <x v="6"/>
    <s v="C25_522001"/>
    <s v="S020000"/>
    <x v="6"/>
    <s v="4500684261"/>
    <s v=""/>
    <s v="2052232248"/>
    <s v="10"/>
    <d v="2020-11-09T00:00:00"/>
    <s v="51"/>
    <s v="Commandes d'achat"/>
    <x v="2"/>
    <s v="Réduction"/>
    <n v="-3000669.99"/>
    <n v="0"/>
    <s v="610410"/>
    <s v="COVID-19-log ondersteuning"/>
    <s v="100051191"/>
    <s v=""/>
    <s v=""/>
    <s v="3000000234968586"/>
    <s v="0"/>
    <x v="3"/>
    <x v="466"/>
  </r>
  <r>
    <x v="6"/>
    <s v="C25_522001"/>
    <s v="S020000"/>
    <x v="6"/>
    <s v="4500684261"/>
    <s v=""/>
    <s v="2052232248"/>
    <s v="10"/>
    <d v="2020-11-09T00:00:00"/>
    <s v="51"/>
    <s v="Commandes d'achat"/>
    <x v="2"/>
    <s v="Réduction"/>
    <n v="-2391414.7200000002"/>
    <n v="0"/>
    <s v="610410"/>
    <s v="COVID-19-log ondersteuning"/>
    <s v="100051191"/>
    <s v=""/>
    <s v=""/>
    <s v="3000000234968624"/>
    <s v="0"/>
    <x v="3"/>
    <x v="466"/>
  </r>
  <r>
    <x v="6"/>
    <s v="C25_522001"/>
    <s v="S020000"/>
    <x v="6"/>
    <s v="4500686354"/>
    <s v=""/>
    <s v="2008121235"/>
    <s v="60"/>
    <d v="2020-11-09T00:00:00"/>
    <s v="51"/>
    <s v="Commandes d'achat"/>
    <x v="1"/>
    <s v="Modification"/>
    <n v="-12729.35"/>
    <n v="0"/>
    <s v="616410"/>
    <s v="COVID-19-shipping cost"/>
    <s v="500026801"/>
    <s v=""/>
    <s v=""/>
    <s v="3000000234942535"/>
    <s v="0"/>
    <x v="3"/>
    <x v="581"/>
  </r>
  <r>
    <x v="6"/>
    <s v="C25_522001"/>
    <s v="S020000"/>
    <x v="6"/>
    <s v="4500686354"/>
    <s v=""/>
    <s v="2008121235"/>
    <s v="60"/>
    <d v="2020-11-09T00:00:00"/>
    <s v="51"/>
    <s v="Commandes d'achat"/>
    <x v="5"/>
    <s v="Ajustement par pièce suivante"/>
    <n v="12729.35"/>
    <n v="0"/>
    <s v="616410"/>
    <s v="COVID-19-shipping cost"/>
    <s v="500026801"/>
    <s v=""/>
    <s v=""/>
    <s v="3000000234942535"/>
    <s v="0"/>
    <x v="3"/>
    <x v="581"/>
  </r>
  <r>
    <x v="6"/>
    <s v="C25_522001"/>
    <s v="S020000"/>
    <x v="6"/>
    <s v="4500686354"/>
    <s v=""/>
    <s v="2008121235"/>
    <s v="90"/>
    <d v="2020-11-09T00:00:00"/>
    <s v="51"/>
    <s v="Commandes d'achat"/>
    <x v="0"/>
    <s v="Original"/>
    <n v="17050.73"/>
    <n v="0"/>
    <s v="616410"/>
    <s v="COVID-19-1000 μl Automation Conductive F"/>
    <s v="500026801"/>
    <s v=""/>
    <s v=""/>
    <s v="3000000234942535"/>
    <s v="0"/>
    <x v="3"/>
    <x v="687"/>
  </r>
  <r>
    <x v="6"/>
    <s v="C25_522001"/>
    <s v="S020000"/>
    <x v="6"/>
    <s v="4500686354"/>
    <s v=""/>
    <s v="2008121235"/>
    <s v="100"/>
    <d v="2020-11-09T00:00:00"/>
    <s v="51"/>
    <s v="Commandes d'achat"/>
    <x v="1"/>
    <s v="Modification"/>
    <n v="12729.35"/>
    <n v="0"/>
    <s v="616410"/>
    <s v="COVID-19-shipping cost"/>
    <s v="500026801"/>
    <s v=""/>
    <s v=""/>
    <s v="3000000234942661"/>
    <s v="0"/>
    <x v="3"/>
    <x v="688"/>
  </r>
  <r>
    <x v="6"/>
    <s v="C25_522001"/>
    <s v="S020000"/>
    <x v="6"/>
    <s v="4500686354"/>
    <s v=""/>
    <s v="2008121235"/>
    <s v="100"/>
    <d v="2020-11-09T00:00:00"/>
    <s v="51"/>
    <s v="Commandes d'achat"/>
    <x v="0"/>
    <s v="Original"/>
    <n v="0.85"/>
    <n v="0"/>
    <s v="616410"/>
    <s v="COVID-19-shipping cost"/>
    <s v="500026801"/>
    <s v=""/>
    <s v=""/>
    <s v="3000000234942535"/>
    <s v="0"/>
    <x v="3"/>
    <x v="688"/>
  </r>
  <r>
    <x v="6"/>
    <s v="C25_522001"/>
    <s v="S020000"/>
    <x v="6"/>
    <s v="4500686354"/>
    <s v=""/>
    <s v="2008121235"/>
    <s v="110"/>
    <d v="2020-11-09T00:00:00"/>
    <s v="51"/>
    <s v="Commandes d'achat"/>
    <x v="0"/>
    <s v="Original"/>
    <n v="0.85"/>
    <n v="0"/>
    <s v="616410"/>
    <s v="COVID-19-shipping cost solde provisionel"/>
    <s v="500026801"/>
    <s v=""/>
    <s v=""/>
    <s v="3000000234942535"/>
    <s v="0"/>
    <x v="3"/>
    <x v="689"/>
  </r>
  <r>
    <x v="6"/>
    <s v="C25_522001"/>
    <s v="S020000"/>
    <x v="6"/>
    <s v="4500686354"/>
    <s v=""/>
    <s v="2008121235"/>
    <s v="110"/>
    <d v="2020-11-09T00:00:00"/>
    <s v="51"/>
    <s v="Commandes d'achat"/>
    <x v="1"/>
    <s v="Modification"/>
    <n v="159551.04999999999"/>
    <n v="0"/>
    <s v="616410"/>
    <s v="COVID-19-shipping cost solde provisionel"/>
    <s v="500026801"/>
    <s v=""/>
    <s v=""/>
    <s v="3000000234942661"/>
    <s v="0"/>
    <x v="3"/>
    <x v="689"/>
  </r>
  <r>
    <x v="6"/>
    <s v="C25_522001"/>
    <s v="S020000"/>
    <x v="6"/>
    <s v="4500686354"/>
    <s v=""/>
    <s v="2008121235"/>
    <s v="110"/>
    <d v="2020-11-09T00:00:00"/>
    <s v="51"/>
    <s v="Commandes d'achat"/>
    <x v="1"/>
    <s v="Modification"/>
    <n v="12729.35"/>
    <n v="0"/>
    <s v="616410"/>
    <s v="COVID-19-shipping cost solde provisionel"/>
    <s v="500026801"/>
    <s v=""/>
    <s v=""/>
    <s v="3000000234956820"/>
    <s v="0"/>
    <x v="3"/>
    <x v="689"/>
  </r>
  <r>
    <x v="6"/>
    <s v="C25_522001"/>
    <s v="S020000"/>
    <x v="6"/>
    <s v="4500686354"/>
    <s v=""/>
    <s v="2008121235"/>
    <s v="110"/>
    <d v="2020-11-09T00:00:00"/>
    <s v="51"/>
    <s v="Commandes d'achat"/>
    <x v="1"/>
    <s v="Modification"/>
    <n v="-141775.88"/>
    <n v="0"/>
    <s v="616410"/>
    <s v="COVID-19-shipping cost solde provisionel"/>
    <s v="500026801"/>
    <s v=""/>
    <s v=""/>
    <s v="3000000234942970"/>
    <s v="0"/>
    <x v="3"/>
    <x v="689"/>
  </r>
  <r>
    <x v="6"/>
    <s v="C25_522001"/>
    <s v="S020000"/>
    <x v="6"/>
    <s v="4500700136"/>
    <s v=""/>
    <s v="2052232313"/>
    <s v="10"/>
    <d v="2020-11-09T00:00:00"/>
    <s v="51"/>
    <s v="Commandes d'achat"/>
    <x v="0"/>
    <s v="Original"/>
    <n v="20976"/>
    <n v="0"/>
    <s v="616410"/>
    <s v="COVID-19-tips filtrés 50uL"/>
    <s v="100036452"/>
    <s v=""/>
    <s v=""/>
    <s v="3000000234977564"/>
    <s v="0"/>
    <x v="3"/>
    <x v="690"/>
  </r>
  <r>
    <x v="6"/>
    <s v="C25_522001"/>
    <s v="S020000"/>
    <x v="6"/>
    <s v="4500700136"/>
    <s v=""/>
    <s v="2052232313"/>
    <s v="20"/>
    <d v="2020-11-09T00:00:00"/>
    <s v="51"/>
    <s v="Commandes d'achat"/>
    <x v="0"/>
    <s v="Original"/>
    <n v="3384"/>
    <n v="0"/>
    <s v="616410"/>
    <s v="COVID-19-tips filtrés 100uL"/>
    <s v="100036452"/>
    <s v=""/>
    <s v=""/>
    <s v="3000000234977564"/>
    <s v="0"/>
    <x v="3"/>
    <x v="691"/>
  </r>
  <r>
    <x v="6"/>
    <s v="C25_522001"/>
    <s v="S020000"/>
    <x v="6"/>
    <s v="4500700136"/>
    <s v=""/>
    <s v="2052232313"/>
    <s v="30"/>
    <d v="2020-11-09T00:00:00"/>
    <s v="51"/>
    <s v="Commandes d'achat"/>
    <x v="0"/>
    <s v="Original"/>
    <n v="2849.6"/>
    <n v="0"/>
    <s v="616410"/>
    <s v="COVID-19-plaque PCR"/>
    <s v="100036452"/>
    <s v=""/>
    <s v=""/>
    <s v="3000000234977564"/>
    <s v="0"/>
    <x v="3"/>
    <x v="692"/>
  </r>
  <r>
    <x v="6"/>
    <s v="C25_522001"/>
    <s v="S020000"/>
    <x v="6"/>
    <s v="4500684008"/>
    <s v=""/>
    <s v="2052232243"/>
    <s v="10"/>
    <d v="2020-11-10T00:00:00"/>
    <s v="51"/>
    <s v="Commandes d'achat"/>
    <x v="1"/>
    <s v="Modification"/>
    <n v="1778.34"/>
    <n v="0"/>
    <s v="616410"/>
    <s v="COVID-19-dexamethason raw material"/>
    <s v="100049753"/>
    <s v=""/>
    <s v=""/>
    <s v="3000000235052847"/>
    <s v="0"/>
    <x v="5"/>
    <x v="459"/>
  </r>
  <r>
    <x v="6"/>
    <s v="C25_522001"/>
    <s v="S020000"/>
    <x v="6"/>
    <s v="4500697539"/>
    <s v=""/>
    <s v="2052232292"/>
    <s v="10"/>
    <d v="2020-11-10T00:00:00"/>
    <s v="51"/>
    <s v="Commandes d'achat"/>
    <x v="2"/>
    <s v="Réduction"/>
    <n v="-300000"/>
    <n v="0"/>
    <s v="616410"/>
    <s v="COVID-19-Ag BSS - rapid test"/>
    <s v="200008515"/>
    <s v=""/>
    <s v=""/>
    <s v="3000000235055269"/>
    <s v="0"/>
    <x v="3"/>
    <x v="606"/>
  </r>
  <r>
    <x v="6"/>
    <s v="C25_522001"/>
    <s v="S020000"/>
    <x v="6"/>
    <s v="4500698339"/>
    <s v=""/>
    <s v="2052232297"/>
    <s v="10"/>
    <d v="2020-11-10T00:00:00"/>
    <s v="51"/>
    <s v="Commandes d'achat"/>
    <x v="2"/>
    <s v="Réduction"/>
    <n v="-315576.87"/>
    <n v="0"/>
    <s v="616410"/>
    <s v="COVID-19-Rapid Antigen test cassette"/>
    <s v="200008524"/>
    <s v=""/>
    <s v=""/>
    <s v="3000000235051956"/>
    <s v="0"/>
    <x v="3"/>
    <x v="640"/>
  </r>
  <r>
    <x v="6"/>
    <s v="C25_522001"/>
    <s v="S020000"/>
    <x v="6"/>
    <s v="4500698979"/>
    <s v=""/>
    <s v="2052232302"/>
    <s v="10"/>
    <d v="2020-11-10T00:00:00"/>
    <s v="51"/>
    <s v="Commandes d'achat"/>
    <x v="1"/>
    <s v="Modification"/>
    <n v="-4528097.4000000004"/>
    <n v="0"/>
    <s v="616410"/>
    <s v="COVID-19-Veklury 100 mg poeder"/>
    <s v="100033883"/>
    <s v=""/>
    <s v=""/>
    <s v="3000000235051908"/>
    <s v="0"/>
    <x v="5"/>
    <x v="658"/>
  </r>
  <r>
    <x v="6"/>
    <s v="C25_522001"/>
    <s v="S020000"/>
    <x v="6"/>
    <s v="4500698979"/>
    <s v=""/>
    <s v="2052232302"/>
    <s v="20"/>
    <d v="2020-11-10T00:00:00"/>
    <s v="51"/>
    <s v="Commandes d'achat"/>
    <x v="2"/>
    <s v="Réduction"/>
    <n v="-631929.59999999998"/>
    <n v="0"/>
    <s v="616410"/>
    <s v="COVID-19-Veklury 100 mg poeder"/>
    <s v="100033883"/>
    <s v=""/>
    <s v=""/>
    <s v="3000000235095766"/>
    <s v="0"/>
    <x v="5"/>
    <x v="693"/>
  </r>
  <r>
    <x v="6"/>
    <s v="C25_522001"/>
    <s v="S020000"/>
    <x v="6"/>
    <s v="4500698979"/>
    <s v=""/>
    <s v="2052232302"/>
    <s v="20"/>
    <d v="2020-11-10T00:00:00"/>
    <s v="51"/>
    <s v="Commandes d'achat"/>
    <x v="2"/>
    <s v="Réduction"/>
    <n v="-631929.59999999998"/>
    <n v="0"/>
    <s v="616410"/>
    <s v="COVID-19-Veklury 100 mg poeder"/>
    <s v="100033883"/>
    <s v=""/>
    <s v=""/>
    <s v="3000000235095763"/>
    <s v="0"/>
    <x v="5"/>
    <x v="693"/>
  </r>
  <r>
    <x v="6"/>
    <s v="C25_522001"/>
    <s v="S020000"/>
    <x v="6"/>
    <s v="4500698979"/>
    <s v=""/>
    <s v="2052232302"/>
    <s v="20"/>
    <d v="2020-11-10T00:00:00"/>
    <s v="51"/>
    <s v="Commandes d'achat"/>
    <x v="0"/>
    <s v="Original"/>
    <n v="4528097.4000000004"/>
    <n v="0"/>
    <s v="616410"/>
    <s v="COVID-19-Veklury 100 mg poeder"/>
    <s v="100033883"/>
    <s v=""/>
    <s v=""/>
    <s v="3000000235051908"/>
    <s v="0"/>
    <x v="5"/>
    <x v="693"/>
  </r>
  <r>
    <x v="6"/>
    <s v="C25_522001"/>
    <s v="S020000"/>
    <x v="6"/>
    <s v="4500700136"/>
    <s v=""/>
    <s v="2052232313"/>
    <s v="10"/>
    <d v="2020-11-10T00:00:00"/>
    <s v="51"/>
    <s v="Commandes d'achat"/>
    <x v="1"/>
    <s v="Modification"/>
    <n v="4424.32"/>
    <n v="0"/>
    <s v="616410"/>
    <s v="COVID-19-tips filtrés 50uL"/>
    <s v="100036452"/>
    <s v=""/>
    <s v=""/>
    <s v="3000000235052250"/>
    <s v="0"/>
    <x v="3"/>
    <x v="690"/>
  </r>
  <r>
    <x v="6"/>
    <s v="C25_522001"/>
    <s v="S020000"/>
    <x v="6"/>
    <s v="4500700136"/>
    <s v=""/>
    <s v="2052232313"/>
    <s v="20"/>
    <d v="2020-11-10T00:00:00"/>
    <s v="51"/>
    <s v="Commandes d'achat"/>
    <x v="1"/>
    <s v="Modification"/>
    <n v="710.64"/>
    <n v="0"/>
    <s v="616410"/>
    <s v="COVID-19-tips filtrés 100uL"/>
    <s v="100036452"/>
    <s v=""/>
    <s v=""/>
    <s v="3000000235052250"/>
    <s v="0"/>
    <x v="3"/>
    <x v="691"/>
  </r>
  <r>
    <x v="6"/>
    <s v="C25_522001"/>
    <s v="S020000"/>
    <x v="6"/>
    <s v="4500700136"/>
    <s v=""/>
    <s v="2052232313"/>
    <s v="30"/>
    <d v="2020-11-10T00:00:00"/>
    <s v="51"/>
    <s v="Commandes d'achat"/>
    <x v="1"/>
    <s v="Modification"/>
    <n v="598.9"/>
    <n v="0"/>
    <s v="616410"/>
    <s v="COVID-19-plaque PCR"/>
    <s v="100036452"/>
    <s v=""/>
    <s v=""/>
    <s v="3000000235052250"/>
    <s v="0"/>
    <x v="3"/>
    <x v="692"/>
  </r>
  <r>
    <x v="6"/>
    <s v="C25_522001"/>
    <s v="S020000"/>
    <x v="6"/>
    <s v="4500671660"/>
    <s v=""/>
    <s v="2052232088"/>
    <s v="10"/>
    <d v="2020-11-12T00:00:00"/>
    <s v="51"/>
    <s v="Commandes d'achat"/>
    <x v="2"/>
    <s v="Réduction"/>
    <n v="-1507.78"/>
    <n v="0"/>
    <s v="616410"/>
    <s v="COVID-19-ICU ventilator"/>
    <s v="100000368"/>
    <s v=""/>
    <s v=""/>
    <s v="3000000235110677"/>
    <s v="0"/>
    <x v="6"/>
    <x v="195"/>
  </r>
  <r>
    <x v="6"/>
    <s v="C25_522001"/>
    <s v="S020000"/>
    <x v="6"/>
    <s v="4500673298"/>
    <s v=""/>
    <s v="2052232149"/>
    <s v="10"/>
    <d v="2020-11-12T00:00:00"/>
    <s v="51"/>
    <s v="Commandes d'achat"/>
    <x v="2"/>
    <s v="Réduction"/>
    <n v="-16220.05"/>
    <n v="0"/>
    <s v="610110"/>
    <s v="COVID-19-Alternative Test Protocol (ATP)"/>
    <s v="100005620"/>
    <s v=""/>
    <s v=""/>
    <s v="3000000235113391"/>
    <s v="0"/>
    <x v="2"/>
    <x v="272"/>
  </r>
  <r>
    <x v="6"/>
    <s v="C25_522001"/>
    <s v="S020000"/>
    <x v="6"/>
    <s v="4500673961"/>
    <s v=""/>
    <s v="2052232173"/>
    <s v="10"/>
    <d v="2020-11-12T00:00:00"/>
    <s v="51"/>
    <s v="Commandes d'achat"/>
    <x v="2"/>
    <s v="Réduction"/>
    <n v="-152165.12"/>
    <n v="0"/>
    <s v="616410"/>
    <s v="COVID-19-Chirurgische maskers"/>
    <s v="100034341"/>
    <s v=""/>
    <s v=""/>
    <s v="3000000235113324"/>
    <s v="0"/>
    <x v="2"/>
    <x v="302"/>
  </r>
  <r>
    <x v="6"/>
    <s v="C25_522001"/>
    <s v="S020000"/>
    <x v="6"/>
    <s v="4500680679"/>
    <s v=""/>
    <s v="2052232224"/>
    <s v="10"/>
    <d v="2020-11-12T00:00:00"/>
    <s v="51"/>
    <s v="Commandes d'achat"/>
    <x v="2"/>
    <s v="Réduction"/>
    <n v="-217137.07"/>
    <n v="0"/>
    <s v="616410"/>
    <s v="COVID-19-Opslag beschermingsmateriaal"/>
    <s v="100019353"/>
    <s v=""/>
    <s v=""/>
    <s v="3000000235113398"/>
    <s v="0"/>
    <x v="2"/>
    <x v="428"/>
  </r>
  <r>
    <x v="6"/>
    <s v="C25_522001"/>
    <s v="S020000"/>
    <x v="6"/>
    <s v="4500680762"/>
    <s v=""/>
    <s v="2052232229"/>
    <s v="10"/>
    <d v="2020-11-13T00:00:00"/>
    <s v="51"/>
    <s v="Commandes d'achat"/>
    <x v="2"/>
    <s v="Réduction"/>
    <n v="77420.179999999993"/>
    <n v="0"/>
    <s v="616410"/>
    <s v="COVID-19-testing platform"/>
    <s v="100050874"/>
    <s v=""/>
    <s v=""/>
    <s v="3000000235361448"/>
    <s v="0"/>
    <x v="3"/>
    <x v="437"/>
  </r>
  <r>
    <x v="6"/>
    <s v="C25_522001"/>
    <s v="S020000"/>
    <x v="6"/>
    <s v="4500680762"/>
    <s v=""/>
    <s v="2052232229"/>
    <s v="10"/>
    <d v="2020-11-13T00:00:00"/>
    <s v="51"/>
    <s v="Commandes d'achat"/>
    <x v="2"/>
    <s v="Réduction"/>
    <n v="-77420.179999999993"/>
    <n v="0"/>
    <s v="616410"/>
    <s v="COVID-19-testing platform"/>
    <s v="100050874"/>
    <s v=""/>
    <s v=""/>
    <s v="3000000235361533"/>
    <s v="0"/>
    <x v="3"/>
    <x v="437"/>
  </r>
  <r>
    <x v="6"/>
    <s v="C25_522001"/>
    <s v="S020000"/>
    <x v="6"/>
    <s v="4500680762"/>
    <s v=""/>
    <s v="2052232229"/>
    <s v="10"/>
    <d v="2020-11-13T00:00:00"/>
    <s v="51"/>
    <s v="Commandes d'achat"/>
    <x v="2"/>
    <s v="Réduction"/>
    <n v="-67598.67"/>
    <n v="0"/>
    <s v="616410"/>
    <s v="COVID-19-testing platform"/>
    <s v="100050874"/>
    <s v=""/>
    <s v=""/>
    <s v="3000000235361474"/>
    <s v="0"/>
    <x v="3"/>
    <x v="437"/>
  </r>
  <r>
    <x v="13"/>
    <s v="C25_210301"/>
    <s v="S010000"/>
    <x v="18"/>
    <s v="4500682165"/>
    <s v=""/>
    <s v="20HSL0602A"/>
    <s v="10"/>
    <d v="2020-11-13T00:00:00"/>
    <s v="51"/>
    <s v="Commandes d'achat"/>
    <x v="2"/>
    <s v="Réduction"/>
    <n v="-4986.2"/>
    <n v="0"/>
    <s v="610310"/>
    <s v="Honoraires d'avocats (de 2020)_Covid-19"/>
    <s v="GE100"/>
    <s v=""/>
    <s v=""/>
    <s v="3000000235427795"/>
    <s v="0"/>
    <x v="2"/>
    <x v="447"/>
  </r>
  <r>
    <x v="6"/>
    <s v="C25_522001"/>
    <s v="S020000"/>
    <x v="6"/>
    <s v="4500697541"/>
    <s v=""/>
    <s v="2052232291"/>
    <s v="10"/>
    <d v="2020-11-13T00:00:00"/>
    <s v="51"/>
    <s v="Commandes d'achat"/>
    <x v="1"/>
    <s v="Modification"/>
    <n v="-484000"/>
    <n v="0"/>
    <s v="616410"/>
    <s v="COVID-19-Ag rapid test"/>
    <s v="200001538"/>
    <s v=""/>
    <s v=""/>
    <s v="3000000235391194"/>
    <s v="0"/>
    <x v="3"/>
    <x v="607"/>
  </r>
  <r>
    <x v="6"/>
    <s v="C25_522001"/>
    <s v="S020000"/>
    <x v="6"/>
    <s v="4500698339"/>
    <s v=""/>
    <s v="2052232297"/>
    <s v="10"/>
    <d v="2020-11-13T00:00:00"/>
    <s v="51"/>
    <s v="Commandes d'achat"/>
    <x v="2"/>
    <s v="Réduction"/>
    <n v="-3138.07"/>
    <n v="0"/>
    <s v="616410"/>
    <s v="COVID-19-Rapid Antigen test cassette"/>
    <s v="200008524"/>
    <s v=""/>
    <s v=""/>
    <s v="3000000235111149"/>
    <s v="0"/>
    <x v="3"/>
    <x v="640"/>
  </r>
  <r>
    <x v="8"/>
    <s v="C25_522001"/>
    <s v="S130000"/>
    <x v="10"/>
    <s v="4500667854"/>
    <s v=""/>
    <s v="2052211022"/>
    <s v="10"/>
    <d v="2020-11-16T00:00:00"/>
    <s v="51"/>
    <s v="Commandes d'achat"/>
    <x v="2"/>
    <s v="Réduction"/>
    <n v="-12003.4"/>
    <n v="0"/>
    <s v="610910"/>
    <s v="COVID-19 12 extra Ziekenwagens"/>
    <s v="GE100"/>
    <s v=""/>
    <s v=""/>
    <s v="3000000235491386"/>
    <s v="0"/>
    <x v="7"/>
    <x v="53"/>
  </r>
  <r>
    <x v="11"/>
    <s v="C25_522001"/>
    <s v="S130000"/>
    <x v="15"/>
    <s v="4500667854"/>
    <s v=""/>
    <s v="2052211022"/>
    <s v="20"/>
    <d v="2020-11-16T00:00:00"/>
    <s v="51"/>
    <s v="Commandes d'achat"/>
    <x v="2"/>
    <s v="Réduction"/>
    <n v="-8787.94"/>
    <n v="0"/>
    <s v="610910"/>
    <s v="COVID-19 12extra Ziekenwagens-verlenging"/>
    <s v="GE100"/>
    <s v=""/>
    <s v=""/>
    <s v="3000000235491386"/>
    <s v="0"/>
    <x v="1"/>
    <x v="176"/>
  </r>
  <r>
    <x v="6"/>
    <s v="C25_522001"/>
    <s v="S020000"/>
    <x v="6"/>
    <s v="4500683326"/>
    <s v=""/>
    <s v="2052232242"/>
    <s v="10"/>
    <d v="2020-11-16T00:00:00"/>
    <s v="51"/>
    <s v="Commandes d'achat"/>
    <x v="2"/>
    <s v="Réduction"/>
    <n v="-6500000"/>
    <n v="0"/>
    <s v="611910"/>
    <s v="COVID-19-serology tests anti bodies"/>
    <s v="100051150"/>
    <s v=""/>
    <s v=""/>
    <s v="3000000235458980"/>
    <s v="0"/>
    <x v="3"/>
    <x v="455"/>
  </r>
  <r>
    <x v="6"/>
    <s v="C25_522001"/>
    <s v="S020000"/>
    <x v="6"/>
    <s v="4500684248"/>
    <s v=""/>
    <s v="2052232247"/>
    <s v="10"/>
    <d v="2020-11-16T00:00:00"/>
    <s v="51"/>
    <s v="Commandes d'achat"/>
    <x v="2"/>
    <s v="Réduction"/>
    <n v="66550"/>
    <n v="0"/>
    <s v="610410"/>
    <s v="COVID-19-vergoeding test universitair pl"/>
    <s v="GE100"/>
    <s v=""/>
    <s v=""/>
    <s v="3000000235510849"/>
    <s v="0"/>
    <x v="3"/>
    <x v="465"/>
  </r>
  <r>
    <x v="6"/>
    <s v="C25_522001"/>
    <s v="S020000"/>
    <x v="6"/>
    <s v="4500684248"/>
    <s v=""/>
    <s v="2052232247"/>
    <s v="10"/>
    <d v="2020-11-16T00:00:00"/>
    <s v="51"/>
    <s v="Commandes d'achat"/>
    <x v="2"/>
    <s v="Réduction"/>
    <n v="199650"/>
    <n v="0"/>
    <s v="610410"/>
    <s v="COVID-19-vergoeding test universitair pl"/>
    <s v="GE100"/>
    <s v=""/>
    <s v=""/>
    <s v="3000000235510824"/>
    <s v="0"/>
    <x v="3"/>
    <x v="465"/>
  </r>
  <r>
    <x v="6"/>
    <s v="C25_522001"/>
    <s v="S020000"/>
    <x v="6"/>
    <s v="4500689013"/>
    <s v=""/>
    <s v="2052232255"/>
    <s v="10"/>
    <d v="2020-11-16T00:00:00"/>
    <s v="51"/>
    <s v="Commandes d'achat"/>
    <x v="2"/>
    <s v="Réduction"/>
    <n v="-0.01"/>
    <n v="0"/>
    <s v="616410"/>
    <s v="COVID-19-22 kingfisher systems"/>
    <s v="100000667"/>
    <s v=""/>
    <s v=""/>
    <s v="3000000235504464"/>
    <s v="0"/>
    <x v="3"/>
    <x v="516"/>
  </r>
  <r>
    <x v="6"/>
    <s v="C25_522001"/>
    <s v="S020000"/>
    <x v="6"/>
    <s v="4500689013"/>
    <s v=""/>
    <s v="2052232255"/>
    <s v="10"/>
    <d v="2020-11-16T00:00:00"/>
    <s v="51"/>
    <s v="Commandes d'achat"/>
    <x v="2"/>
    <s v="Réduction"/>
    <n v="-0.02"/>
    <n v="0"/>
    <s v="616410"/>
    <s v="COVID-19-22 kingfisher systems"/>
    <s v="100000667"/>
    <s v=""/>
    <s v=""/>
    <s v="3000000235504464"/>
    <s v="0"/>
    <x v="3"/>
    <x v="516"/>
  </r>
  <r>
    <x v="6"/>
    <s v="C25_522001"/>
    <s v="S020000"/>
    <x v="6"/>
    <s v="4500689013"/>
    <s v=""/>
    <s v="2052232255"/>
    <s v="10"/>
    <d v="2020-11-16T00:00:00"/>
    <s v="51"/>
    <s v="Commandes d'achat"/>
    <x v="2"/>
    <s v="Réduction"/>
    <n v="-0.02"/>
    <n v="0"/>
    <s v="616410"/>
    <s v="COVID-19-22 kingfisher systems"/>
    <s v="100000667"/>
    <s v=""/>
    <s v=""/>
    <s v="3000000235504464"/>
    <s v="0"/>
    <x v="3"/>
    <x v="516"/>
  </r>
  <r>
    <x v="6"/>
    <s v="C25_522001"/>
    <s v="S020000"/>
    <x v="6"/>
    <s v="4500689013"/>
    <s v=""/>
    <s v="2052232255"/>
    <s v="10"/>
    <d v="2020-11-16T00:00:00"/>
    <s v="51"/>
    <s v="Commandes d'achat"/>
    <x v="2"/>
    <s v="Réduction"/>
    <n v="-62643.15"/>
    <n v="0"/>
    <s v="616410"/>
    <s v="COVID-19-22 kingfisher systems"/>
    <s v="100000667"/>
    <s v=""/>
    <s v=""/>
    <s v="3000000235504464"/>
    <s v="0"/>
    <x v="3"/>
    <x v="516"/>
  </r>
  <r>
    <x v="6"/>
    <s v="C25_522001"/>
    <s v="S020000"/>
    <x v="6"/>
    <s v="4500689013"/>
    <s v=""/>
    <s v="2052232255"/>
    <s v="10"/>
    <d v="2020-11-16T00:00:00"/>
    <s v="51"/>
    <s v="Commandes d'achat"/>
    <x v="2"/>
    <s v="Réduction"/>
    <n v="-250572.57"/>
    <n v="0"/>
    <s v="616410"/>
    <s v="COVID-19-22 kingfisher systems"/>
    <s v="100000667"/>
    <s v=""/>
    <s v=""/>
    <s v="3000000235504464"/>
    <s v="0"/>
    <x v="3"/>
    <x v="516"/>
  </r>
  <r>
    <x v="6"/>
    <s v="C25_522001"/>
    <s v="S020000"/>
    <x v="6"/>
    <s v="4500689013"/>
    <s v=""/>
    <s v="2052232255"/>
    <s v="20"/>
    <d v="2020-11-16T00:00:00"/>
    <s v="51"/>
    <s v="Commandes d'achat"/>
    <x v="5"/>
    <s v="Ajustement par pièce suivante"/>
    <n v="0.03"/>
    <n v="0"/>
    <s v="616410"/>
    <s v="COVID-19-22 quantstudio's"/>
    <s v="100000667"/>
    <s v=""/>
    <s v=""/>
    <s v="3000000235504464"/>
    <s v="0"/>
    <x v="3"/>
    <x v="517"/>
  </r>
  <r>
    <x v="6"/>
    <s v="C25_522001"/>
    <s v="S020000"/>
    <x v="6"/>
    <s v="4500689013"/>
    <s v=""/>
    <s v="2052232255"/>
    <s v="20"/>
    <d v="2020-11-16T00:00:00"/>
    <s v="51"/>
    <s v="Commandes d'achat"/>
    <x v="2"/>
    <s v="Réduction"/>
    <n v="-126077.19"/>
    <n v="0"/>
    <s v="616410"/>
    <s v="COVID-19-22 quantstudio's"/>
    <s v="100000667"/>
    <s v=""/>
    <s v=""/>
    <s v="3000000235504464"/>
    <s v="0"/>
    <x v="3"/>
    <x v="517"/>
  </r>
  <r>
    <x v="6"/>
    <s v="C25_522001"/>
    <s v="S020000"/>
    <x v="6"/>
    <s v="4500689013"/>
    <s v=""/>
    <s v="2052232255"/>
    <s v="20"/>
    <d v="2020-11-16T00:00:00"/>
    <s v="51"/>
    <s v="Commandes d'achat"/>
    <x v="5"/>
    <s v="Ajustement par pièce suivante"/>
    <n v="0.04"/>
    <n v="0"/>
    <s v="616410"/>
    <s v="COVID-19-22 quantstudio's"/>
    <s v="100000667"/>
    <s v=""/>
    <s v=""/>
    <s v="3000000235504464"/>
    <s v="0"/>
    <x v="3"/>
    <x v="517"/>
  </r>
  <r>
    <x v="6"/>
    <s v="C25_522001"/>
    <s v="S020000"/>
    <x v="6"/>
    <s v="4500689013"/>
    <s v=""/>
    <s v="2052232255"/>
    <s v="20"/>
    <d v="2020-11-16T00:00:00"/>
    <s v="51"/>
    <s v="Commandes d'achat"/>
    <x v="2"/>
    <s v="Réduction"/>
    <n v="-94557.89"/>
    <n v="0"/>
    <s v="616410"/>
    <s v="COVID-19-22 quantstudio's"/>
    <s v="100000667"/>
    <s v=""/>
    <s v=""/>
    <s v="3000000235504464"/>
    <s v="0"/>
    <x v="3"/>
    <x v="517"/>
  </r>
  <r>
    <x v="6"/>
    <s v="C25_522001"/>
    <s v="S020000"/>
    <x v="6"/>
    <s v="4500689013"/>
    <s v=""/>
    <s v="2052232255"/>
    <s v="20"/>
    <d v="2020-11-16T00:00:00"/>
    <s v="51"/>
    <s v="Commandes d'achat"/>
    <x v="5"/>
    <s v="Ajustement par pièce suivante"/>
    <n v="0.02"/>
    <n v="0"/>
    <s v="616410"/>
    <s v="COVID-19-22 quantstudio's"/>
    <s v="100000667"/>
    <s v=""/>
    <s v=""/>
    <s v="3000000235504464"/>
    <s v="0"/>
    <x v="3"/>
    <x v="517"/>
  </r>
  <r>
    <x v="6"/>
    <s v="C25_522001"/>
    <s v="S020000"/>
    <x v="6"/>
    <s v="4500689013"/>
    <s v=""/>
    <s v="2052232255"/>
    <s v="20"/>
    <d v="2020-11-16T00:00:00"/>
    <s v="51"/>
    <s v="Commandes d'achat"/>
    <x v="2"/>
    <s v="Réduction"/>
    <n v="-31519.27"/>
    <n v="0"/>
    <s v="616410"/>
    <s v="COVID-19-22 quantstudio's"/>
    <s v="100000667"/>
    <s v=""/>
    <s v=""/>
    <s v="3000000235504464"/>
    <s v="0"/>
    <x v="3"/>
    <x v="517"/>
  </r>
  <r>
    <x v="6"/>
    <s v="C25_522001"/>
    <s v="S020000"/>
    <x v="6"/>
    <s v="4500689013"/>
    <s v=""/>
    <s v="2052232255"/>
    <s v="20"/>
    <d v="2020-11-16T00:00:00"/>
    <s v="51"/>
    <s v="Commandes d'achat"/>
    <x v="5"/>
    <s v="Ajustement par pièce suivante"/>
    <n v="-0.01"/>
    <n v="0"/>
    <s v="616410"/>
    <s v="COVID-19-22 quantstudio's"/>
    <s v="100000667"/>
    <s v=""/>
    <s v=""/>
    <s v="3000000235510475"/>
    <s v="0"/>
    <x v="3"/>
    <x v="517"/>
  </r>
  <r>
    <x v="6"/>
    <s v="C25_522001"/>
    <s v="S020000"/>
    <x v="6"/>
    <s v="4500689013"/>
    <s v=""/>
    <s v="2052232255"/>
    <s v="20"/>
    <d v="2020-11-16T00:00:00"/>
    <s v="51"/>
    <s v="Commandes d'achat"/>
    <x v="2"/>
    <s v="Réduction"/>
    <n v="0.01"/>
    <n v="0"/>
    <s v="616410"/>
    <s v="COVID-19-22 quantstudio's"/>
    <s v="100000667"/>
    <s v=""/>
    <s v=""/>
    <s v="3000000235510475"/>
    <s v="0"/>
    <x v="3"/>
    <x v="517"/>
  </r>
  <r>
    <x v="6"/>
    <s v="C25_522001"/>
    <s v="S020000"/>
    <x v="6"/>
    <s v="4500689013"/>
    <s v=""/>
    <s v="2052232255"/>
    <s v="20"/>
    <d v="2020-11-16T00:00:00"/>
    <s v="51"/>
    <s v="Commandes d'achat"/>
    <x v="5"/>
    <s v="Ajustement par pièce suivante"/>
    <n v="0.02"/>
    <n v="0"/>
    <s v="616410"/>
    <s v="COVID-19-22 quantstudio's"/>
    <s v="100000667"/>
    <s v=""/>
    <s v=""/>
    <s v="3000000235510475"/>
    <s v="0"/>
    <x v="3"/>
    <x v="517"/>
  </r>
  <r>
    <x v="6"/>
    <s v="C25_522001"/>
    <s v="S020000"/>
    <x v="6"/>
    <s v="4500689013"/>
    <s v=""/>
    <s v="2052232255"/>
    <s v="20"/>
    <d v="2020-11-16T00:00:00"/>
    <s v="51"/>
    <s v="Commandes d'achat"/>
    <x v="2"/>
    <s v="Réduction"/>
    <n v="-0.02"/>
    <n v="0"/>
    <s v="616410"/>
    <s v="COVID-19-22 quantstudio's"/>
    <s v="100000667"/>
    <s v=""/>
    <s v=""/>
    <s v="3000000235510475"/>
    <s v="0"/>
    <x v="3"/>
    <x v="517"/>
  </r>
  <r>
    <x v="6"/>
    <s v="C25_522001"/>
    <s v="S020000"/>
    <x v="6"/>
    <s v="4500689393"/>
    <s v=""/>
    <s v="2052232259"/>
    <s v="10"/>
    <d v="2020-11-16T00:00:00"/>
    <s v="51"/>
    <s v="Commandes d'achat"/>
    <x v="2"/>
    <s v="Réduction"/>
    <n v="-10454.4"/>
    <n v="0"/>
    <s v="616410"/>
    <s v="COVID-19-handschoenen polyisoprene"/>
    <s v="100025731"/>
    <s v=""/>
    <s v=""/>
    <s v="3000000235510811"/>
    <s v="0"/>
    <x v="2"/>
    <x v="521"/>
  </r>
  <r>
    <x v="6"/>
    <s v="C25_522001"/>
    <s v="S020000"/>
    <x v="6"/>
    <s v="4500689393"/>
    <s v=""/>
    <s v="2052232259"/>
    <s v="10"/>
    <d v="2020-11-16T00:00:00"/>
    <s v="51"/>
    <s v="Commandes d'achat"/>
    <x v="2"/>
    <s v="Réduction"/>
    <n v="-677.6"/>
    <n v="0"/>
    <s v="616410"/>
    <s v="COVID-19-handschoenen polyisoprene"/>
    <s v="100025731"/>
    <s v=""/>
    <s v=""/>
    <s v="3000000235510796"/>
    <s v="0"/>
    <x v="2"/>
    <x v="521"/>
  </r>
  <r>
    <x v="6"/>
    <s v="C25_522001"/>
    <s v="S020000"/>
    <x v="6"/>
    <s v="4500689393"/>
    <s v=""/>
    <s v="2052232259"/>
    <s v="10"/>
    <d v="2020-11-16T00:00:00"/>
    <s v="51"/>
    <s v="Commandes d'achat"/>
    <x v="2"/>
    <s v="Réduction"/>
    <n v="-164325.62"/>
    <n v="0"/>
    <s v="616410"/>
    <s v="COVID-19-handschoenen polyisoprene"/>
    <s v="100025731"/>
    <s v=""/>
    <s v=""/>
    <s v="3000000235510793"/>
    <s v="0"/>
    <x v="2"/>
    <x v="521"/>
  </r>
  <r>
    <x v="8"/>
    <s v="C25_522001"/>
    <s v="S130000"/>
    <x v="10"/>
    <s v="4500689614"/>
    <s v=""/>
    <s v="2052211042"/>
    <s v="10"/>
    <d v="2020-11-16T00:00:00"/>
    <s v="51"/>
    <s v="Commandes d'achat"/>
    <x v="2"/>
    <s v="Réduction"/>
    <n v="-10164"/>
    <n v="0"/>
    <s v="615910"/>
    <s v="COVID-19:online platform use"/>
    <s v="100051384"/>
    <s v=""/>
    <s v=""/>
    <s v="3000000235514949"/>
    <s v="0"/>
    <x v="0"/>
    <x v="522"/>
  </r>
  <r>
    <x v="8"/>
    <s v="C25_522001"/>
    <s v="S130000"/>
    <x v="10"/>
    <s v="4500689614"/>
    <s v=""/>
    <s v="2052211042"/>
    <s v="20"/>
    <d v="2020-11-16T00:00:00"/>
    <s v="51"/>
    <s v="Commandes d'achat"/>
    <x v="2"/>
    <s v="Réduction"/>
    <n v="-17424"/>
    <n v="0"/>
    <s v="615910"/>
    <s v="COVID-19:online platform Pro Package"/>
    <s v="100051384"/>
    <s v=""/>
    <s v=""/>
    <s v="3000000235517362"/>
    <s v="0"/>
    <x v="0"/>
    <x v="523"/>
  </r>
  <r>
    <x v="8"/>
    <s v="C25_522001"/>
    <s v="S130000"/>
    <x v="10"/>
    <s v="4500689614"/>
    <s v=""/>
    <s v="2052211042"/>
    <s v="30"/>
    <d v="2020-11-16T00:00:00"/>
    <s v="51"/>
    <s v="Commandes d'achat"/>
    <x v="2"/>
    <s v="Réduction"/>
    <n v="-23232"/>
    <n v="0"/>
    <s v="615910"/>
    <s v="COVID-19:Power User"/>
    <s v="100051384"/>
    <s v=""/>
    <s v=""/>
    <s v="3000000235517362"/>
    <s v="0"/>
    <x v="0"/>
    <x v="524"/>
  </r>
  <r>
    <x v="6"/>
    <s v="C25_522001"/>
    <s v="S020000"/>
    <x v="6"/>
    <s v="4500698979"/>
    <s v=""/>
    <s v="2052232302"/>
    <s v="20"/>
    <d v="2020-11-16T00:00:00"/>
    <s v="51"/>
    <s v="Commandes d'achat"/>
    <x v="2"/>
    <s v="Réduction"/>
    <n v="-3264238.2"/>
    <n v="0"/>
    <s v="616410"/>
    <s v="COVID-19-Veklury 100 mg poeder"/>
    <s v="100033883"/>
    <s v=""/>
    <s v=""/>
    <s v="3000000235510846"/>
    <s v="0"/>
    <x v="5"/>
    <x v="693"/>
  </r>
  <r>
    <x v="4"/>
    <s v="C25_02106G"/>
    <s v="S010000"/>
    <x v="4"/>
    <s v="4500699819"/>
    <s v=""/>
    <s v="204012D383"/>
    <s v="10"/>
    <d v="2020-11-16T00:00:00"/>
    <s v="51"/>
    <s v="Commandes d'achat"/>
    <x v="3"/>
    <s v="Changement d'imputation récepteur"/>
    <n v="2044.9"/>
    <n v="0"/>
    <s v="613210"/>
    <s v="oprolbaar scherm REF 12.862.566"/>
    <s v="100001654"/>
    <s v=""/>
    <s v=""/>
    <s v="3000000235477415"/>
    <s v="0"/>
    <x v="2"/>
    <x v="682"/>
  </r>
  <r>
    <x v="4"/>
    <s v="C25_02106G"/>
    <s v="S010000"/>
    <x v="4"/>
    <s v="4500699819"/>
    <s v=""/>
    <s v="204012D383"/>
    <s v="10"/>
    <d v="2020-11-16T00:00:00"/>
    <s v="51"/>
    <s v="Commandes d'achat"/>
    <x v="4"/>
    <s v="Changement d'imputation émetteur"/>
    <n v="-2044.9"/>
    <n v="0"/>
    <s v="616410"/>
    <s v="oprolbaar scherm REF 12.862.566"/>
    <s v="100001654"/>
    <s v=""/>
    <s v=""/>
    <s v="3000000235477415"/>
    <s v="0"/>
    <x v="2"/>
    <x v="682"/>
  </r>
  <r>
    <x v="4"/>
    <s v="C25_02106G"/>
    <s v="S010000"/>
    <x v="4"/>
    <s v="4500699819"/>
    <s v=""/>
    <s v="204012D383"/>
    <s v="20"/>
    <d v="2020-11-16T00:00:00"/>
    <s v="51"/>
    <s v="Commandes d'achat"/>
    <x v="3"/>
    <s v="Changement d'imputation récepteur"/>
    <n v="169.3"/>
    <n v="0"/>
    <s v="613210"/>
    <s v="Desinfecterende spray REF 12.849.583"/>
    <s v="100001654"/>
    <s v=""/>
    <s v=""/>
    <s v="3000000235477415"/>
    <s v="0"/>
    <x v="2"/>
    <x v="683"/>
  </r>
  <r>
    <x v="4"/>
    <s v="C25_02106G"/>
    <s v="S010000"/>
    <x v="4"/>
    <s v="4500699819"/>
    <s v=""/>
    <s v="204012D383"/>
    <s v="20"/>
    <d v="2020-11-16T00:00:00"/>
    <s v="51"/>
    <s v="Commandes d'achat"/>
    <x v="4"/>
    <s v="Changement d'imputation émetteur"/>
    <n v="-169.3"/>
    <n v="0"/>
    <s v="616410"/>
    <s v="Desinfecterende spray REF 12.849.583"/>
    <s v="100001654"/>
    <s v=""/>
    <s v=""/>
    <s v="3000000235477415"/>
    <s v="0"/>
    <x v="2"/>
    <x v="683"/>
  </r>
  <r>
    <x v="6"/>
    <s v="C25_522001"/>
    <s v="S020000"/>
    <x v="24"/>
    <s v="4500701233"/>
    <s v=""/>
    <s v="2052232314"/>
    <s v="10"/>
    <d v="2020-11-16T00:00:00"/>
    <s v="51"/>
    <s v="Commandes d'achat"/>
    <x v="0"/>
    <s v="Original"/>
    <n v="21645.69"/>
    <n v="0"/>
    <s v="610110"/>
    <s v="Strategie, advies en ondersteuning"/>
    <s v="100049832"/>
    <s v=""/>
    <s v=""/>
    <s v="3000000235457296"/>
    <s v="0"/>
    <x v="2"/>
    <x v="694"/>
  </r>
  <r>
    <x v="6"/>
    <s v="C25_522001"/>
    <s v="S020000"/>
    <x v="6"/>
    <s v="4500701235"/>
    <s v=""/>
    <s v="2052232315"/>
    <s v="10"/>
    <d v="2020-11-16T00:00:00"/>
    <s v="51"/>
    <s v="Commandes d'achat"/>
    <x v="0"/>
    <s v="Original"/>
    <n v="5687998.8600000003"/>
    <n v="0"/>
    <s v="616410"/>
    <s v="COVID-19-PCR kits  CE-IVD RT-PCR"/>
    <s v="100000667"/>
    <s v=""/>
    <s v=""/>
    <s v="3000000235457413"/>
    <s v="0"/>
    <x v="3"/>
    <x v="695"/>
  </r>
  <r>
    <x v="6"/>
    <s v="C25_522001"/>
    <s v="S020000"/>
    <x v="6"/>
    <s v="4500684248"/>
    <s v=""/>
    <s v="2052232247"/>
    <s v="10"/>
    <d v="2020-11-17T00:00:00"/>
    <s v="51"/>
    <s v="Commandes d'achat"/>
    <x v="2"/>
    <s v="Réduction"/>
    <n v="-1137500"/>
    <n v="0"/>
    <s v="610410"/>
    <s v="COVID-19-vergoeding test universitair pl"/>
    <s v="GE100"/>
    <s v=""/>
    <s v=""/>
    <s v="3000000235537204"/>
    <s v="0"/>
    <x v="3"/>
    <x v="465"/>
  </r>
  <r>
    <x v="6"/>
    <s v="C25_522001"/>
    <s v="S020000"/>
    <x v="6"/>
    <s v="4500684248"/>
    <s v=""/>
    <s v="2052232247"/>
    <s v="10"/>
    <d v="2020-11-17T00:00:00"/>
    <s v="51"/>
    <s v="Commandes d'achat"/>
    <x v="2"/>
    <s v="Réduction"/>
    <n v="-3066245"/>
    <n v="0"/>
    <s v="610410"/>
    <s v="COVID-19-vergoeding test universitair pl"/>
    <s v="GE100"/>
    <s v=""/>
    <s v=""/>
    <s v="3000000235537268"/>
    <s v="0"/>
    <x v="3"/>
    <x v="465"/>
  </r>
  <r>
    <x v="6"/>
    <s v="C25_522001"/>
    <s v="S020000"/>
    <x v="6"/>
    <s v="4500684248"/>
    <s v=""/>
    <s v="2052232247"/>
    <s v="10"/>
    <d v="2020-11-17T00:00:00"/>
    <s v="51"/>
    <s v="Commandes d'achat"/>
    <x v="2"/>
    <s v="Réduction"/>
    <n v="464415"/>
    <n v="0"/>
    <s v="610410"/>
    <s v="COVID-19-vergoeding test universitair pl"/>
    <s v="GE100"/>
    <s v=""/>
    <s v=""/>
    <s v="3000000235537318"/>
    <s v="0"/>
    <x v="3"/>
    <x v="465"/>
  </r>
  <r>
    <x v="6"/>
    <s v="C25_522001"/>
    <s v="S020000"/>
    <x v="6"/>
    <s v="4500684248"/>
    <s v=""/>
    <s v="2052232247"/>
    <s v="10"/>
    <d v="2020-11-17T00:00:00"/>
    <s v="51"/>
    <s v="Commandes d'achat"/>
    <x v="2"/>
    <s v="Réduction"/>
    <n v="-1663165"/>
    <n v="0"/>
    <s v="610410"/>
    <s v="COVID-19-vergoeding test universitair pl"/>
    <s v="GE100"/>
    <s v=""/>
    <s v=""/>
    <s v="3000000235537312"/>
    <s v="0"/>
    <x v="3"/>
    <x v="465"/>
  </r>
  <r>
    <x v="6"/>
    <s v="C25_522001"/>
    <s v="S020000"/>
    <x v="6"/>
    <s v="4500684248"/>
    <s v=""/>
    <s v="2052232247"/>
    <s v="10"/>
    <d v="2020-11-17T00:00:00"/>
    <s v="51"/>
    <s v="Commandes d'achat"/>
    <x v="2"/>
    <s v="Réduction"/>
    <n v="-1111250"/>
    <n v="0"/>
    <s v="610410"/>
    <s v="COVID-19-vergoeding test universitair pl"/>
    <s v="GE100"/>
    <s v=""/>
    <s v=""/>
    <s v="3000000235537299"/>
    <s v="0"/>
    <x v="3"/>
    <x v="465"/>
  </r>
  <r>
    <x v="11"/>
    <s v="C25_522001"/>
    <s v="S130000"/>
    <x v="15"/>
    <s v="4500698161"/>
    <s v=""/>
    <s v="2052241010"/>
    <s v="10"/>
    <d v="2020-11-17T00:00:00"/>
    <s v="51"/>
    <s v="Commandes d'achat"/>
    <x v="2"/>
    <s v="Réduction"/>
    <n v="-13196.47"/>
    <n v="0"/>
    <s v="610910"/>
    <s v="COVID-19 Transport helicopter Duitsland"/>
    <s v="GE100"/>
    <s v=""/>
    <s v=""/>
    <s v="3000000235537324"/>
    <s v="0"/>
    <x v="6"/>
    <x v="639"/>
  </r>
  <r>
    <x v="4"/>
    <s v=""/>
    <s v="S010000"/>
    <x v="4"/>
    <s v="4500699771"/>
    <s v=""/>
    <s v="2053021045"/>
    <s v="10"/>
    <d v="2020-11-17T00:00:00"/>
    <s v="51"/>
    <s v="Commandes d'achat"/>
    <x v="0"/>
    <s v="Original"/>
    <n v="756.25"/>
    <n v="0"/>
    <s v="613210"/>
    <s v="Gants Nitrile Med 100"/>
    <s v="100000359"/>
    <s v=""/>
    <s v=""/>
    <s v="3000000235575721"/>
    <s v="0"/>
    <x v="2"/>
    <x v="696"/>
  </r>
  <r>
    <x v="4"/>
    <s v=""/>
    <s v="S010000"/>
    <x v="4"/>
    <s v="4500699771"/>
    <s v=""/>
    <s v="2053021045"/>
    <s v="20"/>
    <d v="2020-11-17T00:00:00"/>
    <s v="51"/>
    <s v="Commandes d'achat"/>
    <x v="0"/>
    <s v="Original"/>
    <n v="756.25"/>
    <n v="0"/>
    <s v="613210"/>
    <s v="Gants Nitrile L 100"/>
    <s v="100000359"/>
    <s v=""/>
    <s v=""/>
    <s v="3000000235575721"/>
    <s v="0"/>
    <x v="2"/>
    <x v="697"/>
  </r>
  <r>
    <x v="6"/>
    <s v="C25_522001"/>
    <s v="S020000"/>
    <x v="6"/>
    <s v="4500701521"/>
    <s v=""/>
    <s v="2052232316"/>
    <s v="10"/>
    <d v="2020-11-17T00:00:00"/>
    <s v="51"/>
    <s v="Commandes d'achat"/>
    <x v="0"/>
    <s v="Original"/>
    <n v="7963184"/>
    <n v="0"/>
    <s v="616410"/>
    <s v="COVID-19-PCR kits  CE-IVD RT-PCR"/>
    <s v="100000667"/>
    <s v=""/>
    <s v=""/>
    <s v="3000000235536868"/>
    <s v="0"/>
    <x v="3"/>
    <x v="698"/>
  </r>
  <r>
    <x v="6"/>
    <s v="C25_522001"/>
    <s v="S020000"/>
    <x v="6"/>
    <s v="4500701677"/>
    <s v=""/>
    <s v="2052232317"/>
    <s v="10"/>
    <d v="2020-11-17T00:00:00"/>
    <s v="51"/>
    <s v="Commandes d'achat"/>
    <x v="0"/>
    <s v="Original"/>
    <n v="605000"/>
    <n v="0"/>
    <s v="616410"/>
    <s v="COVID-19-clinitest rapid antigen test"/>
    <s v="100042733"/>
    <s v=""/>
    <s v=""/>
    <s v="3000000235584259"/>
    <s v="0"/>
    <x v="3"/>
    <x v="699"/>
  </r>
  <r>
    <x v="6"/>
    <s v="C25_522001"/>
    <s v="S020000"/>
    <x v="6"/>
    <s v="4500670679"/>
    <s v=""/>
    <s v="2052232053"/>
    <s v="10"/>
    <d v="2020-11-18T00:00:00"/>
    <s v="51"/>
    <s v="Commandes d'achat"/>
    <x v="1"/>
    <s v="Modification"/>
    <n v="-135000000"/>
    <n v="0"/>
    <s v="616410"/>
    <s v="COVID-19-Call for funds COVID 19"/>
    <s v="600000082"/>
    <s v=""/>
    <s v=""/>
    <s v="3000000235665051"/>
    <s v="0"/>
    <x v="1"/>
    <x v="140"/>
  </r>
  <r>
    <x v="6"/>
    <s v="C25_522001"/>
    <s v="S020000"/>
    <x v="6"/>
    <s v="4500670679"/>
    <s v=""/>
    <s v="2052232053"/>
    <s v="10"/>
    <d v="2020-11-18T00:00:00"/>
    <s v="51"/>
    <s v="Commandes d'achat"/>
    <x v="5"/>
    <s v="Ajustement par pièce suivante"/>
    <n v="135000000"/>
    <n v="0"/>
    <s v="616410"/>
    <s v="COVID-19-Call for funds COVID 19"/>
    <s v="600000082"/>
    <s v=""/>
    <s v=""/>
    <s v="3000000235665051"/>
    <s v="0"/>
    <x v="1"/>
    <x v="140"/>
  </r>
  <r>
    <x v="6"/>
    <s v="C25_522001"/>
    <s v="S020000"/>
    <x v="6"/>
    <s v="4500673961"/>
    <s v=""/>
    <s v="2052232173"/>
    <s v="10"/>
    <d v="2020-11-18T00:00:00"/>
    <s v="51"/>
    <s v="Commandes d'achat"/>
    <x v="2"/>
    <s v="Réduction"/>
    <n v="-152165.12"/>
    <n v="0"/>
    <s v="616410"/>
    <s v="COVID-19-Chirurgische maskers"/>
    <s v="100034341"/>
    <s v=""/>
    <s v=""/>
    <s v="3000000235669255"/>
    <s v="0"/>
    <x v="2"/>
    <x v="302"/>
  </r>
  <r>
    <x v="13"/>
    <s v="C25_210301"/>
    <s v="S010000"/>
    <x v="18"/>
    <s v="4500682165"/>
    <s v=""/>
    <s v="20HSL0602A"/>
    <s v="10"/>
    <d v="2020-11-18T00:00:00"/>
    <s v="51"/>
    <s v="Commandes d'achat"/>
    <x v="1"/>
    <s v="Modification"/>
    <n v="60000"/>
    <n v="0"/>
    <s v="610310"/>
    <s v="Honoraires d'avocats (de 2020)_Covid-19"/>
    <s v="GE100"/>
    <s v=""/>
    <s v=""/>
    <s v="3000000235617453"/>
    <s v="0"/>
    <x v="2"/>
    <x v="447"/>
  </r>
  <r>
    <x v="6"/>
    <s v="C25_522001"/>
    <s v="S020000"/>
    <x v="6"/>
    <s v="4500698980"/>
    <s v=""/>
    <s v="2052232303"/>
    <s v="10"/>
    <d v="2020-11-18T00:00:00"/>
    <s v="51"/>
    <s v="Commandes d'achat"/>
    <x v="2"/>
    <s v="Réduction"/>
    <n v="-25744971"/>
    <n v="0"/>
    <s v="616410"/>
    <s v="COVID-19-contribution ESI vaccins"/>
    <s v="700003447"/>
    <s v=""/>
    <s v=""/>
    <s v="3000000235599687"/>
    <s v="0"/>
    <x v="12"/>
    <x v="684"/>
  </r>
  <r>
    <x v="10"/>
    <s v="C25_211000"/>
    <s v="S010000"/>
    <x v="14"/>
    <s v="4500702097"/>
    <s v=""/>
    <s v="2021121013"/>
    <s v="10"/>
    <d v="2020-11-18T00:00:00"/>
    <s v="51"/>
    <s v="Commandes d'achat"/>
    <x v="0"/>
    <s v="Original"/>
    <n v="124.36"/>
    <n v="0"/>
    <s v="613955"/>
    <s v="Assurance collaborateur bénévole"/>
    <s v="100001145"/>
    <s v=""/>
    <s v=""/>
    <s v="3000000235667965"/>
    <s v="0"/>
    <x v="3"/>
    <x v="700"/>
  </r>
  <r>
    <x v="6"/>
    <s v="C25_522001"/>
    <s v="S020000"/>
    <x v="7"/>
    <s v="4500697212"/>
    <s v=""/>
    <s v="20AK211001"/>
    <s v="10"/>
    <d v="2020-11-19T00:00:00"/>
    <s v="51"/>
    <s v="Commandes d'achat"/>
    <x v="2"/>
    <s v="Réduction"/>
    <n v="-622.98"/>
    <n v="0"/>
    <s v="611010"/>
    <s v="Kamer"/>
    <s v="100018790"/>
    <s v=""/>
    <s v=""/>
    <s v="3000000235768391"/>
    <s v="0"/>
    <x v="1"/>
    <x v="599"/>
  </r>
  <r>
    <x v="6"/>
    <s v="C25_522001"/>
    <s v="S020000"/>
    <x v="7"/>
    <s v="4500697212"/>
    <s v=""/>
    <s v="20AK211001"/>
    <s v="20"/>
    <d v="2020-11-19T00:00:00"/>
    <s v="51"/>
    <s v="Commandes d'achat"/>
    <x v="2"/>
    <s v="Réduction"/>
    <n v="-77.02"/>
    <n v="0"/>
    <s v="611010"/>
    <s v="City tax"/>
    <s v="100018790"/>
    <s v=""/>
    <s v=""/>
    <s v="3000000235768391"/>
    <s v="0"/>
    <x v="1"/>
    <x v="600"/>
  </r>
  <r>
    <x v="6"/>
    <s v="C25_522001"/>
    <s v="S020000"/>
    <x v="7"/>
    <s v="4500697212"/>
    <s v=""/>
    <s v="20AK211001"/>
    <s v="30"/>
    <d v="2020-11-19T00:00:00"/>
    <s v="51"/>
    <s v="Commandes d'achat"/>
    <x v="2"/>
    <s v="Réduction"/>
    <n v="-104.99"/>
    <n v="0"/>
    <s v="611010"/>
    <s v="Ontbijt"/>
    <s v="100018790"/>
    <s v=""/>
    <s v=""/>
    <s v="3000000235768391"/>
    <s v="0"/>
    <x v="1"/>
    <x v="601"/>
  </r>
  <r>
    <x v="6"/>
    <s v="C25_522001"/>
    <s v="S020000"/>
    <x v="7"/>
    <s v="4500697212"/>
    <s v=""/>
    <s v="20AK211001"/>
    <s v="40"/>
    <d v="2020-11-19T00:00:00"/>
    <s v="51"/>
    <s v="Commandes d'achat"/>
    <x v="2"/>
    <s v="Réduction"/>
    <n v="-104.99"/>
    <n v="0"/>
    <s v="611010"/>
    <s v="Lunch"/>
    <s v="100018790"/>
    <s v=""/>
    <s v=""/>
    <s v="3000000235768391"/>
    <s v="0"/>
    <x v="1"/>
    <x v="602"/>
  </r>
  <r>
    <x v="6"/>
    <s v="C25_522001"/>
    <s v="S020000"/>
    <x v="7"/>
    <s v="4500697212"/>
    <s v=""/>
    <s v="20AK211001"/>
    <s v="50"/>
    <d v="2020-11-19T00:00:00"/>
    <s v="51"/>
    <s v="Commandes d'achat"/>
    <x v="2"/>
    <s v="Réduction"/>
    <n v="-140.02000000000001"/>
    <n v="0"/>
    <s v="611010"/>
    <s v="Diner"/>
    <s v="100018790"/>
    <s v=""/>
    <s v=""/>
    <s v="3000000235768391"/>
    <s v="0"/>
    <x v="1"/>
    <x v="603"/>
  </r>
  <r>
    <x v="6"/>
    <s v="C25_522001"/>
    <s v="S020000"/>
    <x v="7"/>
    <s v="4500697868"/>
    <s v=""/>
    <s v="20AK261001"/>
    <s v="10"/>
    <d v="2020-11-19T00:00:00"/>
    <s v="51"/>
    <s v="Commandes d'achat"/>
    <x v="2"/>
    <s v="Réduction"/>
    <n v="-251.9"/>
    <n v="0"/>
    <s v="611610"/>
    <s v="Frais catering + parking"/>
    <s v="300001755"/>
    <s v=""/>
    <s v=""/>
    <s v="3000000235778792"/>
    <s v="0"/>
    <x v="1"/>
    <x v="637"/>
  </r>
  <r>
    <x v="8"/>
    <s v="C25_522001"/>
    <s v="S130000"/>
    <x v="10"/>
    <s v="4500700057"/>
    <s v=""/>
    <s v="2052211052"/>
    <s v="10"/>
    <d v="2020-11-19T00:00:00"/>
    <s v="51"/>
    <s v="Commandes d'achat"/>
    <x v="2"/>
    <s v="Réduction"/>
    <n v="-1936"/>
    <n v="0"/>
    <s v="611610"/>
    <s v="COVID-19  icônes pour interface"/>
    <s v="100051638"/>
    <s v=""/>
    <s v=""/>
    <s v="3000000235775664"/>
    <s v="0"/>
    <x v="5"/>
    <x v="686"/>
  </r>
  <r>
    <x v="6"/>
    <s v="C25_522001"/>
    <s v="S020000"/>
    <x v="6"/>
    <s v="4500702672"/>
    <s v=""/>
    <s v="2052232318"/>
    <s v="10"/>
    <d v="2020-11-19T00:00:00"/>
    <s v="51"/>
    <s v="Commandes d'achat"/>
    <x v="0"/>
    <s v="Original"/>
    <n v="1017037.67"/>
    <n v="0"/>
    <s v="616410"/>
    <s v="COVID-19-kits de réactifs"/>
    <s v="100000667"/>
    <s v=""/>
    <s v=""/>
    <s v="3000000235776986"/>
    <s v="0"/>
    <x v="3"/>
    <x v="701"/>
  </r>
  <r>
    <x v="6"/>
    <s v="C25_522001"/>
    <s v="S020000"/>
    <x v="6"/>
    <s v="4500686149"/>
    <s v=""/>
    <s v="2008111235"/>
    <s v="10"/>
    <d v="2020-11-20T00:00:00"/>
    <s v="51"/>
    <s v="Commandes d'achat"/>
    <x v="2"/>
    <s v="Réduction"/>
    <n v="-2196.1"/>
    <n v="0"/>
    <s v="613310"/>
    <s v="Additional services, storage"/>
    <s v="100051177"/>
    <s v=""/>
    <s v=""/>
    <s v="3000000235882627"/>
    <s v="0"/>
    <x v="2"/>
    <x v="485"/>
  </r>
  <r>
    <x v="6"/>
    <s v="C25_522001"/>
    <s v="S020000"/>
    <x v="6"/>
    <s v="4500693747"/>
    <s v=""/>
    <s v="2052232269"/>
    <s v="60"/>
    <d v="2020-11-20T00:00:00"/>
    <s v="51"/>
    <s v="Commandes d'achat"/>
    <x v="2"/>
    <s v="Réduction"/>
    <n v="-7870"/>
    <n v="0"/>
    <s v="613310"/>
    <s v="COVID-19-factuur 58 236114"/>
    <s v="100007132"/>
    <s v=""/>
    <s v=""/>
    <s v="3000000235883539"/>
    <s v="0"/>
    <x v="0"/>
    <x v="673"/>
  </r>
  <r>
    <x v="6"/>
    <s v="C25_522001"/>
    <s v="S020000"/>
    <x v="24"/>
    <s v="4500701233"/>
    <s v=""/>
    <s v="2052232314"/>
    <s v="10"/>
    <d v="2020-11-20T00:00:00"/>
    <s v="51"/>
    <s v="Commandes d'achat"/>
    <x v="2"/>
    <s v="Réduction"/>
    <n v="-21645.69"/>
    <n v="0"/>
    <s v="610110"/>
    <s v="Strategie, advies en ondersteuning"/>
    <s v="100049832"/>
    <s v=""/>
    <s v=""/>
    <s v="3000000235802774"/>
    <s v="0"/>
    <x v="2"/>
    <x v="694"/>
  </r>
  <r>
    <x v="6"/>
    <s v="C25_522001"/>
    <s v="S020000"/>
    <x v="6"/>
    <s v="4500702847"/>
    <s v=""/>
    <s v="2052232180"/>
    <s v="10"/>
    <d v="2020-11-20T00:00:00"/>
    <s v="51"/>
    <s v="Commandes d'achat"/>
    <x v="2"/>
    <s v="Réduction"/>
    <n v="-30.25"/>
    <n v="0"/>
    <s v="616410"/>
    <s v="COVID-19-DNA/RNA Shield - saldo"/>
    <s v="200008247"/>
    <s v=""/>
    <s v=""/>
    <s v="3000000235882805"/>
    <s v="0"/>
    <x v="3"/>
    <x v="702"/>
  </r>
  <r>
    <x v="6"/>
    <s v="C25_522001"/>
    <s v="S020000"/>
    <x v="6"/>
    <s v="4500702847"/>
    <s v=""/>
    <s v="2052232180"/>
    <s v="10"/>
    <d v="2020-11-20T00:00:00"/>
    <s v="51"/>
    <s v="Commandes d'achat"/>
    <x v="0"/>
    <s v="Original"/>
    <n v="30.25"/>
    <n v="0"/>
    <s v="616410"/>
    <s v="COVID-19-DNA/RNA Shield - saldo"/>
    <s v="200008247"/>
    <s v=""/>
    <s v=""/>
    <s v="3000000235829445"/>
    <s v="0"/>
    <x v="3"/>
    <x v="702"/>
  </r>
  <r>
    <x v="6"/>
    <s v="C25_522001"/>
    <s v="S020000"/>
    <x v="6"/>
    <s v="4500671516"/>
    <s v=""/>
    <s v="2052232076"/>
    <s v="10"/>
    <d v="2020-11-23T00:00:00"/>
    <s v="51"/>
    <s v="Commandes d'achat"/>
    <x v="2"/>
    <s v="Réduction"/>
    <n v="-51420"/>
    <n v="0"/>
    <s v="616410"/>
    <s v="COVID-19-Chirurgische maskers"/>
    <s v="100050640"/>
    <s v=""/>
    <s v=""/>
    <s v="3000000235952188"/>
    <s v="0"/>
    <x v="2"/>
    <x v="184"/>
  </r>
  <r>
    <x v="5"/>
    <s v="C25_012030"/>
    <s v="S040000"/>
    <x v="11"/>
    <s v="4500674602"/>
    <s v=""/>
    <s v="2021222071"/>
    <s v="10"/>
    <d v="2020-11-23T00:00:00"/>
    <s v="51"/>
    <s v="Commandes d'achat"/>
    <x v="1"/>
    <s v="Modification"/>
    <n v="-132.9"/>
    <n v="0"/>
    <s v="615510"/>
    <s v="Licenties Zoom Pro"/>
    <s v="100028433"/>
    <s v=""/>
    <s v=""/>
    <s v="3000000235945719"/>
    <s v="0"/>
    <x v="2"/>
    <x v="313"/>
  </r>
  <r>
    <x v="6"/>
    <s v="C25_522001"/>
    <s v="S020000"/>
    <x v="6"/>
    <s v="4500692636"/>
    <s v=""/>
    <s v="2052232264"/>
    <s v="10"/>
    <d v="2020-11-23T00:00:00"/>
    <s v="51"/>
    <s v="Commandes d'achat"/>
    <x v="2"/>
    <s v="Réduction"/>
    <n v="-651.59"/>
    <n v="0"/>
    <s v="616410"/>
    <s v="COVID-19-swap vacuette snap - wit"/>
    <s v="100001431"/>
    <s v=""/>
    <s v=""/>
    <s v="3000000236079354"/>
    <s v="0"/>
    <x v="3"/>
    <x v="534"/>
  </r>
  <r>
    <x v="6"/>
    <s v="C25_522001"/>
    <s v="S020000"/>
    <x v="6"/>
    <s v="4500692636"/>
    <s v=""/>
    <s v="2052232264"/>
    <s v="20"/>
    <d v="2020-11-23T00:00:00"/>
    <s v="51"/>
    <s v="Commandes d'achat"/>
    <x v="2"/>
    <s v="Réduction"/>
    <n v="-5429.88"/>
    <n v="0"/>
    <s v="616410"/>
    <s v="COVID-19-swap vacuette snap - groen"/>
    <s v="100001431"/>
    <s v=""/>
    <s v=""/>
    <s v="3000000236079354"/>
    <s v="0"/>
    <x v="3"/>
    <x v="535"/>
  </r>
  <r>
    <x v="6"/>
    <s v="C25_522001"/>
    <s v="S020000"/>
    <x v="6"/>
    <s v="4500692636"/>
    <s v=""/>
    <s v="2052232264"/>
    <s v="20"/>
    <d v="2020-11-23T00:00:00"/>
    <s v="51"/>
    <s v="Commandes d'achat"/>
    <x v="2"/>
    <s v="Réduction"/>
    <n v="-4778.29"/>
    <n v="0"/>
    <s v="616410"/>
    <s v="COVID-19-swap vacuette snap - groen"/>
    <s v="100001431"/>
    <s v=""/>
    <s v=""/>
    <s v="3000000236079354"/>
    <s v="0"/>
    <x v="3"/>
    <x v="535"/>
  </r>
  <r>
    <x v="6"/>
    <s v="C25_522001"/>
    <s v="S020000"/>
    <x v="6"/>
    <s v="4500694109"/>
    <s v=""/>
    <s v="2052232272"/>
    <s v="10"/>
    <d v="2020-11-23T00:00:00"/>
    <s v="51"/>
    <s v="Commandes d'achat"/>
    <x v="5"/>
    <s v="Ajustement par pièce suivante"/>
    <n v="272052"/>
    <n v="0"/>
    <s v="616410"/>
    <s v="COVID-19-kits reactifs CE-IVD"/>
    <s v="100003017"/>
    <s v=""/>
    <s v=""/>
    <s v="3000000235962712"/>
    <s v="0"/>
    <x v="3"/>
    <x v="558"/>
  </r>
  <r>
    <x v="6"/>
    <s v="C25_522001"/>
    <s v="S020000"/>
    <x v="6"/>
    <s v="4500694109"/>
    <s v=""/>
    <s v="2052232272"/>
    <s v="10"/>
    <d v="2020-11-23T00:00:00"/>
    <s v="51"/>
    <s v="Commandes d'achat"/>
    <x v="2"/>
    <s v="Réduction"/>
    <n v="-272052"/>
    <n v="0"/>
    <s v="616410"/>
    <s v="COVID-19-kits reactifs CE-IVD"/>
    <s v="100003017"/>
    <s v=""/>
    <s v=""/>
    <s v="3000000235962712"/>
    <s v="0"/>
    <x v="3"/>
    <x v="558"/>
  </r>
  <r>
    <x v="6"/>
    <s v="C25_522001"/>
    <s v="S020000"/>
    <x v="6"/>
    <s v="4500694109"/>
    <s v=""/>
    <s v="2052232272"/>
    <s v="10"/>
    <d v="2020-11-23T00:00:00"/>
    <s v="51"/>
    <s v="Commandes d'achat"/>
    <x v="5"/>
    <s v="Ajustement par pièce suivante"/>
    <n v="419958"/>
    <n v="0"/>
    <s v="616410"/>
    <s v="COVID-19-kits reactifs CE-IVD"/>
    <s v="100003017"/>
    <s v=""/>
    <s v=""/>
    <s v="3000000235962712"/>
    <s v="0"/>
    <x v="3"/>
    <x v="558"/>
  </r>
  <r>
    <x v="6"/>
    <s v="C25_522001"/>
    <s v="S020000"/>
    <x v="6"/>
    <s v="4500694109"/>
    <s v=""/>
    <s v="2052232272"/>
    <s v="10"/>
    <d v="2020-11-23T00:00:00"/>
    <s v="51"/>
    <s v="Commandes d'achat"/>
    <x v="2"/>
    <s v="Réduction"/>
    <n v="-1485000"/>
    <n v="0"/>
    <s v="616410"/>
    <s v="COVID-19-kits reactifs CE-IVD"/>
    <s v="100003017"/>
    <s v=""/>
    <s v=""/>
    <s v="3000000235962712"/>
    <s v="0"/>
    <x v="3"/>
    <x v="558"/>
  </r>
  <r>
    <x v="6"/>
    <s v="C25_522001"/>
    <s v="S020000"/>
    <x v="6"/>
    <s v="4500694109"/>
    <s v=""/>
    <s v="2052232272"/>
    <s v="10"/>
    <d v="2020-11-23T00:00:00"/>
    <s v="51"/>
    <s v="Commandes d'achat"/>
    <x v="2"/>
    <s v="Réduction"/>
    <n v="-908820"/>
    <n v="0"/>
    <s v="616410"/>
    <s v="COVID-19-kits reactifs CE-IVD"/>
    <s v="100003017"/>
    <s v=""/>
    <s v=""/>
    <s v="3000000235962712"/>
    <s v="0"/>
    <x v="3"/>
    <x v="558"/>
  </r>
  <r>
    <x v="6"/>
    <s v="C25_522001"/>
    <s v="S020000"/>
    <x v="6"/>
    <s v="4500694129"/>
    <s v=""/>
    <s v="2052232273"/>
    <s v="10"/>
    <d v="2020-11-23T00:00:00"/>
    <s v="51"/>
    <s v="Commandes d'achat"/>
    <x v="2"/>
    <s v="Réduction"/>
    <n v="-331782.76"/>
    <n v="0"/>
    <s v="616410"/>
    <s v="COVID-19-sampling kits type CE-IVD"/>
    <s v="100003017"/>
    <s v=""/>
    <s v=""/>
    <s v="3000000235958194"/>
    <s v="0"/>
    <x v="3"/>
    <x v="559"/>
  </r>
  <r>
    <x v="6"/>
    <s v="C25_522001"/>
    <s v="S020000"/>
    <x v="6"/>
    <s v="4500694129"/>
    <s v=""/>
    <s v="2052232273"/>
    <s v="10"/>
    <d v="2020-11-23T00:00:00"/>
    <s v="51"/>
    <s v="Commandes d'achat"/>
    <x v="2"/>
    <s v="Réduction"/>
    <n v="-348700.07"/>
    <n v="0"/>
    <s v="616410"/>
    <s v="COVID-19-sampling kits type CE-IVD"/>
    <s v="100003017"/>
    <s v=""/>
    <s v=""/>
    <s v="3000000235958194"/>
    <s v="0"/>
    <x v="3"/>
    <x v="559"/>
  </r>
  <r>
    <x v="6"/>
    <s v="C25_522001"/>
    <s v="S020000"/>
    <x v="6"/>
    <s v="4500694129"/>
    <s v=""/>
    <s v="2052232273"/>
    <s v="10"/>
    <d v="2020-11-23T00:00:00"/>
    <s v="51"/>
    <s v="Commandes d'achat"/>
    <x v="5"/>
    <s v="Ajustement par pièce suivante"/>
    <n v="331782.76"/>
    <n v="0"/>
    <s v="616410"/>
    <s v="COVID-19-sampling kits type CE-IVD"/>
    <s v="100003017"/>
    <s v=""/>
    <s v=""/>
    <s v="3000000235958194"/>
    <s v="0"/>
    <x v="3"/>
    <x v="559"/>
  </r>
  <r>
    <x v="6"/>
    <s v="C25_522001"/>
    <s v="S020000"/>
    <x v="6"/>
    <s v="4500694154"/>
    <s v=""/>
    <s v="2052232275"/>
    <s v="10"/>
    <d v="2020-11-23T00:00:00"/>
    <s v="51"/>
    <s v="Commandes d'achat"/>
    <x v="5"/>
    <s v="Ajustement par pièce suivante"/>
    <n v="60356.75"/>
    <n v="0"/>
    <s v="616410"/>
    <s v="COVID-19-96-wellsplatefiller'"/>
    <s v="100000780"/>
    <s v=""/>
    <s v=""/>
    <s v="3000000235951553"/>
    <s v="0"/>
    <x v="3"/>
    <x v="561"/>
  </r>
  <r>
    <x v="6"/>
    <s v="C25_522001"/>
    <s v="S020000"/>
    <x v="6"/>
    <s v="4500694154"/>
    <s v=""/>
    <s v="2052232275"/>
    <s v="10"/>
    <d v="2020-11-23T00:00:00"/>
    <s v="51"/>
    <s v="Commandes d'achat"/>
    <x v="2"/>
    <s v="Réduction"/>
    <n v="-75445.919999999998"/>
    <n v="0"/>
    <s v="616410"/>
    <s v="COVID-19-96-wellsplatefiller'"/>
    <s v="100000780"/>
    <s v=""/>
    <s v=""/>
    <s v="3000000235951553"/>
    <s v="0"/>
    <x v="3"/>
    <x v="561"/>
  </r>
  <r>
    <x v="6"/>
    <s v="C25_522001"/>
    <s v="S020000"/>
    <x v="6"/>
    <s v="4500694154"/>
    <s v=""/>
    <s v="2052232275"/>
    <s v="10"/>
    <d v="2020-11-23T00:00:00"/>
    <s v="51"/>
    <s v="Commandes d'achat"/>
    <x v="2"/>
    <s v="Réduction"/>
    <n v="-30178.37"/>
    <n v="0"/>
    <s v="616410"/>
    <s v="COVID-19-96-wellsplatefiller'"/>
    <s v="100000780"/>
    <s v=""/>
    <s v=""/>
    <s v="3000000235951553"/>
    <s v="0"/>
    <x v="3"/>
    <x v="561"/>
  </r>
  <r>
    <x v="6"/>
    <s v="C25_522001"/>
    <s v="S020000"/>
    <x v="6"/>
    <s v="4500694154"/>
    <s v=""/>
    <s v="2052232275"/>
    <s v="30"/>
    <d v="2020-11-23T00:00:00"/>
    <s v="51"/>
    <s v="Commandes d'achat"/>
    <x v="2"/>
    <s v="Réduction"/>
    <n v="-28601.38"/>
    <n v="0"/>
    <s v="616410"/>
    <s v="COVID-19-tips 20 filtered"/>
    <s v="100000780"/>
    <s v=""/>
    <s v=""/>
    <s v="3000000235951553"/>
    <s v="0"/>
    <x v="3"/>
    <x v="562"/>
  </r>
  <r>
    <x v="6"/>
    <s v="C25_522001"/>
    <s v="S020000"/>
    <x v="6"/>
    <s v="4500694154"/>
    <s v=""/>
    <s v="2052232275"/>
    <s v="30"/>
    <d v="2020-11-23T00:00:00"/>
    <s v="51"/>
    <s v="Commandes d'achat"/>
    <x v="2"/>
    <s v="Réduction"/>
    <n v="-37510"/>
    <n v="0"/>
    <s v="616410"/>
    <s v="COVID-19-tips 20 filtered"/>
    <s v="100000780"/>
    <s v=""/>
    <s v=""/>
    <s v="3000000235951553"/>
    <s v="0"/>
    <x v="3"/>
    <x v="562"/>
  </r>
  <r>
    <x v="6"/>
    <s v="C25_522001"/>
    <s v="S020000"/>
    <x v="6"/>
    <s v="4500694195"/>
    <s v=""/>
    <s v="2052232280"/>
    <s v="10"/>
    <d v="2020-11-23T00:00:00"/>
    <s v="51"/>
    <s v="Commandes d'achat"/>
    <x v="2"/>
    <s v="Réduction"/>
    <n v="-86800.56"/>
    <n v="0"/>
    <s v="616410"/>
    <s v="COVID-19- feuilles adhesives pour PCR"/>
    <s v="100001024"/>
    <s v=""/>
    <s v=""/>
    <s v="3000000235951201"/>
    <s v="0"/>
    <x v="3"/>
    <x v="569"/>
  </r>
  <r>
    <x v="6"/>
    <s v="C25_522001"/>
    <s v="S020000"/>
    <x v="6"/>
    <s v="4500701521"/>
    <s v=""/>
    <s v="2052232316"/>
    <s v="10"/>
    <d v="2020-11-23T00:00:00"/>
    <s v="51"/>
    <s v="Commandes d'achat"/>
    <x v="2"/>
    <s v="Réduction"/>
    <n v="-7963184"/>
    <n v="0"/>
    <s v="616410"/>
    <s v="COVID-19-PCR kits  CE-IVD RT-PCR"/>
    <s v="100000667"/>
    <s v=""/>
    <s v=""/>
    <s v="3000000235959402"/>
    <s v="0"/>
    <x v="3"/>
    <x v="698"/>
  </r>
  <r>
    <x v="16"/>
    <s v="C25_522001"/>
    <s v="S060000"/>
    <x v="25"/>
    <s v="4500677449"/>
    <s v=""/>
    <s v="2052211038"/>
    <s v="10"/>
    <d v="2020-11-24T00:00:00"/>
    <s v="51"/>
    <s v="Commandes d'achat"/>
    <x v="2"/>
    <s v="Réduction"/>
    <n v="-207802.83"/>
    <n v="0"/>
    <s v="671510"/>
    <s v="Ziekenwagendiensten2020MB dd08062020"/>
    <s v="GE100"/>
    <s v=""/>
    <s v=""/>
    <s v="3000000236094575"/>
    <s v="0"/>
    <x v="2"/>
    <x v="703"/>
  </r>
  <r>
    <x v="16"/>
    <s v="C25_522001"/>
    <s v="S060000"/>
    <x v="25"/>
    <s v="4500677449"/>
    <s v=""/>
    <s v="2052211038"/>
    <s v="10"/>
    <d v="2020-11-24T00:00:00"/>
    <s v="51"/>
    <s v="Commandes d'achat"/>
    <x v="2"/>
    <s v="Réduction"/>
    <n v="-2391123.59"/>
    <n v="0"/>
    <s v="671510"/>
    <s v="Ziekenwagendiensten2020MB dd08062020"/>
    <s v="GE100"/>
    <s v=""/>
    <s v=""/>
    <s v="3000000236094281"/>
    <s v="0"/>
    <x v="2"/>
    <x v="703"/>
  </r>
  <r>
    <x v="16"/>
    <s v="C25_522001"/>
    <s v="S060000"/>
    <x v="25"/>
    <s v="4500677449"/>
    <s v=""/>
    <s v="2052211038"/>
    <s v="10"/>
    <d v="2020-11-24T00:00:00"/>
    <s v="51"/>
    <s v="Commandes d'achat"/>
    <x v="2"/>
    <s v="Réduction"/>
    <n v="-924486.59"/>
    <n v="0"/>
    <s v="671510"/>
    <s v="Ziekenwagendiensten2020MB dd08062020"/>
    <s v="GE100"/>
    <s v=""/>
    <s v=""/>
    <s v="3000000236094511"/>
    <s v="0"/>
    <x v="2"/>
    <x v="703"/>
  </r>
  <r>
    <x v="16"/>
    <s v="C25_522001"/>
    <s v="S060000"/>
    <x v="25"/>
    <s v="4500677449"/>
    <s v=""/>
    <s v="2052211038"/>
    <s v="10"/>
    <d v="2020-11-24T00:00:00"/>
    <s v="51"/>
    <s v="Commandes d'achat"/>
    <x v="2"/>
    <s v="Réduction"/>
    <n v="-380503.16"/>
    <n v="0"/>
    <s v="671510"/>
    <s v="Ziekenwagendiensten2020MB dd08062020"/>
    <s v="GE100"/>
    <s v=""/>
    <s v=""/>
    <s v="3000000236093814"/>
    <s v="0"/>
    <x v="2"/>
    <x v="703"/>
  </r>
  <r>
    <x v="16"/>
    <s v="C25_522001"/>
    <s v="S060000"/>
    <x v="25"/>
    <s v="4500677449"/>
    <s v=""/>
    <s v="2052211038"/>
    <s v="10"/>
    <d v="2020-11-24T00:00:00"/>
    <s v="51"/>
    <s v="Commandes d'achat"/>
    <x v="2"/>
    <s v="Réduction"/>
    <n v="-1778389.55"/>
    <n v="0"/>
    <s v="671510"/>
    <s v="Ziekenwagendiensten2020MB dd08062020"/>
    <s v="GE100"/>
    <s v=""/>
    <s v=""/>
    <s v="3000000236093602"/>
    <s v="0"/>
    <x v="2"/>
    <x v="703"/>
  </r>
  <r>
    <x v="16"/>
    <s v="C25_522001"/>
    <s v="S060000"/>
    <x v="25"/>
    <s v="4500677449"/>
    <s v=""/>
    <s v="2052211038"/>
    <s v="10"/>
    <d v="2020-11-24T00:00:00"/>
    <s v="51"/>
    <s v="Commandes d'achat"/>
    <x v="2"/>
    <s v="Réduction"/>
    <n v="-139068.39000000001"/>
    <n v="0"/>
    <s v="671510"/>
    <s v="Ziekenwagendiensten2020MB dd08062020"/>
    <s v="GE100"/>
    <s v=""/>
    <s v=""/>
    <s v="3000000236093798"/>
    <s v="0"/>
    <x v="2"/>
    <x v="703"/>
  </r>
  <r>
    <x v="16"/>
    <s v="C25_522001"/>
    <s v="S060000"/>
    <x v="25"/>
    <s v="4500677449"/>
    <s v=""/>
    <s v="2052211038"/>
    <s v="10"/>
    <d v="2020-11-24T00:00:00"/>
    <s v="51"/>
    <s v="Commandes d'achat"/>
    <x v="2"/>
    <s v="Réduction"/>
    <n v="-71545.34"/>
    <n v="0"/>
    <s v="671510"/>
    <s v="Ziekenwagendiensten2020MB dd08062020"/>
    <s v="GE100"/>
    <s v=""/>
    <s v=""/>
    <s v="3000000236093205"/>
    <s v="0"/>
    <x v="2"/>
    <x v="703"/>
  </r>
  <r>
    <x v="6"/>
    <s v="C25_522001"/>
    <s v="S020000"/>
    <x v="6"/>
    <s v="4500678169"/>
    <s v=""/>
    <s v="2052232217"/>
    <s v="10"/>
    <d v="2020-11-24T00:00:00"/>
    <s v="51"/>
    <s v="Commandes d'achat"/>
    <x v="1"/>
    <s v="Modification"/>
    <n v="34067769.140000001"/>
    <n v="0"/>
    <s v="610410"/>
    <s v="COVID-19-vergoeding testen labo"/>
    <s v="GE100"/>
    <s v=""/>
    <s v=""/>
    <s v="3000000236082758"/>
    <s v="0"/>
    <x v="3"/>
    <x v="383"/>
  </r>
  <r>
    <x v="13"/>
    <s v="C25_210301"/>
    <s v="S010000"/>
    <x v="18"/>
    <s v="4500682165"/>
    <s v=""/>
    <s v="20HSL0602A"/>
    <s v="10"/>
    <d v="2020-11-24T00:00:00"/>
    <s v="51"/>
    <s v="Commandes d'achat"/>
    <x v="2"/>
    <s v="Réduction"/>
    <n v="-6224.47"/>
    <n v="0"/>
    <s v="610310"/>
    <s v="Honoraires d'avocats (de 2020)_Covid-19"/>
    <s v="GE100"/>
    <s v=""/>
    <s v=""/>
    <s v="3000000236093419"/>
    <s v="0"/>
    <x v="2"/>
    <x v="447"/>
  </r>
  <r>
    <x v="13"/>
    <s v="C25_210301"/>
    <s v="S010000"/>
    <x v="18"/>
    <s v="4500682165"/>
    <s v=""/>
    <s v="20HSL0602A"/>
    <s v="10"/>
    <d v="2020-11-24T00:00:00"/>
    <s v="51"/>
    <s v="Commandes d'achat"/>
    <x v="2"/>
    <s v="Réduction"/>
    <n v="-3862.44"/>
    <n v="0"/>
    <s v="610310"/>
    <s v="Honoraires d'avocats (de 2020)_Covid-19"/>
    <s v="GE100"/>
    <s v=""/>
    <s v=""/>
    <s v="3000000236092559"/>
    <s v="0"/>
    <x v="2"/>
    <x v="447"/>
  </r>
  <r>
    <x v="6"/>
    <s v="C25_522001"/>
    <s v="S020000"/>
    <x v="6"/>
    <s v="4500684058"/>
    <s v=""/>
    <s v="2052232245"/>
    <s v="10"/>
    <d v="2020-11-24T00:00:00"/>
    <s v="51"/>
    <s v="Commandes d'achat"/>
    <x v="2"/>
    <s v="Réduction"/>
    <n v="-46093.74"/>
    <n v="0"/>
    <s v="616410"/>
    <s v="COVID-19-Close aspiration systems"/>
    <s v="100000368"/>
    <s v=""/>
    <s v=""/>
    <s v="3000000236023783"/>
    <s v="0"/>
    <x v="6"/>
    <x v="461"/>
  </r>
  <r>
    <x v="6"/>
    <s v="C25_522001"/>
    <s v="S020000"/>
    <x v="6"/>
    <s v="4500684058"/>
    <s v=""/>
    <s v="2052232245"/>
    <s v="10"/>
    <d v="2020-11-24T00:00:00"/>
    <s v="51"/>
    <s v="Commandes d'achat"/>
    <x v="2"/>
    <s v="Réduction"/>
    <n v="-13828.12"/>
    <n v="0"/>
    <s v="616410"/>
    <s v="COVID-19-Close aspiration systems"/>
    <s v="100000368"/>
    <s v=""/>
    <s v=""/>
    <s v="3000000236023774"/>
    <s v="0"/>
    <x v="6"/>
    <x v="461"/>
  </r>
  <r>
    <x v="6"/>
    <s v="C25_522001"/>
    <s v="S020000"/>
    <x v="6"/>
    <s v="4500684058"/>
    <s v=""/>
    <s v="2052232245"/>
    <s v="10"/>
    <d v="2020-11-24T00:00:00"/>
    <s v="51"/>
    <s v="Commandes d'achat"/>
    <x v="2"/>
    <s v="Réduction"/>
    <n v="-460.94"/>
    <n v="0"/>
    <s v="616410"/>
    <s v="COVID-19-Close aspiration systems"/>
    <s v="100000368"/>
    <s v=""/>
    <s v=""/>
    <s v="3000000236023801"/>
    <s v="0"/>
    <x v="6"/>
    <x v="461"/>
  </r>
  <r>
    <x v="6"/>
    <s v="C25_522001"/>
    <s v="S020000"/>
    <x v="6"/>
    <s v="4500684058"/>
    <s v=""/>
    <s v="2052232245"/>
    <s v="10"/>
    <d v="2020-11-24T00:00:00"/>
    <s v="51"/>
    <s v="Commandes d'achat"/>
    <x v="2"/>
    <s v="Réduction"/>
    <n v="-307.29000000000002"/>
    <n v="0"/>
    <s v="616410"/>
    <s v="COVID-19-Close aspiration systems"/>
    <s v="100000368"/>
    <s v=""/>
    <s v=""/>
    <s v="3000000236023811"/>
    <s v="0"/>
    <x v="6"/>
    <x v="461"/>
  </r>
  <r>
    <x v="6"/>
    <s v="C25_522001"/>
    <s v="S020000"/>
    <x v="6"/>
    <s v="4500686349"/>
    <s v=""/>
    <s v="2008121234"/>
    <s v="50"/>
    <d v="2020-11-24T00:00:00"/>
    <s v="51"/>
    <s v="Commandes d'achat"/>
    <x v="2"/>
    <s v="Réduction"/>
    <n v="-85034.87"/>
    <n v="0"/>
    <s v="616410"/>
    <s v="1000 μl Automation Tips 96*2/pk, 2304/cs"/>
    <s v="500026800"/>
    <s v=""/>
    <s v=""/>
    <s v="3000000236080597"/>
    <s v="0"/>
    <x v="3"/>
    <x v="672"/>
  </r>
  <r>
    <x v="6"/>
    <s v="C25_522001"/>
    <s v="S020000"/>
    <x v="6"/>
    <s v="4500689013"/>
    <s v=""/>
    <s v="2052232255"/>
    <s v="20"/>
    <d v="2020-11-24T00:00:00"/>
    <s v="51"/>
    <s v="Commandes d'achat"/>
    <x v="2"/>
    <s v="Réduction"/>
    <n v="0.01"/>
    <n v="0"/>
    <s v="616410"/>
    <s v="COVID-19-22 quantstudio's"/>
    <s v="100000667"/>
    <s v=""/>
    <s v=""/>
    <s v="3000000236092507"/>
    <s v="0"/>
    <x v="3"/>
    <x v="517"/>
  </r>
  <r>
    <x v="6"/>
    <s v="C25_522001"/>
    <s v="S020000"/>
    <x v="6"/>
    <s v="4500689013"/>
    <s v=""/>
    <s v="2052232255"/>
    <s v="20"/>
    <d v="2020-11-24T00:00:00"/>
    <s v="51"/>
    <s v="Commandes d'achat"/>
    <x v="5"/>
    <s v="Ajustement par pièce suivante"/>
    <n v="-0.01"/>
    <n v="0"/>
    <s v="616410"/>
    <s v="COVID-19-22 quantstudio's"/>
    <s v="100000667"/>
    <s v=""/>
    <s v=""/>
    <s v="3000000236092507"/>
    <s v="0"/>
    <x v="3"/>
    <x v="517"/>
  </r>
  <r>
    <x v="6"/>
    <s v="C25_522001"/>
    <s v="S020000"/>
    <x v="6"/>
    <s v="4500689013"/>
    <s v=""/>
    <s v="2052232255"/>
    <s v="20"/>
    <d v="2020-11-24T00:00:00"/>
    <s v="51"/>
    <s v="Commandes d'achat"/>
    <x v="2"/>
    <s v="Réduction"/>
    <n v="0.01"/>
    <n v="0"/>
    <s v="616410"/>
    <s v="COVID-19-22 quantstudio's"/>
    <s v="100000667"/>
    <s v=""/>
    <s v=""/>
    <s v="3000000236092507"/>
    <s v="0"/>
    <x v="3"/>
    <x v="517"/>
  </r>
  <r>
    <x v="6"/>
    <s v="C25_522001"/>
    <s v="S020000"/>
    <x v="6"/>
    <s v="4500689013"/>
    <s v=""/>
    <s v="2052232255"/>
    <s v="20"/>
    <d v="2020-11-24T00:00:00"/>
    <s v="51"/>
    <s v="Commandes d'achat"/>
    <x v="5"/>
    <s v="Ajustement par pièce suivante"/>
    <n v="-0.01"/>
    <n v="0"/>
    <s v="616410"/>
    <s v="COVID-19-22 quantstudio's"/>
    <s v="100000667"/>
    <s v=""/>
    <s v=""/>
    <s v="3000000236092507"/>
    <s v="0"/>
    <x v="3"/>
    <x v="517"/>
  </r>
  <r>
    <x v="6"/>
    <s v="C25_522001"/>
    <s v="S020000"/>
    <x v="6"/>
    <s v="4500689013"/>
    <s v=""/>
    <s v="2052232255"/>
    <s v="20"/>
    <d v="2020-11-24T00:00:00"/>
    <s v="51"/>
    <s v="Commandes d'achat"/>
    <x v="2"/>
    <s v="Réduction"/>
    <n v="0.01"/>
    <n v="0"/>
    <s v="616410"/>
    <s v="COVID-19-22 quantstudio's"/>
    <s v="100000667"/>
    <s v=""/>
    <s v=""/>
    <s v="3000000236092416"/>
    <s v="0"/>
    <x v="3"/>
    <x v="517"/>
  </r>
  <r>
    <x v="6"/>
    <s v="C25_522001"/>
    <s v="S020000"/>
    <x v="6"/>
    <s v="4500689013"/>
    <s v=""/>
    <s v="2052232255"/>
    <s v="20"/>
    <d v="2020-11-24T00:00:00"/>
    <s v="51"/>
    <s v="Commandes d'achat"/>
    <x v="5"/>
    <s v="Ajustement par pièce suivante"/>
    <n v="-0.01"/>
    <n v="0"/>
    <s v="616410"/>
    <s v="COVID-19-22 quantstudio's"/>
    <s v="100000667"/>
    <s v=""/>
    <s v=""/>
    <s v="3000000236092416"/>
    <s v="0"/>
    <x v="3"/>
    <x v="517"/>
  </r>
  <r>
    <x v="6"/>
    <s v="C25_522001"/>
    <s v="S020000"/>
    <x v="6"/>
    <s v="4500689013"/>
    <s v=""/>
    <s v="2052232255"/>
    <s v="20"/>
    <d v="2020-11-24T00:00:00"/>
    <s v="51"/>
    <s v="Commandes d'achat"/>
    <x v="2"/>
    <s v="Réduction"/>
    <n v="0.01"/>
    <n v="0"/>
    <s v="616410"/>
    <s v="COVID-19-22 quantstudio's"/>
    <s v="100000667"/>
    <s v=""/>
    <s v=""/>
    <s v="3000000236092416"/>
    <s v="0"/>
    <x v="3"/>
    <x v="517"/>
  </r>
  <r>
    <x v="6"/>
    <s v="C25_522001"/>
    <s v="S020000"/>
    <x v="6"/>
    <s v="4500689013"/>
    <s v=""/>
    <s v="2052232255"/>
    <s v="20"/>
    <d v="2020-11-24T00:00:00"/>
    <s v="51"/>
    <s v="Commandes d'achat"/>
    <x v="5"/>
    <s v="Ajustement par pièce suivante"/>
    <n v="-0.01"/>
    <n v="0"/>
    <s v="616410"/>
    <s v="COVID-19-22 quantstudio's"/>
    <s v="100000667"/>
    <s v=""/>
    <s v=""/>
    <s v="3000000236092416"/>
    <s v="0"/>
    <x v="3"/>
    <x v="517"/>
  </r>
  <r>
    <x v="6"/>
    <s v="C25_522001"/>
    <s v="S020000"/>
    <x v="6"/>
    <s v="4500689013"/>
    <s v=""/>
    <s v="2052232255"/>
    <s v="20"/>
    <d v="2020-11-24T00:00:00"/>
    <s v="51"/>
    <s v="Commandes d'achat"/>
    <x v="2"/>
    <s v="Réduction"/>
    <n v="-0.01"/>
    <n v="0"/>
    <s v="616410"/>
    <s v="COVID-19-22 quantstudio's"/>
    <s v="100000667"/>
    <s v=""/>
    <s v=""/>
    <s v="3000000236092009"/>
    <s v="0"/>
    <x v="3"/>
    <x v="517"/>
  </r>
  <r>
    <x v="6"/>
    <s v="C25_522001"/>
    <s v="S020000"/>
    <x v="6"/>
    <s v="4500689013"/>
    <s v=""/>
    <s v="2052232255"/>
    <s v="20"/>
    <d v="2020-11-24T00:00:00"/>
    <s v="51"/>
    <s v="Commandes d'achat"/>
    <x v="5"/>
    <s v="Ajustement par pièce suivante"/>
    <n v="0.01"/>
    <n v="0"/>
    <s v="616410"/>
    <s v="COVID-19-22 quantstudio's"/>
    <s v="100000667"/>
    <s v=""/>
    <s v=""/>
    <s v="3000000236092009"/>
    <s v="0"/>
    <x v="3"/>
    <x v="517"/>
  </r>
  <r>
    <x v="6"/>
    <s v="C25_522001"/>
    <s v="S020000"/>
    <x v="6"/>
    <s v="4500692636"/>
    <s v=""/>
    <s v="2052232264"/>
    <s v="20"/>
    <d v="2020-11-24T00:00:00"/>
    <s v="51"/>
    <s v="Commandes d'achat"/>
    <x v="2"/>
    <s v="Réduction"/>
    <n v="0.01"/>
    <n v="0"/>
    <s v="616410"/>
    <s v="COVID-19-swap vacuette snap - groen"/>
    <s v="100001431"/>
    <s v=""/>
    <s v=""/>
    <s v="3000000236092816"/>
    <s v="0"/>
    <x v="3"/>
    <x v="535"/>
  </r>
  <r>
    <x v="6"/>
    <s v="C25_522001"/>
    <s v="S020000"/>
    <x v="6"/>
    <s v="4500694109"/>
    <s v=""/>
    <s v="2052232272"/>
    <s v="10"/>
    <d v="2020-11-24T00:00:00"/>
    <s v="51"/>
    <s v="Commandes d'achat"/>
    <x v="2"/>
    <s v="Réduction"/>
    <n v="9466.8799999999992"/>
    <n v="0"/>
    <s v="616410"/>
    <s v="COVID-19-kits reactifs CE-IVD"/>
    <s v="100003017"/>
    <s v=""/>
    <s v=""/>
    <s v="3000000235980059"/>
    <s v="0"/>
    <x v="3"/>
    <x v="558"/>
  </r>
  <r>
    <x v="6"/>
    <s v="C25_522001"/>
    <s v="S020000"/>
    <x v="6"/>
    <s v="4500694109"/>
    <s v=""/>
    <s v="2052232272"/>
    <s v="10"/>
    <d v="2020-11-24T00:00:00"/>
    <s v="51"/>
    <s v="Commandes d'achat"/>
    <x v="2"/>
    <s v="Réduction"/>
    <n v="10159.540000000001"/>
    <n v="0"/>
    <s v="616410"/>
    <s v="COVID-19-kits reactifs CE-IVD"/>
    <s v="100003017"/>
    <s v=""/>
    <s v=""/>
    <s v="3000000235980073"/>
    <s v="0"/>
    <x v="3"/>
    <x v="558"/>
  </r>
  <r>
    <x v="6"/>
    <s v="C25_522001"/>
    <s v="S020000"/>
    <x v="6"/>
    <s v="4500694109"/>
    <s v=""/>
    <s v="2052232272"/>
    <s v="10"/>
    <d v="2020-11-24T00:00:00"/>
    <s v="51"/>
    <s v="Commandes d'achat"/>
    <x v="5"/>
    <s v="Ajustement par pièce suivante"/>
    <n v="-10159.540000000001"/>
    <n v="0"/>
    <s v="616410"/>
    <s v="COVID-19-kits reactifs CE-IVD"/>
    <s v="100003017"/>
    <s v=""/>
    <s v=""/>
    <s v="3000000235980073"/>
    <s v="0"/>
    <x v="3"/>
    <x v="558"/>
  </r>
  <r>
    <x v="6"/>
    <s v="C25_522001"/>
    <s v="S020000"/>
    <x v="6"/>
    <s v="4500694109"/>
    <s v=""/>
    <s v="2052232272"/>
    <s v="10"/>
    <d v="2020-11-24T00:00:00"/>
    <s v="51"/>
    <s v="Commandes d'achat"/>
    <x v="2"/>
    <s v="Réduction"/>
    <n v="17277.05"/>
    <n v="0"/>
    <s v="616410"/>
    <s v="COVID-19-kits reactifs CE-IVD"/>
    <s v="100003017"/>
    <s v=""/>
    <s v=""/>
    <s v="3000000235963878"/>
    <s v="0"/>
    <x v="3"/>
    <x v="558"/>
  </r>
  <r>
    <x v="6"/>
    <s v="C25_522001"/>
    <s v="S020000"/>
    <x v="6"/>
    <s v="4500694109"/>
    <s v=""/>
    <s v="2052232272"/>
    <s v="10"/>
    <d v="2020-11-24T00:00:00"/>
    <s v="51"/>
    <s v="Commandes d'achat"/>
    <x v="2"/>
    <s v="Réduction"/>
    <n v="28230.47"/>
    <n v="0"/>
    <s v="616410"/>
    <s v="COVID-19-kits reactifs CE-IVD"/>
    <s v="100003017"/>
    <s v=""/>
    <s v=""/>
    <s v="3000000235963878"/>
    <s v="0"/>
    <x v="3"/>
    <x v="558"/>
  </r>
  <r>
    <x v="6"/>
    <s v="C25_522001"/>
    <s v="S020000"/>
    <x v="6"/>
    <s v="4500694109"/>
    <s v=""/>
    <s v="2052232272"/>
    <s v="10"/>
    <d v="2020-11-24T00:00:00"/>
    <s v="51"/>
    <s v="Commandes d'achat"/>
    <x v="5"/>
    <s v="Ajustement par pièce suivante"/>
    <n v="-28230.47"/>
    <n v="0"/>
    <s v="616410"/>
    <s v="COVID-19-kits reactifs CE-IVD"/>
    <s v="100003017"/>
    <s v=""/>
    <s v=""/>
    <s v="3000000235963878"/>
    <s v="0"/>
    <x v="3"/>
    <x v="558"/>
  </r>
  <r>
    <x v="6"/>
    <s v="C25_522001"/>
    <s v="S020000"/>
    <x v="6"/>
    <s v="4500694109"/>
    <s v=""/>
    <s v="2052232272"/>
    <s v="10"/>
    <d v="2020-11-24T00:00:00"/>
    <s v="51"/>
    <s v="Commandes d'achat"/>
    <x v="2"/>
    <s v="Réduction"/>
    <n v="14115.23"/>
    <n v="0"/>
    <s v="616410"/>
    <s v="COVID-19-kits reactifs CE-IVD"/>
    <s v="100003017"/>
    <s v=""/>
    <s v=""/>
    <s v="3000000235963878"/>
    <s v="0"/>
    <x v="3"/>
    <x v="558"/>
  </r>
  <r>
    <x v="6"/>
    <s v="C25_522001"/>
    <s v="S020000"/>
    <x v="6"/>
    <s v="4500694109"/>
    <s v=""/>
    <s v="2052232272"/>
    <s v="10"/>
    <d v="2020-11-24T00:00:00"/>
    <s v="51"/>
    <s v="Commandes d'achat"/>
    <x v="5"/>
    <s v="Ajustement par pièce suivante"/>
    <n v="-14115.23"/>
    <n v="0"/>
    <s v="616410"/>
    <s v="COVID-19-kits reactifs CE-IVD"/>
    <s v="100003017"/>
    <s v=""/>
    <s v=""/>
    <s v="3000000235963878"/>
    <s v="0"/>
    <x v="3"/>
    <x v="558"/>
  </r>
  <r>
    <x v="6"/>
    <s v="C25_522001"/>
    <s v="S020000"/>
    <x v="6"/>
    <s v="4500694109"/>
    <s v=""/>
    <s v="2052232272"/>
    <s v="10"/>
    <d v="2020-11-24T00:00:00"/>
    <s v="51"/>
    <s v="Commandes d'achat"/>
    <x v="5"/>
    <s v="Ajustement par pièce suivante"/>
    <n v="10159.530000000001"/>
    <n v="0"/>
    <s v="616410"/>
    <s v="COVID-19-kits reactifs CE-IVD"/>
    <s v="100003017"/>
    <s v=""/>
    <s v=""/>
    <s v="3000000236084716"/>
    <s v="0"/>
    <x v="3"/>
    <x v="558"/>
  </r>
  <r>
    <x v="6"/>
    <s v="C25_522001"/>
    <s v="S020000"/>
    <x v="6"/>
    <s v="4500694109"/>
    <s v=""/>
    <s v="2052232272"/>
    <s v="10"/>
    <d v="2020-11-24T00:00:00"/>
    <s v="51"/>
    <s v="Commandes d'achat"/>
    <x v="2"/>
    <s v="Réduction"/>
    <n v="-10159.530000000001"/>
    <n v="0"/>
    <s v="616410"/>
    <s v="COVID-19-kits reactifs CE-IVD"/>
    <s v="100003017"/>
    <s v=""/>
    <s v=""/>
    <s v="3000000236084716"/>
    <s v="0"/>
    <x v="3"/>
    <x v="558"/>
  </r>
  <r>
    <x v="6"/>
    <s v="C25_522001"/>
    <s v="S020000"/>
    <x v="6"/>
    <s v="4500694109"/>
    <s v=""/>
    <s v="2052232272"/>
    <s v="10"/>
    <d v="2020-11-24T00:00:00"/>
    <s v="51"/>
    <s v="Commandes d'achat"/>
    <x v="5"/>
    <s v="Ajustement par pièce suivante"/>
    <n v="20319.060000000001"/>
    <n v="0"/>
    <s v="616410"/>
    <s v="COVID-19-kits reactifs CE-IVD"/>
    <s v="100003017"/>
    <s v=""/>
    <s v=""/>
    <s v="3000000236084716"/>
    <s v="0"/>
    <x v="3"/>
    <x v="558"/>
  </r>
  <r>
    <x v="6"/>
    <s v="C25_522001"/>
    <s v="S020000"/>
    <x v="6"/>
    <s v="4500694109"/>
    <s v=""/>
    <s v="2052232272"/>
    <s v="10"/>
    <d v="2020-11-24T00:00:00"/>
    <s v="51"/>
    <s v="Commandes d'achat"/>
    <x v="2"/>
    <s v="Réduction"/>
    <n v="-20319.060000000001"/>
    <n v="0"/>
    <s v="616410"/>
    <s v="COVID-19-kits reactifs CE-IVD"/>
    <s v="100003017"/>
    <s v=""/>
    <s v=""/>
    <s v="3000000236084716"/>
    <s v="0"/>
    <x v="3"/>
    <x v="558"/>
  </r>
  <r>
    <x v="6"/>
    <s v="C25_522001"/>
    <s v="S020000"/>
    <x v="6"/>
    <s v="4500694109"/>
    <s v=""/>
    <s v="2052232272"/>
    <s v="10"/>
    <d v="2020-11-24T00:00:00"/>
    <s v="51"/>
    <s v="Commandes d'achat"/>
    <x v="2"/>
    <s v="Réduction"/>
    <n v="-12435.27"/>
    <n v="0"/>
    <s v="616410"/>
    <s v="COVID-19-kits reactifs CE-IVD"/>
    <s v="100003017"/>
    <s v=""/>
    <s v=""/>
    <s v="3000000236084716"/>
    <s v="0"/>
    <x v="3"/>
    <x v="558"/>
  </r>
  <r>
    <x v="6"/>
    <s v="C25_522001"/>
    <s v="S020000"/>
    <x v="6"/>
    <s v="4500694109"/>
    <s v=""/>
    <s v="2052232272"/>
    <s v="10"/>
    <d v="2020-11-24T00:00:00"/>
    <s v="51"/>
    <s v="Commandes d'achat"/>
    <x v="5"/>
    <s v="Ajustement par pièce suivante"/>
    <n v="7734.38"/>
    <n v="0"/>
    <s v="616410"/>
    <s v="COVID-19-kits reactifs CE-IVD"/>
    <s v="100003017"/>
    <s v=""/>
    <s v=""/>
    <s v="3000000236084907"/>
    <s v="0"/>
    <x v="3"/>
    <x v="558"/>
  </r>
  <r>
    <x v="6"/>
    <s v="C25_522001"/>
    <s v="S020000"/>
    <x v="6"/>
    <s v="4500694109"/>
    <s v=""/>
    <s v="2052232272"/>
    <s v="10"/>
    <d v="2020-11-24T00:00:00"/>
    <s v="51"/>
    <s v="Commandes d'achat"/>
    <x v="2"/>
    <s v="Réduction"/>
    <n v="-7734.38"/>
    <n v="0"/>
    <s v="616410"/>
    <s v="COVID-19-kits reactifs CE-IVD"/>
    <s v="100003017"/>
    <s v=""/>
    <s v=""/>
    <s v="3000000236084907"/>
    <s v="0"/>
    <x v="3"/>
    <x v="558"/>
  </r>
  <r>
    <x v="6"/>
    <s v="C25_522001"/>
    <s v="S020000"/>
    <x v="6"/>
    <s v="4500694109"/>
    <s v=""/>
    <s v="2052232272"/>
    <s v="10"/>
    <d v="2020-11-24T00:00:00"/>
    <s v="51"/>
    <s v="Commandes d'achat"/>
    <x v="5"/>
    <s v="Ajustement par pièce suivante"/>
    <n v="15468.75"/>
    <n v="0"/>
    <s v="616410"/>
    <s v="COVID-19-kits reactifs CE-IVD"/>
    <s v="100003017"/>
    <s v=""/>
    <s v=""/>
    <s v="3000000236084907"/>
    <s v="0"/>
    <x v="3"/>
    <x v="558"/>
  </r>
  <r>
    <x v="6"/>
    <s v="C25_522001"/>
    <s v="S020000"/>
    <x v="6"/>
    <s v="4500694109"/>
    <s v=""/>
    <s v="2052232272"/>
    <s v="10"/>
    <d v="2020-11-24T00:00:00"/>
    <s v="51"/>
    <s v="Commandes d'achat"/>
    <x v="2"/>
    <s v="Réduction"/>
    <n v="-15468.75"/>
    <n v="0"/>
    <s v="616410"/>
    <s v="COVID-19-kits reactifs CE-IVD"/>
    <s v="100003017"/>
    <s v=""/>
    <s v=""/>
    <s v="3000000236084907"/>
    <s v="0"/>
    <x v="3"/>
    <x v="558"/>
  </r>
  <r>
    <x v="6"/>
    <s v="C25_522001"/>
    <s v="S020000"/>
    <x v="6"/>
    <s v="4500694109"/>
    <s v=""/>
    <s v="2052232272"/>
    <s v="10"/>
    <d v="2020-11-24T00:00:00"/>
    <s v="51"/>
    <s v="Commandes d'achat"/>
    <x v="2"/>
    <s v="Réduction"/>
    <n v="-9466.8700000000008"/>
    <n v="0"/>
    <s v="616410"/>
    <s v="COVID-19-kits reactifs CE-IVD"/>
    <s v="100003017"/>
    <s v=""/>
    <s v=""/>
    <s v="3000000236084907"/>
    <s v="0"/>
    <x v="3"/>
    <x v="558"/>
  </r>
  <r>
    <x v="6"/>
    <s v="C25_522001"/>
    <s v="S020000"/>
    <x v="6"/>
    <s v="4500694109"/>
    <s v=""/>
    <s v="2052232272"/>
    <s v="10"/>
    <d v="2020-11-24T00:00:00"/>
    <s v="51"/>
    <s v="Commandes d'achat"/>
    <x v="5"/>
    <s v="Ajustement par pièce suivante"/>
    <n v="-20319.060000000001"/>
    <n v="0"/>
    <s v="616410"/>
    <s v="COVID-19-kits reactifs CE-IVD"/>
    <s v="100003017"/>
    <s v=""/>
    <s v=""/>
    <s v="3000000235980073"/>
    <s v="0"/>
    <x v="3"/>
    <x v="558"/>
  </r>
  <r>
    <x v="6"/>
    <s v="C25_522001"/>
    <s v="S020000"/>
    <x v="6"/>
    <s v="4500694109"/>
    <s v=""/>
    <s v="2052232272"/>
    <s v="10"/>
    <d v="2020-11-24T00:00:00"/>
    <s v="51"/>
    <s v="Commandes d'achat"/>
    <x v="2"/>
    <s v="Réduction"/>
    <n v="20319.060000000001"/>
    <n v="0"/>
    <s v="616410"/>
    <s v="COVID-19-kits reactifs CE-IVD"/>
    <s v="100003017"/>
    <s v=""/>
    <s v=""/>
    <s v="3000000235980073"/>
    <s v="0"/>
    <x v="3"/>
    <x v="558"/>
  </r>
  <r>
    <x v="6"/>
    <s v="C25_522001"/>
    <s v="S020000"/>
    <x v="6"/>
    <s v="4500694109"/>
    <s v=""/>
    <s v="2052232272"/>
    <s v="10"/>
    <d v="2020-11-24T00:00:00"/>
    <s v="51"/>
    <s v="Commandes d'achat"/>
    <x v="2"/>
    <s v="Réduction"/>
    <n v="12435.26"/>
    <n v="0"/>
    <s v="616410"/>
    <s v="COVID-19-kits reactifs CE-IVD"/>
    <s v="100003017"/>
    <s v=""/>
    <s v=""/>
    <s v="3000000235980073"/>
    <s v="0"/>
    <x v="3"/>
    <x v="558"/>
  </r>
  <r>
    <x v="6"/>
    <s v="C25_522001"/>
    <s v="S020000"/>
    <x v="6"/>
    <s v="4500694109"/>
    <s v=""/>
    <s v="2052232272"/>
    <s v="10"/>
    <d v="2020-11-24T00:00:00"/>
    <s v="51"/>
    <s v="Commandes d'achat"/>
    <x v="5"/>
    <s v="Ajustement par pièce suivante"/>
    <n v="-7734.37"/>
    <n v="0"/>
    <s v="616410"/>
    <s v="COVID-19-kits reactifs CE-IVD"/>
    <s v="100003017"/>
    <s v=""/>
    <s v=""/>
    <s v="3000000235980059"/>
    <s v="0"/>
    <x v="3"/>
    <x v="558"/>
  </r>
  <r>
    <x v="6"/>
    <s v="C25_522001"/>
    <s v="S020000"/>
    <x v="6"/>
    <s v="4500694109"/>
    <s v=""/>
    <s v="2052232272"/>
    <s v="10"/>
    <d v="2020-11-24T00:00:00"/>
    <s v="51"/>
    <s v="Commandes d'achat"/>
    <x v="2"/>
    <s v="Réduction"/>
    <n v="7734.37"/>
    <n v="0"/>
    <s v="616410"/>
    <s v="COVID-19-kits reactifs CE-IVD"/>
    <s v="100003017"/>
    <s v=""/>
    <s v=""/>
    <s v="3000000235980059"/>
    <s v="0"/>
    <x v="3"/>
    <x v="558"/>
  </r>
  <r>
    <x v="6"/>
    <s v="C25_522001"/>
    <s v="S020000"/>
    <x v="6"/>
    <s v="4500694109"/>
    <s v=""/>
    <s v="2052232272"/>
    <s v="10"/>
    <d v="2020-11-24T00:00:00"/>
    <s v="51"/>
    <s v="Commandes d'achat"/>
    <x v="5"/>
    <s v="Ajustement par pièce suivante"/>
    <n v="-15468.75"/>
    <n v="0"/>
    <s v="616410"/>
    <s v="COVID-19-kits reactifs CE-IVD"/>
    <s v="100003017"/>
    <s v=""/>
    <s v=""/>
    <s v="3000000235980059"/>
    <s v="0"/>
    <x v="3"/>
    <x v="558"/>
  </r>
  <r>
    <x v="6"/>
    <s v="C25_522001"/>
    <s v="S020000"/>
    <x v="6"/>
    <s v="4500694109"/>
    <s v=""/>
    <s v="2052232272"/>
    <s v="10"/>
    <d v="2020-11-24T00:00:00"/>
    <s v="51"/>
    <s v="Commandes d'achat"/>
    <x v="2"/>
    <s v="Réduction"/>
    <n v="15468.75"/>
    <n v="0"/>
    <s v="616410"/>
    <s v="COVID-19-kits reactifs CE-IVD"/>
    <s v="100003017"/>
    <s v=""/>
    <s v=""/>
    <s v="3000000235980059"/>
    <s v="0"/>
    <x v="3"/>
    <x v="558"/>
  </r>
  <r>
    <x v="6"/>
    <s v="C25_522001"/>
    <s v="S020000"/>
    <x v="6"/>
    <s v="4500694129"/>
    <s v=""/>
    <s v="2052232273"/>
    <s v="10"/>
    <d v="2020-11-24T00:00:00"/>
    <s v="51"/>
    <s v="Commandes d'achat"/>
    <x v="5"/>
    <s v="Ajustement par pièce suivante"/>
    <n v="-26651.62"/>
    <n v="0"/>
    <s v="616410"/>
    <s v="COVID-19-sampling kits type CE-IVD"/>
    <s v="100003017"/>
    <s v=""/>
    <s v=""/>
    <s v="3000000236092464"/>
    <s v="0"/>
    <x v="3"/>
    <x v="559"/>
  </r>
  <r>
    <x v="6"/>
    <s v="C25_522001"/>
    <s v="S020000"/>
    <x v="6"/>
    <s v="4500694129"/>
    <s v=""/>
    <s v="2052232273"/>
    <s v="10"/>
    <d v="2020-11-24T00:00:00"/>
    <s v="51"/>
    <s v="Commandes d'achat"/>
    <x v="5"/>
    <s v="Ajustement par pièce suivante"/>
    <n v="-35169.339999999997"/>
    <n v="0"/>
    <s v="616410"/>
    <s v="COVID-19-sampling kits type CE-IVD"/>
    <s v="100003017"/>
    <s v=""/>
    <s v=""/>
    <s v="3000000236091323"/>
    <s v="0"/>
    <x v="3"/>
    <x v="559"/>
  </r>
  <r>
    <x v="6"/>
    <s v="C25_522001"/>
    <s v="S020000"/>
    <x v="6"/>
    <s v="4500694129"/>
    <s v=""/>
    <s v="2052232273"/>
    <s v="10"/>
    <d v="2020-11-24T00:00:00"/>
    <s v="51"/>
    <s v="Commandes d'achat"/>
    <x v="2"/>
    <s v="Réduction"/>
    <n v="35169.339999999997"/>
    <n v="0"/>
    <s v="616410"/>
    <s v="COVID-19-sampling kits type CE-IVD"/>
    <s v="100003017"/>
    <s v=""/>
    <s v=""/>
    <s v="3000000236091323"/>
    <s v="0"/>
    <x v="3"/>
    <x v="559"/>
  </r>
  <r>
    <x v="6"/>
    <s v="C25_522001"/>
    <s v="S020000"/>
    <x v="6"/>
    <s v="4500694129"/>
    <s v=""/>
    <s v="2052232273"/>
    <s v="10"/>
    <d v="2020-11-24T00:00:00"/>
    <s v="51"/>
    <s v="Commandes d'achat"/>
    <x v="2"/>
    <s v="Réduction"/>
    <n v="35494.660000000003"/>
    <n v="0"/>
    <s v="616410"/>
    <s v="COVID-19-sampling kits type CE-IVD"/>
    <s v="100003017"/>
    <s v=""/>
    <s v=""/>
    <s v="3000000236091323"/>
    <s v="0"/>
    <x v="3"/>
    <x v="559"/>
  </r>
  <r>
    <x v="6"/>
    <s v="C25_522001"/>
    <s v="S020000"/>
    <x v="6"/>
    <s v="4500694129"/>
    <s v=""/>
    <s v="2052232273"/>
    <s v="10"/>
    <d v="2020-11-24T00:00:00"/>
    <s v="51"/>
    <s v="Commandes d'achat"/>
    <x v="2"/>
    <s v="Réduction"/>
    <n v="19449.13"/>
    <n v="0"/>
    <s v="616410"/>
    <s v="COVID-19-sampling kits type CE-IVD"/>
    <s v="100003017"/>
    <s v=""/>
    <s v=""/>
    <s v="3000000236092566"/>
    <s v="0"/>
    <x v="3"/>
    <x v="559"/>
  </r>
  <r>
    <x v="6"/>
    <s v="C25_522001"/>
    <s v="S020000"/>
    <x v="6"/>
    <s v="4500694129"/>
    <s v=""/>
    <s v="2052232273"/>
    <s v="10"/>
    <d v="2020-11-24T00:00:00"/>
    <s v="51"/>
    <s v="Commandes d'achat"/>
    <x v="2"/>
    <s v="Réduction"/>
    <n v="19270.87"/>
    <n v="0"/>
    <s v="616410"/>
    <s v="COVID-19-sampling kits type CE-IVD"/>
    <s v="100003017"/>
    <s v=""/>
    <s v=""/>
    <s v="3000000236092566"/>
    <s v="0"/>
    <x v="3"/>
    <x v="559"/>
  </r>
  <r>
    <x v="6"/>
    <s v="C25_522001"/>
    <s v="S020000"/>
    <x v="6"/>
    <s v="4500694129"/>
    <s v=""/>
    <s v="2052232273"/>
    <s v="10"/>
    <d v="2020-11-24T00:00:00"/>
    <s v="51"/>
    <s v="Commandes d'achat"/>
    <x v="5"/>
    <s v="Ajustement par pièce suivante"/>
    <n v="-19270.87"/>
    <n v="0"/>
    <s v="616410"/>
    <s v="COVID-19-sampling kits type CE-IVD"/>
    <s v="100003017"/>
    <s v=""/>
    <s v=""/>
    <s v="3000000236092566"/>
    <s v="0"/>
    <x v="3"/>
    <x v="559"/>
  </r>
  <r>
    <x v="6"/>
    <s v="C25_522001"/>
    <s v="S020000"/>
    <x v="6"/>
    <s v="4500694129"/>
    <s v=""/>
    <s v="2052232273"/>
    <s v="10"/>
    <d v="2020-11-24T00:00:00"/>
    <s v="51"/>
    <s v="Commandes d'achat"/>
    <x v="2"/>
    <s v="Réduction"/>
    <n v="26898.14"/>
    <n v="0"/>
    <s v="616410"/>
    <s v="COVID-19-sampling kits type CE-IVD"/>
    <s v="100003017"/>
    <s v=""/>
    <s v=""/>
    <s v="3000000236092464"/>
    <s v="0"/>
    <x v="3"/>
    <x v="559"/>
  </r>
  <r>
    <x v="6"/>
    <s v="C25_522001"/>
    <s v="S020000"/>
    <x v="6"/>
    <s v="4500694129"/>
    <s v=""/>
    <s v="2052232273"/>
    <s v="10"/>
    <d v="2020-11-24T00:00:00"/>
    <s v="51"/>
    <s v="Commandes d'achat"/>
    <x v="2"/>
    <s v="Réduction"/>
    <n v="26651.62"/>
    <n v="0"/>
    <s v="616410"/>
    <s v="COVID-19-sampling kits type CE-IVD"/>
    <s v="100003017"/>
    <s v=""/>
    <s v=""/>
    <s v="3000000236092464"/>
    <s v="0"/>
    <x v="3"/>
    <x v="559"/>
  </r>
  <r>
    <x v="6"/>
    <s v="C25_522001"/>
    <s v="S020000"/>
    <x v="6"/>
    <s v="4500694154"/>
    <s v=""/>
    <s v="2052232275"/>
    <s v="10"/>
    <d v="2020-11-24T00:00:00"/>
    <s v="51"/>
    <s v="Commandes d'achat"/>
    <x v="5"/>
    <s v="Ajustement par pièce suivante"/>
    <n v="2155.6"/>
    <n v="0"/>
    <s v="616410"/>
    <s v="COVID-19-96-wellsplatefiller'"/>
    <s v="100000780"/>
    <s v=""/>
    <s v=""/>
    <s v="3000000236094502"/>
    <s v="0"/>
    <x v="3"/>
    <x v="561"/>
  </r>
  <r>
    <x v="6"/>
    <s v="C25_522001"/>
    <s v="S020000"/>
    <x v="6"/>
    <s v="4500694154"/>
    <s v=""/>
    <s v="2052232275"/>
    <s v="10"/>
    <d v="2020-11-24T00:00:00"/>
    <s v="51"/>
    <s v="Commandes d'achat"/>
    <x v="2"/>
    <s v="Réduction"/>
    <n v="-2155.6"/>
    <n v="0"/>
    <s v="616410"/>
    <s v="COVID-19-96-wellsplatefiller'"/>
    <s v="100000780"/>
    <s v=""/>
    <s v=""/>
    <s v="3000000236094502"/>
    <s v="0"/>
    <x v="3"/>
    <x v="561"/>
  </r>
  <r>
    <x v="6"/>
    <s v="C25_522001"/>
    <s v="S020000"/>
    <x v="6"/>
    <s v="4500694154"/>
    <s v=""/>
    <s v="2052232275"/>
    <s v="10"/>
    <d v="2020-11-24T00:00:00"/>
    <s v="51"/>
    <s v="Commandes d'achat"/>
    <x v="2"/>
    <s v="Réduction"/>
    <n v="-862.24"/>
    <n v="0"/>
    <s v="616410"/>
    <s v="COVID-19-96-wellsplatefiller'"/>
    <s v="100000780"/>
    <s v=""/>
    <s v=""/>
    <s v="3000000236094502"/>
    <s v="0"/>
    <x v="3"/>
    <x v="561"/>
  </r>
  <r>
    <x v="6"/>
    <s v="C25_522001"/>
    <s v="S020000"/>
    <x v="6"/>
    <s v="4500694154"/>
    <s v=""/>
    <s v="2052232275"/>
    <s v="10"/>
    <d v="2020-11-24T00:00:00"/>
    <s v="51"/>
    <s v="Commandes d'achat"/>
    <x v="5"/>
    <s v="Ajustement par pièce suivante"/>
    <n v="2155.59"/>
    <n v="0"/>
    <s v="616410"/>
    <s v="COVID-19-96-wellsplatefiller'"/>
    <s v="100000780"/>
    <s v=""/>
    <s v=""/>
    <s v="3000000236094521"/>
    <s v="0"/>
    <x v="3"/>
    <x v="561"/>
  </r>
  <r>
    <x v="6"/>
    <s v="C25_522001"/>
    <s v="S020000"/>
    <x v="6"/>
    <s v="4500694154"/>
    <s v=""/>
    <s v="2052232275"/>
    <s v="10"/>
    <d v="2020-11-24T00:00:00"/>
    <s v="51"/>
    <s v="Commandes d'achat"/>
    <x v="2"/>
    <s v="Réduction"/>
    <n v="-2155.59"/>
    <n v="0"/>
    <s v="616410"/>
    <s v="COVID-19-96-wellsplatefiller'"/>
    <s v="100000780"/>
    <s v=""/>
    <s v=""/>
    <s v="3000000236094521"/>
    <s v="0"/>
    <x v="3"/>
    <x v="561"/>
  </r>
  <r>
    <x v="6"/>
    <s v="C25_522001"/>
    <s v="S020000"/>
    <x v="6"/>
    <s v="4500694154"/>
    <s v=""/>
    <s v="2052232275"/>
    <s v="10"/>
    <d v="2020-11-24T00:00:00"/>
    <s v="51"/>
    <s v="Commandes d'achat"/>
    <x v="2"/>
    <s v="Réduction"/>
    <n v="-862.24"/>
    <n v="0"/>
    <s v="616410"/>
    <s v="COVID-19-96-wellsplatefiller'"/>
    <s v="100000780"/>
    <s v=""/>
    <s v=""/>
    <s v="3000000236094521"/>
    <s v="0"/>
    <x v="3"/>
    <x v="561"/>
  </r>
  <r>
    <x v="6"/>
    <s v="C25_522001"/>
    <s v="S020000"/>
    <x v="6"/>
    <s v="4500694154"/>
    <s v=""/>
    <s v="2052232275"/>
    <s v="10"/>
    <d v="2020-11-24T00:00:00"/>
    <s v="51"/>
    <s v="Commandes d'achat"/>
    <x v="5"/>
    <s v="Ajustement par pièce suivante"/>
    <n v="2155.6"/>
    <n v="0"/>
    <s v="616410"/>
    <s v="COVID-19-96-wellsplatefiller'"/>
    <s v="100000780"/>
    <s v=""/>
    <s v=""/>
    <s v="3000000236093605"/>
    <s v="0"/>
    <x v="3"/>
    <x v="561"/>
  </r>
  <r>
    <x v="6"/>
    <s v="C25_522001"/>
    <s v="S020000"/>
    <x v="6"/>
    <s v="4500694154"/>
    <s v=""/>
    <s v="2052232275"/>
    <s v="10"/>
    <d v="2020-11-24T00:00:00"/>
    <s v="51"/>
    <s v="Commandes d'achat"/>
    <x v="2"/>
    <s v="Réduction"/>
    <n v="-2155.6"/>
    <n v="0"/>
    <s v="616410"/>
    <s v="COVID-19-96-wellsplatefiller'"/>
    <s v="100000780"/>
    <s v=""/>
    <s v=""/>
    <s v="3000000236093605"/>
    <s v="0"/>
    <x v="3"/>
    <x v="561"/>
  </r>
  <r>
    <x v="6"/>
    <s v="C25_522001"/>
    <s v="S020000"/>
    <x v="6"/>
    <s v="4500694154"/>
    <s v=""/>
    <s v="2052232275"/>
    <s v="10"/>
    <d v="2020-11-24T00:00:00"/>
    <s v="51"/>
    <s v="Commandes d'achat"/>
    <x v="2"/>
    <s v="Réduction"/>
    <n v="-862.24"/>
    <n v="0"/>
    <s v="616410"/>
    <s v="COVID-19-96-wellsplatefiller'"/>
    <s v="100000780"/>
    <s v=""/>
    <s v=""/>
    <s v="3000000236093605"/>
    <s v="0"/>
    <x v="3"/>
    <x v="561"/>
  </r>
  <r>
    <x v="6"/>
    <s v="C25_522001"/>
    <s v="S020000"/>
    <x v="6"/>
    <s v="4500699271"/>
    <s v=""/>
    <s v="2052232306"/>
    <s v="70"/>
    <d v="2020-11-24T00:00:00"/>
    <s v="51"/>
    <s v="Commandes d'achat"/>
    <x v="2"/>
    <s v="Réduction"/>
    <n v="-42475.42"/>
    <n v="0"/>
    <s v="616410"/>
    <s v="COVID-19-4 tip filter + transport"/>
    <s v="500027028"/>
    <s v=""/>
    <s v=""/>
    <s v="3000000236093554"/>
    <s v="0"/>
    <x v="6"/>
    <x v="674"/>
  </r>
  <r>
    <x v="6"/>
    <s v="C25_522001"/>
    <s v="S020000"/>
    <x v="6"/>
    <s v="4500699271"/>
    <s v=""/>
    <s v="2052232306"/>
    <s v="70"/>
    <d v="2020-11-24T00:00:00"/>
    <s v="51"/>
    <s v="Commandes d'achat"/>
    <x v="5"/>
    <s v="Ajustement par pièce suivante"/>
    <n v="-907.69"/>
    <n v="0"/>
    <s v="616410"/>
    <s v="COVID-19-4 tip filter + transport"/>
    <s v="500027028"/>
    <s v=""/>
    <s v=""/>
    <s v="3000000236093554"/>
    <s v="0"/>
    <x v="6"/>
    <x v="674"/>
  </r>
  <r>
    <x v="6"/>
    <s v="C25_522001"/>
    <s v="S020000"/>
    <x v="6"/>
    <s v="4500701521"/>
    <s v=""/>
    <s v="2052232316"/>
    <s v="10"/>
    <d v="2020-11-24T00:00:00"/>
    <s v="51"/>
    <s v="Commandes d'achat"/>
    <x v="2"/>
    <s v="Réduction"/>
    <n v="3.39"/>
    <n v="0"/>
    <s v="616410"/>
    <s v="COVID-19-PCR kits  CE-IVD RT-PCR"/>
    <s v="100000667"/>
    <s v=""/>
    <s v=""/>
    <s v="3000000235980052"/>
    <s v="0"/>
    <x v="3"/>
    <x v="698"/>
  </r>
  <r>
    <x v="10"/>
    <s v="C25_211000"/>
    <s v="S010000"/>
    <x v="14"/>
    <s v="4500702097"/>
    <s v=""/>
    <s v="2021121013"/>
    <s v="10"/>
    <d v="2020-11-24T00:00:00"/>
    <s v="51"/>
    <s v="Commandes d'achat"/>
    <x v="2"/>
    <s v="Réduction"/>
    <n v="-124.36"/>
    <n v="0"/>
    <s v="613955"/>
    <s v="Assurance collaborateur bénévole"/>
    <s v="100001145"/>
    <s v=""/>
    <s v=""/>
    <s v="3000000236023305"/>
    <s v="0"/>
    <x v="3"/>
    <x v="700"/>
  </r>
  <r>
    <x v="6"/>
    <s v="C25_522001"/>
    <s v="S020000"/>
    <x v="6"/>
    <s v="4500702672"/>
    <s v=""/>
    <s v="2052232318"/>
    <s v="10"/>
    <d v="2020-11-24T00:00:00"/>
    <s v="51"/>
    <s v="Commandes d'achat"/>
    <x v="2"/>
    <s v="Réduction"/>
    <n v="-0.23"/>
    <n v="0"/>
    <s v="616410"/>
    <s v="COVID-19-kits de réactifs"/>
    <s v="100000667"/>
    <s v=""/>
    <s v=""/>
    <s v="3000000236092586"/>
    <s v="0"/>
    <x v="3"/>
    <x v="701"/>
  </r>
  <r>
    <x v="6"/>
    <s v="C25_522001"/>
    <s v="S020000"/>
    <x v="6"/>
    <s v="4500702672"/>
    <s v=""/>
    <s v="2052232318"/>
    <s v="10"/>
    <d v="2020-11-24T00:00:00"/>
    <s v="51"/>
    <s v="Commandes d'achat"/>
    <x v="5"/>
    <s v="Ajustement par pièce suivante"/>
    <n v="0.23"/>
    <n v="0"/>
    <s v="616410"/>
    <s v="COVID-19-kits de réactifs"/>
    <s v="100000667"/>
    <s v=""/>
    <s v=""/>
    <s v="3000000236092586"/>
    <s v="0"/>
    <x v="3"/>
    <x v="701"/>
  </r>
  <r>
    <x v="6"/>
    <s v="C25_522001"/>
    <s v="S020000"/>
    <x v="6"/>
    <s v="4500702672"/>
    <s v=""/>
    <s v="2052232318"/>
    <s v="10"/>
    <d v="2020-11-24T00:00:00"/>
    <s v="51"/>
    <s v="Commandes d'achat"/>
    <x v="2"/>
    <s v="Réduction"/>
    <n v="-0.47"/>
    <n v="0"/>
    <s v="616410"/>
    <s v="COVID-19-kits de réactifs"/>
    <s v="100000667"/>
    <s v=""/>
    <s v=""/>
    <s v="3000000236093277"/>
    <s v="0"/>
    <x v="3"/>
    <x v="701"/>
  </r>
  <r>
    <x v="6"/>
    <s v="C25_522001"/>
    <s v="S020000"/>
    <x v="6"/>
    <s v="4500702672"/>
    <s v=""/>
    <s v="2052232318"/>
    <s v="10"/>
    <d v="2020-11-24T00:00:00"/>
    <s v="51"/>
    <s v="Commandes d'achat"/>
    <x v="5"/>
    <s v="Ajustement par pièce suivante"/>
    <n v="0.47"/>
    <n v="0"/>
    <s v="616410"/>
    <s v="COVID-19-kits de réactifs"/>
    <s v="100000667"/>
    <s v=""/>
    <s v=""/>
    <s v="3000000236093277"/>
    <s v="0"/>
    <x v="3"/>
    <x v="701"/>
  </r>
  <r>
    <x v="4"/>
    <s v="C25_02106G"/>
    <s v="S010000"/>
    <x v="4"/>
    <s v="4500703605"/>
    <s v=""/>
    <s v="204012D388"/>
    <s v="10"/>
    <d v="2020-11-24T00:00:00"/>
    <s v="51"/>
    <s v="Commandes d'achat"/>
    <x v="0"/>
    <s v="Original"/>
    <n v="4197.6000000000004"/>
    <n v="0"/>
    <s v="613210"/>
    <s v="Desinfecterende handgel 100ml"/>
    <s v="100051272"/>
    <s v=""/>
    <s v=""/>
    <s v="3000000236078047"/>
    <s v="0"/>
    <x v="2"/>
    <x v="704"/>
  </r>
  <r>
    <x v="6"/>
    <s v="C25_522001"/>
    <s v="S020000"/>
    <x v="6"/>
    <s v="4500703882"/>
    <s v=""/>
    <s v="2052232319"/>
    <s v="10"/>
    <d v="2020-11-24T00:00:00"/>
    <s v="51"/>
    <s v="Commandes d'achat"/>
    <x v="0"/>
    <s v="Original"/>
    <n v="96800"/>
    <n v="0"/>
    <s v="616410"/>
    <s v="COVID-19-LOT 1- 307731 5 ml Emerald"/>
    <s v="100001542"/>
    <s v=""/>
    <s v=""/>
    <s v="3000000236089061"/>
    <s v="0"/>
    <x v="6"/>
    <x v="705"/>
  </r>
  <r>
    <x v="6"/>
    <s v="C25_522001"/>
    <s v="S020000"/>
    <x v="6"/>
    <s v="4500703882"/>
    <s v=""/>
    <s v="2052232319"/>
    <s v="20"/>
    <d v="2020-11-24T00:00:00"/>
    <s v="51"/>
    <s v="Commandes d'achat"/>
    <x v="0"/>
    <s v="Original"/>
    <n v="58080"/>
    <n v="0"/>
    <s v="616410"/>
    <s v="COVID-19-LOT 1- 303129 blunt fill needle"/>
    <s v="100001542"/>
    <s v=""/>
    <s v=""/>
    <s v="3000000236089061"/>
    <s v="0"/>
    <x v="6"/>
    <x v="706"/>
  </r>
  <r>
    <x v="6"/>
    <s v="C25_522001"/>
    <s v="S020000"/>
    <x v="6"/>
    <s v="4500703882"/>
    <s v=""/>
    <s v="2052232319"/>
    <s v="30"/>
    <d v="2020-11-24T00:00:00"/>
    <s v="51"/>
    <s v="Commandes d'achat"/>
    <x v="0"/>
    <s v="Original"/>
    <n v="140360"/>
    <n v="0"/>
    <s v="616410"/>
    <s v="COVID-19-LOT 2- 307727 5 ml Emerald LS"/>
    <s v="100001542"/>
    <s v=""/>
    <s v=""/>
    <s v="3000000236089061"/>
    <s v="0"/>
    <x v="6"/>
    <x v="707"/>
  </r>
  <r>
    <x v="6"/>
    <s v="C25_522001"/>
    <s v="S020000"/>
    <x v="6"/>
    <s v="4500703882"/>
    <s v=""/>
    <s v="2052232319"/>
    <s v="40"/>
    <d v="2020-11-24T00:00:00"/>
    <s v="51"/>
    <s v="Commandes d'achat"/>
    <x v="0"/>
    <s v="Original"/>
    <n v="17424"/>
    <n v="0"/>
    <s v="616410"/>
    <s v="COVID-19-LOT 2- 303129 blunt fill needle"/>
    <s v="100001542"/>
    <s v=""/>
    <s v=""/>
    <s v="3000000236089061"/>
    <s v="0"/>
    <x v="6"/>
    <x v="708"/>
  </r>
  <r>
    <x v="6"/>
    <s v="C25_522001"/>
    <s v="S020000"/>
    <x v="6"/>
    <s v="4500703882"/>
    <s v=""/>
    <s v="2052232319"/>
    <s v="50"/>
    <d v="2020-11-24T00:00:00"/>
    <s v="51"/>
    <s v="Commandes d'achat"/>
    <x v="0"/>
    <s v="Original"/>
    <n v="60500"/>
    <n v="0"/>
    <s v="616410"/>
    <s v="COVID-19-LOT 2- 303800/400 Microlance"/>
    <s v="100001542"/>
    <s v=""/>
    <s v=""/>
    <s v="3000000236089061"/>
    <s v="0"/>
    <x v="6"/>
    <x v="709"/>
  </r>
  <r>
    <x v="6"/>
    <s v="C25_522001"/>
    <s v="S020000"/>
    <x v="6"/>
    <s v="4500703882"/>
    <s v=""/>
    <s v="2052232319"/>
    <s v="60"/>
    <d v="2020-11-24T00:00:00"/>
    <s v="51"/>
    <s v="Commandes d'achat"/>
    <x v="0"/>
    <s v="Original"/>
    <n v="140360"/>
    <n v="0"/>
    <s v="616410"/>
    <s v="COVID-19-LOT 3- 307727 5 ml Emerald LS"/>
    <s v="100001542"/>
    <s v=""/>
    <s v=""/>
    <s v="3000000236089061"/>
    <s v="0"/>
    <x v="6"/>
    <x v="710"/>
  </r>
  <r>
    <x v="6"/>
    <s v="C25_522001"/>
    <s v="S020000"/>
    <x v="6"/>
    <s v="4500703882"/>
    <s v=""/>
    <s v="2052232319"/>
    <s v="70"/>
    <d v="2020-11-24T00:00:00"/>
    <s v="51"/>
    <s v="Commandes d'achat"/>
    <x v="0"/>
    <s v="Original"/>
    <n v="17424"/>
    <n v="0"/>
    <s v="616410"/>
    <s v="COVID-19-LOT 3- 303129 blunt fill needle"/>
    <s v="100001542"/>
    <s v=""/>
    <s v=""/>
    <s v="3000000236089061"/>
    <s v="0"/>
    <x v="6"/>
    <x v="711"/>
  </r>
  <r>
    <x v="6"/>
    <s v="C25_522001"/>
    <s v="S020000"/>
    <x v="6"/>
    <s v="4500703882"/>
    <s v=""/>
    <s v="2052232319"/>
    <s v="80"/>
    <d v="2020-11-24T00:00:00"/>
    <s v="51"/>
    <s v="Commandes d'achat"/>
    <x v="0"/>
    <s v="Original"/>
    <n v="60500"/>
    <n v="0"/>
    <s v="616410"/>
    <s v="COVID-19-LOT 3- 303800/400 Microlance"/>
    <s v="100001542"/>
    <s v=""/>
    <s v=""/>
    <s v="3000000236089061"/>
    <s v="0"/>
    <x v="6"/>
    <x v="712"/>
  </r>
  <r>
    <x v="6"/>
    <s v="C25_522001"/>
    <s v="S020000"/>
    <x v="6"/>
    <s v="4500674629"/>
    <s v=""/>
    <s v="2052232189"/>
    <s v="10"/>
    <d v="2020-11-25T00:00:00"/>
    <s v="51"/>
    <s v="Commandes d'achat"/>
    <x v="2"/>
    <s v="Réduction"/>
    <n v="-331436.56"/>
    <n v="0"/>
    <s v="616410"/>
    <s v="COVID-19-Propofol 50ml 1%"/>
    <s v="200008210"/>
    <s v=""/>
    <s v=""/>
    <s v="3000000236188972"/>
    <s v="0"/>
    <x v="5"/>
    <x v="318"/>
  </r>
  <r>
    <x v="6"/>
    <s v="C25_522001"/>
    <s v="S020000"/>
    <x v="6"/>
    <s v="4500694109"/>
    <s v=""/>
    <s v="2052232272"/>
    <s v="10"/>
    <d v="2020-11-25T00:00:00"/>
    <s v="51"/>
    <s v="Commandes d'achat"/>
    <x v="2"/>
    <s v="Réduction"/>
    <n v="-17277.05"/>
    <n v="0"/>
    <s v="616410"/>
    <s v="COVID-19-kits reactifs CE-IVD"/>
    <s v="100003017"/>
    <s v=""/>
    <s v=""/>
    <s v="3000000236150898"/>
    <s v="0"/>
    <x v="3"/>
    <x v="558"/>
  </r>
  <r>
    <x v="6"/>
    <s v="C25_522001"/>
    <s v="S020000"/>
    <x v="6"/>
    <s v="4500694109"/>
    <s v=""/>
    <s v="2052232272"/>
    <s v="10"/>
    <d v="2020-11-25T00:00:00"/>
    <s v="51"/>
    <s v="Commandes d'achat"/>
    <x v="2"/>
    <s v="Réduction"/>
    <n v="-28230.47"/>
    <n v="0"/>
    <s v="616410"/>
    <s v="COVID-19-kits reactifs CE-IVD"/>
    <s v="100003017"/>
    <s v=""/>
    <s v=""/>
    <s v="3000000236150898"/>
    <s v="0"/>
    <x v="3"/>
    <x v="558"/>
  </r>
  <r>
    <x v="6"/>
    <s v="C25_522001"/>
    <s v="S020000"/>
    <x v="6"/>
    <s v="4500694109"/>
    <s v=""/>
    <s v="2052232272"/>
    <s v="10"/>
    <d v="2020-11-25T00:00:00"/>
    <s v="51"/>
    <s v="Commandes d'achat"/>
    <x v="5"/>
    <s v="Ajustement par pièce suivante"/>
    <n v="28230.47"/>
    <n v="0"/>
    <s v="616410"/>
    <s v="COVID-19-kits reactifs CE-IVD"/>
    <s v="100003017"/>
    <s v=""/>
    <s v=""/>
    <s v="3000000236150898"/>
    <s v="0"/>
    <x v="3"/>
    <x v="558"/>
  </r>
  <r>
    <x v="6"/>
    <s v="C25_522001"/>
    <s v="S020000"/>
    <x v="6"/>
    <s v="4500694109"/>
    <s v=""/>
    <s v="2052232272"/>
    <s v="10"/>
    <d v="2020-11-25T00:00:00"/>
    <s v="51"/>
    <s v="Commandes d'achat"/>
    <x v="2"/>
    <s v="Réduction"/>
    <n v="-14115.23"/>
    <n v="0"/>
    <s v="616410"/>
    <s v="COVID-19-kits reactifs CE-IVD"/>
    <s v="100003017"/>
    <s v=""/>
    <s v=""/>
    <s v="3000000236150898"/>
    <s v="0"/>
    <x v="3"/>
    <x v="558"/>
  </r>
  <r>
    <x v="6"/>
    <s v="C25_522001"/>
    <s v="S020000"/>
    <x v="6"/>
    <s v="4500694109"/>
    <s v=""/>
    <s v="2052232272"/>
    <s v="10"/>
    <d v="2020-11-25T00:00:00"/>
    <s v="51"/>
    <s v="Commandes d'achat"/>
    <x v="5"/>
    <s v="Ajustement par pièce suivante"/>
    <n v="14115.23"/>
    <n v="0"/>
    <s v="616410"/>
    <s v="COVID-19-kits reactifs CE-IVD"/>
    <s v="100003017"/>
    <s v=""/>
    <s v=""/>
    <s v="3000000236150898"/>
    <s v="0"/>
    <x v="3"/>
    <x v="558"/>
  </r>
  <r>
    <x v="6"/>
    <s v="C25_512001"/>
    <s v="S020000"/>
    <x v="6"/>
    <s v="4500675029"/>
    <s v=""/>
    <s v="2052232091"/>
    <s v="30"/>
    <d v="2020-11-26T00:00:00"/>
    <s v="51"/>
    <s v="Commandes d'achat"/>
    <x v="2"/>
    <s v="Réduction"/>
    <n v="-49014.42"/>
    <n v="0"/>
    <s v="615910"/>
    <s v="Infolijnen COVID_19"/>
    <s v="100000130"/>
    <s v=""/>
    <s v=""/>
    <s v="3000000236320113"/>
    <s v="0"/>
    <x v="8"/>
    <x v="579"/>
  </r>
  <r>
    <x v="6"/>
    <s v="C25_512001"/>
    <s v="S020000"/>
    <x v="6"/>
    <s v="4500675029"/>
    <s v=""/>
    <s v="2052232091"/>
    <s v="30"/>
    <d v="2020-11-26T00:00:00"/>
    <s v="51"/>
    <s v="Commandes d'achat"/>
    <x v="2"/>
    <s v="Réduction"/>
    <n v="-232480.95"/>
    <n v="0"/>
    <s v="615910"/>
    <s v="Infolijnen COVID_19"/>
    <s v="100000130"/>
    <s v=""/>
    <s v=""/>
    <s v="3000000236293346"/>
    <s v="0"/>
    <x v="8"/>
    <x v="579"/>
  </r>
  <r>
    <x v="6"/>
    <s v="C25_522001"/>
    <s v="S020000"/>
    <x v="6"/>
    <s v="4500680762"/>
    <s v=""/>
    <s v="2052232229"/>
    <s v="20"/>
    <d v="2020-11-26T00:00:00"/>
    <s v="51"/>
    <s v="Commandes d'achat"/>
    <x v="1"/>
    <s v="Modification"/>
    <n v="200"/>
    <n v="0"/>
    <s v="616410"/>
    <s v="COVID-19-testing platform verlenging"/>
    <s v="100050874"/>
    <s v=""/>
    <s v=""/>
    <s v="3000000236245703"/>
    <s v="0"/>
    <x v="3"/>
    <x v="713"/>
  </r>
  <r>
    <x v="6"/>
    <s v="C25_522001"/>
    <s v="S020000"/>
    <x v="6"/>
    <s v="4500680762"/>
    <s v=""/>
    <s v="2052232229"/>
    <s v="20"/>
    <d v="2020-11-26T00:00:00"/>
    <s v="51"/>
    <s v="Commandes d'achat"/>
    <x v="0"/>
    <s v="Original"/>
    <n v="24000"/>
    <n v="0"/>
    <s v="616410"/>
    <s v="COVID-19-testing platform verlenging"/>
    <s v="100050874"/>
    <s v=""/>
    <s v=""/>
    <s v="3000000236219778"/>
    <s v="0"/>
    <x v="3"/>
    <x v="713"/>
  </r>
  <r>
    <x v="6"/>
    <s v="C25_522001"/>
    <s v="S020000"/>
    <x v="6"/>
    <s v="4500689030"/>
    <s v=""/>
    <s v="2052232256"/>
    <s v="10"/>
    <d v="2020-11-26T00:00:00"/>
    <s v="51"/>
    <s v="Commandes d'achat"/>
    <x v="2"/>
    <s v="Réduction"/>
    <n v="-670575.59"/>
    <n v="0"/>
    <s v="616410"/>
    <s v="COVID-19-freedom EVO instruments"/>
    <s v="100000949"/>
    <s v=""/>
    <s v=""/>
    <s v="3000000236328503"/>
    <s v="0"/>
    <x v="3"/>
    <x v="518"/>
  </r>
  <r>
    <x v="6"/>
    <s v="C25_522001"/>
    <s v="S020000"/>
    <x v="6"/>
    <s v="4500689030"/>
    <s v=""/>
    <s v="2052232256"/>
    <s v="10"/>
    <d v="2020-11-26T00:00:00"/>
    <s v="51"/>
    <s v="Commandes d'achat"/>
    <x v="5"/>
    <s v="Ajustement par pièce suivante"/>
    <n v="455991.39"/>
    <n v="0"/>
    <s v="616410"/>
    <s v="COVID-19-freedom EVO instruments"/>
    <s v="100000949"/>
    <s v=""/>
    <s v=""/>
    <s v="3000000236328503"/>
    <s v="0"/>
    <x v="3"/>
    <x v="518"/>
  </r>
  <r>
    <x v="6"/>
    <s v="C25_522001"/>
    <s v="S020000"/>
    <x v="6"/>
    <s v="4500692374"/>
    <s v=""/>
    <s v="2052232263"/>
    <s v="10"/>
    <d v="2020-11-26T00:00:00"/>
    <s v="51"/>
    <s v="Commandes d'achat"/>
    <x v="2"/>
    <s v="Réduction"/>
    <n v="8.85"/>
    <n v="0"/>
    <s v="616410"/>
    <s v="COVID-19-écouvillons nasaux"/>
    <s v="100001542"/>
    <s v=""/>
    <s v=""/>
    <s v="3000000236292702"/>
    <s v="0"/>
    <x v="3"/>
    <x v="532"/>
  </r>
  <r>
    <x v="6"/>
    <s v="C25_522001"/>
    <s v="S020000"/>
    <x v="6"/>
    <s v="4500692374"/>
    <s v=""/>
    <s v="2052232263"/>
    <s v="10"/>
    <d v="2020-11-26T00:00:00"/>
    <s v="51"/>
    <s v="Commandes d'achat"/>
    <x v="2"/>
    <s v="Réduction"/>
    <n v="8.85"/>
    <n v="0"/>
    <s v="616410"/>
    <s v="COVID-19-écouvillons nasaux"/>
    <s v="100001542"/>
    <s v=""/>
    <s v=""/>
    <s v="3000000236300959"/>
    <s v="0"/>
    <x v="3"/>
    <x v="532"/>
  </r>
  <r>
    <x v="6"/>
    <s v="C25_522001"/>
    <s v="S020000"/>
    <x v="6"/>
    <s v="4500692374"/>
    <s v=""/>
    <s v="2052232263"/>
    <s v="10"/>
    <d v="2020-11-26T00:00:00"/>
    <s v="51"/>
    <s v="Commandes d'achat"/>
    <x v="2"/>
    <s v="Réduction"/>
    <n v="-3127"/>
    <n v="0"/>
    <s v="616410"/>
    <s v="COVID-19-écouvillons nasaux"/>
    <s v="100001542"/>
    <s v=""/>
    <s v=""/>
    <s v="3000000236329828"/>
    <s v="0"/>
    <x v="3"/>
    <x v="532"/>
  </r>
  <r>
    <x v="6"/>
    <s v="C25_522001"/>
    <s v="S020000"/>
    <x v="6"/>
    <s v="4500692374"/>
    <s v=""/>
    <s v="2052232263"/>
    <s v="10"/>
    <d v="2020-11-26T00:00:00"/>
    <s v="51"/>
    <s v="Commandes d'achat"/>
    <x v="2"/>
    <s v="Réduction"/>
    <n v="8.85"/>
    <n v="0"/>
    <s v="616410"/>
    <s v="COVID-19-écouvillons nasaux"/>
    <s v="100001542"/>
    <s v=""/>
    <s v=""/>
    <s v="3000000236297952"/>
    <s v="0"/>
    <x v="3"/>
    <x v="532"/>
  </r>
  <r>
    <x v="6"/>
    <s v="C25_522001"/>
    <s v="S020000"/>
    <x v="6"/>
    <s v="4500692374"/>
    <s v=""/>
    <s v="2052232263"/>
    <s v="20"/>
    <d v="2020-11-26T00:00:00"/>
    <s v="51"/>
    <s v="Commandes d'achat"/>
    <x v="2"/>
    <s v="Réduction"/>
    <n v="8.85"/>
    <n v="0"/>
    <s v="616410"/>
    <s v="COVID-19-écouvillons nasaux"/>
    <s v="100001542"/>
    <s v=""/>
    <s v=""/>
    <s v="3000000236302654"/>
    <s v="0"/>
    <x v="3"/>
    <x v="533"/>
  </r>
  <r>
    <x v="6"/>
    <s v="C25_522001"/>
    <s v="S020000"/>
    <x v="6"/>
    <s v="4500692374"/>
    <s v=""/>
    <s v="2052232263"/>
    <s v="20"/>
    <d v="2020-11-26T00:00:00"/>
    <s v="51"/>
    <s v="Commandes d'achat"/>
    <x v="2"/>
    <s v="Réduction"/>
    <n v="12.39"/>
    <n v="0"/>
    <s v="616410"/>
    <s v="COVID-19-écouvillons nasaux"/>
    <s v="100001542"/>
    <s v=""/>
    <s v=""/>
    <s v="3000000236304260"/>
    <s v="0"/>
    <x v="3"/>
    <x v="533"/>
  </r>
  <r>
    <x v="6"/>
    <s v="C25_522001"/>
    <s v="S020000"/>
    <x v="6"/>
    <s v="4500692374"/>
    <s v=""/>
    <s v="2052232263"/>
    <s v="20"/>
    <d v="2020-11-26T00:00:00"/>
    <s v="51"/>
    <s v="Commandes d'achat"/>
    <x v="2"/>
    <s v="Réduction"/>
    <n v="12.39"/>
    <n v="0"/>
    <s v="616410"/>
    <s v="COVID-19-écouvillons nasaux"/>
    <s v="100001542"/>
    <s v=""/>
    <s v=""/>
    <s v="3000000236308797"/>
    <s v="0"/>
    <x v="3"/>
    <x v="533"/>
  </r>
  <r>
    <x v="6"/>
    <s v="C25_522001"/>
    <s v="S020000"/>
    <x v="6"/>
    <s v="4500692374"/>
    <s v=""/>
    <s v="2052232263"/>
    <s v="20"/>
    <d v="2020-11-26T00:00:00"/>
    <s v="51"/>
    <s v="Commandes d'achat"/>
    <x v="2"/>
    <s v="Réduction"/>
    <n v="-78175"/>
    <n v="0"/>
    <s v="616410"/>
    <s v="COVID-19-écouvillons nasaux"/>
    <s v="100001542"/>
    <s v=""/>
    <s v=""/>
    <s v="3000000236329828"/>
    <s v="0"/>
    <x v="3"/>
    <x v="533"/>
  </r>
  <r>
    <x v="6"/>
    <s v="C25_522001"/>
    <s v="S020000"/>
    <x v="6"/>
    <s v="4500694094"/>
    <s v=""/>
    <s v="2052232270"/>
    <s v="10"/>
    <d v="2020-11-26T00:00:00"/>
    <s v="51"/>
    <s v="Commandes d'achat"/>
    <x v="2"/>
    <s v="Réduction"/>
    <n v="-1022450"/>
    <n v="0"/>
    <s v="616410"/>
    <s v="COVID-19-Shield liquid DNA/RNA"/>
    <s v="200008247"/>
    <s v=""/>
    <s v=""/>
    <s v="3000000236330728"/>
    <s v="0"/>
    <x v="3"/>
    <x v="555"/>
  </r>
  <r>
    <x v="6"/>
    <s v="C25_522001"/>
    <s v="S020000"/>
    <x v="6"/>
    <s v="4500694094"/>
    <s v=""/>
    <s v="2052232270"/>
    <s v="10"/>
    <d v="2020-11-26T00:00:00"/>
    <s v="51"/>
    <s v="Commandes d'achat"/>
    <x v="2"/>
    <s v="Réduction"/>
    <n v="-786500"/>
    <n v="0"/>
    <s v="616410"/>
    <s v="COVID-19-Shield liquid DNA/RNA"/>
    <s v="200008247"/>
    <s v=""/>
    <s v=""/>
    <s v="3000000236330728"/>
    <s v="0"/>
    <x v="3"/>
    <x v="555"/>
  </r>
  <r>
    <x v="6"/>
    <s v="C25_522001"/>
    <s v="S020000"/>
    <x v="6"/>
    <s v="4500694094"/>
    <s v=""/>
    <s v="2052232270"/>
    <s v="10"/>
    <d v="2020-11-26T00:00:00"/>
    <s v="51"/>
    <s v="Commandes d'achat"/>
    <x v="2"/>
    <s v="Réduction"/>
    <n v="-1573000"/>
    <n v="0"/>
    <s v="616410"/>
    <s v="COVID-19-Shield liquid DNA/RNA"/>
    <s v="200008247"/>
    <s v=""/>
    <s v=""/>
    <s v="3000000236330728"/>
    <s v="0"/>
    <x v="3"/>
    <x v="555"/>
  </r>
  <r>
    <x v="6"/>
    <s v="C25_522001"/>
    <s v="S020000"/>
    <x v="6"/>
    <s v="4500694094"/>
    <s v=""/>
    <s v="2052232270"/>
    <s v="10"/>
    <d v="2020-11-26T00:00:00"/>
    <s v="51"/>
    <s v="Commandes d'achat"/>
    <x v="2"/>
    <s v="Réduction"/>
    <n v="-2359500"/>
    <n v="0"/>
    <s v="616410"/>
    <s v="COVID-19-Shield liquid DNA/RNA"/>
    <s v="200008247"/>
    <s v=""/>
    <s v=""/>
    <s v="3000000236330728"/>
    <s v="0"/>
    <x v="3"/>
    <x v="555"/>
  </r>
  <r>
    <x v="6"/>
    <s v="C25_522001"/>
    <s v="S020000"/>
    <x v="6"/>
    <s v="4500694104"/>
    <s v=""/>
    <s v="2052232271"/>
    <s v="10"/>
    <d v="2020-11-26T00:00:00"/>
    <s v="51"/>
    <s v="Commandes d'achat"/>
    <x v="2"/>
    <s v="Réduction"/>
    <n v="-138666"/>
    <n v="0"/>
    <s v="616410"/>
    <s v="COVID-19-Decapper DC 1200 tecan"/>
    <s v="100000872"/>
    <s v=""/>
    <s v=""/>
    <s v="3000000236328489"/>
    <s v="0"/>
    <x v="3"/>
    <x v="556"/>
  </r>
  <r>
    <x v="6"/>
    <s v="C25_522001"/>
    <s v="S020000"/>
    <x v="6"/>
    <s v="4500694104"/>
    <s v=""/>
    <s v="2052232271"/>
    <s v="10"/>
    <d v="2020-11-26T00:00:00"/>
    <s v="51"/>
    <s v="Commandes d'achat"/>
    <x v="2"/>
    <s v="Réduction"/>
    <n v="-138666"/>
    <n v="0"/>
    <s v="616410"/>
    <s v="COVID-19-Decapper DC 1200 tecan"/>
    <s v="100000872"/>
    <s v=""/>
    <s v=""/>
    <s v="3000000236328489"/>
    <s v="0"/>
    <x v="3"/>
    <x v="556"/>
  </r>
  <r>
    <x v="6"/>
    <s v="C25_522001"/>
    <s v="S020000"/>
    <x v="6"/>
    <s v="4500694129"/>
    <s v=""/>
    <s v="2052232273"/>
    <s v="10"/>
    <d v="2020-11-26T00:00:00"/>
    <s v="51"/>
    <s v="Commandes d'achat"/>
    <x v="2"/>
    <s v="Réduction"/>
    <n v="39170.54"/>
    <n v="0"/>
    <s v="616410"/>
    <s v="COVID-19-sampling kits type CE-IVD"/>
    <s v="100003017"/>
    <s v=""/>
    <s v=""/>
    <s v="3000000236287100"/>
    <s v="0"/>
    <x v="3"/>
    <x v="559"/>
  </r>
  <r>
    <x v="6"/>
    <s v="C25_522001"/>
    <s v="S020000"/>
    <x v="6"/>
    <s v="4500694129"/>
    <s v=""/>
    <s v="2052232273"/>
    <s v="10"/>
    <d v="2020-11-26T00:00:00"/>
    <s v="51"/>
    <s v="Commandes d'achat"/>
    <x v="2"/>
    <s v="Réduction"/>
    <n v="38811.54"/>
    <n v="0"/>
    <s v="616410"/>
    <s v="COVID-19-sampling kits type CE-IVD"/>
    <s v="100003017"/>
    <s v=""/>
    <s v=""/>
    <s v="3000000236287100"/>
    <s v="0"/>
    <x v="3"/>
    <x v="559"/>
  </r>
  <r>
    <x v="6"/>
    <s v="C25_522001"/>
    <s v="S020000"/>
    <x v="6"/>
    <s v="4500694129"/>
    <s v=""/>
    <s v="2052232273"/>
    <s v="10"/>
    <d v="2020-11-26T00:00:00"/>
    <s v="51"/>
    <s v="Commandes d'achat"/>
    <x v="5"/>
    <s v="Ajustement par pièce suivante"/>
    <n v="-38811.54"/>
    <n v="0"/>
    <s v="616410"/>
    <s v="COVID-19-sampling kits type CE-IVD"/>
    <s v="100003017"/>
    <s v=""/>
    <s v=""/>
    <s v="3000000236287100"/>
    <s v="0"/>
    <x v="3"/>
    <x v="559"/>
  </r>
  <r>
    <x v="6"/>
    <s v="C25_522001"/>
    <s v="S020000"/>
    <x v="6"/>
    <s v="4500694136"/>
    <s v=""/>
    <s v="2052232274"/>
    <s v="10"/>
    <d v="2020-11-26T00:00:00"/>
    <s v="51"/>
    <s v="Commandes d'achat"/>
    <x v="2"/>
    <s v="Réduction"/>
    <n v="-107085"/>
    <n v="0"/>
    <s v="616410"/>
    <s v="COVID-19- nasal swabs"/>
    <s v="100001542"/>
    <s v=""/>
    <s v=""/>
    <s v="3000000236330724"/>
    <s v="0"/>
    <x v="3"/>
    <x v="560"/>
  </r>
  <r>
    <x v="6"/>
    <s v="C25_522001"/>
    <s v="S020000"/>
    <x v="6"/>
    <s v="4500694136"/>
    <s v=""/>
    <s v="2052232274"/>
    <s v="10"/>
    <d v="2020-11-26T00:00:00"/>
    <s v="51"/>
    <s v="Commandes d'achat"/>
    <x v="2"/>
    <s v="Réduction"/>
    <n v="-107085"/>
    <n v="0"/>
    <s v="616410"/>
    <s v="COVID-19- nasal swabs"/>
    <s v="100001542"/>
    <s v=""/>
    <s v=""/>
    <s v="3000000236330724"/>
    <s v="0"/>
    <x v="3"/>
    <x v="560"/>
  </r>
  <r>
    <x v="6"/>
    <s v="C25_522001"/>
    <s v="S020000"/>
    <x v="6"/>
    <s v="4500694154"/>
    <s v=""/>
    <s v="2052232275"/>
    <s v="30"/>
    <d v="2020-11-26T00:00:00"/>
    <s v="51"/>
    <s v="Commandes d'achat"/>
    <x v="2"/>
    <s v="Réduction"/>
    <n v="-37510"/>
    <n v="0"/>
    <s v="616410"/>
    <s v="COVID-19-tips 20 filtered"/>
    <s v="100000780"/>
    <s v=""/>
    <s v=""/>
    <s v="3000000236328402"/>
    <s v="0"/>
    <x v="3"/>
    <x v="562"/>
  </r>
  <r>
    <x v="6"/>
    <s v="C25_522001"/>
    <s v="S020000"/>
    <x v="6"/>
    <s v="4500694154"/>
    <s v=""/>
    <s v="2052232275"/>
    <s v="30"/>
    <d v="2020-11-26T00:00:00"/>
    <s v="51"/>
    <s v="Commandes d'achat"/>
    <x v="2"/>
    <s v="Réduction"/>
    <n v="-37510"/>
    <n v="0"/>
    <s v="616410"/>
    <s v="COVID-19-tips 20 filtered"/>
    <s v="100000780"/>
    <s v=""/>
    <s v=""/>
    <s v="3000000236328402"/>
    <s v="0"/>
    <x v="3"/>
    <x v="562"/>
  </r>
  <r>
    <x v="6"/>
    <s v="C25_522001"/>
    <s v="S020000"/>
    <x v="6"/>
    <s v="4500694154"/>
    <s v=""/>
    <s v="2052232275"/>
    <s v="30"/>
    <d v="2020-11-26T00:00:00"/>
    <s v="51"/>
    <s v="Commandes d'achat"/>
    <x v="2"/>
    <s v="Réduction"/>
    <n v="-37510"/>
    <n v="0"/>
    <s v="616410"/>
    <s v="COVID-19-tips 20 filtered"/>
    <s v="100000780"/>
    <s v=""/>
    <s v=""/>
    <s v="3000000236328402"/>
    <s v="0"/>
    <x v="3"/>
    <x v="562"/>
  </r>
  <r>
    <x v="6"/>
    <s v="C25_522001"/>
    <s v="S020000"/>
    <x v="6"/>
    <s v="4500694154"/>
    <s v=""/>
    <s v="2052232275"/>
    <s v="30"/>
    <d v="2020-11-26T00:00:00"/>
    <s v="51"/>
    <s v="Commandes d'achat"/>
    <x v="2"/>
    <s v="Réduction"/>
    <n v="-18755"/>
    <n v="0"/>
    <s v="616410"/>
    <s v="COVID-19-tips 20 filtered"/>
    <s v="100000780"/>
    <s v=""/>
    <s v=""/>
    <s v="3000000236328402"/>
    <s v="0"/>
    <x v="3"/>
    <x v="562"/>
  </r>
  <r>
    <x v="6"/>
    <s v="C25_522001"/>
    <s v="S020000"/>
    <x v="6"/>
    <s v="4500694154"/>
    <s v=""/>
    <s v="2052232275"/>
    <s v="30"/>
    <d v="2020-11-26T00:00:00"/>
    <s v="51"/>
    <s v="Commandes d'achat"/>
    <x v="2"/>
    <s v="Réduction"/>
    <n v="37510"/>
    <n v="0"/>
    <s v="616410"/>
    <s v="COVID-19-tips 20 filtered"/>
    <s v="100000780"/>
    <s v=""/>
    <s v=""/>
    <s v="3000000236328456"/>
    <s v="0"/>
    <x v="3"/>
    <x v="562"/>
  </r>
  <r>
    <x v="6"/>
    <s v="C25_522001"/>
    <s v="S020000"/>
    <x v="6"/>
    <s v="4500694154"/>
    <s v=""/>
    <s v="2052232275"/>
    <s v="30"/>
    <d v="2020-11-26T00:00:00"/>
    <s v="51"/>
    <s v="Commandes d'achat"/>
    <x v="2"/>
    <s v="Réduction"/>
    <n v="37510"/>
    <n v="0"/>
    <s v="616410"/>
    <s v="COVID-19-tips 20 filtered"/>
    <s v="100000780"/>
    <s v=""/>
    <s v=""/>
    <s v="3000000236328456"/>
    <s v="0"/>
    <x v="3"/>
    <x v="562"/>
  </r>
  <r>
    <x v="6"/>
    <s v="C25_522001"/>
    <s v="S020000"/>
    <x v="6"/>
    <s v="4500694154"/>
    <s v=""/>
    <s v="2052232275"/>
    <s v="30"/>
    <d v="2020-11-26T00:00:00"/>
    <s v="51"/>
    <s v="Commandes d'achat"/>
    <x v="2"/>
    <s v="Réduction"/>
    <n v="37510"/>
    <n v="0"/>
    <s v="616410"/>
    <s v="COVID-19-tips 20 filtered"/>
    <s v="100000780"/>
    <s v=""/>
    <s v=""/>
    <s v="3000000236328456"/>
    <s v="0"/>
    <x v="3"/>
    <x v="562"/>
  </r>
  <r>
    <x v="6"/>
    <s v="C25_522001"/>
    <s v="S020000"/>
    <x v="6"/>
    <s v="4500694154"/>
    <s v=""/>
    <s v="2052232275"/>
    <s v="30"/>
    <d v="2020-11-26T00:00:00"/>
    <s v="51"/>
    <s v="Commandes d'achat"/>
    <x v="2"/>
    <s v="Réduction"/>
    <n v="37510"/>
    <n v="0"/>
    <s v="616410"/>
    <s v="COVID-19-tips 20 filtered"/>
    <s v="100000780"/>
    <s v=""/>
    <s v=""/>
    <s v="3000000236328456"/>
    <s v="0"/>
    <x v="3"/>
    <x v="562"/>
  </r>
  <r>
    <x v="6"/>
    <s v="C25_522001"/>
    <s v="S020000"/>
    <x v="6"/>
    <s v="4500694154"/>
    <s v=""/>
    <s v="2052232275"/>
    <s v="30"/>
    <d v="2020-11-26T00:00:00"/>
    <s v="51"/>
    <s v="Commandes d'achat"/>
    <x v="2"/>
    <s v="Réduction"/>
    <n v="37510"/>
    <n v="0"/>
    <s v="616410"/>
    <s v="COVID-19-tips 20 filtered"/>
    <s v="100000780"/>
    <s v=""/>
    <s v=""/>
    <s v="3000000236328456"/>
    <s v="0"/>
    <x v="3"/>
    <x v="562"/>
  </r>
  <r>
    <x v="6"/>
    <s v="C25_522001"/>
    <s v="S020000"/>
    <x v="6"/>
    <s v="4500694154"/>
    <s v=""/>
    <s v="2052232275"/>
    <s v="30"/>
    <d v="2020-11-26T00:00:00"/>
    <s v="51"/>
    <s v="Commandes d'achat"/>
    <x v="2"/>
    <s v="Réduction"/>
    <n v="37510"/>
    <n v="0"/>
    <s v="616410"/>
    <s v="COVID-19-tips 20 filtered"/>
    <s v="100000780"/>
    <s v=""/>
    <s v=""/>
    <s v="3000000236328456"/>
    <s v="0"/>
    <x v="3"/>
    <x v="562"/>
  </r>
  <r>
    <x v="6"/>
    <s v="C25_522001"/>
    <s v="S020000"/>
    <x v="6"/>
    <s v="4500694154"/>
    <s v=""/>
    <s v="2052232275"/>
    <s v="30"/>
    <d v="2020-11-26T00:00:00"/>
    <s v="51"/>
    <s v="Commandes d'achat"/>
    <x v="2"/>
    <s v="Réduction"/>
    <n v="37510"/>
    <n v="0"/>
    <s v="616410"/>
    <s v="COVID-19-tips 20 filtered"/>
    <s v="100000780"/>
    <s v=""/>
    <s v=""/>
    <s v="3000000236328456"/>
    <s v="0"/>
    <x v="3"/>
    <x v="562"/>
  </r>
  <r>
    <x v="6"/>
    <s v="C25_522001"/>
    <s v="S020000"/>
    <x v="6"/>
    <s v="4500694154"/>
    <s v=""/>
    <s v="2052232275"/>
    <s v="30"/>
    <d v="2020-11-26T00:00:00"/>
    <s v="51"/>
    <s v="Commandes d'achat"/>
    <x v="2"/>
    <s v="Réduction"/>
    <n v="37510"/>
    <n v="0"/>
    <s v="616410"/>
    <s v="COVID-19-tips 20 filtered"/>
    <s v="100000780"/>
    <s v=""/>
    <s v=""/>
    <s v="3000000236328456"/>
    <s v="0"/>
    <x v="3"/>
    <x v="562"/>
  </r>
  <r>
    <x v="6"/>
    <s v="C25_522001"/>
    <s v="S020000"/>
    <x v="6"/>
    <s v="4500694154"/>
    <s v=""/>
    <s v="2052232275"/>
    <s v="30"/>
    <d v="2020-11-26T00:00:00"/>
    <s v="51"/>
    <s v="Commandes d'achat"/>
    <x v="2"/>
    <s v="Réduction"/>
    <n v="18755"/>
    <n v="0"/>
    <s v="616410"/>
    <s v="COVID-19-tips 20 filtered"/>
    <s v="100000780"/>
    <s v=""/>
    <s v=""/>
    <s v="3000000236328456"/>
    <s v="0"/>
    <x v="3"/>
    <x v="562"/>
  </r>
  <r>
    <x v="6"/>
    <s v="C25_522001"/>
    <s v="S020000"/>
    <x v="6"/>
    <s v="4500694154"/>
    <s v=""/>
    <s v="2052232275"/>
    <s v="30"/>
    <d v="2020-11-26T00:00:00"/>
    <s v="51"/>
    <s v="Commandes d'achat"/>
    <x v="2"/>
    <s v="Réduction"/>
    <n v="-8908.6200000000008"/>
    <n v="0"/>
    <s v="616410"/>
    <s v="COVID-19-tips 20 filtered"/>
    <s v="100000780"/>
    <s v=""/>
    <s v=""/>
    <s v="3000000236328402"/>
    <s v="0"/>
    <x v="3"/>
    <x v="562"/>
  </r>
  <r>
    <x v="6"/>
    <s v="C25_522001"/>
    <s v="S020000"/>
    <x v="6"/>
    <s v="4500694154"/>
    <s v=""/>
    <s v="2052232275"/>
    <s v="30"/>
    <d v="2020-11-26T00:00:00"/>
    <s v="51"/>
    <s v="Commandes d'achat"/>
    <x v="2"/>
    <s v="Réduction"/>
    <n v="-37510"/>
    <n v="0"/>
    <s v="616410"/>
    <s v="COVID-19-tips 20 filtered"/>
    <s v="100000780"/>
    <s v=""/>
    <s v=""/>
    <s v="3000000236328484"/>
    <s v="0"/>
    <x v="3"/>
    <x v="562"/>
  </r>
  <r>
    <x v="6"/>
    <s v="C25_522001"/>
    <s v="S020000"/>
    <x v="6"/>
    <s v="4500694154"/>
    <s v=""/>
    <s v="2052232275"/>
    <s v="30"/>
    <d v="2020-11-26T00:00:00"/>
    <s v="51"/>
    <s v="Commandes d'achat"/>
    <x v="2"/>
    <s v="Réduction"/>
    <n v="-37510"/>
    <n v="0"/>
    <s v="616410"/>
    <s v="COVID-19-tips 20 filtered"/>
    <s v="100000780"/>
    <s v=""/>
    <s v=""/>
    <s v="3000000236328484"/>
    <s v="0"/>
    <x v="3"/>
    <x v="562"/>
  </r>
  <r>
    <x v="6"/>
    <s v="C25_522001"/>
    <s v="S020000"/>
    <x v="6"/>
    <s v="4500694154"/>
    <s v=""/>
    <s v="2052232275"/>
    <s v="30"/>
    <d v="2020-11-26T00:00:00"/>
    <s v="51"/>
    <s v="Commandes d'achat"/>
    <x v="2"/>
    <s v="Réduction"/>
    <n v="8908.6200000000008"/>
    <n v="0"/>
    <s v="616410"/>
    <s v="COVID-19-tips 20 filtered"/>
    <s v="100000780"/>
    <s v=""/>
    <s v=""/>
    <s v="3000000236328456"/>
    <s v="0"/>
    <x v="3"/>
    <x v="562"/>
  </r>
  <r>
    <x v="6"/>
    <s v="C25_522001"/>
    <s v="S020000"/>
    <x v="6"/>
    <s v="4500694154"/>
    <s v=""/>
    <s v="2052232275"/>
    <s v="30"/>
    <d v="2020-11-26T00:00:00"/>
    <s v="51"/>
    <s v="Commandes d'achat"/>
    <x v="2"/>
    <s v="Réduction"/>
    <n v="-37510"/>
    <n v="0"/>
    <s v="616410"/>
    <s v="COVID-19-tips 20 filtered"/>
    <s v="100000780"/>
    <s v=""/>
    <s v=""/>
    <s v="3000000236328402"/>
    <s v="0"/>
    <x v="3"/>
    <x v="562"/>
  </r>
  <r>
    <x v="6"/>
    <s v="C25_522001"/>
    <s v="S020000"/>
    <x v="6"/>
    <s v="4500694154"/>
    <s v=""/>
    <s v="2052232275"/>
    <s v="30"/>
    <d v="2020-11-26T00:00:00"/>
    <s v="51"/>
    <s v="Commandes d'achat"/>
    <x v="2"/>
    <s v="Réduction"/>
    <n v="37510"/>
    <n v="0"/>
    <s v="616410"/>
    <s v="COVID-19-tips 20 filtered"/>
    <s v="100000780"/>
    <s v=""/>
    <s v=""/>
    <s v="3000000236328456"/>
    <s v="0"/>
    <x v="3"/>
    <x v="562"/>
  </r>
  <r>
    <x v="6"/>
    <s v="C25_522001"/>
    <s v="S020000"/>
    <x v="6"/>
    <s v="4500694154"/>
    <s v=""/>
    <s v="2052232275"/>
    <s v="30"/>
    <d v="2020-11-26T00:00:00"/>
    <s v="51"/>
    <s v="Commandes d'achat"/>
    <x v="2"/>
    <s v="Réduction"/>
    <n v="-8908.6200000000008"/>
    <n v="0"/>
    <s v="616410"/>
    <s v="COVID-19-tips 20 filtered"/>
    <s v="100000780"/>
    <s v=""/>
    <s v=""/>
    <s v="3000000236328484"/>
    <s v="0"/>
    <x v="3"/>
    <x v="562"/>
  </r>
  <r>
    <x v="6"/>
    <s v="C25_522001"/>
    <s v="S020000"/>
    <x v="6"/>
    <s v="4500694154"/>
    <s v=""/>
    <s v="2052232275"/>
    <s v="30"/>
    <d v="2020-11-26T00:00:00"/>
    <s v="51"/>
    <s v="Commandes d'achat"/>
    <x v="2"/>
    <s v="Réduction"/>
    <n v="37510"/>
    <n v="0"/>
    <s v="616410"/>
    <s v="COVID-19-tips 20 filtered"/>
    <s v="100000780"/>
    <s v=""/>
    <s v=""/>
    <s v="3000000236328456"/>
    <s v="0"/>
    <x v="3"/>
    <x v="562"/>
  </r>
  <r>
    <x v="6"/>
    <s v="C25_522001"/>
    <s v="S020000"/>
    <x v="6"/>
    <s v="4500694154"/>
    <s v=""/>
    <s v="2052232275"/>
    <s v="30"/>
    <d v="2020-11-26T00:00:00"/>
    <s v="51"/>
    <s v="Commandes d'achat"/>
    <x v="2"/>
    <s v="Réduction"/>
    <n v="-37510"/>
    <n v="0"/>
    <s v="616410"/>
    <s v="COVID-19-tips 20 filtered"/>
    <s v="100000780"/>
    <s v=""/>
    <s v=""/>
    <s v="3000000236328402"/>
    <s v="0"/>
    <x v="3"/>
    <x v="562"/>
  </r>
  <r>
    <x v="6"/>
    <s v="C25_522001"/>
    <s v="S020000"/>
    <x v="6"/>
    <s v="4500694154"/>
    <s v=""/>
    <s v="2052232275"/>
    <s v="30"/>
    <d v="2020-11-26T00:00:00"/>
    <s v="51"/>
    <s v="Commandes d'achat"/>
    <x v="2"/>
    <s v="Réduction"/>
    <n v="-37510"/>
    <n v="0"/>
    <s v="616410"/>
    <s v="COVID-19-tips 20 filtered"/>
    <s v="100000780"/>
    <s v=""/>
    <s v=""/>
    <s v="3000000236328402"/>
    <s v="0"/>
    <x v="3"/>
    <x v="562"/>
  </r>
  <r>
    <x v="6"/>
    <s v="C25_522001"/>
    <s v="S020000"/>
    <x v="6"/>
    <s v="4500694154"/>
    <s v=""/>
    <s v="2052232275"/>
    <s v="30"/>
    <d v="2020-11-26T00:00:00"/>
    <s v="51"/>
    <s v="Commandes d'achat"/>
    <x v="2"/>
    <s v="Réduction"/>
    <n v="-37510"/>
    <n v="0"/>
    <s v="616410"/>
    <s v="COVID-19-tips 20 filtered"/>
    <s v="100000780"/>
    <s v=""/>
    <s v=""/>
    <s v="3000000236328402"/>
    <s v="0"/>
    <x v="3"/>
    <x v="562"/>
  </r>
  <r>
    <x v="6"/>
    <s v="C25_522001"/>
    <s v="S020000"/>
    <x v="6"/>
    <s v="4500694154"/>
    <s v=""/>
    <s v="2052232275"/>
    <s v="30"/>
    <d v="2020-11-26T00:00:00"/>
    <s v="51"/>
    <s v="Commandes d'achat"/>
    <x v="2"/>
    <s v="Réduction"/>
    <n v="-37510"/>
    <n v="0"/>
    <s v="616410"/>
    <s v="COVID-19-tips 20 filtered"/>
    <s v="100000780"/>
    <s v=""/>
    <s v=""/>
    <s v="3000000236328402"/>
    <s v="0"/>
    <x v="3"/>
    <x v="562"/>
  </r>
  <r>
    <x v="6"/>
    <s v="C25_522001"/>
    <s v="S020000"/>
    <x v="6"/>
    <s v="4500694154"/>
    <s v=""/>
    <s v="2052232275"/>
    <s v="30"/>
    <d v="2020-11-26T00:00:00"/>
    <s v="51"/>
    <s v="Commandes d'achat"/>
    <x v="2"/>
    <s v="Réduction"/>
    <n v="-37510"/>
    <n v="0"/>
    <s v="616410"/>
    <s v="COVID-19-tips 20 filtered"/>
    <s v="100000780"/>
    <s v=""/>
    <s v=""/>
    <s v="3000000236328402"/>
    <s v="0"/>
    <x v="3"/>
    <x v="562"/>
  </r>
  <r>
    <x v="6"/>
    <s v="C25_522001"/>
    <s v="S020000"/>
    <x v="6"/>
    <s v="4500694154"/>
    <s v=""/>
    <s v="2052232275"/>
    <s v="30"/>
    <d v="2020-11-26T00:00:00"/>
    <s v="51"/>
    <s v="Commandes d'achat"/>
    <x v="2"/>
    <s v="Réduction"/>
    <n v="-37510"/>
    <n v="0"/>
    <s v="616410"/>
    <s v="COVID-19-tips 20 filtered"/>
    <s v="100000780"/>
    <s v=""/>
    <s v=""/>
    <s v="3000000236328402"/>
    <s v="0"/>
    <x v="3"/>
    <x v="562"/>
  </r>
  <r>
    <x v="6"/>
    <s v="C25_522001"/>
    <s v="S020000"/>
    <x v="6"/>
    <s v="4500694169"/>
    <s v=""/>
    <s v="2052232276"/>
    <s v="10"/>
    <d v="2020-11-26T00:00:00"/>
    <s v="51"/>
    <s v="Commandes d'achat"/>
    <x v="2"/>
    <s v="Réduction"/>
    <n v="-21471.45"/>
    <n v="0"/>
    <s v="616410"/>
    <s v="COVID-19-oral swabs type M100221"/>
    <s v="100001431"/>
    <s v=""/>
    <s v=""/>
    <s v="3000000236328507"/>
    <s v="0"/>
    <x v="3"/>
    <x v="563"/>
  </r>
  <r>
    <x v="6"/>
    <s v="C25_522001"/>
    <s v="S020000"/>
    <x v="6"/>
    <s v="4500694169"/>
    <s v=""/>
    <s v="2052232276"/>
    <s v="10"/>
    <d v="2020-11-26T00:00:00"/>
    <s v="51"/>
    <s v="Commandes d'achat"/>
    <x v="2"/>
    <s v="Réduction"/>
    <n v="-14314.3"/>
    <n v="0"/>
    <s v="616410"/>
    <s v="COVID-19-oral swabs type M100221"/>
    <s v="100001431"/>
    <s v=""/>
    <s v=""/>
    <s v="3000000236328507"/>
    <s v="0"/>
    <x v="3"/>
    <x v="563"/>
  </r>
  <r>
    <x v="6"/>
    <s v="C25_522001"/>
    <s v="S020000"/>
    <x v="6"/>
    <s v="4500694204"/>
    <s v=""/>
    <s v="2052232282"/>
    <s v="10"/>
    <d v="2020-11-26T00:00:00"/>
    <s v="51"/>
    <s v="Commandes d'achat"/>
    <x v="2"/>
    <s v="Réduction"/>
    <n v="-95673.44"/>
    <n v="0"/>
    <s v="616410"/>
    <s v="COVID-19-Multidrop combi"/>
    <s v="100000350"/>
    <s v=""/>
    <s v=""/>
    <s v="3000000236327728"/>
    <s v="0"/>
    <x v="3"/>
    <x v="571"/>
  </r>
  <r>
    <x v="6"/>
    <s v="C25_522001"/>
    <s v="S020000"/>
    <x v="6"/>
    <s v="4500694204"/>
    <s v=""/>
    <s v="2052232282"/>
    <s v="10"/>
    <d v="2020-11-26T00:00:00"/>
    <s v="51"/>
    <s v="Commandes d'achat"/>
    <x v="2"/>
    <s v="Réduction"/>
    <n v="-63782.3"/>
    <n v="0"/>
    <s v="616410"/>
    <s v="COVID-19-Multidrop combi"/>
    <s v="100000350"/>
    <s v=""/>
    <s v=""/>
    <s v="3000000236327728"/>
    <s v="0"/>
    <x v="3"/>
    <x v="571"/>
  </r>
  <r>
    <x v="8"/>
    <s v="C25_522001"/>
    <s v="S130000"/>
    <x v="10"/>
    <s v="4500704488"/>
    <s v=""/>
    <s v="2052211058"/>
    <s v="10"/>
    <d v="2020-11-26T00:00:00"/>
    <s v="51"/>
    <s v="Commandes d'achat"/>
    <x v="0"/>
    <s v="Original"/>
    <n v="5489"/>
    <n v="0"/>
    <s v="610410"/>
    <s v="COVID-19 ADM Liège-Stipulante 2020"/>
    <s v="500015452"/>
    <s v=""/>
    <s v=""/>
    <s v="3000000236311845"/>
    <s v="0"/>
    <x v="3"/>
    <x v="714"/>
  </r>
  <r>
    <x v="8"/>
    <s v="C25_522001"/>
    <s v="S130000"/>
    <x v="10"/>
    <s v="4500704511"/>
    <s v=""/>
    <s v="2052211059"/>
    <s v="10"/>
    <d v="2020-11-26T00:00:00"/>
    <s v="51"/>
    <s v="Commandes d'achat"/>
    <x v="1"/>
    <s v="Modification"/>
    <n v="0.8"/>
    <n v="0"/>
    <s v="610410"/>
    <s v="COVID-19 COAMU West-Vl-Gielen 2020"/>
    <s v="400174781"/>
    <s v=""/>
    <s v=""/>
    <s v="3000000236317136"/>
    <s v="0"/>
    <x v="3"/>
    <x v="715"/>
  </r>
  <r>
    <x v="8"/>
    <s v="C25_522001"/>
    <s v="S130000"/>
    <x v="10"/>
    <s v="4500704511"/>
    <s v=""/>
    <s v="2052211059"/>
    <s v="10"/>
    <d v="2020-11-26T00:00:00"/>
    <s v="51"/>
    <s v="Commandes d'achat"/>
    <x v="0"/>
    <s v="Original"/>
    <n v="5480"/>
    <n v="0"/>
    <s v="610410"/>
    <s v="COVID-19 COAMU West-Vl-Gielen 2020"/>
    <s v="400174781"/>
    <s v=""/>
    <s v=""/>
    <s v="3000000236312484"/>
    <s v="0"/>
    <x v="3"/>
    <x v="715"/>
  </r>
  <r>
    <x v="8"/>
    <s v="C25_522001"/>
    <s v="S130000"/>
    <x v="10"/>
    <s v="4500704540"/>
    <s v=""/>
    <s v="2052211060"/>
    <s v="10"/>
    <d v="2020-11-26T00:00:00"/>
    <s v="51"/>
    <s v="Commandes d'achat"/>
    <x v="0"/>
    <s v="Original"/>
    <n v="5498"/>
    <n v="0"/>
    <s v="610410"/>
    <s v="COVID-19 COAMU Limburg - Hendriks 2020"/>
    <s v="400012560"/>
    <s v=""/>
    <s v=""/>
    <s v="3000000236315234"/>
    <s v="0"/>
    <x v="3"/>
    <x v="716"/>
  </r>
  <r>
    <x v="8"/>
    <s v="C25_522001"/>
    <s v="S130000"/>
    <x v="10"/>
    <s v="4500704540"/>
    <s v=""/>
    <s v="2052211060"/>
    <s v="10"/>
    <d v="2020-11-26T00:00:00"/>
    <s v="51"/>
    <s v="Commandes d'achat"/>
    <x v="1"/>
    <s v="Modification"/>
    <n v="0.9"/>
    <n v="0"/>
    <s v="610410"/>
    <s v="COVID-19 COAMU Limburg - Hendriks 2020"/>
    <s v="400012560"/>
    <s v=""/>
    <s v=""/>
    <s v="3000000236315734"/>
    <s v="0"/>
    <x v="3"/>
    <x v="716"/>
  </r>
  <r>
    <x v="6"/>
    <s v="C25_522001"/>
    <s v="S020000"/>
    <x v="6"/>
    <s v="4500668915"/>
    <s v=""/>
    <s v="2052232028"/>
    <s v="10"/>
    <d v="2020-11-27T00:00:00"/>
    <s v="51"/>
    <s v="Commandes d'achat"/>
    <x v="2"/>
    <s v="Réduction"/>
    <n v="-22725.75"/>
    <n v="0"/>
    <s v="616410"/>
    <s v="COVID-19 Prot.coveralls voorsch"/>
    <s v="100050640"/>
    <s v=""/>
    <s v=""/>
    <s v="3000000236337732"/>
    <s v="0"/>
    <x v="2"/>
    <x v="100"/>
  </r>
  <r>
    <x v="6"/>
    <s v="C25_522001"/>
    <s v="S020000"/>
    <x v="6"/>
    <s v="4500673961"/>
    <s v=""/>
    <s v="2052232173"/>
    <s v="10"/>
    <d v="2020-11-27T00:00:00"/>
    <s v="51"/>
    <s v="Commandes d'achat"/>
    <x v="2"/>
    <s v="Réduction"/>
    <n v="-152165.12"/>
    <n v="0"/>
    <s v="616410"/>
    <s v="COVID-19-Chirurgische maskers"/>
    <s v="100034341"/>
    <s v=""/>
    <s v=""/>
    <s v="3000000236342244"/>
    <s v="0"/>
    <x v="2"/>
    <x v="302"/>
  </r>
  <r>
    <x v="16"/>
    <s v="C25_522001"/>
    <s v="S060000"/>
    <x v="25"/>
    <s v="4500677449"/>
    <s v=""/>
    <s v="2052211038"/>
    <s v="10"/>
    <d v="2020-11-27T00:00:00"/>
    <s v="51"/>
    <s v="Commandes d'achat"/>
    <x v="2"/>
    <s v="Réduction"/>
    <n v="-237994.86"/>
    <n v="0"/>
    <s v="671510"/>
    <s v="Ziekenwagendiensten2020MB dd08062020"/>
    <s v="GE100"/>
    <s v=""/>
    <s v=""/>
    <s v="3000000236394081"/>
    <s v="0"/>
    <x v="2"/>
    <x v="703"/>
  </r>
  <r>
    <x v="16"/>
    <s v="C25_522001"/>
    <s v="S060000"/>
    <x v="25"/>
    <s v="4500677449"/>
    <s v=""/>
    <s v="2052211038"/>
    <s v="10"/>
    <d v="2020-11-27T00:00:00"/>
    <s v="51"/>
    <s v="Commandes d'achat"/>
    <x v="2"/>
    <s v="Réduction"/>
    <n v="-143947.82999999999"/>
    <n v="0"/>
    <s v="671510"/>
    <s v="Ziekenwagendiensten2020MB dd08062020"/>
    <s v="GE100"/>
    <s v=""/>
    <s v=""/>
    <s v="3000000236394044"/>
    <s v="0"/>
    <x v="2"/>
    <x v="703"/>
  </r>
  <r>
    <x v="16"/>
    <s v="C25_522001"/>
    <s v="S060000"/>
    <x v="25"/>
    <s v="4500677449"/>
    <s v=""/>
    <s v="2052211038"/>
    <s v="10"/>
    <d v="2020-11-27T00:00:00"/>
    <s v="51"/>
    <s v="Commandes d'achat"/>
    <x v="2"/>
    <s v="Réduction"/>
    <n v="-1373539.74"/>
    <n v="0"/>
    <s v="671510"/>
    <s v="Ziekenwagendiensten2020MB dd08062020"/>
    <s v="GE100"/>
    <s v=""/>
    <s v=""/>
    <s v="3000000236393425"/>
    <s v="0"/>
    <x v="2"/>
    <x v="703"/>
  </r>
  <r>
    <x v="16"/>
    <s v="C25_522001"/>
    <s v="S060000"/>
    <x v="25"/>
    <s v="4500677449"/>
    <s v=""/>
    <s v="2052211038"/>
    <s v="10"/>
    <d v="2020-11-27T00:00:00"/>
    <s v="51"/>
    <s v="Commandes d'achat"/>
    <x v="2"/>
    <s v="Réduction"/>
    <n v="-119909.86"/>
    <n v="0"/>
    <s v="671510"/>
    <s v="Ziekenwagendiensten2020MB dd08062020"/>
    <s v="GE100"/>
    <s v=""/>
    <s v=""/>
    <s v="3000000236393463"/>
    <s v="0"/>
    <x v="2"/>
    <x v="703"/>
  </r>
  <r>
    <x v="16"/>
    <s v="C25_522001"/>
    <s v="S060000"/>
    <x v="25"/>
    <s v="4500677449"/>
    <s v=""/>
    <s v="2052211038"/>
    <s v="10"/>
    <d v="2020-11-27T00:00:00"/>
    <s v="51"/>
    <s v="Commandes d'achat"/>
    <x v="2"/>
    <s v="Réduction"/>
    <n v="-101999.86"/>
    <n v="0"/>
    <s v="671510"/>
    <s v="Ziekenwagendiensten2020MB dd08062020"/>
    <s v="GE100"/>
    <s v=""/>
    <s v=""/>
    <s v="3000000236393986"/>
    <s v="0"/>
    <x v="2"/>
    <x v="703"/>
  </r>
  <r>
    <x v="16"/>
    <s v="C25_522001"/>
    <s v="S060000"/>
    <x v="25"/>
    <s v="4500677449"/>
    <s v=""/>
    <s v="2052211038"/>
    <s v="10"/>
    <d v="2020-11-27T00:00:00"/>
    <s v="51"/>
    <s v="Commandes d'achat"/>
    <x v="2"/>
    <s v="Réduction"/>
    <n v="-162599.85999999999"/>
    <n v="0"/>
    <s v="671510"/>
    <s v="Ziekenwagendiensten2020MB dd08062020"/>
    <s v="GE100"/>
    <s v=""/>
    <s v=""/>
    <s v="3000000236393693"/>
    <s v="0"/>
    <x v="2"/>
    <x v="703"/>
  </r>
  <r>
    <x v="16"/>
    <s v="C25_522001"/>
    <s v="S060000"/>
    <x v="25"/>
    <s v="4500677449"/>
    <s v=""/>
    <s v="2052211038"/>
    <s v="10"/>
    <d v="2020-11-27T00:00:00"/>
    <s v="51"/>
    <s v="Commandes d'achat"/>
    <x v="2"/>
    <s v="Réduction"/>
    <n v="-320088.28000000003"/>
    <n v="0"/>
    <s v="671510"/>
    <s v="Ziekenwagendiensten2020MB dd08062020"/>
    <s v="GE100"/>
    <s v=""/>
    <s v=""/>
    <s v="3000000236394041"/>
    <s v="0"/>
    <x v="2"/>
    <x v="703"/>
  </r>
  <r>
    <x v="16"/>
    <s v="C25_522001"/>
    <s v="S060000"/>
    <x v="25"/>
    <s v="4500677449"/>
    <s v=""/>
    <s v="2052211038"/>
    <s v="10"/>
    <d v="2020-11-27T00:00:00"/>
    <s v="51"/>
    <s v="Commandes d'achat"/>
    <x v="2"/>
    <s v="Réduction"/>
    <n v="-2000731.34"/>
    <n v="0"/>
    <s v="671510"/>
    <s v="Ziekenwagendiensten2020MB dd08062020"/>
    <s v="GE100"/>
    <s v=""/>
    <s v=""/>
    <s v="3000000236393714"/>
    <s v="0"/>
    <x v="2"/>
    <x v="703"/>
  </r>
  <r>
    <x v="6"/>
    <s v="C25_522001"/>
    <s v="S020000"/>
    <x v="6"/>
    <s v="4500678119"/>
    <s v=""/>
    <s v="2052232216"/>
    <s v="10"/>
    <d v="2020-11-27T00:00:00"/>
    <s v="51"/>
    <s v="Commandes d'achat"/>
    <x v="2"/>
    <s v="Réduction"/>
    <n v="-276.87"/>
    <n v="0"/>
    <s v="613310"/>
    <s v="COVID-19-luchtvracht en transport PPE"/>
    <s v="100009537"/>
    <s v=""/>
    <s v=""/>
    <s v="3000000236394211"/>
    <s v="0"/>
    <x v="0"/>
    <x v="382"/>
  </r>
  <r>
    <x v="6"/>
    <s v="C25_522001"/>
    <s v="S020000"/>
    <x v="6"/>
    <s v="4500678119"/>
    <s v=""/>
    <s v="2052232216"/>
    <s v="10"/>
    <d v="2020-11-27T00:00:00"/>
    <s v="51"/>
    <s v="Commandes d'achat"/>
    <x v="2"/>
    <s v="Réduction"/>
    <n v="-69465.34"/>
    <n v="0"/>
    <s v="613310"/>
    <s v="COVID-19-luchtvracht en transport PPE"/>
    <s v="100009537"/>
    <s v=""/>
    <s v=""/>
    <s v="3000000236393831"/>
    <s v="0"/>
    <x v="0"/>
    <x v="382"/>
  </r>
  <r>
    <x v="6"/>
    <s v="C25_522001"/>
    <s v="S020000"/>
    <x v="6"/>
    <s v="4500678119"/>
    <s v=""/>
    <s v="2052232216"/>
    <s v="10"/>
    <d v="2020-11-27T00:00:00"/>
    <s v="51"/>
    <s v="Commandes d'achat"/>
    <x v="2"/>
    <s v="Réduction"/>
    <n v="-83113.45"/>
    <n v="0"/>
    <s v="613310"/>
    <s v="COVID-19-luchtvracht en transport PPE"/>
    <s v="100009537"/>
    <s v=""/>
    <s v=""/>
    <s v="3000000236394101"/>
    <s v="0"/>
    <x v="0"/>
    <x v="382"/>
  </r>
  <r>
    <x v="6"/>
    <s v="C25_522001"/>
    <s v="S020000"/>
    <x v="6"/>
    <s v="4500678119"/>
    <s v=""/>
    <s v="2052232216"/>
    <s v="10"/>
    <d v="2020-11-27T00:00:00"/>
    <s v="51"/>
    <s v="Commandes d'achat"/>
    <x v="2"/>
    <s v="Réduction"/>
    <n v="-41296.86"/>
    <n v="0"/>
    <s v="613310"/>
    <s v="COVID-19-luchtvracht en transport PPE"/>
    <s v="100009537"/>
    <s v=""/>
    <s v=""/>
    <s v="3000000236393800"/>
    <s v="0"/>
    <x v="0"/>
    <x v="382"/>
  </r>
  <r>
    <x v="6"/>
    <s v="C25_522001"/>
    <s v="S020000"/>
    <x v="6"/>
    <s v="4500678119"/>
    <s v=""/>
    <s v="2052232216"/>
    <s v="10"/>
    <d v="2020-11-27T00:00:00"/>
    <s v="51"/>
    <s v="Commandes d'achat"/>
    <x v="2"/>
    <s v="Réduction"/>
    <n v="-59930.89"/>
    <n v="0"/>
    <s v="613310"/>
    <s v="COVID-19-luchtvracht en transport PPE"/>
    <s v="100009537"/>
    <s v=""/>
    <s v=""/>
    <s v="3000000236393618"/>
    <s v="0"/>
    <x v="0"/>
    <x v="382"/>
  </r>
  <r>
    <x v="6"/>
    <s v="C25_522001"/>
    <s v="S020000"/>
    <x v="6"/>
    <s v="4500678119"/>
    <s v=""/>
    <s v="2052232216"/>
    <s v="10"/>
    <d v="2020-11-27T00:00:00"/>
    <s v="51"/>
    <s v="Commandes d'achat"/>
    <x v="2"/>
    <s v="Réduction"/>
    <n v="-12500"/>
    <n v="0"/>
    <s v="613310"/>
    <s v="COVID-19-luchtvracht en transport PPE"/>
    <s v="100009537"/>
    <s v=""/>
    <s v=""/>
    <s v="3000000236394021"/>
    <s v="0"/>
    <x v="0"/>
    <x v="382"/>
  </r>
  <r>
    <x v="6"/>
    <s v="C25_522001"/>
    <s v="S020000"/>
    <x v="6"/>
    <s v="4500678119"/>
    <s v=""/>
    <s v="2052232216"/>
    <s v="10"/>
    <d v="2020-11-27T00:00:00"/>
    <s v="51"/>
    <s v="Commandes d'achat"/>
    <x v="2"/>
    <s v="Réduction"/>
    <n v="-276.87"/>
    <n v="0"/>
    <s v="613310"/>
    <s v="COVID-19-luchtvracht en transport PPE"/>
    <s v="100009537"/>
    <s v=""/>
    <s v=""/>
    <s v="3000000236394214"/>
    <s v="0"/>
    <x v="0"/>
    <x v="382"/>
  </r>
  <r>
    <x v="6"/>
    <s v="C25_522001"/>
    <s v="S020000"/>
    <x v="6"/>
    <s v="4500678119"/>
    <s v=""/>
    <s v="2052232216"/>
    <s v="10"/>
    <d v="2020-11-27T00:00:00"/>
    <s v="51"/>
    <s v="Commandes d'achat"/>
    <x v="2"/>
    <s v="Réduction"/>
    <n v="-12500"/>
    <n v="0"/>
    <s v="613310"/>
    <s v="COVID-19-luchtvracht en transport PPE"/>
    <s v="100009537"/>
    <s v=""/>
    <s v=""/>
    <s v="3000000236394001"/>
    <s v="0"/>
    <x v="0"/>
    <x v="382"/>
  </r>
  <r>
    <x v="6"/>
    <s v="C25_522001"/>
    <s v="S020000"/>
    <x v="6"/>
    <s v="4500678119"/>
    <s v=""/>
    <s v="2052232216"/>
    <s v="10"/>
    <d v="2020-11-27T00:00:00"/>
    <s v="51"/>
    <s v="Commandes d'achat"/>
    <x v="2"/>
    <s v="Réduction"/>
    <n v="-83113.45"/>
    <n v="0"/>
    <s v="613310"/>
    <s v="COVID-19-luchtvracht en transport PPE"/>
    <s v="100009537"/>
    <s v=""/>
    <s v=""/>
    <s v="3000000236393843"/>
    <s v="0"/>
    <x v="0"/>
    <x v="382"/>
  </r>
  <r>
    <x v="6"/>
    <s v="C25_522001"/>
    <s v="S020000"/>
    <x v="6"/>
    <s v="4500678119"/>
    <s v=""/>
    <s v="2052232216"/>
    <s v="10"/>
    <d v="2020-11-27T00:00:00"/>
    <s v="51"/>
    <s v="Commandes d'achat"/>
    <x v="2"/>
    <s v="Réduction"/>
    <n v="-45092.58"/>
    <n v="0"/>
    <s v="613310"/>
    <s v="COVID-19-luchtvracht en transport PPE"/>
    <s v="100009537"/>
    <s v=""/>
    <s v=""/>
    <s v="3000000236393823"/>
    <s v="0"/>
    <x v="0"/>
    <x v="382"/>
  </r>
  <r>
    <x v="6"/>
    <s v="C25_522001"/>
    <s v="S020000"/>
    <x v="6"/>
    <s v="4500678119"/>
    <s v=""/>
    <s v="2052232216"/>
    <s v="10"/>
    <d v="2020-11-27T00:00:00"/>
    <s v="51"/>
    <s v="Commandes d'achat"/>
    <x v="2"/>
    <s v="Réduction"/>
    <n v="-1294.3599999999999"/>
    <n v="0"/>
    <s v="613310"/>
    <s v="COVID-19-luchtvracht en transport PPE"/>
    <s v="100009537"/>
    <s v=""/>
    <s v=""/>
    <s v="3000000236394951"/>
    <s v="0"/>
    <x v="0"/>
    <x v="382"/>
  </r>
  <r>
    <x v="6"/>
    <s v="C25_522001"/>
    <s v="S020000"/>
    <x v="6"/>
    <s v="4500678119"/>
    <s v=""/>
    <s v="2052232216"/>
    <s v="10"/>
    <d v="2020-11-27T00:00:00"/>
    <s v="51"/>
    <s v="Commandes d'achat"/>
    <x v="2"/>
    <s v="Réduction"/>
    <n v="-125605.51"/>
    <n v="0"/>
    <s v="613310"/>
    <s v="COVID-19-luchtvracht en transport PPE"/>
    <s v="100009537"/>
    <s v=""/>
    <s v=""/>
    <s v="3000000236393792"/>
    <s v="0"/>
    <x v="0"/>
    <x v="382"/>
  </r>
  <r>
    <x v="6"/>
    <s v="C25_522001"/>
    <s v="S020000"/>
    <x v="6"/>
    <s v="4500678119"/>
    <s v=""/>
    <s v="2052232216"/>
    <s v="10"/>
    <d v="2020-11-27T00:00:00"/>
    <s v="51"/>
    <s v="Commandes d'achat"/>
    <x v="2"/>
    <s v="Réduction"/>
    <n v="-280365"/>
    <n v="0"/>
    <s v="613310"/>
    <s v="COVID-19-luchtvracht en transport PPE"/>
    <s v="100009537"/>
    <s v=""/>
    <s v=""/>
    <s v="3000000236393717"/>
    <s v="0"/>
    <x v="0"/>
    <x v="382"/>
  </r>
  <r>
    <x v="6"/>
    <s v="C25_522001"/>
    <s v="S020000"/>
    <x v="6"/>
    <s v="4500678119"/>
    <s v=""/>
    <s v="2052232216"/>
    <s v="10"/>
    <d v="2020-11-27T00:00:00"/>
    <s v="51"/>
    <s v="Commandes d'achat"/>
    <x v="2"/>
    <s v="Réduction"/>
    <n v="-4946.58"/>
    <n v="0"/>
    <s v="613310"/>
    <s v="COVID-19-luchtvracht en transport PPE"/>
    <s v="100009537"/>
    <s v=""/>
    <s v=""/>
    <s v="3000000236393815"/>
    <s v="0"/>
    <x v="0"/>
    <x v="382"/>
  </r>
  <r>
    <x v="6"/>
    <s v="C25_522001"/>
    <s v="S020000"/>
    <x v="6"/>
    <s v="4500678119"/>
    <s v=""/>
    <s v="2052232216"/>
    <s v="10"/>
    <d v="2020-11-27T00:00:00"/>
    <s v="51"/>
    <s v="Commandes d'achat"/>
    <x v="2"/>
    <s v="Réduction"/>
    <n v="-240634.17"/>
    <n v="0"/>
    <s v="613310"/>
    <s v="COVID-19-luchtvracht en transport PPE"/>
    <s v="100009537"/>
    <s v=""/>
    <s v=""/>
    <s v="3000000236393951"/>
    <s v="0"/>
    <x v="0"/>
    <x v="382"/>
  </r>
  <r>
    <x v="6"/>
    <s v="C25_522001"/>
    <s v="S020000"/>
    <x v="6"/>
    <s v="4500678119"/>
    <s v=""/>
    <s v="2052232216"/>
    <s v="10"/>
    <d v="2020-11-27T00:00:00"/>
    <s v="51"/>
    <s v="Commandes d'achat"/>
    <x v="2"/>
    <s v="Réduction"/>
    <n v="-280365"/>
    <n v="0"/>
    <s v="613310"/>
    <s v="COVID-19-luchtvracht en transport PPE"/>
    <s v="100009537"/>
    <s v=""/>
    <s v=""/>
    <s v="3000000236393973"/>
    <s v="0"/>
    <x v="0"/>
    <x v="382"/>
  </r>
  <r>
    <x v="6"/>
    <s v="C25_522001"/>
    <s v="S020000"/>
    <x v="6"/>
    <s v="4500681592"/>
    <s v=""/>
    <s v="2052232236"/>
    <s v="10"/>
    <d v="2020-11-27T00:00:00"/>
    <s v="51"/>
    <s v="Commandes d'achat"/>
    <x v="2"/>
    <s v="Réduction"/>
    <n v="-25130.94"/>
    <n v="0"/>
    <s v="613310"/>
    <s v="COVID-19-ZEEVRACHT VOOR PPE"/>
    <s v="100041185"/>
    <s v=""/>
    <s v=""/>
    <s v="3000000236394472"/>
    <s v="0"/>
    <x v="0"/>
    <x v="445"/>
  </r>
  <r>
    <x v="6"/>
    <s v="C25_522001"/>
    <s v="S020000"/>
    <x v="6"/>
    <s v="4500681592"/>
    <s v=""/>
    <s v="2052232236"/>
    <s v="10"/>
    <d v="2020-11-27T00:00:00"/>
    <s v="51"/>
    <s v="Commandes d'achat"/>
    <x v="2"/>
    <s v="Réduction"/>
    <n v="-51408.08"/>
    <n v="0"/>
    <s v="613310"/>
    <s v="COVID-19-ZEEVRACHT VOOR PPE"/>
    <s v="100041185"/>
    <s v=""/>
    <s v=""/>
    <s v="3000000236394721"/>
    <s v="0"/>
    <x v="0"/>
    <x v="445"/>
  </r>
  <r>
    <x v="6"/>
    <s v="C25_522001"/>
    <s v="S020000"/>
    <x v="6"/>
    <s v="4500681592"/>
    <s v=""/>
    <s v="2052232236"/>
    <s v="10"/>
    <d v="2020-11-27T00:00:00"/>
    <s v="51"/>
    <s v="Commandes d'achat"/>
    <x v="2"/>
    <s v="Réduction"/>
    <n v="-24870.53"/>
    <n v="0"/>
    <s v="613310"/>
    <s v="COVID-19-ZEEVRACHT VOOR PPE"/>
    <s v="100041185"/>
    <s v=""/>
    <s v=""/>
    <s v="3000000236394452"/>
    <s v="0"/>
    <x v="0"/>
    <x v="445"/>
  </r>
  <r>
    <x v="6"/>
    <s v="C25_522001"/>
    <s v="S020000"/>
    <x v="6"/>
    <s v="4500681592"/>
    <s v=""/>
    <s v="2052232236"/>
    <s v="10"/>
    <d v="2020-11-27T00:00:00"/>
    <s v="51"/>
    <s v="Commandes d'achat"/>
    <x v="2"/>
    <s v="Réduction"/>
    <n v="-22513.54"/>
    <n v="0"/>
    <s v="613310"/>
    <s v="COVID-19-ZEEVRACHT VOOR PPE"/>
    <s v="100041185"/>
    <s v=""/>
    <s v=""/>
    <s v="3000000236394864"/>
    <s v="0"/>
    <x v="0"/>
    <x v="445"/>
  </r>
  <r>
    <x v="6"/>
    <s v="C25_522001"/>
    <s v="S020000"/>
    <x v="6"/>
    <s v="4500681592"/>
    <s v=""/>
    <s v="2052232236"/>
    <s v="10"/>
    <d v="2020-11-27T00:00:00"/>
    <s v="51"/>
    <s v="Commandes d'achat"/>
    <x v="2"/>
    <s v="Réduction"/>
    <n v="-46950.239999999998"/>
    <n v="0"/>
    <s v="613310"/>
    <s v="COVID-19-ZEEVRACHT VOOR PPE"/>
    <s v="100041185"/>
    <s v=""/>
    <s v=""/>
    <s v="3000000236394895"/>
    <s v="0"/>
    <x v="0"/>
    <x v="445"/>
  </r>
  <r>
    <x v="6"/>
    <s v="C25_522001"/>
    <s v="S020000"/>
    <x v="6"/>
    <s v="4500681592"/>
    <s v=""/>
    <s v="2052232236"/>
    <s v="10"/>
    <d v="2020-11-27T00:00:00"/>
    <s v="51"/>
    <s v="Commandes d'achat"/>
    <x v="2"/>
    <s v="Réduction"/>
    <n v="-1226.8"/>
    <n v="0"/>
    <s v="613310"/>
    <s v="COVID-19-ZEEVRACHT VOOR PPE"/>
    <s v="100041185"/>
    <s v=""/>
    <s v=""/>
    <s v="3000000236394901"/>
    <s v="0"/>
    <x v="0"/>
    <x v="445"/>
  </r>
  <r>
    <x v="6"/>
    <s v="C25_522001"/>
    <s v="S020000"/>
    <x v="6"/>
    <s v="4500681592"/>
    <s v=""/>
    <s v="2052232236"/>
    <s v="10"/>
    <d v="2020-11-27T00:00:00"/>
    <s v="51"/>
    <s v="Commandes d'achat"/>
    <x v="2"/>
    <s v="Réduction"/>
    <n v="-14039.84"/>
    <n v="0"/>
    <s v="613310"/>
    <s v="COVID-19-ZEEVRACHT VOOR PPE"/>
    <s v="100041185"/>
    <s v=""/>
    <s v=""/>
    <s v="3000000236394169"/>
    <s v="0"/>
    <x v="0"/>
    <x v="445"/>
  </r>
  <r>
    <x v="6"/>
    <s v="C25_522001"/>
    <s v="S020000"/>
    <x v="6"/>
    <s v="4500681592"/>
    <s v=""/>
    <s v="2052232236"/>
    <s v="10"/>
    <d v="2020-11-27T00:00:00"/>
    <s v="51"/>
    <s v="Commandes d'achat"/>
    <x v="2"/>
    <s v="Réduction"/>
    <n v="-24759.93"/>
    <n v="0"/>
    <s v="613310"/>
    <s v="COVID-19-ZEEVRACHT VOOR PPE"/>
    <s v="100041185"/>
    <s v=""/>
    <s v=""/>
    <s v="3000000236394712"/>
    <s v="0"/>
    <x v="0"/>
    <x v="445"/>
  </r>
  <r>
    <x v="6"/>
    <s v="C25_522001"/>
    <s v="S020000"/>
    <x v="6"/>
    <s v="4500681592"/>
    <s v=""/>
    <s v="2052232236"/>
    <s v="10"/>
    <d v="2020-11-27T00:00:00"/>
    <s v="51"/>
    <s v="Commandes d'achat"/>
    <x v="2"/>
    <s v="Réduction"/>
    <n v="-11606.53"/>
    <n v="0"/>
    <s v="613310"/>
    <s v="COVID-19-ZEEVRACHT VOOR PPE"/>
    <s v="100041185"/>
    <s v=""/>
    <s v=""/>
    <s v="3000000236393767"/>
    <s v="0"/>
    <x v="0"/>
    <x v="445"/>
  </r>
  <r>
    <x v="6"/>
    <s v="C25_522001"/>
    <s v="S020000"/>
    <x v="6"/>
    <s v="4500681592"/>
    <s v=""/>
    <s v="2052232236"/>
    <s v="10"/>
    <d v="2020-11-27T00:00:00"/>
    <s v="51"/>
    <s v="Commandes d'achat"/>
    <x v="2"/>
    <s v="Réduction"/>
    <n v="-31367.68"/>
    <n v="0"/>
    <s v="613310"/>
    <s v="COVID-19-ZEEVRACHT VOOR PPE"/>
    <s v="100041185"/>
    <s v=""/>
    <s v=""/>
    <s v="3000000236394881"/>
    <s v="0"/>
    <x v="0"/>
    <x v="445"/>
  </r>
  <r>
    <x v="6"/>
    <s v="C25_522001"/>
    <s v="S020000"/>
    <x v="6"/>
    <s v="4500681592"/>
    <s v=""/>
    <s v="2052232236"/>
    <s v="10"/>
    <d v="2020-11-27T00:00:00"/>
    <s v="51"/>
    <s v="Commandes d'achat"/>
    <x v="2"/>
    <s v="Réduction"/>
    <n v="-31162.7"/>
    <n v="0"/>
    <s v="613310"/>
    <s v="COVID-19-ZEEVRACHT VOOR PPE"/>
    <s v="100041185"/>
    <s v=""/>
    <s v=""/>
    <s v="3000000236394904"/>
    <s v="0"/>
    <x v="0"/>
    <x v="445"/>
  </r>
  <r>
    <x v="6"/>
    <s v="C25_522001"/>
    <s v="S020000"/>
    <x v="6"/>
    <s v="4500681592"/>
    <s v=""/>
    <s v="2052232236"/>
    <s v="10"/>
    <d v="2020-11-27T00:00:00"/>
    <s v="51"/>
    <s v="Commandes d'achat"/>
    <x v="2"/>
    <s v="Réduction"/>
    <n v="-23194.11"/>
    <n v="0"/>
    <s v="613310"/>
    <s v="COVID-19-ZEEVRACHT VOOR PPE"/>
    <s v="100041185"/>
    <s v=""/>
    <s v=""/>
    <s v="3000000236394177"/>
    <s v="0"/>
    <x v="0"/>
    <x v="445"/>
  </r>
  <r>
    <x v="6"/>
    <s v="C25_522001"/>
    <s v="S020000"/>
    <x v="6"/>
    <s v="4500681592"/>
    <s v=""/>
    <s v="2052232236"/>
    <s v="10"/>
    <d v="2020-11-27T00:00:00"/>
    <s v="51"/>
    <s v="Commandes d'achat"/>
    <x v="2"/>
    <s v="Réduction"/>
    <n v="-5844.8"/>
    <n v="0"/>
    <s v="613310"/>
    <s v="COVID-19-ZEEVRACHT VOOR PPE"/>
    <s v="100041185"/>
    <s v=""/>
    <s v=""/>
    <s v="3000000236394438"/>
    <s v="0"/>
    <x v="0"/>
    <x v="445"/>
  </r>
  <r>
    <x v="6"/>
    <s v="C25_522001"/>
    <s v="S020000"/>
    <x v="6"/>
    <s v="4500681592"/>
    <s v=""/>
    <s v="2052232236"/>
    <s v="10"/>
    <d v="2020-11-27T00:00:00"/>
    <s v="51"/>
    <s v="Commandes d'achat"/>
    <x v="2"/>
    <s v="Réduction"/>
    <n v="-14261.05"/>
    <n v="0"/>
    <s v="613310"/>
    <s v="COVID-19-ZEEVRACHT VOOR PPE"/>
    <s v="100041185"/>
    <s v=""/>
    <s v=""/>
    <s v="3000000236394142"/>
    <s v="0"/>
    <x v="0"/>
    <x v="445"/>
  </r>
  <r>
    <x v="6"/>
    <s v="C25_522001"/>
    <s v="S020000"/>
    <x v="6"/>
    <s v="4500681592"/>
    <s v=""/>
    <s v="2052232236"/>
    <s v="10"/>
    <d v="2020-11-27T00:00:00"/>
    <s v="51"/>
    <s v="Commandes d'achat"/>
    <x v="2"/>
    <s v="Réduction"/>
    <n v="-14020.4"/>
    <n v="0"/>
    <s v="613310"/>
    <s v="COVID-19-ZEEVRACHT VOOR PPE"/>
    <s v="100041185"/>
    <s v=""/>
    <s v=""/>
    <s v="3000000236394193"/>
    <s v="0"/>
    <x v="0"/>
    <x v="445"/>
  </r>
  <r>
    <x v="6"/>
    <s v="C25_522001"/>
    <s v="S020000"/>
    <x v="6"/>
    <s v="4500681592"/>
    <s v=""/>
    <s v="2052232236"/>
    <s v="10"/>
    <d v="2020-11-27T00:00:00"/>
    <s v="51"/>
    <s v="Commandes d'achat"/>
    <x v="2"/>
    <s v="Réduction"/>
    <n v="-24078.95"/>
    <n v="0"/>
    <s v="613310"/>
    <s v="COVID-19-ZEEVRACHT VOOR PPE"/>
    <s v="100041185"/>
    <s v=""/>
    <s v=""/>
    <s v="3000000236394039"/>
    <s v="0"/>
    <x v="0"/>
    <x v="445"/>
  </r>
  <r>
    <x v="6"/>
    <s v="C25_522001"/>
    <s v="S020000"/>
    <x v="6"/>
    <s v="4500681592"/>
    <s v=""/>
    <s v="2052232236"/>
    <s v="10"/>
    <d v="2020-11-27T00:00:00"/>
    <s v="51"/>
    <s v="Commandes d'achat"/>
    <x v="2"/>
    <s v="Réduction"/>
    <n v="-12048.95"/>
    <n v="0"/>
    <s v="613310"/>
    <s v="COVID-19-ZEEVRACHT VOOR PPE"/>
    <s v="100041185"/>
    <s v=""/>
    <s v=""/>
    <s v="3000000236394160"/>
    <s v="0"/>
    <x v="0"/>
    <x v="445"/>
  </r>
  <r>
    <x v="6"/>
    <s v="C25_522001"/>
    <s v="S020000"/>
    <x v="6"/>
    <s v="4500681592"/>
    <s v=""/>
    <s v="2052232236"/>
    <s v="10"/>
    <d v="2020-11-27T00:00:00"/>
    <s v="51"/>
    <s v="Commandes d'achat"/>
    <x v="2"/>
    <s v="Réduction"/>
    <n v="-5423.19"/>
    <n v="0"/>
    <s v="613310"/>
    <s v="COVID-19-ZEEVRACHT VOOR PPE"/>
    <s v="100041185"/>
    <s v=""/>
    <s v=""/>
    <s v="3000000236394927"/>
    <s v="0"/>
    <x v="0"/>
    <x v="445"/>
  </r>
  <r>
    <x v="6"/>
    <s v="C25_522001"/>
    <s v="S020000"/>
    <x v="6"/>
    <s v="4500681592"/>
    <s v=""/>
    <s v="2052232236"/>
    <s v="10"/>
    <d v="2020-11-27T00:00:00"/>
    <s v="51"/>
    <s v="Commandes d'achat"/>
    <x v="2"/>
    <s v="Réduction"/>
    <n v="-24078.95"/>
    <n v="0"/>
    <s v="613310"/>
    <s v="COVID-19-ZEEVRACHT VOOR PPE"/>
    <s v="100041185"/>
    <s v=""/>
    <s v=""/>
    <s v="3000000236394068"/>
    <s v="0"/>
    <x v="0"/>
    <x v="445"/>
  </r>
  <r>
    <x v="6"/>
    <s v="C25_522001"/>
    <s v="S020000"/>
    <x v="6"/>
    <s v="4500681592"/>
    <s v=""/>
    <s v="2052232236"/>
    <s v="10"/>
    <d v="2020-11-27T00:00:00"/>
    <s v="51"/>
    <s v="Commandes d'achat"/>
    <x v="2"/>
    <s v="Réduction"/>
    <n v="-12048.95"/>
    <n v="0"/>
    <s v="613310"/>
    <s v="COVID-19-ZEEVRACHT VOOR PPE"/>
    <s v="100041185"/>
    <s v=""/>
    <s v=""/>
    <s v="3000000236394171"/>
    <s v="0"/>
    <x v="0"/>
    <x v="445"/>
  </r>
  <r>
    <x v="6"/>
    <s v="C25_522001"/>
    <s v="S020000"/>
    <x v="6"/>
    <s v="4500681592"/>
    <s v=""/>
    <s v="2052232236"/>
    <s v="10"/>
    <d v="2020-11-27T00:00:00"/>
    <s v="51"/>
    <s v="Commandes d'achat"/>
    <x v="2"/>
    <s v="Réduction"/>
    <n v="-28503.15"/>
    <n v="0"/>
    <s v="613310"/>
    <s v="COVID-19-ZEEVRACHT VOOR PPE"/>
    <s v="100041185"/>
    <s v=""/>
    <s v=""/>
    <s v="3000000236394174"/>
    <s v="0"/>
    <x v="0"/>
    <x v="445"/>
  </r>
  <r>
    <x v="6"/>
    <s v="C25_522001"/>
    <s v="S020000"/>
    <x v="6"/>
    <s v="4500681592"/>
    <s v=""/>
    <s v="2052232236"/>
    <s v="10"/>
    <d v="2020-11-27T00:00:00"/>
    <s v="51"/>
    <s v="Commandes d'achat"/>
    <x v="2"/>
    <s v="Réduction"/>
    <n v="-25925.25"/>
    <n v="0"/>
    <s v="613310"/>
    <s v="COVID-19-ZEEVRACHT VOOR PPE"/>
    <s v="100041185"/>
    <s v=""/>
    <s v=""/>
    <s v="3000000236394107"/>
    <s v="0"/>
    <x v="0"/>
    <x v="445"/>
  </r>
  <r>
    <x v="6"/>
    <s v="C25_522001"/>
    <s v="S020000"/>
    <x v="6"/>
    <s v="4500681592"/>
    <s v=""/>
    <s v="2052232236"/>
    <s v="10"/>
    <d v="2020-11-27T00:00:00"/>
    <s v="51"/>
    <s v="Commandes d'achat"/>
    <x v="2"/>
    <s v="Réduction"/>
    <n v="-14336.46"/>
    <n v="0"/>
    <s v="613310"/>
    <s v="COVID-19-ZEEVRACHT VOOR PPE"/>
    <s v="100041185"/>
    <s v=""/>
    <s v=""/>
    <s v="3000000236394871"/>
    <s v="0"/>
    <x v="0"/>
    <x v="445"/>
  </r>
  <r>
    <x v="6"/>
    <s v="C25_522001"/>
    <s v="S020000"/>
    <x v="6"/>
    <s v="4500681592"/>
    <s v=""/>
    <s v="2052232236"/>
    <s v="10"/>
    <d v="2020-11-27T00:00:00"/>
    <s v="51"/>
    <s v="Commandes d'achat"/>
    <x v="2"/>
    <s v="Réduction"/>
    <n v="-30901.27"/>
    <n v="0"/>
    <s v="613310"/>
    <s v="COVID-19-ZEEVRACHT VOOR PPE"/>
    <s v="100041185"/>
    <s v=""/>
    <s v=""/>
    <s v="3000000236394399"/>
    <s v="0"/>
    <x v="0"/>
    <x v="445"/>
  </r>
  <r>
    <x v="6"/>
    <s v="C25_522001"/>
    <s v="S020000"/>
    <x v="6"/>
    <s v="4500681592"/>
    <s v=""/>
    <s v="2052232236"/>
    <s v="10"/>
    <d v="2020-11-27T00:00:00"/>
    <s v="51"/>
    <s v="Commandes d'achat"/>
    <x v="2"/>
    <s v="Réduction"/>
    <n v="794.31"/>
    <n v="0"/>
    <s v="613310"/>
    <s v="COVID-19-ZEEVRACHT VOOR PPE"/>
    <s v="100041185"/>
    <s v=""/>
    <s v=""/>
    <s v="3000000236394858"/>
    <s v="0"/>
    <x v="0"/>
    <x v="445"/>
  </r>
  <r>
    <x v="6"/>
    <s v="C25_522001"/>
    <s v="S020000"/>
    <x v="6"/>
    <s v="4500681592"/>
    <s v=""/>
    <s v="2052232236"/>
    <s v="10"/>
    <d v="2020-11-27T00:00:00"/>
    <s v="51"/>
    <s v="Commandes d'achat"/>
    <x v="2"/>
    <s v="Réduction"/>
    <n v="12914.35"/>
    <n v="0"/>
    <s v="613310"/>
    <s v="COVID-19-ZEEVRACHT VOOR PPE"/>
    <s v="100041185"/>
    <s v=""/>
    <s v=""/>
    <s v="3000000236394261"/>
    <s v="0"/>
    <x v="0"/>
    <x v="445"/>
  </r>
  <r>
    <x v="6"/>
    <s v="C25_522001"/>
    <s v="S020000"/>
    <x v="6"/>
    <s v="4500681592"/>
    <s v=""/>
    <s v="2052232236"/>
    <s v="10"/>
    <d v="2020-11-27T00:00:00"/>
    <s v="51"/>
    <s v="Commandes d'achat"/>
    <x v="2"/>
    <s v="Réduction"/>
    <n v="-70603.23"/>
    <n v="0"/>
    <s v="613310"/>
    <s v="COVID-19-ZEEVRACHT VOOR PPE"/>
    <s v="100041185"/>
    <s v=""/>
    <s v=""/>
    <s v="3000000236394396"/>
    <s v="0"/>
    <x v="0"/>
    <x v="445"/>
  </r>
  <r>
    <x v="6"/>
    <s v="C25_522001"/>
    <s v="S020000"/>
    <x v="6"/>
    <s v="4500681592"/>
    <s v=""/>
    <s v="2052232236"/>
    <s v="10"/>
    <d v="2020-11-27T00:00:00"/>
    <s v="51"/>
    <s v="Commandes d'achat"/>
    <x v="2"/>
    <s v="Réduction"/>
    <n v="-15633.56"/>
    <n v="0"/>
    <s v="613310"/>
    <s v="COVID-19-ZEEVRACHT VOOR PPE"/>
    <s v="100041185"/>
    <s v=""/>
    <s v=""/>
    <s v="3000000236394945"/>
    <s v="0"/>
    <x v="0"/>
    <x v="445"/>
  </r>
  <r>
    <x v="6"/>
    <s v="C25_522001"/>
    <s v="S020000"/>
    <x v="6"/>
    <s v="4500684008"/>
    <s v=""/>
    <s v="2052232243"/>
    <s v="10"/>
    <d v="2020-11-27T00:00:00"/>
    <s v="51"/>
    <s v="Commandes d'achat"/>
    <x v="2"/>
    <s v="Réduction"/>
    <n v="-4876.17"/>
    <n v="0"/>
    <s v="616410"/>
    <s v="COVID-19-dexamethason raw material"/>
    <s v="100049753"/>
    <s v=""/>
    <s v=""/>
    <s v="3000000236394104"/>
    <s v="0"/>
    <x v="5"/>
    <x v="459"/>
  </r>
  <r>
    <x v="6"/>
    <s v="C25_522001"/>
    <s v="S020000"/>
    <x v="6"/>
    <s v="4500684248"/>
    <s v=""/>
    <s v="2052232247"/>
    <s v="10"/>
    <d v="2020-11-27T00:00:00"/>
    <s v="51"/>
    <s v="Commandes d'achat"/>
    <x v="2"/>
    <s v="Réduction"/>
    <n v="-1050000"/>
    <n v="0"/>
    <s v="610410"/>
    <s v="COVID-19-vergoeding test universitair pl"/>
    <s v="GE100"/>
    <s v=""/>
    <s v=""/>
    <s v="3000000236337704"/>
    <s v="0"/>
    <x v="3"/>
    <x v="465"/>
  </r>
  <r>
    <x v="6"/>
    <s v="C25_522001"/>
    <s v="S020000"/>
    <x v="6"/>
    <s v="4500684248"/>
    <s v=""/>
    <s v="2052232247"/>
    <s v="10"/>
    <d v="2020-11-27T00:00:00"/>
    <s v="51"/>
    <s v="Commandes d'achat"/>
    <x v="2"/>
    <s v="Réduction"/>
    <n v="-1076250"/>
    <n v="0"/>
    <s v="610410"/>
    <s v="COVID-19-vergoeding test universitair pl"/>
    <s v="GE100"/>
    <s v=""/>
    <s v=""/>
    <s v="3000000236337766"/>
    <s v="0"/>
    <x v="3"/>
    <x v="465"/>
  </r>
  <r>
    <x v="6"/>
    <s v="C25_522001"/>
    <s v="S020000"/>
    <x v="6"/>
    <s v="4500684919"/>
    <s v=""/>
    <s v="2052232250"/>
    <s v="10"/>
    <d v="2020-11-27T00:00:00"/>
    <s v="51"/>
    <s v="Commandes d'achat"/>
    <x v="2"/>
    <s v="Réduction"/>
    <n v="-18755"/>
    <n v="0"/>
    <s v="610110"/>
    <s v="COVID-19-program manager resurgence"/>
    <s v="100051209"/>
    <s v=""/>
    <s v=""/>
    <s v="3000000236387140"/>
    <s v="0"/>
    <x v="7"/>
    <x v="474"/>
  </r>
  <r>
    <x v="6"/>
    <s v="C25_522001"/>
    <s v="S020000"/>
    <x v="6"/>
    <s v="4500684919"/>
    <s v=""/>
    <s v="2052232250"/>
    <s v="10"/>
    <d v="2020-11-27T00:00:00"/>
    <s v="51"/>
    <s v="Commandes d'achat"/>
    <x v="2"/>
    <s v="Réduction"/>
    <n v="-15004"/>
    <n v="0"/>
    <s v="610110"/>
    <s v="COVID-19-program manager resurgence"/>
    <s v="100051209"/>
    <s v=""/>
    <s v=""/>
    <s v="3000000236387067"/>
    <s v="0"/>
    <x v="7"/>
    <x v="474"/>
  </r>
  <r>
    <x v="6"/>
    <s v="C25_522001"/>
    <s v="S020000"/>
    <x v="6"/>
    <s v="4500684919"/>
    <s v=""/>
    <s v="2052232250"/>
    <s v="10"/>
    <d v="2020-11-27T00:00:00"/>
    <s v="51"/>
    <s v="Commandes d'achat"/>
    <x v="2"/>
    <s v="Réduction"/>
    <n v="-18755"/>
    <n v="0"/>
    <s v="610110"/>
    <s v="COVID-19-program manager resurgence"/>
    <s v="100051209"/>
    <s v=""/>
    <s v=""/>
    <s v="3000000236386875"/>
    <s v="0"/>
    <x v="7"/>
    <x v="474"/>
  </r>
  <r>
    <x v="14"/>
    <s v="C25_522001"/>
    <s v="S010000"/>
    <x v="21"/>
    <s v="4500686245"/>
    <s v=""/>
    <s v="2008110000"/>
    <s v="20"/>
    <d v="2020-11-27T00:00:00"/>
    <s v="51"/>
    <s v="Commandes d'achat"/>
    <x v="2"/>
    <s v="Réduction"/>
    <n v="-4050000"/>
    <n v="0"/>
    <s v="676012"/>
    <s v="Tranche 2-Création European anti-infect"/>
    <s v="700001093"/>
    <s v=""/>
    <s v=""/>
    <s v="3000000236337671"/>
    <s v="0"/>
    <x v="2"/>
    <x v="487"/>
  </r>
  <r>
    <x v="15"/>
    <s v="C25_522001"/>
    <s v="S010000"/>
    <x v="21"/>
    <s v="4500686256"/>
    <s v=""/>
    <s v="2008110000"/>
    <s v="20"/>
    <d v="2020-11-27T00:00:00"/>
    <s v="51"/>
    <s v="Commandes d'achat"/>
    <x v="2"/>
    <s v="Réduction"/>
    <n v="-1950000"/>
    <n v="0"/>
    <s v="676011"/>
    <s v="Tranche 2-Création European anti-infect"/>
    <s v="700001063"/>
    <s v=""/>
    <s v=""/>
    <s v="3000000236337598"/>
    <s v="0"/>
    <x v="3"/>
    <x v="490"/>
  </r>
  <r>
    <x v="6"/>
    <s v="C25_522001"/>
    <s v="S020000"/>
    <x v="6"/>
    <s v="4500693110"/>
    <s v=""/>
    <s v="2052232130"/>
    <s v="10"/>
    <d v="2020-11-27T00:00:00"/>
    <s v="51"/>
    <s v="Commandes d'achat"/>
    <x v="2"/>
    <s v="Réduction"/>
    <n v="-125958.64"/>
    <n v="0"/>
    <s v="610110"/>
    <s v="COVID-19-support douane en btw"/>
    <s v="100043124"/>
    <s v=""/>
    <s v=""/>
    <s v="3000000236387084"/>
    <s v="0"/>
    <x v="7"/>
    <x v="541"/>
  </r>
  <r>
    <x v="6"/>
    <s v="C25_522001"/>
    <s v="S020000"/>
    <x v="6"/>
    <s v="4500693110"/>
    <s v=""/>
    <s v="2052232130"/>
    <s v="10"/>
    <d v="2020-11-27T00:00:00"/>
    <s v="51"/>
    <s v="Commandes d'achat"/>
    <x v="2"/>
    <s v="Réduction"/>
    <n v="53982.27"/>
    <n v="0"/>
    <s v="610110"/>
    <s v="COVID-19-support douane en btw"/>
    <s v="100043124"/>
    <s v=""/>
    <s v=""/>
    <s v="3000000236386866"/>
    <s v="0"/>
    <x v="7"/>
    <x v="541"/>
  </r>
  <r>
    <x v="6"/>
    <s v="C25_522001"/>
    <s v="S020000"/>
    <x v="6"/>
    <s v="4500693726"/>
    <s v=""/>
    <s v="2052232268"/>
    <s v="10"/>
    <d v="2020-11-27T00:00:00"/>
    <s v="51"/>
    <s v="Commandes d'achat"/>
    <x v="2"/>
    <s v="Réduction"/>
    <n v="-10509.18"/>
    <n v="0"/>
    <s v="613310"/>
    <s v="COVID-19-Medical protective mask"/>
    <s v="100050937"/>
    <s v=""/>
    <s v=""/>
    <s v="3000000236387087"/>
    <s v="0"/>
    <x v="0"/>
    <x v="544"/>
  </r>
  <r>
    <x v="6"/>
    <s v="C25_522001"/>
    <s v="S020000"/>
    <x v="6"/>
    <s v="4500693726"/>
    <s v=""/>
    <s v="2052232268"/>
    <s v="20"/>
    <d v="2020-11-27T00:00:00"/>
    <s v="51"/>
    <s v="Commandes d'achat"/>
    <x v="2"/>
    <s v="Réduction"/>
    <n v="-12949.99"/>
    <n v="0"/>
    <s v="613310"/>
    <s v="COVID-19-disp closed suction catheter"/>
    <s v="100050937"/>
    <s v=""/>
    <s v=""/>
    <s v="3000000236386878"/>
    <s v="0"/>
    <x v="0"/>
    <x v="545"/>
  </r>
  <r>
    <x v="6"/>
    <s v="C25_522001"/>
    <s v="S020000"/>
    <x v="6"/>
    <s v="4500693726"/>
    <s v=""/>
    <s v="2052232268"/>
    <s v="30"/>
    <d v="2020-11-27T00:00:00"/>
    <s v="51"/>
    <s v="Commandes d'achat"/>
    <x v="2"/>
    <s v="Réduction"/>
    <n v="-465.85"/>
    <n v="0"/>
    <s v="613310"/>
    <s v="COVID-19-FFP2 Mask"/>
    <s v="100050937"/>
    <s v=""/>
    <s v=""/>
    <s v="3000000236387170"/>
    <s v="0"/>
    <x v="0"/>
    <x v="546"/>
  </r>
  <r>
    <x v="6"/>
    <s v="C25_522001"/>
    <s v="S020000"/>
    <x v="6"/>
    <s v="4500694094"/>
    <s v=""/>
    <s v="2052232270"/>
    <s v="10"/>
    <d v="2020-11-27T00:00:00"/>
    <s v="51"/>
    <s v="Commandes d'achat"/>
    <x v="5"/>
    <s v="Ajustement par pièce suivante"/>
    <n v="32.32"/>
    <n v="0"/>
    <s v="616410"/>
    <s v="COVID-19-Shield liquid DNA/RNA"/>
    <s v="200008247"/>
    <s v=""/>
    <s v=""/>
    <s v="3000000236337686"/>
    <s v="0"/>
    <x v="3"/>
    <x v="555"/>
  </r>
  <r>
    <x v="6"/>
    <s v="C25_522001"/>
    <s v="S020000"/>
    <x v="6"/>
    <s v="4500694094"/>
    <s v=""/>
    <s v="2052232270"/>
    <s v="10"/>
    <d v="2020-11-27T00:00:00"/>
    <s v="51"/>
    <s v="Commandes d'achat"/>
    <x v="2"/>
    <s v="Réduction"/>
    <n v="-32.32"/>
    <n v="0"/>
    <s v="616410"/>
    <s v="COVID-19-Shield liquid DNA/RNA"/>
    <s v="200008247"/>
    <s v=""/>
    <s v=""/>
    <s v="3000000236337686"/>
    <s v="0"/>
    <x v="3"/>
    <x v="555"/>
  </r>
  <r>
    <x v="6"/>
    <s v="C25_522001"/>
    <s v="S020000"/>
    <x v="6"/>
    <s v="4500694094"/>
    <s v=""/>
    <s v="2052232270"/>
    <s v="10"/>
    <d v="2020-11-27T00:00:00"/>
    <s v="51"/>
    <s v="Commandes d'achat"/>
    <x v="5"/>
    <s v="Ajustement par pièce suivante"/>
    <n v="8.85"/>
    <n v="0"/>
    <s v="616410"/>
    <s v="COVID-19-Shield liquid DNA/RNA"/>
    <s v="200008247"/>
    <s v=""/>
    <s v=""/>
    <s v="3000000236337674"/>
    <s v="0"/>
    <x v="3"/>
    <x v="555"/>
  </r>
  <r>
    <x v="6"/>
    <s v="C25_522001"/>
    <s v="S020000"/>
    <x v="6"/>
    <s v="4500694094"/>
    <s v=""/>
    <s v="2052232270"/>
    <s v="10"/>
    <d v="2020-11-27T00:00:00"/>
    <s v="51"/>
    <s v="Commandes d'achat"/>
    <x v="2"/>
    <s v="Réduction"/>
    <n v="60.92"/>
    <n v="0"/>
    <s v="616410"/>
    <s v="COVID-19-Shield liquid DNA/RNA"/>
    <s v="200008247"/>
    <s v=""/>
    <s v=""/>
    <s v="3000000236337674"/>
    <s v="0"/>
    <x v="3"/>
    <x v="555"/>
  </r>
  <r>
    <x v="6"/>
    <s v="C25_522001"/>
    <s v="S020000"/>
    <x v="6"/>
    <s v="4500694094"/>
    <s v=""/>
    <s v="2052232270"/>
    <s v="10"/>
    <d v="2020-11-27T00:00:00"/>
    <s v="51"/>
    <s v="Commandes d'achat"/>
    <x v="5"/>
    <s v="Ajustement par pièce suivante"/>
    <n v="-60.92"/>
    <n v="0"/>
    <s v="616410"/>
    <s v="COVID-19-Shield liquid DNA/RNA"/>
    <s v="200008247"/>
    <s v=""/>
    <s v=""/>
    <s v="3000000236337674"/>
    <s v="0"/>
    <x v="3"/>
    <x v="555"/>
  </r>
  <r>
    <x v="6"/>
    <s v="C25_522001"/>
    <s v="S020000"/>
    <x v="6"/>
    <s v="4500694094"/>
    <s v=""/>
    <s v="2052232270"/>
    <s v="10"/>
    <d v="2020-11-27T00:00:00"/>
    <s v="51"/>
    <s v="Commandes d'achat"/>
    <x v="2"/>
    <s v="Réduction"/>
    <n v="79.2"/>
    <n v="0"/>
    <s v="616410"/>
    <s v="COVID-19-Shield liquid DNA/RNA"/>
    <s v="200008247"/>
    <s v=""/>
    <s v=""/>
    <s v="3000000236337674"/>
    <s v="0"/>
    <x v="3"/>
    <x v="555"/>
  </r>
  <r>
    <x v="6"/>
    <s v="C25_522001"/>
    <s v="S020000"/>
    <x v="6"/>
    <s v="4500694094"/>
    <s v=""/>
    <s v="2052232270"/>
    <s v="10"/>
    <d v="2020-11-27T00:00:00"/>
    <s v="51"/>
    <s v="Commandes d'achat"/>
    <x v="5"/>
    <s v="Ajustement par pièce suivante"/>
    <n v="-79.2"/>
    <n v="0"/>
    <s v="616410"/>
    <s v="COVID-19-Shield liquid DNA/RNA"/>
    <s v="200008247"/>
    <s v=""/>
    <s v=""/>
    <s v="3000000236337674"/>
    <s v="0"/>
    <x v="3"/>
    <x v="555"/>
  </r>
  <r>
    <x v="6"/>
    <s v="C25_522001"/>
    <s v="S020000"/>
    <x v="6"/>
    <s v="4500694094"/>
    <s v=""/>
    <s v="2052232270"/>
    <s v="10"/>
    <d v="2020-11-27T00:00:00"/>
    <s v="51"/>
    <s v="Commandes d'achat"/>
    <x v="2"/>
    <s v="Réduction"/>
    <n v="-65.349999999999994"/>
    <n v="0"/>
    <s v="616410"/>
    <s v="COVID-19-Shield liquid DNA/RNA"/>
    <s v="200008247"/>
    <s v=""/>
    <s v=""/>
    <s v="3000000236337661"/>
    <s v="0"/>
    <x v="3"/>
    <x v="555"/>
  </r>
  <r>
    <x v="6"/>
    <s v="C25_522001"/>
    <s v="S020000"/>
    <x v="6"/>
    <s v="4500694094"/>
    <s v=""/>
    <s v="2052232270"/>
    <s v="10"/>
    <d v="2020-11-27T00:00:00"/>
    <s v="51"/>
    <s v="Commandes d'achat"/>
    <x v="5"/>
    <s v="Ajustement par pièce suivante"/>
    <n v="65.349999999999994"/>
    <n v="0"/>
    <s v="616410"/>
    <s v="COVID-19-Shield liquid DNA/RNA"/>
    <s v="200008247"/>
    <s v=""/>
    <s v=""/>
    <s v="3000000236337661"/>
    <s v="0"/>
    <x v="3"/>
    <x v="555"/>
  </r>
  <r>
    <x v="6"/>
    <s v="C25_522001"/>
    <s v="S020000"/>
    <x v="6"/>
    <s v="4500694094"/>
    <s v=""/>
    <s v="2052232270"/>
    <s v="10"/>
    <d v="2020-11-27T00:00:00"/>
    <s v="51"/>
    <s v="Commandes d'achat"/>
    <x v="2"/>
    <s v="Réduction"/>
    <n v="192.41"/>
    <n v="0"/>
    <s v="616410"/>
    <s v="COVID-19-Shield liquid DNA/RNA"/>
    <s v="200008247"/>
    <s v=""/>
    <s v=""/>
    <s v="3000000236337661"/>
    <s v="0"/>
    <x v="3"/>
    <x v="555"/>
  </r>
  <r>
    <x v="6"/>
    <s v="C25_522001"/>
    <s v="S020000"/>
    <x v="6"/>
    <s v="4500694094"/>
    <s v=""/>
    <s v="2052232270"/>
    <s v="10"/>
    <d v="2020-11-27T00:00:00"/>
    <s v="51"/>
    <s v="Commandes d'achat"/>
    <x v="5"/>
    <s v="Ajustement par pièce suivante"/>
    <n v="-192.41"/>
    <n v="0"/>
    <s v="616410"/>
    <s v="COVID-19-Shield liquid DNA/RNA"/>
    <s v="200008247"/>
    <s v=""/>
    <s v=""/>
    <s v="3000000236337661"/>
    <s v="0"/>
    <x v="3"/>
    <x v="555"/>
  </r>
  <r>
    <x v="6"/>
    <s v="C25_522001"/>
    <s v="S020000"/>
    <x v="6"/>
    <s v="4500694094"/>
    <s v=""/>
    <s v="2052232270"/>
    <s v="10"/>
    <d v="2020-11-27T00:00:00"/>
    <s v="51"/>
    <s v="Commandes d'achat"/>
    <x v="2"/>
    <s v="Réduction"/>
    <n v="-277.36"/>
    <n v="0"/>
    <s v="616410"/>
    <s v="COVID-19-Shield liquid DNA/RNA"/>
    <s v="200008247"/>
    <s v=""/>
    <s v=""/>
    <s v="3000000236337586"/>
    <s v="0"/>
    <x v="3"/>
    <x v="555"/>
  </r>
  <r>
    <x v="6"/>
    <s v="C25_522001"/>
    <s v="S020000"/>
    <x v="6"/>
    <s v="4500694094"/>
    <s v=""/>
    <s v="2052232270"/>
    <s v="10"/>
    <d v="2020-11-27T00:00:00"/>
    <s v="51"/>
    <s v="Commandes d'achat"/>
    <x v="5"/>
    <s v="Ajustement par pièce suivante"/>
    <n v="277.36"/>
    <n v="0"/>
    <s v="616410"/>
    <s v="COVID-19-Shield liquid DNA/RNA"/>
    <s v="200008247"/>
    <s v=""/>
    <s v=""/>
    <s v="3000000236337586"/>
    <s v="0"/>
    <x v="3"/>
    <x v="555"/>
  </r>
  <r>
    <x v="6"/>
    <s v="C25_522001"/>
    <s v="S020000"/>
    <x v="6"/>
    <s v="4500694094"/>
    <s v=""/>
    <s v="2052232270"/>
    <s v="10"/>
    <d v="2020-11-27T00:00:00"/>
    <s v="51"/>
    <s v="Commandes d'achat"/>
    <x v="2"/>
    <s v="Réduction"/>
    <n v="-149.18"/>
    <n v="0"/>
    <s v="616410"/>
    <s v="COVID-19-Shield liquid DNA/RNA"/>
    <s v="200008247"/>
    <s v=""/>
    <s v=""/>
    <s v="3000000236337618"/>
    <s v="0"/>
    <x v="3"/>
    <x v="555"/>
  </r>
  <r>
    <x v="6"/>
    <s v="C25_522001"/>
    <s v="S020000"/>
    <x v="6"/>
    <s v="4500694094"/>
    <s v=""/>
    <s v="2052232270"/>
    <s v="10"/>
    <d v="2020-11-27T00:00:00"/>
    <s v="51"/>
    <s v="Commandes d'achat"/>
    <x v="5"/>
    <s v="Ajustement par pièce suivante"/>
    <n v="149.18"/>
    <n v="0"/>
    <s v="616410"/>
    <s v="COVID-19-Shield liquid DNA/RNA"/>
    <s v="200008247"/>
    <s v=""/>
    <s v=""/>
    <s v="3000000236337618"/>
    <s v="0"/>
    <x v="3"/>
    <x v="555"/>
  </r>
  <r>
    <x v="6"/>
    <s v="C25_522001"/>
    <s v="S020000"/>
    <x v="6"/>
    <s v="4500694094"/>
    <s v=""/>
    <s v="2052232270"/>
    <s v="10"/>
    <d v="2020-11-27T00:00:00"/>
    <s v="51"/>
    <s v="Commandes d'achat"/>
    <x v="2"/>
    <s v="Réduction"/>
    <n v="-99.45"/>
    <n v="0"/>
    <s v="616410"/>
    <s v="COVID-19-Shield liquid DNA/RNA"/>
    <s v="200008247"/>
    <s v=""/>
    <s v=""/>
    <s v="3000000236337618"/>
    <s v="0"/>
    <x v="3"/>
    <x v="555"/>
  </r>
  <r>
    <x v="6"/>
    <s v="C25_522001"/>
    <s v="S020000"/>
    <x v="6"/>
    <s v="4500694094"/>
    <s v=""/>
    <s v="2052232270"/>
    <s v="10"/>
    <d v="2020-11-27T00:00:00"/>
    <s v="51"/>
    <s v="Commandes d'achat"/>
    <x v="2"/>
    <s v="Réduction"/>
    <n v="-8.85"/>
    <n v="0"/>
    <s v="616410"/>
    <s v="COVID-19-Shield liquid DNA/RNA"/>
    <s v="200008247"/>
    <s v=""/>
    <s v=""/>
    <s v="3000000236337674"/>
    <s v="0"/>
    <x v="3"/>
    <x v="555"/>
  </r>
  <r>
    <x v="6"/>
    <s v="C25_522001"/>
    <s v="S020000"/>
    <x v="6"/>
    <s v="4500694094"/>
    <s v=""/>
    <s v="2052232270"/>
    <s v="10"/>
    <d v="2020-11-27T00:00:00"/>
    <s v="51"/>
    <s v="Commandes d'achat"/>
    <x v="5"/>
    <s v="Ajustement par pièce suivante"/>
    <n v="99.45"/>
    <n v="0"/>
    <s v="616410"/>
    <s v="COVID-19-Shield liquid DNA/RNA"/>
    <s v="200008247"/>
    <s v=""/>
    <s v=""/>
    <s v="3000000236337618"/>
    <s v="0"/>
    <x v="3"/>
    <x v="555"/>
  </r>
  <r>
    <x v="6"/>
    <s v="C25_522001"/>
    <s v="S020000"/>
    <x v="6"/>
    <s v="4500694094"/>
    <s v=""/>
    <s v="2052232270"/>
    <s v="10"/>
    <d v="2020-11-27T00:00:00"/>
    <s v="51"/>
    <s v="Commandes d'achat"/>
    <x v="2"/>
    <s v="Réduction"/>
    <n v="-49.73"/>
    <n v="0"/>
    <s v="616410"/>
    <s v="COVID-19-Shield liquid DNA/RNA"/>
    <s v="200008247"/>
    <s v=""/>
    <s v=""/>
    <s v="3000000236337618"/>
    <s v="0"/>
    <x v="3"/>
    <x v="555"/>
  </r>
  <r>
    <x v="6"/>
    <s v="C25_522001"/>
    <s v="S020000"/>
    <x v="6"/>
    <s v="4500694094"/>
    <s v=""/>
    <s v="2052232270"/>
    <s v="10"/>
    <d v="2020-11-27T00:00:00"/>
    <s v="51"/>
    <s v="Commandes d'achat"/>
    <x v="5"/>
    <s v="Ajustement par pièce suivante"/>
    <n v="49.73"/>
    <n v="0"/>
    <s v="616410"/>
    <s v="COVID-19-Shield liquid DNA/RNA"/>
    <s v="200008247"/>
    <s v=""/>
    <s v=""/>
    <s v="3000000236337618"/>
    <s v="0"/>
    <x v="3"/>
    <x v="555"/>
  </r>
  <r>
    <x v="6"/>
    <s v="C25_522001"/>
    <s v="S020000"/>
    <x v="6"/>
    <s v="4500694094"/>
    <s v=""/>
    <s v="2052232270"/>
    <s v="10"/>
    <d v="2020-11-27T00:00:00"/>
    <s v="51"/>
    <s v="Commandes d'achat"/>
    <x v="2"/>
    <s v="Réduction"/>
    <n v="-64.650000000000006"/>
    <n v="0"/>
    <s v="616410"/>
    <s v="COVID-19-Shield liquid DNA/RNA"/>
    <s v="200008247"/>
    <s v=""/>
    <s v=""/>
    <s v="3000000236337618"/>
    <s v="0"/>
    <x v="3"/>
    <x v="555"/>
  </r>
  <r>
    <x v="6"/>
    <s v="C25_522001"/>
    <s v="S020000"/>
    <x v="6"/>
    <s v="4500694094"/>
    <s v=""/>
    <s v="2052232270"/>
    <s v="10"/>
    <d v="2020-11-27T00:00:00"/>
    <s v="51"/>
    <s v="Commandes d'achat"/>
    <x v="5"/>
    <s v="Ajustement par pièce suivante"/>
    <n v="64.650000000000006"/>
    <n v="0"/>
    <s v="616410"/>
    <s v="COVID-19-Shield liquid DNA/RNA"/>
    <s v="200008247"/>
    <s v=""/>
    <s v=""/>
    <s v="3000000236337618"/>
    <s v="0"/>
    <x v="3"/>
    <x v="555"/>
  </r>
  <r>
    <x v="6"/>
    <s v="C25_522001"/>
    <s v="S020000"/>
    <x v="6"/>
    <s v="4500694094"/>
    <s v=""/>
    <s v="2052232270"/>
    <s v="10"/>
    <d v="2020-11-27T00:00:00"/>
    <s v="51"/>
    <s v="Commandes d'achat"/>
    <x v="2"/>
    <s v="Réduction"/>
    <n v="-74.59"/>
    <n v="0"/>
    <s v="616410"/>
    <s v="COVID-19-Shield liquid DNA/RNA"/>
    <s v="200008247"/>
    <s v=""/>
    <s v=""/>
    <s v="3000000236337686"/>
    <s v="0"/>
    <x v="3"/>
    <x v="555"/>
  </r>
  <r>
    <x v="6"/>
    <s v="C25_522001"/>
    <s v="S020000"/>
    <x v="6"/>
    <s v="4500694094"/>
    <s v=""/>
    <s v="2052232270"/>
    <s v="10"/>
    <d v="2020-11-27T00:00:00"/>
    <s v="51"/>
    <s v="Commandes d'achat"/>
    <x v="5"/>
    <s v="Ajustement par pièce suivante"/>
    <n v="74.59"/>
    <n v="0"/>
    <s v="616410"/>
    <s v="COVID-19-Shield liquid DNA/RNA"/>
    <s v="200008247"/>
    <s v=""/>
    <s v=""/>
    <s v="3000000236337686"/>
    <s v="0"/>
    <x v="3"/>
    <x v="555"/>
  </r>
  <r>
    <x v="6"/>
    <s v="C25_522001"/>
    <s v="S020000"/>
    <x v="6"/>
    <s v="4500694094"/>
    <s v=""/>
    <s v="2052232270"/>
    <s v="10"/>
    <d v="2020-11-27T00:00:00"/>
    <s v="51"/>
    <s v="Commandes d'achat"/>
    <x v="2"/>
    <s v="Réduction"/>
    <n v="-49.73"/>
    <n v="0"/>
    <s v="616410"/>
    <s v="COVID-19-Shield liquid DNA/RNA"/>
    <s v="200008247"/>
    <s v=""/>
    <s v=""/>
    <s v="3000000236337686"/>
    <s v="0"/>
    <x v="3"/>
    <x v="555"/>
  </r>
  <r>
    <x v="6"/>
    <s v="C25_522001"/>
    <s v="S020000"/>
    <x v="6"/>
    <s v="4500694094"/>
    <s v=""/>
    <s v="2052232270"/>
    <s v="10"/>
    <d v="2020-11-27T00:00:00"/>
    <s v="51"/>
    <s v="Commandes d'achat"/>
    <x v="5"/>
    <s v="Ajustement par pièce suivante"/>
    <n v="49.73"/>
    <n v="0"/>
    <s v="616410"/>
    <s v="COVID-19-Shield liquid DNA/RNA"/>
    <s v="200008247"/>
    <s v=""/>
    <s v=""/>
    <s v="3000000236337686"/>
    <s v="0"/>
    <x v="3"/>
    <x v="555"/>
  </r>
  <r>
    <x v="6"/>
    <s v="C25_522001"/>
    <s v="S020000"/>
    <x v="6"/>
    <s v="4500694094"/>
    <s v=""/>
    <s v="2052232270"/>
    <s v="10"/>
    <d v="2020-11-27T00:00:00"/>
    <s v="51"/>
    <s v="Commandes d'achat"/>
    <x v="2"/>
    <s v="Réduction"/>
    <n v="-24.86"/>
    <n v="0"/>
    <s v="616410"/>
    <s v="COVID-19-Shield liquid DNA/RNA"/>
    <s v="200008247"/>
    <s v=""/>
    <s v=""/>
    <s v="3000000236337686"/>
    <s v="0"/>
    <x v="3"/>
    <x v="555"/>
  </r>
  <r>
    <x v="6"/>
    <s v="C25_522001"/>
    <s v="S020000"/>
    <x v="6"/>
    <s v="4500694094"/>
    <s v=""/>
    <s v="2052232270"/>
    <s v="10"/>
    <d v="2020-11-27T00:00:00"/>
    <s v="51"/>
    <s v="Commandes d'achat"/>
    <x v="5"/>
    <s v="Ajustement par pièce suivante"/>
    <n v="24.86"/>
    <n v="0"/>
    <s v="616410"/>
    <s v="COVID-19-Shield liquid DNA/RNA"/>
    <s v="200008247"/>
    <s v=""/>
    <s v=""/>
    <s v="3000000236337686"/>
    <s v="0"/>
    <x v="3"/>
    <x v="555"/>
  </r>
  <r>
    <x v="6"/>
    <s v="C25_522001"/>
    <s v="S020000"/>
    <x v="6"/>
    <s v="4500694136"/>
    <s v=""/>
    <s v="2052232274"/>
    <s v="10"/>
    <d v="2020-11-27T00:00:00"/>
    <s v="51"/>
    <s v="Commandes d'achat"/>
    <x v="2"/>
    <s v="Réduction"/>
    <n v="6020.65"/>
    <n v="0"/>
    <s v="616410"/>
    <s v="COVID-19- nasal swabs"/>
    <s v="100001542"/>
    <s v=""/>
    <s v=""/>
    <s v="3000000236339225"/>
    <s v="0"/>
    <x v="3"/>
    <x v="560"/>
  </r>
  <r>
    <x v="6"/>
    <s v="C25_522001"/>
    <s v="S020000"/>
    <x v="6"/>
    <s v="4500694136"/>
    <s v=""/>
    <s v="2052232274"/>
    <s v="10"/>
    <d v="2020-11-27T00:00:00"/>
    <s v="51"/>
    <s v="Commandes d'achat"/>
    <x v="2"/>
    <s v="Réduction"/>
    <n v="7330.46"/>
    <n v="0"/>
    <s v="616410"/>
    <s v="COVID-19- nasal swabs"/>
    <s v="100001542"/>
    <s v=""/>
    <s v=""/>
    <s v="3000000236339147"/>
    <s v="0"/>
    <x v="3"/>
    <x v="560"/>
  </r>
  <r>
    <x v="6"/>
    <s v="C25_522001"/>
    <s v="S020000"/>
    <x v="6"/>
    <s v="4500694136"/>
    <s v=""/>
    <s v="2052232274"/>
    <s v="10"/>
    <d v="2020-11-27T00:00:00"/>
    <s v="51"/>
    <s v="Commandes d'achat"/>
    <x v="2"/>
    <s v="Réduction"/>
    <n v="7330.46"/>
    <n v="0"/>
    <s v="616410"/>
    <s v="COVID-19- nasal swabs"/>
    <s v="100001542"/>
    <s v=""/>
    <s v=""/>
    <s v="3000000236339147"/>
    <s v="0"/>
    <x v="3"/>
    <x v="560"/>
  </r>
  <r>
    <x v="6"/>
    <s v="C25_522001"/>
    <s v="S020000"/>
    <x v="6"/>
    <s v="4500694136"/>
    <s v=""/>
    <s v="2052232274"/>
    <s v="10"/>
    <d v="2020-11-27T00:00:00"/>
    <s v="51"/>
    <s v="Commandes d'achat"/>
    <x v="2"/>
    <s v="Réduction"/>
    <n v="6020.65"/>
    <n v="0"/>
    <s v="616410"/>
    <s v="COVID-19- nasal swabs"/>
    <s v="100001542"/>
    <s v=""/>
    <s v=""/>
    <s v="3000000236339225"/>
    <s v="0"/>
    <x v="3"/>
    <x v="560"/>
  </r>
  <r>
    <x v="6"/>
    <s v="C25_522001"/>
    <s v="S020000"/>
    <x v="6"/>
    <s v="4500694169"/>
    <s v=""/>
    <s v="2052232276"/>
    <s v="10"/>
    <d v="2020-11-27T00:00:00"/>
    <s v="51"/>
    <s v="Commandes d'achat"/>
    <x v="2"/>
    <s v="Réduction"/>
    <n v="-6.4"/>
    <n v="0"/>
    <s v="616410"/>
    <s v="COVID-19-oral swabs type M100221"/>
    <s v="100001431"/>
    <s v=""/>
    <s v=""/>
    <s v="3000000236338917"/>
    <s v="0"/>
    <x v="3"/>
    <x v="563"/>
  </r>
  <r>
    <x v="6"/>
    <s v="C25_522001"/>
    <s v="S020000"/>
    <x v="6"/>
    <s v="4500694169"/>
    <s v=""/>
    <s v="2052232276"/>
    <s v="10"/>
    <d v="2020-11-27T00:00:00"/>
    <s v="51"/>
    <s v="Commandes d'achat"/>
    <x v="5"/>
    <s v="Ajustement par pièce suivante"/>
    <n v="6.4"/>
    <n v="0"/>
    <s v="616410"/>
    <s v="COVID-19-oral swabs type M100221"/>
    <s v="100001431"/>
    <s v=""/>
    <s v=""/>
    <s v="3000000236338917"/>
    <s v="0"/>
    <x v="3"/>
    <x v="563"/>
  </r>
  <r>
    <x v="6"/>
    <s v="C25_522001"/>
    <s v="S020000"/>
    <x v="6"/>
    <s v="4500694169"/>
    <s v=""/>
    <s v="2052232276"/>
    <s v="10"/>
    <d v="2020-11-27T00:00:00"/>
    <s v="51"/>
    <s v="Commandes d'achat"/>
    <x v="2"/>
    <s v="Réduction"/>
    <n v="-10.67"/>
    <n v="0"/>
    <s v="616410"/>
    <s v="COVID-19-oral swabs type M100221"/>
    <s v="100001431"/>
    <s v=""/>
    <s v=""/>
    <s v="3000000236338917"/>
    <s v="0"/>
    <x v="3"/>
    <x v="563"/>
  </r>
  <r>
    <x v="6"/>
    <s v="C25_522001"/>
    <s v="S020000"/>
    <x v="6"/>
    <s v="4500694169"/>
    <s v=""/>
    <s v="2052232276"/>
    <s v="10"/>
    <d v="2020-11-27T00:00:00"/>
    <s v="51"/>
    <s v="Commandes d'achat"/>
    <x v="5"/>
    <s v="Ajustement par pièce suivante"/>
    <n v="10.67"/>
    <n v="0"/>
    <s v="616410"/>
    <s v="COVID-19-oral swabs type M100221"/>
    <s v="100001431"/>
    <s v=""/>
    <s v=""/>
    <s v="3000000236338917"/>
    <s v="0"/>
    <x v="3"/>
    <x v="563"/>
  </r>
  <r>
    <x v="6"/>
    <s v="C25_522001"/>
    <s v="S020000"/>
    <x v="6"/>
    <s v="4500694181"/>
    <s v=""/>
    <s v="2052232277"/>
    <s v="40"/>
    <d v="2020-11-27T00:00:00"/>
    <s v="51"/>
    <s v="Commandes d'achat"/>
    <x v="0"/>
    <s v="Original"/>
    <n v="30274.2"/>
    <n v="0"/>
    <s v="616410"/>
    <s v="COVID-19-microamp optical 96"/>
    <s v="100000667"/>
    <s v=""/>
    <s v=""/>
    <s v="3000000236347018"/>
    <s v="0"/>
    <x v="3"/>
    <x v="717"/>
  </r>
  <r>
    <x v="6"/>
    <s v="C25_522001"/>
    <s v="S020000"/>
    <x v="6"/>
    <s v="4500694181"/>
    <s v=""/>
    <s v="2052232277"/>
    <s v="50"/>
    <d v="2020-11-27T00:00:00"/>
    <s v="51"/>
    <s v="Commandes d'achat"/>
    <x v="0"/>
    <s v="Original"/>
    <n v="21961.5"/>
    <n v="0"/>
    <s v="616410"/>
    <s v="COVID-19-COVID-19-microamp optical 384"/>
    <s v="100000667"/>
    <s v=""/>
    <s v=""/>
    <s v="3000000236347018"/>
    <s v="0"/>
    <x v="3"/>
    <x v="718"/>
  </r>
  <r>
    <x v="6"/>
    <s v="C25_522001"/>
    <s v="S020000"/>
    <x v="6"/>
    <s v="4500694181"/>
    <s v=""/>
    <s v="2052232277"/>
    <s v="60"/>
    <d v="2020-11-27T00:00:00"/>
    <s v="51"/>
    <s v="Commandes d'achat"/>
    <x v="0"/>
    <s v="Original"/>
    <n v="11216.7"/>
    <n v="0"/>
    <s v="616410"/>
    <s v="COVID-19-microamp optical adhesive film"/>
    <s v="100000667"/>
    <s v=""/>
    <s v=""/>
    <s v="3000000236347018"/>
    <s v="0"/>
    <x v="3"/>
    <x v="719"/>
  </r>
  <r>
    <x v="6"/>
    <s v="C25_522001"/>
    <s v="S020000"/>
    <x v="6"/>
    <s v="4500694204"/>
    <s v=""/>
    <s v="2052232282"/>
    <s v="10"/>
    <d v="2020-11-27T00:00:00"/>
    <s v="51"/>
    <s v="Commandes d'achat"/>
    <x v="2"/>
    <s v="Réduction"/>
    <n v="-10.89"/>
    <n v="0"/>
    <s v="616410"/>
    <s v="COVID-19-Multidrop combi"/>
    <s v="100000350"/>
    <s v=""/>
    <s v=""/>
    <s v="3000000236339451"/>
    <s v="0"/>
    <x v="3"/>
    <x v="571"/>
  </r>
  <r>
    <x v="6"/>
    <s v="C25_522001"/>
    <s v="S020000"/>
    <x v="6"/>
    <s v="4500694204"/>
    <s v=""/>
    <s v="2052232282"/>
    <s v="10"/>
    <d v="2020-11-27T00:00:00"/>
    <s v="51"/>
    <s v="Commandes d'achat"/>
    <x v="5"/>
    <s v="Ajustement par pièce suivante"/>
    <n v="10.89"/>
    <n v="0"/>
    <s v="616410"/>
    <s v="COVID-19-Multidrop combi"/>
    <s v="100000350"/>
    <s v=""/>
    <s v=""/>
    <s v="3000000236339451"/>
    <s v="0"/>
    <x v="3"/>
    <x v="571"/>
  </r>
  <r>
    <x v="6"/>
    <s v="C25_522001"/>
    <s v="S020000"/>
    <x v="6"/>
    <s v="4500694204"/>
    <s v=""/>
    <s v="2052232282"/>
    <s v="10"/>
    <d v="2020-11-27T00:00:00"/>
    <s v="51"/>
    <s v="Commandes d'achat"/>
    <x v="2"/>
    <s v="Réduction"/>
    <n v="-7.26"/>
    <n v="0"/>
    <s v="616410"/>
    <s v="COVID-19-Multidrop combi"/>
    <s v="100000350"/>
    <s v=""/>
    <s v=""/>
    <s v="3000000236339451"/>
    <s v="0"/>
    <x v="3"/>
    <x v="571"/>
  </r>
  <r>
    <x v="6"/>
    <s v="C25_522001"/>
    <s v="S020000"/>
    <x v="6"/>
    <s v="4500694204"/>
    <s v=""/>
    <s v="2052232282"/>
    <s v="10"/>
    <d v="2020-11-27T00:00:00"/>
    <s v="51"/>
    <s v="Commandes d'achat"/>
    <x v="5"/>
    <s v="Ajustement par pièce suivante"/>
    <n v="7.26"/>
    <n v="0"/>
    <s v="616410"/>
    <s v="COVID-19-Multidrop combi"/>
    <s v="100000350"/>
    <s v=""/>
    <s v=""/>
    <s v="3000000236339451"/>
    <s v="0"/>
    <x v="3"/>
    <x v="571"/>
  </r>
  <r>
    <x v="6"/>
    <s v="C25_522001"/>
    <s v="S020000"/>
    <x v="6"/>
    <s v="4500700045"/>
    <s v=""/>
    <s v="2052232312"/>
    <s v="10"/>
    <d v="2020-11-27T00:00:00"/>
    <s v="51"/>
    <s v="Commandes d'achat"/>
    <x v="2"/>
    <s v="Réduction"/>
    <n v="-1778.7"/>
    <n v="0"/>
    <s v="611310"/>
    <s v="COVID-19-transport equipement Tecan Evo"/>
    <s v="100007354"/>
    <s v=""/>
    <s v=""/>
    <s v="3000000236342968"/>
    <s v="0"/>
    <x v="0"/>
    <x v="685"/>
  </r>
  <r>
    <x v="6"/>
    <s v="C25_522001"/>
    <s v="S020000"/>
    <x v="6"/>
    <s v="4500681534"/>
    <s v=""/>
    <s v="2052232235"/>
    <s v="10"/>
    <d v="2020-11-30T00:00:00"/>
    <s v="51"/>
    <s v="Commandes d'achat"/>
    <x v="2"/>
    <s v="Réduction"/>
    <n v="-2256.5700000000002"/>
    <n v="0"/>
    <s v="610410"/>
    <s v="COVID-19-kwaliteitscontrole medische mat"/>
    <s v="200008302"/>
    <s v=""/>
    <s v=""/>
    <s v="3000000236446192"/>
    <s v="0"/>
    <x v="6"/>
    <x v="444"/>
  </r>
  <r>
    <x v="6"/>
    <s v="C25_522001"/>
    <s v="S020000"/>
    <x v="6"/>
    <s v="4500681534"/>
    <s v=""/>
    <s v="2052232235"/>
    <s v="10"/>
    <d v="2020-11-30T00:00:00"/>
    <s v="51"/>
    <s v="Commandes d'achat"/>
    <x v="2"/>
    <s v="Réduction"/>
    <n v="-995.81"/>
    <n v="0"/>
    <s v="610410"/>
    <s v="COVID-19-kwaliteitscontrole medische mat"/>
    <s v="200008302"/>
    <s v=""/>
    <s v=""/>
    <s v="3000000236446116"/>
    <s v="0"/>
    <x v="6"/>
    <x v="444"/>
  </r>
  <r>
    <x v="6"/>
    <s v="C25_522001"/>
    <s v="S020000"/>
    <x v="6"/>
    <s v="4500681534"/>
    <s v=""/>
    <s v="2052232235"/>
    <s v="10"/>
    <d v="2020-11-30T00:00:00"/>
    <s v="51"/>
    <s v="Commandes d'achat"/>
    <x v="2"/>
    <s v="Réduction"/>
    <n v="-3245.33"/>
    <n v="0"/>
    <s v="610410"/>
    <s v="COVID-19-kwaliteitscontrole medische mat"/>
    <s v="200008302"/>
    <s v=""/>
    <s v=""/>
    <s v="3000000236445926"/>
    <s v="0"/>
    <x v="6"/>
    <x v="444"/>
  </r>
  <r>
    <x v="6"/>
    <s v="C25_522001"/>
    <s v="S020000"/>
    <x v="6"/>
    <s v="4500681534"/>
    <s v=""/>
    <s v="2052232235"/>
    <s v="10"/>
    <d v="2020-11-30T00:00:00"/>
    <s v="51"/>
    <s v="Commandes d'achat"/>
    <x v="2"/>
    <s v="Réduction"/>
    <n v="-1255.97"/>
    <n v="0"/>
    <s v="610410"/>
    <s v="COVID-19-kwaliteitscontrole medische mat"/>
    <s v="200008302"/>
    <s v=""/>
    <s v=""/>
    <s v="3000000236443561"/>
    <s v="0"/>
    <x v="6"/>
    <x v="444"/>
  </r>
  <r>
    <x v="6"/>
    <s v="C25_522001"/>
    <s v="S020000"/>
    <x v="6"/>
    <s v="4500681534"/>
    <s v=""/>
    <s v="2052232235"/>
    <s v="10"/>
    <d v="2020-11-30T00:00:00"/>
    <s v="51"/>
    <s v="Commandes d'achat"/>
    <x v="2"/>
    <s v="Réduction"/>
    <n v="-1004.77"/>
    <n v="0"/>
    <s v="610410"/>
    <s v="COVID-19-kwaliteitscontrole medische mat"/>
    <s v="200008302"/>
    <s v=""/>
    <s v=""/>
    <s v="3000000236443409"/>
    <s v="0"/>
    <x v="6"/>
    <x v="444"/>
  </r>
  <r>
    <x v="6"/>
    <s v="C25_522001"/>
    <s v="S020000"/>
    <x v="6"/>
    <s v="4500681534"/>
    <s v=""/>
    <s v="2052232235"/>
    <s v="10"/>
    <d v="2020-11-30T00:00:00"/>
    <s v="51"/>
    <s v="Commandes d'achat"/>
    <x v="2"/>
    <s v="Réduction"/>
    <n v="-1004.77"/>
    <n v="0"/>
    <s v="610410"/>
    <s v="COVID-19-kwaliteitscontrole medische mat"/>
    <s v="200008302"/>
    <s v=""/>
    <s v=""/>
    <s v="3000000236443632"/>
    <s v="0"/>
    <x v="6"/>
    <x v="444"/>
  </r>
  <r>
    <x v="6"/>
    <s v="C25_522001"/>
    <s v="S020000"/>
    <x v="6"/>
    <s v="4500681534"/>
    <s v=""/>
    <s v="2052232235"/>
    <s v="10"/>
    <d v="2020-11-30T00:00:00"/>
    <s v="51"/>
    <s v="Commandes d'achat"/>
    <x v="2"/>
    <s v="Réduction"/>
    <n v="-1004.77"/>
    <n v="0"/>
    <s v="610410"/>
    <s v="COVID-19-kwaliteitscontrole medische mat"/>
    <s v="200008302"/>
    <s v=""/>
    <s v=""/>
    <s v="3000000236443671"/>
    <s v="0"/>
    <x v="6"/>
    <x v="444"/>
  </r>
  <r>
    <x v="6"/>
    <s v="C25_522001"/>
    <s v="S020000"/>
    <x v="6"/>
    <s v="4500681534"/>
    <s v=""/>
    <s v="2052232235"/>
    <s v="10"/>
    <d v="2020-11-30T00:00:00"/>
    <s v="51"/>
    <s v="Commandes d'achat"/>
    <x v="2"/>
    <s v="Réduction"/>
    <n v="-1004.77"/>
    <n v="0"/>
    <s v="610410"/>
    <s v="COVID-19-kwaliteitscontrole medische mat"/>
    <s v="200008302"/>
    <s v=""/>
    <s v=""/>
    <s v="3000000236443611"/>
    <s v="0"/>
    <x v="6"/>
    <x v="444"/>
  </r>
  <r>
    <x v="6"/>
    <s v="C25_522001"/>
    <s v="S020000"/>
    <x v="6"/>
    <s v="4500681534"/>
    <s v=""/>
    <s v="2052232235"/>
    <s v="10"/>
    <d v="2020-11-30T00:00:00"/>
    <s v="51"/>
    <s v="Commandes d'achat"/>
    <x v="2"/>
    <s v="Réduction"/>
    <n v="-2258.25"/>
    <n v="0"/>
    <s v="610410"/>
    <s v="COVID-19-kwaliteitscontrole medische mat"/>
    <s v="200008302"/>
    <s v=""/>
    <s v=""/>
    <s v="3000000236443624"/>
    <s v="0"/>
    <x v="6"/>
    <x v="444"/>
  </r>
  <r>
    <x v="6"/>
    <s v="C25_522001"/>
    <s v="S020000"/>
    <x v="6"/>
    <s v="4500681534"/>
    <s v=""/>
    <s v="2052232235"/>
    <s v="10"/>
    <d v="2020-11-30T00:00:00"/>
    <s v="51"/>
    <s v="Commandes d'achat"/>
    <x v="2"/>
    <s v="Réduction"/>
    <n v="-1003.67"/>
    <n v="0"/>
    <s v="610410"/>
    <s v="COVID-19-kwaliteitscontrole medische mat"/>
    <s v="200008302"/>
    <s v=""/>
    <s v=""/>
    <s v="3000000236443591"/>
    <s v="0"/>
    <x v="6"/>
    <x v="444"/>
  </r>
  <r>
    <x v="6"/>
    <s v="C25_522001"/>
    <s v="S020000"/>
    <x v="6"/>
    <s v="4500681534"/>
    <s v=""/>
    <s v="2052232235"/>
    <s v="10"/>
    <d v="2020-11-30T00:00:00"/>
    <s v="51"/>
    <s v="Commandes d'achat"/>
    <x v="2"/>
    <s v="Réduction"/>
    <n v="-1004.77"/>
    <n v="0"/>
    <s v="610410"/>
    <s v="COVID-19-kwaliteitscontrole medische mat"/>
    <s v="200008302"/>
    <s v=""/>
    <s v=""/>
    <s v="3000000236443507"/>
    <s v="0"/>
    <x v="6"/>
    <x v="444"/>
  </r>
  <r>
    <x v="6"/>
    <s v="C25_522001"/>
    <s v="S020000"/>
    <x v="6"/>
    <s v="4500681534"/>
    <s v=""/>
    <s v="2052232235"/>
    <s v="10"/>
    <d v="2020-11-30T00:00:00"/>
    <s v="51"/>
    <s v="Commandes d'achat"/>
    <x v="2"/>
    <s v="Réduction"/>
    <n v="-1003.67"/>
    <n v="0"/>
    <s v="610410"/>
    <s v="COVID-19-kwaliteitscontrole medische mat"/>
    <s v="200008302"/>
    <s v=""/>
    <s v=""/>
    <s v="3000000236443571"/>
    <s v="0"/>
    <x v="6"/>
    <x v="444"/>
  </r>
  <r>
    <x v="6"/>
    <s v="C25_522001"/>
    <s v="S020000"/>
    <x v="6"/>
    <s v="4500681534"/>
    <s v=""/>
    <s v="2052232235"/>
    <s v="10"/>
    <d v="2020-11-30T00:00:00"/>
    <s v="51"/>
    <s v="Commandes d'achat"/>
    <x v="2"/>
    <s v="Réduction"/>
    <n v="-1003.67"/>
    <n v="0"/>
    <s v="610410"/>
    <s v="COVID-19-kwaliteitscontrole medische mat"/>
    <s v="200008302"/>
    <s v=""/>
    <s v=""/>
    <s v="3000000236442557"/>
    <s v="0"/>
    <x v="6"/>
    <x v="444"/>
  </r>
  <r>
    <x v="6"/>
    <s v="C25_522001"/>
    <s v="S020000"/>
    <x v="6"/>
    <s v="4500681534"/>
    <s v=""/>
    <s v="2052232235"/>
    <s v="10"/>
    <d v="2020-11-30T00:00:00"/>
    <s v="51"/>
    <s v="Commandes d'achat"/>
    <x v="2"/>
    <s v="Réduction"/>
    <n v="-1444.85"/>
    <n v="0"/>
    <s v="610410"/>
    <s v="COVID-19-kwaliteitscontrole medische mat"/>
    <s v="200008302"/>
    <s v=""/>
    <s v=""/>
    <s v="3000000236443504"/>
    <s v="0"/>
    <x v="6"/>
    <x v="444"/>
  </r>
  <r>
    <x v="6"/>
    <s v="C25_522001"/>
    <s v="S020000"/>
    <x v="6"/>
    <s v="4500681534"/>
    <s v=""/>
    <s v="2052232235"/>
    <s v="10"/>
    <d v="2020-11-30T00:00:00"/>
    <s v="51"/>
    <s v="Commandes d'achat"/>
    <x v="2"/>
    <s v="Réduction"/>
    <n v="-965.04"/>
    <n v="0"/>
    <s v="610410"/>
    <s v="COVID-19-kwaliteitscontrole medische mat"/>
    <s v="200008302"/>
    <s v=""/>
    <s v=""/>
    <s v="3000000236442995"/>
    <s v="0"/>
    <x v="6"/>
    <x v="444"/>
  </r>
  <r>
    <x v="6"/>
    <s v="C25_522001"/>
    <s v="S020000"/>
    <x v="6"/>
    <s v="4500681534"/>
    <s v=""/>
    <s v="2052232235"/>
    <s v="10"/>
    <d v="2020-11-30T00:00:00"/>
    <s v="51"/>
    <s v="Commandes d'achat"/>
    <x v="2"/>
    <s v="Réduction"/>
    <n v="-1003.67"/>
    <n v="0"/>
    <s v="610410"/>
    <s v="COVID-19-kwaliteitscontrole medische mat"/>
    <s v="200008302"/>
    <s v=""/>
    <s v=""/>
    <s v="3000000236443458"/>
    <s v="0"/>
    <x v="6"/>
    <x v="444"/>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7">
  <r>
    <s v="4500655148"/>
    <m/>
    <x v="0"/>
    <m/>
    <x v="0"/>
    <m/>
    <m/>
    <s v="non applicable"/>
    <s v="non applicable"/>
    <s v="non applicable"/>
    <s v="non applicable"/>
    <x v="0"/>
    <m/>
    <m/>
    <m/>
    <m/>
    <s v="non applicable"/>
    <s v="AA"/>
    <s v="XX"/>
    <s v="OK"/>
    <x v="0"/>
    <x v="0"/>
    <x v="0"/>
    <d v="2020-02-10T00:00:00"/>
    <x v="0"/>
    <s v="Cmde"/>
    <d v="2020-01-30T00:00:00"/>
    <s v="D"/>
    <s v=""/>
    <s v="450065514820"/>
    <x v="0"/>
    <x v="0"/>
    <x v="0"/>
    <s v="EUR"/>
    <x v="0"/>
    <x v="0"/>
    <x v="0"/>
    <x v="0"/>
    <s v="Z"/>
    <n v="1"/>
    <n v="0"/>
    <x v="0"/>
    <x v="0"/>
    <s v=""/>
    <s v="3000207561"/>
    <x v="0"/>
  </r>
  <r>
    <s v="4500655148"/>
    <m/>
    <x v="0"/>
    <m/>
    <x v="0"/>
    <m/>
    <m/>
    <s v="non applicable"/>
    <s v="non applicable"/>
    <s v="non applicable"/>
    <s v="non applicable"/>
    <x v="1"/>
    <m/>
    <m/>
    <m/>
    <m/>
    <s v="non applicable"/>
    <s v="AA"/>
    <s v="XX"/>
    <s v="OK"/>
    <x v="0"/>
    <x v="0"/>
    <x v="1"/>
    <d v="2020-02-10T00:00:00"/>
    <x v="1"/>
    <s v="Cmde"/>
    <d v="2020-01-30T00:00:00"/>
    <s v="D"/>
    <s v=""/>
    <s v="450065514830"/>
    <x v="1"/>
    <x v="0"/>
    <x v="1"/>
    <s v="EUR"/>
    <x v="0"/>
    <x v="0"/>
    <x v="0"/>
    <x v="0"/>
    <s v="Z"/>
    <n v="1"/>
    <n v="0"/>
    <x v="0"/>
    <x v="0"/>
    <s v=""/>
    <s v="3000207561"/>
    <x v="0"/>
  </r>
  <r>
    <s v="4500655608"/>
    <s v="298-DVZ (146)"/>
    <x v="1"/>
    <m/>
    <x v="1"/>
    <m/>
    <m/>
    <d v="2020-01-31T00:00:00"/>
    <n v="16058"/>
    <s v="liste 1105"/>
    <d v="2020-06-13T00:00:00"/>
    <x v="2"/>
    <m/>
    <m/>
    <m/>
    <m/>
    <m/>
    <s v="BB"/>
    <s v="XXX"/>
    <s v="OK"/>
    <x v="1"/>
    <x v="1"/>
    <x v="2"/>
    <d v="2020-02-03T00:00:00"/>
    <x v="2"/>
    <s v="Cmde"/>
    <d v="2020-02-03T00:00:00"/>
    <s v="D"/>
    <s v=""/>
    <s v="450065560810"/>
    <x v="2"/>
    <x v="0"/>
    <x v="2"/>
    <s v="EUR"/>
    <x v="1"/>
    <x v="1"/>
    <x v="1"/>
    <x v="1"/>
    <s v="L"/>
    <n v="2475.66"/>
    <n v="0"/>
    <x v="1"/>
    <x v="1"/>
    <s v=""/>
    <s v="3000203353"/>
    <x v="1"/>
  </r>
  <r>
    <s v="4500655608"/>
    <s v="298-DVZ (146)"/>
    <x v="1"/>
    <m/>
    <x v="1"/>
    <m/>
    <m/>
    <s v="31/01/2020 + 08/05/2020"/>
    <n v="16058"/>
    <s v="liste 1105"/>
    <d v="2020-06-13T00:00:00"/>
    <x v="2"/>
    <m/>
    <m/>
    <m/>
    <m/>
    <m/>
    <s v="BB"/>
    <s v="XXX"/>
    <s v="OK"/>
    <x v="1"/>
    <x v="1"/>
    <x v="0"/>
    <d v="2020-08-05T00:00:00"/>
    <x v="2"/>
    <s v="Cmde"/>
    <d v="2020-02-03T00:00:00"/>
    <s v="D"/>
    <s v=""/>
    <s v="450065560820"/>
    <x v="3"/>
    <x v="0"/>
    <x v="3"/>
    <s v="EUR"/>
    <x v="0"/>
    <x v="1"/>
    <x v="1"/>
    <x v="1"/>
    <s v="Z"/>
    <n v="1"/>
    <n v="0"/>
    <x v="1"/>
    <x v="1"/>
    <s v=""/>
    <s v="3000203353"/>
    <x v="1"/>
  </r>
  <r>
    <s v="4500655823"/>
    <m/>
    <x v="0"/>
    <m/>
    <x v="2"/>
    <m/>
    <m/>
    <m/>
    <m/>
    <m/>
    <m/>
    <x v="1"/>
    <m/>
    <m/>
    <m/>
    <m/>
    <m/>
    <s v="BB"/>
    <s v="XXX"/>
    <s v="OK"/>
    <x v="2"/>
    <x v="2"/>
    <x v="0"/>
    <d v="2020-10-16T00:00:00"/>
    <x v="3"/>
    <s v="Cmde"/>
    <d v="2020-02-04T00:00:00"/>
    <s v="D"/>
    <s v=""/>
    <s v="450065582320"/>
    <x v="4"/>
    <x v="0"/>
    <x v="4"/>
    <s v="EUR"/>
    <x v="0"/>
    <x v="2"/>
    <x v="2"/>
    <x v="2"/>
    <s v="Z"/>
    <n v="1"/>
    <n v="0"/>
    <x v="2"/>
    <x v="2"/>
    <s v="L"/>
    <s v="3000209002"/>
    <x v="0"/>
  </r>
  <r>
    <s v="4500657271"/>
    <m/>
    <x v="0"/>
    <m/>
    <x v="3"/>
    <m/>
    <m/>
    <s v="non applicable"/>
    <s v="non applicable"/>
    <s v="non applicable"/>
    <s v="non applicable"/>
    <x v="0"/>
    <m/>
    <m/>
    <m/>
    <m/>
    <s v="non applicable"/>
    <s v="A0"/>
    <s v="X"/>
    <s v="OK"/>
    <x v="3"/>
    <x v="3"/>
    <x v="2"/>
    <d v="2020-02-10T00:00:00"/>
    <x v="4"/>
    <s v="Cmde"/>
    <d v="2020-02-10T00:00:00"/>
    <s v="D"/>
    <s v=""/>
    <s v="450065727110"/>
    <x v="5"/>
    <x v="0"/>
    <x v="5"/>
    <s v="EUR"/>
    <x v="0"/>
    <x v="0"/>
    <x v="0"/>
    <x v="0"/>
    <s v="Z"/>
    <n v="1"/>
    <n v="0"/>
    <x v="3"/>
    <x v="3"/>
    <s v=""/>
    <s v="3000207561"/>
    <x v="0"/>
  </r>
  <r>
    <s v="4500657757"/>
    <m/>
    <x v="0"/>
    <m/>
    <x v="4"/>
    <m/>
    <m/>
    <s v="non applicable"/>
    <s v="non applicable"/>
    <s v="non applicable"/>
    <s v="non applicable"/>
    <x v="0"/>
    <m/>
    <m/>
    <m/>
    <m/>
    <s v="non applicable"/>
    <s v="A0"/>
    <s v="X"/>
    <s v="OK"/>
    <x v="4"/>
    <x v="4"/>
    <x v="2"/>
    <d v="2020-02-11T00:00:00"/>
    <x v="5"/>
    <s v="Cmde"/>
    <d v="2020-02-11T00:00:00"/>
    <s v="D"/>
    <s v=""/>
    <s v="450065775710"/>
    <x v="6"/>
    <x v="0"/>
    <x v="4"/>
    <s v="EUR"/>
    <x v="2"/>
    <x v="0"/>
    <x v="0"/>
    <x v="0"/>
    <s v="L"/>
    <n v="1"/>
    <n v="1"/>
    <x v="0"/>
    <x v="0"/>
    <s v=""/>
    <s v="3000207561"/>
    <x v="0"/>
  </r>
  <r>
    <s v="4500658922"/>
    <m/>
    <x v="0"/>
    <m/>
    <x v="3"/>
    <m/>
    <m/>
    <s v="non applicable"/>
    <s v="non applicable"/>
    <s v="non applicable"/>
    <s v="non applicable"/>
    <x v="0"/>
    <m/>
    <m/>
    <m/>
    <m/>
    <s v="non applicable"/>
    <s v="A0"/>
    <s v="X"/>
    <s v="OK"/>
    <x v="3"/>
    <x v="5"/>
    <x v="2"/>
    <d v="2020-02-17T00:00:00"/>
    <x v="6"/>
    <s v="Cmde"/>
    <d v="2020-02-17T00:00:00"/>
    <s v="D"/>
    <s v=""/>
    <s v="450065892210"/>
    <x v="7"/>
    <x v="0"/>
    <x v="6"/>
    <s v="EUR"/>
    <x v="0"/>
    <x v="0"/>
    <x v="0"/>
    <x v="0"/>
    <s v="Z"/>
    <n v="1"/>
    <n v="0"/>
    <x v="3"/>
    <x v="3"/>
    <s v=""/>
    <s v="3000207561"/>
    <x v="0"/>
  </r>
  <r>
    <s v="4500661894"/>
    <m/>
    <x v="0"/>
    <m/>
    <x v="4"/>
    <m/>
    <m/>
    <s v="non applicable"/>
    <s v="non applicable"/>
    <s v="non applicable"/>
    <s v="non applicable"/>
    <x v="1"/>
    <m/>
    <m/>
    <m/>
    <m/>
    <s v="non applicable"/>
    <s v="AA"/>
    <s v="XX"/>
    <s v="OK"/>
    <x v="4"/>
    <x v="6"/>
    <x v="2"/>
    <d v="2020-03-02T00:00:00"/>
    <x v="7"/>
    <s v="Cmde"/>
    <d v="2020-03-02T00:00:00"/>
    <s v="D"/>
    <s v=""/>
    <s v="450066189410"/>
    <x v="8"/>
    <x v="0"/>
    <x v="4"/>
    <s v="EUR"/>
    <x v="3"/>
    <x v="3"/>
    <x v="2"/>
    <x v="3"/>
    <s v="L"/>
    <n v="1"/>
    <n v="1"/>
    <x v="0"/>
    <x v="0"/>
    <s v=""/>
    <s v="3000206952"/>
    <x v="0"/>
  </r>
  <r>
    <s v="4500662220"/>
    <m/>
    <x v="0"/>
    <m/>
    <x v="5"/>
    <m/>
    <m/>
    <s v="non applicable"/>
    <s v="non applicable"/>
    <s v="non applicable"/>
    <s v="non applicable"/>
    <x v="0"/>
    <m/>
    <m/>
    <m/>
    <m/>
    <s v="non applicable"/>
    <s v="AA"/>
    <s v="XX"/>
    <s v="OK"/>
    <x v="5"/>
    <x v="7"/>
    <x v="2"/>
    <d v="2020-03-03T00:00:00"/>
    <x v="8"/>
    <s v="Cmde"/>
    <d v="2020-03-03T00:00:00"/>
    <s v="D"/>
    <s v=""/>
    <s v="450066222010"/>
    <x v="9"/>
    <x v="0"/>
    <x v="7"/>
    <s v="EUR"/>
    <x v="0"/>
    <x v="4"/>
    <x v="0"/>
    <x v="4"/>
    <s v="L"/>
    <n v="640"/>
    <n v="256"/>
    <x v="0"/>
    <x v="0"/>
    <s v=""/>
    <s v="3000209101"/>
    <x v="0"/>
  </r>
  <r>
    <s v="4500662930"/>
    <m/>
    <x v="0"/>
    <m/>
    <x v="6"/>
    <m/>
    <m/>
    <s v="non applicable"/>
    <s v="non applicable"/>
    <s v="non applicable"/>
    <s v="non applicable"/>
    <x v="2"/>
    <m/>
    <m/>
    <m/>
    <m/>
    <s v="non applicable"/>
    <s v="A0"/>
    <s v="X"/>
    <s v="OK"/>
    <x v="6"/>
    <x v="8"/>
    <x v="2"/>
    <d v="2020-03-05T00:00:00"/>
    <x v="9"/>
    <s v="Cmde"/>
    <d v="2020-03-05T00:00:00"/>
    <s v="D"/>
    <s v=""/>
    <s v="450066293010"/>
    <x v="10"/>
    <x v="0"/>
    <x v="8"/>
    <s v="EUR"/>
    <x v="0"/>
    <x v="5"/>
    <x v="0"/>
    <x v="5"/>
    <s v="L"/>
    <n v="5"/>
    <n v="0"/>
    <x v="4"/>
    <x v="1"/>
    <s v=""/>
    <s v="3000203461"/>
    <x v="2"/>
  </r>
  <r>
    <s v="4500663153"/>
    <m/>
    <x v="0"/>
    <m/>
    <x v="4"/>
    <m/>
    <m/>
    <s v="non applicable"/>
    <s v="non applicable"/>
    <s v="non applicable"/>
    <s v="non applicable"/>
    <x v="1"/>
    <m/>
    <m/>
    <m/>
    <m/>
    <s v="non applicable"/>
    <s v="A0"/>
    <s v="X"/>
    <s v="OK"/>
    <x v="4"/>
    <x v="9"/>
    <x v="2"/>
    <d v="2020-03-06T00:00:00"/>
    <x v="10"/>
    <s v="Cmde"/>
    <d v="2020-03-06T00:00:00"/>
    <s v="D"/>
    <s v=""/>
    <s v="450066315310"/>
    <x v="11"/>
    <x v="0"/>
    <x v="4"/>
    <s v="EUR"/>
    <x v="4"/>
    <x v="3"/>
    <x v="2"/>
    <x v="3"/>
    <s v="L"/>
    <n v="1"/>
    <n v="1"/>
    <x v="0"/>
    <x v="0"/>
    <s v=""/>
    <s v="3000206952"/>
    <x v="0"/>
  </r>
  <r>
    <s v="4500663413"/>
    <s v="liste 09/03/2020"/>
    <x v="0"/>
    <m/>
    <x v="4"/>
    <m/>
    <m/>
    <d v="2020-03-09T00:00:00"/>
    <m/>
    <m/>
    <m/>
    <x v="1"/>
    <m/>
    <m/>
    <m/>
    <m/>
    <e v="#N/A"/>
    <s v="BB"/>
    <s v="XXX"/>
    <s v="OK"/>
    <x v="4"/>
    <x v="10"/>
    <x v="2"/>
    <d v="2020-03-09T00:00:00"/>
    <x v="11"/>
    <s v="Cmde"/>
    <d v="2020-03-09T00:00:00"/>
    <s v="D"/>
    <s v=""/>
    <s v="450066341310"/>
    <x v="12"/>
    <x v="0"/>
    <x v="4"/>
    <s v="EUR"/>
    <x v="5"/>
    <x v="3"/>
    <x v="2"/>
    <x v="3"/>
    <s v="L"/>
    <n v="1"/>
    <n v="1"/>
    <x v="0"/>
    <x v="0"/>
    <s v=""/>
    <s v="3000206952"/>
    <x v="0"/>
  </r>
  <r>
    <s v="4500663411"/>
    <m/>
    <x v="0"/>
    <m/>
    <x v="7"/>
    <m/>
    <m/>
    <s v="non applicable"/>
    <s v="non applicable"/>
    <s v="non applicable"/>
    <s v="non applicable"/>
    <x v="2"/>
    <m/>
    <m/>
    <m/>
    <m/>
    <s v="non applicable"/>
    <s v="A0"/>
    <s v="X"/>
    <s v="OK"/>
    <x v="7"/>
    <x v="11"/>
    <x v="2"/>
    <d v="2020-03-09T00:00:00"/>
    <x v="12"/>
    <s v="Cmde"/>
    <d v="2020-03-09T00:00:00"/>
    <s v="D"/>
    <s v=""/>
    <s v="450066341110"/>
    <x v="13"/>
    <x v="0"/>
    <x v="9"/>
    <s v="EUR"/>
    <x v="0"/>
    <x v="5"/>
    <x v="0"/>
    <x v="5"/>
    <s v="L"/>
    <n v="1"/>
    <n v="0"/>
    <x v="0"/>
    <x v="0"/>
    <s v=""/>
    <s v="3000203461"/>
    <x v="2"/>
  </r>
  <r>
    <s v="4500664029"/>
    <s v="liste 02/04/2020"/>
    <x v="0"/>
    <m/>
    <x v="8"/>
    <m/>
    <m/>
    <d v="2020-04-09T00:00:00"/>
    <m/>
    <s v="non applicable"/>
    <s v="non applicable"/>
    <x v="2"/>
    <m/>
    <m/>
    <m/>
    <m/>
    <s v="non applicable"/>
    <s v="AA"/>
    <s v="XX"/>
    <s v="OK"/>
    <x v="8"/>
    <x v="12"/>
    <x v="2"/>
    <d v="2020-03-10T00:00:00"/>
    <x v="13"/>
    <s v="Cmde"/>
    <d v="2020-03-10T00:00:00"/>
    <s v="D"/>
    <s v=""/>
    <s v="450066402910"/>
    <x v="14"/>
    <x v="0"/>
    <x v="10"/>
    <s v="EUR"/>
    <x v="0"/>
    <x v="6"/>
    <x v="3"/>
    <x v="6"/>
    <s v="V"/>
    <n v="3"/>
    <n v="0"/>
    <x v="4"/>
    <x v="1"/>
    <s v=""/>
    <s v="3000206227"/>
    <x v="2"/>
  </r>
  <r>
    <s v="4500664054"/>
    <m/>
    <x v="0"/>
    <m/>
    <x v="7"/>
    <m/>
    <m/>
    <s v="non applicable"/>
    <s v="non applicable"/>
    <s v="non applicable"/>
    <s v="non applicable"/>
    <x v="2"/>
    <m/>
    <m/>
    <m/>
    <m/>
    <s v="non applicable"/>
    <s v="A0"/>
    <s v="X"/>
    <s v="OK"/>
    <x v="7"/>
    <x v="13"/>
    <x v="2"/>
    <d v="2020-03-10T00:00:00"/>
    <x v="14"/>
    <s v="Cmde"/>
    <d v="2020-03-10T00:00:00"/>
    <s v="D"/>
    <s v=""/>
    <s v="450066405410"/>
    <x v="15"/>
    <x v="0"/>
    <x v="11"/>
    <s v="EUR"/>
    <x v="6"/>
    <x v="5"/>
    <x v="0"/>
    <x v="5"/>
    <s v="L"/>
    <n v="5"/>
    <n v="0"/>
    <x v="0"/>
    <x v="0"/>
    <s v=""/>
    <s v="3000203461"/>
    <x v="2"/>
  </r>
  <r>
    <s v="4500663766"/>
    <s v="1/PHE/2020"/>
    <x v="0"/>
    <s v="Litige - prix unitaire - 0,56"/>
    <x v="9"/>
    <m/>
    <m/>
    <d v="2020-03-04T00:00:00"/>
    <m/>
    <m/>
    <m/>
    <x v="2"/>
    <m/>
    <m/>
    <m/>
    <m/>
    <e v="#N/A"/>
    <s v="BB"/>
    <s v="XXX"/>
    <s v="OK"/>
    <x v="9"/>
    <x v="14"/>
    <x v="2"/>
    <d v="2020-03-10T00:00:00"/>
    <x v="15"/>
    <s v="Cmde"/>
    <d v="2020-03-10T00:00:00"/>
    <s v="D"/>
    <s v=""/>
    <s v="450066376610"/>
    <x v="16"/>
    <x v="0"/>
    <x v="12"/>
    <s v="EUR"/>
    <x v="7"/>
    <x v="7"/>
    <x v="0"/>
    <x v="7"/>
    <s v="L"/>
    <n v="635294"/>
    <n v="0"/>
    <x v="1"/>
    <x v="1"/>
    <s v=""/>
    <s v="3000208611"/>
    <x v="3"/>
  </r>
  <r>
    <s v="4500664195"/>
    <s v="DVZ/SDP_386"/>
    <x v="0"/>
    <m/>
    <x v="10"/>
    <m/>
    <m/>
    <d v="2020-06-15T00:00:00"/>
    <n v="18065"/>
    <s v="liste XX"/>
    <m/>
    <x v="2"/>
    <m/>
    <m/>
    <m/>
    <m/>
    <e v="#N/A"/>
    <s v="BB"/>
    <s v="XXX"/>
    <s v="OK"/>
    <x v="10"/>
    <x v="15"/>
    <x v="2"/>
    <d v="2020-03-11T00:00:00"/>
    <x v="16"/>
    <s v="Cmde"/>
    <d v="2020-03-11T00:00:00"/>
    <s v="D"/>
    <s v=""/>
    <s v="450066419510"/>
    <x v="17"/>
    <x v="0"/>
    <x v="13"/>
    <s v="EUR"/>
    <x v="8"/>
    <x v="8"/>
    <x v="0"/>
    <x v="7"/>
    <s v="Z"/>
    <n v="1"/>
    <n v="0"/>
    <x v="5"/>
    <x v="4"/>
    <s v=""/>
    <s v="3000208701"/>
    <x v="2"/>
  </r>
  <r>
    <s v="4500664217"/>
    <m/>
    <x v="0"/>
    <m/>
    <x v="6"/>
    <m/>
    <m/>
    <s v="non applicable"/>
    <s v="non applicable"/>
    <s v="non applicable"/>
    <s v="non applicable"/>
    <x v="2"/>
    <m/>
    <m/>
    <m/>
    <m/>
    <s v="non applicable"/>
    <s v="A0"/>
    <s v="X"/>
    <s v="OK"/>
    <x v="6"/>
    <x v="16"/>
    <x v="2"/>
    <d v="2020-03-11T00:00:00"/>
    <x v="17"/>
    <s v="Cmde"/>
    <d v="2020-03-11T00:00:00"/>
    <s v="D"/>
    <s v=""/>
    <s v="450066421710"/>
    <x v="18"/>
    <x v="0"/>
    <x v="14"/>
    <s v="EUR"/>
    <x v="9"/>
    <x v="5"/>
    <x v="0"/>
    <x v="5"/>
    <s v="L"/>
    <n v="2"/>
    <n v="0"/>
    <x v="4"/>
    <x v="1"/>
    <s v=""/>
    <s v="3000203461"/>
    <x v="2"/>
  </r>
  <r>
    <s v="4500664567"/>
    <m/>
    <x v="0"/>
    <m/>
    <x v="11"/>
    <m/>
    <m/>
    <s v="non applicable"/>
    <s v="non applicable"/>
    <s v="non applicable"/>
    <s v="non applicable"/>
    <x v="0"/>
    <m/>
    <m/>
    <m/>
    <m/>
    <s v="non applicable"/>
    <s v="AA"/>
    <s v="XX"/>
    <s v="OK"/>
    <x v="11"/>
    <x v="17"/>
    <x v="2"/>
    <d v="2020-03-12T00:00:00"/>
    <x v="18"/>
    <s v="Cmde"/>
    <d v="2020-03-12T00:00:00"/>
    <s v="D"/>
    <s v=""/>
    <s v="450066456710"/>
    <x v="19"/>
    <x v="0"/>
    <x v="15"/>
    <s v="EUR"/>
    <x v="0"/>
    <x v="9"/>
    <x v="0"/>
    <x v="8"/>
    <s v="V"/>
    <n v="2"/>
    <n v="0"/>
    <x v="0"/>
    <x v="0"/>
    <s v=""/>
    <s v="3000208741"/>
    <x v="0"/>
  </r>
  <r>
    <s v="4500664470"/>
    <m/>
    <x v="0"/>
    <s v="LITIGE - adoption de mesure d'office (mail 16/11/2020)"/>
    <x v="12"/>
    <s v="LITIGE"/>
    <m/>
    <d v="2020-03-20T00:00:00"/>
    <n v="9756"/>
    <m/>
    <m/>
    <x v="2"/>
    <m/>
    <m/>
    <m/>
    <m/>
    <e v="#N/A"/>
    <s v="BB"/>
    <s v="XXX"/>
    <s v="OK"/>
    <x v="12"/>
    <x v="18"/>
    <x v="2"/>
    <d v="2020-03-12T00:00:00"/>
    <x v="19"/>
    <s v="Cmde"/>
    <d v="2020-03-12T00:00:00"/>
    <s v="D"/>
    <s v=""/>
    <s v="450066447010"/>
    <x v="20"/>
    <x v="0"/>
    <x v="4"/>
    <s v="EUR"/>
    <x v="10"/>
    <x v="7"/>
    <x v="0"/>
    <x v="7"/>
    <s v="L"/>
    <n v="1000000"/>
    <n v="1000000"/>
    <x v="6"/>
    <x v="4"/>
    <s v=""/>
    <s v="3000208611"/>
    <x v="3"/>
  </r>
  <r>
    <s v="4500664588"/>
    <s v="DGGS-910"/>
    <x v="0"/>
    <m/>
    <x v="13"/>
    <m/>
    <m/>
    <d v="2020-03-12T00:00:00"/>
    <m/>
    <s v="liste 1203"/>
    <d v="2020-06-13T00:00:00"/>
    <x v="2"/>
    <m/>
    <m/>
    <m/>
    <m/>
    <m/>
    <s v="BB"/>
    <s v="XXX"/>
    <s v="OK"/>
    <x v="13"/>
    <x v="19"/>
    <x v="2"/>
    <d v="2020-03-12T00:00:00"/>
    <x v="20"/>
    <s v="Cmde"/>
    <d v="2020-03-12T00:00:00"/>
    <s v="D"/>
    <s v=""/>
    <s v="450066458810"/>
    <x v="21"/>
    <x v="0"/>
    <x v="16"/>
    <s v="EUR"/>
    <x v="0"/>
    <x v="10"/>
    <x v="4"/>
    <x v="2"/>
    <s v="Z"/>
    <n v="1"/>
    <n v="0"/>
    <x v="6"/>
    <x v="4"/>
    <s v=""/>
    <s v="30002069410"/>
    <x v="2"/>
  </r>
  <r>
    <s v="4500664588"/>
    <s v="939-DGGS"/>
    <x v="2"/>
    <m/>
    <x v="13"/>
    <m/>
    <m/>
    <d v="2020-04-24T00:00:00"/>
    <n v="11166"/>
    <s v="O605"/>
    <d v="2020-06-13T00:00:00"/>
    <x v="2"/>
    <m/>
    <m/>
    <m/>
    <m/>
    <s v="MR 13/06/2020"/>
    <s v="BB"/>
    <s v="XXX"/>
    <s v="OK"/>
    <x v="13"/>
    <x v="19"/>
    <x v="0"/>
    <d v="2020-04-27T00:00:00"/>
    <x v="21"/>
    <s v="Cmde"/>
    <d v="2020-03-12T00:00:00"/>
    <s v="D"/>
    <s v=""/>
    <s v="450066458820"/>
    <x v="21"/>
    <x v="0"/>
    <x v="17"/>
    <s v="EUR"/>
    <x v="11"/>
    <x v="11"/>
    <x v="2"/>
    <x v="9"/>
    <s v="Z"/>
    <n v="1"/>
    <n v="0"/>
    <x v="6"/>
    <x v="4"/>
    <s v=""/>
    <s v="3000209402"/>
    <x v="0"/>
  </r>
  <r>
    <s v="4500664869"/>
    <m/>
    <x v="0"/>
    <m/>
    <x v="14"/>
    <m/>
    <m/>
    <s v="non applicable"/>
    <s v="non applicable"/>
    <s v="non applicable"/>
    <s v="non applicable"/>
    <x v="2"/>
    <m/>
    <m/>
    <m/>
    <m/>
    <s v="non applicable"/>
    <s v="A0"/>
    <s v="X"/>
    <s v="OK"/>
    <x v="14"/>
    <x v="20"/>
    <x v="2"/>
    <d v="2020-03-14T00:00:00"/>
    <x v="22"/>
    <s v="Cmde"/>
    <d v="2020-03-14T00:00:00"/>
    <s v="D"/>
    <s v=""/>
    <s v="450066486910"/>
    <x v="22"/>
    <x v="0"/>
    <x v="18"/>
    <s v="EUR"/>
    <x v="0"/>
    <x v="6"/>
    <x v="3"/>
    <x v="6"/>
    <s v="V"/>
    <n v="1"/>
    <n v="0"/>
    <x v="0"/>
    <x v="0"/>
    <s v=""/>
    <s v="3000206227"/>
    <x v="2"/>
  </r>
  <r>
    <s v="4500666588"/>
    <s v="liste 27/03/2020"/>
    <x v="0"/>
    <s v="Appel à la provision en cours"/>
    <x v="15"/>
    <m/>
    <m/>
    <d v="2020-04-01T00:00:00"/>
    <n v="11212"/>
    <m/>
    <m/>
    <x v="2"/>
    <m/>
    <m/>
    <m/>
    <m/>
    <e v="#N/A"/>
    <s v="BB"/>
    <s v="XX"/>
    <s v="NOK"/>
    <x v="15"/>
    <x v="21"/>
    <x v="2"/>
    <d v="2020-03-24T00:00:00"/>
    <x v="23"/>
    <s v="Cmde"/>
    <d v="2020-03-24T00:00:00"/>
    <s v="D"/>
    <s v=""/>
    <s v="450066658810"/>
    <x v="23"/>
    <x v="0"/>
    <x v="19"/>
    <s v="EUR"/>
    <x v="0"/>
    <x v="12"/>
    <x v="0"/>
    <x v="5"/>
    <s v="L"/>
    <n v="10"/>
    <n v="0"/>
    <x v="4"/>
    <x v="1"/>
    <s v=""/>
    <s v="3000208951"/>
    <x v="2"/>
  </r>
  <r>
    <s v="4500665126"/>
    <m/>
    <x v="0"/>
    <m/>
    <x v="14"/>
    <m/>
    <m/>
    <s v="non applicable"/>
    <s v="non applicable"/>
    <s v="non applicable"/>
    <s v="non applicable"/>
    <x v="2"/>
    <m/>
    <m/>
    <m/>
    <m/>
    <s v="non applicable"/>
    <s v="A0"/>
    <s v="X"/>
    <s v="OK"/>
    <x v="14"/>
    <x v="22"/>
    <x v="2"/>
    <d v="2020-03-16T00:00:00"/>
    <x v="24"/>
    <s v="Cmde"/>
    <d v="2020-03-16T00:00:00"/>
    <s v="D"/>
    <s v=""/>
    <s v="450066512610"/>
    <x v="24"/>
    <x v="0"/>
    <x v="20"/>
    <s v="EUR"/>
    <x v="0"/>
    <x v="6"/>
    <x v="3"/>
    <x v="6"/>
    <s v="V"/>
    <n v="1"/>
    <n v="0"/>
    <x v="0"/>
    <x v="0"/>
    <s v=""/>
    <s v="3000206227"/>
    <x v="2"/>
  </r>
  <r>
    <s v="4500665127"/>
    <m/>
    <x v="0"/>
    <m/>
    <x v="16"/>
    <m/>
    <m/>
    <s v="non applicable"/>
    <s v="non applicable"/>
    <s v="non applicable"/>
    <s v="non applicable"/>
    <x v="2"/>
    <m/>
    <m/>
    <m/>
    <m/>
    <s v="non applicable"/>
    <s v="A0"/>
    <s v="X"/>
    <s v="OK"/>
    <x v="16"/>
    <x v="23"/>
    <x v="2"/>
    <d v="2020-03-16T00:00:00"/>
    <x v="25"/>
    <s v="Cmde"/>
    <d v="2020-03-16T00:00:00"/>
    <s v="D"/>
    <s v="I3"/>
    <s v="450066512710"/>
    <x v="25"/>
    <x v="0"/>
    <x v="21"/>
    <s v="EUR"/>
    <x v="0"/>
    <x v="7"/>
    <x v="5"/>
    <x v="7"/>
    <s v="Z"/>
    <n v="1"/>
    <n v="0"/>
    <x v="0"/>
    <x v="0"/>
    <s v=""/>
    <s v="3000208615"/>
    <x v="4"/>
  </r>
  <r>
    <s v="4500665405"/>
    <m/>
    <x v="0"/>
    <s v="prix unitaire - 0,65"/>
    <x v="17"/>
    <m/>
    <m/>
    <d v="2020-03-20T00:00:00"/>
    <n v="9756"/>
    <m/>
    <m/>
    <x v="2"/>
    <m/>
    <m/>
    <m/>
    <m/>
    <e v="#N/A"/>
    <s v="BB"/>
    <s v="XXX"/>
    <s v="OK"/>
    <x v="17"/>
    <x v="24"/>
    <x v="2"/>
    <d v="2020-03-17T00:00:00"/>
    <x v="15"/>
    <s v="Cmde"/>
    <d v="2020-03-17T00:00:00"/>
    <s v="D"/>
    <s v=""/>
    <s v="450066540510"/>
    <x v="26"/>
    <x v="0"/>
    <x v="22"/>
    <s v="EUR"/>
    <x v="0"/>
    <x v="7"/>
    <x v="0"/>
    <x v="7"/>
    <s v="Z"/>
    <n v="1"/>
    <n v="0"/>
    <x v="6"/>
    <x v="4"/>
    <s v=""/>
    <s v="3000208611"/>
    <x v="3"/>
  </r>
  <r>
    <s v="4500665405"/>
    <m/>
    <x v="0"/>
    <s v="LITIGE - prix unitaire - 4,95"/>
    <x v="17"/>
    <m/>
    <m/>
    <d v="2020-03-20T00:00:00"/>
    <n v="9756"/>
    <m/>
    <m/>
    <x v="2"/>
    <m/>
    <m/>
    <m/>
    <m/>
    <e v="#N/A"/>
    <s v="BB"/>
    <s v="XXX"/>
    <s v="OK"/>
    <x v="17"/>
    <x v="24"/>
    <x v="0"/>
    <d v="2020-03-17T00:00:00"/>
    <x v="26"/>
    <s v="Cmde"/>
    <d v="2020-03-17T00:00:00"/>
    <s v="D"/>
    <s v=""/>
    <s v="450066540520"/>
    <x v="27"/>
    <x v="0"/>
    <x v="23"/>
    <s v="EUR"/>
    <x v="0"/>
    <x v="7"/>
    <x v="0"/>
    <x v="7"/>
    <s v="Z"/>
    <n v="1"/>
    <n v="0"/>
    <x v="6"/>
    <x v="4"/>
    <s v=""/>
    <s v="3000208611"/>
    <x v="3"/>
  </r>
  <r>
    <s v="4500665606"/>
    <m/>
    <x v="0"/>
    <m/>
    <x v="18"/>
    <m/>
    <m/>
    <s v="non applicable"/>
    <s v="non applicable"/>
    <s v="non applicable"/>
    <s v="non applicable"/>
    <x v="1"/>
    <m/>
    <m/>
    <m/>
    <m/>
    <s v="non applicable"/>
    <s v="AA"/>
    <s v="XX"/>
    <s v="OK"/>
    <x v="0"/>
    <x v="25"/>
    <x v="2"/>
    <d v="2020-02-10T00:00:00"/>
    <x v="27"/>
    <s v="Cmde"/>
    <d v="2020-03-18T00:00:00"/>
    <s v="D"/>
    <s v=""/>
    <s v="450066560610"/>
    <x v="28"/>
    <x v="0"/>
    <x v="24"/>
    <s v="EUR"/>
    <x v="0"/>
    <x v="8"/>
    <x v="1"/>
    <x v="7"/>
    <s v="Z"/>
    <n v="1"/>
    <n v="0"/>
    <x v="0"/>
    <x v="0"/>
    <s v=""/>
    <s v="3000208703"/>
    <x v="0"/>
  </r>
  <r>
    <s v="4500666037"/>
    <m/>
    <x v="0"/>
    <m/>
    <x v="19"/>
    <m/>
    <m/>
    <s v="non applicable"/>
    <s v="non applicable"/>
    <s v="non applicable"/>
    <s v="non applicable"/>
    <x v="2"/>
    <m/>
    <m/>
    <m/>
    <m/>
    <s v="non applicable"/>
    <s v="AA"/>
    <s v="XX"/>
    <s v="OK"/>
    <x v="18"/>
    <x v="26"/>
    <x v="2"/>
    <d v="2020-03-21T00:00:00"/>
    <x v="28"/>
    <s v="Cmde"/>
    <d v="2020-03-21T00:00:00"/>
    <s v="D"/>
    <s v=""/>
    <s v="450066603710"/>
    <x v="29"/>
    <x v="0"/>
    <x v="25"/>
    <s v="EUR"/>
    <x v="0"/>
    <x v="7"/>
    <x v="0"/>
    <x v="7"/>
    <s v="Z"/>
    <n v="1"/>
    <n v="0"/>
    <x v="0"/>
    <x v="0"/>
    <s v=""/>
    <s v="3000208611"/>
    <x v="3"/>
  </r>
  <r>
    <s v="4500666131"/>
    <m/>
    <x v="0"/>
    <m/>
    <x v="20"/>
    <m/>
    <m/>
    <s v="non applicable"/>
    <s v="non applicable"/>
    <s v="non applicable"/>
    <s v="non applicable"/>
    <x v="1"/>
    <m/>
    <m/>
    <m/>
    <m/>
    <s v="non applicable"/>
    <s v="AA"/>
    <s v="XX"/>
    <s v="OK"/>
    <x v="19"/>
    <x v="27"/>
    <x v="2"/>
    <d v="2020-04-23T00:00:00"/>
    <x v="29"/>
    <s v="Cmde"/>
    <d v="2020-03-23T00:00:00"/>
    <s v="D"/>
    <s v=""/>
    <s v="450066613110"/>
    <x v="30"/>
    <x v="0"/>
    <x v="4"/>
    <s v="EUR"/>
    <x v="12"/>
    <x v="8"/>
    <x v="6"/>
    <x v="7"/>
    <s v="Z"/>
    <n v="1"/>
    <n v="0"/>
    <x v="0"/>
    <x v="0"/>
    <s v=""/>
    <s v="3000208706"/>
    <x v="0"/>
  </r>
  <r>
    <s v="4500666355"/>
    <m/>
    <x v="0"/>
    <s v="LITIGE - prix unitaire - 2,3. argent bloqué sur le compte du fournisseur. On attend un"/>
    <x v="21"/>
    <m/>
    <m/>
    <d v="2020-03-23T00:00:00"/>
    <n v="9817"/>
    <m/>
    <m/>
    <x v="2"/>
    <m/>
    <m/>
    <m/>
    <m/>
    <e v="#N/A"/>
    <s v="BB"/>
    <s v="XXX"/>
    <s v="OK"/>
    <x v="20"/>
    <x v="28"/>
    <x v="2"/>
    <d v="2020-03-27T00:00:00"/>
    <x v="26"/>
    <s v="Cmde"/>
    <d v="2020-03-23T00:00:00"/>
    <s v="D"/>
    <s v=""/>
    <s v="450066635510"/>
    <x v="31"/>
    <x v="0"/>
    <x v="26"/>
    <s v="EUR"/>
    <x v="0"/>
    <x v="7"/>
    <x v="0"/>
    <x v="7"/>
    <s v="Z"/>
    <n v="1"/>
    <n v="0"/>
    <x v="6"/>
    <x v="4"/>
    <s v=""/>
    <s v="3000208611"/>
    <x v="3"/>
  </r>
  <r>
    <s v="4500697667"/>
    <m/>
    <x v="3"/>
    <s v="COVID19 – 0911_14"/>
    <x v="22"/>
    <m/>
    <m/>
    <m/>
    <m/>
    <m/>
    <m/>
    <x v="2"/>
    <s v="Non"/>
    <m/>
    <m/>
    <s v="?"/>
    <s v="Additional Equipment"/>
    <s v="BB"/>
    <s v=""/>
    <s v="NOK"/>
    <x v="21"/>
    <x v="29"/>
    <x v="2"/>
    <d v="2020-10-23T00:00:00"/>
    <x v="30"/>
    <s v="Cmde"/>
    <d v="2020-10-23T00:00:00"/>
    <s v="D"/>
    <s v=""/>
    <s v="450069766710"/>
    <x v="32"/>
    <x v="0"/>
    <x v="4"/>
    <s v="EUR"/>
    <x v="13"/>
    <x v="7"/>
    <x v="2"/>
    <x v="7"/>
    <s v="L"/>
    <n v="4"/>
    <n v="4"/>
    <x v="6"/>
    <x v="4"/>
    <s v=""/>
    <s v="3000208612"/>
    <x v="5"/>
  </r>
  <r>
    <s v="4500666439"/>
    <m/>
    <x v="0"/>
    <m/>
    <x v="23"/>
    <m/>
    <m/>
    <s v="non applicable"/>
    <s v="non applicable"/>
    <s v="non applicable"/>
    <s v="non applicable"/>
    <x v="1"/>
    <m/>
    <m/>
    <m/>
    <m/>
    <s v="non applicable"/>
    <s v="AA"/>
    <s v="XX"/>
    <s v="OK"/>
    <x v="22"/>
    <x v="30"/>
    <x v="2"/>
    <d v="2020-03-24T00:00:00"/>
    <x v="31"/>
    <s v="Cmde"/>
    <d v="2020-03-24T00:00:00"/>
    <s v="D"/>
    <s v=""/>
    <s v="450066643910"/>
    <x v="33"/>
    <x v="0"/>
    <x v="27"/>
    <s v="EUR"/>
    <x v="0"/>
    <x v="2"/>
    <x v="2"/>
    <x v="2"/>
    <s v="Z"/>
    <n v="1"/>
    <n v="0"/>
    <x v="7"/>
    <x v="5"/>
    <s v=""/>
    <s v="3000209002"/>
    <x v="0"/>
  </r>
  <r>
    <s v="4500666679"/>
    <m/>
    <x v="0"/>
    <m/>
    <x v="24"/>
    <m/>
    <m/>
    <d v="2020-04-09T00:00:00"/>
    <m/>
    <m/>
    <m/>
    <x v="0"/>
    <m/>
    <m/>
    <m/>
    <m/>
    <n v="0"/>
    <s v="AA"/>
    <s v="XX"/>
    <s v="OK"/>
    <x v="23"/>
    <x v="31"/>
    <x v="2"/>
    <d v="2020-03-25T00:00:00"/>
    <x v="32"/>
    <s v="Cmde"/>
    <d v="2020-03-25T00:00:00"/>
    <s v="D"/>
    <s v=""/>
    <s v="450066667910"/>
    <x v="34"/>
    <x v="0"/>
    <x v="28"/>
    <s v="EUR"/>
    <x v="0"/>
    <x v="8"/>
    <x v="1"/>
    <x v="7"/>
    <s v="Z"/>
    <n v="1"/>
    <n v="0"/>
    <x v="8"/>
    <x v="0"/>
    <s v=""/>
    <s v="3000208703"/>
    <x v="0"/>
  </r>
  <r>
    <s v="4500666868"/>
    <s v="DVZ/SDP_149"/>
    <x v="0"/>
    <s v="prix unitaire - 3"/>
    <x v="25"/>
    <m/>
    <n v="1"/>
    <s v="20/03/2020 + 23/03/2020"/>
    <s v="9756 + 9817"/>
    <m/>
    <m/>
    <x v="2"/>
    <m/>
    <m/>
    <m/>
    <m/>
    <e v="#N/A"/>
    <s v="AA"/>
    <s v="XX"/>
    <s v="OK"/>
    <x v="24"/>
    <x v="32"/>
    <x v="2"/>
    <d v="2020-03-26T00:00:00"/>
    <x v="26"/>
    <s v="Cmde"/>
    <d v="2020-03-26T00:00:00"/>
    <s v="D"/>
    <s v=""/>
    <s v="450066686810"/>
    <x v="35"/>
    <x v="0"/>
    <x v="29"/>
    <s v="EUR"/>
    <x v="0"/>
    <x v="7"/>
    <x v="0"/>
    <x v="7"/>
    <s v="Z"/>
    <n v="1"/>
    <n v="0"/>
    <x v="6"/>
    <x v="4"/>
    <s v=""/>
    <s v="3000208611"/>
    <x v="3"/>
  </r>
  <r>
    <s v="4500667104"/>
    <m/>
    <x v="0"/>
    <m/>
    <x v="26"/>
    <m/>
    <m/>
    <s v="non applicable"/>
    <s v="non applicable"/>
    <s v="non applicable"/>
    <s v="non applicable"/>
    <x v="1"/>
    <m/>
    <m/>
    <m/>
    <m/>
    <s v="non applicable"/>
    <s v="A0"/>
    <s v="X"/>
    <s v="OK"/>
    <x v="25"/>
    <x v="33"/>
    <x v="2"/>
    <d v="2020-03-27T00:00:00"/>
    <x v="33"/>
    <s v="Cmde"/>
    <d v="2020-03-27T00:00:00"/>
    <s v="D"/>
    <s v=""/>
    <s v="450066710410"/>
    <x v="36"/>
    <x v="0"/>
    <x v="30"/>
    <s v="EUR"/>
    <x v="14"/>
    <x v="13"/>
    <x v="0"/>
    <x v="10"/>
    <s v="Z"/>
    <n v="1"/>
    <n v="0"/>
    <x v="0"/>
    <x v="0"/>
    <s v=""/>
    <s v="3000206231"/>
    <x v="0"/>
  </r>
  <r>
    <s v="4500667129"/>
    <m/>
    <x v="0"/>
    <m/>
    <x v="27"/>
    <m/>
    <m/>
    <d v="2020-03-26T00:00:00"/>
    <m/>
    <m/>
    <d v="2020-02-07T00:00:00"/>
    <x v="1"/>
    <m/>
    <m/>
    <m/>
    <m/>
    <e v="#N/A"/>
    <s v="BB"/>
    <s v="XXX"/>
    <s v="OK"/>
    <x v="26"/>
    <x v="34"/>
    <x v="2"/>
    <d v="2020-03-27T00:00:00"/>
    <x v="34"/>
    <s v="Cmde"/>
    <d v="2020-03-27T00:00:00"/>
    <s v="D"/>
    <s v=""/>
    <s v="450066712910"/>
    <x v="37"/>
    <x v="0"/>
    <x v="31"/>
    <s v="EUR"/>
    <x v="15"/>
    <x v="2"/>
    <x v="2"/>
    <x v="2"/>
    <s v="Z"/>
    <n v="1"/>
    <n v="0"/>
    <x v="9"/>
    <x v="6"/>
    <s v=""/>
    <s v="3000209002"/>
    <x v="0"/>
  </r>
  <r>
    <s v="4500667115"/>
    <m/>
    <x v="0"/>
    <m/>
    <x v="28"/>
    <m/>
    <n v="1"/>
    <d v="2020-03-26T00:00:00"/>
    <m/>
    <s v="liste 1704"/>
    <m/>
    <x v="2"/>
    <m/>
    <m/>
    <m/>
    <m/>
    <e v="#N/A"/>
    <s v="BB"/>
    <s v="XXX"/>
    <s v="OK"/>
    <x v="27"/>
    <x v="35"/>
    <x v="2"/>
    <d v="2020-04-27T00:00:00"/>
    <x v="35"/>
    <s v="Cmde"/>
    <d v="2020-03-27T00:00:00"/>
    <s v="D"/>
    <s v=""/>
    <s v="450066711510"/>
    <x v="38"/>
    <x v="0"/>
    <x v="32"/>
    <s v="EUR"/>
    <x v="0"/>
    <x v="7"/>
    <x v="2"/>
    <x v="7"/>
    <s v="Z"/>
    <n v="1"/>
    <n v="0"/>
    <x v="6"/>
    <x v="4"/>
    <s v=""/>
    <s v="3000208612"/>
    <x v="5"/>
  </r>
  <r>
    <s v="4500667113"/>
    <m/>
    <x v="0"/>
    <m/>
    <x v="29"/>
    <m/>
    <n v="1"/>
    <d v="2020-03-26T00:00:00"/>
    <m/>
    <s v="liste 1704"/>
    <m/>
    <x v="2"/>
    <m/>
    <m/>
    <m/>
    <m/>
    <e v="#N/A"/>
    <s v="BB"/>
    <s v="XXX"/>
    <s v="OK"/>
    <x v="28"/>
    <x v="36"/>
    <x v="2"/>
    <d v="2020-04-27T00:00:00"/>
    <x v="36"/>
    <s v="Cmde"/>
    <d v="2020-03-27T00:00:00"/>
    <s v="D"/>
    <s v=""/>
    <s v="450066711310"/>
    <x v="39"/>
    <x v="0"/>
    <x v="33"/>
    <s v="EUR"/>
    <x v="0"/>
    <x v="7"/>
    <x v="2"/>
    <x v="7"/>
    <s v="Z"/>
    <n v="1"/>
    <n v="0"/>
    <x v="6"/>
    <x v="4"/>
    <s v=""/>
    <s v="3000208612"/>
    <x v="5"/>
  </r>
  <r>
    <s v="4500667220"/>
    <s v="DVZ/SDP_157"/>
    <x v="0"/>
    <m/>
    <x v="30"/>
    <m/>
    <n v="1"/>
    <d v="2020-03-27T00:00:00"/>
    <m/>
    <s v="liste 1704"/>
    <d v="2020-06-13T00:00:00"/>
    <x v="2"/>
    <m/>
    <m/>
    <m/>
    <m/>
    <d v="2020-03-27T00:00:00"/>
    <s v="BB"/>
    <s v="XXX"/>
    <s v="OK"/>
    <x v="29"/>
    <x v="37"/>
    <x v="2"/>
    <d v="2020-04-27T00:00:00"/>
    <x v="37"/>
    <s v="Cmde"/>
    <d v="2020-03-27T00:00:00"/>
    <s v="D"/>
    <s v=""/>
    <s v="450066722010"/>
    <x v="40"/>
    <x v="0"/>
    <x v="34"/>
    <s v="EUR"/>
    <x v="0"/>
    <x v="7"/>
    <x v="2"/>
    <x v="7"/>
    <s v="Z"/>
    <n v="1"/>
    <n v="0"/>
    <x v="6"/>
    <x v="4"/>
    <s v=""/>
    <s v="3000208612"/>
    <x v="5"/>
  </r>
  <r>
    <s v="4500667289"/>
    <s v="DVZ/SDP_346 + liste 27/03/2020"/>
    <x v="0"/>
    <m/>
    <x v="31"/>
    <m/>
    <m/>
    <s v="01/04/2020 + 14/05/2020"/>
    <s v="11212 + 16452"/>
    <s v="liste 1505"/>
    <m/>
    <x v="2"/>
    <m/>
    <m/>
    <m/>
    <m/>
    <d v="2020-05-16T00:00:00"/>
    <s v="BB"/>
    <s v="XXX"/>
    <s v="OK"/>
    <x v="30"/>
    <x v="38"/>
    <x v="2"/>
    <d v="2020-03-30T00:00:00"/>
    <x v="38"/>
    <s v="Cmde"/>
    <d v="2020-03-30T00:00:00"/>
    <s v="D"/>
    <s v=""/>
    <s v="450066728910"/>
    <x v="41"/>
    <x v="0"/>
    <x v="35"/>
    <s v="EUR"/>
    <x v="0"/>
    <x v="7"/>
    <x v="5"/>
    <x v="7"/>
    <s v="Z"/>
    <n v="1"/>
    <n v="0"/>
    <x v="0"/>
    <x v="0"/>
    <s v=""/>
    <s v="3000208615"/>
    <x v="4"/>
  </r>
  <r>
    <s v="4500667510"/>
    <m/>
    <x v="0"/>
    <m/>
    <x v="32"/>
    <m/>
    <n v="0"/>
    <d v="2020-03-27T00:00:00"/>
    <n v="10552"/>
    <m/>
    <m/>
    <x v="2"/>
    <m/>
    <m/>
    <m/>
    <m/>
    <d v="2020-03-27T00:00:00"/>
    <s v="BB"/>
    <s v="XXX"/>
    <s v="OK"/>
    <x v="31"/>
    <x v="39"/>
    <x v="2"/>
    <d v="2020-04-30T00:00:00"/>
    <x v="39"/>
    <s v="Cmde"/>
    <d v="2020-03-31T00:00:00"/>
    <s v="D"/>
    <s v=""/>
    <s v="450066751010"/>
    <x v="42"/>
    <x v="0"/>
    <x v="36"/>
    <s v="EUR"/>
    <x v="0"/>
    <x v="7"/>
    <x v="2"/>
    <x v="7"/>
    <s v="L"/>
    <n v="150000"/>
    <n v="0"/>
    <x v="0"/>
    <x v="0"/>
    <s v=""/>
    <s v="3000208612"/>
    <x v="5"/>
  </r>
  <r>
    <s v="4500667702"/>
    <s v="DVZ/SDP_153"/>
    <x v="0"/>
    <s v="prix unitaire - "/>
    <x v="33"/>
    <m/>
    <n v="1"/>
    <d v="2020-03-31T00:00:00"/>
    <n v="11152"/>
    <s v="liste XX"/>
    <m/>
    <x v="2"/>
    <m/>
    <m/>
    <m/>
    <m/>
    <d v="2020-03-31T00:00:00"/>
    <s v="BB"/>
    <s v="XXX"/>
    <s v="OK"/>
    <x v="32"/>
    <x v="40"/>
    <x v="2"/>
    <d v="2020-04-30T00:00:00"/>
    <x v="40"/>
    <s v="Cmde"/>
    <d v="2020-03-31T00:00:00"/>
    <s v="D"/>
    <s v=""/>
    <s v="450066770210"/>
    <x v="43"/>
    <x v="0"/>
    <x v="37"/>
    <s v="EUR"/>
    <x v="16"/>
    <x v="7"/>
    <x v="0"/>
    <x v="7"/>
    <s v="Z"/>
    <n v="1"/>
    <n v="0"/>
    <x v="6"/>
    <x v="4"/>
    <s v=""/>
    <s v="3000208611"/>
    <x v="3"/>
  </r>
  <r>
    <s v="4500667702"/>
    <s v="DVZ/SDP_153"/>
    <x v="0"/>
    <s v="prix unitaire - 3,8"/>
    <x v="33"/>
    <m/>
    <n v="1"/>
    <d v="2020-03-31T00:00:00"/>
    <n v="11152"/>
    <s v="liste XX"/>
    <m/>
    <x v="2"/>
    <m/>
    <m/>
    <m/>
    <m/>
    <d v="2020-03-31T00:00:00"/>
    <s v="BB"/>
    <s v="XXX"/>
    <s v="OK"/>
    <x v="32"/>
    <x v="40"/>
    <x v="0"/>
    <d v="2020-04-30T00:00:00"/>
    <x v="41"/>
    <s v="Cmde"/>
    <d v="2020-03-31T00:00:00"/>
    <s v="D"/>
    <s v=""/>
    <s v="450066770220"/>
    <x v="44"/>
    <x v="0"/>
    <x v="38"/>
    <s v="EUR"/>
    <x v="0"/>
    <x v="7"/>
    <x v="2"/>
    <x v="7"/>
    <s v="Z"/>
    <n v="1"/>
    <n v="0"/>
    <x v="6"/>
    <x v="4"/>
    <s v=""/>
    <s v="3000208612"/>
    <x v="5"/>
  </r>
  <r>
    <s v="4500667720"/>
    <s v="DVZ/SDP_155"/>
    <x v="0"/>
    <m/>
    <x v="33"/>
    <m/>
    <n v="1"/>
    <d v="2020-03-31T00:00:00"/>
    <n v="11159"/>
    <s v="liste XX"/>
    <m/>
    <x v="2"/>
    <m/>
    <m/>
    <m/>
    <m/>
    <d v="2020-03-31T00:00:00"/>
    <s v="BB"/>
    <s v="XXX"/>
    <s v="OK"/>
    <x v="32"/>
    <x v="41"/>
    <x v="2"/>
    <d v="2020-04-30T00:00:00"/>
    <x v="42"/>
    <s v="Cmde"/>
    <d v="2020-03-31T00:00:00"/>
    <s v="D"/>
    <s v=""/>
    <s v="450066772010"/>
    <x v="45"/>
    <x v="0"/>
    <x v="39"/>
    <s v="EUR"/>
    <x v="0"/>
    <x v="7"/>
    <x v="2"/>
    <x v="7"/>
    <s v="Z"/>
    <n v="1"/>
    <n v="0"/>
    <x v="6"/>
    <x v="4"/>
    <s v=""/>
    <s v="3000208612"/>
    <x v="5"/>
  </r>
  <r>
    <s v="4500668011"/>
    <m/>
    <x v="0"/>
    <m/>
    <x v="34"/>
    <m/>
    <m/>
    <s v="non applicable"/>
    <s v="non applicable"/>
    <s v="non applicable"/>
    <s v="non applicable"/>
    <x v="0"/>
    <m/>
    <m/>
    <m/>
    <m/>
    <s v="non applicable"/>
    <s v="AA"/>
    <s v="XX"/>
    <s v="OK"/>
    <x v="33"/>
    <x v="42"/>
    <x v="2"/>
    <d v="2020-04-01T00:00:00"/>
    <x v="43"/>
    <s v="Cmde"/>
    <d v="2020-04-01T00:00:00"/>
    <s v="D"/>
    <s v=""/>
    <s v="450066801110"/>
    <x v="46"/>
    <x v="0"/>
    <x v="40"/>
    <s v="EUR"/>
    <x v="0"/>
    <x v="4"/>
    <x v="0"/>
    <x v="4"/>
    <s v="Z"/>
    <n v="1"/>
    <n v="0"/>
    <x v="4"/>
    <x v="1"/>
    <s v=""/>
    <s v="3000209101"/>
    <x v="0"/>
  </r>
  <r>
    <s v="4500668011"/>
    <m/>
    <x v="0"/>
    <m/>
    <x v="34"/>
    <m/>
    <m/>
    <s v="non applicable"/>
    <s v="non applicable"/>
    <s v="non applicable"/>
    <s v="non applicable"/>
    <x v="0"/>
    <m/>
    <m/>
    <m/>
    <m/>
    <s v="non applicable"/>
    <s v="AA"/>
    <s v="XX"/>
    <s v="OK"/>
    <x v="33"/>
    <x v="42"/>
    <x v="0"/>
    <d v="2020-04-01T00:00:00"/>
    <x v="44"/>
    <s v="Cmde"/>
    <d v="2020-04-01T00:00:00"/>
    <s v="D"/>
    <s v=""/>
    <s v="450066801120"/>
    <x v="47"/>
    <x v="0"/>
    <x v="41"/>
    <s v="EUR"/>
    <x v="0"/>
    <x v="4"/>
    <x v="0"/>
    <x v="4"/>
    <s v="Z"/>
    <n v="1"/>
    <n v="0"/>
    <x v="4"/>
    <x v="1"/>
    <s v=""/>
    <s v="3000209101"/>
    <x v="0"/>
  </r>
  <r>
    <s v="4500668011"/>
    <m/>
    <x v="0"/>
    <m/>
    <x v="34"/>
    <m/>
    <m/>
    <s v="non applicable"/>
    <s v="non applicable"/>
    <s v="non applicable"/>
    <s v="non applicable"/>
    <x v="0"/>
    <m/>
    <m/>
    <m/>
    <m/>
    <s v="non applicable"/>
    <s v="AA"/>
    <s v="XX"/>
    <s v="OK"/>
    <x v="33"/>
    <x v="42"/>
    <x v="1"/>
    <d v="2020-04-01T00:00:00"/>
    <x v="45"/>
    <s v="Cmde"/>
    <d v="2020-04-01T00:00:00"/>
    <s v="D"/>
    <s v=""/>
    <s v="450066801130"/>
    <x v="48"/>
    <x v="0"/>
    <x v="42"/>
    <s v="EUR"/>
    <x v="0"/>
    <x v="4"/>
    <x v="0"/>
    <x v="4"/>
    <s v="Z"/>
    <n v="1"/>
    <n v="0"/>
    <x v="4"/>
    <x v="1"/>
    <s v=""/>
    <s v="3000209101"/>
    <x v="0"/>
  </r>
  <r>
    <s v="4500668011"/>
    <m/>
    <x v="0"/>
    <m/>
    <x v="34"/>
    <m/>
    <m/>
    <s v="non applicable"/>
    <s v="non applicable"/>
    <s v="non applicable"/>
    <s v="non applicable"/>
    <x v="0"/>
    <m/>
    <m/>
    <m/>
    <m/>
    <s v="non applicable"/>
    <s v="AA"/>
    <s v="XX"/>
    <s v="OK"/>
    <x v="33"/>
    <x v="42"/>
    <x v="3"/>
    <d v="2020-04-01T00:00:00"/>
    <x v="46"/>
    <s v="Cmde"/>
    <d v="2020-04-01T00:00:00"/>
    <s v="D"/>
    <s v=""/>
    <s v="450066801140"/>
    <x v="49"/>
    <x v="0"/>
    <x v="43"/>
    <s v="EUR"/>
    <x v="0"/>
    <x v="4"/>
    <x v="0"/>
    <x v="4"/>
    <s v="Z"/>
    <n v="1"/>
    <n v="0"/>
    <x v="4"/>
    <x v="1"/>
    <s v=""/>
    <s v="3000209101"/>
    <x v="0"/>
  </r>
  <r>
    <s v="4500668011"/>
    <m/>
    <x v="0"/>
    <m/>
    <x v="34"/>
    <m/>
    <m/>
    <s v="non applicable"/>
    <s v="non applicable"/>
    <s v="non applicable"/>
    <s v="non applicable"/>
    <x v="0"/>
    <m/>
    <m/>
    <m/>
    <m/>
    <s v="non applicable"/>
    <s v="AA"/>
    <s v="XX"/>
    <s v="OK"/>
    <x v="33"/>
    <x v="42"/>
    <x v="4"/>
    <d v="2020-04-01T00:00:00"/>
    <x v="47"/>
    <s v="Cmde"/>
    <d v="2020-04-01T00:00:00"/>
    <s v="D"/>
    <s v=""/>
    <s v="450066801150"/>
    <x v="50"/>
    <x v="0"/>
    <x v="44"/>
    <s v="EUR"/>
    <x v="0"/>
    <x v="4"/>
    <x v="0"/>
    <x v="4"/>
    <s v="Z"/>
    <n v="1"/>
    <n v="0"/>
    <x v="4"/>
    <x v="1"/>
    <s v=""/>
    <s v="3000209101"/>
    <x v="0"/>
  </r>
  <r>
    <s v="4500668024"/>
    <m/>
    <x v="0"/>
    <m/>
    <x v="35"/>
    <m/>
    <m/>
    <s v="non applicable"/>
    <s v="non applicable"/>
    <s v="non applicable"/>
    <s v="non applicable"/>
    <x v="0"/>
    <m/>
    <m/>
    <m/>
    <m/>
    <s v="non applicable"/>
    <s v="A0"/>
    <s v="X"/>
    <s v="OK"/>
    <x v="34"/>
    <x v="43"/>
    <x v="2"/>
    <d v="2020-04-01T00:00:00"/>
    <x v="48"/>
    <s v="Cmde"/>
    <d v="2020-04-01T00:00:00"/>
    <s v="D"/>
    <s v=""/>
    <s v="450066802410"/>
    <x v="51"/>
    <x v="0"/>
    <x v="45"/>
    <s v="EUR"/>
    <x v="0"/>
    <x v="4"/>
    <x v="0"/>
    <x v="4"/>
    <s v="Z"/>
    <n v="1"/>
    <n v="0"/>
    <x v="0"/>
    <x v="0"/>
    <s v=""/>
    <s v="3000209101"/>
    <x v="0"/>
  </r>
  <r>
    <s v="4500667872"/>
    <s v="DVZ/SDP_154"/>
    <x v="0"/>
    <m/>
    <x v="36"/>
    <m/>
    <n v="1"/>
    <d v="2020-03-31T00:00:00"/>
    <n v="11155"/>
    <s v="liste 1704"/>
    <d v="2020-06-13T00:00:00"/>
    <x v="2"/>
    <m/>
    <m/>
    <m/>
    <m/>
    <d v="2020-03-31T00:00:00"/>
    <s v="BB"/>
    <s v="XXX"/>
    <s v="OK"/>
    <x v="35"/>
    <x v="44"/>
    <x v="2"/>
    <d v="2020-04-30T00:00:00"/>
    <x v="49"/>
    <s v="Cmde"/>
    <d v="2020-04-01T00:00:00"/>
    <s v="D"/>
    <s v=""/>
    <s v="450066787210"/>
    <x v="52"/>
    <x v="0"/>
    <x v="46"/>
    <s v="EUR"/>
    <x v="0"/>
    <x v="7"/>
    <x v="2"/>
    <x v="7"/>
    <s v="Z"/>
    <n v="1"/>
    <n v="0"/>
    <x v="6"/>
    <x v="4"/>
    <s v=""/>
    <s v="3000208612"/>
    <x v="5"/>
  </r>
  <r>
    <s v="4500667865"/>
    <s v="DVZ/SDP_156 + 343"/>
    <x v="0"/>
    <m/>
    <x v="37"/>
    <m/>
    <n v="1"/>
    <s v="31/03/2020 + 13/05/2020"/>
    <s v="11157 + 16394"/>
    <s v="liste 1704 + 1505"/>
    <d v="2020-06-13T00:00:00"/>
    <x v="2"/>
    <m/>
    <m/>
    <m/>
    <m/>
    <d v="2020-05-14T00:00:00"/>
    <s v="BB"/>
    <s v="XXX"/>
    <s v="OK"/>
    <x v="36"/>
    <x v="45"/>
    <x v="2"/>
    <d v="2020-04-01T00:00:00"/>
    <x v="50"/>
    <s v="Cmde"/>
    <d v="2020-04-01T00:00:00"/>
    <s v="D"/>
    <s v=""/>
    <s v="450066786510"/>
    <x v="53"/>
    <x v="0"/>
    <x v="47"/>
    <s v="EUR"/>
    <x v="0"/>
    <x v="7"/>
    <x v="2"/>
    <x v="7"/>
    <s v="Z"/>
    <n v="1"/>
    <n v="0"/>
    <x v="5"/>
    <x v="4"/>
    <s v=""/>
    <s v="3000208612"/>
    <x v="5"/>
  </r>
  <r>
    <s v="4500667854"/>
    <s v="DGGS - 921"/>
    <x v="0"/>
    <m/>
    <x v="13"/>
    <m/>
    <n v="0"/>
    <d v="2020-03-31T00:00:00"/>
    <n v="11166"/>
    <s v="liste 1704"/>
    <d v="2020-06-13T00:00:00"/>
    <x v="2"/>
    <m/>
    <m/>
    <m/>
    <m/>
    <d v="2020-03-31T00:00:00"/>
    <s v="BB"/>
    <s v="XXX"/>
    <s v="OK"/>
    <x v="13"/>
    <x v="46"/>
    <x v="2"/>
    <d v="2020-04-01T00:00:00"/>
    <x v="51"/>
    <s v="Cmde"/>
    <d v="2020-04-01T00:00:00"/>
    <s v="D"/>
    <s v=""/>
    <s v="450066785410"/>
    <x v="54"/>
    <x v="0"/>
    <x v="48"/>
    <s v="EUR"/>
    <x v="17"/>
    <x v="2"/>
    <x v="7"/>
    <x v="2"/>
    <s v="Z"/>
    <n v="1"/>
    <n v="0"/>
    <x v="6"/>
    <x v="4"/>
    <s v=""/>
    <s v="3000209004"/>
    <x v="2"/>
  </r>
  <r>
    <s v="4500667854"/>
    <s v="939-DGGS"/>
    <x v="2"/>
    <m/>
    <x v="13"/>
    <m/>
    <n v="0"/>
    <d v="2020-04-24T00:00:00"/>
    <n v="11166"/>
    <s v="O605"/>
    <d v="2020-06-13T00:00:00"/>
    <x v="2"/>
    <m/>
    <m/>
    <m/>
    <m/>
    <d v="2002-03-31T00:00:00"/>
    <s v="BB"/>
    <s v="XXX"/>
    <s v="OK"/>
    <x v="13"/>
    <x v="46"/>
    <x v="0"/>
    <d v="2020-04-27T00:00:00"/>
    <x v="52"/>
    <s v="Cmde"/>
    <d v="2020-04-01T00:00:00"/>
    <s v="D"/>
    <s v=""/>
    <s v="450066785420"/>
    <x v="54"/>
    <x v="0"/>
    <x v="49"/>
    <s v="EUR"/>
    <x v="18"/>
    <x v="11"/>
    <x v="1"/>
    <x v="9"/>
    <s v="Z"/>
    <n v="1"/>
    <n v="0"/>
    <x v="6"/>
    <x v="4"/>
    <s v=""/>
    <s v="3000209403"/>
    <x v="0"/>
  </r>
  <r>
    <s v="4500668237"/>
    <m/>
    <x v="0"/>
    <m/>
    <x v="7"/>
    <m/>
    <m/>
    <s v="non applicable"/>
    <s v="non applicable"/>
    <s v="non applicable"/>
    <s v="non applicable"/>
    <x v="0"/>
    <m/>
    <m/>
    <m/>
    <m/>
    <s v="non applicable"/>
    <s v="A0"/>
    <s v="X"/>
    <s v="OK"/>
    <x v="7"/>
    <x v="47"/>
    <x v="2"/>
    <d v="2020-04-02T00:00:00"/>
    <x v="53"/>
    <s v="Cmde"/>
    <d v="2020-04-02T00:00:00"/>
    <s v="D"/>
    <s v=""/>
    <s v="450066823710"/>
    <x v="55"/>
    <x v="0"/>
    <x v="50"/>
    <s v="EUR"/>
    <x v="0"/>
    <x v="4"/>
    <x v="0"/>
    <x v="4"/>
    <s v="Z"/>
    <n v="1"/>
    <n v="0"/>
    <x v="0"/>
    <x v="0"/>
    <s v=""/>
    <s v="3000209101"/>
    <x v="0"/>
  </r>
  <r>
    <s v="4500668056"/>
    <m/>
    <x v="0"/>
    <m/>
    <x v="38"/>
    <m/>
    <m/>
    <s v="non applicable"/>
    <s v="non applicable"/>
    <s v="non applicable"/>
    <s v="non applicable"/>
    <x v="1"/>
    <m/>
    <m/>
    <m/>
    <m/>
    <s v="non applicable"/>
    <s v="AA"/>
    <s v="XX"/>
    <s v="OK"/>
    <x v="1"/>
    <x v="48"/>
    <x v="2"/>
    <d v="2020-04-02T00:00:00"/>
    <x v="54"/>
    <s v="Cmde"/>
    <d v="2020-04-02T00:00:00"/>
    <s v="D"/>
    <s v=""/>
    <s v="450066805610"/>
    <x v="56"/>
    <x v="0"/>
    <x v="51"/>
    <s v="EUR"/>
    <x v="0"/>
    <x v="2"/>
    <x v="5"/>
    <x v="2"/>
    <s v="Z"/>
    <n v="1"/>
    <n v="0"/>
    <x v="0"/>
    <x v="0"/>
    <s v=""/>
    <s v="3000209005"/>
    <x v="0"/>
  </r>
  <r>
    <s v="4500668077"/>
    <m/>
    <x v="0"/>
    <m/>
    <x v="13"/>
    <m/>
    <m/>
    <d v="2020-03-30T00:00:00"/>
    <m/>
    <m/>
    <m/>
    <x v="1"/>
    <m/>
    <m/>
    <m/>
    <m/>
    <d v="2020-04-02T00:00:00"/>
    <s v="BB"/>
    <s v="XXX"/>
    <s v="OK"/>
    <x v="13"/>
    <x v="49"/>
    <x v="2"/>
    <d v="2020-04-01T00:00:00"/>
    <x v="55"/>
    <s v="Cmde"/>
    <d v="2020-04-02T00:00:00"/>
    <s v="D"/>
    <s v=""/>
    <s v="450066807710"/>
    <x v="57"/>
    <x v="0"/>
    <x v="4"/>
    <s v="EUR"/>
    <x v="19"/>
    <x v="2"/>
    <x v="1"/>
    <x v="2"/>
    <s v="Z"/>
    <n v="1"/>
    <n v="0"/>
    <x v="0"/>
    <x v="0"/>
    <s v=""/>
    <s v="3000209003"/>
    <x v="0"/>
  </r>
  <r>
    <s v="4500668204"/>
    <m/>
    <x v="0"/>
    <m/>
    <x v="39"/>
    <m/>
    <m/>
    <s v="non applicable"/>
    <s v="non applicable"/>
    <s v="non applicable"/>
    <s v="non applicable"/>
    <x v="0"/>
    <m/>
    <m/>
    <m/>
    <m/>
    <s v="non applicable"/>
    <s v="AA"/>
    <s v="XX"/>
    <s v="OK"/>
    <x v="37"/>
    <x v="50"/>
    <x v="2"/>
    <d v="2020-04-02T00:00:00"/>
    <x v="56"/>
    <s v="Cmde"/>
    <d v="2020-04-02T00:00:00"/>
    <s v="D"/>
    <s v=""/>
    <s v="450066820410"/>
    <x v="58"/>
    <x v="0"/>
    <x v="52"/>
    <s v="EUR"/>
    <x v="0"/>
    <x v="4"/>
    <x v="2"/>
    <x v="4"/>
    <s v="Z"/>
    <n v="1"/>
    <n v="0"/>
    <x v="0"/>
    <x v="0"/>
    <s v=""/>
    <s v="3000209102"/>
    <x v="0"/>
  </r>
  <r>
    <s v="4500668489"/>
    <s v="DVZ/SDP_163"/>
    <x v="0"/>
    <s v="prix unitaire - 0,7"/>
    <x v="40"/>
    <m/>
    <n v="0"/>
    <d v="2020-04-03T00:00:00"/>
    <n v="11324"/>
    <s v="liste 1704"/>
    <d v="2020-06-13T00:00:00"/>
    <x v="2"/>
    <m/>
    <m/>
    <m/>
    <m/>
    <d v="2020-04-03T00:00:00"/>
    <s v="BB"/>
    <s v="XXX"/>
    <s v="OK"/>
    <x v="38"/>
    <x v="51"/>
    <x v="2"/>
    <d v="2020-04-03T00:00:00"/>
    <x v="57"/>
    <s v="Cmde"/>
    <d v="2020-04-03T00:00:00"/>
    <s v="D"/>
    <s v=""/>
    <s v="450066848910"/>
    <x v="59"/>
    <x v="0"/>
    <x v="53"/>
    <s v="EUR"/>
    <x v="0"/>
    <x v="7"/>
    <x v="0"/>
    <x v="7"/>
    <s v="L"/>
    <n v="500000"/>
    <n v="0"/>
    <x v="6"/>
    <x v="4"/>
    <s v=""/>
    <s v="3000208611"/>
    <x v="3"/>
  </r>
  <r>
    <s v="4500668492"/>
    <s v="DVZ/SDP_162"/>
    <x v="0"/>
    <m/>
    <x v="33"/>
    <m/>
    <n v="1"/>
    <d v="2020-04-03T00:00:00"/>
    <n v="11293"/>
    <s v="liste XX"/>
    <m/>
    <x v="2"/>
    <m/>
    <m/>
    <m/>
    <m/>
    <d v="2020-04-03T00:00:00"/>
    <s v="BB"/>
    <s v="XXX"/>
    <s v="OK"/>
    <x v="32"/>
    <x v="52"/>
    <x v="2"/>
    <d v="2020-04-03T00:00:00"/>
    <x v="58"/>
    <s v="Cmde"/>
    <d v="2020-04-03T00:00:00"/>
    <s v="D"/>
    <s v=""/>
    <s v="450066849210"/>
    <x v="60"/>
    <x v="0"/>
    <x v="54"/>
    <s v="EUR"/>
    <x v="0"/>
    <x v="7"/>
    <x v="0"/>
    <x v="7"/>
    <s v="Z"/>
    <n v="1"/>
    <n v="0"/>
    <x v="0"/>
    <x v="0"/>
    <s v=""/>
    <s v="3000208611"/>
    <x v="3"/>
  </r>
  <r>
    <s v="4500668462"/>
    <s v="DVZ/SDP_160"/>
    <x v="0"/>
    <s v="prix unitaire - 0,65 en 0,45 usd"/>
    <x v="41"/>
    <m/>
    <n v="1"/>
    <d v="2020-04-03T00:00:00"/>
    <n v="11299"/>
    <s v="liste 1704"/>
    <d v="2020-06-13T00:00:00"/>
    <x v="2"/>
    <m/>
    <m/>
    <m/>
    <m/>
    <d v="2020-04-03T00:00:00"/>
    <s v="BB"/>
    <s v="XXX"/>
    <s v="OK"/>
    <x v="39"/>
    <x v="53"/>
    <x v="2"/>
    <d v="2020-04-03T00:00:00"/>
    <x v="59"/>
    <s v="Cmde"/>
    <d v="2020-04-03T00:00:00"/>
    <s v="D"/>
    <s v=""/>
    <s v="450066846210"/>
    <x v="61"/>
    <x v="0"/>
    <x v="55"/>
    <s v="EUR"/>
    <x v="0"/>
    <x v="7"/>
    <x v="0"/>
    <x v="7"/>
    <s v="Z"/>
    <n v="1"/>
    <n v="0"/>
    <x v="6"/>
    <x v="4"/>
    <s v=""/>
    <s v="3000208611"/>
    <x v="3"/>
  </r>
  <r>
    <s v="4500668491"/>
    <s v="DVZ/SDP_158"/>
    <x v="0"/>
    <m/>
    <x v="42"/>
    <m/>
    <n v="1"/>
    <d v="2020-04-03T00:00:00"/>
    <n v="11303"/>
    <s v="liste 1704"/>
    <d v="2020-06-13T00:00:00"/>
    <x v="2"/>
    <m/>
    <m/>
    <m/>
    <m/>
    <d v="2020-04-03T00:00:00"/>
    <s v="BB"/>
    <s v="XXX"/>
    <s v="OK"/>
    <x v="40"/>
    <x v="54"/>
    <x v="2"/>
    <d v="2020-04-03T00:00:00"/>
    <x v="60"/>
    <s v="Cmde"/>
    <d v="2020-04-03T00:00:00"/>
    <s v="D"/>
    <s v=""/>
    <s v="450066849110"/>
    <x v="62"/>
    <x v="0"/>
    <x v="56"/>
    <s v="EUR"/>
    <x v="0"/>
    <x v="7"/>
    <x v="0"/>
    <x v="7"/>
    <s v="Z"/>
    <n v="1"/>
    <n v="0"/>
    <x v="6"/>
    <x v="4"/>
    <s v=""/>
    <s v="3000208611"/>
    <x v="3"/>
  </r>
  <r>
    <s v="4500668504"/>
    <s v="DVZ/SDP_161 + DVZ/SDP_304"/>
    <x v="0"/>
    <m/>
    <x v="43"/>
    <m/>
    <n v="0"/>
    <s v="03/04/2020 + 05/05/2020"/>
    <s v="11295 + 13579"/>
    <s v="liste 1704"/>
    <d v="2020-06-13T00:00:00"/>
    <x v="2"/>
    <m/>
    <m/>
    <m/>
    <m/>
    <s v="09/04/2020 + 06/05/2020"/>
    <s v="BB"/>
    <s v="XXX"/>
    <s v="OK"/>
    <x v="41"/>
    <x v="55"/>
    <x v="2"/>
    <d v="2020-04-04T00:00:00"/>
    <x v="60"/>
    <s v="Cmde"/>
    <d v="2020-04-04T00:00:00"/>
    <s v="D"/>
    <s v=""/>
    <s v="450066850410"/>
    <x v="63"/>
    <x v="0"/>
    <x v="57"/>
    <s v="EUR"/>
    <x v="0"/>
    <x v="7"/>
    <x v="0"/>
    <x v="7"/>
    <s v="Z"/>
    <n v="1"/>
    <n v="0"/>
    <x v="5"/>
    <x v="4"/>
    <s v=""/>
    <s v="3000208611"/>
    <x v="3"/>
  </r>
  <r>
    <s v="4500668503"/>
    <s v="DVZ/SDP_165"/>
    <x v="0"/>
    <s v="prix unitaire - 1,82"/>
    <x v="44"/>
    <m/>
    <n v="0"/>
    <d v="2020-04-03T00:00:00"/>
    <n v="11348"/>
    <s v="liste 1704"/>
    <d v="2020-06-13T00:00:00"/>
    <x v="2"/>
    <m/>
    <m/>
    <m/>
    <m/>
    <d v="2020-04-03T00:00:00"/>
    <s v="BB"/>
    <s v="XXX"/>
    <s v="OK"/>
    <x v="42"/>
    <x v="56"/>
    <x v="2"/>
    <d v="2020-04-04T00:00:00"/>
    <x v="61"/>
    <s v="Cmde"/>
    <d v="2020-04-04T00:00:00"/>
    <s v="D"/>
    <s v=""/>
    <s v="450066850310"/>
    <x v="64"/>
    <x v="0"/>
    <x v="58"/>
    <s v="EUR"/>
    <x v="20"/>
    <x v="7"/>
    <x v="0"/>
    <x v="7"/>
    <s v="L"/>
    <n v="2000000"/>
    <n v="0"/>
    <x v="6"/>
    <x v="4"/>
    <s v=""/>
    <s v="3000208611"/>
    <x v="3"/>
  </r>
  <r>
    <s v="4500668503"/>
    <s v="DVZ/SDP_165"/>
    <x v="0"/>
    <s v="prix unitaire - 1,8"/>
    <x v="44"/>
    <m/>
    <n v="0"/>
    <d v="2020-04-03T00:00:00"/>
    <n v="11348"/>
    <s v="liste 1704"/>
    <d v="2020-06-13T00:00:00"/>
    <x v="2"/>
    <m/>
    <m/>
    <m/>
    <m/>
    <d v="2020-04-03T00:00:00"/>
    <s v="BB"/>
    <s v="XXX"/>
    <s v="OK"/>
    <x v="42"/>
    <x v="56"/>
    <x v="0"/>
    <d v="2020-04-04T00:00:00"/>
    <x v="62"/>
    <s v="Cmde"/>
    <d v="2020-04-04T00:00:00"/>
    <s v="D"/>
    <s v=""/>
    <s v="450066850320"/>
    <x v="65"/>
    <x v="0"/>
    <x v="59"/>
    <s v="EUR"/>
    <x v="21"/>
    <x v="7"/>
    <x v="0"/>
    <x v="7"/>
    <s v="L"/>
    <n v="2000000"/>
    <n v="0"/>
    <x v="6"/>
    <x v="4"/>
    <s v=""/>
    <s v="3000208611"/>
    <x v="3"/>
  </r>
  <r>
    <s v="4500668578"/>
    <s v="DVZ/SDP_164"/>
    <x v="0"/>
    <s v="prix unitaire - 0,67"/>
    <x v="45"/>
    <m/>
    <n v="1"/>
    <d v="2020-04-03T00:00:00"/>
    <n v="11327"/>
    <s v="liste 1704"/>
    <d v="2020-06-13T00:00:00"/>
    <x v="2"/>
    <m/>
    <m/>
    <m/>
    <m/>
    <d v="2020-04-03T00:00:00"/>
    <s v="BB"/>
    <s v="XXX"/>
    <s v="OK"/>
    <x v="43"/>
    <x v="57"/>
    <x v="2"/>
    <d v="2020-04-06T00:00:00"/>
    <x v="57"/>
    <s v="Cmde"/>
    <d v="2020-04-06T00:00:00"/>
    <s v="D"/>
    <s v=""/>
    <s v="450066857810"/>
    <x v="66"/>
    <x v="0"/>
    <x v="60"/>
    <s v="EUR"/>
    <x v="0"/>
    <x v="7"/>
    <x v="0"/>
    <x v="7"/>
    <s v="L"/>
    <n v="2000000"/>
    <n v="0"/>
    <x v="6"/>
    <x v="4"/>
    <s v=""/>
    <s v="3000208611"/>
    <x v="3"/>
  </r>
  <r>
    <s v="4500668595"/>
    <s v="DVZ/SDP_170"/>
    <x v="0"/>
    <s v="prix unitaire - 0,939"/>
    <x v="46"/>
    <m/>
    <n v="1"/>
    <d v="2020-04-06T00:00:00"/>
    <n v="11474"/>
    <s v="liste 1704"/>
    <d v="2020-06-13T00:00:00"/>
    <x v="2"/>
    <m/>
    <m/>
    <m/>
    <m/>
    <d v="2020-04-06T00:00:00"/>
    <s v="BB"/>
    <s v="XXX"/>
    <s v="OK"/>
    <x v="44"/>
    <x v="58"/>
    <x v="2"/>
    <d v="2020-04-06T00:00:00"/>
    <x v="63"/>
    <s v="Cmde"/>
    <d v="2020-04-06T00:00:00"/>
    <s v="D"/>
    <s v=""/>
    <s v="450066859510"/>
    <x v="67"/>
    <x v="0"/>
    <x v="61"/>
    <s v="EUR"/>
    <x v="0"/>
    <x v="7"/>
    <x v="0"/>
    <x v="7"/>
    <s v="Z"/>
    <n v="1"/>
    <n v="0"/>
    <x v="6"/>
    <x v="4"/>
    <s v=""/>
    <s v="3000208611"/>
    <x v="3"/>
  </r>
  <r>
    <s v="4500668602"/>
    <s v="DVZ/SDP_192"/>
    <x v="0"/>
    <m/>
    <x v="47"/>
    <m/>
    <n v="0"/>
    <d v="2020-04-09T00:00:00"/>
    <n v="11913"/>
    <s v="liste XX"/>
    <m/>
    <x v="2"/>
    <m/>
    <m/>
    <m/>
    <m/>
    <d v="2020-04-06T00:00:00"/>
    <s v="BB"/>
    <s v="XXX"/>
    <s v="OK"/>
    <x v="45"/>
    <x v="59"/>
    <x v="2"/>
    <d v="2020-04-06T00:00:00"/>
    <x v="64"/>
    <s v="Cmde"/>
    <d v="2020-04-06T00:00:00"/>
    <s v="D"/>
    <s v=""/>
    <s v="450066860210"/>
    <x v="68"/>
    <x v="0"/>
    <x v="62"/>
    <s v="EUR"/>
    <x v="0"/>
    <x v="7"/>
    <x v="0"/>
    <x v="7"/>
    <s v="L"/>
    <n v="50"/>
    <n v="0"/>
    <x v="5"/>
    <x v="4"/>
    <s v=""/>
    <s v="3000208611"/>
    <x v="3"/>
  </r>
  <r>
    <s v="4500668602"/>
    <s v="DVZ/SDP_192"/>
    <x v="0"/>
    <m/>
    <x v="47"/>
    <m/>
    <n v="0"/>
    <d v="2020-04-09T00:00:00"/>
    <n v="11913"/>
    <s v="liste XX"/>
    <m/>
    <x v="2"/>
    <m/>
    <m/>
    <m/>
    <m/>
    <d v="2020-04-06T00:00:00"/>
    <s v="BB"/>
    <s v="XXX"/>
    <s v="OK"/>
    <x v="45"/>
    <x v="59"/>
    <x v="0"/>
    <d v="2020-04-06T00:00:00"/>
    <x v="65"/>
    <s v="Cmde"/>
    <d v="2020-04-06T00:00:00"/>
    <s v="D"/>
    <s v=""/>
    <s v="450066860220"/>
    <x v="69"/>
    <x v="0"/>
    <x v="63"/>
    <s v="EUR"/>
    <x v="0"/>
    <x v="7"/>
    <x v="0"/>
    <x v="7"/>
    <s v="L"/>
    <n v="215"/>
    <n v="0"/>
    <x v="5"/>
    <x v="4"/>
    <s v=""/>
    <s v="3000208611"/>
    <x v="3"/>
  </r>
  <r>
    <s v="4500668602"/>
    <s v="DVZ/SDP_192"/>
    <x v="0"/>
    <m/>
    <x v="47"/>
    <m/>
    <n v="0"/>
    <d v="2020-04-09T00:00:00"/>
    <n v="11913"/>
    <s v="liste XX"/>
    <m/>
    <x v="2"/>
    <m/>
    <m/>
    <m/>
    <m/>
    <d v="2020-04-06T00:00:00"/>
    <s v="BB"/>
    <s v="XXX"/>
    <s v="OK"/>
    <x v="45"/>
    <x v="59"/>
    <x v="1"/>
    <d v="2020-04-06T00:00:00"/>
    <x v="66"/>
    <s v="Cmde"/>
    <d v="2020-04-06T00:00:00"/>
    <s v="D"/>
    <s v=""/>
    <s v="450066860230"/>
    <x v="70"/>
    <x v="0"/>
    <x v="64"/>
    <s v="EUR"/>
    <x v="0"/>
    <x v="7"/>
    <x v="0"/>
    <x v="7"/>
    <s v="L"/>
    <n v="120"/>
    <n v="0"/>
    <x v="5"/>
    <x v="4"/>
    <s v=""/>
    <s v="3000208611"/>
    <x v="3"/>
  </r>
  <r>
    <s v="4500668602"/>
    <s v="DVZ/SDP_192"/>
    <x v="0"/>
    <m/>
    <x v="47"/>
    <m/>
    <n v="0"/>
    <d v="2020-04-09T00:00:00"/>
    <n v="11913"/>
    <s v="liste XX"/>
    <m/>
    <x v="2"/>
    <m/>
    <m/>
    <m/>
    <m/>
    <d v="2020-04-06T00:00:00"/>
    <s v="BB"/>
    <s v="XXX"/>
    <s v="OK"/>
    <x v="45"/>
    <x v="59"/>
    <x v="3"/>
    <d v="2020-04-06T00:00:00"/>
    <x v="67"/>
    <s v="Cmde"/>
    <d v="2020-04-06T00:00:00"/>
    <s v="D"/>
    <s v=""/>
    <s v="450066860240"/>
    <x v="71"/>
    <x v="0"/>
    <x v="65"/>
    <s v="EUR"/>
    <x v="0"/>
    <x v="7"/>
    <x v="0"/>
    <x v="7"/>
    <s v="L"/>
    <n v="22"/>
    <n v="0"/>
    <x v="5"/>
    <x v="4"/>
    <s v=""/>
    <s v="3000208611"/>
    <x v="3"/>
  </r>
  <r>
    <s v="4500668602"/>
    <s v="DVZ/SDP_192"/>
    <x v="0"/>
    <m/>
    <x v="47"/>
    <m/>
    <n v="0"/>
    <d v="2020-04-09T00:00:00"/>
    <n v="11913"/>
    <s v="liste XX"/>
    <m/>
    <x v="2"/>
    <m/>
    <m/>
    <m/>
    <m/>
    <d v="2020-04-06T00:00:00"/>
    <s v="BB"/>
    <s v="XXX"/>
    <s v="OK"/>
    <x v="45"/>
    <x v="59"/>
    <x v="4"/>
    <d v="2020-04-06T00:00:00"/>
    <x v="64"/>
    <s v="Cmde"/>
    <d v="2020-04-06T00:00:00"/>
    <s v="D"/>
    <s v=""/>
    <s v="450066860250"/>
    <x v="72"/>
    <x v="0"/>
    <x v="66"/>
    <s v="EUR"/>
    <x v="0"/>
    <x v="7"/>
    <x v="0"/>
    <x v="7"/>
    <s v="L"/>
    <n v="85"/>
    <n v="0"/>
    <x v="5"/>
    <x v="4"/>
    <s v=""/>
    <s v="3000208611"/>
    <x v="3"/>
  </r>
  <r>
    <s v="4500668602"/>
    <s v="DVZ/SDP_192"/>
    <x v="0"/>
    <m/>
    <x v="47"/>
    <m/>
    <n v="0"/>
    <d v="2020-04-09T00:00:00"/>
    <n v="11913"/>
    <s v="liste XX"/>
    <m/>
    <x v="2"/>
    <m/>
    <m/>
    <m/>
    <m/>
    <d v="2020-04-06T00:00:00"/>
    <s v="BB"/>
    <s v="XXX"/>
    <s v="OK"/>
    <x v="45"/>
    <x v="59"/>
    <x v="5"/>
    <d v="2020-04-06T00:00:00"/>
    <x v="68"/>
    <s v="Cmde"/>
    <d v="2020-04-06T00:00:00"/>
    <s v="D"/>
    <s v=""/>
    <s v="450066860260"/>
    <x v="73"/>
    <x v="0"/>
    <x v="67"/>
    <s v="EUR"/>
    <x v="0"/>
    <x v="7"/>
    <x v="0"/>
    <x v="7"/>
    <s v="L"/>
    <n v="90"/>
    <n v="0"/>
    <x v="5"/>
    <x v="4"/>
    <s v=""/>
    <s v="3000208611"/>
    <x v="3"/>
  </r>
  <r>
    <s v="4500668602"/>
    <s v="DVZ/SDP_192"/>
    <x v="0"/>
    <m/>
    <x v="47"/>
    <m/>
    <n v="0"/>
    <d v="2020-04-09T00:00:00"/>
    <n v="11913"/>
    <s v="liste XX"/>
    <m/>
    <x v="2"/>
    <m/>
    <m/>
    <m/>
    <m/>
    <d v="2020-04-06T00:00:00"/>
    <s v="BB"/>
    <s v="XXX"/>
    <s v="OK"/>
    <x v="45"/>
    <x v="59"/>
    <x v="6"/>
    <d v="2020-04-06T00:00:00"/>
    <x v="69"/>
    <s v="Cmde"/>
    <d v="2020-04-06T00:00:00"/>
    <s v="D"/>
    <s v=""/>
    <s v="450066860270"/>
    <x v="74"/>
    <x v="0"/>
    <x v="68"/>
    <s v="EUR"/>
    <x v="0"/>
    <x v="7"/>
    <x v="0"/>
    <x v="7"/>
    <s v="L"/>
    <n v="1"/>
    <n v="0"/>
    <x v="5"/>
    <x v="4"/>
    <s v=""/>
    <s v="3000208611"/>
    <x v="3"/>
  </r>
  <r>
    <s v="4500668602"/>
    <s v="DVZ/SDP_192"/>
    <x v="0"/>
    <m/>
    <x v="47"/>
    <m/>
    <n v="0"/>
    <d v="2020-04-09T00:00:00"/>
    <n v="11913"/>
    <s v="liste XX"/>
    <m/>
    <x v="2"/>
    <m/>
    <m/>
    <m/>
    <m/>
    <d v="2020-04-06T00:00:00"/>
    <s v="BB"/>
    <s v="XXX"/>
    <s v="OK"/>
    <x v="45"/>
    <x v="59"/>
    <x v="7"/>
    <d v="2020-04-09T00:00:00"/>
    <x v="60"/>
    <s v="Cmde"/>
    <d v="2020-04-06T00:00:00"/>
    <s v="D"/>
    <s v=""/>
    <s v="450066860280"/>
    <x v="75"/>
    <x v="0"/>
    <x v="69"/>
    <s v="EUR"/>
    <x v="0"/>
    <x v="7"/>
    <x v="0"/>
    <x v="7"/>
    <s v="L"/>
    <n v="48"/>
    <n v="0"/>
    <x v="5"/>
    <x v="4"/>
    <s v=""/>
    <s v="3000208611"/>
    <x v="3"/>
  </r>
  <r>
    <s v="4500668602"/>
    <s v="DVZ/SDP_192"/>
    <x v="0"/>
    <m/>
    <x v="47"/>
    <m/>
    <n v="0"/>
    <d v="2020-04-09T00:00:00"/>
    <n v="11913"/>
    <s v="liste XX"/>
    <m/>
    <x v="2"/>
    <m/>
    <m/>
    <m/>
    <m/>
    <d v="2020-04-06T00:00:00"/>
    <s v="BB"/>
    <s v="XXX"/>
    <s v="OK"/>
    <x v="45"/>
    <x v="59"/>
    <x v="8"/>
    <d v="2020-04-20T00:00:00"/>
    <x v="69"/>
    <s v="Cmde"/>
    <d v="2020-04-06T00:00:00"/>
    <s v="D"/>
    <s v=""/>
    <s v="450066860290"/>
    <x v="76"/>
    <x v="0"/>
    <x v="70"/>
    <s v="EUR"/>
    <x v="0"/>
    <x v="7"/>
    <x v="0"/>
    <x v="7"/>
    <s v="L"/>
    <n v="1"/>
    <n v="0"/>
    <x v="5"/>
    <x v="4"/>
    <s v=""/>
    <s v="3000208611"/>
    <x v="3"/>
  </r>
  <r>
    <s v="4500668697"/>
    <s v="DVZ/SDP_159"/>
    <x v="0"/>
    <s v="prix unitaire - 3"/>
    <x v="48"/>
    <m/>
    <n v="0"/>
    <d v="2020-04-03T00:00:00"/>
    <n v="11297"/>
    <s v="liste 1704"/>
    <d v="2020-06-13T00:00:00"/>
    <x v="2"/>
    <m/>
    <m/>
    <m/>
    <m/>
    <d v="2020-04-14T00:00:00"/>
    <s v="BB"/>
    <s v="XXX"/>
    <s v="OK"/>
    <x v="46"/>
    <x v="60"/>
    <x v="2"/>
    <d v="2020-04-06T00:00:00"/>
    <x v="70"/>
    <s v="Cmde"/>
    <d v="2020-04-06T00:00:00"/>
    <s v="D"/>
    <s v="I3"/>
    <s v="450066869710"/>
    <x v="77"/>
    <x v="0"/>
    <x v="71"/>
    <s v="EUR"/>
    <x v="0"/>
    <x v="7"/>
    <x v="0"/>
    <x v="7"/>
    <s v="L"/>
    <n v="124500"/>
    <n v="0"/>
    <x v="5"/>
    <x v="4"/>
    <s v=""/>
    <s v="3000208611"/>
    <x v="3"/>
  </r>
  <r>
    <s v="4500668697"/>
    <s v="DVZ/SDP_396"/>
    <x v="0"/>
    <s v="prix unitaire - 4,5"/>
    <x v="48"/>
    <m/>
    <n v="0"/>
    <d v="2020-06-29T00:00:00"/>
    <n v="18757"/>
    <s v="liste 0207"/>
    <m/>
    <x v="2"/>
    <m/>
    <m/>
    <m/>
    <m/>
    <d v="2020-04-14T00:00:00"/>
    <s v="BB"/>
    <s v="XXX"/>
    <s v="OK"/>
    <x v="46"/>
    <x v="60"/>
    <x v="0"/>
    <d v="2020-06-29T00:00:00"/>
    <x v="70"/>
    <s v="Cmde"/>
    <d v="2020-04-06T00:00:00"/>
    <s v="D"/>
    <s v="I3"/>
    <s v="450066869720"/>
    <x v="78"/>
    <x v="0"/>
    <x v="72"/>
    <s v="EUR"/>
    <x v="0"/>
    <x v="7"/>
    <x v="0"/>
    <x v="7"/>
    <s v="Z"/>
    <n v="1"/>
    <n v="0"/>
    <x v="5"/>
    <x v="4"/>
    <s v=""/>
    <s v="3000208611"/>
    <x v="3"/>
  </r>
  <r>
    <s v="4500668651"/>
    <s v="DVZ/SDP_171"/>
    <x v="0"/>
    <s v="prix unitaire - 1,7"/>
    <x v="49"/>
    <m/>
    <m/>
    <d v="2020-04-06T00:00:00"/>
    <n v="11486"/>
    <s v="liste XX"/>
    <m/>
    <x v="2"/>
    <m/>
    <m/>
    <m/>
    <m/>
    <d v="2020-04-06T00:00:00"/>
    <s v="BB"/>
    <s v="XXX"/>
    <s v="OK"/>
    <x v="47"/>
    <x v="61"/>
    <x v="2"/>
    <d v="2020-04-06T00:00:00"/>
    <x v="71"/>
    <s v="Cmde"/>
    <d v="2020-04-06T00:00:00"/>
    <s v="D"/>
    <s v="I3"/>
    <s v="450066865110"/>
    <x v="79"/>
    <x v="0"/>
    <x v="73"/>
    <s v="EUR"/>
    <x v="0"/>
    <x v="7"/>
    <x v="0"/>
    <x v="7"/>
    <s v="L"/>
    <n v="6960"/>
    <n v="0"/>
    <x v="6"/>
    <x v="4"/>
    <s v=""/>
    <s v="3000208611"/>
    <x v="3"/>
  </r>
  <r>
    <s v="4500668651"/>
    <s v="DVZ/SDP_171"/>
    <x v="0"/>
    <s v="prix unitaire - 2,55"/>
    <x v="49"/>
    <m/>
    <m/>
    <d v="2020-04-06T00:00:00"/>
    <n v="11486"/>
    <s v="liste XX"/>
    <m/>
    <x v="2"/>
    <m/>
    <m/>
    <m/>
    <m/>
    <d v="2020-04-06T00:00:00"/>
    <s v="BB"/>
    <s v="XXX"/>
    <s v="OK"/>
    <x v="47"/>
    <x v="61"/>
    <x v="0"/>
    <d v="2020-04-06T00:00:00"/>
    <x v="72"/>
    <s v="Cmde"/>
    <d v="2020-04-06T00:00:00"/>
    <s v="D"/>
    <s v="I3"/>
    <s v="450066865120"/>
    <x v="80"/>
    <x v="0"/>
    <x v="74"/>
    <s v="EUR"/>
    <x v="0"/>
    <x v="7"/>
    <x v="0"/>
    <x v="7"/>
    <s v="L"/>
    <n v="2880"/>
    <n v="0"/>
    <x v="6"/>
    <x v="4"/>
    <s v=""/>
    <s v="3000208611"/>
    <x v="3"/>
  </r>
  <r>
    <s v="4500668651"/>
    <s v="DVZ/SDP_171"/>
    <x v="0"/>
    <s v="prix unitaire - 3,95"/>
    <x v="49"/>
    <m/>
    <m/>
    <d v="2020-04-06T00:00:00"/>
    <n v="11486"/>
    <s v="liste XX"/>
    <m/>
    <x v="2"/>
    <m/>
    <m/>
    <m/>
    <m/>
    <d v="2020-04-06T00:00:00"/>
    <s v="BB"/>
    <s v="XXX"/>
    <s v="OK"/>
    <x v="47"/>
    <x v="61"/>
    <x v="1"/>
    <d v="2020-04-06T00:00:00"/>
    <x v="73"/>
    <s v="Cmde"/>
    <d v="2020-04-06T00:00:00"/>
    <s v="D"/>
    <s v="I3"/>
    <s v="450066865130"/>
    <x v="81"/>
    <x v="0"/>
    <x v="75"/>
    <s v="EUR"/>
    <x v="0"/>
    <x v="7"/>
    <x v="0"/>
    <x v="7"/>
    <s v="L"/>
    <n v="2400"/>
    <n v="0"/>
    <x v="6"/>
    <x v="4"/>
    <s v=""/>
    <s v="3000208611"/>
    <x v="3"/>
  </r>
  <r>
    <s v="4500668651"/>
    <s v="DVZ/SDP_171"/>
    <x v="0"/>
    <s v="prix unitaire - 2,69"/>
    <x v="49"/>
    <m/>
    <m/>
    <d v="2020-04-06T00:00:00"/>
    <n v="11486"/>
    <s v="liste XX"/>
    <m/>
    <x v="2"/>
    <m/>
    <m/>
    <m/>
    <m/>
    <d v="2020-04-06T00:00:00"/>
    <s v="BB"/>
    <s v="XXX"/>
    <s v="OK"/>
    <x v="47"/>
    <x v="61"/>
    <x v="3"/>
    <d v="2020-04-06T00:00:00"/>
    <x v="74"/>
    <s v="Cmde"/>
    <d v="2020-04-06T00:00:00"/>
    <s v="D"/>
    <s v="I3"/>
    <s v="450066865140"/>
    <x v="82"/>
    <x v="0"/>
    <x v="76"/>
    <s v="EUR"/>
    <x v="0"/>
    <x v="7"/>
    <x v="0"/>
    <x v="7"/>
    <s v="L"/>
    <n v="960"/>
    <n v="0"/>
    <x v="6"/>
    <x v="4"/>
    <s v=""/>
    <s v="3000208611"/>
    <x v="3"/>
  </r>
  <r>
    <s v="4500668681"/>
    <s v="DVZ/SDP_157"/>
    <x v="0"/>
    <m/>
    <x v="30"/>
    <m/>
    <n v="1"/>
    <s v="31/03/2020 + 06/04/2020"/>
    <n v="10513"/>
    <s v="liste 1704"/>
    <d v="2020-06-13T00:00:00"/>
    <x v="2"/>
    <m/>
    <m/>
    <m/>
    <m/>
    <d v="2020-04-06T00:00:00"/>
    <s v="BB"/>
    <s v="XXX"/>
    <s v="OK"/>
    <x v="29"/>
    <x v="62"/>
    <x v="2"/>
    <d v="2020-04-06T00:00:00"/>
    <x v="75"/>
    <s v="Cmde"/>
    <d v="2020-04-06T00:00:00"/>
    <s v="D"/>
    <s v=""/>
    <s v="450066868110"/>
    <x v="83"/>
    <x v="0"/>
    <x v="77"/>
    <s v="EUR"/>
    <x v="0"/>
    <x v="7"/>
    <x v="2"/>
    <x v="7"/>
    <s v="Z"/>
    <n v="1"/>
    <n v="0"/>
    <x v="6"/>
    <x v="4"/>
    <s v=""/>
    <s v="3000208612"/>
    <x v="5"/>
  </r>
  <r>
    <s v="4500668735"/>
    <m/>
    <x v="0"/>
    <m/>
    <x v="50"/>
    <m/>
    <m/>
    <d v="2020-04-09T00:00:00"/>
    <m/>
    <m/>
    <m/>
    <x v="0"/>
    <m/>
    <m/>
    <m/>
    <m/>
    <e v="#N/A"/>
    <s v="BB"/>
    <s v="XXX"/>
    <s v="OK"/>
    <x v="48"/>
    <x v="63"/>
    <x v="2"/>
    <d v="2020-04-07T00:00:00"/>
    <x v="76"/>
    <s v="Cmde"/>
    <d v="2020-04-07T00:00:00"/>
    <s v="D"/>
    <s v=""/>
    <s v="450066873510"/>
    <x v="84"/>
    <x v="0"/>
    <x v="78"/>
    <s v="EUR"/>
    <x v="0"/>
    <x v="4"/>
    <x v="0"/>
    <x v="4"/>
    <s v="Z"/>
    <n v="1"/>
    <n v="0"/>
    <x v="0"/>
    <x v="0"/>
    <s v=""/>
    <s v="3000209101"/>
    <x v="0"/>
  </r>
  <r>
    <s v="4500668883"/>
    <s v="352-DVZ"/>
    <x v="4"/>
    <m/>
    <x v="51"/>
    <m/>
    <m/>
    <d v="2020-05-15T00:00:00"/>
    <n v="16555"/>
    <s v="liste 2905"/>
    <d v="2020-06-26T00:00:00"/>
    <x v="2"/>
    <m/>
    <m/>
    <m/>
    <m/>
    <m/>
    <s v="BB"/>
    <s v="XXX"/>
    <s v="OK"/>
    <x v="49"/>
    <x v="64"/>
    <x v="2"/>
    <d v="2020-04-07T00:00:00"/>
    <x v="77"/>
    <s v="Cmde"/>
    <d v="2020-04-07T00:00:00"/>
    <s v="D"/>
    <s v=""/>
    <s v="450066888310"/>
    <x v="85"/>
    <x v="0"/>
    <x v="79"/>
    <s v="EUR"/>
    <x v="0"/>
    <x v="7"/>
    <x v="7"/>
    <x v="7"/>
    <s v="Z"/>
    <n v="1"/>
    <n v="0"/>
    <x v="5"/>
    <x v="4"/>
    <s v=""/>
    <s v="3000208614"/>
    <x v="6"/>
  </r>
  <r>
    <s v="4500668883"/>
    <s v="352-DVZ"/>
    <x v="4"/>
    <m/>
    <x v="51"/>
    <m/>
    <m/>
    <d v="2020-05-15T00:00:00"/>
    <n v="16555"/>
    <s v="liste 2905"/>
    <d v="2020-06-26T00:00:00"/>
    <x v="2"/>
    <m/>
    <m/>
    <m/>
    <m/>
    <m/>
    <s v="BB"/>
    <s v="XXX"/>
    <s v="OK"/>
    <x v="49"/>
    <x v="64"/>
    <x v="0"/>
    <d v="2020-04-27T00:00:00"/>
    <x v="78"/>
    <s v="Cmde"/>
    <d v="2020-04-07T00:00:00"/>
    <s v="D"/>
    <s v=""/>
    <s v="450066888320"/>
    <x v="86"/>
    <x v="0"/>
    <x v="80"/>
    <s v="EUR"/>
    <x v="0"/>
    <x v="7"/>
    <x v="7"/>
    <x v="7"/>
    <s v="Z"/>
    <n v="1"/>
    <n v="0"/>
    <x v="5"/>
    <x v="4"/>
    <s v=""/>
    <s v="3000208614"/>
    <x v="6"/>
  </r>
  <r>
    <s v="4500668883"/>
    <s v="352-DVZ"/>
    <x v="4"/>
    <m/>
    <x v="51"/>
    <m/>
    <m/>
    <d v="2020-05-15T00:00:00"/>
    <n v="16555"/>
    <s v="liste 2905"/>
    <d v="2020-06-26T00:00:00"/>
    <x v="2"/>
    <m/>
    <m/>
    <m/>
    <m/>
    <m/>
    <s v="BB"/>
    <s v="XXX"/>
    <s v="OK"/>
    <x v="49"/>
    <x v="64"/>
    <x v="1"/>
    <d v="2020-04-27T00:00:00"/>
    <x v="79"/>
    <s v="Cmde"/>
    <d v="2020-04-07T00:00:00"/>
    <s v="D"/>
    <s v=""/>
    <s v="450066888330"/>
    <x v="87"/>
    <x v="0"/>
    <x v="81"/>
    <s v="EUR"/>
    <x v="0"/>
    <x v="7"/>
    <x v="7"/>
    <x v="7"/>
    <s v="Z"/>
    <n v="1"/>
    <n v="0"/>
    <x v="5"/>
    <x v="4"/>
    <s v=""/>
    <s v="3000208614"/>
    <x v="6"/>
  </r>
  <r>
    <s v="4500668883"/>
    <s v="352-DVZ"/>
    <x v="4"/>
    <m/>
    <x v="51"/>
    <m/>
    <m/>
    <d v="2020-05-15T00:00:00"/>
    <n v="16555"/>
    <s v="liste 2905"/>
    <d v="2020-06-26T00:00:00"/>
    <x v="2"/>
    <m/>
    <m/>
    <m/>
    <m/>
    <m/>
    <s v="BB"/>
    <s v="XXX"/>
    <s v="OK"/>
    <x v="49"/>
    <x v="64"/>
    <x v="3"/>
    <d v="2020-05-26T00:00:00"/>
    <x v="80"/>
    <s v="Cmde"/>
    <d v="2020-04-07T00:00:00"/>
    <s v="D"/>
    <s v=""/>
    <s v="450066888340"/>
    <x v="88"/>
    <x v="0"/>
    <x v="82"/>
    <s v="EUR"/>
    <x v="0"/>
    <x v="7"/>
    <x v="7"/>
    <x v="7"/>
    <s v="Z"/>
    <n v="1"/>
    <n v="0"/>
    <x v="5"/>
    <x v="4"/>
    <s v=""/>
    <s v="3000208614"/>
    <x v="6"/>
  </r>
  <r>
    <s v="4500668883"/>
    <s v="352-DVZ"/>
    <x v="4"/>
    <m/>
    <x v="51"/>
    <m/>
    <m/>
    <d v="2020-05-15T00:00:00"/>
    <n v="16555"/>
    <s v="liste 2905"/>
    <d v="2020-06-26T00:00:00"/>
    <x v="2"/>
    <m/>
    <m/>
    <m/>
    <m/>
    <m/>
    <s v="BB"/>
    <s v="XXX"/>
    <s v="OK"/>
    <x v="49"/>
    <x v="64"/>
    <x v="4"/>
    <d v="2020-06-12T00:00:00"/>
    <x v="81"/>
    <s v="Cmde"/>
    <d v="2020-04-07T00:00:00"/>
    <s v="D"/>
    <s v=""/>
    <s v="450066888350"/>
    <x v="89"/>
    <x v="0"/>
    <x v="83"/>
    <s v="EUR"/>
    <x v="0"/>
    <x v="7"/>
    <x v="7"/>
    <x v="7"/>
    <s v="Z"/>
    <n v="1"/>
    <n v="0"/>
    <x v="5"/>
    <x v="4"/>
    <s v=""/>
    <s v="3000208614"/>
    <x v="6"/>
  </r>
  <r>
    <s v="4500668883"/>
    <s v="352-DVZ"/>
    <x v="4"/>
    <m/>
    <x v="51"/>
    <m/>
    <m/>
    <d v="2020-05-15T00:00:00"/>
    <n v="16555"/>
    <s v="liste 2905"/>
    <d v="2020-06-26T00:00:00"/>
    <x v="2"/>
    <m/>
    <m/>
    <m/>
    <m/>
    <m/>
    <s v="BB"/>
    <s v="XXX"/>
    <s v="OK"/>
    <x v="49"/>
    <x v="64"/>
    <x v="5"/>
    <d v="2020-06-12T00:00:00"/>
    <x v="82"/>
    <s v="Cmde"/>
    <d v="2020-04-07T00:00:00"/>
    <s v="D"/>
    <s v=""/>
    <s v="450066888360"/>
    <x v="86"/>
    <x v="0"/>
    <x v="80"/>
    <s v="EUR"/>
    <x v="0"/>
    <x v="7"/>
    <x v="7"/>
    <x v="7"/>
    <s v="Z"/>
    <n v="1"/>
    <n v="0"/>
    <x v="5"/>
    <x v="4"/>
    <s v=""/>
    <s v="3000208614"/>
    <x v="6"/>
  </r>
  <r>
    <s v="4500668883"/>
    <s v="352-DVZ"/>
    <x v="4"/>
    <m/>
    <x v="51"/>
    <m/>
    <m/>
    <d v="2020-05-15T00:00:00"/>
    <n v="16555"/>
    <s v="liste 2905"/>
    <d v="2020-06-26T00:00:00"/>
    <x v="2"/>
    <m/>
    <m/>
    <m/>
    <m/>
    <m/>
    <s v="BB"/>
    <s v="XXX"/>
    <s v="OK"/>
    <x v="49"/>
    <x v="64"/>
    <x v="6"/>
    <d v="2020-06-12T00:00:00"/>
    <x v="83"/>
    <s v="Cmde"/>
    <d v="2020-04-07T00:00:00"/>
    <s v="D"/>
    <s v=""/>
    <s v="450066888370"/>
    <x v="90"/>
    <x v="0"/>
    <x v="84"/>
    <s v="EUR"/>
    <x v="0"/>
    <x v="7"/>
    <x v="7"/>
    <x v="7"/>
    <s v="Z"/>
    <n v="1"/>
    <n v="0"/>
    <x v="5"/>
    <x v="4"/>
    <s v=""/>
    <s v="3000208614"/>
    <x v="6"/>
  </r>
  <r>
    <s v="4500668883"/>
    <s v="352-DVZ"/>
    <x v="4"/>
    <m/>
    <x v="51"/>
    <m/>
    <m/>
    <d v="2020-05-15T00:00:00"/>
    <n v="16555"/>
    <s v="liste 2905"/>
    <d v="2020-06-26T00:00:00"/>
    <x v="2"/>
    <m/>
    <m/>
    <m/>
    <m/>
    <m/>
    <s v="BB"/>
    <s v="XXX"/>
    <s v="OK"/>
    <x v="49"/>
    <x v="64"/>
    <x v="7"/>
    <d v="2020-06-12T00:00:00"/>
    <x v="84"/>
    <s v="Cmde"/>
    <d v="2020-04-07T00:00:00"/>
    <s v="D"/>
    <s v=""/>
    <s v="450066888380"/>
    <x v="91"/>
    <x v="0"/>
    <x v="85"/>
    <s v="EUR"/>
    <x v="0"/>
    <x v="7"/>
    <x v="7"/>
    <x v="7"/>
    <s v="Z"/>
    <n v="1"/>
    <n v="0"/>
    <x v="5"/>
    <x v="4"/>
    <s v=""/>
    <s v="3000208614"/>
    <x v="6"/>
  </r>
  <r>
    <s v="4500668883"/>
    <s v="352-DVZ"/>
    <x v="4"/>
    <m/>
    <x v="51"/>
    <m/>
    <m/>
    <d v="2020-05-15T00:00:00"/>
    <n v="16555"/>
    <s v="liste 2905"/>
    <d v="2020-06-26T00:00:00"/>
    <x v="2"/>
    <m/>
    <m/>
    <m/>
    <m/>
    <m/>
    <s v="BB"/>
    <s v="XXX"/>
    <s v="OK"/>
    <x v="49"/>
    <x v="64"/>
    <x v="8"/>
    <d v="2020-06-22T00:00:00"/>
    <x v="85"/>
    <s v="Cmde"/>
    <d v="2020-04-07T00:00:00"/>
    <s v="D"/>
    <s v=""/>
    <s v="450066888390"/>
    <x v="92"/>
    <x v="0"/>
    <x v="86"/>
    <s v="EUR"/>
    <x v="0"/>
    <x v="7"/>
    <x v="7"/>
    <x v="7"/>
    <s v="Z"/>
    <n v="1"/>
    <n v="0"/>
    <x v="5"/>
    <x v="4"/>
    <s v=""/>
    <s v="3000208614"/>
    <x v="6"/>
  </r>
  <r>
    <s v="4500668729"/>
    <s v="DVZ/SDP_172"/>
    <x v="0"/>
    <m/>
    <x v="33"/>
    <m/>
    <n v="1"/>
    <d v="2020-04-06T00:00:00"/>
    <n v="11496"/>
    <s v="liste 1704"/>
    <d v="2020-06-13T00:00:00"/>
    <x v="2"/>
    <m/>
    <m/>
    <m/>
    <m/>
    <d v="2020-04-06T00:00:00"/>
    <s v="BB"/>
    <s v="XXX"/>
    <s v="OK"/>
    <x v="32"/>
    <x v="65"/>
    <x v="2"/>
    <d v="2020-04-07T00:00:00"/>
    <x v="86"/>
    <s v="Cmde"/>
    <d v="2020-04-07T00:00:00"/>
    <s v="D"/>
    <s v=""/>
    <s v="450066872910"/>
    <x v="93"/>
    <x v="0"/>
    <x v="87"/>
    <s v="EUR"/>
    <x v="0"/>
    <x v="7"/>
    <x v="2"/>
    <x v="7"/>
    <s v="Z"/>
    <n v="1"/>
    <n v="0"/>
    <x v="6"/>
    <x v="4"/>
    <s v=""/>
    <s v="3000208612"/>
    <x v="5"/>
  </r>
  <r>
    <s v="4500668915"/>
    <s v="DVZ/SDP_177"/>
    <x v="0"/>
    <m/>
    <x v="45"/>
    <m/>
    <m/>
    <s v="07/04/2020 + 15/04/2020"/>
    <n v="11562"/>
    <s v="liste 1704"/>
    <d v="2020-06-13T00:00:00"/>
    <x v="2"/>
    <m/>
    <m/>
    <m/>
    <m/>
    <s v="07/04/2020 + 15/04/2020"/>
    <s v="BB"/>
    <s v="XXX"/>
    <s v="OK"/>
    <x v="43"/>
    <x v="66"/>
    <x v="2"/>
    <d v="2020-04-07T00:00:00"/>
    <x v="87"/>
    <s v="Cmde"/>
    <d v="2020-04-07T00:00:00"/>
    <s v="D"/>
    <s v=""/>
    <s v="450066891510"/>
    <x v="94"/>
    <x v="0"/>
    <x v="88"/>
    <s v="EUR"/>
    <x v="22"/>
    <x v="7"/>
    <x v="0"/>
    <x v="7"/>
    <s v="Z"/>
    <n v="1"/>
    <n v="0"/>
    <x v="5"/>
    <x v="4"/>
    <s v=""/>
    <s v="3000208611"/>
    <x v="3"/>
  </r>
  <r>
    <s v="4500668892"/>
    <s v="352-DVZ"/>
    <x v="4"/>
    <m/>
    <x v="52"/>
    <m/>
    <m/>
    <d v="2020-05-15T00:00:00"/>
    <n v="16555"/>
    <s v="liste 2905"/>
    <d v="2020-06-26T00:00:00"/>
    <x v="2"/>
    <m/>
    <m/>
    <m/>
    <m/>
    <m/>
    <s v="BB"/>
    <s v="XXX"/>
    <s v="OK"/>
    <x v="50"/>
    <x v="67"/>
    <x v="2"/>
    <d v="2020-04-07T00:00:00"/>
    <x v="88"/>
    <s v="Cmde"/>
    <d v="2020-04-07T00:00:00"/>
    <s v="D"/>
    <s v=""/>
    <s v="450066889210"/>
    <x v="95"/>
    <x v="0"/>
    <x v="89"/>
    <s v="EUR"/>
    <x v="0"/>
    <x v="7"/>
    <x v="7"/>
    <x v="7"/>
    <s v="Z"/>
    <n v="1"/>
    <n v="0"/>
    <x v="5"/>
    <x v="4"/>
    <s v=""/>
    <s v="3000208614"/>
    <x v="6"/>
  </r>
  <r>
    <s v="4500668892"/>
    <s v="352-DVZ"/>
    <x v="4"/>
    <m/>
    <x v="52"/>
    <m/>
    <m/>
    <d v="2020-05-15T00:00:00"/>
    <n v="16555"/>
    <s v="liste 2905"/>
    <d v="2020-06-26T00:00:00"/>
    <x v="2"/>
    <m/>
    <m/>
    <m/>
    <m/>
    <m/>
    <s v="BB"/>
    <s v="XXX"/>
    <s v="OK"/>
    <x v="50"/>
    <x v="67"/>
    <x v="0"/>
    <d v="2020-04-27T00:00:00"/>
    <x v="89"/>
    <s v="Cmde"/>
    <d v="2020-04-07T00:00:00"/>
    <s v="D"/>
    <s v=""/>
    <s v="450066889220"/>
    <x v="96"/>
    <x v="0"/>
    <x v="90"/>
    <s v="EUR"/>
    <x v="0"/>
    <x v="7"/>
    <x v="7"/>
    <x v="7"/>
    <s v="Z"/>
    <n v="1"/>
    <n v="0"/>
    <x v="5"/>
    <x v="4"/>
    <s v=""/>
    <s v="3000208614"/>
    <x v="6"/>
  </r>
  <r>
    <s v="4500668892"/>
    <s v="352-DVZ"/>
    <x v="4"/>
    <m/>
    <x v="52"/>
    <m/>
    <m/>
    <d v="2020-05-15T00:00:00"/>
    <n v="16555"/>
    <s v="liste 2905"/>
    <d v="2020-06-26T00:00:00"/>
    <x v="2"/>
    <m/>
    <m/>
    <m/>
    <m/>
    <m/>
    <s v="BB"/>
    <s v="XXX"/>
    <s v="OK"/>
    <x v="50"/>
    <x v="67"/>
    <x v="1"/>
    <d v="2020-05-26T00:00:00"/>
    <x v="90"/>
    <s v="Cmde"/>
    <d v="2020-04-07T00:00:00"/>
    <s v="D"/>
    <s v=""/>
    <s v="450066889230"/>
    <x v="97"/>
    <x v="0"/>
    <x v="91"/>
    <s v="EUR"/>
    <x v="0"/>
    <x v="7"/>
    <x v="7"/>
    <x v="7"/>
    <s v="Z"/>
    <n v="1"/>
    <n v="0"/>
    <x v="5"/>
    <x v="4"/>
    <s v=""/>
    <s v="3000208614"/>
    <x v="6"/>
  </r>
  <r>
    <s v="4500668892"/>
    <s v="352-DVZ"/>
    <x v="4"/>
    <m/>
    <x v="52"/>
    <m/>
    <m/>
    <d v="2020-05-15T00:00:00"/>
    <n v="16555"/>
    <s v="liste 2905"/>
    <d v="2020-06-26T00:00:00"/>
    <x v="2"/>
    <m/>
    <m/>
    <m/>
    <m/>
    <m/>
    <s v="BB"/>
    <s v="XXX"/>
    <s v="OK"/>
    <x v="50"/>
    <x v="67"/>
    <x v="3"/>
    <d v="2020-06-12T00:00:00"/>
    <x v="91"/>
    <s v="Cmde"/>
    <d v="2020-04-07T00:00:00"/>
    <s v="D"/>
    <s v=""/>
    <s v="450066889240"/>
    <x v="98"/>
    <x v="0"/>
    <x v="92"/>
    <s v="EUR"/>
    <x v="0"/>
    <x v="7"/>
    <x v="7"/>
    <x v="7"/>
    <s v="Z"/>
    <n v="1"/>
    <n v="0"/>
    <x v="5"/>
    <x v="4"/>
    <s v=""/>
    <s v="3000208614"/>
    <x v="6"/>
  </r>
  <r>
    <s v="4500668892"/>
    <s v="352-DVZ"/>
    <x v="4"/>
    <m/>
    <x v="52"/>
    <m/>
    <m/>
    <d v="2020-05-15T00:00:00"/>
    <n v="16555"/>
    <s v="liste 2905"/>
    <d v="2020-06-26T00:00:00"/>
    <x v="2"/>
    <m/>
    <m/>
    <m/>
    <m/>
    <m/>
    <s v="BB"/>
    <s v="XXX"/>
    <s v="OK"/>
    <x v="50"/>
    <x v="67"/>
    <x v="4"/>
    <d v="2020-06-12T00:00:00"/>
    <x v="92"/>
    <s v="Cmde"/>
    <d v="2020-04-07T00:00:00"/>
    <s v="D"/>
    <s v=""/>
    <s v="450066889250"/>
    <x v="99"/>
    <x v="0"/>
    <x v="93"/>
    <s v="EUR"/>
    <x v="0"/>
    <x v="7"/>
    <x v="7"/>
    <x v="7"/>
    <s v="Z"/>
    <n v="1"/>
    <n v="0"/>
    <x v="5"/>
    <x v="4"/>
    <s v=""/>
    <s v="3000208614"/>
    <x v="6"/>
  </r>
  <r>
    <s v="4500668892"/>
    <s v="352-DVZ"/>
    <x v="4"/>
    <m/>
    <x v="52"/>
    <m/>
    <m/>
    <d v="2020-05-15T00:00:00"/>
    <n v="16555"/>
    <s v="liste 2905"/>
    <d v="2020-06-26T00:00:00"/>
    <x v="2"/>
    <m/>
    <m/>
    <m/>
    <m/>
    <m/>
    <s v="BB"/>
    <s v="XXX"/>
    <s v="OK"/>
    <x v="50"/>
    <x v="67"/>
    <x v="5"/>
    <d v="2020-06-22T00:00:00"/>
    <x v="93"/>
    <s v="Cmde"/>
    <d v="2020-04-07T00:00:00"/>
    <s v="D"/>
    <s v=""/>
    <s v="450066889260"/>
    <x v="100"/>
    <x v="0"/>
    <x v="94"/>
    <s v="EUR"/>
    <x v="0"/>
    <x v="7"/>
    <x v="7"/>
    <x v="7"/>
    <s v="Z"/>
    <n v="1"/>
    <n v="0"/>
    <x v="5"/>
    <x v="4"/>
    <s v=""/>
    <s v="3000208614"/>
    <x v="6"/>
  </r>
  <r>
    <s v="4500668888"/>
    <s v="352-DVZ"/>
    <x v="4"/>
    <m/>
    <x v="53"/>
    <m/>
    <m/>
    <d v="2020-05-15T00:00:00"/>
    <n v="16555"/>
    <s v="liste 2905"/>
    <d v="2020-06-26T00:00:00"/>
    <x v="2"/>
    <m/>
    <m/>
    <m/>
    <m/>
    <m/>
    <s v="BB"/>
    <s v="XXX"/>
    <s v="OK"/>
    <x v="51"/>
    <x v="68"/>
    <x v="2"/>
    <d v="2020-04-07T00:00:00"/>
    <x v="94"/>
    <s v="Cmde"/>
    <d v="2020-04-07T00:00:00"/>
    <s v="D"/>
    <s v=""/>
    <s v="450066888810"/>
    <x v="101"/>
    <x v="0"/>
    <x v="95"/>
    <s v="EUR"/>
    <x v="0"/>
    <x v="7"/>
    <x v="7"/>
    <x v="7"/>
    <s v="Z"/>
    <n v="1"/>
    <n v="0"/>
    <x v="5"/>
    <x v="4"/>
    <s v=""/>
    <s v="3000208614"/>
    <x v="6"/>
  </r>
  <r>
    <s v="4500668888"/>
    <s v="352-DVZ"/>
    <x v="4"/>
    <m/>
    <x v="53"/>
    <m/>
    <m/>
    <d v="2020-05-15T00:00:00"/>
    <n v="16555"/>
    <s v="liste 2905"/>
    <d v="2020-06-26T00:00:00"/>
    <x v="2"/>
    <m/>
    <m/>
    <m/>
    <m/>
    <m/>
    <s v="BB"/>
    <s v="XXX"/>
    <s v="OK"/>
    <x v="51"/>
    <x v="68"/>
    <x v="0"/>
    <d v="2020-04-27T00:00:00"/>
    <x v="95"/>
    <s v="Cmde"/>
    <d v="2020-04-07T00:00:00"/>
    <s v="D"/>
    <s v=""/>
    <s v="450066888820"/>
    <x v="102"/>
    <x v="0"/>
    <x v="96"/>
    <s v="EUR"/>
    <x v="0"/>
    <x v="7"/>
    <x v="7"/>
    <x v="7"/>
    <s v="Z"/>
    <n v="1"/>
    <n v="0"/>
    <x v="5"/>
    <x v="4"/>
    <s v=""/>
    <s v="3000208614"/>
    <x v="6"/>
  </r>
  <r>
    <s v="4500668888"/>
    <s v="352-DVZ"/>
    <x v="4"/>
    <m/>
    <x v="53"/>
    <m/>
    <m/>
    <d v="2020-05-15T00:00:00"/>
    <n v="16555"/>
    <s v="liste 2905"/>
    <d v="2020-06-26T00:00:00"/>
    <x v="2"/>
    <m/>
    <m/>
    <m/>
    <m/>
    <m/>
    <s v="BB"/>
    <s v="XXX"/>
    <s v="OK"/>
    <x v="51"/>
    <x v="68"/>
    <x v="1"/>
    <d v="2020-05-26T00:00:00"/>
    <x v="96"/>
    <s v="Cmde"/>
    <d v="2020-04-07T00:00:00"/>
    <s v="D"/>
    <s v=""/>
    <s v="450066888830"/>
    <x v="103"/>
    <x v="0"/>
    <x v="97"/>
    <s v="EUR"/>
    <x v="0"/>
    <x v="7"/>
    <x v="7"/>
    <x v="7"/>
    <s v="Z"/>
    <n v="1"/>
    <n v="0"/>
    <x v="5"/>
    <x v="4"/>
    <s v=""/>
    <s v="3000208614"/>
    <x v="6"/>
  </r>
  <r>
    <s v="4500668888"/>
    <s v="352-DVZ"/>
    <x v="4"/>
    <m/>
    <x v="53"/>
    <m/>
    <m/>
    <d v="2020-05-15T00:00:00"/>
    <n v="16555"/>
    <s v="liste 2905"/>
    <d v="2020-06-26T00:00:00"/>
    <x v="2"/>
    <m/>
    <m/>
    <m/>
    <m/>
    <m/>
    <s v="BB"/>
    <s v="XXX"/>
    <s v="OK"/>
    <x v="51"/>
    <x v="68"/>
    <x v="3"/>
    <d v="2020-06-12T00:00:00"/>
    <x v="97"/>
    <s v="Cmde"/>
    <d v="2020-04-07T00:00:00"/>
    <s v="D"/>
    <s v=""/>
    <s v="450066888840"/>
    <x v="104"/>
    <x v="0"/>
    <x v="98"/>
    <s v="EUR"/>
    <x v="0"/>
    <x v="7"/>
    <x v="7"/>
    <x v="7"/>
    <s v="Z"/>
    <n v="1"/>
    <n v="0"/>
    <x v="5"/>
    <x v="4"/>
    <s v=""/>
    <s v="3000208614"/>
    <x v="6"/>
  </r>
  <r>
    <s v="4500668888"/>
    <s v="352-DVZ"/>
    <x v="4"/>
    <m/>
    <x v="53"/>
    <m/>
    <m/>
    <d v="2020-05-15T00:00:00"/>
    <n v="16555"/>
    <s v="liste 2905"/>
    <d v="2020-06-26T00:00:00"/>
    <x v="2"/>
    <m/>
    <m/>
    <m/>
    <m/>
    <m/>
    <s v="BB"/>
    <s v="XXX"/>
    <s v="OK"/>
    <x v="51"/>
    <x v="68"/>
    <x v="4"/>
    <d v="2020-06-12T00:00:00"/>
    <x v="98"/>
    <s v="Cmde"/>
    <d v="2020-04-07T00:00:00"/>
    <s v="D"/>
    <s v=""/>
    <s v="450066888850"/>
    <x v="105"/>
    <x v="0"/>
    <x v="99"/>
    <s v="EUR"/>
    <x v="0"/>
    <x v="7"/>
    <x v="7"/>
    <x v="7"/>
    <s v="Z"/>
    <n v="1"/>
    <n v="0"/>
    <x v="5"/>
    <x v="4"/>
    <s v=""/>
    <s v="3000208614"/>
    <x v="6"/>
  </r>
  <r>
    <s v="4500668888"/>
    <s v="352-DVZ"/>
    <x v="4"/>
    <m/>
    <x v="53"/>
    <m/>
    <m/>
    <d v="2020-05-15T00:00:00"/>
    <n v="16555"/>
    <s v="liste 2905"/>
    <d v="2020-06-26T00:00:00"/>
    <x v="2"/>
    <m/>
    <m/>
    <m/>
    <m/>
    <m/>
    <s v="BB"/>
    <s v="XXX"/>
    <s v="OK"/>
    <x v="51"/>
    <x v="68"/>
    <x v="5"/>
    <d v="2020-06-22T00:00:00"/>
    <x v="99"/>
    <s v="Cmde"/>
    <d v="2020-04-07T00:00:00"/>
    <s v="D"/>
    <s v=""/>
    <s v="450066888860"/>
    <x v="106"/>
    <x v="0"/>
    <x v="100"/>
    <s v="EUR"/>
    <x v="0"/>
    <x v="7"/>
    <x v="7"/>
    <x v="7"/>
    <s v="Z"/>
    <n v="1"/>
    <n v="0"/>
    <x v="5"/>
    <x v="4"/>
    <s v=""/>
    <s v="3000208614"/>
    <x v="6"/>
  </r>
  <r>
    <s v="4500668881"/>
    <s v="352-DVZ"/>
    <x v="4"/>
    <m/>
    <x v="54"/>
    <m/>
    <m/>
    <d v="2020-05-15T00:00:00"/>
    <n v="16555"/>
    <s v="liste 2905"/>
    <d v="2020-06-26T00:00:00"/>
    <x v="2"/>
    <m/>
    <m/>
    <m/>
    <m/>
    <m/>
    <s v="BB"/>
    <s v="XXX"/>
    <s v="OK"/>
    <x v="52"/>
    <x v="69"/>
    <x v="2"/>
    <d v="2020-04-07T00:00:00"/>
    <x v="100"/>
    <s v="Cmde"/>
    <d v="2020-04-07T00:00:00"/>
    <s v="D"/>
    <s v=""/>
    <s v="450066888110"/>
    <x v="107"/>
    <x v="0"/>
    <x v="101"/>
    <s v="EUR"/>
    <x v="0"/>
    <x v="7"/>
    <x v="7"/>
    <x v="7"/>
    <s v="Z"/>
    <n v="1"/>
    <n v="0"/>
    <x v="5"/>
    <x v="4"/>
    <s v=""/>
    <s v="3000208614"/>
    <x v="6"/>
  </r>
  <r>
    <s v="4500668881"/>
    <s v="352-DVZ"/>
    <x v="4"/>
    <m/>
    <x v="54"/>
    <m/>
    <m/>
    <d v="2020-05-15T00:00:00"/>
    <n v="16555"/>
    <s v="liste 2905"/>
    <d v="2020-06-26T00:00:00"/>
    <x v="2"/>
    <m/>
    <m/>
    <m/>
    <m/>
    <m/>
    <s v="BB"/>
    <s v="XXX"/>
    <s v="OK"/>
    <x v="52"/>
    <x v="69"/>
    <x v="0"/>
    <d v="2020-04-27T00:00:00"/>
    <x v="101"/>
    <s v="Cmde"/>
    <d v="2020-04-07T00:00:00"/>
    <s v="D"/>
    <s v=""/>
    <s v="450066888120"/>
    <x v="108"/>
    <x v="0"/>
    <x v="102"/>
    <s v="EUR"/>
    <x v="0"/>
    <x v="7"/>
    <x v="7"/>
    <x v="7"/>
    <s v="Z"/>
    <n v="1"/>
    <n v="0"/>
    <x v="5"/>
    <x v="4"/>
    <s v=""/>
    <s v="3000208614"/>
    <x v="6"/>
  </r>
  <r>
    <s v="4500668881"/>
    <s v="352-DVZ"/>
    <x v="4"/>
    <m/>
    <x v="54"/>
    <m/>
    <m/>
    <d v="2020-05-15T00:00:00"/>
    <n v="16555"/>
    <s v="liste 2905"/>
    <d v="2020-06-26T00:00:00"/>
    <x v="2"/>
    <m/>
    <m/>
    <m/>
    <m/>
    <m/>
    <s v="BB"/>
    <s v="XXX"/>
    <s v="OK"/>
    <x v="52"/>
    <x v="69"/>
    <x v="1"/>
    <d v="2020-05-26T00:00:00"/>
    <x v="102"/>
    <s v="Cmde"/>
    <d v="2020-04-07T00:00:00"/>
    <s v="D"/>
    <s v=""/>
    <s v="450066888130"/>
    <x v="109"/>
    <x v="0"/>
    <x v="103"/>
    <s v="EUR"/>
    <x v="0"/>
    <x v="7"/>
    <x v="7"/>
    <x v="7"/>
    <s v="Z"/>
    <n v="1"/>
    <n v="0"/>
    <x v="5"/>
    <x v="4"/>
    <s v=""/>
    <s v="3000208614"/>
    <x v="6"/>
  </r>
  <r>
    <s v="4500668881"/>
    <s v="352-DVZ"/>
    <x v="4"/>
    <m/>
    <x v="54"/>
    <m/>
    <m/>
    <d v="2020-05-15T00:00:00"/>
    <n v="16555"/>
    <s v="liste 2905"/>
    <d v="2020-06-26T00:00:00"/>
    <x v="2"/>
    <m/>
    <m/>
    <m/>
    <m/>
    <m/>
    <s v="BB"/>
    <s v="XXX"/>
    <s v="OK"/>
    <x v="52"/>
    <x v="69"/>
    <x v="3"/>
    <d v="2020-06-12T00:00:00"/>
    <x v="103"/>
    <s v="Cmde"/>
    <d v="2020-04-07T00:00:00"/>
    <s v="D"/>
    <s v=""/>
    <s v="450066888140"/>
    <x v="110"/>
    <x v="0"/>
    <x v="104"/>
    <s v="EUR"/>
    <x v="0"/>
    <x v="7"/>
    <x v="7"/>
    <x v="7"/>
    <s v="Z"/>
    <n v="1"/>
    <n v="0"/>
    <x v="5"/>
    <x v="4"/>
    <s v=""/>
    <s v="3000208614"/>
    <x v="6"/>
  </r>
  <r>
    <s v="4500668881"/>
    <s v="352-DVZ"/>
    <x v="4"/>
    <m/>
    <x v="54"/>
    <m/>
    <m/>
    <d v="2020-05-15T00:00:00"/>
    <n v="16555"/>
    <s v="liste 2905"/>
    <d v="2020-06-26T00:00:00"/>
    <x v="2"/>
    <m/>
    <m/>
    <m/>
    <m/>
    <m/>
    <s v="BB"/>
    <s v="XXX"/>
    <s v="OK"/>
    <x v="52"/>
    <x v="69"/>
    <x v="4"/>
    <d v="2020-06-12T00:00:00"/>
    <x v="104"/>
    <s v="Cmde"/>
    <d v="2020-04-07T00:00:00"/>
    <s v="D"/>
    <s v=""/>
    <s v="450066888150"/>
    <x v="111"/>
    <x v="0"/>
    <x v="105"/>
    <s v="EUR"/>
    <x v="0"/>
    <x v="7"/>
    <x v="7"/>
    <x v="7"/>
    <s v="Z"/>
    <n v="1"/>
    <n v="0"/>
    <x v="5"/>
    <x v="4"/>
    <s v=""/>
    <s v="3000208614"/>
    <x v="6"/>
  </r>
  <r>
    <s v="4500668881"/>
    <s v="352-DVZ"/>
    <x v="4"/>
    <m/>
    <x v="54"/>
    <m/>
    <m/>
    <d v="2020-05-15T00:00:00"/>
    <n v="16555"/>
    <s v="liste 2905"/>
    <d v="2020-06-26T00:00:00"/>
    <x v="2"/>
    <m/>
    <m/>
    <m/>
    <m/>
    <m/>
    <s v="BB"/>
    <s v="XXX"/>
    <s v="OK"/>
    <x v="52"/>
    <x v="69"/>
    <x v="5"/>
    <d v="2020-06-22T00:00:00"/>
    <x v="105"/>
    <s v="Cmde"/>
    <d v="2020-04-07T00:00:00"/>
    <s v="D"/>
    <s v=""/>
    <s v="450066888160"/>
    <x v="112"/>
    <x v="0"/>
    <x v="106"/>
    <s v="EUR"/>
    <x v="0"/>
    <x v="7"/>
    <x v="7"/>
    <x v="7"/>
    <s v="Z"/>
    <n v="1"/>
    <n v="0"/>
    <x v="5"/>
    <x v="4"/>
    <s v=""/>
    <s v="3000208614"/>
    <x v="6"/>
  </r>
  <r>
    <s v="4500668797"/>
    <s v="DVZ/SDP_173"/>
    <x v="0"/>
    <m/>
    <x v="55"/>
    <m/>
    <n v="1"/>
    <d v="2020-04-06T00:00:00"/>
    <n v="11499"/>
    <s v="liste 1704"/>
    <d v="2020-06-13T00:00:00"/>
    <x v="2"/>
    <m/>
    <m/>
    <m/>
    <m/>
    <d v="2020-04-06T00:00:00"/>
    <s v="BB"/>
    <s v="XXX"/>
    <s v="OK"/>
    <x v="53"/>
    <x v="70"/>
    <x v="2"/>
    <d v="2020-04-07T00:00:00"/>
    <x v="106"/>
    <s v="Cmde"/>
    <d v="2020-04-07T00:00:00"/>
    <s v="D"/>
    <s v=""/>
    <s v="450066879710"/>
    <x v="113"/>
    <x v="0"/>
    <x v="107"/>
    <s v="EUR"/>
    <x v="0"/>
    <x v="7"/>
    <x v="0"/>
    <x v="7"/>
    <s v="Z"/>
    <n v="1"/>
    <n v="0"/>
    <x v="5"/>
    <x v="4"/>
    <s v=""/>
    <s v="3000208611"/>
    <x v="3"/>
  </r>
  <r>
    <s v="4500668797"/>
    <s v="DVZ/SDP_173"/>
    <x v="0"/>
    <m/>
    <x v="55"/>
    <m/>
    <n v="1"/>
    <d v="2020-04-06T00:00:00"/>
    <n v="11499"/>
    <s v="liste 1704"/>
    <d v="2020-06-13T00:00:00"/>
    <x v="2"/>
    <m/>
    <m/>
    <m/>
    <m/>
    <d v="2020-04-06T00:00:00"/>
    <s v="BB"/>
    <s v="XXX"/>
    <s v="OK"/>
    <x v="53"/>
    <x v="70"/>
    <x v="0"/>
    <d v="2020-04-07T00:00:00"/>
    <x v="107"/>
    <s v="Cmde"/>
    <d v="2020-04-07T00:00:00"/>
    <s v="D"/>
    <s v=""/>
    <s v="450066879720"/>
    <x v="113"/>
    <x v="0"/>
    <x v="107"/>
    <s v="EUR"/>
    <x v="0"/>
    <x v="7"/>
    <x v="0"/>
    <x v="7"/>
    <s v="Z"/>
    <n v="1"/>
    <n v="0"/>
    <x v="5"/>
    <x v="4"/>
    <s v=""/>
    <s v="3000208611"/>
    <x v="3"/>
  </r>
  <r>
    <s v="4500668797"/>
    <s v="DVZ/SDP_173 + DVZ/SDP_288"/>
    <x v="0"/>
    <m/>
    <x v="55"/>
    <m/>
    <n v="1"/>
    <s v="06/04/2020 + 30/04/2020"/>
    <s v="11499 + 13318"/>
    <s v="liste 1704"/>
    <d v="2020-06-13T00:00:00"/>
    <x v="2"/>
    <m/>
    <m/>
    <m/>
    <m/>
    <s v="06/04/2020 + 30/04/2020"/>
    <s v="BB"/>
    <s v="XXX"/>
    <s v="OK"/>
    <x v="53"/>
    <x v="70"/>
    <x v="1"/>
    <d v="2020-05-04T00:00:00"/>
    <x v="108"/>
    <s v="Cmde"/>
    <d v="2020-04-07T00:00:00"/>
    <s v="D"/>
    <s v=""/>
    <s v="450066879730"/>
    <x v="114"/>
    <x v="0"/>
    <x v="108"/>
    <s v="EUR"/>
    <x v="0"/>
    <x v="7"/>
    <x v="0"/>
    <x v="7"/>
    <s v="Z"/>
    <n v="1"/>
    <n v="0"/>
    <x v="5"/>
    <x v="4"/>
    <s v=""/>
    <s v="3000208611"/>
    <x v="3"/>
  </r>
  <r>
    <s v="4500668872"/>
    <s v="DVZ/SDP_175"/>
    <x v="0"/>
    <m/>
    <x v="56"/>
    <m/>
    <n v="1"/>
    <d v="2020-04-07T00:00:00"/>
    <n v="11546"/>
    <s v="liste 1704"/>
    <d v="2020-06-13T00:00:00"/>
    <x v="2"/>
    <m/>
    <m/>
    <m/>
    <m/>
    <d v="2020-04-07T00:00:00"/>
    <s v="BB"/>
    <s v="XXX"/>
    <s v="OK"/>
    <x v="54"/>
    <x v="71"/>
    <x v="2"/>
    <d v="2020-04-07T00:00:00"/>
    <x v="60"/>
    <s v="Cmde"/>
    <d v="2020-04-07T00:00:00"/>
    <s v="D"/>
    <s v=""/>
    <s v="450066887210"/>
    <x v="115"/>
    <x v="0"/>
    <x v="4"/>
    <s v="EUR"/>
    <x v="23"/>
    <x v="7"/>
    <x v="0"/>
    <x v="7"/>
    <s v="Z"/>
    <n v="1"/>
    <n v="0"/>
    <x v="6"/>
    <x v="4"/>
    <s v=""/>
    <s v="3000208611"/>
    <x v="3"/>
  </r>
  <r>
    <s v="4500668948"/>
    <s v="DVZ/SDP_179"/>
    <x v="0"/>
    <m/>
    <x v="57"/>
    <m/>
    <n v="1"/>
    <d v="2020-04-07T00:00:00"/>
    <n v="11570"/>
    <s v="liste 1704"/>
    <d v="2020-06-13T00:00:00"/>
    <x v="2"/>
    <m/>
    <m/>
    <m/>
    <m/>
    <d v="2020-04-07T00:00:00"/>
    <s v="BB"/>
    <s v="XXX"/>
    <s v="OK"/>
    <x v="55"/>
    <x v="72"/>
    <x v="2"/>
    <d v="2020-04-07T00:00:00"/>
    <x v="109"/>
    <s v="Cmde"/>
    <d v="2020-04-07T00:00:00"/>
    <s v="D"/>
    <s v=""/>
    <s v="450066894810"/>
    <x v="116"/>
    <x v="0"/>
    <x v="109"/>
    <s v="EUR"/>
    <x v="0"/>
    <x v="7"/>
    <x v="5"/>
    <x v="7"/>
    <s v="Z"/>
    <n v="1"/>
    <n v="0"/>
    <x v="6"/>
    <x v="4"/>
    <s v=""/>
    <s v="3000208615"/>
    <x v="4"/>
  </r>
  <r>
    <s v="4500668889"/>
    <s v="352-DVZ"/>
    <x v="4"/>
    <m/>
    <x v="58"/>
    <m/>
    <m/>
    <d v="2020-05-15T00:00:00"/>
    <n v="16555"/>
    <s v="liste 2905"/>
    <d v="2020-06-26T00:00:00"/>
    <x v="2"/>
    <m/>
    <m/>
    <m/>
    <m/>
    <m/>
    <s v="BB"/>
    <s v="XXX"/>
    <s v="OK"/>
    <x v="56"/>
    <x v="73"/>
    <x v="2"/>
    <d v="2020-04-07T00:00:00"/>
    <x v="110"/>
    <s v="Cmde"/>
    <d v="2020-04-07T00:00:00"/>
    <s v="D"/>
    <s v="I3"/>
    <s v="450066888910"/>
    <x v="117"/>
    <x v="0"/>
    <x v="110"/>
    <s v="EUR"/>
    <x v="0"/>
    <x v="7"/>
    <x v="7"/>
    <x v="7"/>
    <s v="Z"/>
    <n v="1"/>
    <n v="0"/>
    <x v="8"/>
    <x v="0"/>
    <s v=""/>
    <s v="3000208614"/>
    <x v="6"/>
  </r>
  <r>
    <s v="4500668889"/>
    <s v="352-DVZ"/>
    <x v="4"/>
    <m/>
    <x v="58"/>
    <m/>
    <m/>
    <d v="2020-05-15T00:00:00"/>
    <n v="16555"/>
    <s v="liste 2905"/>
    <d v="2020-06-26T00:00:00"/>
    <x v="2"/>
    <m/>
    <m/>
    <m/>
    <m/>
    <m/>
    <s v="BB"/>
    <s v="XXX"/>
    <s v="OK"/>
    <x v="56"/>
    <x v="73"/>
    <x v="0"/>
    <d v="2020-04-27T00:00:00"/>
    <x v="111"/>
    <s v="Cmde"/>
    <d v="2020-04-07T00:00:00"/>
    <s v="D"/>
    <s v=""/>
    <s v="450066888920"/>
    <x v="118"/>
    <x v="0"/>
    <x v="111"/>
    <s v="EUR"/>
    <x v="0"/>
    <x v="7"/>
    <x v="7"/>
    <x v="7"/>
    <s v="Z"/>
    <n v="1"/>
    <n v="0"/>
    <x v="8"/>
    <x v="0"/>
    <s v=""/>
    <s v="3000208614"/>
    <x v="6"/>
  </r>
  <r>
    <s v="4500668868"/>
    <s v="DVZ/SDP_166"/>
    <x v="0"/>
    <m/>
    <x v="59"/>
    <m/>
    <n v="0"/>
    <d v="2020-04-04T00:00:00"/>
    <n v="11375"/>
    <s v="liste 1704"/>
    <d v="2020-06-13T00:00:00"/>
    <x v="2"/>
    <m/>
    <m/>
    <m/>
    <m/>
    <d v="2020-04-04T00:00:00"/>
    <s v="BB"/>
    <s v="XXX"/>
    <s v="OK"/>
    <x v="57"/>
    <x v="74"/>
    <x v="2"/>
    <d v="2020-04-07T00:00:00"/>
    <x v="112"/>
    <s v="Cmde"/>
    <d v="2020-04-07T00:00:00"/>
    <s v="D"/>
    <s v=""/>
    <s v="450066886810"/>
    <x v="119"/>
    <x v="0"/>
    <x v="112"/>
    <s v="EUR"/>
    <x v="0"/>
    <x v="7"/>
    <x v="5"/>
    <x v="7"/>
    <s v="Z"/>
    <n v="1"/>
    <n v="0"/>
    <x v="6"/>
    <x v="4"/>
    <s v=""/>
    <s v="3000208615"/>
    <x v="4"/>
  </r>
  <r>
    <s v="4500669020"/>
    <s v="DVZ/SDP_180"/>
    <x v="0"/>
    <m/>
    <x v="32"/>
    <m/>
    <n v="1"/>
    <d v="2020-04-07T00:00:00"/>
    <n v="11581"/>
    <s v="liste XX"/>
    <m/>
    <x v="2"/>
    <m/>
    <m/>
    <m/>
    <m/>
    <d v="2020-04-07T00:00:00"/>
    <s v="BB"/>
    <s v="XXX"/>
    <s v="OK"/>
    <x v="31"/>
    <x v="75"/>
    <x v="2"/>
    <d v="2020-04-08T00:00:00"/>
    <x v="113"/>
    <s v="Cmde"/>
    <d v="2020-04-08T00:00:00"/>
    <s v="D"/>
    <s v=""/>
    <s v="450066902010"/>
    <x v="120"/>
    <x v="0"/>
    <x v="113"/>
    <s v="EUR"/>
    <x v="0"/>
    <x v="7"/>
    <x v="2"/>
    <x v="7"/>
    <s v="Z"/>
    <n v="1"/>
    <n v="0"/>
    <x v="0"/>
    <x v="0"/>
    <s v=""/>
    <s v="3000208612"/>
    <x v="5"/>
  </r>
  <r>
    <s v="4500669027"/>
    <s v="DVZ/SDP_182"/>
    <x v="0"/>
    <m/>
    <x v="32"/>
    <m/>
    <n v="0"/>
    <d v="2020-04-07T00:00:00"/>
    <n v="11606"/>
    <s v="liste XX"/>
    <m/>
    <x v="2"/>
    <m/>
    <m/>
    <m/>
    <m/>
    <d v="2020-04-07T00:00:00"/>
    <s v="BB"/>
    <s v="XXX"/>
    <s v="OK"/>
    <x v="31"/>
    <x v="76"/>
    <x v="2"/>
    <d v="2020-04-08T00:00:00"/>
    <x v="114"/>
    <s v="Cmde"/>
    <d v="2020-04-08T00:00:00"/>
    <s v="D"/>
    <s v=""/>
    <s v="450066902710"/>
    <x v="121"/>
    <x v="0"/>
    <x v="114"/>
    <s v="EUR"/>
    <x v="0"/>
    <x v="7"/>
    <x v="2"/>
    <x v="7"/>
    <s v="Z"/>
    <n v="1"/>
    <n v="0"/>
    <x v="0"/>
    <x v="0"/>
    <s v=""/>
    <s v="3000208612"/>
    <x v="5"/>
  </r>
  <r>
    <s v="4500669039"/>
    <s v="DVZ/SDP_343 + 181"/>
    <x v="0"/>
    <m/>
    <x v="60"/>
    <m/>
    <n v="0"/>
    <s v="13/05/2020 + 07/04/2020"/>
    <s v="16394 +11604"/>
    <s v="liste 1505 + xx"/>
    <m/>
    <x v="2"/>
    <m/>
    <m/>
    <m/>
    <m/>
    <d v="2020-04-07T00:00:00"/>
    <s v="BB"/>
    <s v="XXX"/>
    <s v="OK"/>
    <x v="58"/>
    <x v="77"/>
    <x v="2"/>
    <d v="2020-04-08T00:00:00"/>
    <x v="115"/>
    <s v="Cmde"/>
    <d v="2020-04-08T00:00:00"/>
    <s v="D"/>
    <s v=""/>
    <s v="450066903910"/>
    <x v="122"/>
    <x v="0"/>
    <x v="115"/>
    <s v="EUR"/>
    <x v="0"/>
    <x v="7"/>
    <x v="0"/>
    <x v="7"/>
    <s v="Z"/>
    <n v="1"/>
    <n v="0"/>
    <x v="0"/>
    <x v="0"/>
    <s v=""/>
    <s v="3000208611"/>
    <x v="3"/>
  </r>
  <r>
    <s v="4500669039"/>
    <s v="DVZ/SDP_343 + 181"/>
    <x v="0"/>
    <m/>
    <x v="60"/>
    <m/>
    <n v="0"/>
    <s v="13/05/2020 + 07/04/2020"/>
    <s v="16394 +11604"/>
    <s v="liste 1505 + xx"/>
    <m/>
    <x v="2"/>
    <m/>
    <m/>
    <m/>
    <m/>
    <d v="2020-04-07T00:00:00"/>
    <s v="BB"/>
    <s v="XXX"/>
    <s v="OK"/>
    <x v="58"/>
    <x v="77"/>
    <x v="0"/>
    <d v="2020-04-08T00:00:00"/>
    <x v="116"/>
    <s v="Cmde"/>
    <d v="2020-04-08T00:00:00"/>
    <s v="D"/>
    <s v=""/>
    <s v="450066903920"/>
    <x v="123"/>
    <x v="0"/>
    <x v="116"/>
    <s v="EUR"/>
    <x v="0"/>
    <x v="7"/>
    <x v="0"/>
    <x v="7"/>
    <s v="Z"/>
    <n v="1"/>
    <n v="0"/>
    <x v="0"/>
    <x v="0"/>
    <s v=""/>
    <s v="3000208611"/>
    <x v="3"/>
  </r>
  <r>
    <s v="4500669065"/>
    <s v="DVZ/SDP_178"/>
    <x v="0"/>
    <s v="prix unitaire - 0,34"/>
    <x v="61"/>
    <m/>
    <n v="0"/>
    <d v="2020-04-07T00:00:00"/>
    <n v="11566"/>
    <s v="liste 1704"/>
    <d v="2020-06-13T00:00:00"/>
    <x v="2"/>
    <m/>
    <m/>
    <m/>
    <m/>
    <d v="2020-04-07T00:00:00"/>
    <s v="BB"/>
    <s v="XXX"/>
    <s v="OK"/>
    <x v="59"/>
    <x v="78"/>
    <x v="2"/>
    <d v="2020-04-08T00:00:00"/>
    <x v="117"/>
    <s v="Cmde"/>
    <d v="2020-04-08T00:00:00"/>
    <s v="D"/>
    <s v=""/>
    <s v="450066906510"/>
    <x v="124"/>
    <x v="0"/>
    <x v="117"/>
    <s v="EUR"/>
    <x v="24"/>
    <x v="7"/>
    <x v="0"/>
    <x v="7"/>
    <s v="Z"/>
    <n v="1"/>
    <n v="0"/>
    <x v="6"/>
    <x v="4"/>
    <s v=""/>
    <s v="3000208611"/>
    <x v="3"/>
  </r>
  <r>
    <s v="4500669133"/>
    <s v="DVZ/SDP_186 + 413"/>
    <x v="0"/>
    <m/>
    <x v="62"/>
    <m/>
    <n v="0"/>
    <s v="08/04/2020 + 03/08/2020"/>
    <s v="11681 + 19922"/>
    <s v="liste 1704 + 0915"/>
    <d v="2020-06-13T00:00:00"/>
    <x v="2"/>
    <m/>
    <m/>
    <m/>
    <m/>
    <s v="09/04/2020 + 06/08/2020"/>
    <s v="BB"/>
    <s v="XXX"/>
    <s v="OK"/>
    <x v="60"/>
    <x v="79"/>
    <x v="2"/>
    <d v="2020-04-08T00:00:00"/>
    <x v="118"/>
    <s v="Cmde"/>
    <d v="2020-04-08T00:00:00"/>
    <s v="D"/>
    <s v=""/>
    <s v="450066913310"/>
    <x v="125"/>
    <x v="0"/>
    <x v="118"/>
    <s v="EUR"/>
    <x v="0"/>
    <x v="7"/>
    <x v="0"/>
    <x v="7"/>
    <s v="Z"/>
    <n v="1"/>
    <n v="0"/>
    <x v="5"/>
    <x v="4"/>
    <s v=""/>
    <s v="3000208611"/>
    <x v="3"/>
  </r>
  <r>
    <s v="4500669133"/>
    <s v="DVZ/SDP_186 + 413"/>
    <x v="0"/>
    <m/>
    <x v="62"/>
    <m/>
    <n v="0"/>
    <s v="08/04/2020 + 03/08/2020"/>
    <s v="11681 + 19922"/>
    <s v="liste 1704 + 0915"/>
    <d v="2020-06-13T00:00:00"/>
    <x v="2"/>
    <m/>
    <m/>
    <m/>
    <m/>
    <s v="09/04/2020 + 06/08/2020"/>
    <s v="BB"/>
    <s v="XXX"/>
    <s v="OK"/>
    <x v="60"/>
    <x v="79"/>
    <x v="0"/>
    <d v="2020-04-08T00:00:00"/>
    <x v="119"/>
    <s v="Cmde"/>
    <d v="2020-04-08T00:00:00"/>
    <s v="D"/>
    <s v=""/>
    <s v="450066913320"/>
    <x v="126"/>
    <x v="0"/>
    <x v="119"/>
    <s v="EUR"/>
    <x v="0"/>
    <x v="7"/>
    <x v="0"/>
    <x v="7"/>
    <s v="Z"/>
    <n v="1"/>
    <n v="0"/>
    <x v="5"/>
    <x v="4"/>
    <s v=""/>
    <s v="3000208611"/>
    <x v="3"/>
  </r>
  <r>
    <s v="4500668985"/>
    <m/>
    <x v="0"/>
    <m/>
    <x v="63"/>
    <m/>
    <m/>
    <s v="non applicable"/>
    <s v="non applicable"/>
    <s v="non applicable"/>
    <s v="non applicable"/>
    <x v="2"/>
    <m/>
    <m/>
    <m/>
    <m/>
    <s v="non applicable"/>
    <s v="A0"/>
    <s v="X"/>
    <s v="OK"/>
    <x v="61"/>
    <x v="80"/>
    <x v="2"/>
    <d v="2020-04-08T00:00:00"/>
    <x v="120"/>
    <s v="Cmde"/>
    <d v="2020-04-08T00:00:00"/>
    <s v="D"/>
    <s v=""/>
    <s v="450066898510"/>
    <x v="127"/>
    <x v="0"/>
    <x v="120"/>
    <s v="EUR"/>
    <x v="0"/>
    <x v="7"/>
    <x v="5"/>
    <x v="7"/>
    <s v="L"/>
    <n v="72"/>
    <n v="0"/>
    <x v="0"/>
    <x v="0"/>
    <s v=""/>
    <s v="3000208615"/>
    <x v="4"/>
  </r>
  <r>
    <s v="4500669130"/>
    <s v="DVZ/SDP_184"/>
    <x v="0"/>
    <s v="prix unitaire - 1,7"/>
    <x v="49"/>
    <m/>
    <m/>
    <d v="2020-04-08T00:00:00"/>
    <n v="11672"/>
    <s v="liste XX"/>
    <m/>
    <x v="2"/>
    <m/>
    <m/>
    <m/>
    <m/>
    <d v="2020-04-09T00:00:00"/>
    <s v="BB"/>
    <s v="XXX"/>
    <s v="OK"/>
    <x v="47"/>
    <x v="81"/>
    <x v="2"/>
    <d v="2020-04-08T00:00:00"/>
    <x v="121"/>
    <s v="Cmde"/>
    <d v="2020-04-08T00:00:00"/>
    <s v="D"/>
    <s v="I3"/>
    <s v="450066913010"/>
    <x v="128"/>
    <x v="0"/>
    <x v="121"/>
    <s v="EUR"/>
    <x v="0"/>
    <x v="7"/>
    <x v="0"/>
    <x v="7"/>
    <s v="Z"/>
    <n v="1"/>
    <n v="0"/>
    <x v="6"/>
    <x v="4"/>
    <s v=""/>
    <s v="3000208611"/>
    <x v="3"/>
  </r>
  <r>
    <s v="4500669130"/>
    <s v="DVZ/SDP_184"/>
    <x v="0"/>
    <s v="prix unitaire - 1,7"/>
    <x v="49"/>
    <m/>
    <m/>
    <d v="2020-04-08T00:00:00"/>
    <n v="11672"/>
    <s v="liste XX"/>
    <m/>
    <x v="2"/>
    <m/>
    <m/>
    <m/>
    <m/>
    <d v="2020-04-09T00:00:00"/>
    <s v="BB"/>
    <s v="XXX"/>
    <s v="OK"/>
    <x v="47"/>
    <x v="81"/>
    <x v="0"/>
    <d v="2020-04-08T00:00:00"/>
    <x v="121"/>
    <s v="Cmde"/>
    <d v="2020-04-08T00:00:00"/>
    <s v="D"/>
    <s v="I3"/>
    <s v="450066913020"/>
    <x v="129"/>
    <x v="0"/>
    <x v="122"/>
    <s v="EUR"/>
    <x v="0"/>
    <x v="7"/>
    <x v="0"/>
    <x v="7"/>
    <s v="Z"/>
    <n v="1"/>
    <n v="0"/>
    <x v="6"/>
    <x v="4"/>
    <s v=""/>
    <s v="3000208611"/>
    <x v="3"/>
  </r>
  <r>
    <s v="4500669055"/>
    <s v="DVZ/SDP_183"/>
    <x v="0"/>
    <m/>
    <x v="64"/>
    <m/>
    <n v="1"/>
    <d v="2020-04-07T00:00:00"/>
    <n v="11613"/>
    <s v="liste 1704"/>
    <d v="2020-06-13T00:00:00"/>
    <x v="2"/>
    <m/>
    <m/>
    <m/>
    <m/>
    <d v="2020-04-07T00:00:00"/>
    <s v="BB"/>
    <s v="XXX"/>
    <s v="OK"/>
    <x v="62"/>
    <x v="82"/>
    <x v="2"/>
    <d v="2020-04-08T00:00:00"/>
    <x v="122"/>
    <s v="Cmde"/>
    <d v="2020-04-08T00:00:00"/>
    <s v="D"/>
    <s v=""/>
    <s v="450066905510"/>
    <x v="130"/>
    <x v="0"/>
    <x v="123"/>
    <s v="EUR"/>
    <x v="0"/>
    <x v="7"/>
    <x v="0"/>
    <x v="7"/>
    <s v="Z"/>
    <n v="1"/>
    <n v="0"/>
    <x v="6"/>
    <x v="4"/>
    <s v=""/>
    <s v="3000208611"/>
    <x v="3"/>
  </r>
  <r>
    <s v="4500669126"/>
    <s v="DVZ/SDP_185 + 317"/>
    <x v="0"/>
    <m/>
    <x v="65"/>
    <m/>
    <n v="1"/>
    <s v="08/04/2020 + 08/05/2020"/>
    <s v="11674 +16078"/>
    <s v="liste 1704 + 1505"/>
    <d v="2020-06-13T00:00:00"/>
    <x v="2"/>
    <m/>
    <m/>
    <m/>
    <m/>
    <d v="2020-04-09T00:00:00"/>
    <s v="BB"/>
    <s v="XXX"/>
    <s v="OK"/>
    <x v="63"/>
    <x v="83"/>
    <x v="2"/>
    <d v="2020-04-08T00:00:00"/>
    <x v="123"/>
    <s v="Cmde"/>
    <d v="2020-04-08T00:00:00"/>
    <s v="D"/>
    <s v=""/>
    <s v="450066912610"/>
    <x v="131"/>
    <x v="0"/>
    <x v="124"/>
    <s v="EUR"/>
    <x v="0"/>
    <x v="7"/>
    <x v="2"/>
    <x v="7"/>
    <s v="Z"/>
    <n v="1"/>
    <n v="0"/>
    <x v="5"/>
    <x v="4"/>
    <s v=""/>
    <s v="3000208612"/>
    <x v="5"/>
  </r>
  <r>
    <s v="4500669126"/>
    <s v="DVZ/SDP_185 + 317"/>
    <x v="0"/>
    <m/>
    <x v="65"/>
    <m/>
    <n v="1"/>
    <s v="08/04/2020 + 08/05/2020"/>
    <s v="11674 +16078"/>
    <s v="liste 1704 + 1505"/>
    <d v="2020-06-13T00:00:00"/>
    <x v="2"/>
    <m/>
    <m/>
    <m/>
    <m/>
    <d v="2020-04-09T00:00:00"/>
    <s v="BB"/>
    <s v="XXX"/>
    <s v="OK"/>
    <x v="63"/>
    <x v="83"/>
    <x v="0"/>
    <d v="2020-05-11T00:00:00"/>
    <x v="124"/>
    <s v="Cmde"/>
    <d v="2020-04-08T00:00:00"/>
    <s v="D"/>
    <s v=""/>
    <s v="450066912620"/>
    <x v="132"/>
    <x v="0"/>
    <x v="125"/>
    <s v="EUR"/>
    <x v="0"/>
    <x v="7"/>
    <x v="2"/>
    <x v="7"/>
    <s v="Z"/>
    <n v="1"/>
    <n v="0"/>
    <x v="5"/>
    <x v="4"/>
    <s v=""/>
    <s v="3000208612"/>
    <x v="5"/>
  </r>
  <r>
    <s v="4500669339"/>
    <s v="DVZ/SDP_190"/>
    <x v="0"/>
    <m/>
    <x v="31"/>
    <m/>
    <n v="0"/>
    <d v="2020-04-09T00:00:00"/>
    <n v="11706"/>
    <s v="liste 1704"/>
    <d v="2020-06-13T00:00:00"/>
    <x v="2"/>
    <m/>
    <m/>
    <m/>
    <m/>
    <d v="2020-04-09T00:00:00"/>
    <s v="BB"/>
    <s v="XXX"/>
    <s v="OK"/>
    <x v="30"/>
    <x v="84"/>
    <x v="2"/>
    <d v="2020-04-09T00:00:00"/>
    <x v="125"/>
    <s v="Cmde"/>
    <d v="2020-04-09T00:00:00"/>
    <s v="D"/>
    <s v=""/>
    <s v="450066933910"/>
    <x v="133"/>
    <x v="0"/>
    <x v="126"/>
    <s v="EUR"/>
    <x v="0"/>
    <x v="7"/>
    <x v="5"/>
    <x v="7"/>
    <s v="Z"/>
    <n v="1"/>
    <n v="0"/>
    <x v="6"/>
    <x v="4"/>
    <s v=""/>
    <s v="3000208615"/>
    <x v="4"/>
  </r>
  <r>
    <s v="4500669350"/>
    <s v="DVZ/SDP_204"/>
    <x v="0"/>
    <m/>
    <x v="66"/>
    <m/>
    <m/>
    <d v="2020-04-14T00:00:00"/>
    <n v="12133"/>
    <s v="liste XX"/>
    <m/>
    <x v="2"/>
    <m/>
    <m/>
    <m/>
    <m/>
    <d v="2020-04-14T00:00:00"/>
    <s v="BB"/>
    <s v="XXX"/>
    <s v="OK"/>
    <x v="64"/>
    <x v="85"/>
    <x v="2"/>
    <d v="2020-04-09T00:00:00"/>
    <x v="126"/>
    <s v="Cmde"/>
    <d v="2020-04-09T00:00:00"/>
    <s v="D"/>
    <s v=""/>
    <s v="450066935010"/>
    <x v="134"/>
    <x v="0"/>
    <x v="127"/>
    <s v="EUR"/>
    <x v="0"/>
    <x v="7"/>
    <x v="2"/>
    <x v="7"/>
    <s v="Z"/>
    <n v="1"/>
    <n v="0"/>
    <x v="6"/>
    <x v="4"/>
    <s v=""/>
    <s v="3000208612"/>
    <x v="5"/>
  </r>
  <r>
    <s v="4500669352"/>
    <s v="DVZ/SDP_205"/>
    <x v="0"/>
    <m/>
    <x v="67"/>
    <m/>
    <n v="0"/>
    <d v="2020-04-14T00:00:00"/>
    <n v="12130"/>
    <m/>
    <m/>
    <x v="2"/>
    <m/>
    <m/>
    <m/>
    <m/>
    <d v="2020-04-14T00:00:00"/>
    <s v="BB"/>
    <s v="XXX"/>
    <s v="OK"/>
    <x v="65"/>
    <x v="86"/>
    <x v="2"/>
    <d v="2020-04-09T00:00:00"/>
    <x v="127"/>
    <s v="Cmde"/>
    <d v="2020-04-09T00:00:00"/>
    <s v="D"/>
    <s v=""/>
    <s v="450066935210"/>
    <x v="135"/>
    <x v="0"/>
    <x v="128"/>
    <s v="EUR"/>
    <x v="0"/>
    <x v="7"/>
    <x v="2"/>
    <x v="7"/>
    <s v="Z"/>
    <n v="1"/>
    <n v="0"/>
    <x v="0"/>
    <x v="0"/>
    <s v=""/>
    <s v="3000208612"/>
    <x v="5"/>
  </r>
  <r>
    <s v="4500669372"/>
    <s v="DVZ/SDP_196"/>
    <x v="0"/>
    <s v="prix unitaire - 0,59"/>
    <x v="68"/>
    <m/>
    <n v="0"/>
    <d v="2020-04-09T00:00:00"/>
    <n v="11953"/>
    <s v="liste 1704"/>
    <d v="2020-06-13T00:00:00"/>
    <x v="2"/>
    <m/>
    <m/>
    <m/>
    <m/>
    <d v="2020-04-09T00:00:00"/>
    <s v="BB"/>
    <s v="XXX"/>
    <s v="OK"/>
    <x v="66"/>
    <x v="87"/>
    <x v="2"/>
    <d v="2020-04-09T00:00:00"/>
    <x v="128"/>
    <s v="Cmde"/>
    <d v="2020-04-09T00:00:00"/>
    <s v="D"/>
    <s v=""/>
    <s v="450066937210"/>
    <x v="136"/>
    <x v="0"/>
    <x v="129"/>
    <s v="EUR"/>
    <x v="0"/>
    <x v="7"/>
    <x v="0"/>
    <x v="7"/>
    <s v="Z"/>
    <n v="1"/>
    <n v="0"/>
    <x v="6"/>
    <x v="4"/>
    <s v=""/>
    <s v="3000208611"/>
    <x v="3"/>
  </r>
  <r>
    <s v="4500669187"/>
    <s v="DVZ/SDP_187"/>
    <x v="0"/>
    <s v="prix unitaire - 1,68 usd"/>
    <x v="69"/>
    <m/>
    <n v="1"/>
    <d v="2020-04-08T00:00:00"/>
    <n v="11679"/>
    <s v="liste XX"/>
    <m/>
    <x v="2"/>
    <m/>
    <m/>
    <m/>
    <m/>
    <d v="2020-04-08T00:00:00"/>
    <s v="BB"/>
    <s v="XXX"/>
    <s v="OK"/>
    <x v="67"/>
    <x v="88"/>
    <x v="2"/>
    <d v="2020-04-09T00:00:00"/>
    <x v="129"/>
    <s v="Cmde"/>
    <d v="2020-04-09T00:00:00"/>
    <s v="D"/>
    <s v=""/>
    <s v="450066918710"/>
    <x v="137"/>
    <x v="0"/>
    <x v="130"/>
    <s v="EUR"/>
    <x v="0"/>
    <x v="7"/>
    <x v="0"/>
    <x v="7"/>
    <s v="Z"/>
    <n v="1"/>
    <n v="0"/>
    <x v="6"/>
    <x v="4"/>
    <s v=""/>
    <s v="3000208611"/>
    <x v="3"/>
  </r>
  <r>
    <s v="4500669494"/>
    <s v="DVZ/SDP_189 + DVZ+SDP_305"/>
    <x v="0"/>
    <m/>
    <x v="43"/>
    <m/>
    <n v="0"/>
    <s v="09/04/2020 + 05/05/2020"/>
    <s v="11826 + 13553"/>
    <s v="liste 1704"/>
    <d v="2020-06-13T00:00:00"/>
    <x v="2"/>
    <m/>
    <m/>
    <m/>
    <m/>
    <s v="09/04/2020+05/05/2020"/>
    <s v="BB"/>
    <s v="XXX"/>
    <s v="OK"/>
    <x v="41"/>
    <x v="89"/>
    <x v="2"/>
    <d v="2020-04-10T00:00:00"/>
    <x v="130"/>
    <s v="Cmde"/>
    <d v="2020-04-10T00:00:00"/>
    <s v="D"/>
    <s v=""/>
    <s v="450066949410"/>
    <x v="138"/>
    <x v="0"/>
    <x v="131"/>
    <s v="EUR"/>
    <x v="0"/>
    <x v="7"/>
    <x v="0"/>
    <x v="7"/>
    <s v="Z"/>
    <n v="1"/>
    <n v="0"/>
    <x v="6"/>
    <x v="4"/>
    <s v=""/>
    <s v="3000208611"/>
    <x v="3"/>
  </r>
  <r>
    <s v="4500669458"/>
    <s v="DVZ/SDP_199"/>
    <x v="0"/>
    <s v="prix unitaire - 3,5"/>
    <x v="70"/>
    <m/>
    <n v="0"/>
    <d v="2020-04-10T00:00:00"/>
    <n v="12035"/>
    <s v="liste 1704"/>
    <d v="2020-06-13T00:00:00"/>
    <x v="2"/>
    <m/>
    <m/>
    <m/>
    <m/>
    <d v="2020-04-10T00:00:00"/>
    <s v="BB"/>
    <s v="XXX"/>
    <s v="OK"/>
    <x v="68"/>
    <x v="90"/>
    <x v="2"/>
    <d v="2020-04-10T00:00:00"/>
    <x v="131"/>
    <s v="Cmde"/>
    <d v="2020-04-10T00:00:00"/>
    <s v="D"/>
    <s v=""/>
    <s v="450066945810"/>
    <x v="139"/>
    <x v="0"/>
    <x v="132"/>
    <s v="EUR"/>
    <x v="25"/>
    <x v="7"/>
    <x v="0"/>
    <x v="7"/>
    <s v="Z"/>
    <n v="1"/>
    <n v="0"/>
    <x v="5"/>
    <x v="4"/>
    <s v=""/>
    <s v="3000208611"/>
    <x v="3"/>
  </r>
  <r>
    <s v="4500669483"/>
    <s v="DVZ/SDP_241"/>
    <x v="0"/>
    <m/>
    <x v="44"/>
    <m/>
    <n v="0.5"/>
    <s v="09/04/2020 + 21/04/2020"/>
    <n v="12580"/>
    <s v="liste 2404"/>
    <d v="2020-06-13T00:00:00"/>
    <x v="2"/>
    <m/>
    <m/>
    <m/>
    <m/>
    <d v="2020-04-09T00:00:00"/>
    <s v="BB"/>
    <s v="XXX"/>
    <s v="OK"/>
    <x v="42"/>
    <x v="91"/>
    <x v="2"/>
    <d v="2020-04-10T00:00:00"/>
    <x v="132"/>
    <s v="Cmde"/>
    <d v="2020-04-10T00:00:00"/>
    <s v="D"/>
    <s v=""/>
    <s v="450066948310"/>
    <x v="140"/>
    <x v="0"/>
    <x v="133"/>
    <s v="EUR"/>
    <x v="0"/>
    <x v="7"/>
    <x v="0"/>
    <x v="7"/>
    <s v="Z"/>
    <n v="1"/>
    <n v="0"/>
    <x v="5"/>
    <x v="4"/>
    <s v=""/>
    <s v="3000208611"/>
    <x v="3"/>
  </r>
  <r>
    <s v="4500669497"/>
    <s v="DVZ/SDP_193 + DVZ/SDP_197"/>
    <x v="0"/>
    <s v="prix unitaire - 2,08"/>
    <x v="44"/>
    <m/>
    <n v="0.5"/>
    <d v="2020-04-09T00:00:00"/>
    <s v="11923 / 11994"/>
    <s v="liste 1704"/>
    <d v="2020-06-13T00:00:00"/>
    <x v="2"/>
    <m/>
    <m/>
    <m/>
    <m/>
    <d v="2020-04-09T00:00:00"/>
    <s v="BB"/>
    <s v="XXX"/>
    <s v="OK"/>
    <x v="42"/>
    <x v="92"/>
    <x v="2"/>
    <d v="2020-04-10T00:00:00"/>
    <x v="133"/>
    <s v="Cmde"/>
    <d v="2020-04-10T00:00:00"/>
    <s v="D"/>
    <s v=""/>
    <s v="450066949710"/>
    <x v="141"/>
    <x v="0"/>
    <x v="134"/>
    <s v="EUR"/>
    <x v="0"/>
    <x v="7"/>
    <x v="0"/>
    <x v="7"/>
    <s v="Z"/>
    <n v="1"/>
    <n v="0"/>
    <x v="6"/>
    <x v="4"/>
    <s v=""/>
    <s v="3000208611"/>
    <x v="3"/>
  </r>
  <r>
    <s v="4500669566"/>
    <s v="DVZ/SDP_195"/>
    <x v="0"/>
    <s v="prix unitaire - 2,19"/>
    <x v="44"/>
    <m/>
    <n v="0.5"/>
    <d v="2020-04-10T00:00:00"/>
    <n v="12059"/>
    <s v="liste 1704"/>
    <d v="2020-06-13T00:00:00"/>
    <x v="2"/>
    <m/>
    <m/>
    <m/>
    <m/>
    <d v="2020-04-14T00:00:00"/>
    <s v="BB"/>
    <s v="XXX"/>
    <s v="OK"/>
    <x v="42"/>
    <x v="93"/>
    <x v="2"/>
    <d v="2020-04-10T00:00:00"/>
    <x v="134"/>
    <s v="Cmde"/>
    <d v="2020-04-10T00:00:00"/>
    <s v="D"/>
    <s v=""/>
    <s v="450066956610"/>
    <x v="142"/>
    <x v="0"/>
    <x v="135"/>
    <s v="EUR"/>
    <x v="0"/>
    <x v="7"/>
    <x v="0"/>
    <x v="7"/>
    <s v="Z"/>
    <n v="1"/>
    <n v="0"/>
    <x v="6"/>
    <x v="4"/>
    <s v=""/>
    <s v="3000208611"/>
    <x v="3"/>
  </r>
  <r>
    <s v="4500669554"/>
    <s v="DVZ/SDP_200"/>
    <x v="0"/>
    <m/>
    <x v="45"/>
    <m/>
    <m/>
    <d v="2020-04-10T00:00:00"/>
    <n v="12051"/>
    <s v="liste 1704"/>
    <d v="2020-06-13T00:00:00"/>
    <x v="2"/>
    <m/>
    <m/>
    <m/>
    <m/>
    <e v="#N/A"/>
    <s v="BB"/>
    <s v="XXX"/>
    <s v="OK"/>
    <x v="43"/>
    <x v="94"/>
    <x v="2"/>
    <d v="2020-04-10T00:00:00"/>
    <x v="135"/>
    <s v="Cmde"/>
    <d v="2020-04-10T00:00:00"/>
    <s v="D"/>
    <s v=""/>
    <s v="450066955410"/>
    <x v="143"/>
    <x v="0"/>
    <x v="136"/>
    <s v="EUR"/>
    <x v="0"/>
    <x v="7"/>
    <x v="0"/>
    <x v="7"/>
    <s v="Z"/>
    <n v="1"/>
    <n v="0"/>
    <x v="6"/>
    <x v="4"/>
    <s v=""/>
    <s v="3000208611"/>
    <x v="3"/>
  </r>
  <r>
    <s v="4500669573"/>
    <s v="DVZ/SDP_194"/>
    <x v="0"/>
    <s v="prix unitaire - 4,34"/>
    <x v="71"/>
    <m/>
    <n v="1"/>
    <d v="2020-04-09T00:00:00"/>
    <n v="11925"/>
    <s v="liste 1704"/>
    <d v="2020-06-13T00:00:00"/>
    <x v="2"/>
    <m/>
    <m/>
    <m/>
    <m/>
    <d v="2020-04-09T00:00:00"/>
    <s v="BB"/>
    <s v="XXX"/>
    <s v="OK"/>
    <x v="69"/>
    <x v="95"/>
    <x v="2"/>
    <d v="2020-04-10T00:00:00"/>
    <x v="136"/>
    <s v="Cmde"/>
    <d v="2020-04-10T00:00:00"/>
    <s v="D"/>
    <s v=""/>
    <s v="450066957310"/>
    <x v="144"/>
    <x v="0"/>
    <x v="137"/>
    <s v="EUR"/>
    <x v="0"/>
    <x v="7"/>
    <x v="0"/>
    <x v="7"/>
    <s v="Z"/>
    <n v="1"/>
    <n v="0"/>
    <x v="6"/>
    <x v="4"/>
    <s v=""/>
    <s v="3000208611"/>
    <x v="3"/>
  </r>
  <r>
    <s v="4500669486"/>
    <s v="DVZ/SDP_191"/>
    <x v="0"/>
    <s v="Litige - PV prix unitaire - 2,19"/>
    <x v="72"/>
    <m/>
    <n v="1"/>
    <d v="2020-04-09T00:00:00"/>
    <n v="11867"/>
    <s v="liste 1704"/>
    <d v="2020-06-13T00:00:00"/>
    <x v="2"/>
    <m/>
    <m/>
    <m/>
    <m/>
    <d v="2020-04-09T00:00:00"/>
    <s v="BB"/>
    <s v="XXX"/>
    <s v="OK"/>
    <x v="70"/>
    <x v="96"/>
    <x v="2"/>
    <d v="2020-04-10T00:00:00"/>
    <x v="137"/>
    <s v="Cmde"/>
    <d v="2020-04-10T00:00:00"/>
    <s v="D"/>
    <s v=""/>
    <s v="450066948610"/>
    <x v="145"/>
    <x v="0"/>
    <x v="138"/>
    <s v="EUR"/>
    <x v="0"/>
    <x v="7"/>
    <x v="0"/>
    <x v="7"/>
    <s v="Z"/>
    <n v="1"/>
    <n v="0"/>
    <x v="6"/>
    <x v="4"/>
    <s v=""/>
    <s v="3000208611"/>
    <x v="3"/>
  </r>
  <r>
    <s v="4500669471"/>
    <s v="DVZ/SDP_198"/>
    <x v="0"/>
    <s v="prix unitaire - 2,98"/>
    <x v="73"/>
    <m/>
    <n v="0"/>
    <d v="2020-04-09T00:00:00"/>
    <n v="11951"/>
    <s v="liste 1704"/>
    <d v="2020-06-13T00:00:00"/>
    <x v="2"/>
    <m/>
    <m/>
    <m/>
    <m/>
    <d v="2020-04-09T00:00:00"/>
    <s v="BB"/>
    <s v="XXX"/>
    <s v="OK"/>
    <x v="71"/>
    <x v="97"/>
    <x v="2"/>
    <d v="2020-04-10T00:00:00"/>
    <x v="138"/>
    <s v="Cmde"/>
    <d v="2020-04-10T00:00:00"/>
    <s v="D"/>
    <s v=""/>
    <s v="450066947110"/>
    <x v="146"/>
    <x v="0"/>
    <x v="139"/>
    <s v="EUR"/>
    <x v="0"/>
    <x v="7"/>
    <x v="0"/>
    <x v="7"/>
    <s v="Z"/>
    <n v="1"/>
    <n v="0"/>
    <x v="6"/>
    <x v="4"/>
    <s v=""/>
    <s v="3000208611"/>
    <x v="3"/>
  </r>
  <r>
    <s v="4500669557"/>
    <s v="DVZ/SDP_201"/>
    <x v="0"/>
    <m/>
    <x v="74"/>
    <m/>
    <m/>
    <d v="2020-04-10T00:00:00"/>
    <n v="12054"/>
    <s v="liste 1704"/>
    <d v="2020-06-13T00:00:00"/>
    <x v="2"/>
    <m/>
    <m/>
    <m/>
    <m/>
    <e v="#N/A"/>
    <s v="BB"/>
    <s v="XXX"/>
    <s v="OK"/>
    <x v="72"/>
    <x v="98"/>
    <x v="2"/>
    <d v="2020-04-10T00:00:00"/>
    <x v="139"/>
    <s v="Cmde"/>
    <d v="2020-04-10T00:00:00"/>
    <s v="D"/>
    <s v=""/>
    <s v="450066955710"/>
    <x v="147"/>
    <x v="0"/>
    <x v="140"/>
    <s v="EUR"/>
    <x v="0"/>
    <x v="7"/>
    <x v="0"/>
    <x v="7"/>
    <s v="Z"/>
    <n v="1"/>
    <n v="0"/>
    <x v="6"/>
    <x v="4"/>
    <s v=""/>
    <s v="3000208611"/>
    <x v="3"/>
  </r>
  <r>
    <s v="4500669594"/>
    <s v="DVZ/SDP_188"/>
    <x v="0"/>
    <m/>
    <x v="75"/>
    <m/>
    <n v="0.5"/>
    <d v="2020-04-09T00:00:00"/>
    <n v="11709"/>
    <s v="liste 1704"/>
    <d v="2020-06-13T00:00:00"/>
    <x v="2"/>
    <m/>
    <m/>
    <m/>
    <m/>
    <d v="2020-04-09T00:00:00"/>
    <s v="BB"/>
    <s v="XXX"/>
    <s v="OK"/>
    <x v="73"/>
    <x v="99"/>
    <x v="2"/>
    <d v="2020-04-11T00:00:00"/>
    <x v="140"/>
    <s v="Cmde"/>
    <d v="2020-04-11T00:00:00"/>
    <s v="D"/>
    <s v=""/>
    <s v="450066959410"/>
    <x v="148"/>
    <x v="0"/>
    <x v="141"/>
    <s v="EUR"/>
    <x v="0"/>
    <x v="7"/>
    <x v="5"/>
    <x v="7"/>
    <s v="Z"/>
    <n v="1"/>
    <n v="0"/>
    <x v="5"/>
    <x v="4"/>
    <s v=""/>
    <s v="3000208615"/>
    <x v="4"/>
  </r>
  <r>
    <s v="4500669596"/>
    <s v="DVZ/SDP_206"/>
    <x v="0"/>
    <m/>
    <x v="76"/>
    <m/>
    <n v="0.3"/>
    <d v="2020-04-14T00:00:00"/>
    <n v="12128"/>
    <s v="liste 1704"/>
    <d v="2020-06-13T00:00:00"/>
    <x v="2"/>
    <m/>
    <m/>
    <m/>
    <m/>
    <d v="2020-04-14T00:00:00"/>
    <s v="BB"/>
    <s v="XXX"/>
    <s v="OK"/>
    <x v="74"/>
    <x v="100"/>
    <x v="2"/>
    <d v="2020-04-12T00:00:00"/>
    <x v="141"/>
    <s v="Cmde"/>
    <d v="2020-04-12T00:00:00"/>
    <s v="D"/>
    <s v="I3"/>
    <s v="450066959610"/>
    <x v="149"/>
    <x v="0"/>
    <x v="142"/>
    <s v="EUR"/>
    <x v="0"/>
    <x v="7"/>
    <x v="0"/>
    <x v="7"/>
    <s v="Z"/>
    <n v="1"/>
    <n v="0"/>
    <x v="6"/>
    <x v="4"/>
    <s v=""/>
    <s v="3000208611"/>
    <x v="3"/>
  </r>
  <r>
    <s v="4500669604"/>
    <s v="DGGS - 933"/>
    <x v="0"/>
    <m/>
    <x v="77"/>
    <m/>
    <m/>
    <d v="2020-04-10T00:00:00"/>
    <n v="12033"/>
    <s v="liste 1704"/>
    <d v="2020-06-13T00:00:00"/>
    <x v="1"/>
    <m/>
    <m/>
    <m/>
    <m/>
    <e v="#N/A"/>
    <s v="BB"/>
    <s v="XXX"/>
    <s v="OK"/>
    <x v="75"/>
    <x v="101"/>
    <x v="2"/>
    <d v="2020-04-14T00:00:00"/>
    <x v="142"/>
    <s v="Cmde"/>
    <d v="2020-04-13T00:00:00"/>
    <s v="D"/>
    <s v=""/>
    <s v="450066960410"/>
    <x v="150"/>
    <x v="0"/>
    <x v="143"/>
    <s v="EUR"/>
    <x v="26"/>
    <x v="2"/>
    <x v="6"/>
    <x v="2"/>
    <s v="Z"/>
    <n v="1"/>
    <n v="0"/>
    <x v="6"/>
    <x v="4"/>
    <s v=""/>
    <s v="3000209006"/>
    <x v="0"/>
  </r>
  <r>
    <s v="4500669611"/>
    <s v="DVZ/SDP_209"/>
    <x v="0"/>
    <m/>
    <x v="78"/>
    <m/>
    <n v="1"/>
    <d v="2020-04-14T00:00:00"/>
    <n v="12156"/>
    <s v="liste 1704"/>
    <d v="2020-06-13T00:00:00"/>
    <x v="2"/>
    <m/>
    <m/>
    <m/>
    <m/>
    <d v="2020-04-14T00:00:00"/>
    <s v="BB"/>
    <s v="XXX"/>
    <s v="OK"/>
    <x v="76"/>
    <x v="102"/>
    <x v="2"/>
    <d v="2020-04-14T00:00:00"/>
    <x v="143"/>
    <s v="Cmde"/>
    <d v="2020-04-14T00:00:00"/>
    <s v="D"/>
    <s v=""/>
    <s v="450066961110"/>
    <x v="151"/>
    <x v="0"/>
    <x v="144"/>
    <s v="EUR"/>
    <x v="0"/>
    <x v="7"/>
    <x v="0"/>
    <x v="7"/>
    <s v="Z"/>
    <n v="1"/>
    <n v="0"/>
    <x v="6"/>
    <x v="4"/>
    <s v=""/>
    <s v="3000208611"/>
    <x v="3"/>
  </r>
  <r>
    <s v="4500669741"/>
    <m/>
    <x v="0"/>
    <m/>
    <x v="59"/>
    <m/>
    <m/>
    <s v="non applicable"/>
    <s v="non applicable"/>
    <s v="non applicable"/>
    <s v="non applicable"/>
    <x v="2"/>
    <m/>
    <m/>
    <m/>
    <m/>
    <s v="non applicable"/>
    <s v="A0"/>
    <s v="X"/>
    <s v="OK"/>
    <x v="57"/>
    <x v="103"/>
    <x v="2"/>
    <d v="2020-04-14T00:00:00"/>
    <x v="144"/>
    <s v="Cmde"/>
    <d v="2020-04-14T00:00:00"/>
    <s v="D"/>
    <s v=""/>
    <s v="450066974110"/>
    <x v="152"/>
    <x v="0"/>
    <x v="145"/>
    <s v="EUR"/>
    <x v="0"/>
    <x v="7"/>
    <x v="5"/>
    <x v="7"/>
    <s v="Z"/>
    <n v="1"/>
    <n v="0"/>
    <x v="0"/>
    <x v="0"/>
    <s v=""/>
    <s v="3000208615"/>
    <x v="4"/>
  </r>
  <r>
    <s v="4500670381"/>
    <m/>
    <x v="0"/>
    <m/>
    <x v="79"/>
    <m/>
    <m/>
    <s v="non applicable"/>
    <s v="non applicable"/>
    <s v="non applicable"/>
    <s v="non applicable"/>
    <x v="1"/>
    <m/>
    <m/>
    <m/>
    <m/>
    <s v="non applicable"/>
    <s v="AA"/>
    <s v="XX"/>
    <s v="OK"/>
    <x v="77"/>
    <x v="104"/>
    <x v="2"/>
    <d v="2020-04-17T00:00:00"/>
    <x v="145"/>
    <s v="Cmde"/>
    <d v="2020-04-17T00:00:00"/>
    <s v="D"/>
    <s v=""/>
    <s v="450067038110"/>
    <x v="4"/>
    <x v="0"/>
    <x v="4"/>
    <s v="EUR"/>
    <x v="0"/>
    <x v="8"/>
    <x v="1"/>
    <x v="7"/>
    <s v="Z"/>
    <n v="1"/>
    <n v="0"/>
    <x v="0"/>
    <x v="0"/>
    <s v=""/>
    <s v="3000208703"/>
    <x v="0"/>
  </r>
  <r>
    <s v="4500670381"/>
    <m/>
    <x v="0"/>
    <m/>
    <x v="79"/>
    <m/>
    <m/>
    <s v="non applicable"/>
    <s v="non applicable"/>
    <s v="non applicable"/>
    <s v="non applicable"/>
    <x v="1"/>
    <m/>
    <m/>
    <m/>
    <m/>
    <s v="non applicable"/>
    <s v="AA"/>
    <s v="XX"/>
    <s v="OK"/>
    <x v="77"/>
    <x v="104"/>
    <x v="0"/>
    <d v="2020-04-17T00:00:00"/>
    <x v="146"/>
    <s v="Cmde"/>
    <d v="2020-04-17T00:00:00"/>
    <s v="D"/>
    <s v=""/>
    <s v="450067038120"/>
    <x v="4"/>
    <x v="0"/>
    <x v="4"/>
    <s v="EUR"/>
    <x v="0"/>
    <x v="8"/>
    <x v="1"/>
    <x v="7"/>
    <s v="Z"/>
    <n v="1"/>
    <n v="0"/>
    <x v="0"/>
    <x v="0"/>
    <s v=""/>
    <s v="3000208703"/>
    <x v="0"/>
  </r>
  <r>
    <s v="4500670381"/>
    <m/>
    <x v="0"/>
    <m/>
    <x v="79"/>
    <m/>
    <m/>
    <s v="non applicable"/>
    <s v="non applicable"/>
    <s v="non applicable"/>
    <s v="non applicable"/>
    <x v="1"/>
    <m/>
    <m/>
    <m/>
    <m/>
    <s v="non applicable"/>
    <s v="AA"/>
    <s v="XX"/>
    <s v="OK"/>
    <x v="77"/>
    <x v="104"/>
    <x v="1"/>
    <d v="2020-04-17T00:00:00"/>
    <x v="147"/>
    <s v="Cmde"/>
    <d v="2020-04-17T00:00:00"/>
    <s v="D"/>
    <s v=""/>
    <s v="450067038130"/>
    <x v="4"/>
    <x v="0"/>
    <x v="4"/>
    <s v="EUR"/>
    <x v="0"/>
    <x v="8"/>
    <x v="1"/>
    <x v="7"/>
    <s v="Z"/>
    <n v="1"/>
    <n v="0"/>
    <x v="0"/>
    <x v="0"/>
    <s v=""/>
    <s v="3000208703"/>
    <x v="0"/>
  </r>
  <r>
    <s v="4500670381"/>
    <m/>
    <x v="0"/>
    <m/>
    <x v="79"/>
    <m/>
    <m/>
    <s v="non applicable"/>
    <s v="non applicable"/>
    <s v="non applicable"/>
    <s v="non applicable"/>
    <x v="1"/>
    <m/>
    <m/>
    <m/>
    <m/>
    <s v="non applicable"/>
    <s v="AA"/>
    <s v="XX"/>
    <s v="OK"/>
    <x v="77"/>
    <x v="104"/>
    <x v="3"/>
    <d v="2020-04-17T00:00:00"/>
    <x v="148"/>
    <s v="Cmde"/>
    <d v="2020-04-17T00:00:00"/>
    <s v="D"/>
    <s v=""/>
    <s v="450067038140"/>
    <x v="4"/>
    <x v="0"/>
    <x v="4"/>
    <s v="EUR"/>
    <x v="0"/>
    <x v="8"/>
    <x v="1"/>
    <x v="7"/>
    <s v="Z"/>
    <n v="1"/>
    <n v="0"/>
    <x v="0"/>
    <x v="0"/>
    <s v=""/>
    <s v="3000208703"/>
    <x v="0"/>
  </r>
  <r>
    <s v="4500670381"/>
    <m/>
    <x v="0"/>
    <m/>
    <x v="79"/>
    <m/>
    <m/>
    <s v="non applicable"/>
    <s v="non applicable"/>
    <s v="non applicable"/>
    <s v="non applicable"/>
    <x v="1"/>
    <m/>
    <m/>
    <m/>
    <m/>
    <s v="non applicable"/>
    <s v="AA"/>
    <s v="XX"/>
    <s v="OK"/>
    <x v="77"/>
    <x v="104"/>
    <x v="4"/>
    <d v="2020-04-17T00:00:00"/>
    <x v="149"/>
    <s v="Cmde"/>
    <d v="2020-04-17T00:00:00"/>
    <s v="D"/>
    <s v=""/>
    <s v="450067038150"/>
    <x v="4"/>
    <x v="0"/>
    <x v="4"/>
    <s v="EUR"/>
    <x v="0"/>
    <x v="8"/>
    <x v="1"/>
    <x v="7"/>
    <s v="Z"/>
    <n v="1"/>
    <n v="0"/>
    <x v="0"/>
    <x v="0"/>
    <s v=""/>
    <s v="3000208703"/>
    <x v="0"/>
  </r>
  <r>
    <s v="4500670381"/>
    <m/>
    <x v="0"/>
    <m/>
    <x v="79"/>
    <m/>
    <m/>
    <s v="non applicable"/>
    <s v="non applicable"/>
    <s v="non applicable"/>
    <s v="non applicable"/>
    <x v="1"/>
    <m/>
    <m/>
    <m/>
    <m/>
    <s v="non applicable"/>
    <s v="AA"/>
    <s v="XX"/>
    <s v="OK"/>
    <x v="77"/>
    <x v="104"/>
    <x v="5"/>
    <d v="2020-04-17T00:00:00"/>
    <x v="150"/>
    <s v="Cmde"/>
    <d v="2020-04-17T00:00:00"/>
    <s v="D"/>
    <s v=""/>
    <s v="450067038160"/>
    <x v="4"/>
    <x v="0"/>
    <x v="4"/>
    <s v="EUR"/>
    <x v="0"/>
    <x v="8"/>
    <x v="1"/>
    <x v="7"/>
    <s v="Z"/>
    <n v="1"/>
    <n v="0"/>
    <x v="0"/>
    <x v="0"/>
    <s v=""/>
    <s v="3000208703"/>
    <x v="0"/>
  </r>
  <r>
    <s v="4500670381"/>
    <m/>
    <x v="0"/>
    <m/>
    <x v="79"/>
    <m/>
    <m/>
    <s v="non applicable"/>
    <s v="non applicable"/>
    <s v="non applicable"/>
    <s v="non applicable"/>
    <x v="1"/>
    <m/>
    <m/>
    <m/>
    <m/>
    <s v="non applicable"/>
    <s v="AA"/>
    <s v="XX"/>
    <s v="OK"/>
    <x v="77"/>
    <x v="104"/>
    <x v="6"/>
    <d v="2020-04-17T00:00:00"/>
    <x v="151"/>
    <s v="Cmde"/>
    <d v="2020-04-17T00:00:00"/>
    <s v="D"/>
    <s v=""/>
    <s v="450067038170"/>
    <x v="4"/>
    <x v="0"/>
    <x v="4"/>
    <s v="EUR"/>
    <x v="0"/>
    <x v="8"/>
    <x v="1"/>
    <x v="7"/>
    <s v="Z"/>
    <n v="1"/>
    <n v="0"/>
    <x v="0"/>
    <x v="0"/>
    <s v=""/>
    <s v="3000208703"/>
    <x v="0"/>
  </r>
  <r>
    <s v="4500670381"/>
    <m/>
    <x v="0"/>
    <m/>
    <x v="79"/>
    <m/>
    <m/>
    <s v="non applicable"/>
    <s v="non applicable"/>
    <s v="non applicable"/>
    <s v="non applicable"/>
    <x v="1"/>
    <m/>
    <m/>
    <m/>
    <m/>
    <s v="non applicable"/>
    <s v="AA"/>
    <s v="XX"/>
    <s v="OK"/>
    <x v="77"/>
    <x v="104"/>
    <x v="7"/>
    <d v="2020-04-17T00:00:00"/>
    <x v="152"/>
    <s v="Cmde"/>
    <d v="2020-04-17T00:00:00"/>
    <s v="D"/>
    <s v=""/>
    <s v="450067038180"/>
    <x v="4"/>
    <x v="0"/>
    <x v="4"/>
    <s v="EUR"/>
    <x v="0"/>
    <x v="8"/>
    <x v="1"/>
    <x v="7"/>
    <s v="Z"/>
    <n v="1"/>
    <n v="0"/>
    <x v="0"/>
    <x v="0"/>
    <s v=""/>
    <s v="3000208703"/>
    <x v="0"/>
  </r>
  <r>
    <s v="4500670515"/>
    <s v="DVZ/SDP_230"/>
    <x v="0"/>
    <m/>
    <x v="80"/>
    <m/>
    <n v="0"/>
    <d v="2020-04-20T00:00:00"/>
    <n v="12491"/>
    <s v="liste 2404"/>
    <d v="2020-06-13T00:00:00"/>
    <x v="2"/>
    <m/>
    <m/>
    <m/>
    <m/>
    <d v="2020-04-20T00:00:00"/>
    <s v="BB"/>
    <s v="XXX"/>
    <s v="OK"/>
    <x v="78"/>
    <x v="105"/>
    <x v="2"/>
    <d v="2020-04-20T00:00:00"/>
    <x v="153"/>
    <s v="Cmde"/>
    <d v="2020-04-20T00:00:00"/>
    <s v="D"/>
    <s v=""/>
    <s v="450067051510"/>
    <x v="153"/>
    <x v="0"/>
    <x v="146"/>
    <s v="EUR"/>
    <x v="27"/>
    <x v="7"/>
    <x v="2"/>
    <x v="7"/>
    <s v="Z"/>
    <n v="1"/>
    <n v="0"/>
    <x v="6"/>
    <x v="4"/>
    <s v=""/>
    <s v="3000208612"/>
    <x v="5"/>
  </r>
  <r>
    <s v="4500670643"/>
    <s v="liste 28/07/2020"/>
    <x v="0"/>
    <m/>
    <x v="79"/>
    <m/>
    <m/>
    <d v="2020-07-31T00:00:00"/>
    <m/>
    <m/>
    <m/>
    <x v="1"/>
    <m/>
    <m/>
    <m/>
    <m/>
    <e v="#N/A"/>
    <s v="AA"/>
    <s v="XX"/>
    <s v="OK"/>
    <x v="77"/>
    <x v="106"/>
    <x v="2"/>
    <d v="2020-04-21T00:00:00"/>
    <x v="154"/>
    <s v="Cmde"/>
    <d v="2020-04-21T00:00:00"/>
    <s v="D"/>
    <s v=""/>
    <s v="450067064310"/>
    <x v="154"/>
    <x v="0"/>
    <x v="147"/>
    <s v="EUR"/>
    <x v="28"/>
    <x v="8"/>
    <x v="1"/>
    <x v="7"/>
    <s v="Z"/>
    <n v="1"/>
    <n v="0"/>
    <x v="8"/>
    <x v="0"/>
    <s v=""/>
    <s v="3000208703"/>
    <x v="0"/>
  </r>
  <r>
    <s v="4500670730"/>
    <s v="DVZ/SDP_246"/>
    <x v="0"/>
    <s v="prix unitaire - 0,6"/>
    <x v="45"/>
    <m/>
    <m/>
    <d v="2020-04-21T00:00:00"/>
    <n v="12660"/>
    <s v="liste 2404"/>
    <d v="2020-06-13T00:00:00"/>
    <x v="2"/>
    <m/>
    <m/>
    <m/>
    <m/>
    <e v="#N/A"/>
    <s v="BB"/>
    <s v="XXX"/>
    <s v="OK"/>
    <x v="43"/>
    <x v="107"/>
    <x v="2"/>
    <d v="2020-04-21T00:00:00"/>
    <x v="155"/>
    <s v="Cmde"/>
    <d v="2020-04-21T00:00:00"/>
    <s v="D"/>
    <s v=""/>
    <s v="450067073010"/>
    <x v="155"/>
    <x v="0"/>
    <x v="148"/>
    <s v="EUR"/>
    <x v="0"/>
    <x v="7"/>
    <x v="0"/>
    <x v="7"/>
    <s v="Z"/>
    <n v="1"/>
    <n v="0"/>
    <x v="6"/>
    <x v="4"/>
    <s v=""/>
    <s v="3000208611"/>
    <x v="3"/>
  </r>
  <r>
    <s v="4500670732"/>
    <s v="DVZ/SDP_246"/>
    <x v="0"/>
    <s v="prix unitaire - 0,48"/>
    <x v="45"/>
    <m/>
    <n v="0.5"/>
    <d v="2020-04-21T00:00:00"/>
    <n v="12660"/>
    <s v="liste 2404"/>
    <d v="2020-06-13T00:00:00"/>
    <x v="2"/>
    <m/>
    <m/>
    <m/>
    <m/>
    <e v="#N/A"/>
    <s v="BB"/>
    <s v="XXX"/>
    <s v="OK"/>
    <x v="43"/>
    <x v="108"/>
    <x v="2"/>
    <d v="2020-04-21T00:00:00"/>
    <x v="155"/>
    <s v="Cmde"/>
    <d v="2020-04-21T00:00:00"/>
    <s v="D"/>
    <s v=""/>
    <s v="450067073210"/>
    <x v="156"/>
    <x v="0"/>
    <x v="149"/>
    <s v="EUR"/>
    <x v="29"/>
    <x v="7"/>
    <x v="0"/>
    <x v="7"/>
    <s v="Z"/>
    <n v="1"/>
    <n v="0"/>
    <x v="6"/>
    <x v="4"/>
    <s v=""/>
    <s v="3000208611"/>
    <x v="3"/>
  </r>
  <r>
    <s v="4500670734"/>
    <s v="DVZ/SDP_246"/>
    <x v="0"/>
    <s v="prix unitaire - 0,44"/>
    <x v="45"/>
    <m/>
    <m/>
    <d v="2020-04-21T00:00:00"/>
    <n v="12660"/>
    <s v="liste 2404"/>
    <d v="2020-06-13T00:00:00"/>
    <x v="2"/>
    <m/>
    <m/>
    <m/>
    <m/>
    <d v="2020-04-21T00:00:00"/>
    <s v="BB"/>
    <s v="XXX"/>
    <s v="OK"/>
    <x v="43"/>
    <x v="109"/>
    <x v="2"/>
    <d v="2020-04-21T00:00:00"/>
    <x v="155"/>
    <s v="Cmde"/>
    <d v="2020-04-21T00:00:00"/>
    <s v="D"/>
    <s v=""/>
    <s v="450067073410"/>
    <x v="157"/>
    <x v="0"/>
    <x v="150"/>
    <s v="EUR"/>
    <x v="30"/>
    <x v="7"/>
    <x v="0"/>
    <x v="7"/>
    <s v="Z"/>
    <n v="1"/>
    <n v="0"/>
    <x v="6"/>
    <x v="4"/>
    <s v=""/>
    <s v="3000208611"/>
    <x v="3"/>
  </r>
  <r>
    <s v="4500670641"/>
    <m/>
    <x v="0"/>
    <m/>
    <x v="81"/>
    <m/>
    <m/>
    <s v="non applicable"/>
    <s v="non applicable"/>
    <s v="non applicable"/>
    <s v="non applicable"/>
    <x v="2"/>
    <m/>
    <m/>
    <m/>
    <m/>
    <s v="non applicable"/>
    <s v="A0"/>
    <s v="X"/>
    <s v="OK"/>
    <x v="79"/>
    <x v="110"/>
    <x v="2"/>
    <d v="2020-04-21T00:00:00"/>
    <x v="156"/>
    <s v="Cmde"/>
    <d v="2020-04-21T00:00:00"/>
    <s v="D"/>
    <s v=""/>
    <s v="450067064110"/>
    <x v="158"/>
    <x v="0"/>
    <x v="4"/>
    <s v="EUR"/>
    <x v="31"/>
    <x v="7"/>
    <x v="0"/>
    <x v="7"/>
    <s v="Z"/>
    <n v="1"/>
    <n v="0"/>
    <x v="3"/>
    <x v="3"/>
    <s v=""/>
    <s v="3000208611"/>
    <x v="3"/>
  </r>
  <r>
    <s v="4500670679"/>
    <m/>
    <x v="0"/>
    <m/>
    <x v="82"/>
    <m/>
    <m/>
    <d v="2020-04-04T00:00:00"/>
    <n v="11377"/>
    <m/>
    <s v="06/04/2020 ?"/>
    <x v="2"/>
    <m/>
    <m/>
    <m/>
    <m/>
    <e v="#N/A"/>
    <s v="BB"/>
    <s v="XXX"/>
    <s v="OK"/>
    <x v="80"/>
    <x v="111"/>
    <x v="2"/>
    <d v="2020-04-21T00:00:00"/>
    <x v="157"/>
    <s v="Cmde"/>
    <d v="2020-04-21T00:00:00"/>
    <s v="D"/>
    <s v=""/>
    <s v="450067067910"/>
    <x v="159"/>
    <x v="0"/>
    <x v="151"/>
    <s v="EUR"/>
    <x v="0"/>
    <x v="7"/>
    <x v="1"/>
    <x v="7"/>
    <s v="Z"/>
    <n v="1"/>
    <n v="0"/>
    <x v="10"/>
    <x v="3"/>
    <s v=""/>
    <s v="3000208613"/>
    <x v="7"/>
  </r>
  <r>
    <s v="4500670929"/>
    <s v="DVZ/SDP_214"/>
    <x v="0"/>
    <m/>
    <x v="83"/>
    <m/>
    <n v="0"/>
    <d v="2020-04-15T00:00:00"/>
    <n v="12283"/>
    <s v="liste 1704"/>
    <d v="2020-06-13T00:00:00"/>
    <x v="2"/>
    <m/>
    <m/>
    <m/>
    <m/>
    <d v="2020-04-15T00:00:00"/>
    <s v="BB"/>
    <s v="XXX"/>
    <s v="OK"/>
    <x v="81"/>
    <x v="112"/>
    <x v="2"/>
    <d v="2020-04-22T00:00:00"/>
    <x v="158"/>
    <s v="Cmde"/>
    <d v="2020-04-22T00:00:00"/>
    <s v="D"/>
    <s v=""/>
    <s v="450067092910"/>
    <x v="160"/>
    <x v="0"/>
    <x v="152"/>
    <s v="EUR"/>
    <x v="0"/>
    <x v="7"/>
    <x v="0"/>
    <x v="7"/>
    <s v="Z"/>
    <n v="1"/>
    <n v="0"/>
    <x v="6"/>
    <x v="4"/>
    <s v=""/>
    <s v="3000208611"/>
    <x v="3"/>
  </r>
  <r>
    <s v="4500670938"/>
    <s v="DVZ/SDP_247"/>
    <x v="0"/>
    <m/>
    <x v="83"/>
    <m/>
    <n v="0"/>
    <d v="2020-04-21T00:00:00"/>
    <n v="12692"/>
    <s v="liste 2404"/>
    <d v="2020-06-13T00:00:00"/>
    <x v="2"/>
    <m/>
    <m/>
    <m/>
    <m/>
    <d v="2020-04-21T00:00:00"/>
    <s v="BB"/>
    <s v="XXX"/>
    <s v="OK"/>
    <x v="81"/>
    <x v="113"/>
    <x v="2"/>
    <d v="2020-04-22T00:00:00"/>
    <x v="159"/>
    <s v="Cmde"/>
    <d v="2020-04-22T00:00:00"/>
    <s v="D"/>
    <s v=""/>
    <s v="450067093810"/>
    <x v="161"/>
    <x v="0"/>
    <x v="153"/>
    <s v="EUR"/>
    <x v="32"/>
    <x v="7"/>
    <x v="0"/>
    <x v="7"/>
    <s v="Z"/>
    <n v="1"/>
    <n v="0"/>
    <x v="6"/>
    <x v="4"/>
    <s v=""/>
    <s v="3000208611"/>
    <x v="3"/>
  </r>
  <r>
    <s v="4500670978"/>
    <s v="DVZ/SDP_245"/>
    <x v="0"/>
    <m/>
    <x v="43"/>
    <m/>
    <n v="0"/>
    <d v="2020-04-21T00:00:00"/>
    <n v="12613"/>
    <s v="liste 2404"/>
    <d v="2020-06-13T00:00:00"/>
    <x v="2"/>
    <m/>
    <m/>
    <m/>
    <m/>
    <d v="2020-04-21T00:00:00"/>
    <s v="BB"/>
    <s v="XXX"/>
    <s v="OK"/>
    <x v="41"/>
    <x v="114"/>
    <x v="2"/>
    <d v="2020-04-22T00:00:00"/>
    <x v="132"/>
    <s v="Cmde"/>
    <d v="2020-04-22T00:00:00"/>
    <s v="D"/>
    <s v=""/>
    <s v="450067097810"/>
    <x v="162"/>
    <x v="0"/>
    <x v="154"/>
    <s v="EUR"/>
    <x v="0"/>
    <x v="7"/>
    <x v="0"/>
    <x v="7"/>
    <s v="Z"/>
    <n v="1"/>
    <n v="0"/>
    <x v="6"/>
    <x v="4"/>
    <s v=""/>
    <s v="3000208611"/>
    <x v="3"/>
  </r>
  <r>
    <s v="4500670970"/>
    <s v="DVZ/SDP_213"/>
    <x v="0"/>
    <m/>
    <x v="70"/>
    <m/>
    <n v="0.7"/>
    <d v="2020-04-15T00:00:00"/>
    <n v="12286"/>
    <s v="liste 1704"/>
    <d v="2020-06-13T00:00:00"/>
    <x v="2"/>
    <m/>
    <m/>
    <m/>
    <m/>
    <d v="2020-04-15T00:00:00"/>
    <s v="BB"/>
    <s v="XXX"/>
    <s v="OK"/>
    <x v="68"/>
    <x v="115"/>
    <x v="2"/>
    <d v="2020-04-22T00:00:00"/>
    <x v="132"/>
    <s v="Cmde"/>
    <d v="2020-04-22T00:00:00"/>
    <s v="D"/>
    <s v=""/>
    <s v="450067097010"/>
    <x v="163"/>
    <x v="0"/>
    <x v="155"/>
    <s v="EUR"/>
    <x v="33"/>
    <x v="7"/>
    <x v="0"/>
    <x v="7"/>
    <s v="Z"/>
    <n v="1"/>
    <n v="0"/>
    <x v="6"/>
    <x v="4"/>
    <s v=""/>
    <s v="3000208611"/>
    <x v="3"/>
  </r>
  <r>
    <s v="4500670975"/>
    <s v="DVZ/SDP_211"/>
    <x v="0"/>
    <m/>
    <x v="84"/>
    <m/>
    <n v="0.7"/>
    <d v="2020-04-15T00:00:00"/>
    <n v="12272"/>
    <s v="liste 1704"/>
    <d v="2020-06-13T00:00:00"/>
    <x v="2"/>
    <m/>
    <m/>
    <m/>
    <m/>
    <e v="#N/A"/>
    <s v="BB"/>
    <s v="XXX"/>
    <s v="OK"/>
    <x v="82"/>
    <x v="116"/>
    <x v="2"/>
    <d v="2020-04-22T00:00:00"/>
    <x v="132"/>
    <s v="Cmde"/>
    <d v="2020-04-22T00:00:00"/>
    <s v="D"/>
    <s v=""/>
    <s v="450067097510"/>
    <x v="164"/>
    <x v="0"/>
    <x v="156"/>
    <s v="EUR"/>
    <x v="34"/>
    <x v="7"/>
    <x v="0"/>
    <x v="7"/>
    <s v="Z"/>
    <n v="1"/>
    <n v="0"/>
    <x v="6"/>
    <x v="4"/>
    <s v=""/>
    <s v="3000208611"/>
    <x v="3"/>
  </r>
  <r>
    <s v="4500671014"/>
    <s v="DVZ/SDP_210"/>
    <x v="0"/>
    <m/>
    <x v="85"/>
    <m/>
    <n v="1"/>
    <d v="2020-04-14T00:00:00"/>
    <n v="12189"/>
    <s v="liste 1704"/>
    <d v="2020-06-13T00:00:00"/>
    <x v="2"/>
    <m/>
    <m/>
    <m/>
    <m/>
    <d v="2020-04-14T00:00:00"/>
    <s v="BB"/>
    <s v="XXX"/>
    <s v="OK"/>
    <x v="83"/>
    <x v="117"/>
    <x v="2"/>
    <d v="2020-04-22T00:00:00"/>
    <x v="160"/>
    <s v="Cmde"/>
    <d v="2020-04-22T00:00:00"/>
    <s v="D"/>
    <s v=""/>
    <s v="450067101410"/>
    <x v="165"/>
    <x v="0"/>
    <x v="157"/>
    <s v="EUR"/>
    <x v="0"/>
    <x v="7"/>
    <x v="0"/>
    <x v="7"/>
    <s v="Z"/>
    <n v="1"/>
    <n v="0"/>
    <x v="6"/>
    <x v="4"/>
    <s v=""/>
    <s v="3000208611"/>
    <x v="3"/>
  </r>
  <r>
    <s v="4500671026"/>
    <s v="DVZ/SDP_240"/>
    <x v="0"/>
    <m/>
    <x v="86"/>
    <m/>
    <n v="0.5"/>
    <s v="21/04/2020 + 13/05/2020"/>
    <n v="12586"/>
    <s v="liste 2404"/>
    <d v="2020-06-13T00:00:00"/>
    <x v="2"/>
    <m/>
    <m/>
    <m/>
    <m/>
    <s v="21/04/2020 + 13/05/2020"/>
    <s v="BB"/>
    <s v="XXX"/>
    <s v="OK"/>
    <x v="84"/>
    <x v="118"/>
    <x v="2"/>
    <d v="2020-04-22T00:00:00"/>
    <x v="161"/>
    <s v="Cmde"/>
    <d v="2020-04-22T00:00:00"/>
    <s v="D"/>
    <s v=""/>
    <s v="450067102610"/>
    <x v="166"/>
    <x v="0"/>
    <x v="158"/>
    <s v="EUR"/>
    <x v="0"/>
    <x v="7"/>
    <x v="0"/>
    <x v="7"/>
    <s v="Z"/>
    <n v="1"/>
    <n v="0"/>
    <x v="5"/>
    <x v="4"/>
    <s v=""/>
    <s v="3000208611"/>
    <x v="3"/>
  </r>
  <r>
    <s v="4500671026"/>
    <s v="DVZ/SDP_338"/>
    <x v="0"/>
    <m/>
    <x v="86"/>
    <m/>
    <n v="0.5"/>
    <d v="2020-05-13T00:00:00"/>
    <n v="16338"/>
    <s v="liste 1505"/>
    <m/>
    <x v="2"/>
    <m/>
    <m/>
    <m/>
    <m/>
    <d v="2020-05-13T00:00:00"/>
    <s v="BB"/>
    <s v="XXX"/>
    <s v="OK"/>
    <x v="84"/>
    <x v="118"/>
    <x v="0"/>
    <d v="2020-05-27T00:00:00"/>
    <x v="162"/>
    <s v="Cmde"/>
    <d v="2020-04-22T00:00:00"/>
    <s v="D"/>
    <s v=""/>
    <s v="450067102620"/>
    <x v="167"/>
    <x v="0"/>
    <x v="159"/>
    <s v="EUR"/>
    <x v="0"/>
    <x v="7"/>
    <x v="0"/>
    <x v="7"/>
    <s v="Z"/>
    <n v="1"/>
    <n v="0"/>
    <x v="5"/>
    <x v="4"/>
    <s v=""/>
    <s v="3000208611"/>
    <x v="3"/>
  </r>
  <r>
    <s v="4500671003"/>
    <s v="DVZ/SDP_216"/>
    <x v="0"/>
    <s v="17K dans dossier 216"/>
    <x v="87"/>
    <m/>
    <n v="0.5"/>
    <d v="2020-04-15T00:00:00"/>
    <n v="12311"/>
    <s v="liste XX"/>
    <m/>
    <x v="2"/>
    <m/>
    <m/>
    <m/>
    <m/>
    <d v="2020-04-16T00:00:00"/>
    <s v="BB"/>
    <s v="XXX"/>
    <s v="OK"/>
    <x v="85"/>
    <x v="119"/>
    <x v="2"/>
    <d v="2020-04-22T00:00:00"/>
    <x v="163"/>
    <s v="Cmde"/>
    <d v="2020-04-22T00:00:00"/>
    <s v="D"/>
    <s v="I3"/>
    <s v="450067100310"/>
    <x v="168"/>
    <x v="0"/>
    <x v="160"/>
    <s v="EUR"/>
    <x v="0"/>
    <x v="7"/>
    <x v="0"/>
    <x v="7"/>
    <s v="Z"/>
    <n v="1"/>
    <n v="0"/>
    <x v="6"/>
    <x v="4"/>
    <s v=""/>
    <s v="3000208611"/>
    <x v="3"/>
  </r>
  <r>
    <s v="4500671000"/>
    <s v="DVZ/SDP_231"/>
    <x v="0"/>
    <m/>
    <x v="88"/>
    <m/>
    <n v="1"/>
    <d v="2020-04-20T00:00:00"/>
    <n v="12488"/>
    <s v="liste 2404"/>
    <d v="2020-06-13T00:00:00"/>
    <x v="2"/>
    <m/>
    <m/>
    <m/>
    <m/>
    <d v="2020-04-20T00:00:00"/>
    <s v="BB"/>
    <s v="XXX"/>
    <s v="OK"/>
    <x v="86"/>
    <x v="120"/>
    <x v="2"/>
    <d v="2020-04-22T00:00:00"/>
    <x v="164"/>
    <s v="Cmde"/>
    <d v="2020-04-22T00:00:00"/>
    <s v="D"/>
    <s v="I3"/>
    <s v="450067100010"/>
    <x v="169"/>
    <x v="0"/>
    <x v="161"/>
    <s v="EUR"/>
    <x v="0"/>
    <x v="7"/>
    <x v="0"/>
    <x v="7"/>
    <s v="Z"/>
    <n v="1"/>
    <n v="0"/>
    <x v="6"/>
    <x v="4"/>
    <s v=""/>
    <s v="3000208611"/>
    <x v="3"/>
  </r>
  <r>
    <s v="4500671020"/>
    <s v="DVZ/SDP_208"/>
    <x v="0"/>
    <m/>
    <x v="64"/>
    <m/>
    <n v="1"/>
    <d v="2020-04-14T00:00:00"/>
    <n v="12172"/>
    <s v="liste 1704"/>
    <d v="2020-06-13T00:00:00"/>
    <x v="2"/>
    <m/>
    <m/>
    <m/>
    <m/>
    <d v="2020-04-14T00:00:00"/>
    <s v="BB"/>
    <s v="XXX"/>
    <s v="OK"/>
    <x v="62"/>
    <x v="121"/>
    <x v="2"/>
    <d v="2020-04-22T00:00:00"/>
    <x v="165"/>
    <s v="Cmde"/>
    <d v="2020-04-22T00:00:00"/>
    <s v="D"/>
    <s v=""/>
    <s v="450067102010"/>
    <x v="170"/>
    <x v="0"/>
    <x v="162"/>
    <s v="EUR"/>
    <x v="0"/>
    <x v="7"/>
    <x v="0"/>
    <x v="7"/>
    <s v="Z"/>
    <n v="1"/>
    <n v="0"/>
    <x v="6"/>
    <x v="4"/>
    <s v=""/>
    <s v="3000208611"/>
    <x v="3"/>
  </r>
  <r>
    <s v="4500670956"/>
    <s v="DVZ/SDP_218"/>
    <x v="0"/>
    <m/>
    <x v="89"/>
    <m/>
    <n v="1"/>
    <d v="2020-04-16T00:00:00"/>
    <n v="12323"/>
    <s v="liste 1704"/>
    <d v="2020-06-13T00:00:00"/>
    <x v="2"/>
    <m/>
    <m/>
    <m/>
    <m/>
    <d v="2020-04-16T00:00:00"/>
    <s v="BB"/>
    <s v="XXX"/>
    <s v="OK"/>
    <x v="87"/>
    <x v="122"/>
    <x v="2"/>
    <d v="2020-04-22T00:00:00"/>
    <x v="132"/>
    <s v="Cmde"/>
    <d v="2020-04-22T00:00:00"/>
    <s v="D"/>
    <s v=""/>
    <s v="450067095610"/>
    <x v="171"/>
    <x v="0"/>
    <x v="163"/>
    <s v="EUR"/>
    <x v="0"/>
    <x v="7"/>
    <x v="0"/>
    <x v="7"/>
    <s v="Z"/>
    <n v="1"/>
    <n v="0"/>
    <x v="6"/>
    <x v="4"/>
    <s v=""/>
    <s v="3000208611"/>
    <x v="3"/>
  </r>
  <r>
    <s v="4500670965"/>
    <s v="DVZ/SDP_223"/>
    <x v="0"/>
    <m/>
    <x v="90"/>
    <m/>
    <n v="1"/>
    <d v="2020-04-17T00:00:00"/>
    <n v="12401"/>
    <s v="liste 2404"/>
    <d v="2020-06-13T00:00:00"/>
    <x v="2"/>
    <m/>
    <m/>
    <m/>
    <m/>
    <d v="2020-04-17T00:00:00"/>
    <s v="BB"/>
    <s v="XXX"/>
    <s v="OK"/>
    <x v="88"/>
    <x v="123"/>
    <x v="2"/>
    <d v="2020-04-22T00:00:00"/>
    <x v="166"/>
    <s v="Cmde"/>
    <d v="2020-04-22T00:00:00"/>
    <s v="D"/>
    <s v=""/>
    <s v="450067096510"/>
    <x v="172"/>
    <x v="0"/>
    <x v="164"/>
    <s v="EUR"/>
    <x v="0"/>
    <x v="7"/>
    <x v="0"/>
    <x v="7"/>
    <s v="Z"/>
    <n v="1"/>
    <n v="0"/>
    <x v="6"/>
    <x v="4"/>
    <s v=""/>
    <s v="3000208611"/>
    <x v="3"/>
  </r>
  <r>
    <s v="4500671035"/>
    <m/>
    <x v="0"/>
    <m/>
    <x v="91"/>
    <m/>
    <m/>
    <s v="non applicable"/>
    <s v="non applicable"/>
    <s v="non applicable"/>
    <s v="non applicable"/>
    <x v="1"/>
    <m/>
    <m/>
    <m/>
    <m/>
    <s v="non applicable"/>
    <s v="A0"/>
    <s v="X"/>
    <s v="OK"/>
    <x v="89"/>
    <x v="124"/>
    <x v="2"/>
    <d v="2020-04-22T00:00:00"/>
    <x v="167"/>
    <s v="Cmde"/>
    <d v="2020-04-22T00:00:00"/>
    <s v="D"/>
    <s v=""/>
    <s v="450067103510"/>
    <x v="4"/>
    <x v="0"/>
    <x v="4"/>
    <s v="EUR"/>
    <x v="0"/>
    <x v="8"/>
    <x v="1"/>
    <x v="7"/>
    <s v="Z"/>
    <n v="1"/>
    <n v="0"/>
    <x v="0"/>
    <x v="0"/>
    <s v=""/>
    <s v="3000208703"/>
    <x v="0"/>
  </r>
  <r>
    <s v="4500671260"/>
    <s v="DVZ/SDP_227"/>
    <x v="0"/>
    <m/>
    <x v="92"/>
    <m/>
    <n v="1"/>
    <d v="2020-04-17T00:00:00"/>
    <n v="12443"/>
    <s v="liste 2404"/>
    <d v="2020-06-13T00:00:00"/>
    <x v="2"/>
    <m/>
    <m/>
    <m/>
    <m/>
    <e v="#N/A"/>
    <s v="BB"/>
    <s v="XXX"/>
    <s v="OK"/>
    <x v="90"/>
    <x v="125"/>
    <x v="2"/>
    <d v="2020-04-23T00:00:00"/>
    <x v="168"/>
    <s v="Cmde"/>
    <d v="2020-04-23T00:00:00"/>
    <s v="D"/>
    <s v=""/>
    <s v="450067126010"/>
    <x v="173"/>
    <x v="0"/>
    <x v="165"/>
    <s v="EUR"/>
    <x v="35"/>
    <x v="7"/>
    <x v="5"/>
    <x v="7"/>
    <s v="Z"/>
    <n v="1"/>
    <n v="0"/>
    <x v="6"/>
    <x v="4"/>
    <s v=""/>
    <s v="3000208615"/>
    <x v="4"/>
  </r>
  <r>
    <s v="4500671266"/>
    <s v="DVZ/SDP_228"/>
    <x v="0"/>
    <m/>
    <x v="92"/>
    <m/>
    <n v="1"/>
    <d v="2020-04-17T00:00:00"/>
    <n v="12446"/>
    <s v="liste 2404"/>
    <d v="2020-06-13T00:00:00"/>
    <x v="2"/>
    <m/>
    <m/>
    <m/>
    <m/>
    <e v="#N/A"/>
    <s v="BB"/>
    <s v="XXX"/>
    <s v="OK"/>
    <x v="90"/>
    <x v="126"/>
    <x v="2"/>
    <d v="2020-04-23T00:00:00"/>
    <x v="169"/>
    <s v="Cmde"/>
    <d v="2020-04-23T00:00:00"/>
    <s v="D"/>
    <s v=""/>
    <s v="450067126610"/>
    <x v="174"/>
    <x v="0"/>
    <x v="166"/>
    <s v="EUR"/>
    <x v="0"/>
    <x v="7"/>
    <x v="5"/>
    <x v="7"/>
    <s v="Z"/>
    <n v="1"/>
    <n v="0"/>
    <x v="6"/>
    <x v="4"/>
    <s v=""/>
    <s v="3000208615"/>
    <x v="4"/>
  </r>
  <r>
    <s v="4500671271"/>
    <s v="DVZ/SDP_226"/>
    <x v="0"/>
    <m/>
    <x v="92"/>
    <m/>
    <n v="1"/>
    <d v="2020-04-17T00:00:00"/>
    <n v="12440"/>
    <s v="liste 2404"/>
    <d v="2020-06-13T00:00:00"/>
    <x v="2"/>
    <m/>
    <m/>
    <m/>
    <m/>
    <e v="#N/A"/>
    <s v="BB"/>
    <s v="XXX"/>
    <s v="OK"/>
    <x v="90"/>
    <x v="127"/>
    <x v="2"/>
    <d v="2020-04-23T00:00:00"/>
    <x v="170"/>
    <s v="Cmde"/>
    <d v="2020-04-23T00:00:00"/>
    <s v="D"/>
    <s v=""/>
    <s v="450067127110"/>
    <x v="175"/>
    <x v="0"/>
    <x v="167"/>
    <s v="EUR"/>
    <x v="0"/>
    <x v="7"/>
    <x v="5"/>
    <x v="7"/>
    <s v="Z"/>
    <n v="1"/>
    <n v="0"/>
    <x v="6"/>
    <x v="4"/>
    <s v=""/>
    <s v="3000208615"/>
    <x v="4"/>
  </r>
  <r>
    <s v="4500671275"/>
    <s v="DVZ/SDP_217"/>
    <x v="0"/>
    <m/>
    <x v="92"/>
    <m/>
    <n v="0"/>
    <d v="2020-04-16T00:00:00"/>
    <n v="12327"/>
    <s v="liste 1704"/>
    <d v="2020-06-13T00:00:00"/>
    <x v="2"/>
    <m/>
    <m/>
    <m/>
    <m/>
    <d v="2020-04-22T00:00:00"/>
    <s v="BB"/>
    <s v="XXX"/>
    <s v="OK"/>
    <x v="90"/>
    <x v="128"/>
    <x v="2"/>
    <d v="2020-04-23T00:00:00"/>
    <x v="171"/>
    <s v="Cmde"/>
    <d v="2020-04-23T00:00:00"/>
    <s v="D"/>
    <s v=""/>
    <s v="450067127510"/>
    <x v="176"/>
    <x v="0"/>
    <x v="168"/>
    <s v="EUR"/>
    <x v="0"/>
    <x v="7"/>
    <x v="5"/>
    <x v="7"/>
    <s v="Z"/>
    <n v="1"/>
    <n v="0"/>
    <x v="6"/>
    <x v="4"/>
    <s v=""/>
    <s v="3000208615"/>
    <x v="4"/>
  </r>
  <r>
    <s v="4500671247"/>
    <s v="DVZ/SDP_174"/>
    <x v="0"/>
    <m/>
    <x v="41"/>
    <m/>
    <n v="1"/>
    <d v="2020-04-07T00:00:00"/>
    <n v="11538"/>
    <s v="liste 1704"/>
    <d v="2020-06-13T00:00:00"/>
    <x v="2"/>
    <m/>
    <m/>
    <m/>
    <m/>
    <e v="#N/A"/>
    <s v="BB"/>
    <s v="XXX"/>
    <s v="OK"/>
    <x v="39"/>
    <x v="129"/>
    <x v="2"/>
    <d v="2020-04-23T00:00:00"/>
    <x v="172"/>
    <s v="Cmde"/>
    <d v="2020-04-23T00:00:00"/>
    <s v="D"/>
    <s v=""/>
    <s v="450067124710"/>
    <x v="177"/>
    <x v="0"/>
    <x v="169"/>
    <s v="EUR"/>
    <x v="0"/>
    <x v="7"/>
    <x v="0"/>
    <x v="7"/>
    <s v="Z"/>
    <n v="1"/>
    <n v="0"/>
    <x v="6"/>
    <x v="4"/>
    <s v=""/>
    <s v="3000208611"/>
    <x v="3"/>
  </r>
  <r>
    <s v="4500671158"/>
    <s v="DVZ/SDP_242"/>
    <x v="0"/>
    <m/>
    <x v="78"/>
    <m/>
    <n v="0.5"/>
    <d v="2020-04-21T00:00:00"/>
    <n v="12578"/>
    <s v="liste 2404"/>
    <d v="2020-06-13T00:00:00"/>
    <x v="2"/>
    <m/>
    <m/>
    <m/>
    <m/>
    <d v="2020-04-21T00:00:00"/>
    <s v="BB"/>
    <s v="XXX"/>
    <s v="OK"/>
    <x v="76"/>
    <x v="130"/>
    <x v="2"/>
    <d v="2020-04-23T00:00:00"/>
    <x v="132"/>
    <s v="Cmde"/>
    <d v="2020-04-23T00:00:00"/>
    <s v="D"/>
    <s v=""/>
    <s v="450067115810"/>
    <x v="178"/>
    <x v="0"/>
    <x v="170"/>
    <s v="EUR"/>
    <x v="0"/>
    <x v="7"/>
    <x v="0"/>
    <x v="7"/>
    <s v="Z"/>
    <n v="1"/>
    <n v="0"/>
    <x v="6"/>
    <x v="4"/>
    <s v=""/>
    <s v="3000208611"/>
    <x v="3"/>
  </r>
  <r>
    <s v="4500671417"/>
    <s v="liste 12/05/2020"/>
    <x v="0"/>
    <m/>
    <x v="93"/>
    <m/>
    <m/>
    <d v="2020-05-18T00:00:00"/>
    <n v="16652"/>
    <m/>
    <m/>
    <x v="0"/>
    <m/>
    <m/>
    <m/>
    <m/>
    <e v="#N/A"/>
    <s v="BB"/>
    <s v="XXX"/>
    <s v="OK"/>
    <x v="91"/>
    <x v="131"/>
    <x v="2"/>
    <d v="2020-04-24T00:00:00"/>
    <x v="173"/>
    <s v="Cmde"/>
    <d v="2020-04-24T00:00:00"/>
    <s v="D"/>
    <s v=""/>
    <s v="450067141710"/>
    <x v="179"/>
    <x v="0"/>
    <x v="171"/>
    <s v="EUR"/>
    <x v="0"/>
    <x v="4"/>
    <x v="0"/>
    <x v="4"/>
    <s v="Z"/>
    <n v="1"/>
    <n v="0"/>
    <x v="0"/>
    <x v="0"/>
    <s v=""/>
    <s v="3000209101"/>
    <x v="0"/>
  </r>
  <r>
    <s v="4500671405"/>
    <m/>
    <x v="0"/>
    <m/>
    <x v="26"/>
    <m/>
    <m/>
    <s v="non applicable"/>
    <s v="non applicable"/>
    <s v="non applicable"/>
    <s v="non applicable"/>
    <x v="0"/>
    <m/>
    <m/>
    <m/>
    <m/>
    <s v="non applicable"/>
    <s v="A0"/>
    <s v="X"/>
    <s v="OK"/>
    <x v="25"/>
    <x v="132"/>
    <x v="2"/>
    <d v="2020-04-24T00:00:00"/>
    <x v="174"/>
    <s v="Cmde"/>
    <d v="2020-04-24T00:00:00"/>
    <s v="D"/>
    <s v=""/>
    <s v="450067140510"/>
    <x v="180"/>
    <x v="0"/>
    <x v="172"/>
    <s v="EUR"/>
    <x v="0"/>
    <x v="14"/>
    <x v="2"/>
    <x v="11"/>
    <s v="Z"/>
    <n v="1"/>
    <n v="0"/>
    <x v="0"/>
    <x v="0"/>
    <s v=""/>
    <s v="3000206922"/>
    <x v="0"/>
  </r>
  <r>
    <s v="4500671322"/>
    <m/>
    <x v="0"/>
    <m/>
    <x v="94"/>
    <m/>
    <m/>
    <s v="non applicable"/>
    <s v="non applicable"/>
    <s v="non applicable"/>
    <s v="non applicable"/>
    <x v="1"/>
    <m/>
    <m/>
    <m/>
    <m/>
    <s v="non applicable"/>
    <s v="A0"/>
    <s v="X"/>
    <s v="OK"/>
    <x v="92"/>
    <x v="133"/>
    <x v="2"/>
    <d v="2020-04-24T00:00:00"/>
    <x v="175"/>
    <s v="Cmde"/>
    <d v="2020-04-24T00:00:00"/>
    <s v="D"/>
    <s v=""/>
    <s v="450067132210"/>
    <x v="181"/>
    <x v="0"/>
    <x v="173"/>
    <s v="EUR"/>
    <x v="0"/>
    <x v="15"/>
    <x v="0"/>
    <x v="7"/>
    <s v="Z"/>
    <n v="1"/>
    <n v="0"/>
    <x v="0"/>
    <x v="0"/>
    <s v=""/>
    <s v="3000202911"/>
    <x v="0"/>
  </r>
  <r>
    <s v="4500671466"/>
    <m/>
    <x v="0"/>
    <m/>
    <x v="39"/>
    <m/>
    <m/>
    <s v="non applicable"/>
    <s v="non applicable"/>
    <s v="non applicable"/>
    <s v="non applicable"/>
    <x v="0"/>
    <m/>
    <m/>
    <m/>
    <m/>
    <s v="non applicable"/>
    <s v="A0"/>
    <s v="X"/>
    <s v="OK"/>
    <x v="37"/>
    <x v="134"/>
    <x v="2"/>
    <d v="2020-04-24T00:00:00"/>
    <x v="176"/>
    <s v="Cmde"/>
    <d v="2020-04-24T00:00:00"/>
    <s v="D"/>
    <s v=""/>
    <s v="450067146610"/>
    <x v="182"/>
    <x v="0"/>
    <x v="174"/>
    <s v="EUR"/>
    <x v="0"/>
    <x v="4"/>
    <x v="2"/>
    <x v="4"/>
    <s v="Z"/>
    <n v="1"/>
    <n v="0"/>
    <x v="0"/>
    <x v="0"/>
    <s v=""/>
    <s v="3000209102"/>
    <x v="0"/>
  </r>
  <r>
    <s v="4500671660"/>
    <s v="DVZ/SDP_220"/>
    <x v="0"/>
    <m/>
    <x v="95"/>
    <m/>
    <n v="0"/>
    <d v="2020-04-17T00:00:00"/>
    <n v="12368"/>
    <s v="liste 2404"/>
    <d v="2020-06-13T00:00:00"/>
    <x v="2"/>
    <m/>
    <m/>
    <m/>
    <m/>
    <d v="2020-04-17T00:00:00"/>
    <s v="BB"/>
    <s v="XXX"/>
    <s v="OK"/>
    <x v="93"/>
    <x v="135"/>
    <x v="2"/>
    <d v="2020-04-27T00:00:00"/>
    <x v="177"/>
    <s v="Cmde"/>
    <d v="2020-04-27T00:00:00"/>
    <s v="D"/>
    <s v=""/>
    <s v="450067166010"/>
    <x v="183"/>
    <x v="0"/>
    <x v="175"/>
    <s v="EUR"/>
    <x v="36"/>
    <x v="7"/>
    <x v="6"/>
    <x v="7"/>
    <s v="Z"/>
    <n v="1"/>
    <n v="0"/>
    <x v="6"/>
    <x v="4"/>
    <s v=""/>
    <s v="3000208616"/>
    <x v="8"/>
  </r>
  <r>
    <s v="4500697673"/>
    <m/>
    <x v="3"/>
    <s v="COVID19 – 0911_01b"/>
    <x v="22"/>
    <m/>
    <m/>
    <m/>
    <m/>
    <m/>
    <m/>
    <x v="2"/>
    <s v="Non"/>
    <m/>
    <m/>
    <s v="envoyé à Rudi 24/11/2020"/>
    <s v="Additional Equipment"/>
    <s v="AA"/>
    <s v="XX"/>
    <s v="OK"/>
    <x v="21"/>
    <x v="136"/>
    <x v="2"/>
    <d v="2020-10-23T00:00:00"/>
    <x v="178"/>
    <s v="Cmde"/>
    <d v="2020-10-23T00:00:00"/>
    <s v="D"/>
    <s v=""/>
    <s v="450069767310"/>
    <x v="184"/>
    <x v="0"/>
    <x v="4"/>
    <s v="EUR"/>
    <x v="37"/>
    <x v="7"/>
    <x v="2"/>
    <x v="7"/>
    <s v="L"/>
    <n v="7"/>
    <n v="7"/>
    <x v="0"/>
    <x v="0"/>
    <s v=""/>
    <s v="3000208612"/>
    <x v="5"/>
  </r>
  <r>
    <s v="4500671557"/>
    <s v="DVZ/SDP_232 + 264"/>
    <x v="0"/>
    <m/>
    <x v="96"/>
    <m/>
    <n v="0"/>
    <s v="20/04/2020 + 24/04/2020"/>
    <s v="12516 + 12993"/>
    <s v="liste XX"/>
    <m/>
    <x v="2"/>
    <m/>
    <m/>
    <m/>
    <m/>
    <d v="2020-04-24T00:00:00"/>
    <s v="BB"/>
    <s v="XXX"/>
    <s v="OK"/>
    <x v="94"/>
    <x v="137"/>
    <x v="2"/>
    <d v="2020-04-27T00:00:00"/>
    <x v="179"/>
    <s v="Cmde"/>
    <d v="2020-04-27T00:00:00"/>
    <s v="D"/>
    <s v=""/>
    <s v="450067155710"/>
    <x v="185"/>
    <x v="0"/>
    <x v="176"/>
    <s v="EUR"/>
    <x v="0"/>
    <x v="7"/>
    <x v="2"/>
    <x v="7"/>
    <s v="Z"/>
    <n v="1"/>
    <n v="0"/>
    <x v="0"/>
    <x v="0"/>
    <s v=""/>
    <s v="3000208612"/>
    <x v="5"/>
  </r>
  <r>
    <s v="4500671639"/>
    <s v="DVZ/SDP_243"/>
    <x v="0"/>
    <m/>
    <x v="97"/>
    <m/>
    <n v="0.75"/>
    <d v="2020-04-21T00:00:00"/>
    <n v="12569"/>
    <s v="liste 2404"/>
    <d v="2020-06-13T00:00:00"/>
    <x v="2"/>
    <m/>
    <m/>
    <m/>
    <m/>
    <d v="2020-04-21T00:00:00"/>
    <s v="BB"/>
    <s v="XXX"/>
    <s v="OK"/>
    <x v="95"/>
    <x v="138"/>
    <x v="2"/>
    <d v="2020-04-27T00:00:00"/>
    <x v="132"/>
    <s v="Cmde"/>
    <d v="2020-04-27T00:00:00"/>
    <s v="D"/>
    <s v=""/>
    <s v="450067163910"/>
    <x v="186"/>
    <x v="0"/>
    <x v="177"/>
    <s v="EUR"/>
    <x v="0"/>
    <x v="7"/>
    <x v="0"/>
    <x v="7"/>
    <s v="Z"/>
    <n v="1"/>
    <n v="0"/>
    <x v="6"/>
    <x v="4"/>
    <s v=""/>
    <s v="3000208611"/>
    <x v="3"/>
  </r>
  <r>
    <s v="4500671580"/>
    <s v="DVZ/SDP_258"/>
    <x v="0"/>
    <m/>
    <x v="98"/>
    <m/>
    <n v="0.5"/>
    <d v="2020-04-23T00:00:00"/>
    <n v="12945"/>
    <s v="liste 2404"/>
    <d v="2020-06-13T00:00:00"/>
    <x v="2"/>
    <m/>
    <m/>
    <m/>
    <m/>
    <d v="2020-04-23T00:00:00"/>
    <s v="BB"/>
    <s v="XXX"/>
    <s v="OK"/>
    <x v="96"/>
    <x v="139"/>
    <x v="2"/>
    <d v="2020-04-27T00:00:00"/>
    <x v="180"/>
    <s v="Cmde"/>
    <d v="2020-04-27T00:00:00"/>
    <s v="D"/>
    <s v=""/>
    <s v="450067158010"/>
    <x v="187"/>
    <x v="0"/>
    <x v="178"/>
    <s v="EUR"/>
    <x v="0"/>
    <x v="7"/>
    <x v="0"/>
    <x v="7"/>
    <s v="Z"/>
    <n v="1"/>
    <n v="0"/>
    <x v="6"/>
    <x v="4"/>
    <s v=""/>
    <s v="3000208611"/>
    <x v="3"/>
  </r>
  <r>
    <s v="4500671548"/>
    <s v="DVZ/SDP_219"/>
    <x v="0"/>
    <m/>
    <x v="99"/>
    <m/>
    <n v="0"/>
    <d v="2020-04-17T00:00:00"/>
    <n v="12362"/>
    <s v="liste XX"/>
    <m/>
    <x v="2"/>
    <m/>
    <m/>
    <m/>
    <m/>
    <d v="2020-04-17T00:00:00"/>
    <s v="BB"/>
    <s v="XXX"/>
    <s v="OK"/>
    <x v="97"/>
    <x v="140"/>
    <x v="2"/>
    <d v="2020-04-27T00:00:00"/>
    <x v="181"/>
    <s v="Cmde"/>
    <d v="2020-04-27T00:00:00"/>
    <s v="D"/>
    <s v=""/>
    <s v="450067154810"/>
    <x v="188"/>
    <x v="0"/>
    <x v="179"/>
    <s v="EUR"/>
    <x v="0"/>
    <x v="7"/>
    <x v="0"/>
    <x v="7"/>
    <s v="Z"/>
    <n v="1"/>
    <n v="0"/>
    <x v="0"/>
    <x v="0"/>
    <s v=""/>
    <s v="3000208611"/>
    <x v="3"/>
  </r>
  <r>
    <s v="4500671564"/>
    <s v="DVZ/SDP_252"/>
    <x v="0"/>
    <m/>
    <x v="100"/>
    <m/>
    <n v="0"/>
    <d v="2020-04-22T00:00:00"/>
    <n v="12886"/>
    <s v="liste XX"/>
    <m/>
    <x v="2"/>
    <m/>
    <m/>
    <m/>
    <m/>
    <d v="2020-04-23T00:00:00"/>
    <s v="BB"/>
    <s v="XXX"/>
    <s v="OK"/>
    <x v="98"/>
    <x v="141"/>
    <x v="2"/>
    <d v="2020-04-27T00:00:00"/>
    <x v="182"/>
    <s v="Cmde"/>
    <d v="2020-04-27T00:00:00"/>
    <s v="D"/>
    <s v=""/>
    <s v="450067156410"/>
    <x v="189"/>
    <x v="0"/>
    <x v="180"/>
    <s v="EUR"/>
    <x v="0"/>
    <x v="7"/>
    <x v="5"/>
    <x v="7"/>
    <s v="Z"/>
    <n v="1"/>
    <n v="0"/>
    <x v="6"/>
    <x v="4"/>
    <s v=""/>
    <s v="3000208615"/>
    <x v="4"/>
  </r>
  <r>
    <s v="4500671586"/>
    <s v="DVZ/SDP_261"/>
    <x v="0"/>
    <m/>
    <x v="101"/>
    <m/>
    <n v="0"/>
    <d v="2020-04-23T00:00:00"/>
    <n v="12962"/>
    <s v="liste 3004"/>
    <d v="2020-06-13T00:00:00"/>
    <x v="2"/>
    <m/>
    <m/>
    <m/>
    <m/>
    <d v="2020-04-23T00:00:00"/>
    <s v="BB"/>
    <s v="XXX"/>
    <s v="OK"/>
    <x v="99"/>
    <x v="142"/>
    <x v="2"/>
    <d v="2020-04-27T00:00:00"/>
    <x v="183"/>
    <s v="Cmde"/>
    <d v="2020-04-27T00:00:00"/>
    <s v="D"/>
    <s v=""/>
    <s v="450067158610"/>
    <x v="190"/>
    <x v="0"/>
    <x v="181"/>
    <s v="EUR"/>
    <x v="0"/>
    <x v="7"/>
    <x v="5"/>
    <x v="7"/>
    <s v="Z"/>
    <n v="1"/>
    <n v="0"/>
    <x v="6"/>
    <x v="4"/>
    <s v=""/>
    <s v="3000208615"/>
    <x v="4"/>
  </r>
  <r>
    <s v="4500671487"/>
    <s v="DVZ/SDP_239"/>
    <x v="0"/>
    <m/>
    <x v="45"/>
    <m/>
    <n v="0.7"/>
    <d v="2020-04-21T00:00:00"/>
    <n v="12588"/>
    <s v="liste 2404"/>
    <d v="2020-06-13T00:00:00"/>
    <x v="2"/>
    <m/>
    <m/>
    <m/>
    <m/>
    <d v="2020-04-21T00:00:00"/>
    <s v="BB"/>
    <s v="XXX"/>
    <s v="OK"/>
    <x v="43"/>
    <x v="143"/>
    <x v="2"/>
    <d v="2020-04-27T00:00:00"/>
    <x v="184"/>
    <s v="Cmde"/>
    <d v="2020-04-27T00:00:00"/>
    <s v="D"/>
    <s v=""/>
    <s v="450067148710"/>
    <x v="191"/>
    <x v="0"/>
    <x v="182"/>
    <s v="EUR"/>
    <x v="38"/>
    <x v="7"/>
    <x v="0"/>
    <x v="7"/>
    <s v="Z"/>
    <n v="1"/>
    <n v="0"/>
    <x v="6"/>
    <x v="4"/>
    <s v=""/>
    <s v="3000208611"/>
    <x v="3"/>
  </r>
  <r>
    <s v="4500671516"/>
    <s v="DVZ/SDP_260 + 328"/>
    <x v="0"/>
    <s v="prix unitaire - 0,3"/>
    <x v="45"/>
    <m/>
    <n v="0.5"/>
    <s v="23/04/2020 + 11/05/2020"/>
    <s v="12950 + 16155"/>
    <s v="liste 3004 + 1505"/>
    <d v="2020-06-13T00:00:00"/>
    <x v="2"/>
    <m/>
    <m/>
    <m/>
    <m/>
    <d v="2020-04-23T00:00:00"/>
    <s v="BB"/>
    <s v="XXX"/>
    <s v="OK"/>
    <x v="43"/>
    <x v="144"/>
    <x v="2"/>
    <d v="2020-04-27T00:00:00"/>
    <x v="155"/>
    <s v="Cmde"/>
    <d v="2020-04-27T00:00:00"/>
    <s v="D"/>
    <s v=""/>
    <s v="450067151610"/>
    <x v="192"/>
    <x v="0"/>
    <x v="183"/>
    <s v="EUR"/>
    <x v="39"/>
    <x v="7"/>
    <x v="0"/>
    <x v="7"/>
    <s v="Z"/>
    <n v="1"/>
    <n v="0"/>
    <x v="6"/>
    <x v="4"/>
    <s v=""/>
    <s v="3000208611"/>
    <x v="3"/>
  </r>
  <r>
    <s v="4500671674"/>
    <s v="DVZ/SDP_244"/>
    <x v="0"/>
    <m/>
    <x v="102"/>
    <m/>
    <n v="0"/>
    <d v="2020-04-21T00:00:00"/>
    <n v="12606"/>
    <s v="liste 2404"/>
    <d v="2020-06-13T00:00:00"/>
    <x v="2"/>
    <m/>
    <m/>
    <m/>
    <m/>
    <d v="2020-04-21T00:00:00"/>
    <s v="BB"/>
    <s v="XXX"/>
    <s v="OK"/>
    <x v="100"/>
    <x v="145"/>
    <x v="2"/>
    <d v="2020-04-27T00:00:00"/>
    <x v="185"/>
    <s v="Cmde"/>
    <d v="2020-04-27T00:00:00"/>
    <s v="D"/>
    <s v=""/>
    <s v="450067167410"/>
    <x v="193"/>
    <x v="0"/>
    <x v="184"/>
    <s v="EUR"/>
    <x v="0"/>
    <x v="7"/>
    <x v="2"/>
    <x v="7"/>
    <s v="Z"/>
    <n v="1"/>
    <n v="0"/>
    <x v="6"/>
    <x v="4"/>
    <s v=""/>
    <s v="3000208612"/>
    <x v="5"/>
  </r>
  <r>
    <s v="4500671570"/>
    <s v="DVZ/SDP_259"/>
    <x v="0"/>
    <s v="prix unitaire - 0,65"/>
    <x v="103"/>
    <m/>
    <n v="0"/>
    <d v="2020-04-23T00:00:00"/>
    <n v="12948"/>
    <s v="liste 2404"/>
    <d v="2020-06-13T00:00:00"/>
    <x v="2"/>
    <m/>
    <m/>
    <m/>
    <m/>
    <d v="2020-04-23T00:00:00"/>
    <s v="BB"/>
    <s v="XXX"/>
    <s v="OK"/>
    <x v="101"/>
    <x v="146"/>
    <x v="2"/>
    <d v="2020-04-27T00:00:00"/>
    <x v="155"/>
    <s v="Cmde"/>
    <d v="2020-04-27T00:00:00"/>
    <s v="D"/>
    <s v=""/>
    <s v="450067157010"/>
    <x v="194"/>
    <x v="0"/>
    <x v="185"/>
    <s v="EUR"/>
    <x v="0"/>
    <x v="7"/>
    <x v="0"/>
    <x v="7"/>
    <s v="Z"/>
    <n v="1"/>
    <n v="0"/>
    <x v="6"/>
    <x v="4"/>
    <s v=""/>
    <s v="3000208611"/>
    <x v="3"/>
  </r>
  <r>
    <s v="4500671657"/>
    <s v="DVZ/SDP_262"/>
    <x v="0"/>
    <m/>
    <x v="104"/>
    <m/>
    <n v="1"/>
    <d v="2020-04-23T00:00:00"/>
    <n v="12967"/>
    <s v="liste 3004"/>
    <d v="2020-06-13T00:00:00"/>
    <x v="2"/>
    <m/>
    <m/>
    <m/>
    <m/>
    <d v="2020-04-23T00:00:00"/>
    <s v="BB"/>
    <s v="XXX"/>
    <s v="OK"/>
    <x v="102"/>
    <x v="147"/>
    <x v="2"/>
    <d v="2020-04-27T00:00:00"/>
    <x v="185"/>
    <s v="Cmde"/>
    <d v="2020-04-27T00:00:00"/>
    <s v="D"/>
    <s v=""/>
    <s v="450067165710"/>
    <x v="195"/>
    <x v="0"/>
    <x v="186"/>
    <s v="EUR"/>
    <x v="0"/>
    <x v="7"/>
    <x v="2"/>
    <x v="7"/>
    <s v="Z"/>
    <n v="1"/>
    <n v="0"/>
    <x v="6"/>
    <x v="4"/>
    <s v=""/>
    <s v="3000208612"/>
    <x v="5"/>
  </r>
  <r>
    <s v="4500671651"/>
    <s v="DVZ/SDP_255"/>
    <x v="0"/>
    <m/>
    <x v="105"/>
    <m/>
    <m/>
    <d v="2020-04-23T00:00:00"/>
    <n v="12898"/>
    <s v="liste 2404"/>
    <d v="2020-06-13T00:00:00"/>
    <x v="2"/>
    <m/>
    <m/>
    <m/>
    <m/>
    <e v="#N/A"/>
    <s v="BB"/>
    <s v="XXX"/>
    <s v="OK"/>
    <x v="103"/>
    <x v="148"/>
    <x v="2"/>
    <d v="2020-04-27T00:00:00"/>
    <x v="132"/>
    <s v="Cmde"/>
    <d v="2020-04-27T00:00:00"/>
    <s v="D"/>
    <s v=""/>
    <s v="450067165110"/>
    <x v="196"/>
    <x v="0"/>
    <x v="187"/>
    <s v="EUR"/>
    <x v="0"/>
    <x v="7"/>
    <x v="0"/>
    <x v="7"/>
    <s v="Z"/>
    <n v="1"/>
    <n v="0"/>
    <x v="6"/>
    <x v="4"/>
    <s v=""/>
    <s v="3000208611"/>
    <x v="3"/>
  </r>
  <r>
    <s v="4500671647"/>
    <s v="DVZ/SDP_250"/>
    <x v="0"/>
    <m/>
    <x v="106"/>
    <m/>
    <n v="1"/>
    <d v="2020-04-22T00:00:00"/>
    <n v="12783"/>
    <s v="liste 2404"/>
    <d v="2020-06-13T00:00:00"/>
    <x v="2"/>
    <m/>
    <m/>
    <m/>
    <m/>
    <d v="2020-04-22T00:00:00"/>
    <s v="BB"/>
    <s v="XXX"/>
    <s v="OK"/>
    <x v="104"/>
    <x v="149"/>
    <x v="2"/>
    <d v="2020-04-27T00:00:00"/>
    <x v="132"/>
    <s v="Cmde"/>
    <d v="2020-04-27T00:00:00"/>
    <s v="D"/>
    <s v=""/>
    <s v="450067164710"/>
    <x v="197"/>
    <x v="0"/>
    <x v="188"/>
    <s v="EUR"/>
    <x v="40"/>
    <x v="7"/>
    <x v="0"/>
    <x v="7"/>
    <s v="Z"/>
    <n v="1"/>
    <n v="0"/>
    <x v="6"/>
    <x v="4"/>
    <s v=""/>
    <s v="3000208611"/>
    <x v="3"/>
  </r>
  <r>
    <s v="4500671780"/>
    <s v="DVZ/SDP_224"/>
    <x v="0"/>
    <m/>
    <x v="32"/>
    <m/>
    <n v="0"/>
    <d v="2020-04-17T00:00:00"/>
    <n v="12404"/>
    <s v="liste 2404"/>
    <d v="2020-06-13T00:00:00"/>
    <x v="2"/>
    <m/>
    <m/>
    <m/>
    <m/>
    <d v="2020-04-17T00:00:00"/>
    <s v="BB"/>
    <s v="XXX"/>
    <s v="OK"/>
    <x v="31"/>
    <x v="150"/>
    <x v="2"/>
    <d v="2020-04-28T00:00:00"/>
    <x v="186"/>
    <s v="Cmde"/>
    <d v="2020-04-28T00:00:00"/>
    <s v="D"/>
    <s v=""/>
    <s v="450067178010"/>
    <x v="198"/>
    <x v="0"/>
    <x v="189"/>
    <s v="EUR"/>
    <x v="41"/>
    <x v="7"/>
    <x v="2"/>
    <x v="7"/>
    <s v="Z"/>
    <n v="1"/>
    <n v="0"/>
    <x v="6"/>
    <x v="4"/>
    <s v=""/>
    <s v="3000208612"/>
    <x v="5"/>
  </r>
  <r>
    <s v="4500671696"/>
    <s v="352-DVZ"/>
    <x v="4"/>
    <m/>
    <x v="107"/>
    <m/>
    <m/>
    <d v="2020-05-15T00:00:00"/>
    <n v="16555"/>
    <s v="liste 2905"/>
    <d v="2020-06-26T00:00:00"/>
    <x v="2"/>
    <m/>
    <m/>
    <m/>
    <m/>
    <m/>
    <s v="BB"/>
    <s v="XXX"/>
    <s v="OK"/>
    <x v="105"/>
    <x v="151"/>
    <x v="2"/>
    <d v="2020-04-28T00:00:00"/>
    <x v="187"/>
    <s v="Cmde"/>
    <d v="2020-04-28T00:00:00"/>
    <s v="D"/>
    <s v=""/>
    <s v="450067169610"/>
    <x v="86"/>
    <x v="0"/>
    <x v="80"/>
    <s v="EUR"/>
    <x v="0"/>
    <x v="7"/>
    <x v="7"/>
    <x v="7"/>
    <s v="Z"/>
    <n v="1"/>
    <n v="0"/>
    <x v="5"/>
    <x v="4"/>
    <s v=""/>
    <s v="3000208614"/>
    <x v="6"/>
  </r>
  <r>
    <s v="4500671696"/>
    <s v="352-DVZ"/>
    <x v="4"/>
    <m/>
    <x v="107"/>
    <m/>
    <m/>
    <d v="2020-05-15T00:00:00"/>
    <n v="16555"/>
    <s v="liste 2905"/>
    <d v="2020-06-26T00:00:00"/>
    <x v="2"/>
    <m/>
    <m/>
    <m/>
    <m/>
    <m/>
    <s v="BB"/>
    <s v="XXX"/>
    <s v="OK"/>
    <x v="105"/>
    <x v="151"/>
    <x v="0"/>
    <d v="2020-05-26T00:00:00"/>
    <x v="188"/>
    <s v="Cmde"/>
    <d v="2020-04-28T00:00:00"/>
    <s v="D"/>
    <s v=""/>
    <s v="450067169620"/>
    <x v="199"/>
    <x v="0"/>
    <x v="190"/>
    <s v="EUR"/>
    <x v="0"/>
    <x v="7"/>
    <x v="7"/>
    <x v="7"/>
    <s v="Z"/>
    <n v="1"/>
    <n v="0"/>
    <x v="5"/>
    <x v="4"/>
    <s v=""/>
    <s v="3000208614"/>
    <x v="6"/>
  </r>
  <r>
    <s v="4500671696"/>
    <s v="352-DVZ"/>
    <x v="4"/>
    <m/>
    <x v="107"/>
    <m/>
    <m/>
    <d v="2020-05-15T00:00:00"/>
    <n v="16555"/>
    <s v="liste 2905"/>
    <d v="2020-06-26T00:00:00"/>
    <x v="2"/>
    <m/>
    <m/>
    <m/>
    <m/>
    <m/>
    <s v="BB"/>
    <s v="XXX"/>
    <s v="OK"/>
    <x v="105"/>
    <x v="151"/>
    <x v="1"/>
    <d v="2020-06-12T00:00:00"/>
    <x v="189"/>
    <s v="Cmde"/>
    <d v="2020-04-28T00:00:00"/>
    <s v="D"/>
    <s v=""/>
    <s v="450067169630"/>
    <x v="200"/>
    <x v="0"/>
    <x v="191"/>
    <s v="EUR"/>
    <x v="0"/>
    <x v="7"/>
    <x v="7"/>
    <x v="7"/>
    <s v="Z"/>
    <n v="1"/>
    <n v="0"/>
    <x v="5"/>
    <x v="4"/>
    <s v=""/>
    <s v="3000208614"/>
    <x v="6"/>
  </r>
  <r>
    <s v="4500671696"/>
    <s v="352-DVZ"/>
    <x v="4"/>
    <m/>
    <x v="107"/>
    <m/>
    <m/>
    <d v="2020-05-15T00:00:00"/>
    <n v="16555"/>
    <s v="liste 2905"/>
    <d v="2020-06-26T00:00:00"/>
    <x v="2"/>
    <m/>
    <m/>
    <m/>
    <m/>
    <m/>
    <s v="BB"/>
    <s v="XXX"/>
    <s v="OK"/>
    <x v="105"/>
    <x v="151"/>
    <x v="3"/>
    <d v="2020-06-12T00:00:00"/>
    <x v="190"/>
    <s v="Cmde"/>
    <d v="2020-04-28T00:00:00"/>
    <s v="D"/>
    <s v=""/>
    <s v="450067169640"/>
    <x v="201"/>
    <x v="0"/>
    <x v="192"/>
    <s v="EUR"/>
    <x v="0"/>
    <x v="7"/>
    <x v="7"/>
    <x v="7"/>
    <s v="Z"/>
    <n v="1"/>
    <n v="0"/>
    <x v="5"/>
    <x v="4"/>
    <s v=""/>
    <s v="3000208614"/>
    <x v="6"/>
  </r>
  <r>
    <s v="4500671696"/>
    <s v="352-DVZ"/>
    <x v="4"/>
    <m/>
    <x v="107"/>
    <m/>
    <m/>
    <d v="2020-05-15T00:00:00"/>
    <n v="16555"/>
    <s v="liste 2905"/>
    <d v="2020-06-26T00:00:00"/>
    <x v="2"/>
    <m/>
    <m/>
    <m/>
    <m/>
    <m/>
    <s v="BB"/>
    <s v="XXX"/>
    <s v="OK"/>
    <x v="105"/>
    <x v="151"/>
    <x v="4"/>
    <d v="2020-06-22T00:00:00"/>
    <x v="191"/>
    <s v="Cmde"/>
    <d v="2020-04-28T00:00:00"/>
    <s v="D"/>
    <s v=""/>
    <s v="450067169650"/>
    <x v="202"/>
    <x v="0"/>
    <x v="193"/>
    <s v="EUR"/>
    <x v="0"/>
    <x v="7"/>
    <x v="7"/>
    <x v="7"/>
    <s v="Z"/>
    <n v="1"/>
    <n v="0"/>
    <x v="5"/>
    <x v="4"/>
    <s v=""/>
    <s v="3000208614"/>
    <x v="6"/>
  </r>
  <r>
    <s v="4500671812"/>
    <m/>
    <x v="0"/>
    <m/>
    <x v="14"/>
    <m/>
    <m/>
    <s v="non applicable"/>
    <s v="non applicable"/>
    <s v="non applicable"/>
    <s v="non applicable"/>
    <x v="2"/>
    <m/>
    <m/>
    <m/>
    <m/>
    <s v="non applicable"/>
    <s v="A0"/>
    <s v="X"/>
    <s v="OK"/>
    <x v="14"/>
    <x v="152"/>
    <x v="2"/>
    <d v="2020-04-28T00:00:00"/>
    <x v="192"/>
    <s v="Cmde"/>
    <d v="2020-04-28T00:00:00"/>
    <s v="D"/>
    <s v=""/>
    <s v="450067181210"/>
    <x v="203"/>
    <x v="0"/>
    <x v="194"/>
    <s v="EUR"/>
    <x v="42"/>
    <x v="12"/>
    <x v="0"/>
    <x v="5"/>
    <s v="L"/>
    <n v="3"/>
    <n v="0"/>
    <x v="0"/>
    <x v="0"/>
    <s v=""/>
    <s v="3000208951"/>
    <x v="2"/>
  </r>
  <r>
    <s v="4500671812"/>
    <m/>
    <x v="0"/>
    <m/>
    <x v="14"/>
    <m/>
    <m/>
    <s v="non applicable"/>
    <s v="non applicable"/>
    <s v="non applicable"/>
    <s v="non applicable"/>
    <x v="2"/>
    <m/>
    <m/>
    <m/>
    <m/>
    <s v="non applicable"/>
    <s v="A0"/>
    <s v="X"/>
    <s v="OK"/>
    <x v="14"/>
    <x v="152"/>
    <x v="0"/>
    <d v="2020-04-28T00:00:00"/>
    <x v="193"/>
    <s v="Cmde"/>
    <d v="2020-04-28T00:00:00"/>
    <s v="D"/>
    <s v=""/>
    <s v="450067181220"/>
    <x v="204"/>
    <x v="0"/>
    <x v="195"/>
    <s v="EUR"/>
    <x v="0"/>
    <x v="12"/>
    <x v="0"/>
    <x v="5"/>
    <s v="L"/>
    <n v="5"/>
    <n v="0"/>
    <x v="0"/>
    <x v="0"/>
    <s v=""/>
    <s v="3000208951"/>
    <x v="2"/>
  </r>
  <r>
    <s v="4500671812"/>
    <m/>
    <x v="0"/>
    <m/>
    <x v="14"/>
    <m/>
    <m/>
    <s v="non applicable"/>
    <s v="non applicable"/>
    <s v="non applicable"/>
    <s v="non applicable"/>
    <x v="2"/>
    <m/>
    <m/>
    <m/>
    <m/>
    <s v="non applicable"/>
    <s v="A0"/>
    <s v="X"/>
    <s v="OK"/>
    <x v="14"/>
    <x v="152"/>
    <x v="1"/>
    <d v="2020-04-28T00:00:00"/>
    <x v="194"/>
    <s v="Cmde"/>
    <d v="2020-04-28T00:00:00"/>
    <s v="D"/>
    <s v=""/>
    <s v="450067181230"/>
    <x v="205"/>
    <x v="0"/>
    <x v="196"/>
    <s v="EUR"/>
    <x v="0"/>
    <x v="12"/>
    <x v="0"/>
    <x v="5"/>
    <s v="L"/>
    <n v="10"/>
    <n v="0"/>
    <x v="0"/>
    <x v="0"/>
    <s v=""/>
    <s v="3000208951"/>
    <x v="2"/>
  </r>
  <r>
    <s v="4500671695"/>
    <s v="352-DVZ"/>
    <x v="4"/>
    <m/>
    <x v="108"/>
    <m/>
    <m/>
    <d v="2020-05-15T00:00:00"/>
    <n v="16555"/>
    <s v="liste 2905"/>
    <d v="2020-06-26T00:00:00"/>
    <x v="2"/>
    <m/>
    <m/>
    <m/>
    <m/>
    <m/>
    <s v="BB"/>
    <s v="XXX"/>
    <s v="OK"/>
    <x v="106"/>
    <x v="153"/>
    <x v="2"/>
    <d v="2020-04-28T00:00:00"/>
    <x v="195"/>
    <s v="Cmde"/>
    <d v="2020-04-28T00:00:00"/>
    <s v="D"/>
    <s v=""/>
    <s v="450067169510"/>
    <x v="206"/>
    <x v="0"/>
    <x v="197"/>
    <s v="EUR"/>
    <x v="43"/>
    <x v="7"/>
    <x v="7"/>
    <x v="7"/>
    <s v="Z"/>
    <n v="1"/>
    <n v="0"/>
    <x v="5"/>
    <x v="4"/>
    <s v=""/>
    <s v="3000208614"/>
    <x v="6"/>
  </r>
  <r>
    <s v="4500671695"/>
    <s v="352-DVZ"/>
    <x v="4"/>
    <m/>
    <x v="108"/>
    <m/>
    <m/>
    <d v="2020-05-15T00:00:00"/>
    <n v="16555"/>
    <s v="liste 2905"/>
    <d v="2020-06-26T00:00:00"/>
    <x v="2"/>
    <m/>
    <m/>
    <m/>
    <m/>
    <m/>
    <s v="BB"/>
    <s v="XXX"/>
    <s v="OK"/>
    <x v="106"/>
    <x v="153"/>
    <x v="0"/>
    <d v="2020-04-28T00:00:00"/>
    <x v="196"/>
    <s v="Cmde"/>
    <d v="2020-04-28T00:00:00"/>
    <s v="D"/>
    <s v=""/>
    <s v="450067169520"/>
    <x v="207"/>
    <x v="0"/>
    <x v="198"/>
    <s v="EUR"/>
    <x v="0"/>
    <x v="7"/>
    <x v="7"/>
    <x v="7"/>
    <s v="Z"/>
    <n v="1"/>
    <n v="0"/>
    <x v="5"/>
    <x v="4"/>
    <s v=""/>
    <s v="3000208614"/>
    <x v="6"/>
  </r>
  <r>
    <s v="4500671695"/>
    <s v="352-DVZ"/>
    <x v="4"/>
    <m/>
    <x v="108"/>
    <m/>
    <m/>
    <d v="2020-05-15T00:00:00"/>
    <n v="16555"/>
    <s v="liste 2905"/>
    <d v="2020-06-26T00:00:00"/>
    <x v="2"/>
    <m/>
    <m/>
    <m/>
    <m/>
    <m/>
    <s v="BB"/>
    <s v="XXX"/>
    <s v="OK"/>
    <x v="106"/>
    <x v="153"/>
    <x v="1"/>
    <d v="2020-05-26T00:00:00"/>
    <x v="197"/>
    <s v="Cmde"/>
    <d v="2020-04-28T00:00:00"/>
    <s v="D"/>
    <s v=""/>
    <s v="450067169530"/>
    <x v="208"/>
    <x v="0"/>
    <x v="199"/>
    <s v="EUR"/>
    <x v="0"/>
    <x v="7"/>
    <x v="7"/>
    <x v="7"/>
    <s v="Z"/>
    <n v="1"/>
    <n v="0"/>
    <x v="5"/>
    <x v="4"/>
    <s v=""/>
    <s v="3000208614"/>
    <x v="6"/>
  </r>
  <r>
    <s v="4500671695"/>
    <s v="352-DVZ"/>
    <x v="4"/>
    <m/>
    <x v="108"/>
    <m/>
    <m/>
    <d v="2020-05-15T00:00:00"/>
    <n v="16555"/>
    <s v="liste 2905"/>
    <d v="2020-06-26T00:00:00"/>
    <x v="2"/>
    <m/>
    <m/>
    <m/>
    <m/>
    <m/>
    <s v="BB"/>
    <s v="XXX"/>
    <s v="OK"/>
    <x v="106"/>
    <x v="153"/>
    <x v="3"/>
    <d v="2020-06-12T00:00:00"/>
    <x v="198"/>
    <s v="Cmde"/>
    <d v="2020-04-28T00:00:00"/>
    <s v="D"/>
    <s v=""/>
    <s v="450067169540"/>
    <x v="209"/>
    <x v="0"/>
    <x v="200"/>
    <s v="EUR"/>
    <x v="0"/>
    <x v="7"/>
    <x v="7"/>
    <x v="7"/>
    <s v="Z"/>
    <n v="1"/>
    <n v="0"/>
    <x v="5"/>
    <x v="4"/>
    <s v=""/>
    <s v="3000208614"/>
    <x v="6"/>
  </r>
  <r>
    <s v="4500671695"/>
    <s v="352-DVZ"/>
    <x v="4"/>
    <m/>
    <x v="108"/>
    <m/>
    <m/>
    <d v="2020-05-15T00:00:00"/>
    <n v="16555"/>
    <s v="liste 2905"/>
    <d v="2020-06-26T00:00:00"/>
    <x v="2"/>
    <m/>
    <m/>
    <m/>
    <m/>
    <m/>
    <s v="BB"/>
    <s v="XXX"/>
    <s v="OK"/>
    <x v="106"/>
    <x v="153"/>
    <x v="4"/>
    <d v="2020-06-12T00:00:00"/>
    <x v="199"/>
    <s v="Cmde"/>
    <d v="2020-04-28T00:00:00"/>
    <s v="D"/>
    <s v=""/>
    <s v="450067169550"/>
    <x v="210"/>
    <x v="0"/>
    <x v="201"/>
    <s v="EUR"/>
    <x v="0"/>
    <x v="7"/>
    <x v="7"/>
    <x v="7"/>
    <s v="Z"/>
    <n v="1"/>
    <n v="0"/>
    <x v="5"/>
    <x v="4"/>
    <s v=""/>
    <s v="3000208614"/>
    <x v="6"/>
  </r>
  <r>
    <s v="4500671695"/>
    <s v="352-DVZ"/>
    <x v="4"/>
    <m/>
    <x v="108"/>
    <m/>
    <m/>
    <d v="2020-05-15T00:00:00"/>
    <n v="16555"/>
    <s v="liste 2905"/>
    <d v="2020-06-26T00:00:00"/>
    <x v="2"/>
    <m/>
    <m/>
    <m/>
    <m/>
    <m/>
    <s v="BB"/>
    <s v="XXX"/>
    <s v="OK"/>
    <x v="106"/>
    <x v="153"/>
    <x v="5"/>
    <d v="2020-06-12T00:00:00"/>
    <x v="200"/>
    <s v="Cmde"/>
    <d v="2020-04-28T00:00:00"/>
    <s v="D"/>
    <s v=""/>
    <s v="450067169560"/>
    <x v="211"/>
    <x v="0"/>
    <x v="202"/>
    <s v="EUR"/>
    <x v="0"/>
    <x v="7"/>
    <x v="7"/>
    <x v="7"/>
    <s v="Z"/>
    <n v="1"/>
    <n v="0"/>
    <x v="5"/>
    <x v="4"/>
    <s v=""/>
    <s v="3000208614"/>
    <x v="6"/>
  </r>
  <r>
    <s v="4500671695"/>
    <s v="352-DVZ"/>
    <x v="4"/>
    <m/>
    <x v="108"/>
    <m/>
    <m/>
    <d v="2020-05-15T00:00:00"/>
    <n v="16555"/>
    <s v="liste 2905"/>
    <d v="2020-06-26T00:00:00"/>
    <x v="2"/>
    <m/>
    <m/>
    <m/>
    <m/>
    <m/>
    <s v="BB"/>
    <s v="XXX"/>
    <s v="OK"/>
    <x v="106"/>
    <x v="153"/>
    <x v="6"/>
    <d v="2020-06-22T00:00:00"/>
    <x v="201"/>
    <s v="Cmde"/>
    <d v="2020-04-28T00:00:00"/>
    <s v="D"/>
    <s v=""/>
    <s v="450067169570"/>
    <x v="212"/>
    <x v="0"/>
    <x v="203"/>
    <s v="EUR"/>
    <x v="0"/>
    <x v="7"/>
    <x v="7"/>
    <x v="7"/>
    <s v="Z"/>
    <n v="1"/>
    <n v="0"/>
    <x v="5"/>
    <x v="4"/>
    <s v=""/>
    <s v="3000208614"/>
    <x v="6"/>
  </r>
  <r>
    <s v="4500671699"/>
    <s v="359-DVZ"/>
    <x v="4"/>
    <m/>
    <x v="109"/>
    <m/>
    <m/>
    <d v="2020-05-15T00:00:00"/>
    <n v="16555"/>
    <s v="liste 2905"/>
    <m/>
    <x v="2"/>
    <m/>
    <m/>
    <m/>
    <m/>
    <e v="#N/A"/>
    <s v="AA"/>
    <s v="XX"/>
    <s v="OK"/>
    <x v="107"/>
    <x v="154"/>
    <x v="2"/>
    <d v="2020-04-28T00:00:00"/>
    <x v="202"/>
    <s v="Cmde"/>
    <d v="2020-04-28T00:00:00"/>
    <s v="D"/>
    <s v=""/>
    <s v="450067169910"/>
    <x v="213"/>
    <x v="0"/>
    <x v="204"/>
    <s v="EUR"/>
    <x v="0"/>
    <x v="7"/>
    <x v="7"/>
    <x v="7"/>
    <s v="Z"/>
    <n v="1"/>
    <n v="0"/>
    <x v="0"/>
    <x v="0"/>
    <s v=""/>
    <s v="3000208614"/>
    <x v="6"/>
  </r>
  <r>
    <s v="4500671701"/>
    <s v="352-DVZ"/>
    <x v="4"/>
    <m/>
    <x v="110"/>
    <m/>
    <m/>
    <d v="2020-05-15T00:00:00"/>
    <n v="16555"/>
    <s v="liste 2905"/>
    <d v="2020-06-26T00:00:00"/>
    <x v="2"/>
    <m/>
    <m/>
    <m/>
    <m/>
    <m/>
    <s v="BB"/>
    <s v="XXX"/>
    <s v="OK"/>
    <x v="108"/>
    <x v="155"/>
    <x v="2"/>
    <d v="2020-04-28T00:00:00"/>
    <x v="203"/>
    <s v="Cmde"/>
    <d v="2020-04-28T00:00:00"/>
    <s v="D"/>
    <s v=""/>
    <s v="450067170110"/>
    <x v="117"/>
    <x v="0"/>
    <x v="110"/>
    <s v="EUR"/>
    <x v="0"/>
    <x v="7"/>
    <x v="7"/>
    <x v="7"/>
    <s v="Z"/>
    <n v="1"/>
    <n v="0"/>
    <x v="5"/>
    <x v="4"/>
    <s v=""/>
    <s v="3000208614"/>
    <x v="6"/>
  </r>
  <r>
    <s v="4500671701"/>
    <s v="352-DVZ"/>
    <x v="4"/>
    <m/>
    <x v="110"/>
    <m/>
    <m/>
    <d v="2020-05-15T00:00:00"/>
    <n v="16555"/>
    <s v="liste 2905"/>
    <d v="2020-06-26T00:00:00"/>
    <x v="2"/>
    <m/>
    <m/>
    <m/>
    <m/>
    <m/>
    <s v="BB"/>
    <s v="XXX"/>
    <s v="OK"/>
    <x v="108"/>
    <x v="155"/>
    <x v="0"/>
    <d v="2020-05-26T00:00:00"/>
    <x v="204"/>
    <s v="Cmde"/>
    <d v="2020-04-28T00:00:00"/>
    <s v="D"/>
    <s v=""/>
    <s v="450067170120"/>
    <x v="214"/>
    <x v="0"/>
    <x v="205"/>
    <s v="EUR"/>
    <x v="0"/>
    <x v="7"/>
    <x v="7"/>
    <x v="7"/>
    <s v="Z"/>
    <n v="1"/>
    <n v="0"/>
    <x v="5"/>
    <x v="4"/>
    <s v=""/>
    <s v="3000208614"/>
    <x v="6"/>
  </r>
  <r>
    <s v="4500671701"/>
    <s v="352-DVZ"/>
    <x v="4"/>
    <m/>
    <x v="110"/>
    <m/>
    <m/>
    <d v="2020-05-15T00:00:00"/>
    <n v="16555"/>
    <s v="liste 2905"/>
    <d v="2020-06-26T00:00:00"/>
    <x v="2"/>
    <m/>
    <m/>
    <m/>
    <m/>
    <m/>
    <s v="BB"/>
    <s v="XXX"/>
    <s v="OK"/>
    <x v="108"/>
    <x v="155"/>
    <x v="1"/>
    <d v="2020-06-12T00:00:00"/>
    <x v="205"/>
    <s v="Cmde"/>
    <d v="2020-04-28T00:00:00"/>
    <s v="D"/>
    <s v=""/>
    <s v="450067170130"/>
    <x v="86"/>
    <x v="0"/>
    <x v="80"/>
    <s v="EUR"/>
    <x v="0"/>
    <x v="7"/>
    <x v="7"/>
    <x v="7"/>
    <s v="Z"/>
    <n v="1"/>
    <n v="0"/>
    <x v="5"/>
    <x v="4"/>
    <s v=""/>
    <s v="3000208614"/>
    <x v="6"/>
  </r>
  <r>
    <s v="4500671701"/>
    <s v="352-DVZ"/>
    <x v="4"/>
    <m/>
    <x v="110"/>
    <m/>
    <m/>
    <d v="2020-05-15T00:00:00"/>
    <n v="16555"/>
    <s v="liste 2905"/>
    <d v="2020-06-26T00:00:00"/>
    <x v="2"/>
    <m/>
    <m/>
    <m/>
    <m/>
    <m/>
    <s v="BB"/>
    <s v="XXX"/>
    <s v="OK"/>
    <x v="108"/>
    <x v="155"/>
    <x v="3"/>
    <d v="2020-06-12T00:00:00"/>
    <x v="206"/>
    <s v="Cmde"/>
    <d v="2020-04-28T00:00:00"/>
    <s v="D"/>
    <s v=""/>
    <s v="450067170140"/>
    <x v="215"/>
    <x v="0"/>
    <x v="206"/>
    <s v="EUR"/>
    <x v="0"/>
    <x v="7"/>
    <x v="7"/>
    <x v="7"/>
    <s v="Z"/>
    <n v="1"/>
    <n v="0"/>
    <x v="5"/>
    <x v="4"/>
    <s v=""/>
    <s v="3000208614"/>
    <x v="6"/>
  </r>
  <r>
    <s v="4500671701"/>
    <s v="352-DVZ"/>
    <x v="4"/>
    <m/>
    <x v="110"/>
    <m/>
    <m/>
    <d v="2020-05-15T00:00:00"/>
    <n v="16555"/>
    <s v="liste 2905"/>
    <d v="2020-06-26T00:00:00"/>
    <x v="2"/>
    <m/>
    <m/>
    <m/>
    <m/>
    <m/>
    <s v="BB"/>
    <s v="XXX"/>
    <s v="OK"/>
    <x v="108"/>
    <x v="155"/>
    <x v="4"/>
    <d v="2020-06-22T00:00:00"/>
    <x v="207"/>
    <s v="Cmde"/>
    <d v="2020-04-28T00:00:00"/>
    <s v="D"/>
    <s v=""/>
    <s v="450067170150"/>
    <x v="216"/>
    <x v="0"/>
    <x v="207"/>
    <s v="EUR"/>
    <x v="0"/>
    <x v="7"/>
    <x v="7"/>
    <x v="7"/>
    <s v="Z"/>
    <n v="1"/>
    <n v="0"/>
    <x v="5"/>
    <x v="4"/>
    <s v=""/>
    <s v="3000208614"/>
    <x v="6"/>
  </r>
  <r>
    <s v="4500671841"/>
    <s v="DVZ/SDP_274"/>
    <x v="0"/>
    <m/>
    <x v="76"/>
    <m/>
    <n v="0.3"/>
    <d v="2020-04-28T00:00:00"/>
    <n v="13147"/>
    <s v="liste 3004"/>
    <d v="2020-06-13T00:00:00"/>
    <x v="2"/>
    <m/>
    <m/>
    <m/>
    <m/>
    <d v="2020-04-28T00:00:00"/>
    <s v="BB"/>
    <s v="XXX"/>
    <s v="OK"/>
    <x v="74"/>
    <x v="156"/>
    <x v="2"/>
    <d v="2020-04-28T00:00:00"/>
    <x v="208"/>
    <s v="Cmde"/>
    <d v="2020-04-28T00:00:00"/>
    <s v="D"/>
    <s v="I3"/>
    <s v="450067184110"/>
    <x v="217"/>
    <x v="0"/>
    <x v="208"/>
    <s v="EUR"/>
    <x v="0"/>
    <x v="7"/>
    <x v="0"/>
    <x v="7"/>
    <s v="Z"/>
    <n v="1"/>
    <n v="0"/>
    <x v="6"/>
    <x v="4"/>
    <s v=""/>
    <s v="3000208611"/>
    <x v="3"/>
  </r>
  <r>
    <s v="4500671771"/>
    <s v="DVZ/SDP_225"/>
    <x v="0"/>
    <m/>
    <x v="111"/>
    <m/>
    <n v="0"/>
    <d v="2020-04-17T00:00:00"/>
    <n v="12407"/>
    <s v="liste 2404"/>
    <d v="2020-06-13T00:00:00"/>
    <x v="2"/>
    <m/>
    <m/>
    <m/>
    <m/>
    <d v="2020-04-17T00:00:00"/>
    <s v="BB"/>
    <s v="XXX"/>
    <s v="OK"/>
    <x v="109"/>
    <x v="157"/>
    <x v="2"/>
    <d v="2020-04-28T00:00:00"/>
    <x v="209"/>
    <s v="Cmde"/>
    <d v="2020-04-28T00:00:00"/>
    <s v="D"/>
    <s v="I1"/>
    <s v="450067177110"/>
    <x v="218"/>
    <x v="0"/>
    <x v="209"/>
    <s v="EUR"/>
    <x v="0"/>
    <x v="7"/>
    <x v="5"/>
    <x v="7"/>
    <s v="Z"/>
    <n v="1"/>
    <n v="0"/>
    <x v="6"/>
    <x v="4"/>
    <s v=""/>
    <s v="3000208615"/>
    <x v="4"/>
  </r>
  <r>
    <s v="4500671742"/>
    <s v="DVZ/SDP_254 +309"/>
    <x v="0"/>
    <m/>
    <x v="112"/>
    <m/>
    <n v="0"/>
    <s v="22/04/2020 + 07/05/2020"/>
    <s v="12892 + 16142"/>
    <s v="liste 2404"/>
    <d v="2020-06-13T00:00:00"/>
    <x v="2"/>
    <m/>
    <m/>
    <m/>
    <m/>
    <s v="23/04/2020 + 07/05/2020"/>
    <s v="BB"/>
    <s v="XXX"/>
    <s v="OK"/>
    <x v="110"/>
    <x v="158"/>
    <x v="2"/>
    <d v="2020-04-28T00:00:00"/>
    <x v="210"/>
    <s v="Cmde"/>
    <d v="2020-04-28T00:00:00"/>
    <s v="D"/>
    <s v="I3"/>
    <s v="450067174210"/>
    <x v="219"/>
    <x v="0"/>
    <x v="210"/>
    <s v="EUR"/>
    <x v="0"/>
    <x v="7"/>
    <x v="5"/>
    <x v="7"/>
    <s v="Z"/>
    <n v="1"/>
    <n v="0"/>
    <x v="5"/>
    <x v="4"/>
    <s v=""/>
    <s v="3000208615"/>
    <x v="4"/>
  </r>
  <r>
    <s v="4500671847"/>
    <s v="DVZ/SDP_221"/>
    <x v="0"/>
    <m/>
    <x v="113"/>
    <m/>
    <m/>
    <d v="2020-04-17T00:00:00"/>
    <n v="12365"/>
    <s v="liste 2404"/>
    <d v="2020-06-13T00:00:00"/>
    <x v="2"/>
    <m/>
    <m/>
    <m/>
    <m/>
    <e v="#N/A"/>
    <s v="BB"/>
    <s v="XXX"/>
    <s v="OK"/>
    <x v="111"/>
    <x v="159"/>
    <x v="2"/>
    <d v="2020-04-28T00:00:00"/>
    <x v="211"/>
    <s v="Cmde"/>
    <d v="2020-04-28T00:00:00"/>
    <s v="D"/>
    <s v="I1"/>
    <s v="450067184710"/>
    <x v="220"/>
    <x v="0"/>
    <x v="211"/>
    <s v="EUR"/>
    <x v="44"/>
    <x v="7"/>
    <x v="5"/>
    <x v="7"/>
    <s v="Z"/>
    <n v="1"/>
    <n v="0"/>
    <x v="6"/>
    <x v="4"/>
    <s v=""/>
    <s v="3000208615"/>
    <x v="4"/>
  </r>
  <r>
    <s v="4500671698"/>
    <s v="352-DVZ"/>
    <x v="4"/>
    <m/>
    <x v="114"/>
    <m/>
    <m/>
    <d v="2020-05-15T00:00:00"/>
    <n v="16555"/>
    <s v="liste 2905"/>
    <d v="2020-06-26T00:00:00"/>
    <x v="2"/>
    <m/>
    <m/>
    <m/>
    <m/>
    <m/>
    <s v="BB"/>
    <s v="XXX"/>
    <s v="OK"/>
    <x v="112"/>
    <x v="160"/>
    <x v="2"/>
    <d v="2020-04-28T00:00:00"/>
    <x v="212"/>
    <s v="Cmde"/>
    <d v="2020-04-28T00:00:00"/>
    <s v="D"/>
    <s v=""/>
    <s v="450067169810"/>
    <x v="221"/>
    <x v="0"/>
    <x v="212"/>
    <s v="EUR"/>
    <x v="0"/>
    <x v="7"/>
    <x v="7"/>
    <x v="7"/>
    <s v="Z"/>
    <n v="1"/>
    <n v="0"/>
    <x v="0"/>
    <x v="0"/>
    <s v=""/>
    <s v="3000208614"/>
    <x v="6"/>
  </r>
  <r>
    <s v="4500671698"/>
    <s v="352-DVZ"/>
    <x v="4"/>
    <m/>
    <x v="114"/>
    <m/>
    <m/>
    <d v="2020-05-15T00:00:00"/>
    <n v="16555"/>
    <s v="liste 2905"/>
    <d v="2020-06-26T00:00:00"/>
    <x v="2"/>
    <m/>
    <m/>
    <m/>
    <m/>
    <m/>
    <s v="BB"/>
    <s v="XXX"/>
    <s v="OK"/>
    <x v="112"/>
    <x v="160"/>
    <x v="0"/>
    <d v="2020-04-28T00:00:00"/>
    <x v="213"/>
    <s v="Cmde"/>
    <d v="2020-04-28T00:00:00"/>
    <s v="D"/>
    <s v=""/>
    <s v="450067169820"/>
    <x v="222"/>
    <x v="0"/>
    <x v="213"/>
    <s v="EUR"/>
    <x v="0"/>
    <x v="7"/>
    <x v="7"/>
    <x v="7"/>
    <s v="Z"/>
    <n v="1"/>
    <n v="0"/>
    <x v="0"/>
    <x v="0"/>
    <s v=""/>
    <s v="3000208614"/>
    <x v="6"/>
  </r>
  <r>
    <s v="4500671698"/>
    <s v="352-DVZ"/>
    <x v="4"/>
    <m/>
    <x v="114"/>
    <m/>
    <m/>
    <d v="2020-05-15T00:00:00"/>
    <n v="16555"/>
    <s v="liste 2905"/>
    <d v="2020-06-26T00:00:00"/>
    <x v="2"/>
    <m/>
    <m/>
    <m/>
    <m/>
    <m/>
    <s v="BB"/>
    <s v="XXX"/>
    <s v="OK"/>
    <x v="112"/>
    <x v="160"/>
    <x v="1"/>
    <d v="2020-05-26T00:00:00"/>
    <x v="214"/>
    <s v="Cmde"/>
    <d v="2020-04-28T00:00:00"/>
    <s v="D"/>
    <s v=""/>
    <s v="450067169830"/>
    <x v="223"/>
    <x v="0"/>
    <x v="197"/>
    <s v="EUR"/>
    <x v="0"/>
    <x v="7"/>
    <x v="7"/>
    <x v="7"/>
    <s v="Z"/>
    <n v="1"/>
    <n v="0"/>
    <x v="0"/>
    <x v="0"/>
    <s v=""/>
    <s v="3000208614"/>
    <x v="6"/>
  </r>
  <r>
    <s v="4500671698"/>
    <s v="352-DVZ"/>
    <x v="4"/>
    <m/>
    <x v="114"/>
    <m/>
    <m/>
    <d v="2020-05-15T00:00:00"/>
    <n v="16555"/>
    <s v="liste 2905"/>
    <d v="2020-06-26T00:00:00"/>
    <x v="2"/>
    <m/>
    <m/>
    <m/>
    <m/>
    <m/>
    <s v="BB"/>
    <s v="XXX"/>
    <s v="OK"/>
    <x v="112"/>
    <x v="160"/>
    <x v="3"/>
    <d v="2020-06-12T00:00:00"/>
    <x v="215"/>
    <s v="Cmde"/>
    <d v="2020-04-28T00:00:00"/>
    <s v="D"/>
    <s v=""/>
    <s v="450067169840"/>
    <x v="224"/>
    <x v="0"/>
    <x v="214"/>
    <s v="EUR"/>
    <x v="0"/>
    <x v="7"/>
    <x v="7"/>
    <x v="7"/>
    <s v="Z"/>
    <n v="1"/>
    <n v="0"/>
    <x v="0"/>
    <x v="0"/>
    <s v=""/>
    <s v="3000208614"/>
    <x v="6"/>
  </r>
  <r>
    <s v="4500671791"/>
    <s v="DVZ/SDP_212"/>
    <x v="0"/>
    <m/>
    <x v="78"/>
    <m/>
    <n v="0.5"/>
    <d v="2020-04-15T00:00:00"/>
    <n v="12288"/>
    <s v="liste 1704"/>
    <d v="2020-06-13T00:00:00"/>
    <x v="2"/>
    <m/>
    <m/>
    <m/>
    <m/>
    <d v="2020-04-15T00:00:00"/>
    <s v="BB"/>
    <s v="XXX"/>
    <s v="OK"/>
    <x v="76"/>
    <x v="161"/>
    <x v="2"/>
    <d v="2020-04-28T00:00:00"/>
    <x v="166"/>
    <s v="Cmde"/>
    <d v="2020-04-28T00:00:00"/>
    <s v="D"/>
    <s v=""/>
    <s v="450067179110"/>
    <x v="225"/>
    <x v="0"/>
    <x v="215"/>
    <s v="EUR"/>
    <x v="0"/>
    <x v="7"/>
    <x v="0"/>
    <x v="7"/>
    <s v="Z"/>
    <n v="1"/>
    <n v="0"/>
    <x v="6"/>
    <x v="4"/>
    <s v=""/>
    <s v="3000208611"/>
    <x v="3"/>
  </r>
  <r>
    <s v="4500671757"/>
    <s v="DVZ/SDP_233"/>
    <x v="0"/>
    <m/>
    <x v="115"/>
    <m/>
    <m/>
    <d v="2020-04-20T00:00:00"/>
    <n v="12528"/>
    <s v="liste 2404"/>
    <d v="2020-06-13T00:00:00"/>
    <x v="2"/>
    <m/>
    <m/>
    <m/>
    <m/>
    <e v="#N/A"/>
    <s v="BB"/>
    <s v="XXX"/>
    <s v="OK"/>
    <x v="113"/>
    <x v="162"/>
    <x v="2"/>
    <d v="2020-04-28T00:00:00"/>
    <x v="184"/>
    <s v="Cmde"/>
    <d v="2020-04-28T00:00:00"/>
    <s v="D"/>
    <s v=""/>
    <s v="450067175710"/>
    <x v="226"/>
    <x v="0"/>
    <x v="216"/>
    <s v="EUR"/>
    <x v="0"/>
    <x v="7"/>
    <x v="0"/>
    <x v="7"/>
    <s v="Z"/>
    <n v="1"/>
    <n v="0"/>
    <x v="6"/>
    <x v="4"/>
    <s v=""/>
    <s v="3000208611"/>
    <x v="3"/>
  </r>
  <r>
    <s v="4500672010"/>
    <s v="DVZ/SDP_222"/>
    <x v="0"/>
    <m/>
    <x v="92"/>
    <m/>
    <n v="1"/>
    <d v="2020-04-17T00:00:00"/>
    <n v="12388"/>
    <s v="liste 2404"/>
    <d v="2020-06-13T00:00:00"/>
    <x v="2"/>
    <m/>
    <m/>
    <m/>
    <m/>
    <d v="2020-04-17T00:00:00"/>
    <s v="BB"/>
    <s v="XXX"/>
    <s v="OK"/>
    <x v="90"/>
    <x v="163"/>
    <x v="2"/>
    <d v="2020-04-29T00:00:00"/>
    <x v="216"/>
    <s v="Cmde"/>
    <d v="2020-04-29T00:00:00"/>
    <s v="D"/>
    <s v=""/>
    <s v="450067201010"/>
    <x v="227"/>
    <x v="0"/>
    <x v="217"/>
    <s v="EUR"/>
    <x v="0"/>
    <x v="7"/>
    <x v="5"/>
    <x v="7"/>
    <s v="Z"/>
    <n v="1"/>
    <n v="0"/>
    <x v="6"/>
    <x v="4"/>
    <s v=""/>
    <s v="3000208615"/>
    <x v="4"/>
  </r>
  <r>
    <s v="4500672094"/>
    <s v="DVZ/SDP_235"/>
    <x v="0"/>
    <m/>
    <x v="116"/>
    <m/>
    <n v="0"/>
    <d v="2020-04-20T00:00:00"/>
    <n v="12520"/>
    <s v="liste XX"/>
    <m/>
    <x v="2"/>
    <m/>
    <m/>
    <m/>
    <m/>
    <d v="2020-04-20T00:00:00"/>
    <s v="BB"/>
    <s v="XXX"/>
    <s v="OK"/>
    <x v="114"/>
    <x v="164"/>
    <x v="2"/>
    <d v="2020-04-29T00:00:00"/>
    <x v="217"/>
    <s v="Cmde"/>
    <d v="2020-04-29T00:00:00"/>
    <s v="D"/>
    <s v=""/>
    <s v="450067209410"/>
    <x v="228"/>
    <x v="0"/>
    <x v="218"/>
    <s v="EUR"/>
    <x v="0"/>
    <x v="7"/>
    <x v="5"/>
    <x v="7"/>
    <s v="Z"/>
    <n v="1"/>
    <n v="0"/>
    <x v="0"/>
    <x v="0"/>
    <s v=""/>
    <s v="3000208615"/>
    <x v="4"/>
  </r>
  <r>
    <s v="4500672097"/>
    <s v="DVZ/SDP_234"/>
    <x v="0"/>
    <m/>
    <x v="117"/>
    <m/>
    <n v="0"/>
    <d v="2020-04-20T00:00:00"/>
    <n v="12523"/>
    <s v="liste 2404"/>
    <d v="2020-06-13T00:00:00"/>
    <x v="2"/>
    <m/>
    <m/>
    <m/>
    <m/>
    <d v="2020-04-20T00:00:00"/>
    <s v="BB"/>
    <s v="XXX"/>
    <s v="OK"/>
    <x v="115"/>
    <x v="165"/>
    <x v="2"/>
    <d v="2020-04-29T00:00:00"/>
    <x v="218"/>
    <s v="Cmde"/>
    <d v="2020-04-29T00:00:00"/>
    <s v="D"/>
    <s v=""/>
    <s v="450067209710"/>
    <x v="229"/>
    <x v="0"/>
    <x v="219"/>
    <s v="EUR"/>
    <x v="45"/>
    <x v="7"/>
    <x v="0"/>
    <x v="7"/>
    <s v="Z"/>
    <n v="1"/>
    <n v="0"/>
    <x v="6"/>
    <x v="4"/>
    <s v=""/>
    <s v="3000208611"/>
    <x v="3"/>
  </r>
  <r>
    <s v="4500672084"/>
    <s v="DVZ/SDP_236 + 312 + 237"/>
    <x v="0"/>
    <s v="diminution du PO - raison??"/>
    <x v="118"/>
    <m/>
    <n v="0"/>
    <s v="20/04/2020 + 07/05/2020 + 20/04/2020"/>
    <s v="12534 + 15847 +12531"/>
    <s v="liste 2404 + xx"/>
    <d v="2020-06-13T00:00:00"/>
    <x v="2"/>
    <m/>
    <m/>
    <m/>
    <m/>
    <d v="2020-04-20T00:00:00"/>
    <s v="BB"/>
    <s v="XXX"/>
    <s v="OK"/>
    <x v="116"/>
    <x v="166"/>
    <x v="2"/>
    <d v="2020-04-29T00:00:00"/>
    <x v="219"/>
    <s v="Cmde"/>
    <d v="2020-04-29T00:00:00"/>
    <s v="D"/>
    <s v="I1"/>
    <s v="450067208410"/>
    <x v="230"/>
    <x v="0"/>
    <x v="220"/>
    <s v="EUR"/>
    <x v="0"/>
    <x v="7"/>
    <x v="5"/>
    <x v="7"/>
    <s v="Z"/>
    <n v="1"/>
    <n v="0"/>
    <x v="6"/>
    <x v="4"/>
    <s v=""/>
    <s v="3000208615"/>
    <x v="4"/>
  </r>
  <r>
    <s v="4500672044"/>
    <s v="DVZ/SDP_276"/>
    <x v="0"/>
    <m/>
    <x v="119"/>
    <m/>
    <n v="0"/>
    <d v="2020-04-28T00:00:00"/>
    <n v="13159"/>
    <s v="liste 3004"/>
    <d v="2020-06-13T00:00:00"/>
    <x v="2"/>
    <m/>
    <m/>
    <m/>
    <m/>
    <d v="2020-04-28T00:00:00"/>
    <s v="BB"/>
    <s v="XXX"/>
    <s v="OK"/>
    <x v="117"/>
    <x v="167"/>
    <x v="2"/>
    <d v="2020-04-29T00:00:00"/>
    <x v="210"/>
    <s v="Cmde"/>
    <d v="2020-04-29T00:00:00"/>
    <s v="D"/>
    <s v="I3"/>
    <s v="450067204410"/>
    <x v="231"/>
    <x v="0"/>
    <x v="221"/>
    <s v="EUR"/>
    <x v="0"/>
    <x v="7"/>
    <x v="5"/>
    <x v="7"/>
    <s v="Z"/>
    <n v="1"/>
    <n v="0"/>
    <x v="6"/>
    <x v="4"/>
    <s v=""/>
    <s v="3000208615"/>
    <x v="4"/>
  </r>
  <r>
    <s v="4500672115"/>
    <m/>
    <x v="0"/>
    <m/>
    <x v="120"/>
    <m/>
    <m/>
    <d v="2020-05-18T00:00:00"/>
    <m/>
    <m/>
    <m/>
    <x v="0"/>
    <m/>
    <m/>
    <m/>
    <m/>
    <n v="0"/>
    <s v="BB"/>
    <s v="XXX"/>
    <s v="OK"/>
    <x v="118"/>
    <x v="168"/>
    <x v="2"/>
    <d v="2020-04-29T00:00:00"/>
    <x v="220"/>
    <s v="Cmde"/>
    <d v="2020-04-29T00:00:00"/>
    <s v="D"/>
    <s v=""/>
    <s v="450067211510"/>
    <x v="232"/>
    <x v="0"/>
    <x v="222"/>
    <s v="EUR"/>
    <x v="0"/>
    <x v="16"/>
    <x v="0"/>
    <x v="12"/>
    <s v="Z"/>
    <n v="1"/>
    <n v="0"/>
    <x v="0"/>
    <x v="0"/>
    <s v=""/>
    <s v="3000209731"/>
    <x v="0"/>
  </r>
  <r>
    <s v="4500672115"/>
    <m/>
    <x v="0"/>
    <m/>
    <x v="120"/>
    <m/>
    <m/>
    <d v="2020-05-18T00:00:00"/>
    <m/>
    <m/>
    <m/>
    <x v="0"/>
    <m/>
    <m/>
    <m/>
    <m/>
    <n v="0"/>
    <s v="BB"/>
    <s v="XXX"/>
    <s v="OK"/>
    <x v="118"/>
    <x v="168"/>
    <x v="0"/>
    <d v="2020-04-29T00:00:00"/>
    <x v="221"/>
    <s v="Cmde"/>
    <d v="2020-04-29T00:00:00"/>
    <s v="D"/>
    <s v=""/>
    <s v="450067211520"/>
    <x v="233"/>
    <x v="0"/>
    <x v="223"/>
    <s v="EUR"/>
    <x v="0"/>
    <x v="16"/>
    <x v="0"/>
    <x v="12"/>
    <s v="Z"/>
    <n v="1"/>
    <n v="0"/>
    <x v="0"/>
    <x v="0"/>
    <s v=""/>
    <s v="3000209731"/>
    <x v="0"/>
  </r>
  <r>
    <s v="4500672067"/>
    <s v="DVZ/SDP_275"/>
    <x v="0"/>
    <m/>
    <x v="121"/>
    <m/>
    <n v="1"/>
    <d v="2020-04-28T00:00:00"/>
    <n v="13155"/>
    <s v="liste 3004"/>
    <d v="2020-06-13T00:00:00"/>
    <x v="2"/>
    <m/>
    <m/>
    <m/>
    <m/>
    <d v="2020-04-28T00:00:00"/>
    <s v="BB"/>
    <s v="XXX"/>
    <s v="OK"/>
    <x v="119"/>
    <x v="169"/>
    <x v="2"/>
    <d v="2020-04-29T00:00:00"/>
    <x v="132"/>
    <s v="Cmde"/>
    <d v="2020-04-29T00:00:00"/>
    <s v="D"/>
    <s v=""/>
    <s v="450067206710"/>
    <x v="234"/>
    <x v="0"/>
    <x v="224"/>
    <s v="EUR"/>
    <x v="0"/>
    <x v="7"/>
    <x v="0"/>
    <x v="7"/>
    <s v="Z"/>
    <n v="1"/>
    <n v="0"/>
    <x v="6"/>
    <x v="4"/>
    <s v=""/>
    <s v="3000208611"/>
    <x v="3"/>
  </r>
  <r>
    <s v="4500672304"/>
    <s v="DVZ/SDP_292 + 434"/>
    <x v="5"/>
    <s v="montant original: 8639400EUR. Diminution jusqu'à 4,556,472,80EUr suite à négociation"/>
    <x v="122"/>
    <m/>
    <n v="0"/>
    <s v="30/04/2020 +03/09/2020"/>
    <s v="13362 +21361"/>
    <s v="liste 0805 + 0915"/>
    <d v="2020-06-13T00:00:00"/>
    <x v="2"/>
    <m/>
    <m/>
    <m/>
    <m/>
    <d v="2020-04-30T00:00:00"/>
    <s v="BB"/>
    <s v="XXX"/>
    <s v="OK"/>
    <x v="120"/>
    <x v="170"/>
    <x v="2"/>
    <d v="2020-04-30T00:00:00"/>
    <x v="222"/>
    <s v="Cmde"/>
    <d v="2020-04-30T00:00:00"/>
    <s v="D"/>
    <s v=""/>
    <s v="450067230410"/>
    <x v="235"/>
    <x v="0"/>
    <x v="225"/>
    <s v="EUR"/>
    <x v="46"/>
    <x v="7"/>
    <x v="2"/>
    <x v="7"/>
    <s v="Z"/>
    <n v="1"/>
    <n v="0"/>
    <x v="5"/>
    <x v="4"/>
    <s v=""/>
    <s v="3000208612"/>
    <x v="5"/>
  </r>
  <r>
    <s v="4500672244"/>
    <m/>
    <x v="0"/>
    <m/>
    <x v="123"/>
    <m/>
    <m/>
    <s v="non applicable"/>
    <s v="non applicable"/>
    <s v="non applicable"/>
    <s v="non applicable"/>
    <x v="0"/>
    <m/>
    <m/>
    <m/>
    <m/>
    <s v="non applicable"/>
    <s v="AA"/>
    <s v="XX"/>
    <s v="OK"/>
    <x v="121"/>
    <x v="171"/>
    <x v="2"/>
    <d v="2020-04-30T00:00:00"/>
    <x v="223"/>
    <s v="Cmde"/>
    <d v="2020-04-30T00:00:00"/>
    <s v="D"/>
    <s v=""/>
    <s v="450067224410"/>
    <x v="236"/>
    <x v="0"/>
    <x v="226"/>
    <s v="EUR"/>
    <x v="0"/>
    <x v="4"/>
    <x v="0"/>
    <x v="4"/>
    <s v="L"/>
    <n v="500"/>
    <n v="0"/>
    <x v="0"/>
    <x v="0"/>
    <s v=""/>
    <s v="3000209101"/>
    <x v="0"/>
  </r>
  <r>
    <s v="4500672260"/>
    <m/>
    <x v="0"/>
    <m/>
    <x v="124"/>
    <m/>
    <m/>
    <s v="non applicable"/>
    <s v="non applicable"/>
    <s v="non applicable"/>
    <s v="non applicable"/>
    <x v="0"/>
    <m/>
    <m/>
    <m/>
    <m/>
    <s v="non applicable"/>
    <s v="AA"/>
    <s v="XX"/>
    <s v="OK"/>
    <x v="122"/>
    <x v="172"/>
    <x v="2"/>
    <d v="2020-04-30T00:00:00"/>
    <x v="224"/>
    <s v="Cmde"/>
    <d v="2020-04-30T00:00:00"/>
    <s v="D"/>
    <s v=""/>
    <s v="450067226010"/>
    <x v="237"/>
    <x v="0"/>
    <x v="227"/>
    <s v="EUR"/>
    <x v="0"/>
    <x v="4"/>
    <x v="0"/>
    <x v="4"/>
    <s v="L"/>
    <n v="6"/>
    <n v="0"/>
    <x v="0"/>
    <x v="0"/>
    <s v=""/>
    <s v="3000209101"/>
    <x v="0"/>
  </r>
  <r>
    <s v="4500672260"/>
    <m/>
    <x v="0"/>
    <m/>
    <x v="124"/>
    <m/>
    <m/>
    <s v="non applicable"/>
    <s v="non applicable"/>
    <s v="non applicable"/>
    <s v="non applicable"/>
    <x v="0"/>
    <m/>
    <m/>
    <m/>
    <m/>
    <s v="non applicable"/>
    <s v="AA"/>
    <s v="XX"/>
    <s v="OK"/>
    <x v="122"/>
    <x v="172"/>
    <x v="0"/>
    <d v="2020-04-30T00:00:00"/>
    <x v="225"/>
    <s v="Cmde"/>
    <d v="2020-04-30T00:00:00"/>
    <s v="D"/>
    <s v=""/>
    <s v="450067226020"/>
    <x v="238"/>
    <x v="0"/>
    <x v="228"/>
    <s v="EUR"/>
    <x v="0"/>
    <x v="4"/>
    <x v="0"/>
    <x v="4"/>
    <s v="L"/>
    <n v="2"/>
    <n v="0"/>
    <x v="0"/>
    <x v="0"/>
    <s v=""/>
    <s v="3000209101"/>
    <x v="0"/>
  </r>
  <r>
    <s v="4500672260"/>
    <m/>
    <x v="0"/>
    <m/>
    <x v="124"/>
    <m/>
    <m/>
    <s v="non applicable"/>
    <s v="non applicable"/>
    <s v="non applicable"/>
    <s v="non applicable"/>
    <x v="0"/>
    <m/>
    <m/>
    <m/>
    <m/>
    <s v="non applicable"/>
    <s v="AA"/>
    <s v="XX"/>
    <s v="OK"/>
    <x v="122"/>
    <x v="172"/>
    <x v="1"/>
    <d v="2020-04-30T00:00:00"/>
    <x v="226"/>
    <s v="Cmde"/>
    <d v="2020-04-30T00:00:00"/>
    <s v="D"/>
    <s v=""/>
    <s v="450067226030"/>
    <x v="239"/>
    <x v="0"/>
    <x v="229"/>
    <s v="EUR"/>
    <x v="0"/>
    <x v="4"/>
    <x v="0"/>
    <x v="4"/>
    <s v="L"/>
    <n v="100"/>
    <n v="0"/>
    <x v="0"/>
    <x v="0"/>
    <s v=""/>
    <s v="3000209101"/>
    <x v="0"/>
  </r>
  <r>
    <s v="4500672260"/>
    <m/>
    <x v="0"/>
    <m/>
    <x v="124"/>
    <m/>
    <m/>
    <s v="non applicable"/>
    <s v="non applicable"/>
    <s v="non applicable"/>
    <s v="non applicable"/>
    <x v="0"/>
    <m/>
    <m/>
    <m/>
    <m/>
    <s v="non applicable"/>
    <s v="AA"/>
    <s v="XX"/>
    <s v="OK"/>
    <x v="122"/>
    <x v="172"/>
    <x v="3"/>
    <d v="2020-04-30T00:00:00"/>
    <x v="227"/>
    <s v="Cmde"/>
    <d v="2020-04-30T00:00:00"/>
    <s v="D"/>
    <s v=""/>
    <s v="450067226040"/>
    <x v="239"/>
    <x v="0"/>
    <x v="229"/>
    <s v="EUR"/>
    <x v="0"/>
    <x v="4"/>
    <x v="0"/>
    <x v="4"/>
    <s v="L"/>
    <n v="100"/>
    <n v="0"/>
    <x v="0"/>
    <x v="0"/>
    <s v=""/>
    <s v="3000209101"/>
    <x v="0"/>
  </r>
  <r>
    <s v="4500672260"/>
    <m/>
    <x v="0"/>
    <m/>
    <x v="124"/>
    <m/>
    <m/>
    <s v="non applicable"/>
    <s v="non applicable"/>
    <s v="non applicable"/>
    <s v="non applicable"/>
    <x v="0"/>
    <m/>
    <m/>
    <m/>
    <m/>
    <s v="non applicable"/>
    <s v="AA"/>
    <s v="XX"/>
    <s v="OK"/>
    <x v="122"/>
    <x v="172"/>
    <x v="4"/>
    <d v="2020-04-30T00:00:00"/>
    <x v="228"/>
    <s v="Cmde"/>
    <d v="2020-04-30T00:00:00"/>
    <s v="D"/>
    <s v=""/>
    <s v="450067226050"/>
    <x v="240"/>
    <x v="0"/>
    <x v="230"/>
    <s v="EUR"/>
    <x v="0"/>
    <x v="4"/>
    <x v="0"/>
    <x v="4"/>
    <s v="L"/>
    <n v="300"/>
    <n v="0"/>
    <x v="0"/>
    <x v="0"/>
    <s v=""/>
    <s v="3000209101"/>
    <x v="0"/>
  </r>
  <r>
    <s v="4500672260"/>
    <m/>
    <x v="0"/>
    <m/>
    <x v="124"/>
    <m/>
    <m/>
    <s v="non applicable"/>
    <s v="non applicable"/>
    <s v="non applicable"/>
    <s v="non applicable"/>
    <x v="0"/>
    <m/>
    <m/>
    <m/>
    <m/>
    <s v="non applicable"/>
    <s v="AA"/>
    <s v="XX"/>
    <s v="OK"/>
    <x v="122"/>
    <x v="172"/>
    <x v="5"/>
    <d v="2020-04-30T00:00:00"/>
    <x v="229"/>
    <s v="Cmde"/>
    <d v="2020-04-30T00:00:00"/>
    <s v="D"/>
    <s v=""/>
    <s v="450067226060"/>
    <x v="239"/>
    <x v="0"/>
    <x v="229"/>
    <s v="EUR"/>
    <x v="0"/>
    <x v="4"/>
    <x v="0"/>
    <x v="4"/>
    <s v="L"/>
    <n v="100"/>
    <n v="0"/>
    <x v="0"/>
    <x v="0"/>
    <s v=""/>
    <s v="3000209101"/>
    <x v="0"/>
  </r>
  <r>
    <s v="4500672260"/>
    <m/>
    <x v="0"/>
    <m/>
    <x v="124"/>
    <m/>
    <m/>
    <s v="non applicable"/>
    <s v="non applicable"/>
    <s v="non applicable"/>
    <s v="non applicable"/>
    <x v="0"/>
    <m/>
    <m/>
    <m/>
    <m/>
    <s v="non applicable"/>
    <s v="AA"/>
    <s v="XX"/>
    <s v="OK"/>
    <x v="122"/>
    <x v="172"/>
    <x v="6"/>
    <d v="2020-04-30T00:00:00"/>
    <x v="230"/>
    <s v="Cmde"/>
    <d v="2020-04-30T00:00:00"/>
    <s v="D"/>
    <s v=""/>
    <s v="450067226070"/>
    <x v="239"/>
    <x v="0"/>
    <x v="229"/>
    <s v="EUR"/>
    <x v="0"/>
    <x v="4"/>
    <x v="0"/>
    <x v="4"/>
    <s v="L"/>
    <n v="100"/>
    <n v="0"/>
    <x v="0"/>
    <x v="0"/>
    <s v=""/>
    <s v="3000209101"/>
    <x v="0"/>
  </r>
  <r>
    <s v="4500672260"/>
    <m/>
    <x v="0"/>
    <m/>
    <x v="124"/>
    <m/>
    <m/>
    <s v="non applicable"/>
    <s v="non applicable"/>
    <s v="non applicable"/>
    <s v="non applicable"/>
    <x v="0"/>
    <m/>
    <m/>
    <m/>
    <m/>
    <s v="non applicable"/>
    <s v="AA"/>
    <s v="XX"/>
    <s v="OK"/>
    <x v="122"/>
    <x v="172"/>
    <x v="7"/>
    <d v="2020-04-30T00:00:00"/>
    <x v="231"/>
    <s v="Cmde"/>
    <d v="2020-04-30T00:00:00"/>
    <s v="D"/>
    <s v=""/>
    <s v="450067226080"/>
    <x v="241"/>
    <x v="0"/>
    <x v="231"/>
    <s v="EUR"/>
    <x v="0"/>
    <x v="4"/>
    <x v="0"/>
    <x v="4"/>
    <s v="L"/>
    <n v="200"/>
    <n v="0"/>
    <x v="0"/>
    <x v="0"/>
    <s v=""/>
    <s v="3000209101"/>
    <x v="0"/>
  </r>
  <r>
    <s v="4500672260"/>
    <m/>
    <x v="0"/>
    <m/>
    <x v="124"/>
    <m/>
    <m/>
    <s v="non applicable"/>
    <s v="non applicable"/>
    <s v="non applicable"/>
    <s v="non applicable"/>
    <x v="0"/>
    <m/>
    <m/>
    <m/>
    <m/>
    <s v="non applicable"/>
    <s v="AA"/>
    <s v="XX"/>
    <s v="OK"/>
    <x v="122"/>
    <x v="172"/>
    <x v="8"/>
    <d v="2020-04-30T00:00:00"/>
    <x v="232"/>
    <s v="Cmde"/>
    <d v="2020-04-30T00:00:00"/>
    <s v="D"/>
    <s v=""/>
    <s v="450067226090"/>
    <x v="239"/>
    <x v="0"/>
    <x v="229"/>
    <s v="EUR"/>
    <x v="0"/>
    <x v="4"/>
    <x v="0"/>
    <x v="4"/>
    <s v="L"/>
    <n v="100"/>
    <n v="0"/>
    <x v="0"/>
    <x v="0"/>
    <s v=""/>
    <s v="3000209101"/>
    <x v="0"/>
  </r>
  <r>
    <s v="4500672164"/>
    <s v="DVZ/SDP_248"/>
    <x v="0"/>
    <m/>
    <x v="32"/>
    <m/>
    <n v="0"/>
    <d v="2020-04-21T00:00:00"/>
    <n v="12699"/>
    <s v="liste XX"/>
    <m/>
    <x v="2"/>
    <m/>
    <m/>
    <m/>
    <m/>
    <d v="2020-04-21T00:00:00"/>
    <s v="BB"/>
    <s v="XXX"/>
    <s v="OK"/>
    <x v="31"/>
    <x v="173"/>
    <x v="2"/>
    <d v="2020-04-30T00:00:00"/>
    <x v="233"/>
    <s v="Cmde"/>
    <d v="2020-04-30T00:00:00"/>
    <s v="D"/>
    <s v=""/>
    <s v="450067216410"/>
    <x v="242"/>
    <x v="0"/>
    <x v="232"/>
    <s v="EUR"/>
    <x v="0"/>
    <x v="7"/>
    <x v="2"/>
    <x v="7"/>
    <s v="Z"/>
    <n v="1"/>
    <n v="0"/>
    <x v="6"/>
    <x v="4"/>
    <s v=""/>
    <s v="3000208612"/>
    <x v="5"/>
  </r>
  <r>
    <s v="4500672268"/>
    <s v="DVZ/SDP_272"/>
    <x v="0"/>
    <m/>
    <x v="96"/>
    <m/>
    <n v="0"/>
    <d v="2020-04-27T00:00:00"/>
    <n v="13077"/>
    <s v="liste XX"/>
    <m/>
    <x v="2"/>
    <m/>
    <m/>
    <m/>
    <m/>
    <d v="2020-04-24T00:00:00"/>
    <s v="BB"/>
    <s v="XXX"/>
    <s v="OK"/>
    <x v="94"/>
    <x v="174"/>
    <x v="2"/>
    <d v="2020-04-30T00:00:00"/>
    <x v="234"/>
    <s v="Cmde"/>
    <d v="2020-04-30T00:00:00"/>
    <s v="D"/>
    <s v=""/>
    <s v="450067226810"/>
    <x v="243"/>
    <x v="0"/>
    <x v="233"/>
    <s v="EUR"/>
    <x v="47"/>
    <x v="7"/>
    <x v="2"/>
    <x v="7"/>
    <s v="Z"/>
    <n v="1"/>
    <n v="0"/>
    <x v="0"/>
    <x v="0"/>
    <s v=""/>
    <s v="3000208612"/>
    <x v="5"/>
  </r>
  <r>
    <s v="4500672277"/>
    <s v="DVZ/SDP_266"/>
    <x v="0"/>
    <m/>
    <x v="99"/>
    <m/>
    <n v="0"/>
    <d v="2020-04-24T00:00:00"/>
    <n v="12999"/>
    <s v="liste 3004"/>
    <d v="2020-06-13T00:00:00"/>
    <x v="2"/>
    <m/>
    <m/>
    <m/>
    <m/>
    <d v="2020-04-24T00:00:00"/>
    <s v="BB"/>
    <s v="XXX"/>
    <s v="OK"/>
    <x v="97"/>
    <x v="175"/>
    <x v="2"/>
    <d v="2020-04-30T00:00:00"/>
    <x v="235"/>
    <s v="Cmde"/>
    <d v="2020-04-30T00:00:00"/>
    <s v="D"/>
    <s v=""/>
    <s v="450067227710"/>
    <x v="244"/>
    <x v="0"/>
    <x v="234"/>
    <s v="EUR"/>
    <x v="0"/>
    <x v="7"/>
    <x v="6"/>
    <x v="7"/>
    <s v="Z"/>
    <n v="1"/>
    <n v="0"/>
    <x v="6"/>
    <x v="4"/>
    <s v=""/>
    <s v="3000208616"/>
    <x v="8"/>
  </r>
  <r>
    <s v="4500672312"/>
    <s v="DVZ/SDP_267"/>
    <x v="0"/>
    <m/>
    <x v="99"/>
    <m/>
    <m/>
    <d v="2020-04-24T00:00:00"/>
    <n v="13002"/>
    <s v="liste XX"/>
    <m/>
    <x v="2"/>
    <m/>
    <m/>
    <m/>
    <m/>
    <e v="#N/A"/>
    <s v="AA"/>
    <s v="XX"/>
    <s v="OK"/>
    <x v="97"/>
    <x v="176"/>
    <x v="2"/>
    <d v="2020-04-30T00:00:00"/>
    <x v="236"/>
    <s v="Cmde"/>
    <d v="2020-04-30T00:00:00"/>
    <s v="D"/>
    <s v=""/>
    <s v="450067231210"/>
    <x v="245"/>
    <x v="0"/>
    <x v="235"/>
    <s v="EUR"/>
    <x v="48"/>
    <x v="7"/>
    <x v="6"/>
    <x v="7"/>
    <s v="Z"/>
    <n v="1"/>
    <n v="0"/>
    <x v="0"/>
    <x v="0"/>
    <s v=""/>
    <s v="3000208616"/>
    <x v="8"/>
  </r>
  <r>
    <s v="4500672318"/>
    <s v="DVZ/SDP_269"/>
    <x v="0"/>
    <m/>
    <x v="100"/>
    <m/>
    <n v="0"/>
    <d v="2020-04-24T00:00:00"/>
    <n v="13009"/>
    <s v="liste 3004"/>
    <d v="2020-06-13T00:00:00"/>
    <x v="2"/>
    <m/>
    <m/>
    <m/>
    <m/>
    <d v="2020-04-24T00:00:00"/>
    <s v="BB"/>
    <s v="XXX"/>
    <s v="OK"/>
    <x v="98"/>
    <x v="177"/>
    <x v="2"/>
    <d v="2020-04-30T00:00:00"/>
    <x v="217"/>
    <s v="Cmde"/>
    <d v="2020-04-30T00:00:00"/>
    <s v="D"/>
    <s v=""/>
    <s v="450067231810"/>
    <x v="246"/>
    <x v="0"/>
    <x v="236"/>
    <s v="EUR"/>
    <x v="0"/>
    <x v="7"/>
    <x v="5"/>
    <x v="7"/>
    <s v="Z"/>
    <n v="1"/>
    <n v="0"/>
    <x v="6"/>
    <x v="4"/>
    <s v=""/>
    <s v="3000208615"/>
    <x v="4"/>
  </r>
  <r>
    <s v="4500672239"/>
    <s v="DVZ/SDP_271"/>
    <x v="0"/>
    <m/>
    <x v="125"/>
    <m/>
    <n v="0"/>
    <d v="2020-04-24T00:00:00"/>
    <n v="13029"/>
    <s v="liste XX"/>
    <m/>
    <x v="2"/>
    <m/>
    <m/>
    <m/>
    <m/>
    <d v="2020-04-24T00:00:00"/>
    <s v="AA"/>
    <s v="XX"/>
    <s v="OK"/>
    <x v="123"/>
    <x v="178"/>
    <x v="2"/>
    <d v="2020-04-30T00:00:00"/>
    <x v="237"/>
    <s v="Cmde"/>
    <d v="2020-04-30T00:00:00"/>
    <s v="D"/>
    <s v=""/>
    <s v="450067223910"/>
    <x v="247"/>
    <x v="0"/>
    <x v="237"/>
    <s v="EUR"/>
    <x v="0"/>
    <x v="7"/>
    <x v="6"/>
    <x v="7"/>
    <s v="Z"/>
    <n v="1"/>
    <n v="0"/>
    <x v="0"/>
    <x v="0"/>
    <s v=""/>
    <s v="3000208616"/>
    <x v="8"/>
  </r>
  <r>
    <s v="4500672272"/>
    <s v="DVZ/SDP_265"/>
    <x v="0"/>
    <m/>
    <x v="125"/>
    <m/>
    <n v="0"/>
    <d v="2020-04-24T00:00:00"/>
    <n v="12996"/>
    <s v="liste XX"/>
    <m/>
    <x v="2"/>
    <m/>
    <m/>
    <m/>
    <m/>
    <d v="2020-04-24T00:00:00"/>
    <s v="AA"/>
    <s v="XX"/>
    <s v="OK"/>
    <x v="123"/>
    <x v="179"/>
    <x v="2"/>
    <d v="2020-04-30T00:00:00"/>
    <x v="238"/>
    <s v="Cmde"/>
    <d v="2020-04-30T00:00:00"/>
    <s v="D"/>
    <s v=""/>
    <s v="450067227210"/>
    <x v="248"/>
    <x v="0"/>
    <x v="238"/>
    <s v="EUR"/>
    <x v="49"/>
    <x v="7"/>
    <x v="6"/>
    <x v="7"/>
    <s v="Z"/>
    <n v="1"/>
    <n v="0"/>
    <x v="0"/>
    <x v="0"/>
    <s v=""/>
    <s v="3000208616"/>
    <x v="8"/>
  </r>
  <r>
    <s v="4500672172"/>
    <s v="DVZ/SDP_256"/>
    <x v="0"/>
    <m/>
    <x v="66"/>
    <m/>
    <n v="0"/>
    <d v="2020-04-23T00:00:00"/>
    <n v="12895"/>
    <s v="liste XX"/>
    <m/>
    <x v="2"/>
    <m/>
    <m/>
    <m/>
    <m/>
    <d v="2020-04-23T00:00:00"/>
    <s v="BB"/>
    <s v="XXX"/>
    <s v="OK"/>
    <x v="64"/>
    <x v="180"/>
    <x v="2"/>
    <d v="2020-04-30T00:00:00"/>
    <x v="239"/>
    <s v="Cmde"/>
    <d v="2020-04-30T00:00:00"/>
    <s v="D"/>
    <s v=""/>
    <s v="450067217210"/>
    <x v="249"/>
    <x v="0"/>
    <x v="239"/>
    <s v="EUR"/>
    <x v="0"/>
    <x v="7"/>
    <x v="2"/>
    <x v="7"/>
    <s v="Z"/>
    <n v="1"/>
    <n v="0"/>
    <x v="6"/>
    <x v="4"/>
    <s v=""/>
    <s v="3000208612"/>
    <x v="5"/>
  </r>
  <r>
    <s v="4500672347"/>
    <s v="DVZ/SDP_280"/>
    <x v="0"/>
    <m/>
    <x v="66"/>
    <m/>
    <n v="0"/>
    <d v="2020-04-28T00:00:00"/>
    <n v="13188"/>
    <s v="liste XX"/>
    <m/>
    <x v="2"/>
    <m/>
    <m/>
    <m/>
    <m/>
    <d v="2020-04-28T00:00:00"/>
    <s v="BB"/>
    <s v="XXX"/>
    <s v="OK"/>
    <x v="64"/>
    <x v="181"/>
    <x v="2"/>
    <d v="2020-04-30T00:00:00"/>
    <x v="240"/>
    <s v="Cmde"/>
    <d v="2020-04-30T00:00:00"/>
    <s v="D"/>
    <s v=""/>
    <s v="450067234710"/>
    <x v="250"/>
    <x v="0"/>
    <x v="240"/>
    <s v="EUR"/>
    <x v="0"/>
    <x v="7"/>
    <x v="2"/>
    <x v="7"/>
    <s v="Z"/>
    <n v="1"/>
    <n v="0"/>
    <x v="6"/>
    <x v="4"/>
    <s v=""/>
    <s v="3000208612"/>
    <x v="5"/>
  </r>
  <r>
    <s v="4500672173"/>
    <s v="DVZ/SDP_257"/>
    <x v="0"/>
    <m/>
    <x v="117"/>
    <m/>
    <n v="0"/>
    <d v="2020-04-23T00:00:00"/>
    <n v="12929"/>
    <s v="liste 2404"/>
    <d v="2020-06-13T00:00:00"/>
    <x v="2"/>
    <m/>
    <m/>
    <m/>
    <m/>
    <d v="2020-04-28T00:00:00"/>
    <s v="BB"/>
    <s v="XXX"/>
    <s v="OK"/>
    <x v="115"/>
    <x v="182"/>
    <x v="2"/>
    <d v="2020-04-30T00:00:00"/>
    <x v="218"/>
    <s v="Cmde"/>
    <d v="2020-04-30T00:00:00"/>
    <s v="D"/>
    <s v=""/>
    <s v="450067217310"/>
    <x v="251"/>
    <x v="0"/>
    <x v="241"/>
    <s v="EUR"/>
    <x v="0"/>
    <x v="7"/>
    <x v="0"/>
    <x v="7"/>
    <s v="Z"/>
    <n v="1"/>
    <n v="0"/>
    <x v="6"/>
    <x v="4"/>
    <s v=""/>
    <s v="3000208611"/>
    <x v="3"/>
  </r>
  <r>
    <s v="4500672217"/>
    <s v="DVZ/SDP_277"/>
    <x v="0"/>
    <m/>
    <x v="126"/>
    <m/>
    <n v="1"/>
    <d v="2020-04-28T00:00:00"/>
    <n v="13180"/>
    <s v="liste 3004"/>
    <d v="2020-06-13T00:00:00"/>
    <x v="2"/>
    <m/>
    <m/>
    <m/>
    <m/>
    <d v="2020-04-28T00:00:00"/>
    <s v="BB"/>
    <s v="XXX"/>
    <s v="OK"/>
    <x v="124"/>
    <x v="183"/>
    <x v="2"/>
    <d v="2020-04-30T00:00:00"/>
    <x v="241"/>
    <s v="Cmde"/>
    <d v="2020-04-30T00:00:00"/>
    <s v="D"/>
    <s v=""/>
    <s v="450067221710"/>
    <x v="252"/>
    <x v="0"/>
    <x v="242"/>
    <s v="EUR"/>
    <x v="0"/>
    <x v="7"/>
    <x v="0"/>
    <x v="7"/>
    <s v="Z"/>
    <n v="1"/>
    <n v="0"/>
    <x v="6"/>
    <x v="4"/>
    <s v=""/>
    <s v="3000208611"/>
    <x v="3"/>
  </r>
  <r>
    <s v="4500672337"/>
    <s v="DVZ/SDP_270"/>
    <x v="0"/>
    <m/>
    <x v="127"/>
    <m/>
    <n v="0"/>
    <d v="2020-04-24T00:00:00"/>
    <n v="13013"/>
    <s v="liste 3004"/>
    <d v="2020-06-13T00:00:00"/>
    <x v="2"/>
    <m/>
    <m/>
    <m/>
    <m/>
    <d v="2020-04-24T00:00:00"/>
    <s v="BB"/>
    <s v="XXX"/>
    <s v="OK"/>
    <x v="125"/>
    <x v="184"/>
    <x v="2"/>
    <d v="2020-04-30T00:00:00"/>
    <x v="242"/>
    <s v="Cmde"/>
    <d v="2020-04-30T00:00:00"/>
    <s v="D"/>
    <s v="I1"/>
    <s v="450067233710"/>
    <x v="253"/>
    <x v="0"/>
    <x v="243"/>
    <s v="EUR"/>
    <x v="0"/>
    <x v="7"/>
    <x v="5"/>
    <x v="7"/>
    <s v="Z"/>
    <n v="1"/>
    <n v="0"/>
    <x v="6"/>
    <x v="4"/>
    <s v=""/>
    <s v="3000208615"/>
    <x v="4"/>
  </r>
  <r>
    <s v="4500672227"/>
    <m/>
    <x v="0"/>
    <m/>
    <x v="128"/>
    <m/>
    <n v="0"/>
    <d v="2020-05-07T00:00:00"/>
    <n v="15847"/>
    <m/>
    <m/>
    <x v="2"/>
    <m/>
    <m/>
    <m/>
    <m/>
    <d v="2020-05-07T00:00:00"/>
    <s v="BB"/>
    <s v="XXX"/>
    <s v="OK"/>
    <x v="126"/>
    <x v="185"/>
    <x v="2"/>
    <d v="2020-04-30T00:00:00"/>
    <x v="219"/>
    <s v="Cmde"/>
    <d v="2020-04-30T00:00:00"/>
    <s v="D"/>
    <s v="I1"/>
    <s v="450067222710"/>
    <x v="254"/>
    <x v="0"/>
    <x v="244"/>
    <s v="EUR"/>
    <x v="50"/>
    <x v="7"/>
    <x v="5"/>
    <x v="7"/>
    <s v="Z"/>
    <n v="1"/>
    <n v="0"/>
    <x v="5"/>
    <x v="4"/>
    <s v=""/>
    <s v="3000208615"/>
    <x v="4"/>
  </r>
  <r>
    <s v="4500672229"/>
    <s v="DVZ/SDP_253"/>
    <x v="0"/>
    <m/>
    <x v="129"/>
    <m/>
    <n v="0"/>
    <d v="2020-04-22T00:00:00"/>
    <n v="12889"/>
    <m/>
    <m/>
    <x v="2"/>
    <m/>
    <m/>
    <m/>
    <m/>
    <d v="2020-04-23T00:00:00"/>
    <s v="BB"/>
    <s v="XXX"/>
    <s v="OK"/>
    <x v="127"/>
    <x v="186"/>
    <x v="2"/>
    <d v="2020-04-30T00:00:00"/>
    <x v="243"/>
    <s v="Cmde"/>
    <d v="2020-04-30T00:00:00"/>
    <s v="D"/>
    <s v="I1"/>
    <s v="450067222910"/>
    <x v="255"/>
    <x v="0"/>
    <x v="245"/>
    <s v="EUR"/>
    <x v="0"/>
    <x v="7"/>
    <x v="5"/>
    <x v="7"/>
    <s v="Z"/>
    <n v="1"/>
    <n v="0"/>
    <x v="6"/>
    <x v="4"/>
    <s v=""/>
    <s v="3000208615"/>
    <x v="4"/>
  </r>
  <r>
    <s v="4500672341"/>
    <s v="DVZ/SDP_278 + 419"/>
    <x v="0"/>
    <m/>
    <x v="130"/>
    <m/>
    <n v="0"/>
    <s v="28/04/2020 + 07/08/2020"/>
    <s v="13183 + 20196"/>
    <s v="liste 3004 + 0915"/>
    <d v="2020-06-13T00:00:00"/>
    <x v="2"/>
    <m/>
    <m/>
    <m/>
    <m/>
    <s v="28/04/2020 + 18/08/2020"/>
    <s v="BB"/>
    <s v="XXX"/>
    <s v="OK"/>
    <x v="128"/>
    <x v="187"/>
    <x v="2"/>
    <d v="2020-04-30T00:00:00"/>
    <x v="244"/>
    <s v="Cmde"/>
    <d v="2020-04-30T00:00:00"/>
    <s v="D"/>
    <s v=""/>
    <s v="450067234110"/>
    <x v="256"/>
    <x v="0"/>
    <x v="4"/>
    <s v="EUR"/>
    <x v="51"/>
    <x v="7"/>
    <x v="0"/>
    <x v="7"/>
    <s v="Z"/>
    <n v="1"/>
    <n v="0"/>
    <x v="6"/>
    <x v="4"/>
    <s v=""/>
    <s v="3000208611"/>
    <x v="3"/>
  </r>
  <r>
    <s v="4500672327"/>
    <s v="DVZ/SDP_249 + DVZ/SDP_294"/>
    <x v="0"/>
    <s v="prix unitaire - 23,23 RMB of 3,30 usd"/>
    <x v="131"/>
    <m/>
    <n v="0.5"/>
    <s v="21/04/2020 + 30/04/2020"/>
    <s v="12701 + 13374"/>
    <s v="liste 2404"/>
    <d v="2020-06-13T00:00:00"/>
    <x v="2"/>
    <m/>
    <m/>
    <m/>
    <m/>
    <d v="2020-04-30T00:00:00"/>
    <s v="BB"/>
    <s v="XXX"/>
    <s v="OK"/>
    <x v="129"/>
    <x v="188"/>
    <x v="2"/>
    <d v="2020-04-30T00:00:00"/>
    <x v="245"/>
    <s v="Cmde"/>
    <d v="2020-04-30T00:00:00"/>
    <s v="D"/>
    <s v=""/>
    <s v="450067232710"/>
    <x v="257"/>
    <x v="0"/>
    <x v="246"/>
    <s v="EUR"/>
    <x v="0"/>
    <x v="7"/>
    <x v="0"/>
    <x v="7"/>
    <s v="Z"/>
    <n v="1"/>
    <n v="0"/>
    <x v="5"/>
    <x v="4"/>
    <s v=""/>
    <s v="3000208611"/>
    <x v="3"/>
  </r>
  <r>
    <s v="4500697673"/>
    <m/>
    <x v="3"/>
    <s v="COVID19 – 0911_01b"/>
    <x v="22"/>
    <m/>
    <m/>
    <m/>
    <m/>
    <m/>
    <m/>
    <x v="2"/>
    <s v="Non"/>
    <m/>
    <m/>
    <s v="envoyé à Rudi 24/11/2020"/>
    <s v="Additional Equipment"/>
    <s v="AA"/>
    <s v="XX"/>
    <s v="OK"/>
    <x v="21"/>
    <x v="136"/>
    <x v="0"/>
    <d v="2020-10-23T00:00:00"/>
    <x v="246"/>
    <s v="Cmde"/>
    <d v="2020-10-23T00:00:00"/>
    <s v="D"/>
    <s v=""/>
    <s v="450069767320"/>
    <x v="258"/>
    <x v="0"/>
    <x v="4"/>
    <s v="EUR"/>
    <x v="52"/>
    <x v="7"/>
    <x v="2"/>
    <x v="7"/>
    <s v="L"/>
    <n v="7"/>
    <n v="7"/>
    <x v="0"/>
    <x v="0"/>
    <s v=""/>
    <s v="3000208612"/>
    <x v="5"/>
  </r>
  <r>
    <s v="4500697673"/>
    <m/>
    <x v="3"/>
    <s v="COVID19 – 0911_01b"/>
    <x v="22"/>
    <m/>
    <m/>
    <m/>
    <m/>
    <m/>
    <m/>
    <x v="2"/>
    <s v="Non"/>
    <m/>
    <m/>
    <s v="envoyé à Rudi 24/11/2020"/>
    <s v="Additional Equipment"/>
    <s v="AA"/>
    <s v="XX"/>
    <s v="OK"/>
    <x v="21"/>
    <x v="136"/>
    <x v="1"/>
    <d v="2020-10-23T00:00:00"/>
    <x v="247"/>
    <s v="Cmde"/>
    <d v="2020-10-23T00:00:00"/>
    <s v="D"/>
    <s v=""/>
    <s v="450069767330"/>
    <x v="259"/>
    <x v="0"/>
    <x v="4"/>
    <s v="EUR"/>
    <x v="53"/>
    <x v="7"/>
    <x v="2"/>
    <x v="7"/>
    <s v="L"/>
    <n v="7"/>
    <n v="7"/>
    <x v="0"/>
    <x v="0"/>
    <s v=""/>
    <s v="3000208612"/>
    <x v="5"/>
  </r>
  <r>
    <s v="4500697676"/>
    <m/>
    <x v="3"/>
    <s v="COVID19 – 0911_14"/>
    <x v="22"/>
    <m/>
    <m/>
    <m/>
    <m/>
    <m/>
    <m/>
    <x v="2"/>
    <s v="Non"/>
    <m/>
    <m/>
    <s v="envoyé à Rudi 24/11/2020"/>
    <s v="Additional Equipment"/>
    <s v="BB"/>
    <s v="XXX"/>
    <s v="OK"/>
    <x v="21"/>
    <x v="189"/>
    <x v="2"/>
    <d v="2020-10-23T00:00:00"/>
    <x v="30"/>
    <s v="Cmde"/>
    <d v="2020-10-23T00:00:00"/>
    <s v="D"/>
    <s v=""/>
    <s v="450069767610"/>
    <x v="260"/>
    <x v="0"/>
    <x v="4"/>
    <s v="EUR"/>
    <x v="54"/>
    <x v="7"/>
    <x v="2"/>
    <x v="7"/>
    <s v="L"/>
    <n v="10"/>
    <n v="10"/>
    <x v="6"/>
    <x v="4"/>
    <s v=""/>
    <s v="3000208612"/>
    <x v="5"/>
  </r>
  <r>
    <s v="4500672407"/>
    <m/>
    <x v="0"/>
    <m/>
    <x v="132"/>
    <m/>
    <m/>
    <s v="non applicable"/>
    <s v="non applicable"/>
    <s v="non applicable"/>
    <s v="non applicable"/>
    <x v="1"/>
    <m/>
    <m/>
    <m/>
    <m/>
    <s v="non applicable"/>
    <s v="A0"/>
    <s v="X"/>
    <s v="OK"/>
    <x v="130"/>
    <x v="190"/>
    <x v="2"/>
    <d v="2020-05-04T00:00:00"/>
    <x v="248"/>
    <s v="Cmde"/>
    <d v="2020-05-04T00:00:00"/>
    <s v="D"/>
    <s v=""/>
    <s v="450067240710"/>
    <x v="261"/>
    <x v="0"/>
    <x v="247"/>
    <s v="EUR"/>
    <x v="0"/>
    <x v="3"/>
    <x v="2"/>
    <x v="3"/>
    <s v="Z"/>
    <n v="1"/>
    <n v="0"/>
    <x v="3"/>
    <x v="3"/>
    <s v=""/>
    <s v="3000206952"/>
    <x v="0"/>
  </r>
  <r>
    <s v="4500672548"/>
    <s v="DVZ/SDP_273"/>
    <x v="0"/>
    <m/>
    <x v="83"/>
    <m/>
    <n v="0"/>
    <d v="2020-04-28T00:00:00"/>
    <n v="13144"/>
    <s v="liste 3004"/>
    <d v="2020-06-13T00:00:00"/>
    <x v="2"/>
    <m/>
    <m/>
    <m/>
    <m/>
    <d v="2020-05-07T00:00:00"/>
    <s v="BB"/>
    <s v="XXX"/>
    <s v="OK"/>
    <x v="81"/>
    <x v="191"/>
    <x v="2"/>
    <d v="2020-05-04T00:00:00"/>
    <x v="249"/>
    <s v="Cmde"/>
    <d v="2020-05-04T00:00:00"/>
    <s v="D"/>
    <s v=""/>
    <s v="450067254810"/>
    <x v="262"/>
    <x v="0"/>
    <x v="248"/>
    <s v="EUR"/>
    <x v="0"/>
    <x v="7"/>
    <x v="0"/>
    <x v="7"/>
    <s v="Z"/>
    <n v="1"/>
    <n v="0"/>
    <x v="6"/>
    <x v="4"/>
    <s v=""/>
    <s v="3000208611"/>
    <x v="3"/>
  </r>
  <r>
    <s v="4500672454"/>
    <s v="DVZ/SDP_285"/>
    <x v="0"/>
    <m/>
    <x v="99"/>
    <m/>
    <n v="0"/>
    <d v="2020-04-29T00:00:00"/>
    <n v="13309"/>
    <s v="liste XX"/>
    <m/>
    <x v="2"/>
    <m/>
    <m/>
    <m/>
    <m/>
    <d v="2020-04-30T00:00:00"/>
    <s v="BB"/>
    <s v="XXX"/>
    <s v="OK"/>
    <x v="97"/>
    <x v="192"/>
    <x v="2"/>
    <d v="2020-05-04T00:00:00"/>
    <x v="250"/>
    <s v="Cmde"/>
    <d v="2020-05-04T00:00:00"/>
    <s v="D"/>
    <s v=""/>
    <s v="450067245410"/>
    <x v="263"/>
    <x v="0"/>
    <x v="249"/>
    <s v="EUR"/>
    <x v="0"/>
    <x v="7"/>
    <x v="6"/>
    <x v="7"/>
    <s v="Z"/>
    <n v="1"/>
    <n v="0"/>
    <x v="0"/>
    <x v="0"/>
    <s v=""/>
    <s v="3000208616"/>
    <x v="8"/>
  </r>
  <r>
    <s v="4500672377"/>
    <s v="DVZ/SDP_263"/>
    <x v="0"/>
    <m/>
    <x v="101"/>
    <m/>
    <n v="0"/>
    <d v="2020-04-24T00:00:00"/>
    <n v="12965"/>
    <s v="liste 3004"/>
    <d v="2020-06-13T00:00:00"/>
    <x v="2"/>
    <m/>
    <m/>
    <m/>
    <m/>
    <d v="2020-04-24T00:00:00"/>
    <s v="BB"/>
    <s v="XXX"/>
    <s v="OK"/>
    <x v="99"/>
    <x v="193"/>
    <x v="2"/>
    <d v="2020-05-04T00:00:00"/>
    <x v="251"/>
    <s v="Cmde"/>
    <d v="2020-05-04T00:00:00"/>
    <s v="D"/>
    <s v=""/>
    <s v="450067237710"/>
    <x v="264"/>
    <x v="0"/>
    <x v="250"/>
    <s v="EUR"/>
    <x v="55"/>
    <x v="7"/>
    <x v="5"/>
    <x v="7"/>
    <s v="Z"/>
    <n v="1"/>
    <n v="0"/>
    <x v="6"/>
    <x v="4"/>
    <s v=""/>
    <s v="3000208615"/>
    <x v="4"/>
  </r>
  <r>
    <s v="4500672428"/>
    <s v="DVZ/SDP_295"/>
    <x v="0"/>
    <m/>
    <x v="133"/>
    <m/>
    <n v="0"/>
    <d v="2020-04-30T00:00:00"/>
    <n v="13388"/>
    <s v="liste 0805"/>
    <d v="2020-06-13T00:00:00"/>
    <x v="2"/>
    <m/>
    <m/>
    <m/>
    <m/>
    <d v="2020-04-30T00:00:00"/>
    <s v="BB"/>
    <s v="XXX"/>
    <s v="OK"/>
    <x v="131"/>
    <x v="194"/>
    <x v="2"/>
    <d v="2020-05-04T00:00:00"/>
    <x v="242"/>
    <s v="Cmde"/>
    <d v="2020-05-04T00:00:00"/>
    <s v="D"/>
    <s v=""/>
    <s v="450067242810"/>
    <x v="265"/>
    <x v="0"/>
    <x v="251"/>
    <s v="EUR"/>
    <x v="56"/>
    <x v="7"/>
    <x v="5"/>
    <x v="7"/>
    <s v="Z"/>
    <n v="1"/>
    <n v="0"/>
    <x v="6"/>
    <x v="4"/>
    <s v=""/>
    <s v="3000208615"/>
    <x v="4"/>
  </r>
  <r>
    <s v="4500672560"/>
    <s v="DVZ/SDP_289"/>
    <x v="0"/>
    <m/>
    <x v="67"/>
    <m/>
    <n v="0"/>
    <d v="2020-04-30T00:00:00"/>
    <n v="13321"/>
    <s v="liste XX"/>
    <m/>
    <x v="2"/>
    <m/>
    <m/>
    <m/>
    <m/>
    <d v="2020-05-07T00:00:00"/>
    <s v="AA"/>
    <s v="XX"/>
    <s v="OK"/>
    <x v="65"/>
    <x v="195"/>
    <x v="2"/>
    <d v="2020-05-04T00:00:00"/>
    <x v="252"/>
    <s v="Cmde"/>
    <d v="2020-05-04T00:00:00"/>
    <s v="D"/>
    <s v=""/>
    <s v="450067256010"/>
    <x v="266"/>
    <x v="0"/>
    <x v="252"/>
    <s v="EUR"/>
    <x v="0"/>
    <x v="7"/>
    <x v="2"/>
    <x v="7"/>
    <s v="Z"/>
    <n v="1"/>
    <n v="0"/>
    <x v="0"/>
    <x v="0"/>
    <s v=""/>
    <s v="3000208612"/>
    <x v="5"/>
  </r>
  <r>
    <s v="4500672541"/>
    <m/>
    <x v="0"/>
    <m/>
    <x v="134"/>
    <m/>
    <m/>
    <d v="2020-04-30T00:00:00"/>
    <n v="13334"/>
    <m/>
    <m/>
    <x v="2"/>
    <m/>
    <m/>
    <m/>
    <m/>
    <d v="2020-05-07T00:00:00"/>
    <s v="BB"/>
    <s v="XXX"/>
    <s v="OK"/>
    <x v="132"/>
    <x v="196"/>
    <x v="2"/>
    <d v="2020-05-04T00:00:00"/>
    <x v="253"/>
    <s v="Cmde"/>
    <d v="2020-05-04T00:00:00"/>
    <s v="D"/>
    <s v="I1"/>
    <s v="450067254110"/>
    <x v="267"/>
    <x v="0"/>
    <x v="253"/>
    <s v="EUR"/>
    <x v="0"/>
    <x v="7"/>
    <x v="5"/>
    <x v="7"/>
    <s v="Z"/>
    <n v="1"/>
    <n v="0"/>
    <x v="6"/>
    <x v="4"/>
    <s v=""/>
    <s v="3000208615"/>
    <x v="4"/>
  </r>
  <r>
    <s v="4500672750"/>
    <s v="DVZ/SDP_301"/>
    <x v="0"/>
    <m/>
    <x v="101"/>
    <m/>
    <n v="0"/>
    <d v="2020-05-04T00:00:00"/>
    <n v="13489"/>
    <s v="liste XX"/>
    <m/>
    <x v="2"/>
    <m/>
    <m/>
    <m/>
    <m/>
    <d v="2020-05-04T00:00:00"/>
    <s v="AA"/>
    <s v="XX"/>
    <s v="OK"/>
    <x v="99"/>
    <x v="197"/>
    <x v="2"/>
    <d v="2020-05-05T00:00:00"/>
    <x v="254"/>
    <s v="Cmde"/>
    <d v="2020-05-05T00:00:00"/>
    <s v="D"/>
    <s v=""/>
    <s v="450067275010"/>
    <x v="268"/>
    <x v="0"/>
    <x v="254"/>
    <s v="EUR"/>
    <x v="57"/>
    <x v="7"/>
    <x v="5"/>
    <x v="7"/>
    <s v="Z"/>
    <n v="1"/>
    <n v="0"/>
    <x v="8"/>
    <x v="0"/>
    <s v=""/>
    <s v="3000208615"/>
    <x v="4"/>
  </r>
  <r>
    <s v="4500672756"/>
    <s v="DVZ/SDP_229"/>
    <x v="0"/>
    <m/>
    <x v="135"/>
    <m/>
    <m/>
    <d v="2020-04-17T00:00:00"/>
    <n v="12452"/>
    <s v="liste 2404"/>
    <d v="2020-06-13T00:00:00"/>
    <x v="2"/>
    <m/>
    <m/>
    <m/>
    <m/>
    <e v="#N/A"/>
    <s v="BB"/>
    <s v="XXX"/>
    <s v="OK"/>
    <x v="133"/>
    <x v="198"/>
    <x v="2"/>
    <d v="2020-05-05T00:00:00"/>
    <x v="182"/>
    <s v="Cmde"/>
    <d v="2020-05-05T00:00:00"/>
    <s v="D"/>
    <s v=""/>
    <s v="450067275610"/>
    <x v="269"/>
    <x v="0"/>
    <x v="255"/>
    <s v="EUR"/>
    <x v="58"/>
    <x v="7"/>
    <x v="5"/>
    <x v="7"/>
    <s v="Z"/>
    <n v="1"/>
    <n v="0"/>
    <x v="6"/>
    <x v="4"/>
    <s v=""/>
    <s v="3000208615"/>
    <x v="4"/>
  </r>
  <r>
    <s v="4500672767"/>
    <s v="DVZ/SDP_299"/>
    <x v="0"/>
    <s v="variation prix (04/05/2020:87KEUR)"/>
    <x v="136"/>
    <m/>
    <n v="0"/>
    <d v="2020-05-04T00:00:00"/>
    <n v="13472"/>
    <s v="liste 0805"/>
    <d v="2020-06-13T00:00:00"/>
    <x v="2"/>
    <m/>
    <m/>
    <m/>
    <m/>
    <d v="2020-05-04T00:00:00"/>
    <s v="BB"/>
    <s v="XXX"/>
    <s v="OK"/>
    <x v="134"/>
    <x v="199"/>
    <x v="2"/>
    <d v="2020-05-05T00:00:00"/>
    <x v="219"/>
    <s v="Cmde"/>
    <d v="2020-05-05T00:00:00"/>
    <s v="D"/>
    <s v="I1"/>
    <s v="450067276710"/>
    <x v="270"/>
    <x v="0"/>
    <x v="256"/>
    <s v="EUR"/>
    <x v="59"/>
    <x v="7"/>
    <x v="5"/>
    <x v="7"/>
    <s v="Z"/>
    <n v="1"/>
    <n v="0"/>
    <x v="6"/>
    <x v="4"/>
    <s v=""/>
    <s v="3000208615"/>
    <x v="4"/>
  </r>
  <r>
    <s v="4500672949"/>
    <m/>
    <x v="0"/>
    <m/>
    <x v="34"/>
    <m/>
    <m/>
    <s v="non applicable"/>
    <s v="non applicable"/>
    <s v="non applicable"/>
    <s v="non applicable"/>
    <x v="0"/>
    <m/>
    <m/>
    <m/>
    <m/>
    <s v="non applicable"/>
    <s v="AA"/>
    <s v="XX"/>
    <s v="OK"/>
    <x v="33"/>
    <x v="200"/>
    <x v="2"/>
    <d v="2020-05-06T00:00:00"/>
    <x v="255"/>
    <s v="Cmde"/>
    <d v="2020-05-06T00:00:00"/>
    <s v="D"/>
    <s v=""/>
    <s v="450067294910"/>
    <x v="271"/>
    <x v="0"/>
    <x v="257"/>
    <s v="EUR"/>
    <x v="0"/>
    <x v="4"/>
    <x v="0"/>
    <x v="4"/>
    <s v="L"/>
    <n v="40"/>
    <n v="0"/>
    <x v="4"/>
    <x v="1"/>
    <s v=""/>
    <s v="3000209101"/>
    <x v="0"/>
  </r>
  <r>
    <s v="4500672949"/>
    <m/>
    <x v="0"/>
    <m/>
    <x v="34"/>
    <m/>
    <m/>
    <s v="non applicable"/>
    <s v="non applicable"/>
    <s v="non applicable"/>
    <s v="non applicable"/>
    <x v="0"/>
    <m/>
    <m/>
    <m/>
    <m/>
    <s v="non applicable"/>
    <s v="AA"/>
    <s v="XX"/>
    <s v="OK"/>
    <x v="33"/>
    <x v="200"/>
    <x v="0"/>
    <d v="2020-05-06T00:00:00"/>
    <x v="256"/>
    <s v="Cmde"/>
    <d v="2020-05-06T00:00:00"/>
    <s v="D"/>
    <s v=""/>
    <s v="450067294920"/>
    <x v="272"/>
    <x v="0"/>
    <x v="258"/>
    <s v="EUR"/>
    <x v="0"/>
    <x v="4"/>
    <x v="0"/>
    <x v="4"/>
    <s v="L"/>
    <n v="25"/>
    <n v="0"/>
    <x v="4"/>
    <x v="1"/>
    <s v=""/>
    <s v="3000209101"/>
    <x v="0"/>
  </r>
  <r>
    <s v="4500672909"/>
    <s v="DVZ/SDP_306"/>
    <x v="0"/>
    <s v="prix unitaire - 3"/>
    <x v="70"/>
    <m/>
    <n v="0.5"/>
    <d v="2020-05-05T00:00:00"/>
    <n v="13557"/>
    <s v="liste 0805"/>
    <d v="2020-06-13T00:00:00"/>
    <x v="2"/>
    <m/>
    <m/>
    <m/>
    <m/>
    <d v="2020-05-05T00:00:00"/>
    <s v="BB"/>
    <s v="XXX"/>
    <s v="OK"/>
    <x v="68"/>
    <x v="201"/>
    <x v="2"/>
    <d v="2020-05-06T00:00:00"/>
    <x v="257"/>
    <s v="Cmde"/>
    <d v="2020-05-06T00:00:00"/>
    <s v="D"/>
    <s v=""/>
    <s v="450067290910"/>
    <x v="273"/>
    <x v="0"/>
    <x v="259"/>
    <s v="EUR"/>
    <x v="60"/>
    <x v="7"/>
    <x v="0"/>
    <x v="7"/>
    <s v="Z"/>
    <n v="1"/>
    <n v="0"/>
    <x v="6"/>
    <x v="4"/>
    <s v=""/>
    <s v="3000208611"/>
    <x v="3"/>
  </r>
  <r>
    <s v="4500672858"/>
    <s v="DVZ/SDP_302"/>
    <x v="0"/>
    <m/>
    <x v="55"/>
    <m/>
    <n v="0.5"/>
    <d v="2020-05-05T00:00:00"/>
    <n v="13521"/>
    <s v="liste 0805"/>
    <d v="2020-06-13T00:00:00"/>
    <x v="2"/>
    <m/>
    <m/>
    <m/>
    <m/>
    <d v="2020-05-05T00:00:00"/>
    <s v="BB"/>
    <s v="XXX"/>
    <s v="OK"/>
    <x v="53"/>
    <x v="202"/>
    <x v="2"/>
    <d v="2020-05-06T00:00:00"/>
    <x v="184"/>
    <s v="Cmde"/>
    <d v="2020-05-06T00:00:00"/>
    <s v="D"/>
    <s v=""/>
    <s v="450067285810"/>
    <x v="274"/>
    <x v="0"/>
    <x v="260"/>
    <s v="EUR"/>
    <x v="0"/>
    <x v="7"/>
    <x v="0"/>
    <x v="7"/>
    <s v="Z"/>
    <n v="1"/>
    <n v="0"/>
    <x v="6"/>
    <x v="4"/>
    <s v=""/>
    <s v="3000208611"/>
    <x v="3"/>
  </r>
  <r>
    <s v="4500672955"/>
    <s v="DVZ/SDP_303"/>
    <x v="0"/>
    <m/>
    <x v="135"/>
    <m/>
    <n v="0"/>
    <d v="2020-05-05T00:00:00"/>
    <n v="13531"/>
    <s v="liste 0805"/>
    <d v="2020-06-13T00:00:00"/>
    <x v="2"/>
    <m/>
    <m/>
    <m/>
    <m/>
    <d v="2020-05-05T00:00:00"/>
    <s v="BB"/>
    <s v="XXX"/>
    <s v="OK"/>
    <x v="133"/>
    <x v="203"/>
    <x v="2"/>
    <d v="2020-05-06T00:00:00"/>
    <x v="258"/>
    <s v="Cmde"/>
    <d v="2020-05-06T00:00:00"/>
    <s v="D"/>
    <s v=""/>
    <s v="450067295510"/>
    <x v="275"/>
    <x v="0"/>
    <x v="261"/>
    <s v="EUR"/>
    <x v="0"/>
    <x v="7"/>
    <x v="5"/>
    <x v="7"/>
    <s v="Z"/>
    <n v="1"/>
    <n v="0"/>
    <x v="6"/>
    <x v="4"/>
    <s v=""/>
    <s v="3000208615"/>
    <x v="4"/>
  </r>
  <r>
    <s v="4500672971"/>
    <s v="DVZ/SDP_308"/>
    <x v="0"/>
    <m/>
    <x v="137"/>
    <m/>
    <n v="1"/>
    <d v="2020-05-05T00:00:00"/>
    <n v="13578"/>
    <s v="liste XX"/>
    <m/>
    <x v="2"/>
    <m/>
    <m/>
    <m/>
    <m/>
    <d v="2020-05-05T00:00:00"/>
    <s v="BB"/>
    <s v="XXX"/>
    <s v="OK"/>
    <x v="135"/>
    <x v="204"/>
    <x v="2"/>
    <d v="2020-05-06T00:00:00"/>
    <x v="259"/>
    <s v="Cmde"/>
    <d v="2020-05-06T00:00:00"/>
    <s v="D"/>
    <s v=""/>
    <s v="450067297110"/>
    <x v="276"/>
    <x v="0"/>
    <x v="262"/>
    <s v="EUR"/>
    <x v="0"/>
    <x v="7"/>
    <x v="2"/>
    <x v="7"/>
    <s v="Z"/>
    <n v="1"/>
    <n v="0"/>
    <x v="0"/>
    <x v="0"/>
    <s v=""/>
    <s v="3000208612"/>
    <x v="5"/>
  </r>
  <r>
    <s v="4500673117"/>
    <s v="DVZ/SDP_311"/>
    <x v="0"/>
    <m/>
    <x v="32"/>
    <m/>
    <n v="0"/>
    <d v="2020-05-07T00:00:00"/>
    <n v="15806"/>
    <s v="liste 1505"/>
    <m/>
    <x v="2"/>
    <m/>
    <m/>
    <m/>
    <m/>
    <d v="2020-05-08T00:00:00"/>
    <s v="BB"/>
    <s v="XXX"/>
    <s v="OK"/>
    <x v="31"/>
    <x v="205"/>
    <x v="2"/>
    <d v="2020-05-07T00:00:00"/>
    <x v="260"/>
    <s v="Cmde"/>
    <d v="2020-05-07T00:00:00"/>
    <s v="D"/>
    <s v=""/>
    <s v="450067311710"/>
    <x v="277"/>
    <x v="0"/>
    <x v="263"/>
    <s v="EUR"/>
    <x v="61"/>
    <x v="7"/>
    <x v="2"/>
    <x v="7"/>
    <s v="Z"/>
    <n v="1"/>
    <n v="0"/>
    <x v="0"/>
    <x v="0"/>
    <s v=""/>
    <s v="3000208612"/>
    <x v="5"/>
  </r>
  <r>
    <s v="4500673080"/>
    <s v="DVZ/SDP_251"/>
    <x v="0"/>
    <m/>
    <x v="138"/>
    <m/>
    <n v="0"/>
    <d v="2020-04-22T00:00:00"/>
    <n v="12884"/>
    <s v="liste 2404"/>
    <d v="2020-06-13T00:00:00"/>
    <x v="2"/>
    <m/>
    <m/>
    <m/>
    <m/>
    <d v="2020-04-23T00:00:00"/>
    <s v="BB"/>
    <s v="XXX"/>
    <s v="OK"/>
    <x v="136"/>
    <x v="206"/>
    <x v="2"/>
    <d v="2020-05-07T00:00:00"/>
    <x v="261"/>
    <s v="Cmde"/>
    <d v="2020-05-07T00:00:00"/>
    <s v="D"/>
    <s v="I3"/>
    <s v="450067308010"/>
    <x v="278"/>
    <x v="0"/>
    <x v="264"/>
    <s v="EUR"/>
    <x v="62"/>
    <x v="7"/>
    <x v="0"/>
    <x v="7"/>
    <s v="Z"/>
    <n v="1"/>
    <n v="0"/>
    <x v="6"/>
    <x v="4"/>
    <s v=""/>
    <s v="3000208611"/>
    <x v="3"/>
  </r>
  <r>
    <s v="4500673109"/>
    <s v="DVZ/SDP_307"/>
    <x v="0"/>
    <s v="Remboursement de 302K à venir"/>
    <x v="139"/>
    <m/>
    <n v="0.5"/>
    <d v="2020-05-05T00:00:00"/>
    <n v="13580"/>
    <s v="liste 0805"/>
    <d v="2020-06-13T00:00:00"/>
    <x v="2"/>
    <m/>
    <m/>
    <m/>
    <m/>
    <d v="2020-05-05T00:00:00"/>
    <s v="BB"/>
    <s v="XXX"/>
    <s v="OK"/>
    <x v="137"/>
    <x v="207"/>
    <x v="2"/>
    <d v="2020-05-07T00:00:00"/>
    <x v="262"/>
    <s v="Cmde"/>
    <d v="2020-05-07T00:00:00"/>
    <s v="D"/>
    <s v=""/>
    <s v="450067310910"/>
    <x v="279"/>
    <x v="0"/>
    <x v="265"/>
    <s v="EUR"/>
    <x v="63"/>
    <x v="7"/>
    <x v="0"/>
    <x v="7"/>
    <s v="Z"/>
    <n v="1"/>
    <n v="0"/>
    <x v="6"/>
    <x v="4"/>
    <s v=""/>
    <s v="3000208611"/>
    <x v="3"/>
  </r>
  <r>
    <s v="4500673302"/>
    <s v="DVZ/SDP_314"/>
    <x v="0"/>
    <m/>
    <x v="140"/>
    <m/>
    <n v="0"/>
    <d v="2020-05-07T00:00:00"/>
    <n v="15862"/>
    <s v="liste 1505"/>
    <m/>
    <x v="2"/>
    <m/>
    <m/>
    <m/>
    <m/>
    <d v="2020-05-07T00:00:00"/>
    <s v="BB"/>
    <s v="XXX"/>
    <s v="OK"/>
    <x v="138"/>
    <x v="208"/>
    <x v="2"/>
    <d v="2020-05-08T00:00:00"/>
    <x v="263"/>
    <s v="Cmde"/>
    <d v="2020-05-08T00:00:00"/>
    <s v="D"/>
    <s v=""/>
    <s v="450067330210"/>
    <x v="280"/>
    <x v="0"/>
    <x v="266"/>
    <s v="EUR"/>
    <x v="64"/>
    <x v="7"/>
    <x v="0"/>
    <x v="7"/>
    <s v="Z"/>
    <n v="1"/>
    <n v="0"/>
    <x v="6"/>
    <x v="4"/>
    <s v=""/>
    <s v="3000208611"/>
    <x v="3"/>
  </r>
  <r>
    <s v="4500673321"/>
    <s v="DVZ/SDP_310 + 335"/>
    <x v="0"/>
    <m/>
    <x v="96"/>
    <m/>
    <n v="0"/>
    <s v="07/05/2020 + 12/05/2020"/>
    <s v="15800 + 16308"/>
    <s v="liste 1505"/>
    <m/>
    <x v="2"/>
    <m/>
    <m/>
    <m/>
    <m/>
    <d v="2020-05-07T00:00:00"/>
    <s v="BB"/>
    <s v="XXX"/>
    <s v="OK"/>
    <x v="94"/>
    <x v="209"/>
    <x v="2"/>
    <d v="2020-05-08T00:00:00"/>
    <x v="264"/>
    <s v="Cmde"/>
    <d v="2020-05-08T00:00:00"/>
    <s v="D"/>
    <s v=""/>
    <s v="450067332110"/>
    <x v="281"/>
    <x v="0"/>
    <x v="267"/>
    <s v="EUR"/>
    <x v="0"/>
    <x v="7"/>
    <x v="2"/>
    <x v="7"/>
    <s v="Z"/>
    <n v="1"/>
    <n v="0"/>
    <x v="5"/>
    <x v="4"/>
    <s v=""/>
    <s v="3000208612"/>
    <x v="5"/>
  </r>
  <r>
    <s v="4500673298"/>
    <s v="DVZ/SDP_313"/>
    <x v="0"/>
    <m/>
    <x v="141"/>
    <m/>
    <n v="0"/>
    <d v="2020-05-07T00:00:00"/>
    <n v="15859"/>
    <s v="liste 1505"/>
    <m/>
    <x v="2"/>
    <m/>
    <m/>
    <m/>
    <m/>
    <d v="2020-05-07T00:00:00"/>
    <s v="BB"/>
    <s v="XXX"/>
    <s v="OK"/>
    <x v="139"/>
    <x v="210"/>
    <x v="2"/>
    <d v="2020-05-08T00:00:00"/>
    <x v="265"/>
    <s v="Cmde"/>
    <d v="2020-05-08T00:00:00"/>
    <s v="D"/>
    <s v=""/>
    <s v="450067329810"/>
    <x v="282"/>
    <x v="0"/>
    <x v="268"/>
    <s v="EUR"/>
    <x v="65"/>
    <x v="7"/>
    <x v="0"/>
    <x v="7"/>
    <s v="Z"/>
    <n v="1"/>
    <n v="0"/>
    <x v="6"/>
    <x v="4"/>
    <s v=""/>
    <s v="3000208611"/>
    <x v="3"/>
  </r>
  <r>
    <s v="4500673328"/>
    <s v="DVZ/SDP_238"/>
    <x v="0"/>
    <m/>
    <x v="142"/>
    <m/>
    <m/>
    <d v="2020-04-21T00:00:00"/>
    <n v="12590"/>
    <s v="liste XX"/>
    <m/>
    <x v="2"/>
    <s v="Non"/>
    <m/>
    <m/>
    <m/>
    <e v="#N/A"/>
    <s v="AA"/>
    <s v="XX"/>
    <s v="OK"/>
    <x v="140"/>
    <x v="211"/>
    <x v="2"/>
    <d v="2020-05-08T00:00:00"/>
    <x v="266"/>
    <s v="Cmde"/>
    <d v="2020-05-08T00:00:00"/>
    <s v="D"/>
    <s v=""/>
    <s v="450067332810"/>
    <x v="283"/>
    <x v="0"/>
    <x v="269"/>
    <s v="EUR"/>
    <x v="0"/>
    <x v="7"/>
    <x v="2"/>
    <x v="7"/>
    <s v="Z"/>
    <n v="1"/>
    <n v="0"/>
    <x v="0"/>
    <x v="0"/>
    <s v=""/>
    <s v="3000208612"/>
    <x v="5"/>
  </r>
  <r>
    <s v="4500673337"/>
    <m/>
    <x v="0"/>
    <m/>
    <x v="143"/>
    <m/>
    <s v="REGULARISATION"/>
    <s v="non applicable"/>
    <s v="non applicable"/>
    <s v="non applicable"/>
    <s v="non applicable"/>
    <x v="2"/>
    <m/>
    <m/>
    <m/>
    <m/>
    <s v="non applicable"/>
    <s v="AA"/>
    <s v="XX"/>
    <s v="OK"/>
    <x v="141"/>
    <x v="212"/>
    <x v="2"/>
    <d v="2020-05-08T00:00:00"/>
    <x v="267"/>
    <s v="Cmde"/>
    <d v="2020-05-08T00:00:00"/>
    <s v="D"/>
    <s v=""/>
    <s v="450067333710"/>
    <x v="284"/>
    <x v="0"/>
    <x v="270"/>
    <s v="EUR"/>
    <x v="0"/>
    <x v="7"/>
    <x v="5"/>
    <x v="7"/>
    <s v="Z"/>
    <n v="1"/>
    <n v="0"/>
    <x v="0"/>
    <x v="0"/>
    <s v=""/>
    <s v="3000208615"/>
    <x v="4"/>
  </r>
  <r>
    <s v="4500673252"/>
    <s v="DVZ/SDP_291"/>
    <x v="0"/>
    <s v="prix unitaire - 3,48"/>
    <x v="144"/>
    <m/>
    <n v="1"/>
    <d v="2020-04-30T00:00:00"/>
    <n v="13358"/>
    <s v="liste 0805"/>
    <d v="2020-06-13T00:00:00"/>
    <x v="2"/>
    <m/>
    <m/>
    <m/>
    <m/>
    <d v="2020-04-30T00:00:00"/>
    <s v="BB"/>
    <s v="XXX"/>
    <s v="OK"/>
    <x v="142"/>
    <x v="213"/>
    <x v="2"/>
    <d v="2020-05-08T00:00:00"/>
    <x v="268"/>
    <s v="Cmde"/>
    <d v="2020-05-08T00:00:00"/>
    <s v="D"/>
    <s v=""/>
    <s v="450067325210"/>
    <x v="285"/>
    <x v="0"/>
    <x v="271"/>
    <s v="EUR"/>
    <x v="66"/>
    <x v="7"/>
    <x v="0"/>
    <x v="7"/>
    <s v="Z"/>
    <n v="1"/>
    <n v="0"/>
    <x v="6"/>
    <x v="4"/>
    <s v=""/>
    <s v="3000208611"/>
    <x v="3"/>
  </r>
  <r>
    <s v="4500673330"/>
    <s v="DVZ/SDP_316"/>
    <x v="0"/>
    <s v="prix unitaire - 3,08 usd"/>
    <x v="145"/>
    <m/>
    <n v="1"/>
    <d v="2020-05-08T00:00:00"/>
    <n v="15976"/>
    <s v="liste 1505"/>
    <m/>
    <x v="2"/>
    <m/>
    <m/>
    <m/>
    <m/>
    <d v="2020-05-07T00:00:00"/>
    <s v="BB"/>
    <s v="XXX"/>
    <s v="OK"/>
    <x v="39"/>
    <x v="214"/>
    <x v="2"/>
    <d v="2020-05-08T00:00:00"/>
    <x v="269"/>
    <s v="Cmde"/>
    <d v="2020-05-08T00:00:00"/>
    <s v="D"/>
    <s v=""/>
    <s v="450067333010"/>
    <x v="286"/>
    <x v="0"/>
    <x v="272"/>
    <s v="EUR"/>
    <x v="0"/>
    <x v="7"/>
    <x v="6"/>
    <x v="7"/>
    <s v="Z"/>
    <n v="1"/>
    <n v="0"/>
    <x v="6"/>
    <x v="4"/>
    <s v=""/>
    <s v="3000208616"/>
    <x v="8"/>
  </r>
  <r>
    <s v="4500673548"/>
    <s v="DVZ/SDP_321"/>
    <x v="0"/>
    <m/>
    <x v="95"/>
    <m/>
    <n v="0"/>
    <d v="2020-05-08T00:00:00"/>
    <n v="16099"/>
    <s v="liste XX"/>
    <m/>
    <x v="2"/>
    <m/>
    <m/>
    <m/>
    <m/>
    <d v="2020-05-08T00:00:00"/>
    <s v="A0"/>
    <s v="X"/>
    <s v="OK"/>
    <x v="93"/>
    <x v="215"/>
    <x v="2"/>
    <d v="2020-05-11T00:00:00"/>
    <x v="270"/>
    <s v="Cmde"/>
    <d v="2020-05-11T00:00:00"/>
    <s v="D"/>
    <s v=""/>
    <s v="450067354810"/>
    <x v="287"/>
    <x v="0"/>
    <x v="273"/>
    <s v="EUR"/>
    <x v="0"/>
    <x v="7"/>
    <x v="0"/>
    <x v="7"/>
    <s v="Z"/>
    <n v="1"/>
    <n v="0"/>
    <x v="0"/>
    <x v="0"/>
    <s v=""/>
    <s v="3000208611"/>
    <x v="3"/>
  </r>
  <r>
    <s v="4500673583"/>
    <s v="DVZ/SDP_322 + 331"/>
    <x v="0"/>
    <s v="prix unitaire - 0,97"/>
    <x v="146"/>
    <m/>
    <n v="0"/>
    <s v="08/05/2020 + 12/05/2020"/>
    <s v="16092 +16230"/>
    <s v="liste 1505"/>
    <m/>
    <x v="2"/>
    <m/>
    <m/>
    <m/>
    <m/>
    <d v="2020-05-12T00:00:00"/>
    <s v="BB"/>
    <s v="XXX"/>
    <s v="OK"/>
    <x v="143"/>
    <x v="216"/>
    <x v="2"/>
    <d v="2020-05-11T00:00:00"/>
    <x v="271"/>
    <s v="Cmde"/>
    <d v="2020-05-11T00:00:00"/>
    <s v="D"/>
    <s v=""/>
    <s v="450067358310"/>
    <x v="288"/>
    <x v="0"/>
    <x v="274"/>
    <s v="EUR"/>
    <x v="0"/>
    <x v="7"/>
    <x v="0"/>
    <x v="7"/>
    <s v="Z"/>
    <n v="1"/>
    <n v="0"/>
    <x v="5"/>
    <x v="4"/>
    <s v=""/>
    <s v="3000208611"/>
    <x v="3"/>
  </r>
  <r>
    <s v="4500673614"/>
    <s v="DVZ/SDP_318"/>
    <x v="0"/>
    <s v="prix unitaire - 1,2"/>
    <x v="146"/>
    <m/>
    <n v="0"/>
    <d v="2020-05-08T00:00:00"/>
    <n v="16107"/>
    <s v="liste 1505"/>
    <m/>
    <x v="2"/>
    <m/>
    <m/>
    <m/>
    <m/>
    <d v="2020-05-08T00:00:00"/>
    <s v="BB"/>
    <s v="XXX"/>
    <s v="OK"/>
    <x v="143"/>
    <x v="217"/>
    <x v="2"/>
    <d v="2020-05-11T00:00:00"/>
    <x v="271"/>
    <s v="Cmde"/>
    <d v="2020-05-11T00:00:00"/>
    <s v="D"/>
    <s v=""/>
    <s v="450067361410"/>
    <x v="289"/>
    <x v="0"/>
    <x v="275"/>
    <s v="EUR"/>
    <x v="67"/>
    <x v="7"/>
    <x v="0"/>
    <x v="7"/>
    <s v="Z"/>
    <n v="1"/>
    <n v="0"/>
    <x v="1"/>
    <x v="1"/>
    <s v=""/>
    <s v="3000208611"/>
    <x v="3"/>
  </r>
  <r>
    <s v="4500673472"/>
    <s v="DVZ/SDP_203 + 435"/>
    <x v="0"/>
    <s v="2e commande de 55,639EUR"/>
    <x v="147"/>
    <m/>
    <n v="0"/>
    <s v="14/04/2020 +04/09/2020"/>
    <s v="12136 + 21418"/>
    <s v="liste 1704 + 0915"/>
    <d v="2020-06-13T00:00:00"/>
    <x v="2"/>
    <m/>
    <m/>
    <m/>
    <m/>
    <d v="2020-04-14T00:00:00"/>
    <s v="BB"/>
    <s v="XXX"/>
    <s v="OK"/>
    <x v="144"/>
    <x v="218"/>
    <x v="2"/>
    <d v="2020-05-11T00:00:00"/>
    <x v="272"/>
    <s v="Cmde"/>
    <d v="2020-05-11T00:00:00"/>
    <s v="D"/>
    <s v=""/>
    <s v="450067347210"/>
    <x v="290"/>
    <x v="0"/>
    <x v="276"/>
    <s v="EUR"/>
    <x v="68"/>
    <x v="7"/>
    <x v="6"/>
    <x v="7"/>
    <s v="Z"/>
    <n v="1"/>
    <n v="0"/>
    <x v="5"/>
    <x v="4"/>
    <s v=""/>
    <s v="3000208616"/>
    <x v="8"/>
  </r>
  <r>
    <s v="4500673473"/>
    <s v="DVZ/SDP_268"/>
    <x v="0"/>
    <m/>
    <x v="147"/>
    <m/>
    <n v="0"/>
    <d v="2020-04-24T00:00:00"/>
    <n v="13005"/>
    <s v="liste XX"/>
    <m/>
    <x v="2"/>
    <m/>
    <m/>
    <m/>
    <m/>
    <d v="2020-04-24T00:00:00"/>
    <s v="BB"/>
    <s v="XXX"/>
    <s v="OK"/>
    <x v="144"/>
    <x v="219"/>
    <x v="2"/>
    <d v="2020-05-11T00:00:00"/>
    <x v="273"/>
    <s v="Cmde"/>
    <d v="2020-05-11T00:00:00"/>
    <s v="D"/>
    <s v=""/>
    <s v="450067347310"/>
    <x v="291"/>
    <x v="0"/>
    <x v="277"/>
    <s v="EUR"/>
    <x v="0"/>
    <x v="7"/>
    <x v="0"/>
    <x v="7"/>
    <s v="Z"/>
    <n v="1"/>
    <n v="0"/>
    <x v="0"/>
    <x v="0"/>
    <s v=""/>
    <s v="3000208611"/>
    <x v="3"/>
  </r>
  <r>
    <s v="4500673476"/>
    <s v="DVZ/SDP_283"/>
    <x v="0"/>
    <m/>
    <x v="147"/>
    <m/>
    <n v="0"/>
    <d v="2020-04-30T00:00:00"/>
    <n v="13300"/>
    <s v="liste XX"/>
    <m/>
    <x v="2"/>
    <m/>
    <m/>
    <m/>
    <m/>
    <d v="2020-04-30T00:00:00"/>
    <s v="BB"/>
    <s v="XXX"/>
    <s v="OK"/>
    <x v="144"/>
    <x v="220"/>
    <x v="2"/>
    <d v="2020-05-11T00:00:00"/>
    <x v="274"/>
    <s v="Cmde"/>
    <d v="2020-05-11T00:00:00"/>
    <s v="D"/>
    <s v=""/>
    <s v="450067347610"/>
    <x v="292"/>
    <x v="0"/>
    <x v="278"/>
    <s v="EUR"/>
    <x v="0"/>
    <x v="7"/>
    <x v="6"/>
    <x v="7"/>
    <s v="Z"/>
    <n v="1"/>
    <n v="0"/>
    <x v="6"/>
    <x v="4"/>
    <s v=""/>
    <s v="3000208616"/>
    <x v="8"/>
  </r>
  <r>
    <s v="4500673477"/>
    <s v="DVZ/SDP_284"/>
    <x v="0"/>
    <m/>
    <x v="147"/>
    <m/>
    <n v="0"/>
    <d v="2020-04-30T00:00:00"/>
    <n v="13305"/>
    <s v="liste XX"/>
    <m/>
    <x v="2"/>
    <m/>
    <m/>
    <m/>
    <m/>
    <d v="2020-04-30T00:00:00"/>
    <s v="BB"/>
    <s v="XXX"/>
    <s v="OK"/>
    <x v="144"/>
    <x v="221"/>
    <x v="2"/>
    <d v="2020-05-11T00:00:00"/>
    <x v="272"/>
    <s v="Cmde"/>
    <d v="2020-05-11T00:00:00"/>
    <s v="D"/>
    <s v=""/>
    <s v="450067347710"/>
    <x v="293"/>
    <x v="0"/>
    <x v="279"/>
    <s v="EUR"/>
    <x v="0"/>
    <x v="7"/>
    <x v="6"/>
    <x v="7"/>
    <s v="Z"/>
    <n v="1"/>
    <n v="0"/>
    <x v="6"/>
    <x v="4"/>
    <s v=""/>
    <s v="3000208616"/>
    <x v="8"/>
  </r>
  <r>
    <s v="4500673516"/>
    <s v="DVZ/SDP_320"/>
    <x v="0"/>
    <m/>
    <x v="99"/>
    <m/>
    <n v="0"/>
    <d v="2020-05-08T00:00:00"/>
    <n v="16103"/>
    <s v="liste XX"/>
    <m/>
    <x v="2"/>
    <m/>
    <m/>
    <m/>
    <m/>
    <d v="2020-05-08T00:00:00"/>
    <s v="BB"/>
    <s v="XXX"/>
    <s v="OK"/>
    <x v="97"/>
    <x v="222"/>
    <x v="2"/>
    <d v="2020-05-11T00:00:00"/>
    <x v="275"/>
    <s v="Cmde"/>
    <d v="2020-05-11T00:00:00"/>
    <s v="D"/>
    <s v=""/>
    <s v="450067351610"/>
    <x v="294"/>
    <x v="0"/>
    <x v="280"/>
    <s v="EUR"/>
    <x v="0"/>
    <x v="7"/>
    <x v="6"/>
    <x v="7"/>
    <s v="Z"/>
    <n v="1"/>
    <n v="0"/>
    <x v="0"/>
    <x v="0"/>
    <s v=""/>
    <s v="3000208616"/>
    <x v="8"/>
  </r>
  <r>
    <s v="4500673635"/>
    <s v="DVZ/SDP_327"/>
    <x v="0"/>
    <m/>
    <x v="148"/>
    <m/>
    <n v="0"/>
    <d v="2020-05-11T00:00:00"/>
    <n v="16151"/>
    <s v="liste 1505"/>
    <m/>
    <x v="2"/>
    <m/>
    <m/>
    <m/>
    <m/>
    <d v="2020-05-11T00:00:00"/>
    <s v="BB"/>
    <s v="XXX"/>
    <s v="OK"/>
    <x v="145"/>
    <x v="223"/>
    <x v="2"/>
    <d v="2020-05-11T00:00:00"/>
    <x v="276"/>
    <s v="Cmde"/>
    <d v="2020-05-11T00:00:00"/>
    <s v="D"/>
    <s v=""/>
    <s v="450067363510"/>
    <x v="295"/>
    <x v="0"/>
    <x v="281"/>
    <s v="EUR"/>
    <x v="69"/>
    <x v="7"/>
    <x v="6"/>
    <x v="7"/>
    <s v="Z"/>
    <n v="1"/>
    <n v="0"/>
    <x v="6"/>
    <x v="4"/>
    <s v=""/>
    <s v="3000208616"/>
    <x v="8"/>
  </r>
  <r>
    <s v="4500673545"/>
    <s v="DVZ/SDP_319"/>
    <x v="0"/>
    <m/>
    <x v="66"/>
    <m/>
    <n v="0"/>
    <d v="2020-05-08T00:00:00"/>
    <n v="16089"/>
    <s v="liste 1505"/>
    <m/>
    <x v="2"/>
    <m/>
    <m/>
    <m/>
    <m/>
    <d v="2020-05-08T00:00:00"/>
    <s v="BB"/>
    <s v="XXX"/>
    <s v="OK"/>
    <x v="64"/>
    <x v="224"/>
    <x v="2"/>
    <d v="2020-05-11T00:00:00"/>
    <x v="277"/>
    <s v="Cmde"/>
    <d v="2020-05-11T00:00:00"/>
    <s v="D"/>
    <s v=""/>
    <s v="450067354510"/>
    <x v="296"/>
    <x v="0"/>
    <x v="282"/>
    <s v="EUR"/>
    <x v="0"/>
    <x v="7"/>
    <x v="2"/>
    <x v="7"/>
    <s v="Z"/>
    <n v="1"/>
    <n v="0"/>
    <x v="6"/>
    <x v="4"/>
    <s v=""/>
    <s v="3000208612"/>
    <x v="5"/>
  </r>
  <r>
    <s v="4500673527"/>
    <s v="DVZ/SDP_287"/>
    <x v="0"/>
    <s v="Biogazelle"/>
    <x v="149"/>
    <m/>
    <n v="0"/>
    <d v="2020-05-07T00:00:00"/>
    <n v="15887"/>
    <s v="liste 0805"/>
    <d v="2020-06-13T00:00:00"/>
    <x v="2"/>
    <m/>
    <m/>
    <m/>
    <m/>
    <d v="2020-05-08T00:00:00"/>
    <s v="BB"/>
    <s v="XXX"/>
    <s v="OK"/>
    <x v="146"/>
    <x v="225"/>
    <x v="2"/>
    <d v="2020-05-11T00:00:00"/>
    <x v="264"/>
    <s v="Cmde"/>
    <d v="2020-05-11T00:00:00"/>
    <s v="D"/>
    <s v="I3"/>
    <s v="450067352710"/>
    <x v="297"/>
    <x v="0"/>
    <x v="283"/>
    <s v="EUR"/>
    <x v="0"/>
    <x v="7"/>
    <x v="2"/>
    <x v="7"/>
    <s v="Z"/>
    <n v="1"/>
    <n v="0"/>
    <x v="6"/>
    <x v="4"/>
    <s v=""/>
    <s v="3000208612"/>
    <x v="5"/>
  </r>
  <r>
    <s v="4500673537"/>
    <s v="DVZ/SDP_286"/>
    <x v="0"/>
    <s v="Biogazelle"/>
    <x v="149"/>
    <m/>
    <n v="0"/>
    <d v="2020-05-07T00:00:00"/>
    <n v="15869"/>
    <s v="liste 0805"/>
    <d v="2020-06-13T00:00:00"/>
    <x v="2"/>
    <m/>
    <m/>
    <m/>
    <m/>
    <d v="2020-05-08T00:00:00"/>
    <s v="BB"/>
    <s v="XXX"/>
    <s v="OK"/>
    <x v="146"/>
    <x v="226"/>
    <x v="2"/>
    <d v="2020-05-11T00:00:00"/>
    <x v="264"/>
    <s v="Cmde"/>
    <d v="2020-05-11T00:00:00"/>
    <s v="D"/>
    <s v="I3"/>
    <s v="450067353710"/>
    <x v="298"/>
    <x v="0"/>
    <x v="284"/>
    <s v="EUR"/>
    <x v="0"/>
    <x v="7"/>
    <x v="2"/>
    <x v="7"/>
    <s v="Z"/>
    <n v="1"/>
    <n v="0"/>
    <x v="6"/>
    <x v="4"/>
    <s v=""/>
    <s v="3000208612"/>
    <x v="5"/>
  </r>
  <r>
    <s v="4500673593"/>
    <s v="DVZ/SDP_324"/>
    <x v="0"/>
    <m/>
    <x v="150"/>
    <m/>
    <n v="0"/>
    <d v="2020-05-08T00:00:00"/>
    <n v="16082"/>
    <s v="liste 1505"/>
    <m/>
    <x v="2"/>
    <m/>
    <m/>
    <m/>
    <m/>
    <d v="2020-05-08T00:00:00"/>
    <s v="BB"/>
    <s v="XXX"/>
    <s v="OK"/>
    <x v="147"/>
    <x v="227"/>
    <x v="2"/>
    <d v="2020-05-11T00:00:00"/>
    <x v="278"/>
    <s v="Cmde"/>
    <d v="2020-05-11T00:00:00"/>
    <s v="D"/>
    <s v="I1"/>
    <s v="450067359310"/>
    <x v="299"/>
    <x v="0"/>
    <x v="285"/>
    <s v="EUR"/>
    <x v="0"/>
    <x v="7"/>
    <x v="5"/>
    <x v="7"/>
    <s v="Z"/>
    <n v="1"/>
    <n v="0"/>
    <x v="6"/>
    <x v="4"/>
    <s v=""/>
    <s v="3000208615"/>
    <x v="4"/>
  </r>
  <r>
    <s v="4500673829"/>
    <s v="liste 15/05/2020"/>
    <x v="0"/>
    <m/>
    <x v="15"/>
    <m/>
    <m/>
    <d v="2020-05-15T00:00:00"/>
    <m/>
    <m/>
    <m/>
    <x v="2"/>
    <m/>
    <m/>
    <m/>
    <m/>
    <e v="#N/A"/>
    <s v="BB"/>
    <s v="XXX"/>
    <s v="OK"/>
    <x v="15"/>
    <x v="228"/>
    <x v="2"/>
    <d v="2020-05-12T00:00:00"/>
    <x v="279"/>
    <s v="Cmde"/>
    <d v="2020-05-12T00:00:00"/>
    <s v="D"/>
    <s v=""/>
    <s v="450067382910"/>
    <x v="23"/>
    <x v="0"/>
    <x v="286"/>
    <s v="EUR"/>
    <x v="70"/>
    <x v="12"/>
    <x v="0"/>
    <x v="5"/>
    <s v="L"/>
    <n v="10"/>
    <n v="0"/>
    <x v="4"/>
    <x v="1"/>
    <s v=""/>
    <s v="3000208951"/>
    <x v="2"/>
  </r>
  <r>
    <s v="4500673808"/>
    <s v="DVZ/SDP_326"/>
    <x v="0"/>
    <m/>
    <x v="32"/>
    <m/>
    <n v="0"/>
    <d v="2020-05-11T00:00:00"/>
    <n v="16142"/>
    <s v="liste 1505"/>
    <m/>
    <x v="2"/>
    <m/>
    <m/>
    <m/>
    <m/>
    <d v="2020-05-12T00:00:00"/>
    <s v="BB"/>
    <s v="XXX"/>
    <s v="OK"/>
    <x v="31"/>
    <x v="229"/>
    <x v="2"/>
    <d v="2020-05-12T00:00:00"/>
    <x v="260"/>
    <s v="Cmde"/>
    <d v="2020-05-12T00:00:00"/>
    <s v="D"/>
    <s v=""/>
    <s v="450067380810"/>
    <x v="300"/>
    <x v="0"/>
    <x v="287"/>
    <s v="EUR"/>
    <x v="0"/>
    <x v="7"/>
    <x v="2"/>
    <x v="7"/>
    <s v="Z"/>
    <n v="1"/>
    <n v="0"/>
    <x v="6"/>
    <x v="4"/>
    <s v=""/>
    <s v="3000208612"/>
    <x v="5"/>
  </r>
  <r>
    <s v="4500673818"/>
    <s v="DVZ/SDP_333"/>
    <x v="0"/>
    <m/>
    <x v="32"/>
    <m/>
    <n v="0"/>
    <d v="2020-05-12T00:00:00"/>
    <n v="16237"/>
    <s v="liste XX"/>
    <m/>
    <x v="2"/>
    <m/>
    <m/>
    <m/>
    <m/>
    <d v="2020-05-12T00:00:00"/>
    <s v="AA"/>
    <s v="XX"/>
    <s v="OK"/>
    <x v="31"/>
    <x v="230"/>
    <x v="2"/>
    <d v="2020-05-12T00:00:00"/>
    <x v="280"/>
    <s v="Cmde"/>
    <d v="2020-05-12T00:00:00"/>
    <s v="D"/>
    <s v=""/>
    <s v="450067381810"/>
    <x v="301"/>
    <x v="0"/>
    <x v="288"/>
    <s v="EUR"/>
    <x v="0"/>
    <x v="7"/>
    <x v="2"/>
    <x v="7"/>
    <s v="Z"/>
    <n v="1"/>
    <n v="0"/>
    <x v="0"/>
    <x v="0"/>
    <s v=""/>
    <s v="3000208612"/>
    <x v="5"/>
  </r>
  <r>
    <s v="4500673823"/>
    <s v="DVZ/SDP_379 + 334"/>
    <x v="0"/>
    <s v="725K dans liste 0207"/>
    <x v="151"/>
    <m/>
    <n v="0"/>
    <s v="12/05/2020 + 24/06/2020"/>
    <n v="18141"/>
    <s v="liste xx + 0207"/>
    <m/>
    <x v="2"/>
    <m/>
    <m/>
    <m/>
    <m/>
    <d v="2020-05-12T00:00:00"/>
    <s v="BB"/>
    <s v="XXX"/>
    <s v="OK"/>
    <x v="148"/>
    <x v="231"/>
    <x v="2"/>
    <d v="2020-05-12T00:00:00"/>
    <x v="281"/>
    <s v="Cmde"/>
    <d v="2020-05-12T00:00:00"/>
    <s v="D"/>
    <s v=""/>
    <s v="450067382310"/>
    <x v="302"/>
    <x v="0"/>
    <x v="289"/>
    <s v="EUR"/>
    <x v="71"/>
    <x v="7"/>
    <x v="2"/>
    <x v="7"/>
    <s v="Z"/>
    <n v="1"/>
    <n v="0"/>
    <x v="5"/>
    <x v="4"/>
    <s v=""/>
    <s v="3000208612"/>
    <x v="5"/>
  </r>
  <r>
    <s v="4500673869"/>
    <m/>
    <x v="0"/>
    <m/>
    <x v="152"/>
    <m/>
    <m/>
    <s v="non applicable"/>
    <s v="non applicable"/>
    <s v="non applicable"/>
    <s v="non applicable"/>
    <x v="2"/>
    <m/>
    <m/>
    <m/>
    <m/>
    <s v="non applicable"/>
    <s v="A0"/>
    <s v="X"/>
    <s v="OK"/>
    <x v="149"/>
    <x v="232"/>
    <x v="2"/>
    <d v="2020-05-12T00:00:00"/>
    <x v="282"/>
    <s v="Cmde"/>
    <d v="2020-05-12T00:00:00"/>
    <s v="D"/>
    <s v=""/>
    <s v="450067386910"/>
    <x v="303"/>
    <x v="0"/>
    <x v="290"/>
    <s v="EUR"/>
    <x v="0"/>
    <x v="7"/>
    <x v="0"/>
    <x v="7"/>
    <s v="Z"/>
    <n v="1"/>
    <n v="0"/>
    <x v="3"/>
    <x v="3"/>
    <s v=""/>
    <s v="3000208611"/>
    <x v="3"/>
  </r>
  <r>
    <s v="4500673827"/>
    <s v="DVZ/SDP_330"/>
    <x v="0"/>
    <m/>
    <x v="141"/>
    <m/>
    <n v="0"/>
    <d v="2020-05-12T00:00:00"/>
    <n v="16227"/>
    <s v="liste XX"/>
    <m/>
    <x v="2"/>
    <m/>
    <m/>
    <m/>
    <m/>
    <d v="2020-05-12T00:00:00"/>
    <s v="BB"/>
    <s v="XXX"/>
    <s v="OK"/>
    <x v="139"/>
    <x v="233"/>
    <x v="2"/>
    <d v="2020-05-12T00:00:00"/>
    <x v="283"/>
    <s v="Cmde"/>
    <d v="2020-05-12T00:00:00"/>
    <s v="D"/>
    <s v=""/>
    <s v="450067382710"/>
    <x v="304"/>
    <x v="0"/>
    <x v="291"/>
    <s v="EUR"/>
    <x v="72"/>
    <x v="7"/>
    <x v="6"/>
    <x v="7"/>
    <s v="Z"/>
    <n v="1"/>
    <n v="0"/>
    <x v="0"/>
    <x v="0"/>
    <s v=""/>
    <s v="3000208616"/>
    <x v="8"/>
  </r>
  <r>
    <s v="4500673810"/>
    <s v="DVZ/SDP_332"/>
    <x v="0"/>
    <m/>
    <x v="67"/>
    <m/>
    <n v="0"/>
    <d v="2020-05-12T00:00:00"/>
    <n v="16234"/>
    <s v="liste 1505"/>
    <m/>
    <x v="2"/>
    <m/>
    <m/>
    <m/>
    <m/>
    <d v="2020-05-12T00:00:00"/>
    <s v="BB"/>
    <s v="XXX"/>
    <s v="OK"/>
    <x v="65"/>
    <x v="234"/>
    <x v="2"/>
    <d v="2020-05-12T00:00:00"/>
    <x v="252"/>
    <s v="Cmde"/>
    <d v="2020-05-12T00:00:00"/>
    <s v="D"/>
    <s v=""/>
    <s v="450067381010"/>
    <x v="305"/>
    <x v="0"/>
    <x v="292"/>
    <s v="EUR"/>
    <x v="0"/>
    <x v="7"/>
    <x v="2"/>
    <x v="7"/>
    <s v="Z"/>
    <n v="1"/>
    <n v="0"/>
    <x v="0"/>
    <x v="0"/>
    <s v=""/>
    <s v="3000208612"/>
    <x v="5"/>
  </r>
  <r>
    <s v="4500673840"/>
    <s v="DVZ/SDP_325_446"/>
    <x v="0"/>
    <m/>
    <x v="153"/>
    <m/>
    <n v="0"/>
    <s v="08/05/2020 + 28/09/2020"/>
    <s v="16085 +22617"/>
    <s v="liste 1505"/>
    <m/>
    <x v="2"/>
    <m/>
    <m/>
    <m/>
    <m/>
    <d v="2020-05-13T00:00:00"/>
    <s v="BB"/>
    <s v="XXX"/>
    <s v="OK"/>
    <x v="150"/>
    <x v="235"/>
    <x v="2"/>
    <d v="2020-05-12T00:00:00"/>
    <x v="284"/>
    <s v="Cmde"/>
    <d v="2020-05-12T00:00:00"/>
    <s v="D"/>
    <s v=""/>
    <s v="450067384010"/>
    <x v="306"/>
    <x v="0"/>
    <x v="293"/>
    <s v="EUR"/>
    <x v="73"/>
    <x v="7"/>
    <x v="5"/>
    <x v="7"/>
    <s v="Z"/>
    <n v="1"/>
    <n v="0"/>
    <x v="6"/>
    <x v="4"/>
    <s v=""/>
    <s v="3000208615"/>
    <x v="4"/>
  </r>
  <r>
    <s v="4500673845"/>
    <s v="DVZ/SDP_315"/>
    <x v="0"/>
    <s v="prix dossier eng: 2,190EUR"/>
    <x v="154"/>
    <m/>
    <n v="0"/>
    <d v="2020-05-07T00:00:00"/>
    <n v="15890"/>
    <s v="liste 1505"/>
    <m/>
    <x v="2"/>
    <m/>
    <m/>
    <m/>
    <m/>
    <d v="2020-05-13T00:00:00"/>
    <s v="BB"/>
    <s v="XXX"/>
    <s v="OK"/>
    <x v="151"/>
    <x v="236"/>
    <x v="2"/>
    <d v="2020-05-12T00:00:00"/>
    <x v="285"/>
    <s v="Cmde"/>
    <d v="2020-05-12T00:00:00"/>
    <s v="D"/>
    <s v=""/>
    <s v="450067384510"/>
    <x v="307"/>
    <x v="0"/>
    <x v="294"/>
    <s v="EUR"/>
    <x v="0"/>
    <x v="7"/>
    <x v="2"/>
    <x v="7"/>
    <s v="Z"/>
    <n v="1"/>
    <n v="0"/>
    <x v="6"/>
    <x v="4"/>
    <s v=""/>
    <s v="3000208612"/>
    <x v="5"/>
  </r>
  <r>
    <s v="4500674130"/>
    <s v="DVZ/SDP_344"/>
    <x v="0"/>
    <s v="prix unitaire - 0,97"/>
    <x v="146"/>
    <m/>
    <n v="0"/>
    <d v="2020-05-14T00:00:00"/>
    <n v="16410"/>
    <s v="liste 1505"/>
    <m/>
    <x v="2"/>
    <m/>
    <m/>
    <m/>
    <m/>
    <d v="2020-05-14T00:00:00"/>
    <s v="BB"/>
    <s v="XXX"/>
    <s v="OK"/>
    <x v="143"/>
    <x v="237"/>
    <x v="2"/>
    <d v="2020-06-01T00:00:00"/>
    <x v="271"/>
    <s v="Cmde"/>
    <d v="2020-05-13T00:00:00"/>
    <s v="D"/>
    <s v=""/>
    <s v="450067413010"/>
    <x v="308"/>
    <x v="0"/>
    <x v="295"/>
    <s v="EUR"/>
    <x v="0"/>
    <x v="7"/>
    <x v="0"/>
    <x v="7"/>
    <s v="Z"/>
    <n v="1"/>
    <n v="0"/>
    <x v="4"/>
    <x v="1"/>
    <s v=""/>
    <s v="3000208611"/>
    <x v="3"/>
  </r>
  <r>
    <s v="4500674068"/>
    <s v="DVZ/SDP_341"/>
    <x v="0"/>
    <m/>
    <x v="155"/>
    <m/>
    <n v="0"/>
    <d v="2020-05-13T00:00:00"/>
    <n v="16385"/>
    <s v="liste 1505"/>
    <m/>
    <x v="2"/>
    <m/>
    <m/>
    <m/>
    <m/>
    <d v="2020-05-14T00:00:00"/>
    <s v="BB"/>
    <s v="XXX"/>
    <s v="OK"/>
    <x v="152"/>
    <x v="238"/>
    <x v="2"/>
    <d v="2020-05-13T00:00:00"/>
    <x v="286"/>
    <s v="Cmde"/>
    <d v="2020-05-13T00:00:00"/>
    <s v="D"/>
    <s v=""/>
    <s v="450067406810"/>
    <x v="309"/>
    <x v="0"/>
    <x v="296"/>
    <s v="EUR"/>
    <x v="74"/>
    <x v="7"/>
    <x v="6"/>
    <x v="7"/>
    <s v="Z"/>
    <n v="1"/>
    <n v="0"/>
    <x v="6"/>
    <x v="4"/>
    <s v=""/>
    <s v="3000208616"/>
    <x v="8"/>
  </r>
  <r>
    <s v="4500673961"/>
    <s v="DVZ/SDP_337"/>
    <x v="0"/>
    <s v="prix unitaire - 0,2243"/>
    <x v="156"/>
    <m/>
    <n v="0"/>
    <d v="2020-05-12T00:00:00"/>
    <n v="16311"/>
    <s v="liste 1505"/>
    <m/>
    <x v="2"/>
    <m/>
    <m/>
    <m/>
    <m/>
    <d v="2020-05-13T00:00:00"/>
    <s v="BB"/>
    <s v="XXX"/>
    <s v="OK"/>
    <x v="153"/>
    <x v="239"/>
    <x v="2"/>
    <d v="2020-05-13T00:00:00"/>
    <x v="155"/>
    <s v="Cmde"/>
    <d v="2020-05-13T00:00:00"/>
    <s v="D"/>
    <s v=""/>
    <s v="450067396110"/>
    <x v="310"/>
    <x v="0"/>
    <x v="297"/>
    <s v="EUR"/>
    <x v="75"/>
    <x v="7"/>
    <x v="0"/>
    <x v="7"/>
    <s v="Z"/>
    <n v="1"/>
    <n v="0"/>
    <x v="6"/>
    <x v="4"/>
    <s v=""/>
    <s v="3000208611"/>
    <x v="3"/>
  </r>
  <r>
    <s v="4500674077"/>
    <s v="DVZ/SDP_342"/>
    <x v="0"/>
    <m/>
    <x v="157"/>
    <m/>
    <n v="0"/>
    <d v="2020-05-13T00:00:00"/>
    <n v="16381"/>
    <s v="liste XX"/>
    <m/>
    <x v="2"/>
    <m/>
    <m/>
    <m/>
    <m/>
    <d v="2020-05-14T00:00:00"/>
    <s v="A0"/>
    <s v="X"/>
    <s v="OK"/>
    <x v="154"/>
    <x v="240"/>
    <x v="2"/>
    <d v="2020-05-13T00:00:00"/>
    <x v="287"/>
    <s v="Cmde"/>
    <d v="2020-05-13T00:00:00"/>
    <s v="D"/>
    <s v="I3"/>
    <s v="450067407710"/>
    <x v="311"/>
    <x v="0"/>
    <x v="298"/>
    <s v="EUR"/>
    <x v="0"/>
    <x v="7"/>
    <x v="6"/>
    <x v="7"/>
    <s v="Z"/>
    <n v="1"/>
    <n v="0"/>
    <x v="0"/>
    <x v="0"/>
    <s v=""/>
    <s v="3000208616"/>
    <x v="8"/>
  </r>
  <r>
    <s v="4500674145"/>
    <m/>
    <x v="0"/>
    <m/>
    <x v="158"/>
    <m/>
    <m/>
    <s v="non applicable"/>
    <s v="non applicable"/>
    <s v="non applicable"/>
    <s v="non applicable"/>
    <x v="1"/>
    <m/>
    <m/>
    <m/>
    <m/>
    <s v="non applicable"/>
    <s v="A0"/>
    <s v="X"/>
    <s v="OK"/>
    <x v="155"/>
    <x v="241"/>
    <x v="2"/>
    <d v="2020-05-13T00:00:00"/>
    <x v="288"/>
    <s v="Cmde"/>
    <d v="2020-05-13T00:00:00"/>
    <s v="D"/>
    <s v=""/>
    <s v="450067414510"/>
    <x v="312"/>
    <x v="0"/>
    <x v="4"/>
    <s v="EUR"/>
    <x v="76"/>
    <x v="8"/>
    <x v="1"/>
    <x v="7"/>
    <s v="Z"/>
    <n v="1"/>
    <n v="0"/>
    <x v="3"/>
    <x v="3"/>
    <s v=""/>
    <s v="3000208703"/>
    <x v="0"/>
  </r>
  <r>
    <s v="4500673937"/>
    <s v="DVZ/SDP_335"/>
    <x v="0"/>
    <m/>
    <x v="159"/>
    <m/>
    <n v="0"/>
    <d v="2020-05-12T00:00:00"/>
    <n v="16244"/>
    <s v="liste 1505"/>
    <m/>
    <x v="2"/>
    <m/>
    <m/>
    <m/>
    <m/>
    <d v="2020-05-12T00:00:00"/>
    <s v="BB"/>
    <s v="XXX"/>
    <s v="OK"/>
    <x v="156"/>
    <x v="242"/>
    <x v="2"/>
    <d v="2020-05-13T00:00:00"/>
    <x v="289"/>
    <s v="Cmde"/>
    <d v="2020-05-13T00:00:00"/>
    <s v="D"/>
    <s v=""/>
    <s v="450067393710"/>
    <x v="313"/>
    <x v="0"/>
    <x v="299"/>
    <s v="EUR"/>
    <x v="77"/>
    <x v="7"/>
    <x v="2"/>
    <x v="7"/>
    <s v="Z"/>
    <n v="1"/>
    <n v="0"/>
    <x v="6"/>
    <x v="4"/>
    <s v=""/>
    <s v="3000208612"/>
    <x v="5"/>
  </r>
  <r>
    <s v="4500674183"/>
    <s v="DVZ/SDP_340"/>
    <x v="0"/>
    <m/>
    <x v="66"/>
    <m/>
    <n v="0"/>
    <d v="2020-05-13T00:00:00"/>
    <n v="16360"/>
    <s v="liste 1505"/>
    <m/>
    <x v="2"/>
    <m/>
    <m/>
    <m/>
    <m/>
    <d v="2020-05-14T00:00:00"/>
    <s v="BB"/>
    <s v="XXX"/>
    <s v="OK"/>
    <x v="64"/>
    <x v="243"/>
    <x v="2"/>
    <d v="2020-05-14T00:00:00"/>
    <x v="290"/>
    <s v="Cmde"/>
    <d v="2020-05-14T00:00:00"/>
    <s v="D"/>
    <s v=""/>
    <s v="450067418310"/>
    <x v="314"/>
    <x v="0"/>
    <x v="300"/>
    <s v="EUR"/>
    <x v="0"/>
    <x v="7"/>
    <x v="2"/>
    <x v="7"/>
    <s v="Z"/>
    <n v="1"/>
    <n v="0"/>
    <x v="6"/>
    <x v="4"/>
    <s v=""/>
    <s v="3000208612"/>
    <x v="5"/>
  </r>
  <r>
    <s v="4500674190"/>
    <s v="DVZ/SDP_339"/>
    <x v="0"/>
    <m/>
    <x v="149"/>
    <m/>
    <n v="0"/>
    <d v="2020-05-13T00:00:00"/>
    <n v="16357"/>
    <s v="liste 1505"/>
    <m/>
    <x v="2"/>
    <m/>
    <m/>
    <m/>
    <m/>
    <d v="2020-05-14T00:00:00"/>
    <s v="BB"/>
    <s v="XXX"/>
    <s v="OK"/>
    <x v="146"/>
    <x v="244"/>
    <x v="2"/>
    <d v="2020-05-14T00:00:00"/>
    <x v="291"/>
    <s v="Cmde"/>
    <d v="2020-05-14T00:00:00"/>
    <s v="D"/>
    <s v="I3"/>
    <s v="450067419010"/>
    <x v="315"/>
    <x v="0"/>
    <x v="301"/>
    <s v="EUR"/>
    <x v="0"/>
    <x v="7"/>
    <x v="2"/>
    <x v="7"/>
    <s v="Z"/>
    <n v="1"/>
    <n v="0"/>
    <x v="6"/>
    <x v="4"/>
    <s v=""/>
    <s v="3000208612"/>
    <x v="5"/>
  </r>
  <r>
    <s v="4500674198"/>
    <s v="199-ICT"/>
    <x v="0"/>
    <m/>
    <x v="160"/>
    <m/>
    <m/>
    <d v="2020-05-04T00:00:00"/>
    <n v="13485"/>
    <s v="O805"/>
    <d v="2020-06-13T00:00:00"/>
    <x v="2"/>
    <m/>
    <m/>
    <m/>
    <m/>
    <m/>
    <s v="BB"/>
    <s v="XXX"/>
    <s v="OK"/>
    <x v="157"/>
    <x v="245"/>
    <x v="2"/>
    <d v="2020-05-14T00:00:00"/>
    <x v="292"/>
    <s v="Cmde"/>
    <d v="2020-05-14T00:00:00"/>
    <s v="D"/>
    <s v=""/>
    <s v="450067419810"/>
    <x v="316"/>
    <x v="0"/>
    <x v="302"/>
    <s v="EUR"/>
    <x v="78"/>
    <x v="12"/>
    <x v="0"/>
    <x v="5"/>
    <s v="Z"/>
    <n v="1"/>
    <n v="0"/>
    <x v="4"/>
    <x v="1"/>
    <s v=""/>
    <s v="3000208951"/>
    <x v="2"/>
  </r>
  <r>
    <s v="4500674207"/>
    <s v="200-ICT"/>
    <x v="0"/>
    <m/>
    <x v="160"/>
    <m/>
    <m/>
    <d v="2020-05-04T00:00:00"/>
    <n v="13483"/>
    <s v="O805"/>
    <m/>
    <x v="2"/>
    <m/>
    <m/>
    <m/>
    <m/>
    <e v="#N/A"/>
    <s v="BB"/>
    <s v="XXX"/>
    <s v="OK"/>
    <x v="157"/>
    <x v="246"/>
    <x v="2"/>
    <d v="2020-05-14T00:00:00"/>
    <x v="293"/>
    <s v="Cmde"/>
    <d v="2020-05-14T00:00:00"/>
    <s v="D"/>
    <s v=""/>
    <s v="450067420710"/>
    <x v="317"/>
    <x v="0"/>
    <x v="303"/>
    <s v="EUR"/>
    <x v="79"/>
    <x v="12"/>
    <x v="0"/>
    <x v="5"/>
    <s v="Z"/>
    <n v="1"/>
    <n v="0"/>
    <x v="4"/>
    <x v="1"/>
    <s v=""/>
    <s v="3000208951"/>
    <x v="2"/>
  </r>
  <r>
    <s v="4500674454"/>
    <s v="DVZ/SDP_374"/>
    <x v="0"/>
    <s v="montant liste: 91K"/>
    <x v="127"/>
    <m/>
    <n v="0"/>
    <d v="2020-06-03T00:00:00"/>
    <n v="17588"/>
    <s v="liste 1506"/>
    <m/>
    <x v="2"/>
    <m/>
    <m/>
    <m/>
    <m/>
    <d v="2020-06-03T00:00:00"/>
    <s v="BB"/>
    <s v="XXX"/>
    <s v="OK"/>
    <x v="125"/>
    <x v="247"/>
    <x v="2"/>
    <d v="2020-05-15T00:00:00"/>
    <x v="294"/>
    <s v="Cmde"/>
    <d v="2020-05-15T00:00:00"/>
    <s v="D"/>
    <s v="I1"/>
    <s v="450067445410"/>
    <x v="318"/>
    <x v="0"/>
    <x v="304"/>
    <s v="EUR"/>
    <x v="0"/>
    <x v="7"/>
    <x v="5"/>
    <x v="7"/>
    <s v="Z"/>
    <n v="1"/>
    <n v="0"/>
    <x v="6"/>
    <x v="4"/>
    <s v=""/>
    <s v="3000208615"/>
    <x v="4"/>
  </r>
  <r>
    <s v="4500674620"/>
    <s v="DVZ/SDP_357"/>
    <x v="0"/>
    <m/>
    <x v="161"/>
    <m/>
    <m/>
    <d v="2020-05-15T00:00:00"/>
    <n v="16581"/>
    <s v="liste XX"/>
    <m/>
    <x v="2"/>
    <m/>
    <m/>
    <m/>
    <m/>
    <d v="2020-05-16T00:00:00"/>
    <s v="AA"/>
    <s v="XX"/>
    <s v="OK"/>
    <x v="158"/>
    <x v="248"/>
    <x v="2"/>
    <d v="2020-05-18T00:00:00"/>
    <x v="295"/>
    <s v="Cmde"/>
    <d v="2020-05-18T00:00:00"/>
    <s v="D"/>
    <s v=""/>
    <s v="450067462010"/>
    <x v="319"/>
    <x v="0"/>
    <x v="305"/>
    <s v="EUR"/>
    <x v="0"/>
    <x v="7"/>
    <x v="6"/>
    <x v="7"/>
    <s v="Z"/>
    <n v="1"/>
    <n v="0"/>
    <x v="0"/>
    <x v="0"/>
    <s v=""/>
    <s v="3000208616"/>
    <x v="8"/>
  </r>
  <r>
    <s v="4500674633"/>
    <s v="DVZ/SDP_349"/>
    <x v="0"/>
    <m/>
    <x v="161"/>
    <m/>
    <n v="0"/>
    <d v="2020-05-15T00:00:00"/>
    <n v="16496"/>
    <s v="liste XX"/>
    <m/>
    <x v="2"/>
    <m/>
    <m/>
    <m/>
    <m/>
    <d v="2020-05-15T00:00:00"/>
    <s v="BB"/>
    <s v="XXX"/>
    <s v="OK"/>
    <x v="158"/>
    <x v="249"/>
    <x v="2"/>
    <d v="2020-05-18T00:00:00"/>
    <x v="296"/>
    <s v="Cmde"/>
    <d v="2020-05-18T00:00:00"/>
    <s v="D"/>
    <s v=""/>
    <s v="450067463310"/>
    <x v="320"/>
    <x v="0"/>
    <x v="306"/>
    <s v="EUR"/>
    <x v="0"/>
    <x v="7"/>
    <x v="6"/>
    <x v="7"/>
    <s v="Z"/>
    <n v="1"/>
    <n v="0"/>
    <x v="0"/>
    <x v="0"/>
    <s v=""/>
    <s v="3000208616"/>
    <x v="8"/>
  </r>
  <r>
    <s v="4500697680"/>
    <m/>
    <x v="3"/>
    <m/>
    <x v="22"/>
    <m/>
    <m/>
    <m/>
    <m/>
    <m/>
    <m/>
    <x v="2"/>
    <s v="Non"/>
    <m/>
    <m/>
    <s v="envoyé à Rudi 24/11/2020"/>
    <s v="Additional Equipment"/>
    <s v="BB"/>
    <s v="XXX"/>
    <s v="OK"/>
    <x v="21"/>
    <x v="250"/>
    <x v="2"/>
    <d v="2020-10-23T00:00:00"/>
    <x v="297"/>
    <s v="Cmde"/>
    <d v="2020-10-23T00:00:00"/>
    <s v="D"/>
    <s v=""/>
    <s v="450069768010"/>
    <x v="321"/>
    <x v="0"/>
    <x v="4"/>
    <s v="EUR"/>
    <x v="80"/>
    <x v="7"/>
    <x v="2"/>
    <x v="7"/>
    <s v="L"/>
    <n v="4"/>
    <n v="4"/>
    <x v="0"/>
    <x v="0"/>
    <s v=""/>
    <s v="3000208612"/>
    <x v="5"/>
  </r>
  <r>
    <s v="4500674613"/>
    <s v="DVZ/SDP_356"/>
    <x v="0"/>
    <m/>
    <x v="147"/>
    <m/>
    <n v="0"/>
    <d v="2020-05-15T00:00:00"/>
    <n v="16575"/>
    <s v="liste 2805"/>
    <m/>
    <x v="2"/>
    <m/>
    <m/>
    <m/>
    <m/>
    <d v="2020-05-15T00:00:00"/>
    <s v="BB"/>
    <s v="XXX"/>
    <s v="OK"/>
    <x v="144"/>
    <x v="251"/>
    <x v="2"/>
    <d v="2020-05-18T00:00:00"/>
    <x v="298"/>
    <s v="Cmde"/>
    <d v="2020-05-18T00:00:00"/>
    <s v="D"/>
    <s v=""/>
    <s v="450067461310"/>
    <x v="322"/>
    <x v="0"/>
    <x v="307"/>
    <s v="EUR"/>
    <x v="0"/>
    <x v="7"/>
    <x v="6"/>
    <x v="7"/>
    <s v="Z"/>
    <n v="1"/>
    <n v="0"/>
    <x v="6"/>
    <x v="4"/>
    <s v=""/>
    <s v="3000208616"/>
    <x v="8"/>
  </r>
  <r>
    <s v="4500674630"/>
    <s v="DVZ/SDP_347"/>
    <x v="0"/>
    <m/>
    <x v="32"/>
    <m/>
    <m/>
    <d v="2020-05-14T00:00:00"/>
    <n v="16456"/>
    <s v="liste 1505"/>
    <m/>
    <x v="2"/>
    <m/>
    <m/>
    <m/>
    <m/>
    <d v="2020-05-16T00:00:00"/>
    <s v="BB"/>
    <s v="XXX"/>
    <s v="OK"/>
    <x v="31"/>
    <x v="252"/>
    <x v="2"/>
    <d v="2020-05-18T00:00:00"/>
    <x v="299"/>
    <s v="Cmde"/>
    <d v="2020-05-18T00:00:00"/>
    <s v="D"/>
    <s v=""/>
    <s v="450067463010"/>
    <x v="323"/>
    <x v="0"/>
    <x v="308"/>
    <s v="EUR"/>
    <x v="0"/>
    <x v="7"/>
    <x v="2"/>
    <x v="7"/>
    <s v="Z"/>
    <n v="1"/>
    <n v="0"/>
    <x v="6"/>
    <x v="4"/>
    <s v=""/>
    <s v="3000208612"/>
    <x v="5"/>
  </r>
  <r>
    <s v="4500674687"/>
    <s v="DVZ/SDP_346"/>
    <x v="0"/>
    <m/>
    <x v="162"/>
    <m/>
    <s v="REGULARISATION"/>
    <d v="2020-05-14T00:00:00"/>
    <n v="16452"/>
    <s v="liste 1505"/>
    <m/>
    <x v="2"/>
    <m/>
    <m/>
    <m/>
    <m/>
    <d v="2020-05-16T00:00:00"/>
    <s v="BB"/>
    <s v="XXX"/>
    <s v="OK"/>
    <x v="159"/>
    <x v="253"/>
    <x v="2"/>
    <d v="2020-05-18T00:00:00"/>
    <x v="300"/>
    <s v="Cmde"/>
    <d v="2020-05-18T00:00:00"/>
    <s v="D"/>
    <s v=""/>
    <s v="450067468710"/>
    <x v="324"/>
    <x v="0"/>
    <x v="309"/>
    <s v="EUR"/>
    <x v="81"/>
    <x v="7"/>
    <x v="5"/>
    <x v="7"/>
    <s v="Z"/>
    <n v="1"/>
    <n v="0"/>
    <x v="6"/>
    <x v="4"/>
    <s v=""/>
    <s v="3000208615"/>
    <x v="4"/>
  </r>
  <r>
    <s v="4500674568"/>
    <s v="DVZ/SDP_282"/>
    <x v="0"/>
    <m/>
    <x v="163"/>
    <m/>
    <n v="0"/>
    <d v="2020-04-30T00:00:00"/>
    <n v="13293"/>
    <s v="liste XX"/>
    <m/>
    <x v="2"/>
    <m/>
    <m/>
    <m/>
    <m/>
    <d v="2020-04-30T00:00:00"/>
    <s v="AA"/>
    <s v="XX"/>
    <s v="OK"/>
    <x v="160"/>
    <x v="254"/>
    <x v="2"/>
    <d v="2020-05-18T00:00:00"/>
    <x v="301"/>
    <s v="Cmde"/>
    <d v="2020-05-18T00:00:00"/>
    <s v="D"/>
    <s v=""/>
    <s v="450067456810"/>
    <x v="325"/>
    <x v="0"/>
    <x v="310"/>
    <s v="EUR"/>
    <x v="0"/>
    <x v="7"/>
    <x v="6"/>
    <x v="7"/>
    <s v="Z"/>
    <n v="1"/>
    <n v="0"/>
    <x v="0"/>
    <x v="0"/>
    <s v=""/>
    <s v="3000208616"/>
    <x v="8"/>
  </r>
  <r>
    <s v="4500674681"/>
    <s v="DVZ/SDP_346"/>
    <x v="0"/>
    <m/>
    <x v="92"/>
    <m/>
    <s v="REGULARISATION"/>
    <d v="2020-05-14T00:00:00"/>
    <n v="16452"/>
    <s v="liste 1505"/>
    <m/>
    <x v="2"/>
    <m/>
    <m/>
    <m/>
    <m/>
    <d v="2020-05-16T00:00:00"/>
    <s v="BB"/>
    <s v="XXX"/>
    <s v="OK"/>
    <x v="90"/>
    <x v="255"/>
    <x v="2"/>
    <d v="2020-05-18T00:00:00"/>
    <x v="302"/>
    <s v="Cmde"/>
    <d v="2020-05-18T00:00:00"/>
    <s v="D"/>
    <s v=""/>
    <s v="450067468110"/>
    <x v="326"/>
    <x v="0"/>
    <x v="311"/>
    <s v="EUR"/>
    <x v="82"/>
    <x v="7"/>
    <x v="5"/>
    <x v="7"/>
    <s v="Z"/>
    <n v="1"/>
    <n v="0"/>
    <x v="0"/>
    <x v="0"/>
    <s v=""/>
    <s v="3000208615"/>
    <x v="4"/>
  </r>
  <r>
    <s v="4500674622"/>
    <s v="DVZ/SDP_354"/>
    <x v="0"/>
    <m/>
    <x v="164"/>
    <m/>
    <n v="0"/>
    <d v="2020-05-15T00:00:00"/>
    <n v="16562"/>
    <s v="liste XX"/>
    <m/>
    <x v="2"/>
    <m/>
    <m/>
    <m/>
    <m/>
    <d v="2020-05-15T00:00:00"/>
    <s v="BB"/>
    <s v="XXX"/>
    <s v="OK"/>
    <x v="161"/>
    <x v="256"/>
    <x v="2"/>
    <d v="2020-05-18T00:00:00"/>
    <x v="303"/>
    <s v="Cmde"/>
    <d v="2020-05-18T00:00:00"/>
    <s v="D"/>
    <s v=""/>
    <s v="450067462210"/>
    <x v="327"/>
    <x v="0"/>
    <x v="312"/>
    <s v="EUR"/>
    <x v="83"/>
    <x v="7"/>
    <x v="6"/>
    <x v="7"/>
    <s v="Z"/>
    <n v="1"/>
    <n v="0"/>
    <x v="6"/>
    <x v="4"/>
    <s v=""/>
    <s v="3000208616"/>
    <x v="8"/>
  </r>
  <r>
    <s v="4500674602"/>
    <m/>
    <x v="0"/>
    <m/>
    <x v="7"/>
    <m/>
    <m/>
    <s v="non applicable"/>
    <s v="non applicable"/>
    <s v="non applicable"/>
    <s v="non applicable"/>
    <x v="2"/>
    <m/>
    <m/>
    <m/>
    <m/>
    <s v="non applicable"/>
    <s v="A0"/>
    <s v="X"/>
    <s v="OK"/>
    <x v="7"/>
    <x v="257"/>
    <x v="2"/>
    <d v="2020-05-18T00:00:00"/>
    <x v="304"/>
    <s v="Cmde"/>
    <d v="2020-05-18T00:00:00"/>
    <s v="D"/>
    <s v=""/>
    <s v="450067460210"/>
    <x v="328"/>
    <x v="0"/>
    <x v="313"/>
    <s v="EUR"/>
    <x v="0"/>
    <x v="12"/>
    <x v="0"/>
    <x v="5"/>
    <s v="L"/>
    <n v="1"/>
    <n v="0"/>
    <x v="0"/>
    <x v="0"/>
    <s v=""/>
    <s v="3000208951"/>
    <x v="2"/>
  </r>
  <r>
    <s v="4500674626"/>
    <s v="DVZ/SDP_355"/>
    <x v="0"/>
    <s v="prix unitaire - 1"/>
    <x v="165"/>
    <m/>
    <m/>
    <d v="2020-05-15T00:00:00"/>
    <n v="16569"/>
    <s v="liste XX"/>
    <m/>
    <x v="2"/>
    <m/>
    <m/>
    <m/>
    <m/>
    <d v="2020-05-16T00:00:00"/>
    <s v="BB"/>
    <s v="XXX"/>
    <s v="OK"/>
    <x v="162"/>
    <x v="258"/>
    <x v="2"/>
    <d v="2020-05-18T00:00:00"/>
    <x v="305"/>
    <s v="Cmde"/>
    <d v="2020-05-18T00:00:00"/>
    <s v="D"/>
    <s v=""/>
    <s v="450067462610"/>
    <x v="329"/>
    <x v="0"/>
    <x v="314"/>
    <s v="EUR"/>
    <x v="0"/>
    <x v="7"/>
    <x v="6"/>
    <x v="7"/>
    <s v="Z"/>
    <n v="1"/>
    <n v="0"/>
    <x v="0"/>
    <x v="0"/>
    <s v=""/>
    <s v="3000208616"/>
    <x v="8"/>
  </r>
  <r>
    <s v="4500674696"/>
    <s v="DVZ/SDP_346+445"/>
    <x v="0"/>
    <m/>
    <x v="166"/>
    <n v="200.24"/>
    <s v="REGULARISATION"/>
    <s v="14/05/2020 + 18/09/2020"/>
    <s v="16452 + 22429"/>
    <s v="liste 1505"/>
    <m/>
    <x v="2"/>
    <m/>
    <m/>
    <m/>
    <m/>
    <d v="2020-05-16T00:00:00"/>
    <s v="BB"/>
    <s v="XXX"/>
    <s v="OK"/>
    <x v="163"/>
    <x v="259"/>
    <x v="2"/>
    <d v="2020-05-18T00:00:00"/>
    <x v="306"/>
    <s v="Cmde"/>
    <d v="2020-05-18T00:00:00"/>
    <s v="D"/>
    <s v=""/>
    <s v="450067469610"/>
    <x v="330"/>
    <x v="0"/>
    <x v="315"/>
    <s v="EUR"/>
    <x v="0"/>
    <x v="7"/>
    <x v="5"/>
    <x v="7"/>
    <s v="Z"/>
    <n v="1"/>
    <n v="0"/>
    <x v="8"/>
    <x v="0"/>
    <s v=""/>
    <s v="3000208615"/>
    <x v="4"/>
  </r>
  <r>
    <s v="4500675029"/>
    <s v="298-DVZ (146) + 441"/>
    <x v="1"/>
    <m/>
    <x v="167"/>
    <m/>
    <m/>
    <s v="08/05/2020 + 11/09/2020"/>
    <s v="16058 + 22217"/>
    <s v="liste 1105"/>
    <d v="2020-06-13T00:00:00"/>
    <x v="2"/>
    <m/>
    <m/>
    <m/>
    <m/>
    <s v="+16/09/2020"/>
    <s v="BB"/>
    <s v="XXX"/>
    <s v="OK"/>
    <x v="164"/>
    <x v="260"/>
    <x v="0"/>
    <d v="2020-08-11T00:00:00"/>
    <x v="307"/>
    <s v="Cmde"/>
    <d v="2020-05-19T00:00:00"/>
    <s v="D"/>
    <s v=""/>
    <s v="450067502920"/>
    <x v="331"/>
    <x v="0"/>
    <x v="4"/>
    <s v="EUR"/>
    <x v="84"/>
    <x v="1"/>
    <x v="1"/>
    <x v="7"/>
    <s v="Z"/>
    <n v="1"/>
    <n v="0"/>
    <x v="5"/>
    <x v="4"/>
    <s v=""/>
    <s v="3000203353"/>
    <x v="1"/>
  </r>
  <r>
    <s v="4500675029"/>
    <m/>
    <x v="1"/>
    <m/>
    <x v="167"/>
    <m/>
    <m/>
    <m/>
    <m/>
    <m/>
    <m/>
    <x v="2"/>
    <m/>
    <m/>
    <m/>
    <m/>
    <m/>
    <s v="BB"/>
    <s v="XXX"/>
    <s v="OK"/>
    <x v="164"/>
    <x v="260"/>
    <x v="1"/>
    <d v="2020-10-13T00:00:00"/>
    <x v="307"/>
    <s v="Cmde"/>
    <d v="2020-05-19T00:00:00"/>
    <s v="D"/>
    <s v=""/>
    <s v="450067502930"/>
    <x v="332"/>
    <x v="0"/>
    <x v="316"/>
    <s v="EUR"/>
    <x v="85"/>
    <x v="7"/>
    <x v="8"/>
    <x v="7"/>
    <s v="Z"/>
    <n v="1"/>
    <n v="0"/>
    <x v="5"/>
    <x v="4"/>
    <s v=""/>
    <s v="3000208618"/>
    <x v="9"/>
  </r>
  <r>
    <s v="4500675076"/>
    <s v="DVZ/SDP_390"/>
    <x v="0"/>
    <m/>
    <x v="168"/>
    <m/>
    <m/>
    <d v="2020-06-16T00:00:00"/>
    <n v="18320"/>
    <s v="liste 0207"/>
    <m/>
    <x v="2"/>
    <m/>
    <m/>
    <m/>
    <m/>
    <d v="2020-06-17T00:00:00"/>
    <s v="AA"/>
    <s v="XX"/>
    <s v="OK"/>
    <x v="165"/>
    <x v="261"/>
    <x v="2"/>
    <d v="2020-05-20T00:00:00"/>
    <x v="308"/>
    <s v="Cmde"/>
    <d v="2020-05-20T00:00:00"/>
    <s v="D"/>
    <s v=""/>
    <s v="450067507610"/>
    <x v="333"/>
    <x v="0"/>
    <x v="317"/>
    <s v="EUR"/>
    <x v="0"/>
    <x v="7"/>
    <x v="2"/>
    <x v="7"/>
    <s v="Z"/>
    <n v="1"/>
    <n v="0"/>
    <x v="0"/>
    <x v="0"/>
    <s v=""/>
    <s v="3000208612"/>
    <x v="5"/>
  </r>
  <r>
    <s v="4500675076"/>
    <s v="DVZ/SDP_390"/>
    <x v="0"/>
    <m/>
    <x v="168"/>
    <m/>
    <m/>
    <d v="2020-06-16T00:00:00"/>
    <n v="18320"/>
    <m/>
    <m/>
    <x v="2"/>
    <m/>
    <m/>
    <m/>
    <m/>
    <d v="2020-06-17T00:00:00"/>
    <s v="AA"/>
    <s v="XX"/>
    <s v="OK"/>
    <x v="165"/>
    <x v="261"/>
    <x v="0"/>
    <d v="2020-05-20T00:00:00"/>
    <x v="308"/>
    <s v="Cmde"/>
    <d v="2020-05-20T00:00:00"/>
    <s v="D"/>
    <s v=""/>
    <s v="450067507620"/>
    <x v="334"/>
    <x v="0"/>
    <x v="318"/>
    <s v="EUR"/>
    <x v="0"/>
    <x v="7"/>
    <x v="2"/>
    <x v="7"/>
    <s v="Z"/>
    <n v="1"/>
    <n v="0"/>
    <x v="0"/>
    <x v="0"/>
    <s v=""/>
    <s v="3000208612"/>
    <x v="5"/>
  </r>
  <r>
    <s v="4500675076"/>
    <s v="DVZ/SDP_390"/>
    <x v="0"/>
    <m/>
    <x v="168"/>
    <m/>
    <m/>
    <d v="2020-06-16T00:00:00"/>
    <n v="18320"/>
    <m/>
    <m/>
    <x v="2"/>
    <m/>
    <m/>
    <m/>
    <m/>
    <d v="2020-06-17T00:00:00"/>
    <s v="AA"/>
    <s v="XX"/>
    <s v="OK"/>
    <x v="165"/>
    <x v="261"/>
    <x v="1"/>
    <d v="2020-05-20T00:00:00"/>
    <x v="308"/>
    <s v="Cmde"/>
    <d v="2020-05-20T00:00:00"/>
    <s v="D"/>
    <s v=""/>
    <s v="450067507630"/>
    <x v="335"/>
    <x v="0"/>
    <x v="319"/>
    <s v="EUR"/>
    <x v="0"/>
    <x v="7"/>
    <x v="2"/>
    <x v="7"/>
    <s v="Z"/>
    <n v="1"/>
    <n v="0"/>
    <x v="0"/>
    <x v="0"/>
    <s v=""/>
    <s v="3000208612"/>
    <x v="5"/>
  </r>
  <r>
    <s v="4500675076"/>
    <s v="DVZ/SDP_390"/>
    <x v="0"/>
    <m/>
    <x v="168"/>
    <m/>
    <m/>
    <d v="2020-06-16T00:00:00"/>
    <n v="18320"/>
    <m/>
    <m/>
    <x v="2"/>
    <m/>
    <m/>
    <m/>
    <m/>
    <d v="2020-06-17T00:00:00"/>
    <s v="AA"/>
    <s v="XX"/>
    <s v="OK"/>
    <x v="165"/>
    <x v="261"/>
    <x v="3"/>
    <d v="2020-05-25T00:00:00"/>
    <x v="308"/>
    <s v="Cmde"/>
    <d v="2020-05-20T00:00:00"/>
    <s v="D"/>
    <s v=""/>
    <s v="450067507640"/>
    <x v="336"/>
    <x v="0"/>
    <x v="320"/>
    <s v="EUR"/>
    <x v="0"/>
    <x v="7"/>
    <x v="2"/>
    <x v="7"/>
    <s v="Z"/>
    <n v="1"/>
    <n v="0"/>
    <x v="0"/>
    <x v="0"/>
    <s v=""/>
    <s v="3000208612"/>
    <x v="5"/>
  </r>
  <r>
    <s v="4500675076"/>
    <s v="DVZ/SDP_390"/>
    <x v="0"/>
    <m/>
    <x v="168"/>
    <m/>
    <m/>
    <d v="2020-06-16T00:00:00"/>
    <n v="18320"/>
    <m/>
    <m/>
    <x v="2"/>
    <m/>
    <m/>
    <m/>
    <m/>
    <d v="2020-06-17T00:00:00"/>
    <s v="AA"/>
    <s v="XX"/>
    <s v="OK"/>
    <x v="165"/>
    <x v="261"/>
    <x v="4"/>
    <d v="2020-05-25T00:00:00"/>
    <x v="308"/>
    <s v="Cmde"/>
    <d v="2020-05-20T00:00:00"/>
    <s v="D"/>
    <s v=""/>
    <s v="450067507650"/>
    <x v="337"/>
    <x v="0"/>
    <x v="321"/>
    <s v="EUR"/>
    <x v="0"/>
    <x v="7"/>
    <x v="2"/>
    <x v="7"/>
    <s v="Z"/>
    <n v="1"/>
    <n v="0"/>
    <x v="0"/>
    <x v="0"/>
    <s v=""/>
    <s v="3000208612"/>
    <x v="5"/>
  </r>
  <r>
    <s v="4500675076"/>
    <s v="DVZ/SDP_390"/>
    <x v="0"/>
    <m/>
    <x v="168"/>
    <m/>
    <m/>
    <d v="2020-06-16T00:00:00"/>
    <n v="18320"/>
    <m/>
    <m/>
    <x v="2"/>
    <m/>
    <m/>
    <m/>
    <m/>
    <d v="2020-06-17T00:00:00"/>
    <s v="AA"/>
    <s v="XX"/>
    <s v="OK"/>
    <x v="165"/>
    <x v="261"/>
    <x v="5"/>
    <d v="2020-05-25T00:00:00"/>
    <x v="308"/>
    <s v="Cmde"/>
    <d v="2020-05-20T00:00:00"/>
    <s v="D"/>
    <s v=""/>
    <s v="450067507660"/>
    <x v="338"/>
    <x v="0"/>
    <x v="322"/>
    <s v="EUR"/>
    <x v="0"/>
    <x v="7"/>
    <x v="2"/>
    <x v="7"/>
    <s v="Z"/>
    <n v="1"/>
    <n v="0"/>
    <x v="0"/>
    <x v="0"/>
    <s v=""/>
    <s v="3000208612"/>
    <x v="5"/>
  </r>
  <r>
    <s v="4500675076"/>
    <s v="DVZ/SDP_390"/>
    <x v="0"/>
    <m/>
    <x v="168"/>
    <m/>
    <m/>
    <d v="2020-06-16T00:00:00"/>
    <n v="18320"/>
    <m/>
    <m/>
    <x v="2"/>
    <m/>
    <m/>
    <m/>
    <m/>
    <d v="2020-06-17T00:00:00"/>
    <s v="AA"/>
    <s v="XX"/>
    <s v="OK"/>
    <x v="165"/>
    <x v="261"/>
    <x v="6"/>
    <d v="2020-06-11T00:00:00"/>
    <x v="308"/>
    <s v="Cmde"/>
    <d v="2020-05-20T00:00:00"/>
    <s v="D"/>
    <s v=""/>
    <s v="450067507670"/>
    <x v="339"/>
    <x v="0"/>
    <x v="323"/>
    <s v="EUR"/>
    <x v="0"/>
    <x v="7"/>
    <x v="2"/>
    <x v="7"/>
    <s v="Z"/>
    <n v="1"/>
    <n v="0"/>
    <x v="0"/>
    <x v="0"/>
    <s v=""/>
    <s v="3000208612"/>
    <x v="5"/>
  </r>
  <r>
    <s v="4500675076"/>
    <s v="DVZ/SDP_390"/>
    <x v="0"/>
    <m/>
    <x v="168"/>
    <m/>
    <m/>
    <d v="2020-06-16T00:00:00"/>
    <n v="18320"/>
    <m/>
    <m/>
    <x v="2"/>
    <m/>
    <m/>
    <m/>
    <m/>
    <d v="2020-06-17T00:00:00"/>
    <s v="AA"/>
    <s v="XX"/>
    <s v="OK"/>
    <x v="165"/>
    <x v="261"/>
    <x v="7"/>
    <d v="2020-06-11T00:00:00"/>
    <x v="308"/>
    <s v="Cmde"/>
    <d v="2020-05-20T00:00:00"/>
    <s v="D"/>
    <s v=""/>
    <s v="450067507680"/>
    <x v="340"/>
    <x v="0"/>
    <x v="324"/>
    <s v="EUR"/>
    <x v="0"/>
    <x v="7"/>
    <x v="2"/>
    <x v="7"/>
    <s v="Z"/>
    <n v="1"/>
    <n v="0"/>
    <x v="0"/>
    <x v="0"/>
    <s v=""/>
    <s v="3000208612"/>
    <x v="5"/>
  </r>
  <r>
    <s v="4500675244"/>
    <s v="DVZ/SDP_360"/>
    <x v="0"/>
    <m/>
    <x v="111"/>
    <m/>
    <n v="0"/>
    <d v="2020-05-25T00:00:00"/>
    <n v="16983"/>
    <s v="liste XX"/>
    <m/>
    <x v="2"/>
    <m/>
    <m/>
    <m/>
    <m/>
    <d v="2020-05-25T00:00:00"/>
    <s v="BB"/>
    <s v="XXX"/>
    <s v="OK"/>
    <x v="109"/>
    <x v="262"/>
    <x v="2"/>
    <d v="2020-05-20T00:00:00"/>
    <x v="209"/>
    <s v="Cmde"/>
    <d v="2020-05-20T00:00:00"/>
    <s v="D"/>
    <s v="I1"/>
    <s v="450067524410"/>
    <x v="341"/>
    <x v="0"/>
    <x v="325"/>
    <s v="EUR"/>
    <x v="0"/>
    <x v="7"/>
    <x v="5"/>
    <x v="7"/>
    <s v="Z"/>
    <n v="1"/>
    <n v="0"/>
    <x v="6"/>
    <x v="4"/>
    <s v=""/>
    <s v="3000208615"/>
    <x v="4"/>
  </r>
  <r>
    <s v="4500675095"/>
    <m/>
    <x v="0"/>
    <m/>
    <x v="169"/>
    <m/>
    <m/>
    <s v="non applicable"/>
    <s v="non applicable"/>
    <s v="non applicable"/>
    <s v="non applicable"/>
    <x v="0"/>
    <m/>
    <m/>
    <m/>
    <m/>
    <s v="non applicable"/>
    <s v="A0"/>
    <s v="X"/>
    <s v="OK"/>
    <x v="166"/>
    <x v="263"/>
    <x v="2"/>
    <d v="2020-02-17T00:00:00"/>
    <x v="309"/>
    <s v="Cmde"/>
    <d v="2020-05-20T00:00:00"/>
    <s v="D"/>
    <s v=""/>
    <s v="450067509510"/>
    <x v="342"/>
    <x v="0"/>
    <x v="326"/>
    <s v="EUR"/>
    <x v="0"/>
    <x v="0"/>
    <x v="0"/>
    <x v="0"/>
    <s v="Z"/>
    <n v="1"/>
    <n v="0"/>
    <x v="3"/>
    <x v="3"/>
    <s v=""/>
    <s v="3000207561"/>
    <x v="0"/>
  </r>
  <r>
    <s v="4500675269"/>
    <m/>
    <x v="0"/>
    <m/>
    <x v="170"/>
    <m/>
    <m/>
    <s v="non applicable"/>
    <s v="non applicable"/>
    <s v="non applicable"/>
    <s v="non applicable"/>
    <x v="2"/>
    <m/>
    <m/>
    <m/>
    <m/>
    <s v="non applicable"/>
    <s v="AA"/>
    <s v="XX"/>
    <s v="OK"/>
    <x v="167"/>
    <x v="264"/>
    <x v="2"/>
    <d v="2020-05-22T00:00:00"/>
    <x v="310"/>
    <s v="Cmde"/>
    <d v="2020-05-22T00:00:00"/>
    <s v="D"/>
    <s v=""/>
    <s v="450067526910"/>
    <x v="343"/>
    <x v="0"/>
    <x v="327"/>
    <s v="EUR"/>
    <x v="0"/>
    <x v="7"/>
    <x v="2"/>
    <x v="7"/>
    <s v="Z"/>
    <n v="1"/>
    <n v="0"/>
    <x v="0"/>
    <x v="0"/>
    <s v=""/>
    <s v="3000208612"/>
    <x v="5"/>
  </r>
  <r>
    <s v="4500675855"/>
    <m/>
    <x v="0"/>
    <m/>
    <x v="171"/>
    <m/>
    <m/>
    <s v="non applicable"/>
    <s v="non applicable"/>
    <s v="non applicable"/>
    <s v="non applicable"/>
    <x v="1"/>
    <m/>
    <m/>
    <m/>
    <m/>
    <s v="non applicable"/>
    <s v="A0"/>
    <s v="X"/>
    <s v="OK"/>
    <x v="168"/>
    <x v="265"/>
    <x v="2"/>
    <d v="2020-05-26T00:00:00"/>
    <x v="311"/>
    <s v="Cmde"/>
    <d v="2020-05-26T00:00:00"/>
    <s v="D"/>
    <s v=""/>
    <s v="450067585510"/>
    <x v="344"/>
    <x v="0"/>
    <x v="328"/>
    <s v="EUR"/>
    <x v="0"/>
    <x v="8"/>
    <x v="1"/>
    <x v="7"/>
    <s v="Z"/>
    <n v="1"/>
    <n v="0"/>
    <x v="0"/>
    <x v="0"/>
    <s v=""/>
    <s v="3000208703"/>
    <x v="0"/>
  </r>
  <r>
    <s v="4500675681"/>
    <s v="DVZ/SDP_361"/>
    <x v="0"/>
    <m/>
    <x v="96"/>
    <m/>
    <n v="0"/>
    <d v="2020-05-26T00:00:00"/>
    <n v="17034"/>
    <s v="liste 2805"/>
    <m/>
    <x v="2"/>
    <m/>
    <m/>
    <m/>
    <m/>
    <d v="2020-05-26T00:00:00"/>
    <s v="BB"/>
    <s v="XXX"/>
    <s v="OK"/>
    <x v="94"/>
    <x v="266"/>
    <x v="2"/>
    <d v="2020-05-26T00:00:00"/>
    <x v="312"/>
    <s v="Cmde"/>
    <d v="2020-05-26T00:00:00"/>
    <s v="D"/>
    <s v=""/>
    <s v="450067568110"/>
    <x v="345"/>
    <x v="0"/>
    <x v="329"/>
    <s v="EUR"/>
    <x v="86"/>
    <x v="7"/>
    <x v="2"/>
    <x v="7"/>
    <s v="Z"/>
    <n v="1"/>
    <n v="0"/>
    <x v="6"/>
    <x v="4"/>
    <s v=""/>
    <s v="3000208612"/>
    <x v="5"/>
  </r>
  <r>
    <s v="4500675672"/>
    <s v="DVZ/SDP_364"/>
    <x v="0"/>
    <m/>
    <x v="172"/>
    <m/>
    <n v="0"/>
    <d v="2020-05-19T00:00:00"/>
    <n v="16874"/>
    <s v="liste 2805"/>
    <m/>
    <x v="2"/>
    <m/>
    <m/>
    <m/>
    <m/>
    <d v="2020-05-19T00:00:00"/>
    <s v="BB"/>
    <s v="XXX"/>
    <s v="OK"/>
    <x v="169"/>
    <x v="267"/>
    <x v="2"/>
    <d v="2020-05-26T00:00:00"/>
    <x v="313"/>
    <s v="Cmde"/>
    <d v="2020-05-26T00:00:00"/>
    <s v="D"/>
    <s v=""/>
    <s v="450067567210"/>
    <x v="346"/>
    <x v="0"/>
    <x v="330"/>
    <s v="EUR"/>
    <x v="0"/>
    <x v="7"/>
    <x v="6"/>
    <x v="7"/>
    <s v="Z"/>
    <n v="1"/>
    <n v="0"/>
    <x v="6"/>
    <x v="4"/>
    <s v=""/>
    <s v="3000208616"/>
    <x v="8"/>
  </r>
  <r>
    <s v="4500675676"/>
    <s v="DVZ/SDP_362"/>
    <x v="0"/>
    <m/>
    <x v="66"/>
    <m/>
    <n v="0"/>
    <d v="2020-05-26T00:00:00"/>
    <n v="17030"/>
    <s v="liste 2805"/>
    <m/>
    <x v="2"/>
    <m/>
    <m/>
    <m/>
    <m/>
    <d v="2020-05-26T00:00:00"/>
    <s v="BB"/>
    <s v="XXX"/>
    <s v="OK"/>
    <x v="64"/>
    <x v="268"/>
    <x v="2"/>
    <d v="2020-05-26T00:00:00"/>
    <x v="314"/>
    <s v="Cmde"/>
    <d v="2020-05-26T00:00:00"/>
    <s v="D"/>
    <s v=""/>
    <s v="450067567610"/>
    <x v="347"/>
    <x v="0"/>
    <x v="331"/>
    <s v="EUR"/>
    <x v="0"/>
    <x v="7"/>
    <x v="2"/>
    <x v="7"/>
    <s v="Z"/>
    <n v="1"/>
    <n v="0"/>
    <x v="6"/>
    <x v="4"/>
    <s v=""/>
    <s v="3000208612"/>
    <x v="5"/>
  </r>
  <r>
    <s v="4500675676"/>
    <s v="DVZ/SDP_362"/>
    <x v="0"/>
    <m/>
    <x v="66"/>
    <m/>
    <n v="0"/>
    <d v="2020-05-26T00:00:00"/>
    <n v="17030"/>
    <s v="liste 2805"/>
    <m/>
    <x v="2"/>
    <m/>
    <m/>
    <m/>
    <m/>
    <d v="2020-05-26T00:00:00"/>
    <s v="BB"/>
    <s v="XXX"/>
    <s v="OK"/>
    <x v="64"/>
    <x v="268"/>
    <x v="0"/>
    <d v="2020-05-26T00:00:00"/>
    <x v="314"/>
    <s v="Cmde"/>
    <d v="2020-05-26T00:00:00"/>
    <s v="D"/>
    <s v=""/>
    <s v="450067567620"/>
    <x v="348"/>
    <x v="0"/>
    <x v="332"/>
    <s v="EUR"/>
    <x v="0"/>
    <x v="7"/>
    <x v="2"/>
    <x v="7"/>
    <s v="Z"/>
    <n v="1"/>
    <n v="0"/>
    <x v="6"/>
    <x v="4"/>
    <s v=""/>
    <s v="3000208612"/>
    <x v="5"/>
  </r>
  <r>
    <s v="4500675811"/>
    <m/>
    <x v="0"/>
    <m/>
    <x v="81"/>
    <m/>
    <m/>
    <s v="non applicable"/>
    <s v="non applicable"/>
    <s v="non applicable"/>
    <s v="non applicable"/>
    <x v="2"/>
    <m/>
    <m/>
    <m/>
    <m/>
    <s v="non applicable"/>
    <s v="A0"/>
    <s v="X"/>
    <s v="OK"/>
    <x v="79"/>
    <x v="269"/>
    <x v="2"/>
    <d v="2020-05-26T00:00:00"/>
    <x v="315"/>
    <s v="Cmde"/>
    <d v="2020-05-26T00:00:00"/>
    <s v="D"/>
    <s v=""/>
    <s v="450067581110"/>
    <x v="158"/>
    <x v="0"/>
    <x v="333"/>
    <s v="EUR"/>
    <x v="0"/>
    <x v="7"/>
    <x v="7"/>
    <x v="7"/>
    <s v="Z"/>
    <n v="1"/>
    <n v="0"/>
    <x v="3"/>
    <x v="3"/>
    <s v=""/>
    <s v="3000208614"/>
    <x v="6"/>
  </r>
  <r>
    <s v="4500675746"/>
    <m/>
    <x v="0"/>
    <m/>
    <x v="115"/>
    <m/>
    <n v="1"/>
    <s v="non applicable"/>
    <s v="non applicable"/>
    <s v="non applicable"/>
    <s v="non applicable"/>
    <x v="2"/>
    <m/>
    <m/>
    <m/>
    <m/>
    <s v="non applicable"/>
    <s v="BB"/>
    <s v="XXX"/>
    <s v="OK"/>
    <x v="113"/>
    <x v="270"/>
    <x v="2"/>
    <d v="2020-05-26T00:00:00"/>
    <x v="184"/>
    <s v="Cmde"/>
    <d v="2020-05-26T00:00:00"/>
    <s v="D"/>
    <s v=""/>
    <s v="450067574610"/>
    <x v="349"/>
    <x v="0"/>
    <x v="334"/>
    <s v="EUR"/>
    <x v="0"/>
    <x v="7"/>
    <x v="0"/>
    <x v="7"/>
    <s v="Z"/>
    <n v="1"/>
    <n v="0"/>
    <x v="6"/>
    <x v="4"/>
    <s v=""/>
    <s v="3000208611"/>
    <x v="3"/>
  </r>
  <r>
    <s v="4500676001"/>
    <m/>
    <x v="0"/>
    <m/>
    <x v="39"/>
    <m/>
    <m/>
    <s v="non applicable"/>
    <s v="non applicable"/>
    <s v="non applicable"/>
    <s v="non applicable"/>
    <x v="0"/>
    <m/>
    <m/>
    <m/>
    <m/>
    <s v="non applicable"/>
    <s v="A0"/>
    <s v="X"/>
    <s v="OK"/>
    <x v="37"/>
    <x v="271"/>
    <x v="2"/>
    <d v="2020-05-27T00:00:00"/>
    <x v="316"/>
    <s v="Cmde"/>
    <d v="2020-05-27T00:00:00"/>
    <s v="D"/>
    <s v=""/>
    <s v="450067600110"/>
    <x v="350"/>
    <x v="0"/>
    <x v="335"/>
    <s v="EUR"/>
    <x v="0"/>
    <x v="4"/>
    <x v="2"/>
    <x v="4"/>
    <s v="Z"/>
    <n v="1"/>
    <n v="0"/>
    <x v="0"/>
    <x v="0"/>
    <s v=""/>
    <s v="3000209102"/>
    <x v="0"/>
  </r>
  <r>
    <s v="4500676260"/>
    <m/>
    <x v="0"/>
    <m/>
    <x v="132"/>
    <m/>
    <m/>
    <s v="non applicable"/>
    <s v="non applicable"/>
    <s v="non applicable"/>
    <s v="non applicable"/>
    <x v="1"/>
    <m/>
    <m/>
    <m/>
    <m/>
    <s v="non applicable"/>
    <s v="A0"/>
    <s v="X"/>
    <s v="OK"/>
    <x v="130"/>
    <x v="272"/>
    <x v="2"/>
    <d v="2020-05-28T00:00:00"/>
    <x v="317"/>
    <s v="Cmde"/>
    <d v="2020-05-28T00:00:00"/>
    <s v="D"/>
    <s v=""/>
    <s v="450067626010"/>
    <x v="351"/>
    <x v="0"/>
    <x v="336"/>
    <s v="EUR"/>
    <x v="0"/>
    <x v="3"/>
    <x v="2"/>
    <x v="3"/>
    <s v="Z"/>
    <n v="1"/>
    <n v="0"/>
    <x v="3"/>
    <x v="3"/>
    <s v=""/>
    <s v="3000206952"/>
    <x v="0"/>
  </r>
  <r>
    <s v="4500676227"/>
    <m/>
    <x v="0"/>
    <m/>
    <x v="173"/>
    <m/>
    <m/>
    <s v="non applicable"/>
    <s v="non applicable"/>
    <s v="non applicable"/>
    <s v="non applicable"/>
    <x v="1"/>
    <m/>
    <m/>
    <m/>
    <m/>
    <s v="non applicable"/>
    <s v="A0"/>
    <s v="X"/>
    <s v="OK"/>
    <x v="170"/>
    <x v="273"/>
    <x v="2"/>
    <d v="2020-05-28T00:00:00"/>
    <x v="318"/>
    <s v="Cmde"/>
    <d v="2020-05-28T00:00:00"/>
    <s v="D"/>
    <s v=""/>
    <s v="450067622710"/>
    <x v="352"/>
    <x v="0"/>
    <x v="337"/>
    <s v="EUR"/>
    <x v="0"/>
    <x v="13"/>
    <x v="0"/>
    <x v="10"/>
    <s v="Z"/>
    <n v="1"/>
    <n v="0"/>
    <x v="3"/>
    <x v="3"/>
    <s v=""/>
    <s v="3000206231"/>
    <x v="0"/>
  </r>
  <r>
    <s v="4500676450"/>
    <s v="DVZ/SDP_358"/>
    <x v="0"/>
    <m/>
    <x v="162"/>
    <m/>
    <n v="0"/>
    <d v="2020-05-19T00:00:00"/>
    <n v="16827"/>
    <s v="liste XX"/>
    <m/>
    <x v="2"/>
    <m/>
    <m/>
    <m/>
    <m/>
    <d v="2020-05-19T00:00:00"/>
    <s v="BB"/>
    <s v="XXX"/>
    <s v="OK"/>
    <x v="159"/>
    <x v="274"/>
    <x v="2"/>
    <d v="2020-05-29T00:00:00"/>
    <x v="319"/>
    <s v="Cmde"/>
    <d v="2020-05-29T00:00:00"/>
    <s v="D"/>
    <s v=""/>
    <s v="450067645010"/>
    <x v="353"/>
    <x v="0"/>
    <x v="338"/>
    <s v="EUR"/>
    <x v="0"/>
    <x v="7"/>
    <x v="6"/>
    <x v="7"/>
    <s v="Z"/>
    <n v="1"/>
    <n v="0"/>
    <x v="0"/>
    <x v="0"/>
    <s v=""/>
    <s v="3000208616"/>
    <x v="8"/>
  </r>
  <r>
    <s v="4500676436"/>
    <s v="DVZ/SDP_368"/>
    <x v="0"/>
    <m/>
    <x v="62"/>
    <m/>
    <n v="0"/>
    <d v="2020-05-27T00:00:00"/>
    <n v="17115"/>
    <s v="liste 2805"/>
    <m/>
    <x v="2"/>
    <m/>
    <m/>
    <m/>
    <m/>
    <d v="2020-05-27T00:00:00"/>
    <s v="BB"/>
    <s v="XXX"/>
    <s v="OK"/>
    <x v="60"/>
    <x v="275"/>
    <x v="2"/>
    <d v="2020-05-29T00:00:00"/>
    <x v="320"/>
    <s v="Cmde"/>
    <d v="2020-05-29T00:00:00"/>
    <s v="D"/>
    <s v=""/>
    <s v="450067643610"/>
    <x v="354"/>
    <x v="0"/>
    <x v="339"/>
    <s v="EUR"/>
    <x v="87"/>
    <x v="7"/>
    <x v="0"/>
    <x v="7"/>
    <s v="Z"/>
    <n v="1"/>
    <n v="0"/>
    <x v="6"/>
    <x v="4"/>
    <s v=""/>
    <s v="3000208611"/>
    <x v="3"/>
  </r>
  <r>
    <s v="4500676436"/>
    <s v="DVZ/SDP_385"/>
    <x v="0"/>
    <m/>
    <x v="62"/>
    <m/>
    <n v="0"/>
    <d v="2020-06-11T00:00:00"/>
    <n v="17911"/>
    <m/>
    <m/>
    <x v="2"/>
    <m/>
    <m/>
    <m/>
    <m/>
    <d v="2020-06-14T00:00:00"/>
    <s v="BB"/>
    <s v="XXX"/>
    <s v="OK"/>
    <x v="60"/>
    <x v="275"/>
    <x v="0"/>
    <d v="2020-06-15T00:00:00"/>
    <x v="321"/>
    <s v="Cmde"/>
    <d v="2020-05-29T00:00:00"/>
    <s v="D"/>
    <s v=""/>
    <s v="450067643620"/>
    <x v="355"/>
    <x v="0"/>
    <x v="340"/>
    <s v="EUR"/>
    <x v="0"/>
    <x v="7"/>
    <x v="0"/>
    <x v="7"/>
    <s v="Z"/>
    <n v="1"/>
    <n v="0"/>
    <x v="6"/>
    <x v="4"/>
    <s v=""/>
    <s v="3000208611"/>
    <x v="3"/>
  </r>
  <r>
    <s v="4500676496"/>
    <s v="DVZ/SDP_373"/>
    <x v="0"/>
    <s v="diminution PO?"/>
    <x v="67"/>
    <m/>
    <n v="0"/>
    <d v="2020-05-29T00:00:00"/>
    <n v="17469"/>
    <s v="liste 1506"/>
    <m/>
    <x v="2"/>
    <m/>
    <m/>
    <m/>
    <m/>
    <d v="2020-05-29T00:00:00"/>
    <s v="BB"/>
    <s v="XXX"/>
    <s v="OK"/>
    <x v="65"/>
    <x v="276"/>
    <x v="2"/>
    <d v="2020-05-29T00:00:00"/>
    <x v="252"/>
    <s v="Cmde"/>
    <d v="2020-05-29T00:00:00"/>
    <s v="D"/>
    <s v=""/>
    <s v="450067649610"/>
    <x v="90"/>
    <x v="0"/>
    <x v="84"/>
    <s v="EUR"/>
    <x v="0"/>
    <x v="7"/>
    <x v="2"/>
    <x v="7"/>
    <s v="Z"/>
    <n v="1"/>
    <n v="0"/>
    <x v="0"/>
    <x v="0"/>
    <s v=""/>
    <s v="3000208612"/>
    <x v="5"/>
  </r>
  <r>
    <s v="4500676467"/>
    <s v="DVZ/SDP_363"/>
    <x v="0"/>
    <m/>
    <x v="86"/>
    <m/>
    <n v="0"/>
    <d v="2020-05-26T00:00:00"/>
    <n v="17054"/>
    <s v="liste 2805"/>
    <m/>
    <x v="2"/>
    <m/>
    <m/>
    <m/>
    <m/>
    <d v="2020-05-26T00:00:00"/>
    <s v="BB"/>
    <s v="XXX"/>
    <s v="OK"/>
    <x v="84"/>
    <x v="277"/>
    <x v="2"/>
    <d v="2020-05-29T00:00:00"/>
    <x v="162"/>
    <s v="Cmde"/>
    <d v="2020-05-29T00:00:00"/>
    <s v="D"/>
    <s v=""/>
    <s v="450067646710"/>
    <x v="356"/>
    <x v="0"/>
    <x v="341"/>
    <s v="EUR"/>
    <x v="0"/>
    <x v="7"/>
    <x v="0"/>
    <x v="7"/>
    <s v="Z"/>
    <n v="1"/>
    <n v="0"/>
    <x v="6"/>
    <x v="4"/>
    <s v=""/>
    <s v="3000208611"/>
    <x v="3"/>
  </r>
  <r>
    <s v="4500676765"/>
    <s v="204-ICT"/>
    <x v="0"/>
    <m/>
    <x v="174"/>
    <m/>
    <m/>
    <d v="2020-05-28T00:00:00"/>
    <n v="17223"/>
    <s v="liste 1506"/>
    <d v="2020-07-17T00:00:00"/>
    <x v="2"/>
    <m/>
    <m/>
    <m/>
    <m/>
    <e v="#N/A"/>
    <s v="BB"/>
    <s v="XXX"/>
    <s v="OK"/>
    <x v="171"/>
    <x v="278"/>
    <x v="2"/>
    <d v="2020-06-02T00:00:00"/>
    <x v="322"/>
    <s v="Cmde"/>
    <d v="2020-06-02T00:00:00"/>
    <s v="D"/>
    <s v=""/>
    <s v="450067676510"/>
    <x v="357"/>
    <x v="0"/>
    <x v="4"/>
    <s v="EUR"/>
    <x v="88"/>
    <x v="12"/>
    <x v="0"/>
    <x v="5"/>
    <s v="L"/>
    <n v="1"/>
    <n v="1"/>
    <x v="6"/>
    <x v="4"/>
    <s v=""/>
    <s v="3000208951"/>
    <x v="2"/>
  </r>
  <r>
    <s v="4500676744"/>
    <m/>
    <x v="0"/>
    <m/>
    <x v="26"/>
    <m/>
    <m/>
    <s v="non applicable"/>
    <s v="non applicable"/>
    <s v="non applicable"/>
    <s v="non applicable"/>
    <x v="0"/>
    <m/>
    <m/>
    <m/>
    <m/>
    <s v="non applicable"/>
    <s v="A0"/>
    <s v="X"/>
    <s v="OK"/>
    <x v="25"/>
    <x v="279"/>
    <x v="2"/>
    <d v="2020-04-24T00:00:00"/>
    <x v="323"/>
    <s v="Cmde"/>
    <d v="2020-06-02T00:00:00"/>
    <s v="D"/>
    <s v=""/>
    <s v="450067674410"/>
    <x v="358"/>
    <x v="0"/>
    <x v="342"/>
    <s v="EUR"/>
    <x v="0"/>
    <x v="14"/>
    <x v="2"/>
    <x v="11"/>
    <s v="Z"/>
    <n v="1"/>
    <n v="0"/>
    <x v="0"/>
    <x v="0"/>
    <s v=""/>
    <s v="3000206922"/>
    <x v="0"/>
  </r>
  <r>
    <s v="4500676744"/>
    <m/>
    <x v="0"/>
    <m/>
    <x v="26"/>
    <m/>
    <m/>
    <s v="non applicable"/>
    <s v="non applicable"/>
    <s v="non applicable"/>
    <s v="non applicable"/>
    <x v="0"/>
    <m/>
    <m/>
    <m/>
    <m/>
    <s v="non applicable"/>
    <s v="A0"/>
    <s v="X"/>
    <s v="OK"/>
    <x v="25"/>
    <x v="279"/>
    <x v="0"/>
    <d v="2020-04-24T00:00:00"/>
    <x v="324"/>
    <s v="Cmde"/>
    <d v="2020-06-02T00:00:00"/>
    <s v="D"/>
    <s v=""/>
    <s v="450067674420"/>
    <x v="358"/>
    <x v="0"/>
    <x v="342"/>
    <s v="EUR"/>
    <x v="0"/>
    <x v="14"/>
    <x v="2"/>
    <x v="11"/>
    <s v="Z"/>
    <n v="1"/>
    <n v="0"/>
    <x v="0"/>
    <x v="0"/>
    <s v=""/>
    <s v="3000206922"/>
    <x v="0"/>
  </r>
  <r>
    <s v="4500676744"/>
    <m/>
    <x v="0"/>
    <m/>
    <x v="26"/>
    <m/>
    <m/>
    <s v="non applicable"/>
    <s v="non applicable"/>
    <s v="non applicable"/>
    <s v="non applicable"/>
    <x v="0"/>
    <m/>
    <m/>
    <m/>
    <m/>
    <s v="non applicable"/>
    <s v="A0"/>
    <s v="X"/>
    <s v="OK"/>
    <x v="25"/>
    <x v="279"/>
    <x v="1"/>
    <d v="2020-04-24T00:00:00"/>
    <x v="325"/>
    <s v="Cmde"/>
    <d v="2020-06-02T00:00:00"/>
    <s v="D"/>
    <s v=""/>
    <s v="450067674430"/>
    <x v="358"/>
    <x v="0"/>
    <x v="342"/>
    <s v="EUR"/>
    <x v="0"/>
    <x v="14"/>
    <x v="2"/>
    <x v="11"/>
    <s v="Z"/>
    <n v="1"/>
    <n v="0"/>
    <x v="0"/>
    <x v="0"/>
    <s v=""/>
    <s v="3000206922"/>
    <x v="0"/>
  </r>
  <r>
    <s v="4500676744"/>
    <m/>
    <x v="0"/>
    <m/>
    <x v="26"/>
    <m/>
    <m/>
    <s v="non applicable"/>
    <s v="non applicable"/>
    <s v="non applicable"/>
    <s v="non applicable"/>
    <x v="0"/>
    <m/>
    <m/>
    <m/>
    <m/>
    <s v="non applicable"/>
    <s v="A0"/>
    <s v="X"/>
    <s v="OK"/>
    <x v="25"/>
    <x v="279"/>
    <x v="3"/>
    <d v="2020-04-24T00:00:00"/>
    <x v="326"/>
    <s v="Cmde"/>
    <d v="2020-06-02T00:00:00"/>
    <s v="D"/>
    <s v=""/>
    <s v="450067674440"/>
    <x v="359"/>
    <x v="0"/>
    <x v="343"/>
    <s v="EUR"/>
    <x v="0"/>
    <x v="14"/>
    <x v="2"/>
    <x v="11"/>
    <s v="Z"/>
    <n v="1"/>
    <n v="0"/>
    <x v="0"/>
    <x v="0"/>
    <s v=""/>
    <s v="3000206922"/>
    <x v="0"/>
  </r>
  <r>
    <s v="4500676744"/>
    <m/>
    <x v="0"/>
    <m/>
    <x v="26"/>
    <m/>
    <m/>
    <s v="non applicable"/>
    <s v="non applicable"/>
    <s v="non applicable"/>
    <s v="non applicable"/>
    <x v="0"/>
    <m/>
    <m/>
    <m/>
    <m/>
    <s v="non applicable"/>
    <s v="A0"/>
    <s v="X"/>
    <s v="OK"/>
    <x v="25"/>
    <x v="279"/>
    <x v="4"/>
    <d v="2020-04-24T00:00:00"/>
    <x v="327"/>
    <s v="Cmde"/>
    <d v="2020-06-02T00:00:00"/>
    <s v="D"/>
    <s v=""/>
    <s v="450067674450"/>
    <x v="358"/>
    <x v="0"/>
    <x v="342"/>
    <s v="EUR"/>
    <x v="0"/>
    <x v="14"/>
    <x v="0"/>
    <x v="11"/>
    <s v="Z"/>
    <n v="1"/>
    <n v="0"/>
    <x v="0"/>
    <x v="0"/>
    <s v=""/>
    <s v="3000206921"/>
    <x v="0"/>
  </r>
  <r>
    <s v="4500676625"/>
    <s v="DVZ/SDP_370"/>
    <x v="0"/>
    <m/>
    <x v="175"/>
    <m/>
    <n v="0"/>
    <d v="2020-05-29T00:00:00"/>
    <n v="17456"/>
    <s v="liste 1506"/>
    <m/>
    <x v="2"/>
    <m/>
    <m/>
    <m/>
    <m/>
    <d v="2020-05-29T00:00:00"/>
    <s v="BB"/>
    <s v="XXX"/>
    <s v="OK"/>
    <x v="172"/>
    <x v="280"/>
    <x v="2"/>
    <d v="2020-06-02T00:00:00"/>
    <x v="328"/>
    <s v="Cmde"/>
    <d v="2020-06-02T00:00:00"/>
    <s v="D"/>
    <s v=""/>
    <s v="450067662510"/>
    <x v="360"/>
    <x v="0"/>
    <x v="344"/>
    <s v="EUR"/>
    <x v="0"/>
    <x v="7"/>
    <x v="2"/>
    <x v="7"/>
    <s v="Z"/>
    <n v="1"/>
    <n v="0"/>
    <x v="0"/>
    <x v="0"/>
    <s v=""/>
    <s v="3000208612"/>
    <x v="5"/>
  </r>
  <r>
    <s v="4500676859"/>
    <m/>
    <x v="0"/>
    <m/>
    <x v="7"/>
    <m/>
    <m/>
    <s v="non applicable"/>
    <s v="non applicable"/>
    <s v="non applicable"/>
    <s v="non applicable"/>
    <x v="1"/>
    <m/>
    <m/>
    <m/>
    <m/>
    <s v="non applicable"/>
    <s v="A0"/>
    <s v="X"/>
    <s v="OK"/>
    <x v="7"/>
    <x v="281"/>
    <x v="2"/>
    <d v="2020-05-05T00:00:00"/>
    <x v="248"/>
    <s v="Cmde"/>
    <d v="2020-06-03T00:00:00"/>
    <s v="D"/>
    <s v=""/>
    <s v="450067685910"/>
    <x v="361"/>
    <x v="0"/>
    <x v="345"/>
    <s v="EUR"/>
    <x v="0"/>
    <x v="8"/>
    <x v="6"/>
    <x v="7"/>
    <s v="Z"/>
    <n v="1"/>
    <n v="0"/>
    <x v="3"/>
    <x v="3"/>
    <s v=""/>
    <s v="3000208706"/>
    <x v="0"/>
  </r>
  <r>
    <s v="4500676851"/>
    <s v="DVZ/SDP_390"/>
    <x v="0"/>
    <m/>
    <x v="168"/>
    <m/>
    <m/>
    <d v="2020-06-16T00:00:00"/>
    <n v="18320"/>
    <m/>
    <m/>
    <x v="2"/>
    <m/>
    <m/>
    <m/>
    <m/>
    <d v="2020-06-17T00:00:00"/>
    <s v="AA"/>
    <s v="XX"/>
    <s v="OK"/>
    <x v="165"/>
    <x v="282"/>
    <x v="2"/>
    <d v="2020-06-03T00:00:00"/>
    <x v="329"/>
    <s v="Cmde"/>
    <d v="2020-06-03T00:00:00"/>
    <s v="D"/>
    <s v=""/>
    <s v="450067685110"/>
    <x v="362"/>
    <x v="0"/>
    <x v="346"/>
    <s v="EUR"/>
    <x v="0"/>
    <x v="7"/>
    <x v="2"/>
    <x v="7"/>
    <s v="Z"/>
    <n v="1"/>
    <n v="0"/>
    <x v="0"/>
    <x v="0"/>
    <s v=""/>
    <s v="3000208612"/>
    <x v="5"/>
  </r>
  <r>
    <s v="4500676851"/>
    <s v="DVZ/SDP_390"/>
    <x v="0"/>
    <m/>
    <x v="168"/>
    <m/>
    <m/>
    <d v="2020-06-16T00:00:00"/>
    <n v="18320"/>
    <m/>
    <m/>
    <x v="2"/>
    <m/>
    <m/>
    <m/>
    <m/>
    <d v="2020-06-17T00:00:00"/>
    <s v="AA"/>
    <s v="XX"/>
    <s v="OK"/>
    <x v="165"/>
    <x v="282"/>
    <x v="0"/>
    <d v="2020-06-03T00:00:00"/>
    <x v="330"/>
    <s v="Cmde"/>
    <d v="2020-06-03T00:00:00"/>
    <s v="D"/>
    <s v=""/>
    <s v="450067685120"/>
    <x v="363"/>
    <x v="0"/>
    <x v="347"/>
    <s v="EUR"/>
    <x v="0"/>
    <x v="7"/>
    <x v="2"/>
    <x v="7"/>
    <s v="Z"/>
    <n v="1"/>
    <n v="0"/>
    <x v="0"/>
    <x v="0"/>
    <s v=""/>
    <s v="3000208612"/>
    <x v="5"/>
  </r>
  <r>
    <s v="4500676851"/>
    <s v="DVZ/SDP_390"/>
    <x v="0"/>
    <m/>
    <x v="168"/>
    <m/>
    <m/>
    <d v="2020-06-16T00:00:00"/>
    <n v="18320"/>
    <m/>
    <m/>
    <x v="2"/>
    <m/>
    <m/>
    <m/>
    <m/>
    <d v="2020-06-17T00:00:00"/>
    <s v="AA"/>
    <s v="XX"/>
    <s v="OK"/>
    <x v="165"/>
    <x v="282"/>
    <x v="1"/>
    <d v="2020-06-03T00:00:00"/>
    <x v="331"/>
    <s v="Cmde"/>
    <d v="2020-06-03T00:00:00"/>
    <s v="D"/>
    <s v=""/>
    <s v="450067685130"/>
    <x v="364"/>
    <x v="0"/>
    <x v="348"/>
    <s v="EUR"/>
    <x v="0"/>
    <x v="7"/>
    <x v="2"/>
    <x v="7"/>
    <s v="Z"/>
    <n v="1"/>
    <n v="0"/>
    <x v="0"/>
    <x v="0"/>
    <s v=""/>
    <s v="3000208612"/>
    <x v="5"/>
  </r>
  <r>
    <s v="4500676923"/>
    <s v="DVZ/SDP_300"/>
    <x v="0"/>
    <s v="prix unitaire - 3,2 usd"/>
    <x v="106"/>
    <m/>
    <n v="1"/>
    <d v="2020-05-04T00:00:00"/>
    <n v="13475"/>
    <s v="liste 0805"/>
    <d v="2020-06-13T00:00:00"/>
    <x v="2"/>
    <m/>
    <m/>
    <m/>
    <m/>
    <d v="2020-05-04T00:00:00"/>
    <s v="BB"/>
    <s v="XXX"/>
    <s v="OK"/>
    <x v="104"/>
    <x v="283"/>
    <x v="2"/>
    <d v="2020-06-03T00:00:00"/>
    <x v="332"/>
    <s v="Cmde"/>
    <d v="2020-06-03T00:00:00"/>
    <s v="D"/>
    <s v=""/>
    <s v="450067692310"/>
    <x v="365"/>
    <x v="0"/>
    <x v="349"/>
    <s v="EUR"/>
    <x v="0"/>
    <x v="7"/>
    <x v="0"/>
    <x v="7"/>
    <s v="Z"/>
    <n v="1"/>
    <n v="0"/>
    <x v="6"/>
    <x v="4"/>
    <s v=""/>
    <s v="3000208611"/>
    <x v="3"/>
  </r>
  <r>
    <s v="4500677218"/>
    <s v="DVZ/SDP_366"/>
    <x v="0"/>
    <m/>
    <x v="176"/>
    <m/>
    <m/>
    <d v="2020-05-26T00:00:00"/>
    <n v="17092"/>
    <s v="liste 2805"/>
    <m/>
    <x v="2"/>
    <m/>
    <m/>
    <m/>
    <m/>
    <e v="#N/A"/>
    <s v="BB"/>
    <s v="XXX"/>
    <s v="OK"/>
    <x v="173"/>
    <x v="284"/>
    <x v="2"/>
    <d v="2020-06-05T00:00:00"/>
    <x v="333"/>
    <s v="Cmde"/>
    <d v="2020-06-05T00:00:00"/>
    <s v="D"/>
    <s v=""/>
    <s v="450067721810"/>
    <x v="366"/>
    <x v="0"/>
    <x v="4"/>
    <s v="EUR"/>
    <x v="89"/>
    <x v="7"/>
    <x v="2"/>
    <x v="7"/>
    <s v="Z"/>
    <n v="1"/>
    <n v="0"/>
    <x v="6"/>
    <x v="4"/>
    <s v=""/>
    <s v="3000208612"/>
    <x v="5"/>
  </r>
  <r>
    <s v="4500677215"/>
    <s v="DVZ/SDP_375"/>
    <x v="0"/>
    <m/>
    <x v="66"/>
    <m/>
    <n v="0"/>
    <d v="2020-06-03T00:00:00"/>
    <n v="17599"/>
    <s v="liste 1506"/>
    <m/>
    <x v="2"/>
    <m/>
    <m/>
    <m/>
    <m/>
    <d v="2020-06-03T00:00:00"/>
    <s v="BB"/>
    <s v="XXX"/>
    <s v="OK"/>
    <x v="64"/>
    <x v="285"/>
    <x v="2"/>
    <d v="2020-06-05T00:00:00"/>
    <x v="334"/>
    <s v="Cmde"/>
    <d v="2020-06-05T00:00:00"/>
    <s v="D"/>
    <s v=""/>
    <s v="450067721510"/>
    <x v="367"/>
    <x v="0"/>
    <x v="350"/>
    <s v="EUR"/>
    <x v="0"/>
    <x v="7"/>
    <x v="2"/>
    <x v="7"/>
    <s v="Z"/>
    <n v="1"/>
    <n v="0"/>
    <x v="6"/>
    <x v="4"/>
    <s v=""/>
    <s v="3000208612"/>
    <x v="5"/>
  </r>
  <r>
    <s v="4500677219"/>
    <s v="DVZ/SDP_365"/>
    <x v="0"/>
    <m/>
    <x v="177"/>
    <m/>
    <n v="0"/>
    <d v="2020-05-26T00:00:00"/>
    <n v="17096"/>
    <s v="liste 2805"/>
    <m/>
    <x v="2"/>
    <m/>
    <m/>
    <m/>
    <m/>
    <d v="2020-05-26T00:00:00"/>
    <s v="BB"/>
    <s v="XXX"/>
    <s v="OK"/>
    <x v="174"/>
    <x v="286"/>
    <x v="2"/>
    <d v="2020-06-05T00:00:00"/>
    <x v="335"/>
    <s v="Cmde"/>
    <d v="2020-06-05T00:00:00"/>
    <s v="D"/>
    <s v=""/>
    <s v="450067721910"/>
    <x v="368"/>
    <x v="0"/>
    <x v="351"/>
    <s v="EUR"/>
    <x v="0"/>
    <x v="7"/>
    <x v="0"/>
    <x v="7"/>
    <s v="Z"/>
    <n v="1"/>
    <n v="0"/>
    <x v="6"/>
    <x v="4"/>
    <s v=""/>
    <s v="3000208611"/>
    <x v="3"/>
  </r>
  <r>
    <s v="4500677345"/>
    <s v="DVZ/SDP_176 +376"/>
    <x v="0"/>
    <m/>
    <x v="178"/>
    <m/>
    <n v="1"/>
    <s v="07/04/2020 ??? + 05/06/2020"/>
    <s v="11549 + 17724"/>
    <s v="liste 1704 + 1506"/>
    <d v="2020-06-13T00:00:00"/>
    <x v="2"/>
    <m/>
    <m/>
    <m/>
    <m/>
    <s v="05/06/2020 + 14/06/2020"/>
    <s v="BB"/>
    <s v="XXX"/>
    <s v="OK"/>
    <x v="175"/>
    <x v="287"/>
    <x v="2"/>
    <d v="2020-06-05T00:00:00"/>
    <x v="336"/>
    <s v="Cmde"/>
    <d v="2020-06-05T00:00:00"/>
    <s v="D"/>
    <s v=""/>
    <s v="450067734510"/>
    <x v="369"/>
    <x v="0"/>
    <x v="352"/>
    <s v="EUR"/>
    <x v="0"/>
    <x v="7"/>
    <x v="0"/>
    <x v="7"/>
    <s v="Z"/>
    <n v="1"/>
    <n v="0"/>
    <x v="6"/>
    <x v="4"/>
    <s v=""/>
    <s v="3000208611"/>
    <x v="3"/>
  </r>
  <r>
    <s v="4500677447"/>
    <m/>
    <x v="0"/>
    <m/>
    <x v="179"/>
    <m/>
    <m/>
    <s v="non applicable"/>
    <s v="non applicable"/>
    <s v="non applicable"/>
    <s v="non applicable"/>
    <x v="2"/>
    <m/>
    <m/>
    <m/>
    <m/>
    <s v="non applicable"/>
    <s v="AA"/>
    <s v="XX"/>
    <s v="OK"/>
    <x v="176"/>
    <x v="288"/>
    <x v="2"/>
    <d v="2020-06-08T00:00:00"/>
    <x v="337"/>
    <s v="Cmde"/>
    <d v="2020-06-08T00:00:00"/>
    <s v="D"/>
    <s v="I3"/>
    <s v="450067744710"/>
    <x v="370"/>
    <x v="0"/>
    <x v="353"/>
    <s v="EUR"/>
    <x v="0"/>
    <x v="7"/>
    <x v="2"/>
    <x v="7"/>
    <s v="Z"/>
    <n v="1"/>
    <n v="0"/>
    <x v="0"/>
    <x v="0"/>
    <s v=""/>
    <s v="3000208612"/>
    <x v="5"/>
  </r>
  <r>
    <s v="4500677963"/>
    <s v="DVZ/SDP_381 + 404"/>
    <x v="0"/>
    <m/>
    <x v="86"/>
    <m/>
    <n v="0"/>
    <s v="10/06/2020 + 03/07/2020"/>
    <s v="17869 +18964"/>
    <s v="liste 1506 + 1607"/>
    <m/>
    <x v="2"/>
    <m/>
    <m/>
    <m/>
    <m/>
    <d v="2020-06-10T00:00:00"/>
    <s v="BB"/>
    <s v="XXX"/>
    <s v="OK"/>
    <x v="84"/>
    <x v="289"/>
    <x v="2"/>
    <d v="2020-06-10T00:00:00"/>
    <x v="162"/>
    <s v="Cmde"/>
    <d v="2020-06-10T00:00:00"/>
    <s v="D"/>
    <s v=""/>
    <s v="450067796310"/>
    <x v="371"/>
    <x v="0"/>
    <x v="354"/>
    <s v="EUR"/>
    <x v="0"/>
    <x v="7"/>
    <x v="0"/>
    <x v="7"/>
    <s v="Z"/>
    <n v="1"/>
    <n v="0"/>
    <x v="5"/>
    <x v="4"/>
    <s v=""/>
    <s v="3000208611"/>
    <x v="3"/>
  </r>
  <r>
    <s v="4500677973"/>
    <s v="DVZ/SDP_382"/>
    <x v="0"/>
    <m/>
    <x v="180"/>
    <m/>
    <n v="0"/>
    <d v="2020-06-10T00:00:00"/>
    <n v="17875"/>
    <s v="liste 1506"/>
    <m/>
    <x v="2"/>
    <m/>
    <m/>
    <m/>
    <m/>
    <d v="2020-06-14T00:00:00"/>
    <s v="BB"/>
    <s v="XXX"/>
    <s v="OK"/>
    <x v="177"/>
    <x v="290"/>
    <x v="2"/>
    <d v="2020-06-10T00:00:00"/>
    <x v="338"/>
    <s v="Cmde"/>
    <d v="2020-06-10T00:00:00"/>
    <s v="D"/>
    <s v=""/>
    <s v="450067797310"/>
    <x v="372"/>
    <x v="0"/>
    <x v="355"/>
    <s v="EUR"/>
    <x v="0"/>
    <x v="7"/>
    <x v="0"/>
    <x v="7"/>
    <s v="Z"/>
    <n v="1"/>
    <n v="0"/>
    <x v="5"/>
    <x v="4"/>
    <s v=""/>
    <s v="3000208611"/>
    <x v="3"/>
  </r>
  <r>
    <s v="4500677973"/>
    <s v="DVZ/SDP_394"/>
    <x v="0"/>
    <m/>
    <x v="180"/>
    <m/>
    <n v="0"/>
    <s v="10/06/2020 + 25/06/2020"/>
    <s v="+ 18614"/>
    <m/>
    <m/>
    <x v="2"/>
    <m/>
    <m/>
    <m/>
    <m/>
    <d v="2020-06-10T00:00:00"/>
    <s v="BB"/>
    <s v="XXX"/>
    <s v="OK"/>
    <x v="177"/>
    <x v="290"/>
    <x v="0"/>
    <d v="2020-06-25T00:00:00"/>
    <x v="339"/>
    <s v="Cmde"/>
    <d v="2020-06-10T00:00:00"/>
    <s v="D"/>
    <s v=""/>
    <s v="450067797320"/>
    <x v="373"/>
    <x v="0"/>
    <x v="356"/>
    <s v="EUR"/>
    <x v="0"/>
    <x v="7"/>
    <x v="0"/>
    <x v="7"/>
    <s v="Z"/>
    <n v="1"/>
    <n v="0"/>
    <x v="5"/>
    <x v="4"/>
    <s v=""/>
    <s v="3000208611"/>
    <x v="3"/>
  </r>
  <r>
    <s v="4500677884"/>
    <m/>
    <x v="0"/>
    <m/>
    <x v="81"/>
    <m/>
    <m/>
    <s v="non applicable"/>
    <s v="non applicable"/>
    <s v="non applicable"/>
    <s v="non applicable"/>
    <x v="2"/>
    <m/>
    <m/>
    <m/>
    <m/>
    <s v="non applicable"/>
    <s v="A0"/>
    <s v="X"/>
    <s v="OK"/>
    <x v="79"/>
    <x v="291"/>
    <x v="2"/>
    <d v="2020-06-10T00:00:00"/>
    <x v="315"/>
    <s v="Cmde"/>
    <d v="2020-06-10T00:00:00"/>
    <s v="D"/>
    <s v=""/>
    <s v="450067788410"/>
    <x v="374"/>
    <x v="0"/>
    <x v="357"/>
    <s v="EUR"/>
    <x v="0"/>
    <x v="7"/>
    <x v="7"/>
    <x v="7"/>
    <s v="Z"/>
    <n v="1"/>
    <n v="0"/>
    <x v="3"/>
    <x v="3"/>
    <s v=""/>
    <s v="3000208614"/>
    <x v="6"/>
  </r>
  <r>
    <s v="4500697680"/>
    <m/>
    <x v="3"/>
    <m/>
    <x v="22"/>
    <m/>
    <m/>
    <m/>
    <m/>
    <m/>
    <m/>
    <x v="2"/>
    <s v="Non"/>
    <m/>
    <m/>
    <s v="envoyé à Rudi 24/11/2020"/>
    <s v="Additional Equipment"/>
    <s v="BB"/>
    <s v="XXX"/>
    <s v="OK"/>
    <x v="21"/>
    <x v="250"/>
    <x v="0"/>
    <d v="2020-10-23T00:00:00"/>
    <x v="340"/>
    <s v="Cmde"/>
    <d v="2020-10-23T00:00:00"/>
    <s v="D"/>
    <s v=""/>
    <s v="450069768020"/>
    <x v="375"/>
    <x v="0"/>
    <x v="4"/>
    <s v="EUR"/>
    <x v="90"/>
    <x v="7"/>
    <x v="2"/>
    <x v="7"/>
    <s v="L"/>
    <n v="2"/>
    <n v="2"/>
    <x v="0"/>
    <x v="0"/>
    <s v=""/>
    <s v="3000208612"/>
    <x v="5"/>
  </r>
  <r>
    <s v="4500678241"/>
    <m/>
    <x v="0"/>
    <m/>
    <x v="7"/>
    <m/>
    <m/>
    <s v="non applicable"/>
    <s v="non applicable"/>
    <s v="non applicable"/>
    <s v="non applicable"/>
    <x v="2"/>
    <m/>
    <m/>
    <m/>
    <m/>
    <s v="non applicable"/>
    <s v="A0"/>
    <s v="X"/>
    <s v="OK"/>
    <x v="7"/>
    <x v="292"/>
    <x v="2"/>
    <d v="2020-06-11T00:00:00"/>
    <x v="341"/>
    <s v="Cmde"/>
    <d v="2020-06-11T00:00:00"/>
    <s v="D"/>
    <s v=""/>
    <s v="450067824110"/>
    <x v="376"/>
    <x v="0"/>
    <x v="358"/>
    <s v="EUR"/>
    <x v="0"/>
    <x v="12"/>
    <x v="0"/>
    <x v="5"/>
    <s v="L"/>
    <n v="1"/>
    <n v="0"/>
    <x v="0"/>
    <x v="0"/>
    <s v=""/>
    <s v="3000208951"/>
    <x v="2"/>
  </r>
  <r>
    <s v="4500678169"/>
    <s v="DVZ/SDP_359 - 430"/>
    <x v="6"/>
    <m/>
    <x v="13"/>
    <m/>
    <m/>
    <s v="22/05/2020 + 20/08/2020"/>
    <s v="16869 20976"/>
    <s v="liste 2905 + 0915"/>
    <d v="2020-06-26T00:00:00"/>
    <x v="2"/>
    <m/>
    <m/>
    <m/>
    <m/>
    <d v="2020-06-26T00:00:00"/>
    <s v="BB"/>
    <s v=""/>
    <s v="NOK"/>
    <x v="13"/>
    <x v="293"/>
    <x v="2"/>
    <d v="2020-06-11T00:00:00"/>
    <x v="342"/>
    <s v="Cmde"/>
    <d v="2020-06-11T00:00:00"/>
    <s v="D"/>
    <s v=""/>
    <s v="450067816910"/>
    <x v="377"/>
    <x v="0"/>
    <x v="359"/>
    <s v="EUR"/>
    <x v="91"/>
    <x v="7"/>
    <x v="2"/>
    <x v="7"/>
    <s v="Z"/>
    <n v="1"/>
    <n v="0"/>
    <x v="5"/>
    <x v="4"/>
    <s v=""/>
    <s v="3000208612"/>
    <x v="5"/>
  </r>
  <r>
    <s v="4500678442"/>
    <s v="DVZ/SDP_395"/>
    <x v="0"/>
    <m/>
    <x v="181"/>
    <m/>
    <n v="0"/>
    <d v="2020-06-29T00:00:00"/>
    <n v="18771"/>
    <s v="liste 0207"/>
    <m/>
    <x v="2"/>
    <m/>
    <m/>
    <m/>
    <m/>
    <d v="2020-06-30T00:00:00"/>
    <s v="BB"/>
    <s v="XXX"/>
    <s v="OK"/>
    <x v="178"/>
    <x v="294"/>
    <x v="2"/>
    <d v="2020-06-12T00:00:00"/>
    <x v="343"/>
    <s v="Cmde"/>
    <d v="2020-06-12T00:00:00"/>
    <s v="D"/>
    <s v=""/>
    <s v="450067844210"/>
    <x v="378"/>
    <x v="0"/>
    <x v="360"/>
    <s v="EUR"/>
    <x v="0"/>
    <x v="7"/>
    <x v="5"/>
    <x v="7"/>
    <s v="Z"/>
    <n v="1"/>
    <n v="0"/>
    <x v="6"/>
    <x v="4"/>
    <s v=""/>
    <s v="3000208615"/>
    <x v="4"/>
  </r>
  <r>
    <s v="4500678841"/>
    <s v="DVZ/SDP_388"/>
    <x v="0"/>
    <m/>
    <x v="101"/>
    <m/>
    <n v="0"/>
    <d v="2020-06-16T00:00:00"/>
    <n v="18089"/>
    <s v="liste 0207"/>
    <m/>
    <x v="2"/>
    <m/>
    <m/>
    <m/>
    <m/>
    <d v="2020-06-16T00:00:00"/>
    <s v="BB"/>
    <s v="XXX"/>
    <s v="OK"/>
    <x v="99"/>
    <x v="295"/>
    <x v="2"/>
    <d v="2020-06-16T00:00:00"/>
    <x v="344"/>
    <s v="Cmde"/>
    <d v="2020-06-16T00:00:00"/>
    <s v="D"/>
    <s v=""/>
    <s v="450067884110"/>
    <x v="379"/>
    <x v="0"/>
    <x v="361"/>
    <s v="EUR"/>
    <x v="92"/>
    <x v="7"/>
    <x v="5"/>
    <x v="7"/>
    <s v="Z"/>
    <n v="1"/>
    <n v="0"/>
    <x v="0"/>
    <x v="0"/>
    <s v=""/>
    <s v="3000208615"/>
    <x v="4"/>
  </r>
  <r>
    <s v="4500678813"/>
    <s v="DVZ/SDP_387"/>
    <x v="0"/>
    <m/>
    <x v="180"/>
    <m/>
    <n v="0"/>
    <d v="2020-06-16T00:00:00"/>
    <n v="18311"/>
    <s v="liste 0207"/>
    <m/>
    <x v="2"/>
    <m/>
    <m/>
    <m/>
    <m/>
    <d v="2020-06-16T00:00:00"/>
    <s v="BB"/>
    <s v="XXX"/>
    <s v="OK"/>
    <x v="177"/>
    <x v="296"/>
    <x v="2"/>
    <d v="2020-06-16T00:00:00"/>
    <x v="345"/>
    <s v="Cmde"/>
    <d v="2020-06-16T00:00:00"/>
    <s v="D"/>
    <s v=""/>
    <s v="450067881310"/>
    <x v="380"/>
    <x v="0"/>
    <x v="362"/>
    <s v="EUR"/>
    <x v="0"/>
    <x v="7"/>
    <x v="0"/>
    <x v="7"/>
    <s v="Z"/>
    <n v="1"/>
    <n v="0"/>
    <x v="6"/>
    <x v="4"/>
    <s v=""/>
    <s v="3000208611"/>
    <x v="3"/>
  </r>
  <r>
    <s v="4500678888"/>
    <s v="DVZ/SDP_390"/>
    <x v="0"/>
    <m/>
    <x v="168"/>
    <m/>
    <m/>
    <d v="2020-06-16T00:00:00"/>
    <n v="18320"/>
    <m/>
    <m/>
    <x v="2"/>
    <m/>
    <m/>
    <m/>
    <m/>
    <d v="2020-06-17T00:00:00"/>
    <s v="BB"/>
    <s v="XXX"/>
    <s v="OK"/>
    <x v="165"/>
    <x v="297"/>
    <x v="2"/>
    <d v="2020-06-17T00:00:00"/>
    <x v="346"/>
    <s v="Cmde"/>
    <d v="2020-06-17T00:00:00"/>
    <s v="D"/>
    <s v=""/>
    <s v="450067888810"/>
    <x v="381"/>
    <x v="0"/>
    <x v="363"/>
    <s v="EUR"/>
    <x v="93"/>
    <x v="7"/>
    <x v="3"/>
    <x v="7"/>
    <s v="Z"/>
    <n v="1"/>
    <n v="0"/>
    <x v="0"/>
    <x v="0"/>
    <s v=""/>
    <s v="3000208617"/>
    <x v="10"/>
  </r>
  <r>
    <s v="4500679430"/>
    <s v="liste 28/07/2020"/>
    <x v="0"/>
    <m/>
    <x v="79"/>
    <m/>
    <m/>
    <d v="2020-07-31T00:00:00"/>
    <m/>
    <m/>
    <m/>
    <x v="1"/>
    <m/>
    <m/>
    <m/>
    <m/>
    <n v="0"/>
    <s v="BB"/>
    <s v="XXX"/>
    <s v="OK"/>
    <x v="77"/>
    <x v="298"/>
    <x v="2"/>
    <d v="2020-06-19T00:00:00"/>
    <x v="347"/>
    <s v="Cmde"/>
    <d v="2020-06-19T00:00:00"/>
    <s v="D"/>
    <s v=""/>
    <s v="450067943010"/>
    <x v="4"/>
    <x v="0"/>
    <x v="4"/>
    <s v="EUR"/>
    <x v="0"/>
    <x v="8"/>
    <x v="1"/>
    <x v="7"/>
    <s v="Z"/>
    <n v="1"/>
    <n v="0"/>
    <x v="0"/>
    <x v="0"/>
    <s v=""/>
    <s v="3000208703"/>
    <x v="0"/>
  </r>
  <r>
    <s v="4500679430"/>
    <s v="liste 28/07/2020"/>
    <x v="0"/>
    <m/>
    <x v="79"/>
    <m/>
    <m/>
    <d v="2020-07-31T00:00:00"/>
    <m/>
    <m/>
    <m/>
    <x v="1"/>
    <m/>
    <m/>
    <m/>
    <m/>
    <n v="0"/>
    <s v="BB"/>
    <s v="XXX"/>
    <s v="OK"/>
    <x v="77"/>
    <x v="298"/>
    <x v="0"/>
    <d v="2020-06-19T00:00:00"/>
    <x v="348"/>
    <s v="Cmde"/>
    <d v="2020-06-19T00:00:00"/>
    <s v="D"/>
    <s v=""/>
    <s v="450067943020"/>
    <x v="4"/>
    <x v="0"/>
    <x v="4"/>
    <s v="EUR"/>
    <x v="0"/>
    <x v="8"/>
    <x v="1"/>
    <x v="7"/>
    <s v="Z"/>
    <n v="1"/>
    <n v="0"/>
    <x v="0"/>
    <x v="0"/>
    <s v=""/>
    <s v="3000208703"/>
    <x v="0"/>
  </r>
  <r>
    <s v="4500679430"/>
    <s v="liste 28/07/2020"/>
    <x v="0"/>
    <m/>
    <x v="79"/>
    <m/>
    <m/>
    <d v="2020-07-31T00:00:00"/>
    <m/>
    <m/>
    <m/>
    <x v="1"/>
    <m/>
    <m/>
    <m/>
    <m/>
    <n v="0"/>
    <s v="BB"/>
    <s v="XXX"/>
    <s v="OK"/>
    <x v="77"/>
    <x v="298"/>
    <x v="1"/>
    <d v="2020-06-19T00:00:00"/>
    <x v="349"/>
    <s v="Cmde"/>
    <d v="2020-06-19T00:00:00"/>
    <s v="D"/>
    <s v=""/>
    <s v="450067943030"/>
    <x v="4"/>
    <x v="0"/>
    <x v="4"/>
    <s v="EUR"/>
    <x v="0"/>
    <x v="8"/>
    <x v="1"/>
    <x v="7"/>
    <s v="Z"/>
    <n v="1"/>
    <n v="0"/>
    <x v="0"/>
    <x v="0"/>
    <s v=""/>
    <s v="3000208703"/>
    <x v="0"/>
  </r>
  <r>
    <s v="4500679430"/>
    <s v="liste 28/07/2020"/>
    <x v="0"/>
    <m/>
    <x v="79"/>
    <m/>
    <m/>
    <d v="2020-07-31T00:00:00"/>
    <m/>
    <m/>
    <m/>
    <x v="1"/>
    <m/>
    <m/>
    <m/>
    <m/>
    <n v="0"/>
    <s v="BB"/>
    <s v="XXX"/>
    <s v="OK"/>
    <x v="77"/>
    <x v="298"/>
    <x v="3"/>
    <d v="2020-06-19T00:00:00"/>
    <x v="350"/>
    <s v="Cmde"/>
    <d v="2020-06-19T00:00:00"/>
    <s v="D"/>
    <s v=""/>
    <s v="450067943040"/>
    <x v="4"/>
    <x v="0"/>
    <x v="4"/>
    <s v="EUR"/>
    <x v="0"/>
    <x v="8"/>
    <x v="1"/>
    <x v="7"/>
    <s v="Z"/>
    <n v="1"/>
    <n v="0"/>
    <x v="0"/>
    <x v="0"/>
    <s v=""/>
    <s v="3000208703"/>
    <x v="0"/>
  </r>
  <r>
    <s v="4500679430"/>
    <s v="liste 28/07/2020"/>
    <x v="0"/>
    <m/>
    <x v="79"/>
    <m/>
    <m/>
    <d v="2020-07-31T00:00:00"/>
    <m/>
    <m/>
    <m/>
    <x v="1"/>
    <m/>
    <m/>
    <m/>
    <m/>
    <n v="0"/>
    <s v="BB"/>
    <s v="XXX"/>
    <s v="OK"/>
    <x v="77"/>
    <x v="298"/>
    <x v="4"/>
    <d v="2020-06-19T00:00:00"/>
    <x v="351"/>
    <s v="Cmde"/>
    <d v="2020-06-19T00:00:00"/>
    <s v="D"/>
    <s v=""/>
    <s v="450067943050"/>
    <x v="4"/>
    <x v="0"/>
    <x v="4"/>
    <s v="EUR"/>
    <x v="0"/>
    <x v="8"/>
    <x v="1"/>
    <x v="7"/>
    <s v="Z"/>
    <n v="1"/>
    <n v="0"/>
    <x v="0"/>
    <x v="0"/>
    <s v=""/>
    <s v="3000208703"/>
    <x v="0"/>
  </r>
  <r>
    <s v="4500679445"/>
    <m/>
    <x v="0"/>
    <m/>
    <x v="182"/>
    <m/>
    <m/>
    <s v="non applicable"/>
    <s v="non applicable"/>
    <s v="non applicable"/>
    <s v="non applicable"/>
    <x v="1"/>
    <m/>
    <m/>
    <m/>
    <m/>
    <s v="non applicable"/>
    <s v="A0"/>
    <s v="X"/>
    <s v="OK"/>
    <x v="179"/>
    <x v="299"/>
    <x v="2"/>
    <d v="2020-06-19T00:00:00"/>
    <x v="352"/>
    <s v="Cmde"/>
    <d v="2020-06-19T00:00:00"/>
    <s v="D"/>
    <s v=""/>
    <s v="450067944510"/>
    <x v="4"/>
    <x v="0"/>
    <x v="4"/>
    <s v="EUR"/>
    <x v="0"/>
    <x v="8"/>
    <x v="1"/>
    <x v="7"/>
    <s v="Z"/>
    <n v="1"/>
    <n v="0"/>
    <x v="0"/>
    <x v="0"/>
    <s v=""/>
    <s v="3000208703"/>
    <x v="0"/>
  </r>
  <r>
    <s v="4500679494"/>
    <s v="ICT-205"/>
    <x v="0"/>
    <m/>
    <x v="183"/>
    <m/>
    <m/>
    <d v="2020-06-18T00:00:00"/>
    <n v="18381"/>
    <m/>
    <m/>
    <x v="2"/>
    <m/>
    <m/>
    <m/>
    <m/>
    <e v="#N/A"/>
    <s v="BB"/>
    <s v="XXX"/>
    <s v="OK"/>
    <x v="180"/>
    <x v="300"/>
    <x v="2"/>
    <d v="2020-06-22T00:00:00"/>
    <x v="353"/>
    <s v="Cmde"/>
    <d v="2020-06-22T00:00:00"/>
    <s v="D"/>
    <s v=""/>
    <s v="450067949410"/>
    <x v="382"/>
    <x v="0"/>
    <x v="364"/>
    <s v="EUR"/>
    <x v="0"/>
    <x v="17"/>
    <x v="0"/>
    <x v="6"/>
    <s v="V"/>
    <n v="4"/>
    <n v="0"/>
    <x v="4"/>
    <x v="1"/>
    <s v=""/>
    <s v="3000208961"/>
    <x v="2"/>
  </r>
  <r>
    <s v="4500679907"/>
    <m/>
    <x v="0"/>
    <m/>
    <x v="39"/>
    <m/>
    <m/>
    <s v="non applicable"/>
    <s v="non applicable"/>
    <s v="non applicable"/>
    <s v="non applicable"/>
    <x v="1"/>
    <m/>
    <m/>
    <m/>
    <m/>
    <s v="non applicable"/>
    <s v="BB"/>
    <s v="XXX"/>
    <s v="OK"/>
    <x v="37"/>
    <x v="301"/>
    <x v="2"/>
    <d v="2020-06-24T00:00:00"/>
    <x v="354"/>
    <s v="Cmde"/>
    <d v="2020-06-24T00:00:00"/>
    <s v="D"/>
    <s v=""/>
    <s v="450067990710"/>
    <x v="383"/>
    <x v="0"/>
    <x v="365"/>
    <s v="EUR"/>
    <x v="94"/>
    <x v="13"/>
    <x v="0"/>
    <x v="10"/>
    <s v="Z"/>
    <n v="1"/>
    <n v="0"/>
    <x v="3"/>
    <x v="3"/>
    <s v=""/>
    <s v="3000206231"/>
    <x v="0"/>
  </r>
  <r>
    <s v="4500679907"/>
    <m/>
    <x v="0"/>
    <m/>
    <x v="39"/>
    <m/>
    <m/>
    <s v="non applicable"/>
    <s v="non applicable"/>
    <s v="non applicable"/>
    <s v="non applicable"/>
    <x v="1"/>
    <m/>
    <m/>
    <m/>
    <m/>
    <s v="non applicable"/>
    <s v="BB"/>
    <s v="XXX"/>
    <s v="OK"/>
    <x v="37"/>
    <x v="301"/>
    <x v="0"/>
    <d v="2020-06-24T00:00:00"/>
    <x v="355"/>
    <s v="Cmde"/>
    <d v="2020-06-24T00:00:00"/>
    <s v="D"/>
    <s v=""/>
    <s v="450067990720"/>
    <x v="384"/>
    <x v="0"/>
    <x v="366"/>
    <s v="EUR"/>
    <x v="95"/>
    <x v="13"/>
    <x v="0"/>
    <x v="10"/>
    <s v="Z"/>
    <n v="1"/>
    <n v="0"/>
    <x v="3"/>
    <x v="3"/>
    <s v=""/>
    <s v="3000206231"/>
    <x v="0"/>
  </r>
  <r>
    <s v="4500679907"/>
    <m/>
    <x v="0"/>
    <m/>
    <x v="184"/>
    <m/>
    <m/>
    <s v="non applicable"/>
    <s v="non applicable"/>
    <s v="non applicable"/>
    <s v="non applicable"/>
    <x v="1"/>
    <m/>
    <m/>
    <m/>
    <m/>
    <s v="non applicable"/>
    <s v="BB"/>
    <s v="XXX"/>
    <s v="OK"/>
    <x v="37"/>
    <x v="301"/>
    <x v="1"/>
    <d v="2020-08-25T00:00:00"/>
    <x v="356"/>
    <s v="Cmde"/>
    <d v="2020-06-24T00:00:00"/>
    <s v="D"/>
    <s v=""/>
    <s v="450067990730"/>
    <x v="385"/>
    <x v="0"/>
    <x v="367"/>
    <s v="EUR"/>
    <x v="96"/>
    <x v="13"/>
    <x v="0"/>
    <x v="10"/>
    <s v="Z"/>
    <n v="1"/>
    <n v="0"/>
    <x v="3"/>
    <x v="3"/>
    <s v=""/>
    <s v="3000206231"/>
    <x v="0"/>
  </r>
  <r>
    <s v="4500680672"/>
    <s v="DVZ/SDP_401"/>
    <x v="0"/>
    <m/>
    <x v="67"/>
    <m/>
    <n v="0"/>
    <d v="2020-07-01T00:00:00"/>
    <n v="18878"/>
    <m/>
    <m/>
    <x v="2"/>
    <m/>
    <m/>
    <m/>
    <m/>
    <d v="2020-07-01T00:00:00"/>
    <s v="BB"/>
    <s v="XXX"/>
    <s v="OK"/>
    <x v="65"/>
    <x v="302"/>
    <x v="2"/>
    <d v="2020-06-29T00:00:00"/>
    <x v="252"/>
    <s v="Cmde"/>
    <d v="2020-06-29T00:00:00"/>
    <s v="D"/>
    <s v=""/>
    <s v="450068067210"/>
    <x v="386"/>
    <x v="0"/>
    <x v="368"/>
    <s v="EUR"/>
    <x v="0"/>
    <x v="7"/>
    <x v="2"/>
    <x v="7"/>
    <s v="Z"/>
    <n v="1"/>
    <n v="0"/>
    <x v="6"/>
    <x v="4"/>
    <s v=""/>
    <s v="3000208612"/>
    <x v="5"/>
  </r>
  <r>
    <s v="4500680528"/>
    <s v="351-DVZ"/>
    <x v="4"/>
    <m/>
    <x v="185"/>
    <m/>
    <m/>
    <d v="2020-05-15T00:00:00"/>
    <n v="16553"/>
    <s v="liste 2905"/>
    <d v="2020-06-26T00:00:00"/>
    <x v="2"/>
    <m/>
    <m/>
    <m/>
    <m/>
    <d v="2020-06-26T00:00:00"/>
    <s v="BB"/>
    <s v="XXX"/>
    <s v="OK"/>
    <x v="181"/>
    <x v="303"/>
    <x v="2"/>
    <d v="2020-06-29T00:00:00"/>
    <x v="357"/>
    <s v="Cmde"/>
    <d v="2020-06-29T00:00:00"/>
    <s v="D"/>
    <s v=""/>
    <s v="450068052810"/>
    <x v="387"/>
    <x v="0"/>
    <x v="369"/>
    <s v="EUR"/>
    <x v="0"/>
    <x v="7"/>
    <x v="7"/>
    <x v="7"/>
    <s v="Z"/>
    <n v="1"/>
    <n v="0"/>
    <x v="6"/>
    <x v="4"/>
    <s v=""/>
    <s v="3000208614"/>
    <x v="6"/>
  </r>
  <r>
    <s v="4500680532"/>
    <s v="DVZ/SDP_290 + 405"/>
    <x v="0"/>
    <s v="surfacturation de 57465USD. (facture chez Britta)"/>
    <x v="119"/>
    <m/>
    <n v="1"/>
    <s v="30/04/2020  + 29/06/2020"/>
    <s v="13334 + 18764"/>
    <s v="liste 0805 + 0207"/>
    <d v="2020-06-13T00:00:00"/>
    <x v="2"/>
    <m/>
    <m/>
    <m/>
    <m/>
    <d v="2020-04-30T00:00:00"/>
    <s v="BB"/>
    <s v="XXX"/>
    <s v="OK"/>
    <x v="117"/>
    <x v="304"/>
    <x v="2"/>
    <d v="2020-06-29T00:00:00"/>
    <x v="358"/>
    <s v="Cmde"/>
    <d v="2020-06-29T00:00:00"/>
    <s v="D"/>
    <s v="I1"/>
    <s v="450068053210"/>
    <x v="388"/>
    <x v="0"/>
    <x v="370"/>
    <s v="EUR"/>
    <x v="97"/>
    <x v="7"/>
    <x v="5"/>
    <x v="7"/>
    <s v="Z"/>
    <n v="1"/>
    <n v="0"/>
    <x v="6"/>
    <x v="4"/>
    <s v=""/>
    <s v="3000208615"/>
    <x v="4"/>
  </r>
  <r>
    <s v="4500680742"/>
    <s v="DVZ/SDP_400"/>
    <x v="0"/>
    <m/>
    <x v="96"/>
    <m/>
    <n v="0"/>
    <d v="2020-06-30T00:00:00"/>
    <n v="18799"/>
    <s v="liste 0207"/>
    <m/>
    <x v="2"/>
    <m/>
    <m/>
    <m/>
    <m/>
    <d v="2020-06-30T00:00:00"/>
    <s v="BB"/>
    <s v="XXX"/>
    <s v="OK"/>
    <x v="94"/>
    <x v="305"/>
    <x v="2"/>
    <d v="2020-06-30T00:00:00"/>
    <x v="312"/>
    <s v="Cmde"/>
    <d v="2020-06-30T00:00:00"/>
    <s v="D"/>
    <s v=""/>
    <s v="450068074210"/>
    <x v="389"/>
    <x v="0"/>
    <x v="371"/>
    <s v="EUR"/>
    <x v="0"/>
    <x v="7"/>
    <x v="2"/>
    <x v="7"/>
    <s v="Z"/>
    <n v="1"/>
    <n v="0"/>
    <x v="6"/>
    <x v="4"/>
    <s v=""/>
    <s v="3000208612"/>
    <x v="5"/>
  </r>
  <r>
    <s v="4500680679"/>
    <s v="DVZ/SDP_329"/>
    <x v="0"/>
    <m/>
    <x v="186"/>
    <m/>
    <m/>
    <d v="2020-05-11T00:00:00"/>
    <n v="16192"/>
    <s v="liste 1505"/>
    <m/>
    <x v="2"/>
    <m/>
    <m/>
    <m/>
    <m/>
    <e v="#N/A"/>
    <s v="BB"/>
    <s v="XXX"/>
    <s v="OK"/>
    <x v="182"/>
    <x v="306"/>
    <x v="2"/>
    <d v="2020-06-30T00:00:00"/>
    <x v="359"/>
    <s v="Cmde"/>
    <d v="2020-06-30T00:00:00"/>
    <s v="D"/>
    <s v=""/>
    <s v="450068067910"/>
    <x v="390"/>
    <x v="0"/>
    <x v="372"/>
    <s v="EUR"/>
    <x v="98"/>
    <x v="7"/>
    <x v="0"/>
    <x v="7"/>
    <s v="Z"/>
    <n v="1"/>
    <n v="0"/>
    <x v="6"/>
    <x v="4"/>
    <s v=""/>
    <s v="3000208611"/>
    <x v="3"/>
  </r>
  <r>
    <s v="4500680764"/>
    <s v="DVZ/SDP_348 + 428"/>
    <x v="7"/>
    <m/>
    <x v="187"/>
    <n v="61419.6"/>
    <m/>
    <d v="2020-05-15T00:00:00"/>
    <s v="16459 + 20765"/>
    <s v="liste 0915"/>
    <d v="2020-06-26T00:00:00"/>
    <x v="2"/>
    <m/>
    <m/>
    <m/>
    <m/>
    <s v="+04/09/2020"/>
    <s v="BB"/>
    <s v="XXX"/>
    <s v="OK"/>
    <x v="183"/>
    <x v="307"/>
    <x v="2"/>
    <d v="2020-06-30T00:00:00"/>
    <x v="360"/>
    <s v="Cmde"/>
    <d v="2020-06-30T00:00:00"/>
    <s v="D"/>
    <s v=""/>
    <s v="450068076410"/>
    <x v="391"/>
    <x v="0"/>
    <x v="373"/>
    <s v="EUR"/>
    <x v="99"/>
    <x v="7"/>
    <x v="2"/>
    <x v="7"/>
    <s v="Z"/>
    <n v="1"/>
    <n v="0"/>
    <x v="6"/>
    <x v="4"/>
    <s v=""/>
    <s v="3000208612"/>
    <x v="5"/>
  </r>
  <r>
    <s v="4500680765"/>
    <s v="DVZ/SDP_348"/>
    <x v="7"/>
    <s v="à augmenter"/>
    <x v="188"/>
    <m/>
    <m/>
    <d v="2020-05-15T00:00:00"/>
    <n v="16459"/>
    <m/>
    <d v="2020-06-26T00:00:00"/>
    <x v="2"/>
    <m/>
    <m/>
    <m/>
    <m/>
    <e v="#N/A"/>
    <s v="BB"/>
    <s v="XXX"/>
    <s v="OK"/>
    <x v="184"/>
    <x v="308"/>
    <x v="2"/>
    <d v="2020-06-30T00:00:00"/>
    <x v="360"/>
    <s v="Cmde"/>
    <d v="2020-06-30T00:00:00"/>
    <s v="D"/>
    <s v=""/>
    <s v="450068076510"/>
    <x v="392"/>
    <x v="0"/>
    <x v="374"/>
    <s v="EUR"/>
    <x v="100"/>
    <x v="7"/>
    <x v="2"/>
    <x v="7"/>
    <s v="Z"/>
    <n v="1"/>
    <n v="0"/>
    <x v="6"/>
    <x v="4"/>
    <s v=""/>
    <s v="3000208612"/>
    <x v="5"/>
  </r>
  <r>
    <s v="4500680739"/>
    <s v="DVZ/SDP_399"/>
    <x v="0"/>
    <m/>
    <x v="66"/>
    <m/>
    <n v="0"/>
    <d v="2020-06-30T00:00:00"/>
    <n v="18792"/>
    <s v="liste 0207"/>
    <m/>
    <x v="2"/>
    <m/>
    <m/>
    <m/>
    <m/>
    <d v="2020-06-30T00:00:00"/>
    <s v="BB"/>
    <s v="XXX"/>
    <s v="OK"/>
    <x v="64"/>
    <x v="309"/>
    <x v="2"/>
    <d v="2020-06-30T00:00:00"/>
    <x v="314"/>
    <s v="Cmde"/>
    <d v="2020-06-30T00:00:00"/>
    <s v="D"/>
    <s v=""/>
    <s v="450068073910"/>
    <x v="393"/>
    <x v="0"/>
    <x v="375"/>
    <s v="EUR"/>
    <x v="0"/>
    <x v="7"/>
    <x v="2"/>
    <x v="7"/>
    <s v="Z"/>
    <n v="1"/>
    <n v="0"/>
    <x v="6"/>
    <x v="4"/>
    <s v=""/>
    <s v="3000208612"/>
    <x v="5"/>
  </r>
  <r>
    <s v="4500680739"/>
    <s v="DVZ/SDP_399"/>
    <x v="0"/>
    <m/>
    <x v="66"/>
    <m/>
    <n v="0"/>
    <d v="2020-06-30T00:00:00"/>
    <n v="18792"/>
    <s v="liste 0207"/>
    <m/>
    <x v="2"/>
    <m/>
    <m/>
    <m/>
    <m/>
    <d v="2020-06-30T00:00:00"/>
    <s v="BB"/>
    <s v="XXX"/>
    <s v="OK"/>
    <x v="64"/>
    <x v="309"/>
    <x v="0"/>
    <d v="2020-06-30T00:00:00"/>
    <x v="314"/>
    <s v="Cmde"/>
    <d v="2020-06-30T00:00:00"/>
    <s v="D"/>
    <s v=""/>
    <s v="450068073920"/>
    <x v="394"/>
    <x v="0"/>
    <x v="376"/>
    <s v="EUR"/>
    <x v="0"/>
    <x v="7"/>
    <x v="2"/>
    <x v="7"/>
    <s v="Z"/>
    <n v="1"/>
    <n v="0"/>
    <x v="6"/>
    <x v="4"/>
    <s v=""/>
    <s v="3000208612"/>
    <x v="5"/>
  </r>
  <r>
    <s v="4500680739"/>
    <s v="DVZ/SDP_399"/>
    <x v="0"/>
    <m/>
    <x v="66"/>
    <m/>
    <n v="0"/>
    <d v="2020-06-30T00:00:00"/>
    <n v="18792"/>
    <s v="liste 0207"/>
    <m/>
    <x v="2"/>
    <m/>
    <m/>
    <m/>
    <m/>
    <d v="2020-06-30T00:00:00"/>
    <s v="BB"/>
    <s v="XXX"/>
    <s v="OK"/>
    <x v="64"/>
    <x v="309"/>
    <x v="1"/>
    <d v="2020-06-30T00:00:00"/>
    <x v="314"/>
    <s v="Cmde"/>
    <d v="2020-06-30T00:00:00"/>
    <s v="D"/>
    <s v=""/>
    <s v="450068073930"/>
    <x v="395"/>
    <x v="0"/>
    <x v="377"/>
    <s v="EUR"/>
    <x v="0"/>
    <x v="7"/>
    <x v="2"/>
    <x v="7"/>
    <s v="Z"/>
    <n v="1"/>
    <n v="0"/>
    <x v="6"/>
    <x v="4"/>
    <s v=""/>
    <s v="3000208612"/>
    <x v="5"/>
  </r>
  <r>
    <s v="4500680739"/>
    <s v="DVZ/SDP_399"/>
    <x v="0"/>
    <m/>
    <x v="66"/>
    <m/>
    <n v="0"/>
    <d v="2020-06-30T00:00:00"/>
    <n v="18792"/>
    <s v="liste 0207"/>
    <m/>
    <x v="2"/>
    <m/>
    <m/>
    <m/>
    <m/>
    <d v="2020-06-30T00:00:00"/>
    <s v="BB"/>
    <s v="XXX"/>
    <s v="OK"/>
    <x v="64"/>
    <x v="309"/>
    <x v="3"/>
    <d v="2020-06-30T00:00:00"/>
    <x v="314"/>
    <s v="Cmde"/>
    <d v="2020-06-30T00:00:00"/>
    <s v="D"/>
    <s v=""/>
    <s v="450068073940"/>
    <x v="396"/>
    <x v="0"/>
    <x v="378"/>
    <s v="EUR"/>
    <x v="0"/>
    <x v="7"/>
    <x v="2"/>
    <x v="7"/>
    <s v="Z"/>
    <n v="1"/>
    <n v="0"/>
    <x v="6"/>
    <x v="4"/>
    <s v=""/>
    <s v="3000208612"/>
    <x v="5"/>
  </r>
  <r>
    <s v="4500680682"/>
    <s v="DVZ/SDP_397"/>
    <x v="0"/>
    <m/>
    <x v="189"/>
    <m/>
    <n v="0"/>
    <d v="2020-06-29T00:00:00"/>
    <n v="18788"/>
    <s v="liste 0207"/>
    <m/>
    <x v="2"/>
    <m/>
    <m/>
    <m/>
    <m/>
    <d v="2020-06-29T00:00:00"/>
    <s v="BB"/>
    <s v="XXX"/>
    <s v="OK"/>
    <x v="185"/>
    <x v="310"/>
    <x v="2"/>
    <d v="2020-06-30T00:00:00"/>
    <x v="361"/>
    <s v="Cmde"/>
    <d v="2020-06-30T00:00:00"/>
    <s v="D"/>
    <s v=""/>
    <s v="450068068210"/>
    <x v="397"/>
    <x v="0"/>
    <x v="379"/>
    <s v="EUR"/>
    <x v="101"/>
    <x v="7"/>
    <x v="5"/>
    <x v="7"/>
    <s v="Z"/>
    <n v="1"/>
    <n v="0"/>
    <x v="5"/>
    <x v="4"/>
    <s v=""/>
    <s v="3000208615"/>
    <x v="4"/>
  </r>
  <r>
    <s v="4500680682"/>
    <s v="DVZ/SDP_409"/>
    <x v="0"/>
    <m/>
    <x v="189"/>
    <m/>
    <n v="0"/>
    <d v="2020-07-24T00:00:00"/>
    <n v="19449"/>
    <s v="liste 0915"/>
    <m/>
    <x v="2"/>
    <m/>
    <m/>
    <m/>
    <m/>
    <d v="2020-07-29T00:00:00"/>
    <s v="BB"/>
    <s v="XXX"/>
    <s v="OK"/>
    <x v="185"/>
    <x v="310"/>
    <x v="0"/>
    <d v="2020-07-29T00:00:00"/>
    <x v="362"/>
    <s v="Cmde"/>
    <d v="2020-06-30T00:00:00"/>
    <s v="D"/>
    <s v=""/>
    <s v="450068068220"/>
    <x v="398"/>
    <x v="0"/>
    <x v="380"/>
    <s v="EUR"/>
    <x v="0"/>
    <x v="7"/>
    <x v="5"/>
    <x v="7"/>
    <s v="Z"/>
    <n v="1"/>
    <n v="0"/>
    <x v="5"/>
    <x v="4"/>
    <s v=""/>
    <s v="3000208615"/>
    <x v="4"/>
  </r>
  <r>
    <s v="4500680763"/>
    <s v="DVZ/SDP 348+ 417"/>
    <x v="7"/>
    <s v="à augmenter"/>
    <x v="190"/>
    <m/>
    <m/>
    <s v="15/05/2020+ 06/08/2020"/>
    <s v="16549 + 20150"/>
    <s v="liste 0915"/>
    <d v="2020-06-26T00:00:00"/>
    <x v="2"/>
    <m/>
    <m/>
    <m/>
    <m/>
    <e v="#N/A"/>
    <s v="BB"/>
    <s v="XXX"/>
    <s v="OK"/>
    <x v="186"/>
    <x v="311"/>
    <x v="2"/>
    <d v="2020-06-30T00:00:00"/>
    <x v="363"/>
    <s v="Cmde"/>
    <d v="2020-06-30T00:00:00"/>
    <s v="D"/>
    <s v=""/>
    <s v="450068076310"/>
    <x v="399"/>
    <x v="0"/>
    <x v="381"/>
    <s v="EUR"/>
    <x v="0"/>
    <x v="7"/>
    <x v="2"/>
    <x v="7"/>
    <s v="Z"/>
    <n v="1"/>
    <n v="0"/>
    <x v="5"/>
    <x v="4"/>
    <s v=""/>
    <s v="3000208612"/>
    <x v="5"/>
  </r>
  <r>
    <s v="4500680762"/>
    <s v="DVZ/SDP_348 + 427"/>
    <x v="7"/>
    <m/>
    <x v="191"/>
    <n v="24200"/>
    <m/>
    <s v="15/05/2020 + 17/08/2020"/>
    <s v="16459 + 20760"/>
    <s v="liste 0915"/>
    <d v="2020-06-26T00:00:00"/>
    <x v="2"/>
    <m/>
    <m/>
    <m/>
    <m/>
    <d v="2020-08-18T00:00:00"/>
    <s v="BB"/>
    <s v=""/>
    <s v="NOK"/>
    <x v="187"/>
    <x v="312"/>
    <x v="2"/>
    <d v="2020-06-30T00:00:00"/>
    <x v="360"/>
    <s v="Cmde"/>
    <d v="2020-06-30T00:00:00"/>
    <s v="D"/>
    <s v=""/>
    <s v="450068076210"/>
    <x v="400"/>
    <x v="0"/>
    <x v="382"/>
    <s v="EUR"/>
    <x v="102"/>
    <x v="7"/>
    <x v="2"/>
    <x v="7"/>
    <s v="Z"/>
    <n v="1"/>
    <n v="0"/>
    <x v="5"/>
    <x v="4"/>
    <s v=""/>
    <s v="3000208612"/>
    <x v="5"/>
  </r>
  <r>
    <s v="4500680749"/>
    <s v="DVZ/SDP_359 - 430"/>
    <x v="6"/>
    <m/>
    <x v="192"/>
    <m/>
    <m/>
    <s v="22/05/2020 + 20/08/2020"/>
    <s v="16869 20976"/>
    <s v="liste 2905 + 0915"/>
    <d v="2020-06-26T00:00:00"/>
    <x v="2"/>
    <m/>
    <m/>
    <m/>
    <m/>
    <d v="2020-06-26T00:00:00"/>
    <s v="BB"/>
    <s v="XXX"/>
    <s v="OK"/>
    <x v="188"/>
    <x v="313"/>
    <x v="2"/>
    <d v="2020-06-30T00:00:00"/>
    <x v="364"/>
    <s v="Cmde"/>
    <d v="2020-06-30T00:00:00"/>
    <s v="D"/>
    <s v=""/>
    <s v="450068074910"/>
    <x v="401"/>
    <x v="0"/>
    <x v="383"/>
    <s v="EUR"/>
    <x v="0"/>
    <x v="7"/>
    <x v="2"/>
    <x v="7"/>
    <s v="Z"/>
    <n v="1"/>
    <n v="0"/>
    <x v="5"/>
    <x v="4"/>
    <s v=""/>
    <s v="3000208612"/>
    <x v="5"/>
  </r>
  <r>
    <s v="4500680749"/>
    <s v="DVZ/SDP_359 - 430"/>
    <x v="6"/>
    <m/>
    <x v="192"/>
    <m/>
    <m/>
    <s v="22/05/2020 + 20/08/2020"/>
    <s v="16869 20976"/>
    <s v="liste 2905 + 0915"/>
    <d v="2020-06-26T00:00:00"/>
    <x v="2"/>
    <m/>
    <m/>
    <m/>
    <m/>
    <d v="2020-06-26T00:00:00"/>
    <s v="BB"/>
    <s v="XXX"/>
    <s v="OK"/>
    <x v="188"/>
    <x v="313"/>
    <x v="0"/>
    <d v="2020-07-27T00:00:00"/>
    <x v="365"/>
    <s v="Cmde"/>
    <d v="2020-06-30T00:00:00"/>
    <s v="D"/>
    <s v=""/>
    <s v="450068074920"/>
    <x v="402"/>
    <x v="0"/>
    <x v="384"/>
    <s v="EUR"/>
    <x v="103"/>
    <x v="7"/>
    <x v="2"/>
    <x v="7"/>
    <s v="Z"/>
    <n v="1"/>
    <n v="0"/>
    <x v="5"/>
    <x v="4"/>
    <s v=""/>
    <s v="3000208612"/>
    <x v="5"/>
  </r>
  <r>
    <s v="4500680848"/>
    <s v="DVZ/SDP_294"/>
    <x v="0"/>
    <s v="prix unitaire - 23,23 RMB"/>
    <x v="131"/>
    <m/>
    <m/>
    <d v="2020-04-30T00:00:00"/>
    <n v="13374"/>
    <m/>
    <m/>
    <x v="2"/>
    <m/>
    <m/>
    <m/>
    <m/>
    <d v="2020-04-30T00:00:00"/>
    <s v="BB"/>
    <s v="XXX"/>
    <s v="OK"/>
    <x v="129"/>
    <x v="314"/>
    <x v="2"/>
    <d v="2020-06-30T00:00:00"/>
    <x v="245"/>
    <s v="Cmde"/>
    <d v="2020-06-30T00:00:00"/>
    <s v="D"/>
    <s v=""/>
    <s v="450068084810"/>
    <x v="403"/>
    <x v="0"/>
    <x v="385"/>
    <s v="EUR"/>
    <x v="0"/>
    <x v="7"/>
    <x v="0"/>
    <x v="7"/>
    <s v="Z"/>
    <n v="1"/>
    <n v="0"/>
    <x v="6"/>
    <x v="4"/>
    <s v=""/>
    <s v="3000208611"/>
    <x v="3"/>
  </r>
  <r>
    <s v="4500680746"/>
    <s v="DVZ/SDP 359 + 418"/>
    <x v="6"/>
    <m/>
    <x v="13"/>
    <m/>
    <m/>
    <s v="22/05/2020 + 06/08/2020"/>
    <s v="+ 20174"/>
    <s v="liste 2905 + 0915"/>
    <d v="2020-06-26T00:00:00"/>
    <x v="2"/>
    <m/>
    <m/>
    <m/>
    <m/>
    <s v="26/06/2020 + 18/08/2020"/>
    <s v="BB"/>
    <s v="XXX"/>
    <s v="OK"/>
    <x v="13"/>
    <x v="315"/>
    <x v="2"/>
    <d v="2020-06-30T00:00:00"/>
    <x v="342"/>
    <s v="Cmde"/>
    <d v="2020-06-30T00:00:00"/>
    <s v="D"/>
    <s v=""/>
    <s v="450068074610"/>
    <x v="404"/>
    <x v="0"/>
    <x v="386"/>
    <s v="EUR"/>
    <x v="104"/>
    <x v="7"/>
    <x v="2"/>
    <x v="7"/>
    <s v="Z"/>
    <n v="1"/>
    <n v="0"/>
    <x v="5"/>
    <x v="4"/>
    <s v=""/>
    <s v="3000208612"/>
    <x v="5"/>
  </r>
  <r>
    <s v="4500680962"/>
    <m/>
    <x v="0"/>
    <m/>
    <x v="81"/>
    <m/>
    <m/>
    <s v="non applicable"/>
    <s v="non applicable"/>
    <s v="non applicable"/>
    <s v="non applicable"/>
    <x v="2"/>
    <m/>
    <m/>
    <m/>
    <m/>
    <s v="non applicable"/>
    <s v="A0"/>
    <s v="X"/>
    <s v="OK"/>
    <x v="79"/>
    <x v="316"/>
    <x v="2"/>
    <d v="2020-07-01T00:00:00"/>
    <x v="315"/>
    <s v="Cmde"/>
    <d v="2020-07-01T00:00:00"/>
    <s v="D"/>
    <s v=""/>
    <s v="450068096210"/>
    <x v="405"/>
    <x v="0"/>
    <x v="387"/>
    <s v="EUR"/>
    <x v="0"/>
    <x v="7"/>
    <x v="7"/>
    <x v="7"/>
    <s v="Z"/>
    <n v="1"/>
    <n v="0"/>
    <x v="3"/>
    <x v="3"/>
    <s v=""/>
    <s v="3000208614"/>
    <x v="6"/>
  </r>
  <r>
    <s v="4500681321"/>
    <s v="DVZ/SDP_403"/>
    <x v="0"/>
    <m/>
    <x v="33"/>
    <m/>
    <m/>
    <d v="2020-07-03T00:00:00"/>
    <n v="18960"/>
    <s v="liste 1607"/>
    <m/>
    <x v="2"/>
    <m/>
    <m/>
    <m/>
    <m/>
    <d v="2020-07-06T00:00:00"/>
    <s v="BB"/>
    <s v="XXX"/>
    <s v="OK"/>
    <x v="32"/>
    <x v="317"/>
    <x v="2"/>
    <d v="2020-07-03T00:00:00"/>
    <x v="366"/>
    <s v="Cmde"/>
    <d v="2020-07-03T00:00:00"/>
    <s v="D"/>
    <s v=""/>
    <s v="450068132110"/>
    <x v="406"/>
    <x v="0"/>
    <x v="388"/>
    <s v="EUR"/>
    <x v="105"/>
    <x v="7"/>
    <x v="2"/>
    <x v="7"/>
    <s v="Z"/>
    <n v="1"/>
    <n v="0"/>
    <x v="0"/>
    <x v="0"/>
    <s v=""/>
    <s v="3000208612"/>
    <x v="5"/>
  </r>
  <r>
    <s v="4500697680"/>
    <m/>
    <x v="3"/>
    <m/>
    <x v="22"/>
    <m/>
    <m/>
    <m/>
    <m/>
    <m/>
    <m/>
    <x v="2"/>
    <s v="Non"/>
    <m/>
    <m/>
    <s v="envoyé à Rudi 24/11/2020"/>
    <s v="Additional Equipment"/>
    <s v="BB"/>
    <s v="XXX"/>
    <s v="OK"/>
    <x v="21"/>
    <x v="250"/>
    <x v="1"/>
    <d v="2020-10-23T00:00:00"/>
    <x v="367"/>
    <s v="Cmde"/>
    <d v="2020-10-23T00:00:00"/>
    <s v="D"/>
    <s v=""/>
    <s v="450069768030"/>
    <x v="407"/>
    <x v="0"/>
    <x v="4"/>
    <s v="EUR"/>
    <x v="106"/>
    <x v="7"/>
    <x v="2"/>
    <x v="7"/>
    <s v="L"/>
    <n v="2"/>
    <n v="2"/>
    <x v="0"/>
    <x v="0"/>
    <s v=""/>
    <s v="3000208612"/>
    <x v="5"/>
  </r>
  <r>
    <s v="4500681641"/>
    <m/>
    <x v="0"/>
    <m/>
    <x v="193"/>
    <m/>
    <m/>
    <s v="non applicable"/>
    <s v="non applicable"/>
    <s v="non applicable"/>
    <s v="non applicable"/>
    <x v="1"/>
    <m/>
    <m/>
    <m/>
    <m/>
    <s v="non applicable"/>
    <s v="A0"/>
    <s v="X"/>
    <s v="OK"/>
    <x v="189"/>
    <x v="318"/>
    <x v="2"/>
    <d v="2020-05-05T00:00:00"/>
    <x v="248"/>
    <s v="Cmde"/>
    <d v="2020-07-06T00:00:00"/>
    <s v="D"/>
    <s v=""/>
    <s v="450068164110"/>
    <x v="408"/>
    <x v="0"/>
    <x v="389"/>
    <s v="EUR"/>
    <x v="0"/>
    <x v="8"/>
    <x v="6"/>
    <x v="7"/>
    <s v="Z"/>
    <n v="1"/>
    <n v="0"/>
    <x v="3"/>
    <x v="3"/>
    <s v=""/>
    <s v="3000208706"/>
    <x v="0"/>
  </r>
  <r>
    <s v="4500681534"/>
    <s v="DVZ/SDP_389"/>
    <x v="0"/>
    <m/>
    <x v="194"/>
    <m/>
    <n v="1"/>
    <d v="2020-06-16T00:00:00"/>
    <n v="18293"/>
    <s v="liste 0207"/>
    <m/>
    <x v="2"/>
    <m/>
    <m/>
    <m/>
    <m/>
    <d v="2020-06-17T00:00:00"/>
    <s v="BB"/>
    <s v="XXX"/>
    <s v="OK"/>
    <x v="190"/>
    <x v="319"/>
    <x v="2"/>
    <d v="2020-07-06T00:00:00"/>
    <x v="368"/>
    <s v="Cmde"/>
    <d v="2020-07-06T00:00:00"/>
    <s v="D"/>
    <s v=""/>
    <s v="450068153410"/>
    <x v="409"/>
    <x v="0"/>
    <x v="390"/>
    <s v="EUR"/>
    <x v="107"/>
    <x v="7"/>
    <x v="6"/>
    <x v="7"/>
    <s v="Z"/>
    <n v="1"/>
    <n v="0"/>
    <x v="6"/>
    <x v="4"/>
    <s v=""/>
    <s v="3000208616"/>
    <x v="8"/>
  </r>
  <r>
    <s v="4500682165"/>
    <m/>
    <x v="0"/>
    <m/>
    <x v="13"/>
    <m/>
    <m/>
    <d v="2020-01-15T00:00:00"/>
    <m/>
    <m/>
    <d v="2020-04-25T00:00:00"/>
    <x v="2"/>
    <m/>
    <m/>
    <m/>
    <m/>
    <e v="#N/A"/>
    <s v="BB"/>
    <s v="XXX"/>
    <s v="OK"/>
    <x v="13"/>
    <x v="320"/>
    <x v="2"/>
    <d v="2020-07-08T00:00:00"/>
    <x v="369"/>
    <s v="Cmde"/>
    <d v="2020-07-08T00:00:00"/>
    <s v="D"/>
    <s v=""/>
    <s v="450068216510"/>
    <x v="410"/>
    <x v="0"/>
    <x v="391"/>
    <s v="EUR"/>
    <x v="108"/>
    <x v="18"/>
    <x v="0"/>
    <x v="13"/>
    <s v="Z"/>
    <n v="1"/>
    <n v="0"/>
    <x v="10"/>
    <x v="3"/>
    <s v=""/>
    <s v="3000204841"/>
    <x v="11"/>
  </r>
  <r>
    <s v="4500682212"/>
    <m/>
    <x v="0"/>
    <m/>
    <x v="83"/>
    <m/>
    <m/>
    <s v="non applicable"/>
    <s v="non applicable"/>
    <s v="non applicable"/>
    <s v="non applicable"/>
    <x v="2"/>
    <m/>
    <m/>
    <m/>
    <m/>
    <s v="non applicable"/>
    <s v="A0"/>
    <s v="X"/>
    <s v="OK"/>
    <x v="81"/>
    <x v="321"/>
    <x v="2"/>
    <d v="2020-07-09T00:00:00"/>
    <x v="370"/>
    <s v="Cmde"/>
    <d v="2020-07-09T00:00:00"/>
    <s v="D"/>
    <s v=""/>
    <s v="450068221210"/>
    <x v="411"/>
    <x v="0"/>
    <x v="392"/>
    <s v="EUR"/>
    <x v="0"/>
    <x v="7"/>
    <x v="0"/>
    <x v="7"/>
    <s v="Z"/>
    <n v="1"/>
    <n v="0"/>
    <x v="0"/>
    <x v="0"/>
    <s v=""/>
    <s v="3000208611"/>
    <x v="3"/>
  </r>
  <r>
    <s v="4500682970"/>
    <s v="DVZ/SDP_279"/>
    <x v="0"/>
    <m/>
    <x v="117"/>
    <m/>
    <m/>
    <d v="2020-04-28T00:00:00"/>
    <n v="13185"/>
    <s v="liste 3004"/>
    <d v="2020-06-13T00:00:00"/>
    <x v="2"/>
    <m/>
    <m/>
    <m/>
    <m/>
    <e v="#N/A"/>
    <s v="BB"/>
    <s v="XXX"/>
    <s v="OK"/>
    <x v="115"/>
    <x v="322"/>
    <x v="2"/>
    <d v="2020-07-14T00:00:00"/>
    <x v="218"/>
    <s v="Cmde"/>
    <d v="2020-07-14T00:00:00"/>
    <s v="D"/>
    <s v=""/>
    <s v="450068297010"/>
    <x v="251"/>
    <x v="0"/>
    <x v="241"/>
    <s v="EUR"/>
    <x v="0"/>
    <x v="7"/>
    <x v="0"/>
    <x v="7"/>
    <s v="Z"/>
    <n v="1"/>
    <n v="0"/>
    <x v="6"/>
    <x v="4"/>
    <s v=""/>
    <s v="3000208611"/>
    <x v="3"/>
  </r>
  <r>
    <s v="4500683031"/>
    <m/>
    <x v="5"/>
    <s v="renégociation prise en compte"/>
    <x v="195"/>
    <m/>
    <m/>
    <d v="2020-09-23T00:00:00"/>
    <d v="1961-09-15T00:00:00"/>
    <s v="en cours"/>
    <s v="en cours"/>
    <x v="2"/>
    <m/>
    <m/>
    <m/>
    <m/>
    <d v="2020-09-25T00:00:00"/>
    <s v="BB"/>
    <s v="XXX"/>
    <s v="OK"/>
    <x v="191"/>
    <x v="323"/>
    <x v="2"/>
    <d v="2020-07-15T00:00:00"/>
    <x v="371"/>
    <s v="Cmde"/>
    <d v="2020-07-15T00:00:00"/>
    <s v="D"/>
    <s v=""/>
    <s v="450068303110"/>
    <x v="412"/>
    <x v="0"/>
    <x v="4"/>
    <s v="EUR"/>
    <x v="109"/>
    <x v="7"/>
    <x v="2"/>
    <x v="7"/>
    <s v="Z"/>
    <n v="1"/>
    <n v="0"/>
    <x v="6"/>
    <x v="4"/>
    <s v=""/>
    <s v="3000208612"/>
    <x v="5"/>
  </r>
  <r>
    <s v="4500683028"/>
    <m/>
    <x v="5"/>
    <s v="renégociation prise en compte"/>
    <x v="196"/>
    <m/>
    <m/>
    <d v="2020-09-23T00:00:00"/>
    <d v="1961-09-15T00:00:00"/>
    <s v="en cours"/>
    <s v="en cours"/>
    <x v="2"/>
    <m/>
    <m/>
    <m/>
    <m/>
    <d v="2020-09-25T00:00:00"/>
    <s v="BB"/>
    <s v="XXX"/>
    <s v="OK"/>
    <x v="192"/>
    <x v="324"/>
    <x v="2"/>
    <d v="2020-07-15T00:00:00"/>
    <x v="371"/>
    <s v="Cmde"/>
    <d v="2020-07-15T00:00:00"/>
    <s v="D"/>
    <s v=""/>
    <s v="450068302810"/>
    <x v="413"/>
    <x v="0"/>
    <x v="4"/>
    <s v="EUR"/>
    <x v="110"/>
    <x v="7"/>
    <x v="2"/>
    <x v="7"/>
    <s v="Z"/>
    <n v="1"/>
    <n v="0"/>
    <x v="6"/>
    <x v="4"/>
    <s v=""/>
    <s v="3000208612"/>
    <x v="5"/>
  </r>
  <r>
    <s v="4500683264"/>
    <m/>
    <x v="0"/>
    <m/>
    <x v="197"/>
    <m/>
    <m/>
    <s v="non applicable"/>
    <s v="non applicable"/>
    <s v="non applicable"/>
    <s v="non applicable"/>
    <x v="2"/>
    <s v="Oui"/>
    <m/>
    <m/>
    <m/>
    <s v="non applicable"/>
    <s v="AA"/>
    <s v="XX"/>
    <s v="OK"/>
    <x v="193"/>
    <x v="325"/>
    <x v="2"/>
    <d v="2020-07-16T00:00:00"/>
    <x v="372"/>
    <s v="Cmde"/>
    <d v="2020-07-16T00:00:00"/>
    <s v="D"/>
    <s v=""/>
    <s v="450068326410"/>
    <x v="414"/>
    <x v="0"/>
    <x v="393"/>
    <s v="EUR"/>
    <x v="0"/>
    <x v="12"/>
    <x v="0"/>
    <x v="5"/>
    <s v="L"/>
    <n v="1"/>
    <n v="0"/>
    <x v="0"/>
    <x v="0"/>
    <s v=""/>
    <s v="3000208951"/>
    <x v="2"/>
  </r>
  <r>
    <s v="4500683293"/>
    <s v="371-DVZ"/>
    <x v="0"/>
    <m/>
    <x v="198"/>
    <m/>
    <m/>
    <d v="2020-05-29T00:00:00"/>
    <m/>
    <s v="liste 1506"/>
    <d v="2020-07-17T00:00:00"/>
    <x v="2"/>
    <m/>
    <m/>
    <m/>
    <m/>
    <e v="#N/A"/>
    <s v="BB"/>
    <s v="XXX"/>
    <s v="OK"/>
    <x v="194"/>
    <x v="326"/>
    <x v="2"/>
    <d v="2020-07-16T00:00:00"/>
    <x v="373"/>
    <s v="Cmde"/>
    <d v="2020-07-16T00:00:00"/>
    <s v="D"/>
    <s v=""/>
    <s v="450068329310"/>
    <x v="415"/>
    <x v="0"/>
    <x v="394"/>
    <s v="EUR"/>
    <x v="111"/>
    <x v="7"/>
    <x v="5"/>
    <x v="7"/>
    <s v="Z"/>
    <n v="1"/>
    <n v="0"/>
    <x v="6"/>
    <x v="4"/>
    <s v=""/>
    <s v="3000208615"/>
    <x v="4"/>
  </r>
  <r>
    <s v="4500683304"/>
    <s v="DVZ/SDP_406 + 408 + 448"/>
    <x v="0"/>
    <s v="Stock van geneesmiddel - 10902100EUR au total dans note. Accord IF jusque 750KEUR. Refusé. Voir ligne DVZ/SDP-448_x000a_09/11/2020 : NC pour 3 vials livrées endommagées"/>
    <x v="199"/>
    <m/>
    <m/>
    <s v="09/07/2020 + 10/07/2020 + 28/09/2020"/>
    <n v="19155"/>
    <s v="liste 1607"/>
    <m/>
    <x v="2"/>
    <m/>
    <m/>
    <m/>
    <m/>
    <s v="+ 29/07/2020 + 23/10/2020"/>
    <s v="BB"/>
    <s v="XXX"/>
    <s v="OK"/>
    <x v="195"/>
    <x v="327"/>
    <x v="2"/>
    <d v="2020-07-16T00:00:00"/>
    <x v="374"/>
    <s v="Cmde"/>
    <d v="2020-07-16T00:00:00"/>
    <s v="D"/>
    <s v=""/>
    <s v="450068330410"/>
    <x v="416"/>
    <x v="0"/>
    <x v="395"/>
    <s v="EUR"/>
    <x v="112"/>
    <x v="7"/>
    <x v="5"/>
    <x v="7"/>
    <s v="Z"/>
    <n v="1"/>
    <n v="0"/>
    <x v="5"/>
    <x v="4"/>
    <s v=""/>
    <s v="3000208615"/>
    <x v="4"/>
  </r>
  <r>
    <s v="4500683326"/>
    <m/>
    <x v="5"/>
    <s v="renégociation -16750500 annulée car recours judiciaire"/>
    <x v="200"/>
    <m/>
    <m/>
    <s v="en cours"/>
    <s v="en cours"/>
    <s v="en cours"/>
    <s v="en cours"/>
    <x v="2"/>
    <m/>
    <m/>
    <m/>
    <m/>
    <s v="en cours"/>
    <s v="BB"/>
    <s v="XXX"/>
    <s v="OK"/>
    <x v="196"/>
    <x v="328"/>
    <x v="2"/>
    <d v="2020-07-16T00:00:00"/>
    <x v="371"/>
    <s v="Cmde"/>
    <d v="2020-07-16T00:00:00"/>
    <s v="D"/>
    <s v=""/>
    <s v="450068332610"/>
    <x v="417"/>
    <x v="0"/>
    <x v="396"/>
    <s v="EUR"/>
    <x v="0"/>
    <x v="7"/>
    <x v="2"/>
    <x v="7"/>
    <s v="Z"/>
    <n v="1"/>
    <n v="0"/>
    <x v="3"/>
    <x v="3"/>
    <s v=""/>
    <s v="3000208612"/>
    <x v="5"/>
  </r>
  <r>
    <s v="4500683822"/>
    <m/>
    <x v="0"/>
    <m/>
    <x v="201"/>
    <m/>
    <m/>
    <s v="non applicable"/>
    <s v="non applicable"/>
    <s v="non applicable"/>
    <s v="non applicable"/>
    <x v="0"/>
    <m/>
    <m/>
    <m/>
    <m/>
    <s v="non applicable"/>
    <s v="A0"/>
    <s v="X"/>
    <s v="OK"/>
    <x v="197"/>
    <x v="329"/>
    <x v="2"/>
    <d v="2020-07-22T00:00:00"/>
    <x v="375"/>
    <s v="Cmde"/>
    <d v="2020-07-22T00:00:00"/>
    <s v="D"/>
    <s v=""/>
    <s v="450068382210"/>
    <x v="418"/>
    <x v="0"/>
    <x v="4"/>
    <s v="EUR"/>
    <x v="113"/>
    <x v="19"/>
    <x v="0"/>
    <x v="4"/>
    <s v="L"/>
    <n v="2"/>
    <n v="2"/>
    <x v="0"/>
    <x v="0"/>
    <s v=""/>
    <s v="3000202881"/>
    <x v="0"/>
  </r>
  <r>
    <s v="4500683822"/>
    <m/>
    <x v="0"/>
    <m/>
    <x v="201"/>
    <m/>
    <m/>
    <s v="non applicable"/>
    <s v="non applicable"/>
    <s v="non applicable"/>
    <s v="non applicable"/>
    <x v="0"/>
    <m/>
    <m/>
    <m/>
    <m/>
    <s v="non applicable"/>
    <s v="A0"/>
    <s v="X"/>
    <s v="OK"/>
    <x v="197"/>
    <x v="329"/>
    <x v="0"/>
    <d v="2020-07-22T00:00:00"/>
    <x v="376"/>
    <s v="Cmde"/>
    <d v="2020-07-22T00:00:00"/>
    <s v="D"/>
    <s v=""/>
    <s v="450068382220"/>
    <x v="419"/>
    <x v="0"/>
    <x v="4"/>
    <s v="EUR"/>
    <x v="114"/>
    <x v="19"/>
    <x v="0"/>
    <x v="4"/>
    <s v="L"/>
    <n v="30"/>
    <n v="30"/>
    <x v="0"/>
    <x v="0"/>
    <s v=""/>
    <s v="3000202881"/>
    <x v="0"/>
  </r>
  <r>
    <s v="4500697680"/>
    <m/>
    <x v="3"/>
    <m/>
    <x v="22"/>
    <m/>
    <m/>
    <m/>
    <m/>
    <m/>
    <m/>
    <x v="2"/>
    <s v="Non"/>
    <m/>
    <m/>
    <s v="envoyé à Rudi 24/11/2020"/>
    <s v="Additional Equipment"/>
    <s v="BB"/>
    <s v="XXX"/>
    <s v="OK"/>
    <x v="21"/>
    <x v="250"/>
    <x v="3"/>
    <d v="2020-10-23T00:00:00"/>
    <x v="377"/>
    <s v="Cmde"/>
    <d v="2020-10-23T00:00:00"/>
    <s v="D"/>
    <s v=""/>
    <s v="450069768040"/>
    <x v="420"/>
    <x v="0"/>
    <x v="4"/>
    <s v="EUR"/>
    <x v="115"/>
    <x v="7"/>
    <x v="2"/>
    <x v="7"/>
    <s v="L"/>
    <n v="2"/>
    <n v="2"/>
    <x v="0"/>
    <x v="0"/>
    <s v=""/>
    <s v="3000208612"/>
    <x v="5"/>
  </r>
  <r>
    <s v="4500684058"/>
    <s v="DVZ/SDP_415"/>
    <x v="0"/>
    <m/>
    <x v="95"/>
    <m/>
    <m/>
    <d v="2020-08-04T00:00:00"/>
    <n v="19941"/>
    <s v="liste 0915"/>
    <m/>
    <x v="2"/>
    <m/>
    <m/>
    <m/>
    <m/>
    <d v="2020-08-06T00:00:00"/>
    <s v="BB"/>
    <s v="XXX"/>
    <s v="OK"/>
    <x v="93"/>
    <x v="330"/>
    <x v="2"/>
    <d v="2020-07-24T00:00:00"/>
    <x v="378"/>
    <s v="Cmde"/>
    <d v="2020-07-24T00:00:00"/>
    <s v="D"/>
    <s v=""/>
    <s v="450068405810"/>
    <x v="421"/>
    <x v="0"/>
    <x v="397"/>
    <s v="EUR"/>
    <x v="116"/>
    <x v="7"/>
    <x v="6"/>
    <x v="7"/>
    <s v="Z"/>
    <n v="1"/>
    <n v="0"/>
    <x v="6"/>
    <x v="4"/>
    <s v=""/>
    <s v="3000208616"/>
    <x v="8"/>
  </r>
  <r>
    <s v="4500684028"/>
    <m/>
    <x v="0"/>
    <m/>
    <x v="202"/>
    <m/>
    <m/>
    <d v="2020-05-29T00:00:00"/>
    <n v="17466"/>
    <m/>
    <d v="2020-07-14T00:00:00"/>
    <x v="2"/>
    <m/>
    <m/>
    <m/>
    <m/>
    <e v="#N/A"/>
    <s v="BB"/>
    <s v="XXX"/>
    <s v="OK"/>
    <x v="21"/>
    <x v="331"/>
    <x v="2"/>
    <d v="2020-07-24T00:00:00"/>
    <x v="379"/>
    <s v="Cmde"/>
    <d v="2020-07-24T00:00:00"/>
    <s v="D"/>
    <s v=""/>
    <s v="450068402810"/>
    <x v="422"/>
    <x v="0"/>
    <x v="398"/>
    <s v="EUR"/>
    <x v="117"/>
    <x v="7"/>
    <x v="2"/>
    <x v="7"/>
    <s v="Z"/>
    <n v="1"/>
    <n v="0"/>
    <x v="6"/>
    <x v="4"/>
    <s v=""/>
    <s v="3000208612"/>
    <x v="5"/>
  </r>
  <r>
    <s v="4500684061"/>
    <s v="DVZ/SDP 416"/>
    <x v="0"/>
    <m/>
    <x v="203"/>
    <m/>
    <m/>
    <d v="2020-08-04T00:00:00"/>
    <n v="19946"/>
    <s v="liste 0915"/>
    <m/>
    <x v="2"/>
    <m/>
    <m/>
    <m/>
    <m/>
    <d v="2020-08-06T00:00:00"/>
    <s v="BB"/>
    <s v="XXX"/>
    <s v="OK"/>
    <x v="198"/>
    <x v="332"/>
    <x v="2"/>
    <d v="2020-07-24T00:00:00"/>
    <x v="380"/>
    <s v="Cmde"/>
    <d v="2020-07-24T00:00:00"/>
    <s v="D"/>
    <s v="I3"/>
    <s v="450068406110"/>
    <x v="423"/>
    <x v="0"/>
    <x v="399"/>
    <s v="EUR"/>
    <x v="0"/>
    <x v="7"/>
    <x v="2"/>
    <x v="7"/>
    <s v="Z"/>
    <n v="1"/>
    <n v="0"/>
    <x v="6"/>
    <x v="4"/>
    <s v=""/>
    <s v="3000208612"/>
    <x v="5"/>
  </r>
  <r>
    <s v="4500684261"/>
    <s v="DVZ/SDP_359 - 430"/>
    <x v="6"/>
    <m/>
    <x v="204"/>
    <m/>
    <m/>
    <s v="22/05/2020 + 20/08/2020"/>
    <s v="16869 20976"/>
    <s v="liste 2905 + 0915"/>
    <d v="2020-06-26T00:00:00"/>
    <x v="2"/>
    <m/>
    <m/>
    <m/>
    <m/>
    <d v="2020-06-26T00:00:00"/>
    <s v="BB"/>
    <s v="XXX"/>
    <s v="OK"/>
    <x v="199"/>
    <x v="333"/>
    <x v="2"/>
    <d v="2020-07-27T00:00:00"/>
    <x v="381"/>
    <s v="Cmde"/>
    <d v="2020-07-27T00:00:00"/>
    <s v="D"/>
    <s v=""/>
    <s v="450068426110"/>
    <x v="424"/>
    <x v="0"/>
    <x v="400"/>
    <s v="EUR"/>
    <x v="118"/>
    <x v="7"/>
    <x v="2"/>
    <x v="7"/>
    <s v="Z"/>
    <n v="1"/>
    <n v="0"/>
    <x v="6"/>
    <x v="4"/>
    <s v=""/>
    <s v="3000208612"/>
    <x v="5"/>
  </r>
  <r>
    <s v="4500684278"/>
    <m/>
    <x v="0"/>
    <s v="Appel à la provision à faire"/>
    <x v="205"/>
    <m/>
    <m/>
    <d v="2020-08-11T00:00:00"/>
    <m/>
    <m/>
    <m/>
    <x v="2"/>
    <s v="Oui"/>
    <m/>
    <m/>
    <m/>
    <e v="#N/A"/>
    <s v="BB"/>
    <s v="XXX"/>
    <s v="OK"/>
    <x v="200"/>
    <x v="334"/>
    <x v="2"/>
    <d v="2020-07-27T00:00:00"/>
    <x v="382"/>
    <s v="Cmde"/>
    <d v="2020-07-27T00:00:00"/>
    <s v="D"/>
    <s v="I3"/>
    <s v="450068427810"/>
    <x v="425"/>
    <x v="0"/>
    <x v="401"/>
    <s v="EUR"/>
    <x v="0"/>
    <x v="12"/>
    <x v="0"/>
    <x v="5"/>
    <s v="L"/>
    <n v="5"/>
    <n v="0"/>
    <x v="8"/>
    <x v="0"/>
    <s v=""/>
    <s v="3000208951"/>
    <x v="2"/>
  </r>
  <r>
    <s v="4500684278"/>
    <m/>
    <x v="0"/>
    <s v="Appel à la provision à faire"/>
    <x v="205"/>
    <m/>
    <m/>
    <s v="non applicable"/>
    <s v="non applicable"/>
    <s v="non applicable"/>
    <s v="non applicable"/>
    <x v="2"/>
    <s v="Oui"/>
    <m/>
    <m/>
    <m/>
    <s v="non applicable"/>
    <s v="BB"/>
    <s v="XXX"/>
    <s v="OK"/>
    <x v="200"/>
    <x v="334"/>
    <x v="0"/>
    <d v="2020-07-27T00:00:00"/>
    <x v="382"/>
    <s v="Cmde"/>
    <d v="2020-07-27T00:00:00"/>
    <s v="D"/>
    <s v="I3"/>
    <s v="450068427820"/>
    <x v="426"/>
    <x v="0"/>
    <x v="402"/>
    <s v="EUR"/>
    <x v="0"/>
    <x v="12"/>
    <x v="0"/>
    <x v="5"/>
    <s v="L"/>
    <n v="4"/>
    <n v="0"/>
    <x v="8"/>
    <x v="0"/>
    <s v=""/>
    <s v="3000208951"/>
    <x v="2"/>
  </r>
  <r>
    <s v="4500684202"/>
    <s v="209-ict"/>
    <x v="0"/>
    <s v="Appel à la provision à faire"/>
    <x v="160"/>
    <m/>
    <m/>
    <d v="2020-07-24T00:00:00"/>
    <n v="19430"/>
    <m/>
    <m/>
    <x v="2"/>
    <s v="Oui"/>
    <m/>
    <m/>
    <m/>
    <e v="#N/A"/>
    <s v="BB"/>
    <s v="XXX"/>
    <s v="OK"/>
    <x v="157"/>
    <x v="335"/>
    <x v="2"/>
    <d v="2020-07-27T00:00:00"/>
    <x v="383"/>
    <s v="Cmde"/>
    <d v="2020-07-27T00:00:00"/>
    <s v="D"/>
    <s v=""/>
    <s v="450068420210"/>
    <x v="427"/>
    <x v="0"/>
    <x v="4"/>
    <s v="EUR"/>
    <x v="119"/>
    <x v="12"/>
    <x v="0"/>
    <x v="5"/>
    <s v="Z"/>
    <n v="1"/>
    <n v="0"/>
    <x v="3"/>
    <x v="3"/>
    <s v=""/>
    <s v="3000208951"/>
    <x v="2"/>
  </r>
  <r>
    <s v="4500684274"/>
    <s v="DVZ/SDP_359 - 430"/>
    <x v="6"/>
    <s v="Augmentation du prix selon Décret CF 14 juin 2001: +15% (voir mail Anne Girin 04/11/2020)"/>
    <x v="206"/>
    <m/>
    <m/>
    <s v="22/05/2020 + 20/08/2020"/>
    <s v="16869 20976"/>
    <s v="liste 2905 + 0915"/>
    <d v="2020-06-26T00:00:00"/>
    <x v="2"/>
    <m/>
    <m/>
    <m/>
    <m/>
    <d v="2020-06-26T00:00:00"/>
    <s v="BB"/>
    <s v="XXX"/>
    <s v="OK"/>
    <x v="201"/>
    <x v="336"/>
    <x v="2"/>
    <d v="2020-07-27T00:00:00"/>
    <x v="384"/>
    <s v="Cmde"/>
    <d v="2020-07-27T00:00:00"/>
    <s v="D"/>
    <s v=""/>
    <s v="450068427410"/>
    <x v="428"/>
    <x v="0"/>
    <x v="4"/>
    <s v="EUR"/>
    <x v="120"/>
    <x v="7"/>
    <x v="2"/>
    <x v="7"/>
    <s v="Z"/>
    <n v="1"/>
    <n v="0"/>
    <x v="6"/>
    <x v="4"/>
    <s v=""/>
    <s v="3000208612"/>
    <x v="5"/>
  </r>
  <r>
    <s v="4500684248"/>
    <m/>
    <x v="8"/>
    <s v=" remboursement de UZ Leuven (CN car double paiement (avance puis facture de régularisation)) Voir mail 09/11/2020 Ilse Lauwers"/>
    <x v="13"/>
    <m/>
    <m/>
    <e v="#N/A"/>
    <m/>
    <m/>
    <d v="2020-07-14T00:00:00"/>
    <x v="2"/>
    <m/>
    <m/>
    <m/>
    <m/>
    <e v="#N/A"/>
    <s v="BB"/>
    <s v="XXX"/>
    <s v="OK"/>
    <x v="13"/>
    <x v="337"/>
    <x v="2"/>
    <d v="2020-07-27T00:00:00"/>
    <x v="385"/>
    <s v="Cmde"/>
    <d v="2020-07-27T00:00:00"/>
    <s v="D"/>
    <s v=""/>
    <s v="450068424810"/>
    <x v="429"/>
    <x v="0"/>
    <x v="403"/>
    <s v="EUR"/>
    <x v="121"/>
    <x v="7"/>
    <x v="2"/>
    <x v="7"/>
    <s v="Z"/>
    <n v="1"/>
    <n v="0"/>
    <x v="6"/>
    <x v="4"/>
    <s v=""/>
    <s v="3000208612"/>
    <x v="5"/>
  </r>
  <r>
    <s v="4500684767"/>
    <m/>
    <x v="0"/>
    <m/>
    <x v="79"/>
    <m/>
    <m/>
    <s v="non applicable"/>
    <s v="non applicable"/>
    <s v="non applicable"/>
    <s v="non applicable"/>
    <x v="1"/>
    <m/>
    <m/>
    <m/>
    <m/>
    <s v="non applicable"/>
    <s v="AA"/>
    <s v="XX"/>
    <s v="OK"/>
    <x v="77"/>
    <x v="338"/>
    <x v="2"/>
    <d v="2020-07-29T00:00:00"/>
    <x v="386"/>
    <s v="Cmde"/>
    <d v="2020-07-29T00:00:00"/>
    <s v="D"/>
    <s v=""/>
    <s v="450068476710"/>
    <x v="430"/>
    <x v="0"/>
    <x v="404"/>
    <s v="EUR"/>
    <x v="0"/>
    <x v="8"/>
    <x v="1"/>
    <x v="7"/>
    <s v="Z"/>
    <n v="1"/>
    <n v="0"/>
    <x v="0"/>
    <x v="0"/>
    <s v=""/>
    <s v="3000208703"/>
    <x v="0"/>
  </r>
  <r>
    <s v="4500684767"/>
    <m/>
    <x v="0"/>
    <m/>
    <x v="79"/>
    <m/>
    <m/>
    <s v="non applicable"/>
    <s v="non applicable"/>
    <s v="non applicable"/>
    <s v="non applicable"/>
    <x v="1"/>
    <m/>
    <m/>
    <m/>
    <m/>
    <s v="non applicable"/>
    <s v="AA"/>
    <s v="XX"/>
    <s v="OK"/>
    <x v="77"/>
    <x v="338"/>
    <x v="0"/>
    <d v="2020-07-29T00:00:00"/>
    <x v="387"/>
    <s v="Cmde"/>
    <d v="2020-07-29T00:00:00"/>
    <s v="D"/>
    <s v=""/>
    <s v="450068476720"/>
    <x v="431"/>
    <x v="0"/>
    <x v="405"/>
    <s v="EUR"/>
    <x v="0"/>
    <x v="8"/>
    <x v="1"/>
    <x v="7"/>
    <s v="Z"/>
    <n v="1"/>
    <n v="0"/>
    <x v="0"/>
    <x v="0"/>
    <s v=""/>
    <s v="3000208703"/>
    <x v="0"/>
  </r>
  <r>
    <s v="4500684767"/>
    <m/>
    <x v="0"/>
    <m/>
    <x v="79"/>
    <m/>
    <m/>
    <s v="non applicable"/>
    <s v="non applicable"/>
    <s v="non applicable"/>
    <s v="non applicable"/>
    <x v="1"/>
    <m/>
    <m/>
    <m/>
    <m/>
    <s v="non applicable"/>
    <s v="AA"/>
    <s v="XX"/>
    <s v="OK"/>
    <x v="77"/>
    <x v="338"/>
    <x v="1"/>
    <d v="2020-07-29T00:00:00"/>
    <x v="388"/>
    <s v="Cmde"/>
    <d v="2020-07-29T00:00:00"/>
    <s v="D"/>
    <s v=""/>
    <s v="450068476730"/>
    <x v="432"/>
    <x v="0"/>
    <x v="406"/>
    <s v="EUR"/>
    <x v="0"/>
    <x v="8"/>
    <x v="1"/>
    <x v="7"/>
    <s v="Z"/>
    <n v="1"/>
    <n v="0"/>
    <x v="0"/>
    <x v="0"/>
    <s v=""/>
    <s v="3000208703"/>
    <x v="0"/>
  </r>
  <r>
    <s v="4500701235"/>
    <m/>
    <x v="0"/>
    <s v="COVID19_0211_08 1st option"/>
    <x v="22"/>
    <m/>
    <m/>
    <m/>
    <m/>
    <m/>
    <m/>
    <x v="2"/>
    <m/>
    <m/>
    <m/>
    <s v="envoyé à Rudi 24/11/2020"/>
    <m/>
    <s v="BB"/>
    <s v="XXX"/>
    <s v="OK"/>
    <x v="21"/>
    <x v="339"/>
    <x v="2"/>
    <d v="2020-11-27T00:00:00"/>
    <x v="389"/>
    <s v="Cmde"/>
    <d v="2020-11-16T00:00:00"/>
    <s v="D"/>
    <s v=""/>
    <s v="450070123510"/>
    <x v="433"/>
    <x v="0"/>
    <x v="4"/>
    <s v="EUR"/>
    <x v="122"/>
    <x v="7"/>
    <x v="2"/>
    <x v="7"/>
    <s v="L"/>
    <n v="500000"/>
    <n v="500000"/>
    <x v="6"/>
    <x v="4"/>
    <s v=""/>
    <s v="3000208612"/>
    <x v="5"/>
  </r>
  <r>
    <s v="4500685182"/>
    <s v="DVZ/SDP_414"/>
    <x v="0"/>
    <m/>
    <x v="207"/>
    <m/>
    <m/>
    <d v="2020-08-03T00:00:00"/>
    <n v="19917"/>
    <s v="liste 0915"/>
    <m/>
    <x v="2"/>
    <m/>
    <m/>
    <m/>
    <m/>
    <d v="2020-08-06T00:00:00"/>
    <s v="BB"/>
    <s v="XXX"/>
    <s v="OK"/>
    <x v="202"/>
    <x v="340"/>
    <x v="2"/>
    <d v="2020-08-03T00:00:00"/>
    <x v="390"/>
    <s v="Cmde"/>
    <d v="2020-08-03T00:00:00"/>
    <s v="D"/>
    <s v=""/>
    <s v="450068518210"/>
    <x v="434"/>
    <x v="0"/>
    <x v="407"/>
    <s v="EUR"/>
    <x v="0"/>
    <x v="7"/>
    <x v="0"/>
    <x v="7"/>
    <s v="Z"/>
    <n v="1"/>
    <n v="0"/>
    <x v="0"/>
    <x v="0"/>
    <s v=""/>
    <s v="3000208611"/>
    <x v="3"/>
  </r>
  <r>
    <s v="4500685182"/>
    <s v="DVZ/SDP_414"/>
    <x v="0"/>
    <m/>
    <x v="207"/>
    <m/>
    <m/>
    <d v="2020-08-03T00:00:00"/>
    <n v="19917"/>
    <s v="liste 0915"/>
    <m/>
    <x v="2"/>
    <m/>
    <m/>
    <m/>
    <m/>
    <d v="2020-08-06T00:00:00"/>
    <s v="BB"/>
    <s v="XXX"/>
    <s v="OK"/>
    <x v="202"/>
    <x v="340"/>
    <x v="0"/>
    <d v="2020-08-03T00:00:00"/>
    <x v="391"/>
    <s v="Cmde"/>
    <d v="2020-08-03T00:00:00"/>
    <s v="D"/>
    <s v=""/>
    <s v="450068518220"/>
    <x v="435"/>
    <x v="0"/>
    <x v="408"/>
    <s v="EUR"/>
    <x v="0"/>
    <x v="7"/>
    <x v="0"/>
    <x v="7"/>
    <s v="Z"/>
    <n v="1"/>
    <n v="0"/>
    <x v="0"/>
    <x v="0"/>
    <s v=""/>
    <s v="3000208611"/>
    <x v="3"/>
  </r>
  <r>
    <s v="4500685082"/>
    <m/>
    <x v="0"/>
    <m/>
    <x v="208"/>
    <m/>
    <m/>
    <s v="non applicable"/>
    <s v="non applicable"/>
    <s v="non applicable"/>
    <s v="non applicable"/>
    <x v="1"/>
    <m/>
    <m/>
    <m/>
    <m/>
    <s v="non applicable"/>
    <s v="AA"/>
    <s v="XX"/>
    <s v="OK"/>
    <x v="203"/>
    <x v="341"/>
    <x v="2"/>
    <d v="2020-08-03T00:00:00"/>
    <x v="392"/>
    <s v="Cmde"/>
    <d v="2020-08-03T00:00:00"/>
    <s v="D"/>
    <s v=""/>
    <s v="450068508210"/>
    <x v="436"/>
    <x v="0"/>
    <x v="409"/>
    <s v="EUR"/>
    <x v="0"/>
    <x v="10"/>
    <x v="2"/>
    <x v="2"/>
    <s v="L"/>
    <n v="1000"/>
    <n v="0"/>
    <x v="0"/>
    <x v="0"/>
    <s v=""/>
    <s v="3000206942"/>
    <x v="0"/>
  </r>
  <r>
    <s v="4500685177"/>
    <m/>
    <x v="0"/>
    <m/>
    <x v="39"/>
    <m/>
    <m/>
    <s v="non applicable"/>
    <s v="non applicable"/>
    <s v="non applicable"/>
    <s v="non applicable"/>
    <x v="0"/>
    <m/>
    <m/>
    <m/>
    <m/>
    <s v="non applicable"/>
    <s v="A0"/>
    <s v="X"/>
    <s v="OK"/>
    <x v="37"/>
    <x v="342"/>
    <x v="2"/>
    <d v="2020-08-03T00:00:00"/>
    <x v="393"/>
    <s v="Cmde"/>
    <d v="2020-08-03T00:00:00"/>
    <s v="D"/>
    <s v=""/>
    <s v="450068517710"/>
    <x v="437"/>
    <x v="0"/>
    <x v="410"/>
    <s v="EUR"/>
    <x v="0"/>
    <x v="4"/>
    <x v="2"/>
    <x v="4"/>
    <s v="Z"/>
    <n v="1"/>
    <n v="0"/>
    <x v="0"/>
    <x v="0"/>
    <s v=""/>
    <s v="3000209102"/>
    <x v="0"/>
  </r>
  <r>
    <s v="4500685290"/>
    <s v="Cahier spécial des charges:po/2019-001"/>
    <x v="0"/>
    <m/>
    <x v="209"/>
    <m/>
    <m/>
    <e v="#N/A"/>
    <m/>
    <m/>
    <m/>
    <x v="0"/>
    <m/>
    <m/>
    <m/>
    <m/>
    <e v="#N/A"/>
    <s v="AA"/>
    <s v="XX"/>
    <s v="OK"/>
    <x v="204"/>
    <x v="343"/>
    <x v="2"/>
    <d v="2020-08-04T00:00:00"/>
    <x v="394"/>
    <s v="Cmde"/>
    <d v="2020-08-04T00:00:00"/>
    <s v="D"/>
    <s v="I3"/>
    <s v="450068529010"/>
    <x v="438"/>
    <x v="0"/>
    <x v="411"/>
    <s v="EUR"/>
    <x v="0"/>
    <x v="4"/>
    <x v="1"/>
    <x v="4"/>
    <s v="Z"/>
    <n v="1"/>
    <n v="0"/>
    <x v="11"/>
    <x v="7"/>
    <s v=""/>
    <s v="3000209103"/>
    <x v="0"/>
  </r>
  <r>
    <s v="4500685392"/>
    <m/>
    <x v="0"/>
    <m/>
    <x v="24"/>
    <m/>
    <m/>
    <s v="non applicable"/>
    <s v="non applicable"/>
    <s v="non applicable"/>
    <s v="non applicable"/>
    <x v="1"/>
    <m/>
    <m/>
    <m/>
    <m/>
    <s v="non applicable"/>
    <s v="A0"/>
    <s v="X"/>
    <s v="OK"/>
    <x v="23"/>
    <x v="344"/>
    <x v="2"/>
    <d v="2020-08-04T00:00:00"/>
    <x v="32"/>
    <s v="Cmde"/>
    <d v="2020-08-04T00:00:00"/>
    <s v="D"/>
    <s v=""/>
    <s v="450068539210"/>
    <x v="439"/>
    <x v="0"/>
    <x v="412"/>
    <s v="EUR"/>
    <x v="0"/>
    <x v="8"/>
    <x v="1"/>
    <x v="7"/>
    <s v="Z"/>
    <n v="1"/>
    <n v="0"/>
    <x v="0"/>
    <x v="0"/>
    <s v=""/>
    <s v="3000208703"/>
    <x v="0"/>
  </r>
  <r>
    <s v="4500685894"/>
    <s v="DVZ/SDP_422"/>
    <x v="0"/>
    <m/>
    <x v="210"/>
    <m/>
    <m/>
    <d v="2020-08-07T00:00:00"/>
    <n v="20217"/>
    <s v="liste 0915"/>
    <m/>
    <x v="2"/>
    <m/>
    <m/>
    <m/>
    <m/>
    <d v="2020-08-18T00:00:00"/>
    <s v="AA"/>
    <s v="XX"/>
    <s v="OK"/>
    <x v="205"/>
    <x v="345"/>
    <x v="2"/>
    <d v="2020-08-07T00:00:00"/>
    <x v="395"/>
    <s v="Cmde"/>
    <d v="2020-08-07T00:00:00"/>
    <s v="D"/>
    <s v=""/>
    <s v="450068589410"/>
    <x v="440"/>
    <x v="0"/>
    <x v="413"/>
    <s v="EUR"/>
    <x v="0"/>
    <x v="7"/>
    <x v="3"/>
    <x v="7"/>
    <s v="Z"/>
    <n v="1"/>
    <n v="0"/>
    <x v="0"/>
    <x v="0"/>
    <s v=""/>
    <s v="3000208617"/>
    <x v="10"/>
  </r>
  <r>
    <s v="4500686149"/>
    <m/>
    <x v="0"/>
    <m/>
    <x v="211"/>
    <m/>
    <m/>
    <s v="en cours"/>
    <s v="en cours"/>
    <m/>
    <m/>
    <x v="2"/>
    <m/>
    <m/>
    <m/>
    <m/>
    <s v="demandé le 26/10/2020"/>
    <s v="BB"/>
    <s v="XXX"/>
    <s v="OK"/>
    <x v="206"/>
    <x v="346"/>
    <x v="2"/>
    <d v="2020-08-11T00:00:00"/>
    <x v="396"/>
    <s v="Cmde"/>
    <d v="2020-08-11T00:00:00"/>
    <s v="D"/>
    <s v=""/>
    <s v="450068614910"/>
    <x v="441"/>
    <x v="0"/>
    <x v="414"/>
    <s v="EUR"/>
    <x v="123"/>
    <x v="7"/>
    <x v="0"/>
    <x v="7"/>
    <s v="Z"/>
    <n v="1"/>
    <n v="0"/>
    <x v="6"/>
    <x v="4"/>
    <s v=""/>
    <s v="3000208611"/>
    <x v="3"/>
  </r>
  <r>
    <s v="4500686256"/>
    <s v="DVZ/SDP_407"/>
    <x v="9"/>
    <m/>
    <x v="212"/>
    <m/>
    <m/>
    <d v="2020-07-09T00:00:00"/>
    <n v="19208"/>
    <m/>
    <m/>
    <x v="2"/>
    <m/>
    <m/>
    <m/>
    <m/>
    <m/>
    <s v="BB"/>
    <s v="XXX"/>
    <s v="OK"/>
    <x v="207"/>
    <x v="347"/>
    <x v="9"/>
    <d v="2020-08-11T00:00:00"/>
    <x v="397"/>
    <s v="Cmde"/>
    <d v="2020-08-11T00:00:00"/>
    <s v="D"/>
    <s v=""/>
    <s v="450068625610"/>
    <x v="442"/>
    <x v="0"/>
    <x v="415"/>
    <s v="EUR"/>
    <x v="0"/>
    <x v="20"/>
    <x v="2"/>
    <x v="14"/>
    <s v="Z"/>
    <n v="1"/>
    <n v="0"/>
    <x v="12"/>
    <x v="8"/>
    <s v=""/>
    <s v="3000212462"/>
    <x v="0"/>
  </r>
  <r>
    <s v="4500686256"/>
    <s v="DVZ/SDP_407"/>
    <x v="9"/>
    <m/>
    <x v="212"/>
    <m/>
    <m/>
    <d v="2020-07-09T00:00:00"/>
    <n v="19208"/>
    <m/>
    <m/>
    <x v="2"/>
    <m/>
    <m/>
    <m/>
    <m/>
    <m/>
    <s v="BB"/>
    <s v="XXX"/>
    <s v="OK"/>
    <x v="207"/>
    <x v="347"/>
    <x v="10"/>
    <d v="2020-08-11T00:00:00"/>
    <x v="398"/>
    <s v="Cmde"/>
    <d v="2020-08-11T00:00:00"/>
    <s v="D"/>
    <s v=""/>
    <s v="450068625620"/>
    <x v="443"/>
    <x v="0"/>
    <x v="416"/>
    <s v="EUR"/>
    <x v="0"/>
    <x v="20"/>
    <x v="2"/>
    <x v="14"/>
    <s v="Z"/>
    <n v="1"/>
    <n v="0"/>
    <x v="12"/>
    <x v="8"/>
    <s v=""/>
    <s v="3000212462"/>
    <x v="0"/>
  </r>
  <r>
    <s v="4500686256"/>
    <s v="DVZ/SDP_407"/>
    <x v="9"/>
    <m/>
    <x v="212"/>
    <m/>
    <m/>
    <d v="2020-07-09T00:00:00"/>
    <n v="19208"/>
    <m/>
    <m/>
    <x v="2"/>
    <m/>
    <m/>
    <m/>
    <m/>
    <m/>
    <s v="BB"/>
    <s v="XXX"/>
    <s v="OK"/>
    <x v="207"/>
    <x v="347"/>
    <x v="11"/>
    <d v="2020-08-11T00:00:00"/>
    <x v="399"/>
    <s v="Cmde"/>
    <d v="2020-08-11T00:00:00"/>
    <s v="D"/>
    <s v=""/>
    <s v="450068625630"/>
    <x v="443"/>
    <x v="0"/>
    <x v="4"/>
    <s v="EUR"/>
    <x v="124"/>
    <x v="20"/>
    <x v="2"/>
    <x v="14"/>
    <s v="Z"/>
    <n v="1"/>
    <n v="0"/>
    <x v="12"/>
    <x v="8"/>
    <s v=""/>
    <s v="3000212462"/>
    <x v="0"/>
  </r>
  <r>
    <s v="4500686245"/>
    <s v="DVZ/SDP_407"/>
    <x v="10"/>
    <m/>
    <x v="213"/>
    <m/>
    <m/>
    <d v="2020-07-09T00:00:00"/>
    <n v="19208"/>
    <m/>
    <m/>
    <x v="2"/>
    <m/>
    <m/>
    <m/>
    <m/>
    <m/>
    <s v="BB"/>
    <s v="XXX"/>
    <s v="OK"/>
    <x v="208"/>
    <x v="348"/>
    <x v="9"/>
    <d v="2020-08-11T00:00:00"/>
    <x v="397"/>
    <s v="Cmde"/>
    <d v="2020-08-11T00:00:00"/>
    <s v="D"/>
    <s v=""/>
    <s v="450068624510"/>
    <x v="444"/>
    <x v="0"/>
    <x v="417"/>
    <s v="EUR"/>
    <x v="0"/>
    <x v="20"/>
    <x v="0"/>
    <x v="15"/>
    <s v="Z"/>
    <n v="1"/>
    <n v="0"/>
    <x v="12"/>
    <x v="8"/>
    <s v=""/>
    <s v="3000212461"/>
    <x v="0"/>
  </r>
  <r>
    <s v="4500686245"/>
    <s v="DVZ/SDP_407"/>
    <x v="10"/>
    <m/>
    <x v="213"/>
    <m/>
    <m/>
    <d v="2020-07-09T00:00:00"/>
    <n v="19208"/>
    <m/>
    <m/>
    <x v="2"/>
    <m/>
    <m/>
    <m/>
    <m/>
    <m/>
    <s v="BB"/>
    <s v="XXX"/>
    <s v="OK"/>
    <x v="208"/>
    <x v="348"/>
    <x v="10"/>
    <d v="2020-08-11T00:00:00"/>
    <x v="398"/>
    <s v="Cmde"/>
    <d v="2020-08-11T00:00:00"/>
    <s v="D"/>
    <s v=""/>
    <s v="450068624520"/>
    <x v="445"/>
    <x v="0"/>
    <x v="418"/>
    <s v="EUR"/>
    <x v="0"/>
    <x v="20"/>
    <x v="0"/>
    <x v="15"/>
    <s v="Z"/>
    <n v="1"/>
    <n v="0"/>
    <x v="12"/>
    <x v="8"/>
    <s v=""/>
    <s v="3000212461"/>
    <x v="0"/>
  </r>
  <r>
    <s v="4500686245"/>
    <s v="DVZ/SDP_407"/>
    <x v="10"/>
    <m/>
    <x v="213"/>
    <m/>
    <m/>
    <d v="2020-07-09T00:00:00"/>
    <n v="19208"/>
    <m/>
    <m/>
    <x v="2"/>
    <m/>
    <m/>
    <m/>
    <m/>
    <m/>
    <s v="BB"/>
    <s v="XXX"/>
    <s v="OK"/>
    <x v="208"/>
    <x v="348"/>
    <x v="11"/>
    <d v="2020-08-11T00:00:00"/>
    <x v="399"/>
    <s v="Cmde"/>
    <d v="2020-08-11T00:00:00"/>
    <s v="D"/>
    <s v=""/>
    <s v="450068624530"/>
    <x v="445"/>
    <x v="0"/>
    <x v="4"/>
    <s v="EUR"/>
    <x v="125"/>
    <x v="20"/>
    <x v="0"/>
    <x v="15"/>
    <s v="Z"/>
    <n v="1"/>
    <n v="0"/>
    <x v="12"/>
    <x v="8"/>
    <s v=""/>
    <s v="3000212461"/>
    <x v="0"/>
  </r>
  <r>
    <s v="4500686349"/>
    <s v="DVZ/SDP_420"/>
    <x v="3"/>
    <m/>
    <x v="214"/>
    <m/>
    <n v="1"/>
    <d v="2020-08-07T00:00:00"/>
    <n v="20211"/>
    <s v="liste 0915"/>
    <m/>
    <x v="2"/>
    <s v="Non"/>
    <m/>
    <m/>
    <d v="2020-08-07T00:00:00"/>
    <d v="2020-08-18T00:00:00"/>
    <s v="BB"/>
    <s v="XXX"/>
    <s v="OK"/>
    <x v="209"/>
    <x v="349"/>
    <x v="2"/>
    <d v="2020-08-12T00:00:00"/>
    <x v="400"/>
    <s v="Cmde"/>
    <d v="2020-08-12T00:00:00"/>
    <s v="D"/>
    <s v=""/>
    <s v="450068634910"/>
    <x v="446"/>
    <x v="0"/>
    <x v="419"/>
    <s v="EUR"/>
    <x v="0"/>
    <x v="7"/>
    <x v="2"/>
    <x v="7"/>
    <s v="Z"/>
    <n v="1"/>
    <n v="0"/>
    <x v="5"/>
    <x v="4"/>
    <s v=""/>
    <s v="3000208612"/>
    <x v="5"/>
  </r>
  <r>
    <s v="4500686349"/>
    <s v="DVZ/SDP_420"/>
    <x v="3"/>
    <m/>
    <x v="214"/>
    <m/>
    <n v="1"/>
    <d v="2020-08-07T00:00:00"/>
    <n v="20211"/>
    <s v="liste 0915"/>
    <m/>
    <x v="2"/>
    <s v="Non"/>
    <m/>
    <m/>
    <d v="2020-08-07T00:00:00"/>
    <d v="2020-08-18T00:00:00"/>
    <s v="BB"/>
    <s v="XXX"/>
    <s v="OK"/>
    <x v="209"/>
    <x v="349"/>
    <x v="0"/>
    <d v="2020-08-12T00:00:00"/>
    <x v="401"/>
    <s v="Cmde"/>
    <d v="2020-08-12T00:00:00"/>
    <s v="D"/>
    <s v=""/>
    <s v="450068634920"/>
    <x v="447"/>
    <x v="0"/>
    <x v="420"/>
    <s v="EUR"/>
    <x v="0"/>
    <x v="7"/>
    <x v="2"/>
    <x v="7"/>
    <s v="Z"/>
    <n v="1"/>
    <n v="0"/>
    <x v="5"/>
    <x v="4"/>
    <s v=""/>
    <s v="3000208612"/>
    <x v="5"/>
  </r>
  <r>
    <s v="4500686349"/>
    <s v="DVZ/SDP_420"/>
    <x v="3"/>
    <m/>
    <x v="214"/>
    <m/>
    <n v="1"/>
    <d v="2020-08-07T00:00:00"/>
    <n v="20211"/>
    <s v="liste 0915"/>
    <m/>
    <x v="2"/>
    <s v="Non"/>
    <m/>
    <m/>
    <d v="2020-08-07T00:00:00"/>
    <d v="2020-08-18T00:00:00"/>
    <s v="BB"/>
    <s v="XXX"/>
    <s v="OK"/>
    <x v="209"/>
    <x v="349"/>
    <x v="1"/>
    <d v="2020-08-12T00:00:00"/>
    <x v="401"/>
    <s v="Cmde"/>
    <d v="2020-08-12T00:00:00"/>
    <s v="D"/>
    <s v=""/>
    <s v="450068634930"/>
    <x v="448"/>
    <x v="0"/>
    <x v="421"/>
    <s v="EUR"/>
    <x v="0"/>
    <x v="7"/>
    <x v="2"/>
    <x v="7"/>
    <s v="Z"/>
    <n v="1"/>
    <n v="0"/>
    <x v="5"/>
    <x v="4"/>
    <s v=""/>
    <s v="3000208612"/>
    <x v="5"/>
  </r>
  <r>
    <s v="4500686349"/>
    <s v="DVZ/SDP_420"/>
    <x v="3"/>
    <m/>
    <x v="214"/>
    <m/>
    <n v="1"/>
    <d v="2020-10-30T00:00:00"/>
    <n v="24083"/>
    <s v="liste 0915"/>
    <m/>
    <x v="2"/>
    <s v="Non"/>
    <m/>
    <m/>
    <d v="2020-10-30T00:00:00"/>
    <s v="à faire"/>
    <s v="BB"/>
    <s v="XXX"/>
    <s v="OK"/>
    <x v="209"/>
    <x v="349"/>
    <x v="3"/>
    <d v="2020-10-22T00:00:00"/>
    <x v="401"/>
    <s v="Cmde"/>
    <d v="2020-08-12T00:00:00"/>
    <s v="D"/>
    <s v=""/>
    <s v="450068634940"/>
    <x v="449"/>
    <x v="0"/>
    <x v="422"/>
    <s v="EUR"/>
    <x v="0"/>
    <x v="7"/>
    <x v="2"/>
    <x v="7"/>
    <s v="Z"/>
    <n v="1"/>
    <n v="0"/>
    <x v="5"/>
    <x v="4"/>
    <s v=""/>
    <s v="3000208612"/>
    <x v="5"/>
  </r>
  <r>
    <s v="4500686349"/>
    <s v="DVZ/SDP_464"/>
    <x v="3"/>
    <s v="425,535 USD (reste 269090USD). Engagement en fct des commandes. Voir mail Gregory Allard 29/09/2020"/>
    <x v="214"/>
    <n v="373960"/>
    <m/>
    <d v="2020-10-30T00:00:00"/>
    <n v="24083"/>
    <s v="liste 0915"/>
    <m/>
    <x v="2"/>
    <s v="Non"/>
    <m/>
    <m/>
    <d v="2020-10-30T00:00:00"/>
    <s v="à faire"/>
    <s v="BB"/>
    <s v="XXX"/>
    <s v="OK"/>
    <x v="209"/>
    <x v="349"/>
    <x v="4"/>
    <d v="2020-11-05T00:00:00"/>
    <x v="401"/>
    <s v="Cmde"/>
    <d v="2020-08-12T00:00:00"/>
    <m/>
    <s v=""/>
    <s v="450068634950"/>
    <x v="450"/>
    <x v="0"/>
    <x v="423"/>
    <s v="EUR"/>
    <x v="126"/>
    <x v="7"/>
    <x v="2"/>
    <x v="7"/>
    <s v="Z"/>
    <n v="1"/>
    <n v="0"/>
    <x v="5"/>
    <x v="4"/>
    <s v=""/>
    <s v="3000208612"/>
    <x v="5"/>
  </r>
  <r>
    <s v="4500702672"/>
    <m/>
    <x v="0"/>
    <s v="COVID19 _0911_02 1st order"/>
    <x v="22"/>
    <m/>
    <m/>
    <m/>
    <m/>
    <m/>
    <m/>
    <x v="2"/>
    <m/>
    <m/>
    <m/>
    <s v="envoyé à Rudi 24/11/2020"/>
    <m/>
    <s v="BB"/>
    <s v="XXX"/>
    <s v="OK"/>
    <x v="210"/>
    <x v="350"/>
    <x v="2"/>
    <m/>
    <x v="402"/>
    <m/>
    <d v="2020-11-19T00:00:00"/>
    <m/>
    <s v=""/>
    <s v="450070267210"/>
    <x v="451"/>
    <x v="0"/>
    <x v="424"/>
    <s v="EUR"/>
    <x v="127"/>
    <x v="7"/>
    <x v="2"/>
    <x v="7"/>
    <s v="L"/>
    <n v="530000"/>
    <n v="0"/>
    <x v="6"/>
    <x v="4"/>
    <s v=""/>
    <s v="3000208612"/>
    <x v="5"/>
  </r>
  <r>
    <s v="4500702672"/>
    <m/>
    <x v="0"/>
    <s v="COVID19 _0911_02 1st option"/>
    <x v="22"/>
    <n v="383797.8"/>
    <m/>
    <m/>
    <m/>
    <m/>
    <m/>
    <x v="3"/>
    <m/>
    <m/>
    <m/>
    <s v="envoyé à Rudi 24/11/2020"/>
    <m/>
    <e v="#N/A"/>
    <e v="#N/A"/>
    <e v="#N/A"/>
    <x v="210"/>
    <x v="350"/>
    <x v="0"/>
    <m/>
    <x v="402"/>
    <m/>
    <m/>
    <m/>
    <e v="#N/A"/>
    <s v="450070267220"/>
    <x v="452"/>
    <x v="0"/>
    <x v="425"/>
    <s v="EUR"/>
    <x v="128"/>
    <x v="21"/>
    <x v="9"/>
    <x v="16"/>
    <e v="#N/A"/>
    <e v="#N/A"/>
    <e v="#N/A"/>
    <x v="13"/>
    <x v="9"/>
    <e v="#N/A"/>
    <e v="#N/A"/>
    <x v="0"/>
  </r>
  <r>
    <s v="4500699625"/>
    <s v="DVZ/SDP_468"/>
    <x v="0"/>
    <s v="Mettler-Toeldo / Galapagos. PAS dans dossier &quot;additionnel equipement&quot;"/>
    <x v="215"/>
    <m/>
    <m/>
    <m/>
    <m/>
    <m/>
    <m/>
    <x v="2"/>
    <s v="Non"/>
    <m/>
    <m/>
    <d v="2020-11-05T00:00:00"/>
    <s v="envoyé à Rudi 24/11/2020"/>
    <s v="AA"/>
    <s v="XX"/>
    <s v="OK"/>
    <x v="211"/>
    <x v="351"/>
    <x v="2"/>
    <d v="2020-11-04T00:00:00"/>
    <x v="403"/>
    <s v="Cmde"/>
    <d v="2020-11-04T00:00:00"/>
    <s v="D"/>
    <s v=""/>
    <s v="450069962510"/>
    <x v="453"/>
    <x v="0"/>
    <x v="4"/>
    <s v="EUR"/>
    <x v="129"/>
    <x v="7"/>
    <x v="2"/>
    <x v="7"/>
    <s v="L"/>
    <n v="20"/>
    <n v="20"/>
    <x v="0"/>
    <x v="0"/>
    <s v=""/>
    <s v="3000208612"/>
    <x v="5"/>
  </r>
  <r>
    <s v="4500687186"/>
    <m/>
    <x v="11"/>
    <s v="au cabinet"/>
    <x v="216"/>
    <n v="17068.75"/>
    <m/>
    <m/>
    <m/>
    <m/>
    <m/>
    <x v="3"/>
    <m/>
    <m/>
    <s v="transmis le 30/10/2020"/>
    <m/>
    <s v="demandé le 26/10/2020"/>
    <s v="BB"/>
    <s v="XXX"/>
    <s v="OK"/>
    <x v="210"/>
    <x v="352"/>
    <x v="2"/>
    <m/>
    <x v="404"/>
    <m/>
    <m/>
    <m/>
    <s v=""/>
    <s v="450068718610"/>
    <x v="454"/>
    <x v="0"/>
    <x v="4"/>
    <s v="EUR"/>
    <x v="130"/>
    <x v="12"/>
    <x v="0"/>
    <x v="5"/>
    <s v="L"/>
    <n v="10"/>
    <n v="10"/>
    <x v="4"/>
    <x v="1"/>
    <s v=""/>
    <s v="3000208951"/>
    <x v="2"/>
  </r>
  <r>
    <n v="0"/>
    <s v="DVZ/SDP_449"/>
    <x v="3"/>
    <s v="COVID19 – 0911_04"/>
    <x v="155"/>
    <n v="428400"/>
    <m/>
    <d v="2020-09-22T00:00:00"/>
    <n v="22515"/>
    <m/>
    <m/>
    <x v="0"/>
    <m/>
    <m/>
    <m/>
    <m/>
    <m/>
    <e v="#N/A"/>
    <e v="#N/A"/>
    <e v="#N/A"/>
    <x v="210"/>
    <x v="353"/>
    <x v="12"/>
    <m/>
    <x v="405"/>
    <m/>
    <m/>
    <m/>
    <e v="#N/A"/>
    <s v=""/>
    <x v="452"/>
    <x v="0"/>
    <x v="425"/>
    <s v="EUR"/>
    <x v="128"/>
    <x v="21"/>
    <x v="9"/>
    <x v="7"/>
    <e v="#N/A"/>
    <e v="#N/A"/>
    <e v="#N/A"/>
    <x v="13"/>
    <x v="9"/>
    <e v="#N/A"/>
    <e v="#N/A"/>
    <x v="0"/>
  </r>
  <r>
    <s v="4500703882"/>
    <m/>
    <x v="0"/>
    <m/>
    <x v="217"/>
    <n v="592448"/>
    <m/>
    <d v="2020-11-16T00:00:00"/>
    <n v="24545"/>
    <m/>
    <m/>
    <x v="0"/>
    <m/>
    <m/>
    <m/>
    <m/>
    <s v="envoyé le 16/11/2020"/>
    <e v="#N/A"/>
    <e v="#N/A"/>
    <e v="#N/A"/>
    <x v="210"/>
    <x v="354"/>
    <x v="12"/>
    <m/>
    <x v="406"/>
    <m/>
    <m/>
    <m/>
    <e v="#N/A"/>
    <s v="4500703882"/>
    <x v="452"/>
    <x v="0"/>
    <x v="425"/>
    <s v="EUR"/>
    <x v="128"/>
    <x v="21"/>
    <x v="9"/>
    <x v="16"/>
    <e v="#N/A"/>
    <e v="#N/A"/>
    <e v="#N/A"/>
    <x v="13"/>
    <x v="9"/>
    <e v="#N/A"/>
    <e v="#N/A"/>
    <x v="0"/>
  </r>
  <r>
    <s v="4500672447"/>
    <s v="350-DVZ"/>
    <x v="4"/>
    <m/>
    <x v="218"/>
    <m/>
    <n v="0"/>
    <d v="2020-05-15T00:00:00"/>
    <n v="16555"/>
    <s v="liste 2905"/>
    <d v="2020-06-26T00:00:00"/>
    <x v="2"/>
    <s v="Non"/>
    <m/>
    <m/>
    <s v="ok"/>
    <d v="2020-06-26T00:00:00"/>
    <s v="BB"/>
    <s v=""/>
    <s v="NOK"/>
    <x v="212"/>
    <x v="355"/>
    <x v="2"/>
    <d v="2020-05-04T00:00:00"/>
    <x v="407"/>
    <s v="Cmde"/>
    <d v="2020-05-04T00:00:00"/>
    <s v="D"/>
    <s v=""/>
    <s v="450067244710"/>
    <x v="455"/>
    <x v="0"/>
    <x v="426"/>
    <s v="EUR"/>
    <x v="131"/>
    <x v="7"/>
    <x v="7"/>
    <x v="7"/>
    <s v="Z"/>
    <n v="1"/>
    <n v="0"/>
    <x v="6"/>
    <x v="4"/>
    <s v=""/>
    <s v="3000208614"/>
    <x v="6"/>
  </r>
  <r>
    <s v="4500672447"/>
    <s v="note kern"/>
    <x v="12"/>
    <s v="Externe ondersteuning projectmanagement en logistiek beheer DELOITTE :  ONESHOT 2020"/>
    <x v="218"/>
    <m/>
    <m/>
    <d v="2020-09-29T00:00:00"/>
    <n v="22676"/>
    <m/>
    <d v="2020-09-10T00:00:00"/>
    <x v="2"/>
    <s v="Non"/>
    <m/>
    <s v="transmis le 30/10/2020"/>
    <s v="ok"/>
    <s v="transmis cabinet VDB 30/10/2020"/>
    <s v="BB"/>
    <s v=""/>
    <s v="NOK"/>
    <x v="212"/>
    <x v="355"/>
    <x v="0"/>
    <d v="2020-09-30T00:00:00"/>
    <x v="408"/>
    <s v="Cmde"/>
    <d v="2020-05-04T00:00:00"/>
    <s v="D"/>
    <s v=""/>
    <s v="450067244720"/>
    <x v="456"/>
    <x v="0"/>
    <x v="4"/>
    <s v="EUR"/>
    <x v="132"/>
    <x v="7"/>
    <x v="7"/>
    <x v="7"/>
    <s v="Z"/>
    <n v="1"/>
    <n v="0"/>
    <x v="6"/>
    <x v="4"/>
    <s v=""/>
    <s v="3000208614"/>
    <x v="6"/>
  </r>
  <r>
    <s v="4500672447"/>
    <s v="note kern"/>
    <x v="12"/>
    <s v="Externe ondersteuning projectmanagement en logistiek beheer DELOITTE :  ONESHOT 2020"/>
    <x v="218"/>
    <m/>
    <m/>
    <d v="2020-09-29T00:00:00"/>
    <n v="22676"/>
    <m/>
    <d v="2020-09-10T00:00:00"/>
    <x v="2"/>
    <s v="Non"/>
    <m/>
    <s v="transmis le 30/10/2020"/>
    <s v="ok"/>
    <s v="transmis cabinet VDB 30/10/2020"/>
    <s v="BB"/>
    <s v=""/>
    <s v="NOK"/>
    <x v="212"/>
    <x v="355"/>
    <x v="1"/>
    <d v="2020-09-30T00:00:00"/>
    <x v="409"/>
    <s v="Cmde"/>
    <d v="2020-05-04T00:00:00"/>
    <s v="D"/>
    <s v=""/>
    <s v="450067244730"/>
    <x v="457"/>
    <x v="0"/>
    <x v="4"/>
    <s v="EUR"/>
    <x v="133"/>
    <x v="7"/>
    <x v="7"/>
    <x v="7"/>
    <s v="Z"/>
    <n v="1"/>
    <n v="0"/>
    <x v="6"/>
    <x v="4"/>
    <s v=""/>
    <s v="3000208614"/>
    <x v="6"/>
  </r>
  <r>
    <s v="4500672447"/>
    <s v="DVZ/SDP_460"/>
    <x v="13"/>
    <s v="doit etre signé par le ministre"/>
    <x v="218"/>
    <n v="1204000"/>
    <m/>
    <d v="2020-10-29T00:00:00"/>
    <n v="24020"/>
    <m/>
    <m/>
    <x v="3"/>
    <s v="Non"/>
    <m/>
    <m/>
    <m/>
    <m/>
    <e v="#N/A"/>
    <e v="#N/A"/>
    <e v="#N/A"/>
    <x v="210"/>
    <x v="355"/>
    <x v="3"/>
    <m/>
    <x v="410"/>
    <m/>
    <m/>
    <m/>
    <e v="#N/A"/>
    <s v="450067244740"/>
    <x v="452"/>
    <x v="0"/>
    <x v="425"/>
    <s v="EUR"/>
    <x v="128"/>
    <x v="21"/>
    <x v="9"/>
    <x v="7"/>
    <e v="#N/A"/>
    <e v="#N/A"/>
    <e v="#N/A"/>
    <x v="13"/>
    <x v="9"/>
    <e v="#N/A"/>
    <e v="#N/A"/>
    <x v="0"/>
  </r>
  <r>
    <s v="4500700045"/>
    <m/>
    <x v="0"/>
    <m/>
    <x v="219"/>
    <m/>
    <m/>
    <m/>
    <m/>
    <m/>
    <m/>
    <x v="1"/>
    <m/>
    <m/>
    <m/>
    <s v="envoyé à Rudi 24/11/2020"/>
    <m/>
    <s v="A0"/>
    <s v="X"/>
    <s v="OK"/>
    <x v="213"/>
    <x v="356"/>
    <x v="2"/>
    <d v="2020-11-06T00:00:00"/>
    <x v="411"/>
    <s v="Cmde"/>
    <d v="2020-11-06T00:00:00"/>
    <s v="D"/>
    <s v=""/>
    <s v="450070004510"/>
    <x v="458"/>
    <x v="0"/>
    <x v="427"/>
    <s v="EUR"/>
    <x v="0"/>
    <x v="7"/>
    <x v="3"/>
    <x v="7"/>
    <s v="Z"/>
    <n v="1"/>
    <n v="0"/>
    <x v="0"/>
    <x v="0"/>
    <s v=""/>
    <s v="3000208617"/>
    <x v="10"/>
  </r>
  <r>
    <s v="4500687185"/>
    <m/>
    <x v="0"/>
    <m/>
    <x v="184"/>
    <m/>
    <m/>
    <m/>
    <m/>
    <m/>
    <m/>
    <x v="1"/>
    <m/>
    <m/>
    <m/>
    <m/>
    <m/>
    <s v="A0"/>
    <s v="X"/>
    <s v="OK"/>
    <x v="37"/>
    <x v="357"/>
    <x v="2"/>
    <d v="2020-08-19T00:00:00"/>
    <x v="412"/>
    <s v="Cmde"/>
    <d v="2020-08-19T00:00:00"/>
    <s v="D"/>
    <s v=""/>
    <s v="450068718510"/>
    <x v="459"/>
    <x v="0"/>
    <x v="428"/>
    <s v="EUR"/>
    <x v="0"/>
    <x v="4"/>
    <x v="2"/>
    <x v="4"/>
    <s v="Z"/>
    <n v="1"/>
    <n v="0"/>
    <x v="0"/>
    <x v="0"/>
    <s v=""/>
    <s v="3000209102"/>
    <x v="0"/>
  </r>
  <r>
    <s v="4500687238"/>
    <m/>
    <x v="0"/>
    <m/>
    <x v="220"/>
    <m/>
    <m/>
    <m/>
    <m/>
    <m/>
    <m/>
    <x v="1"/>
    <m/>
    <m/>
    <m/>
    <m/>
    <m/>
    <s v="AA"/>
    <s v="XX"/>
    <s v="OK"/>
    <x v="214"/>
    <x v="358"/>
    <x v="2"/>
    <d v="2020-08-19T00:00:00"/>
    <x v="413"/>
    <s v="Cmde"/>
    <d v="2020-08-19T00:00:00"/>
    <s v="D"/>
    <s v=""/>
    <s v="450068723810"/>
    <x v="460"/>
    <x v="0"/>
    <x v="429"/>
    <s v="EUR"/>
    <x v="0"/>
    <x v="8"/>
    <x v="1"/>
    <x v="7"/>
    <s v="Z"/>
    <n v="1"/>
    <n v="0"/>
    <x v="0"/>
    <x v="0"/>
    <s v=""/>
    <s v="3000208703"/>
    <x v="0"/>
  </r>
  <r>
    <s v="4500687238"/>
    <m/>
    <x v="0"/>
    <m/>
    <x v="220"/>
    <m/>
    <m/>
    <m/>
    <m/>
    <m/>
    <m/>
    <x v="1"/>
    <m/>
    <m/>
    <m/>
    <m/>
    <m/>
    <s v="AA"/>
    <s v="XX"/>
    <s v="OK"/>
    <x v="214"/>
    <x v="358"/>
    <x v="0"/>
    <d v="2020-08-19T00:00:00"/>
    <x v="414"/>
    <s v="Cmde"/>
    <d v="2020-08-19T00:00:00"/>
    <s v="D"/>
    <s v=""/>
    <s v="450068723820"/>
    <x v="461"/>
    <x v="0"/>
    <x v="430"/>
    <s v="EUR"/>
    <x v="0"/>
    <x v="8"/>
    <x v="1"/>
    <x v="7"/>
    <s v="Z"/>
    <n v="1"/>
    <n v="0"/>
    <x v="0"/>
    <x v="0"/>
    <s v=""/>
    <s v="3000208703"/>
    <x v="0"/>
  </r>
  <r>
    <s v="4500687238"/>
    <m/>
    <x v="0"/>
    <m/>
    <x v="220"/>
    <m/>
    <m/>
    <m/>
    <m/>
    <m/>
    <m/>
    <x v="1"/>
    <m/>
    <m/>
    <m/>
    <m/>
    <m/>
    <s v="AA"/>
    <s v="XX"/>
    <s v="OK"/>
    <x v="214"/>
    <x v="358"/>
    <x v="1"/>
    <d v="2020-08-19T00:00:00"/>
    <x v="415"/>
    <s v="Cmde"/>
    <d v="2020-08-19T00:00:00"/>
    <s v="D"/>
    <s v=""/>
    <s v="450068723830"/>
    <x v="461"/>
    <x v="0"/>
    <x v="430"/>
    <s v="EUR"/>
    <x v="0"/>
    <x v="8"/>
    <x v="1"/>
    <x v="7"/>
    <s v="Z"/>
    <n v="1"/>
    <n v="0"/>
    <x v="0"/>
    <x v="0"/>
    <s v=""/>
    <s v="3000208703"/>
    <x v="0"/>
  </r>
  <r>
    <s v="4500687238"/>
    <m/>
    <x v="0"/>
    <m/>
    <x v="220"/>
    <m/>
    <m/>
    <m/>
    <m/>
    <m/>
    <m/>
    <x v="1"/>
    <m/>
    <m/>
    <m/>
    <m/>
    <m/>
    <s v="AA"/>
    <s v="XX"/>
    <s v="OK"/>
    <x v="214"/>
    <x v="358"/>
    <x v="3"/>
    <d v="2020-08-19T00:00:00"/>
    <x v="416"/>
    <s v="Cmde"/>
    <d v="2020-08-19T00:00:00"/>
    <s v="D"/>
    <s v=""/>
    <s v="450068723840"/>
    <x v="461"/>
    <x v="0"/>
    <x v="430"/>
    <s v="EUR"/>
    <x v="0"/>
    <x v="8"/>
    <x v="1"/>
    <x v="7"/>
    <s v="Z"/>
    <n v="1"/>
    <n v="0"/>
    <x v="0"/>
    <x v="0"/>
    <s v=""/>
    <s v="3000208703"/>
    <x v="0"/>
  </r>
  <r>
    <s v="4500687238"/>
    <m/>
    <x v="0"/>
    <m/>
    <x v="220"/>
    <m/>
    <m/>
    <m/>
    <m/>
    <m/>
    <m/>
    <x v="1"/>
    <m/>
    <m/>
    <m/>
    <m/>
    <m/>
    <s v="AA"/>
    <s v="XX"/>
    <s v="OK"/>
    <x v="214"/>
    <x v="358"/>
    <x v="4"/>
    <d v="2020-08-19T00:00:00"/>
    <x v="417"/>
    <s v="Cmde"/>
    <d v="2020-08-19T00:00:00"/>
    <s v="D"/>
    <s v=""/>
    <s v="450068723850"/>
    <x v="461"/>
    <x v="0"/>
    <x v="430"/>
    <s v="EUR"/>
    <x v="0"/>
    <x v="8"/>
    <x v="1"/>
    <x v="7"/>
    <s v="Z"/>
    <n v="1"/>
    <n v="0"/>
    <x v="0"/>
    <x v="0"/>
    <s v=""/>
    <s v="3000208703"/>
    <x v="0"/>
  </r>
  <r>
    <s v="4500687238"/>
    <m/>
    <x v="0"/>
    <m/>
    <x v="220"/>
    <m/>
    <m/>
    <m/>
    <m/>
    <m/>
    <m/>
    <x v="1"/>
    <m/>
    <m/>
    <m/>
    <m/>
    <m/>
    <s v="AA"/>
    <s v="XX"/>
    <s v="OK"/>
    <x v="214"/>
    <x v="358"/>
    <x v="5"/>
    <d v="2020-08-19T00:00:00"/>
    <x v="418"/>
    <s v="Cmde"/>
    <d v="2020-08-19T00:00:00"/>
    <s v="D"/>
    <s v=""/>
    <s v="450068723860"/>
    <x v="462"/>
    <x v="0"/>
    <x v="431"/>
    <s v="EUR"/>
    <x v="0"/>
    <x v="8"/>
    <x v="1"/>
    <x v="7"/>
    <s v="Z"/>
    <n v="1"/>
    <n v="0"/>
    <x v="0"/>
    <x v="0"/>
    <s v=""/>
    <s v="3000208703"/>
    <x v="0"/>
  </r>
  <r>
    <s v="4500687238"/>
    <m/>
    <x v="0"/>
    <m/>
    <x v="220"/>
    <m/>
    <m/>
    <m/>
    <m/>
    <m/>
    <m/>
    <x v="1"/>
    <m/>
    <m/>
    <m/>
    <m/>
    <m/>
    <s v="AA"/>
    <s v="XX"/>
    <s v="OK"/>
    <x v="214"/>
    <x v="358"/>
    <x v="6"/>
    <d v="2020-08-19T00:00:00"/>
    <x v="419"/>
    <s v="Cmde"/>
    <d v="2020-08-19T00:00:00"/>
    <s v="D"/>
    <s v=""/>
    <s v="450068723870"/>
    <x v="461"/>
    <x v="0"/>
    <x v="430"/>
    <s v="EUR"/>
    <x v="0"/>
    <x v="8"/>
    <x v="1"/>
    <x v="7"/>
    <s v="Z"/>
    <n v="1"/>
    <n v="0"/>
    <x v="0"/>
    <x v="0"/>
    <s v=""/>
    <s v="3000208703"/>
    <x v="0"/>
  </r>
  <r>
    <s v="4500687238"/>
    <m/>
    <x v="0"/>
    <m/>
    <x v="220"/>
    <m/>
    <m/>
    <m/>
    <m/>
    <m/>
    <m/>
    <x v="1"/>
    <m/>
    <m/>
    <m/>
    <m/>
    <m/>
    <s v="AA"/>
    <s v="XX"/>
    <s v="OK"/>
    <x v="214"/>
    <x v="358"/>
    <x v="7"/>
    <d v="2020-08-19T00:00:00"/>
    <x v="420"/>
    <s v="Cmde"/>
    <d v="2020-08-19T00:00:00"/>
    <s v="D"/>
    <s v=""/>
    <s v="450068723880"/>
    <x v="463"/>
    <x v="0"/>
    <x v="432"/>
    <s v="EUR"/>
    <x v="0"/>
    <x v="8"/>
    <x v="1"/>
    <x v="7"/>
    <s v="Z"/>
    <n v="1"/>
    <n v="0"/>
    <x v="0"/>
    <x v="0"/>
    <s v=""/>
    <s v="3000208703"/>
    <x v="0"/>
  </r>
  <r>
    <s v="4500687602"/>
    <s v="N/A"/>
    <x v="0"/>
    <m/>
    <x v="221"/>
    <m/>
    <m/>
    <s v="non applicable"/>
    <s v="non applicable"/>
    <s v="non applicable"/>
    <s v="non applicable"/>
    <x v="2"/>
    <m/>
    <m/>
    <m/>
    <m/>
    <s v="demandé le 26/10/2020"/>
    <s v="AA"/>
    <s v="XX"/>
    <s v="OK"/>
    <x v="215"/>
    <x v="359"/>
    <x v="2"/>
    <d v="2020-08-24T00:00:00"/>
    <x v="421"/>
    <s v="Cmde"/>
    <d v="2020-08-24T00:00:00"/>
    <s v="D"/>
    <s v=""/>
    <s v="450068760210"/>
    <x v="343"/>
    <x v="0"/>
    <x v="327"/>
    <s v="EUR"/>
    <x v="0"/>
    <x v="7"/>
    <x v="2"/>
    <x v="7"/>
    <s v="Z"/>
    <n v="1"/>
    <n v="0"/>
    <x v="0"/>
    <x v="0"/>
    <s v=""/>
    <s v="3000208612"/>
    <x v="5"/>
  </r>
  <r>
    <s v="4500688036"/>
    <s v="DVZ/SDP_426"/>
    <x v="0"/>
    <m/>
    <x v="222"/>
    <m/>
    <m/>
    <d v="2020-08-14T00:00:00"/>
    <n v="20713"/>
    <s v="liste 0915"/>
    <m/>
    <x v="2"/>
    <m/>
    <m/>
    <m/>
    <m/>
    <d v="2020-08-17T00:00:00"/>
    <s v="BB"/>
    <s v="XXX"/>
    <s v="OK"/>
    <x v="216"/>
    <x v="360"/>
    <x v="2"/>
    <d v="2020-08-26T00:00:00"/>
    <x v="422"/>
    <s v="Cmde"/>
    <d v="2020-08-26T00:00:00"/>
    <s v="D"/>
    <s v=""/>
    <s v="450068803610"/>
    <x v="464"/>
    <x v="0"/>
    <x v="433"/>
    <s v="EUR"/>
    <x v="0"/>
    <x v="7"/>
    <x v="6"/>
    <x v="7"/>
    <s v="Z"/>
    <n v="1"/>
    <n v="0"/>
    <x v="0"/>
    <x v="0"/>
    <s v=""/>
    <s v="3000208616"/>
    <x v="8"/>
  </r>
  <r>
    <s v="4500688032"/>
    <s v="DVZ/SDP_429"/>
    <x v="0"/>
    <m/>
    <x v="223"/>
    <m/>
    <m/>
    <d v="2020-08-18T00:00:00"/>
    <n v="20800"/>
    <s v="liste 0915"/>
    <m/>
    <x v="2"/>
    <m/>
    <m/>
    <m/>
    <m/>
    <m/>
    <s v="BB"/>
    <s v="XXX"/>
    <s v="OK"/>
    <x v="217"/>
    <x v="361"/>
    <x v="2"/>
    <d v="2020-08-26T00:00:00"/>
    <x v="423"/>
    <s v="Cmde"/>
    <d v="2020-08-26T00:00:00"/>
    <s v="D"/>
    <s v=""/>
    <s v="450068803210"/>
    <x v="465"/>
    <x v="0"/>
    <x v="434"/>
    <s v="EUR"/>
    <x v="0"/>
    <x v="7"/>
    <x v="0"/>
    <x v="7"/>
    <s v="Z"/>
    <n v="1"/>
    <n v="0"/>
    <x v="6"/>
    <x v="4"/>
    <s v=""/>
    <s v="3000208611"/>
    <x v="3"/>
  </r>
  <r>
    <s v="4500689013"/>
    <s v="DVZ/SDP_425"/>
    <x v="3"/>
    <s v="&quot;liquid handling&quot;, lié à Thermo Fisher scientific "/>
    <x v="224"/>
    <m/>
    <m/>
    <s v="11/08/2020 + 24/08/2020"/>
    <s v="20650 + 21046"/>
    <s v="liste 0915"/>
    <m/>
    <x v="2"/>
    <m/>
    <m/>
    <m/>
    <m/>
    <s v="18/08/2020 + 02/09/2020"/>
    <s v="BB"/>
    <s v="XXX"/>
    <s v="OK"/>
    <x v="21"/>
    <x v="362"/>
    <x v="2"/>
    <d v="2020-09-22T00:00:00"/>
    <x v="424"/>
    <s v="Cmde"/>
    <d v="2020-09-02T00:00:00"/>
    <s v="D"/>
    <s v=""/>
    <s v="450068901310"/>
    <x v="466"/>
    <x v="0"/>
    <x v="435"/>
    <s v="EUR"/>
    <x v="134"/>
    <x v="7"/>
    <x v="2"/>
    <x v="7"/>
    <s v="L"/>
    <n v="22"/>
    <n v="0"/>
    <x v="5"/>
    <x v="4"/>
    <s v=""/>
    <s v="3000208612"/>
    <x v="5"/>
  </r>
  <r>
    <s v="4500689013"/>
    <s v="DVZ/SDP_425"/>
    <x v="3"/>
    <s v="&quot;liquid handling&quot;, lié à Thermo Fisher scientific "/>
    <x v="224"/>
    <m/>
    <m/>
    <s v="11/08/2020 + 24/08/2020"/>
    <s v="20650 + 21046"/>
    <s v="liste 0915"/>
    <m/>
    <x v="2"/>
    <m/>
    <m/>
    <m/>
    <m/>
    <s v="18/08/2020 + 02/09/2020"/>
    <s v="BB"/>
    <s v="XXX"/>
    <s v="OK"/>
    <x v="21"/>
    <x v="362"/>
    <x v="0"/>
    <d v="2020-09-22T00:00:00"/>
    <x v="425"/>
    <s v="Cmde"/>
    <d v="2020-09-02T00:00:00"/>
    <s v="D"/>
    <s v=""/>
    <s v="450068901320"/>
    <x v="467"/>
    <x v="0"/>
    <x v="436"/>
    <s v="EUR"/>
    <x v="0"/>
    <x v="7"/>
    <x v="2"/>
    <x v="7"/>
    <s v="L"/>
    <n v="22"/>
    <n v="0"/>
    <x v="5"/>
    <x v="4"/>
    <s v=""/>
    <s v="3000208612"/>
    <x v="5"/>
  </r>
  <r>
    <s v="4500689030"/>
    <s v="DVZ/SDP_425"/>
    <x v="3"/>
    <m/>
    <x v="225"/>
    <m/>
    <m/>
    <s v="11/08/2020 + 24/08/2020"/>
    <s v="20650 + 21046"/>
    <s v="liste 0915"/>
    <m/>
    <x v="2"/>
    <m/>
    <m/>
    <m/>
    <m/>
    <s v="18/08/2020 + 02/09/2020"/>
    <s v="BB"/>
    <s v="XXX"/>
    <s v="OK"/>
    <x v="218"/>
    <x v="363"/>
    <x v="2"/>
    <d v="2020-09-02T00:00:00"/>
    <x v="426"/>
    <s v="Cmde"/>
    <d v="2020-09-02T00:00:00"/>
    <s v="D"/>
    <s v=""/>
    <s v="450068903010"/>
    <x v="468"/>
    <x v="0"/>
    <x v="437"/>
    <s v="EUR"/>
    <x v="135"/>
    <x v="7"/>
    <x v="2"/>
    <x v="7"/>
    <s v="L"/>
    <n v="11"/>
    <n v="6"/>
    <x v="6"/>
    <x v="4"/>
    <s v=""/>
    <s v="3000208612"/>
    <x v="5"/>
  </r>
  <r>
    <s v="4500688802"/>
    <s v="DVZ/SDP_346"/>
    <x v="0"/>
    <s v="remplace 4500674693 (conversion en livre sterling"/>
    <x v="226"/>
    <m/>
    <m/>
    <d v="2020-05-14T00:00:00"/>
    <n v="16452"/>
    <s v="liste 1505"/>
    <m/>
    <x v="2"/>
    <m/>
    <m/>
    <m/>
    <m/>
    <d v="2020-05-16T00:00:00"/>
    <s v="BB"/>
    <s v="XXX"/>
    <s v="OK"/>
    <x v="219"/>
    <x v="364"/>
    <x v="2"/>
    <d v="2020-09-02T00:00:00"/>
    <x v="427"/>
    <s v="Cmde"/>
    <d v="2020-09-02T00:00:00"/>
    <s v="D"/>
    <s v="I1"/>
    <s v="450068880210"/>
    <x v="469"/>
    <x v="0"/>
    <x v="438"/>
    <s v="EUR"/>
    <x v="0"/>
    <x v="7"/>
    <x v="5"/>
    <x v="7"/>
    <s v="Z"/>
    <n v="1"/>
    <n v="0"/>
    <x v="0"/>
    <x v="0"/>
    <s v=""/>
    <s v="3000208615"/>
    <x v="4"/>
  </r>
  <r>
    <s v="4500688882"/>
    <s v="DVZ/SDP_433"/>
    <x v="0"/>
    <s v="paiement frais bancaire des po 4500669055 (QI RUN)"/>
    <x v="227"/>
    <m/>
    <m/>
    <d v="2020-08-28T00:00:00"/>
    <n v="21251"/>
    <s v="liste 0915"/>
    <m/>
    <x v="2"/>
    <m/>
    <m/>
    <m/>
    <m/>
    <d v="2020-09-04T00:00:00"/>
    <s v="BB"/>
    <s v="XXX"/>
    <s v="OK"/>
    <x v="220"/>
    <x v="365"/>
    <x v="2"/>
    <d v="2020-09-02T00:00:00"/>
    <x v="428"/>
    <s v="Cmde"/>
    <d v="2020-09-02T00:00:00"/>
    <s v="D"/>
    <s v=""/>
    <s v="450068888210"/>
    <x v="470"/>
    <x v="0"/>
    <x v="439"/>
    <s v="EUR"/>
    <x v="0"/>
    <x v="7"/>
    <x v="0"/>
    <x v="7"/>
    <s v="Z"/>
    <n v="1"/>
    <n v="0"/>
    <x v="3"/>
    <x v="3"/>
    <s v=""/>
    <s v="3000208611"/>
    <x v="3"/>
  </r>
  <r>
    <s v="4500689224"/>
    <s v="N/A"/>
    <x v="0"/>
    <m/>
    <x v="228"/>
    <m/>
    <m/>
    <s v="non applicable"/>
    <s v="non applicable"/>
    <m/>
    <m/>
    <x v="2"/>
    <m/>
    <m/>
    <m/>
    <m/>
    <m/>
    <s v="A0"/>
    <s v="X"/>
    <s v="OK"/>
    <x v="221"/>
    <x v="366"/>
    <x v="2"/>
    <d v="2020-09-03T00:00:00"/>
    <x v="429"/>
    <s v="Cmde"/>
    <d v="2020-09-03T00:00:00"/>
    <s v="D"/>
    <s v=""/>
    <s v="450068922410"/>
    <x v="471"/>
    <x v="0"/>
    <x v="440"/>
    <s v="EUR"/>
    <x v="0"/>
    <x v="7"/>
    <x v="5"/>
    <x v="7"/>
    <s v="Z"/>
    <n v="1"/>
    <n v="0"/>
    <x v="0"/>
    <x v="0"/>
    <s v=""/>
    <s v="3000208615"/>
    <x v="4"/>
  </r>
  <r>
    <s v="4500689190"/>
    <s v="N/A"/>
    <x v="0"/>
    <m/>
    <x v="229"/>
    <m/>
    <m/>
    <s v="non applicable"/>
    <s v="non applicable"/>
    <m/>
    <m/>
    <x v="2"/>
    <m/>
    <m/>
    <m/>
    <m/>
    <m/>
    <s v="A0"/>
    <s v="X"/>
    <s v="OK"/>
    <x v="222"/>
    <x v="367"/>
    <x v="2"/>
    <d v="2020-09-03T00:00:00"/>
    <x v="430"/>
    <s v="Cmde"/>
    <d v="2020-09-03T00:00:00"/>
    <s v="D"/>
    <s v=""/>
    <s v="450068919010"/>
    <x v="472"/>
    <x v="0"/>
    <x v="441"/>
    <s v="EUR"/>
    <x v="0"/>
    <x v="7"/>
    <x v="0"/>
    <x v="7"/>
    <s v="Z"/>
    <n v="1"/>
    <n v="0"/>
    <x v="0"/>
    <x v="0"/>
    <s v=""/>
    <s v="3000208611"/>
    <x v="3"/>
  </r>
  <r>
    <s v="4500689393"/>
    <s v="DVZ/SDP_436"/>
    <x v="0"/>
    <m/>
    <x v="223"/>
    <m/>
    <m/>
    <d v="2020-08-25T00:00:00"/>
    <n v="21109"/>
    <s v="liste 0915"/>
    <m/>
    <x v="2"/>
    <m/>
    <m/>
    <m/>
    <m/>
    <d v="2020-09-04T00:00:00"/>
    <s v="BB"/>
    <s v="XXX"/>
    <s v="OK"/>
    <x v="217"/>
    <x v="368"/>
    <x v="2"/>
    <d v="2020-09-04T00:00:00"/>
    <x v="423"/>
    <s v="Cmde"/>
    <d v="2020-09-04T00:00:00"/>
    <s v="D"/>
    <s v=""/>
    <s v="450068939310"/>
    <x v="473"/>
    <x v="0"/>
    <x v="442"/>
    <s v="EUR"/>
    <x v="0"/>
    <x v="7"/>
    <x v="0"/>
    <x v="7"/>
    <s v="Z"/>
    <n v="1"/>
    <n v="0"/>
    <x v="6"/>
    <x v="4"/>
    <s v=""/>
    <s v="3000208611"/>
    <x v="3"/>
  </r>
  <r>
    <s v="4500689614"/>
    <s v="DGGS_1011"/>
    <x v="0"/>
    <s v="voortzetting online platform &quot;112 support&quot;"/>
    <x v="230"/>
    <m/>
    <m/>
    <d v="2020-09-04T00:00:00"/>
    <n v="21435"/>
    <m/>
    <m/>
    <x v="1"/>
    <m/>
    <m/>
    <m/>
    <m/>
    <s v="?"/>
    <s v="BB"/>
    <s v="XXX"/>
    <s v="OK"/>
    <x v="223"/>
    <x v="369"/>
    <x v="2"/>
    <d v="2020-09-07T00:00:00"/>
    <x v="431"/>
    <s v="Cmde"/>
    <d v="2020-09-07T00:00:00"/>
    <s v="D"/>
    <s v=""/>
    <s v="450068961410"/>
    <x v="474"/>
    <x v="0"/>
    <x v="443"/>
    <s v="EUR"/>
    <x v="0"/>
    <x v="2"/>
    <x v="3"/>
    <x v="2"/>
    <s v="L"/>
    <n v="1"/>
    <n v="0"/>
    <x v="9"/>
    <x v="6"/>
    <s v=""/>
    <s v="3000209007"/>
    <x v="0"/>
  </r>
  <r>
    <s v="4500689614"/>
    <s v="DGGS_1011"/>
    <x v="0"/>
    <s v="voortzetting online platform &quot;112 support&quot;"/>
    <x v="230"/>
    <m/>
    <m/>
    <d v="2020-09-04T00:00:00"/>
    <n v="21435"/>
    <m/>
    <m/>
    <x v="1"/>
    <m/>
    <m/>
    <m/>
    <m/>
    <s v="?"/>
    <s v="BB"/>
    <s v="XXX"/>
    <s v="OK"/>
    <x v="223"/>
    <x v="369"/>
    <x v="0"/>
    <d v="2020-09-07T00:00:00"/>
    <x v="431"/>
    <s v="Cmde"/>
    <d v="2020-09-07T00:00:00"/>
    <m/>
    <s v=""/>
    <s v="450068961420"/>
    <x v="475"/>
    <x v="0"/>
    <x v="444"/>
    <s v="EUR"/>
    <x v="0"/>
    <x v="2"/>
    <x v="3"/>
    <x v="2"/>
    <s v="L"/>
    <n v="1"/>
    <n v="0"/>
    <x v="9"/>
    <x v="6"/>
    <s v=""/>
    <s v="3000209007"/>
    <x v="0"/>
  </r>
  <r>
    <s v="4500689614"/>
    <s v="DGGS_1011"/>
    <x v="0"/>
    <s v="voortzetting online platform &quot;112 support&quot;"/>
    <x v="230"/>
    <m/>
    <m/>
    <d v="2020-09-04T00:00:00"/>
    <n v="21435"/>
    <m/>
    <m/>
    <x v="1"/>
    <m/>
    <m/>
    <m/>
    <m/>
    <s v="?"/>
    <s v="BB"/>
    <s v="XXX"/>
    <s v="OK"/>
    <x v="223"/>
    <x v="369"/>
    <x v="1"/>
    <d v="2020-09-07T00:00:00"/>
    <x v="431"/>
    <s v="Cmde"/>
    <d v="2020-09-07T00:00:00"/>
    <m/>
    <s v=""/>
    <s v="450068961430"/>
    <x v="464"/>
    <x v="0"/>
    <x v="433"/>
    <s v="EUR"/>
    <x v="0"/>
    <x v="2"/>
    <x v="3"/>
    <x v="2"/>
    <s v="L"/>
    <n v="1"/>
    <n v="0"/>
    <x v="9"/>
    <x v="6"/>
    <s v=""/>
    <s v="3000209007"/>
    <x v="0"/>
  </r>
  <r>
    <s v="4500690318"/>
    <s v="DVZ/SDP_440"/>
    <x v="0"/>
    <m/>
    <x v="231"/>
    <m/>
    <m/>
    <d v="2020-09-10T00:00:00"/>
    <n v="22136"/>
    <s v="liste 0915"/>
    <s v="dossier en cours"/>
    <x v="2"/>
    <m/>
    <m/>
    <m/>
    <m/>
    <s v="demandé le 26/10/2020"/>
    <s v="BB"/>
    <s v="XXX"/>
    <s v="OK"/>
    <x v="224"/>
    <x v="370"/>
    <x v="2"/>
    <d v="2020-09-11T00:00:00"/>
    <x v="432"/>
    <s v="Cmde"/>
    <d v="2020-09-11T00:00:00"/>
    <s v="D"/>
    <s v=""/>
    <s v="450069031810"/>
    <x v="476"/>
    <x v="0"/>
    <x v="445"/>
    <s v="EUR"/>
    <x v="0"/>
    <x v="7"/>
    <x v="5"/>
    <x v="7"/>
    <s v="Z"/>
    <n v="1"/>
    <n v="0"/>
    <x v="6"/>
    <x v="4"/>
    <s v=""/>
    <s v="3000208615"/>
    <x v="4"/>
  </r>
  <r>
    <s v="4500692318"/>
    <s v="DVZ/SDP_443"/>
    <x v="0"/>
    <m/>
    <x v="153"/>
    <m/>
    <m/>
    <d v="2020-09-18T00:00:00"/>
    <n v="22422"/>
    <m/>
    <m/>
    <x v="2"/>
    <m/>
    <m/>
    <m/>
    <m/>
    <m/>
    <s v="BB"/>
    <s v="XXX"/>
    <s v="OK"/>
    <x v="150"/>
    <x v="371"/>
    <x v="2"/>
    <d v="2020-09-24T00:00:00"/>
    <x v="433"/>
    <s v="Cmde"/>
    <d v="2020-09-24T00:00:00"/>
    <s v="D"/>
    <s v=""/>
    <s v="450069231810"/>
    <x v="222"/>
    <x v="0"/>
    <x v="4"/>
    <s v="EUR"/>
    <x v="136"/>
    <x v="7"/>
    <x v="5"/>
    <x v="7"/>
    <s v="Z"/>
    <n v="1"/>
    <n v="0"/>
    <x v="0"/>
    <x v="0"/>
    <s v=""/>
    <s v="3000208615"/>
    <x v="4"/>
  </r>
  <r>
    <s v="4500692159"/>
    <s v="N/A"/>
    <x v="0"/>
    <m/>
    <x v="232"/>
    <m/>
    <m/>
    <s v="pas applicable"/>
    <s v="pas applicable"/>
    <s v="pas applicable"/>
    <s v="pas applicable"/>
    <x v="2"/>
    <m/>
    <m/>
    <m/>
    <m/>
    <m/>
    <s v="A0"/>
    <s v="X"/>
    <s v="OK"/>
    <x v="225"/>
    <x v="372"/>
    <x v="2"/>
    <d v="2020-09-24T00:00:00"/>
    <x v="315"/>
    <s v="Cmde"/>
    <d v="2020-09-24T00:00:00"/>
    <s v="D"/>
    <s v=""/>
    <s v="450069215910"/>
    <x v="477"/>
    <x v="0"/>
    <x v="446"/>
    <s v="EUR"/>
    <x v="0"/>
    <x v="7"/>
    <x v="7"/>
    <x v="7"/>
    <s v="Z"/>
    <n v="1"/>
    <n v="0"/>
    <x v="3"/>
    <x v="3"/>
    <s v=""/>
    <s v="3000208614"/>
    <x v="6"/>
  </r>
  <r>
    <s v="4500692374"/>
    <s v="DVZ/SDP_449"/>
    <x v="3"/>
    <s v="COVID19 – 0911_04"/>
    <x v="217"/>
    <m/>
    <m/>
    <d v="2020-09-22T00:00:00"/>
    <n v="22515"/>
    <m/>
    <m/>
    <x v="2"/>
    <m/>
    <m/>
    <m/>
    <m/>
    <s v="?"/>
    <s v="BB"/>
    <s v="XXX"/>
    <s v="OK"/>
    <x v="152"/>
    <x v="373"/>
    <x v="2"/>
    <d v="2020-09-27T00:00:00"/>
    <x v="434"/>
    <s v="Cmde"/>
    <d v="2020-09-25T00:00:00"/>
    <s v="D"/>
    <s v=""/>
    <s v="450069237410"/>
    <x v="478"/>
    <x v="0"/>
    <x v="447"/>
    <s v="EUR"/>
    <x v="137"/>
    <x v="7"/>
    <x v="2"/>
    <x v="7"/>
    <s v="L"/>
    <n v="100000"/>
    <n v="0"/>
    <x v="6"/>
    <x v="4"/>
    <s v=""/>
    <s v="3000208612"/>
    <x v="5"/>
  </r>
  <r>
    <s v="4500692374"/>
    <s v="DVZ/SDP_449"/>
    <x v="3"/>
    <s v="COVID19 – 0911_04"/>
    <x v="217"/>
    <m/>
    <m/>
    <d v="2020-09-22T00:00:00"/>
    <n v="22515"/>
    <m/>
    <m/>
    <x v="2"/>
    <m/>
    <m/>
    <m/>
    <m/>
    <s v="?"/>
    <s v="BB"/>
    <s v="XXX"/>
    <s v="OK"/>
    <x v="152"/>
    <x v="373"/>
    <x v="0"/>
    <d v="2020-10-04T00:00:00"/>
    <x v="434"/>
    <s v="Cmde"/>
    <d v="2020-09-25T00:00:00"/>
    <s v="D"/>
    <s v=""/>
    <s v="450069237420"/>
    <x v="479"/>
    <x v="0"/>
    <x v="448"/>
    <s v="EUR"/>
    <x v="138"/>
    <x v="7"/>
    <x v="2"/>
    <x v="7"/>
    <s v="L"/>
    <n v="200000"/>
    <n v="0"/>
    <x v="6"/>
    <x v="4"/>
    <s v=""/>
    <s v="3000208612"/>
    <x v="5"/>
  </r>
  <r>
    <s v="4500692636"/>
    <s v="DVZ/SDP_449"/>
    <x v="3"/>
    <s v="COVID19 – 0911_04"/>
    <x v="32"/>
    <m/>
    <m/>
    <d v="2020-09-28T00:00:00"/>
    <n v="22651"/>
    <m/>
    <m/>
    <x v="2"/>
    <s v="Non"/>
    <m/>
    <m/>
    <s v="ok"/>
    <s v="?"/>
    <s v="BB"/>
    <s v="XXX"/>
    <s v="OK"/>
    <x v="31"/>
    <x v="374"/>
    <x v="2"/>
    <d v="2020-09-30T00:00:00"/>
    <x v="435"/>
    <s v="Cmde"/>
    <d v="2020-09-28T00:00:00"/>
    <s v="D"/>
    <s v=""/>
    <s v="450069263610"/>
    <x v="480"/>
    <x v="0"/>
    <x v="449"/>
    <s v="EUR"/>
    <x v="0"/>
    <x v="7"/>
    <x v="2"/>
    <x v="7"/>
    <s v="L"/>
    <n v="30000"/>
    <n v="0"/>
    <x v="0"/>
    <x v="0"/>
    <s v=""/>
    <s v="3000208612"/>
    <x v="5"/>
  </r>
  <r>
    <s v="4500692636"/>
    <s v="DVZ/SDP_449"/>
    <x v="3"/>
    <s v="COVID19 – 0911_04"/>
    <x v="32"/>
    <m/>
    <m/>
    <d v="2020-09-28T00:00:00"/>
    <n v="22651"/>
    <m/>
    <m/>
    <x v="2"/>
    <s v="Non"/>
    <m/>
    <m/>
    <s v="ok"/>
    <s v="?"/>
    <s v="BB"/>
    <s v="XXX"/>
    <s v="OK"/>
    <x v="31"/>
    <x v="374"/>
    <x v="0"/>
    <d v="2020-11-04T00:00:00"/>
    <x v="436"/>
    <s v="Cmde"/>
    <d v="2020-09-28T00:00:00"/>
    <s v="D"/>
    <s v=""/>
    <s v="450069263620"/>
    <x v="481"/>
    <x v="0"/>
    <x v="450"/>
    <s v="EUR"/>
    <x v="139"/>
    <x v="7"/>
    <x v="2"/>
    <x v="7"/>
    <s v="L"/>
    <n v="470000"/>
    <n v="0"/>
    <x v="0"/>
    <x v="0"/>
    <s v=""/>
    <s v="3000208612"/>
    <x v="5"/>
  </r>
  <r>
    <s v="4500701233"/>
    <m/>
    <x v="0"/>
    <s v="dossier en cours (contact avec cabinet debacker)"/>
    <x v="233"/>
    <m/>
    <m/>
    <d v="2020-09-14T00:00:00"/>
    <n v="22226"/>
    <s v="dossier en cours"/>
    <s v="dossier en cours"/>
    <x v="1"/>
    <s v="Non"/>
    <m/>
    <m/>
    <s v="ok"/>
    <s v="à faire"/>
    <s v="BB"/>
    <s v="XXX"/>
    <s v="OK"/>
    <x v="226"/>
    <x v="375"/>
    <x v="2"/>
    <d v="2020-09-28T00:00:00"/>
    <x v="437"/>
    <s v="Cmde"/>
    <d v="2020-09-28T00:00:00"/>
    <s v="D"/>
    <s v=""/>
    <s v="450070123310"/>
    <x v="482"/>
    <x v="0"/>
    <x v="451"/>
    <s v="EUR"/>
    <x v="0"/>
    <x v="22"/>
    <x v="0"/>
    <x v="7"/>
    <s v="Z"/>
    <n v="1"/>
    <n v="0"/>
    <x v="0"/>
    <x v="0"/>
    <s v=""/>
    <s v="3000216871"/>
    <x v="0"/>
  </r>
  <r>
    <s v="4500692782"/>
    <m/>
    <x v="0"/>
    <m/>
    <x v="234"/>
    <m/>
    <m/>
    <m/>
    <m/>
    <m/>
    <m/>
    <x v="2"/>
    <m/>
    <m/>
    <m/>
    <m/>
    <m/>
    <s v="BB"/>
    <s v="XXX"/>
    <s v="OK"/>
    <x v="210"/>
    <x v="376"/>
    <x v="2"/>
    <m/>
    <x v="140"/>
    <m/>
    <d v="2020-09-28T00:00:00"/>
    <m/>
    <s v="I2"/>
    <s v="450069278210"/>
    <x v="483"/>
    <x v="0"/>
    <x v="4"/>
    <s v="EUR"/>
    <x v="140"/>
    <x v="7"/>
    <x v="5"/>
    <x v="7"/>
    <s v="Z"/>
    <n v="1"/>
    <n v="0"/>
    <x v="6"/>
    <x v="4"/>
    <s v=""/>
    <s v="3000208615"/>
    <x v="4"/>
  </r>
  <r>
    <s v="4500692854"/>
    <s v="DVZ/SDP_458"/>
    <x v="0"/>
    <s v="au cabinet"/>
    <x v="180"/>
    <m/>
    <m/>
    <d v="2020-10-24T00:00:00"/>
    <n v="23800"/>
    <s v="pas applicable"/>
    <s v="pas applicable"/>
    <x v="2"/>
    <m/>
    <m/>
    <s v="transmis le 30/10/2020"/>
    <m/>
    <s v="demandé le 26/10/2020"/>
    <s v="A0"/>
    <s v="X"/>
    <s v="OK"/>
    <x v="177"/>
    <x v="377"/>
    <x v="2"/>
    <d v="2020-09-29T00:00:00"/>
    <x v="438"/>
    <s v="Cmde"/>
    <d v="2020-09-29T00:00:00"/>
    <s v="D"/>
    <s v=""/>
    <s v="450069285410"/>
    <x v="484"/>
    <x v="0"/>
    <x v="452"/>
    <s v="EUR"/>
    <x v="0"/>
    <x v="7"/>
    <x v="0"/>
    <x v="7"/>
    <s v="Z"/>
    <n v="1"/>
    <n v="0"/>
    <x v="3"/>
    <x v="3"/>
    <s v=""/>
    <s v="3000208611"/>
    <x v="3"/>
  </r>
  <r>
    <s v="4500698481"/>
    <m/>
    <x v="0"/>
    <m/>
    <x v="221"/>
    <m/>
    <m/>
    <m/>
    <m/>
    <m/>
    <m/>
    <x v="2"/>
    <s v="Non"/>
    <m/>
    <m/>
    <s v="à faire"/>
    <s v="à faire"/>
    <s v="BB"/>
    <s v="XX"/>
    <s v="NOK"/>
    <x v="215"/>
    <x v="378"/>
    <x v="2"/>
    <d v="2020-10-30T00:00:00"/>
    <x v="439"/>
    <s v="Cmde"/>
    <d v="2020-10-28T00:00:00"/>
    <s v="D"/>
    <s v=""/>
    <s v="450069848110"/>
    <x v="485"/>
    <x v="0"/>
    <x v="4"/>
    <s v="EUR"/>
    <x v="141"/>
    <x v="7"/>
    <x v="2"/>
    <x v="7"/>
    <s v="L"/>
    <n v="1000000"/>
    <n v="1000000"/>
    <x v="0"/>
    <x v="0"/>
    <s v=""/>
    <s v="3000208612"/>
    <x v="5"/>
  </r>
  <r>
    <s v="4500693737"/>
    <m/>
    <x v="0"/>
    <m/>
    <x v="235"/>
    <m/>
    <m/>
    <s v="pas applicable"/>
    <s v="pas applicable"/>
    <s v="pas applicable"/>
    <s v="pas applicable"/>
    <x v="2"/>
    <m/>
    <m/>
    <m/>
    <m/>
    <s v="demandé le 26/10/2020"/>
    <s v="AA"/>
    <s v="XX"/>
    <s v="OK"/>
    <x v="227"/>
    <x v="379"/>
    <x v="2"/>
    <d v="2020-10-05T00:00:00"/>
    <x v="440"/>
    <s v="Cmde"/>
    <d v="2020-10-05T00:00:00"/>
    <s v="D"/>
    <s v=""/>
    <s v="450069373710"/>
    <x v="486"/>
    <x v="0"/>
    <x v="453"/>
    <s v="EUR"/>
    <x v="0"/>
    <x v="7"/>
    <x v="3"/>
    <x v="7"/>
    <s v="Z"/>
    <n v="1"/>
    <n v="0"/>
    <x v="0"/>
    <x v="0"/>
    <s v=""/>
    <s v="3000208617"/>
    <x v="10"/>
  </r>
  <r>
    <s v="4500693737"/>
    <m/>
    <x v="0"/>
    <m/>
    <x v="235"/>
    <m/>
    <m/>
    <s v="pas applicable"/>
    <s v="pas applicable"/>
    <s v="pas applicable"/>
    <s v="pas applicable"/>
    <x v="2"/>
    <m/>
    <m/>
    <m/>
    <m/>
    <s v="demandé le 26/10/2020"/>
    <s v="AA"/>
    <s v="XX"/>
    <s v="OK"/>
    <x v="227"/>
    <x v="379"/>
    <x v="0"/>
    <d v="2020-10-05T00:00:00"/>
    <x v="441"/>
    <s v="Cmde"/>
    <d v="2020-10-05T00:00:00"/>
    <s v="D"/>
    <s v=""/>
    <s v="450069373720"/>
    <x v="487"/>
    <x v="0"/>
    <x v="454"/>
    <s v="EUR"/>
    <x v="0"/>
    <x v="7"/>
    <x v="3"/>
    <x v="7"/>
    <s v="Z"/>
    <n v="1"/>
    <n v="0"/>
    <x v="0"/>
    <x v="0"/>
    <s v=""/>
    <s v="3000208617"/>
    <x v="10"/>
  </r>
  <r>
    <n v="0"/>
    <m/>
    <x v="0"/>
    <s v="ajout frais de transport"/>
    <x v="92"/>
    <n v="7791.19"/>
    <m/>
    <m/>
    <m/>
    <m/>
    <m/>
    <x v="3"/>
    <m/>
    <m/>
    <m/>
    <m/>
    <m/>
    <e v="#N/A"/>
    <e v="#N/A"/>
    <e v="#N/A"/>
    <x v="210"/>
    <x v="353"/>
    <x v="12"/>
    <m/>
    <x v="402"/>
    <m/>
    <m/>
    <m/>
    <e v="#N/A"/>
    <s v=""/>
    <x v="452"/>
    <x v="0"/>
    <x v="425"/>
    <s v="EUR"/>
    <x v="128"/>
    <x v="21"/>
    <x v="9"/>
    <x v="7"/>
    <e v="#N/A"/>
    <e v="#N/A"/>
    <e v="#N/A"/>
    <x v="13"/>
    <x v="9"/>
    <e v="#N/A"/>
    <e v="#N/A"/>
    <x v="0"/>
  </r>
  <r>
    <s v="4500678119"/>
    <s v="DVZ/SDP_383 + 402 + 215"/>
    <x v="0"/>
    <m/>
    <x v="142"/>
    <m/>
    <n v="0"/>
    <s v="10/06/2020 +01/07/2020 + 15/04/2020"/>
    <s v="17897 + 18880 + 12280"/>
    <s v="liste 1506 + 0207"/>
    <m/>
    <x v="2"/>
    <s v="Non"/>
    <m/>
    <m/>
    <s v="ok"/>
    <s v="15/04/2020 + 14/06/2020"/>
    <s v="BB"/>
    <s v="XXX"/>
    <s v="OK"/>
    <x v="228"/>
    <x v="380"/>
    <x v="2"/>
    <d v="2020-06-11T00:00:00"/>
    <x v="442"/>
    <s v="Cmde"/>
    <d v="2020-06-11T00:00:00"/>
    <s v="D"/>
    <s v=""/>
    <s v="450067811910"/>
    <x v="488"/>
    <x v="0"/>
    <x v="455"/>
    <s v="EUR"/>
    <x v="142"/>
    <x v="7"/>
    <x v="3"/>
    <x v="7"/>
    <s v="Z"/>
    <n v="1"/>
    <n v="0"/>
    <x v="5"/>
    <x v="4"/>
    <s v=""/>
    <s v="3000208617"/>
    <x v="10"/>
  </r>
  <r>
    <s v="4500678119"/>
    <s v="DVZ/SDP_457"/>
    <x v="14"/>
    <m/>
    <x v="142"/>
    <n v="1338928.83"/>
    <m/>
    <d v="2020-10-19T00:00:00"/>
    <n v="23606"/>
    <m/>
    <m/>
    <x v="3"/>
    <s v="Non"/>
    <m/>
    <s v="transmis le 30/10/2020"/>
    <m/>
    <s v="ok Envoyé à CVV le 4500678119"/>
    <e v="#N/A"/>
    <e v="#N/A"/>
    <e v="#N/A"/>
    <x v="228"/>
    <x v="380"/>
    <x v="0"/>
    <m/>
    <x v="443"/>
    <m/>
    <m/>
    <m/>
    <e v="#N/A"/>
    <s v="450067811920"/>
    <x v="452"/>
    <x v="0"/>
    <x v="425"/>
    <s v="EUR"/>
    <x v="128"/>
    <x v="23"/>
    <x v="10"/>
    <x v="7"/>
    <e v="#N/A"/>
    <e v="#N/A"/>
    <e v="#N/A"/>
    <x v="13"/>
    <x v="9"/>
    <e v="#N/A"/>
    <e v="#REF!"/>
    <x v="12"/>
  </r>
  <r>
    <s v="4500693747"/>
    <m/>
    <x v="0"/>
    <s v="au cabinet"/>
    <x v="236"/>
    <m/>
    <m/>
    <s v="pas applicable"/>
    <s v="pas applicable"/>
    <s v="pas applicable"/>
    <s v="pas applicable"/>
    <x v="2"/>
    <s v="Non"/>
    <m/>
    <s v="transmis le 30/10/2020"/>
    <d v="2020-11-19T00:00:00"/>
    <s v="transmis cabinet VDB 30/10/2020"/>
    <s v="A0"/>
    <s v="X"/>
    <s v="OK"/>
    <x v="229"/>
    <x v="381"/>
    <x v="2"/>
    <d v="2020-10-05T00:00:00"/>
    <x v="444"/>
    <s v="Cmde"/>
    <d v="2020-10-05T00:00:00"/>
    <s v="D"/>
    <s v=""/>
    <s v="450069374710"/>
    <x v="489"/>
    <x v="0"/>
    <x v="456"/>
    <s v="EUR"/>
    <x v="0"/>
    <x v="7"/>
    <x v="3"/>
    <x v="7"/>
    <s v="Z"/>
    <n v="1"/>
    <n v="0"/>
    <x v="8"/>
    <x v="0"/>
    <s v=""/>
    <s v="3000208617"/>
    <x v="10"/>
  </r>
  <r>
    <s v="4500693747"/>
    <m/>
    <x v="0"/>
    <s v="au cabinet"/>
    <x v="236"/>
    <m/>
    <m/>
    <s v="pas applicable"/>
    <s v="pas applicable"/>
    <s v="pas applicable"/>
    <s v="pas applicable"/>
    <x v="2"/>
    <s v="Non"/>
    <m/>
    <s v="transmis le 30/10/2020"/>
    <d v="2020-11-19T00:00:00"/>
    <s v="transmis cabinet VDB 30/10/2020"/>
    <s v="A0"/>
    <s v="X"/>
    <s v="OK"/>
    <x v="229"/>
    <x v="381"/>
    <x v="0"/>
    <d v="2020-10-05T00:00:00"/>
    <x v="445"/>
    <s v="Cmde"/>
    <d v="2020-10-05T00:00:00"/>
    <s v="D"/>
    <s v=""/>
    <s v="450069374720"/>
    <x v="490"/>
    <x v="0"/>
    <x v="457"/>
    <s v="EUR"/>
    <x v="0"/>
    <x v="7"/>
    <x v="3"/>
    <x v="7"/>
    <s v="Z"/>
    <n v="1"/>
    <n v="0"/>
    <x v="8"/>
    <x v="0"/>
    <s v=""/>
    <s v="3000208617"/>
    <x v="10"/>
  </r>
  <r>
    <s v="4500693747"/>
    <m/>
    <x v="0"/>
    <s v="au cabinet"/>
    <x v="236"/>
    <m/>
    <m/>
    <s v="pas applicable"/>
    <s v="pas applicable"/>
    <s v="pas applicable"/>
    <s v="pas applicable"/>
    <x v="2"/>
    <s v="Non"/>
    <m/>
    <s v="transmis le 30/10/2020"/>
    <d v="2020-11-19T00:00:00"/>
    <s v="transmis cabinet VDB 30/10/2020"/>
    <s v="A0"/>
    <s v="X"/>
    <s v="OK"/>
    <x v="229"/>
    <x v="381"/>
    <x v="1"/>
    <d v="2020-10-05T00:00:00"/>
    <x v="445"/>
    <s v="Cmde"/>
    <d v="2020-10-05T00:00:00"/>
    <s v="D"/>
    <s v=""/>
    <s v="450069374730"/>
    <x v="491"/>
    <x v="0"/>
    <x v="458"/>
    <s v="EUR"/>
    <x v="0"/>
    <x v="7"/>
    <x v="3"/>
    <x v="7"/>
    <s v="Z"/>
    <n v="1"/>
    <n v="0"/>
    <x v="8"/>
    <x v="0"/>
    <s v=""/>
    <s v="3000208617"/>
    <x v="10"/>
  </r>
  <r>
    <s v="4500693747"/>
    <m/>
    <x v="0"/>
    <s v="au cabinet"/>
    <x v="236"/>
    <m/>
    <m/>
    <s v="pas applicable"/>
    <s v="pas applicable"/>
    <s v="pas applicable"/>
    <s v="pas applicable"/>
    <x v="2"/>
    <s v="Non"/>
    <m/>
    <s v="transmis le 30/10/2020"/>
    <d v="2020-11-19T00:00:00"/>
    <s v="transmis cabinet VDB 30/10/2020"/>
    <s v="A0"/>
    <s v="X"/>
    <s v="OK"/>
    <x v="229"/>
    <x v="381"/>
    <x v="3"/>
    <d v="2020-10-05T00:00:00"/>
    <x v="444"/>
    <s v="Cmde"/>
    <d v="2020-10-05T00:00:00"/>
    <s v="D"/>
    <s v=""/>
    <s v="450069374740"/>
    <x v="492"/>
    <x v="0"/>
    <x v="459"/>
    <s v="EUR"/>
    <x v="0"/>
    <x v="7"/>
    <x v="3"/>
    <x v="7"/>
    <s v="Z"/>
    <n v="1"/>
    <n v="0"/>
    <x v="8"/>
    <x v="0"/>
    <s v=""/>
    <s v="3000208617"/>
    <x v="10"/>
  </r>
  <r>
    <s v="4500693747"/>
    <m/>
    <x v="0"/>
    <s v="au cabinet"/>
    <x v="236"/>
    <m/>
    <m/>
    <s v="pas applicable"/>
    <s v="pas applicable"/>
    <s v="pas applicable"/>
    <s v="pas applicable"/>
    <x v="2"/>
    <s v="Non"/>
    <m/>
    <s v="transmis le 30/10/2020"/>
    <d v="2020-11-19T00:00:00"/>
    <s v="transmis cabinet VDB 30/10/2020"/>
    <s v="A0"/>
    <s v="X"/>
    <s v="OK"/>
    <x v="229"/>
    <x v="381"/>
    <x v="4"/>
    <d v="2020-10-05T00:00:00"/>
    <x v="446"/>
    <s v="Cmde"/>
    <d v="2020-10-05T00:00:00"/>
    <s v="D"/>
    <s v=""/>
    <s v="450069374750"/>
    <x v="490"/>
    <x v="0"/>
    <x v="457"/>
    <s v="EUR"/>
    <x v="0"/>
    <x v="7"/>
    <x v="3"/>
    <x v="7"/>
    <s v="Z"/>
    <n v="1"/>
    <n v="0"/>
    <x v="8"/>
    <x v="0"/>
    <s v=""/>
    <s v="3000208617"/>
    <x v="10"/>
  </r>
  <r>
    <s v="4500693747"/>
    <m/>
    <x v="0"/>
    <s v="Nouvelle facture. Avis IF+Budget nécessaire"/>
    <x v="236"/>
    <n v="7870"/>
    <m/>
    <m/>
    <m/>
    <m/>
    <m/>
    <x v="3"/>
    <s v="Non"/>
    <m/>
    <m/>
    <d v="2020-11-19T00:00:00"/>
    <m/>
    <s v="A0"/>
    <s v="X"/>
    <s v="OK"/>
    <x v="229"/>
    <x v="381"/>
    <x v="5"/>
    <d v="2020-11-05T00:00:00"/>
    <x v="447"/>
    <s v="Cmde"/>
    <d v="2020-10-05T00:00:00"/>
    <s v="D"/>
    <s v=""/>
    <s v="450069374760"/>
    <x v="493"/>
    <x v="0"/>
    <x v="460"/>
    <s v="EUR"/>
    <x v="0"/>
    <x v="23"/>
    <x v="10"/>
    <x v="17"/>
    <s v="Z"/>
    <n v="1"/>
    <n v="0"/>
    <x v="8"/>
    <x v="0"/>
    <s v=""/>
    <e v="#REF!"/>
    <x v="12"/>
  </r>
  <r>
    <s v="4500694204"/>
    <s v="DVZ/SDP_438"/>
    <x v="3"/>
    <s v="COVID19_0911_14 - achat liquid dispenser"/>
    <x v="237"/>
    <m/>
    <m/>
    <s v="08/09/2020 + 01/10/2020"/>
    <s v="21541 / 22752"/>
    <m/>
    <d v="2020-09-11T00:00:00"/>
    <x v="2"/>
    <m/>
    <m/>
    <m/>
    <s v="ok"/>
    <s v="?"/>
    <s v="BB"/>
    <s v="XXX"/>
    <s v="OK"/>
    <x v="78"/>
    <x v="382"/>
    <x v="2"/>
    <d v="2020-11-06T00:00:00"/>
    <x v="448"/>
    <s v="Cmde"/>
    <d v="2020-10-06T00:00:00"/>
    <s v="D"/>
    <s v=""/>
    <s v="450069420410"/>
    <x v="494"/>
    <x v="0"/>
    <x v="461"/>
    <s v="EUR"/>
    <x v="0"/>
    <x v="7"/>
    <x v="2"/>
    <x v="7"/>
    <s v="L"/>
    <n v="10"/>
    <n v="0"/>
    <x v="6"/>
    <x v="4"/>
    <s v=""/>
    <s v="3000208612"/>
    <x v="5"/>
  </r>
  <r>
    <s v="4500694211"/>
    <s v="DVZ/SDP_438"/>
    <x v="3"/>
    <s v="COVID19_0911_10 - achat centrifuges PCR plates"/>
    <x v="237"/>
    <m/>
    <m/>
    <s v="08/09/2020 + 01/10/2020"/>
    <s v="21541 / 22752"/>
    <m/>
    <d v="2020-09-11T00:00:00"/>
    <x v="2"/>
    <m/>
    <m/>
    <m/>
    <s v="ok"/>
    <s v="?"/>
    <s v="BB"/>
    <s v="XXX"/>
    <s v="OK"/>
    <x v="78"/>
    <x v="383"/>
    <x v="2"/>
    <d v="2020-10-15T00:00:00"/>
    <x v="449"/>
    <s v="Cmde"/>
    <d v="2020-10-06T00:00:00"/>
    <s v="D"/>
    <s v=""/>
    <s v="450069421110"/>
    <x v="256"/>
    <x v="0"/>
    <x v="4"/>
    <s v="EUR"/>
    <x v="51"/>
    <x v="7"/>
    <x v="2"/>
    <x v="7"/>
    <s v="L"/>
    <n v="3000"/>
    <n v="3000"/>
    <x v="6"/>
    <x v="4"/>
    <s v=""/>
    <s v="3000208612"/>
    <x v="5"/>
  </r>
  <r>
    <s v="4500694181"/>
    <s v="DVZ/SDP_438"/>
    <x v="3"/>
    <s v="COVID19 – 0911_01a"/>
    <x v="22"/>
    <m/>
    <m/>
    <s v="08/09/2020 + 01/10/2020"/>
    <s v="21541 / 22752"/>
    <m/>
    <d v="2020-09-11T00:00:00"/>
    <x v="2"/>
    <m/>
    <m/>
    <m/>
    <s v="ok"/>
    <s v="ok"/>
    <s v="BB"/>
    <s v=""/>
    <s v="NOK"/>
    <x v="21"/>
    <x v="384"/>
    <x v="2"/>
    <d v="2020-10-09T00:00:00"/>
    <x v="450"/>
    <s v="Cmde"/>
    <d v="2020-10-06T00:00:00"/>
    <s v="D"/>
    <s v=""/>
    <s v="450069418110"/>
    <x v="495"/>
    <x v="0"/>
    <x v="4"/>
    <s v="EUR"/>
    <x v="143"/>
    <x v="7"/>
    <x v="2"/>
    <x v="7"/>
    <s v="L"/>
    <n v="6"/>
    <n v="6"/>
    <x v="5"/>
    <x v="4"/>
    <s v=""/>
    <s v="3000208612"/>
    <x v="5"/>
  </r>
  <r>
    <s v="4500694181"/>
    <s v="DVZ/SDP_438"/>
    <x v="3"/>
    <s v="COVID19 – 0911_01a"/>
    <x v="22"/>
    <m/>
    <m/>
    <s v="08/09/2020 + 01/10/2020"/>
    <s v="21541 / 22752"/>
    <m/>
    <d v="2020-09-11T00:00:00"/>
    <x v="2"/>
    <m/>
    <m/>
    <m/>
    <s v="ok"/>
    <s v="ok"/>
    <s v="BB"/>
    <s v=""/>
    <s v="NOK"/>
    <x v="21"/>
    <x v="384"/>
    <x v="0"/>
    <d v="2020-10-09T00:00:00"/>
    <x v="451"/>
    <s v="Cmde"/>
    <d v="2020-10-06T00:00:00"/>
    <s v="D"/>
    <s v=""/>
    <s v="450069418120"/>
    <x v="496"/>
    <x v="0"/>
    <x v="4"/>
    <s v="EUR"/>
    <x v="144"/>
    <x v="7"/>
    <x v="2"/>
    <x v="7"/>
    <s v="L"/>
    <n v="3"/>
    <n v="3"/>
    <x v="5"/>
    <x v="4"/>
    <s v=""/>
    <s v="3000208612"/>
    <x v="5"/>
  </r>
  <r>
    <s v="4500694181"/>
    <s v="DVZ/SDP_438"/>
    <x v="3"/>
    <s v="COVID19 – 0911_01a"/>
    <x v="22"/>
    <m/>
    <m/>
    <s v="08/09/2020 + 01/10/2020"/>
    <s v="21541 / 22752"/>
    <m/>
    <d v="2020-09-11T00:00:00"/>
    <x v="2"/>
    <m/>
    <m/>
    <m/>
    <s v="ok"/>
    <s v="ok"/>
    <s v="BB"/>
    <s v=""/>
    <s v="NOK"/>
    <x v="21"/>
    <x v="384"/>
    <x v="1"/>
    <d v="2020-10-09T00:00:00"/>
    <x v="452"/>
    <s v="Cmde"/>
    <d v="2020-10-06T00:00:00"/>
    <s v="D"/>
    <s v=""/>
    <s v="450069418130"/>
    <x v="497"/>
    <x v="0"/>
    <x v="4"/>
    <s v="EUR"/>
    <x v="145"/>
    <x v="7"/>
    <x v="2"/>
    <x v="7"/>
    <s v="L"/>
    <n v="30"/>
    <n v="30"/>
    <x v="5"/>
    <x v="4"/>
    <s v=""/>
    <s v="3000208612"/>
    <x v="5"/>
  </r>
  <r>
    <s v="4500694154"/>
    <s v="DVZ/SDP_438"/>
    <x v="3"/>
    <s v="achat matériel pipeting devices + consomable"/>
    <x v="215"/>
    <m/>
    <m/>
    <d v="2020-09-08T00:00:00"/>
    <n v="21541"/>
    <m/>
    <d v="2020-09-11T00:00:00"/>
    <x v="2"/>
    <m/>
    <m/>
    <m/>
    <m/>
    <s v="?"/>
    <s v="BB"/>
    <s v="XXX"/>
    <s v="OK"/>
    <x v="211"/>
    <x v="385"/>
    <x v="2"/>
    <d v="2020-10-25T00:00:00"/>
    <x v="453"/>
    <s v="Cmde"/>
    <d v="2020-10-06T00:00:00"/>
    <s v="D"/>
    <s v=""/>
    <s v="450069415410"/>
    <x v="498"/>
    <x v="0"/>
    <x v="462"/>
    <s v="EUR"/>
    <x v="146"/>
    <x v="7"/>
    <x v="2"/>
    <x v="7"/>
    <s v="L"/>
    <n v="10"/>
    <n v="3"/>
    <x v="6"/>
    <x v="4"/>
    <s v=""/>
    <s v="3000208612"/>
    <x v="5"/>
  </r>
  <r>
    <s v="4500694154"/>
    <s v="DVZ/SDP_438"/>
    <x v="3"/>
    <s v="achat matériel pipeting devices + consomable"/>
    <x v="215"/>
    <m/>
    <n v="60356.75"/>
    <d v="2020-09-08T00:00:00"/>
    <n v="21541"/>
    <m/>
    <d v="2020-09-11T00:00:00"/>
    <x v="2"/>
    <m/>
    <m/>
    <m/>
    <m/>
    <s v="?"/>
    <s v="BB"/>
    <s v="XXX"/>
    <s v="OK"/>
    <x v="211"/>
    <x v="385"/>
    <x v="1"/>
    <d v="2020-12-27T00:00:00"/>
    <x v="454"/>
    <s v="Cmde"/>
    <d v="2020-10-06T00:00:00"/>
    <s v="D"/>
    <s v=""/>
    <s v="450069415430"/>
    <x v="499"/>
    <x v="0"/>
    <x v="463"/>
    <s v="EUR"/>
    <x v="147"/>
    <x v="7"/>
    <x v="2"/>
    <x v="7"/>
    <s v="L"/>
    <n v="4000"/>
    <n v="2720"/>
    <x v="6"/>
    <x v="4"/>
    <s v=""/>
    <s v="3000208612"/>
    <x v="5"/>
  </r>
  <r>
    <s v="4500694104"/>
    <s v="DVZ/SDP_438"/>
    <x v="3"/>
    <s v="achat matériel DECAPPER RECAPPER"/>
    <x v="238"/>
    <m/>
    <m/>
    <d v="2020-09-08T00:00:00"/>
    <n v="21541"/>
    <m/>
    <d v="2020-09-11T00:00:00"/>
    <x v="2"/>
    <m/>
    <m/>
    <m/>
    <m/>
    <s v="?"/>
    <s v="BB"/>
    <s v="XXX"/>
    <s v="OK"/>
    <x v="230"/>
    <x v="386"/>
    <x v="2"/>
    <d v="2020-11-01T00:00:00"/>
    <x v="455"/>
    <s v="Cmde"/>
    <d v="2020-10-06T00:00:00"/>
    <s v="D"/>
    <s v=""/>
    <s v="450069410410"/>
    <x v="500"/>
    <x v="0"/>
    <x v="464"/>
    <s v="EUR"/>
    <x v="0"/>
    <x v="7"/>
    <x v="2"/>
    <x v="7"/>
    <s v="L"/>
    <n v="6"/>
    <n v="0"/>
    <x v="6"/>
    <x v="4"/>
    <s v=""/>
    <s v="3000208612"/>
    <x v="5"/>
  </r>
  <r>
    <s v="4500694104"/>
    <s v="DVZ/SDP_438"/>
    <x v="3"/>
    <s v="achat matériel DECAPPER RECAPPER"/>
    <x v="238"/>
    <m/>
    <m/>
    <d v="2020-09-08T00:00:00"/>
    <n v="21541"/>
    <m/>
    <d v="2020-09-11T00:00:00"/>
    <x v="2"/>
    <m/>
    <m/>
    <m/>
    <m/>
    <s v="?"/>
    <s v="BB"/>
    <s v="XXX"/>
    <s v="OK"/>
    <x v="230"/>
    <x v="386"/>
    <x v="0"/>
    <d v="2020-12-13T00:00:00"/>
    <x v="456"/>
    <s v="Cmde"/>
    <d v="2020-10-06T00:00:00"/>
    <s v="D"/>
    <s v=""/>
    <s v="450069410420"/>
    <x v="501"/>
    <x v="0"/>
    <x v="4"/>
    <s v="EUR"/>
    <x v="148"/>
    <x v="7"/>
    <x v="2"/>
    <x v="7"/>
    <s v="L"/>
    <n v="6"/>
    <n v="6"/>
    <x v="6"/>
    <x v="4"/>
    <s v=""/>
    <s v="3000208612"/>
    <x v="5"/>
  </r>
  <r>
    <s v="4500694193"/>
    <s v="DVZ/SDP_438"/>
    <x v="3"/>
    <m/>
    <x v="239"/>
    <m/>
    <m/>
    <d v="2020-09-08T00:00:00"/>
    <n v="21541"/>
    <m/>
    <d v="2020-09-11T00:00:00"/>
    <x v="2"/>
    <m/>
    <m/>
    <m/>
    <m/>
    <s v="?"/>
    <s v="BB"/>
    <s v="XXX"/>
    <s v="OK"/>
    <x v="231"/>
    <x v="387"/>
    <x v="2"/>
    <d v="2020-10-06T00:00:00"/>
    <x v="457"/>
    <s v="Cmde"/>
    <d v="2020-10-06T00:00:00"/>
    <s v="D"/>
    <s v=""/>
    <s v="450069419310"/>
    <x v="502"/>
    <x v="0"/>
    <x v="4"/>
    <s v="EUR"/>
    <x v="149"/>
    <x v="7"/>
    <x v="2"/>
    <x v="7"/>
    <s v="L"/>
    <n v="1500"/>
    <n v="1500"/>
    <x v="6"/>
    <x v="4"/>
    <s v=""/>
    <s v="3000208612"/>
    <x v="5"/>
  </r>
  <r>
    <s v="4500694195"/>
    <s v="DVZ/SDP_438"/>
    <x v="3"/>
    <m/>
    <x v="239"/>
    <m/>
    <m/>
    <d v="2020-09-08T00:00:00"/>
    <n v="21541"/>
    <m/>
    <d v="2020-09-11T00:00:00"/>
    <x v="2"/>
    <m/>
    <m/>
    <m/>
    <m/>
    <s v="?"/>
    <s v="BB"/>
    <s v="XXX"/>
    <s v="OK"/>
    <x v="231"/>
    <x v="388"/>
    <x v="2"/>
    <d v="2020-10-06T00:00:00"/>
    <x v="458"/>
    <s v="Cmde"/>
    <d v="2020-10-06T00:00:00"/>
    <s v="D"/>
    <s v=""/>
    <s v="450069419510"/>
    <x v="503"/>
    <x v="0"/>
    <x v="465"/>
    <s v="EUR"/>
    <x v="0"/>
    <x v="7"/>
    <x v="2"/>
    <x v="7"/>
    <s v="L"/>
    <n v="2100"/>
    <n v="0"/>
    <x v="6"/>
    <x v="4"/>
    <s v=""/>
    <s v="3000208612"/>
    <x v="5"/>
  </r>
  <r>
    <s v="4500694201"/>
    <s v="DVZ/SDP_438"/>
    <x v="3"/>
    <m/>
    <x v="239"/>
    <m/>
    <m/>
    <d v="2020-09-08T00:00:00"/>
    <n v="21541"/>
    <m/>
    <d v="2020-09-11T00:00:00"/>
    <x v="2"/>
    <m/>
    <m/>
    <m/>
    <m/>
    <s v="?"/>
    <s v="BB"/>
    <s v="XXX"/>
    <s v="OK"/>
    <x v="231"/>
    <x v="389"/>
    <x v="2"/>
    <d v="2020-10-30T00:00:00"/>
    <x v="459"/>
    <s v="Cmde"/>
    <d v="2020-10-06T00:00:00"/>
    <s v="D"/>
    <s v=""/>
    <s v="450069420110"/>
    <x v="504"/>
    <x v="0"/>
    <x v="4"/>
    <s v="EUR"/>
    <x v="150"/>
    <x v="7"/>
    <x v="2"/>
    <x v="7"/>
    <s v="L"/>
    <n v="6"/>
    <n v="6"/>
    <x v="0"/>
    <x v="0"/>
    <s v=""/>
    <s v="3000208612"/>
    <x v="5"/>
  </r>
  <r>
    <s v="4500694216"/>
    <s v="DVZ/SDP_438"/>
    <x v="3"/>
    <m/>
    <x v="240"/>
    <m/>
    <m/>
    <d v="2020-09-08T00:00:00"/>
    <n v="21541"/>
    <m/>
    <d v="2020-09-11T00:00:00"/>
    <x v="2"/>
    <m/>
    <m/>
    <m/>
    <m/>
    <s v="?"/>
    <s v="BB"/>
    <s v="XXX"/>
    <s v="OK"/>
    <x v="232"/>
    <x v="390"/>
    <x v="2"/>
    <d v="2020-10-16T00:00:00"/>
    <x v="460"/>
    <s v="Cmde"/>
    <d v="2020-10-06T00:00:00"/>
    <s v="D"/>
    <s v=""/>
    <s v="450069421610"/>
    <x v="505"/>
    <x v="0"/>
    <x v="4"/>
    <s v="EUR"/>
    <x v="151"/>
    <x v="7"/>
    <x v="2"/>
    <x v="7"/>
    <s v="L"/>
    <n v="5"/>
    <n v="5"/>
    <x v="6"/>
    <x v="4"/>
    <s v=""/>
    <s v="3000208612"/>
    <x v="5"/>
  </r>
  <r>
    <s v="4500694222"/>
    <s v="DVZ/SDP_438"/>
    <x v="3"/>
    <m/>
    <x v="240"/>
    <m/>
    <m/>
    <d v="2020-09-08T00:00:00"/>
    <n v="21541"/>
    <m/>
    <d v="2020-09-11T00:00:00"/>
    <x v="2"/>
    <m/>
    <m/>
    <m/>
    <m/>
    <s v="?"/>
    <s v="BB"/>
    <s v="XXX"/>
    <s v="OK"/>
    <x v="232"/>
    <x v="391"/>
    <x v="2"/>
    <d v="2020-10-30T00:00:00"/>
    <x v="461"/>
    <s v="Cmde"/>
    <d v="2020-10-06T00:00:00"/>
    <s v="D"/>
    <s v=""/>
    <s v="450069422210"/>
    <x v="506"/>
    <x v="0"/>
    <x v="4"/>
    <s v="EUR"/>
    <x v="152"/>
    <x v="7"/>
    <x v="2"/>
    <x v="7"/>
    <s v="L"/>
    <n v="5"/>
    <n v="5"/>
    <x v="6"/>
    <x v="4"/>
    <s v=""/>
    <s v="3000208612"/>
    <x v="5"/>
  </r>
  <r>
    <s v="4500694226"/>
    <s v="DVZ/SDP_438"/>
    <x v="3"/>
    <m/>
    <x v="240"/>
    <m/>
    <m/>
    <d v="2020-09-08T00:00:00"/>
    <n v="21541"/>
    <m/>
    <d v="2020-09-11T00:00:00"/>
    <x v="2"/>
    <m/>
    <m/>
    <m/>
    <m/>
    <s v="?"/>
    <s v="BB"/>
    <s v="XXX"/>
    <s v="OK"/>
    <x v="232"/>
    <x v="392"/>
    <x v="2"/>
    <d v="2020-10-30T00:00:00"/>
    <x v="462"/>
    <s v="Cmde"/>
    <d v="2020-10-06T00:00:00"/>
    <s v="D"/>
    <s v=""/>
    <s v="450069422610"/>
    <x v="507"/>
    <x v="0"/>
    <x v="4"/>
    <s v="EUR"/>
    <x v="153"/>
    <x v="7"/>
    <x v="2"/>
    <x v="7"/>
    <s v="L"/>
    <n v="10"/>
    <n v="10"/>
    <x v="6"/>
    <x v="4"/>
    <s v=""/>
    <s v="3000208612"/>
    <x v="5"/>
  </r>
  <r>
    <s v="4500694169"/>
    <s v="DVZ/SDP_438"/>
    <x v="3"/>
    <s v="COVID19 – 0911_04"/>
    <x v="32"/>
    <m/>
    <m/>
    <d v="2020-09-08T00:00:00"/>
    <n v="21541"/>
    <m/>
    <d v="2020-09-11T00:00:00"/>
    <x v="2"/>
    <m/>
    <m/>
    <m/>
    <m/>
    <s v="?"/>
    <s v="BB"/>
    <s v="XXX"/>
    <s v="OK"/>
    <x v="31"/>
    <x v="393"/>
    <x v="2"/>
    <d v="2020-12-06T00:00:00"/>
    <x v="463"/>
    <s v="Cmde"/>
    <d v="2020-10-06T00:00:00"/>
    <s v="D"/>
    <s v=""/>
    <s v="450069416910"/>
    <x v="508"/>
    <x v="0"/>
    <x v="466"/>
    <s v="EUR"/>
    <x v="154"/>
    <x v="7"/>
    <x v="2"/>
    <x v="7"/>
    <s v="L"/>
    <n v="1500000"/>
    <n v="1250000"/>
    <x v="6"/>
    <x v="4"/>
    <s v=""/>
    <s v="3000208612"/>
    <x v="5"/>
  </r>
  <r>
    <s v="4500694136"/>
    <s v="DVZ/SDP_438"/>
    <x v="3"/>
    <s v="COVID19 – 0911_04"/>
    <x v="217"/>
    <m/>
    <m/>
    <d v="2020-09-08T00:00:00"/>
    <n v="21541"/>
    <m/>
    <d v="2020-09-11T00:00:00"/>
    <x v="2"/>
    <m/>
    <m/>
    <m/>
    <m/>
    <s v="?"/>
    <s v="BB"/>
    <s v="XXX"/>
    <s v="OK"/>
    <x v="152"/>
    <x v="394"/>
    <x v="2"/>
    <d v="2020-10-18T00:00:00"/>
    <x v="464"/>
    <s v="Cmde"/>
    <d v="2020-10-06T00:00:00"/>
    <s v="D"/>
    <s v=""/>
    <s v="450069413610"/>
    <x v="509"/>
    <x v="0"/>
    <x v="467"/>
    <s v="EUR"/>
    <x v="155"/>
    <x v="7"/>
    <x v="2"/>
    <x v="7"/>
    <s v="L"/>
    <n v="300000"/>
    <n v="0"/>
    <x v="6"/>
    <x v="4"/>
    <s v=""/>
    <s v="3000208612"/>
    <x v="5"/>
  </r>
  <r>
    <s v="4500694109"/>
    <s v="DVZ/SDP_438"/>
    <x v="3"/>
    <s v="COVID19_0911_02 1st order"/>
    <x v="241"/>
    <m/>
    <s v="x"/>
    <d v="2020-09-08T00:00:00"/>
    <n v="21541"/>
    <m/>
    <d v="2020-09-11T00:00:00"/>
    <x v="2"/>
    <m/>
    <m/>
    <m/>
    <m/>
    <s v="?"/>
    <s v="BB"/>
    <s v="XXX"/>
    <s v="OK"/>
    <x v="233"/>
    <x v="395"/>
    <x v="2"/>
    <d v="2020-11-20T00:00:00"/>
    <x v="465"/>
    <s v="Cmde"/>
    <d v="2020-10-06T00:00:00"/>
    <s v="D"/>
    <s v=""/>
    <s v="450069410910"/>
    <x v="510"/>
    <x v="0"/>
    <x v="468"/>
    <s v="EUR"/>
    <x v="156"/>
    <x v="7"/>
    <x v="2"/>
    <x v="7"/>
    <s v="L"/>
    <n v="2120000"/>
    <n v="8000"/>
    <x v="5"/>
    <x v="4"/>
    <s v=""/>
    <s v="3000208612"/>
    <x v="5"/>
  </r>
  <r>
    <s v="4500694129"/>
    <s v="DVZ/SDP_438"/>
    <x v="3"/>
    <m/>
    <x v="241"/>
    <m/>
    <s v="x"/>
    <d v="2020-09-08T00:00:00"/>
    <n v="21541"/>
    <m/>
    <d v="2020-09-11T00:00:00"/>
    <x v="2"/>
    <m/>
    <m/>
    <m/>
    <m/>
    <s v="?"/>
    <s v="BB"/>
    <s v="XXX"/>
    <s v="OK"/>
    <x v="233"/>
    <x v="396"/>
    <x v="2"/>
    <d v="2020-10-16T00:00:00"/>
    <x v="466"/>
    <s v="Cmde"/>
    <d v="2020-10-06T00:00:00"/>
    <s v="D"/>
    <s v=""/>
    <s v="450069412910"/>
    <x v="511"/>
    <x v="0"/>
    <x v="469"/>
    <s v="EUR"/>
    <x v="157"/>
    <x v="7"/>
    <x v="2"/>
    <x v="7"/>
    <s v="L"/>
    <n v="700000"/>
    <n v="298150"/>
    <x v="5"/>
    <x v="4"/>
    <s v=""/>
    <s v="3000208612"/>
    <x v="5"/>
  </r>
  <r>
    <s v="4500693969"/>
    <m/>
    <x v="0"/>
    <m/>
    <x v="242"/>
    <m/>
    <m/>
    <s v="pas applicable"/>
    <s v="pas applicable"/>
    <s v="pas applicable"/>
    <s v="pas applicable"/>
    <x v="2"/>
    <m/>
    <m/>
    <m/>
    <m/>
    <m/>
    <s v="A0"/>
    <s v="X"/>
    <s v="OK"/>
    <x v="189"/>
    <x v="397"/>
    <x v="2"/>
    <d v="2020-10-06T00:00:00"/>
    <x v="248"/>
    <m/>
    <d v="2020-10-06T00:00:00"/>
    <m/>
    <s v=""/>
    <s v="450069396910"/>
    <x v="512"/>
    <x v="0"/>
    <x v="470"/>
    <s v="EUR"/>
    <x v="0"/>
    <x v="23"/>
    <x v="10"/>
    <x v="7"/>
    <s v="Z"/>
    <n v="1"/>
    <n v="0"/>
    <x v="3"/>
    <x v="3"/>
    <s v=""/>
    <e v="#REF!"/>
    <x v="12"/>
  </r>
  <r>
    <s v="4500694129"/>
    <s v="DVZ/SDP_438"/>
    <x v="3"/>
    <m/>
    <x v="241"/>
    <m/>
    <s v="x"/>
    <d v="2020-09-08T00:00:00"/>
    <n v="21541"/>
    <m/>
    <d v="2020-09-11T00:00:00"/>
    <x v="2"/>
    <m/>
    <m/>
    <m/>
    <m/>
    <s v="à régulariser"/>
    <s v="BB"/>
    <s v="XXX"/>
    <s v="OK"/>
    <x v="233"/>
    <x v="396"/>
    <x v="0"/>
    <d v="2020-10-16T00:00:00"/>
    <x v="466"/>
    <m/>
    <d v="2020-10-06T00:00:00"/>
    <m/>
    <s v=""/>
    <s v="450069412920"/>
    <x v="513"/>
    <x v="0"/>
    <x v="471"/>
    <s v="EUR"/>
    <x v="158"/>
    <x v="7"/>
    <x v="2"/>
    <x v="7"/>
    <s v="L"/>
    <n v="500000"/>
    <n v="500000"/>
    <x v="5"/>
    <x v="4"/>
    <s v=""/>
    <s v="3000208612"/>
    <x v="5"/>
  </r>
  <r>
    <s v="4500700136"/>
    <m/>
    <x v="0"/>
    <m/>
    <x v="243"/>
    <m/>
    <m/>
    <m/>
    <m/>
    <m/>
    <m/>
    <x v="2"/>
    <m/>
    <m/>
    <m/>
    <m/>
    <m/>
    <s v="BB"/>
    <s v=""/>
    <s v="NOK"/>
    <x v="234"/>
    <x v="398"/>
    <x v="2"/>
    <d v="2020-11-09T00:00:00"/>
    <x v="467"/>
    <s v="Cmde"/>
    <d v="2020-11-09T00:00:00"/>
    <s v="D"/>
    <s v=""/>
    <s v="450070013610"/>
    <x v="514"/>
    <x v="0"/>
    <x v="4"/>
    <s v="EUR"/>
    <x v="159"/>
    <x v="7"/>
    <x v="2"/>
    <x v="7"/>
    <s v="L"/>
    <n v="38"/>
    <n v="38"/>
    <x v="6"/>
    <x v="4"/>
    <s v=""/>
    <s v="3000208612"/>
    <x v="5"/>
  </r>
  <r>
    <s v="4500700136"/>
    <m/>
    <x v="0"/>
    <m/>
    <x v="243"/>
    <m/>
    <m/>
    <m/>
    <m/>
    <m/>
    <m/>
    <x v="2"/>
    <m/>
    <m/>
    <m/>
    <m/>
    <m/>
    <s v="BB"/>
    <s v=""/>
    <s v="NOK"/>
    <x v="234"/>
    <x v="398"/>
    <x v="0"/>
    <d v="2020-11-09T00:00:00"/>
    <x v="468"/>
    <s v="Cmde"/>
    <d v="2020-11-09T00:00:00"/>
    <s v="D"/>
    <s v=""/>
    <s v="450070013620"/>
    <x v="515"/>
    <x v="0"/>
    <x v="4"/>
    <s v="EUR"/>
    <x v="160"/>
    <x v="7"/>
    <x v="2"/>
    <x v="7"/>
    <s v="L"/>
    <n v="6"/>
    <n v="6"/>
    <x v="6"/>
    <x v="4"/>
    <s v=""/>
    <s v="3000208612"/>
    <x v="5"/>
  </r>
  <r>
    <s v="4500694186"/>
    <s v="DVZ/SDP_438"/>
    <x v="3"/>
    <m/>
    <x v="244"/>
    <m/>
    <m/>
    <d v="2020-09-08T00:00:00"/>
    <n v="21541"/>
    <m/>
    <d v="2020-09-11T00:00:00"/>
    <x v="2"/>
    <m/>
    <m/>
    <m/>
    <m/>
    <s v="?"/>
    <s v="BB"/>
    <s v="XXX"/>
    <s v="OK"/>
    <x v="64"/>
    <x v="399"/>
    <x v="2"/>
    <d v="2020-10-06T00:00:00"/>
    <x v="466"/>
    <s v="Cmde"/>
    <d v="2020-10-06T00:00:00"/>
    <s v="D"/>
    <s v=""/>
    <s v="450069418610"/>
    <x v="516"/>
    <x v="0"/>
    <x v="472"/>
    <s v="EUR"/>
    <x v="0"/>
    <x v="7"/>
    <x v="2"/>
    <x v="7"/>
    <s v="L"/>
    <n v="284941"/>
    <n v="0"/>
    <x v="6"/>
    <x v="4"/>
    <s v=""/>
    <s v="3000208612"/>
    <x v="5"/>
  </r>
  <r>
    <s v="4500694094"/>
    <s v="liste conseil des ministres"/>
    <x v="3"/>
    <m/>
    <x v="245"/>
    <m/>
    <m/>
    <s v="liste conseil des ministres"/>
    <m/>
    <m/>
    <d v="2020-09-11T00:00:00"/>
    <x v="2"/>
    <m/>
    <m/>
    <m/>
    <m/>
    <m/>
    <s v="BB"/>
    <s v="XXX"/>
    <s v="OK"/>
    <x v="235"/>
    <x v="400"/>
    <x v="2"/>
    <d v="2020-10-25T00:00:00"/>
    <x v="469"/>
    <s v="Cmde"/>
    <d v="2020-10-06T00:00:00"/>
    <s v="D"/>
    <s v="I3"/>
    <s v="450069409410"/>
    <x v="517"/>
    <x v="0"/>
    <x v="473"/>
    <s v="EUR"/>
    <x v="0"/>
    <x v="7"/>
    <x v="2"/>
    <x v="7"/>
    <s v="L"/>
    <n v="7300"/>
    <n v="0"/>
    <x v="6"/>
    <x v="4"/>
    <s v=""/>
    <s v="3000208612"/>
    <x v="5"/>
  </r>
  <r>
    <s v="4500694883"/>
    <m/>
    <x v="0"/>
    <m/>
    <x v="184"/>
    <m/>
    <m/>
    <m/>
    <m/>
    <m/>
    <m/>
    <x v="1"/>
    <m/>
    <m/>
    <m/>
    <m/>
    <s v="pas applicable"/>
    <s v="A0"/>
    <s v="X"/>
    <s v="OK"/>
    <x v="37"/>
    <x v="401"/>
    <x v="2"/>
    <d v="2020-10-08T00:00:00"/>
    <x v="412"/>
    <s v="Cmde"/>
    <d v="2020-10-08T00:00:00"/>
    <s v="D"/>
    <s v=""/>
    <s v="450069488310"/>
    <x v="518"/>
    <x v="0"/>
    <x v="474"/>
    <s v="EUR"/>
    <x v="0"/>
    <x v="4"/>
    <x v="2"/>
    <x v="4"/>
    <s v="Z"/>
    <n v="1"/>
    <n v="0"/>
    <x v="0"/>
    <x v="0"/>
    <s v=""/>
    <s v="3000209102"/>
    <x v="0"/>
  </r>
  <r>
    <s v="4500696459"/>
    <m/>
    <x v="0"/>
    <m/>
    <x v="246"/>
    <m/>
    <m/>
    <m/>
    <m/>
    <m/>
    <m/>
    <x v="1"/>
    <m/>
    <m/>
    <m/>
    <m/>
    <m/>
    <s v="BB"/>
    <s v="XXX"/>
    <s v="OK"/>
    <x v="13"/>
    <x v="402"/>
    <x v="2"/>
    <d v="2020-10-16T00:00:00"/>
    <x v="470"/>
    <s v="Cmde"/>
    <d v="2020-10-16T00:00:00"/>
    <s v="D"/>
    <s v=""/>
    <s v="450069645910"/>
    <x v="519"/>
    <x v="0"/>
    <x v="4"/>
    <s v="EUR"/>
    <x v="161"/>
    <x v="11"/>
    <x v="7"/>
    <x v="9"/>
    <s v="Z"/>
    <n v="1"/>
    <n v="0"/>
    <x v="6"/>
    <x v="4"/>
    <s v=""/>
    <s v="3000209404"/>
    <x v="0"/>
  </r>
  <r>
    <s v="4500696590"/>
    <m/>
    <x v="0"/>
    <m/>
    <x v="247"/>
    <m/>
    <m/>
    <m/>
    <m/>
    <m/>
    <m/>
    <x v="2"/>
    <m/>
    <m/>
    <m/>
    <m/>
    <m/>
    <s v="BB"/>
    <s v="XXX"/>
    <s v="OK"/>
    <x v="236"/>
    <x v="403"/>
    <x v="2"/>
    <d v="2020-10-19T00:00:00"/>
    <x v="471"/>
    <s v="Cmde"/>
    <d v="2020-10-19T00:00:00"/>
    <s v="D"/>
    <s v=""/>
    <s v="450069659010"/>
    <x v="520"/>
    <x v="0"/>
    <x v="4"/>
    <s v="EUR"/>
    <x v="162"/>
    <x v="23"/>
    <x v="10"/>
    <x v="7"/>
    <s v="L"/>
    <n v="1000000"/>
    <n v="1000000"/>
    <x v="6"/>
    <x v="4"/>
    <s v=""/>
    <e v="#REF!"/>
    <x v="12"/>
  </r>
  <r>
    <s v="4500697212"/>
    <m/>
    <x v="0"/>
    <m/>
    <x v="248"/>
    <m/>
    <m/>
    <s v="pas applicable"/>
    <s v="pas applicable"/>
    <m/>
    <m/>
    <x v="1"/>
    <m/>
    <m/>
    <m/>
    <m/>
    <s v="pas applicable"/>
    <s v="A0"/>
    <s v="X"/>
    <s v="OK"/>
    <x v="237"/>
    <x v="404"/>
    <x v="2"/>
    <d v="2020-10-21T00:00:00"/>
    <x v="472"/>
    <s v="Cmde"/>
    <d v="2020-10-21T00:00:00"/>
    <s v="D"/>
    <s v=""/>
    <s v="450069721210"/>
    <x v="521"/>
    <x v="0"/>
    <x v="475"/>
    <s v="EUR"/>
    <x v="0"/>
    <x v="8"/>
    <x v="1"/>
    <x v="7"/>
    <s v="L"/>
    <n v="7"/>
    <n v="0"/>
    <x v="0"/>
    <x v="0"/>
    <s v=""/>
    <s v="3000208703"/>
    <x v="0"/>
  </r>
  <r>
    <s v="4500697212"/>
    <m/>
    <x v="0"/>
    <m/>
    <x v="248"/>
    <m/>
    <m/>
    <s v="pas applicable"/>
    <s v="pas applicable"/>
    <m/>
    <m/>
    <x v="1"/>
    <m/>
    <m/>
    <m/>
    <m/>
    <s v="pas applicable"/>
    <s v="A0"/>
    <s v="X"/>
    <s v="OK"/>
    <x v="237"/>
    <x v="404"/>
    <x v="0"/>
    <d v="2020-10-21T00:00:00"/>
    <x v="473"/>
    <s v="Cmde"/>
    <d v="2020-10-21T00:00:00"/>
    <s v="D"/>
    <s v=""/>
    <s v="450069721220"/>
    <x v="522"/>
    <x v="0"/>
    <x v="476"/>
    <s v="EUR"/>
    <x v="0"/>
    <x v="8"/>
    <x v="1"/>
    <x v="7"/>
    <s v="L"/>
    <n v="7"/>
    <n v="0"/>
    <x v="0"/>
    <x v="0"/>
    <s v=""/>
    <s v="3000208703"/>
    <x v="0"/>
  </r>
  <r>
    <s v="4500697212"/>
    <m/>
    <x v="0"/>
    <m/>
    <x v="248"/>
    <m/>
    <m/>
    <s v="pas applicable"/>
    <s v="pas applicable"/>
    <m/>
    <m/>
    <x v="1"/>
    <m/>
    <m/>
    <m/>
    <m/>
    <s v="pas applicable"/>
    <s v="A0"/>
    <s v="X"/>
    <s v="OK"/>
    <x v="237"/>
    <x v="404"/>
    <x v="1"/>
    <d v="2020-10-21T00:00:00"/>
    <x v="474"/>
    <s v="Cmde"/>
    <d v="2020-10-21T00:00:00"/>
    <s v="D"/>
    <s v=""/>
    <s v="450069721230"/>
    <x v="523"/>
    <x v="0"/>
    <x v="477"/>
    <s v="EUR"/>
    <x v="0"/>
    <x v="8"/>
    <x v="1"/>
    <x v="7"/>
    <s v="L"/>
    <n v="7"/>
    <n v="0"/>
    <x v="0"/>
    <x v="0"/>
    <s v=""/>
    <s v="3000208703"/>
    <x v="0"/>
  </r>
  <r>
    <s v="4500697212"/>
    <m/>
    <x v="0"/>
    <m/>
    <x v="248"/>
    <m/>
    <m/>
    <s v="pas applicable"/>
    <s v="pas applicable"/>
    <m/>
    <m/>
    <x v="1"/>
    <m/>
    <m/>
    <m/>
    <m/>
    <s v="pas applicable"/>
    <s v="A0"/>
    <s v="X"/>
    <s v="OK"/>
    <x v="237"/>
    <x v="404"/>
    <x v="3"/>
    <d v="2020-10-21T00:00:00"/>
    <x v="475"/>
    <s v="Cmde"/>
    <d v="2020-10-21T00:00:00"/>
    <s v="D"/>
    <s v=""/>
    <s v="450069721240"/>
    <x v="523"/>
    <x v="0"/>
    <x v="477"/>
    <s v="EUR"/>
    <x v="0"/>
    <x v="8"/>
    <x v="1"/>
    <x v="7"/>
    <s v="L"/>
    <n v="7"/>
    <n v="0"/>
    <x v="0"/>
    <x v="0"/>
    <s v=""/>
    <s v="3000208703"/>
    <x v="0"/>
  </r>
  <r>
    <s v="4500697212"/>
    <m/>
    <x v="0"/>
    <m/>
    <x v="248"/>
    <m/>
    <m/>
    <s v="pas applicable"/>
    <s v="pas applicable"/>
    <m/>
    <m/>
    <x v="1"/>
    <m/>
    <m/>
    <m/>
    <m/>
    <s v="pas applicable"/>
    <s v="A0"/>
    <s v="X"/>
    <s v="OK"/>
    <x v="237"/>
    <x v="404"/>
    <x v="4"/>
    <d v="2020-10-21T00:00:00"/>
    <x v="476"/>
    <s v="Cmde"/>
    <d v="2020-10-21T00:00:00"/>
    <s v="D"/>
    <s v=""/>
    <s v="450069721250"/>
    <x v="524"/>
    <x v="0"/>
    <x v="478"/>
    <s v="EUR"/>
    <x v="0"/>
    <x v="8"/>
    <x v="1"/>
    <x v="7"/>
    <s v="L"/>
    <n v="7"/>
    <n v="0"/>
    <x v="0"/>
    <x v="0"/>
    <s v=""/>
    <s v="3000208703"/>
    <x v="0"/>
  </r>
  <r>
    <s v="4500697284"/>
    <m/>
    <x v="0"/>
    <m/>
    <x v="249"/>
    <m/>
    <m/>
    <s v="pas applicable"/>
    <s v="pas applicable"/>
    <m/>
    <m/>
    <x v="2"/>
    <m/>
    <m/>
    <m/>
    <m/>
    <s v="demandé le 26/10/2020"/>
    <s v="AA"/>
    <s v="XX"/>
    <s v="OK"/>
    <x v="238"/>
    <x v="405"/>
    <x v="2"/>
    <d v="2020-10-22T00:00:00"/>
    <x v="477"/>
    <s v="Cmde"/>
    <d v="2020-10-22T00:00:00"/>
    <s v="D"/>
    <s v=""/>
    <s v="450069728410"/>
    <x v="525"/>
    <x v="0"/>
    <x v="479"/>
    <s v="EUR"/>
    <x v="0"/>
    <x v="7"/>
    <x v="3"/>
    <x v="7"/>
    <s v="Z"/>
    <n v="1"/>
    <n v="0"/>
    <x v="0"/>
    <x v="0"/>
    <s v=""/>
    <s v="3000208617"/>
    <x v="10"/>
  </r>
  <r>
    <s v="4500697397"/>
    <m/>
    <x v="15"/>
    <s v="à voir avec carolien 09/11/2020"/>
    <x v="250"/>
    <m/>
    <m/>
    <d v="2020-10-18T00:00:00"/>
    <n v="23541"/>
    <m/>
    <m/>
    <x v="2"/>
    <s v="Non"/>
    <m/>
    <m/>
    <s v="ok"/>
    <d v="2020-10-19T00:00:00"/>
    <s v="BB"/>
    <s v="XXX"/>
    <s v="OK"/>
    <x v="239"/>
    <x v="406"/>
    <x v="2"/>
    <d v="2020-10-22T00:00:00"/>
    <x v="478"/>
    <s v="Cmde"/>
    <d v="2020-10-22T00:00:00"/>
    <s v="D"/>
    <s v=""/>
    <s v="450069739710"/>
    <x v="526"/>
    <x v="0"/>
    <x v="4"/>
    <s v="EUR"/>
    <x v="163"/>
    <x v="7"/>
    <x v="2"/>
    <x v="7"/>
    <s v="L"/>
    <n v="4000"/>
    <n v="4000"/>
    <x v="6"/>
    <x v="4"/>
    <s v=""/>
    <s v="3000208612"/>
    <x v="5"/>
  </r>
  <r>
    <s v="4500697539"/>
    <m/>
    <x v="15"/>
    <s v="contrat envoyé pour signature au cabinet vdb le 25/11"/>
    <x v="251"/>
    <m/>
    <n v="0.5"/>
    <d v="2020-10-18T00:00:00"/>
    <n v="23541"/>
    <m/>
    <m/>
    <x v="2"/>
    <s v="Non"/>
    <m/>
    <m/>
    <s v="ok"/>
    <d v="2020-10-19T00:00:00"/>
    <s v="BB"/>
    <s v="XXX"/>
    <s v="OK"/>
    <x v="240"/>
    <x v="407"/>
    <x v="2"/>
    <d v="2020-10-22T00:00:00"/>
    <x v="479"/>
    <s v="Cmde"/>
    <d v="2020-10-22T00:00:00"/>
    <s v="D"/>
    <s v="I3"/>
    <s v="450069753910"/>
    <x v="366"/>
    <x v="0"/>
    <x v="480"/>
    <s v="EUR"/>
    <x v="164"/>
    <x v="7"/>
    <x v="2"/>
    <x v="7"/>
    <s v="L"/>
    <n v="4000"/>
    <n v="4000"/>
    <x v="6"/>
    <x v="4"/>
    <s v=""/>
    <s v="3000208612"/>
    <x v="5"/>
  </r>
  <r>
    <s v="4500697541"/>
    <s v="DVZ-SDP_467"/>
    <x v="15"/>
    <s v="A ANNuLER"/>
    <x v="252"/>
    <m/>
    <m/>
    <s v="18/10/2020 + à demander 04/11/2020"/>
    <n v="23541"/>
    <m/>
    <m/>
    <x v="2"/>
    <s v="Non"/>
    <m/>
    <m/>
    <s v="ok"/>
    <s v="19/10/2020 + envoyé au cabinet le 10/11/2020"/>
    <s v=""/>
    <s v=""/>
    <b v="0"/>
    <x v="241"/>
    <x v="408"/>
    <x v="2"/>
    <d v="2020-10-22T00:00:00"/>
    <x v="480"/>
    <s v="Cmde"/>
    <d v="2020-10-22T00:00:00"/>
    <s v="D"/>
    <s v="I3"/>
    <s v="450069754110"/>
    <x v="4"/>
    <x v="0"/>
    <x v="4"/>
    <s v="EUR"/>
    <x v="0"/>
    <x v="7"/>
    <x v="2"/>
    <x v="7"/>
    <s v="L"/>
    <n v="100000"/>
    <n v="0"/>
    <x v="6"/>
    <x v="4"/>
    <s v="L"/>
    <s v="3000208612"/>
    <x v="5"/>
  </r>
  <r>
    <s v="4500700136"/>
    <m/>
    <x v="0"/>
    <m/>
    <x v="243"/>
    <m/>
    <m/>
    <m/>
    <m/>
    <m/>
    <m/>
    <x v="2"/>
    <m/>
    <m/>
    <m/>
    <m/>
    <m/>
    <s v="BB"/>
    <s v=""/>
    <s v="NOK"/>
    <x v="234"/>
    <x v="398"/>
    <x v="1"/>
    <d v="2020-11-09T00:00:00"/>
    <x v="481"/>
    <s v="Cmde"/>
    <d v="2020-11-09T00:00:00"/>
    <s v="D"/>
    <s v=""/>
    <s v="450070013630"/>
    <x v="527"/>
    <x v="0"/>
    <x v="4"/>
    <s v="EUR"/>
    <x v="165"/>
    <x v="7"/>
    <x v="2"/>
    <x v="7"/>
    <s v="L"/>
    <n v="0.8"/>
    <n v="0.8"/>
    <x v="6"/>
    <x v="4"/>
    <s v=""/>
    <s v="3000208612"/>
    <x v="5"/>
  </r>
  <r>
    <s v="4500681592"/>
    <s v="DVZ/SDP_392 / 437 / 455"/>
    <x v="0"/>
    <s v="07/09/2020: augmentation de  695.072,51EUR"/>
    <x v="253"/>
    <m/>
    <n v="0"/>
    <s v="17/06/2020 + 07/09/2020 + 15/10/2020"/>
    <s v="18356 + 21469 + 23469"/>
    <s v="liste 0207 + 0915"/>
    <m/>
    <x v="2"/>
    <s v="Non"/>
    <m/>
    <s v="Transmis le 03/11/2020"/>
    <s v="ok"/>
    <s v="17/06/2020 + 09/09/2020 + transmis CABVDB le 03/11/2020"/>
    <s v="BB"/>
    <s v="XXX"/>
    <s v="OK"/>
    <x v="242"/>
    <x v="409"/>
    <x v="2"/>
    <d v="2020-07-06T00:00:00"/>
    <x v="482"/>
    <s v="Cmde"/>
    <d v="2020-07-06T00:00:00"/>
    <s v="D"/>
    <s v=""/>
    <s v="450068159210"/>
    <x v="528"/>
    <x v="0"/>
    <x v="481"/>
    <s v="EUR"/>
    <x v="166"/>
    <x v="7"/>
    <x v="3"/>
    <x v="7"/>
    <s v="Z"/>
    <n v="1"/>
    <n v="0"/>
    <x v="5"/>
    <x v="4"/>
    <s v=""/>
    <s v="3000208617"/>
    <x v="10"/>
  </r>
  <r>
    <n v="0"/>
    <s v="DVZ-SDP_450"/>
    <x v="8"/>
    <s v="Remplacement d'un participant à la plateforme. 4500684248. 6,510,000 EUR_x000a_D'après notre interprétation de la derniere note à l'IF (24/11/2020), il n'y a pas lieu d'augmenter l'engagement GE100 de la plateforme. Ligne existe pro memorie"/>
    <x v="254"/>
    <n v="6510000"/>
    <m/>
    <d v="2020-09-29T00:00:00"/>
    <n v="22686"/>
    <m/>
    <m/>
    <x v="0"/>
    <m/>
    <m/>
    <m/>
    <d v="2020-11-24T00:00:00"/>
    <m/>
    <e v="#N/A"/>
    <e v="#N/A"/>
    <e v="#N/A"/>
    <x v="210"/>
    <x v="353"/>
    <x v="12"/>
    <m/>
    <x v="483"/>
    <m/>
    <m/>
    <m/>
    <e v="#N/A"/>
    <s v=""/>
    <x v="452"/>
    <x v="0"/>
    <x v="425"/>
    <s v="EUR"/>
    <x v="128"/>
    <x v="21"/>
    <x v="9"/>
    <x v="7"/>
    <e v="#N/A"/>
    <e v="#N/A"/>
    <e v="#N/A"/>
    <x v="13"/>
    <x v="9"/>
    <e v="#N/A"/>
    <e v="#N/A"/>
    <x v="0"/>
  </r>
  <r>
    <s v="4500665132"/>
    <m/>
    <x v="0"/>
    <s v="prix unitaire - 0,61"/>
    <x v="21"/>
    <m/>
    <m/>
    <d v="2020-03-20T00:00:00"/>
    <n v="9756"/>
    <m/>
    <m/>
    <x v="2"/>
    <s v="Non"/>
    <m/>
    <m/>
    <s v="ok"/>
    <e v="#N/A"/>
    <s v="BB"/>
    <s v="XX"/>
    <s v="NOK"/>
    <x v="20"/>
    <x v="410"/>
    <x v="2"/>
    <d v="2020-03-16T00:00:00"/>
    <x v="15"/>
    <s v="Cmde"/>
    <d v="2020-03-16T00:00:00"/>
    <s v="D"/>
    <s v=""/>
    <s v="450066513210"/>
    <x v="529"/>
    <x v="0"/>
    <x v="482"/>
    <s v="EUR"/>
    <x v="0"/>
    <x v="7"/>
    <x v="0"/>
    <x v="7"/>
    <s v="Z"/>
    <n v="1"/>
    <n v="0"/>
    <x v="4"/>
    <x v="1"/>
    <s v=""/>
    <s v="3000208611"/>
    <x v="3"/>
  </r>
  <r>
    <s v="4500701677"/>
    <m/>
    <x v="15"/>
    <s v="remplacer Nal Von Minden"/>
    <x v="255"/>
    <n v="605000"/>
    <m/>
    <m/>
    <m/>
    <m/>
    <m/>
    <x v="2"/>
    <m/>
    <m/>
    <m/>
    <m/>
    <s v="envoyé à Rudi 24/11/2020"/>
    <s v="BB"/>
    <s v="XXX"/>
    <s v="OK"/>
    <x v="210"/>
    <x v="411"/>
    <x v="2"/>
    <m/>
    <x v="484"/>
    <m/>
    <d v="2020-11-17T00:00:00"/>
    <m/>
    <s v=""/>
    <s v="450070167710"/>
    <x v="530"/>
    <x v="0"/>
    <x v="4"/>
    <s v="EUR"/>
    <x v="167"/>
    <x v="7"/>
    <x v="2"/>
    <x v="7"/>
    <s v="L"/>
    <n v="100000"/>
    <n v="100000"/>
    <x v="6"/>
    <x v="4"/>
    <s v=""/>
    <s v="3000208612"/>
    <x v="5"/>
  </r>
  <r>
    <s v="4500693110"/>
    <s v="note kern"/>
    <x v="12"/>
    <s v="au cabinet"/>
    <x v="256"/>
    <m/>
    <m/>
    <d v="2020-09-29T00:00:00"/>
    <n v="22676"/>
    <m/>
    <d v="2020-09-10T00:00:00"/>
    <x v="2"/>
    <s v="Non"/>
    <m/>
    <s v="transmis le 30/10/2020"/>
    <s v="ok"/>
    <s v="demandé le 26/10/2020"/>
    <s v="BB"/>
    <s v="XXX"/>
    <s v="OK"/>
    <x v="243"/>
    <x v="412"/>
    <x v="2"/>
    <d v="2020-09-30T00:00:00"/>
    <x v="485"/>
    <s v="Cmde"/>
    <d v="2020-09-30T00:00:00"/>
    <s v="D"/>
    <s v=""/>
    <s v="450069311010"/>
    <x v="531"/>
    <x v="0"/>
    <x v="483"/>
    <s v="EUR"/>
    <x v="168"/>
    <x v="7"/>
    <x v="7"/>
    <x v="7"/>
    <s v="Z"/>
    <n v="1"/>
    <n v="0"/>
    <x v="6"/>
    <x v="4"/>
    <s v=""/>
    <s v="3000208614"/>
    <x v="6"/>
  </r>
  <r>
    <s v="4500684008"/>
    <s v="DVZ/SDP_410"/>
    <x v="0"/>
    <s v="Augmentation du prix suite à taxation obligatoire (+ TVA)"/>
    <x v="143"/>
    <m/>
    <m/>
    <d v="2020-07-30T00:00:00"/>
    <s v="19715 + 24312"/>
    <m/>
    <m/>
    <x v="2"/>
    <m/>
    <m/>
    <m/>
    <d v="2020-11-09T00:00:00"/>
    <s v="envoyé à Rudi 24/11/2020"/>
    <s v="BB"/>
    <s v="XXX"/>
    <s v="OK"/>
    <x v="141"/>
    <x v="413"/>
    <x v="2"/>
    <d v="2020-07-23T00:00:00"/>
    <x v="486"/>
    <s v="Cmde"/>
    <d v="2020-07-23T00:00:00"/>
    <s v="D"/>
    <s v=""/>
    <s v="450068400810"/>
    <x v="532"/>
    <x v="0"/>
    <x v="484"/>
    <s v="EUR"/>
    <x v="0"/>
    <x v="7"/>
    <x v="5"/>
    <x v="7"/>
    <s v="Z"/>
    <n v="1"/>
    <n v="0"/>
    <x v="8"/>
    <x v="0"/>
    <s v=""/>
    <s v="3000208615"/>
    <x v="4"/>
  </r>
  <r>
    <s v="4500694227"/>
    <m/>
    <x v="3"/>
    <s v="Achat consommable: Nasal Swabs"/>
    <x v="33"/>
    <n v="169600"/>
    <m/>
    <d v="2020-09-22T00:00:00"/>
    <n v="22515"/>
    <m/>
    <m/>
    <x v="0"/>
    <m/>
    <m/>
    <m/>
    <m/>
    <m/>
    <e v="#N/A"/>
    <e v="#N/A"/>
    <e v="#N/A"/>
    <x v="210"/>
    <x v="414"/>
    <x v="1"/>
    <m/>
    <x v="405"/>
    <m/>
    <m/>
    <m/>
    <e v="#N/A"/>
    <s v="450069422730"/>
    <x v="452"/>
    <x v="0"/>
    <x v="425"/>
    <s v="EUR"/>
    <x v="128"/>
    <x v="21"/>
    <x v="9"/>
    <x v="7"/>
    <e v="#N/A"/>
    <e v="#N/A"/>
    <e v="#N/A"/>
    <x v="13"/>
    <x v="9"/>
    <e v="#N/A"/>
    <e v="#N/A"/>
    <x v="0"/>
  </r>
  <r>
    <s v="4500694227"/>
    <s v="DVZ/SDP_438"/>
    <x v="3"/>
    <m/>
    <x v="257"/>
    <m/>
    <m/>
    <s v="08/09/2020 / 22/09/2020"/>
    <s v="21541 + 22515"/>
    <m/>
    <d v="2020-09-11T00:00:00"/>
    <x v="2"/>
    <s v="Non"/>
    <m/>
    <m/>
    <s v="ok"/>
    <s v="?"/>
    <s v="BB"/>
    <s v="XXX"/>
    <s v="OK"/>
    <x v="32"/>
    <x v="414"/>
    <x v="2"/>
    <d v="2020-10-15T00:00:00"/>
    <x v="285"/>
    <s v="Cmde"/>
    <d v="2020-10-06T00:00:00"/>
    <s v="D"/>
    <s v=""/>
    <s v="450069422710"/>
    <x v="533"/>
    <x v="0"/>
    <x v="4"/>
    <s v="EUR"/>
    <x v="169"/>
    <x v="7"/>
    <x v="2"/>
    <x v="7"/>
    <s v="L"/>
    <n v="400000"/>
    <n v="400000"/>
    <x v="5"/>
    <x v="4"/>
    <s v=""/>
    <s v="3000208612"/>
    <x v="5"/>
  </r>
  <r>
    <s v="4500697770"/>
    <s v="DGGS"/>
    <x v="16"/>
    <s v="DGGS"/>
    <x v="258"/>
    <m/>
    <m/>
    <m/>
    <m/>
    <m/>
    <m/>
    <x v="1"/>
    <m/>
    <m/>
    <m/>
    <m/>
    <m/>
    <s v="BB"/>
    <s v="XXX"/>
    <s v="OK"/>
    <x v="13"/>
    <x v="415"/>
    <x v="2"/>
    <d v="2020-10-23T00:00:00"/>
    <x v="487"/>
    <s v="Cmde"/>
    <d v="2020-10-23T00:00:00"/>
    <s v="D"/>
    <s v=""/>
    <s v="450069777010"/>
    <x v="534"/>
    <x v="0"/>
    <x v="4"/>
    <s v="EUR"/>
    <x v="170"/>
    <x v="11"/>
    <x v="5"/>
    <x v="9"/>
    <s v="Z"/>
    <n v="1"/>
    <n v="0"/>
    <x v="6"/>
    <x v="4"/>
    <s v=""/>
    <s v="3000209405"/>
    <x v="0"/>
  </r>
  <r>
    <s v="4500697817"/>
    <s v="DGGS"/>
    <x v="16"/>
    <s v="DGGS"/>
    <x v="258"/>
    <m/>
    <m/>
    <m/>
    <m/>
    <m/>
    <m/>
    <x v="1"/>
    <m/>
    <m/>
    <m/>
    <m/>
    <m/>
    <s v="BB"/>
    <s v="XXX"/>
    <s v="OK"/>
    <x v="244"/>
    <x v="416"/>
    <x v="2"/>
    <d v="2020-10-20T00:00:00"/>
    <x v="488"/>
    <s v="Cmde"/>
    <d v="2020-10-25T00:00:00"/>
    <s v="D"/>
    <s v=""/>
    <s v="450069781710"/>
    <x v="535"/>
    <x v="0"/>
    <x v="4"/>
    <s v="EUR"/>
    <x v="171"/>
    <x v="2"/>
    <x v="2"/>
    <x v="2"/>
    <s v="Z"/>
    <n v="1"/>
    <n v="0"/>
    <x v="2"/>
    <x v="2"/>
    <s v=""/>
    <s v="3000209002"/>
    <x v="0"/>
  </r>
  <r>
    <s v="4500697792"/>
    <s v="DGGS"/>
    <x v="16"/>
    <s v="DGGS"/>
    <x v="258"/>
    <m/>
    <m/>
    <m/>
    <m/>
    <m/>
    <m/>
    <x v="1"/>
    <m/>
    <m/>
    <m/>
    <m/>
    <m/>
    <s v="AA"/>
    <s v="XX"/>
    <s v="OK"/>
    <x v="245"/>
    <x v="417"/>
    <x v="2"/>
    <d v="2020-10-25T00:00:00"/>
    <x v="489"/>
    <s v="Cmde"/>
    <d v="2020-10-25T00:00:00"/>
    <s v="D"/>
    <s v=""/>
    <s v="450069779210"/>
    <x v="536"/>
    <x v="0"/>
    <x v="4"/>
    <s v="EUR"/>
    <x v="172"/>
    <x v="2"/>
    <x v="2"/>
    <x v="2"/>
    <s v="Z"/>
    <n v="1"/>
    <n v="0"/>
    <x v="2"/>
    <x v="2"/>
    <s v=""/>
    <s v="3000209002"/>
    <x v="0"/>
  </r>
  <r>
    <s v="4500697789"/>
    <s v="DGGS"/>
    <x v="16"/>
    <s v="DGGS"/>
    <x v="258"/>
    <m/>
    <m/>
    <m/>
    <m/>
    <m/>
    <m/>
    <x v="1"/>
    <m/>
    <m/>
    <m/>
    <m/>
    <m/>
    <s v="BB"/>
    <s v="XXX"/>
    <s v="OK"/>
    <x v="246"/>
    <x v="418"/>
    <x v="2"/>
    <d v="2020-10-25T00:00:00"/>
    <x v="490"/>
    <s v="Cmde"/>
    <d v="2020-10-25T00:00:00"/>
    <s v="D"/>
    <s v=""/>
    <s v="450069778910"/>
    <x v="537"/>
    <x v="0"/>
    <x v="4"/>
    <s v="EUR"/>
    <x v="173"/>
    <x v="2"/>
    <x v="2"/>
    <x v="2"/>
    <s v="Z"/>
    <n v="1"/>
    <n v="0"/>
    <x v="2"/>
    <x v="2"/>
    <s v=""/>
    <s v="3000209002"/>
    <x v="0"/>
  </r>
  <r>
    <s v="4500697821"/>
    <s v="DGGS"/>
    <x v="16"/>
    <s v="DGGS"/>
    <x v="258"/>
    <m/>
    <m/>
    <m/>
    <m/>
    <m/>
    <m/>
    <x v="1"/>
    <m/>
    <m/>
    <m/>
    <m/>
    <m/>
    <s v="AA"/>
    <s v="XX"/>
    <s v="OK"/>
    <x v="247"/>
    <x v="419"/>
    <x v="2"/>
    <d v="2020-10-20T00:00:00"/>
    <x v="491"/>
    <s v="Cmde"/>
    <d v="2020-10-25T00:00:00"/>
    <s v="D"/>
    <s v=""/>
    <s v="450069782110"/>
    <x v="538"/>
    <x v="0"/>
    <x v="4"/>
    <s v="EUR"/>
    <x v="174"/>
    <x v="2"/>
    <x v="2"/>
    <x v="2"/>
    <s v="Z"/>
    <n v="1"/>
    <n v="0"/>
    <x v="2"/>
    <x v="2"/>
    <s v=""/>
    <s v="3000209002"/>
    <x v="0"/>
  </r>
  <r>
    <s v="4500697797"/>
    <s v="DGGS"/>
    <x v="16"/>
    <s v="DGGS"/>
    <x v="258"/>
    <m/>
    <m/>
    <m/>
    <m/>
    <m/>
    <m/>
    <x v="1"/>
    <m/>
    <m/>
    <m/>
    <m/>
    <m/>
    <s v="AA"/>
    <s v="XX"/>
    <s v="OK"/>
    <x v="248"/>
    <x v="420"/>
    <x v="2"/>
    <d v="2020-10-25T00:00:00"/>
    <x v="492"/>
    <s v="Cmde"/>
    <d v="2020-10-25T00:00:00"/>
    <s v="D"/>
    <s v=""/>
    <s v="450069779710"/>
    <x v="539"/>
    <x v="0"/>
    <x v="4"/>
    <s v="EUR"/>
    <x v="175"/>
    <x v="2"/>
    <x v="2"/>
    <x v="2"/>
    <s v="Z"/>
    <n v="1"/>
    <n v="0"/>
    <x v="2"/>
    <x v="2"/>
    <s v=""/>
    <s v="3000209002"/>
    <x v="0"/>
  </r>
  <r>
    <s v="4500697807"/>
    <s v="DGGS"/>
    <x v="16"/>
    <s v="DGGS"/>
    <x v="258"/>
    <m/>
    <m/>
    <m/>
    <m/>
    <m/>
    <m/>
    <x v="1"/>
    <m/>
    <m/>
    <m/>
    <m/>
    <m/>
    <s v="BB"/>
    <s v="XXX"/>
    <s v="OK"/>
    <x v="248"/>
    <x v="421"/>
    <x v="2"/>
    <d v="2020-10-25T00:00:00"/>
    <x v="493"/>
    <s v="Cmde"/>
    <d v="2020-10-25T00:00:00"/>
    <s v="D"/>
    <s v=""/>
    <s v="450069780710"/>
    <x v="540"/>
    <x v="0"/>
    <x v="4"/>
    <s v="EUR"/>
    <x v="176"/>
    <x v="2"/>
    <x v="2"/>
    <x v="2"/>
    <s v="Z"/>
    <n v="1"/>
    <n v="0"/>
    <x v="2"/>
    <x v="2"/>
    <s v=""/>
    <s v="3000209002"/>
    <x v="0"/>
  </r>
  <r>
    <s v="4500697815"/>
    <s v="DGGS"/>
    <x v="16"/>
    <s v="DGGS"/>
    <x v="258"/>
    <m/>
    <m/>
    <m/>
    <m/>
    <m/>
    <m/>
    <x v="1"/>
    <m/>
    <m/>
    <m/>
    <m/>
    <m/>
    <s v="AA"/>
    <s v="XX"/>
    <s v="OK"/>
    <x v="248"/>
    <x v="422"/>
    <x v="2"/>
    <d v="2020-10-25T00:00:00"/>
    <x v="494"/>
    <s v="Cmde"/>
    <d v="2020-10-25T00:00:00"/>
    <s v="D"/>
    <s v=""/>
    <s v="450069781510"/>
    <x v="541"/>
    <x v="0"/>
    <x v="4"/>
    <s v="EUR"/>
    <x v="177"/>
    <x v="2"/>
    <x v="2"/>
    <x v="2"/>
    <s v="Z"/>
    <n v="1"/>
    <n v="0"/>
    <x v="2"/>
    <x v="2"/>
    <s v=""/>
    <s v="3000209002"/>
    <x v="0"/>
  </r>
  <r>
    <s v="4500697820"/>
    <s v="DGGS"/>
    <x v="16"/>
    <s v="DGGS"/>
    <x v="258"/>
    <m/>
    <m/>
    <m/>
    <m/>
    <m/>
    <m/>
    <x v="1"/>
    <m/>
    <m/>
    <m/>
    <m/>
    <m/>
    <s v="A0"/>
    <s v="X"/>
    <s v="OK"/>
    <x v="249"/>
    <x v="423"/>
    <x v="2"/>
    <d v="2020-10-20T00:00:00"/>
    <x v="495"/>
    <s v="Cmde"/>
    <d v="2020-10-25T00:00:00"/>
    <s v="D"/>
    <s v=""/>
    <s v="450069782010"/>
    <x v="542"/>
    <x v="0"/>
    <x v="4"/>
    <s v="EUR"/>
    <x v="178"/>
    <x v="2"/>
    <x v="2"/>
    <x v="2"/>
    <s v="Z"/>
    <n v="1"/>
    <n v="0"/>
    <x v="6"/>
    <x v="4"/>
    <s v=""/>
    <s v="3000209002"/>
    <x v="0"/>
  </r>
  <r>
    <s v="4500697802"/>
    <s v="DGGS"/>
    <x v="16"/>
    <s v="DGGS"/>
    <x v="258"/>
    <m/>
    <m/>
    <m/>
    <m/>
    <m/>
    <m/>
    <x v="1"/>
    <m/>
    <m/>
    <m/>
    <m/>
    <m/>
    <s v="A0"/>
    <s v="X"/>
    <s v="OK"/>
    <x v="250"/>
    <x v="424"/>
    <x v="2"/>
    <d v="2020-10-25T00:00:00"/>
    <x v="496"/>
    <s v="Cmde"/>
    <d v="2020-10-25T00:00:00"/>
    <s v="D"/>
    <s v=""/>
    <s v="450069780210"/>
    <x v="543"/>
    <x v="0"/>
    <x v="4"/>
    <s v="EUR"/>
    <x v="179"/>
    <x v="2"/>
    <x v="2"/>
    <x v="2"/>
    <s v="Z"/>
    <n v="1"/>
    <n v="0"/>
    <x v="2"/>
    <x v="2"/>
    <s v=""/>
    <s v="3000209002"/>
    <x v="0"/>
  </r>
  <r>
    <s v="4500697819"/>
    <s v="DGGS"/>
    <x v="16"/>
    <s v="DGGS"/>
    <x v="258"/>
    <m/>
    <m/>
    <m/>
    <m/>
    <m/>
    <m/>
    <x v="1"/>
    <m/>
    <m/>
    <m/>
    <m/>
    <m/>
    <s v="A0"/>
    <s v="X"/>
    <s v="OK"/>
    <x v="251"/>
    <x v="425"/>
    <x v="2"/>
    <d v="2020-10-25T00:00:00"/>
    <x v="497"/>
    <s v="Cmde"/>
    <d v="2020-10-25T00:00:00"/>
    <s v="D"/>
    <s v=""/>
    <s v="450069781910"/>
    <x v="544"/>
    <x v="0"/>
    <x v="4"/>
    <s v="EUR"/>
    <x v="180"/>
    <x v="2"/>
    <x v="2"/>
    <x v="2"/>
    <s v="Z"/>
    <n v="1"/>
    <n v="0"/>
    <x v="2"/>
    <x v="2"/>
    <s v=""/>
    <s v="3000209002"/>
    <x v="0"/>
  </r>
  <r>
    <s v="4500697800"/>
    <s v="DGGS"/>
    <x v="16"/>
    <s v="DGGS"/>
    <x v="258"/>
    <m/>
    <m/>
    <m/>
    <m/>
    <m/>
    <m/>
    <x v="1"/>
    <m/>
    <m/>
    <m/>
    <m/>
    <m/>
    <s v="AA"/>
    <s v="XX"/>
    <s v="OK"/>
    <x v="252"/>
    <x v="426"/>
    <x v="2"/>
    <d v="2020-10-25T00:00:00"/>
    <x v="498"/>
    <s v="Cmde"/>
    <d v="2020-10-25T00:00:00"/>
    <s v="D"/>
    <s v=""/>
    <s v="450069780010"/>
    <x v="545"/>
    <x v="0"/>
    <x v="4"/>
    <s v="EUR"/>
    <x v="181"/>
    <x v="2"/>
    <x v="2"/>
    <x v="2"/>
    <s v="Z"/>
    <n v="1"/>
    <n v="0"/>
    <x v="2"/>
    <x v="2"/>
    <s v=""/>
    <s v="3000209002"/>
    <x v="0"/>
  </r>
  <r>
    <s v="4500697794"/>
    <s v="DGGS"/>
    <x v="16"/>
    <s v="DGGS"/>
    <x v="258"/>
    <m/>
    <m/>
    <m/>
    <m/>
    <m/>
    <m/>
    <x v="1"/>
    <m/>
    <m/>
    <m/>
    <m/>
    <m/>
    <s v="A0"/>
    <s v="X"/>
    <s v="OK"/>
    <x v="253"/>
    <x v="427"/>
    <x v="2"/>
    <d v="2020-10-25T00:00:00"/>
    <x v="499"/>
    <s v="Cmde"/>
    <d v="2020-10-25T00:00:00"/>
    <s v="D"/>
    <s v=""/>
    <s v="450069779410"/>
    <x v="546"/>
    <x v="0"/>
    <x v="4"/>
    <s v="EUR"/>
    <x v="182"/>
    <x v="2"/>
    <x v="2"/>
    <x v="2"/>
    <s v="Z"/>
    <n v="1"/>
    <n v="0"/>
    <x v="14"/>
    <x v="2"/>
    <s v=""/>
    <s v="3000209002"/>
    <x v="0"/>
  </r>
  <r>
    <s v="4500697806"/>
    <s v="DGGS"/>
    <x v="16"/>
    <s v="DGGS"/>
    <x v="258"/>
    <m/>
    <m/>
    <m/>
    <m/>
    <m/>
    <m/>
    <x v="1"/>
    <m/>
    <m/>
    <m/>
    <m/>
    <m/>
    <s v="BB"/>
    <s v="XXX"/>
    <s v="OK"/>
    <x v="254"/>
    <x v="428"/>
    <x v="2"/>
    <d v="2020-10-25T00:00:00"/>
    <x v="500"/>
    <s v="Cmde"/>
    <d v="2020-10-25T00:00:00"/>
    <s v="D"/>
    <s v=""/>
    <s v="450069780610"/>
    <x v="547"/>
    <x v="0"/>
    <x v="4"/>
    <s v="EUR"/>
    <x v="183"/>
    <x v="2"/>
    <x v="2"/>
    <x v="2"/>
    <s v="Z"/>
    <n v="1"/>
    <n v="0"/>
    <x v="6"/>
    <x v="4"/>
    <s v=""/>
    <s v="3000209002"/>
    <x v="0"/>
  </r>
  <r>
    <s v="4500697788"/>
    <s v="DGGS"/>
    <x v="16"/>
    <s v="DGGS"/>
    <x v="258"/>
    <m/>
    <m/>
    <m/>
    <m/>
    <m/>
    <m/>
    <x v="1"/>
    <m/>
    <m/>
    <m/>
    <m/>
    <m/>
    <s v="BB"/>
    <s v="XXX"/>
    <s v="OK"/>
    <x v="2"/>
    <x v="429"/>
    <x v="2"/>
    <d v="2020-10-25T00:00:00"/>
    <x v="501"/>
    <s v="Cmde"/>
    <d v="2020-10-25T00:00:00"/>
    <s v="D"/>
    <s v=""/>
    <s v="450069778810"/>
    <x v="548"/>
    <x v="0"/>
    <x v="4"/>
    <s v="EUR"/>
    <x v="184"/>
    <x v="2"/>
    <x v="2"/>
    <x v="2"/>
    <s v="Z"/>
    <n v="1"/>
    <n v="0"/>
    <x v="2"/>
    <x v="2"/>
    <s v=""/>
    <s v="3000209002"/>
    <x v="0"/>
  </r>
  <r>
    <s v="4500697801"/>
    <s v="DGGS"/>
    <x v="16"/>
    <s v="DGGS"/>
    <x v="258"/>
    <m/>
    <m/>
    <m/>
    <m/>
    <m/>
    <m/>
    <x v="1"/>
    <m/>
    <m/>
    <m/>
    <m/>
    <m/>
    <s v="BB"/>
    <s v="XXX"/>
    <s v="OK"/>
    <x v="255"/>
    <x v="430"/>
    <x v="2"/>
    <d v="2020-10-25T00:00:00"/>
    <x v="502"/>
    <s v="Cmde"/>
    <d v="2020-10-25T00:00:00"/>
    <s v="D"/>
    <s v=""/>
    <s v="450069780110"/>
    <x v="549"/>
    <x v="0"/>
    <x v="4"/>
    <s v="EUR"/>
    <x v="185"/>
    <x v="2"/>
    <x v="2"/>
    <x v="2"/>
    <s v="Z"/>
    <n v="1"/>
    <n v="0"/>
    <x v="2"/>
    <x v="2"/>
    <s v=""/>
    <s v="3000209002"/>
    <x v="0"/>
  </r>
  <r>
    <s v="4500697818"/>
    <s v="DGGS"/>
    <x v="16"/>
    <s v="DGGS"/>
    <x v="258"/>
    <m/>
    <m/>
    <m/>
    <m/>
    <m/>
    <m/>
    <x v="1"/>
    <m/>
    <m/>
    <m/>
    <m/>
    <m/>
    <s v="AA"/>
    <s v="XX"/>
    <s v="OK"/>
    <x v="255"/>
    <x v="431"/>
    <x v="2"/>
    <d v="2020-10-25T00:00:00"/>
    <x v="503"/>
    <s v="Cmde"/>
    <d v="2020-10-25T00:00:00"/>
    <s v="D"/>
    <s v=""/>
    <s v="450069781810"/>
    <x v="550"/>
    <x v="0"/>
    <x v="4"/>
    <s v="EUR"/>
    <x v="186"/>
    <x v="2"/>
    <x v="2"/>
    <x v="2"/>
    <s v="Z"/>
    <n v="1"/>
    <n v="0"/>
    <x v="2"/>
    <x v="2"/>
    <s v=""/>
    <s v="3000209002"/>
    <x v="0"/>
  </r>
  <r>
    <s v="4500697798"/>
    <s v="DGGS"/>
    <x v="16"/>
    <s v="DGGS"/>
    <x v="258"/>
    <m/>
    <m/>
    <m/>
    <m/>
    <m/>
    <m/>
    <x v="1"/>
    <m/>
    <m/>
    <m/>
    <m/>
    <m/>
    <s v="BB"/>
    <s v="XXX"/>
    <s v="OK"/>
    <x v="256"/>
    <x v="432"/>
    <x v="2"/>
    <d v="2020-10-25T00:00:00"/>
    <x v="504"/>
    <s v="Cmde"/>
    <d v="2020-10-25T00:00:00"/>
    <s v="D"/>
    <s v=""/>
    <s v="450069779810"/>
    <x v="551"/>
    <x v="0"/>
    <x v="4"/>
    <s v="EUR"/>
    <x v="187"/>
    <x v="2"/>
    <x v="2"/>
    <x v="2"/>
    <s v="Z"/>
    <n v="1"/>
    <n v="0"/>
    <x v="2"/>
    <x v="2"/>
    <s v=""/>
    <s v="3000209002"/>
    <x v="0"/>
  </r>
  <r>
    <s v="4500697810"/>
    <s v="DGGS"/>
    <x v="16"/>
    <s v="DGGS"/>
    <x v="258"/>
    <m/>
    <m/>
    <m/>
    <m/>
    <m/>
    <m/>
    <x v="1"/>
    <m/>
    <m/>
    <m/>
    <m/>
    <m/>
    <s v="BB"/>
    <s v="XXX"/>
    <s v="OK"/>
    <x v="256"/>
    <x v="433"/>
    <x v="2"/>
    <d v="2020-10-25T00:00:00"/>
    <x v="505"/>
    <s v="Cmde"/>
    <d v="2020-10-25T00:00:00"/>
    <s v="D"/>
    <s v=""/>
    <s v="450069781010"/>
    <x v="552"/>
    <x v="0"/>
    <x v="4"/>
    <s v="EUR"/>
    <x v="188"/>
    <x v="2"/>
    <x v="2"/>
    <x v="2"/>
    <s v="Z"/>
    <n v="1"/>
    <n v="0"/>
    <x v="2"/>
    <x v="2"/>
    <s v=""/>
    <s v="3000209002"/>
    <x v="0"/>
  </r>
  <r>
    <s v="4500697808"/>
    <s v="DGGS"/>
    <x v="16"/>
    <s v="DGGS"/>
    <x v="258"/>
    <m/>
    <m/>
    <m/>
    <m/>
    <m/>
    <m/>
    <x v="1"/>
    <m/>
    <m/>
    <m/>
    <m/>
    <m/>
    <s v="BB"/>
    <s v="XXX"/>
    <s v="OK"/>
    <x v="257"/>
    <x v="434"/>
    <x v="2"/>
    <d v="2020-10-25T00:00:00"/>
    <x v="506"/>
    <s v="Cmde"/>
    <d v="2020-10-25T00:00:00"/>
    <s v="D"/>
    <s v=""/>
    <s v="450069780810"/>
    <x v="553"/>
    <x v="0"/>
    <x v="4"/>
    <s v="EUR"/>
    <x v="189"/>
    <x v="2"/>
    <x v="2"/>
    <x v="2"/>
    <s v="Z"/>
    <n v="1"/>
    <n v="0"/>
    <x v="2"/>
    <x v="2"/>
    <s v=""/>
    <s v="3000209002"/>
    <x v="0"/>
  </r>
  <r>
    <s v="4500697804"/>
    <s v="DGGS"/>
    <x v="16"/>
    <s v="DGGS"/>
    <x v="258"/>
    <m/>
    <m/>
    <m/>
    <m/>
    <m/>
    <m/>
    <x v="1"/>
    <m/>
    <m/>
    <m/>
    <m/>
    <m/>
    <s v="BB"/>
    <s v="XXX"/>
    <s v="OK"/>
    <x v="258"/>
    <x v="435"/>
    <x v="2"/>
    <d v="2020-10-25T00:00:00"/>
    <x v="507"/>
    <s v="Cmde"/>
    <d v="2020-10-25T00:00:00"/>
    <s v="D"/>
    <s v=""/>
    <s v="450069780410"/>
    <x v="554"/>
    <x v="0"/>
    <x v="4"/>
    <s v="EUR"/>
    <x v="190"/>
    <x v="2"/>
    <x v="2"/>
    <x v="2"/>
    <s v="Z"/>
    <n v="1"/>
    <n v="0"/>
    <x v="2"/>
    <x v="2"/>
    <s v=""/>
    <s v="3000209002"/>
    <x v="0"/>
  </r>
  <r>
    <s v="4500697811"/>
    <s v="DGGS"/>
    <x v="16"/>
    <s v="DGGS"/>
    <x v="258"/>
    <m/>
    <m/>
    <m/>
    <m/>
    <m/>
    <m/>
    <x v="1"/>
    <m/>
    <m/>
    <m/>
    <m/>
    <m/>
    <s v="BB"/>
    <s v="XXX"/>
    <s v="OK"/>
    <x v="259"/>
    <x v="436"/>
    <x v="2"/>
    <d v="2020-10-25T00:00:00"/>
    <x v="508"/>
    <s v="Cmde"/>
    <d v="2020-10-25T00:00:00"/>
    <s v="D"/>
    <s v=""/>
    <s v="450069781110"/>
    <x v="555"/>
    <x v="0"/>
    <x v="4"/>
    <s v="EUR"/>
    <x v="191"/>
    <x v="2"/>
    <x v="2"/>
    <x v="2"/>
    <s v="Z"/>
    <n v="1"/>
    <n v="0"/>
    <x v="2"/>
    <x v="2"/>
    <s v=""/>
    <s v="3000209002"/>
    <x v="0"/>
  </r>
  <r>
    <s v="4500697803"/>
    <s v="DGGS"/>
    <x v="16"/>
    <s v="DGGS"/>
    <x v="258"/>
    <m/>
    <m/>
    <m/>
    <m/>
    <m/>
    <m/>
    <x v="1"/>
    <m/>
    <m/>
    <m/>
    <m/>
    <m/>
    <s v="A0"/>
    <s v="X"/>
    <s v="OK"/>
    <x v="260"/>
    <x v="437"/>
    <x v="2"/>
    <d v="2020-10-25T00:00:00"/>
    <x v="509"/>
    <s v="Cmde"/>
    <d v="2020-10-25T00:00:00"/>
    <s v="D"/>
    <s v=""/>
    <s v="450069780310"/>
    <x v="556"/>
    <x v="0"/>
    <x v="4"/>
    <s v="EUR"/>
    <x v="192"/>
    <x v="2"/>
    <x v="2"/>
    <x v="2"/>
    <s v="Z"/>
    <n v="1"/>
    <n v="0"/>
    <x v="7"/>
    <x v="5"/>
    <s v=""/>
    <s v="3000209002"/>
    <x v="0"/>
  </r>
  <r>
    <s v="4500697813"/>
    <s v="DGGS"/>
    <x v="16"/>
    <s v="DGGS"/>
    <x v="258"/>
    <m/>
    <m/>
    <m/>
    <m/>
    <m/>
    <m/>
    <x v="1"/>
    <m/>
    <m/>
    <m/>
    <m/>
    <m/>
    <s v="BB"/>
    <s v="XXX"/>
    <s v="OK"/>
    <x v="26"/>
    <x v="438"/>
    <x v="2"/>
    <d v="2020-10-25T00:00:00"/>
    <x v="510"/>
    <s v="Cmde"/>
    <d v="2020-10-25T00:00:00"/>
    <s v="D"/>
    <s v=""/>
    <s v="450069781310"/>
    <x v="557"/>
    <x v="0"/>
    <x v="4"/>
    <s v="EUR"/>
    <x v="193"/>
    <x v="2"/>
    <x v="2"/>
    <x v="2"/>
    <s v="Z"/>
    <n v="1"/>
    <n v="0"/>
    <x v="2"/>
    <x v="2"/>
    <s v=""/>
    <s v="3000209002"/>
    <x v="0"/>
  </r>
  <r>
    <s v="4500697812"/>
    <s v="DGGS"/>
    <x v="16"/>
    <s v="DGGS"/>
    <x v="258"/>
    <m/>
    <m/>
    <m/>
    <m/>
    <m/>
    <m/>
    <x v="1"/>
    <m/>
    <m/>
    <m/>
    <m/>
    <m/>
    <s v="AA"/>
    <s v="XX"/>
    <s v="OK"/>
    <x v="261"/>
    <x v="439"/>
    <x v="2"/>
    <d v="2020-10-25T00:00:00"/>
    <x v="511"/>
    <s v="Cmde"/>
    <d v="2020-10-25T00:00:00"/>
    <s v="D"/>
    <s v=""/>
    <s v="450069781210"/>
    <x v="558"/>
    <x v="0"/>
    <x v="4"/>
    <s v="EUR"/>
    <x v="194"/>
    <x v="2"/>
    <x v="2"/>
    <x v="2"/>
    <s v="Z"/>
    <n v="1"/>
    <n v="0"/>
    <x v="2"/>
    <x v="2"/>
    <s v=""/>
    <s v="3000209002"/>
    <x v="0"/>
  </r>
  <r>
    <s v="4500697809"/>
    <s v="DGGS"/>
    <x v="16"/>
    <s v="DGGS"/>
    <x v="258"/>
    <m/>
    <m/>
    <m/>
    <m/>
    <m/>
    <m/>
    <x v="1"/>
    <m/>
    <m/>
    <m/>
    <m/>
    <m/>
    <s v="BB"/>
    <s v="XXX"/>
    <s v="OK"/>
    <x v="262"/>
    <x v="440"/>
    <x v="2"/>
    <d v="2020-10-25T00:00:00"/>
    <x v="512"/>
    <s v="Cmde"/>
    <d v="2020-10-25T00:00:00"/>
    <s v="D"/>
    <s v=""/>
    <s v="450069780910"/>
    <x v="559"/>
    <x v="0"/>
    <x v="4"/>
    <s v="EUR"/>
    <x v="195"/>
    <x v="2"/>
    <x v="2"/>
    <x v="2"/>
    <s v="Z"/>
    <n v="1"/>
    <n v="0"/>
    <x v="2"/>
    <x v="2"/>
    <s v=""/>
    <s v="3000209002"/>
    <x v="0"/>
  </r>
  <r>
    <s v="4500697805"/>
    <s v="DGGS"/>
    <x v="16"/>
    <s v="DGGS"/>
    <x v="258"/>
    <m/>
    <m/>
    <m/>
    <m/>
    <m/>
    <m/>
    <x v="1"/>
    <m/>
    <m/>
    <m/>
    <m/>
    <m/>
    <s v="AA"/>
    <s v="XX"/>
    <s v="OK"/>
    <x v="263"/>
    <x v="441"/>
    <x v="2"/>
    <d v="2020-10-25T00:00:00"/>
    <x v="513"/>
    <s v="Cmde"/>
    <d v="2020-10-25T00:00:00"/>
    <s v="D"/>
    <s v=""/>
    <s v="450069780510"/>
    <x v="560"/>
    <x v="0"/>
    <x v="4"/>
    <s v="EUR"/>
    <x v="196"/>
    <x v="2"/>
    <x v="2"/>
    <x v="2"/>
    <s v="Z"/>
    <n v="1"/>
    <n v="0"/>
    <x v="2"/>
    <x v="2"/>
    <s v=""/>
    <s v="3000209002"/>
    <x v="0"/>
  </r>
  <r>
    <s v="4500697791"/>
    <s v="DGGS"/>
    <x v="16"/>
    <s v="DGGS"/>
    <x v="258"/>
    <m/>
    <m/>
    <m/>
    <m/>
    <m/>
    <m/>
    <x v="1"/>
    <m/>
    <m/>
    <m/>
    <m/>
    <m/>
    <s v="A0"/>
    <s v="X"/>
    <s v="OK"/>
    <x v="264"/>
    <x v="442"/>
    <x v="2"/>
    <d v="2020-10-25T00:00:00"/>
    <x v="514"/>
    <s v="Cmde"/>
    <d v="2020-10-25T00:00:00"/>
    <s v="D"/>
    <s v=""/>
    <s v="450069779110"/>
    <x v="561"/>
    <x v="0"/>
    <x v="4"/>
    <s v="EUR"/>
    <x v="197"/>
    <x v="2"/>
    <x v="2"/>
    <x v="2"/>
    <s v="Z"/>
    <n v="1"/>
    <n v="0"/>
    <x v="2"/>
    <x v="2"/>
    <s v=""/>
    <s v="3000209002"/>
    <x v="0"/>
  </r>
  <r>
    <s v="4500697814"/>
    <s v="DGGS"/>
    <x v="16"/>
    <s v="DGGS"/>
    <x v="258"/>
    <m/>
    <m/>
    <m/>
    <m/>
    <m/>
    <m/>
    <x v="1"/>
    <m/>
    <m/>
    <m/>
    <m/>
    <m/>
    <s v="A0"/>
    <s v="X"/>
    <s v="OK"/>
    <x v="265"/>
    <x v="443"/>
    <x v="2"/>
    <d v="2020-10-25T00:00:00"/>
    <x v="515"/>
    <s v="Cmde"/>
    <d v="2020-10-25T00:00:00"/>
    <s v="D"/>
    <s v=""/>
    <s v="450069781410"/>
    <x v="562"/>
    <x v="0"/>
    <x v="4"/>
    <s v="EUR"/>
    <x v="198"/>
    <x v="2"/>
    <x v="2"/>
    <x v="2"/>
    <s v="Z"/>
    <n v="1"/>
    <n v="0"/>
    <x v="2"/>
    <x v="2"/>
    <s v=""/>
    <s v="3000209002"/>
    <x v="0"/>
  </r>
  <r>
    <s v="4500697868"/>
    <s v="DGGS"/>
    <x v="16"/>
    <s v="DGGS"/>
    <x v="258"/>
    <m/>
    <m/>
    <m/>
    <m/>
    <m/>
    <m/>
    <x v="1"/>
    <m/>
    <m/>
    <m/>
    <m/>
    <m/>
    <s v="A0"/>
    <s v="X"/>
    <s v="OK"/>
    <x v="166"/>
    <x v="444"/>
    <x v="2"/>
    <d v="2020-10-26T00:00:00"/>
    <x v="516"/>
    <s v="Cmde"/>
    <d v="2020-10-26T00:00:00"/>
    <s v="D"/>
    <s v=""/>
    <s v="450069786810"/>
    <x v="563"/>
    <x v="0"/>
    <x v="485"/>
    <s v="EUR"/>
    <x v="0"/>
    <x v="8"/>
    <x v="1"/>
    <x v="7"/>
    <s v="Z"/>
    <n v="1"/>
    <n v="0"/>
    <x v="3"/>
    <x v="3"/>
    <s v=""/>
    <s v="3000208703"/>
    <x v="0"/>
  </r>
  <r>
    <s v="4500698161"/>
    <m/>
    <x v="0"/>
    <m/>
    <x v="259"/>
    <m/>
    <m/>
    <m/>
    <m/>
    <m/>
    <m/>
    <x v="1"/>
    <m/>
    <m/>
    <m/>
    <m/>
    <m/>
    <s v="BB"/>
    <s v="XXX"/>
    <s v="OK"/>
    <x v="13"/>
    <x v="445"/>
    <x v="2"/>
    <d v="2020-10-27T00:00:00"/>
    <x v="517"/>
    <s v="Cmde"/>
    <d v="2020-10-27T00:00:00"/>
    <s v="D"/>
    <s v=""/>
    <s v="450069816110"/>
    <x v="564"/>
    <x v="0"/>
    <x v="486"/>
    <s v="EUR"/>
    <x v="199"/>
    <x v="11"/>
    <x v="6"/>
    <x v="9"/>
    <s v="Z"/>
    <n v="1"/>
    <n v="0"/>
    <x v="6"/>
    <x v="4"/>
    <s v=""/>
    <s v="3000209406"/>
    <x v="0"/>
  </r>
  <r>
    <s v="4500698657"/>
    <m/>
    <x v="0"/>
    <m/>
    <x v="260"/>
    <m/>
    <m/>
    <m/>
    <m/>
    <m/>
    <m/>
    <x v="2"/>
    <m/>
    <m/>
    <m/>
    <m/>
    <m/>
    <s v="A0"/>
    <s v="X"/>
    <s v="OK"/>
    <x v="266"/>
    <x v="446"/>
    <x v="2"/>
    <d v="2020-10-28T00:00:00"/>
    <x v="518"/>
    <s v="Cmde"/>
    <d v="2020-10-28T00:00:00"/>
    <s v="D"/>
    <s v=""/>
    <s v="450069865710"/>
    <x v="565"/>
    <x v="0"/>
    <x v="4"/>
    <s v="EUR"/>
    <x v="200"/>
    <x v="7"/>
    <x v="3"/>
    <x v="7"/>
    <s v="L"/>
    <n v="1"/>
    <n v="1"/>
    <x v="0"/>
    <x v="0"/>
    <s v=""/>
    <s v="3000208617"/>
    <x v="10"/>
  </r>
  <r>
    <s v="4500698657"/>
    <m/>
    <x v="0"/>
    <m/>
    <x v="260"/>
    <m/>
    <m/>
    <m/>
    <m/>
    <m/>
    <m/>
    <x v="2"/>
    <m/>
    <m/>
    <m/>
    <m/>
    <m/>
    <s v="A0"/>
    <s v="X"/>
    <s v="OK"/>
    <x v="266"/>
    <x v="446"/>
    <x v="0"/>
    <d v="2020-10-28T00:00:00"/>
    <x v="519"/>
    <s v="Cmde"/>
    <d v="2020-10-28T00:00:00"/>
    <s v="D"/>
    <s v=""/>
    <s v="450069865720"/>
    <x v="566"/>
    <x v="0"/>
    <x v="4"/>
    <s v="EUR"/>
    <x v="201"/>
    <x v="7"/>
    <x v="3"/>
    <x v="7"/>
    <s v="L"/>
    <n v="1"/>
    <n v="1"/>
    <x v="0"/>
    <x v="0"/>
    <s v=""/>
    <s v="3000208617"/>
    <x v="10"/>
  </r>
  <r>
    <s v="4500694227"/>
    <m/>
    <x v="3"/>
    <m/>
    <x v="257"/>
    <m/>
    <m/>
    <s v="08/09/2020 / 22/09/2020"/>
    <s v="21541 + 22515"/>
    <m/>
    <m/>
    <x v="2"/>
    <s v="Non"/>
    <m/>
    <m/>
    <d v="2020-09-22T00:00:00"/>
    <s v="?"/>
    <s v="BB"/>
    <s v="XXX"/>
    <s v="OK"/>
    <x v="32"/>
    <x v="414"/>
    <x v="0"/>
    <d v="2020-10-15T00:00:00"/>
    <x v="285"/>
    <s v="Cmde"/>
    <d v="2020-10-06T00:00:00"/>
    <m/>
    <s v=""/>
    <s v="450069422720"/>
    <x v="567"/>
    <x v="0"/>
    <x v="4"/>
    <s v="EUR"/>
    <x v="202"/>
    <x v="7"/>
    <x v="2"/>
    <x v="7"/>
    <s v="L"/>
    <n v="500000"/>
    <n v="500000"/>
    <x v="5"/>
    <x v="4"/>
    <s v=""/>
    <s v="3000208612"/>
    <x v="5"/>
  </r>
  <r>
    <s v="4500699193"/>
    <m/>
    <x v="0"/>
    <m/>
    <x v="244"/>
    <m/>
    <m/>
    <m/>
    <m/>
    <m/>
    <m/>
    <x v="2"/>
    <s v="Non"/>
    <m/>
    <m/>
    <s v="à faire"/>
    <s v="à faire"/>
    <s v="BB"/>
    <s v=""/>
    <s v="NOK"/>
    <x v="64"/>
    <x v="447"/>
    <x v="2"/>
    <d v="2020-11-03T00:00:00"/>
    <x v="520"/>
    <s v="Cmde"/>
    <d v="2020-11-03T00:00:00"/>
    <s v="D"/>
    <s v=""/>
    <s v="450069919310"/>
    <x v="568"/>
    <x v="0"/>
    <x v="4"/>
    <s v="EUR"/>
    <x v="203"/>
    <x v="7"/>
    <x v="2"/>
    <x v="7"/>
    <s v="L"/>
    <n v="377000"/>
    <n v="377000"/>
    <x v="0"/>
    <x v="0"/>
    <s v=""/>
    <s v="3000208612"/>
    <x v="5"/>
  </r>
  <r>
    <s v="4500698979"/>
    <m/>
    <x v="0"/>
    <s v="Gilead contrat 1"/>
    <x v="261"/>
    <m/>
    <m/>
    <d v="2020-10-16T00:00:00"/>
    <n v="23516"/>
    <m/>
    <m/>
    <x v="2"/>
    <s v="Non"/>
    <m/>
    <m/>
    <m/>
    <d v="2020-10-29T00:00:00"/>
    <s v="BB"/>
    <s v="XXX"/>
    <s v="OK"/>
    <x v="267"/>
    <x v="448"/>
    <x v="2"/>
    <d v="2020-10-30T00:00:00"/>
    <x v="521"/>
    <s v="Cmde"/>
    <d v="2020-10-30T00:00:00"/>
    <s v="D"/>
    <s v=""/>
    <s v="450069897910"/>
    <x v="4"/>
    <x v="0"/>
    <x v="4"/>
    <s v="EUR"/>
    <x v="0"/>
    <x v="7"/>
    <x v="5"/>
    <x v="7"/>
    <s v="Z"/>
    <n v="1"/>
    <n v="0"/>
    <x v="6"/>
    <x v="4"/>
    <s v="L"/>
    <s v="3000208615"/>
    <x v="4"/>
  </r>
  <r>
    <s v="4500698979"/>
    <m/>
    <x v="0"/>
    <m/>
    <x v="261"/>
    <m/>
    <m/>
    <m/>
    <m/>
    <m/>
    <m/>
    <x v="2"/>
    <m/>
    <m/>
    <m/>
    <m/>
    <m/>
    <s v="BB"/>
    <s v="XXX"/>
    <s v="OK"/>
    <x v="267"/>
    <x v="448"/>
    <x v="0"/>
    <d v="2020-11-10T00:00:00"/>
    <x v="521"/>
    <s v="Cmde"/>
    <d v="2020-10-30T00:00:00"/>
    <s v="D"/>
    <s v=""/>
    <s v="450069897920"/>
    <x v="569"/>
    <x v="0"/>
    <x v="487"/>
    <s v="EUR"/>
    <x v="0"/>
    <x v="7"/>
    <x v="5"/>
    <x v="7"/>
    <s v="L"/>
    <n v="12382"/>
    <n v="0"/>
    <x v="6"/>
    <x v="4"/>
    <s v=""/>
    <s v="3000208615"/>
    <x v="4"/>
  </r>
  <r>
    <s v="4500699192"/>
    <m/>
    <x v="0"/>
    <m/>
    <x v="260"/>
    <m/>
    <m/>
    <m/>
    <m/>
    <m/>
    <m/>
    <x v="2"/>
    <s v="Non"/>
    <m/>
    <m/>
    <m/>
    <m/>
    <s v="A0"/>
    <s v="X"/>
    <s v="OK"/>
    <x v="266"/>
    <x v="449"/>
    <x v="2"/>
    <d v="2020-11-03T00:00:00"/>
    <x v="522"/>
    <s v="Cmde"/>
    <d v="2020-11-03T00:00:00"/>
    <s v="D"/>
    <s v=""/>
    <s v="450069919210"/>
    <x v="570"/>
    <x v="0"/>
    <x v="4"/>
    <s v="EUR"/>
    <x v="204"/>
    <x v="7"/>
    <x v="2"/>
    <x v="7"/>
    <s v="Z"/>
    <n v="1"/>
    <n v="0"/>
    <x v="0"/>
    <x v="0"/>
    <s v=""/>
    <s v="3000208612"/>
    <x v="5"/>
  </r>
  <r>
    <s v="4500699193"/>
    <m/>
    <x v="0"/>
    <m/>
    <x v="244"/>
    <m/>
    <m/>
    <m/>
    <m/>
    <m/>
    <m/>
    <x v="2"/>
    <s v="Non"/>
    <m/>
    <m/>
    <s v="à faire"/>
    <s v="à faire"/>
    <s v="BB"/>
    <s v=""/>
    <s v="NOK"/>
    <x v="64"/>
    <x v="447"/>
    <x v="0"/>
    <d v="2020-11-03T00:00:00"/>
    <x v="523"/>
    <s v="Cmde"/>
    <d v="2020-11-03T00:00:00"/>
    <s v="D"/>
    <s v=""/>
    <s v="450069919320"/>
    <x v="571"/>
    <x v="0"/>
    <x v="4"/>
    <s v="EUR"/>
    <x v="205"/>
    <x v="7"/>
    <x v="2"/>
    <x v="7"/>
    <s v="L"/>
    <n v="1"/>
    <n v="1"/>
    <x v="0"/>
    <x v="0"/>
    <s v=""/>
    <s v="3000208612"/>
    <x v="5"/>
  </r>
  <r>
    <s v="4500699193"/>
    <m/>
    <x v="0"/>
    <m/>
    <x v="244"/>
    <m/>
    <m/>
    <m/>
    <m/>
    <m/>
    <m/>
    <x v="2"/>
    <s v="Non"/>
    <m/>
    <m/>
    <s v="à faire"/>
    <s v="à faire"/>
    <s v="BB"/>
    <s v=""/>
    <s v="NOK"/>
    <x v="64"/>
    <x v="447"/>
    <x v="1"/>
    <d v="2020-11-03T00:00:00"/>
    <x v="524"/>
    <s v="Cmde"/>
    <d v="2020-11-03T00:00:00"/>
    <s v="D"/>
    <s v=""/>
    <s v="450069919330"/>
    <x v="239"/>
    <x v="0"/>
    <x v="4"/>
    <s v="EUR"/>
    <x v="206"/>
    <x v="7"/>
    <x v="2"/>
    <x v="7"/>
    <s v="L"/>
    <n v="1"/>
    <n v="1"/>
    <x v="0"/>
    <x v="0"/>
    <s v=""/>
    <s v="3000208612"/>
    <x v="5"/>
  </r>
  <r>
    <s v="4500699193"/>
    <m/>
    <x v="0"/>
    <m/>
    <x v="244"/>
    <m/>
    <m/>
    <m/>
    <m/>
    <m/>
    <m/>
    <x v="2"/>
    <s v="Non"/>
    <m/>
    <m/>
    <s v="à faire"/>
    <s v="à faire"/>
    <s v="BB"/>
    <s v=""/>
    <s v="NOK"/>
    <x v="64"/>
    <x v="447"/>
    <x v="3"/>
    <d v="2020-11-03T00:00:00"/>
    <x v="525"/>
    <s v="Cmde"/>
    <d v="2020-11-03T00:00:00"/>
    <s v="D"/>
    <s v=""/>
    <s v="450069919340"/>
    <x v="572"/>
    <x v="0"/>
    <x v="4"/>
    <s v="EUR"/>
    <x v="207"/>
    <x v="7"/>
    <x v="2"/>
    <x v="7"/>
    <s v="L"/>
    <n v="6"/>
    <n v="6"/>
    <x v="0"/>
    <x v="0"/>
    <s v=""/>
    <s v="3000208612"/>
    <x v="5"/>
  </r>
  <r>
    <s v="4500693726"/>
    <s v="DVZ/SDP_458"/>
    <x v="0"/>
    <s v="au cabinet"/>
    <x v="180"/>
    <m/>
    <m/>
    <d v="2020-10-24T00:00:00"/>
    <n v="23800"/>
    <s v="pas applicable"/>
    <s v="pas applicable"/>
    <x v="2"/>
    <s v="Non"/>
    <m/>
    <s v="transmis le 30/10/2020"/>
    <s v="ok"/>
    <s v="transmis cabinet VDB 30/10/2020"/>
    <s v="BB"/>
    <s v="XXX"/>
    <s v="OK"/>
    <x v="177"/>
    <x v="450"/>
    <x v="2"/>
    <d v="2020-10-05T00:00:00"/>
    <x v="332"/>
    <s v="Cmde"/>
    <d v="2020-10-05T00:00:00"/>
    <s v="D"/>
    <s v=""/>
    <s v="450069372610"/>
    <x v="573"/>
    <x v="0"/>
    <x v="488"/>
    <s v="EUR"/>
    <x v="0"/>
    <x v="7"/>
    <x v="3"/>
    <x v="7"/>
    <s v="Z"/>
    <n v="1"/>
    <n v="0"/>
    <x v="0"/>
    <x v="0"/>
    <s v=""/>
    <s v="3000208617"/>
    <x v="10"/>
  </r>
  <r>
    <s v="4500693726"/>
    <s v="DVZ/SDP_458"/>
    <x v="0"/>
    <s v="au cabinet"/>
    <x v="180"/>
    <m/>
    <m/>
    <d v="2020-10-24T00:00:00"/>
    <n v="23800"/>
    <s v="pas applicable"/>
    <s v="pas applicable"/>
    <x v="2"/>
    <s v="Non"/>
    <m/>
    <s v="transmis le 30/10/2020"/>
    <s v="ok"/>
    <s v="transmis cabinet VDB 30/10/2020"/>
    <s v="BB"/>
    <s v="XXX"/>
    <s v="OK"/>
    <x v="177"/>
    <x v="450"/>
    <x v="0"/>
    <d v="2020-10-05T00:00:00"/>
    <x v="526"/>
    <s v="Cmde"/>
    <d v="2020-10-05T00:00:00"/>
    <s v="D"/>
    <s v=""/>
    <s v="450069372620"/>
    <x v="574"/>
    <x v="0"/>
    <x v="489"/>
    <s v="EUR"/>
    <x v="0"/>
    <x v="7"/>
    <x v="3"/>
    <x v="7"/>
    <s v="Z"/>
    <n v="1"/>
    <n v="0"/>
    <x v="0"/>
    <x v="0"/>
    <s v=""/>
    <s v="3000208617"/>
    <x v="10"/>
  </r>
  <r>
    <s v="4500693726"/>
    <s v="DVZ/SDP_458"/>
    <x v="0"/>
    <s v="au cabinet"/>
    <x v="180"/>
    <m/>
    <m/>
    <d v="2020-10-24T00:00:00"/>
    <n v="23800"/>
    <s v="pas applicable"/>
    <s v="pas applicable"/>
    <x v="2"/>
    <s v="Non"/>
    <m/>
    <s v="transmis le 30/10/2020"/>
    <s v="ok"/>
    <s v="transmis cabinet VDB 30/10/2020"/>
    <s v="BB"/>
    <s v="XXX"/>
    <s v="OK"/>
    <x v="177"/>
    <x v="450"/>
    <x v="1"/>
    <d v="2020-10-05T00:00:00"/>
    <x v="527"/>
    <s v="Cmde"/>
    <d v="2020-10-05T00:00:00"/>
    <s v="D"/>
    <s v=""/>
    <s v="450069372630"/>
    <x v="575"/>
    <x v="0"/>
    <x v="490"/>
    <s v="EUR"/>
    <x v="0"/>
    <x v="7"/>
    <x v="3"/>
    <x v="7"/>
    <s v="Z"/>
    <n v="1"/>
    <n v="0"/>
    <x v="0"/>
    <x v="0"/>
    <s v=""/>
    <s v="3000208617"/>
    <x v="10"/>
  </r>
  <r>
    <s v="4500699819"/>
    <m/>
    <x v="0"/>
    <m/>
    <x v="262"/>
    <m/>
    <m/>
    <m/>
    <m/>
    <m/>
    <m/>
    <x v="0"/>
    <m/>
    <m/>
    <m/>
    <m/>
    <m/>
    <s v="A0"/>
    <s v="X"/>
    <s v="OK"/>
    <x v="33"/>
    <x v="451"/>
    <x v="2"/>
    <d v="2020-11-05T00:00:00"/>
    <x v="528"/>
    <s v="Cmde"/>
    <d v="2020-11-05T00:00:00"/>
    <s v="D"/>
    <s v=""/>
    <s v="450069981910"/>
    <x v="576"/>
    <x v="1"/>
    <x v="491"/>
    <m/>
    <x v="0"/>
    <x v="23"/>
    <x v="10"/>
    <x v="17"/>
    <s v="L"/>
    <n v="10"/>
    <n v="10"/>
    <x v="0"/>
    <x v="0"/>
    <s v=""/>
    <e v="#REF!"/>
    <x v="12"/>
  </r>
  <r>
    <s v="4500699819"/>
    <m/>
    <x v="0"/>
    <m/>
    <x v="262"/>
    <m/>
    <m/>
    <m/>
    <m/>
    <m/>
    <m/>
    <x v="0"/>
    <m/>
    <m/>
    <m/>
    <m/>
    <m/>
    <s v="A0"/>
    <s v="X"/>
    <s v="OK"/>
    <x v="33"/>
    <x v="451"/>
    <x v="0"/>
    <d v="2020-11-05T00:00:00"/>
    <x v="529"/>
    <s v="Cmde"/>
    <d v="2020-11-05T00:00:00"/>
    <s v="D"/>
    <s v=""/>
    <s v="450069981920"/>
    <x v="576"/>
    <x v="1"/>
    <x v="491"/>
    <m/>
    <x v="0"/>
    <x v="23"/>
    <x v="10"/>
    <x v="17"/>
    <s v="L"/>
    <n v="2"/>
    <n v="2"/>
    <x v="0"/>
    <x v="0"/>
    <s v=""/>
    <e v="#REF!"/>
    <x v="12"/>
  </r>
  <r>
    <s v="4500699721"/>
    <m/>
    <x v="0"/>
    <m/>
    <x v="263"/>
    <m/>
    <m/>
    <d v="2020-10-31T00:00:00"/>
    <n v="24090"/>
    <m/>
    <m/>
    <x v="2"/>
    <s v="Non"/>
    <m/>
    <m/>
    <d v="2020-10-31T00:00:00"/>
    <d v="2020-11-16T00:00:00"/>
    <s v="BB"/>
    <s v="XXX"/>
    <s v="OK"/>
    <x v="268"/>
    <x v="452"/>
    <x v="2"/>
    <d v="2020-11-08T00:00:00"/>
    <x v="530"/>
    <s v="Cmde"/>
    <d v="2020-11-05T00:00:00"/>
    <s v="D"/>
    <s v="I3"/>
    <s v="450069972110"/>
    <x v="577"/>
    <x v="0"/>
    <x v="4"/>
    <s v="EUR"/>
    <x v="208"/>
    <x v="7"/>
    <x v="2"/>
    <x v="7"/>
    <s v="L"/>
    <n v="250"/>
    <n v="250"/>
    <x v="0"/>
    <x v="0"/>
    <s v=""/>
    <s v="3000208612"/>
    <x v="5"/>
  </r>
  <r>
    <s v="4500699721"/>
    <m/>
    <x v="0"/>
    <m/>
    <x v="263"/>
    <m/>
    <m/>
    <d v="2020-10-31T00:00:00"/>
    <n v="24090"/>
    <m/>
    <m/>
    <x v="2"/>
    <s v="Non"/>
    <m/>
    <m/>
    <d v="2020-10-31T00:00:00"/>
    <d v="2020-11-16T00:00:00"/>
    <s v="BB"/>
    <s v="XXX"/>
    <s v="OK"/>
    <x v="268"/>
    <x v="452"/>
    <x v="0"/>
    <d v="2020-11-08T00:00:00"/>
    <x v="531"/>
    <s v="Cmde"/>
    <d v="2020-11-05T00:00:00"/>
    <s v="D"/>
    <s v="I3"/>
    <s v="450069972120"/>
    <x v="578"/>
    <x v="0"/>
    <x v="4"/>
    <s v="EUR"/>
    <x v="209"/>
    <x v="7"/>
    <x v="2"/>
    <x v="7"/>
    <s v="L"/>
    <n v="75"/>
    <n v="75"/>
    <x v="0"/>
    <x v="0"/>
    <s v=""/>
    <s v="3000208612"/>
    <x v="5"/>
  </r>
  <r>
    <s v="4500699723"/>
    <m/>
    <x v="17"/>
    <m/>
    <x v="199"/>
    <m/>
    <m/>
    <d v="2020-11-09T00:00:00"/>
    <n v="24316"/>
    <m/>
    <s v="transmis à cab VBD le 10/11/2020"/>
    <x v="2"/>
    <s v="Non"/>
    <m/>
    <m/>
    <s v="ok"/>
    <s v="transmis à cabinet VDB 10/11/2020"/>
    <s v="BB"/>
    <s v=""/>
    <s v="NOK"/>
    <x v="195"/>
    <x v="453"/>
    <x v="2"/>
    <d v="2020-11-05T00:00:00"/>
    <x v="532"/>
    <s v="Cmde"/>
    <d v="2020-11-05T00:00:00"/>
    <s v="D"/>
    <s v=""/>
    <s v="450069972310"/>
    <x v="579"/>
    <x v="0"/>
    <x v="4"/>
    <s v="EUR"/>
    <x v="210"/>
    <x v="7"/>
    <x v="2"/>
    <x v="7"/>
    <s v="Z"/>
    <n v="1"/>
    <n v="0"/>
    <x v="6"/>
    <x v="4"/>
    <s v=""/>
    <s v="3000208612"/>
    <x v="5"/>
  </r>
  <r>
    <s v="4500699752"/>
    <s v="DVZ/SDP_465"/>
    <x v="18"/>
    <s v="Gilead contrat 2"/>
    <x v="261"/>
    <n v="5485500"/>
    <m/>
    <d v="2020-11-05T00:00:00"/>
    <m/>
    <m/>
    <m/>
    <x v="2"/>
    <s v="Non"/>
    <m/>
    <m/>
    <d v="2020-11-05T00:00:00"/>
    <s v="demandé à Virginie le 10/11/2020"/>
    <s v="BB"/>
    <s v="XXX"/>
    <s v="OK"/>
    <x v="267"/>
    <x v="454"/>
    <x v="2"/>
    <d v="2020-11-05T00:00:00"/>
    <x v="533"/>
    <s v="Cmde"/>
    <d v="2020-11-05T00:00:00"/>
    <s v="D"/>
    <s v=""/>
    <s v="450069975210"/>
    <x v="580"/>
    <x v="0"/>
    <x v="4"/>
    <s v="EUR"/>
    <x v="211"/>
    <x v="7"/>
    <x v="5"/>
    <x v="7"/>
    <s v="L"/>
    <n v="15000"/>
    <n v="15000"/>
    <x v="6"/>
    <x v="4"/>
    <s v=""/>
    <s v="3000208615"/>
    <x v="4"/>
  </r>
  <r>
    <s v="4500686149"/>
    <m/>
    <x v="0"/>
    <s v="avis négatif IF - introduciton d'un recours;_x000a_ 09/09/2020 changement montant: de 331000 à 571966,89 incl tva_x000a__x000a_Mail Patrick Robert 19/10/2020:_x000a_En ce qui concerne ce dossier, le contrôle ne peut accepter l’engagement proposé vu l’avis négatif de l’Inspection des Finances et la confirmation du Ministre du Budget de cet avis et vu qu’il s’agit d’une location d’un entrepôt, l’accord du Conseil des Ministres est obligatoire conformément aux notifications du 15 octobre 2014 qui prévoit que toute location doit être soumise au Conseil des Ministres (quel que soit le montant))._x000a_ _x000a_Néanmoins, afin de trouver une solution pratique, le contrôle peut marquer son accord à l’engagement de 245.833,98€ afin de permettre le paiement des factures mais souhaite à ce que ce dossier soit régularisé le plus rapidement possible auprès du conseil des Ministres._x000a_Le contrôle constate comme l’inspection le non-respect des règles administratives et l’infraction à l’article 10 de la loi programme du 22 décembre 2008 et à l’article 24 de la loi du 22 mai 2003._x000a__x000a__x000a_162K factures en standby chez Britta_x000a_Voir avec Carolien 09/11/2020_x000a_ "/>
    <x v="264"/>
    <n v="571966.89"/>
    <m/>
    <s v="21/08/2020 (négatif)"/>
    <n v="21007"/>
    <m/>
    <s v="transmis à Cabinet VDB 05/11/2020"/>
    <x v="3"/>
    <s v="Non"/>
    <m/>
    <m/>
    <m/>
    <s v="refus"/>
    <e v="#N/A"/>
    <e v="#N/A"/>
    <e v="#N/A"/>
    <x v="210"/>
    <x v="346"/>
    <x v="12"/>
    <m/>
    <x v="534"/>
    <m/>
    <m/>
    <m/>
    <e v="#N/A"/>
    <s v="4500686149"/>
    <x v="452"/>
    <x v="0"/>
    <x v="425"/>
    <s v="EUR"/>
    <x v="128"/>
    <x v="21"/>
    <x v="9"/>
    <x v="7"/>
    <e v="#N/A"/>
    <e v="#N/A"/>
    <e v="#N/A"/>
    <x v="13"/>
    <x v="9"/>
    <e v="#N/A"/>
    <e v="#N/A"/>
    <x v="0"/>
  </r>
  <r>
    <s v="4500684919"/>
    <s v="DVZ/SDP_410"/>
    <x v="4"/>
    <m/>
    <x v="208"/>
    <m/>
    <m/>
    <d v="2020-07-30T00:00:00"/>
    <n v="19715"/>
    <s v="liste 0915"/>
    <m/>
    <x v="2"/>
    <s v="Non"/>
    <m/>
    <s v="transmis le 30/10/2020"/>
    <s v="ok"/>
    <s v="transmis cabinet VDB 30/10/2020"/>
    <s v="BB"/>
    <s v="XXX"/>
    <s v="OK"/>
    <x v="269"/>
    <x v="455"/>
    <x v="2"/>
    <d v="2020-07-31T00:00:00"/>
    <x v="535"/>
    <s v="Cmde"/>
    <d v="2020-07-31T00:00:00"/>
    <s v="D"/>
    <s v=""/>
    <s v="450068491910"/>
    <x v="581"/>
    <x v="0"/>
    <x v="492"/>
    <s v="EUR"/>
    <x v="212"/>
    <x v="7"/>
    <x v="7"/>
    <x v="7"/>
    <s v="Z"/>
    <n v="1"/>
    <n v="0"/>
    <x v="6"/>
    <x v="4"/>
    <s v=""/>
    <s v="3000208614"/>
    <x v="6"/>
  </r>
  <r>
    <s v="4500674629"/>
    <s v="DVZ/SDP_353"/>
    <x v="0"/>
    <s v="Augmentation suite à réception supplémentaire. Avis IF nécessaire"/>
    <x v="265"/>
    <m/>
    <n v="0"/>
    <d v="2020-05-15T00:00:00"/>
    <n v="16557"/>
    <s v="liste 2805"/>
    <m/>
    <x v="2"/>
    <s v="Non"/>
    <m/>
    <m/>
    <d v="2020-11-10T00:00:00"/>
    <s v="15/05/2020 + demandé le 10/11/2020"/>
    <s v="BB"/>
    <s v="XXX"/>
    <s v="OK"/>
    <x v="270"/>
    <x v="456"/>
    <x v="2"/>
    <d v="2020-05-18T00:00:00"/>
    <x v="536"/>
    <s v="Cmde"/>
    <d v="2020-05-18T00:00:00"/>
    <s v="D"/>
    <s v="I1"/>
    <s v="450067462910"/>
    <x v="582"/>
    <x v="0"/>
    <x v="493"/>
    <s v="EUR"/>
    <x v="213"/>
    <x v="7"/>
    <x v="5"/>
    <x v="7"/>
    <s v="Z"/>
    <n v="1"/>
    <n v="0"/>
    <x v="5"/>
    <x v="4"/>
    <s v=""/>
    <s v="3000208615"/>
    <x v="4"/>
  </r>
  <r>
    <s v="4500699771"/>
    <m/>
    <x v="0"/>
    <m/>
    <x v="262"/>
    <m/>
    <m/>
    <m/>
    <m/>
    <m/>
    <m/>
    <x v="1"/>
    <m/>
    <m/>
    <m/>
    <m/>
    <m/>
    <s v="AA"/>
    <s v="XX"/>
    <s v="OK"/>
    <x v="271"/>
    <x v="457"/>
    <x v="2"/>
    <d v="2020-11-13T00:00:00"/>
    <x v="537"/>
    <s v="Cmde"/>
    <d v="2020-11-05T00:00:00"/>
    <s v="D"/>
    <s v=""/>
    <s v="450069977110"/>
    <x v="583"/>
    <x v="0"/>
    <x v="4"/>
    <s v="EUR"/>
    <x v="214"/>
    <x v="4"/>
    <x v="0"/>
    <x v="4"/>
    <s v="L"/>
    <n v="100"/>
    <n v="100"/>
    <x v="0"/>
    <x v="0"/>
    <s v=""/>
    <s v="3000209101"/>
    <x v="0"/>
  </r>
  <r>
    <s v="4500699771"/>
    <m/>
    <x v="0"/>
    <m/>
    <x v="262"/>
    <m/>
    <m/>
    <m/>
    <m/>
    <m/>
    <m/>
    <x v="1"/>
    <m/>
    <m/>
    <m/>
    <m/>
    <m/>
    <s v="AA"/>
    <s v="XX"/>
    <s v="OK"/>
    <x v="271"/>
    <x v="457"/>
    <x v="0"/>
    <d v="2020-11-13T00:00:00"/>
    <x v="538"/>
    <s v="Cmde"/>
    <d v="2020-11-05T00:00:00"/>
    <s v="D"/>
    <s v=""/>
    <s v="450069977120"/>
    <x v="583"/>
    <x v="0"/>
    <x v="4"/>
    <s v="EUR"/>
    <x v="214"/>
    <x v="4"/>
    <x v="0"/>
    <x v="4"/>
    <s v="L"/>
    <n v="100"/>
    <n v="100"/>
    <x v="0"/>
    <x v="0"/>
    <s v=""/>
    <s v="3000209101"/>
    <x v="0"/>
  </r>
  <r>
    <s v="4500698636"/>
    <m/>
    <x v="3"/>
    <m/>
    <x v="245"/>
    <m/>
    <m/>
    <m/>
    <m/>
    <m/>
    <m/>
    <x v="2"/>
    <s v="Non"/>
    <m/>
    <m/>
    <s v="?"/>
    <s v="Additional Equipment"/>
    <s v="BB"/>
    <s v="XXX"/>
    <s v="OK"/>
    <x v="235"/>
    <x v="458"/>
    <x v="2"/>
    <d v="2020-11-29T00:00:00"/>
    <x v="539"/>
    <s v="Cmde"/>
    <d v="2020-10-28T00:00:00"/>
    <m/>
    <s v="I3"/>
    <s v="450069863610"/>
    <x v="584"/>
    <x v="0"/>
    <x v="4"/>
    <s v="EUR"/>
    <x v="215"/>
    <x v="7"/>
    <x v="2"/>
    <x v="7"/>
    <s v="L"/>
    <n v="3000"/>
    <n v="3000"/>
    <x v="6"/>
    <x v="4"/>
    <s v=""/>
    <s v="3000208612"/>
    <x v="5"/>
  </r>
  <r>
    <s v="4500700057"/>
    <m/>
    <x v="0"/>
    <m/>
    <x v="262"/>
    <m/>
    <m/>
    <m/>
    <m/>
    <m/>
    <m/>
    <x v="0"/>
    <m/>
    <m/>
    <m/>
    <m/>
    <m/>
    <s v="A0"/>
    <s v="X"/>
    <s v="OK"/>
    <x v="272"/>
    <x v="459"/>
    <x v="2"/>
    <d v="2020-11-06T00:00:00"/>
    <x v="540"/>
    <s v="Cmde"/>
    <d v="2020-11-06T00:00:00"/>
    <s v="D"/>
    <s v=""/>
    <s v="450070005710"/>
    <x v="585"/>
    <x v="0"/>
    <x v="494"/>
    <s v="EUR"/>
    <x v="0"/>
    <x v="2"/>
    <x v="5"/>
    <x v="2"/>
    <s v="Z"/>
    <n v="1"/>
    <n v="0"/>
    <x v="0"/>
    <x v="0"/>
    <s v=""/>
    <s v="3000209005"/>
    <x v="0"/>
  </r>
  <r>
    <s v="4500671679"/>
    <m/>
    <x v="0"/>
    <m/>
    <x v="160"/>
    <m/>
    <m/>
    <d v="2020-05-12T00:00:00"/>
    <n v="16306"/>
    <m/>
    <m/>
    <x v="2"/>
    <s v="Oui"/>
    <s v="transmis le 30/10/2020"/>
    <s v="transmis le 30/10/2020"/>
    <m/>
    <e v="#N/A"/>
    <s v="BB"/>
    <s v="XXX"/>
    <s v="OK"/>
    <x v="157"/>
    <x v="460"/>
    <x v="2"/>
    <d v="2020-04-27T00:00:00"/>
    <x v="541"/>
    <s v="Cmde"/>
    <d v="2020-04-27T00:00:00"/>
    <s v="D"/>
    <s v=""/>
    <s v="450067167910"/>
    <x v="586"/>
    <x v="0"/>
    <x v="4"/>
    <s v="EUR"/>
    <x v="216"/>
    <x v="12"/>
    <x v="0"/>
    <x v="5"/>
    <s v="Z"/>
    <n v="1"/>
    <n v="0"/>
    <x v="4"/>
    <x v="1"/>
    <s v=""/>
    <s v="3000208951"/>
    <x v="2"/>
  </r>
  <r>
    <s v="4500674198"/>
    <s v="211-ICT"/>
    <x v="19"/>
    <s v="Appel à la provision à faire"/>
    <x v="160"/>
    <n v="96943.2"/>
    <m/>
    <d v="2020-07-28T00:00:00"/>
    <n v="19588"/>
    <m/>
    <s v="en cours"/>
    <x v="3"/>
    <s v="Oui"/>
    <m/>
    <m/>
    <m/>
    <s v="en cours"/>
    <e v="#N/A"/>
    <e v="#N/A"/>
    <e v="#N/A"/>
    <x v="210"/>
    <x v="245"/>
    <x v="0"/>
    <m/>
    <x v="542"/>
    <m/>
    <m/>
    <m/>
    <e v="#N/A"/>
    <s v="450067419820"/>
    <x v="452"/>
    <x v="0"/>
    <x v="425"/>
    <s v="EUR"/>
    <x v="128"/>
    <x v="21"/>
    <x v="9"/>
    <x v="5"/>
    <e v="#N/A"/>
    <e v="#N/A"/>
    <e v="#N/A"/>
    <x v="13"/>
    <x v="9"/>
    <e v="#N/A"/>
    <e v="#N/A"/>
    <x v="0"/>
  </r>
  <r>
    <n v="0"/>
    <s v="210-ICT"/>
    <x v="20"/>
    <s v="Appel à la provision à faire"/>
    <x v="160"/>
    <n v="115099.01"/>
    <m/>
    <d v="2020-07-28T00:00:00"/>
    <n v="19592"/>
    <m/>
    <s v="en cours"/>
    <x v="3"/>
    <s v="Oui"/>
    <m/>
    <m/>
    <m/>
    <s v="en cours"/>
    <e v="#N/A"/>
    <e v="#N/A"/>
    <e v="#N/A"/>
    <x v="210"/>
    <x v="353"/>
    <x v="12"/>
    <m/>
    <x v="543"/>
    <m/>
    <m/>
    <m/>
    <e v="#N/A"/>
    <s v=""/>
    <x v="452"/>
    <x v="0"/>
    <x v="425"/>
    <s v="EUR"/>
    <x v="128"/>
    <x v="21"/>
    <x v="9"/>
    <x v="5"/>
    <e v="#N/A"/>
    <e v="#N/A"/>
    <e v="#N/A"/>
    <x v="13"/>
    <x v="9"/>
    <e v="#N/A"/>
    <e v="#N/A"/>
    <x v="0"/>
  </r>
  <r>
    <s v="4500701076"/>
    <m/>
    <x v="0"/>
    <m/>
    <x v="262"/>
    <m/>
    <m/>
    <m/>
    <m/>
    <m/>
    <m/>
    <x v="0"/>
    <m/>
    <m/>
    <m/>
    <m/>
    <m/>
    <s v="AA"/>
    <s v="XX"/>
    <s v="OK"/>
    <x v="273"/>
    <x v="461"/>
    <x v="2"/>
    <d v="2020-11-13T00:00:00"/>
    <x v="544"/>
    <s v="Cmde"/>
    <d v="2020-11-13T00:00:00"/>
    <s v="D"/>
    <s v=""/>
    <s v="450070107610"/>
    <x v="452"/>
    <x v="0"/>
    <x v="425"/>
    <s v="EUR"/>
    <x v="128"/>
    <x v="21"/>
    <x v="9"/>
    <x v="16"/>
    <s v="Z"/>
    <n v="1"/>
    <n v="0"/>
    <x v="6"/>
    <x v="4"/>
    <s v=""/>
    <e v="#N/A"/>
    <x v="0"/>
  </r>
  <r>
    <n v="0"/>
    <s v="note kern"/>
    <x v="12"/>
    <s v="stabilisation des listes de professionnels de santé (3junion ICT profielen) (oneshot 140K en 2020 (300K en 2021)"/>
    <x v="160"/>
    <n v="140000"/>
    <m/>
    <m/>
    <m/>
    <m/>
    <d v="2020-09-10T00:00:00"/>
    <x v="3"/>
    <m/>
    <m/>
    <m/>
    <m/>
    <m/>
    <e v="#N/A"/>
    <e v="#N/A"/>
    <e v="#N/A"/>
    <x v="210"/>
    <x v="353"/>
    <x v="12"/>
    <m/>
    <x v="545"/>
    <m/>
    <m/>
    <m/>
    <e v="#N/A"/>
    <s v=""/>
    <x v="452"/>
    <x v="0"/>
    <x v="425"/>
    <s v="EUR"/>
    <x v="128"/>
    <x v="21"/>
    <x v="9"/>
    <x v="5"/>
    <e v="#N/A"/>
    <e v="#N/A"/>
    <e v="#N/A"/>
    <x v="13"/>
    <x v="9"/>
    <e v="#N/A"/>
    <e v="#N/A"/>
    <x v="0"/>
  </r>
  <r>
    <s v="4500701521"/>
    <m/>
    <x v="0"/>
    <s v="COVID19_0211_08 1st order"/>
    <x v="22"/>
    <m/>
    <m/>
    <m/>
    <m/>
    <m/>
    <m/>
    <x v="2"/>
    <m/>
    <m/>
    <m/>
    <m/>
    <m/>
    <s v="BB"/>
    <s v="XXX"/>
    <s v="OK"/>
    <x v="21"/>
    <x v="462"/>
    <x v="2"/>
    <d v="2020-11-27T00:00:00"/>
    <x v="389"/>
    <s v="Cmde"/>
    <d v="2020-11-17T00:00:00"/>
    <s v="D"/>
    <s v=""/>
    <s v="450070152110"/>
    <x v="587"/>
    <x v="0"/>
    <x v="495"/>
    <s v="EUR"/>
    <x v="217"/>
    <x v="7"/>
    <x v="2"/>
    <x v="7"/>
    <s v="L"/>
    <n v="700"/>
    <n v="0"/>
    <x v="6"/>
    <x v="4"/>
    <s v=""/>
    <s v="3000208612"/>
    <x v="5"/>
  </r>
  <r>
    <n v="0"/>
    <s v="note kern"/>
    <x v="21"/>
    <s v="Epidemiologische modellen en data- Front-office SMALS - 2020 130000 // 2021: 300000"/>
    <x v="160"/>
    <n v="130000"/>
    <m/>
    <m/>
    <m/>
    <m/>
    <d v="2020-09-10T00:00:00"/>
    <x v="3"/>
    <m/>
    <m/>
    <m/>
    <m/>
    <m/>
    <e v="#N/A"/>
    <e v="#N/A"/>
    <e v="#N/A"/>
    <x v="210"/>
    <x v="353"/>
    <x v="12"/>
    <m/>
    <x v="546"/>
    <m/>
    <m/>
    <m/>
    <e v="#N/A"/>
    <s v=""/>
    <x v="452"/>
    <x v="0"/>
    <x v="425"/>
    <s v="EUR"/>
    <x v="128"/>
    <x v="21"/>
    <x v="9"/>
    <x v="5"/>
    <e v="#N/A"/>
    <e v="#N/A"/>
    <e v="#N/A"/>
    <x v="13"/>
    <x v="9"/>
    <e v="#N/A"/>
    <e v="#N/A"/>
    <x v="0"/>
  </r>
  <r>
    <n v="0"/>
    <s v="note kern"/>
    <x v="21"/>
    <s v="Epidemiologische modellen en data- back-office SMALS - 2020:168000 // 2021: 330000"/>
    <x v="160"/>
    <n v="168000"/>
    <m/>
    <m/>
    <m/>
    <m/>
    <d v="2020-09-10T00:00:00"/>
    <x v="3"/>
    <m/>
    <m/>
    <m/>
    <m/>
    <m/>
    <e v="#N/A"/>
    <e v="#N/A"/>
    <e v="#N/A"/>
    <x v="210"/>
    <x v="353"/>
    <x v="12"/>
    <m/>
    <x v="547"/>
    <m/>
    <m/>
    <m/>
    <e v="#N/A"/>
    <s v=""/>
    <x v="452"/>
    <x v="0"/>
    <x v="425"/>
    <s v="EUR"/>
    <x v="128"/>
    <x v="21"/>
    <x v="9"/>
    <x v="5"/>
    <e v="#N/A"/>
    <e v="#N/A"/>
    <e v="#N/A"/>
    <x v="13"/>
    <x v="9"/>
    <e v="#N/A"/>
    <e v="#N/A"/>
    <x v="0"/>
  </r>
  <r>
    <s v="4500698339"/>
    <m/>
    <x v="15"/>
    <m/>
    <x v="266"/>
    <m/>
    <n v="0.5"/>
    <d v="2020-10-18T00:00:00"/>
    <m/>
    <m/>
    <m/>
    <x v="2"/>
    <s v="Non"/>
    <m/>
    <m/>
    <s v="ok"/>
    <d v="2020-10-19T00:00:00"/>
    <s v="BB"/>
    <s v="XXX"/>
    <s v="OK"/>
    <x v="274"/>
    <x v="463"/>
    <x v="2"/>
    <m/>
    <x v="548"/>
    <m/>
    <s v="27/10/220"/>
    <m/>
    <s v="I3"/>
    <s v="450069833910"/>
    <x v="588"/>
    <x v="0"/>
    <x v="496"/>
    <s v="EUR"/>
    <x v="218"/>
    <x v="7"/>
    <x v="2"/>
    <x v="7"/>
    <s v="L"/>
    <n v="100000"/>
    <n v="100000"/>
    <x v="6"/>
    <x v="4"/>
    <s v=""/>
    <s v="3000208612"/>
    <x v="5"/>
  </r>
  <r>
    <n v="0"/>
    <s v="note kern"/>
    <x v="21"/>
    <s v="Epidemiologische modellen en data- Dashboards -  SMALS2020: 300000 // 2021: 700000"/>
    <x v="160"/>
    <n v="300000"/>
    <m/>
    <m/>
    <m/>
    <m/>
    <d v="2020-09-10T00:00:00"/>
    <x v="3"/>
    <m/>
    <m/>
    <m/>
    <m/>
    <m/>
    <e v="#N/A"/>
    <e v="#N/A"/>
    <e v="#N/A"/>
    <x v="210"/>
    <x v="353"/>
    <x v="12"/>
    <m/>
    <x v="549"/>
    <m/>
    <m/>
    <m/>
    <e v="#N/A"/>
    <s v=""/>
    <x v="452"/>
    <x v="0"/>
    <x v="425"/>
    <s v="EUR"/>
    <x v="128"/>
    <x v="21"/>
    <x v="9"/>
    <x v="5"/>
    <e v="#N/A"/>
    <e v="#N/A"/>
    <e v="#N/A"/>
    <x v="13"/>
    <x v="9"/>
    <e v="#N/A"/>
    <e v="#N/A"/>
    <x v="0"/>
  </r>
  <r>
    <n v="0"/>
    <s v="note kern"/>
    <x v="21"/>
    <s v="PLF (ICT) - SMALS- Front-Office developpement / 2020: 75K; 2021: 30K; 2022: 30K"/>
    <x v="160"/>
    <n v="75000"/>
    <m/>
    <m/>
    <m/>
    <m/>
    <d v="2020-09-10T00:00:00"/>
    <x v="3"/>
    <m/>
    <m/>
    <m/>
    <m/>
    <m/>
    <e v="#N/A"/>
    <e v="#N/A"/>
    <e v="#N/A"/>
    <x v="210"/>
    <x v="353"/>
    <x v="12"/>
    <m/>
    <x v="550"/>
    <m/>
    <m/>
    <m/>
    <e v="#N/A"/>
    <s v=""/>
    <x v="452"/>
    <x v="0"/>
    <x v="425"/>
    <s v="EUR"/>
    <x v="128"/>
    <x v="21"/>
    <x v="9"/>
    <x v="5"/>
    <e v="#N/A"/>
    <e v="#N/A"/>
    <e v="#N/A"/>
    <x v="13"/>
    <x v="9"/>
    <e v="#N/A"/>
    <e v="#N/A"/>
    <x v="0"/>
  </r>
  <r>
    <n v="0"/>
    <s v="note kern"/>
    <x v="21"/>
    <s v="PLF (ICT) - SMALS - Back-office / 2020: 125K; 2021: 80K; 2022: 80K"/>
    <x v="160"/>
    <n v="125000"/>
    <m/>
    <m/>
    <m/>
    <m/>
    <d v="2020-09-10T00:00:00"/>
    <x v="3"/>
    <m/>
    <m/>
    <m/>
    <m/>
    <m/>
    <e v="#N/A"/>
    <e v="#N/A"/>
    <e v="#N/A"/>
    <x v="210"/>
    <x v="353"/>
    <x v="12"/>
    <m/>
    <x v="551"/>
    <m/>
    <m/>
    <m/>
    <e v="#N/A"/>
    <s v=""/>
    <x v="452"/>
    <x v="0"/>
    <x v="425"/>
    <s v="EUR"/>
    <x v="128"/>
    <x v="21"/>
    <x v="9"/>
    <x v="5"/>
    <e v="#N/A"/>
    <e v="#N/A"/>
    <e v="#N/A"/>
    <x v="13"/>
    <x v="9"/>
    <e v="#N/A"/>
    <e v="#N/A"/>
    <x v="0"/>
  </r>
  <r>
    <n v="0"/>
    <s v="note kern"/>
    <x v="21"/>
    <s v="PLF (ICT) - SMALS - Dashboard / 2020: 100000 // 2021 : 90000 // 2022: 90000"/>
    <x v="160"/>
    <n v="100000"/>
    <m/>
    <m/>
    <m/>
    <m/>
    <d v="2020-09-10T00:00:00"/>
    <x v="3"/>
    <m/>
    <m/>
    <m/>
    <m/>
    <m/>
    <e v="#N/A"/>
    <e v="#N/A"/>
    <e v="#N/A"/>
    <x v="210"/>
    <x v="353"/>
    <x v="12"/>
    <m/>
    <x v="552"/>
    <m/>
    <m/>
    <m/>
    <e v="#N/A"/>
    <s v=""/>
    <x v="452"/>
    <x v="0"/>
    <x v="425"/>
    <s v="EUR"/>
    <x v="128"/>
    <x v="21"/>
    <x v="9"/>
    <x v="5"/>
    <e v="#N/A"/>
    <e v="#N/A"/>
    <e v="#N/A"/>
    <x v="13"/>
    <x v="9"/>
    <e v="#N/A"/>
    <e v="#N/A"/>
    <x v="0"/>
  </r>
  <r>
    <s v="4500694109"/>
    <s v="DVZ/SDP_438"/>
    <x v="3"/>
    <s v="COVID19_0911_02 1st volume option"/>
    <x v="241"/>
    <m/>
    <m/>
    <d v="2020-09-08T00:00:00"/>
    <n v="21541"/>
    <m/>
    <d v="2020-09-11T00:00:00"/>
    <x v="2"/>
    <m/>
    <m/>
    <m/>
    <m/>
    <s v="?"/>
    <s v="BB"/>
    <s v="XXX"/>
    <s v="OK"/>
    <x v="233"/>
    <x v="395"/>
    <x v="0"/>
    <d v="2020-10-29T00:00:00"/>
    <x v="465"/>
    <m/>
    <m/>
    <m/>
    <s v=""/>
    <s v="450069410920"/>
    <x v="589"/>
    <x v="0"/>
    <x v="4"/>
    <s v="EUR"/>
    <x v="219"/>
    <x v="7"/>
    <x v="2"/>
    <x v="7"/>
    <s v="L"/>
    <n v="800000"/>
    <n v="800000"/>
    <x v="5"/>
    <x v="4"/>
    <s v=""/>
    <s v="3000208612"/>
    <x v="5"/>
  </r>
  <r>
    <s v="4500655608"/>
    <s v="DVZ 441"/>
    <x v="1"/>
    <s v="prolongation IPG juin-décembre 2020"/>
    <x v="1"/>
    <m/>
    <m/>
    <d v="2020-09-11T00:00:00"/>
    <n v="22217"/>
    <m/>
    <m/>
    <x v="2"/>
    <m/>
    <m/>
    <m/>
    <m/>
    <d v="2020-09-16T00:00:00"/>
    <s v="BB"/>
    <s v="XXX"/>
    <s v="OK"/>
    <x v="1"/>
    <x v="1"/>
    <x v="1"/>
    <m/>
    <x v="2"/>
    <m/>
    <m/>
    <m/>
    <s v=""/>
    <s v="450065560830"/>
    <x v="590"/>
    <x v="0"/>
    <x v="497"/>
    <s v="EUR"/>
    <x v="220"/>
    <x v="7"/>
    <x v="8"/>
    <x v="7"/>
    <s v="Z"/>
    <n v="1"/>
    <n v="0"/>
    <x v="1"/>
    <x v="1"/>
    <s v=""/>
    <s v="3000208618"/>
    <x v="9"/>
  </r>
  <r>
    <n v="0"/>
    <m/>
    <x v="0"/>
    <m/>
    <x v="160"/>
    <n v="17068.75"/>
    <m/>
    <m/>
    <m/>
    <m/>
    <m/>
    <x v="3"/>
    <s v="Oui"/>
    <m/>
    <m/>
    <m/>
    <m/>
    <e v="#N/A"/>
    <e v="#N/A"/>
    <e v="#N/A"/>
    <x v="210"/>
    <x v="353"/>
    <x v="12"/>
    <m/>
    <x v="404"/>
    <m/>
    <m/>
    <m/>
    <e v="#N/A"/>
    <s v=""/>
    <x v="452"/>
    <x v="0"/>
    <x v="425"/>
    <s v="EUR"/>
    <x v="128"/>
    <x v="21"/>
    <x v="9"/>
    <x v="5"/>
    <e v="#N/A"/>
    <e v="#N/A"/>
    <e v="#N/A"/>
    <x v="13"/>
    <x v="9"/>
    <e v="#N/A"/>
    <e v="#N/A"/>
    <x v="0"/>
  </r>
  <r>
    <s v="4500698980"/>
    <m/>
    <x v="22"/>
    <s v="en attente retour mail Patrick Robert_x000a_à voir Lundi 09/11/2020 avec carolien"/>
    <x v="267"/>
    <m/>
    <m/>
    <s v="à demander"/>
    <n v="22475"/>
    <m/>
    <m/>
    <x v="2"/>
    <m/>
    <m/>
    <m/>
    <d v="2020-09-21T00:00:00"/>
    <s v="à faire"/>
    <s v="BB"/>
    <s v="XXX"/>
    <s v="OK"/>
    <x v="275"/>
    <x v="464"/>
    <x v="2"/>
    <m/>
    <x v="553"/>
    <m/>
    <m/>
    <m/>
    <s v=""/>
    <s v="450069898010"/>
    <x v="591"/>
    <x v="0"/>
    <x v="498"/>
    <s v="EUR"/>
    <x v="221"/>
    <x v="7"/>
    <x v="11"/>
    <x v="7"/>
    <s v="Z"/>
    <n v="1"/>
    <n v="0"/>
    <x v="3"/>
    <x v="3"/>
    <s v=""/>
    <s v="3000208619"/>
    <x v="13"/>
  </r>
  <r>
    <s v="4500686354"/>
    <s v="DVZ/SDP_421"/>
    <x v="3"/>
    <m/>
    <x v="268"/>
    <m/>
    <m/>
    <d v="2020-08-07T00:00:00"/>
    <n v="20211"/>
    <s v="liste 0915"/>
    <m/>
    <x v="2"/>
    <s v="Non"/>
    <m/>
    <m/>
    <d v="2020-08-07T00:00:00"/>
    <d v="2020-08-18T00:00:00"/>
    <s v="BB"/>
    <s v="X"/>
    <s v="NOK"/>
    <x v="276"/>
    <x v="465"/>
    <x v="2"/>
    <d v="2020-08-12T00:00:00"/>
    <x v="400"/>
    <s v="Cmde"/>
    <d v="2020-08-12T00:00:00"/>
    <s v="D"/>
    <s v=""/>
    <s v="450068635410"/>
    <x v="592"/>
    <x v="0"/>
    <x v="499"/>
    <s v="EUR"/>
    <x v="0"/>
    <x v="7"/>
    <x v="2"/>
    <x v="7"/>
    <s v="Z"/>
    <n v="1"/>
    <n v="0"/>
    <x v="5"/>
    <x v="4"/>
    <s v=""/>
    <s v="3000208612"/>
    <x v="5"/>
  </r>
  <r>
    <s v="4500686354"/>
    <s v="DVZ/SDP_421"/>
    <x v="3"/>
    <m/>
    <x v="268"/>
    <m/>
    <m/>
    <d v="2020-08-07T00:00:00"/>
    <n v="20211"/>
    <s v="liste 0915"/>
    <m/>
    <x v="2"/>
    <s v="Non"/>
    <m/>
    <m/>
    <d v="2020-08-07T00:00:00"/>
    <d v="2020-08-18T00:00:00"/>
    <s v="BB"/>
    <s v="X"/>
    <s v="NOK"/>
    <x v="276"/>
    <x v="465"/>
    <x v="0"/>
    <d v="2020-08-12T00:00:00"/>
    <x v="554"/>
    <s v="Cmde"/>
    <d v="2020-08-12T00:00:00"/>
    <s v="D"/>
    <s v=""/>
    <s v="450068635420"/>
    <x v="593"/>
    <x v="0"/>
    <x v="500"/>
    <s v="EUR"/>
    <x v="0"/>
    <x v="7"/>
    <x v="2"/>
    <x v="7"/>
    <s v="Z"/>
    <n v="1"/>
    <n v="0"/>
    <x v="5"/>
    <x v="4"/>
    <s v=""/>
    <s v="3000208612"/>
    <x v="5"/>
  </r>
  <r>
    <s v="4500686354"/>
    <s v="DVZ/SDP_421"/>
    <x v="3"/>
    <m/>
    <x v="268"/>
    <m/>
    <m/>
    <d v="2020-08-07T00:00:00"/>
    <n v="20211"/>
    <m/>
    <m/>
    <x v="2"/>
    <s v="Non"/>
    <m/>
    <m/>
    <d v="2020-08-07T00:00:00"/>
    <d v="2020-08-18T00:00:00"/>
    <s v="BB"/>
    <s v="X"/>
    <s v="NOK"/>
    <x v="276"/>
    <x v="465"/>
    <x v="1"/>
    <d v="2020-08-12T00:00:00"/>
    <x v="555"/>
    <m/>
    <d v="2020-08-12T00:00:00"/>
    <m/>
    <s v=""/>
    <s v="450068635430"/>
    <x v="594"/>
    <x v="0"/>
    <x v="501"/>
    <s v="EUR"/>
    <x v="0"/>
    <x v="7"/>
    <x v="2"/>
    <x v="7"/>
    <s v="L"/>
    <n v="502272"/>
    <n v="0"/>
    <x v="5"/>
    <x v="4"/>
    <s v=""/>
    <s v="3000208612"/>
    <x v="5"/>
  </r>
  <r>
    <s v="4500686354"/>
    <s v="DVZ/SDP_421"/>
    <x v="3"/>
    <m/>
    <x v="268"/>
    <m/>
    <m/>
    <d v="2020-08-07T00:00:00"/>
    <n v="20211"/>
    <m/>
    <m/>
    <x v="2"/>
    <s v="Non"/>
    <m/>
    <m/>
    <d v="2020-08-07T00:00:00"/>
    <d v="2020-08-18T00:00:00"/>
    <s v="BB"/>
    <s v="X"/>
    <s v="NOK"/>
    <x v="276"/>
    <x v="465"/>
    <x v="3"/>
    <d v="2020-08-12T00:00:00"/>
    <x v="556"/>
    <m/>
    <d v="2020-08-12T00:00:00"/>
    <m/>
    <s v=""/>
    <s v="450068635440"/>
    <x v="595"/>
    <x v="0"/>
    <x v="502"/>
    <s v="EUR"/>
    <x v="0"/>
    <x v="7"/>
    <x v="2"/>
    <x v="7"/>
    <s v="L"/>
    <n v="1"/>
    <n v="0"/>
    <x v="5"/>
    <x v="4"/>
    <s v=""/>
    <s v="3000208612"/>
    <x v="5"/>
  </r>
  <r>
    <s v="4500686354"/>
    <s v="DVZ/SDP_463"/>
    <x v="3"/>
    <m/>
    <x v="268"/>
    <m/>
    <m/>
    <d v="2020-10-30T00:00:00"/>
    <n v="24035"/>
    <m/>
    <m/>
    <x v="2"/>
    <s v="Non"/>
    <m/>
    <m/>
    <d v="2020-10-30T00:00:00"/>
    <s v="à faire"/>
    <s v="BB"/>
    <s v="X"/>
    <s v="NOK"/>
    <x v="276"/>
    <x v="465"/>
    <x v="4"/>
    <d v="2020-08-12T00:00:00"/>
    <x v="555"/>
    <m/>
    <d v="2020-08-12T00:00:00"/>
    <m/>
    <s v=""/>
    <s v="450068635450"/>
    <x v="596"/>
    <x v="0"/>
    <x v="503"/>
    <s v="EUR"/>
    <x v="222"/>
    <x v="7"/>
    <x v="2"/>
    <x v="7"/>
    <s v="L"/>
    <n v="502272"/>
    <n v="0"/>
    <x v="5"/>
    <x v="4"/>
    <s v=""/>
    <s v="3000208612"/>
    <x v="5"/>
  </r>
  <r>
    <s v="4500686354"/>
    <s v="DVZ/SDP_463"/>
    <x v="3"/>
    <m/>
    <x v="268"/>
    <m/>
    <m/>
    <d v="2020-10-30T00:00:00"/>
    <n v="24035"/>
    <m/>
    <m/>
    <x v="2"/>
    <s v="Non"/>
    <m/>
    <m/>
    <d v="2020-10-30T00:00:00"/>
    <s v="à faire"/>
    <s v="BB"/>
    <s v="X"/>
    <s v="NOK"/>
    <x v="276"/>
    <x v="465"/>
    <x v="5"/>
    <d v="2020-08-12T00:00:00"/>
    <x v="556"/>
    <m/>
    <d v="2020-08-12T00:00:00"/>
    <m/>
    <s v=""/>
    <s v="450068635460"/>
    <x v="597"/>
    <x v="0"/>
    <x v="504"/>
    <s v="EUR"/>
    <x v="0"/>
    <x v="7"/>
    <x v="2"/>
    <x v="7"/>
    <s v="L"/>
    <n v="1"/>
    <n v="0"/>
    <x v="5"/>
    <x v="4"/>
    <s v=""/>
    <s v="3000208612"/>
    <x v="5"/>
  </r>
  <r>
    <s v="4500686354"/>
    <s v="DVZ/SDP_463"/>
    <x v="3"/>
    <m/>
    <x v="268"/>
    <m/>
    <m/>
    <d v="2020-10-30T00:00:00"/>
    <n v="24035"/>
    <m/>
    <m/>
    <x v="2"/>
    <s v="Non"/>
    <m/>
    <m/>
    <d v="2020-10-30T00:00:00"/>
    <s v="à faire"/>
    <s v="BB"/>
    <s v="X"/>
    <s v="NOK"/>
    <x v="276"/>
    <x v="465"/>
    <x v="6"/>
    <d v="2020-08-12T00:00:00"/>
    <x v="555"/>
    <m/>
    <d v="2020-08-12T00:00:00"/>
    <m/>
    <s v=""/>
    <s v="450068635470"/>
    <x v="596"/>
    <x v="0"/>
    <x v="4"/>
    <s v="EUR"/>
    <x v="223"/>
    <x v="7"/>
    <x v="2"/>
    <x v="7"/>
    <s v="L"/>
    <n v="502272"/>
    <n v="502272"/>
    <x v="5"/>
    <x v="4"/>
    <s v=""/>
    <s v="3000208612"/>
    <x v="5"/>
  </r>
  <r>
    <s v="4500686354"/>
    <s v="DVZ/SDP_463"/>
    <x v="3"/>
    <m/>
    <x v="268"/>
    <m/>
    <m/>
    <d v="2020-10-30T00:00:00"/>
    <n v="24035"/>
    <m/>
    <m/>
    <x v="2"/>
    <s v="Non"/>
    <m/>
    <m/>
    <d v="2020-10-30T00:00:00"/>
    <s v="à faire"/>
    <s v="BB"/>
    <s v="X"/>
    <s v="NOK"/>
    <x v="276"/>
    <x v="465"/>
    <x v="7"/>
    <d v="2020-08-12T00:00:00"/>
    <x v="556"/>
    <m/>
    <d v="2020-08-12T00:00:00"/>
    <m/>
    <s v=""/>
    <s v="450068635480"/>
    <x v="598"/>
    <x v="0"/>
    <x v="4"/>
    <s v="EUR"/>
    <x v="224"/>
    <x v="7"/>
    <x v="2"/>
    <x v="7"/>
    <s v="L"/>
    <n v="1"/>
    <n v="1"/>
    <x v="5"/>
    <x v="4"/>
    <s v=""/>
    <s v="3000208612"/>
    <x v="5"/>
  </r>
  <r>
    <s v="4500686354"/>
    <s v="DVZ/SDP_463"/>
    <x v="3"/>
    <m/>
    <x v="268"/>
    <m/>
    <m/>
    <d v="2020-10-30T00:00:00"/>
    <n v="24035"/>
    <m/>
    <m/>
    <x v="2"/>
    <s v="Non"/>
    <m/>
    <m/>
    <d v="2020-10-30T00:00:00"/>
    <s v="à faire"/>
    <s v="BB"/>
    <s v="X"/>
    <s v="NOK"/>
    <x v="276"/>
    <x v="465"/>
    <x v="8"/>
    <d v="2020-08-12T00:00:00"/>
    <x v="555"/>
    <m/>
    <d v="2020-08-12T00:00:00"/>
    <m/>
    <s v=""/>
    <s v="450068635490"/>
    <x v="596"/>
    <x v="0"/>
    <x v="4"/>
    <s v="EUR"/>
    <x v="223"/>
    <x v="7"/>
    <x v="2"/>
    <x v="7"/>
    <s v="L"/>
    <n v="502272"/>
    <n v="502272"/>
    <x v="5"/>
    <x v="4"/>
    <s v=""/>
    <s v="3000208612"/>
    <x v="5"/>
  </r>
  <r>
    <s v="4500686354"/>
    <s v="DVZ/SDP_463"/>
    <x v="3"/>
    <m/>
    <x v="268"/>
    <m/>
    <m/>
    <d v="2020-10-30T00:00:00"/>
    <n v="24035"/>
    <m/>
    <m/>
    <x v="2"/>
    <s v="Non"/>
    <m/>
    <m/>
    <d v="2020-10-30T00:00:00"/>
    <s v="à faire"/>
    <s v="BB"/>
    <s v="X"/>
    <s v="NOK"/>
    <x v="276"/>
    <x v="465"/>
    <x v="13"/>
    <d v="2020-08-12T00:00:00"/>
    <x v="556"/>
    <m/>
    <d v="2020-08-12T00:00:00"/>
    <m/>
    <s v=""/>
    <s v="4500686354100"/>
    <x v="598"/>
    <x v="0"/>
    <x v="4"/>
    <s v="EUR"/>
    <x v="224"/>
    <x v="7"/>
    <x v="2"/>
    <x v="7"/>
    <s v="L"/>
    <n v="1"/>
    <n v="1"/>
    <x v="5"/>
    <x v="4"/>
    <s v=""/>
    <s v="3000208612"/>
    <x v="5"/>
  </r>
  <r>
    <s v="4500686354"/>
    <s v="DVZ/SDP_463"/>
    <x v="3"/>
    <m/>
    <x v="268"/>
    <m/>
    <m/>
    <d v="2020-10-30T00:00:00"/>
    <n v="24035"/>
    <m/>
    <m/>
    <x v="2"/>
    <s v="Non"/>
    <m/>
    <m/>
    <d v="2020-10-30T00:00:00"/>
    <s v="à faire"/>
    <s v="BB"/>
    <s v="X"/>
    <s v="NOK"/>
    <x v="276"/>
    <x v="465"/>
    <x v="14"/>
    <d v="2020-08-12T00:00:00"/>
    <x v="557"/>
    <m/>
    <d v="2020-08-12T00:00:00"/>
    <m/>
    <s v=""/>
    <s v="4500686354110"/>
    <x v="599"/>
    <x v="0"/>
    <x v="4"/>
    <s v="EUR"/>
    <x v="225"/>
    <x v="7"/>
    <x v="2"/>
    <x v="7"/>
    <s v="Z"/>
    <n v="1"/>
    <n v="0"/>
    <x v="5"/>
    <x v="4"/>
    <s v=""/>
    <s v="3000208612"/>
    <x v="5"/>
  </r>
  <r>
    <s v="4500699271"/>
    <s v="DVZ/SDP_466"/>
    <x v="0"/>
    <m/>
    <x v="269"/>
    <m/>
    <m/>
    <m/>
    <m/>
    <m/>
    <m/>
    <x v="2"/>
    <s v="Non"/>
    <m/>
    <m/>
    <d v="2020-11-04T00:00:00"/>
    <s v="transmis cabinet VDB le 09/11/2020"/>
    <s v="BB"/>
    <s v="XXX"/>
    <s v="OK"/>
    <x v="277"/>
    <x v="466"/>
    <x v="6"/>
    <d v="2020-11-05T00:00:00"/>
    <x v="558"/>
    <s v="Cmde"/>
    <d v="2020-11-03T00:00:00"/>
    <s v="D"/>
    <s v=""/>
    <s v="450069927170"/>
    <x v="600"/>
    <x v="0"/>
    <x v="505"/>
    <s v="EUR"/>
    <x v="0"/>
    <x v="7"/>
    <x v="6"/>
    <x v="7"/>
    <s v="Z"/>
    <n v="1"/>
    <n v="0"/>
    <x v="6"/>
    <x v="4"/>
    <s v=""/>
    <s v="3000208616"/>
    <x v="8"/>
  </r>
  <r>
    <n v="0"/>
    <m/>
    <x v="15"/>
    <s v="probleme MD"/>
    <x v="270"/>
    <n v="428340"/>
    <m/>
    <d v="2020-10-18T00:00:00"/>
    <m/>
    <m/>
    <m/>
    <x v="3"/>
    <s v="Non"/>
    <m/>
    <m/>
    <s v="ok"/>
    <d v="2020-10-19T00:00:00"/>
    <e v="#N/A"/>
    <e v="#N/A"/>
    <e v="#N/A"/>
    <x v="210"/>
    <x v="353"/>
    <x v="12"/>
    <m/>
    <x v="559"/>
    <m/>
    <m/>
    <m/>
    <e v="#N/A"/>
    <s v=""/>
    <x v="452"/>
    <x v="0"/>
    <x v="425"/>
    <s v="EUR"/>
    <x v="128"/>
    <x v="21"/>
    <x v="9"/>
    <x v="7"/>
    <e v="#N/A"/>
    <e v="#N/A"/>
    <e v="#N/A"/>
    <x v="13"/>
    <x v="9"/>
    <e v="#N/A"/>
    <e v="#N/A"/>
    <x v="0"/>
  </r>
  <r>
    <n v="0"/>
    <s v="DVZ/SDP-447"/>
    <x v="3"/>
    <s v="Biosafety cabinet"/>
    <x v="271"/>
    <n v="103554.04"/>
    <m/>
    <d v="2020-09-21T00:00:00"/>
    <n v="22496"/>
    <m/>
    <m/>
    <x v="0"/>
    <m/>
    <m/>
    <m/>
    <m/>
    <m/>
    <e v="#N/A"/>
    <e v="#N/A"/>
    <e v="#N/A"/>
    <x v="210"/>
    <x v="353"/>
    <x v="12"/>
    <m/>
    <x v="560"/>
    <m/>
    <m/>
    <m/>
    <e v="#N/A"/>
    <s v=""/>
    <x v="452"/>
    <x v="0"/>
    <x v="425"/>
    <s v="EUR"/>
    <x v="128"/>
    <x v="21"/>
    <x v="9"/>
    <x v="7"/>
    <e v="#N/A"/>
    <e v="#N/A"/>
    <e v="#N/A"/>
    <x v="13"/>
    <x v="9"/>
    <e v="#N/A"/>
    <e v="#N/A"/>
    <x v="0"/>
  </r>
  <r>
    <n v="0"/>
    <s v="DVZ/SDP-447"/>
    <x v="3"/>
    <s v="hotte chimique"/>
    <x v="271"/>
    <n v="62731.23"/>
    <m/>
    <d v="2020-09-21T00:00:00"/>
    <n v="22496"/>
    <m/>
    <m/>
    <x v="0"/>
    <m/>
    <m/>
    <m/>
    <m/>
    <m/>
    <e v="#N/A"/>
    <e v="#N/A"/>
    <e v="#N/A"/>
    <x v="210"/>
    <x v="353"/>
    <x v="12"/>
    <m/>
    <x v="561"/>
    <m/>
    <m/>
    <m/>
    <e v="#N/A"/>
    <s v=""/>
    <x v="452"/>
    <x v="0"/>
    <x v="425"/>
    <s v="EUR"/>
    <x v="128"/>
    <x v="21"/>
    <x v="9"/>
    <x v="7"/>
    <e v="#N/A"/>
    <e v="#N/A"/>
    <e v="#N/A"/>
    <x v="13"/>
    <x v="9"/>
    <e v="#N/A"/>
    <e v="#N/A"/>
    <x v="0"/>
  </r>
  <r>
    <n v="0"/>
    <s v="note kern"/>
    <x v="23"/>
    <s v="REFUSE recurrent (400992 en 2021 et 2022)"/>
    <x v="272"/>
    <n v="160397"/>
    <m/>
    <m/>
    <m/>
    <m/>
    <s v="REFUSE"/>
    <x v="4"/>
    <m/>
    <m/>
    <m/>
    <m/>
    <m/>
    <e v="#N/A"/>
    <e v="#N/A"/>
    <e v="#N/A"/>
    <x v="210"/>
    <x v="353"/>
    <x v="12"/>
    <m/>
    <x v="562"/>
    <m/>
    <m/>
    <m/>
    <e v="#N/A"/>
    <s v=""/>
    <x v="452"/>
    <x v="0"/>
    <x v="425"/>
    <s v="EUR"/>
    <x v="128"/>
    <x v="21"/>
    <x v="9"/>
    <x v="18"/>
    <e v="#N/A"/>
    <e v="#N/A"/>
    <e v="#N/A"/>
    <x v="13"/>
    <x v="9"/>
    <e v="#N/A"/>
    <e v="#N/A"/>
    <x v="0"/>
  </r>
  <r>
    <n v="0"/>
    <s v="DVZ/SDP_438"/>
    <x v="3"/>
    <s v="Kits d’extractio"/>
    <x v="273"/>
    <n v="9680000"/>
    <m/>
    <d v="2020-09-08T00:00:00"/>
    <n v="21541"/>
    <m/>
    <s v="en cours"/>
    <x v="0"/>
    <m/>
    <m/>
    <m/>
    <m/>
    <s v="en cours"/>
    <e v="#N/A"/>
    <e v="#N/A"/>
    <e v="#N/A"/>
    <x v="210"/>
    <x v="353"/>
    <x v="12"/>
    <m/>
    <x v="563"/>
    <m/>
    <m/>
    <m/>
    <e v="#N/A"/>
    <s v=""/>
    <x v="452"/>
    <x v="0"/>
    <x v="425"/>
    <s v="EUR"/>
    <x v="128"/>
    <x v="21"/>
    <x v="9"/>
    <x v="7"/>
    <e v="#N/A"/>
    <e v="#N/A"/>
    <e v="#N/A"/>
    <x v="13"/>
    <x v="9"/>
    <e v="#N/A"/>
    <e v="#N/A"/>
    <x v="0"/>
  </r>
  <r>
    <n v="0"/>
    <s v="DVZ/SDP_438"/>
    <x v="3"/>
    <s v="Achat consommable: sampling kits"/>
    <x v="274"/>
    <n v="1815000"/>
    <m/>
    <d v="2020-09-08T00:00:00"/>
    <n v="21541"/>
    <m/>
    <s v="en cours"/>
    <x v="0"/>
    <m/>
    <m/>
    <m/>
    <m/>
    <s v="en cours"/>
    <e v="#N/A"/>
    <e v="#N/A"/>
    <e v="#N/A"/>
    <x v="210"/>
    <x v="353"/>
    <x v="12"/>
    <m/>
    <x v="563"/>
    <m/>
    <m/>
    <m/>
    <e v="#N/A"/>
    <s v=""/>
    <x v="452"/>
    <x v="0"/>
    <x v="425"/>
    <s v="EUR"/>
    <x v="128"/>
    <x v="21"/>
    <x v="9"/>
    <x v="7"/>
    <e v="#N/A"/>
    <e v="#N/A"/>
    <e v="#N/A"/>
    <x v="13"/>
    <x v="9"/>
    <e v="#N/A"/>
    <e v="#N/A"/>
    <x v="0"/>
  </r>
  <r>
    <n v="0"/>
    <m/>
    <x v="24"/>
    <s v="Grant agreement sera envoyé en octobre."/>
    <x v="275"/>
    <n v="-8575805.7200000007"/>
    <m/>
    <m/>
    <m/>
    <m/>
    <m/>
    <x v="3"/>
    <m/>
    <m/>
    <m/>
    <m/>
    <m/>
    <e v="#N/A"/>
    <e v="#N/A"/>
    <e v="#N/A"/>
    <x v="210"/>
    <x v="353"/>
    <x v="12"/>
    <m/>
    <x v="402"/>
    <m/>
    <m/>
    <m/>
    <e v="#N/A"/>
    <s v=""/>
    <x v="452"/>
    <x v="0"/>
    <x v="425"/>
    <s v="EUR"/>
    <x v="128"/>
    <x v="21"/>
    <x v="9"/>
    <x v="7"/>
    <e v="#N/A"/>
    <e v="#N/A"/>
    <e v="#N/A"/>
    <x v="13"/>
    <x v="9"/>
    <e v="#N/A"/>
    <e v="#N/A"/>
    <x v="0"/>
  </r>
  <r>
    <n v="0"/>
    <s v="DVZ/SDP 348"/>
    <x v="25"/>
    <m/>
    <x v="276"/>
    <m/>
    <m/>
    <m/>
    <m/>
    <m/>
    <m/>
    <x v="0"/>
    <m/>
    <m/>
    <m/>
    <m/>
    <m/>
    <e v="#N/A"/>
    <e v="#N/A"/>
    <e v="#N/A"/>
    <x v="210"/>
    <x v="353"/>
    <x v="12"/>
    <m/>
    <x v="402"/>
    <m/>
    <m/>
    <m/>
    <e v="#N/A"/>
    <s v=""/>
    <x v="452"/>
    <x v="0"/>
    <x v="425"/>
    <s v="EUR"/>
    <x v="128"/>
    <x v="21"/>
    <x v="9"/>
    <x v="16"/>
    <e v="#N/A"/>
    <e v="#N/A"/>
    <e v="#N/A"/>
    <x v="13"/>
    <x v="9"/>
    <e v="#N/A"/>
    <e v="#N/A"/>
    <x v="0"/>
  </r>
  <r>
    <n v="0"/>
    <m/>
    <x v="0"/>
    <s v="Virginie en contact avec Gregory pour gérer l'appel d'offres"/>
    <x v="277"/>
    <m/>
    <m/>
    <m/>
    <m/>
    <m/>
    <m/>
    <x v="0"/>
    <m/>
    <m/>
    <m/>
    <m/>
    <m/>
    <e v="#N/A"/>
    <e v="#N/A"/>
    <e v="#N/A"/>
    <x v="210"/>
    <x v="353"/>
    <x v="12"/>
    <m/>
    <x v="402"/>
    <m/>
    <m/>
    <m/>
    <e v="#N/A"/>
    <s v=""/>
    <x v="452"/>
    <x v="0"/>
    <x v="425"/>
    <s v="EUR"/>
    <x v="128"/>
    <x v="21"/>
    <x v="9"/>
    <x v="16"/>
    <e v="#N/A"/>
    <e v="#N/A"/>
    <e v="#N/A"/>
    <x v="13"/>
    <x v="9"/>
    <e v="#N/A"/>
    <e v="#N/A"/>
    <x v="0"/>
  </r>
  <r>
    <n v="0"/>
    <m/>
    <x v="0"/>
    <s v="NaCl 0,9%, solution pour injection pour la reconstitution des vaccins COVID-19 "/>
    <x v="278"/>
    <m/>
    <m/>
    <m/>
    <m/>
    <m/>
    <m/>
    <x v="0"/>
    <m/>
    <m/>
    <m/>
    <m/>
    <m/>
    <e v="#N/A"/>
    <e v="#N/A"/>
    <e v="#N/A"/>
    <x v="210"/>
    <x v="353"/>
    <x v="12"/>
    <m/>
    <x v="402"/>
    <m/>
    <m/>
    <m/>
    <e v="#N/A"/>
    <s v=""/>
    <x v="452"/>
    <x v="0"/>
    <x v="425"/>
    <s v="EUR"/>
    <x v="128"/>
    <x v="21"/>
    <x v="9"/>
    <x v="16"/>
    <e v="#N/A"/>
    <e v="#N/A"/>
    <e v="#N/A"/>
    <x v="13"/>
    <x v="9"/>
    <e v="#N/A"/>
    <e v="#N/A"/>
    <x v="0"/>
  </r>
  <r>
    <n v="0"/>
    <s v="DVZ/SDP_438"/>
    <x v="3"/>
    <s v="Achat consommable: Oral Swabs"/>
    <x v="279"/>
    <n v="1815000"/>
    <m/>
    <d v="2020-09-08T00:00:00"/>
    <n v="21541"/>
    <m/>
    <s v="en cours"/>
    <x v="0"/>
    <m/>
    <m/>
    <m/>
    <m/>
    <s v="en cours"/>
    <e v="#N/A"/>
    <e v="#N/A"/>
    <e v="#N/A"/>
    <x v="210"/>
    <x v="353"/>
    <x v="12"/>
    <m/>
    <x v="563"/>
    <m/>
    <m/>
    <m/>
    <e v="#N/A"/>
    <s v=""/>
    <x v="452"/>
    <x v="0"/>
    <x v="425"/>
    <s v="EUR"/>
    <x v="128"/>
    <x v="21"/>
    <x v="9"/>
    <x v="7"/>
    <e v="#N/A"/>
    <e v="#N/A"/>
    <e v="#N/A"/>
    <x v="13"/>
    <x v="9"/>
    <e v="#N/A"/>
    <e v="#N/A"/>
    <x v="0"/>
  </r>
  <r>
    <n v="0"/>
    <s v="DVZ/SDP_438"/>
    <x v="3"/>
    <s v="Achat consommable: Nasal Swabs"/>
    <x v="279"/>
    <n v="1616520.24"/>
    <m/>
    <d v="2020-09-08T00:00:00"/>
    <n v="21541"/>
    <m/>
    <s v="en cours"/>
    <x v="0"/>
    <m/>
    <m/>
    <m/>
    <m/>
    <s v="en cours"/>
    <e v="#N/A"/>
    <e v="#N/A"/>
    <e v="#N/A"/>
    <x v="210"/>
    <x v="353"/>
    <x v="12"/>
    <m/>
    <x v="563"/>
    <m/>
    <m/>
    <m/>
    <e v="#N/A"/>
    <s v=""/>
    <x v="452"/>
    <x v="0"/>
    <x v="425"/>
    <s v="EUR"/>
    <x v="128"/>
    <x v="21"/>
    <x v="9"/>
    <x v="7"/>
    <e v="#N/A"/>
    <e v="#N/A"/>
    <e v="#N/A"/>
    <x v="13"/>
    <x v="9"/>
    <e v="#N/A"/>
    <e v="#N/A"/>
    <x v="0"/>
  </r>
  <r>
    <n v="0"/>
    <m/>
    <x v="0"/>
    <m/>
    <x v="280"/>
    <n v="50573000"/>
    <m/>
    <m/>
    <m/>
    <m/>
    <m/>
    <x v="1"/>
    <m/>
    <m/>
    <m/>
    <m/>
    <m/>
    <e v="#N/A"/>
    <e v="#N/A"/>
    <e v="#N/A"/>
    <x v="210"/>
    <x v="353"/>
    <x v="12"/>
    <m/>
    <x v="402"/>
    <m/>
    <m/>
    <m/>
    <e v="#N/A"/>
    <s v=""/>
    <x v="452"/>
    <x v="0"/>
    <x v="425"/>
    <s v="EUR"/>
    <x v="128"/>
    <x v="21"/>
    <x v="9"/>
    <x v="19"/>
    <e v="#N/A"/>
    <e v="#N/A"/>
    <e v="#N/A"/>
    <x v="13"/>
    <x v="9"/>
    <e v="#N/A"/>
    <e v="#N/A"/>
    <x v="0"/>
  </r>
  <r>
    <n v="0"/>
    <s v="DVZ/SDP_459"/>
    <x v="26"/>
    <s v="phase de lancement"/>
    <x v="281"/>
    <n v="2420000"/>
    <m/>
    <s v="27/10/2020 (lancement procédure)"/>
    <n v="23855"/>
    <m/>
    <m/>
    <x v="3"/>
    <s v="Non"/>
    <m/>
    <m/>
    <m/>
    <m/>
    <e v="#N/A"/>
    <e v="#N/A"/>
    <e v="#N/A"/>
    <x v="210"/>
    <x v="353"/>
    <x v="12"/>
    <m/>
    <x v="564"/>
    <m/>
    <m/>
    <m/>
    <e v="#N/A"/>
    <s v=""/>
    <x v="452"/>
    <x v="0"/>
    <x v="425"/>
    <s v="EUR"/>
    <x v="128"/>
    <x v="21"/>
    <x v="9"/>
    <x v="7"/>
    <e v="#N/A"/>
    <e v="#N/A"/>
    <e v="#N/A"/>
    <x v="13"/>
    <x v="9"/>
    <e v="#N/A"/>
    <e v="#N/A"/>
    <x v="0"/>
  </r>
  <r>
    <n v="0"/>
    <m/>
    <x v="27"/>
    <m/>
    <x v="282"/>
    <m/>
    <m/>
    <m/>
    <m/>
    <m/>
    <m/>
    <x v="3"/>
    <m/>
    <m/>
    <m/>
    <m/>
    <m/>
    <e v="#N/A"/>
    <e v="#N/A"/>
    <e v="#N/A"/>
    <x v="210"/>
    <x v="353"/>
    <x v="12"/>
    <m/>
    <x v="402"/>
    <m/>
    <m/>
    <m/>
    <e v="#N/A"/>
    <s v=""/>
    <x v="452"/>
    <x v="0"/>
    <x v="425"/>
    <s v="EUR"/>
    <x v="128"/>
    <x v="21"/>
    <x v="9"/>
    <x v="7"/>
    <e v="#N/A"/>
    <e v="#N/A"/>
    <e v="#N/A"/>
    <x v="13"/>
    <x v="9"/>
    <e v="#N/A"/>
    <e v="#N/A"/>
    <x v="0"/>
  </r>
  <r>
    <n v="0"/>
    <m/>
    <x v="12"/>
    <s v="Strategische stock en beheer (une partie est chez Merak et à la RdB - Saint-Servais ) recurrent  2020-2021-2020"/>
    <x v="283"/>
    <n v="3478050"/>
    <m/>
    <m/>
    <m/>
    <m/>
    <d v="2020-09-10T00:00:00"/>
    <x v="3"/>
    <m/>
    <m/>
    <m/>
    <m/>
    <m/>
    <e v="#N/A"/>
    <e v="#N/A"/>
    <e v="#N/A"/>
    <x v="210"/>
    <x v="353"/>
    <x v="12"/>
    <m/>
    <x v="565"/>
    <m/>
    <m/>
    <m/>
    <e v="#N/A"/>
    <s v=""/>
    <x v="452"/>
    <x v="0"/>
    <x v="425"/>
    <s v="EUR"/>
    <x v="128"/>
    <x v="21"/>
    <x v="9"/>
    <x v="7"/>
    <e v="#N/A"/>
    <e v="#N/A"/>
    <e v="#N/A"/>
    <x v="13"/>
    <x v="9"/>
    <e v="#N/A"/>
    <e v="#N/A"/>
    <x v="0"/>
  </r>
  <r>
    <n v="0"/>
    <m/>
    <x v="28"/>
    <m/>
    <x v="284"/>
    <n v="8000000"/>
    <m/>
    <s v="en cours"/>
    <s v="en cours"/>
    <m/>
    <s v="en cours"/>
    <x v="2"/>
    <m/>
    <m/>
    <m/>
    <m/>
    <s v="en cours"/>
    <e v="#N/A"/>
    <e v="#N/A"/>
    <e v="#N/A"/>
    <x v="210"/>
    <x v="353"/>
    <x v="12"/>
    <m/>
    <x v="566"/>
    <m/>
    <m/>
    <m/>
    <e v="#N/A"/>
    <s v=""/>
    <x v="452"/>
    <x v="0"/>
    <x v="425"/>
    <s v="EUR"/>
    <x v="128"/>
    <x v="21"/>
    <x v="9"/>
    <x v="20"/>
    <e v="#N/A"/>
    <e v="#N/A"/>
    <e v="#N/A"/>
    <x v="13"/>
    <x v="9"/>
    <e v="#N/A"/>
    <e v="#N/A"/>
    <x v="0"/>
  </r>
  <r>
    <n v="0"/>
    <s v="DVZ/SDP-443"/>
    <x v="8"/>
    <m/>
    <x v="285"/>
    <n v="11665833.199999999"/>
    <m/>
    <d v="2020-09-17T00:00:00"/>
    <n v="22345"/>
    <m/>
    <m/>
    <x v="3"/>
    <m/>
    <m/>
    <m/>
    <m/>
    <m/>
    <e v="#N/A"/>
    <e v="#N/A"/>
    <e v="#N/A"/>
    <x v="210"/>
    <x v="353"/>
    <x v="12"/>
    <m/>
    <x v="567"/>
    <m/>
    <m/>
    <m/>
    <e v="#N/A"/>
    <s v=""/>
    <x v="452"/>
    <x v="0"/>
    <x v="425"/>
    <s v="EUR"/>
    <x v="128"/>
    <x v="21"/>
    <x v="9"/>
    <x v="7"/>
    <e v="#N/A"/>
    <e v="#N/A"/>
    <e v="#N/A"/>
    <x v="13"/>
    <x v="9"/>
    <e v="#N/A"/>
    <e v="#N/A"/>
    <x v="0"/>
  </r>
  <r>
    <n v="0"/>
    <s v="DVZ/SDP_438"/>
    <x v="3"/>
    <s v="Plaques PCR (96W, 384W) et plate foils"/>
    <x v="286"/>
    <n v="242000"/>
    <m/>
    <d v="2020-09-08T00:00:00"/>
    <n v="21541"/>
    <m/>
    <s v="en cours"/>
    <x v="0"/>
    <m/>
    <m/>
    <m/>
    <m/>
    <s v="en cours"/>
    <e v="#N/A"/>
    <e v="#N/A"/>
    <e v="#N/A"/>
    <x v="210"/>
    <x v="353"/>
    <x v="12"/>
    <m/>
    <x v="563"/>
    <m/>
    <m/>
    <m/>
    <e v="#N/A"/>
    <s v=""/>
    <x v="452"/>
    <x v="0"/>
    <x v="425"/>
    <s v="EUR"/>
    <x v="128"/>
    <x v="21"/>
    <x v="9"/>
    <x v="7"/>
    <e v="#N/A"/>
    <e v="#N/A"/>
    <e v="#N/A"/>
    <x v="13"/>
    <x v="9"/>
    <e v="#N/A"/>
    <e v="#N/A"/>
    <x v="0"/>
  </r>
  <r>
    <n v="0"/>
    <s v="DVZ/SDP_438"/>
    <x v="3"/>
    <s v="RT-qPCR monovalent"/>
    <x v="287"/>
    <n v="6050000"/>
    <m/>
    <d v="2020-09-08T00:00:00"/>
    <n v="21541"/>
    <m/>
    <s v="en cours"/>
    <x v="0"/>
    <m/>
    <m/>
    <m/>
    <m/>
    <s v="en cours"/>
    <e v="#N/A"/>
    <e v="#N/A"/>
    <e v="#N/A"/>
    <x v="210"/>
    <x v="353"/>
    <x v="12"/>
    <m/>
    <x v="563"/>
    <m/>
    <m/>
    <m/>
    <e v="#N/A"/>
    <s v=""/>
    <x v="452"/>
    <x v="0"/>
    <x v="425"/>
    <s v="EUR"/>
    <x v="128"/>
    <x v="21"/>
    <x v="9"/>
    <x v="7"/>
    <e v="#N/A"/>
    <e v="#N/A"/>
    <e v="#N/A"/>
    <x v="13"/>
    <x v="9"/>
    <e v="#N/A"/>
    <e v="#N/A"/>
    <x v="0"/>
  </r>
  <r>
    <n v="0"/>
    <s v="DVZ/SDP_438"/>
    <x v="3"/>
    <s v="Aluminium Seal"/>
    <x v="288"/>
    <n v="217800"/>
    <m/>
    <d v="2020-09-08T00:00:00"/>
    <n v="21541"/>
    <m/>
    <s v="en cours"/>
    <x v="0"/>
    <m/>
    <m/>
    <m/>
    <m/>
    <s v="en cours"/>
    <e v="#N/A"/>
    <e v="#N/A"/>
    <e v="#N/A"/>
    <x v="210"/>
    <x v="353"/>
    <x v="12"/>
    <m/>
    <x v="563"/>
    <m/>
    <m/>
    <m/>
    <e v="#N/A"/>
    <s v=""/>
    <x v="452"/>
    <x v="0"/>
    <x v="425"/>
    <s v="EUR"/>
    <x v="128"/>
    <x v="21"/>
    <x v="9"/>
    <x v="7"/>
    <e v="#N/A"/>
    <e v="#N/A"/>
    <e v="#N/A"/>
    <x v="13"/>
    <x v="9"/>
    <e v="#N/A"/>
    <e v="#N/A"/>
    <x v="0"/>
  </r>
  <r>
    <n v="0"/>
    <s v="DVZ/SDP_438"/>
    <x v="3"/>
    <s v="Ethanol"/>
    <x v="289"/>
    <n v="381150"/>
    <m/>
    <d v="2020-09-08T00:00:00"/>
    <n v="21541"/>
    <m/>
    <s v="en cours"/>
    <x v="0"/>
    <m/>
    <m/>
    <m/>
    <m/>
    <s v="en cours"/>
    <e v="#N/A"/>
    <e v="#N/A"/>
    <e v="#N/A"/>
    <x v="210"/>
    <x v="353"/>
    <x v="12"/>
    <m/>
    <x v="563"/>
    <m/>
    <m/>
    <m/>
    <e v="#N/A"/>
    <s v=""/>
    <x v="452"/>
    <x v="0"/>
    <x v="425"/>
    <s v="EUR"/>
    <x v="128"/>
    <x v="21"/>
    <x v="9"/>
    <x v="7"/>
    <e v="#N/A"/>
    <e v="#N/A"/>
    <e v="#N/A"/>
    <x v="13"/>
    <x v="9"/>
    <e v="#N/A"/>
    <e v="#N/A"/>
    <x v="0"/>
  </r>
  <r>
    <n v="0"/>
    <s v="DVZ/SDP_438"/>
    <x v="3"/>
    <s v="Isopropanol"/>
    <x v="289"/>
    <n v="217800"/>
    <m/>
    <d v="2020-09-08T00:00:00"/>
    <n v="21541"/>
    <m/>
    <s v="en cours"/>
    <x v="0"/>
    <m/>
    <m/>
    <m/>
    <m/>
    <s v="en cours"/>
    <e v="#N/A"/>
    <e v="#N/A"/>
    <e v="#N/A"/>
    <x v="210"/>
    <x v="353"/>
    <x v="12"/>
    <m/>
    <x v="563"/>
    <m/>
    <m/>
    <m/>
    <e v="#N/A"/>
    <s v=""/>
    <x v="452"/>
    <x v="0"/>
    <x v="425"/>
    <s v="EUR"/>
    <x v="128"/>
    <x v="21"/>
    <x v="9"/>
    <x v="7"/>
    <e v="#N/A"/>
    <e v="#N/A"/>
    <e v="#N/A"/>
    <x v="13"/>
    <x v="9"/>
    <e v="#N/A"/>
    <e v="#N/A"/>
    <x v="0"/>
  </r>
  <r>
    <n v="0"/>
    <m/>
    <x v="29"/>
    <s v="SUBSIDES Speurhonden_x000a_Créer dossier subside_x000a_En attente confirmation Carolien sur imputation crédits propre"/>
    <x v="290"/>
    <n v="60000"/>
    <m/>
    <m/>
    <m/>
    <m/>
    <m/>
    <x v="1"/>
    <s v="Non"/>
    <m/>
    <m/>
    <m/>
    <m/>
    <e v="#N/A"/>
    <e v="#N/A"/>
    <e v="#N/A"/>
    <x v="210"/>
    <x v="353"/>
    <x v="12"/>
    <m/>
    <x v="568"/>
    <m/>
    <m/>
    <m/>
    <e v="#N/A"/>
    <s v=""/>
    <x v="452"/>
    <x v="0"/>
    <x v="425"/>
    <s v="EUR"/>
    <x v="128"/>
    <x v="21"/>
    <x v="9"/>
    <x v="21"/>
    <e v="#N/A"/>
    <e v="#N/A"/>
    <e v="#N/A"/>
    <x v="13"/>
    <x v="9"/>
    <e v="#N/A"/>
    <e v="#N/A"/>
    <x v="0"/>
  </r>
  <r>
    <s v="4500699816"/>
    <m/>
    <x v="30"/>
    <s v="HONORAIRE AVOCAT_x000a_Avis IF nécessaire pour la dépense + imputation corona (06/11/2020 vers sylvie+achat)"/>
    <x v="291"/>
    <n v="263160.95"/>
    <m/>
    <s v="à faire"/>
    <m/>
    <m/>
    <m/>
    <x v="3"/>
    <s v="Oui"/>
    <m/>
    <m/>
    <s v="à faire"/>
    <s v="à faire"/>
    <s v="BB"/>
    <s v=""/>
    <s v="NOK"/>
    <x v="278"/>
    <x v="467"/>
    <x v="2"/>
    <d v="2020-11-05T00:00:00"/>
    <x v="569"/>
    <s v="Cmde"/>
    <d v="2020-11-05T00:00:00"/>
    <s v="D"/>
    <s v=""/>
    <s v="450069981610"/>
    <x v="601"/>
    <x v="0"/>
    <x v="4"/>
    <s v="EUR"/>
    <x v="226"/>
    <x v="24"/>
    <x v="0"/>
    <x v="13"/>
    <s v="Z"/>
    <n v="1"/>
    <n v="0"/>
    <x v="3"/>
    <x v="3"/>
    <s v=""/>
    <s v="3000216181"/>
    <x v="0"/>
  </r>
  <r>
    <s v="4500699816"/>
    <m/>
    <x v="30"/>
    <s v="HONORAIRE AVOCAT_x000a_Avis IF nécessaire pour la dépense + imputation corona (06/11/2020 vers sylvie+achat)"/>
    <x v="291"/>
    <m/>
    <m/>
    <s v="à faire"/>
    <m/>
    <m/>
    <m/>
    <x v="3"/>
    <s v="Oui"/>
    <m/>
    <m/>
    <s v="à faire"/>
    <s v="à faire"/>
    <s v="BB"/>
    <s v=""/>
    <s v="NOK"/>
    <x v="278"/>
    <x v="467"/>
    <x v="0"/>
    <d v="2020-11-05T00:00:00"/>
    <x v="570"/>
    <s v="Cmde"/>
    <d v="2020-11-05T00:00:00"/>
    <s v="D"/>
    <s v=""/>
    <s v="450069981620"/>
    <x v="601"/>
    <x v="0"/>
    <x v="4"/>
    <s v="EUR"/>
    <x v="226"/>
    <x v="24"/>
    <x v="0"/>
    <x v="13"/>
    <s v="Z"/>
    <n v="1"/>
    <n v="0"/>
    <x v="3"/>
    <x v="3"/>
    <s v=""/>
    <s v="3000216181"/>
    <x v="0"/>
  </r>
  <r>
    <s v="4500699816"/>
    <m/>
    <x v="30"/>
    <s v="HONORAIRE AVOCAT_x000a_Avis IF nécessaire pour la dépense + imputation corona (06/11/2020 vers sylvie+achat)"/>
    <x v="291"/>
    <m/>
    <m/>
    <s v="à faire"/>
    <m/>
    <m/>
    <m/>
    <x v="3"/>
    <s v="Oui"/>
    <m/>
    <m/>
    <s v="à faire"/>
    <s v="à faire"/>
    <s v="BB"/>
    <s v=""/>
    <s v="NOK"/>
    <x v="278"/>
    <x v="467"/>
    <x v="1"/>
    <d v="2020-11-05T00:00:00"/>
    <x v="571"/>
    <s v="Cmde"/>
    <d v="2020-11-05T00:00:00"/>
    <s v="D"/>
    <s v=""/>
    <s v="450069981630"/>
    <x v="601"/>
    <x v="0"/>
    <x v="4"/>
    <s v="EUR"/>
    <x v="226"/>
    <x v="24"/>
    <x v="0"/>
    <x v="13"/>
    <s v="Z"/>
    <n v="1"/>
    <n v="0"/>
    <x v="3"/>
    <x v="3"/>
    <s v=""/>
    <s v="3000216181"/>
    <x v="0"/>
  </r>
  <r>
    <n v="0"/>
    <m/>
    <x v="6"/>
    <m/>
    <x v="292"/>
    <n v="34067769.140000001"/>
    <m/>
    <s v="en cours"/>
    <s v="en cours"/>
    <m/>
    <s v="en cours"/>
    <x v="3"/>
    <m/>
    <m/>
    <m/>
    <m/>
    <s v="en cours"/>
    <e v="#N/A"/>
    <e v="#N/A"/>
    <e v="#N/A"/>
    <x v="210"/>
    <x v="353"/>
    <x v="12"/>
    <m/>
    <x v="572"/>
    <m/>
    <m/>
    <m/>
    <e v="#N/A"/>
    <s v=""/>
    <x v="452"/>
    <x v="0"/>
    <x v="425"/>
    <s v="EUR"/>
    <x v="128"/>
    <x v="21"/>
    <x v="9"/>
    <x v="7"/>
    <e v="#N/A"/>
    <e v="#N/A"/>
    <e v="#N/A"/>
    <x v="13"/>
    <x v="9"/>
    <e v="#N/A"/>
    <e v="#N/A"/>
    <x v="0"/>
  </r>
  <r>
    <n v="0"/>
    <s v="DVZ/SDP_438"/>
    <x v="3"/>
    <s v="Achat de matériel - 50,835,000EUR. Adaptation du montant ce 09/09/2020, de 38,600,000 à 50,835,000 hors TVA"/>
    <x v="293"/>
    <m/>
    <m/>
    <d v="2020-09-08T00:00:00"/>
    <n v="21541"/>
    <m/>
    <s v="en cours"/>
    <x v="0"/>
    <m/>
    <m/>
    <m/>
    <m/>
    <s v="en cours"/>
    <e v="#N/A"/>
    <e v="#N/A"/>
    <e v="#N/A"/>
    <x v="210"/>
    <x v="353"/>
    <x v="12"/>
    <m/>
    <x v="573"/>
    <m/>
    <m/>
    <m/>
    <e v="#N/A"/>
    <s v=""/>
    <x v="452"/>
    <x v="0"/>
    <x v="425"/>
    <s v="EUR"/>
    <x v="128"/>
    <x v="21"/>
    <x v="9"/>
    <x v="7"/>
    <e v="#N/A"/>
    <e v="#N/A"/>
    <e v="#N/A"/>
    <x v="13"/>
    <x v="9"/>
    <e v="#N/A"/>
    <e v="#N/A"/>
    <x v="0"/>
  </r>
  <r>
    <n v="0"/>
    <s v="DVZ/SDP-447"/>
    <x v="3"/>
    <s v="hotte pcr"/>
    <x v="294"/>
    <n v="41660.71"/>
    <m/>
    <d v="2020-09-21T00:00:00"/>
    <n v="22496"/>
    <m/>
    <m/>
    <x v="0"/>
    <m/>
    <m/>
    <m/>
    <m/>
    <m/>
    <e v="#N/A"/>
    <e v="#N/A"/>
    <e v="#N/A"/>
    <x v="210"/>
    <x v="353"/>
    <x v="12"/>
    <m/>
    <x v="574"/>
    <m/>
    <m/>
    <m/>
    <e v="#N/A"/>
    <s v=""/>
    <x v="452"/>
    <x v="0"/>
    <x v="425"/>
    <s v="EUR"/>
    <x v="128"/>
    <x v="21"/>
    <x v="9"/>
    <x v="7"/>
    <e v="#N/A"/>
    <e v="#N/A"/>
    <e v="#N/A"/>
    <x v="13"/>
    <x v="9"/>
    <e v="#N/A"/>
    <e v="#N/A"/>
    <x v="0"/>
  </r>
  <r>
    <n v="0"/>
    <s v="DVZ/SDP_438"/>
    <x v="3"/>
    <s v="Inactivation buffer"/>
    <x v="295"/>
    <n v="20570000"/>
    <m/>
    <d v="2020-09-08T00:00:00"/>
    <n v="21541"/>
    <m/>
    <s v="en cours"/>
    <x v="0"/>
    <m/>
    <m/>
    <m/>
    <m/>
    <s v="en cours"/>
    <e v="#N/A"/>
    <e v="#N/A"/>
    <e v="#N/A"/>
    <x v="210"/>
    <x v="353"/>
    <x v="12"/>
    <m/>
    <x v="563"/>
    <m/>
    <m/>
    <m/>
    <e v="#N/A"/>
    <s v=""/>
    <x v="452"/>
    <x v="0"/>
    <x v="425"/>
    <s v="EUR"/>
    <x v="128"/>
    <x v="21"/>
    <x v="9"/>
    <x v="7"/>
    <e v="#N/A"/>
    <e v="#N/A"/>
    <e v="#N/A"/>
    <x v="13"/>
    <x v="9"/>
    <e v="#N/A"/>
    <e v="#N/A"/>
    <x v="0"/>
  </r>
  <r>
    <n v="0"/>
    <m/>
    <x v="0"/>
    <m/>
    <x v="262"/>
    <m/>
    <m/>
    <m/>
    <m/>
    <m/>
    <m/>
    <x v="0"/>
    <m/>
    <m/>
    <m/>
    <m/>
    <m/>
    <e v="#N/A"/>
    <e v="#N/A"/>
    <e v="#N/A"/>
    <x v="210"/>
    <x v="353"/>
    <x v="12"/>
    <m/>
    <x v="402"/>
    <m/>
    <m/>
    <s v="D"/>
    <e v="#N/A"/>
    <s v=""/>
    <x v="452"/>
    <x v="0"/>
    <x v="425"/>
    <s v="EUR"/>
    <x v="128"/>
    <x v="21"/>
    <x v="9"/>
    <x v="17"/>
    <e v="#N/A"/>
    <e v="#N/A"/>
    <e v="#N/A"/>
    <x v="13"/>
    <x v="9"/>
    <e v="#N/A"/>
    <e v="#N/A"/>
    <x v="0"/>
  </r>
  <r>
    <s v="4500686361"/>
    <m/>
    <x v="0"/>
    <m/>
    <x v="296"/>
    <m/>
    <m/>
    <m/>
    <m/>
    <m/>
    <m/>
    <x v="1"/>
    <m/>
    <m/>
    <m/>
    <m/>
    <m/>
    <s v="A0"/>
    <s v="X"/>
    <s v="OK"/>
    <x v="210"/>
    <x v="468"/>
    <x v="2"/>
    <m/>
    <x v="248"/>
    <m/>
    <m/>
    <m/>
    <s v=""/>
    <s v="450068636110"/>
    <x v="602"/>
    <x v="0"/>
    <x v="506"/>
    <s v="EUR"/>
    <x v="0"/>
    <x v="8"/>
    <x v="6"/>
    <x v="7"/>
    <s v="Z"/>
    <n v="1"/>
    <n v="0"/>
    <x v="3"/>
    <x v="3"/>
    <s v=""/>
    <s v="3000208706"/>
    <x v="0"/>
  </r>
  <r>
    <s v="4500688334"/>
    <m/>
    <x v="0"/>
    <m/>
    <x v="81"/>
    <m/>
    <m/>
    <m/>
    <m/>
    <m/>
    <m/>
    <x v="1"/>
    <m/>
    <m/>
    <m/>
    <m/>
    <m/>
    <s v="A0"/>
    <s v="X"/>
    <s v="OK"/>
    <x v="210"/>
    <x v="469"/>
    <x v="2"/>
    <m/>
    <x v="315"/>
    <m/>
    <m/>
    <m/>
    <s v=""/>
    <s v="450068833410"/>
    <x v="603"/>
    <x v="0"/>
    <x v="507"/>
    <s v="EUR"/>
    <x v="0"/>
    <x v="7"/>
    <x v="7"/>
    <x v="7"/>
    <s v="Z"/>
    <n v="1"/>
    <n v="0"/>
    <x v="3"/>
    <x v="3"/>
    <s v=""/>
    <s v="3000208614"/>
    <x v="6"/>
  </r>
  <r>
    <s v="4500690022"/>
    <m/>
    <x v="0"/>
    <m/>
    <x v="296"/>
    <m/>
    <m/>
    <m/>
    <m/>
    <m/>
    <m/>
    <x v="1"/>
    <m/>
    <m/>
    <m/>
    <m/>
    <m/>
    <s v="A0"/>
    <s v="X"/>
    <s v="OK"/>
    <x v="210"/>
    <x v="470"/>
    <x v="2"/>
    <m/>
    <x v="248"/>
    <m/>
    <m/>
    <m/>
    <s v=""/>
    <s v="450069002210"/>
    <x v="604"/>
    <x v="0"/>
    <x v="508"/>
    <s v="EUR"/>
    <x v="0"/>
    <x v="8"/>
    <x v="6"/>
    <x v="7"/>
    <s v="Z"/>
    <n v="1"/>
    <n v="0"/>
    <x v="3"/>
    <x v="3"/>
    <s v=""/>
    <s v="3000208706"/>
    <x v="0"/>
  </r>
  <r>
    <s v="4500691528"/>
    <m/>
    <x v="0"/>
    <m/>
    <x v="297"/>
    <m/>
    <m/>
    <m/>
    <m/>
    <m/>
    <m/>
    <x v="1"/>
    <m/>
    <m/>
    <m/>
    <m/>
    <m/>
    <s v="A0"/>
    <s v="X"/>
    <s v="OK"/>
    <x v="210"/>
    <x v="471"/>
    <x v="2"/>
    <m/>
    <x v="575"/>
    <m/>
    <m/>
    <m/>
    <s v=""/>
    <s v="450069152810"/>
    <x v="605"/>
    <x v="0"/>
    <x v="509"/>
    <s v="EUR"/>
    <x v="0"/>
    <x v="8"/>
    <x v="1"/>
    <x v="7"/>
    <s v="L"/>
    <n v="2"/>
    <n v="0"/>
    <x v="0"/>
    <x v="0"/>
    <s v=""/>
    <s v="3000208703"/>
    <x v="0"/>
  </r>
  <r>
    <s v="4500691528"/>
    <m/>
    <x v="0"/>
    <m/>
    <x v="297"/>
    <m/>
    <m/>
    <m/>
    <m/>
    <m/>
    <m/>
    <x v="1"/>
    <m/>
    <m/>
    <m/>
    <m/>
    <m/>
    <s v="A0"/>
    <s v="X"/>
    <s v="OK"/>
    <x v="210"/>
    <x v="471"/>
    <x v="2"/>
    <m/>
    <x v="576"/>
    <m/>
    <m/>
    <m/>
    <s v=""/>
    <s v="450069152810"/>
    <x v="605"/>
    <x v="0"/>
    <x v="509"/>
    <s v="EUR"/>
    <x v="0"/>
    <x v="8"/>
    <x v="1"/>
    <x v="7"/>
    <s v="L"/>
    <n v="2"/>
    <n v="0"/>
    <x v="0"/>
    <x v="0"/>
    <s v=""/>
    <s v="3000208703"/>
    <x v="0"/>
  </r>
  <r>
    <s v="4500699440"/>
    <m/>
    <x v="0"/>
    <m/>
    <x v="296"/>
    <m/>
    <m/>
    <m/>
    <m/>
    <m/>
    <m/>
    <x v="1"/>
    <m/>
    <m/>
    <m/>
    <m/>
    <m/>
    <s v="A0"/>
    <s v="X"/>
    <s v="OK"/>
    <x v="210"/>
    <x v="472"/>
    <x v="2"/>
    <m/>
    <x v="248"/>
    <m/>
    <m/>
    <m/>
    <s v=""/>
    <s v="450069944010"/>
    <x v="606"/>
    <x v="0"/>
    <x v="510"/>
    <s v="EUR"/>
    <x v="0"/>
    <x v="8"/>
    <x v="6"/>
    <x v="7"/>
    <s v="Z"/>
    <n v="1"/>
    <n v="0"/>
    <x v="3"/>
    <x v="3"/>
    <s v=""/>
    <s v="3000208706"/>
    <x v="0"/>
  </r>
  <r>
    <n v="0"/>
    <s v="DVZ/SDP_438"/>
    <x v="3"/>
    <s v="achat matériel DECAPPER RECAPPER"/>
    <x v="262"/>
    <n v="665500"/>
    <m/>
    <d v="2020-09-08T00:00:00"/>
    <n v="21541"/>
    <m/>
    <s v="en cours"/>
    <x v="0"/>
    <m/>
    <m/>
    <m/>
    <m/>
    <s v="en cours"/>
    <e v="#N/A"/>
    <e v="#N/A"/>
    <e v="#N/A"/>
    <x v="210"/>
    <x v="353"/>
    <x v="12"/>
    <m/>
    <x v="563"/>
    <m/>
    <m/>
    <m/>
    <e v="#N/A"/>
    <s v=""/>
    <x v="452"/>
    <x v="0"/>
    <x v="425"/>
    <s v="EUR"/>
    <x v="128"/>
    <x v="21"/>
    <x v="9"/>
    <x v="7"/>
    <e v="#N/A"/>
    <e v="#N/A"/>
    <e v="#N/A"/>
    <x v="13"/>
    <x v="9"/>
    <e v="#N/A"/>
    <e v="#N/A"/>
    <x v="0"/>
  </r>
  <r>
    <n v="0"/>
    <s v="DVZ/SDP_438"/>
    <x v="3"/>
    <s v="achat matériel pipeting devices + consomable"/>
    <x v="262"/>
    <n v="1270500"/>
    <m/>
    <d v="2020-09-08T00:00:00"/>
    <n v="21541"/>
    <m/>
    <s v="en cours"/>
    <x v="0"/>
    <m/>
    <m/>
    <m/>
    <m/>
    <s v="en cours"/>
    <e v="#N/A"/>
    <e v="#N/A"/>
    <e v="#N/A"/>
    <x v="210"/>
    <x v="353"/>
    <x v="12"/>
    <m/>
    <x v="563"/>
    <m/>
    <m/>
    <m/>
    <e v="#N/A"/>
    <s v=""/>
    <x v="452"/>
    <x v="0"/>
    <x v="425"/>
    <s v="EUR"/>
    <x v="128"/>
    <x v="21"/>
    <x v="9"/>
    <x v="7"/>
    <e v="#N/A"/>
    <e v="#N/A"/>
    <e v="#N/A"/>
    <x v="13"/>
    <x v="9"/>
    <e v="#N/A"/>
    <e v="#N/A"/>
    <x v="0"/>
  </r>
  <r>
    <n v="0"/>
    <s v="DVZ/SDP_438"/>
    <x v="3"/>
    <m/>
    <x v="262"/>
    <n v="181500"/>
    <m/>
    <d v="2020-09-08T00:00:00"/>
    <n v="21541"/>
    <m/>
    <s v="en cours"/>
    <x v="0"/>
    <m/>
    <m/>
    <m/>
    <m/>
    <s v="en cours"/>
    <e v="#N/A"/>
    <e v="#N/A"/>
    <e v="#N/A"/>
    <x v="210"/>
    <x v="353"/>
    <x v="12"/>
    <m/>
    <x v="563"/>
    <m/>
    <m/>
    <m/>
    <e v="#N/A"/>
    <s v=""/>
    <x v="452"/>
    <x v="0"/>
    <x v="425"/>
    <s v="EUR"/>
    <x v="128"/>
    <x v="21"/>
    <x v="9"/>
    <x v="7"/>
    <e v="#N/A"/>
    <e v="#N/A"/>
    <e v="#N/A"/>
    <x v="13"/>
    <x v="9"/>
    <e v="#N/A"/>
    <e v="#N/A"/>
    <x v="0"/>
  </r>
  <r>
    <n v="0"/>
    <s v="DVZ/SDP_438"/>
    <x v="3"/>
    <m/>
    <x v="262"/>
    <n v="60500"/>
    <m/>
    <d v="2020-09-08T00:00:00"/>
    <n v="21541"/>
    <m/>
    <s v="en cours"/>
    <x v="0"/>
    <m/>
    <m/>
    <m/>
    <m/>
    <s v="en cours"/>
    <e v="#N/A"/>
    <e v="#N/A"/>
    <e v="#N/A"/>
    <x v="210"/>
    <x v="353"/>
    <x v="12"/>
    <m/>
    <x v="563"/>
    <m/>
    <m/>
    <m/>
    <e v="#N/A"/>
    <s v=""/>
    <x v="452"/>
    <x v="0"/>
    <x v="425"/>
    <s v="EUR"/>
    <x v="128"/>
    <x v="21"/>
    <x v="9"/>
    <x v="7"/>
    <e v="#N/A"/>
    <e v="#N/A"/>
    <e v="#N/A"/>
    <x v="13"/>
    <x v="9"/>
    <e v="#N/A"/>
    <e v="#N/A"/>
    <x v="0"/>
  </r>
  <r>
    <s v="4500702097"/>
    <m/>
    <x v="0"/>
    <m/>
    <x v="262"/>
    <m/>
    <m/>
    <m/>
    <m/>
    <m/>
    <m/>
    <x v="1"/>
    <m/>
    <m/>
    <m/>
    <m/>
    <m/>
    <s v="A0"/>
    <s v="X"/>
    <s v="OK"/>
    <x v="25"/>
    <x v="473"/>
    <x v="2"/>
    <d v="2020-11-18T00:00:00"/>
    <x v="577"/>
    <s v="Cmde"/>
    <d v="2020-11-18T00:00:00"/>
    <s v="D"/>
    <s v=""/>
    <s v="450070209710"/>
    <x v="607"/>
    <x v="0"/>
    <x v="511"/>
    <s v="EUR"/>
    <x v="0"/>
    <x v="14"/>
    <x v="2"/>
    <x v="11"/>
    <s v="Z"/>
    <n v="1"/>
    <n v="0"/>
    <x v="0"/>
    <x v="0"/>
    <s v=""/>
    <s v="3000206922"/>
    <x v="0"/>
  </r>
  <r>
    <s v="4500702847"/>
    <m/>
    <x v="0"/>
    <m/>
    <x v="245"/>
    <m/>
    <m/>
    <m/>
    <m/>
    <m/>
    <m/>
    <x v="1"/>
    <m/>
    <m/>
    <m/>
    <m/>
    <m/>
    <s v="A0"/>
    <s v="X"/>
    <s v="OK"/>
    <x v="235"/>
    <x v="474"/>
    <x v="2"/>
    <d v="2020-11-20T00:00:00"/>
    <x v="578"/>
    <s v="Cmde"/>
    <d v="2020-11-20T00:00:00"/>
    <s v="D"/>
    <s v=""/>
    <s v="450070284710"/>
    <x v="608"/>
    <x v="0"/>
    <x v="512"/>
    <s v="EUR"/>
    <x v="0"/>
    <x v="7"/>
    <x v="2"/>
    <x v="7"/>
    <s v="Z"/>
    <n v="1"/>
    <n v="0"/>
    <x v="5"/>
    <x v="4"/>
    <s v=""/>
    <s v="3000208612"/>
    <x v="5"/>
  </r>
  <r>
    <s v="4500703605"/>
    <m/>
    <x v="0"/>
    <m/>
    <x v="262"/>
    <m/>
    <m/>
    <m/>
    <m/>
    <m/>
    <m/>
    <x v="1"/>
    <m/>
    <m/>
    <m/>
    <m/>
    <m/>
    <s v="AA"/>
    <s v="XX"/>
    <s v="OK"/>
    <x v="279"/>
    <x v="475"/>
    <x v="2"/>
    <d v="2020-11-24T00:00:00"/>
    <x v="579"/>
    <s v="Cmde"/>
    <d v="2020-11-24T00:00:00"/>
    <s v="D"/>
    <s v=""/>
    <s v="450070360510"/>
    <x v="609"/>
    <x v="0"/>
    <x v="4"/>
    <s v="EUR"/>
    <x v="227"/>
    <x v="4"/>
    <x v="0"/>
    <x v="4"/>
    <s v="L"/>
    <n v="4000"/>
    <n v="4000"/>
    <x v="0"/>
    <x v="0"/>
    <s v=""/>
    <s v="3000209101"/>
    <x v="0"/>
  </r>
  <r>
    <s v="4500680764"/>
    <m/>
    <x v="0"/>
    <m/>
    <x v="298"/>
    <m/>
    <m/>
    <m/>
    <m/>
    <m/>
    <m/>
    <x v="2"/>
    <m/>
    <m/>
    <m/>
    <m/>
    <m/>
    <s v="BB"/>
    <s v="XXX"/>
    <s v="OK"/>
    <x v="210"/>
    <x v="307"/>
    <x v="0"/>
    <m/>
    <x v="580"/>
    <m/>
    <m/>
    <m/>
    <s v=""/>
    <s v="450068076420"/>
    <x v="610"/>
    <x v="0"/>
    <x v="4"/>
    <s v="EUR"/>
    <x v="228"/>
    <x v="7"/>
    <x v="2"/>
    <x v="7"/>
    <s v="Z"/>
    <n v="1"/>
    <n v="0"/>
    <x v="6"/>
    <x v="4"/>
    <s v=""/>
    <s v="3000208612"/>
    <x v="5"/>
  </r>
  <r>
    <s v="4500677449"/>
    <m/>
    <x v="0"/>
    <m/>
    <x v="246"/>
    <m/>
    <m/>
    <m/>
    <m/>
    <m/>
    <m/>
    <x v="2"/>
    <m/>
    <m/>
    <m/>
    <m/>
    <m/>
    <e v="#N/A"/>
    <e v="#N/A"/>
    <e v="#N/A"/>
    <x v="210"/>
    <x v="476"/>
    <x v="12"/>
    <m/>
    <x v="581"/>
    <m/>
    <m/>
    <m/>
    <e v="#N/A"/>
    <s v="4500677449"/>
    <x v="452"/>
    <x v="0"/>
    <x v="425"/>
    <s v="EUR"/>
    <x v="128"/>
    <x v="21"/>
    <x v="9"/>
    <x v="16"/>
    <e v="#N/A"/>
    <e v="#N/A"/>
    <e v="#N/A"/>
    <x v="13"/>
    <x v="9"/>
    <e v="#N/A"/>
    <e v="#N/A"/>
    <x v="0"/>
  </r>
  <r>
    <n v="0"/>
    <m/>
    <x v="31"/>
    <s v="BUDGET 2021: 17500KEUR EN LIQ"/>
    <x v="299"/>
    <n v="17500000"/>
    <m/>
    <m/>
    <m/>
    <m/>
    <m/>
    <x v="3"/>
    <m/>
    <m/>
    <m/>
    <m/>
    <m/>
    <e v="#N/A"/>
    <e v="#N/A"/>
    <e v="#N/A"/>
    <x v="210"/>
    <x v="353"/>
    <x v="12"/>
    <m/>
    <x v="402"/>
    <m/>
    <m/>
    <m/>
    <e v="#N/A"/>
    <s v=""/>
    <x v="452"/>
    <x v="0"/>
    <x v="425"/>
    <s v="EUR"/>
    <x v="128"/>
    <x v="21"/>
    <x v="9"/>
    <x v="16"/>
    <e v="#N/A"/>
    <e v="#N/A"/>
    <e v="#N/A"/>
    <x v="13"/>
    <x v="9"/>
    <e v="#N/A"/>
    <e v="#N/A"/>
    <x v="0"/>
  </r>
  <r>
    <n v="0"/>
    <m/>
    <x v="0"/>
    <s v="PFL PALOMA project"/>
    <x v="300"/>
    <n v="31581"/>
    <m/>
    <m/>
    <m/>
    <m/>
    <m/>
    <x v="1"/>
    <m/>
    <m/>
    <m/>
    <m/>
    <m/>
    <e v="#N/A"/>
    <e v="#N/A"/>
    <e v="#N/A"/>
    <x v="210"/>
    <x v="353"/>
    <x v="12"/>
    <m/>
    <x v="402"/>
    <m/>
    <m/>
    <m/>
    <e v="#N/A"/>
    <s v=""/>
    <x v="452"/>
    <x v="0"/>
    <x v="425"/>
    <s v="EUR"/>
    <x v="128"/>
    <x v="21"/>
    <x v="9"/>
    <x v="16"/>
    <e v="#N/A"/>
    <e v="#N/A"/>
    <e v="#N/A"/>
    <x v="13"/>
    <x v="9"/>
    <e v="#N/A"/>
    <e v="#N/A"/>
    <x v="0"/>
  </r>
  <r>
    <s v="4500697673"/>
    <m/>
    <x v="0"/>
    <s v="COVID19 – 0911_01b"/>
    <x v="22"/>
    <m/>
    <m/>
    <m/>
    <m/>
    <m/>
    <m/>
    <x v="0"/>
    <m/>
    <m/>
    <m/>
    <m/>
    <m/>
    <e v="#N/A"/>
    <e v="#N/A"/>
    <e v="#N/A"/>
    <x v="210"/>
    <x v="136"/>
    <x v="3"/>
    <m/>
    <x v="402"/>
    <m/>
    <m/>
    <m/>
    <e v="#N/A"/>
    <s v="450069767340"/>
    <x v="452"/>
    <x v="0"/>
    <x v="425"/>
    <s v="EUR"/>
    <x v="128"/>
    <x v="21"/>
    <x v="9"/>
    <x v="16"/>
    <e v="#N/A"/>
    <e v="#N/A"/>
    <e v="#N/A"/>
    <x v="13"/>
    <x v="9"/>
    <e v="#N/A"/>
    <e v="#N/A"/>
    <x v="0"/>
  </r>
  <r>
    <s v="4500697673"/>
    <m/>
    <x v="0"/>
    <s v="COVID19 – 0911_01b"/>
    <x v="22"/>
    <m/>
    <m/>
    <m/>
    <m/>
    <m/>
    <m/>
    <x v="0"/>
    <m/>
    <m/>
    <m/>
    <m/>
    <m/>
    <e v="#N/A"/>
    <e v="#N/A"/>
    <e v="#N/A"/>
    <x v="210"/>
    <x v="136"/>
    <x v="4"/>
    <m/>
    <x v="402"/>
    <m/>
    <m/>
    <m/>
    <e v="#N/A"/>
    <s v="450069767350"/>
    <x v="452"/>
    <x v="0"/>
    <x v="425"/>
    <s v="EUR"/>
    <x v="128"/>
    <x v="21"/>
    <x v="9"/>
    <x v="16"/>
    <e v="#N/A"/>
    <e v="#N/A"/>
    <e v="#N/A"/>
    <x v="13"/>
    <x v="9"/>
    <e v="#N/A"/>
    <e v="#N/A"/>
    <x v="0"/>
  </r>
  <r>
    <s v="4500697673"/>
    <m/>
    <x v="0"/>
    <s v="COVID19 – 0911_01b"/>
    <x v="22"/>
    <m/>
    <m/>
    <m/>
    <m/>
    <m/>
    <m/>
    <x v="0"/>
    <m/>
    <m/>
    <m/>
    <m/>
    <m/>
    <e v="#N/A"/>
    <e v="#N/A"/>
    <e v="#N/A"/>
    <x v="210"/>
    <x v="136"/>
    <x v="5"/>
    <m/>
    <x v="402"/>
    <m/>
    <m/>
    <m/>
    <e v="#N/A"/>
    <s v="450069767360"/>
    <x v="452"/>
    <x v="0"/>
    <x v="425"/>
    <s v="EUR"/>
    <x v="128"/>
    <x v="21"/>
    <x v="9"/>
    <x v="16"/>
    <e v="#N/A"/>
    <e v="#N/A"/>
    <e v="#N/A"/>
    <x v="13"/>
    <x v="9"/>
    <e v="#N/A"/>
    <e v="#N/A"/>
    <x v="0"/>
  </r>
  <r>
    <s v="4500694181"/>
    <m/>
    <x v="0"/>
    <m/>
    <x v="22"/>
    <m/>
    <m/>
    <m/>
    <m/>
    <m/>
    <m/>
    <x v="2"/>
    <m/>
    <m/>
    <m/>
    <m/>
    <m/>
    <s v="BB"/>
    <s v=""/>
    <s v="NOK"/>
    <x v="21"/>
    <x v="384"/>
    <x v="3"/>
    <d v="2020-11-13T00:00:00"/>
    <x v="450"/>
    <s v="Cmde"/>
    <d v="2020-10-06T00:00:00"/>
    <s v="D"/>
    <s v=""/>
    <s v="450069418140"/>
    <x v="495"/>
    <x v="0"/>
    <x v="4"/>
    <s v="EUR"/>
    <x v="143"/>
    <x v="7"/>
    <x v="2"/>
    <x v="7"/>
    <s v="L"/>
    <n v="6"/>
    <n v="6"/>
    <x v="5"/>
    <x v="4"/>
    <s v=""/>
    <s v="3000208612"/>
    <x v="5"/>
  </r>
  <r>
    <s v="4500694181"/>
    <m/>
    <x v="0"/>
    <m/>
    <x v="22"/>
    <m/>
    <m/>
    <m/>
    <m/>
    <m/>
    <m/>
    <x v="2"/>
    <m/>
    <m/>
    <m/>
    <m/>
    <m/>
    <s v="BB"/>
    <s v=""/>
    <s v="NOK"/>
    <x v="21"/>
    <x v="384"/>
    <x v="4"/>
    <d v="2020-11-13T00:00:00"/>
    <x v="451"/>
    <s v="Cmde"/>
    <d v="2020-10-06T00:00:00"/>
    <s v="D"/>
    <s v=""/>
    <s v="450069418150"/>
    <x v="496"/>
    <x v="0"/>
    <x v="4"/>
    <s v="EUR"/>
    <x v="144"/>
    <x v="7"/>
    <x v="2"/>
    <x v="7"/>
    <s v="L"/>
    <n v="3"/>
    <n v="3"/>
    <x v="5"/>
    <x v="4"/>
    <s v=""/>
    <s v="3000208612"/>
    <x v="5"/>
  </r>
  <r>
    <s v="4500694181"/>
    <m/>
    <x v="0"/>
    <m/>
    <x v="22"/>
    <m/>
    <m/>
    <m/>
    <m/>
    <m/>
    <m/>
    <x v="2"/>
    <m/>
    <m/>
    <m/>
    <m/>
    <m/>
    <s v="BB"/>
    <s v=""/>
    <s v="NOK"/>
    <x v="21"/>
    <x v="384"/>
    <x v="5"/>
    <d v="2020-11-13T00:00:00"/>
    <x v="452"/>
    <s v="Cmde"/>
    <d v="2020-10-06T00:00:00"/>
    <s v="D"/>
    <s v=""/>
    <s v="450069418160"/>
    <x v="497"/>
    <x v="0"/>
    <x v="4"/>
    <s v="EUR"/>
    <x v="145"/>
    <x v="7"/>
    <x v="2"/>
    <x v="7"/>
    <s v="L"/>
    <n v="30"/>
    <n v="30"/>
    <x v="5"/>
    <x v="4"/>
    <s v=""/>
    <s v="3000208612"/>
    <x v="5"/>
  </r>
  <r>
    <s v="4500703309"/>
    <m/>
    <x v="0"/>
    <m/>
    <x v="262"/>
    <m/>
    <m/>
    <m/>
    <m/>
    <m/>
    <m/>
    <x v="1"/>
    <m/>
    <m/>
    <m/>
    <m/>
    <m/>
    <s v="BB"/>
    <s v="XXX"/>
    <s v="OK"/>
    <x v="280"/>
    <x v="477"/>
    <x v="2"/>
    <d v="2020-11-23T00:00:00"/>
    <x v="582"/>
    <s v="Cmde"/>
    <d v="2020-11-23T00:00:00"/>
    <s v="D"/>
    <s v=""/>
    <s v="450070330910"/>
    <x v="452"/>
    <x v="0"/>
    <x v="425"/>
    <s v="EUR"/>
    <x v="128"/>
    <x v="21"/>
    <x v="9"/>
    <x v="22"/>
    <s v="L"/>
    <n v="4"/>
    <n v="4"/>
    <x v="4"/>
    <x v="1"/>
    <s v=""/>
    <e v="#N/A"/>
    <x v="0"/>
  </r>
  <r>
    <s v="4500680762"/>
    <m/>
    <x v="0"/>
    <m/>
    <x v="301"/>
    <m/>
    <m/>
    <m/>
    <m/>
    <m/>
    <m/>
    <x v="2"/>
    <m/>
    <m/>
    <m/>
    <m/>
    <m/>
    <s v="BB"/>
    <s v=""/>
    <s v="NOK"/>
    <x v="187"/>
    <x v="312"/>
    <x v="0"/>
    <d v="2020-11-26T00:00:00"/>
    <x v="583"/>
    <s v="Cmde"/>
    <d v="2020-06-30T00:00:00"/>
    <s v="D"/>
    <s v=""/>
    <s v="450068076220"/>
    <x v="611"/>
    <x v="0"/>
    <x v="4"/>
    <s v="EUR"/>
    <x v="229"/>
    <x v="7"/>
    <x v="2"/>
    <x v="7"/>
    <s v="Z"/>
    <n v="1"/>
    <n v="0"/>
    <x v="5"/>
    <x v="4"/>
    <s v=""/>
    <s v="3000208612"/>
    <x v="5"/>
  </r>
  <r>
    <s v="4500704488"/>
    <m/>
    <x v="0"/>
    <m/>
    <x v="262"/>
    <m/>
    <m/>
    <m/>
    <m/>
    <m/>
    <m/>
    <x v="1"/>
    <m/>
    <m/>
    <m/>
    <m/>
    <m/>
    <s v="AA"/>
    <s v="XX"/>
    <s v="OK"/>
    <x v="281"/>
    <x v="478"/>
    <x v="2"/>
    <d v="2020-11-26T00:00:00"/>
    <x v="502"/>
    <s v="Cmde"/>
    <d v="2020-11-26T00:00:00"/>
    <s v="D"/>
    <s v=""/>
    <s v="450070448810"/>
    <x v="612"/>
    <x v="0"/>
    <x v="4"/>
    <s v="EUR"/>
    <x v="230"/>
    <x v="2"/>
    <x v="2"/>
    <x v="2"/>
    <s v="Z"/>
    <n v="1"/>
    <n v="0"/>
    <x v="0"/>
    <x v="0"/>
    <s v=""/>
    <s v="3000209002"/>
    <x v="0"/>
  </r>
  <r>
    <s v="4500704511"/>
    <m/>
    <x v="0"/>
    <m/>
    <x v="262"/>
    <m/>
    <m/>
    <m/>
    <m/>
    <m/>
    <m/>
    <x v="1"/>
    <m/>
    <m/>
    <m/>
    <m/>
    <m/>
    <s v="AA"/>
    <s v=""/>
    <s v="NOK"/>
    <x v="282"/>
    <x v="479"/>
    <x v="2"/>
    <d v="2020-11-26T00:00:00"/>
    <x v="512"/>
    <s v="Cmde"/>
    <d v="2020-11-26T00:00:00"/>
    <s v="D"/>
    <s v=""/>
    <s v="450070451110"/>
    <x v="613"/>
    <x v="0"/>
    <x v="4"/>
    <s v="EUR"/>
    <x v="231"/>
    <x v="2"/>
    <x v="2"/>
    <x v="2"/>
    <s v="Z"/>
    <n v="1"/>
    <n v="0"/>
    <x v="0"/>
    <x v="0"/>
    <s v=""/>
    <s v="3000209002"/>
    <x v="0"/>
  </r>
  <r>
    <s v="4500704540"/>
    <m/>
    <x v="0"/>
    <m/>
    <x v="262"/>
    <m/>
    <m/>
    <m/>
    <m/>
    <m/>
    <m/>
    <x v="1"/>
    <m/>
    <m/>
    <m/>
    <m/>
    <m/>
    <s v="AA"/>
    <s v=""/>
    <s v="NOK"/>
    <x v="283"/>
    <x v="480"/>
    <x v="2"/>
    <d v="2020-11-26T00:00:00"/>
    <x v="505"/>
    <s v="Cmde"/>
    <d v="2020-11-26T00:00:00"/>
    <s v="D"/>
    <s v=""/>
    <s v="450070454010"/>
    <x v="614"/>
    <x v="0"/>
    <x v="4"/>
    <s v="EUR"/>
    <x v="232"/>
    <x v="2"/>
    <x v="2"/>
    <x v="2"/>
    <s v="Z"/>
    <n v="1"/>
    <n v="0"/>
    <x v="0"/>
    <x v="0"/>
    <s v=""/>
    <s v="3000209002"/>
    <x v="0"/>
  </r>
  <r>
    <s v="4500703309"/>
    <m/>
    <x v="0"/>
    <m/>
    <x v="262"/>
    <m/>
    <m/>
    <m/>
    <m/>
    <m/>
    <m/>
    <x v="1"/>
    <m/>
    <m/>
    <m/>
    <m/>
    <m/>
    <s v="BB"/>
    <s v="XXX"/>
    <s v="OK"/>
    <x v="280"/>
    <x v="477"/>
    <x v="0"/>
    <d v="2020-11-23T00:00:00"/>
    <x v="582"/>
    <s v="Cmde"/>
    <d v="2020-11-23T00:00:00"/>
    <m/>
    <s v=""/>
    <s v="450070330920"/>
    <x v="452"/>
    <x v="0"/>
    <x v="425"/>
    <s v="EUR"/>
    <x v="128"/>
    <x v="21"/>
    <x v="9"/>
    <x v="22"/>
    <s v="L"/>
    <n v="7.5"/>
    <n v="7.5"/>
    <x v="4"/>
    <x v="1"/>
    <s v=""/>
    <e v="#N/A"/>
    <x v="0"/>
  </r>
  <r>
    <s v="4500703309"/>
    <m/>
    <x v="0"/>
    <m/>
    <x v="262"/>
    <m/>
    <m/>
    <m/>
    <m/>
    <m/>
    <m/>
    <x v="1"/>
    <m/>
    <m/>
    <m/>
    <m/>
    <m/>
    <s v="BB"/>
    <s v="XXX"/>
    <s v="OK"/>
    <x v="280"/>
    <x v="477"/>
    <x v="1"/>
    <d v="2020-11-23T00:00:00"/>
    <x v="582"/>
    <s v="Cmde"/>
    <d v="2020-11-23T00:00:00"/>
    <m/>
    <s v=""/>
    <s v="450070330930"/>
    <x v="452"/>
    <x v="0"/>
    <x v="425"/>
    <s v="EUR"/>
    <x v="128"/>
    <x v="21"/>
    <x v="9"/>
    <x v="22"/>
    <s v="L"/>
    <n v="17"/>
    <n v="17"/>
    <x v="4"/>
    <x v="1"/>
    <s v=""/>
    <e v="#N/A"/>
    <x v="0"/>
  </r>
  <r>
    <s v="4500703309"/>
    <m/>
    <x v="0"/>
    <m/>
    <x v="262"/>
    <m/>
    <m/>
    <m/>
    <m/>
    <m/>
    <m/>
    <x v="1"/>
    <m/>
    <m/>
    <m/>
    <m/>
    <m/>
    <s v="BB"/>
    <s v="XXX"/>
    <s v="OK"/>
    <x v="280"/>
    <x v="477"/>
    <x v="3"/>
    <d v="2020-11-23T00:00:00"/>
    <x v="582"/>
    <s v="Cmde"/>
    <d v="2020-11-23T00:00:00"/>
    <m/>
    <s v=""/>
    <s v="450070330940"/>
    <x v="452"/>
    <x v="0"/>
    <x v="425"/>
    <s v="EUR"/>
    <x v="128"/>
    <x v="21"/>
    <x v="9"/>
    <x v="22"/>
    <s v="L"/>
    <n v="11"/>
    <n v="11"/>
    <x v="4"/>
    <x v="1"/>
    <s v=""/>
    <e v="#N/A"/>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DEE8F45-7737-4099-B1B3-8FDE3BDE64FD}" name="Tableau croisé dynamique2" cacheId="2" applyNumberFormats="0" applyBorderFormats="0" applyFontFormats="0" applyPatternFormats="0" applyAlignmentFormats="0" applyWidthHeightFormats="1" dataCaption="Valeurs" updatedVersion="6" minRefreshableVersion="3" useAutoFormatting="1" itemPrintTitles="1" createdVersion="6" indent="0" compact="0" compactData="0" multipleFieldFilters="0">
  <location ref="F29:K62" firstHeaderRow="0" firstDataRow="1" firstDataCol="4" rowPageCount="1" colPageCount="1"/>
  <pivotFields count="46">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7">
        <item h="1" x="0"/>
        <item x="2"/>
        <item h="1" x="3"/>
        <item h="1" x="1"/>
        <item h="1" m="1" x="5"/>
        <item h="1" x="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 compact="0" outline="0" showAll="0"/>
    <pivotField compact="0" outline="0" showAll="0"/>
    <pivotField compact="0" numFmtId="14" outline="0" showAll="0"/>
    <pivotField compact="0" outline="0" showAll="0"/>
    <pivotField compact="0" outline="0" showAll="0"/>
    <pivotField compact="0" outline="0" showAll="0"/>
    <pivotField dataField="1" compact="0" outline="0" showAll="0"/>
    <pivotField name="Devise état             " axis="axisRow" compact="0" outline="0" showAll="0">
      <items count="3">
        <item x="0"/>
        <item x="1"/>
        <item t="default"/>
      </items>
    </pivotField>
    <pivotField dataField="1" compact="0" outline="0" showAll="0"/>
    <pivotField compact="0" outline="0" showAll="0"/>
    <pivotField compact="0" outline="0" showAll="0"/>
    <pivotField axis="axisRow" compact="0" outline="0" showAll="0" sortType="ascending" defaultSubtotal="0">
      <items count="49">
        <item m="1" x="25"/>
        <item m="1" x="36"/>
        <item m="1" x="47"/>
        <item m="1" x="35"/>
        <item m="1" x="45"/>
        <item m="1" x="44"/>
        <item m="1" x="37"/>
        <item m="1" x="30"/>
        <item m="1" x="27"/>
        <item m="1" x="31"/>
        <item m="1" x="46"/>
        <item m="1" x="41"/>
        <item m="1" x="38"/>
        <item m="1" x="32"/>
        <item m="1" x="39"/>
        <item m="1" x="26"/>
        <item m="1" x="28"/>
        <item m="1" x="48"/>
        <item m="1" x="29"/>
        <item m="1" x="33"/>
        <item m="1" x="43"/>
        <item m="1" x="42"/>
        <item m="1" x="40"/>
        <item m="1" x="34"/>
        <item x="19"/>
        <item x="15"/>
        <item x="1"/>
        <item x="5"/>
        <item x="18"/>
        <item x="6"/>
        <item x="13"/>
        <item x="14"/>
        <item x="10"/>
        <item x="3"/>
        <item x="0"/>
        <item x="7"/>
        <item x="8"/>
        <item x="9"/>
        <item x="12"/>
        <item x="17"/>
        <item x="2"/>
        <item x="4"/>
        <item x="11"/>
        <item x="16"/>
        <item x="20"/>
        <item x="24"/>
        <item x="22"/>
        <item h="1" x="21"/>
        <item h="1" x="23"/>
      </items>
    </pivotField>
    <pivotField axis="axisRow" compact="0" outline="0" showAll="0" sortType="ascending" defaultSubtotal="0">
      <items count="503">
        <item m="1" x="12"/>
        <item sd="0" m="1" x="65"/>
        <item m="1" x="487"/>
        <item m="1" x="455"/>
        <item m="1" x="423"/>
        <item m="1" x="407"/>
        <item m="1" x="392"/>
        <item m="1" x="377"/>
        <item m="1" x="346"/>
        <item m="1" x="337"/>
        <item m="1" x="329"/>
        <item m="1" x="320"/>
        <item m="1" x="311"/>
        <item m="1" x="302"/>
        <item m="1" x="294"/>
        <item m="1" x="48"/>
        <item m="1" x="286"/>
        <item m="1" x="39"/>
        <item m="1" x="278"/>
        <item m="1" x="31"/>
        <item m="1" x="270"/>
        <item m="1" x="23"/>
        <item m="1" x="262"/>
        <item m="1" x="15"/>
        <item m="1" x="254"/>
        <item m="1" x="497"/>
        <item m="1" x="246"/>
        <item m="1" x="489"/>
        <item m="1" x="238"/>
        <item m="1" x="480"/>
        <item m="1" x="230"/>
        <item m="1" x="355"/>
        <item m="1" x="472"/>
        <item m="1" x="106"/>
        <item m="1" x="222"/>
        <item m="1" x="347"/>
        <item m="1" x="464"/>
        <item m="1" x="98"/>
        <item m="1" x="214"/>
        <item m="1" x="338"/>
        <item m="1" x="456"/>
        <item m="1" x="90"/>
        <item m="1" x="207"/>
        <item m="1" x="330"/>
        <item m="1" x="448"/>
        <item m="1" x="82"/>
        <item m="1" x="199"/>
        <item m="1" x="321"/>
        <item m="1" x="440"/>
        <item m="1" x="74"/>
        <item m="1" x="191"/>
        <item m="1" x="312"/>
        <item m="1" x="432"/>
        <item m="1" x="66"/>
        <item m="1" x="183"/>
        <item m="1" x="303"/>
        <item m="1" x="424"/>
        <item m="1" x="57"/>
        <item m="1" x="175"/>
        <item m="1" x="295"/>
        <item m="1" x="416"/>
        <item m="1" x="49"/>
        <item m="1" x="167"/>
        <item m="1" x="227"/>
        <item m="1" x="287"/>
        <item m="1" x="352"/>
        <item m="1" x="408"/>
        <item m="1" x="469"/>
        <item m="1" x="40"/>
        <item m="1" x="103"/>
        <item m="1" x="159"/>
        <item m="1" x="219"/>
        <item m="1" x="279"/>
        <item m="1" x="343"/>
        <item m="1" x="400"/>
        <item m="1" x="461"/>
        <item m="1" x="32"/>
        <item m="1" x="95"/>
        <item m="1" x="152"/>
        <item m="1" x="211"/>
        <item m="1" x="271"/>
        <item m="1" x="334"/>
        <item m="1" x="393"/>
        <item m="1" x="452"/>
        <item m="1" x="24"/>
        <item m="1" x="86"/>
        <item m="1" x="144"/>
        <item m="1" x="203"/>
        <item m="1" x="263"/>
        <item m="1" x="325"/>
        <item m="1" x="385"/>
        <item m="1" x="444"/>
        <item m="1" x="16"/>
        <item m="1" x="78"/>
        <item m="1" x="137"/>
        <item m="1" x="195"/>
        <item m="1" x="255"/>
        <item m="1" x="316"/>
        <item m="1" x="378"/>
        <item m="1" x="436"/>
        <item m="1" x="498"/>
        <item m="1" x="70"/>
        <item m="1" x="129"/>
        <item m="1" x="187"/>
        <item m="1" x="247"/>
        <item m="1" x="307"/>
        <item m="1" x="370"/>
        <item m="1" x="428"/>
        <item m="1" x="490"/>
        <item m="1" x="61"/>
        <item m="1" x="122"/>
        <item m="1" x="179"/>
        <item m="1" x="239"/>
        <item m="1" x="298"/>
        <item m="1" x="363"/>
        <item m="1" x="419"/>
        <item m="1" x="481"/>
        <item m="1" x="52"/>
        <item m="1" x="114"/>
        <item m="1" x="170"/>
        <item m="1" x="231"/>
        <item m="1" x="290"/>
        <item m="1" x="356"/>
        <item m="1" x="411"/>
        <item m="1" x="473"/>
        <item m="1" x="43"/>
        <item m="1" x="107"/>
        <item m="1" x="134"/>
        <item m="1" x="162"/>
        <item m="1" x="193"/>
        <item m="1" x="223"/>
        <item m="1" x="252"/>
        <item m="1" x="282"/>
        <item m="1" x="314"/>
        <item m="1" x="348"/>
        <item m="1" x="375"/>
        <item m="1" x="403"/>
        <item m="1" x="434"/>
        <item m="1" x="465"/>
        <item m="1" x="495"/>
        <item m="1" x="35"/>
        <item m="1" x="68"/>
        <item m="1" x="99"/>
        <item m="1" x="127"/>
        <item m="1" x="155"/>
        <item m="1" x="185"/>
        <item m="1" x="215"/>
        <item m="1" x="244"/>
        <item m="1" x="274"/>
        <item m="1" x="305"/>
        <item m="1" x="339"/>
        <item m="1" x="368"/>
        <item m="1" x="396"/>
        <item m="1" x="426"/>
        <item m="1" x="457"/>
        <item m="1" x="486"/>
        <item m="1" x="27"/>
        <item m="1" x="59"/>
        <item m="1" x="91"/>
        <item m="1" x="120"/>
        <item m="1" x="148"/>
        <item m="1" x="177"/>
        <item m="1" x="208"/>
        <item m="1" x="237"/>
        <item m="1" x="267"/>
        <item m="1" x="297"/>
        <item m="1" x="331"/>
        <item m="1" x="362"/>
        <item m="1" x="389"/>
        <item m="1" x="418"/>
        <item m="1" x="449"/>
        <item m="1" x="479"/>
        <item m="1" x="20"/>
        <item m="1" x="51"/>
        <item m="1" x="83"/>
        <item m="1" x="113"/>
        <item m="1" x="141"/>
        <item m="1" x="169"/>
        <item m="1" x="200"/>
        <item m="1" x="229"/>
        <item m="1" x="259"/>
        <item m="1" x="289"/>
        <item m="1" x="322"/>
        <item m="1" x="354"/>
        <item m="1" x="382"/>
        <item m="1" x="410"/>
        <item m="1" x="441"/>
        <item m="1" x="471"/>
        <item m="1" x="502"/>
        <item m="1" x="42"/>
        <item m="1" x="75"/>
        <item m="1" x="105"/>
        <item m="1" x="133"/>
        <item m="1" x="161"/>
        <item m="1" x="192"/>
        <item m="1" x="221"/>
        <item m="1" x="251"/>
        <item m="1" x="281"/>
        <item m="1" x="313"/>
        <item m="1" x="345"/>
        <item m="1" x="374"/>
        <item m="1" x="402"/>
        <item m="1" x="433"/>
        <item m="1" x="463"/>
        <item m="1" x="494"/>
        <item m="1" x="34"/>
        <item m="1" x="67"/>
        <item m="1" x="97"/>
        <item m="1" x="126"/>
        <item m="1" x="154"/>
        <item m="1" x="184"/>
        <item m="1" x="213"/>
        <item m="1" x="243"/>
        <item m="1" x="273"/>
        <item m="1" x="304"/>
        <item m="1" x="336"/>
        <item m="1" x="367"/>
        <item m="1" x="395"/>
        <item m="1" x="425"/>
        <item m="1" x="454"/>
        <item m="1" x="485"/>
        <item m="1" x="26"/>
        <item m="1" x="58"/>
        <item m="1" x="89"/>
        <item m="1" x="119"/>
        <item m="1" x="147"/>
        <item m="1" x="176"/>
        <item m="1" x="206"/>
        <item m="1" x="236"/>
        <item m="1" x="266"/>
        <item m="1" x="296"/>
        <item m="1" x="328"/>
        <item m="1" x="361"/>
        <item m="1" x="388"/>
        <item m="1" x="417"/>
        <item m="1" x="447"/>
        <item m="1" x="478"/>
        <item m="1" x="19"/>
        <item m="1" x="50"/>
        <item m="1" x="81"/>
        <item m="1" x="112"/>
        <item m="1" x="140"/>
        <item m="1" x="168"/>
        <item m="1" x="198"/>
        <item m="1" x="228"/>
        <item m="1" x="258"/>
        <item m="1" x="288"/>
        <item m="1" x="319"/>
        <item m="1" x="353"/>
        <item m="1" x="381"/>
        <item m="1" x="409"/>
        <item m="1" x="439"/>
        <item m="1" x="470"/>
        <item m="1" x="501"/>
        <item m="1" x="41"/>
        <item m="1" x="56"/>
        <item m="1" x="73"/>
        <item m="1" x="88"/>
        <item m="1" x="104"/>
        <item m="1" x="118"/>
        <item m="1" x="132"/>
        <item m="1" x="146"/>
        <item m="1" x="160"/>
        <item m="1" x="174"/>
        <item m="1" x="190"/>
        <item m="1" x="205"/>
        <item m="1" x="220"/>
        <item m="1" x="235"/>
        <item m="1" x="250"/>
        <item m="1" x="265"/>
        <item m="1" x="280"/>
        <item m="1" x="293"/>
        <item m="1" x="310"/>
        <item m="1" x="327"/>
        <item m="1" x="344"/>
        <item m="1" x="360"/>
        <item m="1" x="373"/>
        <item m="1" x="387"/>
        <item m="1" x="401"/>
        <item m="1" x="415"/>
        <item m="1" x="431"/>
        <item m="1" x="446"/>
        <item m="1" x="462"/>
        <item m="1" x="477"/>
        <item m="1" x="493"/>
        <item m="1" x="18"/>
        <item m="1" x="33"/>
        <item m="1" x="47"/>
        <item m="1" x="64"/>
        <item m="1" x="80"/>
        <item m="1" x="96"/>
        <item m="1" x="111"/>
        <item m="1" x="125"/>
        <item m="1" x="139"/>
        <item m="1" x="153"/>
        <item m="1" x="166"/>
        <item m="1" x="182"/>
        <item m="1" x="197"/>
        <item m="1" x="212"/>
        <item m="1" x="226"/>
        <item m="1" x="242"/>
        <item m="1" x="257"/>
        <item m="1" x="272"/>
        <item m="1" x="285"/>
        <item m="1" x="301"/>
        <item m="1" x="318"/>
        <item m="1" x="335"/>
        <item m="1" x="351"/>
        <item m="1" x="366"/>
        <item m="1" x="380"/>
        <item m="1" x="394"/>
        <item m="1" x="406"/>
        <item m="1" x="422"/>
        <item m="1" x="438"/>
        <item m="1" x="453"/>
        <item m="1" x="468"/>
        <item m="1" x="484"/>
        <item m="1" x="500"/>
        <item m="1" x="25"/>
        <item m="1" x="38"/>
        <item m="1" x="55"/>
        <item m="1" x="72"/>
        <item m="1" x="87"/>
        <item m="1" x="102"/>
        <item m="1" x="117"/>
        <item m="1" x="131"/>
        <item m="1" x="145"/>
        <item m="1" x="158"/>
        <item m="1" x="173"/>
        <item m="1" x="189"/>
        <item m="1" x="204"/>
        <item m="1" x="218"/>
        <item m="1" x="234"/>
        <item m="1" x="249"/>
        <item m="1" x="264"/>
        <item m="1" x="277"/>
        <item m="1" x="292"/>
        <item m="1" x="309"/>
        <item m="1" x="326"/>
        <item m="1" x="342"/>
        <item m="1" x="359"/>
        <item m="1" x="372"/>
        <item m="1" x="386"/>
        <item m="1" x="399"/>
        <item m="1" x="414"/>
        <item m="1" x="430"/>
        <item m="1" x="445"/>
        <item m="1" x="460"/>
        <item m="1" x="476"/>
        <item m="1" x="492"/>
        <item m="1" x="17"/>
        <item m="1" x="30"/>
        <item m="1" x="46"/>
        <item m="1" x="63"/>
        <item m="1" x="79"/>
        <item m="1" x="94"/>
        <item m="1" x="110"/>
        <item m="1" x="124"/>
        <item m="1" x="138"/>
        <item m="1" x="151"/>
        <item m="1" x="165"/>
        <item m="1" x="181"/>
        <item m="1" x="196"/>
        <item m="1" x="210"/>
        <item m="1" x="225"/>
        <item m="1" x="241"/>
        <item m="1" x="256"/>
        <item m="1" x="269"/>
        <item m="1" x="284"/>
        <item m="1" x="300"/>
        <item m="1" x="317"/>
        <item m="1" x="333"/>
        <item m="1" x="350"/>
        <item m="1" x="365"/>
        <item m="1" x="379"/>
        <item m="1" x="391"/>
        <item m="1" x="405"/>
        <item m="1" x="421"/>
        <item m="1" x="437"/>
        <item m="1" x="451"/>
        <item m="1" x="467"/>
        <item m="1" x="483"/>
        <item m="1" x="499"/>
        <item m="1" x="22"/>
        <item m="1" x="37"/>
        <item m="1" x="54"/>
        <item m="1" x="71"/>
        <item m="1" x="85"/>
        <item m="1" x="101"/>
        <item m="1" x="116"/>
        <item m="1" x="130"/>
        <item m="1" x="143"/>
        <item m="1" x="157"/>
        <item m="1" x="172"/>
        <item m="1" x="188"/>
        <item m="1" x="202"/>
        <item m="1" x="217"/>
        <item m="1" x="233"/>
        <item m="1" x="248"/>
        <item m="1" x="261"/>
        <item m="1" x="276"/>
        <item m="1" x="291"/>
        <item m="1" x="308"/>
        <item m="1" x="324"/>
        <item m="1" x="341"/>
        <item m="1" x="358"/>
        <item m="1" x="371"/>
        <item m="1" x="384"/>
        <item m="1" x="398"/>
        <item m="1" x="413"/>
        <item m="1" x="429"/>
        <item m="1" x="443"/>
        <item m="1" x="459"/>
        <item m="1" x="475"/>
        <item m="1" x="491"/>
        <item m="1" x="14"/>
        <item m="1" x="29"/>
        <item m="1" x="45"/>
        <item m="1" x="62"/>
        <item m="1" x="77"/>
        <item m="1" x="93"/>
        <item m="1" x="109"/>
        <item m="1" x="123"/>
        <item m="1" x="136"/>
        <item m="1" x="150"/>
        <item m="1" x="164"/>
        <item m="1" x="180"/>
        <item m="1" x="194"/>
        <item m="1" x="209"/>
        <item m="1" x="224"/>
        <item m="1" x="240"/>
        <item m="1" x="253"/>
        <item m="1" x="268"/>
        <item m="1" x="283"/>
        <item m="1" x="299"/>
        <item m="1" x="315"/>
        <item m="1" x="332"/>
        <item m="1" x="349"/>
        <item m="1" x="364"/>
        <item m="1" x="376"/>
        <item m="1" x="390"/>
        <item m="1" x="404"/>
        <item m="1" x="420"/>
        <item m="1" x="435"/>
        <item m="1" x="450"/>
        <item m="1" x="466"/>
        <item m="1" x="482"/>
        <item m="1" x="496"/>
        <item m="1" x="21"/>
        <item m="1" x="36"/>
        <item m="1" x="53"/>
        <item m="1" x="69"/>
        <item m="1" x="84"/>
        <item m="1" x="100"/>
        <item m="1" x="115"/>
        <item m="1" x="128"/>
        <item m="1" x="142"/>
        <item m="1" x="156"/>
        <item m="1" x="171"/>
        <item m="1" x="186"/>
        <item m="1" x="201"/>
        <item m="1" x="216"/>
        <item m="1" x="232"/>
        <item m="1" x="245"/>
        <item m="1" x="260"/>
        <item m="1" x="275"/>
        <item m="1" x="306"/>
        <item m="1" x="323"/>
        <item m="1" x="340"/>
        <item m="1" x="357"/>
        <item m="1" x="369"/>
        <item m="1" x="383"/>
        <item m="1" x="397"/>
        <item m="1" x="412"/>
        <item m="1" x="427"/>
        <item m="1" x="442"/>
        <item m="1" x="458"/>
        <item m="1" x="474"/>
        <item m="1" x="488"/>
        <item m="1" x="13"/>
        <item m="1" x="28"/>
        <item m="1" x="44"/>
        <item m="1" x="60"/>
        <item m="1" x="76"/>
        <item m="1" x="92"/>
        <item m="1" x="108"/>
        <item m="1" x="121"/>
        <item m="1" x="135"/>
        <item m="1" x="149"/>
        <item m="1" x="163"/>
        <item m="1" x="178"/>
        <item x="0"/>
        <item x="4"/>
        <item x="2"/>
        <item x="1"/>
        <item x="7"/>
        <item x="5"/>
        <item x="6"/>
        <item x="3"/>
        <item x="8"/>
        <item x="11"/>
        <item x="9"/>
        <item x="10"/>
      </items>
    </pivotField>
    <pivotField axis="axisRow" compact="0" numFmtId="166" outline="0" showAll="0" sortType="ascending">
      <items count="41">
        <item m="1" x="23"/>
        <item m="1" x="38"/>
        <item m="1" x="34"/>
        <item m="1" x="37"/>
        <item m="1" x="27"/>
        <item m="1" x="33"/>
        <item m="1" x="39"/>
        <item m="1" x="31"/>
        <item m="1" x="32"/>
        <item m="1" x="25"/>
        <item m="1" x="28"/>
        <item m="1" x="24"/>
        <item x="22"/>
        <item m="1" x="29"/>
        <item m="1" x="35"/>
        <item m="1" x="30"/>
        <item m="1" x="36"/>
        <item m="1" x="26"/>
        <item x="3"/>
        <item x="13"/>
        <item x="11"/>
        <item x="5"/>
        <item x="6"/>
        <item x="12"/>
        <item x="4"/>
        <item x="10"/>
        <item x="19"/>
        <item x="18"/>
        <item x="21"/>
        <item x="2"/>
        <item x="0"/>
        <item x="7"/>
        <item x="1"/>
        <item x="14"/>
        <item x="15"/>
        <item x="8"/>
        <item x="9"/>
        <item x="20"/>
        <item h="1" x="16"/>
        <item x="1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4">
    <field x="37"/>
    <field x="35"/>
    <field x="36"/>
    <field x="31"/>
  </rowFields>
  <rowItems count="33">
    <i>
      <x v="19"/>
      <x v="28"/>
      <x v="491"/>
      <x/>
    </i>
    <i t="default">
      <x v="19"/>
    </i>
    <i>
      <x v="21"/>
      <x v="27"/>
      <x v="491"/>
      <x/>
    </i>
    <i r="1">
      <x v="38"/>
      <x v="491"/>
      <x/>
    </i>
    <i t="default">
      <x v="21"/>
    </i>
    <i>
      <x v="22"/>
      <x v="29"/>
      <x v="498"/>
      <x/>
    </i>
    <i r="1">
      <x v="39"/>
      <x v="491"/>
      <x/>
    </i>
    <i t="default">
      <x v="22"/>
    </i>
    <i>
      <x v="29"/>
      <x v="32"/>
      <x v="492"/>
      <x/>
    </i>
    <i r="1">
      <x v="40"/>
      <x v="495"/>
      <x/>
    </i>
    <i t="default">
      <x v="29"/>
    </i>
    <i>
      <x v="31"/>
      <x v="26"/>
      <x v="494"/>
      <x/>
    </i>
    <i r="1">
      <x v="35"/>
      <x v="491"/>
      <x/>
    </i>
    <i r="2">
      <x v="493"/>
      <x/>
    </i>
    <i r="2">
      <x v="494"/>
      <x/>
    </i>
    <i r="2">
      <x v="495"/>
      <x/>
    </i>
    <i r="2">
      <x v="496"/>
      <x/>
    </i>
    <i r="2">
      <x v="497"/>
      <x/>
    </i>
    <i r="2">
      <x v="498"/>
      <x/>
    </i>
    <i r="2">
      <x v="499"/>
      <x/>
    </i>
    <i r="2">
      <x v="500"/>
      <x/>
    </i>
    <i r="1">
      <x v="36"/>
      <x v="491"/>
      <x/>
    </i>
    <i t="default">
      <x v="31"/>
    </i>
    <i>
      <x v="32"/>
      <x v="26"/>
      <x v="494"/>
      <x/>
    </i>
    <i t="default">
      <x v="32"/>
    </i>
    <i>
      <x v="33"/>
      <x v="44"/>
      <x v="493"/>
      <x/>
    </i>
    <i t="default">
      <x v="33"/>
    </i>
    <i>
      <x v="34"/>
      <x v="44"/>
      <x v="491"/>
      <x/>
    </i>
    <i t="default">
      <x v="34"/>
    </i>
    <i>
      <x v="36"/>
      <x v="42"/>
      <x v="493"/>
      <x/>
    </i>
    <i r="2">
      <x v="494"/>
      <x/>
    </i>
    <i t="default">
      <x v="36"/>
    </i>
    <i t="grand">
      <x/>
    </i>
  </rowItems>
  <colFields count="1">
    <field x="-2"/>
  </colFields>
  <colItems count="2">
    <i>
      <x/>
    </i>
    <i i="1">
      <x v="1"/>
    </i>
  </colItems>
  <pageFields count="1">
    <pageField fld="11" hier="-1"/>
  </pageFields>
  <dataFields count="2">
    <dataField name="Somme de Montant Engagé PO" fld="30" baseField="0" baseItem="0"/>
    <dataField name="Somme de Montant Liquidé" fld="32" baseField="0" baseItem="0"/>
  </dataFields>
  <formats count="76">
    <format dxfId="325">
      <pivotArea outline="0" fieldPosition="0">
        <references count="1">
          <reference field="37" count="1" selected="0" defaultSubtotal="1">
            <x v="11"/>
          </reference>
        </references>
      </pivotArea>
    </format>
    <format dxfId="324">
      <pivotArea outline="0" fieldPosition="0">
        <references count="4">
          <reference field="31" count="0" selected="0"/>
          <reference field="35" count="1" selected="0">
            <x v="18"/>
          </reference>
          <reference field="36" count="1" selected="0">
            <x v="4"/>
          </reference>
          <reference field="37" count="1" selected="0">
            <x v="9"/>
          </reference>
        </references>
      </pivotArea>
    </format>
    <format dxfId="323">
      <pivotArea outline="0" fieldPosition="0">
        <references count="4">
          <reference field="31" count="0" selected="0"/>
          <reference field="35" count="1" selected="0">
            <x v="10"/>
          </reference>
          <reference field="36" count="1" selected="0">
            <x v="8"/>
          </reference>
          <reference field="37" count="1" selected="0">
            <x v="9"/>
          </reference>
        </references>
      </pivotArea>
    </format>
    <format dxfId="322">
      <pivotArea outline="0" fieldPosition="0">
        <references count="1">
          <reference field="37" count="1" selected="0" defaultSubtotal="1">
            <x v="16"/>
          </reference>
        </references>
      </pivotArea>
    </format>
    <format dxfId="321">
      <pivotArea outline="0" fieldPosition="0">
        <references count="1">
          <reference field="37" count="1" selected="0" defaultSubtotal="1">
            <x v="4"/>
          </reference>
        </references>
      </pivotArea>
    </format>
    <format dxfId="320">
      <pivotArea type="all" dataOnly="0" outline="0" fieldPosition="0"/>
    </format>
    <format dxfId="319">
      <pivotArea outline="0" collapsedLevelsAreSubtotals="1" fieldPosition="0"/>
    </format>
    <format dxfId="318">
      <pivotArea field="37" type="button" dataOnly="0" labelOnly="1" outline="0" axis="axisRow" fieldPosition="0"/>
    </format>
    <format dxfId="317">
      <pivotArea field="35" type="button" dataOnly="0" labelOnly="1" outline="0" axis="axisRow" fieldPosition="1"/>
    </format>
    <format dxfId="316">
      <pivotArea field="36" type="button" dataOnly="0" labelOnly="1" outline="0" axis="axisRow" fieldPosition="2"/>
    </format>
    <format dxfId="315">
      <pivotArea field="31" type="button" dataOnly="0" labelOnly="1" outline="0" axis="axisRow" fieldPosition="3"/>
    </format>
    <format dxfId="314">
      <pivotArea dataOnly="0" labelOnly="1" outline="0" fieldPosition="0">
        <references count="1">
          <reference field="37" count="0"/>
        </references>
      </pivotArea>
    </format>
    <format dxfId="313">
      <pivotArea dataOnly="0" labelOnly="1" outline="0" fieldPosition="0">
        <references count="1">
          <reference field="37" count="0" defaultSubtotal="1"/>
        </references>
      </pivotArea>
    </format>
    <format dxfId="312">
      <pivotArea dataOnly="0" labelOnly="1" outline="0" fieldPosition="0">
        <references count="2">
          <reference field="35" count="1">
            <x v="11"/>
          </reference>
          <reference field="37" count="1" selected="0">
            <x v="1"/>
          </reference>
        </references>
      </pivotArea>
    </format>
    <format dxfId="311">
      <pivotArea dataOnly="0" labelOnly="1" outline="0" fieldPosition="0">
        <references count="2">
          <reference field="35" count="1">
            <x v="6"/>
          </reference>
          <reference field="37" count="1" selected="0">
            <x v="2"/>
          </reference>
        </references>
      </pivotArea>
    </format>
    <format dxfId="310">
      <pivotArea dataOnly="0" labelOnly="1" outline="0" fieldPosition="0">
        <references count="2">
          <reference field="35" count="1">
            <x v="9"/>
          </reference>
          <reference field="37" count="1" selected="0">
            <x v="3"/>
          </reference>
        </references>
      </pivotArea>
    </format>
    <format dxfId="309">
      <pivotArea dataOnly="0" labelOnly="1" outline="0" fieldPosition="0">
        <references count="2">
          <reference field="35" count="2">
            <x v="5"/>
            <x v="16"/>
          </reference>
          <reference field="37" count="1" selected="0">
            <x v="4"/>
          </reference>
        </references>
      </pivotArea>
    </format>
    <format dxfId="308">
      <pivotArea dataOnly="0" labelOnly="1" outline="0" fieldPosition="0">
        <references count="2">
          <reference field="35" count="2">
            <x v="7"/>
            <x v="17"/>
          </reference>
          <reference field="37" count="1" selected="0">
            <x v="5"/>
          </reference>
        </references>
      </pivotArea>
    </format>
    <format dxfId="307">
      <pivotArea dataOnly="0" labelOnly="1" outline="0" fieldPosition="0">
        <references count="2">
          <reference field="35" count="1">
            <x v="22"/>
          </reference>
          <reference field="37" count="1" selected="0">
            <x v="6"/>
          </reference>
        </references>
      </pivotArea>
    </format>
    <format dxfId="306">
      <pivotArea dataOnly="0" labelOnly="1" outline="0" fieldPosition="0">
        <references count="2">
          <reference field="35" count="1">
            <x v="19"/>
          </reference>
          <reference field="37" count="1" selected="0">
            <x v="7"/>
          </reference>
        </references>
      </pivotArea>
    </format>
    <format dxfId="305">
      <pivotArea dataOnly="0" labelOnly="1" outline="0" fieldPosition="0">
        <references count="2">
          <reference field="35" count="1">
            <x v="8"/>
          </reference>
          <reference field="37" count="1" selected="0">
            <x v="8"/>
          </reference>
        </references>
      </pivotArea>
    </format>
    <format dxfId="304">
      <pivotArea dataOnly="0" labelOnly="1" outline="0" fieldPosition="0">
        <references count="2">
          <reference field="35" count="2">
            <x v="10"/>
            <x v="18"/>
          </reference>
          <reference field="37" count="1" selected="0">
            <x v="9"/>
          </reference>
        </references>
      </pivotArea>
    </format>
    <format dxfId="303">
      <pivotArea dataOnly="0" labelOnly="1" outline="0" fieldPosition="0">
        <references count="2">
          <reference field="35" count="1">
            <x v="12"/>
          </reference>
          <reference field="37" count="1" selected="0">
            <x v="10"/>
          </reference>
        </references>
      </pivotArea>
    </format>
    <format dxfId="302">
      <pivotArea dataOnly="0" labelOnly="1" outline="0" fieldPosition="0">
        <references count="2">
          <reference field="35" count="1">
            <x v="4"/>
          </reference>
          <reference field="37" count="1" selected="0">
            <x v="12"/>
          </reference>
        </references>
      </pivotArea>
    </format>
    <format dxfId="301">
      <pivotArea dataOnly="0" labelOnly="1" outline="0" fieldPosition="0">
        <references count="2">
          <reference field="35" count="1">
            <x v="15"/>
          </reference>
          <reference field="37" count="1" selected="0">
            <x v="15"/>
          </reference>
        </references>
      </pivotArea>
    </format>
    <format dxfId="300">
      <pivotArea dataOnly="0" labelOnly="1" outline="0" fieldPosition="0">
        <references count="2">
          <reference field="35" count="1">
            <x v="21"/>
          </reference>
          <reference field="37" count="1" selected="0">
            <x v="16"/>
          </reference>
        </references>
      </pivotArea>
    </format>
    <format dxfId="299">
      <pivotArea dataOnly="0" labelOnly="1" outline="0" fieldPosition="0">
        <references count="3">
          <reference field="35" count="1" selected="0">
            <x v="11"/>
          </reference>
          <reference field="36" count="1">
            <x v="2"/>
          </reference>
          <reference field="37" count="1" selected="0">
            <x v="1"/>
          </reference>
        </references>
      </pivotArea>
    </format>
    <format dxfId="298">
      <pivotArea dataOnly="0" labelOnly="1" outline="0" fieldPosition="0">
        <references count="3">
          <reference field="35" count="1" selected="0">
            <x v="6"/>
          </reference>
          <reference field="36" count="1">
            <x v="1"/>
          </reference>
          <reference field="37" count="1" selected="0">
            <x v="2"/>
          </reference>
        </references>
      </pivotArea>
    </format>
    <format dxfId="297">
      <pivotArea dataOnly="0" labelOnly="1" outline="0" fieldPosition="0">
        <references count="3">
          <reference field="35" count="1" selected="0">
            <x v="9"/>
          </reference>
          <reference field="36" count="1">
            <x v="2"/>
          </reference>
          <reference field="37" count="1" selected="0">
            <x v="3"/>
          </reference>
        </references>
      </pivotArea>
    </format>
    <format dxfId="296">
      <pivotArea dataOnly="0" labelOnly="1" outline="0" fieldPosition="0">
        <references count="3">
          <reference field="35" count="1" selected="0">
            <x v="5"/>
          </reference>
          <reference field="36" count="1">
            <x v="1"/>
          </reference>
          <reference field="37" count="1" selected="0">
            <x v="4"/>
          </reference>
        </references>
      </pivotArea>
    </format>
    <format dxfId="295">
      <pivotArea dataOnly="0" labelOnly="1" outline="0" fieldPosition="0">
        <references count="3">
          <reference field="35" count="1" selected="0">
            <x v="7"/>
          </reference>
          <reference field="36" count="1">
            <x v="7"/>
          </reference>
          <reference field="37" count="1" selected="0">
            <x v="5"/>
          </reference>
        </references>
      </pivotArea>
    </format>
    <format dxfId="294">
      <pivotArea dataOnly="0" labelOnly="1" outline="0" fieldPosition="0">
        <references count="3">
          <reference field="35" count="1" selected="0">
            <x v="17"/>
          </reference>
          <reference field="36" count="1">
            <x v="1"/>
          </reference>
          <reference field="37" count="1" selected="0">
            <x v="5"/>
          </reference>
        </references>
      </pivotArea>
    </format>
    <format dxfId="293">
      <pivotArea dataOnly="0" labelOnly="1" outline="0" fieldPosition="0">
        <references count="3">
          <reference field="35" count="1" selected="0">
            <x v="22"/>
          </reference>
          <reference field="36" count="1">
            <x v="1"/>
          </reference>
          <reference field="37" count="1" selected="0">
            <x v="6"/>
          </reference>
        </references>
      </pivotArea>
    </format>
    <format dxfId="292">
      <pivotArea dataOnly="0" labelOnly="1" outline="0" fieldPosition="0">
        <references count="3">
          <reference field="35" count="1" selected="0">
            <x v="19"/>
          </reference>
          <reference field="36" count="2">
            <x v="1"/>
            <x v="2"/>
          </reference>
          <reference field="37" count="1" selected="0">
            <x v="7"/>
          </reference>
        </references>
      </pivotArea>
    </format>
    <format dxfId="291">
      <pivotArea dataOnly="0" labelOnly="1" outline="0" fieldPosition="0">
        <references count="3">
          <reference field="35" count="1" selected="0">
            <x v="8"/>
          </reference>
          <reference field="36" count="1">
            <x v="1"/>
          </reference>
          <reference field="37" count="1" selected="0">
            <x v="8"/>
          </reference>
        </references>
      </pivotArea>
    </format>
    <format dxfId="290">
      <pivotArea dataOnly="0" labelOnly="1" outline="0" fieldPosition="0">
        <references count="3">
          <reference field="35" count="1" selected="0">
            <x v="10"/>
          </reference>
          <reference field="36" count="1">
            <x v="8"/>
          </reference>
          <reference field="37" count="1" selected="0">
            <x v="9"/>
          </reference>
        </references>
      </pivotArea>
    </format>
    <format dxfId="289">
      <pivotArea dataOnly="0" labelOnly="1" outline="0" fieldPosition="0">
        <references count="3">
          <reference field="35" count="1" selected="0">
            <x v="18"/>
          </reference>
          <reference field="36" count="5">
            <x v="2"/>
            <x v="3"/>
            <x v="4"/>
            <x v="5"/>
            <x v="6"/>
          </reference>
          <reference field="37" count="1" selected="0">
            <x v="9"/>
          </reference>
        </references>
      </pivotArea>
    </format>
    <format dxfId="288">
      <pivotArea dataOnly="0" labelOnly="1" outline="0" fieldPosition="0">
        <references count="3">
          <reference field="35" count="1" selected="0">
            <x v="12"/>
          </reference>
          <reference field="36" count="1">
            <x v="1"/>
          </reference>
          <reference field="37" count="1" selected="0">
            <x v="10"/>
          </reference>
        </references>
      </pivotArea>
    </format>
    <format dxfId="287">
      <pivotArea dataOnly="0" labelOnly="1" outline="0" fieldPosition="0">
        <references count="3">
          <reference field="35" count="1" selected="0">
            <x v="4"/>
          </reference>
          <reference field="36" count="1">
            <x v="3"/>
          </reference>
          <reference field="37" count="1" selected="0">
            <x v="12"/>
          </reference>
        </references>
      </pivotArea>
    </format>
    <format dxfId="286">
      <pivotArea dataOnly="0" labelOnly="1" outline="0" fieldPosition="0">
        <references count="3">
          <reference field="35" count="1" selected="0">
            <x v="15"/>
          </reference>
          <reference field="36" count="1">
            <x v="1"/>
          </reference>
          <reference field="37" count="1" selected="0">
            <x v="15"/>
          </reference>
        </references>
      </pivotArea>
    </format>
    <format dxfId="285">
      <pivotArea dataOnly="0" labelOnly="1" outline="0" fieldPosition="0">
        <references count="3">
          <reference field="35" count="1" selected="0">
            <x v="21"/>
          </reference>
          <reference field="36" count="2">
            <x v="2"/>
            <x v="3"/>
          </reference>
          <reference field="37" count="1" selected="0">
            <x v="16"/>
          </reference>
        </references>
      </pivotArea>
    </format>
    <format dxfId="284">
      <pivotArea dataOnly="0" labelOnly="1" outline="0" fieldPosition="0">
        <references count="4">
          <reference field="31" count="0"/>
          <reference field="35" count="1" selected="0">
            <x v="11"/>
          </reference>
          <reference field="36" count="1" selected="0">
            <x v="2"/>
          </reference>
          <reference field="37" count="1" selected="0">
            <x v="1"/>
          </reference>
        </references>
      </pivotArea>
    </format>
    <format dxfId="283">
      <pivotArea dataOnly="0" labelOnly="1" outline="0" fieldPosition="0">
        <references count="4">
          <reference field="31" count="0"/>
          <reference field="35" count="1" selected="0">
            <x v="6"/>
          </reference>
          <reference field="36" count="1" selected="0">
            <x v="1"/>
          </reference>
          <reference field="37" count="1" selected="0">
            <x v="2"/>
          </reference>
        </references>
      </pivotArea>
    </format>
    <format dxfId="282">
      <pivotArea dataOnly="0" labelOnly="1" outline="0" fieldPosition="0">
        <references count="4">
          <reference field="31" count="0"/>
          <reference field="35" count="1" selected="0">
            <x v="9"/>
          </reference>
          <reference field="36" count="1" selected="0">
            <x v="2"/>
          </reference>
          <reference field="37" count="1" selected="0">
            <x v="3"/>
          </reference>
        </references>
      </pivotArea>
    </format>
    <format dxfId="281">
      <pivotArea dataOnly="0" labelOnly="1" outline="0" fieldPosition="0">
        <references count="4">
          <reference field="31" count="0"/>
          <reference field="35" count="1" selected="0">
            <x v="5"/>
          </reference>
          <reference field="36" count="1" selected="0">
            <x v="1"/>
          </reference>
          <reference field="37" count="1" selected="0">
            <x v="4"/>
          </reference>
        </references>
      </pivotArea>
    </format>
    <format dxfId="280">
      <pivotArea dataOnly="0" labelOnly="1" outline="0" fieldPosition="0">
        <references count="4">
          <reference field="31" count="0"/>
          <reference field="35" count="1" selected="0">
            <x v="16"/>
          </reference>
          <reference field="36" count="1" selected="0">
            <x v="1"/>
          </reference>
          <reference field="37" count="1" selected="0">
            <x v="4"/>
          </reference>
        </references>
      </pivotArea>
    </format>
    <format dxfId="279">
      <pivotArea dataOnly="0" labelOnly="1" outline="0" fieldPosition="0">
        <references count="4">
          <reference field="31" count="0"/>
          <reference field="35" count="1" selected="0">
            <x v="7"/>
          </reference>
          <reference field="36" count="1" selected="0">
            <x v="7"/>
          </reference>
          <reference field="37" count="1" selected="0">
            <x v="5"/>
          </reference>
        </references>
      </pivotArea>
    </format>
    <format dxfId="278">
      <pivotArea dataOnly="0" labelOnly="1" outline="0" fieldPosition="0">
        <references count="4">
          <reference field="31" count="0"/>
          <reference field="35" count="1" selected="0">
            <x v="17"/>
          </reference>
          <reference field="36" count="1" selected="0">
            <x v="1"/>
          </reference>
          <reference field="37" count="1" selected="0">
            <x v="5"/>
          </reference>
        </references>
      </pivotArea>
    </format>
    <format dxfId="277">
      <pivotArea dataOnly="0" labelOnly="1" outline="0" fieldPosition="0">
        <references count="4">
          <reference field="31" count="0"/>
          <reference field="35" count="1" selected="0">
            <x v="22"/>
          </reference>
          <reference field="36" count="1" selected="0">
            <x v="1"/>
          </reference>
          <reference field="37" count="1" selected="0">
            <x v="6"/>
          </reference>
        </references>
      </pivotArea>
    </format>
    <format dxfId="276">
      <pivotArea dataOnly="0" labelOnly="1" outline="0" fieldPosition="0">
        <references count="4">
          <reference field="31" count="0"/>
          <reference field="35" count="1" selected="0">
            <x v="19"/>
          </reference>
          <reference field="36" count="1" selected="0">
            <x v="1"/>
          </reference>
          <reference field="37" count="1" selected="0">
            <x v="7"/>
          </reference>
        </references>
      </pivotArea>
    </format>
    <format dxfId="275">
      <pivotArea dataOnly="0" labelOnly="1" outline="0" fieldPosition="0">
        <references count="4">
          <reference field="31" count="0"/>
          <reference field="35" count="1" selected="0">
            <x v="19"/>
          </reference>
          <reference field="36" count="1" selected="0">
            <x v="2"/>
          </reference>
          <reference field="37" count="1" selected="0">
            <x v="7"/>
          </reference>
        </references>
      </pivotArea>
    </format>
    <format dxfId="274">
      <pivotArea dataOnly="0" labelOnly="1" outline="0" fieldPosition="0">
        <references count="4">
          <reference field="31" count="0"/>
          <reference field="35" count="1" selected="0">
            <x v="8"/>
          </reference>
          <reference field="36" count="1" selected="0">
            <x v="1"/>
          </reference>
          <reference field="37" count="1" selected="0">
            <x v="8"/>
          </reference>
        </references>
      </pivotArea>
    </format>
    <format dxfId="273">
      <pivotArea dataOnly="0" labelOnly="1" outline="0" fieldPosition="0">
        <references count="4">
          <reference field="31" count="0"/>
          <reference field="35" count="1" selected="0">
            <x v="10"/>
          </reference>
          <reference field="36" count="1" selected="0">
            <x v="8"/>
          </reference>
          <reference field="37" count="1" selected="0">
            <x v="9"/>
          </reference>
        </references>
      </pivotArea>
    </format>
    <format dxfId="272">
      <pivotArea dataOnly="0" labelOnly="1" outline="0" fieldPosition="0">
        <references count="4">
          <reference field="31" count="0"/>
          <reference field="35" count="1" selected="0">
            <x v="18"/>
          </reference>
          <reference field="36" count="1" selected="0">
            <x v="2"/>
          </reference>
          <reference field="37" count="1" selected="0">
            <x v="9"/>
          </reference>
        </references>
      </pivotArea>
    </format>
    <format dxfId="271">
      <pivotArea dataOnly="0" labelOnly="1" outline="0" fieldPosition="0">
        <references count="4">
          <reference field="31" count="0"/>
          <reference field="35" count="1" selected="0">
            <x v="18"/>
          </reference>
          <reference field="36" count="1" selected="0">
            <x v="3"/>
          </reference>
          <reference field="37" count="1" selected="0">
            <x v="9"/>
          </reference>
        </references>
      </pivotArea>
    </format>
    <format dxfId="270">
      <pivotArea dataOnly="0" labelOnly="1" outline="0" fieldPosition="0">
        <references count="4">
          <reference field="31" count="0"/>
          <reference field="35" count="1" selected="0">
            <x v="18"/>
          </reference>
          <reference field="36" count="1" selected="0">
            <x v="4"/>
          </reference>
          <reference field="37" count="1" selected="0">
            <x v="9"/>
          </reference>
        </references>
      </pivotArea>
    </format>
    <format dxfId="269">
      <pivotArea dataOnly="0" labelOnly="1" outline="0" fieldPosition="0">
        <references count="4">
          <reference field="31" count="0"/>
          <reference field="35" count="1" selected="0">
            <x v="18"/>
          </reference>
          <reference field="36" count="1" selected="0">
            <x v="5"/>
          </reference>
          <reference field="37" count="1" selected="0">
            <x v="9"/>
          </reference>
        </references>
      </pivotArea>
    </format>
    <format dxfId="268">
      <pivotArea dataOnly="0" labelOnly="1" outline="0" fieldPosition="0">
        <references count="4">
          <reference field="31" count="0"/>
          <reference field="35" count="1" selected="0">
            <x v="18"/>
          </reference>
          <reference field="36" count="1" selected="0">
            <x v="6"/>
          </reference>
          <reference field="37" count="1" selected="0">
            <x v="9"/>
          </reference>
        </references>
      </pivotArea>
    </format>
    <format dxfId="267">
      <pivotArea dataOnly="0" labelOnly="1" outline="0" fieldPosition="0">
        <references count="4">
          <reference field="31" count="0"/>
          <reference field="35" count="1" selected="0">
            <x v="12"/>
          </reference>
          <reference field="36" count="1" selected="0">
            <x v="1"/>
          </reference>
          <reference field="37" count="1" selected="0">
            <x v="10"/>
          </reference>
        </references>
      </pivotArea>
    </format>
    <format dxfId="266">
      <pivotArea dataOnly="0" labelOnly="1" outline="0" fieldPosition="0">
        <references count="4">
          <reference field="31" count="0"/>
          <reference field="35" count="1" selected="0">
            <x v="4"/>
          </reference>
          <reference field="36" count="1" selected="0">
            <x v="3"/>
          </reference>
          <reference field="37" count="1" selected="0">
            <x v="12"/>
          </reference>
        </references>
      </pivotArea>
    </format>
    <format dxfId="265">
      <pivotArea dataOnly="0" labelOnly="1" outline="0" fieldPosition="0">
        <references count="4">
          <reference field="31" count="0"/>
          <reference field="35" count="1" selected="0">
            <x v="15"/>
          </reference>
          <reference field="36" count="1" selected="0">
            <x v="1"/>
          </reference>
          <reference field="37" count="1" selected="0">
            <x v="15"/>
          </reference>
        </references>
      </pivotArea>
    </format>
    <format dxfId="264">
      <pivotArea dataOnly="0" labelOnly="1" outline="0" fieldPosition="0">
        <references count="4">
          <reference field="31" count="0"/>
          <reference field="35" count="1" selected="0">
            <x v="21"/>
          </reference>
          <reference field="36" count="1" selected="0">
            <x v="2"/>
          </reference>
          <reference field="37" count="1" selected="0">
            <x v="16"/>
          </reference>
        </references>
      </pivotArea>
    </format>
    <format dxfId="263">
      <pivotArea dataOnly="0" labelOnly="1" outline="0" fieldPosition="0">
        <references count="4">
          <reference field="31" count="0"/>
          <reference field="35" count="1" selected="0">
            <x v="21"/>
          </reference>
          <reference field="36" count="1" selected="0">
            <x v="3"/>
          </reference>
          <reference field="37" count="1" selected="0">
            <x v="16"/>
          </reference>
        </references>
      </pivotArea>
    </format>
    <format dxfId="262">
      <pivotArea dataOnly="0" labelOnly="1" outline="0" axis="axisValues" fieldPosition="0"/>
    </format>
    <format dxfId="261">
      <pivotArea outline="0" fieldPosition="0">
        <references count="1">
          <reference field="37" count="1" selected="0" defaultSubtotal="1">
            <x v="5"/>
          </reference>
        </references>
      </pivotArea>
    </format>
    <format dxfId="260">
      <pivotArea grandRow="1" outline="0" collapsedLevelsAreSubtotals="1" fieldPosition="0"/>
    </format>
    <format dxfId="259">
      <pivotArea grandRow="1" outline="0" collapsedLevelsAreSubtotals="1" fieldPosition="0"/>
    </format>
    <format dxfId="258">
      <pivotArea dataOnly="0" labelOnly="1" grandRow="1" outline="0" fieldPosition="0"/>
    </format>
    <format dxfId="257">
      <pivotArea grandRow="1" outline="0" collapsedLevelsAreSubtotals="1" fieldPosition="0"/>
    </format>
    <format dxfId="256">
      <pivotArea dataOnly="0" labelOnly="1" grandRow="1" outline="0" fieldPosition="0"/>
    </format>
    <format dxfId="255">
      <pivotArea dataOnly="0" labelOnly="1" outline="0" offset="IV1" fieldPosition="0">
        <references count="1">
          <reference field="37" count="1">
            <x v="11"/>
          </reference>
        </references>
      </pivotArea>
    </format>
    <format dxfId="254">
      <pivotArea outline="0" fieldPosition="0">
        <references count="4">
          <reference field="31" count="1" selected="0">
            <x v="0"/>
          </reference>
          <reference field="35" count="1" selected="0">
            <x v="4"/>
          </reference>
          <reference field="36" count="1" selected="0">
            <x v="3"/>
          </reference>
          <reference field="37" count="1" selected="0">
            <x v="12"/>
          </reference>
        </references>
      </pivotArea>
    </format>
    <format dxfId="253">
      <pivotArea outline="0" fieldPosition="0">
        <references count="1">
          <reference field="37" count="1" selected="0" defaultSubtotal="1">
            <x v="12"/>
          </reference>
        </references>
      </pivotArea>
    </format>
    <format dxfId="252">
      <pivotArea grandRow="1" outline="0" collapsedLevelsAreSubtotals="1" fieldPosition="0"/>
    </format>
    <format dxfId="251">
      <pivotArea dataOnly="0" outline="0" fieldPosition="0">
        <references count="1">
          <reference field="4294967294" count="2">
            <x v="0"/>
            <x v="1"/>
          </reference>
        </references>
      </pivotArea>
    </format>
    <format dxfId="250">
      <pivotArea field="37" grandRow="1" outline="0" axis="axisRow" fieldPosition="0">
        <references count="1">
          <reference field="4294967294" count="1" selected="0">
            <x v="0"/>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939611F-0814-4F63-BC0A-A7C1E00E7A3C}" name="Tableau croisé dynamique4" cacheId="2" applyNumberFormats="0" applyBorderFormats="0" applyFontFormats="0" applyPatternFormats="0" applyAlignmentFormats="0" applyWidthHeightFormats="1" dataCaption="Valeurs" updatedVersion="6" minRefreshableVersion="3" useAutoFormatting="1" itemPrintTitles="1" createdVersion="6" indent="0" compact="0" compactData="0" multipleFieldFilters="0">
  <location ref="O29:R63" firstHeaderRow="1" firstDataRow="1" firstDataCol="3" rowPageCount="1" colPageCount="1"/>
  <pivotFields count="46">
    <pivotField compact="0" outline="0" showAll="0"/>
    <pivotField compact="0" outline="0" showAll="0"/>
    <pivotField axis="axisRow" compact="0" outline="0" showAll="0" defaultSubtotal="0">
      <items count="50">
        <item m="1" x="38"/>
        <item m="1" x="33"/>
        <item x="0"/>
        <item x="9"/>
        <item x="10"/>
        <item x="2"/>
        <item x="1"/>
        <item x="28"/>
        <item x="4"/>
        <item x="5"/>
        <item x="6"/>
        <item x="8"/>
        <item m="1" x="32"/>
        <item m="1" x="48"/>
        <item x="7"/>
        <item x="12"/>
        <item x="21"/>
        <item x="23"/>
        <item x="3"/>
        <item x="24"/>
        <item m="1" x="47"/>
        <item m="1" x="35"/>
        <item m="1" x="37"/>
        <item m="1" x="49"/>
        <item x="11"/>
        <item m="1" x="39"/>
        <item m="1" x="44"/>
        <item x="20"/>
        <item x="19"/>
        <item m="1" x="46"/>
        <item m="1" x="42"/>
        <item m="1" x="45"/>
        <item m="1" x="43"/>
        <item x="14"/>
        <item x="27"/>
        <item m="1" x="41"/>
        <item x="15"/>
        <item m="1" x="34"/>
        <item m="1" x="40"/>
        <item m="1" x="36"/>
        <item x="22"/>
        <item x="18"/>
        <item x="13"/>
        <item x="26"/>
        <item x="30"/>
        <item x="16"/>
        <item x="17"/>
        <item x="29"/>
        <item x="25"/>
        <item x="31"/>
      </items>
    </pivotField>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7">
        <item h="1" x="2"/>
        <item x="3"/>
        <item h="1" x="0"/>
        <item h="1" x="1"/>
        <item h="1" m="1" x="5"/>
        <item h="1" x="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637">
        <item x="42"/>
        <item x="40"/>
        <item x="50"/>
        <item x="49"/>
        <item x="53"/>
        <item x="25"/>
        <item x="38"/>
        <item x="10"/>
        <item x="7"/>
        <item x="353"/>
        <item x="12"/>
        <item x="23"/>
        <item x="174"/>
        <item x="33"/>
        <item x="317"/>
        <item x="293"/>
        <item x="541"/>
        <item x="292"/>
        <item x="383"/>
        <item x="39"/>
        <item x="154"/>
        <item x="27"/>
        <item x="279"/>
        <item x="16"/>
        <item x="2"/>
        <item x="395"/>
        <item x="61"/>
        <item x="322"/>
        <item x="59"/>
        <item x="224"/>
        <item x="223"/>
        <item x="255"/>
        <item x="328"/>
        <item x="18"/>
        <item x="15"/>
        <item x="26"/>
        <item x="19"/>
        <item x="35"/>
        <item x="36"/>
        <item x="51"/>
        <item x="106"/>
        <item x="64"/>
        <item x="57"/>
        <item x="117"/>
        <item x="34"/>
        <item x="123"/>
        <item x="128"/>
        <item x="70"/>
        <item x="127"/>
        <item x="86"/>
        <item x="115"/>
        <item x="374"/>
        <item x="122"/>
        <item x="54"/>
        <item x="392"/>
        <item x="159"/>
        <item x="142"/>
        <item x="120"/>
        <item x="76"/>
        <item x="31"/>
        <item x="344"/>
        <item x="63"/>
        <item x="125"/>
        <item x="257"/>
        <item x="60"/>
        <item x="58"/>
        <item x="87"/>
        <item x="112"/>
        <item x="144"/>
        <item x="158"/>
        <item x="114"/>
        <item x="71"/>
        <item x="113"/>
        <item x="75"/>
        <item x="357"/>
        <item x="187"/>
        <item x="100"/>
        <item x="195"/>
        <item x="77"/>
        <item x="94"/>
        <item x="110"/>
        <item x="203"/>
        <item x="212"/>
        <item x="202"/>
        <item x="88"/>
        <item x="318"/>
        <item x="173"/>
        <item x="354"/>
        <item x="186"/>
        <item x="179"/>
        <item x="126"/>
        <item x="252"/>
        <item x="312"/>
        <item x="234"/>
        <item x="265"/>
        <item x="337"/>
        <item x="141"/>
        <item x="358"/>
        <item x="216"/>
        <item x="168"/>
        <item x="253"/>
        <item x="169"/>
        <item x="248"/>
        <item x="258"/>
        <item x="236"/>
        <item x="301"/>
        <item x="184"/>
        <item x="118"/>
        <item x="143"/>
        <item x="166"/>
        <item x="336"/>
        <item x="390"/>
        <item x="286"/>
        <item x="55"/>
        <item x="157"/>
        <item x="250"/>
        <item x="345"/>
        <item x="155"/>
        <item x="161"/>
        <item x="162"/>
        <item x="267"/>
        <item x="109"/>
        <item x="209"/>
        <item x="278"/>
        <item x="272"/>
        <item x="378"/>
        <item x="298"/>
        <item x="407"/>
        <item x="363"/>
        <item x="156"/>
        <item x="486"/>
        <item x="294"/>
        <item x="242"/>
        <item x="170"/>
        <item x="211"/>
        <item x="251"/>
        <item x="172"/>
        <item x="291"/>
        <item x="264"/>
        <item x="243"/>
        <item x="282"/>
        <item x="276"/>
        <item x="237"/>
        <item x="333"/>
        <item x="299"/>
        <item x="280"/>
        <item x="287"/>
        <item x="238"/>
        <item x="262"/>
        <item x="183"/>
        <item x="121"/>
        <item x="137"/>
        <item x="136"/>
        <item x="303"/>
        <item x="180"/>
        <item x="315"/>
        <item x="241"/>
        <item x="235"/>
        <item x="218"/>
        <item x="181"/>
        <item x="274"/>
        <item x="302"/>
        <item x="177"/>
        <item x="346"/>
        <item x="283"/>
        <item x="380"/>
        <item x="129"/>
        <item x="138"/>
        <item x="269"/>
        <item x="368"/>
        <item x="233"/>
        <item x="222"/>
        <item x="381"/>
        <item x="165"/>
        <item x="442"/>
        <item x="275"/>
        <item x="271"/>
        <item x="305"/>
        <item x="268"/>
        <item x="338"/>
        <item x="332"/>
        <item x="306"/>
        <item x="290"/>
        <item x="182"/>
        <item x="284"/>
        <item x="171"/>
        <item x="131"/>
        <item x="343"/>
        <item x="219"/>
        <item x="245"/>
        <item x="285"/>
        <item x="313"/>
        <item x="261"/>
        <item x="163"/>
        <item x="132"/>
        <item x="139"/>
        <item x="130"/>
        <item x="160"/>
        <item x="359"/>
        <item x="289"/>
        <item x="273"/>
        <item x="153"/>
        <item x="334"/>
        <item x="277"/>
        <item x="240"/>
        <item x="239"/>
        <item x="314"/>
        <item x="535"/>
        <item x="217"/>
        <item x="536"/>
        <item x="140"/>
        <item x="208"/>
        <item x="164"/>
        <item x="373"/>
        <item x="210"/>
        <item x="300"/>
        <item x="260"/>
        <item x="281"/>
        <item x="320"/>
        <item x="370"/>
        <item x="249"/>
        <item x="371"/>
        <item x="384"/>
        <item m="1" x="609"/>
        <item x="310"/>
        <item x="254"/>
        <item x="427"/>
        <item x="185"/>
        <item x="263"/>
        <item x="244"/>
        <item x="379"/>
        <item x="360"/>
        <item x="296"/>
        <item x="295"/>
        <item x="270"/>
        <item x="361"/>
        <item x="366"/>
        <item x="335"/>
        <item x="308"/>
        <item x="266"/>
        <item x="259"/>
        <item x="319"/>
        <item x="135"/>
        <item x="385"/>
        <item x="342"/>
        <item x="482"/>
        <item x="133"/>
        <item x="134"/>
        <item x="543"/>
        <item x="24"/>
        <item x="28"/>
        <item x="329"/>
        <item x="352"/>
        <item x="167"/>
        <item x="220"/>
        <item x="145"/>
        <item x="347"/>
        <item x="386"/>
        <item x="323"/>
        <item x="43"/>
        <item x="11"/>
        <item x="5"/>
        <item x="48"/>
        <item x="309"/>
        <item x="6"/>
        <item x="9"/>
        <item x="8"/>
        <item x="382"/>
        <item x="369"/>
        <item x="17"/>
        <item x="14"/>
        <item x="13"/>
        <item x="304"/>
        <item x="372"/>
        <item x="37"/>
        <item x="29"/>
        <item x="288"/>
        <item x="22"/>
        <item x="393"/>
        <item x="4"/>
        <item m="1" x="605"/>
        <item m="1" x="601"/>
        <item x="32"/>
        <item x="375"/>
        <item x="394"/>
        <item x="192"/>
        <item x="175"/>
        <item x="311"/>
        <item x="316"/>
        <item x="176"/>
        <item x="56"/>
        <item x="341"/>
        <item x="542"/>
        <item x="20"/>
        <item x="402"/>
        <item m="1" x="586"/>
        <item m="1" x="584"/>
        <item m="1" x="588"/>
        <item m="1" x="620"/>
        <item m="1" x="618"/>
        <item m="1" x="630"/>
        <item m="1" x="623"/>
        <item x="566"/>
        <item m="1" x="607"/>
        <item m="1" x="610"/>
        <item x="0"/>
        <item x="1"/>
        <item x="21"/>
        <item x="41"/>
        <item x="52"/>
        <item x="44"/>
        <item x="45"/>
        <item x="46"/>
        <item x="47"/>
        <item x="62"/>
        <item x="65"/>
        <item x="66"/>
        <item x="67"/>
        <item x="68"/>
        <item x="69"/>
        <item x="72"/>
        <item x="73"/>
        <item x="74"/>
        <item x="107"/>
        <item x="108"/>
        <item x="101"/>
        <item x="102"/>
        <item x="103"/>
        <item x="104"/>
        <item x="105"/>
        <item x="78"/>
        <item x="79"/>
        <item x="80"/>
        <item x="81"/>
        <item x="82"/>
        <item x="83"/>
        <item x="84"/>
        <item x="85"/>
        <item x="95"/>
        <item x="96"/>
        <item x="97"/>
        <item x="98"/>
        <item x="99"/>
        <item x="111"/>
        <item x="89"/>
        <item x="90"/>
        <item x="91"/>
        <item x="92"/>
        <item x="93"/>
        <item x="116"/>
        <item x="124"/>
        <item x="119"/>
        <item x="146"/>
        <item x="147"/>
        <item x="148"/>
        <item x="149"/>
        <item x="150"/>
        <item x="151"/>
        <item x="152"/>
        <item x="196"/>
        <item x="197"/>
        <item x="198"/>
        <item x="199"/>
        <item x="200"/>
        <item x="201"/>
        <item x="188"/>
        <item x="189"/>
        <item x="190"/>
        <item x="191"/>
        <item x="213"/>
        <item x="214"/>
        <item x="215"/>
        <item x="204"/>
        <item x="205"/>
        <item x="206"/>
        <item x="207"/>
        <item x="193"/>
        <item x="194"/>
        <item x="221"/>
        <item x="225"/>
        <item x="226"/>
        <item x="227"/>
        <item x="228"/>
        <item x="229"/>
        <item x="230"/>
        <item x="231"/>
        <item x="232"/>
        <item x="256"/>
        <item x="307"/>
        <item x="321"/>
        <item x="324"/>
        <item x="325"/>
        <item x="326"/>
        <item x="327"/>
        <item x="330"/>
        <item x="331"/>
        <item x="339"/>
        <item x="348"/>
        <item x="349"/>
        <item x="350"/>
        <item x="351"/>
        <item x="355"/>
        <item x="362"/>
        <item x="364"/>
        <item x="365"/>
        <item x="376"/>
        <item x="387"/>
        <item x="388"/>
        <item x="391"/>
        <item x="396"/>
        <item x="534"/>
        <item m="1" x="603"/>
        <item x="572"/>
        <item m="1" x="634"/>
        <item m="1" x="608"/>
        <item x="573"/>
        <item x="400"/>
        <item x="554"/>
        <item m="1" x="585"/>
        <item m="1" x="614"/>
        <item m="1" x="600"/>
        <item m="1" x="591"/>
        <item m="1" x="621"/>
        <item m="1" x="622"/>
        <item x="562"/>
        <item x="397"/>
        <item x="398"/>
        <item x="399"/>
        <item x="412"/>
        <item x="413"/>
        <item x="414"/>
        <item x="415"/>
        <item x="416"/>
        <item x="417"/>
        <item x="418"/>
        <item x="419"/>
        <item x="420"/>
        <item x="421"/>
        <item x="356"/>
        <item x="423"/>
        <item x="422"/>
        <item x="428"/>
        <item x="426"/>
        <item x="424"/>
        <item x="425"/>
        <item x="430"/>
        <item x="429"/>
        <item m="1" x="624"/>
        <item x="431"/>
        <item x="546"/>
        <item x="547"/>
        <item x="549"/>
        <item m="1" x="633"/>
        <item x="550"/>
        <item x="551"/>
        <item x="552"/>
        <item x="545"/>
        <item x="565"/>
        <item x="432"/>
        <item x="404"/>
        <item x="433"/>
        <item x="434"/>
        <item x="435"/>
        <item x="436"/>
        <item x="437"/>
        <item x="438"/>
        <item x="408"/>
        <item x="409"/>
        <item x="485"/>
        <item x="401"/>
        <item x="560"/>
        <item x="561"/>
        <item x="574"/>
        <item m="1" x="595"/>
        <item m="1" x="602"/>
        <item m="1" x="632"/>
        <item m="1" x="598"/>
        <item m="1" x="626"/>
        <item m="1" x="629"/>
        <item m="1" x="625"/>
        <item m="1" x="613"/>
        <item m="1" x="615"/>
        <item m="1" x="596"/>
        <item m="1" x="612"/>
        <item m="1" x="635"/>
        <item m="1" x="617"/>
        <item m="1" x="616"/>
        <item x="405"/>
        <item m="1" x="631"/>
        <item m="1" x="628"/>
        <item x="567"/>
        <item m="1" x="611"/>
        <item m="1" x="606"/>
        <item m="1" x="590"/>
        <item x="483"/>
        <item x="443"/>
        <item x="526"/>
        <item x="527"/>
        <item x="440"/>
        <item x="441"/>
        <item x="444"/>
        <item x="445"/>
        <item x="446"/>
        <item x="469"/>
        <item x="455"/>
        <item x="456"/>
        <item x="465"/>
        <item x="466"/>
        <item x="464"/>
        <item x="453"/>
        <item x="454"/>
        <item x="463"/>
        <item x="450"/>
        <item x="451"/>
        <item x="452"/>
        <item x="457"/>
        <item x="458"/>
        <item x="459"/>
        <item x="448"/>
        <item x="449"/>
        <item x="460"/>
        <item x="461"/>
        <item x="462"/>
        <item x="555"/>
        <item x="556"/>
        <item m="1" x="587"/>
        <item m="1" x="627"/>
        <item m="1" x="599"/>
        <item m="1" x="589"/>
        <item x="509"/>
        <item x="3"/>
        <item x="489"/>
        <item x="470"/>
        <item x="499"/>
        <item x="492"/>
        <item x="504"/>
        <item x="498"/>
        <item x="496"/>
        <item x="507"/>
        <item m="1" x="597"/>
        <item x="471"/>
        <item x="559"/>
        <item x="472"/>
        <item x="473"/>
        <item x="474"/>
        <item x="475"/>
        <item x="476"/>
        <item x="477"/>
        <item x="478"/>
        <item x="479"/>
        <item x="480"/>
        <item x="30"/>
        <item x="178"/>
        <item x="246"/>
        <item x="247"/>
        <item x="297"/>
        <item x="340"/>
        <item x="367"/>
        <item x="377"/>
        <item x="487"/>
        <item x="501"/>
        <item x="490"/>
        <item x="514"/>
        <item x="502"/>
        <item x="513"/>
        <item x="500"/>
        <item x="493"/>
        <item x="506"/>
        <item x="512"/>
        <item x="505"/>
        <item x="508"/>
        <item x="511"/>
        <item x="510"/>
        <item x="515"/>
        <item x="494"/>
        <item x="488"/>
        <item x="503"/>
        <item x="497"/>
        <item x="495"/>
        <item x="491"/>
        <item x="516"/>
        <item x="517"/>
        <item x="548"/>
        <item x="439"/>
        <item x="518"/>
        <item x="519"/>
        <item m="1" x="594"/>
        <item m="1" x="593"/>
        <item x="410"/>
        <item x="521"/>
        <item x="539"/>
        <item x="522"/>
        <item x="520"/>
        <item x="523"/>
        <item x="524"/>
        <item x="525"/>
        <item m="1" x="604"/>
        <item m="1" x="592"/>
        <item x="563"/>
        <item x="553"/>
        <item m="1" x="619"/>
        <item x="528"/>
        <item x="529"/>
        <item x="447"/>
        <item x="533"/>
        <item x="532"/>
        <item x="530"/>
        <item x="531"/>
        <item x="569"/>
        <item x="570"/>
        <item x="571"/>
        <item x="558"/>
        <item x="568"/>
        <item x="403"/>
        <item x="411"/>
        <item x="540"/>
        <item x="467"/>
        <item x="468"/>
        <item x="481"/>
        <item x="557"/>
        <item x="406"/>
        <item x="544"/>
        <item x="389"/>
        <item x="537"/>
        <item x="538"/>
        <item x="575"/>
        <item x="576"/>
        <item x="484"/>
        <item x="577"/>
        <item x="578"/>
        <item x="579"/>
        <item x="581"/>
        <item x="564"/>
        <item x="582"/>
        <item x="583"/>
        <item x="58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ascending">
      <items count="41">
        <item m="1" x="23"/>
        <item m="1" x="38"/>
        <item m="1" x="34"/>
        <item m="1" x="37"/>
        <item m="1" x="27"/>
        <item m="1" x="33"/>
        <item m="1" x="39"/>
        <item m="1" x="31"/>
        <item m="1" x="32"/>
        <item m="1" x="25"/>
        <item m="1" x="28"/>
        <item m="1" x="24"/>
        <item x="22"/>
        <item m="1" x="29"/>
        <item m="1" x="35"/>
        <item m="1" x="30"/>
        <item m="1" x="36"/>
        <item m="1" x="26"/>
        <item x="3"/>
        <item x="13"/>
        <item x="11"/>
        <item x="5"/>
        <item x="6"/>
        <item x="12"/>
        <item x="4"/>
        <item x="10"/>
        <item x="19"/>
        <item x="18"/>
        <item x="21"/>
        <item x="2"/>
        <item x="0"/>
        <item x="7"/>
        <item x="1"/>
        <item x="14"/>
        <item x="15"/>
        <item x="8"/>
        <item x="9"/>
        <item x="20"/>
        <item x="16"/>
        <item x="1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3">
    <field x="37"/>
    <field x="2"/>
    <field x="24"/>
  </rowFields>
  <rowItems count="34">
    <i>
      <x v="19"/>
      <x v="44"/>
      <x v="608"/>
    </i>
    <i r="2">
      <x v="609"/>
    </i>
    <i r="2">
      <x v="610"/>
    </i>
    <i t="default">
      <x v="19"/>
    </i>
    <i>
      <x v="21"/>
      <x v="2"/>
      <x v="459"/>
    </i>
    <i r="1">
      <x v="15"/>
      <x v="456"/>
    </i>
    <i r="1">
      <x v="16"/>
      <x v="449"/>
    </i>
    <i r="2">
      <x v="450"/>
    </i>
    <i r="2">
      <x v="451"/>
    </i>
    <i r="2">
      <x v="453"/>
    </i>
    <i r="2">
      <x v="454"/>
    </i>
    <i r="2">
      <x v="455"/>
    </i>
    <i r="1">
      <x v="24"/>
      <x v="459"/>
    </i>
    <i r="1">
      <x v="27"/>
      <x v="248"/>
    </i>
    <i r="1">
      <x v="28"/>
      <x v="292"/>
    </i>
    <i t="default">
      <x v="21"/>
    </i>
    <i>
      <x v="31"/>
      <x v="2"/>
      <x v="294"/>
    </i>
    <i r="2">
      <x v="410"/>
    </i>
    <i r="1">
      <x v="10"/>
      <x v="412"/>
    </i>
    <i r="1">
      <x v="11"/>
      <x v="490"/>
    </i>
    <i r="1">
      <x v="15"/>
      <x v="457"/>
    </i>
    <i r="1">
      <x v="19"/>
      <x v="294"/>
    </i>
    <i r="1">
      <x v="33"/>
      <x v="495"/>
    </i>
    <i r="1">
      <x v="34"/>
      <x v="294"/>
    </i>
    <i r="1">
      <x v="36"/>
      <x v="541"/>
    </i>
    <i r="1">
      <x v="42"/>
      <x v="588"/>
    </i>
    <i r="1">
      <x v="43"/>
      <x v="632"/>
    </i>
    <i t="default">
      <x v="31"/>
    </i>
    <i>
      <x v="38"/>
      <x v="2"/>
      <x v="294"/>
    </i>
    <i r="1">
      <x v="49"/>
      <x v="294"/>
    </i>
    <i t="default">
      <x v="38"/>
    </i>
    <i>
      <x v="39"/>
      <x v="2"/>
      <x v="603"/>
    </i>
    <i t="default">
      <x v="39"/>
    </i>
    <i t="grand">
      <x/>
    </i>
  </rowItems>
  <colItems count="1">
    <i/>
  </colItems>
  <pageFields count="1">
    <pageField fld="11" hier="-1"/>
  </pageFields>
  <dataFields count="1">
    <dataField name="Somme de Montant non-engagé" fld="5" baseField="11" baseItem="292" numFmtId="164"/>
  </dataFields>
  <formats count="4">
    <format dxfId="329">
      <pivotArea dataOnly="0" outline="0" axis="axisValues" fieldPosition="0"/>
    </format>
    <format dxfId="328">
      <pivotArea outline="0" collapsedLevelsAreSubtotals="1" fieldPosition="0"/>
    </format>
    <format dxfId="327">
      <pivotArea dataOnly="0" labelOnly="1" outline="0" fieldPosition="0">
        <references count="1">
          <reference field="37" count="0"/>
        </references>
      </pivotArea>
    </format>
    <format dxfId="326">
      <pivotArea grandRow="1" outline="0" collapsedLevelsAreSubtotals="1" fieldPosition="0"/>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6630713-4045-4685-98E2-DCAE5FD09BEA}" name="Tableau croisé dynamique5"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U4:AB23" firstHeaderRow="1" firstDataRow="2" firstDataCol="1"/>
  <pivotFields count="24">
    <pivotField axis="axisRow" showAll="0">
      <items count="19">
        <item x="3"/>
        <item x="13"/>
        <item x="10"/>
        <item x="5"/>
        <item x="0"/>
        <item x="12"/>
        <item x="4"/>
        <item x="9"/>
        <item x="8"/>
        <item x="2"/>
        <item x="6"/>
        <item x="1"/>
        <item x="7"/>
        <item x="11"/>
        <item x="14"/>
        <item x="15"/>
        <item m="1" x="17"/>
        <item x="16"/>
        <item t="default"/>
      </items>
    </pivotField>
    <pivotField showAll="0"/>
    <pivotField showAll="0"/>
    <pivotField showAll="0"/>
    <pivotField showAll="0"/>
    <pivotField showAll="0"/>
    <pivotField showAll="0"/>
    <pivotField showAll="0"/>
    <pivotField numFmtId="14" showAll="0"/>
    <pivotField showAll="0"/>
    <pivotField showAll="0"/>
    <pivotField axis="axisCol" showAll="0">
      <items count="9">
        <item x="0"/>
        <item x="1"/>
        <item x="2"/>
        <item x="5"/>
        <item x="4"/>
        <item x="3"/>
        <item m="1" x="7"/>
        <item m="1" x="6"/>
        <item t="default"/>
      </items>
    </pivotField>
    <pivotField showAll="0"/>
    <pivotField dataField="1" numFmtId="4" showAll="0"/>
    <pivotField numFmtId="4" showAll="0"/>
    <pivotField showAll="0"/>
    <pivotField showAll="0"/>
    <pivotField showAll="0"/>
    <pivotField showAll="0"/>
    <pivotField showAll="0"/>
    <pivotField showAll="0"/>
    <pivotField showAll="0"/>
    <pivotField showAll="0"/>
    <pivotField showAll="0"/>
  </pivotFields>
  <rowFields count="1">
    <field x="0"/>
  </rowFields>
  <rowItems count="18">
    <i>
      <x/>
    </i>
    <i>
      <x v="1"/>
    </i>
    <i>
      <x v="2"/>
    </i>
    <i>
      <x v="3"/>
    </i>
    <i>
      <x v="4"/>
    </i>
    <i>
      <x v="5"/>
    </i>
    <i>
      <x v="6"/>
    </i>
    <i>
      <x v="7"/>
    </i>
    <i>
      <x v="8"/>
    </i>
    <i>
      <x v="9"/>
    </i>
    <i>
      <x v="10"/>
    </i>
    <i>
      <x v="11"/>
    </i>
    <i>
      <x v="12"/>
    </i>
    <i>
      <x v="13"/>
    </i>
    <i>
      <x v="14"/>
    </i>
    <i>
      <x v="15"/>
    </i>
    <i>
      <x v="17"/>
    </i>
    <i t="grand">
      <x/>
    </i>
  </rowItems>
  <colFields count="1">
    <field x="11"/>
  </colFields>
  <colItems count="7">
    <i>
      <x/>
    </i>
    <i>
      <x v="1"/>
    </i>
    <i>
      <x v="2"/>
    </i>
    <i>
      <x v="3"/>
    </i>
    <i>
      <x v="4"/>
    </i>
    <i>
      <x v="5"/>
    </i>
    <i t="grand">
      <x/>
    </i>
  </colItems>
  <dataFields count="1">
    <dataField name="Somme de Montant à vérifier avec le budget d'enga"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F714608-1DC4-4850-B47E-4AB1A9AF7034}" name="Tableau croisé dynamique2" cacheId="1" applyNumberFormats="0" applyBorderFormats="0" applyFontFormats="0" applyPatternFormats="0" applyAlignmentFormats="0" applyWidthHeightFormats="1" dataCaption="Valeurs" updatedVersion="6" minRefreshableVersion="3" useAutoFormatting="1" itemPrintTitles="1" createdVersion="6" indent="0" compact="0" compactData="0" multipleFieldFilters="0">
  <location ref="A3:K727" firstHeaderRow="1" firstDataRow="2" firstDataCol="4"/>
  <pivotFields count="24">
    <pivotField axis="axisRow" compact="0" outline="0" showAll="0" defaultSubtotal="0">
      <items count="18">
        <item x="3"/>
        <item x="13"/>
        <item x="10"/>
        <item x="5"/>
        <item x="0"/>
        <item x="12"/>
        <item x="4"/>
        <item x="9"/>
        <item x="8"/>
        <item x="2"/>
        <item x="6"/>
        <item x="1"/>
        <item x="7"/>
        <item x="11"/>
        <item x="14"/>
        <item x="15"/>
        <item m="1" x="17"/>
        <item x="16"/>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122">
        <item x="19"/>
        <item x="13"/>
        <item x="20"/>
        <item x="1"/>
        <item x="5"/>
        <item x="18"/>
        <item x="0"/>
        <item x="12"/>
        <item x="14"/>
        <item x="9"/>
        <item x="3"/>
        <item x="2"/>
        <item x="6"/>
        <item x="7"/>
        <item x="8"/>
        <item x="11"/>
        <item x="17"/>
        <item x="10"/>
        <item x="4"/>
        <item x="15"/>
        <item x="16"/>
        <item x="21"/>
        <item m="1" x="61"/>
        <item m="1" x="59"/>
        <item m="1" x="114"/>
        <item m="1" x="79"/>
        <item m="1" x="108"/>
        <item m="1" x="72"/>
        <item m="1" x="75"/>
        <item m="1" x="26"/>
        <item m="1" x="101"/>
        <item m="1" x="86"/>
        <item m="1" x="100"/>
        <item m="1" x="95"/>
        <item m="1" x="46"/>
        <item m="1" x="29"/>
        <item m="1" x="92"/>
        <item m="1" x="33"/>
        <item m="1" x="90"/>
        <item m="1" x="58"/>
        <item m="1" x="31"/>
        <item m="1" x="48"/>
        <item m="1" x="120"/>
        <item m="1" x="39"/>
        <item m="1" x="65"/>
        <item m="1" x="83"/>
        <item m="1" x="41"/>
        <item m="1" x="104"/>
        <item m="1" x="55"/>
        <item m="1" x="99"/>
        <item m="1" x="40"/>
        <item m="1" x="119"/>
        <item m="1" x="80"/>
        <item m="1" x="74"/>
        <item m="1" x="62"/>
        <item m="1" x="43"/>
        <item m="1" x="105"/>
        <item x="22"/>
        <item m="1" x="81"/>
        <item m="1" x="85"/>
        <item m="1" x="89"/>
        <item m="1" x="73"/>
        <item m="1" x="118"/>
        <item m="1" x="53"/>
        <item m="1" x="51"/>
        <item m="1" x="93"/>
        <item m="1" x="38"/>
        <item m="1" x="96"/>
        <item m="1" x="44"/>
        <item m="1" x="67"/>
        <item m="1" x="121"/>
        <item m="1" x="78"/>
        <item m="1" x="30"/>
        <item m="1" x="60"/>
        <item m="1" x="82"/>
        <item m="1" x="68"/>
        <item m="1" x="56"/>
        <item m="1" x="57"/>
        <item m="1" x="97"/>
        <item m="1" x="64"/>
        <item m="1" x="34"/>
        <item m="1" x="36"/>
        <item m="1" x="87"/>
        <item m="1" x="109"/>
        <item m="1" x="77"/>
        <item m="1" x="102"/>
        <item m="1" x="84"/>
        <item m="1" x="116"/>
        <item m="1" x="66"/>
        <item m="1" x="71"/>
        <item m="1" x="63"/>
        <item m="1" x="110"/>
        <item m="1" x="113"/>
        <item m="1" x="76"/>
        <item m="1" x="47"/>
        <item m="1" x="91"/>
        <item m="1" x="50"/>
        <item m="1" x="106"/>
        <item m="1" x="49"/>
        <item m="1" x="70"/>
        <item m="1" x="111"/>
        <item m="1" x="94"/>
        <item m="1" x="32"/>
        <item m="1" x="52"/>
        <item m="1" x="98"/>
        <item m="1" x="45"/>
        <item m="1" x="117"/>
        <item m="1" x="88"/>
        <item m="1" x="115"/>
        <item m="1" x="35"/>
        <item m="1" x="112"/>
        <item m="1" x="69"/>
        <item m="1" x="103"/>
        <item m="1" x="54"/>
        <item m="1" x="107"/>
        <item m="1" x="42"/>
        <item m="1" x="28"/>
        <item m="1" x="37"/>
        <item x="23"/>
        <item x="24"/>
        <item m="1" x="27"/>
        <item x="25"/>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numFmtId="14"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Col" compact="0" outline="0" multipleItemSelectionAllowed="1" showAll="0">
      <items count="9">
        <item x="0"/>
        <item x="1"/>
        <item x="2"/>
        <item x="5"/>
        <item x="4"/>
        <item x="3"/>
        <item m="1" x="7"/>
        <item m="1" x="6"/>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numFmtId="4" outline="0" showAll="0">
      <extLst>
        <ext xmlns:x14="http://schemas.microsoft.com/office/spreadsheetml/2009/9/main" uri="{2946ED86-A175-432a-8AC1-64E0C546D7DE}">
          <x14:pivotField fillDownLabels="1"/>
        </ext>
      </extLst>
    </pivotField>
    <pivotField compact="0" numFmtId="4"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items count="42">
        <item x="2"/>
        <item x="4"/>
        <item x="3"/>
        <item x="1"/>
        <item x="7"/>
        <item x="5"/>
        <item x="6"/>
        <item x="0"/>
        <item m="1" x="13"/>
        <item x="12"/>
        <item m="1" x="26"/>
        <item m="1" x="18"/>
        <item m="1" x="37"/>
        <item m="1" x="16"/>
        <item m="1" x="15"/>
        <item m="1" x="33"/>
        <item m="1" x="17"/>
        <item m="1" x="35"/>
        <item m="1" x="19"/>
        <item m="1" x="21"/>
        <item m="1" x="38"/>
        <item m="1" x="32"/>
        <item m="1" x="14"/>
        <item m="1" x="31"/>
        <item m="1" x="25"/>
        <item m="1" x="40"/>
        <item m="1" x="28"/>
        <item m="1" x="27"/>
        <item m="1" x="34"/>
        <item m="1" x="30"/>
        <item m="1" x="24"/>
        <item m="1" x="29"/>
        <item x="8"/>
        <item x="9"/>
        <item x="10"/>
        <item x="11"/>
        <item m="1" x="23"/>
        <item m="1" x="36"/>
        <item m="1" x="20"/>
        <item m="1" x="39"/>
        <item m="1" x="22"/>
        <item t="default"/>
      </items>
      <extLst>
        <ext xmlns:x14="http://schemas.microsoft.com/office/spreadsheetml/2009/9/main" uri="{2946ED86-A175-432a-8AC1-64E0C546D7DE}">
          <x14:pivotField fillDownLabels="1"/>
        </ext>
      </extLst>
    </pivotField>
    <pivotField axis="axisRow" compact="0" outline="0" showAll="0" defaultSubtotal="0">
      <items count="1035">
        <item x="0"/>
        <item x="2"/>
        <item x="3"/>
        <item x="1"/>
        <item x="480"/>
        <item x="4"/>
        <item x="5"/>
        <item x="6"/>
        <item x="7"/>
        <item x="8"/>
        <item x="9"/>
        <item x="10"/>
        <item x="11"/>
        <item x="12"/>
        <item x="13"/>
        <item x="14"/>
        <item x="24"/>
        <item x="16"/>
        <item x="15"/>
        <item x="17"/>
        <item x="18"/>
        <item x="19"/>
        <item x="175"/>
        <item x="20"/>
        <item x="21"/>
        <item x="22"/>
        <item x="23"/>
        <item x="26"/>
        <item x="27"/>
        <item x="28"/>
        <item x="29"/>
        <item x="30"/>
        <item x="25"/>
        <item x="31"/>
        <item x="32"/>
        <item x="33"/>
        <item x="34"/>
        <item x="35"/>
        <item x="36"/>
        <item x="37"/>
        <item x="38"/>
        <item x="39"/>
        <item x="41"/>
        <item x="40"/>
        <item x="42"/>
        <item x="43"/>
        <item x="44"/>
        <item x="45"/>
        <item x="46"/>
        <item x="47"/>
        <item x="48"/>
        <item x="49"/>
        <item x="50"/>
        <item x="51"/>
        <item x="52"/>
        <item x="53"/>
        <item x="176"/>
        <item x="54"/>
        <item x="55"/>
        <item x="56"/>
        <item x="57"/>
        <item x="58"/>
        <item x="59"/>
        <item x="60"/>
        <item x="61"/>
        <item x="62"/>
        <item x="63"/>
        <item x="64"/>
        <item x="65"/>
        <item x="66"/>
        <item x="67"/>
        <item x="68"/>
        <item x="69"/>
        <item x="70"/>
        <item x="71"/>
        <item x="72"/>
        <item x="73"/>
        <item x="74"/>
        <item x="75"/>
        <item x="76"/>
        <item x="77"/>
        <item x="78"/>
        <item x="79"/>
        <item x="80"/>
        <item x="81"/>
        <item x="115"/>
        <item x="136"/>
        <item x="82"/>
        <item x="83"/>
        <item x="84"/>
        <item x="85"/>
        <item x="86"/>
        <item x="87"/>
        <item x="424"/>
        <item x="88"/>
        <item x="89"/>
        <item x="91"/>
        <item x="92"/>
        <item x="250"/>
        <item x="93"/>
        <item x="94"/>
        <item x="95"/>
        <item x="177"/>
        <item x="336"/>
        <item x="385"/>
        <item x="386"/>
        <item x="414"/>
        <item x="96"/>
        <item x="178"/>
        <item x="179"/>
        <item x="337"/>
        <item x="387"/>
        <item x="388"/>
        <item x="389"/>
        <item x="390"/>
        <item x="415"/>
        <item x="97"/>
        <item x="180"/>
        <item x="338"/>
        <item x="391"/>
        <item x="392"/>
        <item x="416"/>
        <item x="98"/>
        <item x="181"/>
        <item x="99"/>
        <item x="182"/>
        <item x="339"/>
        <item x="393"/>
        <item x="394"/>
        <item x="417"/>
        <item x="100"/>
        <item x="101"/>
        <item x="102"/>
        <item x="103"/>
        <item x="104"/>
        <item x="105"/>
        <item x="106"/>
        <item x="107"/>
        <item x="108"/>
        <item x="109"/>
        <item x="110"/>
        <item x="278"/>
        <item x="111"/>
        <item x="112"/>
        <item x="113"/>
        <item x="114"/>
        <item x="116"/>
        <item x="117"/>
        <item x="118"/>
        <item x="119"/>
        <item x="120"/>
        <item x="121"/>
        <item x="122"/>
        <item x="128"/>
        <item x="123"/>
        <item x="124"/>
        <item x="129"/>
        <item x="125"/>
        <item x="126"/>
        <item x="130"/>
        <item x="127"/>
        <item x="131"/>
        <item x="132"/>
        <item x="133"/>
        <item x="134"/>
        <item x="135"/>
        <item x="144"/>
        <item x="145"/>
        <item x="146"/>
        <item x="147"/>
        <item x="148"/>
        <item x="149"/>
        <item x="150"/>
        <item x="151"/>
        <item x="137"/>
        <item x="138"/>
        <item x="139"/>
        <item x="140"/>
        <item x="141"/>
        <item x="142"/>
        <item x="143"/>
        <item x="152"/>
        <item x="153"/>
        <item x="154"/>
        <item x="155"/>
        <item x="156"/>
        <item x="157"/>
        <item x="158"/>
        <item x="159"/>
        <item x="160"/>
        <item x="161"/>
        <item x="162"/>
        <item x="163"/>
        <item x="351"/>
        <item x="164"/>
        <item x="165"/>
        <item x="166"/>
        <item x="167"/>
        <item x="168"/>
        <item x="169"/>
        <item x="170"/>
        <item x="171"/>
        <item x="172"/>
        <item x="173"/>
        <item x="174"/>
        <item x="183"/>
        <item x="184"/>
        <item x="185"/>
        <item x="186"/>
        <item x="187"/>
        <item x="188"/>
        <item x="189"/>
        <item x="190"/>
        <item x="191"/>
        <item x="192"/>
        <item x="193"/>
        <item x="194"/>
        <item x="195"/>
        <item x="196"/>
        <item x="197"/>
        <item x="198"/>
        <item x="199"/>
        <item x="340"/>
        <item x="395"/>
        <item x="396"/>
        <item x="397"/>
        <item x="418"/>
        <item x="200"/>
        <item x="341"/>
        <item x="398"/>
        <item x="399"/>
        <item x="419"/>
        <item x="201"/>
        <item x="202"/>
        <item x="342"/>
        <item x="400"/>
        <item x="203"/>
        <item x="204"/>
        <item x="343"/>
        <item x="401"/>
        <item x="402"/>
        <item x="420"/>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1"/>
        <item x="252"/>
        <item x="253"/>
        <item x="254"/>
        <item x="255"/>
        <item x="256"/>
        <item x="257"/>
        <item x="258"/>
        <item x="259"/>
        <item x="260"/>
        <item x="261"/>
        <item x="262"/>
        <item x="263"/>
        <item x="264"/>
        <item x="265"/>
        <item x="266"/>
        <item x="267"/>
        <item x="268"/>
        <item x="269"/>
        <item x="270"/>
        <item x="271"/>
        <item x="272"/>
        <item x="273"/>
        <item x="274"/>
        <item x="275"/>
        <item x="276"/>
        <item x="277"/>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483"/>
        <item x="484"/>
        <item x="328"/>
        <item x="329"/>
        <item x="330"/>
        <item x="333"/>
        <item x="334"/>
        <item x="335"/>
        <item x="380"/>
        <item x="381"/>
        <item x="375"/>
        <item x="331"/>
        <item x="332"/>
        <item x="344"/>
        <item x="345"/>
        <item x="346"/>
        <item x="347"/>
        <item x="348"/>
        <item x="349"/>
        <item x="350"/>
        <item x="352"/>
        <item x="353"/>
        <item x="354"/>
        <item x="355"/>
        <item x="404"/>
        <item x="356"/>
        <item x="357"/>
        <item x="358"/>
        <item x="359"/>
        <item x="360"/>
        <item x="361"/>
        <item x="362"/>
        <item x="363"/>
        <item x="364"/>
        <item x="369"/>
        <item x="365"/>
        <item x="366"/>
        <item x="367"/>
        <item x="376"/>
        <item x="368"/>
        <item x="370"/>
        <item x="371"/>
        <item x="372"/>
        <item x="373"/>
        <item x="374"/>
        <item x="377"/>
        <item x="378"/>
        <item x="379"/>
        <item x="423"/>
        <item x="382"/>
        <item x="383"/>
        <item x="384"/>
        <item x="403"/>
        <item x="405"/>
        <item x="406"/>
        <item x="407"/>
        <item x="408"/>
        <item x="409"/>
        <item x="410"/>
        <item x="411"/>
        <item x="412"/>
        <item x="413"/>
        <item x="421"/>
        <item x="422"/>
        <item x="456"/>
        <item x="425"/>
        <item x="426"/>
        <item x="427"/>
        <item x="428"/>
        <item x="429"/>
        <item x="469"/>
        <item x="430"/>
        <item x="431"/>
        <item x="432"/>
        <item x="433"/>
        <item x="434"/>
        <item x="435"/>
        <item x="436"/>
        <item x="463"/>
        <item x="437"/>
        <item x="438"/>
        <item x="439"/>
        <item x="440"/>
        <item x="441"/>
        <item x="442"/>
        <item x="443"/>
        <item x="444"/>
        <item x="445"/>
        <item x="446"/>
        <item x="447"/>
        <item x="448"/>
        <item x="449"/>
        <item x="450"/>
        <item x="451"/>
        <item x="452"/>
        <item x="453"/>
        <item x="454"/>
        <item x="455"/>
        <item x="457"/>
        <item x="458"/>
        <item x="459"/>
        <item x="460"/>
        <item x="461"/>
        <item x="462"/>
        <item x="464"/>
        <item x="465"/>
        <item x="466"/>
        <item x="467"/>
        <item x="468"/>
        <item x="482"/>
        <item x="470"/>
        <item x="471"/>
        <item x="472"/>
        <item x="473"/>
        <item x="474"/>
        <item x="475"/>
        <item x="476"/>
        <item x="477"/>
        <item x="478"/>
        <item x="479"/>
        <item x="481"/>
        <item x="485"/>
        <item x="90"/>
        <item x="492"/>
        <item x="493"/>
        <item x="494"/>
        <item x="495"/>
        <item x="497"/>
        <item x="486"/>
        <item x="487"/>
        <item x="488"/>
        <item x="489"/>
        <item x="490"/>
        <item x="491"/>
        <item x="498"/>
        <item x="499"/>
        <item x="500"/>
        <item x="501"/>
        <item x="502"/>
        <item x="503"/>
        <item x="504"/>
        <item x="505"/>
        <item x="506"/>
        <item x="507"/>
        <item m="1" x="747"/>
        <item m="1" x="813"/>
        <item m="1" x="811"/>
        <item m="1" x="765"/>
        <item m="1" x="757"/>
        <item m="1" x="814"/>
        <item m="1" x="761"/>
        <item m="1" x="846"/>
        <item m="1" x="869"/>
        <item m="1" x="883"/>
        <item m="1" x="864"/>
        <item m="1" x="1024"/>
        <item m="1" x="1026"/>
        <item m="1" x="1027"/>
        <item m="1" x="1014"/>
        <item m="1" x="1015"/>
        <item m="1" x="1021"/>
        <item m="1" x="1023"/>
        <item m="1" x="722"/>
        <item m="1" x="723"/>
        <item m="1" x="1012"/>
        <item m="1" x="1010"/>
        <item m="1" x="1007"/>
        <item m="1" x="1031"/>
        <item m="1" x="771"/>
        <item m="1" x="775"/>
        <item m="1" x="774"/>
        <item m="1" x="783"/>
        <item m="1" x="790"/>
        <item m="1" x="798"/>
        <item m="1" x="801"/>
        <item m="1" x="889"/>
        <item m="1" x="991"/>
        <item m="1" x="1022"/>
        <item m="1" x="766"/>
        <item m="1" x="859"/>
        <item m="1" x="852"/>
        <item m="1" x="844"/>
        <item m="1" x="834"/>
        <item m="1" x="898"/>
        <item m="1" x="856"/>
        <item m="1" x="850"/>
        <item m="1" x="853"/>
        <item m="1" x="920"/>
        <item m="1" x="924"/>
        <item m="1" x="928"/>
        <item m="1" x="913"/>
        <item m="1" x="904"/>
        <item m="1" x="896"/>
        <item m="1" x="875"/>
        <item m="1" x="729"/>
        <item m="1" x="730"/>
        <item m="1" x="999"/>
        <item m="1" x="995"/>
        <item m="1" x="1013"/>
        <item m="1" x="1011"/>
        <item m="1" x="1008"/>
        <item m="1" x="1006"/>
        <item m="1" x="1004"/>
        <item m="1" x="1002"/>
        <item m="1" x="1019"/>
        <item m="1" x="1016"/>
        <item m="1" x="746"/>
        <item m="1" x="884"/>
        <item m="1" x="876"/>
        <item m="1" x="868"/>
        <item m="1" x="851"/>
        <item m="1" x="843"/>
        <item m="1" x="832"/>
        <item m="1" x="821"/>
        <item m="1" x="808"/>
        <item m="1" x="807"/>
        <item m="1" x="810"/>
        <item m="1" x="812"/>
        <item m="1" x="738"/>
        <item m="1" x="785"/>
        <item m="1" x="770"/>
        <item m="1" x="772"/>
        <item m="1" x="773"/>
        <item m="1" x="776"/>
        <item m="1" x="782"/>
        <item m="1" x="787"/>
        <item m="1" x="789"/>
        <item m="1" x="793"/>
        <item m="1" x="836"/>
        <item m="1" x="763"/>
        <item m="1" x="764"/>
        <item m="1" x="755"/>
        <item m="1" x="858"/>
        <item m="1" x="855"/>
        <item m="1" x="820"/>
        <item m="1" x="796"/>
        <item m="1" x="780"/>
        <item m="1" x="768"/>
        <item m="1" x="854"/>
        <item m="1" x="828"/>
        <item m="1" x="1029"/>
        <item m="1" x="1033"/>
        <item m="1" x="731"/>
        <item m="1" x="891"/>
        <item m="1" x="909"/>
        <item m="1" x="956"/>
        <item m="1" x="935"/>
        <item m="1" x="985"/>
        <item m="1" x="960"/>
        <item m="1" x="1017"/>
        <item m="1" x="837"/>
        <item m="1" x="910"/>
        <item m="1" x="947"/>
        <item m="1" x="838"/>
        <item m="1" x="945"/>
        <item x="508"/>
        <item m="1" x="1003"/>
        <item x="509"/>
        <item m="1" x="1032"/>
        <item m="1" x="1034"/>
        <item m="1" x="1018"/>
        <item m="1" x="726"/>
        <item m="1" x="727"/>
        <item m="1" x="743"/>
        <item m="1" x="863"/>
        <item m="1" x="784"/>
        <item m="1" x="762"/>
        <item m="1" x="754"/>
        <item m="1" x="750"/>
        <item m="1" x="745"/>
        <item m="1" x="742"/>
        <item m="1" x="733"/>
        <item m="1" x="824"/>
        <item m="1" x="816"/>
        <item m="1" x="823"/>
        <item m="1" x="819"/>
        <item m="1" x="795"/>
        <item m="1" x="779"/>
        <item m="1" x="767"/>
        <item m="1" x="752"/>
        <item m="1" x="748"/>
        <item m="1" x="741"/>
        <item m="1" x="829"/>
        <item m="1" x="818"/>
        <item m="1" x="805"/>
        <item m="1" x="794"/>
        <item m="1" x="777"/>
        <item m="1" x="950"/>
        <item m="1" x="936"/>
        <item m="1" x="921"/>
        <item m="1" x="914"/>
        <item m="1" x="972"/>
        <item m="1" x="888"/>
        <item m="1" x="882"/>
        <item m="1" x="862"/>
        <item m="1" x="847"/>
        <item m="1" x="894"/>
        <item m="1" x="886"/>
        <item m="1" x="880"/>
        <item m="1" x="866"/>
        <item m="1" x="911"/>
        <item m="1" x="878"/>
        <item m="1" x="865"/>
        <item m="1" x="940"/>
        <item m="1" x="918"/>
        <item m="1" x="901"/>
        <item m="1" x="892"/>
        <item m="1" x="871"/>
        <item m="1" x="951"/>
        <item m="1" x="939"/>
        <item m="1" x="925"/>
        <item m="1" x="917"/>
        <item m="1" x="900"/>
        <item m="1" x="890"/>
        <item m="1" x="963"/>
        <item m="1" x="957"/>
        <item m="1" x="932"/>
        <item m="1" x="916"/>
        <item m="1" x="908"/>
        <item m="1" x="899"/>
        <item m="1" x="975"/>
        <item m="1" x="968"/>
        <item m="1" x="955"/>
        <item m="1" x="944"/>
        <item m="1" x="937"/>
        <item m="1" x="930"/>
        <item m="1" x="923"/>
        <item m="1" x="915"/>
        <item m="1" x="987"/>
        <item m="1" x="980"/>
        <item m="1" x="973"/>
        <item m="1" x="962"/>
        <item m="1" x="943"/>
        <item m="1" x="994"/>
        <item m="1" x="990"/>
        <item m="1" x="967"/>
        <item m="1" x="954"/>
        <item m="1" x="948"/>
        <item m="1" x="942"/>
        <item m="1" x="1000"/>
        <item m="1" x="996"/>
        <item m="1" x="993"/>
        <item m="1" x="989"/>
        <item m="1" x="986"/>
        <item m="1" x="971"/>
        <item m="1" x="974"/>
        <item m="1" x="976"/>
        <item m="1" x="979"/>
        <item m="1" x="966"/>
        <item m="1" x="953"/>
        <item m="1" x="927"/>
        <item m="1" x="929"/>
        <item m="1" x="931"/>
        <item m="1" x="895"/>
        <item m="1" x="887"/>
        <item m="1" x="881"/>
        <item m="1" x="873"/>
        <item m="1" x="861"/>
        <item m="1" x="934"/>
        <item m="1" x="926"/>
        <item m="1" x="919"/>
        <item m="1" x="912"/>
        <item m="1" x="903"/>
        <item m="1" x="893"/>
        <item m="1" x="885"/>
        <item m="1" x="879"/>
        <item m="1" x="872"/>
        <item m="1" x="874"/>
        <item m="1" x="952"/>
        <item m="1" x="946"/>
        <item m="1" x="941"/>
        <item m="1" x="933"/>
        <item m="1" x="902"/>
        <item m="1" x="751"/>
        <item x="510"/>
        <item m="1" x="906"/>
        <item x="511"/>
        <item x="512"/>
        <item m="1" x="997"/>
        <item m="1" x="959"/>
        <item m="1" x="734"/>
        <item m="1" x="735"/>
        <item m="1" x="736"/>
        <item m="1" x="744"/>
        <item m="1" x="739"/>
        <item m="1" x="1009"/>
        <item m="1" x="724"/>
        <item m="1" x="721"/>
        <item m="1" x="725"/>
        <item m="1" x="728"/>
        <item m="1" x="737"/>
        <item m="1" x="758"/>
        <item m="1" x="984"/>
        <item m="1" x="970"/>
        <item m="1" x="965"/>
        <item m="1" x="983"/>
        <item m="1" x="977"/>
        <item m="1" x="969"/>
        <item m="1" x="964"/>
        <item m="1" x="958"/>
        <item m="1" x="1001"/>
        <item m="1" x="988"/>
        <item m="1" x="981"/>
        <item m="1" x="938"/>
        <item m="1" x="867"/>
        <item m="1" x="922"/>
        <item m="1" x="732"/>
        <item m="1" x="992"/>
        <item m="1" x="817"/>
        <item m="1" x="804"/>
        <item m="1" x="803"/>
        <item m="1" x="809"/>
        <item m="1" x="815"/>
        <item m="1" x="822"/>
        <item m="1" x="826"/>
        <item m="1" x="907"/>
        <item m="1" x="998"/>
        <item m="1" x="1030"/>
        <item m="1" x="792"/>
        <item m="1" x="760"/>
        <item m="1" x="749"/>
        <item m="1" x="778"/>
        <item m="1" x="786"/>
        <item m="1" x="827"/>
        <item m="1" x="961"/>
        <item m="1" x="800"/>
        <item m="1" x="788"/>
        <item m="1" x="849"/>
        <item m="1" x="797"/>
        <item m="1" x="781"/>
        <item m="1" x="769"/>
        <item m="1" x="759"/>
        <item m="1" x="753"/>
        <item m="1" x="848"/>
        <item m="1" x="830"/>
        <item m="1" x="806"/>
        <item m="1" x="840"/>
        <item m="1" x="825"/>
        <item m="1" x="831"/>
        <item m="1" x="833"/>
        <item m="1" x="835"/>
        <item m="1" x="839"/>
        <item m="1" x="841"/>
        <item m="1" x="842"/>
        <item m="1" x="845"/>
        <item m="1" x="756"/>
        <item m="1" x="1028"/>
        <item m="1" x="1025"/>
        <item m="1" x="1020"/>
        <item m="1" x="860"/>
        <item m="1" x="857"/>
        <item m="1" x="740"/>
        <item m="1" x="802"/>
        <item m="1" x="791"/>
        <item m="1" x="877"/>
        <item m="1" x="870"/>
        <item x="514"/>
        <item x="515"/>
        <item x="516"/>
        <item x="517"/>
        <item x="518"/>
        <item x="519"/>
        <item x="520"/>
        <item x="521"/>
        <item x="522"/>
        <item x="523"/>
        <item x="524"/>
        <item x="526"/>
        <item x="527"/>
        <item x="530"/>
        <item x="531"/>
        <item x="532"/>
        <item x="533"/>
        <item x="534"/>
        <item x="535"/>
        <item x="536"/>
        <item x="538"/>
        <item x="539"/>
        <item x="540"/>
        <item x="541"/>
        <item x="542"/>
        <item x="543"/>
        <item x="544"/>
        <item x="545"/>
        <item x="546"/>
        <item x="547"/>
        <item x="548"/>
        <item x="549"/>
        <item x="550"/>
        <item x="551"/>
        <item x="552"/>
        <item x="553"/>
        <item x="555"/>
        <item x="556"/>
        <item x="557"/>
        <item x="558"/>
        <item x="559"/>
        <item x="560"/>
        <item x="561"/>
        <item x="562"/>
        <item x="563"/>
        <item x="564"/>
        <item x="565"/>
        <item x="566"/>
        <item x="567"/>
        <item x="568"/>
        <item x="569"/>
        <item x="570"/>
        <item x="571"/>
        <item x="572"/>
        <item x="573"/>
        <item x="574"/>
        <item x="575"/>
        <item x="576"/>
        <item x="554"/>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9"/>
        <item x="638"/>
        <item x="640"/>
        <item x="641"/>
        <item x="642"/>
        <item x="643"/>
        <item x="644"/>
        <item x="645"/>
        <item x="646"/>
        <item x="647"/>
        <item x="648"/>
        <item x="649"/>
        <item x="650"/>
        <item x="651"/>
        <item x="653"/>
        <item x="654"/>
        <item x="652"/>
        <item x="655"/>
        <item x="656"/>
        <item x="657"/>
        <item x="658"/>
        <item m="1" x="905"/>
        <item m="1" x="1005"/>
        <item m="1" x="949"/>
        <item m="1" x="897"/>
        <item m="1" x="978"/>
        <item m="1" x="799"/>
        <item m="1" x="982"/>
        <item x="659"/>
        <item x="660"/>
        <item x="661"/>
        <item x="662"/>
        <item x="663"/>
        <item x="664"/>
        <item x="665"/>
        <item x="666"/>
        <item x="667"/>
        <item x="668"/>
        <item x="669"/>
        <item x="671"/>
        <item x="672"/>
        <item x="687"/>
        <item x="688"/>
        <item x="689"/>
        <item x="673"/>
        <item x="693"/>
        <item x="684"/>
        <item x="674"/>
        <item x="675"/>
        <item x="676"/>
        <item x="677"/>
        <item x="678"/>
        <item x="679"/>
        <item x="680"/>
        <item x="681"/>
        <item x="682"/>
        <item x="683"/>
        <item x="685"/>
        <item x="686"/>
        <item x="690"/>
        <item x="691"/>
        <item x="692"/>
        <item x="694"/>
        <item x="695"/>
        <item x="696"/>
        <item x="697"/>
        <item x="698"/>
        <item x="496"/>
        <item x="513"/>
        <item x="525"/>
        <item x="528"/>
        <item x="529"/>
        <item x="537"/>
        <item x="670"/>
        <item x="699"/>
        <item m="1" x="720"/>
        <item x="701"/>
        <item x="700"/>
        <item x="702"/>
        <item x="704"/>
        <item x="703"/>
        <item x="705"/>
        <item x="706"/>
        <item x="707"/>
        <item x="708"/>
        <item x="709"/>
        <item x="710"/>
        <item x="711"/>
        <item x="712"/>
        <item x="713"/>
        <item x="714"/>
        <item x="715"/>
        <item x="716"/>
        <item x="717"/>
        <item x="718"/>
        <item x="719"/>
      </items>
      <extLst>
        <ext xmlns:x14="http://schemas.microsoft.com/office/spreadsheetml/2009/9/main" uri="{2946ED86-A175-432a-8AC1-64E0C546D7DE}">
          <x14:pivotField fillDownLabels="1"/>
        </ext>
      </extLst>
    </pivotField>
  </pivotFields>
  <rowFields count="4">
    <field x="23"/>
    <field x="0"/>
    <field x="3"/>
    <field x="22"/>
  </rowFields>
  <rowItems count="723">
    <i>
      <x/>
      <x v="4"/>
      <x v="6"/>
      <x v="7"/>
    </i>
    <i>
      <x v="1"/>
      <x v="9"/>
      <x v="11"/>
      <x/>
    </i>
    <i>
      <x v="2"/>
      <x v="9"/>
      <x v="11"/>
      <x/>
    </i>
    <i>
      <x v="3"/>
      <x v="11"/>
      <x v="3"/>
      <x v="3"/>
    </i>
    <i>
      <x v="4"/>
      <x v="11"/>
      <x v="3"/>
      <x v="3"/>
    </i>
    <i>
      <x v="5"/>
      <x v="9"/>
      <x v="11"/>
      <x/>
    </i>
    <i>
      <x v="6"/>
      <x v="9"/>
      <x v="11"/>
      <x/>
    </i>
    <i>
      <x v="7"/>
      <x v="9"/>
      <x v="11"/>
      <x/>
    </i>
    <i>
      <x v="8"/>
      <x/>
      <x v="10"/>
      <x v="2"/>
    </i>
    <i>
      <x v="9"/>
      <x v="6"/>
      <x v="18"/>
      <x/>
    </i>
    <i>
      <x v="10"/>
      <x v="3"/>
      <x v="4"/>
      <x/>
    </i>
    <i>
      <x v="11"/>
      <x/>
      <x v="10"/>
      <x v="2"/>
    </i>
    <i>
      <x v="12"/>
      <x v="3"/>
      <x v="4"/>
      <x/>
    </i>
    <i r="1">
      <x v="4"/>
      <x v="4"/>
      <x/>
    </i>
    <i>
      <x v="13"/>
      <x/>
      <x v="10"/>
      <x v="2"/>
    </i>
    <i>
      <x v="14"/>
      <x v="10"/>
      <x v="12"/>
      <x/>
    </i>
    <i>
      <x v="15"/>
      <x v="4"/>
      <x v="6"/>
      <x v="7"/>
    </i>
    <i>
      <x v="16"/>
      <x v="3"/>
      <x v="4"/>
      <x/>
    </i>
    <i>
      <x v="17"/>
      <x v="10"/>
      <x v="13"/>
      <x/>
    </i>
    <i>
      <x v="18"/>
      <x v="3"/>
      <x v="4"/>
      <x/>
    </i>
    <i>
      <x v="19"/>
      <x v="10"/>
      <x v="12"/>
      <x/>
    </i>
    <i>
      <x v="20"/>
      <x v="12"/>
      <x v="14"/>
      <x/>
    </i>
    <i>
      <x v="21"/>
      <x v="8"/>
      <x v="9"/>
      <x v="1"/>
    </i>
    <i>
      <x v="22"/>
      <x v="13"/>
      <x v="19"/>
      <x v="2"/>
    </i>
    <i>
      <x v="23"/>
      <x v="4"/>
      <x v="6"/>
      <x v="7"/>
    </i>
    <i>
      <x v="24"/>
      <x v="4"/>
      <x v="6"/>
      <x v="7"/>
    </i>
    <i>
      <x v="25"/>
      <x v="4"/>
      <x v="6"/>
      <x v="7"/>
    </i>
    <i>
      <x v="26"/>
      <x v="4"/>
      <x v="6"/>
      <x v="7"/>
    </i>
    <i>
      <x v="27"/>
      <x v="4"/>
      <x v="6"/>
      <x v="7"/>
    </i>
    <i>
      <x v="28"/>
      <x v="4"/>
      <x v="6"/>
      <x v="7"/>
    </i>
    <i>
      <x v="29"/>
      <x v="4"/>
      <x v="6"/>
      <x v="7"/>
    </i>
    <i>
      <x v="30"/>
      <x v="4"/>
      <x v="6"/>
      <x v="7"/>
    </i>
    <i>
      <x v="31"/>
      <x v="10"/>
      <x v="12"/>
      <x v="5"/>
    </i>
    <i>
      <x v="32"/>
      <x v="10"/>
      <x v="12"/>
      <x/>
    </i>
    <i>
      <x v="33"/>
      <x v="10"/>
      <x v="12"/>
      <x/>
    </i>
    <i>
      <x v="34"/>
      <x v="10"/>
      <x v="12"/>
      <x/>
    </i>
    <i>
      <x v="35"/>
      <x v="10"/>
      <x v="13"/>
      <x v="3"/>
    </i>
    <i>
      <x v="36"/>
      <x v="10"/>
      <x v="13"/>
      <x v="3"/>
    </i>
    <i>
      <x v="37"/>
      <x v="10"/>
      <x v="13"/>
      <x v="3"/>
    </i>
    <i>
      <x v="38"/>
      <x v="10"/>
      <x v="12"/>
      <x/>
    </i>
    <i>
      <x v="39"/>
      <x v="10"/>
      <x v="13"/>
      <x v="6"/>
    </i>
    <i>
      <x v="40"/>
      <x v="10"/>
      <x v="12"/>
      <x/>
    </i>
    <i>
      <x v="41"/>
      <x v="8"/>
      <x v="17"/>
      <x v="2"/>
    </i>
    <i>
      <x v="42"/>
      <x v="3"/>
      <x v="15"/>
      <x/>
    </i>
    <i>
      <x v="43"/>
      <x v="10"/>
      <x v="13"/>
      <x v="3"/>
    </i>
    <i>
      <x v="44"/>
      <x v="10"/>
      <x v="12"/>
      <x/>
    </i>
    <i>
      <x v="45"/>
      <x v="7"/>
      <x v="7"/>
      <x/>
    </i>
    <i>
      <x v="46"/>
      <x v="10"/>
      <x v="12"/>
      <x v="2"/>
    </i>
    <i>
      <x v="47"/>
      <x v="10"/>
      <x v="12"/>
      <x v="2"/>
    </i>
    <i>
      <x v="48"/>
      <x v="8"/>
      <x v="17"/>
      <x v="2"/>
    </i>
    <i>
      <x v="49"/>
      <x v="10"/>
      <x v="12"/>
      <x v="2"/>
    </i>
    <i>
      <x v="50"/>
      <x v="10"/>
      <x v="12"/>
      <x v="5"/>
    </i>
    <i>
      <x v="51"/>
      <x v="10"/>
      <x v="12"/>
      <x v="2"/>
    </i>
    <i>
      <x v="52"/>
      <x v="10"/>
      <x v="12"/>
      <x/>
    </i>
    <i>
      <x v="53"/>
      <x v="10"/>
      <x v="12"/>
      <x v="2"/>
    </i>
    <i>
      <x v="54"/>
      <x v="10"/>
      <x v="12"/>
      <x v="2"/>
    </i>
    <i>
      <x v="55"/>
      <x v="8"/>
      <x v="17"/>
      <x v="4"/>
    </i>
    <i>
      <x v="56"/>
      <x v="13"/>
      <x v="19"/>
      <x v="3"/>
    </i>
    <i>
      <x v="57"/>
      <x v="10"/>
      <x v="12"/>
      <x v="2"/>
    </i>
    <i>
      <x v="58"/>
      <x v="10"/>
      <x v="12"/>
      <x v="2"/>
    </i>
    <i>
      <x v="59"/>
      <x v="6"/>
      <x v="18"/>
      <x/>
    </i>
    <i>
      <x v="60"/>
      <x v="6"/>
      <x v="18"/>
      <x/>
    </i>
    <i>
      <x v="61"/>
      <x v="6"/>
      <x v="18"/>
      <x/>
    </i>
    <i>
      <x v="62"/>
      <x v="6"/>
      <x v="18"/>
      <x/>
    </i>
    <i>
      <x v="63"/>
      <x v="6"/>
      <x v="18"/>
      <x/>
    </i>
    <i>
      <x v="64"/>
      <x v="6"/>
      <x v="18"/>
      <x/>
    </i>
    <i>
      <x v="65"/>
      <x v="8"/>
      <x v="17"/>
      <x v="5"/>
    </i>
    <i>
      <x v="66"/>
      <x v="8"/>
      <x v="17"/>
      <x v="3"/>
    </i>
    <i>
      <x v="67"/>
      <x v="6"/>
      <x v="18"/>
      <x v="2"/>
    </i>
    <i>
      <x v="68"/>
      <x v="6"/>
      <x v="18"/>
      <x/>
    </i>
    <i>
      <x v="69"/>
      <x v="10"/>
      <x v="12"/>
      <x/>
    </i>
    <i>
      <x v="70"/>
      <x v="10"/>
      <x v="12"/>
      <x/>
    </i>
    <i>
      <x v="71"/>
      <x v="10"/>
      <x v="12"/>
      <x/>
    </i>
    <i>
      <x v="72"/>
      <x v="10"/>
      <x v="12"/>
      <x/>
    </i>
    <i>
      <x v="73"/>
      <x v="10"/>
      <x v="12"/>
      <x/>
    </i>
    <i>
      <x v="74"/>
      <x v="10"/>
      <x v="12"/>
      <x/>
    </i>
    <i>
      <x v="75"/>
      <x v="10"/>
      <x v="12"/>
      <x/>
    </i>
    <i>
      <x v="76"/>
      <x v="10"/>
      <x v="12"/>
      <x/>
    </i>
    <i>
      <x v="77"/>
      <x v="10"/>
      <x v="12"/>
      <x/>
    </i>
    <i>
      <x v="78"/>
      <x v="10"/>
      <x v="12"/>
      <x/>
    </i>
    <i>
      <x v="79"/>
      <x v="10"/>
      <x v="12"/>
      <x/>
    </i>
    <i>
      <x v="80"/>
      <x v="10"/>
      <x v="12"/>
      <x/>
    </i>
    <i>
      <x v="81"/>
      <x v="10"/>
      <x v="12"/>
      <x/>
    </i>
    <i>
      <x v="82"/>
      <x v="10"/>
      <x v="12"/>
      <x/>
    </i>
    <i>
      <x v="83"/>
      <x v="10"/>
      <x v="12"/>
      <x/>
    </i>
    <i>
      <x v="84"/>
      <x v="10"/>
      <x v="12"/>
      <x/>
    </i>
    <i>
      <x v="85"/>
      <x v="10"/>
      <x v="12"/>
      <x/>
    </i>
    <i>
      <x v="86"/>
      <x v="10"/>
      <x v="12"/>
      <x/>
    </i>
    <i>
      <x v="87"/>
      <x v="10"/>
      <x v="12"/>
      <x/>
    </i>
    <i>
      <x v="88"/>
      <x v="10"/>
      <x v="12"/>
      <x/>
    </i>
    <i>
      <x v="89"/>
      <x v="10"/>
      <x v="12"/>
      <x/>
    </i>
    <i>
      <x v="90"/>
      <x v="10"/>
      <x v="12"/>
      <x/>
    </i>
    <i>
      <x v="91"/>
      <x v="10"/>
      <x v="12"/>
      <x v="2"/>
    </i>
    <i>
      <x v="92"/>
      <x v="10"/>
      <x v="12"/>
      <x/>
    </i>
    <i>
      <x v="93"/>
      <x v="10"/>
      <x v="12"/>
      <x/>
    </i>
    <i>
      <x v="94"/>
      <x v="10"/>
      <x v="12"/>
      <x v="2"/>
    </i>
    <i>
      <x v="95"/>
      <x v="6"/>
      <x v="18"/>
      <x/>
    </i>
    <i>
      <x v="96"/>
      <x v="10"/>
      <x v="12"/>
      <x/>
    </i>
    <i>
      <x v="97"/>
      <x v="10"/>
      <x v="12"/>
      <x/>
    </i>
    <i>
      <x v="98"/>
      <x v="10"/>
      <x v="12"/>
      <x/>
    </i>
    <i>
      <x v="99"/>
      <x v="10"/>
      <x v="12"/>
      <x v="5"/>
    </i>
    <i>
      <x v="100"/>
      <x v="10"/>
      <x v="12"/>
      <x/>
    </i>
    <i>
      <x v="101"/>
      <x v="10"/>
      <x v="12"/>
      <x v="4"/>
    </i>
    <i>
      <x v="102"/>
      <x v="10"/>
      <x v="12"/>
      <x v="4"/>
    </i>
    <i>
      <x v="103"/>
      <x v="10"/>
      <x v="12"/>
      <x v="4"/>
    </i>
    <i>
      <x v="104"/>
      <x v="10"/>
      <x v="12"/>
      <x v="4"/>
    </i>
    <i>
      <x v="105"/>
      <x v="10"/>
      <x v="12"/>
      <x v="4"/>
    </i>
    <i>
      <x v="106"/>
      <x v="10"/>
      <x v="12"/>
      <x v="4"/>
    </i>
    <i>
      <x v="107"/>
      <x v="10"/>
      <x v="12"/>
      <x v="4"/>
    </i>
    <i>
      <x v="108"/>
      <x v="10"/>
      <x v="12"/>
      <x v="4"/>
    </i>
    <i>
      <x v="109"/>
      <x v="10"/>
      <x v="12"/>
      <x v="4"/>
    </i>
    <i>
      <x v="110"/>
      <x v="10"/>
      <x v="12"/>
      <x v="4"/>
    </i>
    <i>
      <x v="111"/>
      <x v="10"/>
      <x v="12"/>
      <x v="4"/>
    </i>
    <i>
      <x v="112"/>
      <x v="10"/>
      <x v="12"/>
      <x v="4"/>
    </i>
    <i>
      <x v="113"/>
      <x v="10"/>
      <x v="12"/>
      <x v="4"/>
    </i>
    <i>
      <x v="114"/>
      <x v="10"/>
      <x v="12"/>
      <x v="4"/>
    </i>
    <i>
      <x v="115"/>
      <x v="10"/>
      <x v="12"/>
      <x v="4"/>
    </i>
    <i>
      <x v="116"/>
      <x v="10"/>
      <x v="12"/>
      <x v="4"/>
    </i>
    <i>
      <x v="117"/>
      <x v="10"/>
      <x v="12"/>
      <x v="4"/>
    </i>
    <i>
      <x v="118"/>
      <x v="10"/>
      <x v="12"/>
      <x v="4"/>
    </i>
    <i>
      <x v="119"/>
      <x v="10"/>
      <x v="12"/>
      <x v="4"/>
    </i>
    <i>
      <x v="120"/>
      <x v="10"/>
      <x v="12"/>
      <x v="4"/>
    </i>
    <i>
      <x v="121"/>
      <x v="10"/>
      <x v="12"/>
      <x v="4"/>
    </i>
    <i>
      <x v="122"/>
      <x v="10"/>
      <x v="12"/>
      <x v="4"/>
    </i>
    <i>
      <x v="123"/>
      <x v="10"/>
      <x v="12"/>
      <x v="4"/>
    </i>
    <i>
      <x v="124"/>
      <x v="10"/>
      <x v="12"/>
      <x v="4"/>
    </i>
    <i>
      <x v="125"/>
      <x v="10"/>
      <x v="12"/>
      <x v="4"/>
    </i>
    <i>
      <x v="126"/>
      <x v="10"/>
      <x v="12"/>
      <x v="4"/>
    </i>
    <i>
      <x v="127"/>
      <x v="10"/>
      <x v="12"/>
      <x v="4"/>
    </i>
    <i>
      <x v="128"/>
      <x v="10"/>
      <x v="12"/>
      <x v="4"/>
    </i>
    <i>
      <x v="129"/>
      <x v="10"/>
      <x v="12"/>
      <x v="4"/>
    </i>
    <i>
      <x v="130"/>
      <x v="10"/>
      <x v="12"/>
      <x/>
    </i>
    <i>
      <x v="131"/>
      <x v="10"/>
      <x v="12"/>
      <x/>
    </i>
    <i>
      <x v="132"/>
      <x v="10"/>
      <x v="12"/>
      <x v="5"/>
    </i>
    <i>
      <x v="133"/>
      <x v="10"/>
      <x v="12"/>
      <x v="5"/>
    </i>
    <i>
      <x v="134"/>
      <x v="10"/>
      <x v="12"/>
      <x v="2"/>
    </i>
    <i>
      <x v="135"/>
      <x v="10"/>
      <x v="12"/>
      <x v="2"/>
    </i>
    <i>
      <x v="136"/>
      <x v="10"/>
      <x v="12"/>
      <x/>
    </i>
    <i>
      <x v="137"/>
      <x v="10"/>
      <x v="12"/>
      <x/>
    </i>
    <i>
      <x v="138"/>
      <x v="10"/>
      <x v="12"/>
      <x/>
    </i>
    <i>
      <x v="139"/>
      <x v="10"/>
      <x v="12"/>
      <x/>
    </i>
    <i>
      <x v="140"/>
      <x v="10"/>
      <x v="12"/>
      <x v="2"/>
    </i>
    <i>
      <x v="141"/>
      <x v="10"/>
      <x v="12"/>
      <x v="2"/>
    </i>
    <i>
      <x v="142"/>
      <x v="10"/>
      <x v="12"/>
      <x/>
    </i>
    <i>
      <x v="143"/>
      <x v="10"/>
      <x v="12"/>
      <x/>
    </i>
    <i>
      <x v="144"/>
      <x v="10"/>
      <x v="12"/>
      <x/>
    </i>
    <i>
      <x v="145"/>
      <x v="10"/>
      <x v="12"/>
      <x/>
    </i>
    <i>
      <x v="146"/>
      <x v="10"/>
      <x v="12"/>
      <x/>
    </i>
    <i>
      <x v="147"/>
      <x v="10"/>
      <x v="12"/>
      <x v="5"/>
    </i>
    <i>
      <x v="148"/>
      <x v="10"/>
      <x v="12"/>
      <x v="2"/>
    </i>
    <i>
      <x v="149"/>
      <x v="10"/>
      <x v="12"/>
      <x v="2"/>
    </i>
    <i>
      <x v="150"/>
      <x v="10"/>
      <x v="12"/>
      <x/>
    </i>
    <i>
      <x v="151"/>
      <x v="10"/>
      <x v="12"/>
      <x/>
    </i>
    <i>
      <x v="152"/>
      <x v="10"/>
      <x v="12"/>
      <x/>
    </i>
    <i>
      <x v="153"/>
      <x v="10"/>
      <x v="12"/>
      <x/>
    </i>
    <i>
      <x v="154"/>
      <x v="10"/>
      <x v="12"/>
      <x/>
    </i>
    <i>
      <x v="155"/>
      <x v="10"/>
      <x v="12"/>
      <x/>
    </i>
    <i>
      <x v="156"/>
      <x v="10"/>
      <x v="12"/>
      <x/>
    </i>
    <i>
      <x v="157"/>
      <x v="10"/>
      <x v="12"/>
      <x/>
    </i>
    <i>
      <x v="158"/>
      <x v="10"/>
      <x v="12"/>
      <x/>
    </i>
    <i>
      <x v="159"/>
      <x v="10"/>
      <x v="12"/>
      <x/>
    </i>
    <i>
      <x v="160"/>
      <x v="10"/>
      <x v="12"/>
      <x/>
    </i>
    <i>
      <x v="161"/>
      <x v="10"/>
      <x v="12"/>
      <x v="5"/>
    </i>
    <i>
      <x v="162"/>
      <x v="10"/>
      <x v="12"/>
      <x/>
    </i>
    <i>
      <x v="163"/>
      <x v="8"/>
      <x v="17"/>
      <x v="6"/>
    </i>
    <i>
      <x v="164"/>
      <x v="10"/>
      <x v="12"/>
      <x/>
    </i>
    <i>
      <x v="165"/>
      <x v="10"/>
      <x v="12"/>
      <x v="5"/>
    </i>
    <i>
      <x v="166"/>
      <x v="10"/>
      <x v="13"/>
      <x v="3"/>
    </i>
    <i>
      <x v="167"/>
      <x v="10"/>
      <x v="13"/>
      <x v="3"/>
    </i>
    <i>
      <x v="168"/>
      <x v="10"/>
      <x v="13"/>
      <x v="3"/>
    </i>
    <i>
      <x v="169"/>
      <x v="10"/>
      <x v="13"/>
      <x v="3"/>
    </i>
    <i>
      <x v="170"/>
      <x v="10"/>
      <x v="13"/>
      <x v="3"/>
    </i>
    <i>
      <x v="171"/>
      <x v="10"/>
      <x v="13"/>
      <x v="3"/>
    </i>
    <i>
      <x v="172"/>
      <x v="10"/>
      <x v="13"/>
      <x v="3"/>
    </i>
    <i>
      <x v="173"/>
      <x v="10"/>
      <x v="13"/>
      <x v="3"/>
    </i>
    <i>
      <x v="174"/>
      <x v="10"/>
      <x v="12"/>
      <x v="2"/>
    </i>
    <i>
      <x v="175"/>
      <x v="10"/>
      <x v="12"/>
      <x/>
    </i>
    <i>
      <x v="176"/>
      <x v="10"/>
      <x v="13"/>
      <x v="3"/>
    </i>
    <i>
      <x v="177"/>
      <x v="10"/>
      <x v="12"/>
      <x v="3"/>
    </i>
    <i>
      <x v="178"/>
      <x v="10"/>
      <x v="12"/>
      <x/>
    </i>
    <i>
      <x v="179"/>
      <x v="10"/>
      <x v="12"/>
      <x/>
    </i>
    <i>
      <x v="180"/>
      <x v="10"/>
      <x v="12"/>
      <x/>
    </i>
    <i>
      <x v="181"/>
      <x v="10"/>
      <x v="12"/>
      <x/>
    </i>
    <i>
      <x v="182"/>
      <x v="10"/>
      <x v="12"/>
      <x/>
    </i>
    <i>
      <x v="183"/>
      <x v="10"/>
      <x v="12"/>
      <x/>
    </i>
    <i>
      <x v="184"/>
      <x v="10"/>
      <x v="12"/>
      <x/>
    </i>
    <i>
      <x v="185"/>
      <x v="10"/>
      <x v="12"/>
      <x/>
    </i>
    <i>
      <x v="186"/>
      <x v="10"/>
      <x v="12"/>
      <x/>
    </i>
    <i>
      <x v="187"/>
      <x v="10"/>
      <x v="12"/>
      <x/>
    </i>
    <i>
      <x v="188"/>
      <x v="10"/>
      <x v="12"/>
      <x/>
    </i>
    <i>
      <x v="189"/>
      <x v="10"/>
      <x v="12"/>
      <x/>
    </i>
    <i>
      <x v="190"/>
      <x v="10"/>
      <x v="12"/>
      <x/>
    </i>
    <i>
      <x v="191"/>
      <x v="10"/>
      <x v="12"/>
      <x/>
    </i>
    <i>
      <x v="192"/>
      <x v="10"/>
      <x v="12"/>
      <x/>
    </i>
    <i>
      <x v="193"/>
      <x v="10"/>
      <x v="12"/>
      <x/>
    </i>
    <i>
      <x v="194"/>
      <x v="10"/>
      <x v="13"/>
      <x v="3"/>
    </i>
    <i>
      <x v="195"/>
      <x v="10"/>
      <x v="12"/>
      <x/>
    </i>
    <i>
      <x v="196"/>
      <x v="10"/>
      <x v="12"/>
      <x/>
    </i>
    <i>
      <x v="197"/>
      <x v="10"/>
      <x v="12"/>
      <x v="5"/>
    </i>
    <i>
      <x v="198"/>
      <x v="10"/>
      <x v="12"/>
      <x v="5"/>
    </i>
    <i>
      <x v="199"/>
      <x v="10"/>
      <x v="12"/>
      <x v="5"/>
    </i>
    <i>
      <x v="200"/>
      <x v="10"/>
      <x v="12"/>
      <x v="5"/>
    </i>
    <i>
      <x v="201"/>
      <x v="10"/>
      <x v="1"/>
      <x/>
    </i>
    <i>
      <x v="202"/>
      <x v="2"/>
      <x v="8"/>
      <x v="2"/>
    </i>
    <i>
      <x v="203"/>
      <x v="6"/>
      <x v="18"/>
      <x/>
    </i>
    <i>
      <x v="204"/>
      <x v="6"/>
      <x v="18"/>
      <x v="2"/>
    </i>
    <i>
      <x v="205"/>
      <x v="10"/>
      <x v="12"/>
      <x/>
    </i>
    <i>
      <x v="206"/>
      <x v="10"/>
      <x v="12"/>
      <x/>
    </i>
    <i>
      <x v="207"/>
      <x v="10"/>
      <x v="12"/>
      <x/>
    </i>
    <i>
      <x v="208"/>
      <x v="10"/>
      <x v="12"/>
      <x v="2"/>
    </i>
    <i>
      <x v="209"/>
      <x v="10"/>
      <x v="12"/>
      <x v="5"/>
    </i>
    <i>
      <x v="210"/>
      <x v="10"/>
      <x v="12"/>
      <x/>
    </i>
    <i>
      <x v="211"/>
      <x v="10"/>
      <x v="12"/>
      <x/>
    </i>
    <i>
      <x v="212"/>
      <x v="10"/>
      <x v="12"/>
      <x v="5"/>
    </i>
    <i>
      <x v="213"/>
      <x v="10"/>
      <x v="12"/>
      <x/>
    </i>
    <i>
      <x v="214"/>
      <x v="10"/>
      <x v="12"/>
      <x/>
    </i>
    <i>
      <x v="215"/>
      <x v="10"/>
      <x v="12"/>
      <x/>
    </i>
    <i>
      <x v="216"/>
      <x v="10"/>
      <x v="12"/>
      <x v="2"/>
    </i>
    <i>
      <x v="217"/>
      <x v="10"/>
      <x v="12"/>
      <x v="6"/>
    </i>
    <i>
      <x v="218"/>
      <x v="10"/>
      <x v="12"/>
      <x v="2"/>
    </i>
    <i>
      <x v="219"/>
      <x v="3"/>
      <x v="15"/>
      <x/>
    </i>
    <i>
      <x v="220"/>
      <x v="10"/>
      <x v="12"/>
      <x v="4"/>
    </i>
    <i>
      <x v="221"/>
      <x v="10"/>
      <x v="12"/>
      <x v="4"/>
    </i>
    <i>
      <x v="222"/>
      <x v="10"/>
      <x v="12"/>
      <x v="4"/>
    </i>
    <i>
      <x v="223"/>
      <x v="10"/>
      <x v="12"/>
      <x v="4"/>
    </i>
    <i>
      <x v="224"/>
      <x v="10"/>
      <x v="12"/>
      <x v="4"/>
    </i>
    <i>
      <x v="225"/>
      <x v="10"/>
      <x v="12"/>
      <x v="4"/>
    </i>
    <i>
      <x v="226"/>
      <x v="10"/>
      <x v="12"/>
      <x v="4"/>
    </i>
    <i>
      <x v="227"/>
      <x v="10"/>
      <x v="12"/>
      <x v="4"/>
    </i>
    <i>
      <x v="228"/>
      <x v="10"/>
      <x v="12"/>
      <x v="4"/>
    </i>
    <i>
      <x v="229"/>
      <x v="10"/>
      <x v="12"/>
      <x v="4"/>
    </i>
    <i>
      <x v="230"/>
      <x v="10"/>
      <x v="12"/>
      <x v="4"/>
    </i>
    <i>
      <x v="231"/>
      <x v="10"/>
      <x v="12"/>
      <x v="4"/>
    </i>
    <i>
      <x v="232"/>
      <x v="10"/>
      <x v="12"/>
      <x v="4"/>
    </i>
    <i>
      <x v="233"/>
      <x v="10"/>
      <x v="12"/>
      <x v="4"/>
    </i>
    <i>
      <x v="234"/>
      <x v="10"/>
      <x v="12"/>
      <x v="4"/>
    </i>
    <i>
      <x v="235"/>
      <x v="10"/>
      <x v="12"/>
      <x v="4"/>
    </i>
    <i>
      <x v="236"/>
      <x v="10"/>
      <x v="12"/>
      <x v="4"/>
    </i>
    <i>
      <x v="237"/>
      <x v="10"/>
      <x v="12"/>
      <x v="4"/>
    </i>
    <i>
      <x v="238"/>
      <x v="10"/>
      <x v="12"/>
      <x v="4"/>
    </i>
    <i>
      <x v="239"/>
      <x v="10"/>
      <x v="12"/>
      <x v="4"/>
    </i>
    <i>
      <x v="240"/>
      <x v="10"/>
      <x v="12"/>
      <x v="4"/>
    </i>
    <i>
      <x v="241"/>
      <x v="10"/>
      <x v="12"/>
      <x v="4"/>
    </i>
    <i>
      <x v="242"/>
      <x v="10"/>
      <x v="12"/>
      <x v="5"/>
    </i>
    <i>
      <x v="243"/>
      <x v="10"/>
      <x v="12"/>
      <x/>
    </i>
    <i>
      <x v="244"/>
      <x v="10"/>
      <x v="12"/>
      <x v="5"/>
    </i>
    <i>
      <x v="245"/>
      <x v="10"/>
      <x v="12"/>
      <x v="2"/>
    </i>
    <i>
      <x v="246"/>
      <x v="10"/>
      <x v="12"/>
      <x/>
    </i>
    <i>
      <x v="247"/>
      <x v="3"/>
      <x v="15"/>
      <x/>
    </i>
    <i>
      <x v="248"/>
      <x v="3"/>
      <x v="15"/>
      <x/>
    </i>
    <i>
      <x v="249"/>
      <x v="3"/>
      <x v="15"/>
      <x/>
    </i>
    <i>
      <x v="250"/>
      <x v="10"/>
      <x v="12"/>
      <x/>
    </i>
    <i>
      <x v="251"/>
      <x v="10"/>
      <x v="12"/>
      <x v="5"/>
    </i>
    <i>
      <x v="252"/>
      <x v="10"/>
      <x v="12"/>
      <x v="5"/>
    </i>
    <i>
      <x v="253"/>
      <x v="10"/>
      <x v="12"/>
      <x v="5"/>
    </i>
    <i>
      <x v="254"/>
      <x v="10"/>
      <x v="12"/>
      <x/>
    </i>
    <i>
      <x v="255"/>
      <x v="10"/>
      <x v="12"/>
      <x v="5"/>
    </i>
    <i>
      <x v="256"/>
      <x v="10"/>
      <x v="12"/>
      <x v="5"/>
    </i>
    <i>
      <x v="257"/>
      <x v="10"/>
      <x v="12"/>
      <x/>
    </i>
    <i>
      <x v="258"/>
      <x v="5"/>
      <x v="20"/>
      <x/>
    </i>
    <i>
      <x v="259"/>
      <x v="5"/>
      <x v="20"/>
      <x/>
    </i>
    <i>
      <x v="260"/>
      <x v="10"/>
      <x v="12"/>
      <x v="2"/>
    </i>
    <i>
      <x v="261"/>
      <x v="10"/>
      <x v="12"/>
      <x v="2"/>
    </i>
    <i>
      <x v="262"/>
      <x v="10"/>
      <x v="12"/>
      <x/>
    </i>
    <i>
      <x v="263"/>
      <x v="10"/>
      <x v="12"/>
      <x/>
    </i>
    <i>
      <x v="264"/>
      <x v="10"/>
      <x v="12"/>
      <x v="5"/>
    </i>
    <i>
      <x v="265"/>
      <x v="10"/>
      <x v="12"/>
      <x v="5"/>
    </i>
    <i>
      <x v="266"/>
      <x v="10"/>
      <x v="12"/>
      <x v="6"/>
    </i>
    <i>
      <x v="267"/>
      <x v="6"/>
      <x v="18"/>
      <x/>
    </i>
    <i>
      <x v="268"/>
      <x v="6"/>
      <x v="18"/>
      <x/>
    </i>
    <i>
      <x v="269"/>
      <x v="6"/>
      <x v="18"/>
      <x/>
    </i>
    <i>
      <x v="270"/>
      <x v="6"/>
      <x v="18"/>
      <x/>
    </i>
    <i>
      <x v="271"/>
      <x v="6"/>
      <x v="18"/>
      <x/>
    </i>
    <i>
      <x v="272"/>
      <x v="6"/>
      <x v="18"/>
      <x/>
    </i>
    <i>
      <x v="273"/>
      <x v="6"/>
      <x v="18"/>
      <x/>
    </i>
    <i>
      <x v="274"/>
      <x v="6"/>
      <x v="18"/>
      <x/>
    </i>
    <i>
      <x v="275"/>
      <x v="6"/>
      <x v="18"/>
      <x/>
    </i>
    <i>
      <x v="276"/>
      <x v="6"/>
      <x v="18"/>
      <x/>
    </i>
    <i>
      <x v="277"/>
      <x v="10"/>
      <x v="12"/>
      <x v="2"/>
    </i>
    <i>
      <x v="278"/>
      <x v="10"/>
      <x v="12"/>
      <x v="6"/>
    </i>
    <i>
      <x v="279"/>
      <x v="10"/>
      <x v="12"/>
      <x v="6"/>
    </i>
    <i>
      <x v="280"/>
      <x v="10"/>
      <x v="12"/>
      <x v="2"/>
    </i>
    <i>
      <x v="281"/>
      <x v="10"/>
      <x v="12"/>
      <x v="6"/>
    </i>
    <i>
      <x v="282"/>
      <x v="10"/>
      <x v="12"/>
      <x v="5"/>
    </i>
    <i>
      <x v="283"/>
      <x v="10"/>
      <x v="12"/>
      <x/>
    </i>
    <i>
      <x v="284"/>
      <x v="10"/>
      <x v="12"/>
      <x v="5"/>
    </i>
    <i>
      <x v="285"/>
      <x v="10"/>
      <x v="12"/>
      <x/>
    </i>
    <i>
      <x v="286"/>
      <x v="10"/>
      <x v="12"/>
      <x v="2"/>
    </i>
    <i>
      <x v="287"/>
      <x v="10"/>
      <x v="12"/>
      <x v="5"/>
    </i>
    <i>
      <x v="288"/>
      <x/>
      <x v="10"/>
      <x v="2"/>
    </i>
    <i>
      <x v="289"/>
      <x v="10"/>
      <x v="12"/>
      <x v="5"/>
    </i>
    <i>
      <x v="290"/>
      <x v="10"/>
      <x v="12"/>
      <x v="4"/>
    </i>
    <i>
      <x v="291"/>
      <x v="10"/>
      <x v="12"/>
      <x v="6"/>
    </i>
    <i>
      <x v="292"/>
      <x v="10"/>
      <x v="12"/>
      <x v="5"/>
    </i>
    <i>
      <x v="293"/>
      <x v="10"/>
      <x v="12"/>
      <x/>
    </i>
    <i>
      <x v="294"/>
      <x v="10"/>
      <x v="12"/>
      <x v="2"/>
    </i>
    <i>
      <x v="295"/>
      <x v="10"/>
      <x v="12"/>
      <x v="5"/>
    </i>
    <i>
      <x v="296"/>
      <x v="10"/>
      <x v="12"/>
      <x v="5"/>
    </i>
    <i>
      <x v="297"/>
      <x v="10"/>
      <x v="12"/>
      <x v="5"/>
    </i>
    <i>
      <x v="298"/>
      <x v="10"/>
      <x v="12"/>
      <x/>
    </i>
    <i>
      <x v="299"/>
      <x v="10"/>
      <x v="12"/>
      <x/>
    </i>
    <i>
      <x v="300"/>
      <x v="6"/>
      <x v="18"/>
      <x/>
    </i>
    <i>
      <x v="301"/>
      <x v="6"/>
      <x v="18"/>
      <x/>
    </i>
    <i>
      <x v="302"/>
      <x v="10"/>
      <x v="12"/>
      <x v="5"/>
    </i>
    <i>
      <x v="303"/>
      <x v="10"/>
      <x v="12"/>
      <x v="2"/>
    </i>
    <i>
      <x v="304"/>
      <x v="10"/>
      <x v="12"/>
      <x/>
    </i>
    <i>
      <x v="305"/>
      <x v="10"/>
      <x v="12"/>
      <x/>
    </i>
    <i>
      <x v="306"/>
      <x v="10"/>
      <x v="12"/>
      <x v="2"/>
    </i>
    <i>
      <x v="307"/>
      <x v="10"/>
      <x v="12"/>
      <x/>
    </i>
    <i>
      <x v="308"/>
      <x v="10"/>
      <x v="12"/>
      <x/>
    </i>
    <i>
      <x v="309"/>
      <x v="10"/>
      <x v="12"/>
      <x/>
    </i>
    <i>
      <x v="310"/>
      <x v="10"/>
      <x v="12"/>
      <x v="2"/>
    </i>
    <i>
      <x v="311"/>
      <x v="10"/>
      <x v="12"/>
      <x v="2"/>
    </i>
    <i>
      <x v="312"/>
      <x v="10"/>
      <x v="12"/>
      <x v="6"/>
    </i>
    <i>
      <x v="313"/>
      <x v="10"/>
      <x v="12"/>
      <x v="5"/>
    </i>
    <i>
      <x v="314"/>
      <x v="10"/>
      <x v="12"/>
      <x v="6"/>
    </i>
    <i>
      <x v="315"/>
      <x v="10"/>
      <x v="12"/>
      <x/>
    </i>
    <i>
      <x v="316"/>
      <x v="10"/>
      <x v="12"/>
      <x v="6"/>
    </i>
    <i>
      <x v="317"/>
      <x v="10"/>
      <x v="12"/>
      <x v="6"/>
    </i>
    <i>
      <x v="318"/>
      <x v="10"/>
      <x v="12"/>
      <x v="6"/>
    </i>
    <i>
      <x v="319"/>
      <x v="10"/>
      <x v="12"/>
      <x v="2"/>
    </i>
    <i>
      <x v="320"/>
      <x v="10"/>
      <x v="12"/>
      <x v="2"/>
    </i>
    <i>
      <x v="321"/>
      <x v="10"/>
      <x v="12"/>
      <x v="2"/>
    </i>
    <i>
      <x v="322"/>
      <x v="10"/>
      <x v="12"/>
      <x/>
    </i>
    <i>
      <x v="323"/>
      <x v="10"/>
      <x v="12"/>
      <x/>
    </i>
    <i>
      <x v="324"/>
      <x v="10"/>
      <x v="12"/>
      <x v="5"/>
    </i>
    <i>
      <x v="325"/>
      <x v="10"/>
      <x v="12"/>
      <x/>
    </i>
    <i>
      <x v="326"/>
      <x v="10"/>
      <x v="12"/>
      <x v="6"/>
    </i>
    <i>
      <x v="327"/>
      <x v="10"/>
      <x v="12"/>
      <x v="2"/>
    </i>
    <i>
      <x v="328"/>
      <x v="10"/>
      <x v="12"/>
      <x v="2"/>
    </i>
    <i>
      <x v="329"/>
      <x v="10"/>
      <x v="12"/>
      <x v="2"/>
    </i>
    <i>
      <x v="330"/>
      <x v="10"/>
      <x v="12"/>
      <x v="2"/>
    </i>
    <i>
      <x v="331"/>
      <x v="10"/>
      <x v="12"/>
      <x v="6"/>
    </i>
    <i>
      <x v="332"/>
      <x v="3"/>
      <x v="15"/>
      <x/>
    </i>
    <i>
      <x v="333"/>
      <x v="10"/>
      <x v="12"/>
      <x v="5"/>
    </i>
    <i>
      <x v="334"/>
      <x v="10"/>
      <x v="12"/>
      <x v="2"/>
    </i>
    <i>
      <x v="335"/>
      <x v="10"/>
      <x v="12"/>
      <x/>
    </i>
    <i>
      <x v="336"/>
      <x v="10"/>
      <x v="12"/>
      <x v="2"/>
    </i>
    <i>
      <x v="337"/>
      <x v="10"/>
      <x v="12"/>
      <x/>
    </i>
    <i>
      <x v="338"/>
      <x v="10"/>
      <x v="12"/>
      <x v="6"/>
    </i>
    <i>
      <x v="339"/>
      <x v="10"/>
      <x v="12"/>
      <x v="6"/>
    </i>
    <i>
      <x v="340"/>
      <x v="10"/>
      <x v="12"/>
      <x/>
    </i>
    <i>
      <x v="341"/>
      <x v="10"/>
      <x v="13"/>
      <x v="3"/>
    </i>
    <i>
      <x v="342"/>
      <x v="10"/>
      <x v="12"/>
      <x v="2"/>
    </i>
    <i>
      <x v="343"/>
      <x v="10"/>
      <x v="12"/>
      <x v="2"/>
    </i>
    <i>
      <x v="344"/>
      <x v="3"/>
      <x v="15"/>
      <x/>
    </i>
    <i>
      <x v="345"/>
      <x v="3"/>
      <x v="15"/>
      <x/>
    </i>
    <i>
      <x v="346"/>
      <x v="10"/>
      <x v="12"/>
      <x v="5"/>
    </i>
    <i>
      <x v="347"/>
      <x v="10"/>
      <x v="12"/>
      <x v="6"/>
    </i>
    <i>
      <x v="348"/>
      <x v="3"/>
      <x v="15"/>
      <x/>
    </i>
    <i>
      <x v="349"/>
      <x v="10"/>
      <x v="12"/>
      <x v="6"/>
    </i>
    <i>
      <x v="350"/>
      <x v="10"/>
      <x v="12"/>
      <x v="6"/>
    </i>
    <i>
      <x v="351"/>
      <x v="10"/>
      <x v="12"/>
      <x v="6"/>
    </i>
    <i>
      <x v="352"/>
      <x v="10"/>
      <x v="12"/>
      <x v="6"/>
    </i>
    <i>
      <x v="353"/>
      <x v="10"/>
      <x v="12"/>
      <x v="5"/>
    </i>
    <i>
      <x v="354"/>
      <x v="10"/>
      <x v="12"/>
      <x v="2"/>
    </i>
    <i>
      <x v="355"/>
      <x v="10"/>
      <x v="12"/>
      <x v="6"/>
    </i>
    <i>
      <x v="356"/>
      <x v="10"/>
      <x v="12"/>
      <x v="5"/>
    </i>
    <i>
      <x v="357"/>
      <x v="10"/>
      <x v="12"/>
      <x v="5"/>
    </i>
    <i>
      <x v="358"/>
      <x v="10"/>
      <x v="12"/>
      <x v="5"/>
    </i>
    <i>
      <x v="359"/>
      <x v="10"/>
      <x v="12"/>
      <x v="5"/>
    </i>
    <i>
      <x v="360"/>
      <x v="10"/>
      <x v="12"/>
      <x v="5"/>
    </i>
    <i>
      <x v="361"/>
      <x v="10"/>
      <x v="12"/>
      <x v="5"/>
    </i>
    <i>
      <x v="362"/>
      <x v="10"/>
      <x v="12"/>
      <x v="5"/>
    </i>
    <i>
      <x v="363"/>
      <x v="11"/>
      <x v="3"/>
      <x v="3"/>
    </i>
    <i>
      <x v="364"/>
      <x v="10"/>
      <x v="3"/>
      <x v="3"/>
    </i>
    <i r="1">
      <x v="11"/>
      <x v="3"/>
      <x v="3"/>
    </i>
    <i>
      <x v="365"/>
      <x v="10"/>
      <x v="12"/>
      <x v="2"/>
    </i>
    <i>
      <x v="366"/>
      <x v="10"/>
      <x v="12"/>
      <x v="2"/>
    </i>
    <i>
      <x v="367"/>
      <x v="10"/>
      <x v="12"/>
      <x v="2"/>
    </i>
    <i>
      <x v="368"/>
      <x v="10"/>
      <x v="12"/>
      <x v="2"/>
    </i>
    <i>
      <x v="369"/>
      <x v="10"/>
      <x v="12"/>
      <x v="2"/>
    </i>
    <i>
      <x v="370"/>
      <x v="10"/>
      <x v="12"/>
      <x v="2"/>
    </i>
    <i>
      <x v="371"/>
      <x v="10"/>
      <x v="12"/>
      <x v="2"/>
    </i>
    <i>
      <x v="372"/>
      <x v="10"/>
      <x v="12"/>
      <x v="2"/>
    </i>
    <i>
      <x v="373"/>
      <x v="9"/>
      <x v="11"/>
      <x/>
    </i>
    <i>
      <x v="374"/>
      <x v="10"/>
      <x v="12"/>
      <x v="5"/>
    </i>
    <i>
      <x v="375"/>
      <x v="10"/>
      <x v="12"/>
      <x v="2"/>
    </i>
    <i>
      <x v="376"/>
      <x v="10"/>
      <x v="12"/>
      <x v="6"/>
    </i>
    <i>
      <x v="377"/>
      <x v="10"/>
      <x v="12"/>
      <x v="2"/>
    </i>
    <i>
      <x v="378"/>
      <x v="10"/>
      <x v="12"/>
      <x v="2"/>
    </i>
    <i>
      <x v="379"/>
      <x v="10"/>
      <x v="12"/>
      <x v="2"/>
    </i>
    <i>
      <x v="380"/>
      <x v="10"/>
      <x v="12"/>
      <x/>
    </i>
    <i>
      <x v="381"/>
      <x v="10"/>
      <x v="12"/>
      <x v="4"/>
    </i>
    <i>
      <x v="382"/>
      <x v="10"/>
      <x v="13"/>
      <x v="3"/>
    </i>
    <i>
      <x v="383"/>
      <x v="6"/>
      <x v="18"/>
      <x v="2"/>
    </i>
    <i>
      <x v="384"/>
      <x v="7"/>
      <x v="7"/>
      <x/>
    </i>
    <i>
      <x v="385"/>
      <x/>
      <x v="10"/>
      <x v="2"/>
    </i>
    <i>
      <x v="386"/>
      <x v="10"/>
      <x v="12"/>
      <x/>
    </i>
    <i>
      <x v="387"/>
      <x v="10"/>
      <x v="12"/>
      <x/>
    </i>
    <i>
      <x v="388"/>
      <x v="10"/>
      <x v="12"/>
      <x v="6"/>
    </i>
    <i>
      <x v="389"/>
      <x v="10"/>
      <x v="12"/>
      <x/>
    </i>
    <i>
      <x v="390"/>
      <x v="10"/>
      <x v="12"/>
      <x v="2"/>
    </i>
    <i>
      <x v="391"/>
      <x v="10"/>
      <x v="12"/>
      <x v="2"/>
    </i>
    <i>
      <x v="392"/>
      <x v="2"/>
      <x v="8"/>
      <x v="2"/>
    </i>
    <i>
      <x v="393"/>
      <x v="2"/>
      <x v="8"/>
      <x v="2"/>
    </i>
    <i>
      <x v="394"/>
      <x v="2"/>
      <x v="8"/>
      <x v="2"/>
    </i>
    <i>
      <x v="395"/>
      <x v="2"/>
      <x v="8"/>
      <x v="2"/>
    </i>
    <i>
      <x v="396"/>
      <x v="2"/>
      <x v="8"/>
      <x/>
    </i>
    <i>
      <x v="397"/>
      <x v="3"/>
      <x v="15"/>
      <x/>
    </i>
    <i>
      <x v="398"/>
      <x v="10"/>
      <x v="12"/>
      <x v="2"/>
    </i>
    <i>
      <x v="399"/>
      <x v="10"/>
      <x v="12"/>
      <x v="2"/>
    </i>
    <i>
      <x v="400"/>
      <x v="10"/>
      <x v="12"/>
      <x v="2"/>
    </i>
    <i>
      <x v="401"/>
      <x v="10"/>
      <x v="13"/>
      <x v="6"/>
    </i>
    <i>
      <x v="402"/>
      <x v="10"/>
      <x v="12"/>
      <x/>
    </i>
    <i>
      <x v="403"/>
      <x v="10"/>
      <x v="12"/>
      <x v="2"/>
    </i>
    <i>
      <x v="404"/>
      <x v="10"/>
      <x v="12"/>
      <x v="2"/>
    </i>
    <i>
      <x v="405"/>
      <x v="10"/>
      <x v="12"/>
      <x/>
    </i>
    <i>
      <x v="406"/>
      <x v="10"/>
      <x v="12"/>
      <x/>
    </i>
    <i>
      <x v="407"/>
      <x v="10"/>
      <x v="12"/>
      <x v="2"/>
    </i>
    <i>
      <x v="408"/>
      <x v="10"/>
      <x v="12"/>
      <x v="4"/>
    </i>
    <i>
      <x v="409"/>
      <x v="10"/>
      <x v="12"/>
      <x/>
    </i>
    <i>
      <x v="410"/>
      <x v="10"/>
      <x v="12"/>
      <x/>
    </i>
    <i>
      <x v="411"/>
      <x v="10"/>
      <x v="12"/>
      <x/>
    </i>
    <i>
      <x v="412"/>
      <x v="10"/>
      <x v="12"/>
      <x v="7"/>
    </i>
    <i>
      <x v="413"/>
      <x v="10"/>
      <x v="12"/>
      <x v="2"/>
    </i>
    <i>
      <x v="414"/>
      <x v="3"/>
      <x v="15"/>
      <x/>
    </i>
    <i>
      <x v="415"/>
      <x v="10"/>
      <x v="12"/>
      <x v="5"/>
    </i>
    <i>
      <x v="416"/>
      <x v="10"/>
      <x v="12"/>
      <x/>
    </i>
    <i>
      <x v="417"/>
      <x v="10"/>
      <x v="12"/>
      <x v="5"/>
    </i>
    <i>
      <x v="418"/>
      <x v="10"/>
      <x v="12"/>
      <x v="7"/>
    </i>
    <i>
      <x v="419"/>
      <x v="10"/>
      <x v="13"/>
      <x v="3"/>
    </i>
    <i>
      <x v="420"/>
      <x v="10"/>
      <x v="13"/>
      <x v="3"/>
    </i>
    <i>
      <x v="421"/>
      <x v="10"/>
      <x v="13"/>
      <x v="3"/>
    </i>
    <i>
      <x v="422"/>
      <x v="10"/>
      <x v="13"/>
      <x v="3"/>
    </i>
    <i>
      <x v="423"/>
      <x v="10"/>
      <x v="13"/>
      <x v="3"/>
    </i>
    <i>
      <x v="424"/>
      <x v="10"/>
      <x v="13"/>
      <x v="3"/>
    </i>
    <i>
      <x v="425"/>
      <x v="4"/>
      <x v="16"/>
      <x/>
    </i>
    <i>
      <x v="426"/>
      <x v="7"/>
      <x v="7"/>
      <x/>
    </i>
    <i>
      <x v="427"/>
      <x v="7"/>
      <x v="7"/>
      <x/>
    </i>
    <i>
      <x v="428"/>
      <x v="10"/>
      <x v="12"/>
      <x v="4"/>
    </i>
    <i>
      <x v="429"/>
      <x v="10"/>
      <x v="12"/>
      <x v="5"/>
    </i>
    <i>
      <x v="430"/>
      <x v="10"/>
      <x v="12"/>
      <x v="2"/>
    </i>
    <i>
      <x v="431"/>
      <x v="10"/>
      <x v="12"/>
      <x/>
    </i>
    <i>
      <x v="432"/>
      <x v="10"/>
      <x v="12"/>
      <x v="5"/>
    </i>
    <i>
      <x v="433"/>
      <x v="10"/>
      <x v="12"/>
      <x v="5"/>
    </i>
    <i>
      <x v="434"/>
      <x v="10"/>
      <x v="12"/>
      <x v="2"/>
    </i>
    <i>
      <x v="435"/>
      <x v="10"/>
      <x v="12"/>
      <x v="2"/>
    </i>
    <i>
      <x v="436"/>
      <x v="10"/>
      <x v="12"/>
      <x v="2"/>
    </i>
    <i>
      <x v="437"/>
      <x v="10"/>
      <x v="12"/>
      <x v="2"/>
    </i>
    <i>
      <x v="438"/>
      <x v="10"/>
      <x v="12"/>
      <x v="2"/>
    </i>
    <i>
      <x v="439"/>
      <x v="10"/>
      <x v="12"/>
      <x v="2"/>
    </i>
    <i>
      <x v="440"/>
      <x v="10"/>
      <x v="12"/>
      <x v="2"/>
    </i>
    <i>
      <x v="441"/>
      <x v="10"/>
      <x v="12"/>
      <x v="2"/>
    </i>
    <i>
      <x v="442"/>
      <x v="10"/>
      <x v="12"/>
      <x v="2"/>
    </i>
    <i>
      <x v="443"/>
      <x v="10"/>
      <x v="12"/>
      <x v="2"/>
    </i>
    <i>
      <x v="444"/>
      <x v="10"/>
      <x v="12"/>
      <x v="2"/>
    </i>
    <i>
      <x v="445"/>
      <x v="10"/>
      <x v="12"/>
      <x v="2"/>
    </i>
    <i>
      <x v="446"/>
      <x v="10"/>
      <x v="12"/>
      <x/>
    </i>
    <i>
      <x v="447"/>
      <x v="10"/>
      <x v="12"/>
      <x v="4"/>
    </i>
    <i>
      <x v="448"/>
      <x v="10"/>
      <x v="12"/>
      <x v="2"/>
    </i>
    <i>
      <x v="449"/>
      <x v="10"/>
      <x v="12"/>
      <x v="6"/>
    </i>
    <i>
      <x v="450"/>
      <x v="10"/>
      <x v="12"/>
      <x v="7"/>
    </i>
    <i>
      <x v="451"/>
      <x v="10"/>
      <x v="13"/>
      <x v="6"/>
    </i>
    <i>
      <x v="452"/>
      <x v="1"/>
      <x v="5"/>
      <x/>
    </i>
    <i>
      <x v="453"/>
      <x v="10"/>
      <x v="12"/>
      <x/>
    </i>
    <i>
      <x v="454"/>
      <x v="10"/>
      <x v="12"/>
      <x/>
    </i>
    <i>
      <x v="455"/>
      <x v="10"/>
      <x v="12"/>
      <x v="2"/>
    </i>
    <i>
      <x v="456"/>
      <x v="10"/>
      <x v="12"/>
      <x v="2"/>
    </i>
    <i>
      <x v="457"/>
      <x v="3"/>
      <x v="15"/>
      <x/>
    </i>
    <i>
      <x v="458"/>
      <x v="10"/>
      <x v="12"/>
      <x v="5"/>
    </i>
    <i>
      <x v="459"/>
      <x v="10"/>
      <x v="12"/>
      <x v="5"/>
    </i>
    <i>
      <x v="460"/>
      <x v="10"/>
      <x v="12"/>
      <x v="2"/>
    </i>
    <i>
      <x v="461"/>
      <x v="6"/>
      <x/>
      <x/>
    </i>
    <i>
      <x v="462"/>
      <x v="6"/>
      <x/>
      <x/>
    </i>
    <i>
      <x v="463"/>
      <x v="10"/>
      <x v="12"/>
      <x v="5"/>
    </i>
    <i>
      <x v="464"/>
      <x v="10"/>
      <x v="12"/>
      <x v="2"/>
    </i>
    <i>
      <x v="465"/>
      <x v="10"/>
      <x v="12"/>
      <x v="6"/>
    </i>
    <i>
      <x v="466"/>
      <x v="10"/>
      <x v="12"/>
      <x v="2"/>
    </i>
    <i>
      <x v="467"/>
      <x v="3"/>
      <x v="15"/>
      <x/>
    </i>
    <i>
      <x v="468"/>
      <x v="10"/>
      <x v="12"/>
      <x v="2"/>
    </i>
    <i>
      <x v="469"/>
      <x v="10"/>
      <x v="12"/>
      <x v="2"/>
    </i>
    <i>
      <x v="470"/>
      <x v="10"/>
      <x v="12"/>
      <x v="2"/>
    </i>
    <i>
      <x v="471"/>
      <x v="3"/>
      <x v="15"/>
      <x/>
    </i>
    <i>
      <x v="472"/>
      <x v="3"/>
      <x v="15"/>
      <x/>
    </i>
    <i>
      <x v="473"/>
      <x v="10"/>
      <x v="13"/>
      <x v="3"/>
    </i>
    <i>
      <x v="474"/>
      <x v="10"/>
      <x v="13"/>
      <x v="3"/>
    </i>
    <i>
      <x v="475"/>
      <x v="10"/>
      <x v="13"/>
      <x v="3"/>
    </i>
    <i>
      <x v="476"/>
      <x v="9"/>
      <x v="2"/>
      <x v="3"/>
    </i>
    <i>
      <x v="477"/>
      <x v="10"/>
      <x v="12"/>
      <x v="4"/>
    </i>
    <i>
      <x v="478"/>
      <x v="8"/>
      <x v="9"/>
      <x v="2"/>
    </i>
    <i>
      <x v="479"/>
      <x v="6"/>
      <x v="18"/>
      <x v="2"/>
    </i>
    <i>
      <x v="480"/>
      <x v="10"/>
      <x v="12"/>
      <x/>
    </i>
    <i>
      <x v="481"/>
      <x v="10"/>
      <x v="12"/>
      <x/>
    </i>
    <i>
      <x v="482"/>
      <x v="6"/>
      <x v="18"/>
      <x v="3"/>
    </i>
    <i>
      <x v="483"/>
      <x v="10"/>
      <x v="12"/>
      <x v="7"/>
    </i>
    <i>
      <x v="484"/>
      <x v="10"/>
      <x v="12"/>
      <x/>
    </i>
    <i>
      <x v="485"/>
      <x v="10"/>
      <x v="12"/>
      <x/>
    </i>
    <i>
      <x v="486"/>
      <x v="10"/>
      <x v="13"/>
      <x v="3"/>
    </i>
    <i>
      <x v="487"/>
      <x v="10"/>
      <x v="12"/>
      <x v="2"/>
    </i>
    <i>
      <x v="488"/>
      <x v="10"/>
      <x v="12"/>
      <x v="2"/>
    </i>
    <i>
      <x v="489"/>
      <x v="10"/>
      <x v="12"/>
      <x v="2"/>
    </i>
    <i>
      <x v="490"/>
      <x v="10"/>
      <x v="12"/>
      <x v="2"/>
    </i>
    <i>
      <x v="491"/>
      <x v="14"/>
      <x v="21"/>
      <x/>
    </i>
    <i>
      <x v="492"/>
      <x v="14"/>
      <x v="21"/>
      <x/>
    </i>
    <i>
      <x v="493"/>
      <x v="14"/>
      <x v="21"/>
      <x/>
    </i>
    <i>
      <x v="494"/>
      <x v="15"/>
      <x v="21"/>
      <x v="2"/>
    </i>
    <i>
      <x v="495"/>
      <x v="15"/>
      <x v="21"/>
      <x v="2"/>
    </i>
    <i>
      <x v="496"/>
      <x v="15"/>
      <x v="21"/>
      <x v="2"/>
    </i>
    <i>
      <x v="497"/>
      <x v="6"/>
      <x v="18"/>
      <x v="2"/>
    </i>
    <i>
      <x v="498"/>
      <x v="10"/>
      <x v="13"/>
      <x v="3"/>
    </i>
    <i>
      <x v="499"/>
      <x v="10"/>
      <x v="13"/>
      <x v="3"/>
    </i>
    <i>
      <x v="500"/>
      <x v="10"/>
      <x v="13"/>
      <x v="3"/>
    </i>
    <i>
      <x v="501"/>
      <x v="10"/>
      <x v="13"/>
      <x v="3"/>
    </i>
    <i>
      <x v="502"/>
      <x v="10"/>
      <x v="13"/>
      <x v="3"/>
    </i>
    <i>
      <x v="503"/>
      <x v="10"/>
      <x v="13"/>
      <x v="3"/>
    </i>
    <i>
      <x v="504"/>
      <x v="10"/>
      <x v="13"/>
      <x v="3"/>
    </i>
    <i>
      <x v="505"/>
      <x v="10"/>
      <x v="13"/>
      <x v="3"/>
    </i>
    <i>
      <x v="506"/>
      <x v="10"/>
      <x v="12"/>
      <x v="2"/>
    </i>
    <i>
      <x v="618"/>
      <x v="7"/>
      <x v="7"/>
      <x/>
    </i>
    <i>
      <x v="620"/>
      <x v="10"/>
      <x v="12"/>
      <x v="2"/>
    </i>
    <i>
      <x v="737"/>
      <x v="4"/>
      <x v="16"/>
      <x/>
    </i>
    <i>
      <x v="739"/>
      <x v="10"/>
      <x v="12"/>
      <x/>
    </i>
    <i>
      <x v="740"/>
      <x v="10"/>
      <x v="12"/>
      <x v="6"/>
    </i>
    <i>
      <x v="819"/>
      <x v="10"/>
      <x v="12"/>
      <x v="5"/>
    </i>
    <i>
      <x v="820"/>
      <x v="10"/>
      <x v="12"/>
      <x/>
    </i>
    <i>
      <x v="821"/>
      <x v="10"/>
      <x v="12"/>
      <x v="2"/>
    </i>
    <i>
      <x v="822"/>
      <x v="10"/>
      <x v="12"/>
      <x v="2"/>
    </i>
    <i>
      <x v="823"/>
      <x v="10"/>
      <x v="12"/>
      <x v="2"/>
    </i>
    <i>
      <x v="824"/>
      <x v="10"/>
      <x v="12"/>
      <x/>
    </i>
    <i>
      <x v="825"/>
      <x v="10"/>
      <x v="12"/>
      <x v="5"/>
    </i>
    <i>
      <x v="826"/>
      <x v="10"/>
      <x v="12"/>
      <x/>
    </i>
    <i>
      <x v="827"/>
      <x v="8"/>
      <x v="17"/>
      <x v="7"/>
    </i>
    <i>
      <x v="828"/>
      <x v="8"/>
      <x v="17"/>
      <x v="7"/>
    </i>
    <i>
      <x v="829"/>
      <x v="8"/>
      <x v="17"/>
      <x v="7"/>
    </i>
    <i>
      <x v="830"/>
      <x v="10"/>
      <x v="12"/>
      <x v="2"/>
    </i>
    <i>
      <x v="831"/>
      <x v="10"/>
      <x v="12"/>
      <x v="5"/>
    </i>
    <i>
      <x v="832"/>
      <x v="10"/>
      <x v="12"/>
      <x v="4"/>
    </i>
    <i>
      <x v="833"/>
      <x v="10"/>
      <x v="12"/>
      <x v="5"/>
    </i>
    <i>
      <x v="834"/>
      <x v="10"/>
      <x v="12"/>
      <x v="2"/>
    </i>
    <i>
      <x v="835"/>
      <x v="10"/>
      <x v="12"/>
      <x v="2"/>
    </i>
    <i>
      <x v="836"/>
      <x v="10"/>
      <x v="12"/>
      <x v="2"/>
    </i>
    <i>
      <x v="837"/>
      <x v="10"/>
      <x v="12"/>
      <x v="2"/>
    </i>
    <i>
      <x v="838"/>
      <x v="10"/>
      <x v="12"/>
      <x v="4"/>
    </i>
    <i>
      <x v="839"/>
      <x v="10"/>
      <x v="12"/>
      <x/>
    </i>
    <i>
      <x v="840"/>
      <x v="10"/>
      <x v="12"/>
      <x v="4"/>
    </i>
    <i>
      <x v="841"/>
      <x v="10"/>
      <x v="12"/>
      <x v="4"/>
    </i>
    <i>
      <x v="842"/>
      <x v="10"/>
      <x v="12"/>
      <x v="4"/>
    </i>
    <i>
      <x v="843"/>
      <x v="10"/>
      <x v="12"/>
      <x v="2"/>
    </i>
    <i>
      <x v="844"/>
      <x v="10"/>
      <x v="12"/>
      <x v="2"/>
    </i>
    <i>
      <x v="845"/>
      <x v="10"/>
      <x v="12"/>
      <x v="7"/>
    </i>
    <i>
      <x v="846"/>
      <x v="10"/>
      <x v="12"/>
      <x v="7"/>
    </i>
    <i>
      <x v="847"/>
      <x v="10"/>
      <x v="12"/>
      <x v="7"/>
    </i>
    <i>
      <x v="848"/>
      <x v="10"/>
      <x v="12"/>
      <x v="7"/>
    </i>
    <i>
      <x v="849"/>
      <x v="10"/>
      <x v="12"/>
      <x v="7"/>
    </i>
    <i>
      <x v="850"/>
      <x v="10"/>
      <x v="12"/>
      <x v="7"/>
    </i>
    <i>
      <x v="851"/>
      <x v="10"/>
      <x v="12"/>
      <x v="7"/>
    </i>
    <i>
      <x v="852"/>
      <x v="10"/>
      <x v="12"/>
      <x v="7"/>
    </i>
    <i>
      <x v="853"/>
      <x v="10"/>
      <x v="12"/>
      <x v="7"/>
    </i>
    <i>
      <x v="854"/>
      <x v="10"/>
      <x v="12"/>
      <x v="7"/>
    </i>
    <i>
      <x v="855"/>
      <x v="10"/>
      <x v="12"/>
      <x v="2"/>
    </i>
    <i>
      <x v="856"/>
      <x v="10"/>
      <x v="12"/>
      <x v="2"/>
    </i>
    <i>
      <x v="857"/>
      <x v="10"/>
      <x v="12"/>
      <x v="2"/>
    </i>
    <i>
      <x v="858"/>
      <x v="10"/>
      <x v="12"/>
      <x v="2"/>
    </i>
    <i>
      <x v="859"/>
      <x v="10"/>
      <x v="12"/>
      <x v="2"/>
    </i>
    <i>
      <x v="860"/>
      <x v="10"/>
      <x v="12"/>
      <x v="2"/>
    </i>
    <i>
      <x v="861"/>
      <x v="10"/>
      <x v="12"/>
      <x v="2"/>
    </i>
    <i>
      <x v="862"/>
      <x v="10"/>
      <x v="12"/>
      <x v="2"/>
    </i>
    <i>
      <x v="863"/>
      <x v="10"/>
      <x v="12"/>
      <x v="2"/>
    </i>
    <i>
      <x v="864"/>
      <x v="10"/>
      <x v="12"/>
      <x v="2"/>
    </i>
    <i>
      <x v="865"/>
      <x v="10"/>
      <x v="12"/>
      <x v="2"/>
    </i>
    <i>
      <x v="866"/>
      <x v="10"/>
      <x v="12"/>
      <x v="2"/>
    </i>
    <i>
      <x v="867"/>
      <x v="10"/>
      <x v="12"/>
      <x v="2"/>
    </i>
    <i>
      <x v="868"/>
      <x v="10"/>
      <x v="12"/>
      <x v="2"/>
    </i>
    <i>
      <x v="869"/>
      <x v="10"/>
      <x v="12"/>
      <x v="2"/>
    </i>
    <i>
      <x v="870"/>
      <x v="10"/>
      <x v="12"/>
      <x v="2"/>
    </i>
    <i>
      <x v="871"/>
      <x v="10"/>
      <x v="12"/>
      <x v="2"/>
    </i>
    <i>
      <x v="872"/>
      <x v="10"/>
      <x v="12"/>
      <x v="2"/>
    </i>
    <i>
      <x v="873"/>
      <x v="10"/>
      <x v="12"/>
      <x v="2"/>
    </i>
    <i>
      <x v="874"/>
      <x v="10"/>
      <x v="12"/>
      <x v="2"/>
    </i>
    <i>
      <x v="875"/>
      <x v="10"/>
      <x v="12"/>
      <x v="2"/>
    </i>
    <i>
      <x v="876"/>
      <x v="10"/>
      <x v="12"/>
      <x v="2"/>
    </i>
    <i>
      <x v="877"/>
      <x v="10"/>
      <x v="13"/>
      <x v="6"/>
    </i>
    <i>
      <x v="878"/>
      <x v="10"/>
      <x v="12"/>
      <x v="32"/>
    </i>
    <i>
      <x v="879"/>
      <x v="6"/>
      <x v="18"/>
      <x v="2"/>
    </i>
    <i>
      <x v="880"/>
      <x v="10"/>
      <x v="12"/>
      <x v="32"/>
    </i>
    <i>
      <x v="881"/>
      <x v="10"/>
      <x v="12"/>
      <x v="2"/>
    </i>
    <i>
      <x v="882"/>
      <x v="10"/>
      <x v="12"/>
      <x v="2"/>
    </i>
    <i>
      <x v="883"/>
      <x v="8"/>
      <x v="57"/>
      <x v="33"/>
    </i>
    <i>
      <x v="884"/>
      <x v="8"/>
      <x v="17"/>
      <x v="2"/>
    </i>
    <i>
      <x v="885"/>
      <x v="13"/>
      <x v="19"/>
      <x v="4"/>
    </i>
    <i>
      <x v="886"/>
      <x v="8"/>
      <x v="17"/>
      <x v="2"/>
    </i>
    <i>
      <x v="887"/>
      <x v="8"/>
      <x v="17"/>
      <x v="2"/>
    </i>
    <i>
      <x v="888"/>
      <x v="8"/>
      <x v="17"/>
      <x v="2"/>
    </i>
    <i>
      <x v="889"/>
      <x v="8"/>
      <x v="17"/>
      <x v="2"/>
    </i>
    <i>
      <x v="890"/>
      <x v="8"/>
      <x v="17"/>
      <x v="2"/>
    </i>
    <i>
      <x v="891"/>
      <x v="8"/>
      <x v="17"/>
      <x v="2"/>
    </i>
    <i>
      <x v="892"/>
      <x v="8"/>
      <x v="17"/>
      <x v="2"/>
    </i>
    <i>
      <x v="893"/>
      <x v="8"/>
      <x v="17"/>
      <x v="2"/>
    </i>
    <i>
      <x v="894"/>
      <x v="8"/>
      <x v="17"/>
      <x v="2"/>
    </i>
    <i>
      <x v="895"/>
      <x v="10"/>
      <x v="12"/>
      <x v="2"/>
    </i>
    <i>
      <x v="896"/>
      <x v="10"/>
      <x v="12"/>
      <x v="2"/>
    </i>
    <i>
      <x v="897"/>
      <x v="10"/>
      <x v="12"/>
      <x v="2"/>
    </i>
    <i>
      <x v="898"/>
      <x v="10"/>
      <x v="12"/>
      <x v="2"/>
    </i>
    <i>
      <x v="899"/>
      <x v="10"/>
      <x v="12"/>
      <x v="2"/>
    </i>
    <i>
      <x v="900"/>
      <x v="10"/>
      <x v="13"/>
      <x v="3"/>
    </i>
    <i>
      <x v="901"/>
      <x v="10"/>
      <x v="13"/>
      <x v="3"/>
    </i>
    <i>
      <x v="902"/>
      <x v="10"/>
      <x v="13"/>
      <x v="3"/>
    </i>
    <i>
      <x v="903"/>
      <x v="10"/>
      <x v="13"/>
      <x v="3"/>
    </i>
    <i>
      <x v="904"/>
      <x v="10"/>
      <x v="13"/>
      <x v="3"/>
    </i>
    <i>
      <x v="905"/>
      <x v="10"/>
      <x v="12"/>
      <x v="7"/>
    </i>
    <i>
      <x v="906"/>
      <x v="10"/>
      <x v="12"/>
      <x v="2"/>
    </i>
    <i>
      <x v="907"/>
      <x v="10"/>
      <x v="12"/>
      <x v="2"/>
    </i>
    <i>
      <x v="908"/>
      <x v="10"/>
      <x v="12"/>
      <x v="2"/>
    </i>
    <i>
      <x v="909"/>
      <x v="13"/>
      <x v="19"/>
      <x v="5"/>
    </i>
    <i>
      <x v="910"/>
      <x v="8"/>
      <x v="17"/>
      <x v="2"/>
    </i>
    <i>
      <x v="911"/>
      <x v="8"/>
      <x v="17"/>
      <x v="2"/>
    </i>
    <i>
      <x v="912"/>
      <x v="8"/>
      <x v="17"/>
      <x v="2"/>
    </i>
    <i>
      <x v="913"/>
      <x v="8"/>
      <x v="17"/>
      <x v="2"/>
    </i>
    <i>
      <x v="914"/>
      <x v="8"/>
      <x v="17"/>
      <x v="2"/>
    </i>
    <i>
      <x v="915"/>
      <x v="8"/>
      <x v="17"/>
      <x v="2"/>
    </i>
    <i>
      <x v="916"/>
      <x v="8"/>
      <x v="17"/>
      <x v="2"/>
    </i>
    <i>
      <x v="917"/>
      <x v="8"/>
      <x v="17"/>
      <x v="2"/>
    </i>
    <i>
      <x v="918"/>
      <x v="8"/>
      <x v="17"/>
      <x v="2"/>
    </i>
    <i>
      <x v="919"/>
      <x v="8"/>
      <x v="17"/>
      <x v="2"/>
    </i>
    <i>
      <x v="920"/>
      <x v="8"/>
      <x v="17"/>
      <x v="2"/>
    </i>
    <i>
      <x v="921"/>
      <x v="8"/>
      <x v="17"/>
      <x v="2"/>
    </i>
    <i>
      <x v="922"/>
      <x v="8"/>
      <x v="17"/>
      <x v="2"/>
    </i>
    <i>
      <x v="923"/>
      <x v="8"/>
      <x v="17"/>
      <x v="2"/>
    </i>
    <i>
      <x v="924"/>
      <x v="8"/>
      <x v="17"/>
      <x v="2"/>
    </i>
    <i>
      <x v="925"/>
      <x v="8"/>
      <x v="17"/>
      <x v="2"/>
    </i>
    <i>
      <x v="926"/>
      <x v="8"/>
      <x v="17"/>
      <x v="2"/>
    </i>
    <i>
      <x v="927"/>
      <x v="8"/>
      <x v="17"/>
      <x v="2"/>
    </i>
    <i>
      <x v="928"/>
      <x v="8"/>
      <x v="17"/>
      <x v="2"/>
    </i>
    <i>
      <x v="929"/>
      <x v="8"/>
      <x v="17"/>
      <x v="2"/>
    </i>
    <i>
      <x v="930"/>
      <x v="8"/>
      <x v="17"/>
      <x v="2"/>
    </i>
    <i>
      <x v="931"/>
      <x v="8"/>
      <x v="17"/>
      <x v="2"/>
    </i>
    <i>
      <x v="932"/>
      <x v="8"/>
      <x v="17"/>
      <x v="2"/>
    </i>
    <i>
      <x v="933"/>
      <x v="8"/>
      <x v="17"/>
      <x v="2"/>
    </i>
    <i>
      <x v="934"/>
      <x v="8"/>
      <x v="17"/>
      <x v="2"/>
    </i>
    <i>
      <x v="935"/>
      <x v="8"/>
      <x v="17"/>
      <x v="2"/>
    </i>
    <i>
      <x v="936"/>
      <x v="8"/>
      <x v="17"/>
      <x v="2"/>
    </i>
    <i>
      <x v="937"/>
      <x v="8"/>
      <x v="17"/>
      <x v="2"/>
    </i>
    <i>
      <x v="938"/>
      <x v="10"/>
      <x v="13"/>
      <x v="3"/>
    </i>
    <i>
      <x v="939"/>
      <x v="13"/>
      <x v="19"/>
      <x v="6"/>
    </i>
    <i>
      <x v="940"/>
      <x v="8"/>
      <x v="57"/>
      <x v="34"/>
    </i>
    <i>
      <x v="941"/>
      <x v="10"/>
      <x v="12"/>
      <x v="2"/>
    </i>
    <i>
      <x v="942"/>
      <x v="3"/>
      <x v="15"/>
      <x/>
    </i>
    <i>
      <x v="943"/>
      <x v="10"/>
      <x v="12"/>
      <x v="2"/>
    </i>
    <i>
      <x v="944"/>
      <x v="10"/>
      <x v="12"/>
      <x v="2"/>
    </i>
    <i>
      <x v="945"/>
      <x v="10"/>
      <x v="12"/>
      <x v="2"/>
    </i>
    <i>
      <x v="946"/>
      <x v="10"/>
      <x v="12"/>
      <x v="2"/>
    </i>
    <i>
      <x v="947"/>
      <x v="10"/>
      <x v="12"/>
      <x v="2"/>
    </i>
    <i>
      <x v="948"/>
      <x v="10"/>
      <x v="12"/>
      <x v="2"/>
    </i>
    <i>
      <x v="949"/>
      <x v="10"/>
      <x v="12"/>
      <x v="2"/>
    </i>
    <i>
      <x v="950"/>
      <x v="10"/>
      <x v="12"/>
      <x v="2"/>
    </i>
    <i>
      <x v="951"/>
      <x v="10"/>
      <x v="12"/>
      <x v="2"/>
    </i>
    <i>
      <x v="952"/>
      <x v="10"/>
      <x v="12"/>
      <x v="2"/>
    </i>
    <i>
      <x v="953"/>
      <x v="10"/>
      <x v="12"/>
      <x v="7"/>
    </i>
    <i>
      <x v="954"/>
      <x v="10"/>
      <x v="12"/>
      <x v="7"/>
    </i>
    <i>
      <x v="955"/>
      <x v="10"/>
      <x v="12"/>
      <x v="2"/>
    </i>
    <i>
      <x v="956"/>
      <x v="10"/>
      <x v="12"/>
      <x v="2"/>
    </i>
    <i>
      <x v="957"/>
      <x v="10"/>
      <x v="12"/>
      <x v="2"/>
    </i>
    <i>
      <x v="958"/>
      <x v="8"/>
      <x v="57"/>
      <x v="35"/>
    </i>
    <i>
      <x v="959"/>
      <x v="10"/>
      <x v="12"/>
      <x v="5"/>
    </i>
    <i>
      <x v="967"/>
      <x v="10"/>
      <x v="12"/>
      <x v="2"/>
    </i>
    <i>
      <x v="968"/>
      <x v="10"/>
      <x v="12"/>
      <x v="2"/>
    </i>
    <i>
      <x v="969"/>
      <x v="10"/>
      <x v="12"/>
      <x v="2"/>
    </i>
    <i>
      <x v="970"/>
      <x v="10"/>
      <x v="12"/>
      <x v="2"/>
    </i>
    <i>
      <x v="971"/>
      <x v="10"/>
      <x v="12"/>
      <x v="2"/>
    </i>
    <i>
      <x v="972"/>
      <x v="10"/>
      <x v="12"/>
      <x v="6"/>
    </i>
    <i>
      <x v="973"/>
      <x v="10"/>
      <x v="12"/>
      <x v="6"/>
    </i>
    <i>
      <x v="974"/>
      <x v="10"/>
      <x v="12"/>
      <x v="6"/>
    </i>
    <i>
      <x v="975"/>
      <x v="10"/>
      <x v="12"/>
      <x v="6"/>
    </i>
    <i>
      <x v="976"/>
      <x v="10"/>
      <x v="12"/>
      <x v="2"/>
    </i>
    <i>
      <x v="977"/>
      <x v="10"/>
      <x v="12"/>
      <x v="6"/>
    </i>
    <i>
      <x v="978"/>
      <x v="10"/>
      <x v="12"/>
      <x v="2"/>
    </i>
    <i>
      <x v="979"/>
      <x v="10"/>
      <x v="12"/>
      <x v="2"/>
    </i>
    <i>
      <x v="980"/>
      <x v="10"/>
      <x v="12"/>
      <x v="2"/>
    </i>
    <i>
      <x v="981"/>
      <x v="10"/>
      <x v="12"/>
      <x v="2"/>
    </i>
    <i>
      <x v="982"/>
      <x v="10"/>
      <x v="12"/>
      <x v="2"/>
    </i>
    <i>
      <x v="983"/>
      <x v="10"/>
      <x v="12"/>
      <x v="7"/>
    </i>
    <i>
      <x v="984"/>
      <x v="10"/>
      <x v="12"/>
      <x v="5"/>
    </i>
    <i>
      <x v="985"/>
      <x v="10"/>
      <x v="12"/>
      <x v="9"/>
    </i>
    <i>
      <x v="986"/>
      <x v="10"/>
      <x v="12"/>
      <x v="6"/>
    </i>
    <i>
      <x v="987"/>
      <x v="10"/>
      <x v="12"/>
      <x v="2"/>
    </i>
    <i>
      <x v="988"/>
      <x v="10"/>
      <x v="12"/>
      <x v="2"/>
    </i>
    <i>
      <x v="989"/>
      <x v="10"/>
      <x v="12"/>
      <x v="2"/>
    </i>
    <i>
      <x v="990"/>
      <x v="10"/>
      <x v="12"/>
      <x v="5"/>
    </i>
    <i>
      <x v="991"/>
      <x v="1"/>
      <x v="118"/>
      <x/>
    </i>
    <i>
      <x v="992"/>
      <x v="1"/>
      <x v="118"/>
      <x/>
    </i>
    <i>
      <x v="993"/>
      <x v="1"/>
      <x v="118"/>
      <x/>
    </i>
    <i>
      <x v="994"/>
      <x v="6"/>
      <x v="18"/>
      <x/>
    </i>
    <i>
      <x v="995"/>
      <x v="6"/>
      <x v="18"/>
      <x/>
    </i>
    <i>
      <x v="996"/>
      <x v="10"/>
      <x v="12"/>
      <x v="7"/>
    </i>
    <i>
      <x v="997"/>
      <x v="8"/>
      <x v="17"/>
      <x v="5"/>
    </i>
    <i>
      <x v="998"/>
      <x v="10"/>
      <x v="12"/>
      <x v="2"/>
    </i>
    <i>
      <x v="999"/>
      <x v="10"/>
      <x v="12"/>
      <x v="2"/>
    </i>
    <i>
      <x v="1000"/>
      <x v="10"/>
      <x v="12"/>
      <x v="2"/>
    </i>
    <i>
      <x v="1001"/>
      <x v="10"/>
      <x v="119"/>
      <x/>
    </i>
    <i>
      <x v="1002"/>
      <x v="10"/>
      <x v="12"/>
      <x v="2"/>
    </i>
    <i>
      <x v="1003"/>
      <x v="6"/>
      <x v="18"/>
      <x/>
    </i>
    <i>
      <x v="1004"/>
      <x v="6"/>
      <x v="18"/>
      <x/>
    </i>
    <i>
      <x v="1005"/>
      <x v="10"/>
      <x v="12"/>
      <x v="2"/>
    </i>
    <i>
      <x v="1006"/>
      <x v="10"/>
      <x v="13"/>
      <x v="6"/>
    </i>
    <i>
      <x v="1007"/>
      <x v="10"/>
      <x v="12"/>
      <x v="4"/>
    </i>
    <i>
      <x v="1008"/>
      <x v="10"/>
      <x v="13"/>
      <x v="6"/>
    </i>
    <i>
      <x v="1009"/>
      <x v="10"/>
      <x v="13"/>
      <x v="3"/>
    </i>
    <i>
      <x v="1010"/>
      <x v="10"/>
      <x v="13"/>
      <x v="3"/>
    </i>
    <i>
      <x v="1011"/>
      <x v="10"/>
      <x v="12"/>
      <x v="5"/>
    </i>
    <i>
      <x v="1012"/>
      <x v="10"/>
      <x v="13"/>
      <x v="6"/>
    </i>
    <i>
      <x v="1013"/>
      <x v="10"/>
      <x v="12"/>
      <x v="2"/>
    </i>
    <i>
      <x v="1015"/>
      <x v="10"/>
      <x v="12"/>
      <x v="2"/>
    </i>
    <i>
      <x v="1016"/>
      <x v="2"/>
      <x v="8"/>
      <x v="2"/>
    </i>
    <i>
      <x v="1017"/>
      <x v="10"/>
      <x v="12"/>
      <x v="2"/>
    </i>
    <i>
      <x v="1018"/>
      <x v="6"/>
      <x v="18"/>
      <x/>
    </i>
    <i>
      <x v="1019"/>
      <x v="17"/>
      <x v="121"/>
      <x/>
    </i>
    <i>
      <x v="1020"/>
      <x v="10"/>
      <x v="12"/>
      <x v="6"/>
    </i>
    <i>
      <x v="1021"/>
      <x v="10"/>
      <x v="12"/>
      <x v="6"/>
    </i>
    <i>
      <x v="1022"/>
      <x v="10"/>
      <x v="12"/>
      <x v="6"/>
    </i>
    <i>
      <x v="1023"/>
      <x v="10"/>
      <x v="12"/>
      <x v="6"/>
    </i>
    <i>
      <x v="1024"/>
      <x v="10"/>
      <x v="12"/>
      <x v="6"/>
    </i>
    <i>
      <x v="1025"/>
      <x v="10"/>
      <x v="12"/>
      <x v="6"/>
    </i>
    <i>
      <x v="1026"/>
      <x v="10"/>
      <x v="12"/>
      <x v="6"/>
    </i>
    <i>
      <x v="1027"/>
      <x v="10"/>
      <x v="12"/>
      <x v="6"/>
    </i>
    <i>
      <x v="1028"/>
      <x v="10"/>
      <x v="12"/>
      <x v="2"/>
    </i>
    <i>
      <x v="1029"/>
      <x v="8"/>
      <x v="17"/>
      <x v="2"/>
    </i>
    <i>
      <x v="1030"/>
      <x v="8"/>
      <x v="17"/>
      <x v="2"/>
    </i>
    <i>
      <x v="1031"/>
      <x v="8"/>
      <x v="17"/>
      <x v="2"/>
    </i>
    <i>
      <x v="1032"/>
      <x v="10"/>
      <x v="12"/>
      <x v="2"/>
    </i>
    <i>
      <x v="1033"/>
      <x v="10"/>
      <x v="12"/>
      <x v="2"/>
    </i>
    <i>
      <x v="1034"/>
      <x v="10"/>
      <x v="12"/>
      <x v="2"/>
    </i>
    <i t="grand">
      <x/>
    </i>
  </rowItems>
  <colFields count="1">
    <field x="11"/>
  </colFields>
  <colItems count="7">
    <i>
      <x/>
    </i>
    <i>
      <x v="1"/>
    </i>
    <i>
      <x v="2"/>
    </i>
    <i>
      <x v="3"/>
    </i>
    <i>
      <x v="4"/>
    </i>
    <i>
      <x v="5"/>
    </i>
    <i t="grand">
      <x/>
    </i>
  </colItems>
  <dataFields count="1">
    <dataField name="Somme de Montant à vérifier avec le budget d'enga" fld="13" baseField="0" baseItem="0"/>
  </dataFields>
  <formats count="1">
    <format dxfId="149">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D667803-C650-445D-86F3-C63623642E02}" name="Tableau croisé dynamique3" cacheId="2" applyNumberFormats="0" applyBorderFormats="0" applyFontFormats="0" applyPatternFormats="0" applyAlignmentFormats="0" applyWidthHeightFormats="1" dataCaption="Valeurs" updatedVersion="6" minRefreshableVersion="3" useAutoFormatting="1" itemPrintTitles="1" createdVersion="6" indent="0" compact="0" compactData="0" multipleFieldFilters="0">
  <location ref="A4:M1120" firstHeaderRow="0" firstDataRow="1" firstDataCol="10" rowPageCount="1" colPageCount="1"/>
  <pivotFields count="46">
    <pivotField compact="0" outline="0" showAll="0"/>
    <pivotField compact="0" outline="0" showAll="0"/>
    <pivotField compact="0" outline="0" showAll="0"/>
    <pivotField compact="0" outline="0" showAll="0"/>
    <pivotField axis="axisRow" compact="0" outline="0" showAll="0">
      <items count="303">
        <item x="93"/>
        <item x="167"/>
        <item x="174"/>
        <item x="161"/>
        <item x="228"/>
        <item x="122"/>
        <item x="80"/>
        <item x="237"/>
        <item x="95"/>
        <item x="15"/>
        <item x="50"/>
        <item x="140"/>
        <item x="8"/>
        <item x="202"/>
        <item x="22"/>
        <item x="224"/>
        <item x="247"/>
        <item x="146"/>
        <item x="171"/>
        <item x="10"/>
        <item x="215"/>
        <item x="123"/>
        <item x="238"/>
        <item x="147"/>
        <item x="225"/>
        <item x="239"/>
        <item x="216"/>
        <item x="124"/>
        <item x="26"/>
        <item x="240"/>
        <item x="32"/>
        <item x="96"/>
        <item x="155"/>
        <item x="217"/>
        <item x="60"/>
        <item x="34"/>
        <item x="218"/>
        <item x="195"/>
        <item x="241"/>
        <item x="151"/>
        <item x="197"/>
        <item x="183"/>
        <item x="162"/>
        <item x="94"/>
        <item x="152"/>
        <item x="83"/>
        <item x="107"/>
        <item x="141"/>
        <item x="236"/>
        <item x="219"/>
        <item x="235"/>
        <item x="176"/>
        <item x="18"/>
        <item x="0"/>
        <item x="20"/>
        <item x="221"/>
        <item x="207"/>
        <item x="61"/>
        <item x="196"/>
        <item x="250"/>
        <item x="24"/>
        <item x="248"/>
        <item x="97"/>
        <item x="163"/>
        <item x="186"/>
        <item x="92"/>
        <item x="98"/>
        <item x="164"/>
        <item x="91"/>
        <item x="142"/>
        <item x="231"/>
        <item x="187"/>
        <item x="6"/>
        <item x="181"/>
        <item x="99"/>
        <item x="100"/>
        <item x="101"/>
        <item x="222"/>
        <item x="116"/>
        <item x="172"/>
        <item x="223"/>
        <item x="133"/>
        <item x="38"/>
        <item x="1"/>
        <item x="7"/>
        <item x="170"/>
        <item x="5"/>
        <item x="62"/>
        <item x="14"/>
        <item x="168"/>
        <item x="43"/>
        <item x="220"/>
        <item x="261"/>
        <item x="156"/>
        <item x="11"/>
        <item x="243"/>
        <item x="297"/>
        <item x="51"/>
        <item x="253"/>
        <item x="254"/>
        <item x="21"/>
        <item x="255"/>
        <item x="256"/>
        <item x="9"/>
        <item x="296"/>
        <item x="193"/>
        <item x="242"/>
        <item x="125"/>
        <item x="148"/>
        <item x="198"/>
        <item x="165"/>
        <item x="188"/>
        <item x="143"/>
        <item x="233"/>
        <item x="79"/>
        <item x="12"/>
        <item x="19"/>
        <item x="17"/>
        <item x="40"/>
        <item x="33"/>
        <item x="257"/>
        <item x="31"/>
        <item x="70"/>
        <item x="44"/>
        <item x="166"/>
        <item x="45"/>
        <item x="46"/>
        <item x="47"/>
        <item x="71"/>
        <item x="52"/>
        <item x="53"/>
        <item x="54"/>
        <item x="55"/>
        <item x="56"/>
        <item x="63"/>
        <item x="72"/>
        <item x="84"/>
        <item x="66"/>
        <item x="244"/>
        <item x="67"/>
        <item x="68"/>
        <item x="73"/>
        <item x="77"/>
        <item x="85"/>
        <item x="189"/>
        <item x="135"/>
        <item x="117"/>
        <item x="86"/>
        <item x="102"/>
        <item x="103"/>
        <item x="108"/>
        <item x="109"/>
        <item x="110"/>
        <item x="126"/>
        <item x="144"/>
        <item x="153"/>
        <item x="182"/>
        <item x="190"/>
        <item x="191"/>
        <item x="229"/>
        <item x="185"/>
        <item x="175"/>
        <item x="180"/>
        <item x="192"/>
        <item x="199"/>
        <item x="200"/>
        <item x="264"/>
        <item x="211"/>
        <item x="204"/>
        <item x="210"/>
        <item x="208"/>
        <item x="230"/>
        <item x="249"/>
        <item x="260"/>
        <item x="149"/>
        <item x="252"/>
        <item x="203"/>
        <item x="263"/>
        <item x="157"/>
        <item x="16"/>
        <item x="48"/>
        <item x="205"/>
        <item x="209"/>
        <item x="49"/>
        <item x="87"/>
        <item x="137"/>
        <item x="76"/>
        <item x="154"/>
        <item x="111"/>
        <item x="88"/>
        <item x="118"/>
        <item x="127"/>
        <item x="128"/>
        <item x="134"/>
        <item x="119"/>
        <item x="112"/>
        <item x="113"/>
        <item x="129"/>
        <item x="136"/>
        <item x="138"/>
        <item x="265"/>
        <item x="150"/>
        <item x="226"/>
        <item x="177"/>
        <item x="245"/>
        <item x="179"/>
        <item x="194"/>
        <item x="234"/>
        <item x="251"/>
        <item x="266"/>
        <item x="3"/>
        <item x="169"/>
        <item x="173"/>
        <item x="132"/>
        <item x="158"/>
        <item x="35"/>
        <item x="114"/>
        <item x="201"/>
        <item x="2"/>
        <item x="160"/>
        <item x="27"/>
        <item x="81"/>
        <item x="23"/>
        <item x="130"/>
        <item x="120"/>
        <item x="232"/>
        <item x="28"/>
        <item x="25"/>
        <item x="29"/>
        <item x="30"/>
        <item x="36"/>
        <item x="37"/>
        <item x="145"/>
        <item x="41"/>
        <item x="42"/>
        <item x="57"/>
        <item x="58"/>
        <item x="69"/>
        <item x="64"/>
        <item x="65"/>
        <item x="78"/>
        <item x="178"/>
        <item x="74"/>
        <item x="75"/>
        <item x="139"/>
        <item x="89"/>
        <item x="90"/>
        <item x="131"/>
        <item x="115"/>
        <item x="104"/>
        <item x="105"/>
        <item x="106"/>
        <item x="121"/>
        <item x="159"/>
        <item x="214"/>
        <item x="268"/>
        <item x="269"/>
        <item x="227"/>
        <item x="59"/>
        <item x="82"/>
        <item x="39"/>
        <item x="184"/>
        <item x="4"/>
        <item x="206"/>
        <item x="212"/>
        <item x="213"/>
        <item x="267"/>
        <item x="270"/>
        <item x="271"/>
        <item x="272"/>
        <item x="300"/>
        <item x="273"/>
        <item x="274"/>
        <item x="275"/>
        <item x="13"/>
        <item x="259"/>
        <item x="246"/>
        <item x="276"/>
        <item x="277"/>
        <item x="278"/>
        <item x="279"/>
        <item x="258"/>
        <item x="299"/>
        <item x="280"/>
        <item x="281"/>
        <item x="282"/>
        <item x="283"/>
        <item x="284"/>
        <item x="285"/>
        <item x="286"/>
        <item x="287"/>
        <item x="288"/>
        <item x="289"/>
        <item x="290"/>
        <item x="291"/>
        <item x="292"/>
        <item x="293"/>
        <item x="294"/>
        <item x="295"/>
        <item x="262"/>
        <item x="298"/>
        <item x="301"/>
        <item t="default"/>
      </items>
    </pivotField>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7">
        <item x="1"/>
        <item x="2"/>
        <item x="3"/>
        <item m="1" x="5"/>
        <item x="4"/>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499">
        <item m="1" x="493"/>
        <item m="1" x="495"/>
        <item m="1" x="488"/>
        <item m="1" x="486"/>
        <item m="1" x="491"/>
        <item m="1" x="485"/>
        <item m="1" x="482"/>
        <item m="1" x="487"/>
        <item m="1" x="496"/>
        <item m="1" x="490"/>
        <item m="1" x="497"/>
        <item m="1" x="489"/>
        <item m="1" x="484"/>
        <item m="1" x="494"/>
        <item m="1" x="483"/>
        <item m="1" x="492"/>
        <item m="1" x="481"/>
        <item x="0"/>
        <item x="1"/>
        <item x="2"/>
        <item x="3"/>
        <item x="4"/>
        <item x="5"/>
        <item x="6"/>
        <item x="7"/>
        <item x="8"/>
        <item x="9"/>
        <item x="11"/>
        <item x="10"/>
        <item x="14"/>
        <item x="12"/>
        <item x="13"/>
        <item x="15"/>
        <item x="16"/>
        <item x="18"/>
        <item x="17"/>
        <item x="19"/>
        <item x="20"/>
        <item x="22"/>
        <item x="23"/>
        <item x="410"/>
        <item x="24"/>
        <item x="25"/>
        <item x="26"/>
        <item x="27"/>
        <item x="28"/>
        <item x="30"/>
        <item x="21"/>
        <item x="31"/>
        <item x="32"/>
        <item x="33"/>
        <item x="36"/>
        <item x="35"/>
        <item x="34"/>
        <item x="37"/>
        <item x="38"/>
        <item x="39"/>
        <item x="40"/>
        <item x="41"/>
        <item x="46"/>
        <item x="45"/>
        <item x="44"/>
        <item x="42"/>
        <item x="43"/>
        <item x="48"/>
        <item x="49"/>
        <item x="50"/>
        <item x="47"/>
        <item x="53"/>
        <item x="51"/>
        <item x="54"/>
        <item x="52"/>
        <item x="56"/>
        <item x="55"/>
        <item x="57"/>
        <item x="58"/>
        <item x="59"/>
        <item x="61"/>
        <item x="62"/>
        <item x="60"/>
        <item x="65"/>
        <item x="63"/>
        <item x="70"/>
        <item x="74"/>
        <item x="71"/>
        <item x="69"/>
        <item x="64"/>
        <item x="68"/>
        <item x="73"/>
        <item x="67"/>
        <item x="66"/>
        <item x="72"/>
        <item x="80"/>
        <item x="75"/>
        <item x="76"/>
        <item x="77"/>
        <item x="82"/>
        <item x="78"/>
        <item x="83"/>
        <item x="81"/>
        <item x="79"/>
        <item x="88"/>
        <item x="84"/>
        <item x="85"/>
        <item x="86"/>
        <item x="87"/>
        <item x="90"/>
        <item x="97"/>
        <item x="91"/>
        <item x="96"/>
        <item x="89"/>
        <item x="92"/>
        <item x="94"/>
        <item x="98"/>
        <item x="93"/>
        <item x="95"/>
        <item x="99"/>
        <item x="100"/>
        <item x="101"/>
        <item x="102"/>
        <item x="103"/>
        <item x="104"/>
        <item x="105"/>
        <item x="110"/>
        <item x="106"/>
        <item x="111"/>
        <item x="107"/>
        <item x="108"/>
        <item x="109"/>
        <item x="112"/>
        <item x="113"/>
        <item x="122"/>
        <item x="123"/>
        <item x="115"/>
        <item x="116"/>
        <item x="114"/>
        <item x="120"/>
        <item x="119"/>
        <item x="117"/>
        <item x="121"/>
        <item x="118"/>
        <item x="124"/>
        <item x="130"/>
        <item x="129"/>
        <item x="125"/>
        <item x="126"/>
        <item x="127"/>
        <item x="128"/>
        <item x="133"/>
        <item x="132"/>
        <item x="131"/>
        <item x="134"/>
        <item x="143"/>
        <item x="144"/>
        <item x="140"/>
        <item x="137"/>
        <item x="141"/>
        <item x="146"/>
        <item x="139"/>
        <item x="142"/>
        <item x="138"/>
        <item x="149"/>
        <item x="148"/>
        <item x="147"/>
        <item x="135"/>
        <item x="145"/>
        <item x="460"/>
        <item x="153"/>
        <item x="151"/>
        <item x="160"/>
        <item x="154"/>
        <item x="155"/>
        <item x="158"/>
        <item x="162"/>
        <item x="157"/>
        <item x="150"/>
        <item x="161"/>
        <item x="152"/>
        <item x="156"/>
        <item x="159"/>
        <item x="163"/>
        <item x="167"/>
        <item x="169"/>
        <item x="166"/>
        <item x="164"/>
        <item x="165"/>
        <item x="168"/>
        <item x="173"/>
        <item x="180"/>
        <item x="182"/>
        <item x="183"/>
        <item x="185"/>
        <item x="186"/>
        <item x="178"/>
        <item x="171"/>
        <item x="172"/>
        <item x="174"/>
        <item x="179"/>
        <item x="175"/>
        <item x="170"/>
        <item x="176"/>
        <item x="177"/>
        <item x="188"/>
        <item x="184"/>
        <item x="187"/>
        <item x="181"/>
        <item x="193"/>
        <item x="190"/>
        <item x="194"/>
        <item x="355"/>
        <item x="192"/>
        <item x="196"/>
        <item x="191"/>
        <item x="195"/>
        <item x="197"/>
        <item x="198"/>
        <item x="199"/>
        <item x="202"/>
        <item x="201"/>
        <item x="200"/>
        <item x="203"/>
        <item x="204"/>
        <item x="206"/>
        <item x="207"/>
        <item x="205"/>
        <item x="213"/>
        <item x="210"/>
        <item x="208"/>
        <item x="209"/>
        <item x="211"/>
        <item x="214"/>
        <item x="212"/>
        <item x="218"/>
        <item x="219"/>
        <item x="220"/>
        <item x="221"/>
        <item x="222"/>
        <item x="225"/>
        <item x="226"/>
        <item x="224"/>
        <item x="215"/>
        <item x="216"/>
        <item x="227"/>
        <item x="217"/>
        <item x="223"/>
        <item x="229"/>
        <item x="234"/>
        <item x="230"/>
        <item x="231"/>
        <item x="233"/>
        <item x="228"/>
        <item x="235"/>
        <item x="236"/>
        <item x="232"/>
        <item x="242"/>
        <item x="239"/>
        <item x="238"/>
        <item x="240"/>
        <item x="237"/>
        <item x="241"/>
        <item x="243"/>
        <item x="244"/>
        <item x="245"/>
        <item x="246"/>
        <item x="247"/>
        <item x="254"/>
        <item x="257"/>
        <item x="251"/>
        <item x="248"/>
        <item x="256"/>
        <item x="258"/>
        <item x="456"/>
        <item x="252"/>
        <item x="249"/>
        <item x="255"/>
        <item x="253"/>
        <item x="259"/>
        <item x="260"/>
        <item x="261"/>
        <item x="263"/>
        <item x="262"/>
        <item x="264"/>
        <item x="267"/>
        <item x="268"/>
        <item x="266"/>
        <item x="270"/>
        <item x="269"/>
        <item x="265"/>
        <item x="271"/>
        <item x="273"/>
        <item x="272"/>
        <item x="275"/>
        <item x="274"/>
        <item x="277"/>
        <item x="276"/>
        <item x="280"/>
        <item x="279"/>
        <item x="278"/>
        <item x="282"/>
        <item x="281"/>
        <item x="283"/>
        <item x="285"/>
        <item x="284"/>
        <item x="286"/>
        <item x="287"/>
        <item x="288"/>
        <item x="476"/>
        <item x="291"/>
        <item x="289"/>
        <item x="290"/>
        <item x="380"/>
        <item x="293"/>
        <item x="292"/>
        <item x="294"/>
        <item x="296"/>
        <item x="295"/>
        <item x="297"/>
        <item x="298"/>
        <item x="299"/>
        <item x="300"/>
        <item x="301"/>
        <item x="303"/>
        <item x="304"/>
        <item x="302"/>
        <item x="306"/>
        <item x="310"/>
        <item x="309"/>
        <item x="305"/>
        <item x="315"/>
        <item x="313"/>
        <item x="312"/>
        <item x="311"/>
        <item x="307"/>
        <item x="308"/>
        <item x="314"/>
        <item x="316"/>
        <item x="317"/>
        <item x="319"/>
        <item x="409"/>
        <item x="318"/>
        <item x="320"/>
        <item x="321"/>
        <item x="322"/>
        <item x="324"/>
        <item x="323"/>
        <item x="325"/>
        <item x="326"/>
        <item x="327"/>
        <item x="328"/>
        <item x="329"/>
        <item x="413"/>
        <item x="331"/>
        <item x="330"/>
        <item x="332"/>
        <item x="335"/>
        <item x="337"/>
        <item x="333"/>
        <item x="336"/>
        <item x="334"/>
        <item x="338"/>
        <item x="455"/>
        <item x="341"/>
        <item x="342"/>
        <item x="340"/>
        <item x="343"/>
        <item x="344"/>
        <item x="345"/>
        <item x="346"/>
        <item x="348"/>
        <item x="347"/>
        <item x="349"/>
        <item x="465"/>
        <item x="468"/>
        <item x="357"/>
        <item x="352"/>
        <item x="358"/>
        <item x="359"/>
        <item x="361"/>
        <item x="360"/>
        <item x="469"/>
        <item x="364"/>
        <item x="365"/>
        <item x="362"/>
        <item x="363"/>
        <item x="367"/>
        <item x="366"/>
        <item x="368"/>
        <item x="369"/>
        <item x="470"/>
        <item x="370"/>
        <item x="471"/>
        <item x="372"/>
        <item x="371"/>
        <item x="373"/>
        <item x="374"/>
        <item x="376"/>
        <item x="377"/>
        <item x="412"/>
        <item x="450"/>
        <item x="379"/>
        <item x="381"/>
        <item x="397"/>
        <item x="400"/>
        <item x="386"/>
        <item x="395"/>
        <item x="396"/>
        <item x="394"/>
        <item x="385"/>
        <item x="393"/>
        <item x="384"/>
        <item x="399"/>
        <item x="387"/>
        <item x="388"/>
        <item x="389"/>
        <item x="382"/>
        <item x="383"/>
        <item x="390"/>
        <item x="391"/>
        <item x="392"/>
        <item x="414"/>
        <item x="401"/>
        <item x="402"/>
        <item x="403"/>
        <item x="404"/>
        <item x="405"/>
        <item x="406"/>
        <item x="407"/>
        <item x="408"/>
        <item x="29"/>
        <item x="136"/>
        <item x="189"/>
        <item x="250"/>
        <item x="415"/>
        <item x="429"/>
        <item x="418"/>
        <item x="442"/>
        <item x="417"/>
        <item x="427"/>
        <item x="420"/>
        <item x="432"/>
        <item x="426"/>
        <item x="430"/>
        <item x="424"/>
        <item x="437"/>
        <item x="435"/>
        <item x="441"/>
        <item x="428"/>
        <item x="421"/>
        <item x="434"/>
        <item x="440"/>
        <item x="433"/>
        <item x="436"/>
        <item x="439"/>
        <item x="438"/>
        <item x="443"/>
        <item x="422"/>
        <item x="416"/>
        <item x="431"/>
        <item x="425"/>
        <item x="423"/>
        <item x="419"/>
        <item x="444"/>
        <item x="445"/>
        <item x="463"/>
        <item x="378"/>
        <item x="458"/>
        <item x="446"/>
        <item x="448"/>
        <item x="464"/>
        <item x="449"/>
        <item x="447"/>
        <item x="466"/>
        <item x="472"/>
        <item x="351"/>
        <item x="452"/>
        <item x="453"/>
        <item x="454"/>
        <item x="457"/>
        <item x="467"/>
        <item x="451"/>
        <item x="356"/>
        <item x="459"/>
        <item x="398"/>
        <item x="461"/>
        <item x="375"/>
        <item x="339"/>
        <item x="462"/>
        <item x="411"/>
        <item x="473"/>
        <item x="350"/>
        <item x="474"/>
        <item x="477"/>
        <item x="475"/>
        <item x="354"/>
        <item x="478"/>
        <item x="479"/>
        <item x="480"/>
        <item x="353"/>
        <item t="default"/>
      </items>
    </pivotField>
    <pivotField axis="axisRow" compact="0" outline="0" showAll="0" defaultSubtotal="0">
      <items count="15">
        <item x="9"/>
        <item x="10"/>
        <item x="11"/>
        <item x="2"/>
        <item x="13"/>
        <item x="14"/>
        <item x="0"/>
        <item x="1"/>
        <item x="3"/>
        <item x="4"/>
        <item x="5"/>
        <item x="6"/>
        <item x="7"/>
        <item x="8"/>
        <item x="12"/>
      </items>
    </pivotField>
    <pivotField compact="0" outline="0" showAll="0"/>
    <pivotField axis="axisRow" compact="0" outline="0" showAll="0">
      <items count="637">
        <item m="1" x="599"/>
        <item x="396"/>
        <item x="400"/>
        <item x="401"/>
        <item x="42"/>
        <item x="40"/>
        <item x="403"/>
        <item x="41"/>
        <item x="50"/>
        <item x="49"/>
        <item x="53"/>
        <item m="1" x="598"/>
        <item x="405"/>
        <item m="1" x="625"/>
        <item m="1" x="629"/>
        <item m="1" x="626"/>
        <item m="1" x="632"/>
        <item m="1" x="587"/>
        <item m="1" x="595"/>
        <item m="1" x="627"/>
        <item m="1" x="602"/>
        <item x="25"/>
        <item x="38"/>
        <item x="10"/>
        <item x="7"/>
        <item m="1" x="596"/>
        <item x="581"/>
        <item x="353"/>
        <item x="559"/>
        <item x="12"/>
        <item x="1"/>
        <item x="0"/>
        <item x="23"/>
        <item x="174"/>
        <item x="577"/>
        <item x="33"/>
        <item x="317"/>
        <item x="560"/>
        <item x="293"/>
        <item x="541"/>
        <item x="292"/>
        <item x="383"/>
        <item x="39"/>
        <item x="154"/>
        <item x="473"/>
        <item x="27"/>
        <item x="279"/>
        <item x="404"/>
        <item x="16"/>
        <item x="2"/>
        <item x="544"/>
        <item x="562"/>
        <item x="376"/>
        <item x="491"/>
        <item x="395"/>
        <item x="62"/>
        <item x="61"/>
        <item x="322"/>
        <item x="59"/>
        <item x="224"/>
        <item x="223"/>
        <item x="225"/>
        <item x="255"/>
        <item x="256"/>
        <item x="228"/>
        <item x="229"/>
        <item x="227"/>
        <item x="232"/>
        <item x="226"/>
        <item x="230"/>
        <item x="231"/>
        <item x="328"/>
        <item x="18"/>
        <item x="540"/>
        <item x="15"/>
        <item x="26"/>
        <item x="19"/>
        <item x="35"/>
        <item x="36"/>
        <item x="51"/>
        <item x="52"/>
        <item x="492"/>
        <item x="498"/>
        <item x="502"/>
        <item m="1" x="597"/>
        <item x="504"/>
        <item x="489"/>
        <item x="514"/>
        <item x="499"/>
        <item x="106"/>
        <item x="107"/>
        <item x="66"/>
        <item x="65"/>
        <item x="64"/>
        <item x="67"/>
        <item x="57"/>
        <item x="117"/>
        <item x="506"/>
        <item x="513"/>
        <item x="493"/>
        <item x="511"/>
        <item x="505"/>
        <item x="508"/>
        <item x="507"/>
        <item x="509"/>
        <item x="500"/>
        <item x="512"/>
        <item x="510"/>
        <item x="34"/>
        <item x="68"/>
        <item x="123"/>
        <item x="490"/>
        <item x="501"/>
        <item x="128"/>
        <item x="496"/>
        <item x="539"/>
        <item x="439"/>
        <item x="458"/>
        <item x="70"/>
        <item x="127"/>
        <item x="86"/>
        <item x="115"/>
        <item x="116"/>
        <item x="374"/>
        <item x="122"/>
        <item x="54"/>
        <item x="392"/>
        <item x="159"/>
        <item x="142"/>
        <item x="120"/>
        <item x="76"/>
        <item x="340"/>
        <item x="367"/>
        <item x="297"/>
        <item x="31"/>
        <item x="377"/>
        <item x="344"/>
        <item x="63"/>
        <item x="246"/>
        <item x="178"/>
        <item x="247"/>
        <item x="125"/>
        <item x="257"/>
        <item x="487"/>
        <item x="464"/>
        <item x="60"/>
        <item x="58"/>
        <item x="457"/>
        <item x="87"/>
        <item x="495"/>
        <item x="494"/>
        <item x="497"/>
        <item x="503"/>
        <item x="488"/>
        <item x="515"/>
        <item x="112"/>
        <item x="144"/>
        <item x="158"/>
        <item x="114"/>
        <item x="421"/>
        <item x="72"/>
        <item x="71"/>
        <item x="73"/>
        <item x="74"/>
        <item x="113"/>
        <item x="75"/>
        <item x="357"/>
        <item x="187"/>
        <item x="189"/>
        <item x="188"/>
        <item x="190"/>
        <item x="191"/>
        <item x="100"/>
        <item x="101"/>
        <item x="103"/>
        <item x="102"/>
        <item x="104"/>
        <item x="105"/>
        <item x="195"/>
        <item x="196"/>
        <item x="198"/>
        <item x="199"/>
        <item x="197"/>
        <item x="200"/>
        <item x="201"/>
        <item x="77"/>
        <item x="78"/>
        <item x="79"/>
        <item x="84"/>
        <item x="83"/>
        <item x="82"/>
        <item x="80"/>
        <item x="81"/>
        <item x="85"/>
        <item x="94"/>
        <item x="95"/>
        <item x="97"/>
        <item x="96"/>
        <item x="98"/>
        <item x="99"/>
        <item x="110"/>
        <item x="111"/>
        <item x="203"/>
        <item x="205"/>
        <item x="204"/>
        <item x="206"/>
        <item x="207"/>
        <item x="212"/>
        <item x="213"/>
        <item x="215"/>
        <item x="214"/>
        <item x="202"/>
        <item x="88"/>
        <item x="89"/>
        <item x="91"/>
        <item x="90"/>
        <item x="92"/>
        <item x="93"/>
        <item x="518"/>
        <item x="519"/>
        <item x="517"/>
        <item x="470"/>
        <item x="318"/>
        <item x="173"/>
        <item x="431"/>
        <item x="355"/>
        <item x="354"/>
        <item x="356"/>
        <item x="555"/>
        <item x="424"/>
        <item x="425"/>
        <item x="525"/>
        <item x="186"/>
        <item x="558"/>
        <item x="453"/>
        <item x="30"/>
        <item x="462"/>
        <item x="179"/>
        <item x="126"/>
        <item x="252"/>
        <item x="312"/>
        <item x="234"/>
        <item x="479"/>
        <item x="480"/>
        <item x="108"/>
        <item x="429"/>
        <item x="265"/>
        <item x="337"/>
        <item x="141"/>
        <item x="358"/>
        <item x="216"/>
        <item x="168"/>
        <item x="253"/>
        <item x="169"/>
        <item x="248"/>
        <item x="258"/>
        <item x="428"/>
        <item x="236"/>
        <item x="301"/>
        <item x="119"/>
        <item x="184"/>
        <item x="118"/>
        <item x="143"/>
        <item x="166"/>
        <item x="336"/>
        <item x="391"/>
        <item x="390"/>
        <item m="1" x="634"/>
        <item m="1" x="608"/>
        <item x="286"/>
        <item x="362"/>
        <item x="55"/>
        <item x="422"/>
        <item x="157"/>
        <item x="461"/>
        <item x="250"/>
        <item x="345"/>
        <item x="155"/>
        <item x="161"/>
        <item x="162"/>
        <item x="267"/>
        <item x="109"/>
        <item x="484"/>
        <item x="209"/>
        <item x="278"/>
        <item x="272"/>
        <item x="378"/>
        <item x="298"/>
        <item x="124"/>
        <item x="553"/>
        <item x="407"/>
        <item x="408"/>
        <item x="451"/>
        <item x="363"/>
        <item x="409"/>
        <item x="437"/>
        <item x="455"/>
        <item x="156"/>
        <item x="486"/>
        <item x="294"/>
        <item x="242"/>
        <item x="170"/>
        <item x="211"/>
        <item x="530"/>
        <item x="531"/>
        <item x="251"/>
        <item x="526"/>
        <item x="172"/>
        <item x="291"/>
        <item x="578"/>
        <item x="264"/>
        <item x="243"/>
        <item x="282"/>
        <item x="276"/>
        <item x="237"/>
        <item x="434"/>
        <item x="333"/>
        <item x="299"/>
        <item x="280"/>
        <item x="287"/>
        <item x="238"/>
        <item x="430"/>
        <item x="449"/>
        <item x="262"/>
        <item x="447"/>
        <item x="183"/>
        <item x="527"/>
        <item x="121"/>
        <item x="137"/>
        <item x="136"/>
        <item x="303"/>
        <item x="426"/>
        <item x="180"/>
        <item x="315"/>
        <item x="241"/>
        <item x="423"/>
        <item x="235"/>
        <item x="218"/>
        <item x="181"/>
        <item x="274"/>
        <item x="571"/>
        <item x="569"/>
        <item x="570"/>
        <item x="459"/>
        <item x="302"/>
        <item x="177"/>
        <item x="532"/>
        <item x="346"/>
        <item x="283"/>
        <item x="438"/>
        <item x="380"/>
        <item x="465"/>
        <item x="129"/>
        <item x="138"/>
        <item x="269"/>
        <item x="368"/>
        <item x="233"/>
        <item x="222"/>
        <item x="381"/>
        <item x="165"/>
        <item x="442"/>
        <item x="275"/>
        <item x="271"/>
        <item x="305"/>
        <item x="268"/>
        <item x="339"/>
        <item x="338"/>
        <item x="332"/>
        <item x="306"/>
        <item x="290"/>
        <item x="450"/>
        <item x="452"/>
        <item x="182"/>
        <item x="284"/>
        <item x="171"/>
        <item x="131"/>
        <item x="343"/>
        <item x="219"/>
        <item x="448"/>
        <item x="245"/>
        <item x="285"/>
        <item x="313"/>
        <item x="261"/>
        <item x="163"/>
        <item x="132"/>
        <item x="139"/>
        <item x="130"/>
        <item x="160"/>
        <item x="359"/>
        <item x="463"/>
        <item x="289"/>
        <item x="273"/>
        <item x="478"/>
        <item x="389"/>
        <item x="153"/>
        <item m="1" x="604"/>
        <item x="481"/>
        <item x="334"/>
        <item x="277"/>
        <item x="240"/>
        <item x="239"/>
        <item x="314"/>
        <item x="535"/>
        <item x="217"/>
        <item x="536"/>
        <item x="140"/>
        <item x="208"/>
        <item x="164"/>
        <item x="548"/>
        <item x="456"/>
        <item x="520"/>
        <item x="523"/>
        <item x="373"/>
        <item x="210"/>
        <item x="432"/>
        <item x="300"/>
        <item x="260"/>
        <item x="365"/>
        <item x="281"/>
        <item x="444"/>
        <item x="446"/>
        <item x="471"/>
        <item x="466"/>
        <item x="320"/>
        <item x="370"/>
        <item x="321"/>
        <item x="249"/>
        <item x="371"/>
        <item x="364"/>
        <item x="384"/>
        <item m="1" x="609"/>
        <item x="469"/>
        <item x="556"/>
        <item x="557"/>
        <item x="460"/>
        <item x="445"/>
        <item x="310"/>
        <item x="433"/>
        <item x="254"/>
        <item x="485"/>
        <item x="427"/>
        <item x="185"/>
        <item x="436"/>
        <item x="435"/>
        <item x="263"/>
        <item x="244"/>
        <item x="379"/>
        <item x="360"/>
        <item x="583"/>
        <item x="454"/>
        <item x="468"/>
        <item x="467"/>
        <item x="296"/>
        <item x="295"/>
        <item x="270"/>
        <item x="361"/>
        <item x="522"/>
        <item x="411"/>
        <item x="477"/>
        <item x="366"/>
        <item x="335"/>
        <item x="308"/>
        <item x="266"/>
        <item x="259"/>
        <item x="319"/>
        <item x="524"/>
        <item x="135"/>
        <item x="521"/>
        <item x="385"/>
        <item x="342"/>
        <item x="533"/>
        <item x="441"/>
        <item x="440"/>
        <item x="482"/>
        <item x="133"/>
        <item x="134"/>
        <item x="579"/>
        <item x="529"/>
        <item x="543"/>
        <item x="476"/>
        <item x="3"/>
        <item x="24"/>
        <item m="1" x="591"/>
        <item x="547"/>
        <item x="549"/>
        <item x="546"/>
        <item x="443"/>
        <item m="1" x="612"/>
        <item x="28"/>
        <item x="483"/>
        <item m="1" x="614"/>
        <item m="1" x="633"/>
        <item x="329"/>
        <item x="352"/>
        <item x="167"/>
        <item x="331"/>
        <item x="330"/>
        <item x="221"/>
        <item x="220"/>
        <item x="149"/>
        <item x="413"/>
        <item x="146"/>
        <item x="150"/>
        <item x="147"/>
        <item x="151"/>
        <item x="148"/>
        <item x="145"/>
        <item x="152"/>
        <item x="350"/>
        <item x="351"/>
        <item x="349"/>
        <item x="347"/>
        <item x="414"/>
        <item x="415"/>
        <item x="416"/>
        <item x="417"/>
        <item x="418"/>
        <item x="419"/>
        <item x="420"/>
        <item x="348"/>
        <item x="387"/>
        <item x="388"/>
        <item x="386"/>
        <item x="326"/>
        <item x="325"/>
        <item x="323"/>
        <item x="324"/>
        <item x="327"/>
        <item x="43"/>
        <item x="44"/>
        <item x="45"/>
        <item x="46"/>
        <item x="47"/>
        <item m="1" x="628"/>
        <item x="11"/>
        <item x="5"/>
        <item x="48"/>
        <item x="516"/>
        <item x="309"/>
        <item x="6"/>
        <item x="69"/>
        <item x="538"/>
        <item x="537"/>
        <item x="9"/>
        <item x="8"/>
        <item x="382"/>
        <item x="369"/>
        <item x="561"/>
        <item x="574"/>
        <item x="17"/>
        <item m="1" x="613"/>
        <item x="307"/>
        <item m="1" x="607"/>
        <item m="1" x="635"/>
        <item x="14"/>
        <item x="472"/>
        <item m="1" x="588"/>
        <item x="534"/>
        <item m="1" x="615"/>
        <item x="13"/>
        <item m="1" x="585"/>
        <item x="304"/>
        <item x="372"/>
        <item x="475"/>
        <item m="1" x="590"/>
        <item x="37"/>
        <item x="474"/>
        <item x="528"/>
        <item m="1" x="616"/>
        <item m="1" x="600"/>
        <item x="551"/>
        <item x="552"/>
        <item x="550"/>
        <item x="564"/>
        <item x="29"/>
        <item x="410"/>
        <item m="1" x="631"/>
        <item m="1" x="610"/>
        <item x="288"/>
        <item m="1" x="594"/>
        <item m="1" x="589"/>
        <item m="1" x="617"/>
        <item x="22"/>
        <item x="393"/>
        <item x="412"/>
        <item x="406"/>
        <item x="554"/>
        <item x="4"/>
        <item m="1" x="605"/>
        <item m="1" x="623"/>
        <item m="1" x="622"/>
        <item x="545"/>
        <item m="1" x="592"/>
        <item x="575"/>
        <item x="576"/>
        <item m="1" x="601"/>
        <item m="1" x="624"/>
        <item m="1" x="621"/>
        <item x="565"/>
        <item x="566"/>
        <item m="1" x="584"/>
        <item m="1" x="586"/>
        <item x="568"/>
        <item m="1" x="618"/>
        <item x="32"/>
        <item x="375"/>
        <item m="1" x="630"/>
        <item x="394"/>
        <item x="397"/>
        <item x="398"/>
        <item x="399"/>
        <item x="567"/>
        <item x="193"/>
        <item x="192"/>
        <item x="194"/>
        <item x="175"/>
        <item m="1" x="619"/>
        <item x="311"/>
        <item x="572"/>
        <item x="573"/>
        <item x="316"/>
        <item x="176"/>
        <item x="56"/>
        <item x="582"/>
        <item x="341"/>
        <item m="1" x="620"/>
        <item x="542"/>
        <item m="1" x="603"/>
        <item m="1" x="606"/>
        <item m="1" x="611"/>
        <item m="1" x="593"/>
        <item x="20"/>
        <item x="21"/>
        <item x="563"/>
        <item x="402"/>
        <item x="580"/>
        <item t="default"/>
      </items>
    </pivotField>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axis="axisRow" compact="0" outline="0" showAll="0">
      <items count="50">
        <item m="1" x="25"/>
        <item m="1" x="36"/>
        <item m="1" x="47"/>
        <item m="1" x="35"/>
        <item m="1" x="45"/>
        <item m="1" x="44"/>
        <item m="1" x="37"/>
        <item m="1" x="30"/>
        <item m="1" x="27"/>
        <item m="1" x="31"/>
        <item m="1" x="46"/>
        <item m="1" x="41"/>
        <item m="1" x="38"/>
        <item m="1" x="32"/>
        <item m="1" x="39"/>
        <item m="1" x="26"/>
        <item m="1" x="28"/>
        <item m="1" x="48"/>
        <item m="1" x="29"/>
        <item m="1" x="33"/>
        <item m="1" x="43"/>
        <item m="1" x="42"/>
        <item m="1" x="40"/>
        <item m="1" x="34"/>
        <item x="19"/>
        <item x="15"/>
        <item x="1"/>
        <item x="5"/>
        <item x="18"/>
        <item x="6"/>
        <item x="13"/>
        <item x="14"/>
        <item x="10"/>
        <item x="3"/>
        <item x="0"/>
        <item x="7"/>
        <item x="8"/>
        <item x="9"/>
        <item x="12"/>
        <item x="17"/>
        <item x="2"/>
        <item x="4"/>
        <item x="11"/>
        <item x="16"/>
        <item x="20"/>
        <item x="24"/>
        <item x="22"/>
        <item h="1" x="21"/>
        <item h="1" x="23"/>
        <item t="default"/>
      </items>
    </pivotField>
    <pivotField axis="axisRow" compact="0" outline="0" showAll="0">
      <items count="504">
        <item m="1" x="12"/>
        <item m="1" x="65"/>
        <item m="1" x="487"/>
        <item m="1" x="455"/>
        <item m="1" x="423"/>
        <item m="1" x="407"/>
        <item m="1" x="392"/>
        <item m="1" x="377"/>
        <item m="1" x="346"/>
        <item m="1" x="337"/>
        <item m="1" x="329"/>
        <item m="1" x="320"/>
        <item m="1" x="311"/>
        <item m="1" x="302"/>
        <item m="1" x="294"/>
        <item m="1" x="48"/>
        <item m="1" x="286"/>
        <item m="1" x="39"/>
        <item m="1" x="278"/>
        <item m="1" x="31"/>
        <item m="1" x="270"/>
        <item m="1" x="23"/>
        <item m="1" x="262"/>
        <item m="1" x="15"/>
        <item m="1" x="254"/>
        <item m="1" x="497"/>
        <item m="1" x="246"/>
        <item m="1" x="489"/>
        <item m="1" x="238"/>
        <item m="1" x="480"/>
        <item m="1" x="230"/>
        <item m="1" x="355"/>
        <item m="1" x="472"/>
        <item m="1" x="106"/>
        <item m="1" x="222"/>
        <item m="1" x="347"/>
        <item m="1" x="464"/>
        <item m="1" x="98"/>
        <item m="1" x="214"/>
        <item m="1" x="338"/>
        <item m="1" x="456"/>
        <item m="1" x="90"/>
        <item m="1" x="207"/>
        <item m="1" x="330"/>
        <item m="1" x="448"/>
        <item m="1" x="82"/>
        <item m="1" x="199"/>
        <item m="1" x="321"/>
        <item m="1" x="440"/>
        <item m="1" x="74"/>
        <item m="1" x="191"/>
        <item m="1" x="312"/>
        <item m="1" x="432"/>
        <item m="1" x="66"/>
        <item m="1" x="183"/>
        <item m="1" x="303"/>
        <item m="1" x="424"/>
        <item m="1" x="57"/>
        <item m="1" x="175"/>
        <item m="1" x="295"/>
        <item m="1" x="416"/>
        <item m="1" x="49"/>
        <item m="1" x="167"/>
        <item m="1" x="227"/>
        <item m="1" x="287"/>
        <item m="1" x="352"/>
        <item m="1" x="408"/>
        <item m="1" x="469"/>
        <item m="1" x="40"/>
        <item m="1" x="103"/>
        <item m="1" x="159"/>
        <item m="1" x="219"/>
        <item m="1" x="279"/>
        <item m="1" x="343"/>
        <item m="1" x="400"/>
        <item m="1" x="461"/>
        <item m="1" x="32"/>
        <item m="1" x="95"/>
        <item m="1" x="152"/>
        <item m="1" x="211"/>
        <item m="1" x="271"/>
        <item m="1" x="334"/>
        <item m="1" x="393"/>
        <item m="1" x="452"/>
        <item m="1" x="24"/>
        <item m="1" x="86"/>
        <item m="1" x="144"/>
        <item m="1" x="203"/>
        <item m="1" x="263"/>
        <item m="1" x="325"/>
        <item m="1" x="385"/>
        <item m="1" x="444"/>
        <item m="1" x="16"/>
        <item m="1" x="78"/>
        <item m="1" x="137"/>
        <item m="1" x="195"/>
        <item m="1" x="255"/>
        <item m="1" x="316"/>
        <item m="1" x="378"/>
        <item m="1" x="436"/>
        <item m="1" x="498"/>
        <item m="1" x="70"/>
        <item m="1" x="129"/>
        <item m="1" x="187"/>
        <item m="1" x="247"/>
        <item m="1" x="307"/>
        <item m="1" x="370"/>
        <item m="1" x="428"/>
        <item m="1" x="490"/>
        <item m="1" x="61"/>
        <item m="1" x="122"/>
        <item m="1" x="179"/>
        <item m="1" x="239"/>
        <item m="1" x="298"/>
        <item m="1" x="363"/>
        <item m="1" x="419"/>
        <item m="1" x="481"/>
        <item m="1" x="52"/>
        <item m="1" x="114"/>
        <item m="1" x="170"/>
        <item m="1" x="231"/>
        <item m="1" x="290"/>
        <item m="1" x="356"/>
        <item m="1" x="411"/>
        <item m="1" x="473"/>
        <item m="1" x="43"/>
        <item m="1" x="107"/>
        <item m="1" x="134"/>
        <item m="1" x="162"/>
        <item m="1" x="193"/>
        <item m="1" x="223"/>
        <item m="1" x="252"/>
        <item m="1" x="282"/>
        <item m="1" x="314"/>
        <item m="1" x="348"/>
        <item m="1" x="375"/>
        <item m="1" x="403"/>
        <item m="1" x="434"/>
        <item m="1" x="465"/>
        <item m="1" x="495"/>
        <item m="1" x="35"/>
        <item m="1" x="68"/>
        <item m="1" x="99"/>
        <item m="1" x="127"/>
        <item m="1" x="155"/>
        <item m="1" x="185"/>
        <item m="1" x="215"/>
        <item m="1" x="244"/>
        <item m="1" x="274"/>
        <item m="1" x="305"/>
        <item m="1" x="339"/>
        <item m="1" x="368"/>
        <item m="1" x="396"/>
        <item m="1" x="426"/>
        <item m="1" x="457"/>
        <item m="1" x="486"/>
        <item m="1" x="27"/>
        <item m="1" x="59"/>
        <item m="1" x="91"/>
        <item m="1" x="120"/>
        <item m="1" x="148"/>
        <item m="1" x="177"/>
        <item m="1" x="208"/>
        <item m="1" x="237"/>
        <item m="1" x="267"/>
        <item m="1" x="297"/>
        <item m="1" x="331"/>
        <item m="1" x="362"/>
        <item m="1" x="389"/>
        <item m="1" x="418"/>
        <item m="1" x="449"/>
        <item m="1" x="479"/>
        <item m="1" x="20"/>
        <item m="1" x="51"/>
        <item m="1" x="83"/>
        <item m="1" x="113"/>
        <item m="1" x="141"/>
        <item m="1" x="169"/>
        <item m="1" x="200"/>
        <item m="1" x="229"/>
        <item m="1" x="259"/>
        <item m="1" x="289"/>
        <item m="1" x="322"/>
        <item m="1" x="354"/>
        <item m="1" x="382"/>
        <item m="1" x="410"/>
        <item m="1" x="441"/>
        <item m="1" x="471"/>
        <item m="1" x="502"/>
        <item m="1" x="42"/>
        <item m="1" x="75"/>
        <item m="1" x="105"/>
        <item m="1" x="133"/>
        <item m="1" x="161"/>
        <item m="1" x="192"/>
        <item m="1" x="221"/>
        <item m="1" x="251"/>
        <item m="1" x="281"/>
        <item m="1" x="313"/>
        <item m="1" x="345"/>
        <item m="1" x="374"/>
        <item m="1" x="402"/>
        <item m="1" x="433"/>
        <item m="1" x="463"/>
        <item m="1" x="494"/>
        <item m="1" x="34"/>
        <item m="1" x="67"/>
        <item m="1" x="97"/>
        <item m="1" x="126"/>
        <item m="1" x="154"/>
        <item m="1" x="184"/>
        <item m="1" x="213"/>
        <item m="1" x="243"/>
        <item m="1" x="273"/>
        <item m="1" x="304"/>
        <item m="1" x="336"/>
        <item m="1" x="367"/>
        <item m="1" x="395"/>
        <item m="1" x="425"/>
        <item m="1" x="454"/>
        <item m="1" x="485"/>
        <item m="1" x="26"/>
        <item m="1" x="58"/>
        <item m="1" x="89"/>
        <item m="1" x="119"/>
        <item m="1" x="147"/>
        <item m="1" x="176"/>
        <item m="1" x="206"/>
        <item m="1" x="236"/>
        <item m="1" x="266"/>
        <item m="1" x="296"/>
        <item m="1" x="328"/>
        <item m="1" x="361"/>
        <item m="1" x="388"/>
        <item m="1" x="417"/>
        <item m="1" x="447"/>
        <item m="1" x="478"/>
        <item m="1" x="19"/>
        <item m="1" x="50"/>
        <item m="1" x="81"/>
        <item m="1" x="112"/>
        <item m="1" x="140"/>
        <item m="1" x="168"/>
        <item m="1" x="198"/>
        <item m="1" x="228"/>
        <item m="1" x="258"/>
        <item m="1" x="288"/>
        <item m="1" x="319"/>
        <item m="1" x="353"/>
        <item m="1" x="381"/>
        <item m="1" x="409"/>
        <item m="1" x="439"/>
        <item m="1" x="470"/>
        <item m="1" x="501"/>
        <item m="1" x="41"/>
        <item m="1" x="56"/>
        <item m="1" x="73"/>
        <item m="1" x="88"/>
        <item m="1" x="104"/>
        <item m="1" x="118"/>
        <item m="1" x="132"/>
        <item m="1" x="146"/>
        <item m="1" x="160"/>
        <item m="1" x="174"/>
        <item m="1" x="190"/>
        <item m="1" x="205"/>
        <item m="1" x="220"/>
        <item m="1" x="235"/>
        <item m="1" x="250"/>
        <item m="1" x="265"/>
        <item m="1" x="280"/>
        <item m="1" x="293"/>
        <item m="1" x="310"/>
        <item m="1" x="327"/>
        <item m="1" x="344"/>
        <item m="1" x="360"/>
        <item m="1" x="373"/>
        <item m="1" x="387"/>
        <item m="1" x="401"/>
        <item m="1" x="415"/>
        <item m="1" x="431"/>
        <item m="1" x="446"/>
        <item m="1" x="462"/>
        <item m="1" x="477"/>
        <item m="1" x="493"/>
        <item m="1" x="18"/>
        <item m="1" x="33"/>
        <item m="1" x="47"/>
        <item m="1" x="64"/>
        <item m="1" x="80"/>
        <item m="1" x="96"/>
        <item m="1" x="111"/>
        <item m="1" x="125"/>
        <item m="1" x="139"/>
        <item m="1" x="153"/>
        <item m="1" x="166"/>
        <item m="1" x="182"/>
        <item m="1" x="197"/>
        <item m="1" x="212"/>
        <item m="1" x="226"/>
        <item m="1" x="242"/>
        <item m="1" x="257"/>
        <item m="1" x="272"/>
        <item m="1" x="285"/>
        <item m="1" x="301"/>
        <item m="1" x="318"/>
        <item m="1" x="335"/>
        <item m="1" x="351"/>
        <item m="1" x="366"/>
        <item m="1" x="380"/>
        <item m="1" x="394"/>
        <item m="1" x="406"/>
        <item m="1" x="422"/>
        <item m="1" x="438"/>
        <item m="1" x="453"/>
        <item m="1" x="468"/>
        <item m="1" x="484"/>
        <item m="1" x="500"/>
        <item m="1" x="25"/>
        <item m="1" x="38"/>
        <item m="1" x="55"/>
        <item m="1" x="72"/>
        <item m="1" x="87"/>
        <item m="1" x="102"/>
        <item m="1" x="117"/>
        <item m="1" x="131"/>
        <item m="1" x="145"/>
        <item m="1" x="158"/>
        <item m="1" x="173"/>
        <item m="1" x="189"/>
        <item m="1" x="204"/>
        <item m="1" x="218"/>
        <item m="1" x="234"/>
        <item m="1" x="249"/>
        <item m="1" x="264"/>
        <item m="1" x="277"/>
        <item m="1" x="292"/>
        <item m="1" x="309"/>
        <item m="1" x="326"/>
        <item m="1" x="342"/>
        <item m="1" x="359"/>
        <item m="1" x="372"/>
        <item m="1" x="386"/>
        <item m="1" x="399"/>
        <item m="1" x="414"/>
        <item m="1" x="430"/>
        <item m="1" x="445"/>
        <item m="1" x="460"/>
        <item m="1" x="476"/>
        <item m="1" x="492"/>
        <item m="1" x="17"/>
        <item m="1" x="30"/>
        <item m="1" x="46"/>
        <item m="1" x="63"/>
        <item m="1" x="79"/>
        <item m="1" x="94"/>
        <item m="1" x="110"/>
        <item m="1" x="124"/>
        <item m="1" x="138"/>
        <item m="1" x="151"/>
        <item m="1" x="165"/>
        <item m="1" x="181"/>
        <item m="1" x="196"/>
        <item m="1" x="210"/>
        <item m="1" x="225"/>
        <item m="1" x="241"/>
        <item m="1" x="256"/>
        <item m="1" x="269"/>
        <item m="1" x="284"/>
        <item m="1" x="300"/>
        <item m="1" x="317"/>
        <item m="1" x="333"/>
        <item m="1" x="350"/>
        <item m="1" x="365"/>
        <item m="1" x="379"/>
        <item m="1" x="391"/>
        <item m="1" x="405"/>
        <item m="1" x="421"/>
        <item m="1" x="437"/>
        <item m="1" x="451"/>
        <item m="1" x="467"/>
        <item m="1" x="483"/>
        <item m="1" x="499"/>
        <item m="1" x="22"/>
        <item m="1" x="37"/>
        <item m="1" x="54"/>
        <item m="1" x="71"/>
        <item m="1" x="85"/>
        <item m="1" x="101"/>
        <item m="1" x="116"/>
        <item m="1" x="130"/>
        <item m="1" x="143"/>
        <item m="1" x="157"/>
        <item m="1" x="172"/>
        <item m="1" x="188"/>
        <item m="1" x="202"/>
        <item m="1" x="217"/>
        <item m="1" x="233"/>
        <item m="1" x="248"/>
        <item m="1" x="261"/>
        <item m="1" x="276"/>
        <item m="1" x="291"/>
        <item m="1" x="308"/>
        <item m="1" x="324"/>
        <item m="1" x="341"/>
        <item m="1" x="358"/>
        <item m="1" x="371"/>
        <item m="1" x="384"/>
        <item m="1" x="398"/>
        <item m="1" x="413"/>
        <item m="1" x="429"/>
        <item m="1" x="443"/>
        <item m="1" x="459"/>
        <item m="1" x="475"/>
        <item m="1" x="491"/>
        <item m="1" x="14"/>
        <item m="1" x="29"/>
        <item m="1" x="45"/>
        <item m="1" x="62"/>
        <item m="1" x="77"/>
        <item m="1" x="93"/>
        <item m="1" x="109"/>
        <item m="1" x="123"/>
        <item m="1" x="136"/>
        <item m="1" x="150"/>
        <item m="1" x="164"/>
        <item m="1" x="180"/>
        <item m="1" x="194"/>
        <item m="1" x="209"/>
        <item m="1" x="224"/>
        <item m="1" x="240"/>
        <item m="1" x="253"/>
        <item m="1" x="268"/>
        <item m="1" x="283"/>
        <item m="1" x="299"/>
        <item m="1" x="315"/>
        <item m="1" x="332"/>
        <item m="1" x="349"/>
        <item m="1" x="364"/>
        <item m="1" x="376"/>
        <item m="1" x="390"/>
        <item m="1" x="404"/>
        <item m="1" x="420"/>
        <item m="1" x="435"/>
        <item m="1" x="450"/>
        <item m="1" x="466"/>
        <item m="1" x="482"/>
        <item m="1" x="496"/>
        <item m="1" x="21"/>
        <item m="1" x="36"/>
        <item m="1" x="53"/>
        <item m="1" x="69"/>
        <item m="1" x="84"/>
        <item m="1" x="100"/>
        <item m="1" x="115"/>
        <item m="1" x="128"/>
        <item m="1" x="142"/>
        <item m="1" x="156"/>
        <item m="1" x="171"/>
        <item m="1" x="186"/>
        <item m="1" x="201"/>
        <item m="1" x="216"/>
        <item m="1" x="232"/>
        <item m="1" x="245"/>
        <item m="1" x="260"/>
        <item m="1" x="275"/>
        <item m="1" x="306"/>
        <item m="1" x="323"/>
        <item m="1" x="340"/>
        <item m="1" x="357"/>
        <item m="1" x="369"/>
        <item m="1" x="383"/>
        <item m="1" x="397"/>
        <item m="1" x="412"/>
        <item m="1" x="427"/>
        <item m="1" x="442"/>
        <item m="1" x="458"/>
        <item m="1" x="474"/>
        <item m="1" x="488"/>
        <item m="1" x="13"/>
        <item m="1" x="28"/>
        <item m="1" x="44"/>
        <item m="1" x="60"/>
        <item m="1" x="76"/>
        <item m="1" x="92"/>
        <item m="1" x="108"/>
        <item m="1" x="121"/>
        <item m="1" x="135"/>
        <item m="1" x="149"/>
        <item m="1" x="163"/>
        <item m="1" x="178"/>
        <item x="0"/>
        <item x="4"/>
        <item x="2"/>
        <item x="1"/>
        <item x="7"/>
        <item x="5"/>
        <item x="6"/>
        <item x="3"/>
        <item x="8"/>
        <item x="11"/>
        <item x="9"/>
        <item x="10"/>
        <item t="default"/>
      </items>
    </pivotField>
    <pivotField axis="axisRow" compact="0" outline="0" showAll="0">
      <items count="41">
        <item m="1" x="23"/>
        <item m="1" x="38"/>
        <item m="1" x="34"/>
        <item m="1" x="37"/>
        <item m="1" x="27"/>
        <item m="1" x="33"/>
        <item m="1" x="39"/>
        <item m="1" x="31"/>
        <item m="1" x="32"/>
        <item m="1" x="25"/>
        <item m="1" x="28"/>
        <item m="1" x="24"/>
        <item x="22"/>
        <item m="1" x="29"/>
        <item m="1" x="35"/>
        <item m="1" x="30"/>
        <item m="1" x="36"/>
        <item m="1" x="26"/>
        <item x="3"/>
        <item x="13"/>
        <item x="11"/>
        <item x="5"/>
        <item x="6"/>
        <item x="12"/>
        <item x="4"/>
        <item x="10"/>
        <item x="19"/>
        <item x="18"/>
        <item x="21"/>
        <item x="2"/>
        <item x="0"/>
        <item x="7"/>
        <item x="1"/>
        <item x="14"/>
        <item x="15"/>
        <item x="8"/>
        <item x="9"/>
        <item x="20"/>
        <item x="16"/>
        <item x="17"/>
        <item t="default"/>
      </items>
    </pivotField>
    <pivotField compact="0" outline="0" showAll="0"/>
    <pivotField compact="0" outline="0" showAll="0"/>
    <pivotField compact="0" outline="0" showAll="0"/>
    <pivotField axis="axisRow" compact="0" outline="0" showAll="0" defaultSubtotal="0">
      <items count="15">
        <item x="2"/>
        <item x="14"/>
        <item x="7"/>
        <item x="6"/>
        <item x="5"/>
        <item x="4"/>
        <item x="1"/>
        <item x="0"/>
        <item x="8"/>
        <item x="9"/>
        <item x="11"/>
        <item x="12"/>
        <item x="3"/>
        <item x="10"/>
        <item x="13"/>
      </items>
    </pivotField>
    <pivotField axis="axisRow" compact="0" outline="0" showAll="0" defaultSubtotal="0">
      <items count="10">
        <item h="1" x="3"/>
        <item x="4"/>
        <item x="5"/>
        <item x="2"/>
        <item x="0"/>
        <item x="1"/>
        <item h="1" x="8"/>
        <item x="6"/>
        <item x="7"/>
        <item x="9"/>
      </items>
    </pivotField>
    <pivotField compact="0" outline="0" showAll="0"/>
    <pivotField compact="0" outline="0" showAll="0"/>
    <pivotField axis="axisRow" compact="0" outline="0" showAll="0" defaultSubtotal="0">
      <items count="14">
        <item x="2"/>
        <item x="1"/>
        <item x="9"/>
        <item x="7"/>
        <item x="6"/>
        <item x="8"/>
        <item x="11"/>
        <item x="4"/>
        <item x="3"/>
        <item x="5"/>
        <item x="10"/>
        <item x="13"/>
        <item x="0"/>
        <item x="12"/>
      </items>
    </pivotField>
  </pivotFields>
  <rowFields count="10">
    <field x="37"/>
    <field x="35"/>
    <field x="36"/>
    <field x="45"/>
    <field x="4"/>
    <field x="21"/>
    <field x="41"/>
    <field x="42"/>
    <field x="22"/>
    <field x="24"/>
  </rowFields>
  <rowItems count="1116">
    <i>
      <x v="21"/>
      <x v="27"/>
      <x v="491"/>
      <x/>
      <x v="72"/>
      <x v="25"/>
      <x v="5"/>
      <x v="5"/>
      <x v="3"/>
      <x v="543"/>
    </i>
    <i t="default" r="5">
      <x v="25"/>
    </i>
    <i r="5">
      <x v="33"/>
      <x v="5"/>
      <x v="5"/>
      <x v="3"/>
      <x v="549"/>
    </i>
    <i t="default" r="5">
      <x v="33"/>
    </i>
    <i t="default" r="4">
      <x v="72"/>
    </i>
    <i r="4">
      <x v="84"/>
      <x v="27"/>
      <x v="7"/>
      <x v="4"/>
      <x v="3"/>
      <x v="29"/>
    </i>
    <i t="default" r="5">
      <x v="27"/>
    </i>
    <i r="5">
      <x v="31"/>
      <x v="7"/>
      <x v="4"/>
      <x v="3"/>
      <x v="554"/>
    </i>
    <i t="default" r="5">
      <x v="31"/>
    </i>
    <i t="default" r="4">
      <x v="84"/>
    </i>
    <i t="default" r="2">
      <x v="491"/>
    </i>
    <i t="default" r="1">
      <x v="27"/>
    </i>
    <i r="1">
      <x v="38"/>
      <x v="491"/>
      <x/>
      <x v="2"/>
      <x v="297"/>
      <x v="3"/>
      <x v="1"/>
      <x v="3"/>
      <x v="57"/>
    </i>
    <i t="default" r="5">
      <x v="297"/>
    </i>
    <i t="default" r="4">
      <x v="2"/>
    </i>
    <i r="4">
      <x v="9"/>
      <x v="47"/>
      <x v="5"/>
      <x v="5"/>
      <x v="3"/>
      <x v="32"/>
    </i>
    <i t="default" r="5">
      <x v="47"/>
    </i>
    <i r="5">
      <x v="250"/>
      <x v="5"/>
      <x v="5"/>
      <x v="3"/>
      <x v="46"/>
    </i>
    <i t="default" r="5">
      <x v="250"/>
    </i>
    <i t="default" r="4">
      <x v="9"/>
    </i>
    <i r="4">
      <x v="40"/>
      <x v="345"/>
      <x v="7"/>
      <x v="4"/>
      <x v="3"/>
      <x v="562"/>
    </i>
    <i t="default" r="5">
      <x v="345"/>
    </i>
    <i t="default" r="4">
      <x v="40"/>
    </i>
    <i r="4">
      <x v="84"/>
      <x v="266"/>
      <x v="7"/>
      <x v="4"/>
      <x v="3"/>
      <x v="561"/>
    </i>
    <i t="default" r="5">
      <x v="266"/>
    </i>
    <i r="5">
      <x v="312"/>
      <x v="7"/>
      <x v="4"/>
      <x v="3"/>
      <x v="624"/>
    </i>
    <i t="default" r="5">
      <x v="312"/>
    </i>
    <i t="default" r="4">
      <x v="84"/>
    </i>
    <i r="4">
      <x v="88"/>
      <x v="177"/>
      <x v="7"/>
      <x v="4"/>
      <x v="3"/>
      <x v="613"/>
    </i>
    <i r="8">
      <x v="6"/>
      <x v="612"/>
    </i>
    <i r="8">
      <x v="7"/>
      <x v="614"/>
    </i>
    <i t="default" r="5">
      <x v="177"/>
    </i>
    <i t="default" r="4">
      <x v="88"/>
    </i>
    <i r="4">
      <x v="181"/>
      <x v="358"/>
      <x v="8"/>
      <x v="4"/>
      <x v="3"/>
      <x v="545"/>
    </i>
    <i r="8">
      <x v="6"/>
      <x v="545"/>
    </i>
    <i t="default" r="5">
      <x v="358"/>
    </i>
    <i t="default" r="4">
      <x v="181"/>
    </i>
    <i r="4">
      <x v="219"/>
      <x v="166"/>
      <x v="5"/>
      <x v="5"/>
      <x v="3"/>
      <x v="39"/>
    </i>
    <i t="default" r="5">
      <x v="166"/>
    </i>
    <i r="5">
      <x v="262"/>
      <x v="5"/>
      <x v="5"/>
      <x v="3"/>
      <x v="40"/>
    </i>
    <i t="default" r="5">
      <x v="262"/>
    </i>
    <i r="5">
      <x v="263"/>
      <x v="5"/>
      <x v="5"/>
      <x v="3"/>
      <x v="38"/>
    </i>
    <i t="default" r="5">
      <x v="263"/>
    </i>
    <i t="default" r="4">
      <x v="219"/>
    </i>
    <i t="default" r="2">
      <x v="491"/>
    </i>
    <i t="default" r="1">
      <x v="38"/>
    </i>
    <i t="default">
      <x v="21"/>
    </i>
    <i>
      <x v="22"/>
      <x v="29"/>
      <x v="498"/>
      <x/>
      <x v="12"/>
      <x v="30"/>
      <x v="5"/>
      <x v="5"/>
      <x v="3"/>
      <x v="559"/>
    </i>
    <i t="default" r="5">
      <x v="30"/>
    </i>
    <i t="default" r="4">
      <x v="12"/>
    </i>
    <i r="4">
      <x v="88"/>
      <x v="37"/>
      <x v="7"/>
      <x v="4"/>
      <x v="3"/>
      <x v="582"/>
    </i>
    <i t="default" r="5">
      <x v="37"/>
    </i>
    <i r="5">
      <x v="38"/>
      <x v="7"/>
      <x v="4"/>
      <x v="3"/>
      <x v="481"/>
    </i>
    <i t="default" r="5">
      <x v="38"/>
    </i>
    <i t="default" r="4">
      <x v="88"/>
    </i>
    <i t="default" r="2">
      <x v="498"/>
    </i>
    <i t="default" r="1">
      <x v="29"/>
    </i>
    <i r="1">
      <x v="39"/>
      <x v="491"/>
      <x/>
      <x v="41"/>
      <x v="319"/>
      <x v="5"/>
      <x v="5"/>
      <x v="3"/>
      <x v="27"/>
    </i>
    <i t="default" r="5">
      <x v="319"/>
    </i>
    <i t="default" r="4">
      <x v="41"/>
    </i>
    <i t="default" r="2">
      <x v="491"/>
    </i>
    <i t="default" r="1">
      <x v="39"/>
    </i>
    <i t="default">
      <x v="22"/>
    </i>
    <i>
      <x v="29"/>
      <x v="32"/>
      <x v="492"/>
      <x/>
      <x v="274"/>
      <x v="36"/>
      <x v="3"/>
      <x v="1"/>
      <x v="3"/>
      <x v="631"/>
    </i>
    <i t="default" r="5">
      <x v="36"/>
    </i>
    <i t="default" r="4">
      <x v="274"/>
    </i>
    <i t="default" r="2">
      <x v="492"/>
    </i>
    <i t="default" r="1">
      <x v="32"/>
    </i>
    <i r="1">
      <x v="40"/>
      <x v="495"/>
      <x/>
      <x v="274"/>
      <x v="59"/>
      <x v="3"/>
      <x v="1"/>
      <x v="3"/>
      <x v="79"/>
    </i>
    <i t="default" r="5">
      <x v="59"/>
    </i>
    <i t="default" r="4">
      <x v="274"/>
    </i>
    <i t="default" r="2">
      <x v="495"/>
    </i>
    <i t="default" r="1">
      <x v="40"/>
    </i>
    <i t="default">
      <x v="29"/>
    </i>
    <i>
      <x v="31"/>
      <x v="26"/>
      <x v="494"/>
      <x v="1"/>
      <x v="1"/>
      <x v="277"/>
      <x v="4"/>
      <x v="1"/>
      <x v="6"/>
      <x v="551"/>
    </i>
    <i t="default" r="5">
      <x v="277"/>
    </i>
    <i t="default" r="4">
      <x v="1"/>
    </i>
    <i t="default" r="2">
      <x v="494"/>
    </i>
    <i t="default" r="1">
      <x v="26"/>
    </i>
    <i r="1">
      <x v="35"/>
      <x v="491"/>
      <x v="8"/>
      <x v="8"/>
      <x v="240"/>
      <x v="7"/>
      <x v="4"/>
      <x v="3"/>
      <x v="454"/>
    </i>
    <i t="default" r="5">
      <x v="240"/>
    </i>
    <i t="default" r="4">
      <x v="8"/>
    </i>
    <i r="4">
      <x v="11"/>
      <x v="227"/>
      <x v="3"/>
      <x v="1"/>
      <x v="3"/>
      <x v="444"/>
    </i>
    <i t="default" r="5">
      <x v="227"/>
    </i>
    <i t="default" r="4">
      <x v="11"/>
    </i>
    <i r="4">
      <x v="17"/>
      <x v="241"/>
      <x v="4"/>
      <x v="1"/>
      <x v="3"/>
      <x v="362"/>
    </i>
    <i t="default" r="5">
      <x v="241"/>
    </i>
    <i r="5">
      <x v="243"/>
      <x v="6"/>
      <x v="5"/>
      <x v="3"/>
      <x v="362"/>
    </i>
    <i t="default" r="5">
      <x v="243"/>
    </i>
    <i r="5">
      <x v="258"/>
      <x v="5"/>
      <x v="5"/>
      <x v="3"/>
      <x v="362"/>
    </i>
    <i t="default" r="5">
      <x v="258"/>
    </i>
    <i t="default" r="4">
      <x v="17"/>
    </i>
    <i r="4">
      <x v="23"/>
      <x v="233"/>
      <x v="7"/>
      <x v="4"/>
      <x v="3"/>
      <x v="391"/>
    </i>
    <i t="default" r="5">
      <x v="233"/>
    </i>
    <i t="default" r="4">
      <x v="23"/>
    </i>
    <i r="4">
      <x v="34"/>
      <x v="95"/>
      <x v="7"/>
      <x v="4"/>
      <x v="3"/>
      <x v="121"/>
    </i>
    <i r="8">
      <x v="6"/>
      <x v="122"/>
    </i>
    <i t="default" r="5">
      <x v="95"/>
    </i>
    <i t="default" r="4">
      <x v="34"/>
    </i>
    <i r="4">
      <x v="45"/>
      <x v="129"/>
      <x v="3"/>
      <x v="1"/>
      <x v="3"/>
      <x v="157"/>
    </i>
    <i t="default" r="5">
      <x v="129"/>
    </i>
    <i r="5">
      <x v="130"/>
      <x v="3"/>
      <x v="1"/>
      <x v="3"/>
      <x v="127"/>
    </i>
    <i t="default" r="5">
      <x v="130"/>
    </i>
    <i r="5">
      <x v="212"/>
      <x v="3"/>
      <x v="1"/>
      <x v="3"/>
      <x v="426"/>
    </i>
    <i t="default" r="5">
      <x v="212"/>
    </i>
    <i r="5">
      <x v="341"/>
      <x v="7"/>
      <x v="4"/>
      <x v="3"/>
      <x v="424"/>
    </i>
    <i t="default" r="5">
      <x v="341"/>
    </i>
    <i t="default" r="4">
      <x v="45"/>
    </i>
    <i r="4">
      <x v="47"/>
      <x v="226"/>
      <x v="3"/>
      <x v="1"/>
      <x v="3"/>
      <x v="246"/>
    </i>
    <i t="default" r="5">
      <x v="226"/>
    </i>
    <i t="default" r="4">
      <x v="47"/>
    </i>
    <i r="4">
      <x v="56"/>
      <x v="363"/>
      <x v="7"/>
      <x v="4"/>
      <x v="3"/>
      <x v="266"/>
    </i>
    <i r="8">
      <x v="6"/>
      <x v="265"/>
    </i>
    <i t="default" r="5">
      <x v="363"/>
    </i>
    <i t="default" r="4">
      <x v="56"/>
    </i>
    <i r="4">
      <x v="57"/>
      <x v="97"/>
      <x v="3"/>
      <x v="1"/>
      <x v="3"/>
      <x v="96"/>
    </i>
    <i t="default" r="5">
      <x v="97"/>
    </i>
    <i t="default" r="4">
      <x v="57"/>
    </i>
    <i r="4">
      <x v="62"/>
      <x v="160"/>
      <x v="3"/>
      <x v="1"/>
      <x v="3"/>
      <x v="384"/>
    </i>
    <i t="default" r="5">
      <x v="160"/>
    </i>
    <i t="default" r="4">
      <x v="62"/>
    </i>
    <i r="4">
      <x v="64"/>
      <x v="324"/>
      <x v="3"/>
      <x v="1"/>
      <x v="3"/>
      <x v="388"/>
    </i>
    <i t="default" r="5">
      <x v="324"/>
    </i>
    <i t="default" r="4">
      <x v="64"/>
    </i>
    <i r="4">
      <x v="66"/>
      <x v="158"/>
      <x v="3"/>
      <x v="1"/>
      <x v="3"/>
      <x v="332"/>
    </i>
    <i t="default" r="5">
      <x v="158"/>
    </i>
    <i t="default" r="4">
      <x v="66"/>
    </i>
    <i r="4">
      <x v="74"/>
      <x v="154"/>
      <x v="7"/>
      <x v="4"/>
      <x v="3"/>
      <x v="338"/>
    </i>
    <i t="default" r="5">
      <x v="154"/>
    </i>
    <i t="default" r="4">
      <x v="74"/>
    </i>
    <i r="4">
      <x v="80"/>
      <x v="377"/>
      <x v="3"/>
      <x v="1"/>
      <x v="3"/>
      <x v="335"/>
    </i>
    <i t="default" r="5">
      <x v="377"/>
    </i>
    <i r="5">
      <x v="386"/>
      <x v="3"/>
      <x v="1"/>
      <x v="3"/>
      <x v="335"/>
    </i>
    <i t="default" r="5">
      <x v="386"/>
    </i>
    <i t="default" r="4">
      <x v="80"/>
    </i>
    <i r="4">
      <x v="87"/>
      <x v="100"/>
      <x v="4"/>
      <x v="1"/>
      <x v="3"/>
      <x v="261"/>
    </i>
    <i r="8">
      <x v="6"/>
      <x v="259"/>
    </i>
    <i t="default" r="5">
      <x v="100"/>
    </i>
    <i r="5">
      <x v="291"/>
      <x v="3"/>
      <x v="1"/>
      <x v="3"/>
      <x v="423"/>
    </i>
    <i r="8">
      <x v="6"/>
      <x v="425"/>
    </i>
    <i t="default" r="5">
      <x v="291"/>
    </i>
    <i t="default" r="4">
      <x v="87"/>
    </i>
    <i r="4">
      <x v="90"/>
      <x v="73"/>
      <x v="4"/>
      <x v="1"/>
      <x v="3"/>
      <x v="145"/>
    </i>
    <i t="default" r="5">
      <x v="73"/>
    </i>
    <i r="5">
      <x v="110"/>
      <x v="3"/>
      <x v="1"/>
      <x v="3"/>
      <x v="386"/>
    </i>
    <i t="default" r="5">
      <x v="110"/>
    </i>
    <i r="5">
      <x v="135"/>
      <x v="3"/>
      <x v="1"/>
      <x v="3"/>
      <x v="384"/>
    </i>
    <i t="default" r="5">
      <x v="135"/>
    </i>
    <i t="default" r="4">
      <x v="90"/>
    </i>
    <i r="4">
      <x v="93"/>
      <x v="255"/>
      <x v="3"/>
      <x v="1"/>
      <x v="3"/>
      <x v="277"/>
    </i>
    <i t="default" r="5">
      <x v="255"/>
    </i>
    <i t="default" r="4">
      <x v="93"/>
    </i>
    <i r="4">
      <x v="100"/>
      <x v="40"/>
      <x v="5"/>
      <x v="5"/>
      <x v="3"/>
      <x v="74"/>
    </i>
    <i t="default" r="5">
      <x v="40"/>
    </i>
    <i r="5">
      <x v="45"/>
      <x v="3"/>
      <x v="1"/>
      <x v="3"/>
      <x v="75"/>
    </i>
    <i t="default" r="5">
      <x v="45"/>
    </i>
    <i t="default" r="4">
      <x v="100"/>
    </i>
    <i r="4">
      <x v="103"/>
      <x v="29"/>
      <x v="6"/>
      <x v="5"/>
      <x v="3"/>
      <x v="74"/>
    </i>
    <i t="default" r="5">
      <x v="29"/>
    </i>
    <i t="default" r="4">
      <x v="103"/>
    </i>
    <i r="4">
      <x v="115"/>
      <x v="34"/>
      <x v="3"/>
      <x v="1"/>
      <x v="3"/>
      <x v="76"/>
    </i>
    <i t="default" r="5">
      <x v="34"/>
    </i>
    <i t="default" r="4">
      <x v="115"/>
    </i>
    <i r="4">
      <x v="116"/>
      <x v="43"/>
      <x v="7"/>
      <x v="4"/>
      <x v="3"/>
      <x v="488"/>
    </i>
    <i t="default" r="5">
      <x v="43"/>
    </i>
    <i t="default" r="4">
      <x v="116"/>
    </i>
    <i r="4">
      <x v="117"/>
      <x v="41"/>
      <x v="3"/>
      <x v="1"/>
      <x v="3"/>
      <x v="74"/>
    </i>
    <i r="8">
      <x v="6"/>
      <x v="75"/>
    </i>
    <i t="default" r="5">
      <x v="41"/>
    </i>
    <i t="default" r="4">
      <x v="117"/>
    </i>
    <i r="4">
      <x v="118"/>
      <x v="69"/>
      <x v="3"/>
      <x v="1"/>
      <x v="3"/>
      <x v="95"/>
    </i>
    <i t="default" r="5">
      <x v="69"/>
    </i>
    <i t="default" r="4">
      <x v="118"/>
    </i>
    <i r="4">
      <x v="119"/>
      <x v="57"/>
      <x v="3"/>
      <x v="1"/>
      <x v="3"/>
      <x v="5"/>
    </i>
    <i t="default" r="5">
      <x v="57"/>
    </i>
    <i r="5">
      <x v="71"/>
      <x v="7"/>
      <x v="4"/>
      <x v="3"/>
      <x v="146"/>
    </i>
    <i t="default" r="5">
      <x v="71"/>
    </i>
    <i t="default" r="4">
      <x v="119"/>
    </i>
    <i r="4">
      <x v="122"/>
      <x v="106"/>
      <x v="4"/>
      <x v="1"/>
      <x v="3"/>
      <x v="375"/>
    </i>
    <i t="default" r="5">
      <x v="106"/>
    </i>
    <i r="5">
      <x v="133"/>
      <x v="3"/>
      <x v="1"/>
      <x v="3"/>
      <x v="384"/>
    </i>
    <i t="default" r="5">
      <x v="133"/>
    </i>
    <i r="5">
      <x v="218"/>
      <x v="3"/>
      <x v="1"/>
      <x v="3"/>
      <x v="142"/>
    </i>
    <i t="default" r="5">
      <x v="218"/>
    </i>
    <i t="default" r="4">
      <x v="122"/>
    </i>
    <i r="4">
      <x v="123"/>
      <x v="72"/>
      <x v="3"/>
      <x v="1"/>
      <x v="3"/>
      <x v="56"/>
    </i>
    <i r="8">
      <x v="6"/>
      <x v="55"/>
    </i>
    <i t="default" r="5">
      <x v="72"/>
    </i>
    <i r="5">
      <x v="108"/>
      <x v="4"/>
      <x v="1"/>
      <x v="3"/>
      <x v="384"/>
    </i>
    <i t="default" r="5">
      <x v="108"/>
    </i>
    <i r="5">
      <x v="111"/>
      <x v="3"/>
      <x v="1"/>
      <x v="3"/>
      <x v="474"/>
    </i>
    <i t="default" r="5">
      <x v="111"/>
    </i>
    <i r="5">
      <x v="114"/>
      <x v="3"/>
      <x v="1"/>
      <x v="3"/>
      <x v="475"/>
    </i>
    <i t="default" r="5">
      <x v="114"/>
    </i>
    <i t="default" r="4">
      <x v="123"/>
    </i>
    <i r="4">
      <x v="125"/>
      <x v="74"/>
      <x v="3"/>
      <x v="1"/>
      <x v="3"/>
      <x v="95"/>
    </i>
    <i t="default" r="5">
      <x v="74"/>
    </i>
    <i r="5">
      <x v="90"/>
      <x v="4"/>
      <x v="1"/>
      <x v="3"/>
      <x v="148"/>
    </i>
    <i t="default" r="5">
      <x v="90"/>
    </i>
    <i r="5">
      <x v="112"/>
      <x v="3"/>
      <x v="1"/>
      <x v="3"/>
      <x v="466"/>
    </i>
    <i t="default" r="5">
      <x v="112"/>
    </i>
    <i r="5">
      <x v="126"/>
      <x v="3"/>
      <x v="1"/>
      <x v="3"/>
      <x v="277"/>
    </i>
    <i t="default" r="5">
      <x v="126"/>
    </i>
    <i r="5">
      <x v="127"/>
      <x v="3"/>
      <x v="1"/>
      <x v="3"/>
      <x v="277"/>
    </i>
    <i t="default" r="5">
      <x v="127"/>
    </i>
    <i r="5">
      <x v="128"/>
      <x v="3"/>
      <x v="1"/>
      <x v="3"/>
      <x v="277"/>
    </i>
    <i t="default" r="5">
      <x v="128"/>
    </i>
    <i r="5">
      <x v="152"/>
      <x v="3"/>
      <x v="1"/>
      <x v="3"/>
      <x v="260"/>
    </i>
    <i t="default" r="5">
      <x v="152"/>
    </i>
    <i r="5">
      <x v="153"/>
      <x v="3"/>
      <x v="1"/>
      <x v="3"/>
      <x v="277"/>
    </i>
    <i t="default" r="5">
      <x v="153"/>
    </i>
    <i t="default" r="4">
      <x v="125"/>
    </i>
    <i r="4">
      <x v="126"/>
      <x v="75"/>
      <x v="3"/>
      <x v="1"/>
      <x v="3"/>
      <x v="137"/>
    </i>
    <i t="default" r="5">
      <x v="75"/>
    </i>
    <i t="default" r="4">
      <x v="126"/>
    </i>
    <i r="4">
      <x v="127"/>
      <x v="76"/>
      <x v="4"/>
      <x v="1"/>
      <x v="3"/>
      <x v="93"/>
    </i>
    <i r="8">
      <x v="6"/>
      <x v="92"/>
    </i>
    <i r="8">
      <x v="7"/>
      <x v="91"/>
    </i>
    <i r="8">
      <x v="8"/>
      <x v="94"/>
    </i>
    <i r="8">
      <x v="9"/>
      <x v="93"/>
    </i>
    <i r="8">
      <x v="10"/>
      <x v="109"/>
    </i>
    <i r="8">
      <x v="11"/>
      <x v="540"/>
    </i>
    <i r="8">
      <x v="12"/>
      <x v="145"/>
    </i>
    <i r="8">
      <x v="13"/>
      <x v="540"/>
    </i>
    <i t="default" r="5">
      <x v="76"/>
    </i>
    <i t="default" r="4">
      <x v="127"/>
    </i>
    <i r="4">
      <x v="128"/>
      <x v="115"/>
      <x v="3"/>
      <x v="1"/>
      <x v="3"/>
      <x v="329"/>
    </i>
    <i t="default" r="5">
      <x v="115"/>
    </i>
    <i t="default" r="4">
      <x v="128"/>
    </i>
    <i r="4">
      <x v="132"/>
      <x v="82"/>
      <x v="4"/>
      <x v="1"/>
      <x v="3"/>
      <x v="89"/>
    </i>
    <i r="8">
      <x v="6"/>
      <x v="90"/>
    </i>
    <i r="8">
      <x v="7"/>
      <x v="244"/>
    </i>
    <i t="default" r="5">
      <x v="82"/>
    </i>
    <i r="5">
      <x v="217"/>
      <x v="3"/>
      <x v="1"/>
      <x v="3"/>
      <x v="260"/>
    </i>
    <i t="default" r="5">
      <x v="217"/>
    </i>
    <i t="default" r="4">
      <x v="132"/>
    </i>
    <i r="4">
      <x v="133"/>
      <x v="84"/>
      <x v="3"/>
      <x v="1"/>
      <x v="3"/>
      <x v="145"/>
    </i>
    <i t="default" r="5">
      <x v="84"/>
    </i>
    <i t="default" r="4">
      <x v="133"/>
    </i>
    <i r="4">
      <x v="135"/>
      <x v="109"/>
      <x v="3"/>
      <x v="1"/>
      <x v="3"/>
      <x v="328"/>
    </i>
    <i t="default" r="5">
      <x v="109"/>
    </i>
    <i t="default" r="4">
      <x v="135"/>
    </i>
    <i r="4">
      <x v="136"/>
      <x v="134"/>
      <x v="3"/>
      <x v="1"/>
      <x v="3"/>
      <x v="384"/>
    </i>
    <i t="default" r="5">
      <x v="134"/>
    </i>
    <i t="default" r="4">
      <x v="136"/>
    </i>
    <i r="4">
      <x v="140"/>
      <x v="105"/>
      <x v="3"/>
      <x v="1"/>
      <x v="3"/>
      <x v="113"/>
    </i>
    <i t="default" r="5">
      <x v="105"/>
    </i>
    <i t="default" r="4">
      <x v="140"/>
    </i>
    <i r="4">
      <x v="141"/>
      <x v="107"/>
      <x v="3"/>
      <x v="1"/>
      <x v="3"/>
      <x v="353"/>
    </i>
    <i t="default" r="5">
      <x v="107"/>
    </i>
    <i t="default" r="4">
      <x v="141"/>
    </i>
    <i r="4">
      <x v="143"/>
      <x v="138"/>
      <x v="3"/>
      <x v="1"/>
      <x v="3"/>
      <x v="387"/>
    </i>
    <i t="default" r="5">
      <x v="138"/>
    </i>
    <i t="default" r="4">
      <x v="143"/>
    </i>
    <i r="4">
      <x v="146"/>
      <x v="185"/>
      <x v="3"/>
      <x v="1"/>
      <x v="3"/>
      <x v="337"/>
    </i>
    <i t="default" r="5">
      <x v="185"/>
    </i>
    <i r="5">
      <x v="189"/>
      <x v="3"/>
      <x v="1"/>
      <x v="3"/>
      <x v="337"/>
    </i>
    <i t="default" r="5">
      <x v="189"/>
    </i>
    <i r="5">
      <x v="342"/>
      <x v="3"/>
      <x v="1"/>
      <x v="3"/>
      <x v="337"/>
    </i>
    <i t="default" r="5">
      <x v="342"/>
    </i>
    <i t="default" r="4">
      <x v="146"/>
    </i>
    <i r="4">
      <x v="147"/>
      <x v="140"/>
      <x v="4"/>
      <x v="1"/>
      <x v="3"/>
      <x v="278"/>
    </i>
    <i r="8">
      <x v="6"/>
      <x v="279"/>
    </i>
    <i t="default" r="5">
      <x v="140"/>
    </i>
    <i r="5">
      <x v="293"/>
      <x v="3"/>
      <x v="1"/>
      <x v="3"/>
      <x v="279"/>
    </i>
    <i t="default" r="5">
      <x v="293"/>
    </i>
    <i r="5">
      <x v="308"/>
      <x v="4"/>
      <x v="1"/>
      <x v="3"/>
      <x v="279"/>
    </i>
    <i t="default" r="5">
      <x v="308"/>
    </i>
    <i t="default" r="4">
      <x v="147"/>
    </i>
    <i r="4">
      <x v="149"/>
      <x v="157"/>
      <x v="3"/>
      <x v="1"/>
      <x v="3"/>
      <x v="277"/>
    </i>
    <i t="default" r="5">
      <x v="157"/>
    </i>
    <i t="default" r="4">
      <x v="149"/>
    </i>
    <i r="4">
      <x v="153"/>
      <x v="190"/>
      <x v="3"/>
      <x v="1"/>
      <x v="3"/>
      <x v="334"/>
    </i>
    <i t="default" r="5">
      <x v="190"/>
    </i>
    <i t="default" r="4">
      <x v="153"/>
    </i>
    <i r="4">
      <x v="154"/>
      <x v="225"/>
      <x v="3"/>
      <x v="1"/>
      <x v="3"/>
      <x v="364"/>
    </i>
    <i t="default" r="5">
      <x v="225"/>
    </i>
    <i t="default" r="4">
      <x v="154"/>
    </i>
    <i r="4">
      <x v="159"/>
      <x v="384"/>
      <x v="7"/>
      <x v="4"/>
      <x v="3"/>
      <x v="321"/>
    </i>
    <i t="default" r="5">
      <x v="384"/>
    </i>
    <i t="default" r="4">
      <x v="159"/>
    </i>
    <i r="4">
      <x v="162"/>
      <x v="309"/>
      <x v="4"/>
      <x v="1"/>
      <x v="3"/>
      <x v="366"/>
    </i>
    <i r="8">
      <x v="6"/>
      <x v="365"/>
    </i>
    <i t="default" r="5">
      <x v="309"/>
    </i>
    <i r="5">
      <x v="314"/>
      <x v="3"/>
      <x v="1"/>
      <x v="3"/>
      <x v="276"/>
    </i>
    <i t="default" r="5">
      <x v="314"/>
    </i>
    <i t="default" r="4">
      <x v="162"/>
    </i>
    <i r="4">
      <x v="167"/>
      <x v="367"/>
      <x v="3"/>
      <x v="1"/>
      <x v="3"/>
      <x v="1"/>
    </i>
    <i t="default" r="5">
      <x v="367"/>
    </i>
    <i t="default" r="4">
      <x v="167"/>
    </i>
    <i r="4">
      <x v="180"/>
      <x v="79"/>
      <x v="4"/>
      <x v="1"/>
      <x v="3"/>
      <x v="118"/>
    </i>
    <i r="8">
      <x v="6"/>
      <x v="118"/>
    </i>
    <i t="default" r="5">
      <x v="79"/>
    </i>
    <i t="default" r="4">
      <x v="180"/>
    </i>
    <i r="4">
      <x v="183"/>
      <x v="77"/>
      <x v="3"/>
      <x v="1"/>
      <x v="3"/>
      <x v="161"/>
    </i>
    <i r="8">
      <x v="6"/>
      <x v="160"/>
    </i>
    <i r="8">
      <x v="7"/>
      <x v="162"/>
    </i>
    <i r="8">
      <x v="8"/>
      <x v="163"/>
    </i>
    <i t="default" r="5">
      <x v="77"/>
    </i>
    <i r="5">
      <x v="99"/>
      <x v="3"/>
      <x v="1"/>
      <x v="3"/>
      <x v="327"/>
    </i>
    <i r="8">
      <x v="6"/>
      <x v="327"/>
    </i>
    <i t="default" r="5">
      <x v="99"/>
    </i>
    <i t="default" r="4">
      <x v="183"/>
    </i>
    <i r="4">
      <x v="184"/>
      <x v="137"/>
      <x v="3"/>
      <x v="1"/>
      <x v="3"/>
      <x v="383"/>
    </i>
    <i t="default" r="5">
      <x v="137"/>
    </i>
    <i t="default" r="4">
      <x v="184"/>
    </i>
    <i r="4">
      <x v="186"/>
      <x v="117"/>
      <x v="3"/>
      <x v="1"/>
      <x v="3"/>
      <x v="248"/>
    </i>
    <i t="default" r="5">
      <x v="117"/>
    </i>
    <i r="5">
      <x v="178"/>
      <x v="3"/>
      <x v="1"/>
      <x v="3"/>
      <x v="406"/>
    </i>
    <i t="default" r="5">
      <x v="178"/>
    </i>
    <i t="default" r="4">
      <x v="186"/>
    </i>
    <i r="4">
      <x v="189"/>
      <x v="136"/>
      <x v="3"/>
      <x v="1"/>
      <x v="3"/>
      <x v="407"/>
    </i>
    <i t="default" r="5">
      <x v="136"/>
    </i>
    <i t="default" r="4">
      <x v="189"/>
    </i>
    <i r="4">
      <x v="199"/>
      <x v="222"/>
      <x v="3"/>
      <x v="1"/>
      <x v="3"/>
      <x v="382"/>
    </i>
    <i t="default" r="5">
      <x v="222"/>
    </i>
    <i t="default" r="4">
      <x v="199"/>
    </i>
    <i r="4">
      <x v="203"/>
      <x v="303"/>
      <x v="3"/>
      <x v="1"/>
      <x v="3"/>
      <x v="460"/>
    </i>
    <i t="default" r="5">
      <x v="303"/>
    </i>
    <i t="default" r="4">
      <x v="203"/>
    </i>
    <i r="4">
      <x v="223"/>
      <x v="204"/>
      <x v="3"/>
      <x v="1"/>
      <x v="3"/>
      <x v="445"/>
    </i>
    <i t="default" r="5">
      <x v="204"/>
    </i>
    <i t="default" r="4">
      <x v="223"/>
    </i>
    <i r="4">
      <x v="227"/>
      <x v="49"/>
      <x v="3"/>
      <x v="1"/>
      <x v="3"/>
      <x v="75"/>
    </i>
    <i t="default" r="5">
      <x v="49"/>
    </i>
    <i t="default" r="4">
      <x v="227"/>
    </i>
    <i r="4">
      <x v="233"/>
      <x v="68"/>
      <x v="3"/>
      <x v="1"/>
      <x v="3"/>
      <x v="58"/>
    </i>
    <i t="default" r="5">
      <x v="68"/>
    </i>
    <i r="5">
      <x v="143"/>
      <x v="3"/>
      <x v="1"/>
      <x v="3"/>
      <x v="307"/>
    </i>
    <i t="default" r="5">
      <x v="143"/>
    </i>
    <i t="default" r="4">
      <x v="233"/>
    </i>
    <i r="4">
      <x v="234"/>
      <x v="70"/>
      <x v="3"/>
      <x v="1"/>
      <x v="3"/>
      <x v="145"/>
    </i>
    <i t="default" r="5">
      <x v="70"/>
    </i>
    <i t="default" r="4">
      <x v="234"/>
    </i>
    <i r="4">
      <x v="237"/>
      <x v="101"/>
      <x v="3"/>
      <x v="1"/>
      <x v="3"/>
      <x v="352"/>
    </i>
    <i t="default" r="5">
      <x v="101"/>
    </i>
    <i t="default" r="4">
      <x v="237"/>
    </i>
    <i r="4">
      <x v="238"/>
      <x v="96"/>
      <x v="3"/>
      <x v="1"/>
      <x v="3"/>
      <x v="124"/>
    </i>
    <i t="default" r="5">
      <x v="96"/>
    </i>
    <i r="5">
      <x v="139"/>
      <x v="3"/>
      <x v="1"/>
      <x v="3"/>
      <x v="359"/>
    </i>
    <i t="default" r="5">
      <x v="139"/>
    </i>
    <i t="default" r="4">
      <x v="238"/>
    </i>
    <i r="4">
      <x v="240"/>
      <x v="119"/>
      <x v="3"/>
      <x v="1"/>
      <x v="3"/>
      <x v="262"/>
    </i>
    <i t="default" r="5">
      <x v="119"/>
    </i>
    <i r="5">
      <x v="142"/>
      <x v="3"/>
      <x v="1"/>
      <x v="3"/>
      <x v="384"/>
    </i>
    <i t="default" r="5">
      <x v="142"/>
    </i>
    <i r="5">
      <x v="176"/>
      <x v="3"/>
      <x v="1"/>
      <x v="3"/>
      <x v="263"/>
    </i>
    <i t="default" r="5">
      <x v="176"/>
    </i>
    <i t="default" r="4">
      <x v="240"/>
    </i>
    <i r="4">
      <x v="241"/>
      <x v="304"/>
      <x v="3"/>
      <x v="1"/>
      <x v="3"/>
      <x v="264"/>
    </i>
    <i t="default" r="5">
      <x v="304"/>
    </i>
    <i t="default" r="4">
      <x v="241"/>
    </i>
    <i r="4">
      <x v="242"/>
      <x v="113"/>
      <x v="3"/>
      <x v="1"/>
      <x v="3"/>
      <x v="385"/>
    </i>
    <i t="default" r="5">
      <x v="113"/>
    </i>
    <i t="default" r="4">
      <x v="242"/>
    </i>
    <i r="4">
      <x v="244"/>
      <x v="223"/>
      <x v="3"/>
      <x v="1"/>
      <x v="3"/>
      <x v="323"/>
    </i>
    <i t="default" r="5">
      <x v="223"/>
    </i>
    <i t="default" r="4">
      <x v="244"/>
    </i>
    <i r="4">
      <x v="245"/>
      <x v="131"/>
      <x v="3"/>
      <x v="1"/>
      <x v="3"/>
      <x v="384"/>
    </i>
    <i t="default" r="5">
      <x v="131"/>
    </i>
    <i t="default" r="4">
      <x v="245"/>
    </i>
    <i r="4">
      <x v="246"/>
      <x v="132"/>
      <x v="3"/>
      <x v="1"/>
      <x v="3"/>
      <x v="263"/>
    </i>
    <i t="default" r="5">
      <x v="132"/>
    </i>
    <i t="default" r="4">
      <x v="246"/>
    </i>
    <i r="4">
      <x v="247"/>
      <x v="202"/>
      <x v="4"/>
      <x v="1"/>
      <x v="3"/>
      <x v="379"/>
    </i>
    <i t="default" r="5">
      <x v="202"/>
    </i>
    <i r="5">
      <x v="334"/>
      <x v="3"/>
      <x v="1"/>
      <x v="3"/>
      <x v="379"/>
    </i>
    <i t="default" r="5">
      <x v="334"/>
    </i>
    <i t="default" r="4">
      <x v="247"/>
    </i>
    <i r="4">
      <x v="248"/>
      <x v="173"/>
      <x v="3"/>
      <x v="1"/>
      <x v="3"/>
      <x v="260"/>
    </i>
    <i t="default" r="5">
      <x v="173"/>
    </i>
    <i r="5">
      <x v="285"/>
      <x v="3"/>
      <x v="1"/>
      <x v="3"/>
      <x v="260"/>
    </i>
    <i t="default" r="5">
      <x v="285"/>
    </i>
    <i t="default" r="4">
      <x v="248"/>
    </i>
    <i r="4">
      <x v="250"/>
      <x v="162"/>
      <x v="3"/>
      <x v="1"/>
      <x v="3"/>
      <x v="384"/>
    </i>
    <i t="default" r="5">
      <x v="162"/>
    </i>
    <i t="default" r="4">
      <x v="250"/>
    </i>
    <i r="4">
      <x v="251"/>
      <x v="161"/>
      <x v="3"/>
      <x v="1"/>
      <x v="3"/>
      <x v="384"/>
    </i>
    <i t="default" r="5">
      <x v="161"/>
    </i>
    <i r="5">
      <x v="300"/>
      <x v="3"/>
      <x v="1"/>
      <x v="3"/>
      <x v="367"/>
    </i>
    <i t="default" r="5">
      <x v="300"/>
    </i>
    <i t="default" r="4">
      <x v="251"/>
    </i>
    <i r="4">
      <x v="252"/>
      <x v="182"/>
      <x v="3"/>
      <x v="1"/>
      <x v="3"/>
      <x v="384"/>
    </i>
    <i t="default" r="5">
      <x v="182"/>
    </i>
    <i t="default" r="4">
      <x v="252"/>
    </i>
    <i t="default" r="2">
      <x v="491"/>
    </i>
    <i r="2">
      <x v="493"/>
      <x v="9"/>
      <x v="5"/>
      <x v="199"/>
      <x v="4"/>
      <x v="1"/>
      <x v="3"/>
      <x v="357"/>
    </i>
    <i t="default" r="5">
      <x v="199"/>
    </i>
    <i t="default" r="4">
      <x v="5"/>
    </i>
    <i r="4">
      <x v="6"/>
      <x v="122"/>
      <x v="3"/>
      <x v="1"/>
      <x v="3"/>
      <x v="394"/>
    </i>
    <i t="default" r="5">
      <x v="122"/>
    </i>
    <i t="default" r="4">
      <x v="6"/>
    </i>
    <i r="4">
      <x v="7"/>
      <x v="414"/>
      <x v="3"/>
      <x v="1"/>
      <x v="3"/>
      <x v="378"/>
    </i>
    <i t="default" r="5">
      <x v="414"/>
    </i>
    <i r="5">
      <x v="415"/>
      <x v="3"/>
      <x v="1"/>
      <x v="3"/>
      <x v="322"/>
    </i>
    <i t="default" r="5">
      <x v="415"/>
    </i>
    <i t="default" r="4">
      <x v="7"/>
    </i>
    <i r="4">
      <x v="13"/>
      <x v="351"/>
      <x v="3"/>
      <x v="1"/>
      <x v="3"/>
      <x v="446"/>
    </i>
    <i t="default" r="5">
      <x v="351"/>
    </i>
    <i t="default" r="4">
      <x v="13"/>
    </i>
    <i r="4">
      <x v="14"/>
      <x v="409"/>
      <x v="4"/>
      <x v="1"/>
      <x v="3"/>
      <x v="370"/>
    </i>
    <i r="8">
      <x v="6"/>
      <x v="292"/>
    </i>
    <i r="8">
      <x v="7"/>
      <x v="371"/>
    </i>
    <i r="8">
      <x v="8"/>
      <x v="370"/>
    </i>
    <i r="8">
      <x v="9"/>
      <x v="292"/>
    </i>
    <i r="8">
      <x v="10"/>
      <x v="371"/>
    </i>
    <i t="default" r="5">
      <x v="409"/>
    </i>
    <i r="5">
      <x v="428"/>
      <x v="3"/>
      <x v="1"/>
      <x v="3"/>
      <x v="235"/>
    </i>
    <i t="default" r="5">
      <x v="428"/>
    </i>
    <i r="5">
      <x v="429"/>
      <x v="7"/>
      <x v="4"/>
      <x v="3"/>
      <x v="139"/>
    </i>
    <i r="8">
      <x v="6"/>
      <x v="138"/>
    </i>
    <i r="8">
      <x v="7"/>
      <x v="140"/>
    </i>
    <i t="default" r="5">
      <x v="429"/>
    </i>
    <i r="5">
      <x v="430"/>
      <x v="3"/>
      <x v="1"/>
      <x v="3"/>
      <x v="235"/>
    </i>
    <i t="default" r="5">
      <x v="430"/>
    </i>
    <i r="5">
      <x v="431"/>
      <x v="7"/>
      <x v="4"/>
      <x v="3"/>
      <x v="133"/>
    </i>
    <i r="8">
      <x v="6"/>
      <x v="131"/>
    </i>
    <i r="8">
      <x v="7"/>
      <x v="132"/>
    </i>
    <i r="8">
      <x v="8"/>
      <x v="135"/>
    </i>
    <i t="default" r="5">
      <x v="431"/>
    </i>
    <i r="5">
      <x v="485"/>
      <x v="3"/>
      <x v="1"/>
      <x v="3"/>
      <x v="393"/>
    </i>
    <i t="default" r="5">
      <x v="485"/>
    </i>
    <i r="5">
      <x v="486"/>
      <x v="3"/>
      <x v="1"/>
      <x v="3"/>
      <x v="393"/>
    </i>
    <i t="default" r="5">
      <x v="486"/>
    </i>
    <i r="5">
      <x v="489"/>
      <x v="3"/>
      <x v="1"/>
      <x v="3"/>
      <x v="634"/>
    </i>
    <i t="default" r="5">
      <x v="489"/>
    </i>
    <i t="default" r="4">
      <x v="14"/>
    </i>
    <i r="4">
      <x v="15"/>
      <x v="382"/>
      <x v="4"/>
      <x v="1"/>
      <x v="3"/>
      <x v="229"/>
    </i>
    <i r="8">
      <x v="6"/>
      <x v="230"/>
    </i>
    <i t="default" r="5">
      <x v="382"/>
    </i>
    <i t="default" r="4">
      <x v="15"/>
    </i>
    <i r="4">
      <x v="20"/>
      <x v="407"/>
      <x v="3"/>
      <x v="1"/>
      <x v="3"/>
      <x v="234"/>
    </i>
    <i r="8">
      <x v="7"/>
      <x v="449"/>
    </i>
    <i t="default" r="5">
      <x v="407"/>
    </i>
    <i r="5">
      <x v="473"/>
      <x v="7"/>
      <x v="4"/>
      <x v="3"/>
      <x v="6"/>
    </i>
    <i t="default" r="5">
      <x v="473"/>
    </i>
    <i t="default" r="4">
      <x v="20"/>
    </i>
    <i r="4">
      <x v="22"/>
      <x v="403"/>
      <x v="3"/>
      <x v="1"/>
      <x v="3"/>
      <x v="296"/>
    </i>
    <i r="8">
      <x v="6"/>
      <x v="409"/>
    </i>
    <i t="default" r="5">
      <x v="403"/>
    </i>
    <i t="default" r="4">
      <x v="22"/>
    </i>
    <i r="4">
      <x v="24"/>
      <x v="383"/>
      <x v="3"/>
      <x v="1"/>
      <x v="3"/>
      <x v="331"/>
    </i>
    <i t="default" r="5">
      <x v="383"/>
    </i>
    <i t="default" r="4">
      <x v="24"/>
    </i>
    <i r="4">
      <x v="25"/>
      <x v="411"/>
      <x v="3"/>
      <x v="1"/>
      <x v="3"/>
      <x v="147"/>
    </i>
    <i t="default" r="5">
      <x v="411"/>
    </i>
    <i r="5">
      <x v="412"/>
      <x v="3"/>
      <x v="1"/>
      <x v="3"/>
      <x v="117"/>
    </i>
    <i t="default" r="5">
      <x v="412"/>
    </i>
    <i r="5">
      <x v="413"/>
      <x v="7"/>
      <x v="4"/>
      <x v="3"/>
      <x v="343"/>
    </i>
    <i t="default" r="5">
      <x v="413"/>
    </i>
    <i t="default" r="4">
      <x v="25"/>
    </i>
    <i r="4">
      <x v="29"/>
      <x v="416"/>
      <x v="3"/>
      <x v="1"/>
      <x v="3"/>
      <x v="434"/>
    </i>
    <i t="default" r="5">
      <x v="416"/>
    </i>
    <i r="5">
      <x v="417"/>
      <x v="3"/>
      <x v="1"/>
      <x v="3"/>
      <x v="274"/>
    </i>
    <i t="default" r="5">
      <x v="417"/>
    </i>
    <i r="5">
      <x v="418"/>
      <x v="3"/>
      <x v="1"/>
      <x v="3"/>
      <x v="236"/>
    </i>
    <i t="default" r="5">
      <x v="418"/>
    </i>
    <i t="default" r="4">
      <x v="29"/>
    </i>
    <i r="4">
      <x v="30"/>
      <x v="56"/>
      <x v="7"/>
      <x v="4"/>
      <x v="3"/>
      <x v="42"/>
    </i>
    <i t="default" r="5">
      <x v="56"/>
    </i>
    <i r="5">
      <x v="93"/>
      <x v="7"/>
      <x v="4"/>
      <x v="3"/>
      <x v="164"/>
    </i>
    <i t="default" r="5">
      <x v="93"/>
    </i>
    <i r="5">
      <x v="94"/>
      <x v="7"/>
      <x v="4"/>
      <x v="3"/>
      <x v="158"/>
    </i>
    <i t="default" r="5">
      <x v="94"/>
    </i>
    <i r="5">
      <x v="175"/>
      <x v="3"/>
      <x v="1"/>
      <x v="3"/>
      <x v="232"/>
    </i>
    <i t="default" r="5">
      <x v="175"/>
    </i>
    <i r="5">
      <x v="187"/>
      <x v="3"/>
      <x v="1"/>
      <x v="3"/>
      <x v="356"/>
    </i>
    <i t="default" r="5">
      <x v="187"/>
    </i>
    <i r="5">
      <x v="224"/>
      <x v="7"/>
      <x v="4"/>
      <x v="3"/>
      <x v="416"/>
    </i>
    <i t="default" r="5">
      <x v="224"/>
    </i>
    <i r="5">
      <x v="245"/>
      <x v="3"/>
      <x v="1"/>
      <x v="3"/>
      <x v="416"/>
    </i>
    <i t="default" r="5">
      <x v="245"/>
    </i>
    <i r="5">
      <x v="247"/>
      <x v="7"/>
      <x v="4"/>
      <x v="3"/>
      <x v="318"/>
    </i>
    <i t="default" r="5">
      <x v="247"/>
    </i>
    <i r="5">
      <x v="272"/>
      <x v="3"/>
      <x v="1"/>
      <x v="3"/>
      <x v="317"/>
    </i>
    <i t="default" r="5">
      <x v="272"/>
    </i>
    <i r="5">
      <x v="394"/>
      <x v="7"/>
      <x v="4"/>
      <x v="3"/>
      <x v="443"/>
    </i>
    <i r="8">
      <x v="6"/>
      <x v="442"/>
    </i>
    <i t="default" r="5">
      <x v="394"/>
    </i>
    <i r="5">
      <x v="408"/>
      <x v="3"/>
      <x v="1"/>
      <x v="3"/>
      <x v="389"/>
    </i>
    <i t="default" r="5">
      <x v="408"/>
    </i>
    <i t="default" r="4">
      <x v="30"/>
    </i>
    <i r="4">
      <x v="31"/>
      <x v="155"/>
      <x v="7"/>
      <x v="4"/>
      <x v="3"/>
      <x v="237"/>
    </i>
    <i t="default" r="5">
      <x v="155"/>
    </i>
    <i r="5">
      <x v="196"/>
      <x v="7"/>
      <x v="4"/>
      <x v="3"/>
      <x v="241"/>
    </i>
    <i t="default" r="5">
      <x v="196"/>
    </i>
    <i r="5">
      <x v="228"/>
      <x v="4"/>
      <x v="1"/>
      <x v="3"/>
      <x v="310"/>
    </i>
    <i t="default" r="5">
      <x v="228"/>
    </i>
    <i r="5">
      <x v="284"/>
      <x v="3"/>
      <x v="1"/>
      <x v="3"/>
      <x v="240"/>
    </i>
    <i t="default" r="5">
      <x v="284"/>
    </i>
    <i r="5">
      <x v="327"/>
      <x v="3"/>
      <x v="1"/>
      <x v="3"/>
      <x v="240"/>
    </i>
    <i t="default" r="5">
      <x v="327"/>
    </i>
    <i t="default" r="4">
      <x v="31"/>
    </i>
    <i r="4">
      <x v="33"/>
      <x v="393"/>
      <x v="3"/>
      <x v="1"/>
      <x v="3"/>
      <x v="315"/>
    </i>
    <i r="8">
      <x v="6"/>
      <x v="315"/>
    </i>
    <i t="default" r="5">
      <x v="393"/>
    </i>
    <i r="5">
      <x v="406"/>
      <x v="3"/>
      <x v="1"/>
      <x v="3"/>
      <x v="144"/>
    </i>
    <i t="default" r="5">
      <x v="406"/>
    </i>
    <i t="default" r="4">
      <x v="33"/>
    </i>
    <i r="4">
      <x v="37"/>
      <x v="344"/>
      <x v="3"/>
      <x v="1"/>
      <x v="3"/>
      <x v="427"/>
    </i>
    <i t="default" r="5">
      <x v="344"/>
    </i>
    <i t="default" r="4">
      <x v="37"/>
    </i>
    <i r="4">
      <x v="38"/>
      <x v="404"/>
      <x v="4"/>
      <x v="1"/>
      <x v="3"/>
      <x v="351"/>
    </i>
    <i r="8">
      <x v="6"/>
      <x v="351"/>
    </i>
    <i t="default" r="5">
      <x v="404"/>
    </i>
    <i r="5">
      <x v="405"/>
      <x v="4"/>
      <x v="1"/>
      <x v="3"/>
      <x v="422"/>
    </i>
    <i r="8">
      <x v="6"/>
      <x v="422"/>
    </i>
    <i t="default" r="5">
      <x v="405"/>
    </i>
    <i t="default" r="4">
      <x v="38"/>
    </i>
    <i r="4">
      <x v="39"/>
      <x v="248"/>
      <x v="4"/>
      <x v="1"/>
      <x v="3"/>
      <x v="418"/>
    </i>
    <i t="default" r="5">
      <x v="248"/>
    </i>
    <i t="default" r="4">
      <x v="39"/>
    </i>
    <i r="4">
      <x v="51"/>
      <x v="302"/>
      <x v="3"/>
      <x v="1"/>
      <x v="3"/>
      <x v="316"/>
    </i>
    <i t="default" r="5">
      <x v="302"/>
    </i>
    <i t="default" r="4">
      <x v="51"/>
    </i>
    <i r="4">
      <x v="55"/>
      <x v="376"/>
      <x v="7"/>
      <x v="4"/>
      <x v="3"/>
      <x v="159"/>
    </i>
    <i t="default" r="5">
      <x v="376"/>
    </i>
    <i r="5">
      <x v="464"/>
      <x v="7"/>
      <x v="4"/>
      <x v="3"/>
      <x v="116"/>
    </i>
    <i t="default" r="5">
      <x v="464"/>
    </i>
    <i t="default" r="4">
      <x v="55"/>
    </i>
    <i r="4">
      <x v="58"/>
      <x v="343"/>
      <x v="3"/>
      <x v="1"/>
      <x v="3"/>
      <x v="427"/>
    </i>
    <i t="default" r="5">
      <x v="343"/>
    </i>
    <i t="default" r="4">
      <x v="58"/>
    </i>
    <i r="4">
      <x v="59"/>
      <x v="425"/>
      <x v="3"/>
      <x v="1"/>
      <x v="3"/>
      <x v="392"/>
    </i>
    <i t="default" r="5">
      <x v="425"/>
    </i>
    <i t="default" r="4">
      <x v="59"/>
    </i>
    <i r="4">
      <x v="69"/>
      <x v="229"/>
      <x v="7"/>
      <x v="4"/>
      <x v="3"/>
      <x v="462"/>
    </i>
    <i t="default" r="5">
      <x v="229"/>
    </i>
    <i t="default" r="4">
      <x v="69"/>
    </i>
    <i r="4">
      <x v="71"/>
      <x v="332"/>
      <x v="3"/>
      <x v="1"/>
      <x v="3"/>
      <x v="447"/>
    </i>
    <i t="default" r="5">
      <x v="332"/>
    </i>
    <i t="default" r="4">
      <x v="71"/>
    </i>
    <i r="4">
      <x v="85"/>
      <x v="281"/>
      <x v="7"/>
      <x v="4"/>
      <x v="3"/>
      <x v="436"/>
    </i>
    <i t="default" r="5">
      <x v="281"/>
    </i>
    <i t="default" r="4">
      <x v="85"/>
    </i>
    <i r="4">
      <x v="89"/>
      <x v="278"/>
      <x v="7"/>
      <x v="4"/>
      <x v="3"/>
      <x v="461"/>
    </i>
    <i r="8">
      <x v="6"/>
      <x v="461"/>
    </i>
    <i r="8">
      <x v="7"/>
      <x v="461"/>
    </i>
    <i r="8">
      <x v="8"/>
      <x v="461"/>
    </i>
    <i r="8">
      <x v="9"/>
      <x v="461"/>
    </i>
    <i r="8">
      <x v="10"/>
      <x v="461"/>
    </i>
    <i r="8">
      <x v="11"/>
      <x v="461"/>
    </i>
    <i r="8">
      <x v="12"/>
      <x v="461"/>
    </i>
    <i t="default" r="5">
      <x v="278"/>
    </i>
    <i r="5">
      <x v="298"/>
      <x v="7"/>
      <x v="4"/>
      <x v="3"/>
      <x v="492"/>
    </i>
    <i r="8">
      <x v="6"/>
      <x v="496"/>
    </i>
    <i r="8">
      <x v="7"/>
      <x v="495"/>
    </i>
    <i t="default" r="5">
      <x v="298"/>
    </i>
    <i t="default" r="4">
      <x v="89"/>
    </i>
    <i r="4">
      <x v="95"/>
      <x v="482"/>
      <x v="3"/>
      <x v="1"/>
      <x v="3"/>
      <x v="451"/>
    </i>
    <i r="8">
      <x v="6"/>
      <x v="450"/>
    </i>
    <i r="8">
      <x v="7"/>
      <x v="396"/>
    </i>
    <i t="default" r="5">
      <x v="482"/>
    </i>
    <i t="default" r="4">
      <x v="95"/>
    </i>
    <i r="4">
      <x v="101"/>
      <x v="487"/>
      <x v="3"/>
      <x v="1"/>
      <x v="3"/>
      <x v="282"/>
    </i>
    <i t="default" r="5">
      <x v="487"/>
    </i>
    <i t="default" r="4">
      <x v="101"/>
    </i>
    <i r="4">
      <x v="111"/>
      <x v="333"/>
      <x v="3"/>
      <x v="1"/>
      <x v="3"/>
      <x v="447"/>
    </i>
    <i t="default" r="5">
      <x v="333"/>
    </i>
    <i t="default" r="4">
      <x v="111"/>
    </i>
    <i r="4">
      <x v="119"/>
      <x v="57"/>
      <x v="3"/>
      <x v="1"/>
      <x v="6"/>
      <x v="7"/>
    </i>
    <i t="default" r="5">
      <x v="57"/>
    </i>
    <i r="5">
      <x v="58"/>
      <x v="3"/>
      <x v="1"/>
      <x v="3"/>
      <x v="4"/>
    </i>
    <i t="default" r="5">
      <x v="58"/>
    </i>
    <i r="5">
      <x v="80"/>
      <x v="3"/>
      <x v="1"/>
      <x v="3"/>
      <x v="120"/>
    </i>
    <i t="default" r="5">
      <x v="80"/>
    </i>
    <i r="5">
      <x v="336"/>
      <x v="7"/>
      <x v="4"/>
      <x v="3"/>
      <x v="459"/>
    </i>
    <i t="default" r="5">
      <x v="336"/>
    </i>
    <i t="default" r="4">
      <x v="119"/>
    </i>
    <i r="4">
      <x v="120"/>
      <x v="419"/>
      <x v="4"/>
      <x v="1"/>
      <x v="3"/>
      <x v="380"/>
    </i>
    <i r="8">
      <x v="6"/>
      <x v="380"/>
    </i>
    <i t="default" r="5">
      <x v="419"/>
    </i>
    <i t="default" r="4">
      <x v="120"/>
    </i>
    <i r="4">
      <x v="137"/>
      <x v="103"/>
      <x v="3"/>
      <x v="1"/>
      <x v="3"/>
      <x v="238"/>
    </i>
    <i t="default" r="5">
      <x v="103"/>
    </i>
    <i r="5">
      <x v="188"/>
      <x v="3"/>
      <x v="1"/>
      <x v="3"/>
      <x v="400"/>
    </i>
    <i t="default" r="5">
      <x v="188"/>
    </i>
    <i r="5">
      <x v="205"/>
      <x v="3"/>
      <x v="1"/>
      <x v="3"/>
      <x v="399"/>
    </i>
    <i t="default" r="5">
      <x v="205"/>
    </i>
    <i r="5">
      <x v="239"/>
      <x v="3"/>
      <x v="1"/>
      <x v="3"/>
      <x v="398"/>
    </i>
    <i t="default" r="5">
      <x v="239"/>
    </i>
    <i r="5">
      <x v="260"/>
      <x v="3"/>
      <x v="1"/>
      <x v="3"/>
      <x v="369"/>
    </i>
    <i t="default" r="5">
      <x v="260"/>
    </i>
    <i r="5">
      <x v="283"/>
      <x v="3"/>
      <x v="1"/>
      <x v="3"/>
      <x v="401"/>
    </i>
    <i r="8">
      <x v="6"/>
      <x v="401"/>
    </i>
    <i t="default" r="5">
      <x v="283"/>
    </i>
    <i r="5">
      <x v="301"/>
      <x v="3"/>
      <x v="1"/>
      <x v="3"/>
      <x v="397"/>
    </i>
    <i t="default" r="5">
      <x v="301"/>
    </i>
    <i r="5">
      <x v="326"/>
      <x v="3"/>
      <x v="1"/>
      <x v="3"/>
      <x v="401"/>
    </i>
    <i r="8">
      <x v="6"/>
      <x v="401"/>
    </i>
    <i r="8">
      <x v="7"/>
      <x v="401"/>
    </i>
    <i r="8">
      <x v="8"/>
      <x v="401"/>
    </i>
    <i t="default" r="5">
      <x v="326"/>
    </i>
    <i t="default" r="4">
      <x v="137"/>
    </i>
    <i r="4">
      <x v="138"/>
      <x v="410"/>
      <x v="3"/>
      <x v="1"/>
      <x v="3"/>
      <x v="422"/>
    </i>
    <i t="default" r="5">
      <x v="410"/>
    </i>
    <i r="5">
      <x v="470"/>
      <x v="7"/>
      <x v="4"/>
      <x v="3"/>
      <x v="410"/>
    </i>
    <i r="8">
      <x v="6"/>
      <x v="411"/>
    </i>
    <i r="8">
      <x v="7"/>
      <x v="465"/>
    </i>
    <i r="8">
      <x v="8"/>
      <x v="231"/>
    </i>
    <i t="default" r="5">
      <x v="470"/>
    </i>
    <i t="default" r="4">
      <x v="138"/>
    </i>
    <i r="4">
      <x v="139"/>
      <x v="104"/>
      <x v="7"/>
      <x v="4"/>
      <x v="3"/>
      <x v="119"/>
    </i>
    <i t="default" r="5">
      <x v="104"/>
    </i>
    <i r="5">
      <x v="213"/>
      <x v="7"/>
      <x v="4"/>
      <x v="3"/>
      <x v="239"/>
    </i>
    <i t="default" r="5">
      <x v="213"/>
    </i>
    <i r="5">
      <x v="246"/>
      <x v="7"/>
      <x v="4"/>
      <x v="3"/>
      <x v="239"/>
    </i>
    <i t="default" r="5">
      <x v="246"/>
    </i>
    <i r="5">
      <x v="294"/>
      <x v="7"/>
      <x v="4"/>
      <x v="3"/>
      <x v="239"/>
    </i>
    <i t="default" r="5">
      <x v="294"/>
    </i>
    <i r="5">
      <x v="323"/>
      <x v="3"/>
      <x v="1"/>
      <x v="3"/>
      <x v="239"/>
    </i>
    <i t="default" r="5">
      <x v="323"/>
    </i>
    <i t="default" r="4">
      <x v="139"/>
    </i>
    <i r="4">
      <x v="148"/>
      <x v="165"/>
      <x v="3"/>
      <x v="1"/>
      <x v="3"/>
      <x v="441"/>
    </i>
    <i t="default" r="5">
      <x v="165"/>
    </i>
    <i t="default" r="4">
      <x v="148"/>
    </i>
    <i r="4">
      <x v="157"/>
      <x v="331"/>
      <x v="4"/>
      <x v="1"/>
      <x v="3"/>
      <x v="293"/>
    </i>
    <i t="default" r="5">
      <x v="331"/>
    </i>
    <i t="default" r="4">
      <x v="157"/>
    </i>
    <i r="4">
      <x v="158"/>
      <x v="330"/>
      <x v="4"/>
      <x v="1"/>
      <x v="3"/>
      <x v="447"/>
    </i>
    <i t="default" r="5">
      <x v="330"/>
    </i>
    <i t="default" r="4">
      <x v="158"/>
    </i>
    <i r="4">
      <x v="161"/>
      <x v="295"/>
      <x v="7"/>
      <x v="4"/>
      <x v="3"/>
      <x v="71"/>
    </i>
    <i t="default" r="5">
      <x v="295"/>
    </i>
    <i t="default" r="4">
      <x v="161"/>
    </i>
    <i r="4">
      <x v="163"/>
      <x v="329"/>
      <x v="4"/>
      <x v="1"/>
      <x v="3"/>
      <x v="428"/>
    </i>
    <i r="8">
      <x v="6"/>
      <x v="417"/>
    </i>
    <i t="default" r="5">
      <x v="329"/>
    </i>
    <i t="default" r="4">
      <x v="163"/>
    </i>
    <i r="4">
      <x v="164"/>
      <x v="475"/>
      <x v="3"/>
      <x v="1"/>
      <x v="3"/>
      <x v="346"/>
    </i>
    <i t="default" r="5">
      <x v="475"/>
    </i>
    <i t="default" r="4">
      <x v="164"/>
    </i>
    <i r="4">
      <x v="168"/>
      <x v="356"/>
      <x v="3"/>
      <x v="1"/>
      <x v="3"/>
      <x v="358"/>
    </i>
    <i t="default" r="5">
      <x v="356"/>
    </i>
    <i t="default" r="4">
      <x v="168"/>
    </i>
    <i r="4">
      <x v="173"/>
      <x v="469"/>
      <x v="7"/>
      <x v="4"/>
      <x v="3"/>
      <x v="456"/>
    </i>
    <i t="default" r="5">
      <x v="469"/>
    </i>
    <i t="default" r="4">
      <x v="173"/>
    </i>
    <i r="4">
      <x v="174"/>
      <x v="237"/>
      <x v="3"/>
      <x v="1"/>
      <x v="3"/>
      <x v="310"/>
    </i>
    <i t="default" r="5">
      <x v="237"/>
    </i>
    <i r="5">
      <x v="238"/>
      <x v="3"/>
      <x v="1"/>
      <x v="3"/>
      <x v="310"/>
    </i>
    <i t="default" r="5">
      <x v="238"/>
    </i>
    <i r="5">
      <x v="261"/>
      <x v="3"/>
      <x v="1"/>
      <x v="3"/>
      <x v="308"/>
    </i>
    <i t="default" r="5">
      <x v="261"/>
    </i>
    <i t="default" r="4">
      <x v="174"/>
    </i>
    <i r="4">
      <x v="175"/>
      <x v="427"/>
      <x v="3"/>
      <x v="1"/>
      <x v="3"/>
      <x v="243"/>
    </i>
    <i t="default" r="5">
      <x v="427"/>
    </i>
    <i t="default" r="4">
      <x v="175"/>
    </i>
    <i r="4">
      <x v="176"/>
      <x v="353"/>
      <x v="3"/>
      <x v="1"/>
      <x v="3"/>
      <x v="350"/>
    </i>
    <i t="default" r="5">
      <x v="353"/>
    </i>
    <i t="default" r="4">
      <x v="176"/>
    </i>
    <i r="4">
      <x v="177"/>
      <x v="474"/>
      <x v="7"/>
      <x v="4"/>
      <x v="3"/>
      <x v="303"/>
    </i>
    <i r="8">
      <x v="6"/>
      <x v="304"/>
    </i>
    <i t="default" r="5">
      <x v="474"/>
    </i>
    <i t="default" r="4">
      <x v="177"/>
    </i>
    <i r="4">
      <x v="185"/>
      <x v="221"/>
      <x v="7"/>
      <x v="4"/>
      <x v="3"/>
      <x v="463"/>
    </i>
    <i t="default" r="5">
      <x v="221"/>
    </i>
    <i t="default" r="4">
      <x v="185"/>
    </i>
    <i r="4">
      <x v="187"/>
      <x v="252"/>
      <x v="3"/>
      <x v="1"/>
      <x v="3"/>
      <x v="380"/>
    </i>
    <i t="default" r="5">
      <x v="252"/>
    </i>
    <i t="default" r="4">
      <x v="187"/>
    </i>
    <i r="4">
      <x v="204"/>
      <x v="402"/>
      <x v="3"/>
      <x v="1"/>
      <x v="3"/>
      <x v="431"/>
    </i>
    <i t="default" r="5">
      <x v="402"/>
    </i>
    <i r="5">
      <x v="465"/>
      <x v="3"/>
      <x v="1"/>
      <x v="3"/>
      <x v="115"/>
    </i>
    <i t="default" r="5">
      <x v="465"/>
    </i>
    <i t="default" r="4">
      <x v="204"/>
    </i>
    <i r="4">
      <x v="205"/>
      <x v="305"/>
      <x v="7"/>
      <x v="4"/>
      <x v="3"/>
      <x v="247"/>
    </i>
    <i t="default" r="5">
      <x v="305"/>
    </i>
    <i t="default" r="4">
      <x v="205"/>
    </i>
    <i r="4">
      <x v="208"/>
      <x v="426"/>
      <x v="3"/>
      <x v="1"/>
      <x v="3"/>
      <x v="242"/>
    </i>
    <i t="default" r="5">
      <x v="426"/>
    </i>
    <i t="default" r="4">
      <x v="208"/>
    </i>
    <i r="4">
      <x v="209"/>
      <x v="463"/>
      <x v="3"/>
      <x v="1"/>
      <x v="3"/>
      <x v="408"/>
    </i>
    <i t="default" r="5">
      <x v="463"/>
    </i>
    <i t="default" r="4">
      <x v="209"/>
    </i>
    <i r="4">
      <x v="226"/>
      <x v="52"/>
      <x v="3"/>
      <x v="1"/>
      <x v="3"/>
      <x v="77"/>
    </i>
    <i t="default" r="5">
      <x v="52"/>
    </i>
    <i t="default" r="4">
      <x v="226"/>
    </i>
    <i r="4">
      <x v="228"/>
      <x v="51"/>
      <x v="3"/>
      <x v="1"/>
      <x v="3"/>
      <x v="78"/>
    </i>
    <i t="default" r="5">
      <x v="51"/>
    </i>
    <i t="default" r="4">
      <x v="228"/>
    </i>
    <i r="4">
      <x v="229"/>
      <x v="54"/>
      <x v="3"/>
      <x v="1"/>
      <x v="3"/>
      <x v="565"/>
    </i>
    <i t="default" r="5">
      <x v="54"/>
    </i>
    <i r="5">
      <x v="78"/>
      <x v="3"/>
      <x v="1"/>
      <x v="3"/>
      <x v="165"/>
    </i>
    <i t="default" r="5">
      <x v="78"/>
    </i>
    <i t="default" r="4">
      <x v="229"/>
    </i>
    <i r="4">
      <x v="230"/>
      <x v="61"/>
      <x v="3"/>
      <x v="1"/>
      <x v="3"/>
      <x v="9"/>
    </i>
    <i t="default" r="5">
      <x v="61"/>
    </i>
    <i t="default" r="4">
      <x v="230"/>
    </i>
    <i r="4">
      <x v="231"/>
      <x v="60"/>
      <x v="4"/>
      <x v="1"/>
      <x v="3"/>
      <x v="8"/>
    </i>
    <i t="default" r="5">
      <x v="60"/>
    </i>
    <i t="default" r="4">
      <x v="231"/>
    </i>
    <i r="4">
      <x v="239"/>
      <x v="98"/>
      <x v="4"/>
      <x v="1"/>
      <x v="3"/>
      <x v="110"/>
    </i>
    <i r="8">
      <x v="6"/>
      <x v="288"/>
    </i>
    <i t="default" r="5">
      <x v="98"/>
    </i>
    <i t="default" r="4">
      <x v="239"/>
    </i>
    <i r="4">
      <x v="249"/>
      <x v="163"/>
      <x v="3"/>
      <x v="1"/>
      <x v="3"/>
      <x v="441"/>
    </i>
    <i t="default" r="5">
      <x v="163"/>
    </i>
    <i t="default" r="4">
      <x v="249"/>
    </i>
    <i r="4">
      <x v="253"/>
      <x v="254"/>
      <x v="3"/>
      <x v="1"/>
      <x v="3"/>
      <x v="390"/>
    </i>
    <i t="default" r="5">
      <x v="254"/>
    </i>
    <i t="default" r="4">
      <x v="253"/>
    </i>
    <i r="4">
      <x v="254"/>
      <x v="370"/>
      <x v="4"/>
      <x v="1"/>
      <x v="3"/>
      <x v="2"/>
    </i>
    <i r="8">
      <x v="6"/>
      <x v="3"/>
    </i>
    <i r="8">
      <x v="7"/>
      <x v="3"/>
    </i>
    <i r="8">
      <x v="8"/>
      <x v="3"/>
    </i>
    <i r="8">
      <x v="9"/>
      <x v="3"/>
    </i>
    <i t="default" r="5">
      <x v="370"/>
    </i>
    <i t="default" r="4">
      <x v="254"/>
    </i>
    <i r="4">
      <x v="255"/>
      <x v="371"/>
      <x v="4"/>
      <x v="1"/>
      <x v="3"/>
      <x v="2"/>
    </i>
    <i r="8">
      <x v="4"/>
      <x v="432"/>
    </i>
    <i r="8">
      <x v="5"/>
      <x v="433"/>
    </i>
    <i r="8">
      <x v="6"/>
      <x v="586"/>
    </i>
    <i r="8">
      <x v="7"/>
      <x v="228"/>
    </i>
    <i r="8">
      <x v="8"/>
      <x v="432"/>
    </i>
    <i r="8">
      <x v="9"/>
      <x v="228"/>
    </i>
    <i r="8">
      <x v="10"/>
      <x v="432"/>
    </i>
    <i r="8">
      <x v="11"/>
      <x v="228"/>
    </i>
    <i r="8">
      <x v="12"/>
      <x v="432"/>
    </i>
    <i r="8">
      <x v="13"/>
      <x v="228"/>
    </i>
    <i t="default" r="5">
      <x v="371"/>
    </i>
    <i t="default" r="4">
      <x v="255"/>
    </i>
    <i r="4">
      <x v="263"/>
      <x v="357"/>
      <x v="3"/>
      <x v="1"/>
      <x v="3"/>
      <x v="429"/>
    </i>
    <i t="default" r="5">
      <x v="357"/>
    </i>
    <i t="default" r="4">
      <x v="263"/>
    </i>
    <i r="4">
      <x v="274"/>
      <x v="311"/>
      <x v="4"/>
      <x v="1"/>
      <x v="3"/>
      <x v="469"/>
    </i>
    <i t="default" r="5">
      <x v="311"/>
    </i>
    <i r="5">
      <x v="328"/>
      <x v="4"/>
      <x v="1"/>
      <x v="3"/>
      <x v="469"/>
    </i>
    <i t="default" r="5">
      <x v="328"/>
    </i>
    <i r="5">
      <x v="355"/>
      <x v="3"/>
      <x v="1"/>
      <x v="3"/>
      <x v="468"/>
    </i>
    <i t="default" r="5">
      <x v="355"/>
    </i>
    <i t="default" r="4">
      <x v="274"/>
    </i>
    <i r="4">
      <x v="300"/>
      <x v="332"/>
      <x v="3"/>
      <x v="1"/>
      <x v="6"/>
      <x v="635"/>
    </i>
    <i t="default" r="5">
      <x v="332"/>
    </i>
    <i t="default" r="4">
      <x v="300"/>
    </i>
    <i r="4">
      <x v="301"/>
      <x v="330"/>
      <x v="4"/>
      <x v="1"/>
      <x v="6"/>
      <x v="448"/>
    </i>
    <i t="default" r="5">
      <x v="330"/>
    </i>
    <i t="default" r="4">
      <x v="301"/>
    </i>
    <i t="default" r="2">
      <x v="493"/>
    </i>
    <i r="2">
      <x v="495"/>
      <x v="4"/>
      <x v="36"/>
      <x v="209"/>
      <x v="3"/>
      <x v="1"/>
      <x v="3"/>
      <x v="290"/>
    </i>
    <i r="8">
      <x v="6"/>
      <x v="291"/>
    </i>
    <i r="8">
      <x v="7"/>
      <x v="294"/>
    </i>
    <i t="default" r="5">
      <x v="209"/>
    </i>
    <i t="default" r="4">
      <x v="36"/>
    </i>
    <i r="4">
      <x v="46"/>
      <x v="168"/>
      <x v="4"/>
      <x v="1"/>
      <x v="3"/>
      <x v="167"/>
    </i>
    <i r="8">
      <x v="6"/>
      <x v="169"/>
    </i>
    <i r="8">
      <x v="7"/>
      <x v="168"/>
    </i>
    <i r="8">
      <x v="8"/>
      <x v="170"/>
    </i>
    <i r="8">
      <x v="9"/>
      <x v="171"/>
    </i>
    <i t="default" r="5">
      <x v="168"/>
    </i>
    <i t="default" r="4">
      <x v="46"/>
    </i>
    <i r="4">
      <x v="97"/>
      <x v="86"/>
      <x v="4"/>
      <x v="1"/>
      <x v="3"/>
      <x v="185"/>
    </i>
    <i r="8">
      <x v="6"/>
      <x v="186"/>
    </i>
    <i r="8">
      <x v="7"/>
      <x v="187"/>
    </i>
    <i r="8">
      <x v="8"/>
      <x v="191"/>
    </i>
    <i r="8">
      <x v="9"/>
      <x v="192"/>
    </i>
    <i r="8">
      <x v="10"/>
      <x v="190"/>
    </i>
    <i r="8">
      <x v="11"/>
      <x v="189"/>
    </i>
    <i r="8">
      <x v="12"/>
      <x v="188"/>
    </i>
    <i r="8">
      <x v="13"/>
      <x v="193"/>
    </i>
    <i t="default" r="5">
      <x v="86"/>
    </i>
    <i t="default" r="4">
      <x v="97"/>
    </i>
    <i r="4">
      <x v="102"/>
      <x v="397"/>
      <x v="3"/>
      <x v="1"/>
      <x v="3"/>
      <x v="439"/>
    </i>
    <i t="default" r="5">
      <x v="397"/>
    </i>
    <i t="default" r="4">
      <x v="102"/>
    </i>
    <i r="4">
      <x v="129"/>
      <x v="89"/>
      <x v="4"/>
      <x v="1"/>
      <x v="3"/>
      <x v="212"/>
    </i>
    <i r="8">
      <x v="6"/>
      <x v="213"/>
    </i>
    <i r="8">
      <x v="7"/>
      <x v="215"/>
    </i>
    <i r="8">
      <x v="8"/>
      <x v="214"/>
    </i>
    <i r="8">
      <x v="9"/>
      <x v="216"/>
    </i>
    <i r="8">
      <x v="10"/>
      <x v="217"/>
    </i>
    <i t="default" r="5">
      <x v="89"/>
    </i>
    <i t="default" r="4">
      <x v="129"/>
    </i>
    <i r="4">
      <x v="130"/>
      <x v="87"/>
      <x v="4"/>
      <x v="1"/>
      <x v="3"/>
      <x v="194"/>
    </i>
    <i r="8">
      <x v="6"/>
      <x v="195"/>
    </i>
    <i r="8">
      <x v="7"/>
      <x v="197"/>
    </i>
    <i r="8">
      <x v="8"/>
      <x v="196"/>
    </i>
    <i r="8">
      <x v="9"/>
      <x v="198"/>
    </i>
    <i r="8">
      <x v="10"/>
      <x v="199"/>
    </i>
    <i t="default" r="5">
      <x v="87"/>
    </i>
    <i t="default" r="4">
      <x v="130"/>
    </i>
    <i r="4">
      <x v="131"/>
      <x v="85"/>
      <x v="4"/>
      <x v="1"/>
      <x v="3"/>
      <x v="172"/>
    </i>
    <i r="8">
      <x v="6"/>
      <x v="173"/>
    </i>
    <i r="8">
      <x v="7"/>
      <x v="175"/>
    </i>
    <i r="8">
      <x v="8"/>
      <x v="174"/>
    </i>
    <i r="8">
      <x v="9"/>
      <x v="176"/>
    </i>
    <i r="8">
      <x v="10"/>
      <x v="177"/>
    </i>
    <i t="default" r="5">
      <x v="85"/>
    </i>
    <i t="default" r="4">
      <x v="131"/>
    </i>
    <i r="4">
      <x v="150"/>
      <x v="167"/>
      <x v="4"/>
      <x v="1"/>
      <x v="3"/>
      <x v="178"/>
    </i>
    <i r="8">
      <x v="6"/>
      <x v="179"/>
    </i>
    <i r="8">
      <x v="7"/>
      <x v="182"/>
    </i>
    <i r="8">
      <x v="8"/>
      <x v="180"/>
    </i>
    <i r="8">
      <x v="9"/>
      <x v="181"/>
    </i>
    <i r="8">
      <x v="10"/>
      <x v="183"/>
    </i>
    <i r="8">
      <x v="11"/>
      <x v="184"/>
    </i>
    <i t="default" r="5">
      <x v="167"/>
    </i>
    <i t="default" r="4">
      <x v="150"/>
    </i>
    <i r="4">
      <x v="151"/>
      <x v="170"/>
      <x v="7"/>
      <x v="4"/>
      <x v="3"/>
      <x v="211"/>
    </i>
    <i t="default" r="5">
      <x v="170"/>
    </i>
    <i t="default" r="4">
      <x v="151"/>
    </i>
    <i r="4">
      <x v="152"/>
      <x v="171"/>
      <x v="4"/>
      <x v="1"/>
      <x v="3"/>
      <x v="202"/>
    </i>
    <i r="8">
      <x v="6"/>
      <x v="204"/>
    </i>
    <i r="8">
      <x v="7"/>
      <x v="203"/>
    </i>
    <i r="8">
      <x v="8"/>
      <x v="205"/>
    </i>
    <i r="8">
      <x v="9"/>
      <x v="206"/>
    </i>
    <i t="default" r="5">
      <x v="171"/>
    </i>
    <i t="default" r="4">
      <x v="152"/>
    </i>
    <i r="4">
      <x v="160"/>
      <x v="321"/>
      <x v="3"/>
      <x v="1"/>
      <x v="3"/>
      <x v="166"/>
    </i>
    <i t="default" r="5">
      <x v="321"/>
    </i>
    <i t="default" r="4">
      <x v="160"/>
    </i>
    <i r="4">
      <x v="170"/>
      <x v="360"/>
      <x v="3"/>
      <x v="1"/>
      <x v="3"/>
      <x v="402"/>
    </i>
    <i t="default" r="5">
      <x v="360"/>
    </i>
    <i t="default" r="4">
      <x v="170"/>
    </i>
    <i r="4">
      <x v="216"/>
      <x v="169"/>
      <x v="7"/>
      <x v="4"/>
      <x v="3"/>
      <x v="207"/>
    </i>
    <i r="8">
      <x v="6"/>
      <x v="208"/>
    </i>
    <i r="8">
      <x v="7"/>
      <x v="210"/>
    </i>
    <i r="8">
      <x v="8"/>
      <x v="209"/>
    </i>
    <i t="default" r="5">
      <x v="169"/>
    </i>
    <i t="default" r="4">
      <x v="216"/>
    </i>
    <i r="4">
      <x v="236"/>
      <x v="88"/>
      <x v="8"/>
      <x v="4"/>
      <x v="3"/>
      <x v="200"/>
    </i>
    <i r="8">
      <x v="6"/>
      <x v="201"/>
    </i>
    <i t="default" r="5">
      <x v="88"/>
    </i>
    <i t="default" r="4">
      <x v="236"/>
    </i>
    <i t="default" r="2">
      <x v="495"/>
    </i>
    <i r="2">
      <x v="496"/>
      <x v="7"/>
      <x v="4"/>
      <x v="385"/>
      <x v="7"/>
      <x v="4"/>
      <x v="3"/>
      <x v="245"/>
    </i>
    <i t="default" r="5">
      <x v="385"/>
    </i>
    <i t="default" r="4">
      <x v="4"/>
    </i>
    <i r="4">
      <x v="42"/>
      <x v="275"/>
      <x v="3"/>
      <x v="1"/>
      <x v="3"/>
      <x v="415"/>
    </i>
    <i t="default" r="5">
      <x v="275"/>
    </i>
    <i t="default" r="4">
      <x v="42"/>
    </i>
    <i r="4">
      <x v="65"/>
      <x v="144"/>
      <x v="3"/>
      <x v="1"/>
      <x v="3"/>
      <x v="251"/>
    </i>
    <i t="default" r="5">
      <x v="144"/>
    </i>
    <i r="5">
      <x v="145"/>
      <x v="3"/>
      <x v="1"/>
      <x v="3"/>
      <x v="253"/>
    </i>
    <i t="default" r="5">
      <x v="145"/>
    </i>
    <i r="5">
      <x v="146"/>
      <x v="3"/>
      <x v="1"/>
      <x v="3"/>
      <x v="301"/>
    </i>
    <i t="default" r="5">
      <x v="146"/>
    </i>
    <i r="5">
      <x v="147"/>
      <x v="3"/>
      <x v="1"/>
      <x v="3"/>
      <x v="374"/>
    </i>
    <i t="default" r="5">
      <x v="147"/>
    </i>
    <i r="5">
      <x v="180"/>
      <x v="3"/>
      <x v="1"/>
      <x v="3"/>
      <x v="250"/>
    </i>
    <i t="default" r="5">
      <x v="180"/>
    </i>
    <i r="5">
      <x v="274"/>
      <x v="7"/>
      <x v="4"/>
      <x v="3"/>
      <x v="344"/>
    </i>
    <i t="default" r="5">
      <x v="274"/>
    </i>
    <i t="default" r="4">
      <x v="65"/>
    </i>
    <i r="4">
      <x v="70"/>
      <x v="389"/>
      <x v="3"/>
      <x v="1"/>
      <x v="3"/>
      <x v="414"/>
    </i>
    <i t="default" r="5">
      <x v="389"/>
    </i>
    <i t="default" r="4">
      <x v="70"/>
    </i>
    <i r="4">
      <x v="73"/>
      <x v="313"/>
      <x v="3"/>
      <x v="1"/>
      <x v="3"/>
      <x v="376"/>
    </i>
    <i t="default" r="5">
      <x v="313"/>
    </i>
    <i t="default" r="4">
      <x v="73"/>
    </i>
    <i r="4">
      <x v="75"/>
      <x v="156"/>
      <x v="3"/>
      <x v="1"/>
      <x v="3"/>
      <x v="372"/>
    </i>
    <i t="default" r="5">
      <x v="156"/>
    </i>
    <i r="5">
      <x v="201"/>
      <x v="3"/>
      <x v="1"/>
      <x v="3"/>
      <x v="403"/>
    </i>
    <i t="default" r="5">
      <x v="201"/>
    </i>
    <i t="default" r="4">
      <x v="75"/>
    </i>
    <i r="4">
      <x v="76"/>
      <x v="159"/>
      <x v="3"/>
      <x v="1"/>
      <x v="3"/>
      <x v="325"/>
    </i>
    <i t="default" r="5">
      <x v="159"/>
    </i>
    <i r="5">
      <x v="206"/>
      <x v="3"/>
      <x v="1"/>
      <x v="3"/>
      <x v="305"/>
    </i>
    <i t="default" r="5">
      <x v="206"/>
    </i>
    <i r="5">
      <x v="214"/>
      <x v="8"/>
      <x v="4"/>
      <x v="3"/>
      <x v="438"/>
    </i>
    <i t="default" r="5">
      <x v="214"/>
    </i>
    <i r="5">
      <x v="315"/>
      <x v="7"/>
      <x v="4"/>
      <x v="3"/>
      <x v="136"/>
    </i>
    <i t="default" r="5">
      <x v="315"/>
    </i>
    <i t="default" r="4">
      <x v="76"/>
    </i>
    <i r="4">
      <x v="78"/>
      <x v="184"/>
      <x v="7"/>
      <x v="4"/>
      <x v="3"/>
      <x v="403"/>
    </i>
    <i t="default" r="5">
      <x v="184"/>
    </i>
    <i t="default" r="4">
      <x v="78"/>
    </i>
    <i r="4">
      <x v="81"/>
      <x v="208"/>
      <x v="3"/>
      <x v="1"/>
      <x v="3"/>
      <x v="300"/>
    </i>
    <i t="default" r="5">
      <x v="208"/>
    </i>
    <i t="default" r="4">
      <x v="81"/>
    </i>
    <i r="4">
      <x v="92"/>
      <x v="467"/>
      <x v="3"/>
      <x v="1"/>
      <x v="3"/>
      <x v="467"/>
    </i>
    <i r="8">
      <x v="6"/>
      <x v="467"/>
    </i>
    <i t="default" r="5">
      <x v="467"/>
    </i>
    <i r="5">
      <x v="476"/>
      <x v="3"/>
      <x v="1"/>
      <x v="3"/>
      <x v="470"/>
    </i>
    <i t="default" r="5">
      <x v="476"/>
    </i>
    <i t="default" r="4">
      <x v="92"/>
    </i>
    <i r="4">
      <x v="109"/>
      <x v="346"/>
      <x v="3"/>
      <x v="1"/>
      <x v="3"/>
      <x v="412"/>
    </i>
    <i t="default" r="5">
      <x v="346"/>
    </i>
    <i t="default" r="4">
      <x v="109"/>
    </i>
    <i r="4">
      <x v="112"/>
      <x v="231"/>
      <x v="7"/>
      <x v="4"/>
      <x v="3"/>
      <x v="280"/>
    </i>
    <i t="default" r="5">
      <x v="231"/>
    </i>
    <i r="5">
      <x v="350"/>
      <x v="8"/>
      <x v="4"/>
      <x v="3"/>
      <x v="298"/>
    </i>
    <i t="default" r="5">
      <x v="350"/>
    </i>
    <i t="default" r="4">
      <x v="112"/>
    </i>
    <i r="4">
      <x v="121"/>
      <x v="55"/>
      <x v="7"/>
      <x v="4"/>
      <x v="3"/>
      <x v="22"/>
    </i>
    <i t="default" r="5">
      <x v="55"/>
    </i>
    <i r="5">
      <x v="102"/>
      <x v="3"/>
      <x v="1"/>
      <x v="3"/>
      <x v="141"/>
    </i>
    <i t="default" r="5">
      <x v="102"/>
    </i>
    <i t="default" r="4">
      <x v="121"/>
    </i>
    <i r="4">
      <x v="124"/>
      <x v="276"/>
      <x v="8"/>
      <x v="4"/>
      <x v="3"/>
      <x v="368"/>
    </i>
    <i t="default" r="5">
      <x v="276"/>
    </i>
    <i t="default" r="4">
      <x v="124"/>
    </i>
    <i r="4">
      <x v="134"/>
      <x v="92"/>
      <x v="7"/>
      <x v="4"/>
      <x v="3"/>
      <x v="129"/>
    </i>
    <i t="default" r="5">
      <x v="92"/>
    </i>
    <i t="default" r="4">
      <x v="134"/>
    </i>
    <i r="4">
      <x v="144"/>
      <x v="325"/>
      <x v="4"/>
      <x v="1"/>
      <x v="3"/>
      <x v="455"/>
    </i>
    <i r="8">
      <x v="6"/>
      <x v="270"/>
    </i>
    <i t="default" r="5">
      <x v="325"/>
    </i>
    <i t="default" r="4">
      <x v="144"/>
    </i>
    <i r="4">
      <x v="145"/>
      <x v="215"/>
      <x v="3"/>
      <x v="1"/>
      <x v="3"/>
      <x v="372"/>
    </i>
    <i t="default" r="5">
      <x v="215"/>
    </i>
    <i r="5">
      <x v="220"/>
      <x v="3"/>
      <x v="1"/>
      <x v="3"/>
      <x v="255"/>
    </i>
    <i t="default" r="5">
      <x v="220"/>
    </i>
    <i t="default" r="4">
      <x v="145"/>
    </i>
    <i r="4">
      <x v="155"/>
      <x v="251"/>
      <x v="3"/>
      <x v="1"/>
      <x v="3"/>
      <x v="373"/>
    </i>
    <i t="default" r="5">
      <x v="251"/>
    </i>
    <i r="5">
      <x v="392"/>
      <x v="7"/>
      <x v="4"/>
      <x v="3"/>
      <x v="437"/>
    </i>
    <i t="default" r="5">
      <x v="392"/>
    </i>
    <i t="default" r="4">
      <x v="155"/>
    </i>
    <i r="4">
      <x v="164"/>
      <x v="347"/>
      <x v="4"/>
      <x v="1"/>
      <x v="3"/>
      <x v="123"/>
    </i>
    <i t="default" r="5">
      <x v="347"/>
    </i>
    <i t="default" r="4">
      <x v="164"/>
    </i>
    <i r="4">
      <x v="179"/>
      <x v="39"/>
      <x v="7"/>
      <x v="4"/>
      <x v="3"/>
      <x v="21"/>
    </i>
    <i t="default" r="5">
      <x v="39"/>
    </i>
    <i t="default" r="4">
      <x v="179"/>
    </i>
    <i r="4">
      <x v="188"/>
      <x v="174"/>
      <x v="3"/>
      <x v="1"/>
      <x v="3"/>
      <x v="283"/>
    </i>
    <i t="default" r="5">
      <x v="174"/>
    </i>
    <i r="5">
      <x v="280"/>
      <x v="3"/>
      <x v="1"/>
      <x v="3"/>
      <x v="283"/>
    </i>
    <i t="default" r="5">
      <x v="280"/>
    </i>
    <i t="default" r="4">
      <x v="188"/>
    </i>
    <i r="4">
      <x v="190"/>
      <x v="183"/>
      <x v="3"/>
      <x v="1"/>
      <x v="3"/>
      <x v="377"/>
    </i>
    <i t="default" r="5">
      <x v="183"/>
    </i>
    <i t="default" r="4">
      <x v="190"/>
    </i>
    <i r="4">
      <x v="191"/>
      <x v="203"/>
      <x v="3"/>
      <x v="1"/>
      <x v="3"/>
      <x v="300"/>
    </i>
    <i t="default" r="5">
      <x v="203"/>
    </i>
    <i r="5">
      <x v="264"/>
      <x v="3"/>
      <x v="1"/>
      <x v="3"/>
      <x v="299"/>
    </i>
    <i t="default" r="5">
      <x v="264"/>
    </i>
    <i t="default" r="4">
      <x v="191"/>
    </i>
    <i r="4">
      <x v="192"/>
      <x v="191"/>
      <x v="4"/>
      <x v="1"/>
      <x v="3"/>
      <x v="377"/>
    </i>
    <i t="default" r="5">
      <x v="191"/>
    </i>
    <i t="default" r="4">
      <x v="192"/>
    </i>
    <i r="4">
      <x v="193"/>
      <x v="211"/>
      <x v="3"/>
      <x v="1"/>
      <x v="3"/>
      <x v="252"/>
    </i>
    <i t="default" r="5">
      <x v="211"/>
    </i>
    <i t="default" r="4">
      <x v="193"/>
    </i>
    <i r="4">
      <x v="194"/>
      <x v="181"/>
      <x v="3"/>
      <x v="1"/>
      <x v="3"/>
      <x v="413"/>
    </i>
    <i t="default" r="5">
      <x v="181"/>
    </i>
    <i r="5">
      <x v="322"/>
      <x v="3"/>
      <x v="1"/>
      <x v="3"/>
      <x v="249"/>
    </i>
    <i t="default" r="5">
      <x v="322"/>
    </i>
    <i t="default" r="4">
      <x v="194"/>
    </i>
    <i r="4">
      <x v="195"/>
      <x v="172"/>
      <x v="4"/>
      <x v="1"/>
      <x v="3"/>
      <x v="413"/>
    </i>
    <i t="default" r="5">
      <x v="172"/>
    </i>
    <i t="default" r="4">
      <x v="195"/>
    </i>
    <i r="4">
      <x v="196"/>
      <x v="179"/>
      <x v="3"/>
      <x v="1"/>
      <x v="3"/>
      <x v="302"/>
    </i>
    <i t="default" r="5">
      <x v="179"/>
    </i>
    <i t="default" r="4">
      <x v="196"/>
    </i>
    <i r="4">
      <x v="197"/>
      <x v="192"/>
      <x v="3"/>
      <x v="1"/>
      <x v="3"/>
      <x v="311"/>
    </i>
    <i t="default" r="5">
      <x v="192"/>
    </i>
    <i t="default" r="4">
      <x v="197"/>
    </i>
    <i r="4">
      <x v="198"/>
      <x v="216"/>
      <x v="3"/>
      <x v="1"/>
      <x v="3"/>
      <x v="377"/>
    </i>
    <i t="default" r="5">
      <x v="216"/>
    </i>
    <i t="default" r="4">
      <x v="198"/>
    </i>
    <i r="4">
      <x v="200"/>
      <x v="271"/>
      <x v="4"/>
      <x v="1"/>
      <x v="3"/>
      <x v="404"/>
    </i>
    <i t="default" r="5">
      <x v="271"/>
    </i>
    <i t="default" r="4">
      <x v="200"/>
    </i>
    <i r="4">
      <x v="201"/>
      <x v="242"/>
      <x v="3"/>
      <x v="1"/>
      <x v="3"/>
      <x v="284"/>
    </i>
    <i t="default" r="5">
      <x v="242"/>
    </i>
    <i t="default" r="4">
      <x v="201"/>
    </i>
    <i r="4">
      <x v="202"/>
      <x v="380"/>
      <x v="7"/>
      <x v="4"/>
      <x v="3"/>
      <x v="440"/>
    </i>
    <i t="default" r="5">
      <x v="380"/>
    </i>
    <i t="default" r="4">
      <x v="202"/>
    </i>
    <i r="4">
      <x v="207"/>
      <x v="395"/>
      <x v="3"/>
      <x v="1"/>
      <x v="3"/>
      <x v="405"/>
    </i>
    <i t="default" r="5">
      <x v="395"/>
    </i>
    <i t="default" r="4">
      <x v="207"/>
    </i>
    <i r="4">
      <x v="235"/>
      <x v="91"/>
      <x v="3"/>
      <x v="1"/>
      <x v="3"/>
      <x v="281"/>
    </i>
    <i t="default" r="5">
      <x v="91"/>
    </i>
    <i t="default" r="4">
      <x v="235"/>
    </i>
    <i r="4">
      <x v="243"/>
      <x v="116"/>
      <x v="4"/>
      <x v="1"/>
      <x v="3"/>
      <x v="405"/>
    </i>
    <i t="default" r="5">
      <x v="116"/>
    </i>
    <i t="default" r="4">
      <x v="243"/>
    </i>
    <i r="4">
      <x v="258"/>
      <x v="83"/>
      <x v="3"/>
      <x v="1"/>
      <x v="3"/>
      <x v="155"/>
    </i>
    <i t="default" r="5">
      <x v="83"/>
    </i>
    <i r="5">
      <x v="120"/>
      <x v="7"/>
      <x v="4"/>
      <x v="3"/>
      <x v="156"/>
    </i>
    <i t="default" r="5">
      <x v="120"/>
    </i>
    <i t="default" r="4">
      <x v="258"/>
    </i>
    <i t="default" r="2">
      <x v="496"/>
    </i>
    <i r="2">
      <x v="497"/>
      <x v="5"/>
      <x v="3"/>
      <x v="268"/>
      <x v="7"/>
      <x v="4"/>
      <x v="3"/>
      <x v="453"/>
    </i>
    <i t="default" r="5">
      <x v="268"/>
    </i>
    <i r="5">
      <x v="273"/>
      <x v="7"/>
      <x v="4"/>
      <x v="3"/>
      <x v="452"/>
    </i>
    <i t="default" r="5">
      <x v="273"/>
    </i>
    <i t="default" r="4">
      <x v="3"/>
    </i>
    <i r="4">
      <x v="8"/>
      <x v="164"/>
      <x v="3"/>
      <x v="1"/>
      <x v="3"/>
      <x v="345"/>
    </i>
    <i t="default" r="5">
      <x v="164"/>
    </i>
    <i r="5">
      <x v="352"/>
      <x v="3"/>
      <x v="1"/>
      <x v="3"/>
      <x v="286"/>
    </i>
    <i t="default" r="5">
      <x v="352"/>
    </i>
    <i t="default" r="4">
      <x v="8"/>
    </i>
    <i r="4">
      <x v="23"/>
      <x v="232"/>
      <x v="4"/>
      <x v="1"/>
      <x v="3"/>
      <x v="285"/>
    </i>
    <i t="default" r="5">
      <x v="232"/>
    </i>
    <i r="5">
      <x v="234"/>
      <x v="3"/>
      <x v="1"/>
      <x v="3"/>
      <x v="339"/>
    </i>
    <i t="default" r="5">
      <x v="234"/>
    </i>
    <i r="5">
      <x v="235"/>
      <x v="3"/>
      <x v="1"/>
      <x v="3"/>
      <x v="285"/>
    </i>
    <i t="default" r="5">
      <x v="235"/>
    </i>
    <i r="5">
      <x v="267"/>
      <x v="3"/>
      <x v="1"/>
      <x v="3"/>
      <x v="287"/>
    </i>
    <i t="default" r="5">
      <x v="267"/>
    </i>
    <i t="default" r="4">
      <x v="23"/>
    </i>
    <i r="4">
      <x v="32"/>
      <x v="256"/>
      <x v="3"/>
      <x v="1"/>
      <x v="3"/>
      <x v="269"/>
    </i>
    <i t="default" r="5">
      <x v="256"/>
    </i>
    <i t="default" r="4">
      <x v="32"/>
    </i>
    <i r="4">
      <x v="42"/>
      <x v="292"/>
      <x v="7"/>
      <x v="4"/>
      <x v="3"/>
      <x v="464"/>
    </i>
    <i t="default" r="5">
      <x v="292"/>
    </i>
    <i t="default" r="4">
      <x v="42"/>
    </i>
    <i r="4">
      <x v="47"/>
      <x v="249"/>
      <x v="7"/>
      <x v="4"/>
      <x v="3"/>
      <x v="348"/>
    </i>
    <i t="default" r="5">
      <x v="249"/>
    </i>
    <i t="default" r="4">
      <x v="47"/>
    </i>
    <i r="4">
      <x v="63"/>
      <x v="265"/>
      <x v="7"/>
      <x v="4"/>
      <x v="3"/>
      <x v="258"/>
    </i>
    <i t="default" r="5">
      <x v="265"/>
    </i>
    <i t="default" r="4">
      <x v="63"/>
    </i>
    <i r="4">
      <x v="67"/>
      <x v="269"/>
      <x v="3"/>
      <x v="1"/>
      <x v="3"/>
      <x v="330"/>
    </i>
    <i t="default" r="5">
      <x v="269"/>
    </i>
    <i t="default" r="4">
      <x v="67"/>
    </i>
    <i r="4">
      <x v="74"/>
      <x v="198"/>
      <x v="3"/>
      <x v="1"/>
      <x v="3"/>
      <x v="336"/>
    </i>
    <i t="default" r="5">
      <x v="198"/>
    </i>
    <i r="5">
      <x v="200"/>
      <x v="7"/>
      <x v="4"/>
      <x v="3"/>
      <x v="257"/>
    </i>
    <i t="default" r="5">
      <x v="200"/>
    </i>
    <i r="5">
      <x v="210"/>
      <x v="7"/>
      <x v="4"/>
      <x v="3"/>
      <x v="275"/>
    </i>
    <i t="default" r="5">
      <x v="210"/>
    </i>
    <i r="5">
      <x v="236"/>
      <x v="7"/>
      <x v="4"/>
      <x v="3"/>
      <x v="361"/>
    </i>
    <i t="default" r="5">
      <x v="236"/>
    </i>
    <i t="default" r="4">
      <x v="74"/>
    </i>
    <i r="4">
      <x v="77"/>
      <x v="378"/>
      <x v="7"/>
      <x v="4"/>
      <x v="3"/>
      <x v="272"/>
    </i>
    <i t="default" r="5">
      <x v="378"/>
    </i>
    <i t="default" r="4">
      <x v="77"/>
    </i>
    <i r="4">
      <x v="79"/>
      <x v="282"/>
      <x v="3"/>
      <x v="1"/>
      <x v="3"/>
      <x v="381"/>
    </i>
    <i t="default" r="5">
      <x v="282"/>
    </i>
    <i t="default" r="4">
      <x v="79"/>
    </i>
    <i r="4">
      <x v="107"/>
      <x v="193"/>
      <x v="7"/>
      <x v="4"/>
      <x v="3"/>
      <x v="314"/>
    </i>
    <i t="default" r="5">
      <x v="193"/>
    </i>
    <i r="5">
      <x v="197"/>
      <x v="7"/>
      <x v="4"/>
      <x v="3"/>
      <x v="320"/>
    </i>
    <i t="default" r="5">
      <x v="197"/>
    </i>
    <i t="default" r="4">
      <x v="107"/>
    </i>
    <i r="4">
      <x v="108"/>
      <x v="244"/>
      <x v="3"/>
      <x v="1"/>
      <x v="3"/>
      <x v="313"/>
    </i>
    <i t="default" r="5">
      <x v="244"/>
    </i>
    <i t="default" r="4">
      <x v="108"/>
    </i>
    <i r="4">
      <x v="110"/>
      <x v="270"/>
      <x v="7"/>
      <x v="4"/>
      <x v="3"/>
      <x v="363"/>
    </i>
    <i t="default" r="5">
      <x v="270"/>
    </i>
    <i t="default" r="4">
      <x v="110"/>
    </i>
    <i r="4">
      <x v="178"/>
      <x v="257"/>
      <x v="7"/>
      <x v="4"/>
      <x v="3"/>
      <x v="319"/>
    </i>
    <i t="default" r="5">
      <x v="257"/>
    </i>
    <i t="default" r="4">
      <x v="178"/>
    </i>
    <i r="4">
      <x v="206"/>
      <x v="337"/>
      <x v="3"/>
      <x v="1"/>
      <x v="3"/>
      <x v="355"/>
    </i>
    <i t="default" r="5">
      <x v="337"/>
    </i>
    <i t="default" r="4">
      <x v="206"/>
    </i>
    <i r="4">
      <x v="232"/>
      <x v="230"/>
      <x v="3"/>
      <x v="1"/>
      <x v="3"/>
      <x v="354"/>
    </i>
    <i t="default" r="5">
      <x v="230"/>
    </i>
    <i t="default" r="4">
      <x v="232"/>
    </i>
    <i r="4">
      <x v="256"/>
      <x v="471"/>
      <x v="3"/>
      <x v="1"/>
      <x v="11"/>
      <x v="233"/>
    </i>
    <i t="default" r="5">
      <x v="471"/>
    </i>
    <i t="default" r="4">
      <x v="256"/>
    </i>
    <i t="default" r="2">
      <x v="497"/>
    </i>
    <i r="2">
      <x v="498"/>
      <x v="10"/>
      <x v="48"/>
      <x v="400"/>
      <x v="8"/>
      <x v="4"/>
      <x v="3"/>
      <x v="419"/>
    </i>
    <i r="8">
      <x v="6"/>
      <x v="435"/>
    </i>
    <i r="8">
      <x v="7"/>
      <x v="435"/>
    </i>
    <i r="8">
      <x v="8"/>
      <x v="419"/>
    </i>
    <i r="8">
      <x v="9"/>
      <x v="420"/>
    </i>
    <i t="default" r="5">
      <x v="400"/>
    </i>
    <i t="default" r="4">
      <x v="48"/>
    </i>
    <i r="4">
      <x v="50"/>
      <x v="399"/>
      <x v="7"/>
      <x v="4"/>
      <x v="3"/>
      <x v="472"/>
    </i>
    <i r="8">
      <x v="6"/>
      <x v="471"/>
    </i>
    <i t="default" r="5">
      <x v="399"/>
    </i>
    <i t="default" r="4">
      <x v="50"/>
    </i>
    <i r="4">
      <x v="69"/>
      <x v="310"/>
      <x v="4"/>
      <x v="1"/>
      <x v="3"/>
      <x v="360"/>
    </i>
    <i t="default" r="5">
      <x v="310"/>
    </i>
    <i t="default" r="4">
      <x v="69"/>
    </i>
    <i r="4">
      <x v="89"/>
      <x v="316"/>
      <x v="7"/>
      <x v="4"/>
      <x v="3"/>
      <x v="347"/>
    </i>
    <i t="default" r="5">
      <x v="316"/>
    </i>
    <i t="default" r="4">
      <x v="89"/>
    </i>
    <i r="4">
      <x v="98"/>
      <x v="338"/>
      <x v="4"/>
      <x v="1"/>
      <x v="3"/>
      <x v="473"/>
    </i>
    <i t="default" r="5">
      <x v="338"/>
    </i>
    <i t="default" r="4">
      <x v="98"/>
    </i>
    <i r="4">
      <x v="162"/>
      <x v="398"/>
      <x v="7"/>
      <x v="4"/>
      <x v="3"/>
      <x v="367"/>
    </i>
    <i r="8">
      <x v="6"/>
      <x v="306"/>
    </i>
    <i r="8">
      <x v="7"/>
      <x v="326"/>
    </i>
    <i t="default" r="5">
      <x v="398"/>
    </i>
    <i t="default" r="4">
      <x v="162"/>
    </i>
    <i r="4">
      <x v="169"/>
      <x v="366"/>
      <x v="7"/>
      <x v="4"/>
      <x v="3"/>
      <x v="54"/>
    </i>
    <i t="default" r="5">
      <x v="366"/>
    </i>
    <i t="default" r="4">
      <x v="169"/>
    </i>
    <i r="4">
      <x v="172"/>
      <x v="424"/>
      <x v="7"/>
      <x v="4"/>
      <x v="3"/>
      <x v="458"/>
    </i>
    <i t="default" r="5">
      <x v="424"/>
    </i>
    <i t="default" r="4">
      <x v="172"/>
    </i>
    <i r="4">
      <x v="173"/>
      <x v="466"/>
      <x v="7"/>
      <x v="4"/>
      <x v="3"/>
      <x v="218"/>
    </i>
    <i r="8">
      <x v="6"/>
      <x v="219"/>
    </i>
    <i t="default" r="5">
      <x v="466"/>
    </i>
    <i t="default" r="4">
      <x v="173"/>
    </i>
    <i t="default" r="2">
      <x v="498"/>
    </i>
    <i r="2">
      <x v="499"/>
      <x v="2"/>
      <x v="1"/>
      <x v="277"/>
      <x v="4"/>
      <x v="1"/>
      <x v="7"/>
      <x v="551"/>
    </i>
    <i t="default" r="5">
      <x v="277"/>
    </i>
    <i t="default" r="4">
      <x v="1"/>
    </i>
    <i r="4">
      <x v="83"/>
      <x v="18"/>
      <x v="6"/>
      <x v="5"/>
      <x v="7"/>
      <x v="49"/>
    </i>
    <i t="default" r="5">
      <x v="18"/>
    </i>
    <i t="default" r="4">
      <x v="83"/>
    </i>
    <i t="default" r="2">
      <x v="499"/>
    </i>
    <i t="default" r="1">
      <x v="35"/>
    </i>
    <i r="1">
      <x v="36"/>
      <x v="491"/>
      <x/>
      <x v="19"/>
      <x v="32"/>
      <x v="4"/>
      <x v="1"/>
      <x v="3"/>
      <x v="48"/>
    </i>
    <i t="default" r="5">
      <x v="32"/>
    </i>
    <i t="default" r="4">
      <x v="19"/>
    </i>
    <i t="default" r="2">
      <x v="491"/>
    </i>
    <i t="default" r="1">
      <x v="36"/>
    </i>
    <i t="default">
      <x v="31"/>
    </i>
    <i>
      <x v="32"/>
      <x v="26"/>
      <x v="494"/>
      <x v="1"/>
      <x v="83"/>
      <x v="18"/>
      <x v="6"/>
      <x v="5"/>
      <x v="3"/>
      <x v="49"/>
    </i>
    <i r="8">
      <x v="6"/>
      <x v="49"/>
    </i>
    <i t="default" r="5">
      <x v="18"/>
    </i>
    <i t="default" r="4">
      <x v="83"/>
    </i>
    <i t="default" r="2">
      <x v="494"/>
    </i>
    <i t="default" r="1">
      <x v="26"/>
    </i>
    <i t="default">
      <x v="32"/>
    </i>
    <i>
      <x v="36"/>
      <x v="42"/>
      <x v="493"/>
      <x v="12"/>
      <x v="274"/>
      <x v="36"/>
      <x v="3"/>
      <x v="1"/>
      <x v="6"/>
      <x v="632"/>
    </i>
    <i t="default" r="5">
      <x v="36"/>
    </i>
    <i t="default" r="4">
      <x v="274"/>
    </i>
    <i t="default" r="2">
      <x v="493"/>
    </i>
    <i r="2">
      <x v="494"/>
      <x v="12"/>
      <x v="274"/>
      <x v="59"/>
      <x v="3"/>
      <x v="1"/>
      <x v="6"/>
      <x v="80"/>
    </i>
    <i t="default" r="5">
      <x v="59"/>
    </i>
    <i t="default" r="4">
      <x v="274"/>
    </i>
    <i t="default" r="2">
      <x v="494"/>
    </i>
    <i t="default" r="1">
      <x v="42"/>
    </i>
    <i t="default">
      <x v="36"/>
    </i>
    <i t="grand">
      <x/>
    </i>
  </rowItems>
  <colFields count="1">
    <field x="-2"/>
  </colFields>
  <colItems count="3">
    <i>
      <x/>
    </i>
    <i i="1">
      <x v="1"/>
    </i>
    <i i="2">
      <x v="2"/>
    </i>
  </colItems>
  <pageFields count="1">
    <pageField fld="11" item="1" hier="-1"/>
  </pageFields>
  <dataFields count="3">
    <dataField name="Somme de Montant Engagé PO" fld="30" baseField="0" baseItem="1"/>
    <dataField name="Somme de Montant Liquidé" fld="32" baseField="0" baseItem="1"/>
    <dataField name="Somme de Solde encours" fld="34" baseField="0" baseItem="1"/>
  </dataFields>
  <formats count="1">
    <format dxfId="88">
      <pivotArea dataOnly="0" outline="0" fieldPosition="0">
        <references count="2">
          <reference field="4294967294" count="3">
            <x v="0"/>
            <x v="1"/>
            <x v="2"/>
          </reference>
          <reference field="11" count="1" selected="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9336C94-CE64-4DB3-BF31-CDBBF336DE3A}" name="Tableau croisé dynamique4" cacheId="2" applyNumberFormats="0" applyBorderFormats="0" applyFontFormats="0" applyPatternFormats="0" applyAlignmentFormats="0" applyWidthHeightFormats="1" dataCaption="Valeurs" updatedVersion="6" minRefreshableVersion="3" useAutoFormatting="1" itemPrintTitles="1" createdVersion="6" indent="0" compact="0" compactData="0" multipleFieldFilters="0">
  <location ref="A4:L71" firstHeaderRow="0" firstDataRow="1" firstDataCol="9" rowPageCount="1" colPageCount="1"/>
  <pivotFields count="46">
    <pivotField compact="0" outline="0" showAll="0"/>
    <pivotField compact="0" outline="0" showAll="0"/>
    <pivotField compact="0" outline="0" showAll="0"/>
    <pivotField compact="0" outline="0" showAll="0"/>
    <pivotField axis="axisRow" compact="0" outline="0" showAll="0">
      <items count="303">
        <item x="93"/>
        <item x="167"/>
        <item x="174"/>
        <item x="161"/>
        <item x="228"/>
        <item x="122"/>
        <item x="80"/>
        <item x="237"/>
        <item x="95"/>
        <item x="15"/>
        <item x="50"/>
        <item x="140"/>
        <item x="8"/>
        <item x="202"/>
        <item x="22"/>
        <item x="224"/>
        <item x="247"/>
        <item x="146"/>
        <item x="171"/>
        <item x="10"/>
        <item x="215"/>
        <item x="123"/>
        <item x="238"/>
        <item x="147"/>
        <item x="225"/>
        <item x="239"/>
        <item x="216"/>
        <item x="124"/>
        <item x="26"/>
        <item x="240"/>
        <item x="32"/>
        <item x="96"/>
        <item x="155"/>
        <item x="217"/>
        <item x="60"/>
        <item x="34"/>
        <item x="218"/>
        <item x="195"/>
        <item x="241"/>
        <item x="151"/>
        <item x="197"/>
        <item x="183"/>
        <item x="162"/>
        <item x="94"/>
        <item x="152"/>
        <item x="83"/>
        <item x="107"/>
        <item x="141"/>
        <item x="236"/>
        <item x="219"/>
        <item x="235"/>
        <item x="176"/>
        <item x="18"/>
        <item x="0"/>
        <item x="20"/>
        <item x="221"/>
        <item x="207"/>
        <item x="61"/>
        <item x="196"/>
        <item x="250"/>
        <item x="24"/>
        <item x="248"/>
        <item x="97"/>
        <item x="163"/>
        <item x="186"/>
        <item x="92"/>
        <item x="98"/>
        <item x="164"/>
        <item x="91"/>
        <item x="142"/>
        <item x="231"/>
        <item x="187"/>
        <item x="298"/>
        <item x="6"/>
        <item x="181"/>
        <item x="99"/>
        <item x="100"/>
        <item x="101"/>
        <item x="222"/>
        <item x="116"/>
        <item x="172"/>
        <item x="223"/>
        <item x="133"/>
        <item x="38"/>
        <item x="1"/>
        <item x="7"/>
        <item x="170"/>
        <item x="5"/>
        <item x="62"/>
        <item x="14"/>
        <item x="168"/>
        <item x="43"/>
        <item x="220"/>
        <item x="261"/>
        <item x="156"/>
        <item x="11"/>
        <item x="243"/>
        <item x="297"/>
        <item x="51"/>
        <item x="253"/>
        <item x="254"/>
        <item x="21"/>
        <item x="255"/>
        <item x="256"/>
        <item x="9"/>
        <item x="296"/>
        <item x="193"/>
        <item x="242"/>
        <item x="125"/>
        <item x="148"/>
        <item x="198"/>
        <item x="165"/>
        <item x="188"/>
        <item x="143"/>
        <item x="233"/>
        <item x="79"/>
        <item x="12"/>
        <item x="19"/>
        <item x="17"/>
        <item x="40"/>
        <item x="33"/>
        <item x="257"/>
        <item x="31"/>
        <item x="70"/>
        <item x="44"/>
        <item x="166"/>
        <item x="45"/>
        <item x="46"/>
        <item x="47"/>
        <item x="71"/>
        <item x="52"/>
        <item x="53"/>
        <item x="54"/>
        <item x="55"/>
        <item x="56"/>
        <item x="63"/>
        <item x="72"/>
        <item x="84"/>
        <item x="66"/>
        <item x="244"/>
        <item x="67"/>
        <item x="68"/>
        <item x="73"/>
        <item x="77"/>
        <item x="85"/>
        <item x="189"/>
        <item x="135"/>
        <item x="117"/>
        <item x="86"/>
        <item x="102"/>
        <item x="103"/>
        <item x="108"/>
        <item x="109"/>
        <item x="110"/>
        <item x="126"/>
        <item x="144"/>
        <item x="153"/>
        <item x="182"/>
        <item x="190"/>
        <item x="191"/>
        <item x="301"/>
        <item x="229"/>
        <item x="185"/>
        <item x="175"/>
        <item x="180"/>
        <item x="192"/>
        <item x="199"/>
        <item x="200"/>
        <item x="264"/>
        <item x="211"/>
        <item x="204"/>
        <item x="210"/>
        <item x="208"/>
        <item x="230"/>
        <item x="249"/>
        <item x="260"/>
        <item x="149"/>
        <item x="252"/>
        <item x="203"/>
        <item x="263"/>
        <item x="157"/>
        <item x="16"/>
        <item x="48"/>
        <item x="205"/>
        <item x="209"/>
        <item x="49"/>
        <item x="87"/>
        <item x="137"/>
        <item x="76"/>
        <item x="154"/>
        <item x="111"/>
        <item x="88"/>
        <item x="118"/>
        <item x="127"/>
        <item x="128"/>
        <item x="134"/>
        <item x="119"/>
        <item x="112"/>
        <item x="113"/>
        <item x="129"/>
        <item x="136"/>
        <item x="138"/>
        <item x="265"/>
        <item x="150"/>
        <item x="226"/>
        <item x="177"/>
        <item x="245"/>
        <item x="179"/>
        <item x="194"/>
        <item x="234"/>
        <item x="251"/>
        <item x="266"/>
        <item x="3"/>
        <item x="169"/>
        <item x="173"/>
        <item x="132"/>
        <item x="158"/>
        <item x="35"/>
        <item x="114"/>
        <item x="201"/>
        <item x="2"/>
        <item x="160"/>
        <item x="27"/>
        <item x="81"/>
        <item x="23"/>
        <item x="130"/>
        <item x="120"/>
        <item x="232"/>
        <item x="28"/>
        <item x="25"/>
        <item x="29"/>
        <item x="30"/>
        <item x="36"/>
        <item x="37"/>
        <item x="145"/>
        <item x="41"/>
        <item x="42"/>
        <item x="57"/>
        <item x="58"/>
        <item x="69"/>
        <item x="64"/>
        <item x="65"/>
        <item x="78"/>
        <item x="178"/>
        <item x="74"/>
        <item x="75"/>
        <item x="139"/>
        <item x="89"/>
        <item x="90"/>
        <item x="131"/>
        <item x="115"/>
        <item x="104"/>
        <item x="105"/>
        <item x="106"/>
        <item x="121"/>
        <item x="159"/>
        <item x="214"/>
        <item x="268"/>
        <item x="269"/>
        <item x="227"/>
        <item x="59"/>
        <item x="82"/>
        <item x="39"/>
        <item x="184"/>
        <item x="4"/>
        <item x="206"/>
        <item x="212"/>
        <item x="213"/>
        <item x="267"/>
        <item x="270"/>
        <item x="271"/>
        <item x="272"/>
        <item x="300"/>
        <item x="273"/>
        <item x="274"/>
        <item x="275"/>
        <item x="13"/>
        <item x="259"/>
        <item x="246"/>
        <item x="276"/>
        <item x="277"/>
        <item x="278"/>
        <item x="279"/>
        <item x="258"/>
        <item x="299"/>
        <item x="280"/>
        <item x="281"/>
        <item x="282"/>
        <item x="283"/>
        <item x="284"/>
        <item x="285"/>
        <item x="286"/>
        <item x="287"/>
        <item x="288"/>
        <item x="289"/>
        <item x="290"/>
        <item x="291"/>
        <item x="292"/>
        <item x="293"/>
        <item x="294"/>
        <item x="295"/>
        <item x="262"/>
        <item t="default"/>
      </items>
    </pivotField>
    <pivotField compact="0" outline="0" showAll="0"/>
    <pivotField compact="0" outline="0" showAll="0"/>
    <pivotField compact="0" outline="0" showAll="0"/>
    <pivotField compact="0" outline="0" showAll="0"/>
    <pivotField compact="0" outline="0" showAll="0"/>
    <pivotField compact="0" outline="0" showAll="0"/>
    <pivotField axis="axisPage" compact="0" outline="0" showAll="0">
      <items count="7">
        <item x="1"/>
        <item x="2"/>
        <item x="3"/>
        <item m="1" x="5"/>
        <item x="4"/>
        <item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499">
        <item m="1" x="493"/>
        <item m="1" x="495"/>
        <item m="1" x="488"/>
        <item m="1" x="486"/>
        <item m="1" x="491"/>
        <item m="1" x="485"/>
        <item m="1" x="482"/>
        <item m="1" x="487"/>
        <item m="1" x="496"/>
        <item m="1" x="490"/>
        <item m="1" x="497"/>
        <item m="1" x="489"/>
        <item m="1" x="484"/>
        <item m="1" x="494"/>
        <item m="1" x="483"/>
        <item m="1" x="492"/>
        <item m="1" x="481"/>
        <item x="0"/>
        <item x="1"/>
        <item x="2"/>
        <item x="3"/>
        <item x="4"/>
        <item x="5"/>
        <item x="6"/>
        <item x="7"/>
        <item x="8"/>
        <item x="9"/>
        <item x="11"/>
        <item x="10"/>
        <item x="14"/>
        <item x="12"/>
        <item x="13"/>
        <item x="15"/>
        <item x="16"/>
        <item x="18"/>
        <item x="17"/>
        <item x="19"/>
        <item x="20"/>
        <item x="22"/>
        <item x="23"/>
        <item x="410"/>
        <item x="24"/>
        <item x="25"/>
        <item x="26"/>
        <item x="27"/>
        <item x="28"/>
        <item x="30"/>
        <item x="21"/>
        <item x="31"/>
        <item x="32"/>
        <item x="33"/>
        <item x="36"/>
        <item x="35"/>
        <item x="34"/>
        <item x="37"/>
        <item x="38"/>
        <item x="39"/>
        <item x="40"/>
        <item x="41"/>
        <item x="46"/>
        <item x="45"/>
        <item x="44"/>
        <item x="42"/>
        <item x="43"/>
        <item x="48"/>
        <item x="49"/>
        <item x="50"/>
        <item x="47"/>
        <item x="53"/>
        <item x="51"/>
        <item x="54"/>
        <item x="52"/>
        <item x="56"/>
        <item x="55"/>
        <item x="57"/>
        <item x="58"/>
        <item x="59"/>
        <item x="61"/>
        <item x="62"/>
        <item x="60"/>
        <item x="65"/>
        <item x="63"/>
        <item x="70"/>
        <item x="74"/>
        <item x="71"/>
        <item x="69"/>
        <item x="64"/>
        <item x="68"/>
        <item x="73"/>
        <item x="67"/>
        <item x="66"/>
        <item x="72"/>
        <item x="80"/>
        <item x="75"/>
        <item x="76"/>
        <item x="77"/>
        <item x="82"/>
        <item x="78"/>
        <item x="83"/>
        <item x="81"/>
        <item x="79"/>
        <item x="88"/>
        <item x="84"/>
        <item x="85"/>
        <item x="86"/>
        <item x="87"/>
        <item x="90"/>
        <item x="97"/>
        <item x="91"/>
        <item x="96"/>
        <item x="89"/>
        <item x="92"/>
        <item x="94"/>
        <item x="98"/>
        <item x="93"/>
        <item x="95"/>
        <item x="99"/>
        <item x="100"/>
        <item x="101"/>
        <item x="102"/>
        <item x="103"/>
        <item x="104"/>
        <item x="105"/>
        <item x="110"/>
        <item x="106"/>
        <item x="111"/>
        <item x="107"/>
        <item x="108"/>
        <item x="109"/>
        <item x="112"/>
        <item x="113"/>
        <item x="122"/>
        <item x="123"/>
        <item x="115"/>
        <item x="116"/>
        <item x="114"/>
        <item x="120"/>
        <item x="119"/>
        <item x="117"/>
        <item x="121"/>
        <item x="118"/>
        <item x="124"/>
        <item x="130"/>
        <item x="129"/>
        <item x="125"/>
        <item x="126"/>
        <item x="127"/>
        <item x="128"/>
        <item x="133"/>
        <item x="132"/>
        <item x="131"/>
        <item x="134"/>
        <item x="143"/>
        <item x="144"/>
        <item x="140"/>
        <item x="137"/>
        <item x="141"/>
        <item x="146"/>
        <item x="139"/>
        <item x="142"/>
        <item x="138"/>
        <item x="149"/>
        <item x="148"/>
        <item x="147"/>
        <item x="135"/>
        <item x="145"/>
        <item x="460"/>
        <item x="153"/>
        <item x="151"/>
        <item x="160"/>
        <item x="154"/>
        <item x="155"/>
        <item x="158"/>
        <item x="162"/>
        <item x="157"/>
        <item x="150"/>
        <item x="161"/>
        <item x="152"/>
        <item x="156"/>
        <item x="159"/>
        <item x="163"/>
        <item x="167"/>
        <item x="169"/>
        <item x="166"/>
        <item x="164"/>
        <item x="165"/>
        <item x="168"/>
        <item x="173"/>
        <item x="180"/>
        <item x="182"/>
        <item x="183"/>
        <item x="185"/>
        <item x="186"/>
        <item x="178"/>
        <item x="171"/>
        <item x="172"/>
        <item x="174"/>
        <item x="179"/>
        <item x="175"/>
        <item x="170"/>
        <item x="176"/>
        <item x="177"/>
        <item x="188"/>
        <item x="184"/>
        <item x="187"/>
        <item x="181"/>
        <item x="193"/>
        <item x="190"/>
        <item x="194"/>
        <item x="355"/>
        <item x="192"/>
        <item x="196"/>
        <item x="191"/>
        <item x="195"/>
        <item x="197"/>
        <item x="198"/>
        <item x="199"/>
        <item x="202"/>
        <item x="201"/>
        <item x="200"/>
        <item x="203"/>
        <item x="204"/>
        <item x="206"/>
        <item x="207"/>
        <item x="205"/>
        <item x="213"/>
        <item x="210"/>
        <item x="208"/>
        <item x="209"/>
        <item x="211"/>
        <item x="214"/>
        <item x="212"/>
        <item x="218"/>
        <item x="219"/>
        <item x="220"/>
        <item x="221"/>
        <item x="222"/>
        <item x="225"/>
        <item x="226"/>
        <item x="224"/>
        <item x="215"/>
        <item x="216"/>
        <item x="227"/>
        <item x="217"/>
        <item x="223"/>
        <item x="229"/>
        <item x="234"/>
        <item x="230"/>
        <item x="231"/>
        <item x="233"/>
        <item x="228"/>
        <item x="235"/>
        <item x="236"/>
        <item x="232"/>
        <item x="242"/>
        <item x="239"/>
        <item x="238"/>
        <item x="240"/>
        <item x="237"/>
        <item x="241"/>
        <item x="243"/>
        <item x="244"/>
        <item x="245"/>
        <item x="246"/>
        <item x="247"/>
        <item x="254"/>
        <item x="257"/>
        <item x="251"/>
        <item x="248"/>
        <item x="256"/>
        <item x="258"/>
        <item x="456"/>
        <item x="252"/>
        <item x="249"/>
        <item x="255"/>
        <item x="253"/>
        <item x="259"/>
        <item x="260"/>
        <item x="261"/>
        <item x="263"/>
        <item x="262"/>
        <item x="264"/>
        <item x="267"/>
        <item x="268"/>
        <item x="266"/>
        <item x="270"/>
        <item x="269"/>
        <item x="265"/>
        <item x="271"/>
        <item x="273"/>
        <item x="272"/>
        <item x="275"/>
        <item x="274"/>
        <item x="277"/>
        <item x="276"/>
        <item x="280"/>
        <item x="279"/>
        <item x="278"/>
        <item x="282"/>
        <item x="281"/>
        <item x="283"/>
        <item x="285"/>
        <item x="284"/>
        <item x="286"/>
        <item x="287"/>
        <item x="288"/>
        <item x="476"/>
        <item x="291"/>
        <item x="289"/>
        <item x="290"/>
        <item x="380"/>
        <item x="293"/>
        <item x="292"/>
        <item x="294"/>
        <item x="296"/>
        <item x="295"/>
        <item x="297"/>
        <item x="298"/>
        <item x="299"/>
        <item x="300"/>
        <item x="301"/>
        <item x="303"/>
        <item x="304"/>
        <item x="302"/>
        <item x="306"/>
        <item x="310"/>
        <item x="309"/>
        <item x="305"/>
        <item x="315"/>
        <item x="313"/>
        <item x="312"/>
        <item x="311"/>
        <item x="307"/>
        <item x="308"/>
        <item x="314"/>
        <item x="316"/>
        <item x="317"/>
        <item x="319"/>
        <item x="409"/>
        <item x="318"/>
        <item x="320"/>
        <item x="321"/>
        <item x="322"/>
        <item x="324"/>
        <item x="323"/>
        <item x="325"/>
        <item x="326"/>
        <item x="327"/>
        <item x="328"/>
        <item x="329"/>
        <item x="413"/>
        <item x="331"/>
        <item x="330"/>
        <item x="332"/>
        <item x="335"/>
        <item x="337"/>
        <item x="333"/>
        <item x="336"/>
        <item x="334"/>
        <item x="338"/>
        <item x="455"/>
        <item x="341"/>
        <item x="342"/>
        <item x="340"/>
        <item x="343"/>
        <item x="344"/>
        <item x="345"/>
        <item x="346"/>
        <item x="348"/>
        <item x="347"/>
        <item x="349"/>
        <item x="465"/>
        <item x="468"/>
        <item x="357"/>
        <item x="352"/>
        <item x="358"/>
        <item x="359"/>
        <item x="361"/>
        <item x="360"/>
        <item x="469"/>
        <item x="364"/>
        <item x="365"/>
        <item x="362"/>
        <item x="363"/>
        <item x="367"/>
        <item x="366"/>
        <item x="368"/>
        <item x="369"/>
        <item x="470"/>
        <item x="370"/>
        <item x="471"/>
        <item x="372"/>
        <item x="371"/>
        <item x="373"/>
        <item x="374"/>
        <item x="376"/>
        <item x="377"/>
        <item x="412"/>
        <item x="450"/>
        <item x="379"/>
        <item x="381"/>
        <item x="397"/>
        <item x="400"/>
        <item x="386"/>
        <item x="395"/>
        <item x="396"/>
        <item x="394"/>
        <item x="385"/>
        <item x="393"/>
        <item x="384"/>
        <item x="399"/>
        <item x="387"/>
        <item x="388"/>
        <item x="389"/>
        <item x="382"/>
        <item x="383"/>
        <item x="390"/>
        <item x="391"/>
        <item x="392"/>
        <item x="414"/>
        <item x="401"/>
        <item x="402"/>
        <item x="403"/>
        <item x="404"/>
        <item x="405"/>
        <item x="406"/>
        <item x="407"/>
        <item x="408"/>
        <item x="29"/>
        <item x="136"/>
        <item x="189"/>
        <item x="250"/>
        <item x="415"/>
        <item x="429"/>
        <item x="418"/>
        <item x="442"/>
        <item x="417"/>
        <item x="427"/>
        <item x="420"/>
        <item x="432"/>
        <item x="426"/>
        <item x="430"/>
        <item x="424"/>
        <item x="437"/>
        <item x="435"/>
        <item x="441"/>
        <item x="428"/>
        <item x="421"/>
        <item x="434"/>
        <item x="440"/>
        <item x="433"/>
        <item x="436"/>
        <item x="439"/>
        <item x="438"/>
        <item x="443"/>
        <item x="422"/>
        <item x="416"/>
        <item x="431"/>
        <item x="425"/>
        <item x="423"/>
        <item x="419"/>
        <item x="444"/>
        <item x="445"/>
        <item x="463"/>
        <item x="378"/>
        <item x="458"/>
        <item x="446"/>
        <item x="448"/>
        <item x="464"/>
        <item x="449"/>
        <item x="447"/>
        <item x="466"/>
        <item x="472"/>
        <item x="351"/>
        <item x="452"/>
        <item x="453"/>
        <item x="454"/>
        <item x="457"/>
        <item x="467"/>
        <item x="451"/>
        <item x="356"/>
        <item x="459"/>
        <item x="398"/>
        <item x="461"/>
        <item x="375"/>
        <item x="339"/>
        <item x="462"/>
        <item x="411"/>
        <item x="473"/>
        <item x="350"/>
        <item x="474"/>
        <item x="477"/>
        <item x="475"/>
        <item x="354"/>
        <item x="478"/>
        <item x="479"/>
        <item x="480"/>
        <item x="353"/>
        <item t="default"/>
      </items>
    </pivotField>
    <pivotField axis="axisRow" compact="0" outline="0" showAll="0" defaultSubtotal="0">
      <items count="15">
        <item x="9"/>
        <item x="10"/>
        <item x="11"/>
        <item x="2"/>
        <item x="13"/>
        <item x="14"/>
        <item x="0"/>
        <item x="1"/>
        <item x="3"/>
        <item x="4"/>
        <item x="5"/>
        <item x="6"/>
        <item x="7"/>
        <item x="8"/>
        <item x="12"/>
      </items>
    </pivotField>
    <pivotField compact="0" outline="0" showAll="0"/>
    <pivotField axis="axisRow" compact="0" outline="0" showAll="0">
      <items count="637">
        <item m="1" x="599"/>
        <item x="396"/>
        <item x="400"/>
        <item x="401"/>
        <item x="42"/>
        <item x="40"/>
        <item x="403"/>
        <item x="41"/>
        <item x="50"/>
        <item x="49"/>
        <item x="53"/>
        <item m="1" x="598"/>
        <item x="405"/>
        <item m="1" x="625"/>
        <item m="1" x="629"/>
        <item m="1" x="626"/>
        <item m="1" x="632"/>
        <item m="1" x="587"/>
        <item m="1" x="595"/>
        <item m="1" x="627"/>
        <item m="1" x="602"/>
        <item x="25"/>
        <item x="38"/>
        <item x="580"/>
        <item x="10"/>
        <item x="7"/>
        <item m="1" x="596"/>
        <item x="581"/>
        <item x="353"/>
        <item x="559"/>
        <item x="12"/>
        <item x="1"/>
        <item x="0"/>
        <item x="23"/>
        <item x="174"/>
        <item x="577"/>
        <item x="33"/>
        <item x="317"/>
        <item x="560"/>
        <item x="293"/>
        <item x="541"/>
        <item x="292"/>
        <item x="383"/>
        <item x="39"/>
        <item x="154"/>
        <item x="473"/>
        <item x="27"/>
        <item x="279"/>
        <item x="404"/>
        <item x="16"/>
        <item x="2"/>
        <item x="544"/>
        <item x="562"/>
        <item x="376"/>
        <item x="491"/>
        <item x="395"/>
        <item x="62"/>
        <item x="61"/>
        <item x="322"/>
        <item x="59"/>
        <item x="224"/>
        <item x="223"/>
        <item x="225"/>
        <item x="255"/>
        <item x="256"/>
        <item x="228"/>
        <item x="229"/>
        <item x="227"/>
        <item x="232"/>
        <item x="226"/>
        <item x="230"/>
        <item x="231"/>
        <item x="328"/>
        <item x="18"/>
        <item x="540"/>
        <item x="15"/>
        <item x="26"/>
        <item x="19"/>
        <item x="35"/>
        <item x="36"/>
        <item x="51"/>
        <item x="52"/>
        <item x="492"/>
        <item x="498"/>
        <item x="502"/>
        <item m="1" x="597"/>
        <item x="504"/>
        <item x="489"/>
        <item x="514"/>
        <item x="499"/>
        <item x="106"/>
        <item x="107"/>
        <item x="66"/>
        <item x="65"/>
        <item x="64"/>
        <item x="67"/>
        <item x="57"/>
        <item x="117"/>
        <item x="506"/>
        <item x="513"/>
        <item x="493"/>
        <item x="511"/>
        <item x="505"/>
        <item x="508"/>
        <item x="507"/>
        <item x="509"/>
        <item x="500"/>
        <item x="512"/>
        <item x="510"/>
        <item x="34"/>
        <item x="68"/>
        <item x="123"/>
        <item x="490"/>
        <item x="501"/>
        <item x="128"/>
        <item x="496"/>
        <item x="539"/>
        <item x="439"/>
        <item x="458"/>
        <item x="70"/>
        <item x="127"/>
        <item x="86"/>
        <item x="115"/>
        <item x="116"/>
        <item x="374"/>
        <item x="122"/>
        <item x="54"/>
        <item x="392"/>
        <item x="159"/>
        <item x="142"/>
        <item x="120"/>
        <item x="76"/>
        <item x="340"/>
        <item x="367"/>
        <item x="297"/>
        <item x="31"/>
        <item x="377"/>
        <item x="344"/>
        <item x="63"/>
        <item x="246"/>
        <item x="178"/>
        <item x="247"/>
        <item x="125"/>
        <item x="257"/>
        <item x="487"/>
        <item x="464"/>
        <item x="60"/>
        <item x="58"/>
        <item x="457"/>
        <item x="87"/>
        <item x="495"/>
        <item x="494"/>
        <item x="497"/>
        <item x="503"/>
        <item x="488"/>
        <item x="515"/>
        <item x="112"/>
        <item x="144"/>
        <item x="158"/>
        <item x="114"/>
        <item x="421"/>
        <item x="72"/>
        <item x="71"/>
        <item x="73"/>
        <item x="74"/>
        <item x="113"/>
        <item x="75"/>
        <item x="357"/>
        <item x="187"/>
        <item x="189"/>
        <item x="188"/>
        <item x="190"/>
        <item x="191"/>
        <item x="100"/>
        <item x="101"/>
        <item x="103"/>
        <item x="102"/>
        <item x="104"/>
        <item x="105"/>
        <item x="195"/>
        <item x="196"/>
        <item x="198"/>
        <item x="199"/>
        <item x="197"/>
        <item x="200"/>
        <item x="201"/>
        <item x="77"/>
        <item x="78"/>
        <item x="79"/>
        <item x="84"/>
        <item x="83"/>
        <item x="82"/>
        <item x="80"/>
        <item x="81"/>
        <item x="85"/>
        <item x="94"/>
        <item x="95"/>
        <item x="97"/>
        <item x="96"/>
        <item x="98"/>
        <item x="99"/>
        <item x="110"/>
        <item x="111"/>
        <item x="203"/>
        <item x="205"/>
        <item x="204"/>
        <item x="206"/>
        <item x="207"/>
        <item x="212"/>
        <item x="213"/>
        <item x="215"/>
        <item x="214"/>
        <item x="202"/>
        <item x="88"/>
        <item x="89"/>
        <item x="91"/>
        <item x="90"/>
        <item x="92"/>
        <item x="93"/>
        <item x="518"/>
        <item x="519"/>
        <item x="517"/>
        <item x="470"/>
        <item x="318"/>
        <item x="173"/>
        <item x="431"/>
        <item x="355"/>
        <item x="354"/>
        <item x="356"/>
        <item x="555"/>
        <item x="424"/>
        <item x="425"/>
        <item x="525"/>
        <item x="186"/>
        <item x="558"/>
        <item x="453"/>
        <item x="30"/>
        <item x="462"/>
        <item x="179"/>
        <item x="126"/>
        <item x="252"/>
        <item x="312"/>
        <item x="234"/>
        <item x="479"/>
        <item x="480"/>
        <item x="108"/>
        <item x="429"/>
        <item x="265"/>
        <item x="337"/>
        <item x="141"/>
        <item x="358"/>
        <item x="216"/>
        <item x="168"/>
        <item x="253"/>
        <item x="169"/>
        <item x="248"/>
        <item x="258"/>
        <item x="428"/>
        <item x="236"/>
        <item x="301"/>
        <item x="119"/>
        <item x="184"/>
        <item x="118"/>
        <item x="143"/>
        <item x="166"/>
        <item x="336"/>
        <item x="391"/>
        <item x="390"/>
        <item m="1" x="634"/>
        <item m="1" x="608"/>
        <item x="286"/>
        <item x="362"/>
        <item x="55"/>
        <item x="422"/>
        <item x="157"/>
        <item x="461"/>
        <item x="250"/>
        <item x="345"/>
        <item x="155"/>
        <item x="161"/>
        <item x="162"/>
        <item x="267"/>
        <item x="109"/>
        <item x="484"/>
        <item x="209"/>
        <item x="278"/>
        <item x="272"/>
        <item x="378"/>
        <item x="298"/>
        <item x="124"/>
        <item x="553"/>
        <item x="407"/>
        <item x="408"/>
        <item x="451"/>
        <item x="363"/>
        <item x="409"/>
        <item x="437"/>
        <item x="455"/>
        <item x="156"/>
        <item x="486"/>
        <item x="294"/>
        <item x="242"/>
        <item x="170"/>
        <item x="211"/>
        <item x="530"/>
        <item x="531"/>
        <item x="251"/>
        <item x="526"/>
        <item x="172"/>
        <item x="291"/>
        <item x="578"/>
        <item x="264"/>
        <item x="243"/>
        <item x="282"/>
        <item x="276"/>
        <item x="237"/>
        <item x="434"/>
        <item x="333"/>
        <item x="299"/>
        <item x="280"/>
        <item x="287"/>
        <item x="238"/>
        <item x="430"/>
        <item x="449"/>
        <item x="262"/>
        <item x="447"/>
        <item x="183"/>
        <item x="527"/>
        <item x="121"/>
        <item x="137"/>
        <item x="136"/>
        <item x="303"/>
        <item x="426"/>
        <item x="180"/>
        <item x="315"/>
        <item x="241"/>
        <item x="423"/>
        <item x="235"/>
        <item x="218"/>
        <item x="181"/>
        <item x="274"/>
        <item x="571"/>
        <item x="569"/>
        <item x="570"/>
        <item x="459"/>
        <item x="302"/>
        <item x="177"/>
        <item x="532"/>
        <item x="346"/>
        <item x="283"/>
        <item x="438"/>
        <item x="380"/>
        <item x="465"/>
        <item x="129"/>
        <item x="138"/>
        <item x="269"/>
        <item x="368"/>
        <item x="233"/>
        <item x="222"/>
        <item x="381"/>
        <item x="165"/>
        <item x="442"/>
        <item x="275"/>
        <item x="271"/>
        <item x="305"/>
        <item x="268"/>
        <item x="339"/>
        <item x="338"/>
        <item x="332"/>
        <item x="306"/>
        <item x="290"/>
        <item x="450"/>
        <item x="452"/>
        <item x="182"/>
        <item x="284"/>
        <item x="171"/>
        <item x="131"/>
        <item x="343"/>
        <item x="219"/>
        <item x="448"/>
        <item x="245"/>
        <item x="285"/>
        <item x="313"/>
        <item x="261"/>
        <item x="163"/>
        <item x="132"/>
        <item x="139"/>
        <item x="130"/>
        <item x="160"/>
        <item x="359"/>
        <item x="463"/>
        <item x="289"/>
        <item x="273"/>
        <item x="478"/>
        <item x="389"/>
        <item x="153"/>
        <item m="1" x="604"/>
        <item x="481"/>
        <item x="334"/>
        <item x="277"/>
        <item x="240"/>
        <item x="239"/>
        <item x="314"/>
        <item x="535"/>
        <item x="217"/>
        <item x="536"/>
        <item x="140"/>
        <item x="208"/>
        <item x="164"/>
        <item x="548"/>
        <item x="456"/>
        <item x="520"/>
        <item x="523"/>
        <item x="373"/>
        <item x="210"/>
        <item x="432"/>
        <item x="300"/>
        <item x="260"/>
        <item x="365"/>
        <item x="281"/>
        <item x="444"/>
        <item x="446"/>
        <item x="471"/>
        <item x="466"/>
        <item x="320"/>
        <item x="370"/>
        <item x="321"/>
        <item x="249"/>
        <item x="371"/>
        <item x="364"/>
        <item x="384"/>
        <item m="1" x="609"/>
        <item x="469"/>
        <item x="556"/>
        <item x="557"/>
        <item x="460"/>
        <item x="445"/>
        <item x="310"/>
        <item x="433"/>
        <item x="254"/>
        <item x="485"/>
        <item x="427"/>
        <item x="185"/>
        <item x="436"/>
        <item x="435"/>
        <item x="263"/>
        <item x="244"/>
        <item x="379"/>
        <item x="360"/>
        <item x="583"/>
        <item x="454"/>
        <item x="468"/>
        <item x="467"/>
        <item x="296"/>
        <item x="295"/>
        <item x="270"/>
        <item x="361"/>
        <item x="522"/>
        <item x="411"/>
        <item x="477"/>
        <item x="366"/>
        <item x="335"/>
        <item x="308"/>
        <item x="266"/>
        <item x="259"/>
        <item x="319"/>
        <item x="524"/>
        <item x="135"/>
        <item x="521"/>
        <item x="385"/>
        <item x="342"/>
        <item x="533"/>
        <item x="441"/>
        <item x="440"/>
        <item x="482"/>
        <item x="133"/>
        <item x="134"/>
        <item x="579"/>
        <item x="529"/>
        <item x="543"/>
        <item x="476"/>
        <item x="3"/>
        <item x="24"/>
        <item m="1" x="591"/>
        <item x="547"/>
        <item x="549"/>
        <item x="546"/>
        <item x="443"/>
        <item m="1" x="612"/>
        <item x="28"/>
        <item x="483"/>
        <item m="1" x="614"/>
        <item m="1" x="633"/>
        <item x="329"/>
        <item x="352"/>
        <item x="167"/>
        <item x="331"/>
        <item x="330"/>
        <item x="221"/>
        <item x="220"/>
        <item x="149"/>
        <item x="413"/>
        <item x="146"/>
        <item x="150"/>
        <item x="147"/>
        <item x="151"/>
        <item x="148"/>
        <item x="145"/>
        <item x="152"/>
        <item x="350"/>
        <item x="351"/>
        <item x="349"/>
        <item x="347"/>
        <item x="414"/>
        <item x="415"/>
        <item x="416"/>
        <item x="417"/>
        <item x="418"/>
        <item x="419"/>
        <item x="420"/>
        <item x="348"/>
        <item x="387"/>
        <item x="388"/>
        <item x="386"/>
        <item x="326"/>
        <item x="325"/>
        <item x="323"/>
        <item x="324"/>
        <item x="327"/>
        <item x="43"/>
        <item x="44"/>
        <item x="45"/>
        <item x="46"/>
        <item x="47"/>
        <item m="1" x="628"/>
        <item x="11"/>
        <item x="5"/>
        <item x="48"/>
        <item x="516"/>
        <item x="309"/>
        <item x="6"/>
        <item x="69"/>
        <item x="538"/>
        <item x="537"/>
        <item x="9"/>
        <item x="8"/>
        <item x="382"/>
        <item x="369"/>
        <item x="561"/>
        <item x="574"/>
        <item x="17"/>
        <item m="1" x="613"/>
        <item x="307"/>
        <item m="1" x="607"/>
        <item m="1" x="635"/>
        <item x="14"/>
        <item x="472"/>
        <item m="1" x="588"/>
        <item x="534"/>
        <item m="1" x="615"/>
        <item x="13"/>
        <item m="1" x="585"/>
        <item x="304"/>
        <item x="372"/>
        <item x="475"/>
        <item m="1" x="590"/>
        <item x="37"/>
        <item x="474"/>
        <item x="528"/>
        <item m="1" x="616"/>
        <item m="1" x="600"/>
        <item x="551"/>
        <item x="552"/>
        <item x="550"/>
        <item x="564"/>
        <item x="29"/>
        <item x="410"/>
        <item m="1" x="631"/>
        <item m="1" x="610"/>
        <item x="288"/>
        <item m="1" x="594"/>
        <item m="1" x="589"/>
        <item m="1" x="617"/>
        <item x="22"/>
        <item x="393"/>
        <item x="412"/>
        <item x="406"/>
        <item x="554"/>
        <item x="4"/>
        <item m="1" x="605"/>
        <item m="1" x="623"/>
        <item m="1" x="622"/>
        <item x="545"/>
        <item m="1" x="592"/>
        <item x="575"/>
        <item x="576"/>
        <item m="1" x="601"/>
        <item m="1" x="624"/>
        <item m="1" x="621"/>
        <item x="565"/>
        <item x="566"/>
        <item m="1" x="584"/>
        <item m="1" x="586"/>
        <item x="568"/>
        <item m="1" x="618"/>
        <item x="32"/>
        <item x="375"/>
        <item m="1" x="630"/>
        <item x="394"/>
        <item x="397"/>
        <item x="398"/>
        <item x="399"/>
        <item x="567"/>
        <item x="193"/>
        <item x="192"/>
        <item x="194"/>
        <item x="175"/>
        <item m="1" x="619"/>
        <item x="311"/>
        <item x="572"/>
        <item x="573"/>
        <item x="316"/>
        <item x="176"/>
        <item x="56"/>
        <item x="582"/>
        <item x="341"/>
        <item m="1" x="620"/>
        <item x="542"/>
        <item m="1" x="603"/>
        <item m="1" x="606"/>
        <item m="1" x="611"/>
        <item m="1" x="593"/>
        <item x="20"/>
        <item x="21"/>
        <item x="563"/>
        <item x="402"/>
        <item t="default"/>
      </items>
    </pivotField>
    <pivotField compact="0" outline="0" showAll="0"/>
    <pivotField compact="0" outline="0" showAll="0"/>
    <pivotField compact="0" outline="0" showAll="0"/>
    <pivotField compact="0" outline="0" showAll="0"/>
    <pivotField compact="0" outline="0" showAll="0"/>
    <pivotField dataField="1" compact="0" outline="0" showAll="0">
      <items count="616">
        <item x="4"/>
        <item x="331"/>
        <item x="601"/>
        <item x="76"/>
        <item x="418"/>
        <item x="344"/>
        <item x="608"/>
        <item x="204"/>
        <item x="50"/>
        <item x="205"/>
        <item x="203"/>
        <item x="74"/>
        <item x="411"/>
        <item x="358"/>
        <item x="359"/>
        <item x="338"/>
        <item x="522"/>
        <item x="523"/>
        <item x="607"/>
        <item x="565"/>
        <item x="439"/>
        <item x="524"/>
        <item x="180"/>
        <item x="55"/>
        <item x="71"/>
        <item x="459"/>
        <item x="7"/>
        <item x="460"/>
        <item x="303"/>
        <item x="544"/>
        <item x="333"/>
        <item x="181"/>
        <item x="11"/>
        <item x="352"/>
        <item x="271"/>
        <item x="563"/>
        <item x="570"/>
        <item x="36"/>
        <item x="408"/>
        <item x="10"/>
        <item x="48"/>
        <item x="603"/>
        <item x="461"/>
        <item x="462"/>
        <item x="6"/>
        <item x="239"/>
        <item x="375"/>
        <item x="75"/>
        <item x="512"/>
        <item x="339"/>
        <item x="472"/>
        <item x="489"/>
        <item x="68"/>
        <item x="342"/>
        <item x="602"/>
        <item x="349"/>
        <item x="477"/>
        <item x="5"/>
        <item x="566"/>
        <item x="492"/>
        <item x="491"/>
        <item x="604"/>
        <item x="363"/>
        <item x="361"/>
        <item x="575"/>
        <item x="49"/>
        <item x="51"/>
        <item x="355"/>
        <item x="238"/>
        <item x="437"/>
        <item x="490"/>
        <item x="0"/>
        <item x="351"/>
        <item x="463"/>
        <item x="521"/>
        <item x="350"/>
        <item x="72"/>
        <item x="480"/>
        <item x="25"/>
        <item x="237"/>
        <item x="127"/>
        <item x="336"/>
        <item x="241"/>
        <item x="606"/>
        <item x="24"/>
        <item x="518"/>
        <item x="364"/>
        <item x="335"/>
        <item x="583"/>
        <item x="46"/>
        <item x="562"/>
        <item x="405"/>
        <item x="15"/>
        <item x="328"/>
        <item x="430"/>
        <item x="385"/>
        <item x="374"/>
        <item x="259"/>
        <item x="70"/>
        <item x="340"/>
        <item x="571"/>
        <item x="312"/>
        <item x="22"/>
        <item x="47"/>
        <item x="321"/>
        <item x="158"/>
        <item x="287"/>
        <item x="18"/>
        <item x="240"/>
        <item x="334"/>
        <item x="337"/>
        <item x="431"/>
        <item x="13"/>
        <item x="261"/>
        <item x="407"/>
        <item x="376"/>
        <item x="572"/>
        <item x="605"/>
        <item x="484"/>
        <item x="118"/>
        <item x="152"/>
        <item x="184"/>
        <item x="362"/>
        <item x="69"/>
        <item x="419"/>
        <item x="458"/>
        <item x="542"/>
        <item x="543"/>
        <item x="311"/>
        <item x="182"/>
        <item x="585"/>
        <item x="487"/>
        <item x="546"/>
        <item x="9"/>
        <item x="561"/>
        <item x="556"/>
        <item x="471"/>
        <item x="2"/>
        <item x="247"/>
        <item x="486"/>
        <item x="29"/>
        <item x="545"/>
        <item x="8"/>
        <item x="440"/>
        <item x="414"/>
        <item x="58"/>
        <item x="384"/>
        <item x="85"/>
        <item x="432"/>
        <item x="541"/>
        <item x="272"/>
        <item x="101"/>
        <item x="82"/>
        <item x="213"/>
        <item x="536"/>
        <item x="319"/>
        <item x="221"/>
        <item x="436"/>
        <item x="284"/>
        <item x="527"/>
        <item x="258"/>
        <item x="30"/>
        <item x="539"/>
        <item x="453"/>
        <item x="1"/>
        <item x="132"/>
        <item x="558"/>
        <item x="538"/>
        <item x="283"/>
        <item x="19"/>
        <item x="402"/>
        <item x="245"/>
        <item x="107"/>
        <item x="28"/>
        <item x="33"/>
        <item x="325"/>
        <item x="434"/>
        <item x="236"/>
        <item x="515"/>
        <item x="609"/>
        <item x="560"/>
        <item x="56"/>
        <item x="343"/>
        <item x="117"/>
        <item x="268"/>
        <item x="568"/>
        <item x="232"/>
        <item x="550"/>
        <item x="426"/>
        <item x="73"/>
        <item x="370"/>
        <item x="248"/>
        <item x="95"/>
        <item x="613"/>
        <item x="612"/>
        <item x="614"/>
        <item x="383"/>
        <item x="123"/>
        <item x="34"/>
        <item x="578"/>
        <item x="128"/>
        <item x="301"/>
        <item x="425"/>
        <item x="525"/>
        <item x="266"/>
        <item x="420"/>
        <item x="537"/>
        <item x="14"/>
        <item x="154"/>
        <item x="304"/>
        <item x="12"/>
        <item x="276"/>
        <item x="438"/>
        <item x="105"/>
        <item x="106"/>
        <item x="493"/>
        <item x="135"/>
        <item x="549"/>
        <item x="57"/>
        <item x="535"/>
        <item x="233"/>
        <item x="329"/>
        <item x="485"/>
        <item x="228"/>
        <item x="103"/>
        <item x="80"/>
        <item x="215"/>
        <item x="593"/>
        <item x="595"/>
        <item x="211"/>
        <item x="551"/>
        <item x="216"/>
        <item x="532"/>
        <item x="212"/>
        <item x="210"/>
        <item x="179"/>
        <item x="474"/>
        <item x="481"/>
        <item x="469"/>
        <item x="406"/>
        <item x="202"/>
        <item x="573"/>
        <item x="555"/>
        <item x="540"/>
        <item x="277"/>
        <item x="223"/>
        <item x="206"/>
        <item x="435"/>
        <item x="497"/>
        <item x="326"/>
        <item x="201"/>
        <item x="81"/>
        <item x="84"/>
        <item x="121"/>
        <item x="577"/>
        <item x="90"/>
        <item x="554"/>
        <item x="207"/>
        <item x="263"/>
        <item x="597"/>
        <item x="598"/>
        <item x="381"/>
        <item x="104"/>
        <item x="574"/>
        <item x="294"/>
        <item x="209"/>
        <item x="23"/>
        <item x="102"/>
        <item x="37"/>
        <item x="224"/>
        <item x="559"/>
        <item x="79"/>
        <item x="100"/>
        <item x="330"/>
        <item x="214"/>
        <item x="99"/>
        <item x="199"/>
        <item x="91"/>
        <item x="360"/>
        <item x="547"/>
        <item x="548"/>
        <item x="222"/>
        <item x="60"/>
        <item x="112"/>
        <item x="43"/>
        <item x="87"/>
        <item x="557"/>
        <item x="592"/>
        <item x="379"/>
        <item x="596"/>
        <item x="454"/>
        <item x="594"/>
        <item x="111"/>
        <item x="475"/>
        <item x="42"/>
        <item x="552"/>
        <item x="78"/>
        <item x="129"/>
        <item x="188"/>
        <item x="120"/>
        <item x="291"/>
        <item x="446"/>
        <item x="122"/>
        <item x="398"/>
        <item x="200"/>
        <item x="109"/>
        <item x="168"/>
        <item x="320"/>
        <item x="208"/>
        <item x="553"/>
        <item x="482"/>
        <item x="86"/>
        <item x="496"/>
        <item x="185"/>
        <item x="305"/>
        <item x="44"/>
        <item x="464"/>
        <item x="611"/>
        <item x="134"/>
        <item x="97"/>
        <item x="89"/>
        <item x="353"/>
        <item x="514"/>
        <item x="98"/>
        <item x="110"/>
        <item x="504"/>
        <item x="92"/>
        <item x="96"/>
        <item x="41"/>
        <item x="108"/>
        <item x="243"/>
        <item x="586"/>
        <item x="495"/>
        <item x="599"/>
        <item x="293"/>
        <item x="45"/>
        <item x="292"/>
        <item x="502"/>
        <item x="393"/>
        <item x="327"/>
        <item x="341"/>
        <item x="447"/>
        <item x="230"/>
        <item x="250"/>
        <item x="600"/>
        <item x="88"/>
        <item x="427"/>
        <item x="395"/>
        <item x="32"/>
        <item x="137"/>
        <item x="382"/>
        <item x="242"/>
        <item x="296"/>
        <item x="316"/>
        <item x="506"/>
        <item x="269"/>
        <item x="348"/>
        <item x="505"/>
        <item x="295"/>
        <item x="249"/>
        <item x="394"/>
        <item x="256"/>
        <item x="125"/>
        <item x="317"/>
        <item x="226"/>
        <item x="17"/>
        <item x="610"/>
        <item x="189"/>
        <item x="478"/>
        <item x="346"/>
        <item x="367"/>
        <item x="347"/>
        <item x="264"/>
        <item x="255"/>
        <item x="423"/>
        <item x="126"/>
        <item x="299"/>
        <item x="345"/>
        <item x="281"/>
        <item x="187"/>
        <item x="389"/>
        <item x="448"/>
        <item x="507"/>
        <item x="392"/>
        <item x="244"/>
        <item x="386"/>
        <item x="449"/>
        <item x="581"/>
        <item x="275"/>
        <item x="503"/>
        <item x="323"/>
        <item x="314"/>
        <item x="270"/>
        <item x="218"/>
        <item x="318"/>
        <item x="254"/>
        <item x="38"/>
        <item x="280"/>
        <item x="356"/>
        <item x="260"/>
        <item x="396"/>
        <item x="150"/>
        <item x="409"/>
        <item x="479"/>
        <item x="357"/>
        <item x="387"/>
        <item x="368"/>
        <item x="52"/>
        <item x="252"/>
        <item x="54"/>
        <item x="322"/>
        <item x="220"/>
        <item x="494"/>
        <item x="297"/>
        <item x="373"/>
        <item x="533"/>
        <item x="421"/>
        <item x="378"/>
        <item x="62"/>
        <item x="324"/>
        <item x="198"/>
        <item x="278"/>
        <item x="114"/>
        <item x="470"/>
        <item x="160"/>
        <item x="372"/>
        <item x="397"/>
        <item x="567"/>
        <item x="509"/>
        <item x="508"/>
        <item x="498"/>
        <item x="190"/>
        <item x="516"/>
        <item x="457"/>
        <item x="267"/>
        <item x="441"/>
        <item x="153"/>
        <item x="476"/>
        <item x="531"/>
        <item x="380"/>
        <item x="183"/>
        <item x="251"/>
        <item x="148"/>
        <item x="309"/>
        <item x="115"/>
        <item x="500"/>
        <item x="300"/>
        <item x="388"/>
        <item x="136"/>
        <item x="21"/>
        <item x="483"/>
        <item x="282"/>
        <item x="534"/>
        <item x="450"/>
        <item x="253"/>
        <item x="306"/>
        <item x="399"/>
        <item x="162"/>
        <item x="582"/>
        <item x="298"/>
        <item x="219"/>
        <item x="147"/>
        <item x="286"/>
        <item x="246"/>
        <item x="519"/>
        <item x="138"/>
        <item x="231"/>
        <item x="197"/>
        <item x="410"/>
        <item x="422"/>
        <item x="113"/>
        <item x="63"/>
        <item x="473"/>
        <item x="133"/>
        <item x="234"/>
        <item x="59"/>
        <item x="16"/>
        <item x="313"/>
        <item x="93"/>
        <item x="290"/>
        <item x="499"/>
        <item x="501"/>
        <item x="465"/>
        <item x="83"/>
        <item x="315"/>
        <item x="194"/>
        <item x="40"/>
        <item x="371"/>
        <item x="526"/>
        <item x="167"/>
        <item x="67"/>
        <item x="130"/>
        <item x="288"/>
        <item x="530"/>
        <item x="77"/>
        <item x="195"/>
        <item x="467"/>
        <item x="146"/>
        <item x="366"/>
        <item x="428"/>
        <item x="119"/>
        <item x="302"/>
        <item x="173"/>
        <item x="588"/>
        <item x="513"/>
        <item x="401"/>
        <item x="308"/>
        <item x="262"/>
        <item x="20"/>
        <item x="193"/>
        <item x="451"/>
        <item x="166"/>
        <item x="53"/>
        <item x="564"/>
        <item x="520"/>
        <item x="456"/>
        <item x="229"/>
        <item x="332"/>
        <item x="140"/>
        <item x="455"/>
        <item x="589"/>
        <item x="265"/>
        <item x="161"/>
        <item x="466"/>
        <item x="175"/>
        <item x="415"/>
        <item x="590"/>
        <item x="176"/>
        <item x="511"/>
        <item x="354"/>
        <item x="400"/>
        <item x="279"/>
        <item x="143"/>
        <item x="145"/>
        <item x="66"/>
        <item x="165"/>
        <item x="390"/>
        <item x="227"/>
        <item x="35"/>
        <item x="131"/>
        <item x="468"/>
        <item x="443"/>
        <item x="163"/>
        <item x="307"/>
        <item x="171"/>
        <item x="139"/>
        <item x="3"/>
        <item x="391"/>
        <item x="39"/>
        <item x="584"/>
        <item x="528"/>
        <item x="141"/>
        <item x="442"/>
        <item x="142"/>
        <item x="151"/>
        <item x="170"/>
        <item x="178"/>
        <item x="196"/>
        <item x="164"/>
        <item x="174"/>
        <item x="186"/>
        <item x="579"/>
        <item x="273"/>
        <item x="289"/>
        <item x="416"/>
        <item x="445"/>
        <item x="413"/>
        <item x="172"/>
        <item x="65"/>
        <item x="64"/>
        <item x="169"/>
        <item x="569"/>
        <item x="235"/>
        <item x="510"/>
        <item x="149"/>
        <item x="274"/>
        <item x="116"/>
        <item x="444"/>
        <item x="310"/>
        <item x="580"/>
        <item x="217"/>
        <item x="433"/>
        <item x="517"/>
        <item x="26"/>
        <item x="61"/>
        <item x="124"/>
        <item x="412"/>
        <item x="417"/>
        <item x="27"/>
        <item x="529"/>
        <item x="587"/>
        <item x="31"/>
        <item x="369"/>
        <item x="404"/>
        <item x="157"/>
        <item x="177"/>
        <item x="156"/>
        <item x="488"/>
        <item x="403"/>
        <item x="155"/>
        <item x="365"/>
        <item x="285"/>
        <item x="429"/>
        <item x="424"/>
        <item x="144"/>
        <item x="94"/>
        <item x="191"/>
        <item x="591"/>
        <item x="225"/>
        <item x="257"/>
        <item x="377"/>
        <item x="159"/>
        <item x="192"/>
        <item x="452"/>
        <item x="576"/>
        <item t="default"/>
      </items>
    </pivotField>
    <pivotField compact="0" outline="0" showAll="0"/>
    <pivotField dataField="1" compact="0" outline="0" showAll="0">
      <items count="514">
        <item x="4"/>
        <item x="424"/>
        <item x="70"/>
        <item x="328"/>
        <item x="512"/>
        <item x="195"/>
        <item x="44"/>
        <item x="196"/>
        <item x="194"/>
        <item x="68"/>
        <item x="392"/>
        <item x="342"/>
        <item x="343"/>
        <item x="322"/>
        <item x="476"/>
        <item x="477"/>
        <item x="30"/>
        <item x="511"/>
        <item x="412"/>
        <item x="478"/>
        <item x="172"/>
        <item x="50"/>
        <item x="65"/>
        <item x="428"/>
        <item x="31"/>
        <item x="384"/>
        <item x="6"/>
        <item x="429"/>
        <item x="290"/>
        <item x="317"/>
        <item x="173"/>
        <item x="337"/>
        <item x="257"/>
        <item x="485"/>
        <item x="389"/>
        <item x="8"/>
        <item x="388"/>
        <item x="42"/>
        <item x="507"/>
        <item x="398"/>
        <item x="430"/>
        <item x="431"/>
        <item x="229"/>
        <item x="69"/>
        <item x="470"/>
        <item x="323"/>
        <item x="441"/>
        <item x="456"/>
        <item x="62"/>
        <item x="326"/>
        <item x="506"/>
        <item x="334"/>
        <item x="446"/>
        <item x="5"/>
        <item x="459"/>
        <item x="458"/>
        <item x="508"/>
        <item x="347"/>
        <item x="345"/>
        <item x="490"/>
        <item x="43"/>
        <item x="45"/>
        <item x="340"/>
        <item x="228"/>
        <item x="410"/>
        <item x="457"/>
        <item x="0"/>
        <item x="336"/>
        <item x="432"/>
        <item x="475"/>
        <item x="335"/>
        <item x="66"/>
        <item x="449"/>
        <item x="21"/>
        <item x="11"/>
        <item x="227"/>
        <item x="120"/>
        <item x="320"/>
        <item x="231"/>
        <item x="510"/>
        <item x="20"/>
        <item x="474"/>
        <item x="348"/>
        <item x="319"/>
        <item x="40"/>
        <item x="387"/>
        <item x="367"/>
        <item x="313"/>
        <item x="404"/>
        <item x="357"/>
        <item x="64"/>
        <item x="324"/>
        <item x="18"/>
        <item x="41"/>
        <item x="333"/>
        <item x="273"/>
        <item x="14"/>
        <item x="230"/>
        <item x="318"/>
        <item x="321"/>
        <item x="405"/>
        <item x="9"/>
        <item x="247"/>
        <item x="358"/>
        <item x="509"/>
        <item x="452"/>
        <item x="111"/>
        <item x="145"/>
        <item x="346"/>
        <item x="63"/>
        <item x="427"/>
        <item x="298"/>
        <item x="174"/>
        <item x="494"/>
        <item x="254"/>
        <item x="454"/>
        <item x="7"/>
        <item x="146"/>
        <item x="440"/>
        <item x="2"/>
        <item x="237"/>
        <item x="453"/>
        <item x="25"/>
        <item x="366"/>
        <item x="143"/>
        <item x="413"/>
        <item x="393"/>
        <item x="52"/>
        <item x="79"/>
        <item x="406"/>
        <item x="258"/>
        <item x="95"/>
        <item x="76"/>
        <item x="204"/>
        <item x="305"/>
        <item x="212"/>
        <item x="409"/>
        <item x="270"/>
        <item x="1"/>
        <item x="125"/>
        <item x="269"/>
        <item x="15"/>
        <item x="235"/>
        <item x="101"/>
        <item x="24"/>
        <item x="27"/>
        <item x="310"/>
        <item x="407"/>
        <item x="226"/>
        <item x="37"/>
        <item x="51"/>
        <item x="327"/>
        <item x="110"/>
        <item x="222"/>
        <item x="238"/>
        <item x="402"/>
        <item x="147"/>
        <item x="67"/>
        <item x="365"/>
        <item x="353"/>
        <item x="89"/>
        <item x="116"/>
        <item x="28"/>
        <item x="121"/>
        <item x="288"/>
        <item x="401"/>
        <item x="479"/>
        <item x="252"/>
        <item x="291"/>
        <item x="10"/>
        <item x="262"/>
        <item x="411"/>
        <item x="99"/>
        <item x="311"/>
        <item x="100"/>
        <item x="460"/>
        <item x="128"/>
        <item x="223"/>
        <item x="314"/>
        <item x="218"/>
        <item x="97"/>
        <item x="74"/>
        <item x="206"/>
        <item x="500"/>
        <item x="502"/>
        <item x="202"/>
        <item x="207"/>
        <item x="484"/>
        <item x="203"/>
        <item x="201"/>
        <item x="171"/>
        <item x="443"/>
        <item x="450"/>
        <item x="438"/>
        <item x="193"/>
        <item x="488"/>
        <item x="363"/>
        <item x="263"/>
        <item x="197"/>
        <item x="408"/>
        <item x="192"/>
        <item x="75"/>
        <item x="78"/>
        <item x="114"/>
        <item x="84"/>
        <item x="198"/>
        <item x="249"/>
        <item x="504"/>
        <item x="98"/>
        <item x="489"/>
        <item x="486"/>
        <item x="280"/>
        <item x="200"/>
        <item x="286"/>
        <item x="19"/>
        <item x="96"/>
        <item x="266"/>
        <item x="214"/>
        <item x="73"/>
        <item x="94"/>
        <item x="315"/>
        <item x="361"/>
        <item x="205"/>
        <item x="93"/>
        <item x="190"/>
        <item x="85"/>
        <item x="344"/>
        <item x="213"/>
        <item x="54"/>
        <item x="106"/>
        <item x="81"/>
        <item x="499"/>
        <item x="503"/>
        <item x="501"/>
        <item x="105"/>
        <item x="444"/>
        <item x="36"/>
        <item x="72"/>
        <item x="122"/>
        <item x="179"/>
        <item x="113"/>
        <item x="277"/>
        <item x="419"/>
        <item x="115"/>
        <item x="380"/>
        <item x="191"/>
        <item x="103"/>
        <item x="160"/>
        <item x="306"/>
        <item x="199"/>
        <item x="451"/>
        <item x="80"/>
        <item x="176"/>
        <item x="289"/>
        <item x="292"/>
        <item x="38"/>
        <item x="433"/>
        <item x="127"/>
        <item x="91"/>
        <item x="83"/>
        <item x="338"/>
        <item x="92"/>
        <item x="104"/>
        <item x="86"/>
        <item x="90"/>
        <item x="35"/>
        <item x="233"/>
        <item x="102"/>
        <item x="279"/>
        <item x="39"/>
        <item x="278"/>
        <item x="466"/>
        <item x="375"/>
        <item x="312"/>
        <item x="325"/>
        <item x="420"/>
        <item x="220"/>
        <item x="302"/>
        <item x="240"/>
        <item x="303"/>
        <item x="505"/>
        <item x="82"/>
        <item x="377"/>
        <item x="130"/>
        <item x="364"/>
        <item x="232"/>
        <item x="255"/>
        <item x="282"/>
        <item x="281"/>
        <item x="332"/>
        <item x="239"/>
        <item x="492"/>
        <item x="49"/>
        <item x="376"/>
        <item x="118"/>
        <item x="13"/>
        <item x="216"/>
        <item x="329"/>
        <item x="180"/>
        <item x="447"/>
        <item x="330"/>
        <item x="350"/>
        <item x="331"/>
        <item x="250"/>
        <item x="245"/>
        <item x="399"/>
        <item x="119"/>
        <item x="285"/>
        <item x="267"/>
        <item x="483"/>
        <item x="178"/>
        <item x="371"/>
        <item x="421"/>
        <item x="397"/>
        <item x="374"/>
        <item x="256"/>
        <item x="234"/>
        <item x="368"/>
        <item x="390"/>
        <item x="422"/>
        <item x="423"/>
        <item x="261"/>
        <item x="465"/>
        <item x="308"/>
        <item x="300"/>
        <item x="209"/>
        <item x="304"/>
        <item x="244"/>
        <item x="32"/>
        <item x="341"/>
        <item x="17"/>
        <item x="378"/>
        <item x="448"/>
        <item x="369"/>
        <item x="351"/>
        <item x="46"/>
        <item x="48"/>
        <item x="242"/>
        <item x="307"/>
        <item x="463"/>
        <item x="211"/>
        <item x="461"/>
        <item x="379"/>
        <item x="283"/>
        <item x="356"/>
        <item x="189"/>
        <item x="309"/>
        <item x="360"/>
        <item x="56"/>
        <item x="462"/>
        <item x="264"/>
        <item x="467"/>
        <item x="108"/>
        <item x="439"/>
        <item x="152"/>
        <item x="355"/>
        <item x="181"/>
        <item x="472"/>
        <item x="253"/>
        <item x="414"/>
        <item x="175"/>
        <item x="445"/>
        <item x="362"/>
        <item x="241"/>
        <item x="141"/>
        <item x="296"/>
        <item x="370"/>
        <item x="464"/>
        <item x="316"/>
        <item x="268"/>
        <item x="287"/>
        <item x="129"/>
        <item x="16"/>
        <item x="188"/>
        <item x="480"/>
        <item x="496"/>
        <item x="243"/>
        <item x="391"/>
        <item x="293"/>
        <item x="381"/>
        <item x="154"/>
        <item x="493"/>
        <item x="284"/>
        <item x="210"/>
        <item x="140"/>
        <item x="471"/>
        <item x="272"/>
        <item x="236"/>
        <item x="131"/>
        <item x="221"/>
        <item x="107"/>
        <item x="57"/>
        <item x="442"/>
        <item x="276"/>
        <item x="126"/>
        <item x="224"/>
        <item x="53"/>
        <item x="12"/>
        <item x="299"/>
        <item x="87"/>
        <item x="434"/>
        <item x="77"/>
        <item x="301"/>
        <item x="185"/>
        <item x="34"/>
        <item x="354"/>
        <item x="159"/>
        <item x="61"/>
        <item x="123"/>
        <item x="274"/>
        <item x="382"/>
        <item x="71"/>
        <item x="186"/>
        <item x="436"/>
        <item x="139"/>
        <item x="112"/>
        <item x="265"/>
        <item x="165"/>
        <item x="383"/>
        <item x="373"/>
        <item x="295"/>
        <item x="469"/>
        <item x="248"/>
        <item x="372"/>
        <item x="184"/>
        <item x="158"/>
        <item x="47"/>
        <item x="219"/>
        <item x="297"/>
        <item x="497"/>
        <item x="133"/>
        <item x="426"/>
        <item x="251"/>
        <item x="437"/>
        <item x="394"/>
        <item x="153"/>
        <item x="435"/>
        <item x="167"/>
        <item x="168"/>
        <item x="339"/>
        <item x="136"/>
        <item x="138"/>
        <item x="60"/>
        <item x="155"/>
        <item x="157"/>
        <item x="217"/>
        <item x="275"/>
        <item x="132"/>
        <item x="29"/>
        <item x="124"/>
        <item x="395"/>
        <item x="416"/>
        <item x="294"/>
        <item x="163"/>
        <item x="3"/>
        <item x="481"/>
        <item x="33"/>
        <item x="134"/>
        <item x="415"/>
        <item x="135"/>
        <item x="144"/>
        <item x="162"/>
        <item x="170"/>
        <item x="156"/>
        <item x="187"/>
        <item x="225"/>
        <item x="166"/>
        <item x="177"/>
        <item x="259"/>
        <item x="59"/>
        <item x="418"/>
        <item x="164"/>
        <item x="58"/>
        <item x="161"/>
        <item x="468"/>
        <item x="487"/>
        <item x="142"/>
        <item x="260"/>
        <item x="109"/>
        <item x="417"/>
        <item x="208"/>
        <item x="473"/>
        <item x="22"/>
        <item x="55"/>
        <item x="117"/>
        <item x="396"/>
        <item x="23"/>
        <item x="482"/>
        <item x="495"/>
        <item x="26"/>
        <item x="352"/>
        <item x="386"/>
        <item x="403"/>
        <item x="150"/>
        <item x="149"/>
        <item x="169"/>
        <item x="400"/>
        <item x="455"/>
        <item x="385"/>
        <item x="148"/>
        <item x="349"/>
        <item x="271"/>
        <item x="359"/>
        <item x="88"/>
        <item x="137"/>
        <item x="182"/>
        <item x="498"/>
        <item x="215"/>
        <item x="246"/>
        <item x="151"/>
        <item x="183"/>
        <item x="425"/>
        <item x="491"/>
        <item t="default"/>
      </items>
    </pivotField>
    <pivotField compact="0" outline="0" showAll="0"/>
    <pivotField dataField="1" compact="0" outline="0" showAll="0">
      <items count="234">
        <item x="221"/>
        <item x="0"/>
        <item x="1"/>
        <item x="84"/>
        <item x="55"/>
        <item x="42"/>
        <item x="139"/>
        <item x="83"/>
        <item x="77"/>
        <item x="70"/>
        <item x="48"/>
        <item x="61"/>
        <item x="134"/>
        <item x="226"/>
        <item x="217"/>
        <item x="9"/>
        <item x="43"/>
        <item x="113"/>
        <item x="137"/>
        <item x="138"/>
        <item x="222"/>
        <item x="50"/>
        <item x="96"/>
        <item x="213"/>
        <item x="200"/>
        <item x="6"/>
        <item x="14"/>
        <item x="95"/>
        <item x="180"/>
        <item x="4"/>
        <item x="72"/>
        <item x="204"/>
        <item x="2"/>
        <item x="206"/>
        <item x="90"/>
        <item x="201"/>
        <item x="94"/>
        <item x="74"/>
        <item x="45"/>
        <item x="49"/>
        <item x="87"/>
        <item x="214"/>
        <item x="198"/>
        <item x="100"/>
        <item x="53"/>
        <item x="205"/>
        <item x="76"/>
        <item x="69"/>
        <item x="80"/>
        <item x="31"/>
        <item x="106"/>
        <item x="47"/>
        <item x="207"/>
        <item x="142"/>
        <item x="37"/>
        <item x="114"/>
        <item x="28"/>
        <item x="178"/>
        <item x="179"/>
        <item x="92"/>
        <item x="93"/>
        <item x="182"/>
        <item x="197"/>
        <item x="57"/>
        <item x="192"/>
        <item x="181"/>
        <item x="3"/>
        <item x="35"/>
        <item x="123"/>
        <item x="44"/>
        <item x="177"/>
        <item x="58"/>
        <item x="172"/>
        <item x="82"/>
        <item x="165"/>
        <item x="52"/>
        <item x="8"/>
        <item x="12"/>
        <item x="175"/>
        <item x="129"/>
        <item x="103"/>
        <item x="194"/>
        <item x="174"/>
        <item x="17"/>
        <item x="160"/>
        <item x="227"/>
        <item x="196"/>
        <item x="203"/>
        <item x="186"/>
        <item x="73"/>
        <item x="231"/>
        <item x="230"/>
        <item x="232"/>
        <item x="209"/>
        <item x="32"/>
        <item x="115"/>
        <item x="173"/>
        <item x="5"/>
        <item x="7"/>
        <item x="36"/>
        <item x="86"/>
        <item x="185"/>
        <item x="19"/>
        <item x="171"/>
        <item x="141"/>
        <item x="81"/>
        <item x="187"/>
        <item x="78"/>
        <item x="105"/>
        <item x="24"/>
        <item x="191"/>
        <item x="176"/>
        <item x="62"/>
        <item x="145"/>
        <item x="97"/>
        <item x="208"/>
        <item x="190"/>
        <item x="16"/>
        <item x="224"/>
        <item x="41"/>
        <item x="59"/>
        <item x="15"/>
        <item x="195"/>
        <item x="79"/>
        <item x="65"/>
        <item x="183"/>
        <item x="184"/>
        <item x="136"/>
        <item x="193"/>
        <item x="223"/>
        <item x="130"/>
        <item x="188"/>
        <item x="131"/>
        <item x="189"/>
        <item x="144"/>
        <item x="229"/>
        <item x="159"/>
        <item x="150"/>
        <item x="155"/>
        <item x="216"/>
        <item x="143"/>
        <item x="225"/>
        <item x="212"/>
        <item x="149"/>
        <item x="107"/>
        <item x="146"/>
        <item x="119"/>
        <item x="13"/>
        <item x="101"/>
        <item x="152"/>
        <item x="108"/>
        <item x="151"/>
        <item x="68"/>
        <item x="51"/>
        <item x="228"/>
        <item x="40"/>
        <item x="153"/>
        <item x="56"/>
        <item x="18"/>
        <item x="116"/>
        <item x="64"/>
        <item x="156"/>
        <item x="20"/>
        <item x="54"/>
        <item x="26"/>
        <item x="88"/>
        <item x="111"/>
        <item x="30"/>
        <item x="169"/>
        <item x="11"/>
        <item x="154"/>
        <item x="168"/>
        <item x="202"/>
        <item x="29"/>
        <item x="133"/>
        <item x="126"/>
        <item x="27"/>
        <item x="220"/>
        <item x="23"/>
        <item x="166"/>
        <item x="140"/>
        <item x="34"/>
        <item x="170"/>
        <item x="147"/>
        <item x="33"/>
        <item x="161"/>
        <item x="21"/>
        <item x="60"/>
        <item x="25"/>
        <item x="117"/>
        <item x="164"/>
        <item x="218"/>
        <item x="148"/>
        <item x="157"/>
        <item x="158"/>
        <item x="163"/>
        <item x="167"/>
        <item x="135"/>
        <item x="98"/>
        <item x="71"/>
        <item x="89"/>
        <item x="120"/>
        <item x="63"/>
        <item x="85"/>
        <item x="104"/>
        <item x="102"/>
        <item x="10"/>
        <item x="127"/>
        <item x="199"/>
        <item x="162"/>
        <item x="132"/>
        <item x="22"/>
        <item x="219"/>
        <item x="99"/>
        <item x="46"/>
        <item x="66"/>
        <item x="124"/>
        <item x="67"/>
        <item x="112"/>
        <item x="215"/>
        <item x="38"/>
        <item x="210"/>
        <item x="125"/>
        <item x="110"/>
        <item x="75"/>
        <item x="211"/>
        <item x="122"/>
        <item x="109"/>
        <item x="39"/>
        <item x="118"/>
        <item x="121"/>
        <item x="91"/>
        <item x="128"/>
        <item t="default"/>
      </items>
    </pivotField>
    <pivotField axis="axisRow" compact="0" outline="0" showAll="0">
      <items count="50">
        <item m="1" x="25"/>
        <item m="1" x="36"/>
        <item m="1" x="47"/>
        <item m="1" x="35"/>
        <item m="1" x="45"/>
        <item m="1" x="44"/>
        <item m="1" x="37"/>
        <item m="1" x="30"/>
        <item m="1" x="27"/>
        <item m="1" x="31"/>
        <item m="1" x="46"/>
        <item m="1" x="41"/>
        <item m="1" x="38"/>
        <item m="1" x="32"/>
        <item m="1" x="39"/>
        <item m="1" x="26"/>
        <item m="1" x="28"/>
        <item m="1" x="48"/>
        <item m="1" x="29"/>
        <item m="1" x="33"/>
        <item m="1" x="43"/>
        <item m="1" x="42"/>
        <item m="1" x="40"/>
        <item m="1" x="34"/>
        <item x="19"/>
        <item x="15"/>
        <item x="1"/>
        <item x="5"/>
        <item x="18"/>
        <item x="6"/>
        <item x="13"/>
        <item x="14"/>
        <item x="10"/>
        <item x="3"/>
        <item x="0"/>
        <item x="7"/>
        <item x="8"/>
        <item x="9"/>
        <item x="12"/>
        <item x="17"/>
        <item x="2"/>
        <item x="4"/>
        <item x="11"/>
        <item x="16"/>
        <item x="20"/>
        <item x="24"/>
        <item x="22"/>
        <item h="1" x="21"/>
        <item h="1" x="23"/>
        <item t="default"/>
      </items>
    </pivotField>
    <pivotField axis="axisRow" compact="0" outline="0" showAll="0">
      <items count="504">
        <item m="1" x="12"/>
        <item m="1" x="65"/>
        <item m="1" x="487"/>
        <item m="1" x="455"/>
        <item m="1" x="423"/>
        <item m="1" x="407"/>
        <item m="1" x="392"/>
        <item m="1" x="377"/>
        <item m="1" x="346"/>
        <item m="1" x="337"/>
        <item m="1" x="329"/>
        <item m="1" x="320"/>
        <item m="1" x="311"/>
        <item m="1" x="302"/>
        <item m="1" x="294"/>
        <item m="1" x="48"/>
        <item m="1" x="286"/>
        <item m="1" x="39"/>
        <item m="1" x="278"/>
        <item m="1" x="31"/>
        <item m="1" x="270"/>
        <item m="1" x="23"/>
        <item m="1" x="262"/>
        <item m="1" x="15"/>
        <item m="1" x="254"/>
        <item m="1" x="497"/>
        <item m="1" x="246"/>
        <item m="1" x="489"/>
        <item m="1" x="238"/>
        <item m="1" x="480"/>
        <item m="1" x="230"/>
        <item m="1" x="355"/>
        <item m="1" x="472"/>
        <item m="1" x="106"/>
        <item m="1" x="222"/>
        <item m="1" x="347"/>
        <item m="1" x="464"/>
        <item m="1" x="98"/>
        <item m="1" x="214"/>
        <item m="1" x="338"/>
        <item m="1" x="456"/>
        <item m="1" x="90"/>
        <item m="1" x="207"/>
        <item m="1" x="330"/>
        <item m="1" x="448"/>
        <item m="1" x="82"/>
        <item m="1" x="199"/>
        <item m="1" x="321"/>
        <item m="1" x="440"/>
        <item m="1" x="74"/>
        <item m="1" x="191"/>
        <item m="1" x="312"/>
        <item m="1" x="432"/>
        <item m="1" x="66"/>
        <item m="1" x="183"/>
        <item m="1" x="303"/>
        <item m="1" x="424"/>
        <item m="1" x="57"/>
        <item m="1" x="175"/>
        <item m="1" x="295"/>
        <item m="1" x="416"/>
        <item m="1" x="49"/>
        <item m="1" x="167"/>
        <item m="1" x="227"/>
        <item m="1" x="287"/>
        <item m="1" x="352"/>
        <item m="1" x="408"/>
        <item m="1" x="469"/>
        <item m="1" x="40"/>
        <item m="1" x="103"/>
        <item m="1" x="159"/>
        <item m="1" x="219"/>
        <item m="1" x="279"/>
        <item m="1" x="343"/>
        <item m="1" x="400"/>
        <item m="1" x="461"/>
        <item m="1" x="32"/>
        <item m="1" x="95"/>
        <item m="1" x="152"/>
        <item m="1" x="211"/>
        <item m="1" x="271"/>
        <item m="1" x="334"/>
        <item m="1" x="393"/>
        <item m="1" x="452"/>
        <item m="1" x="24"/>
        <item m="1" x="86"/>
        <item m="1" x="144"/>
        <item m="1" x="203"/>
        <item m="1" x="263"/>
        <item m="1" x="325"/>
        <item m="1" x="385"/>
        <item m="1" x="444"/>
        <item m="1" x="16"/>
        <item m="1" x="78"/>
        <item m="1" x="137"/>
        <item m="1" x="195"/>
        <item m="1" x="255"/>
        <item m="1" x="316"/>
        <item m="1" x="378"/>
        <item m="1" x="436"/>
        <item m="1" x="498"/>
        <item m="1" x="70"/>
        <item m="1" x="129"/>
        <item m="1" x="187"/>
        <item m="1" x="247"/>
        <item m="1" x="307"/>
        <item m="1" x="370"/>
        <item m="1" x="428"/>
        <item m="1" x="490"/>
        <item m="1" x="61"/>
        <item m="1" x="122"/>
        <item m="1" x="179"/>
        <item m="1" x="239"/>
        <item m="1" x="298"/>
        <item m="1" x="363"/>
        <item m="1" x="419"/>
        <item m="1" x="481"/>
        <item m="1" x="52"/>
        <item m="1" x="114"/>
        <item m="1" x="170"/>
        <item m="1" x="231"/>
        <item m="1" x="290"/>
        <item m="1" x="356"/>
        <item m="1" x="411"/>
        <item m="1" x="473"/>
        <item m="1" x="43"/>
        <item m="1" x="107"/>
        <item m="1" x="134"/>
        <item m="1" x="162"/>
        <item m="1" x="193"/>
        <item m="1" x="223"/>
        <item m="1" x="252"/>
        <item m="1" x="282"/>
        <item m="1" x="314"/>
        <item m="1" x="348"/>
        <item m="1" x="375"/>
        <item m="1" x="403"/>
        <item m="1" x="434"/>
        <item m="1" x="465"/>
        <item m="1" x="495"/>
        <item m="1" x="35"/>
        <item m="1" x="68"/>
        <item m="1" x="99"/>
        <item m="1" x="127"/>
        <item m="1" x="155"/>
        <item m="1" x="185"/>
        <item m="1" x="215"/>
        <item m="1" x="244"/>
        <item m="1" x="274"/>
        <item m="1" x="305"/>
        <item m="1" x="339"/>
        <item m="1" x="368"/>
        <item m="1" x="396"/>
        <item m="1" x="426"/>
        <item m="1" x="457"/>
        <item m="1" x="486"/>
        <item m="1" x="27"/>
        <item m="1" x="59"/>
        <item m="1" x="91"/>
        <item m="1" x="120"/>
        <item m="1" x="148"/>
        <item m="1" x="177"/>
        <item m="1" x="208"/>
        <item m="1" x="237"/>
        <item m="1" x="267"/>
        <item m="1" x="297"/>
        <item m="1" x="331"/>
        <item m="1" x="362"/>
        <item m="1" x="389"/>
        <item m="1" x="418"/>
        <item m="1" x="449"/>
        <item m="1" x="479"/>
        <item m="1" x="20"/>
        <item m="1" x="51"/>
        <item m="1" x="83"/>
        <item m="1" x="113"/>
        <item m="1" x="141"/>
        <item m="1" x="169"/>
        <item m="1" x="200"/>
        <item m="1" x="229"/>
        <item m="1" x="259"/>
        <item m="1" x="289"/>
        <item m="1" x="322"/>
        <item m="1" x="354"/>
        <item m="1" x="382"/>
        <item m="1" x="410"/>
        <item m="1" x="441"/>
        <item m="1" x="471"/>
        <item m="1" x="502"/>
        <item m="1" x="42"/>
        <item m="1" x="75"/>
        <item m="1" x="105"/>
        <item m="1" x="133"/>
        <item m="1" x="161"/>
        <item m="1" x="192"/>
        <item m="1" x="221"/>
        <item m="1" x="251"/>
        <item m="1" x="281"/>
        <item m="1" x="313"/>
        <item m="1" x="345"/>
        <item m="1" x="374"/>
        <item m="1" x="402"/>
        <item m="1" x="433"/>
        <item m="1" x="463"/>
        <item m="1" x="494"/>
        <item m="1" x="34"/>
        <item m="1" x="67"/>
        <item m="1" x="97"/>
        <item m="1" x="126"/>
        <item m="1" x="154"/>
        <item m="1" x="184"/>
        <item m="1" x="213"/>
        <item m="1" x="243"/>
        <item m="1" x="273"/>
        <item m="1" x="304"/>
        <item m="1" x="336"/>
        <item m="1" x="367"/>
        <item m="1" x="395"/>
        <item m="1" x="425"/>
        <item m="1" x="454"/>
        <item m="1" x="485"/>
        <item m="1" x="26"/>
        <item m="1" x="58"/>
        <item m="1" x="89"/>
        <item m="1" x="119"/>
        <item m="1" x="147"/>
        <item m="1" x="176"/>
        <item m="1" x="206"/>
        <item m="1" x="236"/>
        <item m="1" x="266"/>
        <item m="1" x="296"/>
        <item m="1" x="328"/>
        <item m="1" x="361"/>
        <item m="1" x="388"/>
        <item m="1" x="417"/>
        <item m="1" x="447"/>
        <item m="1" x="478"/>
        <item m="1" x="19"/>
        <item m="1" x="50"/>
        <item m="1" x="81"/>
        <item m="1" x="112"/>
        <item m="1" x="140"/>
        <item m="1" x="168"/>
        <item m="1" x="198"/>
        <item m="1" x="228"/>
        <item m="1" x="258"/>
        <item m="1" x="288"/>
        <item m="1" x="319"/>
        <item m="1" x="353"/>
        <item m="1" x="381"/>
        <item m="1" x="409"/>
        <item m="1" x="439"/>
        <item m="1" x="470"/>
        <item m="1" x="501"/>
        <item m="1" x="41"/>
        <item m="1" x="56"/>
        <item m="1" x="73"/>
        <item m="1" x="88"/>
        <item m="1" x="104"/>
        <item m="1" x="118"/>
        <item m="1" x="132"/>
        <item m="1" x="146"/>
        <item m="1" x="160"/>
        <item m="1" x="174"/>
        <item m="1" x="190"/>
        <item m="1" x="205"/>
        <item m="1" x="220"/>
        <item m="1" x="235"/>
        <item m="1" x="250"/>
        <item m="1" x="265"/>
        <item m="1" x="280"/>
        <item m="1" x="293"/>
        <item m="1" x="310"/>
        <item m="1" x="327"/>
        <item m="1" x="344"/>
        <item m="1" x="360"/>
        <item m="1" x="373"/>
        <item m="1" x="387"/>
        <item m="1" x="401"/>
        <item m="1" x="415"/>
        <item m="1" x="431"/>
        <item m="1" x="446"/>
        <item m="1" x="462"/>
        <item m="1" x="477"/>
        <item m="1" x="493"/>
        <item m="1" x="18"/>
        <item m="1" x="33"/>
        <item m="1" x="47"/>
        <item m="1" x="64"/>
        <item m="1" x="80"/>
        <item m="1" x="96"/>
        <item m="1" x="111"/>
        <item m="1" x="125"/>
        <item m="1" x="139"/>
        <item m="1" x="153"/>
        <item m="1" x="166"/>
        <item m="1" x="182"/>
        <item m="1" x="197"/>
        <item m="1" x="212"/>
        <item m="1" x="226"/>
        <item m="1" x="242"/>
        <item m="1" x="257"/>
        <item m="1" x="272"/>
        <item m="1" x="285"/>
        <item m="1" x="301"/>
        <item m="1" x="318"/>
        <item m="1" x="335"/>
        <item m="1" x="351"/>
        <item m="1" x="366"/>
        <item m="1" x="380"/>
        <item m="1" x="394"/>
        <item m="1" x="406"/>
        <item m="1" x="422"/>
        <item m="1" x="438"/>
        <item m="1" x="453"/>
        <item m="1" x="468"/>
        <item m="1" x="484"/>
        <item m="1" x="500"/>
        <item m="1" x="25"/>
        <item m="1" x="38"/>
        <item m="1" x="55"/>
        <item m="1" x="72"/>
        <item m="1" x="87"/>
        <item m="1" x="102"/>
        <item m="1" x="117"/>
        <item m="1" x="131"/>
        <item m="1" x="145"/>
        <item m="1" x="158"/>
        <item m="1" x="173"/>
        <item m="1" x="189"/>
        <item m="1" x="204"/>
        <item m="1" x="218"/>
        <item m="1" x="234"/>
        <item m="1" x="249"/>
        <item m="1" x="264"/>
        <item m="1" x="277"/>
        <item m="1" x="292"/>
        <item m="1" x="309"/>
        <item m="1" x="326"/>
        <item m="1" x="342"/>
        <item m="1" x="359"/>
        <item m="1" x="372"/>
        <item m="1" x="386"/>
        <item m="1" x="399"/>
        <item m="1" x="414"/>
        <item m="1" x="430"/>
        <item m="1" x="445"/>
        <item m="1" x="460"/>
        <item m="1" x="476"/>
        <item m="1" x="492"/>
        <item m="1" x="17"/>
        <item m="1" x="30"/>
        <item m="1" x="46"/>
        <item m="1" x="63"/>
        <item m="1" x="79"/>
        <item m="1" x="94"/>
        <item m="1" x="110"/>
        <item m="1" x="124"/>
        <item m="1" x="138"/>
        <item m="1" x="151"/>
        <item m="1" x="165"/>
        <item m="1" x="181"/>
        <item m="1" x="196"/>
        <item m="1" x="210"/>
        <item m="1" x="225"/>
        <item m="1" x="241"/>
        <item m="1" x="256"/>
        <item m="1" x="269"/>
        <item m="1" x="284"/>
        <item m="1" x="300"/>
        <item m="1" x="317"/>
        <item m="1" x="333"/>
        <item m="1" x="350"/>
        <item m="1" x="365"/>
        <item m="1" x="379"/>
        <item m="1" x="391"/>
        <item m="1" x="405"/>
        <item m="1" x="421"/>
        <item m="1" x="437"/>
        <item m="1" x="451"/>
        <item m="1" x="467"/>
        <item m="1" x="483"/>
        <item m="1" x="499"/>
        <item m="1" x="22"/>
        <item m="1" x="37"/>
        <item m="1" x="54"/>
        <item m="1" x="71"/>
        <item m="1" x="85"/>
        <item m="1" x="101"/>
        <item m="1" x="116"/>
        <item m="1" x="130"/>
        <item m="1" x="143"/>
        <item m="1" x="157"/>
        <item m="1" x="172"/>
        <item m="1" x="188"/>
        <item m="1" x="202"/>
        <item m="1" x="217"/>
        <item m="1" x="233"/>
        <item m="1" x="248"/>
        <item m="1" x="261"/>
        <item m="1" x="276"/>
        <item m="1" x="291"/>
        <item m="1" x="308"/>
        <item m="1" x="324"/>
        <item m="1" x="341"/>
        <item m="1" x="358"/>
        <item m="1" x="371"/>
        <item m="1" x="384"/>
        <item m="1" x="398"/>
        <item m="1" x="413"/>
        <item m="1" x="429"/>
        <item m="1" x="443"/>
        <item m="1" x="459"/>
        <item m="1" x="475"/>
        <item m="1" x="491"/>
        <item m="1" x="14"/>
        <item m="1" x="29"/>
        <item m="1" x="45"/>
        <item m="1" x="62"/>
        <item m="1" x="77"/>
        <item m="1" x="93"/>
        <item m="1" x="109"/>
        <item m="1" x="123"/>
        <item m="1" x="136"/>
        <item m="1" x="150"/>
        <item m="1" x="164"/>
        <item m="1" x="180"/>
        <item m="1" x="194"/>
        <item m="1" x="209"/>
        <item m="1" x="224"/>
        <item m="1" x="240"/>
        <item m="1" x="253"/>
        <item m="1" x="268"/>
        <item m="1" x="283"/>
        <item m="1" x="299"/>
        <item m="1" x="315"/>
        <item m="1" x="332"/>
        <item m="1" x="349"/>
        <item m="1" x="364"/>
        <item m="1" x="376"/>
        <item m="1" x="390"/>
        <item m="1" x="404"/>
        <item m="1" x="420"/>
        <item m="1" x="435"/>
        <item m="1" x="450"/>
        <item m="1" x="466"/>
        <item m="1" x="482"/>
        <item m="1" x="496"/>
        <item m="1" x="21"/>
        <item m="1" x="36"/>
        <item m="1" x="53"/>
        <item m="1" x="69"/>
        <item m="1" x="84"/>
        <item m="1" x="100"/>
        <item m="1" x="115"/>
        <item m="1" x="128"/>
        <item m="1" x="142"/>
        <item m="1" x="156"/>
        <item m="1" x="171"/>
        <item m="1" x="186"/>
        <item m="1" x="201"/>
        <item m="1" x="216"/>
        <item m="1" x="232"/>
        <item m="1" x="245"/>
        <item m="1" x="260"/>
        <item m="1" x="275"/>
        <item m="1" x="306"/>
        <item m="1" x="323"/>
        <item m="1" x="340"/>
        <item m="1" x="357"/>
        <item m="1" x="369"/>
        <item m="1" x="383"/>
        <item m="1" x="397"/>
        <item m="1" x="412"/>
        <item m="1" x="427"/>
        <item m="1" x="442"/>
        <item m="1" x="458"/>
        <item m="1" x="474"/>
        <item m="1" x="488"/>
        <item m="1" x="13"/>
        <item m="1" x="28"/>
        <item m="1" x="44"/>
        <item m="1" x="60"/>
        <item m="1" x="76"/>
        <item m="1" x="92"/>
        <item m="1" x="108"/>
        <item m="1" x="121"/>
        <item m="1" x="135"/>
        <item m="1" x="149"/>
        <item m="1" x="163"/>
        <item m="1" x="178"/>
        <item x="0"/>
        <item x="4"/>
        <item x="2"/>
        <item x="1"/>
        <item x="7"/>
        <item x="5"/>
        <item x="6"/>
        <item x="3"/>
        <item x="8"/>
        <item x="11"/>
        <item x="9"/>
        <item x="10"/>
        <item t="default"/>
      </items>
    </pivotField>
    <pivotField axis="axisRow" compact="0" outline="0" showAll="0">
      <items count="41">
        <item m="1" x="23"/>
        <item m="1" x="38"/>
        <item m="1" x="34"/>
        <item m="1" x="37"/>
        <item m="1" x="27"/>
        <item m="1" x="33"/>
        <item m="1" x="39"/>
        <item m="1" x="31"/>
        <item m="1" x="32"/>
        <item m="1" x="25"/>
        <item m="1" x="28"/>
        <item m="1" x="24"/>
        <item x="22"/>
        <item m="1" x="29"/>
        <item m="1" x="35"/>
        <item m="1" x="30"/>
        <item m="1" x="36"/>
        <item m="1" x="26"/>
        <item x="3"/>
        <item x="13"/>
        <item x="11"/>
        <item x="5"/>
        <item x="6"/>
        <item x="12"/>
        <item x="4"/>
        <item x="10"/>
        <item x="19"/>
        <item x="18"/>
        <item x="21"/>
        <item x="2"/>
        <item x="0"/>
        <item x="7"/>
        <item x="1"/>
        <item x="14"/>
        <item x="15"/>
        <item x="8"/>
        <item x="9"/>
        <item x="20"/>
        <item h="1" x="16"/>
        <item h="1" x="17"/>
        <item t="default"/>
      </items>
    </pivotField>
    <pivotField compact="0" outline="0" showAll="0"/>
    <pivotField compact="0" outline="0" showAll="0"/>
    <pivotField compact="0" outline="0" showAll="0"/>
    <pivotField axis="axisRow" compact="0" outline="0" showAll="0" defaultSubtotal="0">
      <items count="15">
        <item x="2"/>
        <item x="14"/>
        <item x="7"/>
        <item x="6"/>
        <item x="5"/>
        <item x="4"/>
        <item x="1"/>
        <item x="0"/>
        <item x="8"/>
        <item x="9"/>
        <item x="11"/>
        <item x="12"/>
        <item x="3"/>
        <item x="10"/>
        <item x="13"/>
      </items>
    </pivotField>
    <pivotField axis="axisRow" compact="0" outline="0" showAll="0" defaultSubtotal="0">
      <items count="10">
        <item x="3"/>
        <item h="1" x="4"/>
        <item h="1" x="5"/>
        <item h="1" x="2"/>
        <item h="1" x="0"/>
        <item h="1" x="1"/>
        <item x="8"/>
        <item h="1" x="6"/>
        <item h="1" x="7"/>
        <item h="1" x="9"/>
      </items>
    </pivotField>
    <pivotField compact="0" outline="0" showAll="0"/>
    <pivotField compact="0" outline="0" showAll="0"/>
    <pivotField compact="0" outline="0" showAll="0"/>
  </pivotFields>
  <rowFields count="9">
    <field x="37"/>
    <field x="35"/>
    <field x="36"/>
    <field x="4"/>
    <field x="21"/>
    <field x="41"/>
    <field x="42"/>
    <field x="22"/>
    <field x="24"/>
  </rowFields>
  <rowItems count="67">
    <i>
      <x v="19"/>
      <x v="28"/>
      <x v="491"/>
      <x v="276"/>
      <x v="340"/>
      <x v="13"/>
      <x/>
      <x v="3"/>
      <x v="547"/>
    </i>
    <i t="default" r="4">
      <x v="340"/>
    </i>
    <i t="default" r="3">
      <x v="276"/>
    </i>
    <i t="default" r="2">
      <x v="491"/>
    </i>
    <i t="default" r="1">
      <x v="28"/>
    </i>
    <i t="default">
      <x v="19"/>
    </i>
    <i>
      <x v="21"/>
      <x v="38"/>
      <x v="491"/>
      <x v="221"/>
      <x v="354"/>
      <x v="12"/>
      <x/>
      <x v="3"/>
      <x v="42"/>
    </i>
    <i t="default" r="4">
      <x v="354"/>
    </i>
    <i t="default" r="3">
      <x v="221"/>
    </i>
    <i t="default" r="2">
      <x v="491"/>
    </i>
    <i t="default" r="1">
      <x v="38"/>
    </i>
    <i t="default">
      <x v="21"/>
    </i>
    <i>
      <x v="31"/>
      <x v="35"/>
      <x v="491"/>
      <x v="44"/>
      <x v="253"/>
      <x v="12"/>
      <x/>
      <x v="3"/>
      <x v="313"/>
    </i>
    <i t="default" r="4">
      <x v="253"/>
    </i>
    <i t="default" r="3">
      <x v="44"/>
    </i>
    <i r="3">
      <x v="164"/>
      <x v="396"/>
      <x v="12"/>
      <x/>
      <x v="3"/>
      <x v="350"/>
    </i>
    <i t="default" r="4">
      <x v="396"/>
    </i>
    <i t="default" r="3">
      <x v="164"/>
    </i>
    <i r="3">
      <x v="223"/>
      <x v="123"/>
      <x v="12"/>
      <x/>
      <x v="3"/>
      <x v="298"/>
    </i>
    <i t="default" r="4">
      <x v="123"/>
    </i>
    <i t="default" r="3">
      <x v="223"/>
    </i>
    <i r="3">
      <x v="259"/>
      <x v="381"/>
      <x v="12"/>
      <x/>
      <x v="3"/>
      <x v="257"/>
    </i>
    <i t="default" r="4">
      <x v="381"/>
    </i>
    <i t="default" r="3">
      <x v="259"/>
    </i>
    <i t="default" r="2">
      <x v="491"/>
    </i>
    <i r="2">
      <x v="493"/>
      <x v="167"/>
      <x v="348"/>
      <x v="12"/>
      <x/>
      <x v="3"/>
      <x v="428"/>
    </i>
    <i t="default" r="4">
      <x v="348"/>
    </i>
    <i t="default" r="3">
      <x v="167"/>
    </i>
    <i t="default" r="2">
      <x v="493"/>
    </i>
    <i r="2">
      <x v="494"/>
      <x v="261"/>
      <x v="125"/>
      <x v="13"/>
      <x/>
      <x v="3"/>
      <x v="274"/>
    </i>
    <i t="default" r="4">
      <x v="125"/>
    </i>
    <i t="default" r="3">
      <x v="261"/>
    </i>
    <i t="default" r="2">
      <x v="494"/>
    </i>
    <i r="2">
      <x v="495"/>
      <x v="223"/>
      <x v="286"/>
      <x v="12"/>
      <x/>
      <x v="3"/>
      <x v="334"/>
    </i>
    <i t="default" r="4">
      <x v="286"/>
    </i>
    <i r="4">
      <x v="307"/>
      <x v="12"/>
      <x/>
      <x v="3"/>
      <x v="334"/>
    </i>
    <i t="default" r="4">
      <x v="307"/>
    </i>
    <i r="4">
      <x v="335"/>
      <x v="12"/>
      <x/>
      <x v="3"/>
      <x v="334"/>
    </i>
    <i t="default" r="4">
      <x v="335"/>
    </i>
    <i t="default" r="3">
      <x v="223"/>
    </i>
    <i r="3">
      <x v="227"/>
      <x v="391"/>
      <x v="12"/>
      <x/>
      <x v="3"/>
      <x v="334"/>
    </i>
    <i t="default" r="4">
      <x v="391"/>
    </i>
    <i t="default" r="3">
      <x v="227"/>
    </i>
    <i t="default" r="2">
      <x v="495"/>
    </i>
    <i r="2">
      <x v="500"/>
      <x v="268"/>
      <x v="468"/>
      <x v="12"/>
      <x/>
      <x v="3"/>
      <x v="290"/>
    </i>
    <i t="default" r="4">
      <x v="468"/>
    </i>
    <i t="default" r="3">
      <x v="268"/>
    </i>
    <i t="default" r="2">
      <x v="500"/>
    </i>
    <i t="default" r="1">
      <x v="35"/>
    </i>
    <i t="default">
      <x v="31"/>
    </i>
    <i>
      <x v="33"/>
      <x v="44"/>
      <x v="493"/>
      <x v="266"/>
      <x v="369"/>
      <x v="11"/>
      <x v="6"/>
      <x/>
      <x v="609"/>
    </i>
    <i r="7">
      <x v="1"/>
      <x v="610"/>
    </i>
    <i r="7">
      <x v="2"/>
      <x v="611"/>
    </i>
    <i t="default" r="4">
      <x v="369"/>
    </i>
    <i t="default" r="3">
      <x v="266"/>
    </i>
    <i t="default" r="2">
      <x v="493"/>
    </i>
    <i t="default" r="1">
      <x v="44"/>
    </i>
    <i t="default">
      <x v="33"/>
    </i>
    <i>
      <x v="34"/>
      <x v="44"/>
      <x v="491"/>
      <x v="267"/>
      <x v="368"/>
      <x v="11"/>
      <x v="6"/>
      <x/>
      <x v="609"/>
    </i>
    <i r="7">
      <x v="1"/>
      <x v="610"/>
    </i>
    <i r="7">
      <x v="2"/>
      <x v="611"/>
    </i>
    <i t="default" r="4">
      <x v="368"/>
    </i>
    <i t="default" r="3">
      <x v="267"/>
    </i>
    <i t="default" r="2">
      <x v="491"/>
    </i>
    <i t="default" r="1">
      <x v="44"/>
    </i>
    <i t="default">
      <x v="34"/>
    </i>
    <i t="grand">
      <x/>
    </i>
  </rowItems>
  <colFields count="1">
    <field x="-2"/>
  </colFields>
  <colItems count="3">
    <i>
      <x/>
    </i>
    <i i="1">
      <x v="1"/>
    </i>
    <i i="2">
      <x v="2"/>
    </i>
  </colItems>
  <pageFields count="1">
    <pageField fld="11" item="1" hier="-1"/>
  </pageFields>
  <dataFields count="3">
    <dataField name="Somme de Montant Engagé PO" fld="30" baseField="37" baseItem="19"/>
    <dataField name="Somme de Montant Liquidé" fld="32" baseField="37" baseItem="19"/>
    <dataField name="Somme de Solde encours" fld="34" baseField="37" baseItem="19"/>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047D47E-DB02-4625-8E02-FB19D63A439A}" name="Tableau croisé dynamique1" cacheId="0" applyNumberFormats="0" applyBorderFormats="0" applyFontFormats="0" applyPatternFormats="0" applyAlignmentFormats="0" applyWidthHeightFormats="1" dataCaption="Valeurs" updatedVersion="6" minRefreshableVersion="3" useAutoFormatting="1" itemPrintTitles="1" createdVersion="6" indent="0" compact="0" compactData="0" multipleFieldFilters="0">
  <location ref="R5:AB116" firstHeaderRow="1" firstDataRow="1" firstDataCol="11"/>
  <pivotFields count="17">
    <pivotField axis="axisRow" compact="0" outline="0" multipleItemSelectionAllowed="1" showAll="0">
      <items count="19">
        <item h="1" x="16"/>
        <item h="1" x="3"/>
        <item h="1" x="12"/>
        <item h="1" x="10"/>
        <item h="1" x="5"/>
        <item h="1" x="7"/>
        <item h="1" x="11"/>
        <item h="1" x="4"/>
        <item h="1" x="9"/>
        <item h="1" x="2"/>
        <item h="1" x="0"/>
        <item x="6"/>
        <item h="1" x="1"/>
        <item h="1" x="14"/>
        <item h="1" x="13"/>
        <item h="1" x="8"/>
        <item h="1" x="15"/>
        <item h="1" x="17"/>
        <item t="default"/>
      </items>
    </pivotField>
    <pivotField axis="axisRow" compact="0" outline="0" showAll="0">
      <items count="25">
        <item h="1" x="19"/>
        <item h="1" x="13"/>
        <item h="1" x="1"/>
        <item h="1" x="5"/>
        <item h="1" x="18"/>
        <item h="1" x="7"/>
        <item h="1" x="12"/>
        <item h="1" x="14"/>
        <item h="1" x="10"/>
        <item h="1" x="3"/>
        <item h="1" x="0"/>
        <item x="6"/>
        <item h="1" x="8"/>
        <item h="1" x="9"/>
        <item h="1" x="11"/>
        <item h="1" x="17"/>
        <item h="1" x="2"/>
        <item h="1" x="4"/>
        <item h="1" x="21"/>
        <item h="1" x="15"/>
        <item h="1" x="20"/>
        <item h="1" x="22"/>
        <item h="1" x="23"/>
        <item h="1" x="16"/>
        <item t="default"/>
      </items>
    </pivotField>
    <pivotField axis="axisRow" compact="0" outline="0" showAll="0">
      <items count="11">
        <item x="0"/>
        <item h="1" x="4"/>
        <item x="2"/>
        <item h="1" x="1"/>
        <item h="1" x="7"/>
        <item x="5"/>
        <item x="6"/>
        <item h="1" x="3"/>
        <item h="1" x="9"/>
        <item h="1" x="8"/>
        <item t="default"/>
      </items>
    </pivotField>
    <pivotField axis="axisRow" compact="0" outline="0" showAll="0" defaultSubtotal="0">
      <items count="270">
        <item x="265"/>
        <item x="93"/>
        <item x="168"/>
        <item x="176"/>
        <item x="162"/>
        <item x="229"/>
        <item x="128"/>
        <item x="79"/>
        <item x="248"/>
        <item x="104"/>
        <item x="22"/>
        <item x="49"/>
        <item x="143"/>
        <item x="9"/>
        <item x="203"/>
        <item x="245"/>
        <item x="226"/>
        <item x="252"/>
        <item x="149"/>
        <item x="173"/>
        <item x="10"/>
        <item x="244"/>
        <item x="126"/>
        <item x="242"/>
        <item x="147"/>
        <item x="227"/>
        <item x="247"/>
        <item x="219"/>
        <item x="127"/>
        <item x="25"/>
        <item x="249"/>
        <item x="31"/>
        <item x="95"/>
        <item x="158"/>
        <item x="234"/>
        <item x="60"/>
        <item x="35"/>
        <item x="134"/>
        <item x="197"/>
        <item x="243"/>
        <item x="152"/>
        <item x="198"/>
        <item x="184"/>
        <item x="166"/>
        <item x="92"/>
        <item x="155"/>
        <item x="82"/>
        <item x="108"/>
        <item x="142"/>
        <item x="239"/>
        <item x="238"/>
        <item x="177"/>
        <item x="18"/>
        <item x="0"/>
        <item x="20"/>
        <item x="221"/>
        <item x="209"/>
        <item x="62"/>
        <item x="196"/>
        <item x="255"/>
        <item x="23"/>
        <item x="253"/>
        <item x="100"/>
        <item x="161"/>
        <item x="186"/>
        <item x="91"/>
        <item x="98"/>
        <item x="163"/>
        <item x="90"/>
        <item x="144"/>
        <item x="231"/>
        <item x="191"/>
        <item x="6"/>
        <item x="182"/>
        <item x="94"/>
        <item x="96"/>
        <item x="99"/>
        <item x="223"/>
        <item x="119"/>
        <item x="172"/>
        <item x="222"/>
        <item x="133"/>
        <item x="37"/>
        <item x="1"/>
        <item x="7"/>
        <item x="171"/>
        <item x="5"/>
        <item x="64"/>
        <item x="14"/>
        <item x="169"/>
        <item x="43"/>
        <item x="220"/>
        <item x="261"/>
        <item x="157"/>
        <item x="12"/>
        <item x="267"/>
        <item x="232"/>
        <item x="54"/>
        <item x="194"/>
        <item x="16"/>
        <item x="269"/>
        <item x="237"/>
        <item x="8"/>
        <item x="217"/>
        <item x="195"/>
        <item x="240"/>
        <item x="125"/>
        <item x="151"/>
        <item x="199"/>
        <item x="164"/>
        <item x="192"/>
        <item x="146"/>
        <item x="268"/>
        <item x="78"/>
        <item x="11"/>
        <item x="19"/>
        <item x="17"/>
        <item x="40"/>
        <item x="32"/>
        <item x="250"/>
        <item x="30"/>
        <item x="69"/>
        <item x="42"/>
        <item x="167"/>
        <item x="44"/>
        <item x="45"/>
        <item x="46"/>
        <item x="73"/>
        <item x="57"/>
        <item x="55"/>
        <item x="53"/>
        <item x="50"/>
        <item x="52"/>
        <item x="59"/>
        <item x="71"/>
        <item x="85"/>
        <item x="66"/>
        <item x="246"/>
        <item x="67"/>
        <item x="68"/>
        <item x="70"/>
        <item x="76"/>
        <item x="88"/>
        <item x="187"/>
        <item x="136"/>
        <item x="120"/>
        <item x="89"/>
        <item x="105"/>
        <item x="97"/>
        <item x="107"/>
        <item x="110"/>
        <item x="111"/>
        <item x="122"/>
        <item x="141"/>
        <item x="153"/>
        <item x="183"/>
        <item x="190"/>
        <item x="189"/>
        <item x="228"/>
        <item x="185"/>
        <item x="175"/>
        <item x="181"/>
        <item x="236"/>
        <item x="188"/>
        <item x="200"/>
        <item x="201"/>
        <item x="212"/>
        <item x="205"/>
        <item x="211"/>
        <item x="208"/>
        <item x="230"/>
        <item x="254"/>
        <item x="260"/>
        <item x="148"/>
        <item x="204"/>
        <item x="264"/>
        <item x="159"/>
        <item x="15"/>
        <item x="48"/>
        <item x="207"/>
        <item x="210"/>
        <item x="47"/>
        <item x="87"/>
        <item x="138"/>
        <item x="75"/>
        <item x="154"/>
        <item x="114"/>
        <item x="86"/>
        <item x="118"/>
        <item x="130"/>
        <item x="123"/>
        <item x="135"/>
        <item x="116"/>
        <item x="112"/>
        <item x="115"/>
        <item x="124"/>
        <item x="137"/>
        <item x="139"/>
        <item x="165"/>
        <item x="150"/>
        <item x="224"/>
        <item x="178"/>
        <item x="241"/>
        <item x="180"/>
        <item x="193"/>
        <item x="235"/>
        <item x="256"/>
        <item x="259"/>
        <item x="3"/>
        <item x="170"/>
        <item x="174"/>
        <item x="132"/>
        <item x="160"/>
        <item x="36"/>
        <item x="109"/>
        <item x="202"/>
        <item x="2"/>
        <item x="106"/>
        <item x="28"/>
        <item x="80"/>
        <item x="21"/>
        <item x="131"/>
        <item x="121"/>
        <item x="233"/>
        <item x="27"/>
        <item x="24"/>
        <item x="26"/>
        <item x="29"/>
        <item x="34"/>
        <item x="33"/>
        <item x="145"/>
        <item x="39"/>
        <item x="41"/>
        <item x="58"/>
        <item x="56"/>
        <item x="65"/>
        <item x="61"/>
        <item x="63"/>
        <item x="77"/>
        <item x="179"/>
        <item x="72"/>
        <item x="74"/>
        <item x="140"/>
        <item x="83"/>
        <item x="84"/>
        <item x="129"/>
        <item x="113"/>
        <item x="103"/>
        <item x="102"/>
        <item x="101"/>
        <item x="117"/>
        <item x="156"/>
        <item x="215"/>
        <item x="216"/>
        <item x="263"/>
        <item x="225"/>
        <item x="51"/>
        <item x="81"/>
        <item x="38"/>
        <item x="218"/>
        <item x="4"/>
        <item x="206"/>
        <item x="214"/>
        <item x="213"/>
        <item x="262"/>
        <item x="13"/>
        <item x="258"/>
        <item x="251"/>
        <item x="257"/>
        <item x="266"/>
      </items>
    </pivotField>
    <pivotField axis="axisRow" compact="0" outline="0" showAll="0" defaultSubtotal="0">
      <items count="4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s>
    </pivotField>
    <pivotField axis="axisRow" compact="0" outline="0" showAll="0" defaultSubtotal="0">
      <items count="11">
        <item x="2"/>
        <item x="9"/>
        <item x="10"/>
        <item x="0"/>
        <item x="1"/>
        <item x="3"/>
        <item x="4"/>
        <item x="5"/>
        <item x="6"/>
        <item x="7"/>
        <item x="8"/>
      </items>
    </pivotField>
    <pivotField compact="0" outline="0" showAll="0"/>
    <pivotField compact="0" outline="0" showAll="0"/>
    <pivotField compact="0" numFmtId="14" outline="0" showAll="0"/>
    <pivotField axis="axisRow" compact="0" outline="0" showAll="0" defaultSubtotal="0">
      <items count="64">
        <item x="62"/>
        <item x="0"/>
        <item x="6"/>
        <item x="5"/>
        <item x="32"/>
        <item x="3"/>
        <item x="26"/>
        <item x="52"/>
        <item x="8"/>
        <item x="57"/>
        <item x="15"/>
        <item x="31"/>
        <item x="33"/>
        <item x="61"/>
        <item x="30"/>
        <item x="18"/>
        <item x="12"/>
        <item x="24"/>
        <item x="59"/>
        <item x="16"/>
        <item x="17"/>
        <item x="27"/>
        <item x="14"/>
        <item x="47"/>
        <item x="29"/>
        <item x="13"/>
        <item x="58"/>
        <item x="28"/>
        <item x="46"/>
        <item x="25"/>
        <item x="2"/>
        <item x="63"/>
        <item x="22"/>
        <item x="34"/>
        <item x="41"/>
        <item x="50"/>
        <item x="42"/>
        <item x="51"/>
        <item x="21"/>
        <item x="1"/>
        <item x="20"/>
        <item x="43"/>
        <item x="53"/>
        <item x="19"/>
        <item x="55"/>
        <item x="60"/>
        <item x="38"/>
        <item x="54"/>
        <item x="36"/>
        <item x="23"/>
        <item x="9"/>
        <item x="37"/>
        <item x="40"/>
        <item x="39"/>
        <item x="49"/>
        <item x="56"/>
        <item x="45"/>
        <item x="10"/>
        <item x="35"/>
        <item x="44"/>
        <item x="4"/>
        <item x="7"/>
        <item x="48"/>
        <item x="11"/>
      </items>
    </pivotField>
    <pivotField compact="0" outline="0" showAll="0"/>
    <pivotField axis="axisRow" compact="0" outline="0" showAll="0">
      <items count="42">
        <item x="0"/>
        <item x="4"/>
        <item x="7"/>
        <item x="6"/>
        <item x="32"/>
        <item x="3"/>
        <item x="26"/>
        <item x="8"/>
        <item x="15"/>
        <item x="31"/>
        <item x="30"/>
        <item x="18"/>
        <item x="12"/>
        <item x="24"/>
        <item x="16"/>
        <item x="17"/>
        <item x="27"/>
        <item x="14"/>
        <item x="29"/>
        <item x="13"/>
        <item x="28"/>
        <item x="2"/>
        <item x="25"/>
        <item x="22"/>
        <item x="33"/>
        <item x="21"/>
        <item x="1"/>
        <item x="20"/>
        <item x="19"/>
        <item x="40"/>
        <item x="38"/>
        <item x="36"/>
        <item x="35"/>
        <item x="23"/>
        <item x="9"/>
        <item x="39"/>
        <item x="37"/>
        <item x="10"/>
        <item x="34"/>
        <item x="5"/>
        <item x="11"/>
        <item t="default"/>
      </items>
    </pivotField>
    <pivotField axis="axisRow" compact="0" numFmtId="14" outline="0" showAll="0" defaultSubtotal="0">
      <items count="14">
        <item h="1" x="0"/>
        <item h="1" x="1"/>
        <item h="1" x="2"/>
        <item h="1" x="3"/>
        <item h="1" x="4"/>
        <item h="1" x="5"/>
        <item h="1" x="6"/>
        <item h="1" x="7"/>
        <item h="1" x="8"/>
        <item x="9"/>
        <item x="10"/>
        <item x="11"/>
        <item h="1" x="12"/>
        <item h="1" x="13"/>
      </items>
    </pivotField>
    <pivotField axis="axisRow" compact="0" outline="0" showAll="0" defaultSubtotal="0">
      <items count="558">
        <item x="409"/>
        <item x="408"/>
        <item x="48"/>
        <item x="46"/>
        <item x="47"/>
        <item x="51"/>
        <item x="52"/>
        <item x="62"/>
        <item x="30"/>
        <item x="31"/>
        <item x="44"/>
        <item x="373"/>
        <item x="404"/>
        <item x="11"/>
        <item x="8"/>
        <item x="360"/>
        <item x="12"/>
        <item x="1"/>
        <item x="0"/>
        <item x="37"/>
        <item x="180"/>
        <item x="39"/>
        <item x="325"/>
        <item x="300"/>
        <item x="191"/>
        <item x="299"/>
        <item x="389"/>
        <item x="45"/>
        <item x="161"/>
        <item x="477"/>
        <item x="33"/>
        <item x="289"/>
        <item x="17"/>
        <item x="2"/>
        <item x="3"/>
        <item x="554"/>
        <item x="384"/>
        <item x="520"/>
        <item x="403"/>
        <item x="68"/>
        <item x="67"/>
        <item x="335"/>
        <item x="63"/>
        <item x="234"/>
        <item x="233"/>
        <item x="235"/>
        <item x="263"/>
        <item x="264"/>
        <item x="238"/>
        <item x="239"/>
        <item x="237"/>
        <item x="242"/>
        <item x="236"/>
        <item x="240"/>
        <item x="241"/>
        <item x="329"/>
        <item x="20"/>
        <item x="550"/>
        <item x="14"/>
        <item x="32"/>
        <item x="19"/>
        <item x="41"/>
        <item x="40"/>
        <item x="49"/>
        <item x="50"/>
        <item x="498"/>
        <item x="500"/>
        <item x="501"/>
        <item x="499"/>
        <item x="496"/>
        <item x="495"/>
        <item x="497"/>
        <item x="84"/>
        <item x="85"/>
        <item x="72"/>
        <item x="71"/>
        <item x="70"/>
        <item x="73"/>
        <item x="64"/>
        <item x="125"/>
        <item x="508"/>
        <item x="505"/>
        <item x="507"/>
        <item x="512"/>
        <item x="510"/>
        <item x="511"/>
        <item x="504"/>
        <item x="503"/>
        <item x="506"/>
        <item x="509"/>
        <item x="513"/>
        <item x="42"/>
        <item x="74"/>
        <item x="126"/>
        <item x="494"/>
        <item x="493"/>
        <item x="135"/>
        <item x="502"/>
        <item x="525"/>
        <item x="524"/>
        <item x="467"/>
        <item x="81"/>
        <item x="134"/>
        <item x="82"/>
        <item x="122"/>
        <item x="123"/>
        <item x="382"/>
        <item x="124"/>
        <item x="59"/>
        <item x="398"/>
        <item x="165"/>
        <item x="148"/>
        <item x="119"/>
        <item x="83"/>
        <item x="489"/>
        <item x="490"/>
        <item x="488"/>
        <item x="36"/>
        <item x="491"/>
        <item x="352"/>
        <item x="69"/>
        <item x="486"/>
        <item x="485"/>
        <item x="487"/>
        <item x="132"/>
        <item x="262"/>
        <item x="492"/>
        <item x="459"/>
        <item x="65"/>
        <item x="66"/>
        <item x="466"/>
        <item x="117"/>
        <item x="519"/>
        <item x="515"/>
        <item x="518"/>
        <item x="517"/>
        <item x="516"/>
        <item x="514"/>
        <item x="87"/>
        <item x="150"/>
        <item x="164"/>
        <item x="121"/>
        <item x="424"/>
        <item x="77"/>
        <item x="76"/>
        <item x="78"/>
        <item x="79"/>
        <item x="120"/>
        <item x="80"/>
        <item x="364"/>
        <item x="199"/>
        <item x="201"/>
        <item x="200"/>
        <item x="202"/>
        <item x="203"/>
        <item x="88"/>
        <item x="89"/>
        <item x="91"/>
        <item x="90"/>
        <item x="92"/>
        <item x="93"/>
        <item x="192"/>
        <item x="193"/>
        <item x="195"/>
        <item x="196"/>
        <item x="194"/>
        <item x="197"/>
        <item x="198"/>
        <item x="94"/>
        <item x="95"/>
        <item x="96"/>
        <item x="101"/>
        <item x="100"/>
        <item x="99"/>
        <item x="97"/>
        <item x="98"/>
        <item x="102"/>
        <item x="103"/>
        <item x="104"/>
        <item x="106"/>
        <item x="105"/>
        <item x="107"/>
        <item x="108"/>
        <item x="109"/>
        <item x="110"/>
        <item x="209"/>
        <item x="211"/>
        <item x="210"/>
        <item x="212"/>
        <item x="213"/>
        <item x="204"/>
        <item x="205"/>
        <item x="207"/>
        <item x="206"/>
        <item x="208"/>
        <item x="111"/>
        <item x="112"/>
        <item x="114"/>
        <item x="113"/>
        <item x="115"/>
        <item x="116"/>
        <item x="526"/>
        <item x="527"/>
        <item x="522"/>
        <item x="474"/>
        <item x="324"/>
        <item x="181"/>
        <item x="435"/>
        <item x="434"/>
        <item x="436"/>
        <item x="362"/>
        <item x="361"/>
        <item x="363"/>
        <item x="411"/>
        <item x="429"/>
        <item x="430"/>
        <item x="534"/>
        <item x="216"/>
        <item x="535"/>
        <item x="460"/>
        <item x="484"/>
        <item x="473"/>
        <item x="185"/>
        <item x="133"/>
        <item x="260"/>
        <item x="320"/>
        <item x="243"/>
        <item x="483"/>
        <item x="86"/>
        <item x="433"/>
        <item x="271"/>
        <item x="344"/>
        <item x="147"/>
        <item x="365"/>
        <item x="222"/>
        <item x="175"/>
        <item x="258"/>
        <item x="176"/>
        <item x="253"/>
        <item x="265"/>
        <item x="428"/>
        <item x="247"/>
        <item x="302"/>
        <item x="130"/>
        <item x="183"/>
        <item x="129"/>
        <item x="149"/>
        <item x="166"/>
        <item x="343"/>
        <item x="401"/>
        <item x="400"/>
        <item x="294"/>
        <item x="368"/>
        <item x="60"/>
        <item x="426"/>
        <item x="162"/>
        <item x="472"/>
        <item x="257"/>
        <item x="351"/>
        <item x="163"/>
        <item x="171"/>
        <item x="172"/>
        <item x="276"/>
        <item x="118"/>
        <item x="557"/>
        <item x="215"/>
        <item x="284"/>
        <item x="277"/>
        <item x="387"/>
        <item x="304"/>
        <item x="127"/>
        <item x="529"/>
        <item x="254"/>
        <item x="255"/>
        <item x="464"/>
        <item x="372"/>
        <item x="256"/>
        <item x="455"/>
        <item x="160"/>
        <item x="385"/>
        <item x="301"/>
        <item x="249"/>
        <item x="177"/>
        <item x="221"/>
        <item x="537"/>
        <item x="538"/>
        <item x="252"/>
        <item x="446"/>
        <item x="174"/>
        <item x="298"/>
        <item x="273"/>
        <item x="231"/>
        <item x="292"/>
        <item x="285"/>
        <item x="232"/>
        <item x="441"/>
        <item x="341"/>
        <item x="309"/>
        <item x="286"/>
        <item x="295"/>
        <item x="244"/>
        <item x="432"/>
        <item x="470"/>
        <item x="268"/>
        <item x="453"/>
        <item x="188"/>
        <item x="447"/>
        <item x="128"/>
        <item x="139"/>
        <item x="145"/>
        <item x="306"/>
        <item x="431"/>
        <item x="187"/>
        <item x="321"/>
        <item x="230"/>
        <item x="425"/>
        <item x="245"/>
        <item x="225"/>
        <item x="184"/>
        <item x="279"/>
        <item x="546"/>
        <item x="544"/>
        <item x="545"/>
        <item x="468"/>
        <item x="311"/>
        <item x="190"/>
        <item x="539"/>
        <item x="353"/>
        <item x="288"/>
        <item x="444"/>
        <item x="388"/>
        <item x="457"/>
        <item x="131"/>
        <item x="137"/>
        <item x="275"/>
        <item x="375"/>
        <item x="228"/>
        <item x="246"/>
        <item x="391"/>
        <item x="170"/>
        <item x="347"/>
        <item x="280"/>
        <item x="283"/>
        <item x="307"/>
        <item x="270"/>
        <item x="346"/>
        <item x="345"/>
        <item x="339"/>
        <item x="313"/>
        <item x="297"/>
        <item x="463"/>
        <item x="465"/>
        <item x="186"/>
        <item x="290"/>
        <item x="178"/>
        <item x="136"/>
        <item x="350"/>
        <item x="223"/>
        <item x="469"/>
        <item x="248"/>
        <item x="291"/>
        <item x="318"/>
        <item x="267"/>
        <item x="168"/>
        <item x="138"/>
        <item x="143"/>
        <item x="140"/>
        <item x="169"/>
        <item x="366"/>
        <item x="462"/>
        <item x="293"/>
        <item x="278"/>
        <item x="482"/>
        <item x="556"/>
        <item x="159"/>
        <item x="536"/>
        <item x="553"/>
        <item x="340"/>
        <item x="281"/>
        <item x="251"/>
        <item x="229"/>
        <item x="319"/>
        <item x="397"/>
        <item x="224"/>
        <item x="308"/>
        <item x="146"/>
        <item x="220"/>
        <item x="167"/>
        <item x="523"/>
        <item x="456"/>
        <item x="531"/>
        <item x="532"/>
        <item x="381"/>
        <item x="214"/>
        <item x="437"/>
        <item x="312"/>
        <item x="269"/>
        <item x="370"/>
        <item x="287"/>
        <item x="450"/>
        <item x="452"/>
        <item x="475"/>
        <item x="458"/>
        <item x="326"/>
        <item x="378"/>
        <item x="327"/>
        <item x="259"/>
        <item x="379"/>
        <item x="369"/>
        <item x="392"/>
        <item x="454"/>
        <item x="412"/>
        <item x="413"/>
        <item x="471"/>
        <item x="451"/>
        <item x="317"/>
        <item x="440"/>
        <item x="261"/>
        <item x="445"/>
        <item x="427"/>
        <item x="189"/>
        <item x="443"/>
        <item x="442"/>
        <item x="272"/>
        <item x="250"/>
        <item x="386"/>
        <item x="371"/>
        <item x="461"/>
        <item x="552"/>
        <item x="551"/>
        <item x="310"/>
        <item x="305"/>
        <item x="282"/>
        <item x="367"/>
        <item x="530"/>
        <item x="549"/>
        <item x="481"/>
        <item x="374"/>
        <item x="342"/>
        <item x="315"/>
        <item x="274"/>
        <item x="266"/>
        <item x="328"/>
        <item x="533"/>
        <item x="142"/>
        <item x="528"/>
        <item x="390"/>
        <item x="348"/>
        <item x="540"/>
        <item x="449"/>
        <item x="448"/>
        <item x="376"/>
        <item x="141"/>
        <item x="144"/>
        <item x="548"/>
        <item x="480"/>
        <item x="4"/>
        <item x="27"/>
        <item x="34"/>
        <item x="336"/>
        <item x="359"/>
        <item x="173"/>
        <item x="338"/>
        <item x="337"/>
        <item x="227"/>
        <item x="226"/>
        <item x="155"/>
        <item x="416"/>
        <item x="152"/>
        <item x="156"/>
        <item x="153"/>
        <item x="157"/>
        <item x="154"/>
        <item x="151"/>
        <item x="158"/>
        <item x="357"/>
        <item x="358"/>
        <item x="356"/>
        <item x="354"/>
        <item x="417"/>
        <item x="418"/>
        <item x="419"/>
        <item x="420"/>
        <item x="421"/>
        <item x="422"/>
        <item x="423"/>
        <item x="355"/>
        <item x="395"/>
        <item x="396"/>
        <item x="394"/>
        <item x="333"/>
        <item x="332"/>
        <item x="330"/>
        <item x="331"/>
        <item x="334"/>
        <item x="53"/>
        <item x="54"/>
        <item x="55"/>
        <item x="56"/>
        <item x="57"/>
        <item x="13"/>
        <item x="6"/>
        <item x="58"/>
        <item x="521"/>
        <item x="316"/>
        <item x="7"/>
        <item x="75"/>
        <item x="542"/>
        <item x="541"/>
        <item x="543"/>
        <item x="10"/>
        <item x="9"/>
        <item x="393"/>
        <item x="377"/>
        <item x="18"/>
        <item x="314"/>
        <item x="28"/>
        <item x="29"/>
        <item x="16"/>
        <item x="476"/>
        <item x="15"/>
        <item x="303"/>
        <item x="380"/>
        <item x="479"/>
        <item x="43"/>
        <item x="478"/>
        <item x="547"/>
        <item x="25"/>
        <item x="26"/>
        <item x="35"/>
        <item x="296"/>
        <item x="23"/>
        <item x="399"/>
        <item x="414"/>
        <item x="415"/>
        <item x="410"/>
        <item x="5"/>
        <item x="438"/>
        <item x="439"/>
        <item x="555"/>
        <item x="38"/>
        <item x="383"/>
        <item x="402"/>
        <item x="405"/>
        <item x="406"/>
        <item x="407"/>
        <item x="218"/>
        <item x="217"/>
        <item x="219"/>
        <item x="179"/>
        <item x="322"/>
        <item x="323"/>
        <item x="182"/>
        <item x="61"/>
        <item x="24"/>
        <item x="349"/>
        <item x="21"/>
        <item x="22"/>
      </items>
    </pivotField>
    <pivotField compact="0" numFmtId="3" outline="0" showAll="0"/>
    <pivotField compact="0" outline="0" showAll="0" defaultSubtotal="0">
      <items count="6">
        <item sd="0" x="0"/>
        <item sd="0" x="1"/>
        <item x="2"/>
        <item sd="0" x="3"/>
        <item sd="0" x="4"/>
        <item sd="0" x="5"/>
      </items>
    </pivotField>
    <pivotField axis="axisRow" compact="0" outline="0" showAll="0" defaultSubtotal="0">
      <items count="5">
        <item sd="0" x="0"/>
        <item sd="0" x="1"/>
        <item x="2"/>
        <item sd="0" x="3"/>
        <item sd="0" x="4"/>
      </items>
    </pivotField>
  </pivotFields>
  <rowFields count="11">
    <field x="0"/>
    <field x="1"/>
    <field x="2"/>
    <field x="3"/>
    <field x="4"/>
    <field x="5"/>
    <field x="13"/>
    <field x="16"/>
    <field x="12"/>
    <field x="9"/>
    <field x="11"/>
  </rowFields>
  <rowItems count="111">
    <i>
      <x v="11"/>
      <x v="11"/>
      <x/>
      <x v="80"/>
      <x v="368"/>
      <x/>
      <x v="315"/>
      <x v="2"/>
      <x v="9"/>
      <x v="1"/>
      <x/>
    </i>
    <i r="3">
      <x v="158"/>
      <x v="366"/>
      <x/>
      <x v="301"/>
      <x v="2"/>
      <x v="9"/>
      <x v="1"/>
      <x/>
    </i>
    <i r="3">
      <x v="162"/>
      <x v="378"/>
      <x/>
      <x v="329"/>
      <x v="2"/>
      <x v="9"/>
      <x v="1"/>
      <x/>
    </i>
    <i r="3">
      <x v="255"/>
      <x v="363"/>
      <x/>
      <x v="240"/>
      <x v="2"/>
      <x v="9"/>
      <x v="1"/>
      <x/>
    </i>
    <i t="default" r="2">
      <x/>
    </i>
    <i r="2">
      <x v="2"/>
      <x/>
      <x v="466"/>
      <x/>
      <x v="373"/>
      <x v="2"/>
      <x v="11"/>
      <x v="57"/>
      <x/>
    </i>
    <i r="4">
      <x v="467"/>
      <x/>
      <x v="373"/>
      <x v="2"/>
      <x v="11"/>
      <x v="31"/>
      <x/>
    </i>
    <i r="3">
      <x v="8"/>
      <x v="396"/>
      <x/>
      <x v="358"/>
      <x v="2"/>
      <x v="10"/>
      <x v="4"/>
      <x/>
    </i>
    <i r="8">
      <x v="11"/>
      <x v="6"/>
      <x/>
    </i>
    <i r="4">
      <x v="397"/>
      <x/>
      <x v="302"/>
      <x v="2"/>
      <x v="10"/>
      <x v="41"/>
      <x/>
    </i>
    <i r="3">
      <x v="15"/>
      <x v="391"/>
      <x/>
      <x v="350"/>
      <x v="2"/>
      <x v="10"/>
      <x v="6"/>
      <x/>
    </i>
    <i r="5">
      <x v="3"/>
      <x v="274"/>
      <x v="2"/>
      <x v="10"/>
      <x v="3"/>
      <x/>
    </i>
    <i r="5">
      <x v="4"/>
      <x v="351"/>
      <x v="2"/>
      <x v="10"/>
      <x v="12"/>
      <x/>
    </i>
    <i r="4">
      <x v="409"/>
      <x/>
      <x v="220"/>
      <x v="2"/>
      <x v="10"/>
      <x v="4"/>
      <x/>
    </i>
    <i r="4">
      <x v="410"/>
      <x/>
      <x v="122"/>
      <x v="2"/>
      <x v="10"/>
      <x v="7"/>
      <x/>
    </i>
    <i r="5">
      <x v="3"/>
      <x v="121"/>
      <x v="2"/>
      <x v="10"/>
      <x v="7"/>
      <x/>
    </i>
    <i r="5">
      <x v="4"/>
      <x v="123"/>
      <x v="2"/>
      <x v="10"/>
      <x v="7"/>
      <x/>
    </i>
    <i r="4">
      <x v="411"/>
      <x/>
      <x v="220"/>
      <x v="2"/>
      <x v="10"/>
      <x v="8"/>
      <x/>
    </i>
    <i r="4">
      <x v="412"/>
      <x/>
      <x v="116"/>
      <x v="2"/>
      <x v="10"/>
      <x v="4"/>
      <x/>
    </i>
    <i r="5">
      <x v="3"/>
      <x v="114"/>
      <x v="2"/>
      <x v="10"/>
      <x v="2"/>
      <x/>
    </i>
    <i r="5">
      <x v="4"/>
      <x v="115"/>
      <x v="2"/>
      <x v="10"/>
      <x v="2"/>
      <x/>
    </i>
    <i r="5">
      <x v="5"/>
      <x v="118"/>
      <x v="2"/>
      <x v="10"/>
      <x v="2"/>
      <x/>
    </i>
    <i r="3">
      <x v="16"/>
      <x v="364"/>
      <x/>
      <x v="214"/>
      <x v="2"/>
      <x v="9"/>
      <x v="3"/>
      <x v="3"/>
    </i>
    <i r="9">
      <x v="6"/>
      <x v="6"/>
    </i>
    <i r="8">
      <x v="10"/>
      <x v="3"/>
      <x v="3"/>
    </i>
    <i r="9">
      <x v="4"/>
      <x v="4"/>
    </i>
    <i r="9">
      <x v="6"/>
      <x v="6"/>
    </i>
    <i r="5">
      <x v="3"/>
      <x v="215"/>
      <x v="2"/>
      <x v="9"/>
      <x v="3"/>
      <x v="3"/>
    </i>
    <i r="9">
      <x v="6"/>
      <x v="6"/>
    </i>
    <i r="8">
      <x v="10"/>
      <x v="3"/>
      <x v="3"/>
    </i>
    <i r="9">
      <x v="4"/>
      <x v="4"/>
    </i>
    <i r="9">
      <x v="6"/>
      <x v="6"/>
    </i>
    <i r="3">
      <x v="21"/>
      <x v="389"/>
      <x/>
      <x v="219"/>
      <x v="2"/>
      <x v="10"/>
      <x v="5"/>
      <x/>
    </i>
    <i r="5">
      <x v="4"/>
      <x v="427"/>
      <x v="2"/>
      <x v="10"/>
      <x v="28"/>
      <x/>
    </i>
    <i r="8">
      <x v="11"/>
      <x v="28"/>
      <x/>
    </i>
    <i r="4">
      <x v="454"/>
      <x/>
      <x v="375"/>
      <x v="2"/>
      <x v="11"/>
      <x v="9"/>
      <x/>
    </i>
    <i r="3">
      <x v="23"/>
      <x v="385"/>
      <x/>
      <x v="277"/>
      <x v="2"/>
      <x v="10"/>
      <x v="3"/>
      <x/>
    </i>
    <i r="8">
      <x v="11"/>
      <x v="3"/>
      <x/>
    </i>
    <i r="3">
      <x v="25"/>
      <x v="365"/>
      <x/>
      <x v="311"/>
      <x v="2"/>
      <x v="10"/>
      <x v="6"/>
      <x/>
    </i>
    <i r="8">
      <x v="11"/>
      <x v="5"/>
      <x/>
    </i>
    <i r="3">
      <x v="26"/>
      <x v="393"/>
      <x/>
      <x v="130"/>
      <x v="2"/>
      <x v="10"/>
      <x v="35"/>
      <x/>
    </i>
    <i r="4">
      <x v="394"/>
      <x/>
      <x v="100"/>
      <x v="2"/>
      <x v="10"/>
      <x v="37"/>
      <x/>
    </i>
    <i r="4">
      <x v="395"/>
      <x/>
      <x v="323"/>
      <x v="2"/>
      <x v="10"/>
      <x v="6"/>
      <x/>
    </i>
    <i r="3">
      <x v="30"/>
      <x v="398"/>
      <x/>
      <x v="413"/>
      <x v="2"/>
      <x v="10"/>
      <x v="5"/>
      <x/>
    </i>
    <i r="4">
      <x v="399"/>
      <x/>
      <x v="256"/>
      <x v="2"/>
      <x v="10"/>
      <x v="5"/>
      <x/>
    </i>
    <i r="4">
      <x v="400"/>
      <x/>
      <x v="221"/>
      <x v="2"/>
      <x v="10"/>
      <x v="8"/>
      <x/>
    </i>
    <i r="3">
      <x v="31"/>
      <x v="376"/>
      <x/>
      <x v="422"/>
      <x v="2"/>
      <x v="9"/>
      <x v="46"/>
      <x/>
    </i>
    <i r="5">
      <x v="3"/>
      <x v="421"/>
      <x v="2"/>
      <x v="9"/>
      <x v="53"/>
      <x/>
    </i>
    <i r="8">
      <x v="11"/>
      <x v="52"/>
      <x/>
    </i>
    <i r="4">
      <x v="390"/>
      <x/>
      <x v="369"/>
      <x v="2"/>
      <x v="10"/>
      <x v="48"/>
      <x/>
    </i>
    <i r="8">
      <x v="11"/>
      <x v="50"/>
      <x/>
    </i>
    <i r="3">
      <x v="34"/>
      <x v="375"/>
      <x/>
      <x v="295"/>
      <x v="2"/>
      <x v="9"/>
      <x v="48"/>
      <x v="32"/>
    </i>
    <i r="5">
      <x v="3"/>
      <x v="295"/>
      <x v="2"/>
      <x v="10"/>
      <x v="51"/>
      <x v="31"/>
    </i>
    <i r="4">
      <x v="388"/>
      <x/>
      <x v="127"/>
      <x v="2"/>
      <x v="10"/>
      <x v="50"/>
      <x/>
    </i>
    <i r="3">
      <x v="39"/>
      <x v="386"/>
      <x/>
      <x v="331"/>
      <x v="2"/>
      <x v="10"/>
      <x v="57"/>
      <x v="36"/>
    </i>
    <i r="9">
      <x v="61"/>
      <x/>
    </i>
    <i r="8">
      <x v="11"/>
      <x v="59"/>
      <x/>
    </i>
    <i r="5">
      <x v="3"/>
      <x v="331"/>
      <x v="2"/>
      <x v="11"/>
      <x v="51"/>
      <x/>
    </i>
    <i r="9">
      <x v="56"/>
      <x/>
    </i>
    <i r="4">
      <x v="387"/>
      <x/>
      <x v="402"/>
      <x v="2"/>
      <x v="10"/>
      <x v="51"/>
      <x v="30"/>
    </i>
    <i r="9">
      <x v="57"/>
      <x/>
    </i>
    <i r="5">
      <x v="3"/>
      <x v="402"/>
      <x v="2"/>
      <x v="11"/>
      <x v="57"/>
      <x/>
    </i>
    <i r="3">
      <x v="55"/>
      <x v="445"/>
      <x/>
      <x v="99"/>
      <x v="2"/>
      <x v="10"/>
      <x v="48"/>
      <x/>
    </i>
    <i r="8">
      <x v="11"/>
      <x v="51"/>
      <x/>
    </i>
    <i r="3">
      <x v="59"/>
      <x v="407"/>
      <x/>
      <x v="372"/>
      <x v="2"/>
      <x v="10"/>
      <x v="42"/>
      <x/>
    </i>
    <i r="3">
      <x v="95"/>
      <x v="463"/>
      <x/>
      <x v="429"/>
      <x v="2"/>
      <x v="11"/>
      <x v="13"/>
      <x/>
    </i>
    <i r="5">
      <x v="3"/>
      <x v="428"/>
      <x v="2"/>
      <x v="11"/>
      <x v="6"/>
      <x/>
    </i>
    <i r="5">
      <x v="4"/>
      <x v="376"/>
      <x v="2"/>
      <x v="11"/>
      <x/>
      <x/>
    </i>
    <i r="3">
      <x v="100"/>
      <x v="468"/>
      <x/>
      <x v="264"/>
      <x v="2"/>
      <x v="10"/>
      <x v="48"/>
      <x/>
    </i>
    <i r="3">
      <x v="119"/>
      <x v="401"/>
      <x/>
      <x v="360"/>
      <x v="2"/>
      <x v="10"/>
      <x v="56"/>
      <x/>
    </i>
    <i r="5">
      <x v="3"/>
      <x v="360"/>
      <x v="2"/>
      <x v="11"/>
      <x v="50"/>
      <x/>
    </i>
    <i r="3">
      <x v="137"/>
      <x v="392"/>
      <x/>
      <x v="402"/>
      <x v="2"/>
      <x v="10"/>
      <x v="54"/>
      <x v="35"/>
    </i>
    <i r="4">
      <x v="451"/>
      <x/>
      <x v="390"/>
      <x v="2"/>
      <x v="11"/>
      <x v="55"/>
      <x/>
    </i>
    <i r="5">
      <x v="3"/>
      <x v="391"/>
      <x v="2"/>
      <x v="11"/>
      <x v="1"/>
      <x/>
    </i>
    <i r="5">
      <x v="4"/>
      <x v="443"/>
      <x v="2"/>
      <x v="11"/>
      <x v="1"/>
      <x/>
    </i>
    <i r="5">
      <x v="5"/>
      <x v="216"/>
      <x v="2"/>
      <x v="11"/>
      <x v="6"/>
      <x/>
    </i>
    <i r="3">
      <x v="164"/>
      <x v="456"/>
      <x/>
      <x v="326"/>
      <x v="2"/>
      <x v="11"/>
      <x v="1"/>
      <x/>
    </i>
    <i r="3">
      <x v="172"/>
      <x v="450"/>
      <x/>
      <x v="434"/>
      <x v="2"/>
      <x v="11"/>
      <x v="1"/>
      <x/>
    </i>
    <i r="3">
      <x v="175"/>
      <x v="455"/>
      <x/>
      <x v="284"/>
      <x v="2"/>
      <x v="11"/>
      <x v="26"/>
      <x/>
    </i>
    <i r="5">
      <x v="3"/>
      <x v="285"/>
      <x v="2"/>
      <x v="11"/>
      <x v="18"/>
      <x/>
    </i>
    <i r="3">
      <x v="202"/>
      <x v="384"/>
      <x/>
      <x v="410"/>
      <x v="2"/>
      <x v="10"/>
      <x v="33"/>
      <x/>
    </i>
    <i r="9">
      <x v="34"/>
      <x/>
    </i>
    <i r="9">
      <x v="36"/>
      <x/>
    </i>
    <i r="9">
      <x v="41"/>
      <x/>
    </i>
    <i r="4">
      <x v="446"/>
      <x/>
      <x v="98"/>
      <x v="2"/>
      <x v="11"/>
      <x v="41"/>
      <x/>
    </i>
    <i r="3">
      <x v="206"/>
      <x v="408"/>
      <x/>
      <x v="227"/>
      <x v="2"/>
      <x v="10"/>
      <x v="42"/>
      <x/>
    </i>
    <i r="3">
      <x v="207"/>
      <x v="444"/>
      <x/>
      <x v="388"/>
      <x v="2"/>
      <x v="11"/>
      <x v="47"/>
      <x/>
    </i>
    <i r="3">
      <x v="252"/>
      <x v="352"/>
      <x v="5"/>
      <x v="1"/>
      <x v="2"/>
      <x v="10"/>
      <x v="1"/>
      <x/>
    </i>
    <i r="5">
      <x v="6"/>
      <x v="1"/>
      <x v="2"/>
      <x v="11"/>
      <x v="1"/>
      <x/>
    </i>
    <i r="3">
      <x v="253"/>
      <x v="353"/>
      <x v="1"/>
      <x v="411"/>
      <x v="2"/>
      <x v="11"/>
      <x v="1"/>
      <x/>
    </i>
    <i r="5">
      <x v="2"/>
      <x v="412"/>
      <x v="2"/>
      <x v="11"/>
      <x v="1"/>
      <x/>
    </i>
    <i r="5">
      <x v="4"/>
      <x v="213"/>
      <x v="2"/>
      <x v="10"/>
      <x v="58"/>
      <x v="38"/>
    </i>
    <i r="5">
      <x v="5"/>
      <x v="411"/>
      <x v="2"/>
      <x v="10"/>
      <x v="1"/>
      <x v="1"/>
    </i>
    <i r="5">
      <x v="6"/>
      <x v="213"/>
      <x v="2"/>
      <x v="10"/>
      <x v="58"/>
      <x v="38"/>
    </i>
    <i r="5">
      <x v="7"/>
      <x v="411"/>
      <x v="2"/>
      <x v="10"/>
      <x v="1"/>
      <x v="1"/>
    </i>
    <i r="5">
      <x v="8"/>
      <x v="213"/>
      <x v="2"/>
      <x v="10"/>
      <x v="58"/>
      <x/>
    </i>
    <i r="5">
      <x v="9"/>
      <x v="411"/>
      <x v="2"/>
      <x v="10"/>
      <x v="1"/>
      <x/>
    </i>
    <i r="5">
      <x v="10"/>
      <x v="213"/>
      <x v="2"/>
      <x v="11"/>
      <x v="58"/>
      <x/>
    </i>
    <i t="default" r="2">
      <x v="2"/>
    </i>
    <i r="2">
      <x v="5"/>
      <x v="5"/>
      <x v="367"/>
      <x/>
      <x v="229"/>
      <x v="2"/>
      <x v="9"/>
      <x v="1"/>
      <x/>
    </i>
    <i r="3">
      <x v="70"/>
      <x v="371"/>
      <x/>
      <x v="394"/>
      <x v="2"/>
      <x v="9"/>
      <x v="1"/>
      <x/>
    </i>
    <i r="3">
      <x v="92"/>
      <x v="448"/>
      <x v="3"/>
      <x v="445"/>
      <x v="2"/>
      <x v="11"/>
      <x v="44"/>
      <x v="29"/>
    </i>
    <i r="4">
      <x v="457"/>
      <x/>
      <x v="448"/>
      <x v="2"/>
      <x v="11"/>
      <x v="45"/>
      <x/>
    </i>
    <i r="3">
      <x v="154"/>
      <x v="374"/>
      <x/>
      <x v="416"/>
      <x v="2"/>
      <x v="9"/>
      <x v="1"/>
      <x/>
    </i>
    <i r="3">
      <x v="200"/>
      <x v="362"/>
      <x/>
      <x v="419"/>
      <x v="2"/>
      <x v="9"/>
      <x v="1"/>
      <x/>
    </i>
    <i t="default" r="2">
      <x v="5"/>
    </i>
    <i r="2">
      <x v="6"/>
      <x v="254"/>
      <x v="452"/>
      <x v="8"/>
      <x v="218"/>
      <x v="2"/>
      <x v="11"/>
      <x v="1"/>
      <x/>
    </i>
    <i t="default" r="2">
      <x v="6"/>
    </i>
    <i t="default" r="1">
      <x v="11"/>
    </i>
    <i t="default">
      <x v="11"/>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A9FA1FF-AFD3-4AC8-B1EB-F1A1DFAEC260}" name="Tableau croisé dynamique1" cacheId="2" applyNumberFormats="0" applyBorderFormats="0" applyFontFormats="0" applyPatternFormats="0" applyAlignmentFormats="0" applyWidthHeightFormats="1" dataCaption="Valeurs" updatedVersion="6" minRefreshableVersion="3" useAutoFormatting="1" itemPrintTitles="1" createdVersion="6" indent="0" compact="0" compactData="0" multipleFieldFilters="0">
  <location ref="A7:F593" firstHeaderRow="1" firstDataRow="1" firstDataCol="6"/>
  <pivotFields count="46">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286">
        <item x="91"/>
        <item x="171"/>
        <item x="158"/>
        <item x="120"/>
        <item x="78"/>
        <item x="93"/>
        <item x="15"/>
        <item x="48"/>
        <item x="138"/>
        <item x="8"/>
        <item x="143"/>
        <item x="168"/>
        <item x="10"/>
        <item x="121"/>
        <item x="144"/>
        <item x="122"/>
        <item x="25"/>
        <item x="31"/>
        <item x="94"/>
        <item x="152"/>
        <item x="58"/>
        <item x="33"/>
        <item x="212"/>
        <item x="148"/>
        <item x="180"/>
        <item x="159"/>
        <item x="92"/>
        <item x="149"/>
        <item x="81"/>
        <item x="105"/>
        <item x="139"/>
        <item x="228"/>
        <item x="173"/>
        <item x="0"/>
        <item x="19"/>
        <item x="59"/>
        <item x="23"/>
        <item x="95"/>
        <item x="160"/>
        <item x="182"/>
        <item x="90"/>
        <item x="60"/>
        <item x="96"/>
        <item x="161"/>
        <item x="89"/>
        <item x="140"/>
        <item x="183"/>
        <item x="6"/>
        <item x="178"/>
        <item x="97"/>
        <item x="98"/>
        <item x="99"/>
        <item x="114"/>
        <item x="169"/>
        <item x="131"/>
        <item x="1"/>
        <item x="7"/>
        <item x="167"/>
        <item x="5"/>
        <item x="14"/>
        <item x="165"/>
        <item x="41"/>
        <item x="153"/>
        <item x="11"/>
        <item x="49"/>
        <item x="242"/>
        <item x="20"/>
        <item x="9"/>
        <item x="189"/>
        <item x="123"/>
        <item x="145"/>
        <item x="162"/>
        <item x="184"/>
        <item x="141"/>
        <item x="77"/>
        <item x="12"/>
        <item x="18"/>
        <item x="17"/>
        <item x="38"/>
        <item x="32"/>
        <item x="30"/>
        <item x="68"/>
        <item x="42"/>
        <item x="163"/>
        <item x="43"/>
        <item x="44"/>
        <item x="45"/>
        <item x="69"/>
        <item x="50"/>
        <item x="51"/>
        <item x="52"/>
        <item x="53"/>
        <item x="54"/>
        <item x="61"/>
        <item x="70"/>
        <item x="82"/>
        <item x="64"/>
        <item x="65"/>
        <item x="66"/>
        <item x="71"/>
        <item x="75"/>
        <item x="83"/>
        <item x="185"/>
        <item x="133"/>
        <item x="115"/>
        <item x="84"/>
        <item x="100"/>
        <item x="101"/>
        <item x="106"/>
        <item x="107"/>
        <item x="108"/>
        <item x="124"/>
        <item x="142"/>
        <item x="150"/>
        <item x="179"/>
        <item x="186"/>
        <item x="187"/>
        <item x="181"/>
        <item x="172"/>
        <item x="177"/>
        <item x="188"/>
        <item x="146"/>
        <item x="154"/>
        <item x="16"/>
        <item x="46"/>
        <item x="47"/>
        <item x="85"/>
        <item x="135"/>
        <item x="74"/>
        <item x="151"/>
        <item x="109"/>
        <item x="86"/>
        <item x="116"/>
        <item x="125"/>
        <item x="126"/>
        <item x="132"/>
        <item x="117"/>
        <item x="110"/>
        <item x="111"/>
        <item x="127"/>
        <item x="134"/>
        <item x="136"/>
        <item x="270"/>
        <item x="147"/>
        <item x="219"/>
        <item x="174"/>
        <item x="176"/>
        <item x="190"/>
        <item x="3"/>
        <item x="166"/>
        <item x="170"/>
        <item x="130"/>
        <item x="155"/>
        <item x="34"/>
        <item x="112"/>
        <item x="157"/>
        <item x="26"/>
        <item x="79"/>
        <item x="22"/>
        <item x="128"/>
        <item x="118"/>
        <item x="27"/>
        <item x="24"/>
        <item x="28"/>
        <item x="29"/>
        <item x="35"/>
        <item x="36"/>
        <item x="39"/>
        <item x="40"/>
        <item x="55"/>
        <item x="56"/>
        <item x="67"/>
        <item x="62"/>
        <item x="63"/>
        <item x="76"/>
        <item x="175"/>
        <item x="72"/>
        <item x="73"/>
        <item x="137"/>
        <item x="87"/>
        <item x="88"/>
        <item x="129"/>
        <item x="113"/>
        <item x="102"/>
        <item x="103"/>
        <item x="104"/>
        <item x="119"/>
        <item x="156"/>
        <item x="57"/>
        <item x="80"/>
        <item x="37"/>
        <item x="4"/>
        <item x="13"/>
        <item x="210"/>
        <item x="192"/>
        <item x="191"/>
        <item x="193"/>
        <item x="194"/>
        <item x="195"/>
        <item x="196"/>
        <item x="197"/>
        <item x="21"/>
        <item x="198"/>
        <item x="199"/>
        <item x="201"/>
        <item x="200"/>
        <item x="269"/>
        <item x="204"/>
        <item x="202"/>
        <item x="205"/>
        <item x="203"/>
        <item x="164"/>
        <item x="206"/>
        <item x="209"/>
        <item x="276"/>
        <item m="1" x="285"/>
        <item m="1" x="284"/>
        <item x="208"/>
        <item x="207"/>
        <item x="214"/>
        <item x="215"/>
        <item x="217"/>
        <item x="216"/>
        <item x="220"/>
        <item x="218"/>
        <item x="222"/>
        <item x="221"/>
        <item x="223"/>
        <item x="224"/>
        <item x="225"/>
        <item x="226"/>
        <item x="243"/>
        <item x="227"/>
        <item x="229"/>
        <item x="235"/>
        <item x="230"/>
        <item x="233"/>
        <item x="211"/>
        <item x="231"/>
        <item x="232"/>
        <item x="260"/>
        <item x="2"/>
        <item x="245"/>
        <item x="253"/>
        <item x="248"/>
        <item x="256"/>
        <item x="252"/>
        <item x="250"/>
        <item x="258"/>
        <item x="255"/>
        <item x="236"/>
        <item x="237"/>
        <item x="238"/>
        <item x="239"/>
        <item x="240"/>
        <item x="241"/>
        <item x="246"/>
        <item x="264"/>
        <item x="263"/>
        <item x="254"/>
        <item x="257"/>
        <item x="262"/>
        <item x="259"/>
        <item x="261"/>
        <item x="265"/>
        <item x="244"/>
        <item x="251"/>
        <item x="249"/>
        <item x="247"/>
        <item x="274"/>
        <item x="266"/>
        <item x="267"/>
        <item x="268"/>
        <item x="275"/>
        <item x="278"/>
        <item x="277"/>
        <item x="213"/>
        <item x="272"/>
        <item x="234"/>
        <item x="273"/>
        <item x="271"/>
        <item x="279"/>
        <item x="280"/>
        <item x="281"/>
        <item x="282"/>
        <item x="283"/>
      </items>
    </pivotField>
    <pivotField axis="axisRow" compact="0" outline="0" showAll="0" defaultSubtotal="0">
      <items count="498">
        <item x="1"/>
        <item x="3"/>
        <item x="4"/>
        <item x="5"/>
        <item x="6"/>
        <item x="7"/>
        <item x="8"/>
        <item x="9"/>
        <item x="11"/>
        <item x="10"/>
        <item x="14"/>
        <item x="12"/>
        <item x="13"/>
        <item x="15"/>
        <item x="16"/>
        <item x="18"/>
        <item x="17"/>
        <item x="19"/>
        <item x="20"/>
        <item x="22"/>
        <item x="23"/>
        <item x="410"/>
        <item x="24"/>
        <item x="25"/>
        <item x="26"/>
        <item x="27"/>
        <item x="28"/>
        <item x="30"/>
        <item x="31"/>
        <item x="32"/>
        <item x="33"/>
        <item x="36"/>
        <item x="35"/>
        <item x="34"/>
        <item x="37"/>
        <item x="38"/>
        <item x="39"/>
        <item x="40"/>
        <item x="41"/>
        <item x="46"/>
        <item x="45"/>
        <item x="44"/>
        <item x="42"/>
        <item x="43"/>
        <item x="48"/>
        <item x="49"/>
        <item x="50"/>
        <item x="47"/>
        <item x="53"/>
        <item x="51"/>
        <item x="54"/>
        <item x="52"/>
        <item x="56"/>
        <item x="55"/>
        <item x="57"/>
        <item x="58"/>
        <item x="59"/>
        <item x="61"/>
        <item x="62"/>
        <item x="60"/>
        <item x="65"/>
        <item x="63"/>
        <item x="70"/>
        <item x="74"/>
        <item x="71"/>
        <item x="69"/>
        <item x="64"/>
        <item x="68"/>
        <item x="73"/>
        <item x="67"/>
        <item x="66"/>
        <item x="72"/>
        <item x="80"/>
        <item x="75"/>
        <item x="76"/>
        <item x="77"/>
        <item x="82"/>
        <item x="78"/>
        <item x="83"/>
        <item x="81"/>
        <item x="79"/>
        <item x="88"/>
        <item x="84"/>
        <item x="85"/>
        <item x="86"/>
        <item x="87"/>
        <item x="90"/>
        <item x="97"/>
        <item x="91"/>
        <item x="96"/>
        <item x="89"/>
        <item x="92"/>
        <item x="94"/>
        <item x="98"/>
        <item x="93"/>
        <item x="95"/>
        <item x="99"/>
        <item x="100"/>
        <item x="101"/>
        <item x="102"/>
        <item x="103"/>
        <item x="104"/>
        <item x="105"/>
        <item x="110"/>
        <item x="106"/>
        <item x="111"/>
        <item x="107"/>
        <item x="108"/>
        <item x="109"/>
        <item x="112"/>
        <item x="113"/>
        <item x="122"/>
        <item x="123"/>
        <item x="115"/>
        <item x="116"/>
        <item x="114"/>
        <item x="120"/>
        <item x="119"/>
        <item x="117"/>
        <item x="121"/>
        <item x="118"/>
        <item x="124"/>
        <item x="130"/>
        <item x="129"/>
        <item x="125"/>
        <item x="126"/>
        <item x="127"/>
        <item x="128"/>
        <item x="133"/>
        <item x="132"/>
        <item x="131"/>
        <item x="134"/>
        <item x="143"/>
        <item x="144"/>
        <item x="140"/>
        <item x="137"/>
        <item x="141"/>
        <item x="146"/>
        <item x="139"/>
        <item x="142"/>
        <item x="138"/>
        <item x="149"/>
        <item x="148"/>
        <item x="147"/>
        <item x="135"/>
        <item x="145"/>
        <item x="460"/>
        <item x="153"/>
        <item x="151"/>
        <item x="160"/>
        <item x="154"/>
        <item x="155"/>
        <item x="158"/>
        <item x="157"/>
        <item x="150"/>
        <item x="161"/>
        <item x="152"/>
        <item x="156"/>
        <item x="159"/>
        <item x="163"/>
        <item x="167"/>
        <item x="169"/>
        <item x="166"/>
        <item x="164"/>
        <item x="165"/>
        <item x="168"/>
        <item x="173"/>
        <item x="180"/>
        <item x="182"/>
        <item x="183"/>
        <item x="185"/>
        <item x="186"/>
        <item x="178"/>
        <item x="171"/>
        <item x="172"/>
        <item x="174"/>
        <item x="179"/>
        <item x="175"/>
        <item x="170"/>
        <item x="176"/>
        <item x="177"/>
        <item x="188"/>
        <item x="184"/>
        <item x="187"/>
        <item x="181"/>
        <item x="193"/>
        <item x="190"/>
        <item x="194"/>
        <item x="355"/>
        <item x="192"/>
        <item x="196"/>
        <item x="191"/>
        <item x="195"/>
        <item x="197"/>
        <item x="198"/>
        <item x="199"/>
        <item x="202"/>
        <item x="201"/>
        <item x="200"/>
        <item x="203"/>
        <item x="204"/>
        <item x="206"/>
        <item x="207"/>
        <item x="205"/>
        <item x="213"/>
        <item x="210"/>
        <item x="208"/>
        <item x="209"/>
        <item x="211"/>
        <item x="214"/>
        <item x="212"/>
        <item x="218"/>
        <item x="219"/>
        <item x="220"/>
        <item x="221"/>
        <item x="222"/>
        <item x="225"/>
        <item x="226"/>
        <item x="224"/>
        <item x="215"/>
        <item x="216"/>
        <item x="227"/>
        <item x="217"/>
        <item x="223"/>
        <item x="229"/>
        <item x="234"/>
        <item x="230"/>
        <item x="231"/>
        <item x="233"/>
        <item x="228"/>
        <item x="235"/>
        <item x="236"/>
        <item x="232"/>
        <item x="242"/>
        <item x="239"/>
        <item x="238"/>
        <item x="240"/>
        <item x="237"/>
        <item x="241"/>
        <item x="243"/>
        <item x="244"/>
        <item x="245"/>
        <item x="246"/>
        <item x="247"/>
        <item x="254"/>
        <item x="257"/>
        <item x="251"/>
        <item x="248"/>
        <item x="256"/>
        <item x="258"/>
        <item x="456"/>
        <item x="252"/>
        <item x="249"/>
        <item x="255"/>
        <item x="253"/>
        <item x="259"/>
        <item x="261"/>
        <item x="263"/>
        <item x="262"/>
        <item x="264"/>
        <item x="267"/>
        <item x="268"/>
        <item x="266"/>
        <item x="270"/>
        <item x="269"/>
        <item x="265"/>
        <item x="271"/>
        <item x="273"/>
        <item x="272"/>
        <item x="275"/>
        <item x="274"/>
        <item x="277"/>
        <item x="276"/>
        <item x="280"/>
        <item x="279"/>
        <item x="278"/>
        <item x="282"/>
        <item x="281"/>
        <item x="283"/>
        <item x="285"/>
        <item x="284"/>
        <item x="286"/>
        <item x="287"/>
        <item x="288"/>
        <item x="291"/>
        <item x="289"/>
        <item x="290"/>
        <item x="380"/>
        <item x="293"/>
        <item x="292"/>
        <item x="294"/>
        <item x="296"/>
        <item x="295"/>
        <item x="297"/>
        <item x="298"/>
        <item x="299"/>
        <item x="300"/>
        <item x="301"/>
        <item x="303"/>
        <item x="304"/>
        <item x="302"/>
        <item x="306"/>
        <item x="310"/>
        <item x="309"/>
        <item x="305"/>
        <item x="315"/>
        <item x="313"/>
        <item x="312"/>
        <item x="311"/>
        <item x="307"/>
        <item x="308"/>
        <item x="314"/>
        <item x="316"/>
        <item x="317"/>
        <item x="319"/>
        <item x="409"/>
        <item x="318"/>
        <item x="320"/>
        <item x="321"/>
        <item m="1" x="493"/>
        <item x="322"/>
        <item x="324"/>
        <item x="323"/>
        <item x="325"/>
        <item x="326"/>
        <item x="327"/>
        <item x="328"/>
        <item x="329"/>
        <item x="331"/>
        <item x="330"/>
        <item x="332"/>
        <item x="335"/>
        <item x="337"/>
        <item x="333"/>
        <item x="336"/>
        <item x="334"/>
        <item x="338"/>
        <item x="455"/>
        <item x="342"/>
        <item x="343"/>
        <item x="340"/>
        <item x="345"/>
        <item x="341"/>
        <item x="353"/>
        <item m="1" x="488"/>
        <item x="0"/>
        <item x="162"/>
        <item x="260"/>
        <item x="346"/>
        <item m="1" x="486"/>
        <item m="1" x="482"/>
        <item m="1" x="487"/>
        <item x="413"/>
        <item x="344"/>
        <item x="349"/>
        <item x="465"/>
        <item m="1" x="491"/>
        <item m="1" x="485"/>
        <item x="348"/>
        <item x="347"/>
        <item x="357"/>
        <item x="358"/>
        <item x="359"/>
        <item x="361"/>
        <item x="360"/>
        <item x="364"/>
        <item x="365"/>
        <item x="363"/>
        <item x="362"/>
        <item x="367"/>
        <item x="366"/>
        <item x="368"/>
        <item x="369"/>
        <item x="370"/>
        <item x="352"/>
        <item x="21"/>
        <item x="372"/>
        <item x="371"/>
        <item x="373"/>
        <item x="374"/>
        <item x="377"/>
        <item x="412"/>
        <item x="450"/>
        <item x="379"/>
        <item x="381"/>
        <item x="400"/>
        <item x="386"/>
        <item x="395"/>
        <item x="396"/>
        <item x="394"/>
        <item x="385"/>
        <item x="393"/>
        <item x="384"/>
        <item x="399"/>
        <item x="387"/>
        <item x="388"/>
        <item x="389"/>
        <item x="382"/>
        <item x="383"/>
        <item x="390"/>
        <item x="391"/>
        <item x="392"/>
        <item x="414"/>
        <item x="397"/>
        <item x="401"/>
        <item x="2"/>
        <item x="402"/>
        <item x="403"/>
        <item x="404"/>
        <item x="405"/>
        <item x="406"/>
        <item x="407"/>
        <item x="29"/>
        <item x="136"/>
        <item x="189"/>
        <item x="250"/>
        <item x="415"/>
        <item x="429"/>
        <item x="418"/>
        <item x="442"/>
        <item x="417"/>
        <item x="427"/>
        <item x="420"/>
        <item x="432"/>
        <item x="426"/>
        <item x="430"/>
        <item x="424"/>
        <item x="437"/>
        <item x="435"/>
        <item x="441"/>
        <item x="428"/>
        <item x="421"/>
        <item x="434"/>
        <item x="440"/>
        <item x="433"/>
        <item x="436"/>
        <item x="439"/>
        <item x="438"/>
        <item x="443"/>
        <item x="422"/>
        <item x="416"/>
        <item x="431"/>
        <item x="425"/>
        <item x="423"/>
        <item x="419"/>
        <item x="444"/>
        <item x="445"/>
        <item x="463"/>
        <item x="378"/>
        <item x="446"/>
        <item x="448"/>
        <item x="458"/>
        <item x="449"/>
        <item x="447"/>
        <item x="466"/>
        <item x="351"/>
        <item x="464"/>
        <item x="453"/>
        <item x="467"/>
        <item x="451"/>
        <item x="454"/>
        <item x="452"/>
        <item m="1" x="496"/>
        <item x="356"/>
        <item x="459"/>
        <item x="398"/>
        <item x="375"/>
        <item m="1" x="489"/>
        <item x="461"/>
        <item x="339"/>
        <item x="457"/>
        <item x="462"/>
        <item x="468"/>
        <item x="469"/>
        <item x="470"/>
        <item x="471"/>
        <item x="376"/>
        <item x="472"/>
        <item x="411"/>
        <item x="408"/>
        <item x="350"/>
        <item m="1" x="484"/>
        <item x="473"/>
        <item x="474"/>
        <item x="475"/>
        <item m="1" x="495"/>
        <item m="1" x="490"/>
        <item m="1" x="497"/>
        <item m="1" x="494"/>
        <item m="1" x="483"/>
        <item m="1" x="492"/>
        <item m="1" x="481"/>
        <item x="476"/>
        <item x="354"/>
        <item x="477"/>
        <item x="478"/>
        <item x="479"/>
        <item x="480"/>
      </items>
    </pivotField>
    <pivotField compact="0" outline="0" showAll="0"/>
    <pivotField compact="0" numFmtId="14" outline="0" showAll="0"/>
    <pivotField compact="0" outline="0" showAll="0"/>
    <pivotField compact="0" outline="0" showAll="0"/>
    <pivotField compact="0" numFmtId="14"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axis="axisRow" compact="0" outline="0" showAll="0" defaultSubtotal="0">
      <items count="49">
        <item m="1" x="45"/>
        <item m="1" x="44"/>
        <item m="1" x="37"/>
        <item m="1" x="30"/>
        <item m="1" x="27"/>
        <item m="1" x="31"/>
        <item m="1" x="46"/>
        <item m="1" x="41"/>
        <item m="1" x="38"/>
        <item m="1" x="26"/>
        <item m="1" x="28"/>
        <item m="1" x="48"/>
        <item m="1" x="29"/>
        <item m="1" x="33"/>
        <item m="1" x="40"/>
        <item m="1" x="42"/>
        <item x="21"/>
        <item m="1" x="36"/>
        <item m="1" x="35"/>
        <item m="1" x="32"/>
        <item m="1" x="39"/>
        <item m="1" x="47"/>
        <item x="7"/>
        <item x="0"/>
        <item x="1"/>
        <item x="3"/>
        <item x="4"/>
        <item x="5"/>
        <item x="6"/>
        <item x="8"/>
        <item x="9"/>
        <item x="10"/>
        <item x="11"/>
        <item x="2"/>
        <item x="12"/>
        <item x="13"/>
        <item x="15"/>
        <item x="14"/>
        <item x="16"/>
        <item x="17"/>
        <item x="18"/>
        <item x="19"/>
        <item x="20"/>
        <item m="1" x="25"/>
        <item m="1" x="34"/>
        <item x="22"/>
        <item x="24"/>
        <item m="1" x="43"/>
        <item x="23"/>
      </items>
    </pivotField>
    <pivotField axis="axisRow" compact="0" outline="0" showAll="0">
      <items count="504">
        <item m="1" x="65"/>
        <item m="1" x="487"/>
        <item m="1" x="455"/>
        <item m="1" x="423"/>
        <item m="1" x="407"/>
        <item m="1" x="392"/>
        <item m="1" x="377"/>
        <item m="1" x="346"/>
        <item m="1" x="262"/>
        <item m="1" x="15"/>
        <item m="1" x="23"/>
        <item m="1" x="135"/>
        <item m="1" x="254"/>
        <item m="1" x="246"/>
        <item m="1" x="489"/>
        <item m="1" x="480"/>
        <item m="1" x="230"/>
        <item m="1" x="355"/>
        <item m="1" x="472"/>
        <item m="1" x="106"/>
        <item m="1" x="222"/>
        <item m="1" x="347"/>
        <item m="1" x="464"/>
        <item m="1" x="98"/>
        <item m="1" x="214"/>
        <item m="1" x="338"/>
        <item m="1" x="456"/>
        <item m="1" x="90"/>
        <item m="1" x="207"/>
        <item m="1" x="354"/>
        <item m="1" x="330"/>
        <item m="1" x="448"/>
        <item m="1" x="82"/>
        <item m="1" x="199"/>
        <item m="1" x="321"/>
        <item m="1" x="440"/>
        <item m="1" x="497"/>
        <item m="1" x="74"/>
        <item m="1" x="362"/>
        <item m="1" x="183"/>
        <item m="1" x="191"/>
        <item m="1" x="312"/>
        <item m="1" x="432"/>
        <item m="1" x="66"/>
        <item m="1" x="303"/>
        <item m="1" x="382"/>
        <item m="1" x="410"/>
        <item m="1" x="424"/>
        <item m="1" x="441"/>
        <item m="1" x="57"/>
        <item m="1" x="417"/>
        <item m="1" x="447"/>
        <item m="1" x="478"/>
        <item m="1" x="19"/>
        <item m="1" x="175"/>
        <item m="1" x="471"/>
        <item m="1" x="295"/>
        <item m="1" x="50"/>
        <item m="1" x="416"/>
        <item m="1" x="49"/>
        <item m="1" x="167"/>
        <item m="1" x="227"/>
        <item m="1" x="287"/>
        <item m="1" x="352"/>
        <item m="1" x="469"/>
        <item m="1" x="408"/>
        <item m="1" x="40"/>
        <item m="1" x="103"/>
        <item m="1" x="159"/>
        <item m="1" x="219"/>
        <item m="1" x="279"/>
        <item m="1" x="343"/>
        <item m="1" x="400"/>
        <item m="1" x="461"/>
        <item m="1" x="32"/>
        <item m="1" x="95"/>
        <item m="1" x="152"/>
        <item m="1" x="211"/>
        <item m="1" x="271"/>
        <item m="1" x="334"/>
        <item m="1" x="393"/>
        <item m="1" x="452"/>
        <item m="1" x="24"/>
        <item m="1" x="86"/>
        <item m="1" x="52"/>
        <item m="1" x="215"/>
        <item m="1" x="144"/>
        <item m="1" x="203"/>
        <item m="1" x="263"/>
        <item m="1" x="325"/>
        <item m="1" x="385"/>
        <item m="1" x="444"/>
        <item m="1" x="283"/>
        <item m="1" x="16"/>
        <item m="1" x="78"/>
        <item m="1" x="137"/>
        <item m="1" x="195"/>
        <item m="1" x="220"/>
        <item m="1" x="255"/>
        <item m="1" x="316"/>
        <item m="1" x="378"/>
        <item m="1" x="502"/>
        <item m="1" x="17"/>
        <item m="1" x="172"/>
        <item m="1" x="188"/>
        <item m="1" x="123"/>
        <item m="1" x="436"/>
        <item m="1" x="42"/>
        <item m="1" x="75"/>
        <item m="1" x="30"/>
        <item m="1" x="202"/>
        <item m="1" x="217"/>
        <item m="1" x="233"/>
        <item m="1" x="248"/>
        <item m="1" x="136"/>
        <item m="1" x="498"/>
        <item m="1" x="105"/>
        <item m="1" x="46"/>
        <item m="1" x="261"/>
        <item m="1" x="276"/>
        <item m="1" x="150"/>
        <item m="1" x="70"/>
        <item m="1" x="133"/>
        <item m="1" x="129"/>
        <item m="1" x="161"/>
        <item m="1" x="63"/>
        <item m="1" x="291"/>
        <item m="1" x="308"/>
        <item m="1" x="164"/>
        <item m="1" x="187"/>
        <item m="1" x="247"/>
        <item m="1" x="307"/>
        <item m="1" x="370"/>
        <item m="1" x="428"/>
        <item m="1" x="490"/>
        <item m="1" x="61"/>
        <item m="1" x="122"/>
        <item m="1" x="179"/>
        <item m="1" x="239"/>
        <item m="1" x="182"/>
        <item m="1" x="298"/>
        <item m="1" x="363"/>
        <item m="1" x="419"/>
        <item m="1" x="481"/>
        <item m="1" x="114"/>
        <item m="1" x="170"/>
        <item m="1" x="231"/>
        <item m="1" x="290"/>
        <item m="1" x="356"/>
        <item m="1" x="411"/>
        <item m="1" x="473"/>
        <item m="1" x="43"/>
        <item m="1" x="107"/>
        <item m="1" x="134"/>
        <item m="1" x="162"/>
        <item m="1" x="193"/>
        <item m="1" x="223"/>
        <item m="1" x="252"/>
        <item m="1" x="282"/>
        <item m="1" x="314"/>
        <item m="1" x="348"/>
        <item m="1" x="375"/>
        <item m="1" x="403"/>
        <item m="1" x="434"/>
        <item m="1" x="465"/>
        <item m="1" x="495"/>
        <item m="1" x="35"/>
        <item m="1" x="68"/>
        <item m="1" x="99"/>
        <item m="1" x="127"/>
        <item m="1" x="155"/>
        <item m="1" x="185"/>
        <item m="1" x="244"/>
        <item m="1" x="274"/>
        <item m="1" x="305"/>
        <item m="1" x="339"/>
        <item m="1" x="368"/>
        <item m="1" x="396"/>
        <item m="1" x="426"/>
        <item m="1" x="457"/>
        <item m="1" x="486"/>
        <item m="1" x="27"/>
        <item m="1" x="59"/>
        <item m="1" x="91"/>
        <item m="1" x="120"/>
        <item m="1" x="148"/>
        <item m="1" x="177"/>
        <item m="1" x="208"/>
        <item m="1" x="237"/>
        <item m="1" x="267"/>
        <item m="1" x="297"/>
        <item m="1" x="241"/>
        <item m="1" x="331"/>
        <item m="1" x="389"/>
        <item m="1" x="418"/>
        <item m="1" x="449"/>
        <item m="1" x="479"/>
        <item m="1" x="20"/>
        <item m="1" x="51"/>
        <item m="1" x="83"/>
        <item m="1" x="113"/>
        <item m="1" x="141"/>
        <item m="1" x="169"/>
        <item m="1" x="192"/>
        <item m="1" x="221"/>
        <item m="1" x="251"/>
        <item m="1" x="281"/>
        <item m="1" x="313"/>
        <item m="1" x="345"/>
        <item m="1" x="374"/>
        <item m="1" x="402"/>
        <item m="1" x="433"/>
        <item m="1" x="463"/>
        <item m="1" x="494"/>
        <item m="1" x="34"/>
        <item m="1" x="67"/>
        <item m="1" x="97"/>
        <item m="1" x="126"/>
        <item m="1" x="154"/>
        <item m="1" x="184"/>
        <item m="1" x="79"/>
        <item m="1" x="324"/>
        <item m="1" x="341"/>
        <item m="1" x="358"/>
        <item m="1" x="180"/>
        <item m="1" x="213"/>
        <item m="1" x="94"/>
        <item m="1" x="371"/>
        <item m="1" x="384"/>
        <item m="1" x="194"/>
        <item m="1" x="243"/>
        <item m="1" x="273"/>
        <item m="1" x="110"/>
        <item m="1" x="398"/>
        <item m="1" x="304"/>
        <item m="1" x="336"/>
        <item m="1" x="124"/>
        <item m="1" x="413"/>
        <item m="1" x="429"/>
        <item m="1" x="209"/>
        <item m="1" x="367"/>
        <item m="1" x="395"/>
        <item m="1" x="425"/>
        <item m="1" x="454"/>
        <item m="1" x="485"/>
        <item m="1" x="26"/>
        <item m="1" x="58"/>
        <item m="1" x="89"/>
        <item m="1" x="119"/>
        <item m="1" x="147"/>
        <item m="1" x="176"/>
        <item m="1" x="206"/>
        <item m="1" x="236"/>
        <item m="1" x="266"/>
        <item m="1" x="296"/>
        <item m="1" x="328"/>
        <item m="1" x="361"/>
        <item m="1" x="388"/>
        <item m="1" x="81"/>
        <item m="1" x="112"/>
        <item m="1" x="140"/>
        <item m="1" x="168"/>
        <item m="1" x="198"/>
        <item m="1" x="228"/>
        <item m="1" x="258"/>
        <item m="1" x="288"/>
        <item m="1" x="319"/>
        <item m="1" x="353"/>
        <item m="1" x="381"/>
        <item m="1" x="409"/>
        <item m="1" x="439"/>
        <item m="1" x="470"/>
        <item m="1" x="501"/>
        <item m="1" x="41"/>
        <item m="1" x="56"/>
        <item m="1" x="73"/>
        <item m="1" x="88"/>
        <item m="1" x="104"/>
        <item m="1" x="118"/>
        <item m="1" x="132"/>
        <item m="1" x="146"/>
        <item m="1" x="160"/>
        <item m="1" x="174"/>
        <item m="1" x="190"/>
        <item m="1" x="205"/>
        <item m="1" x="235"/>
        <item m="1" x="250"/>
        <item m="1" x="265"/>
        <item m="1" x="280"/>
        <item m="1" x="293"/>
        <item m="1" x="310"/>
        <item m="1" x="327"/>
        <item m="1" x="344"/>
        <item m="1" x="360"/>
        <item m="1" x="373"/>
        <item m="1" x="387"/>
        <item m="1" x="431"/>
        <item m="1" x="446"/>
        <item m="1" x="462"/>
        <item m="1" x="477"/>
        <item m="1" x="493"/>
        <item m="1" x="18"/>
        <item m="1" x="33"/>
        <item m="1" x="47"/>
        <item m="1" x="64"/>
        <item m="1" x="80"/>
        <item m="1" x="96"/>
        <item m="1" x="111"/>
        <item m="1" x="125"/>
        <item m="1" x="139"/>
        <item m="1" x="153"/>
        <item m="1" x="166"/>
        <item m="1" x="197"/>
        <item m="1" x="212"/>
        <item m="1" x="226"/>
        <item m="1" x="242"/>
        <item m="1" x="257"/>
        <item m="1" x="272"/>
        <item m="1" x="285"/>
        <item m="1" x="301"/>
        <item m="1" x="318"/>
        <item m="1" x="335"/>
        <item m="1" x="351"/>
        <item m="1" x="366"/>
        <item m="1" x="380"/>
        <item m="1" x="394"/>
        <item m="1" x="406"/>
        <item m="1" x="422"/>
        <item m="1" x="438"/>
        <item m="1" x="453"/>
        <item m="1" x="468"/>
        <item m="1" x="484"/>
        <item m="1" x="500"/>
        <item m="1" x="25"/>
        <item m="1" x="38"/>
        <item m="1" x="55"/>
        <item m="1" x="72"/>
        <item m="1" x="87"/>
        <item m="1" x="365"/>
        <item m="1" x="102"/>
        <item m="1" x="117"/>
        <item m="1" x="131"/>
        <item m="1" x="145"/>
        <item m="1" x="158"/>
        <item m="1" x="173"/>
        <item m="1" x="189"/>
        <item m="1" x="204"/>
        <item m="1" x="218"/>
        <item m="1" x="234"/>
        <item m="1" x="249"/>
        <item m="1" x="264"/>
        <item m="1" x="277"/>
        <item m="1" x="292"/>
        <item m="1" x="309"/>
        <item m="1" x="326"/>
        <item m="1" x="342"/>
        <item m="1" x="359"/>
        <item m="1" x="372"/>
        <item m="1" x="163"/>
        <item m="1" x="386"/>
        <item m="1" x="399"/>
        <item m="1" x="414"/>
        <item m="1" x="460"/>
        <item m="1" x="476"/>
        <item m="1" x="492"/>
        <item m="1" x="101"/>
        <item m="1" x="116"/>
        <item m="1" x="238"/>
        <item m="1" x="430"/>
        <item m="1" x="445"/>
        <item m="1" x="138"/>
        <item m="1" x="151"/>
        <item m="1" x="165"/>
        <item m="1" x="181"/>
        <item m="1" x="196"/>
        <item m="1" x="210"/>
        <item m="1" x="225"/>
        <item m="1" x="256"/>
        <item m="1" x="269"/>
        <item m="1" x="284"/>
        <item m="1" x="300"/>
        <item m="1" x="459"/>
        <item m="1" x="317"/>
        <item m="1" x="333"/>
        <item m="1" x="350"/>
        <item m="1" x="379"/>
        <item m="1" x="200"/>
        <item m="1" x="229"/>
        <item m="1" x="259"/>
        <item m="1" x="289"/>
        <item m="1" x="322"/>
        <item m="1" x="391"/>
        <item m="1" x="405"/>
        <item m="1" x="421"/>
        <item m="1" x="437"/>
        <item m="1" x="401"/>
        <item m="1" x="451"/>
        <item m="1" x="467"/>
        <item m="1" x="483"/>
        <item m="1" x="499"/>
        <item m="1" x="22"/>
        <item m="1" x="37"/>
        <item m="1" x="54"/>
        <item m="1" x="71"/>
        <item m="1" x="85"/>
        <item m="1" x="268"/>
        <item m="1" x="130"/>
        <item m="1" x="143"/>
        <item m="1" x="157"/>
        <item m="1" x="443"/>
        <item m="1" x="475"/>
        <item m="1" x="491"/>
        <item m="1" x="14"/>
        <item m="1" x="29"/>
        <item m="1" x="45"/>
        <item m="1" x="62"/>
        <item m="1" x="77"/>
        <item m="1" x="93"/>
        <item m="1" x="109"/>
        <item m="1" x="224"/>
        <item m="1" x="240"/>
        <item m="1" x="253"/>
        <item m="1" x="299"/>
        <item m="1" x="315"/>
        <item m="1" x="332"/>
        <item m="1" x="349"/>
        <item m="1" x="364"/>
        <item m="1" x="458"/>
        <item m="1" x="376"/>
        <item m="1" x="390"/>
        <item m="1" x="404"/>
        <item m="1" x="420"/>
        <item m="1" x="435"/>
        <item m="1" x="450"/>
        <item m="1" x="466"/>
        <item m="1" x="357"/>
        <item m="1" x="482"/>
        <item m="1" x="496"/>
        <item m="1" x="21"/>
        <item m="1" x="36"/>
        <item m="1" x="53"/>
        <item m="1" x="69"/>
        <item m="1" x="84"/>
        <item m="1" x="100"/>
        <item m="1" x="115"/>
        <item m="1" x="415"/>
        <item m="1" x="128"/>
        <item m="1" x="142"/>
        <item m="1" x="156"/>
        <item m="1" x="171"/>
        <item m="1" x="186"/>
        <item m="1" x="201"/>
        <item m="1" x="216"/>
        <item m="1" x="232"/>
        <item m="1" x="245"/>
        <item m="1" x="260"/>
        <item m="1" x="275"/>
        <item m="1" x="306"/>
        <item m="1" x="323"/>
        <item m="1" x="340"/>
        <item m="1" x="369"/>
        <item m="1" x="383"/>
        <item m="1" x="397"/>
        <item m="1" x="412"/>
        <item m="1" x="427"/>
        <item m="1" x="442"/>
        <item m="1" x="474"/>
        <item m="1" x="488"/>
        <item m="1" x="13"/>
        <item m="1" x="28"/>
        <item m="1" x="44"/>
        <item m="1" x="60"/>
        <item m="1" x="76"/>
        <item m="1" x="92"/>
        <item m="1" x="108"/>
        <item m="1" x="121"/>
        <item m="1" x="149"/>
        <item m="1" x="178"/>
        <item m="1" x="48"/>
        <item m="1" x="286"/>
        <item m="1" x="302"/>
        <item m="1" x="294"/>
        <item m="1" x="337"/>
        <item m="1" x="329"/>
        <item m="1" x="320"/>
        <item m="1" x="311"/>
        <item m="1" x="39"/>
        <item m="1" x="278"/>
        <item m="1" x="31"/>
        <item m="1" x="270"/>
        <item x="0"/>
        <item x="4"/>
        <item x="2"/>
        <item x="3"/>
        <item x="5"/>
        <item x="1"/>
        <item x="7"/>
        <item x="6"/>
        <item x="9"/>
        <item m="1" x="12"/>
        <item x="8"/>
        <item x="11"/>
        <item x="10"/>
        <item t="default"/>
      </items>
    </pivotField>
    <pivotField axis="axisRow" compact="0" outline="0" showAll="0">
      <items count="41">
        <item m="1" x="38"/>
        <item m="1" x="34"/>
        <item m="1" x="37"/>
        <item m="1" x="27"/>
        <item m="1" x="33"/>
        <item m="1" x="39"/>
        <item m="1" x="31"/>
        <item m="1" x="32"/>
        <item m="1" x="25"/>
        <item m="1" x="28"/>
        <item x="22"/>
        <item m="1" x="30"/>
        <item m="1" x="24"/>
        <item m="1" x="36"/>
        <item m="1" x="29"/>
        <item m="1" x="35"/>
        <item x="7"/>
        <item x="0"/>
        <item x="1"/>
        <item x="3"/>
        <item x="4"/>
        <item x="5"/>
        <item x="6"/>
        <item x="8"/>
        <item x="2"/>
        <item x="9"/>
        <item x="10"/>
        <item x="11"/>
        <item x="12"/>
        <item x="13"/>
        <item m="1" x="26"/>
        <item x="20"/>
        <item x="18"/>
        <item x="15"/>
        <item x="14"/>
        <item m="1" x="23"/>
        <item x="17"/>
        <item x="21"/>
        <item x="19"/>
        <item x="1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6">
    <field x="37"/>
    <field x="35"/>
    <field x="36"/>
    <field x="20"/>
    <field x="21"/>
    <field x="31"/>
  </rowFields>
  <rowItems count="586">
    <i>
      <x v="10"/>
      <x v="16"/>
      <x v="498"/>
      <x v="282"/>
      <x v="494"/>
      <x/>
    </i>
    <i t="default" r="2">
      <x v="498"/>
    </i>
    <i t="default">
      <x v="10"/>
    </i>
    <i>
      <x v="16"/>
      <x v="16"/>
      <x v="498"/>
      <x v="193"/>
      <x v="188"/>
      <x/>
    </i>
    <i r="4">
      <x v="343"/>
      <x/>
    </i>
    <i r="4">
      <x v="348"/>
      <x/>
    </i>
    <i r="4">
      <x v="402"/>
      <x/>
    </i>
    <i t="default" r="2">
      <x v="498"/>
    </i>
    <i r="1">
      <x v="22"/>
      <x v="490"/>
      <x v="5"/>
      <x v="219"/>
      <x/>
    </i>
    <i r="3">
      <x v="8"/>
      <x v="206"/>
      <x/>
    </i>
    <i r="3">
      <x v="10"/>
      <x v="220"/>
      <x/>
    </i>
    <i r="4">
      <x v="222"/>
      <x/>
    </i>
    <i r="4">
      <x v="237"/>
      <x/>
    </i>
    <i r="3">
      <x v="14"/>
      <x v="212"/>
      <x/>
    </i>
    <i r="3">
      <x v="20"/>
      <x v="75"/>
      <x/>
    </i>
    <i r="3">
      <x v="27"/>
      <x v="232"/>
      <x/>
    </i>
    <i r="3">
      <x v="28"/>
      <x v="109"/>
      <x/>
    </i>
    <i r="4">
      <x v="110"/>
      <x/>
    </i>
    <i r="4">
      <x v="191"/>
      <x/>
    </i>
    <i r="4">
      <x v="318"/>
      <x/>
    </i>
    <i r="3">
      <x v="30"/>
      <x v="205"/>
      <x/>
    </i>
    <i r="3">
      <x v="35"/>
      <x v="77"/>
      <x/>
    </i>
    <i r="3">
      <x v="37"/>
      <x v="140"/>
      <x/>
    </i>
    <i r="3">
      <x v="39"/>
      <x v="301"/>
      <x/>
    </i>
    <i r="3">
      <x v="41"/>
      <x v="80"/>
      <x/>
    </i>
    <i r="4">
      <x v="269"/>
      <x/>
    </i>
    <i r="3">
      <x v="42"/>
      <x v="138"/>
      <x/>
    </i>
    <i r="3">
      <x v="49"/>
      <x v="134"/>
      <x/>
    </i>
    <i r="3">
      <x v="61"/>
      <x v="53"/>
      <x/>
    </i>
    <i r="4">
      <x v="90"/>
      <x/>
    </i>
    <i r="4">
      <x v="115"/>
      <x/>
    </i>
    <i r="3">
      <x v="62"/>
      <x v="234"/>
      <x/>
    </i>
    <i r="3">
      <x v="66"/>
      <x v="21"/>
      <x/>
    </i>
    <i r="4">
      <x v="26"/>
      <x/>
    </i>
    <i r="3">
      <x v="67"/>
      <x v="10"/>
      <x/>
    </i>
    <i r="3">
      <x v="75"/>
      <x v="15"/>
      <x/>
    </i>
    <i r="3">
      <x v="76"/>
      <x v="24"/>
      <x/>
    </i>
    <i r="3">
      <x v="77"/>
      <x v="22"/>
      <x/>
    </i>
    <i r="3">
      <x v="78"/>
      <x v="49"/>
      <x/>
    </i>
    <i r="3">
      <x v="79"/>
      <x v="37"/>
      <x/>
    </i>
    <i r="4">
      <x v="51"/>
      <x/>
    </i>
    <i r="3">
      <x v="81"/>
      <x v="86"/>
      <x/>
    </i>
    <i r="4">
      <x v="113"/>
      <x/>
    </i>
    <i r="4">
      <x v="197"/>
      <x/>
    </i>
    <i r="3">
      <x v="82"/>
      <x v="52"/>
      <x/>
    </i>
    <i r="4">
      <x v="88"/>
      <x/>
    </i>
    <i r="4">
      <x v="91"/>
      <x/>
    </i>
    <i r="4">
      <x v="94"/>
      <x/>
    </i>
    <i r="3">
      <x v="84"/>
      <x v="54"/>
      <x/>
    </i>
    <i r="4">
      <x v="70"/>
      <x/>
    </i>
    <i r="4">
      <x v="92"/>
      <x/>
    </i>
    <i r="4">
      <x v="106"/>
      <x/>
    </i>
    <i r="4">
      <x v="107"/>
      <x/>
    </i>
    <i r="4">
      <x v="108"/>
      <x/>
    </i>
    <i r="4">
      <x v="132"/>
      <x/>
    </i>
    <i r="4">
      <x v="133"/>
      <x/>
    </i>
    <i r="3">
      <x v="85"/>
      <x v="55"/>
      <x/>
    </i>
    <i r="3">
      <x v="86"/>
      <x v="56"/>
      <x/>
    </i>
    <i r="3">
      <x v="87"/>
      <x v="95"/>
      <x/>
    </i>
    <i r="3">
      <x v="91"/>
      <x v="62"/>
      <x/>
    </i>
    <i r="4">
      <x v="196"/>
      <x/>
    </i>
    <i r="3">
      <x v="92"/>
      <x v="64"/>
      <x/>
    </i>
    <i r="3">
      <x v="94"/>
      <x v="89"/>
      <x/>
    </i>
    <i r="3">
      <x v="95"/>
      <x v="114"/>
      <x/>
    </i>
    <i r="3">
      <x v="98"/>
      <x v="85"/>
      <x/>
    </i>
    <i r="3">
      <x v="99"/>
      <x v="87"/>
      <x/>
    </i>
    <i r="3">
      <x v="101"/>
      <x v="118"/>
      <x/>
    </i>
    <i r="3">
      <x v="104"/>
      <x v="164"/>
      <x/>
    </i>
    <i r="4">
      <x v="168"/>
      <x/>
    </i>
    <i r="4">
      <x v="320"/>
      <x/>
    </i>
    <i r="3">
      <x v="105"/>
      <x v="120"/>
      <x/>
    </i>
    <i r="4">
      <x v="271"/>
      <x/>
    </i>
    <i r="4">
      <x v="285"/>
      <x/>
    </i>
    <i r="3">
      <x v="107"/>
      <x v="137"/>
      <x/>
    </i>
    <i r="3">
      <x v="111"/>
      <x v="169"/>
      <x/>
    </i>
    <i r="3">
      <x v="112"/>
      <x v="204"/>
      <x/>
    </i>
    <i r="3">
      <x v="119"/>
      <x v="286"/>
      <x/>
    </i>
    <i r="4">
      <x v="291"/>
      <x/>
    </i>
    <i r="4">
      <x v="380"/>
      <x/>
    </i>
    <i r="3">
      <x v="124"/>
      <x v="59"/>
      <x/>
    </i>
    <i r="3">
      <x v="125"/>
      <x v="57"/>
      <x/>
    </i>
    <i r="4">
      <x v="79"/>
      <x/>
    </i>
    <i r="3">
      <x v="126"/>
      <x v="117"/>
      <x/>
    </i>
    <i r="3">
      <x v="128"/>
      <x v="97"/>
      <x/>
    </i>
    <i r="4">
      <x v="157"/>
      <x/>
    </i>
    <i r="3">
      <x v="131"/>
      <x v="116"/>
      <x/>
    </i>
    <i r="3">
      <x v="141"/>
      <x v="201"/>
      <x/>
    </i>
    <i r="3">
      <x v="145"/>
      <x v="281"/>
      <x/>
    </i>
    <i r="3">
      <x v="157"/>
      <x v="103"/>
      <x/>
    </i>
    <i r="3">
      <x v="159"/>
      <x v="183"/>
      <x/>
    </i>
    <i r="3">
      <x v="162"/>
      <x v="29"/>
      <x/>
    </i>
    <i r="3">
      <x v="167"/>
      <x v="48"/>
      <x/>
    </i>
    <i r="4">
      <x v="123"/>
      <x/>
    </i>
    <i r="3">
      <x v="168"/>
      <x v="50"/>
      <x/>
    </i>
    <i r="3">
      <x v="171"/>
      <x v="81"/>
      <x/>
    </i>
    <i r="3">
      <x v="172"/>
      <x v="76"/>
      <x/>
    </i>
    <i r="4">
      <x v="119"/>
      <x/>
    </i>
    <i r="3">
      <x v="174"/>
      <x v="99"/>
      <x/>
    </i>
    <i r="4">
      <x v="122"/>
      <x/>
    </i>
    <i r="4">
      <x v="155"/>
      <x/>
    </i>
    <i r="3">
      <x v="175"/>
      <x v="282"/>
      <x/>
    </i>
    <i r="3">
      <x v="176"/>
      <x v="93"/>
      <x/>
    </i>
    <i r="3">
      <x v="178"/>
      <x v="202"/>
      <x/>
    </i>
    <i r="3">
      <x v="179"/>
      <x v="111"/>
      <x/>
    </i>
    <i r="3">
      <x v="180"/>
      <x v="112"/>
      <x/>
    </i>
    <i r="3">
      <x v="181"/>
      <x v="181"/>
      <x/>
    </i>
    <i r="4">
      <x v="311"/>
      <x/>
    </i>
    <i r="3">
      <x v="182"/>
      <x v="263"/>
      <x/>
    </i>
    <i r="4">
      <x v="346"/>
      <x/>
    </i>
    <i r="3">
      <x v="184"/>
      <x v="142"/>
      <x/>
    </i>
    <i r="3">
      <x v="185"/>
      <x v="141"/>
      <x/>
    </i>
    <i r="4">
      <x v="278"/>
      <x/>
    </i>
    <i r="3">
      <x v="186"/>
      <x v="161"/>
      <x/>
    </i>
    <i r="3">
      <x v="208"/>
      <x v="340"/>
      <x/>
    </i>
    <i r="3">
      <x v="212"/>
      <x v="348"/>
      <x/>
    </i>
    <i r="3">
      <x v="221"/>
      <x v="363"/>
      <x/>
    </i>
    <i r="4">
      <x v="371"/>
      <x/>
    </i>
    <i r="3">
      <x v="223"/>
      <x v="366"/>
      <x/>
    </i>
    <i r="3">
      <x v="225"/>
      <x v="369"/>
      <x/>
    </i>
    <i t="default" r="2">
      <x v="490"/>
    </i>
    <i r="2">
      <x v="492"/>
      <x v="3"/>
      <x v="178"/>
      <x/>
    </i>
    <i r="3">
      <x v="4"/>
      <x v="102"/>
      <x/>
    </i>
    <i r="4">
      <x v="397"/>
      <x/>
    </i>
    <i r="4">
      <x v="398"/>
      <x/>
    </i>
    <i r="3">
      <x v="17"/>
      <x v="36"/>
      <x/>
    </i>
    <i r="4">
      <x v="73"/>
      <x/>
    </i>
    <i r="4">
      <x v="74"/>
      <x/>
    </i>
    <i r="4">
      <x v="154"/>
      <x/>
    </i>
    <i r="4">
      <x v="166"/>
      <x/>
    </i>
    <i r="4">
      <x v="203"/>
      <x/>
    </i>
    <i r="4">
      <x v="224"/>
      <x/>
    </i>
    <i r="4">
      <x v="226"/>
      <x/>
    </i>
    <i r="4">
      <x v="251"/>
      <x/>
    </i>
    <i r="4">
      <x v="379"/>
      <x/>
    </i>
    <i r="4">
      <x v="391"/>
      <x/>
    </i>
    <i r="3">
      <x v="18"/>
      <x v="135"/>
      <x/>
    </i>
    <i r="4">
      <x v="175"/>
      <x/>
    </i>
    <i r="4">
      <x v="207"/>
      <x/>
    </i>
    <i r="4">
      <x v="262"/>
      <x/>
    </i>
    <i r="4">
      <x v="304"/>
      <x/>
    </i>
    <i r="3">
      <x v="19"/>
      <x v="378"/>
      <x/>
    </i>
    <i r="4">
      <x v="389"/>
      <x/>
    </i>
    <i r="3">
      <x v="23"/>
      <x v="227"/>
      <x/>
    </i>
    <i r="3">
      <x v="32"/>
      <x v="280"/>
      <x/>
    </i>
    <i r="3">
      <x v="45"/>
      <x v="208"/>
      <x/>
    </i>
    <i r="3">
      <x v="46"/>
      <x v="309"/>
      <x/>
    </i>
    <i r="3">
      <x v="57"/>
      <x v="259"/>
      <x/>
    </i>
    <i r="3">
      <x v="60"/>
      <x v="256"/>
      <x/>
    </i>
    <i r="4">
      <x v="276"/>
      <x/>
    </i>
    <i r="3">
      <x v="72"/>
      <x v="310"/>
      <x/>
    </i>
    <i r="3">
      <x v="79"/>
      <x v="37"/>
      <x/>
    </i>
    <i r="4">
      <x v="38"/>
      <x/>
    </i>
    <i r="4">
      <x v="60"/>
      <x/>
    </i>
    <i r="4">
      <x v="313"/>
      <x/>
    </i>
    <i r="4">
      <x v="402"/>
      <x/>
    </i>
    <i r="3">
      <x v="96"/>
      <x v="83"/>
      <x/>
    </i>
    <i r="4">
      <x v="167"/>
      <x/>
    </i>
    <i r="4">
      <x v="184"/>
      <x/>
    </i>
    <i r="4">
      <x v="218"/>
      <x/>
    </i>
    <i r="4">
      <x v="239"/>
      <x/>
    </i>
    <i r="4">
      <x v="261"/>
      <x/>
    </i>
    <i r="4">
      <x v="279"/>
      <x/>
    </i>
    <i r="4">
      <x v="303"/>
      <x/>
    </i>
    <i r="4">
      <x v="393"/>
      <x/>
    </i>
    <i r="4">
      <x v="453"/>
      <x/>
    </i>
    <i r="3">
      <x v="97"/>
      <x v="84"/>
      <x/>
    </i>
    <i r="4">
      <x v="192"/>
      <x/>
    </i>
    <i r="4">
      <x v="225"/>
      <x/>
    </i>
    <i r="4">
      <x v="272"/>
      <x/>
    </i>
    <i r="4">
      <x v="300"/>
      <x/>
    </i>
    <i r="3">
      <x v="106"/>
      <x v="145"/>
      <x/>
    </i>
    <i r="3">
      <x v="115"/>
      <x v="308"/>
      <x/>
    </i>
    <i r="3">
      <x v="116"/>
      <x v="307"/>
      <x/>
    </i>
    <i r="3">
      <x v="118"/>
      <x v="273"/>
      <x/>
    </i>
    <i r="3">
      <x v="120"/>
      <x v="306"/>
      <x/>
    </i>
    <i r="3">
      <x v="121"/>
      <x v="216"/>
      <x/>
    </i>
    <i r="4">
      <x v="217"/>
      <x/>
    </i>
    <i r="4">
      <x v="240"/>
      <x/>
    </i>
    <i r="3">
      <x v="127"/>
      <x v="200"/>
      <x/>
    </i>
    <i r="3">
      <x v="129"/>
      <x v="231"/>
      <x/>
    </i>
    <i r="3">
      <x v="146"/>
      <x v="283"/>
      <x/>
    </i>
    <i r="3">
      <x v="161"/>
      <x v="32"/>
      <x/>
    </i>
    <i r="3">
      <x v="163"/>
      <x v="31"/>
      <x/>
    </i>
    <i r="3">
      <x v="164"/>
      <x v="34"/>
      <x/>
    </i>
    <i r="4">
      <x v="58"/>
      <x/>
    </i>
    <i r="3">
      <x v="165"/>
      <x v="41"/>
      <x/>
    </i>
    <i r="3">
      <x v="166"/>
      <x v="40"/>
      <x/>
    </i>
    <i r="3">
      <x v="173"/>
      <x v="78"/>
      <x/>
    </i>
    <i r="3">
      <x v="183"/>
      <x v="143"/>
      <x/>
    </i>
    <i r="3">
      <x v="187"/>
      <x v="233"/>
      <x/>
    </i>
    <i r="3">
      <x v="192"/>
      <x v="288"/>
      <x/>
    </i>
    <i r="4">
      <x v="305"/>
      <x/>
    </i>
    <i r="4">
      <x v="332"/>
      <x/>
    </i>
    <i r="3">
      <x v="193"/>
      <x v="309"/>
      <x/>
    </i>
    <i r="4">
      <x v="478"/>
      <x/>
    </i>
    <i r="4">
      <x v="480"/>
      <x/>
    </i>
    <i r="3">
      <x v="194"/>
      <x v="321"/>
      <x/>
    </i>
    <i r="3">
      <x v="195"/>
      <x v="322"/>
      <x/>
    </i>
    <i r="3">
      <x v="198"/>
      <x v="457"/>
      <x/>
    </i>
    <i r="3">
      <x v="199"/>
      <x v="326"/>
      <x/>
    </i>
    <i r="3">
      <x v="201"/>
      <x v="328"/>
      <x/>
    </i>
    <i r="4">
      <x v="368"/>
      <x/>
    </i>
    <i r="4">
      <x v="392"/>
      <x/>
    </i>
    <i r="4">
      <x v="412"/>
      <x/>
    </i>
    <i r="4">
      <x v="413"/>
      <x/>
    </i>
    <i r="4">
      <x v="414"/>
      <x/>
    </i>
    <i r="4">
      <x v="415"/>
      <x/>
    </i>
    <i r="4">
      <x v="469"/>
      <x/>
    </i>
    <i r="4">
      <x v="471"/>
      <x/>
    </i>
    <i r="3">
      <x v="202"/>
      <x v="330"/>
      <x/>
    </i>
    <i r="3">
      <x v="203"/>
      <x v="333"/>
      <x/>
    </i>
    <i r="3">
      <x v="204"/>
      <x v="334"/>
      <x/>
    </i>
    <i r="3">
      <x v="213"/>
      <x v="354"/>
      <x/>
    </i>
    <i r="3">
      <x v="214"/>
      <x v="355"/>
      <x/>
    </i>
    <i r="3">
      <x v="220"/>
      <x v="362"/>
      <x/>
    </i>
    <i r="4">
      <x v="448"/>
      <x/>
    </i>
    <i r="3">
      <x v="224"/>
      <x v="367"/>
      <x/>
    </i>
    <i r="3">
      <x v="234"/>
      <x v="385"/>
      <x/>
    </i>
    <i r="4">
      <x v="451"/>
      <x/>
    </i>
    <i r="4">
      <x v="483"/>
      <x/>
    </i>
    <i r="3">
      <x v="235"/>
      <x v="386"/>
      <x/>
    </i>
    <i r="3">
      <x v="236"/>
      <x v="387"/>
      <x/>
    </i>
    <i r="4">
      <x v="388"/>
      <x/>
    </i>
    <i r="3">
      <x v="237"/>
      <x v="390"/>
      <x/>
    </i>
    <i r="4">
      <x v="455"/>
      <x/>
    </i>
    <i r="3">
      <x v="238"/>
      <x v="394"/>
      <x/>
    </i>
    <i r="4">
      <x v="395"/>
      <x/>
    </i>
    <i r="4">
      <x v="396"/>
      <x/>
    </i>
    <i r="3">
      <x v="239"/>
      <x v="399"/>
      <x/>
    </i>
    <i r="4">
      <x v="400"/>
      <x/>
    </i>
    <i r="4">
      <x v="401"/>
      <x/>
    </i>
    <i r="3">
      <x v="253"/>
      <x v="410"/>
      <x/>
    </i>
    <i r="3">
      <x v="254"/>
      <x v="411"/>
      <x/>
    </i>
    <i r="3">
      <x v="255"/>
      <x v="479"/>
      <x/>
    </i>
    <i r="3">
      <x v="269"/>
      <x v="447"/>
      <x/>
    </i>
    <i r="3">
      <x v="270"/>
      <x v="452"/>
      <x/>
    </i>
    <i r="3">
      <x v="272"/>
      <x v="461"/>
      <x/>
    </i>
    <i r="3">
      <x v="278"/>
      <x v="465"/>
      <x/>
    </i>
    <i t="default" r="2">
      <x v="492"/>
    </i>
    <i r="2">
      <x v="493"/>
      <x v="31"/>
      <x v="287"/>
      <x/>
    </i>
    <i r="3">
      <x v="60"/>
      <x v="293"/>
      <x/>
    </i>
    <i r="3">
      <x v="65"/>
      <x v="315"/>
      <x/>
    </i>
    <i r="3">
      <x v="119"/>
      <x v="382"/>
      <x/>
    </i>
    <i r="3">
      <x v="209"/>
      <x v="341"/>
      <x/>
    </i>
    <i r="3">
      <x v="232"/>
      <x v="383"/>
      <x/>
    </i>
    <i r="3">
      <x v="233"/>
      <x v="384"/>
      <x/>
    </i>
    <i r="3">
      <x v="252"/>
      <x v="409"/>
      <x/>
    </i>
    <i r="3">
      <x v="270"/>
      <x v="449"/>
      <x/>
    </i>
    <i r="3">
      <x v="276"/>
      <x v="463"/>
      <x/>
    </i>
    <i t="default" r="2">
      <x v="493"/>
    </i>
    <i r="2">
      <x v="494"/>
      <x v="25"/>
      <x v="254"/>
      <x/>
    </i>
    <i r="3">
      <x v="40"/>
      <x v="124"/>
      <x/>
    </i>
    <i r="4">
      <x v="125"/>
      <x/>
    </i>
    <i r="4">
      <x v="126"/>
      <x/>
    </i>
    <i r="4">
      <x v="127"/>
      <x/>
    </i>
    <i r="4">
      <x v="159"/>
      <x/>
    </i>
    <i r="4">
      <x v="253"/>
      <x/>
    </i>
    <i r="3">
      <x v="48"/>
      <x v="290"/>
      <x/>
    </i>
    <i r="3">
      <x v="50"/>
      <x v="136"/>
      <x/>
    </i>
    <i r="4">
      <x v="180"/>
      <x/>
    </i>
    <i r="3">
      <x v="51"/>
      <x v="139"/>
      <x/>
    </i>
    <i r="4">
      <x v="185"/>
      <x/>
    </i>
    <i r="4">
      <x v="193"/>
      <x/>
    </i>
    <i r="4">
      <x v="292"/>
      <x/>
    </i>
    <i r="3">
      <x v="52"/>
      <x v="163"/>
      <x/>
    </i>
    <i r="3">
      <x v="54"/>
      <x v="187"/>
      <x/>
    </i>
    <i r="3">
      <x v="73"/>
      <x v="210"/>
      <x/>
    </i>
    <i r="4">
      <x v="352"/>
      <x/>
    </i>
    <i r="3">
      <x v="80"/>
      <x v="35"/>
      <x/>
    </i>
    <i r="4">
      <x v="82"/>
      <x/>
    </i>
    <i r="3">
      <x v="83"/>
      <x v="255"/>
      <x/>
    </i>
    <i r="3">
      <x v="93"/>
      <x v="72"/>
      <x/>
    </i>
    <i r="3">
      <x v="102"/>
      <x v="302"/>
      <x/>
    </i>
    <i r="3">
      <x v="103"/>
      <x v="194"/>
      <x/>
    </i>
    <i r="4">
      <x v="199"/>
      <x/>
    </i>
    <i r="3">
      <x v="113"/>
      <x v="230"/>
      <x/>
    </i>
    <i r="4">
      <x v="377"/>
      <x/>
    </i>
    <i r="3">
      <x v="123"/>
      <x v="20"/>
      <x/>
    </i>
    <i r="3">
      <x v="130"/>
      <x v="153"/>
      <x/>
    </i>
    <i r="4">
      <x v="258"/>
      <x/>
    </i>
    <i r="3">
      <x v="132"/>
      <x v="162"/>
      <x/>
    </i>
    <i r="3">
      <x v="133"/>
      <x v="182"/>
      <x/>
    </i>
    <i r="4">
      <x v="243"/>
      <x/>
    </i>
    <i r="3">
      <x v="134"/>
      <x v="170"/>
      <x/>
    </i>
    <i r="3">
      <x v="135"/>
      <x v="190"/>
      <x/>
    </i>
    <i r="3">
      <x v="136"/>
      <x v="160"/>
      <x/>
    </i>
    <i r="4">
      <x v="299"/>
      <x/>
    </i>
    <i r="3">
      <x v="137"/>
      <x v="152"/>
      <x/>
    </i>
    <i r="3">
      <x v="138"/>
      <x v="158"/>
      <x/>
    </i>
    <i r="3">
      <x v="139"/>
      <x v="171"/>
      <x/>
    </i>
    <i r="3">
      <x v="140"/>
      <x v="195"/>
      <x/>
    </i>
    <i r="3">
      <x v="142"/>
      <x v="250"/>
      <x/>
    </i>
    <i r="3">
      <x v="143"/>
      <x v="221"/>
      <x/>
    </i>
    <i r="3">
      <x v="144"/>
      <x v="365"/>
      <x/>
    </i>
    <i r="3">
      <x v="169"/>
      <x v="71"/>
      <x/>
    </i>
    <i r="3">
      <x v="177"/>
      <x v="96"/>
      <x/>
    </i>
    <i r="3">
      <x v="188"/>
      <x v="63"/>
      <x/>
    </i>
    <i r="4">
      <x v="100"/>
      <x/>
    </i>
    <i r="3">
      <x v="193"/>
      <x v="476"/>
      <x/>
    </i>
    <i r="3">
      <x v="197"/>
      <x v="324"/>
      <x/>
    </i>
    <i r="3">
      <x v="198"/>
      <x v="325"/>
      <x/>
    </i>
    <i r="3">
      <x v="226"/>
      <x v="370"/>
      <x/>
    </i>
    <i r="3">
      <x v="228"/>
      <x v="373"/>
      <x/>
    </i>
    <i r="3">
      <x v="271"/>
      <x v="450"/>
      <x/>
    </i>
    <i r="4">
      <x v="460"/>
      <x/>
    </i>
    <i t="default" r="2">
      <x v="494"/>
    </i>
    <i r="2">
      <x v="495"/>
      <x v="189"/>
      <x v="105"/>
      <x/>
    </i>
    <i t="default" r="2">
      <x v="495"/>
    </i>
    <i r="2">
      <x v="496"/>
      <x v="22"/>
      <x v="188"/>
      <x/>
    </i>
    <i r="3">
      <x v="29"/>
      <x v="148"/>
      <x/>
    </i>
    <i r="3">
      <x v="64"/>
      <x v="66"/>
      <x/>
    </i>
    <i r="3">
      <x v="88"/>
      <x v="69"/>
      <x/>
    </i>
    <i r="3">
      <x v="89"/>
      <x v="67"/>
      <x/>
    </i>
    <i r="3">
      <x v="90"/>
      <x v="65"/>
      <x/>
    </i>
    <i r="3">
      <x v="108"/>
      <x v="147"/>
      <x/>
    </i>
    <i r="3">
      <x v="109"/>
      <x v="150"/>
      <x/>
    </i>
    <i r="3">
      <x v="110"/>
      <x v="151"/>
      <x/>
    </i>
    <i r="3">
      <x v="117"/>
      <x v="298"/>
      <x/>
    </i>
    <i r="3">
      <x v="154"/>
      <x v="149"/>
      <x/>
    </i>
    <i r="3">
      <x v="157"/>
      <x v="264"/>
      <x/>
    </i>
    <i r="4">
      <x v="284"/>
      <x/>
    </i>
    <i r="4">
      <x v="312"/>
      <x/>
    </i>
    <i r="3">
      <x v="170"/>
      <x v="68"/>
      <x/>
    </i>
    <i r="3">
      <x v="193"/>
      <x v="473"/>
      <x/>
    </i>
    <i r="3">
      <x v="206"/>
      <x v="337"/>
      <x/>
    </i>
    <i r="3">
      <x v="229"/>
      <x v="376"/>
      <x/>
    </i>
    <i r="3">
      <x v="231"/>
      <x v="381"/>
      <x/>
    </i>
    <i t="default" r="2">
      <x v="496"/>
    </i>
    <i r="2">
      <x v="497"/>
      <x v="2"/>
      <x v="247"/>
      <x/>
    </i>
    <i r="4">
      <x v="252"/>
      <x/>
    </i>
    <i r="3">
      <x v="5"/>
      <x v="144"/>
      <x/>
    </i>
    <i r="4">
      <x v="329"/>
      <x/>
    </i>
    <i r="3">
      <x v="14"/>
      <x v="211"/>
      <x/>
    </i>
    <i r="4">
      <x v="213"/>
      <x/>
    </i>
    <i r="4">
      <x v="214"/>
      <x/>
    </i>
    <i r="4">
      <x v="246"/>
      <x/>
    </i>
    <i r="3">
      <x v="19"/>
      <x v="235"/>
      <x/>
    </i>
    <i r="3">
      <x v="25"/>
      <x v="270"/>
      <x/>
    </i>
    <i r="3">
      <x v="30"/>
      <x v="228"/>
      <x/>
    </i>
    <i r="3">
      <x v="38"/>
      <x v="244"/>
      <x/>
    </i>
    <i r="3">
      <x v="43"/>
      <x v="248"/>
      <x/>
    </i>
    <i r="3">
      <x v="49"/>
      <x v="177"/>
      <x/>
    </i>
    <i r="4">
      <x v="179"/>
      <x/>
    </i>
    <i r="4">
      <x v="189"/>
      <x/>
    </i>
    <i r="4">
      <x v="215"/>
      <x/>
    </i>
    <i r="3">
      <x v="53"/>
      <x v="260"/>
      <x/>
    </i>
    <i r="3">
      <x v="69"/>
      <x v="172"/>
      <x/>
    </i>
    <i r="4">
      <x v="176"/>
      <x/>
    </i>
    <i r="3">
      <x v="70"/>
      <x v="223"/>
      <x/>
    </i>
    <i r="3">
      <x v="71"/>
      <x v="249"/>
      <x/>
    </i>
    <i r="3">
      <x v="122"/>
      <x v="236"/>
      <x/>
    </i>
    <i r="3">
      <x v="147"/>
      <x v="314"/>
      <x/>
    </i>
    <i r="3">
      <x v="167"/>
      <x v="209"/>
      <x/>
    </i>
    <i r="3">
      <x v="222"/>
      <x v="364"/>
      <x/>
    </i>
    <i r="3">
      <x v="275"/>
      <x v="454"/>
      <x/>
    </i>
    <i t="default" r="2">
      <x v="497"/>
    </i>
    <i r="2">
      <x v="500"/>
      <x v="55"/>
      <x/>
      <x/>
    </i>
    <i r="3">
      <x v="211"/>
      <x v="347"/>
      <x/>
    </i>
    <i t="default" r="2">
      <x v="500"/>
    </i>
    <i r="2">
      <x v="501"/>
      <x v="273"/>
      <x v="456"/>
      <x/>
    </i>
    <i t="default" r="2">
      <x v="501"/>
    </i>
    <i r="1">
      <x v="24"/>
      <x v="495"/>
      <x v="211"/>
      <x v="347"/>
      <x/>
    </i>
    <i t="default" r="2">
      <x v="495"/>
    </i>
    <i r="1">
      <x v="29"/>
      <x v="490"/>
      <x v="12"/>
      <x v="13"/>
      <x/>
    </i>
    <i t="default" r="2">
      <x v="490"/>
    </i>
    <i r="2">
      <x v="495"/>
      <x v="11"/>
      <x v="265"/>
      <x/>
    </i>
    <i r="3">
      <x v="33"/>
      <x v="23"/>
      <x/>
    </i>
    <i r="3">
      <x v="36"/>
      <x v="28"/>
      <x/>
    </i>
    <i r="4">
      <x v="353"/>
      <x/>
    </i>
    <i r="3">
      <x v="44"/>
      <x v="121"/>
      <x/>
    </i>
    <i r="3">
      <x v="74"/>
      <x v="101"/>
      <x/>
    </i>
    <i r="4">
      <x v="104"/>
      <x/>
    </i>
    <i r="4">
      <x v="294"/>
      <x/>
    </i>
    <i r="4">
      <x v="336"/>
      <x/>
    </i>
    <i r="3">
      <x v="114"/>
      <x v="295"/>
      <x/>
    </i>
    <i r="3">
      <x v="149"/>
      <x v="445"/>
      <x/>
    </i>
    <i r="3">
      <x v="152"/>
      <x v="238"/>
      <x/>
    </i>
    <i r="3">
      <x v="193"/>
      <x v="475"/>
      <x/>
    </i>
    <i r="3">
      <x v="219"/>
      <x v="361"/>
      <x/>
    </i>
    <i r="3">
      <x v="251"/>
      <x v="408"/>
      <x/>
    </i>
    <i t="default" r="2">
      <x v="495"/>
    </i>
    <i r="2">
      <x v="497"/>
      <x v="34"/>
      <x v="25"/>
      <x/>
    </i>
    <i r="3">
      <x v="56"/>
      <x v="277"/>
      <x/>
    </i>
    <i r="3">
      <x v="68"/>
      <x v="316"/>
      <x/>
    </i>
    <i r="3">
      <x v="193"/>
      <x v="472"/>
      <x/>
    </i>
    <i r="4">
      <x v="474"/>
      <x/>
    </i>
    <i r="4">
      <x v="477"/>
      <x/>
    </i>
    <i t="default" r="2">
      <x v="497"/>
    </i>
    <i r="1">
      <x v="36"/>
      <x v="490"/>
      <x v="26"/>
      <x v="128"/>
      <x/>
    </i>
    <i t="default" r="2">
      <x v="490"/>
    </i>
    <i r="1">
      <x v="45"/>
      <x v="490"/>
      <x v="230"/>
      <x v="466"/>
      <x/>
    </i>
    <i t="default" r="2">
      <x v="490"/>
    </i>
    <i r="1">
      <x v="48"/>
      <x v="502"/>
      <x v="31"/>
      <x v="287"/>
      <x/>
    </i>
    <i r="3">
      <x v="68"/>
      <x v="403"/>
      <x/>
    </i>
    <i r="3">
      <x v="250"/>
      <x v="407"/>
      <x/>
    </i>
    <i t="default" r="2">
      <x v="502"/>
    </i>
    <i t="default">
      <x v="16"/>
    </i>
    <i>
      <x v="17"/>
      <x v="23"/>
      <x v="490"/>
      <x v="33"/>
      <x v="345"/>
      <x/>
    </i>
    <i r="3">
      <x v="148"/>
      <x v="1"/>
      <x/>
    </i>
    <i r="4">
      <x v="3"/>
      <x/>
    </i>
    <i r="3">
      <x v="149"/>
      <x v="257"/>
      <x/>
    </i>
    <i r="3">
      <x v="191"/>
      <x v="2"/>
      <x/>
    </i>
    <i t="default" r="2">
      <x v="490"/>
    </i>
    <i t="default">
      <x v="17"/>
    </i>
    <i>
      <x v="18"/>
      <x v="24"/>
      <x v="495"/>
      <x v="55"/>
      <x/>
      <x/>
    </i>
    <i t="default" r="2">
      <x v="495"/>
    </i>
    <i t="default">
      <x v="18"/>
    </i>
    <i>
      <x v="19"/>
      <x v="25"/>
      <x v="492"/>
      <x v="151"/>
      <x v="186"/>
      <x/>
    </i>
    <i r="4">
      <x v="268"/>
      <x/>
    </i>
    <i r="3">
      <x v="191"/>
      <x v="4"/>
      <x/>
    </i>
    <i r="4">
      <x v="7"/>
      <x/>
    </i>
    <i r="4">
      <x v="9"/>
      <x/>
    </i>
    <i t="default" r="2">
      <x v="492"/>
    </i>
    <i t="default">
      <x v="19"/>
    </i>
    <i>
      <x v="20"/>
      <x v="26"/>
      <x v="490"/>
      <x/>
      <x v="130"/>
      <x/>
    </i>
    <i r="3">
      <x v="7"/>
      <x v="61"/>
      <x/>
    </i>
    <i r="3">
      <x v="13"/>
      <x v="173"/>
      <x/>
    </i>
    <i r="3">
      <x v="15"/>
      <x v="174"/>
      <x/>
    </i>
    <i r="3">
      <x v="21"/>
      <x v="42"/>
      <x/>
    </i>
    <i r="4">
      <x v="198"/>
      <x/>
    </i>
    <i r="3">
      <x v="56"/>
      <x v="47"/>
      <x/>
    </i>
    <i r="3">
      <x v="58"/>
      <x v="5"/>
      <x/>
    </i>
    <i r="3">
      <x v="153"/>
      <x v="43"/>
      <x/>
    </i>
    <i r="3">
      <x v="280"/>
      <x v="470"/>
      <x/>
    </i>
    <i r="3">
      <x v="281"/>
      <x v="484"/>
      <x/>
    </i>
    <i t="default" r="2">
      <x v="490"/>
    </i>
    <i r="2">
      <x v="492"/>
      <x v="190"/>
      <x v="46"/>
      <x/>
    </i>
    <i r="4">
      <x v="131"/>
      <x/>
    </i>
    <i r="4">
      <x v="266"/>
      <x/>
    </i>
    <i r="4">
      <x v="338"/>
      <x/>
    </i>
    <i r="4">
      <x v="360"/>
      <x/>
    </i>
    <i r="4">
      <x v="404"/>
      <x/>
    </i>
    <i t="default" r="2">
      <x v="492"/>
    </i>
    <i r="2">
      <x v="495"/>
      <x v="207"/>
      <x v="339"/>
      <x/>
    </i>
    <i t="default" r="2">
      <x v="495"/>
    </i>
    <i r="1">
      <x v="41"/>
      <x v="490"/>
      <x v="200"/>
      <x v="327"/>
      <x/>
    </i>
    <i t="default" r="2">
      <x v="490"/>
    </i>
    <i t="default">
      <x v="20"/>
    </i>
    <i>
      <x v="21"/>
      <x v="16"/>
      <x v="498"/>
      <x v="193"/>
      <x v="241"/>
      <x/>
    </i>
    <i r="4">
      <x v="343"/>
      <x/>
    </i>
    <i t="default" r="2">
      <x v="498"/>
    </i>
    <i r="1">
      <x v="27"/>
      <x v="490"/>
      <x v="47"/>
      <x v="6"/>
      <x/>
    </i>
    <i r="4">
      <x v="14"/>
      <x/>
    </i>
    <i r="3">
      <x v="56"/>
      <x v="8"/>
      <x/>
    </i>
    <i r="4">
      <x v="12"/>
      <x/>
    </i>
    <i t="default" r="2">
      <x v="490"/>
    </i>
    <i r="1">
      <x v="34"/>
      <x v="490"/>
      <x v="1"/>
      <x v="275"/>
      <x/>
    </i>
    <i r="3">
      <x v="6"/>
      <x v="229"/>
      <x/>
    </i>
    <i r="4">
      <x v="375"/>
      <x/>
    </i>
    <i r="3">
      <x v="56"/>
      <x v="245"/>
      <x/>
    </i>
    <i r="4">
      <x v="289"/>
      <x/>
    </i>
    <i r="3">
      <x v="59"/>
      <x v="156"/>
      <x/>
    </i>
    <i r="3">
      <x v="155"/>
      <x v="146"/>
      <x/>
    </i>
    <i r="4">
      <x v="241"/>
      <x/>
    </i>
    <i r="4">
      <x v="242"/>
      <x/>
    </i>
    <i r="4">
      <x v="331"/>
      <x/>
    </i>
    <i r="3">
      <x v="193"/>
      <x v="374"/>
      <x/>
    </i>
    <i r="3">
      <x v="196"/>
      <x v="323"/>
      <x/>
    </i>
    <i r="3">
      <x v="205"/>
      <x v="335"/>
      <x/>
    </i>
    <i t="default" r="2">
      <x v="490"/>
    </i>
    <i t="default">
      <x v="21"/>
    </i>
    <i>
      <x v="22"/>
      <x v="28"/>
      <x v="493"/>
      <x v="9"/>
      <x v="11"/>
      <x/>
    </i>
    <i r="3">
      <x v="59"/>
      <x v="18"/>
      <x/>
    </i>
    <i r="4">
      <x v="19"/>
      <x/>
    </i>
    <i t="default" r="2">
      <x v="493"/>
    </i>
    <i r="1">
      <x v="39"/>
      <x v="490"/>
      <x v="24"/>
      <x v="296"/>
      <x/>
    </i>
    <i t="default" r="2">
      <x v="490"/>
    </i>
    <i t="default">
      <x v="22"/>
    </i>
    <i>
      <x v="23"/>
      <x v="30"/>
      <x v="490"/>
      <x v="63"/>
      <x v="16"/>
      <x/>
    </i>
    <i t="default" r="2">
      <x v="490"/>
    </i>
    <i t="default">
      <x v="23"/>
    </i>
    <i>
      <x v="24"/>
      <x v="31"/>
      <x v="491"/>
      <x v="192"/>
      <x v="17"/>
      <x/>
    </i>
    <i t="default" r="2">
      <x v="491"/>
    </i>
    <i r="2">
      <x v="492"/>
      <x v="210"/>
      <x v="342"/>
      <x/>
    </i>
    <i t="default" r="2">
      <x v="492"/>
    </i>
    <i r="1">
      <x v="33"/>
      <x v="492"/>
      <x v="156"/>
      <x v="33"/>
      <x/>
    </i>
    <i r="4">
      <x v="437"/>
      <x/>
    </i>
    <i r="3">
      <x v="158"/>
      <x v="27"/>
      <x/>
    </i>
    <i r="3">
      <x v="240"/>
      <x v="427"/>
      <x/>
    </i>
    <i r="3">
      <x v="241"/>
      <x v="405"/>
      <x/>
    </i>
    <i r="4">
      <x v="417"/>
      <x/>
    </i>
    <i r="3">
      <x v="242"/>
      <x v="420"/>
      <x/>
    </i>
    <i r="3">
      <x v="243"/>
      <x v="421"/>
      <x/>
    </i>
    <i r="3">
      <x v="244"/>
      <x v="422"/>
      <x/>
    </i>
    <i r="4">
      <x v="431"/>
      <x/>
    </i>
    <i r="4">
      <x v="439"/>
      <x/>
    </i>
    <i r="3">
      <x v="245"/>
      <x v="423"/>
      <x/>
    </i>
    <i r="4">
      <x v="434"/>
      <x/>
    </i>
    <i r="3">
      <x v="246"/>
      <x v="424"/>
      <x/>
    </i>
    <i r="3">
      <x v="247"/>
      <x v="426"/>
      <x/>
    </i>
    <i r="3">
      <x v="248"/>
      <x v="428"/>
      <x/>
    </i>
    <i r="3">
      <x v="249"/>
      <x v="425"/>
      <x/>
    </i>
    <i r="4">
      <x v="441"/>
      <x/>
    </i>
    <i r="3">
      <x v="256"/>
      <x v="418"/>
      <x/>
    </i>
    <i r="3">
      <x v="257"/>
      <x v="419"/>
      <x/>
    </i>
    <i r="3">
      <x v="258"/>
      <x v="429"/>
      <x/>
    </i>
    <i r="3">
      <x v="259"/>
      <x v="430"/>
      <x/>
    </i>
    <i r="3">
      <x v="260"/>
      <x v="432"/>
      <x/>
    </i>
    <i r="3">
      <x v="261"/>
      <x v="433"/>
      <x/>
    </i>
    <i r="3">
      <x v="262"/>
      <x v="435"/>
      <x/>
    </i>
    <i r="3">
      <x v="263"/>
      <x v="436"/>
      <x/>
    </i>
    <i r="3">
      <x v="264"/>
      <x v="438"/>
      <x/>
    </i>
    <i r="3">
      <x v="265"/>
      <x v="440"/>
      <x/>
    </i>
    <i r="3">
      <x v="266"/>
      <x v="442"/>
      <x/>
    </i>
    <i r="3">
      <x v="267"/>
      <x v="443"/>
      <x/>
    </i>
    <i r="3">
      <x v="268"/>
      <x v="444"/>
      <x/>
    </i>
    <i r="3">
      <x v="283"/>
      <x v="495"/>
      <x/>
    </i>
    <i r="3">
      <x v="284"/>
      <x v="496"/>
      <x/>
    </i>
    <i r="3">
      <x v="285"/>
      <x v="497"/>
      <x/>
    </i>
    <i t="default" r="2">
      <x v="492"/>
    </i>
    <i r="2">
      <x v="493"/>
      <x v="227"/>
      <x v="372"/>
      <x/>
    </i>
    <i t="default" r="2">
      <x v="493"/>
    </i>
    <i r="2">
      <x v="494"/>
      <x v="55"/>
      <x v="44"/>
      <x/>
    </i>
    <i r="3">
      <x v="277"/>
      <x v="464"/>
      <x/>
    </i>
    <i t="default" r="2">
      <x v="494"/>
    </i>
    <i r="2">
      <x v="495"/>
      <x v="192"/>
      <x v="45"/>
      <x/>
    </i>
    <i t="default" r="2">
      <x v="495"/>
    </i>
    <i r="2">
      <x v="496"/>
      <x v="192"/>
      <x v="39"/>
      <x/>
    </i>
    <i t="default" r="2">
      <x v="496"/>
    </i>
    <i r="2">
      <x v="497"/>
      <x v="100"/>
      <x v="98"/>
      <x/>
    </i>
    <i t="default" r="2">
      <x v="497"/>
    </i>
    <i t="default">
      <x v="24"/>
    </i>
    <i>
      <x v="25"/>
      <x v="32"/>
      <x v="492"/>
      <x v="192"/>
      <x v="17"/>
      <x/>
    </i>
    <i t="default" r="2">
      <x v="492"/>
    </i>
    <i r="2">
      <x v="494"/>
      <x v="192"/>
      <x v="416"/>
      <x/>
    </i>
    <i t="default" r="2">
      <x v="494"/>
    </i>
    <i r="2">
      <x v="495"/>
      <x v="192"/>
      <x v="39"/>
      <x/>
    </i>
    <i t="default" r="2">
      <x v="495"/>
    </i>
    <i r="2">
      <x v="496"/>
      <x v="192"/>
      <x v="406"/>
      <x/>
    </i>
    <i t="default" r="2">
      <x v="496"/>
    </i>
    <i r="2">
      <x v="497"/>
      <x v="192"/>
      <x v="446"/>
      <x/>
    </i>
    <i t="default" r="2">
      <x v="497"/>
    </i>
    <i t="default">
      <x v="25"/>
    </i>
    <i>
      <x v="26"/>
      <x v="35"/>
      <x v="490"/>
      <x v="16"/>
      <x v="30"/>
      <x/>
    </i>
    <i r="3">
      <x v="150"/>
      <x v="267"/>
      <x/>
    </i>
    <i r="3">
      <x v="190"/>
      <x v="297"/>
      <x/>
    </i>
    <i t="default" r="2">
      <x v="490"/>
    </i>
    <i t="default">
      <x v="26"/>
    </i>
    <i>
      <x v="27"/>
      <x v="37"/>
      <x v="490"/>
      <x v="16"/>
      <x v="274"/>
      <x/>
    </i>
    <i t="default" r="2">
      <x v="490"/>
    </i>
    <i r="2">
      <x v="492"/>
      <x v="16"/>
      <x v="129"/>
      <x/>
    </i>
    <i r="4">
      <x v="274"/>
      <x/>
    </i>
    <i r="4">
      <x v="482"/>
      <x/>
    </i>
    <i t="default" r="2">
      <x v="492"/>
    </i>
    <i t="default">
      <x v="27"/>
    </i>
    <i>
      <x v="28"/>
      <x v="38"/>
      <x v="490"/>
      <x v="160"/>
      <x v="165"/>
      <x/>
    </i>
    <i t="default" r="2">
      <x v="490"/>
    </i>
    <i t="default">
      <x v="28"/>
    </i>
    <i>
      <x v="29"/>
      <x v="40"/>
      <x v="490"/>
      <x v="192"/>
      <x v="317"/>
      <x/>
    </i>
    <i t="default" r="2">
      <x v="490"/>
    </i>
    <i r="1">
      <x v="46"/>
      <x v="490"/>
      <x v="274"/>
      <x v="458"/>
      <x/>
    </i>
    <i t="default" r="2">
      <x v="490"/>
    </i>
    <i t="default">
      <x v="29"/>
    </i>
    <i>
      <x v="31"/>
      <x v="16"/>
      <x v="498"/>
      <x v="193"/>
      <x v="343"/>
      <x/>
    </i>
    <i t="default" r="2">
      <x v="498"/>
    </i>
    <i t="default">
      <x v="31"/>
    </i>
    <i>
      <x v="32"/>
      <x v="16"/>
      <x v="498"/>
      <x v="193"/>
      <x v="343"/>
      <x/>
    </i>
    <i t="default" r="2">
      <x v="498"/>
    </i>
    <i t="default">
      <x v="32"/>
    </i>
    <i>
      <x v="33"/>
      <x v="42"/>
      <x v="490"/>
      <x v="217"/>
      <x v="358"/>
      <x/>
    </i>
    <i t="default" r="2">
      <x v="490"/>
    </i>
    <i t="default">
      <x v="33"/>
    </i>
    <i>
      <x v="34"/>
      <x v="42"/>
      <x v="492"/>
      <x v="218"/>
      <x v="359"/>
      <x/>
    </i>
    <i t="default" r="2">
      <x v="492"/>
    </i>
    <i t="default">
      <x v="34"/>
    </i>
    <i>
      <x v="36"/>
      <x v="16"/>
      <x v="498"/>
      <x v="193"/>
      <x v="343"/>
      <x/>
    </i>
    <i t="default" r="2">
      <x v="498"/>
    </i>
    <i r="1">
      <x v="48"/>
      <x v="502"/>
      <x v="21"/>
      <x v="459"/>
      <x v="1"/>
    </i>
    <i r="3">
      <x v="233"/>
      <x v="384"/>
      <x/>
    </i>
    <i t="default" r="2">
      <x v="502"/>
    </i>
    <i t="default">
      <x v="36"/>
    </i>
    <i>
      <x v="37"/>
      <x v="16"/>
      <x v="498"/>
      <x v="193"/>
      <x v="343"/>
      <x/>
    </i>
    <i t="default" r="2">
      <x v="498"/>
    </i>
    <i t="default">
      <x v="37"/>
    </i>
    <i>
      <x v="38"/>
      <x v="16"/>
      <x v="498"/>
      <x v="193"/>
      <x v="343"/>
      <x/>
    </i>
    <i t="default" r="2">
      <x v="498"/>
    </i>
    <i t="default">
      <x v="38"/>
    </i>
    <i>
      <x v="39"/>
      <x v="16"/>
      <x v="498"/>
      <x v="193"/>
      <x v="343"/>
      <x/>
    </i>
    <i r="4">
      <x v="413"/>
      <x/>
    </i>
    <i r="4">
      <x v="480"/>
      <x/>
    </i>
    <i r="4">
      <x v="492"/>
      <x/>
    </i>
    <i r="4">
      <x v="493"/>
      <x/>
    </i>
    <i r="3">
      <x v="279"/>
      <x v="468"/>
      <x/>
    </i>
    <i t="default" r="2">
      <x v="498"/>
    </i>
    <i t="default">
      <x v="39"/>
    </i>
    <i t="grand">
      <x/>
    </i>
  </rowItems>
  <colItems count="1">
    <i/>
  </colItems>
  <formats count="29">
    <format dxfId="69">
      <pivotArea field="37" type="button" dataOnly="0" labelOnly="1" outline="0" axis="axisRow" fieldPosition="0"/>
    </format>
    <format dxfId="68">
      <pivotArea dataOnly="0" labelOnly="1" outline="0" fieldPosition="0">
        <references count="1">
          <reference field="37" count="1">
            <x v="0"/>
          </reference>
        </references>
      </pivotArea>
    </format>
    <format dxfId="67">
      <pivotArea dataOnly="0" labelOnly="1" outline="0" fieldPosition="0">
        <references count="1">
          <reference field="37" count="1" defaultSubtotal="1">
            <x v="0"/>
          </reference>
        </references>
      </pivotArea>
    </format>
    <format dxfId="66">
      <pivotArea dataOnly="0" labelOnly="1" outline="0" fieldPosition="0">
        <references count="1">
          <reference field="37" count="1">
            <x v="1"/>
          </reference>
        </references>
      </pivotArea>
    </format>
    <format dxfId="65">
      <pivotArea dataOnly="0" labelOnly="1" outline="0" fieldPosition="0">
        <references count="1">
          <reference field="37" count="1" defaultSubtotal="1">
            <x v="1"/>
          </reference>
        </references>
      </pivotArea>
    </format>
    <format dxfId="64">
      <pivotArea dataOnly="0" labelOnly="1" outline="0" fieldPosition="0">
        <references count="1">
          <reference field="37" count="1">
            <x v="2"/>
          </reference>
        </references>
      </pivotArea>
    </format>
    <format dxfId="63">
      <pivotArea dataOnly="0" labelOnly="1" outline="0" fieldPosition="0">
        <references count="1">
          <reference field="37" count="1" defaultSubtotal="1">
            <x v="2"/>
          </reference>
        </references>
      </pivotArea>
    </format>
    <format dxfId="62">
      <pivotArea dataOnly="0" labelOnly="1" outline="0" fieldPosition="0">
        <references count="1">
          <reference field="37" count="1">
            <x v="3"/>
          </reference>
        </references>
      </pivotArea>
    </format>
    <format dxfId="61">
      <pivotArea dataOnly="0" labelOnly="1" outline="0" fieldPosition="0">
        <references count="1">
          <reference field="37" count="1" defaultSubtotal="1">
            <x v="3"/>
          </reference>
        </references>
      </pivotArea>
    </format>
    <format dxfId="60">
      <pivotArea dataOnly="0" labelOnly="1" outline="0" fieldPosition="0">
        <references count="1">
          <reference field="37" count="1">
            <x v="4"/>
          </reference>
        </references>
      </pivotArea>
    </format>
    <format dxfId="59">
      <pivotArea dataOnly="0" labelOnly="1" outline="0" fieldPosition="0">
        <references count="1">
          <reference field="37" count="1" defaultSubtotal="1">
            <x v="4"/>
          </reference>
        </references>
      </pivotArea>
    </format>
    <format dxfId="58">
      <pivotArea dataOnly="0" labelOnly="1" outline="0" fieldPosition="0">
        <references count="1">
          <reference field="37" count="1">
            <x v="5"/>
          </reference>
        </references>
      </pivotArea>
    </format>
    <format dxfId="57">
      <pivotArea dataOnly="0" labelOnly="1" outline="0" fieldPosition="0">
        <references count="1">
          <reference field="37" count="1" defaultSubtotal="1">
            <x v="5"/>
          </reference>
        </references>
      </pivotArea>
    </format>
    <format dxfId="56">
      <pivotArea dataOnly="0" labelOnly="1" outline="0" fieldPosition="0">
        <references count="1">
          <reference field="37" count="1">
            <x v="6"/>
          </reference>
        </references>
      </pivotArea>
    </format>
    <format dxfId="55">
      <pivotArea dataOnly="0" labelOnly="1" outline="0" fieldPosition="0">
        <references count="1">
          <reference field="37" count="1" defaultSubtotal="1">
            <x v="6"/>
          </reference>
        </references>
      </pivotArea>
    </format>
    <format dxfId="54">
      <pivotArea dataOnly="0" labelOnly="1" outline="0" fieldPosition="0">
        <references count="1">
          <reference field="37" count="1">
            <x v="7"/>
          </reference>
        </references>
      </pivotArea>
    </format>
    <format dxfId="53">
      <pivotArea dataOnly="0" labelOnly="1" outline="0" fieldPosition="0">
        <references count="1">
          <reference field="37" count="1" defaultSubtotal="1">
            <x v="7"/>
          </reference>
        </references>
      </pivotArea>
    </format>
    <format dxfId="52">
      <pivotArea dataOnly="0" labelOnly="1" outline="0" fieldPosition="0">
        <references count="1">
          <reference field="37" count="1">
            <x v="8"/>
          </reference>
        </references>
      </pivotArea>
    </format>
    <format dxfId="51">
      <pivotArea dataOnly="0" labelOnly="1" outline="0" fieldPosition="0">
        <references count="1">
          <reference field="37" count="1" defaultSubtotal="1">
            <x v="8"/>
          </reference>
        </references>
      </pivotArea>
    </format>
    <format dxfId="50">
      <pivotArea dataOnly="0" labelOnly="1" outline="0" fieldPosition="0">
        <references count="1">
          <reference field="37" count="1">
            <x v="9"/>
          </reference>
        </references>
      </pivotArea>
    </format>
    <format dxfId="49">
      <pivotArea dataOnly="0" labelOnly="1" outline="0" fieldPosition="0">
        <references count="1">
          <reference field="37" count="1" defaultSubtotal="1">
            <x v="9"/>
          </reference>
        </references>
      </pivotArea>
    </format>
    <format dxfId="48">
      <pivotArea dataOnly="0" labelOnly="1" outline="0" fieldPosition="0">
        <references count="1">
          <reference field="37" count="1">
            <x v="10"/>
          </reference>
        </references>
      </pivotArea>
    </format>
    <format dxfId="47">
      <pivotArea dataOnly="0" labelOnly="1" outline="0" fieldPosition="0">
        <references count="1">
          <reference field="37" count="1" defaultSubtotal="1">
            <x v="10"/>
          </reference>
        </references>
      </pivotArea>
    </format>
    <format dxfId="46">
      <pivotArea dataOnly="0" labelOnly="1" outline="0" fieldPosition="0">
        <references count="1">
          <reference field="37" count="1">
            <x v="11"/>
          </reference>
        </references>
      </pivotArea>
    </format>
    <format dxfId="45">
      <pivotArea dataOnly="0" labelOnly="1" outline="0" fieldPosition="0">
        <references count="1">
          <reference field="37" count="1" defaultSubtotal="1">
            <x v="11"/>
          </reference>
        </references>
      </pivotArea>
    </format>
    <format dxfId="44">
      <pivotArea dataOnly="0" labelOnly="1" outline="0" fieldPosition="0">
        <references count="1">
          <reference field="37" count="1">
            <x v="12"/>
          </reference>
        </references>
      </pivotArea>
    </format>
    <format dxfId="43">
      <pivotArea dataOnly="0" labelOnly="1" outline="0" fieldPosition="0">
        <references count="1">
          <reference field="37" count="1" defaultSubtotal="1">
            <x v="12"/>
          </reference>
        </references>
      </pivotArea>
    </format>
    <format dxfId="42">
      <pivotArea dataOnly="0" labelOnly="1" grandRow="1" outline="0" fieldPosition="0"/>
    </format>
    <format dxfId="41">
      <pivotArea dataOnly="0" outline="0" fieldPosition="0">
        <references count="1">
          <reference field="36" count="0" defaultSubtotal="1"/>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B9E3124-6504-4C54-9377-4A6F12D8EE50}" name="Tableau1" displayName="Tableau1" ref="A3:AT740" headerRowDxfId="249" dataDxfId="247" headerRowBorderDxfId="248" tableBorderDxfId="246">
  <autoFilter ref="A3:AT740" xr:uid="{93FC30A2-2012-40AA-ADD8-345E9DFF2BAE}">
    <filterColumn colId="11">
      <filters>
        <filter val="oui"/>
      </filters>
    </filterColumn>
  </autoFilter>
  <tableColumns count="46">
    <tableColumn id="8" xr3:uid="{23CC1522-720C-4841-A284-907108E34331}" name="Colonne1" dataDxfId="245">
      <calculatedColumnFormula>Tableau1[[#This Row],[Nº pièce référence]]</calculatedColumnFormula>
    </tableColumn>
    <tableColumn id="18" xr3:uid="{A8BE011F-2871-4B15-B3AA-6CF018B48867}" name="Référence de l'administration" dataDxfId="244" totalsRowDxfId="243"/>
    <tableColumn id="24" xr3:uid="{FF5CBA08-B20A-42A9-BD4D-EC5EF98FAD2D}" name="Dossiers" dataDxfId="242" totalsRowDxfId="241"/>
    <tableColumn id="16" xr3:uid="{31F3C606-0CF6-4A30-A991-999C2EF9F8F5}" name="Remarques" dataDxfId="240" totalsRowDxfId="239"/>
    <tableColumn id="26" xr3:uid="{4F675FE1-D2BE-4487-B542-5D2B166943DC}" name="Nom Fournisseur" dataDxfId="238" totalsRowDxfId="237"/>
    <tableColumn id="25" xr3:uid="{A9AFB657-10D6-4556-A2B1-19935CAD53A6}" name="Montant non-engagé" dataDxfId="236" totalsRowDxfId="235"/>
    <tableColumn id="7" xr3:uid="{6F3D38B3-84DB-4389-8833-B5CE942AA9E9}" name="Avance" dataDxfId="234" totalsRowDxfId="233"/>
    <tableColumn id="19" xr3:uid="{8AC3962D-1AF8-487B-AA99-E76B8C94F8BA}" name="Accord IF" dataDxfId="232" totalsRowDxfId="231"/>
    <tableColumn id="23" xr3:uid="{CB1ACF1A-F6C4-416D-BDBA-C5E02317A0F7}" name="Référence RANVA" dataDxfId="230" totalsRowDxfId="229"/>
    <tableColumn id="39" xr3:uid="{A9F2F2C8-8E4E-4212-9235-E5508AB11C78}" name="Liste CM" dataDxfId="228" totalsRowDxfId="227"/>
    <tableColumn id="38" xr3:uid="{B59B390E-9759-4757-B61E-44173DEFF119}" name="Approb CM" dataDxfId="226" totalsRowDxfId="225"/>
    <tableColumn id="40" xr3:uid="{0990D7D4-5412-44F9-9E53-F929333FB2E9}" name="A charge provision?" dataDxfId="224"/>
    <tableColumn id="37" xr3:uid="{9B29A075-DE28-48A2-A119-A6B6BA7A3888}" name="Appel à provision nécessaire?" dataDxfId="223" totalsRowDxfId="222"/>
    <tableColumn id="35" xr3:uid="{1B90A8E5-6279-443D-889F-B57ED2414D2F}" name="Avis Ministre VDB sur appel provision" dataDxfId="221" totalsRowDxfId="220"/>
    <tableColumn id="36" xr3:uid="{C0A2B499-7F33-4B82-9408-BBF7056A8EFE}" name="Avis Ministre VDB sur imputation sur la provision" dataDxfId="219" totalsRowDxfId="218"/>
    <tableColumn id="34" xr3:uid="{F3E68C9C-4818-43BD-B3A9-A6196AB5DE2F}" name="Avis IF sur imputation provision" dataDxfId="217" totalsRowDxfId="216"/>
    <tableColumn id="20" xr3:uid="{2E6D7A1E-20A9-40AB-9CB9-B93E7746082D}" name="Accord Min Bud sur imputation provision" dataDxfId="215" totalsRowDxfId="214"/>
    <tableColumn id="44" xr3:uid="{9E992964-6C84-473C-8A45-5A2ADD52BFDD}" name="Strat lancement" dataDxfId="213" totalsRowDxfId="212">
      <calculatedColumnFormula>VLOOKUP(Tableau1[[#This Row],[POposte]],Tableau8[],15,FALSE)</calculatedColumnFormula>
    </tableColumn>
    <tableColumn id="43" xr3:uid="{4F19F764-01E9-4448-938B-A7C7F80A3713}" name="Statut lancement" dataDxfId="211" totalsRowDxfId="210">
      <calculatedColumnFormula>VLOOKUP(Tableau1[[#This Row],[POposte]],Tableau8[],14,FALSE)</calculatedColumnFormula>
    </tableColumn>
    <tableColumn id="46" xr3:uid="{29490B80-F814-4B19-8DF6-E09ABB0758C2}" name="OK approb" dataDxfId="209" totalsRowDxfId="208">
      <calculatedColumnFormula>IF(Tableau1[[#This Row],[Strat lancement]]="A0",IF(Tableau1[[#This Row],[Statut lancement]]="X","OK","NOK"),IF(Tableau1[[#This Row],[Strat lancement]]="AA",IF(Tableau1[[#This Row],[Statut lancement]]="XX","OK","NOK"),IF(Tableau1[[#This Row],[Strat lancement]]="BB",IF(Tableau1[[#This Row],[Statut lancement]]="XXX","OK","NOK"))))</calculatedColumnFormula>
    </tableColumn>
    <tableColumn id="1" xr3:uid="{9B3591AF-442E-4675-B794-843FF367F8B2}" name="Fournisseur" dataDxfId="207" totalsRowDxfId="206"/>
    <tableColumn id="2" xr3:uid="{425F07DA-3636-4F8B-868D-35201C5FA73D}" name="Nº pièce référence" dataDxfId="205" totalsRowDxfId="204"/>
    <tableColumn id="3" xr3:uid="{660EF950-9117-4B13-A246-3562D461BB91}" name="Poste de réf." dataDxfId="203" totalsRowDxfId="202"/>
    <tableColumn id="4" xr3:uid="{4B30E993-89DF-44B3-B8D0-A00FDBF83DFF}" name="Date chargement" dataDxfId="201" totalsRowDxfId="200"/>
    <tableColumn id="9" xr3:uid="{91957FE9-6EFC-4552-85FD-BA338CF8D1AD}" name="Désignation (du 1er poste du PO)" dataDxfId="199" totalsRowDxfId="198"/>
    <tableColumn id="10" xr3:uid="{E1E0EC9C-54C7-4A90-981B-506E0E831AF8}" name="Catégorie de la pièce de référence" dataDxfId="197" totalsRowDxfId="196"/>
    <tableColumn id="11" xr3:uid="{3BD8E299-9F94-4C16-A5BE-C46B7423EBB3}" name="Date de la pièce" dataDxfId="195" totalsRowDxfId="194"/>
    <tableColumn id="12" xr3:uid="{C8CC43AD-66A1-4717-9305-8FD111078F76}" name="Code charg./décharg." dataDxfId="193" totalsRowDxfId="192"/>
    <tableColumn id="17" xr3:uid="{6919235A-04DE-4FC6-B4D4-CB410C6B91AB}" name="TVA intracom" dataDxfId="191" totalsRowDxfId="190">
      <calculatedColumnFormula>VLOOKUP(Tableau1[[#This Row],[POposte]],Tableau8[#All],18,FALSE)</calculatedColumnFormula>
    </tableColumn>
    <tableColumn id="5" xr3:uid="{2BA7862B-F982-42CB-8A3E-694B49EFBDFB}" name="POposte" dataDxfId="189" totalsRowDxfId="188">
      <calculatedColumnFormula>CONCATENATE(Tableau1[[#This Row],[Nº pièce référence]],Tableau1[[#This Row],[Poste de réf.]])</calculatedColumnFormula>
    </tableColumn>
    <tableColumn id="31" xr3:uid="{2198C11E-6D29-4856-AA14-872B5B10FFFA}" name="Montant Engagé PO" dataDxfId="187" totalsRowDxfId="186"/>
    <tableColumn id="30" xr3:uid="{48FD7745-220A-428C-9395-6E6D934807F3}" name="Devise état" dataDxfId="185" totalsRowDxfId="184"/>
    <tableColumn id="29" xr3:uid="{233E2951-1206-4F54-9D2C-3EB906A7FEEF}" name="Montant Liquidé" dataDxfId="183" totalsRowDxfId="182"/>
    <tableColumn id="28" xr3:uid="{2ECA6832-7E24-4767-8EA6-3730AC94E380}" name="Devise transaction" dataDxfId="181" totalsRowDxfId="180"/>
    <tableColumn id="6" xr3:uid="{DB2D5020-78F1-4B81-8472-A734AA96997F}" name="Solde encours" dataDxfId="179" totalsRowDxfId="178">
      <calculatedColumnFormula>Tableau1[[#This Row],[Montant Engagé PO]]-Tableau1[[#This Row],[Montant Liquidé]]</calculatedColumnFormula>
    </tableColumn>
    <tableColumn id="13" xr3:uid="{D04925F8-EDB2-45E1-B4DB-363856D105BF}" name="KRC" dataDxfId="177" totalsRowDxfId="176">
      <calculatedColumnFormula>VLOOKUP(Tableau1[[#This Row],[Nº pièce référence]],#REF!,2,FALSE)</calculatedColumnFormula>
    </tableColumn>
    <tableColumn id="14" xr3:uid="{5D3DA88F-5E6A-4F5D-A392-A57CB3BF92AD}" name="Poste KRC" dataDxfId="175" totalsRowDxfId="174">
      <calculatedColumnFormula>VLOOKUP(Tableau1[[#This Row],[Nº pièce référence]],#REF!,3,FALSE)</calculatedColumnFormula>
    </tableColumn>
    <tableColumn id="15" xr3:uid="{490BFB70-F849-4B29-AF96-387AC506F030}" name="AB" dataDxfId="173" totalsRowDxfId="172"/>
    <tableColumn id="41" xr3:uid="{C9FCA658-1EA1-40C3-BBA3-0B8FDB3545F1}" name="Type PO" dataDxfId="171" totalsRowDxfId="170">
      <calculatedColumnFormula>VLOOKUP(Tableau1[[#This Row],[POposte]],Tableau8[],9,FALSE)</calculatedColumnFormula>
    </tableColumn>
    <tableColumn id="32" xr3:uid="{165B0F7C-D470-4967-8678-230885AE31C5}" name="Quantité commandée2" dataDxfId="169">
      <calculatedColumnFormula>VLOOKUP(Tableau1[[#This Row],[POposte]],Tableau8[],16,FALSE)</calculatedColumnFormula>
    </tableColumn>
    <tableColumn id="33" xr3:uid="{8D85AE86-3928-42E8-A5B5-EC04097C57CD}" name="Quantité à livrer" dataDxfId="168">
      <calculatedColumnFormula>VLOOKUP(Tableau1[[#This Row],[POposte]],Tableau8[],17,FALSE)</calculatedColumnFormula>
    </tableColumn>
    <tableColumn id="21" xr3:uid="{D3AC8CE4-C3FC-47BF-825A-1D0E710736D3}" name="Codenva" dataDxfId="167">
      <calculatedColumnFormula>VLOOKUP(Tableau1[[#This Row],[POposte]],Tableau13[#All],10,FALSE)</calculatedColumnFormula>
    </tableColumn>
    <tableColumn id="22" xr3:uid="{F0FF983E-BB20-42B2-8AB3-E3A589C079F1}" name="procédure" dataDxfId="166">
      <calculatedColumnFormula>VLOOKUP(MID(Tableau1[[#This Row],[Codenva]],1,2),Tableau36[],2,FALSE)</calculatedColumnFormula>
    </tableColumn>
    <tableColumn id="27" xr3:uid="{9D147F34-4969-4AF8-9AB1-E294EFBBD6DC}" name="code suppression" dataDxfId="165">
      <calculatedColumnFormula>VLOOKUP(Tableau1[[#This Row],[POposte]],Tableau13[#All],16,FALSE)</calculatedColumnFormula>
    </tableColumn>
    <tableColumn id="45" xr3:uid="{21E9A8E3-B815-4746-B041-07D591A1528A}" name="Colonne3" dataDxfId="164">
      <calculatedColumnFormula>Tableau1[[#This Row],[KRC]]&amp;Tableau1[[#This Row],[Poste KRC]]</calculatedColumnFormula>
    </tableColumn>
    <tableColumn id="42" xr3:uid="{E54B68C1-4C82-4A13-B618-A352DF9FB717}" name="Colonne2" dataDxfId="163">
      <calculatedColumnFormula>VLOOKUP(Tableau1[[#This Row],[Colonne3]],Tableau6[[#All],[krcposte]:[description ]],2,FALSE)</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B532957-ACC0-4373-A079-A07026CAB08A}" name="Tableau10" displayName="Tableau10" ref="A1:P1230" totalsRowShown="0" headerRowDxfId="87" dataDxfId="86">
  <autoFilter ref="A1:P1230" xr:uid="{4DD56014-8E15-4033-9DDF-B9B73C4E6195}">
    <filterColumn colId="0">
      <filters>
        <filter val="255223121102"/>
      </filters>
    </filterColumn>
    <filterColumn colId="1">
      <filters>
        <filter val="300020861"/>
      </filters>
    </filterColumn>
    <filterColumn colId="2">
      <filters>
        <filter val="1"/>
        <filter val="2"/>
        <filter val="5"/>
        <filter val="6"/>
      </filters>
    </filterColumn>
    <filterColumn colId="3">
      <filters>
        <filter val="L"/>
      </filters>
    </filterColumn>
    <filterColumn colId="13">
      <filters>
        <dateGroupItem year="2020" month="7" dateTimeGrouping="month"/>
        <dateGroupItem year="2020" month="8" dateTimeGrouping="month"/>
        <dateGroupItem year="2020" month="9" dateTimeGrouping="month"/>
        <dateGroupItem year="2020" month="10" dateTimeGrouping="month"/>
        <dateGroupItem year="2020" month="11" dateTimeGrouping="month"/>
      </filters>
    </filterColumn>
    <filterColumn colId="15">
      <filters>
        <filter val="1"/>
        <filter val="1.000"/>
        <filter val="1.300"/>
        <filter val="1.500"/>
        <filter val="10"/>
        <filter val="100.000"/>
        <filter val="125.000"/>
        <filter val="15.000"/>
        <filter val="150.000"/>
        <filter val="2"/>
        <filter val="2.000"/>
        <filter val="20"/>
        <filter val="200.000"/>
        <filter val="250"/>
        <filter val="298.150"/>
        <filter val="3"/>
        <filter val="3.000"/>
        <filter val="30"/>
        <filter val="320"/>
        <filter val="377.000"/>
        <filter val="38"/>
        <filter val="4"/>
        <filter val="4.000"/>
        <filter val="400.000"/>
        <filter val="5"/>
        <filter val="5.000"/>
        <filter val="50.000"/>
        <filter val="500.000"/>
        <filter val="502.272"/>
        <filter val="6"/>
        <filter val="7"/>
        <filter val="75"/>
        <filter val="76"/>
        <filter val="8.000"/>
      </filters>
    </filterColumn>
  </autoFilter>
  <sortState xmlns:xlrd2="http://schemas.microsoft.com/office/spreadsheetml/2017/richdata2" ref="A494:P1220">
    <sortCondition ref="E1:E1230"/>
  </sortState>
  <tableColumns count="16">
    <tableColumn id="3" xr3:uid="{3D8C1703-26B7-407F-AB2F-4BB5ED25FDB6}" name="Colonne3" dataDxfId="85">
      <calculatedColumnFormula>VLOOKUP(Tableau10[[#This Row],[Document d''achat]],Tableau1[[#All],[Nº pièce référence]:[AB]],17,FALSE)</calculatedColumnFormula>
    </tableColumn>
    <tableColumn id="21" xr3:uid="{4B04866E-29EF-42A3-8B13-C5770DF0B78E}" name="Colonne32" dataDxfId="84">
      <calculatedColumnFormula>VLOOKUP(Tableau10[[#This Row],[Document d''achat]],Tableau1[[#All],[Nº pièce référence]:[AB]],15,FALSE)</calculatedColumnFormula>
    </tableColumn>
    <tableColumn id="20" xr3:uid="{03310CE0-D921-4D5A-98D6-285B497F39F2}" name="Colonne4" dataDxfId="83">
      <calculatedColumnFormula>VLOOKUP(Tableau10[[#This Row],[Document d''achat]],Tableau1[[#All],[Nº pièce référence]:[AB]],16,FALSE)</calculatedColumnFormula>
    </tableColumn>
    <tableColumn id="1" xr3:uid="{CD485F32-858D-4A78-BE62-9908F305AF29}" name="Colonne5" dataDxfId="82">
      <calculatedColumnFormula>VLOOKUP(Tableau10[[#This Row],[Document d''achat]],Tableau1[[#All],[Nº pièce référence]:[Type PO]],18,FALSE)</calculatedColumnFormula>
    </tableColumn>
    <tableColumn id="22" xr3:uid="{C3B4C9F6-03BA-4DE6-9209-FBF487ABAAE5}" name="Fournisseur" dataDxfId="81">
      <calculatedColumnFormula>VLOOKUP(Tableau10[[#This Row],[Document d''achat]],Tableau1[[#All],[Colonne1]:[Nom Fournisseur]],5,FALSE)</calculatedColumnFormula>
    </tableColumn>
    <tableColumn id="4" xr3:uid="{E3DC43F2-0667-449A-B2DE-CD0DA40425BB}" name="Document d'achat" dataDxfId="80"/>
    <tableColumn id="5" xr3:uid="{67449482-68E6-4E28-8EEA-00DB3F3CCE21}" name="Poste" dataDxfId="79"/>
    <tableColumn id="6" xr3:uid="{8F5315C5-3F37-4472-A518-9A3555A05EA0}" name="Fournisseur2" dataDxfId="78"/>
    <tableColumn id="7" xr3:uid="{4D9739B1-6D03-4C4C-8320-0872F7435BC3}" name="Article" dataDxfId="77"/>
    <tableColumn id="8" xr3:uid="{6872D403-51E1-453B-830A-5CE5E198B9D6}" name="Date de commande" dataDxfId="76"/>
    <tableColumn id="9" xr3:uid="{CADFED41-108D-4CA0-9F72-51BAA141C557}" name="Quantité échéancée" dataDxfId="75"/>
    <tableColumn id="10" xr3:uid="{47452F5E-9519-4B32-9CB3-B80AF7C832D1}" name="Unité d'achat" dataDxfId="74"/>
    <tableColumn id="11" xr3:uid="{6AC89F43-4955-437F-9A11-B911128E12D1}" name="Quantité livrée" dataDxfId="73"/>
    <tableColumn id="12" xr3:uid="{D65EF1C4-1B23-4F69-A9C5-E5AD37DF56F7}" name="Date livraison" dataDxfId="72"/>
    <tableColumn id="13" xr3:uid="{5443774B-998C-46BF-B08F-E7699F7644E9}" name="Désignation" dataDxfId="71"/>
    <tableColumn id="23" xr3:uid="{F8171B4D-622D-424D-B9A5-8A3987992B7A}" name="reste à livrer" dataDxfId="70">
      <calculatedColumnFormula>Tableau10[[#This Row],[Quantité échéancée]]-Tableau10[[#This Row],[Quantité livrée]]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9789332-BE7A-401E-BD6C-DE7FFB25FA21}" name="Tableau13" displayName="Tableau13" ref="A1:AF712" totalsRowShown="0" headerRowDxfId="162" headerRowBorderDxfId="161" tableBorderDxfId="160">
  <autoFilter ref="A1:AF712" xr:uid="{09EF80FF-B513-4353-B393-F27E19FB5A4C}"/>
  <tableColumns count="32">
    <tableColumn id="32" xr3:uid="{ADA42E98-2799-4F6D-9C42-13B6BB817CBB}" name="Colonne1" dataDxfId="159">
      <calculatedColumnFormula>Tableau13[[#This Row],[Document d''achat]]&amp;Tableau13[[#This Row],[Poste]]</calculatedColumnFormula>
    </tableColumn>
    <tableColumn id="1" xr3:uid="{F349C99E-ED75-4A02-B345-573E934F8902}" name="Groupe d'acheteurs"/>
    <tableColumn id="2" xr3:uid="{EF8C101E-9B19-4F74-B9F6-9F968F77A4F7}" name="AB/Art Complet"/>
    <tableColumn id="3" xr3:uid="{2912E40C-9B01-4D2D-98F8-1FBE4C1DC56E}" name="Document d'achat"/>
    <tableColumn id="4" xr3:uid="{7141F5FA-E9A9-4A3F-A07D-9362765F3C6F}" name="Catég. récepteur"/>
    <tableColumn id="5" xr3:uid="{7373F0DB-133D-4214-AC15-F585F8FC4AD8}" name="Type de poste"/>
    <tableColumn id="6" xr3:uid="{D318991D-81A4-4F53-A873-1FFDDAA73E79}" name="Fournisseur"/>
    <tableColumn id="7" xr3:uid="{5EA752AD-0608-4914-85B7-6F71E882183C}" name="Fournisseur Nom 1"/>
    <tableColumn id="8" xr3:uid="{D39887AA-F927-48F9-8929-01776DF07228}" name="Numéro de besoin"/>
    <tableColumn id="9" xr3:uid="{F591B43C-42AC-48E7-813B-0D3BBE462EAB}" name="Motif modification"/>
    <tableColumn id="10" xr3:uid="{533910E2-599D-47DB-97B6-C069B6F8B028}" name="Code de lancement"/>
    <tableColumn id="11" xr3:uid="{2621FBB6-972B-4318-BCF0-7B70DEBEB4D7}" name="Référence Approbation"/>
    <tableColumn id="12" xr3:uid="{E5885C96-BC3E-4188-8DC6-7DB24E851C22}" name="Désignation"/>
    <tableColumn id="13" xr3:uid="{5FB94891-2346-48C3-B46C-F2D8E06516AB}" name="Poste"/>
    <tableColumn id="14" xr3:uid="{7B51CF47-7172-4E3B-A3C6-67B6EDE29B77}" name="Article"/>
    <tableColumn id="15" xr3:uid="{D62AB162-32A9-469E-A1F0-41959AB38E93}" name="Code de suppression"/>
    <tableColumn id="16" xr3:uid="{E7B11BB1-86BD-4597-BE93-1F77394A0FB5}" name="Quantité de commande" dataDxfId="158"/>
    <tableColumn id="17" xr3:uid="{D8DAF799-21FB-40BF-9A1E-137A554D7BFD}" name="Prix net de la cde" dataDxfId="157"/>
    <tableColumn id="18" xr3:uid="{0013F131-A3CF-42C0-BD51-3BBAC48379D9}" name="Valeur nette de cde" dataDxfId="156"/>
    <tableColumn id="19" xr3:uid="{F02D7784-1A74-4F25-A527-F48D48E1EB78}" name="Valeur réelle" dataDxfId="155"/>
    <tableColumn id="20" xr3:uid="{3F7BE0D2-5104-486E-828C-C603AA60572D}" name="Date du document" dataDxfId="154"/>
    <tableColumn id="21" xr3:uid="{A45817AD-CEB4-429D-9014-DAA4A09DCE96}" name="Créé par"/>
    <tableColumn id="22" xr3:uid="{663E30AB-95DB-4F2F-AA1B-28B0C200D30C}" name="Fin de la période de validité" dataDxfId="153"/>
    <tableColumn id="23" xr3:uid="{58CDB020-9666-477C-96AD-6D1A3B121A01}" name="Entrée marchandises"/>
    <tableColumn id="24" xr3:uid="{491E6F43-7E64-4542-B473-DF1CA913668E}" name="Immobilisation"/>
    <tableColumn id="25" xr3:uid="{4598EA16-26FC-4B58-BA0A-EF9636FCC4D9}" name="Groupe marchandises"/>
    <tableColumn id="26" xr3:uid="{727DDA88-5A4E-4B30-96E8-BFC8046F1DA5}" name="Centre de coûts"/>
    <tableColumn id="27" xr3:uid="{95B85520-3FC8-4D88-9D44-AB3CE12E770A}" name="Code SEC"/>
    <tableColumn id="28" xr3:uid="{1ED44A84-7518-4D3C-A3BB-38933EBE615F}" name="Compte général"/>
    <tableColumn id="29" xr3:uid="{0099DD15-D9B6-444B-BF27-5A20941FAAF5}" name="TC/NO/SN"/>
    <tableColumn id="30" xr3:uid="{C7BF206B-1BA4-40A8-A1F2-821491C1DAA7}" name="Lancé le" dataDxfId="152"/>
    <tableColumn id="31" xr3:uid="{E37ED930-00B3-481B-80BF-D4769557DA33}" name="Lancé par"/>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20D5C60-539B-4425-B44C-1AA845E233BC}" name="Tableau36" displayName="Tableau36" ref="AI1:AJ28" totalsRowShown="0">
  <autoFilter ref="AI1:AJ28" xr:uid="{CCD788E1-5E87-44DD-85BE-1FBEB90501A6}"/>
  <tableColumns count="2">
    <tableColumn id="1" xr3:uid="{7F2D5CE2-6F0A-4023-AF36-2D9A48E8CA5E}" name="Code" dataDxfId="151"/>
    <tableColumn id="2" xr3:uid="{E8A1DD53-11E0-4DB6-8C1C-B2D0A0D2D97F}" name="Omschrijving"/>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443C236-F96F-43DA-A1B6-75D15774D4AE}" name="Tableau6" displayName="Tableau6" ref="AM1:AP20" totalsRowShown="0">
  <autoFilter ref="AM1:AP20" xr:uid="{A18D7431-D25C-400B-A3CD-9CD7D32151C8}"/>
  <sortState xmlns:xlrd2="http://schemas.microsoft.com/office/spreadsheetml/2017/richdata2" ref="AM2:AP25">
    <sortCondition ref="AM1:AM25"/>
  </sortState>
  <tableColumns count="4">
    <tableColumn id="1" xr3:uid="{E8A470F4-5F5F-41BF-B1E3-AAD92F1EB139}" name="krc"/>
    <tableColumn id="2" xr3:uid="{33132643-17B6-422C-94CD-44AB7CE6F37F}" name="poste"/>
    <tableColumn id="3" xr3:uid="{0C7BA875-A75B-489B-B3E1-A3B8FAB73623}" name="krcposte" dataDxfId="150">
      <calculatedColumnFormula>AM2&amp;"0"&amp;AN2</calculatedColumnFormula>
    </tableColumn>
    <tableColumn id="4" xr3:uid="{627BF28D-F5BE-4616-8052-94B7ADB9255E}" name="description "/>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D9F6BDA-D7BF-4433-8954-D01075A6A021}" name="Tableau5" displayName="Tableau5" ref="N4:S761" totalsRowShown="0">
  <autoFilter ref="N4:S761" xr:uid="{BC7FD48B-B5F9-48AE-B288-58B29F5E3062}"/>
  <tableColumns count="6">
    <tableColumn id="1" xr3:uid="{2A13F730-8DCC-4FF5-A30C-FD80C1F6792D}" name="Poposte" dataDxfId="148">
      <calculatedColumnFormula>A5</calculatedColumnFormula>
    </tableColumn>
    <tableColumn id="5" xr3:uid="{B87D0DBF-9281-487D-A047-57ACB44786AB}" name="AB" dataDxfId="147">
      <calculatedColumnFormula>B5</calculatedColumnFormula>
    </tableColumn>
    <tableColumn id="4" xr3:uid="{046E77DD-4F19-44ED-AD65-2DED8BDCA43D}" name="Colonne1" dataDxfId="146">
      <calculatedColumnFormula>C5</calculatedColumnFormula>
    </tableColumn>
    <tableColumn id="6" xr3:uid="{DE4286D4-0715-42D5-B9CD-5D7CF2602300}" name="Colonne2" dataDxfId="145">
      <calculatedColumnFormula>D5</calculatedColumnFormula>
    </tableColumn>
    <tableColumn id="2" xr3:uid="{277BA14A-92DA-4ADD-BD5D-7A641DD6E971}" name="Montant engagé">
      <calculatedColumnFormula>E5+F5+H5+I5+J5</calculatedColumnFormula>
    </tableColumn>
    <tableColumn id="3" xr3:uid="{A265EF54-0DBA-4F4D-8FB2-7455ED791365}" name="Montant liquidé" dataDxfId="144">
      <calculatedColumnFormula>(G5)*-1</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13C5883-3A57-4EF7-96F1-E9C2FCCFB38D}" name="Tableau8" displayName="Tableau8" ref="A1:R712" totalsRowShown="0" headerRowDxfId="143" dataDxfId="141" headerRowBorderDxfId="142" tableBorderDxfId="140">
  <autoFilter ref="A1:R712" xr:uid="{01F1015B-F59A-4660-B275-F6251C02ED35}"/>
  <tableColumns count="18">
    <tableColumn id="15" xr3:uid="{C138464F-284F-4B31-AC80-EC0A8F13C184}" name="docPO" dataDxfId="139">
      <calculatedColumnFormula>Tableau8[[#This Row],[Document d''achat]]&amp;Tableau8[[#This Row],[Poste]]</calculatedColumnFormula>
    </tableColumn>
    <tableColumn id="1" xr3:uid="{20AD66DD-A7B9-4062-9289-1A45FD70D16A}" name="Document d'achat" dataDxfId="138"/>
    <tableColumn id="2" xr3:uid="{594E3F8D-DDFD-4976-A7C3-41129D5146B0}" name="Poste" dataDxfId="137"/>
    <tableColumn id="3" xr3:uid="{8F5BA28F-B963-4CFC-ACCE-08C79960D1BF}" name="Division" dataDxfId="136"/>
    <tableColumn id="4" xr3:uid="{01CA6F8E-CAE0-437E-95D5-C619F623221F}" name="Fournisseur/Division fourn." dataDxfId="135"/>
    <tableColumn id="5" xr3:uid="{BEC11606-7EAB-486F-ADF0-4EE14BE8CED9}" name="Groupe d'acheteurs" dataDxfId="134"/>
    <tableColumn id="6" xr3:uid="{B572F43D-F205-4311-AD4D-233838AF2A10}" name="Numéro de besoin" dataDxfId="133"/>
    <tableColumn id="7" xr3:uid="{4DEBC381-9E29-4508-9E2B-6E0631215CA9}" name="Désignation" dataDxfId="132"/>
    <tableColumn id="8" xr3:uid="{13504246-50E1-4A72-BD4F-E377E0B11E88}" name="Catég. récepteur" dataDxfId="131"/>
    <tableColumn id="9" xr3:uid="{DF34D10D-36E6-4D6D-949F-850990141C99}" name="Devise" dataDxfId="130"/>
    <tableColumn id="10" xr3:uid="{B4D393BE-6B26-4603-A9D6-64B7FCD6E779}" name="Code de lancement" dataDxfId="129"/>
    <tableColumn id="11" xr3:uid="{8448402A-E261-4395-BC38-A71740E60ED7}" name="Contrat-cadre" dataDxfId="128"/>
    <tableColumn id="12" xr3:uid="{A69279F2-1CDD-4909-A255-2D408F10B350}" name="Valeur nette de cde" dataDxfId="127"/>
    <tableColumn id="13" xr3:uid="{0B62AD40-8D4B-4954-915C-D080D8E379C0}" name="Statut de lancement" dataDxfId="126"/>
    <tableColumn id="14" xr3:uid="{CBCD3B7A-E7DC-4B7C-8C86-0E7FB381595F}" name="Stratégie lancement" dataDxfId="125"/>
    <tableColumn id="16" xr3:uid="{366488EB-3C75-4E34-97FF-702F444B3CCC}" name="Quantité de commande" dataDxfId="124"/>
    <tableColumn id="17" xr3:uid="{5BCB254C-F745-4164-AB07-2C139E990844}" name="Reste à livrer (quantité)" dataDxfId="123"/>
    <tableColumn id="18" xr3:uid="{399EBEA2-8F61-4FE4-A2F4-CC3A5BEEB8F6}" name="Code TVA" dataDxfId="12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B020C00-962B-421F-8E4A-E78A2F5CB9CC}" name="Tableau4" displayName="Tableau4" ref="A2:X3145" totalsRowShown="0" headerRowDxfId="121" dataDxfId="119" headerRowBorderDxfId="120" tableBorderDxfId="118">
  <autoFilter ref="A2:X3145" xr:uid="{1B40508A-0274-4AF9-A9B4-BA77FD1A32E3}"/>
  <sortState xmlns:xlrd2="http://schemas.microsoft.com/office/spreadsheetml/2017/richdata2" ref="A3:X2899">
    <sortCondition ref="I2:I2899"/>
  </sortState>
  <tableColumns count="24">
    <tableColumn id="1" xr3:uid="{91875B3E-8C18-4CE1-98F9-FC8B8BCB60C6}" name="AB/Art Complet" dataDxfId="117"/>
    <tableColumn id="2" xr3:uid="{7389FCAA-26CC-4526-8E83-91610A0C63A7}" name="Centre de coûts" dataDxfId="116"/>
    <tableColumn id="3" xr3:uid="{1DD589A1-4E0D-4A20-88B8-B2863A6092D0}" name="TC/NO/SN" dataDxfId="115"/>
    <tableColumn id="4" xr3:uid="{C89570C4-C8B0-4E08-8EDD-14055C125D02}" name="N° document précédent" dataDxfId="114"/>
    <tableColumn id="5" xr3:uid="{039C9DFD-8E71-4086-B33A-4F432C1FB780}" name="Numéro de pièce de la pièce de référence" dataDxfId="113"/>
    <tableColumn id="6" xr3:uid="{DC6C05AF-19D8-44C0-827F-5FEE930255C5}" name="Numéro de pièce RW" dataDxfId="112"/>
    <tableColumn id="7" xr3:uid="{3CAEF238-2B1E-4C85-8E15-884CF220C82D}" name="Numéro de besoin" dataDxfId="111"/>
    <tableColumn id="8" xr3:uid="{7766A346-B270-4812-9CB7-CF69C70A7E06}" name="Numéro de poste de la pièce de référence" dataDxfId="110"/>
    <tableColumn id="9" xr3:uid="{74E6E33F-DCDC-4F50-9E45-A6261BF9BAFD}" name="Date de mise à jour Comptabilité budgéta" dataDxfId="109"/>
    <tableColumn id="10" xr3:uid="{1C6A0859-2A90-473B-98B1-DAE65B930176}" name="Type de valeur" dataDxfId="108"/>
    <tableColumn id="11" xr3:uid="{D59BA083-BD98-43F6-9528-D4A99277D825}" name="Texte type val." dataDxfId="107"/>
    <tableColumn id="12" xr3:uid="{D71BEDE9-C3E9-4B81-8AA4-D953C92F259B}" name="Type de montant" dataDxfId="106"/>
    <tableColumn id="13" xr3:uid="{53D1B7E9-F6C2-4BE7-ADD9-35FFC5CEBBFA}" name="Type de montant2" dataDxfId="105"/>
    <tableColumn id="14" xr3:uid="{E11DAFF7-C4EA-493F-8BA5-7FABF31BA8C1}" name="Montant à vérifier avec le budget d'enga" dataDxfId="104"/>
    <tableColumn id="15" xr3:uid="{7EF154BF-528A-44B9-80BF-28B799F6809D}" name="Montant à vérifier en dev. du périm. fin" dataDxfId="103"/>
    <tableColumn id="16" xr3:uid="{B190942B-919D-42BB-A0A4-BA3167C36542}" name="Compte général" dataDxfId="102"/>
    <tableColumn id="17" xr3:uid="{3610471D-E3F0-412E-8E0D-1971C122EAA0}" name="Texte" dataDxfId="101"/>
    <tableColumn id="18" xr3:uid="{E45653BB-54AC-42F0-83D7-3B371B47220B}" name="Fournisseur" dataDxfId="100"/>
    <tableColumn id="19" xr3:uid="{CE6D9311-5E81-484A-985D-60BD25ABBC72}" name="Code statistiques" dataDxfId="99"/>
    <tableColumn id="20" xr3:uid="{29A1C4FB-41C6-4E42-AF1C-24D5E65865F0}" name="Niveau report" dataDxfId="98"/>
    <tableColumn id="21" xr3:uid="{5C5A24D3-0FBF-4460-A448-25E6954E1194}" name="N° de transaction" dataDxfId="97"/>
    <tableColumn id="22" xr3:uid="{8B05BDF3-6F55-4192-A9E2-5985561CCCDA}" name="Poste pour n° de pièce de paiement" dataDxfId="96"/>
    <tableColumn id="23" xr3:uid="{CA5818BA-F7AE-4972-8F58-998AFB0CBFD2}" name="Poste précédent" dataDxfId="95"/>
    <tableColumn id="24" xr3:uid="{3CC5178E-C842-4D3A-9B23-F5BB9C8CA733}" name="Poposte" dataDxfId="94">
      <calculatedColumnFormula>CONCATENATE(Tableau4[[#This Row],[Numéro de pièce de la pièce de référence]],Tableau4[[#This Row],[Numéro de poste de la pièce de référence]])</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7BDE3C-6A63-4CAF-B4F1-4300F9F6EA3D}" name="Tabel11" displayName="Tabel11" ref="A2:AT492" totalsRowShown="0">
  <autoFilter ref="A2:AT492" xr:uid="{D3C30DB1-F7C8-42B4-8D6B-6A83784F96CA}"/>
  <tableColumns count="46">
    <tableColumn id="1" xr3:uid="{57C0D2A1-2BB4-4E11-AAAA-FED5583F105E}" name="Colonne1"/>
    <tableColumn id="2" xr3:uid="{DE6FA3E3-6B3C-4358-92FF-A98F30B122EC}" name="Référence de l'administration"/>
    <tableColumn id="3" xr3:uid="{007A66F4-6671-4419-81D2-36F6C1B03DB1}" name="Dossiers"/>
    <tableColumn id="4" xr3:uid="{39F8A357-9430-4B76-8EC6-C615FE0A8F53}" name="Remarques"/>
    <tableColumn id="5" xr3:uid="{DF97BA64-355F-43C0-8219-25C19392EAE3}" name="Nom Fournisseur"/>
    <tableColumn id="6" xr3:uid="{17288AAA-D99C-4005-896A-92571E6E61E9}" name="Montant non-engagé"/>
    <tableColumn id="7" xr3:uid="{D7A5BD5C-BDAD-4605-8828-FD47C9EC690C}" name="Avance"/>
    <tableColumn id="8" xr3:uid="{73FE12B3-7C0E-4970-B02C-26567C6BC230}" name="Accord IF"/>
    <tableColumn id="9" xr3:uid="{F0F95272-F74A-49E1-A2C6-5B736237C716}" name="Référence RANVA"/>
    <tableColumn id="10" xr3:uid="{98804FE8-DF39-4173-9592-5D2F7883F2A9}" name="Liste CM"/>
    <tableColumn id="11" xr3:uid="{BEB1103C-341D-42F9-BC42-A8B9860B2CD4}" name="Approb CM"/>
    <tableColumn id="12" xr3:uid="{3423E172-DA79-4AD0-9A48-3B7064701AFA}" name="A charge provision?"/>
    <tableColumn id="13" xr3:uid="{F44767B0-680E-487A-BB93-C16E6D97E2C7}" name="Appel à provision nécessaire?"/>
    <tableColumn id="14" xr3:uid="{FEE13F3D-CA00-49C8-95C3-62E6B2FAE005}" name="Avis Ministre VDB sur appel provision"/>
    <tableColumn id="15" xr3:uid="{E03FCD4F-BCC9-429F-B1A3-A08E30E6A9CA}" name="Avis Ministre VDB sur imputation sur la provision"/>
    <tableColumn id="16" xr3:uid="{2CEBBB92-56D6-4B66-9536-E65A5E0CDFFC}" name="Avis IF sur imputation provision"/>
    <tableColumn id="17" xr3:uid="{701C749A-7240-4D68-88EA-1943F40ABDCE}" name="Accord Min Bud sur imputation provision"/>
    <tableColumn id="18" xr3:uid="{47D8D184-3C44-445D-9D6F-6E36C0332845}" name="Strat lancement"/>
    <tableColumn id="19" xr3:uid="{0EE4D83C-F5BF-4BC7-861D-D1AA182FDE4B}" name="Statut lancement"/>
    <tableColumn id="20" xr3:uid="{1ED6BC70-BC44-4A92-984E-1163DE3FD8F7}" name="OK approb"/>
    <tableColumn id="21" xr3:uid="{400C81FA-938F-4135-8981-ADC42E6AE51C}" name="Fournisseur"/>
    <tableColumn id="22" xr3:uid="{A595A80B-8F61-489E-A7A6-23FD1A56F5A0}" name="Nº pièce référence"/>
    <tableColumn id="23" xr3:uid="{ED28C8BD-B54A-40EA-9657-3043BA39A571}" name="Poste de réf."/>
    <tableColumn id="24" xr3:uid="{F4396040-8313-47BA-9E90-214C839423E8}" name="Date chargement" dataDxfId="93"/>
    <tableColumn id="25" xr3:uid="{1A39AF9A-B9F5-47FD-BE9B-6CC8E7CD48B4}" name="Désignation (du 1er poste du PO)"/>
    <tableColumn id="26" xr3:uid="{89F40EF6-D13F-4254-8AD5-FEB0F7C60CCA}" name="Catégorie de la pièce de référence"/>
    <tableColumn id="27" xr3:uid="{40247A7B-8D94-49A5-AD06-F59B4E673566}" name="Date de la pièce" dataDxfId="92"/>
    <tableColumn id="28" xr3:uid="{D4D01CE4-E9A4-4769-9E3E-EA21209E217A}" name="Code charg./décharg."/>
    <tableColumn id="29" xr3:uid="{FF5F0C5B-E0EA-4E7F-8889-852F4E244CFD}" name="TVA intracom"/>
    <tableColumn id="30" xr3:uid="{46B9E23F-4233-4332-A61D-1A0749D13E9B}" name="POposte"/>
    <tableColumn id="31" xr3:uid="{CBE92008-373B-4CD4-91C3-099057226659}" name="Montant Engagé PO"/>
    <tableColumn id="32" xr3:uid="{94539935-3C99-449D-8980-2846FF05236E}" name="Devise état"/>
    <tableColumn id="33" xr3:uid="{882A7CDD-78FA-4362-BBC4-D0DA4013E5A8}" name="Montant Liquidé"/>
    <tableColumn id="34" xr3:uid="{831CDF36-E851-4F3C-AA1C-47CD72FCD702}" name="Devise transaction"/>
    <tableColumn id="35" xr3:uid="{875361C5-E82D-41E4-9E0D-9996CD5EAD15}" name="Solde encours"/>
    <tableColumn id="36" xr3:uid="{CEAE5FB0-80FF-42CA-8EF2-5791834F28EF}" name="KRC"/>
    <tableColumn id="37" xr3:uid="{CE5DD34E-2C08-4783-A3C9-2FA8B0899100}" name="Poste KRC"/>
    <tableColumn id="38" xr3:uid="{154D68AA-27C4-40BF-991C-D69042AF0740}" name="AB"/>
    <tableColumn id="39" xr3:uid="{2B4F45F6-76B3-44DF-A1C6-EEBD385CBBC7}" name="Type PO"/>
    <tableColumn id="40" xr3:uid="{3F0285A6-A96D-48E5-AB03-EB2E94AD788D}" name="Quantité commandée2"/>
    <tableColumn id="41" xr3:uid="{C203C261-54F6-49A3-A257-C3A53D42EA7D}" name="Quantité à livrer"/>
    <tableColumn id="42" xr3:uid="{76C6D2C2-463C-4970-97FB-637240762057}" name="Codenva"/>
    <tableColumn id="43" xr3:uid="{DE028606-A486-4321-90FB-F34AC9D5609D}" name="procédure"/>
    <tableColumn id="44" xr3:uid="{D6712F6B-8B5F-4DFB-8401-011A89A999AF}" name="code suppression"/>
    <tableColumn id="45" xr3:uid="{C9289C51-F0AF-416E-A81D-11A603CE9D2E}" name="Colonne3"/>
    <tableColumn id="46" xr3:uid="{136F3122-437F-46CB-9652-2B17B8532E90}" name="Colonne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A648432-F631-48BA-B8FB-BF94596D18F2}" name="Tabel9" displayName="Tabel9" ref="A2:AT21" totalsRowShown="0">
  <autoFilter ref="A2:AT21" xr:uid="{39C9890E-DEA0-472A-A9EF-19D2E8F40B9F}"/>
  <tableColumns count="46">
    <tableColumn id="1" xr3:uid="{41E4D383-D1EE-4EE5-AA4E-A5BD98BA264F}" name="Colonne1"/>
    <tableColumn id="2" xr3:uid="{D237C724-4242-46B0-90DA-D9466DE36602}" name="Référence de l'administration"/>
    <tableColumn id="3" xr3:uid="{598B649D-61C3-41A5-B582-F6FA1F3A4035}" name="Dossiers"/>
    <tableColumn id="4" xr3:uid="{F2A19BC7-385F-42D2-82DC-F4B6699AB842}" name="Remarques"/>
    <tableColumn id="5" xr3:uid="{7156AA24-89EB-48BD-9356-34CF075BA12D}" name="Nom Fournisseur"/>
    <tableColumn id="6" xr3:uid="{077C2937-5F21-420D-8690-C40F7B6ACA5F}" name="Montant non-engagé"/>
    <tableColumn id="7" xr3:uid="{BE754C0F-605A-46F4-9048-41F7E4FD02A7}" name="Avance"/>
    <tableColumn id="8" xr3:uid="{39DBABBF-04BC-4A46-B9E1-2DB9768C1280}" name="Accord IF" dataDxfId="91"/>
    <tableColumn id="9" xr3:uid="{5A7EC446-124A-4FC6-B7F4-8910F85A6B3F}" name="Référence RANVA"/>
    <tableColumn id="10" xr3:uid="{A2AE0214-43F1-462D-9BB9-BC3C5D69ED83}" name="Liste CM"/>
    <tableColumn id="11" xr3:uid="{03664E84-1831-4FCF-BF2B-37A867BA80A1}" name="Approb CM"/>
    <tableColumn id="12" xr3:uid="{A8E48819-3F3A-48A5-AA2E-28BCC0588094}" name="A charge provision?"/>
    <tableColumn id="13" xr3:uid="{B53C42C7-FE1F-476A-9063-77C250758D0E}" name="Appel à provision nécessaire?"/>
    <tableColumn id="14" xr3:uid="{3913BF03-A75B-43A2-9140-3A194DF3E4EB}" name="Avis Ministre VDB sur appel provision"/>
    <tableColumn id="15" xr3:uid="{483E4B4A-6828-4F27-9DEC-F25742F0EAD6}" name="Avis Ministre VDB sur imputation sur la provision"/>
    <tableColumn id="16" xr3:uid="{86DBB805-9829-4193-AA86-43BEA6E628E2}" name="Avis IF sur imputation provision"/>
    <tableColumn id="17" xr3:uid="{7E126608-C769-4FA7-96E4-5865D047C536}" name="Accord Min Bud sur imputation provision"/>
    <tableColumn id="18" xr3:uid="{3B20FB88-F4BF-47F7-8B4F-D368B3E7C100}" name="Strat lancement"/>
    <tableColumn id="19" xr3:uid="{8D24F516-507E-499F-8EF2-66DD6994E169}" name="Statut lancement"/>
    <tableColumn id="20" xr3:uid="{B02558A0-9D44-49A2-9EC7-B0E05B3D0D84}" name="OK approb"/>
    <tableColumn id="21" xr3:uid="{7114847D-01C7-46AC-9A3E-8920CE12CBCC}" name="Fournisseur"/>
    <tableColumn id="22" xr3:uid="{84C01827-477C-4202-ACB8-1EEE85AC805B}" name="Nº pièce référence"/>
    <tableColumn id="23" xr3:uid="{D9065E16-B1DA-4A75-B82E-D72EEFD69DB5}" name="Poste de réf."/>
    <tableColumn id="24" xr3:uid="{A93306D4-AFA4-4606-9BEF-B4E02E372AD8}" name="Date chargement" dataDxfId="90"/>
    <tableColumn id="25" xr3:uid="{95CEF08F-2D98-4231-ABBE-54A187154A6D}" name="Désignation (du 1er poste du PO)"/>
    <tableColumn id="26" xr3:uid="{6338E5A9-6616-4DE0-B68F-9EFA549EDC5E}" name="Catégorie de la pièce de référence"/>
    <tableColumn id="27" xr3:uid="{6F241C75-BE3E-4AFB-961E-14F3D648BC68}" name="Date de la pièce" dataDxfId="89"/>
    <tableColumn id="28" xr3:uid="{0A0F9C3D-F8F7-43DF-8856-68D563895B58}" name="Code charg./décharg."/>
    <tableColumn id="29" xr3:uid="{59B354F8-8611-4817-92FA-27F4FF282C1E}" name="TVA intracom"/>
    <tableColumn id="30" xr3:uid="{862CAEF1-5A93-4B52-8F2B-2D774228006D}" name="POposte"/>
    <tableColumn id="31" xr3:uid="{76C7577E-8646-4DF6-9FB5-6C77D6CD5FA7}" name="Montant Engagé PO"/>
    <tableColumn id="32" xr3:uid="{E3F397D6-CBAD-4D9B-99C1-D32007FEFE8F}" name="Devise état"/>
    <tableColumn id="33" xr3:uid="{1C5AB5CC-DFDA-4241-8773-2535B055A6B4}" name="Montant Liquidé"/>
    <tableColumn id="34" xr3:uid="{53276580-BEDE-42E0-9E07-98DC3C6ECE50}" name="Devise transaction"/>
    <tableColumn id="35" xr3:uid="{781F26AA-1864-4E6B-A05A-5B604C2F13F4}" name="Solde encours"/>
    <tableColumn id="36" xr3:uid="{81D19DB5-9A48-4AEA-8AC0-A8FCB6DC5FBF}" name="KRC"/>
    <tableColumn id="37" xr3:uid="{6A2808E2-C19B-4B6C-9A5E-5C8165D9966B}" name="Poste KRC"/>
    <tableColumn id="38" xr3:uid="{5E6A1E5E-B25F-4B9E-A62A-682BE3A8D08A}" name="AB"/>
    <tableColumn id="39" xr3:uid="{7D444014-BA5A-4DB2-ABF3-C4775299C59B}" name="Type PO"/>
    <tableColumn id="40" xr3:uid="{BAD7E880-87C7-45A9-A6FE-9AEC7FD0F84C}" name="Quantité commandée2"/>
    <tableColumn id="41" xr3:uid="{BEECB49B-0463-4867-9CAE-1A7B8C83C821}" name="Quantité à livrer"/>
    <tableColumn id="42" xr3:uid="{F5503839-BD15-4C9F-B75C-27BF82159027}" name="Codenva"/>
    <tableColumn id="43" xr3:uid="{DC210BE3-4445-4C07-BAFD-7EDF3AB1AA05}" name="procédure"/>
    <tableColumn id="44" xr3:uid="{15D0C8EF-CBED-45A1-96D9-66976FB3E974}" name="code suppression"/>
    <tableColumn id="45" xr3:uid="{D0FE4DD0-B6E9-4CDA-9899-7385F8E6F5B8}" name="Colonne3"/>
    <tableColumn id="46" xr3:uid="{D361C14E-B1E5-4F0B-8D31-1A870C770334}" name="Colonne2"/>
  </tableColumns>
  <tableStyleInfo name="TableStyleMedium2"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ivotTable" Target="../pivotTables/pivotTable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table" Target="../tables/table8.xml"/></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F92CE-1DB4-449D-83FB-BC1B561B4B70}">
  <dimension ref="A2:D17"/>
  <sheetViews>
    <sheetView workbookViewId="0">
      <selection activeCell="A18" sqref="A18"/>
    </sheetView>
  </sheetViews>
  <sheetFormatPr defaultColWidth="10.81640625" defaultRowHeight="14.5" x14ac:dyDescent="0.35"/>
  <cols>
    <col min="2" max="2" width="27.1796875" bestFit="1" customWidth="1"/>
    <col min="3" max="3" width="2.54296875" customWidth="1"/>
  </cols>
  <sheetData>
    <row r="2" spans="1:4" x14ac:dyDescent="0.35">
      <c r="A2">
        <v>1</v>
      </c>
      <c r="B2" t="s">
        <v>0</v>
      </c>
      <c r="C2" t="s">
        <v>1</v>
      </c>
      <c r="D2" t="s">
        <v>2</v>
      </c>
    </row>
    <row r="3" spans="1:4" x14ac:dyDescent="0.35">
      <c r="C3" t="s">
        <v>3</v>
      </c>
      <c r="D3" t="s">
        <v>4</v>
      </c>
    </row>
    <row r="8" spans="1:4" x14ac:dyDescent="0.35">
      <c r="A8">
        <v>2</v>
      </c>
      <c r="B8" t="s">
        <v>5</v>
      </c>
      <c r="C8" t="s">
        <v>1</v>
      </c>
      <c r="D8" t="s">
        <v>6</v>
      </c>
    </row>
    <row r="9" spans="1:4" x14ac:dyDescent="0.35">
      <c r="C9" t="s">
        <v>3</v>
      </c>
      <c r="D9" t="s">
        <v>7</v>
      </c>
    </row>
    <row r="10" spans="1:4" x14ac:dyDescent="0.35">
      <c r="C10" t="s">
        <v>8</v>
      </c>
      <c r="D10" t="s">
        <v>9</v>
      </c>
    </row>
    <row r="11" spans="1:4" x14ac:dyDescent="0.35">
      <c r="C11" t="s">
        <v>10</v>
      </c>
      <c r="D11" t="s">
        <v>11</v>
      </c>
    </row>
    <row r="12" spans="1:4" x14ac:dyDescent="0.35">
      <c r="C12" t="s">
        <v>12</v>
      </c>
      <c r="D12" t="s">
        <v>13</v>
      </c>
    </row>
    <row r="16" spans="1:4" x14ac:dyDescent="0.35">
      <c r="A16" t="s">
        <v>14</v>
      </c>
      <c r="C16">
        <v>1</v>
      </c>
      <c r="D16" t="s">
        <v>15</v>
      </c>
    </row>
    <row r="17" spans="3:4" x14ac:dyDescent="0.35">
      <c r="C17">
        <v>2</v>
      </c>
      <c r="D17"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E67B1-525F-4ADD-9CA0-778877A09360}">
  <dimension ref="A1:M1120"/>
  <sheetViews>
    <sheetView workbookViewId="0">
      <selection sqref="A1:XFD1"/>
    </sheetView>
  </sheetViews>
  <sheetFormatPr defaultColWidth="10.81640625" defaultRowHeight="14.5" x14ac:dyDescent="0.35"/>
  <cols>
    <col min="1" max="1" width="17.81640625" bestFit="1" customWidth="1"/>
    <col min="2" max="2" width="11.453125" customWidth="1"/>
    <col min="3" max="3" width="9.54296875" customWidth="1"/>
    <col min="4" max="4" width="22.453125" bestFit="1" customWidth="1"/>
    <col min="5" max="5" width="56" bestFit="1" customWidth="1"/>
    <col min="6" max="6" width="20.54296875" customWidth="1"/>
    <col min="8" max="8" width="59.54296875" customWidth="1"/>
    <col min="9" max="9" width="12.1796875" customWidth="1"/>
    <col min="10" max="10" width="39.453125" bestFit="1" customWidth="1"/>
    <col min="11" max="11" width="27.81640625" bestFit="1" customWidth="1"/>
    <col min="12" max="12" width="24.81640625" bestFit="1" customWidth="1"/>
    <col min="13" max="13" width="22.81640625" bestFit="1" customWidth="1"/>
  </cols>
  <sheetData>
    <row r="1" spans="1:13" s="43" customFormat="1" x14ac:dyDescent="0.35">
      <c r="D1" s="288" t="s">
        <v>7516</v>
      </c>
    </row>
    <row r="2" spans="1:13" x14ac:dyDescent="0.35">
      <c r="A2" s="6" t="s">
        <v>34</v>
      </c>
      <c r="B2" t="s">
        <v>35</v>
      </c>
    </row>
    <row r="4" spans="1:13" x14ac:dyDescent="0.35">
      <c r="A4" s="6" t="s">
        <v>18</v>
      </c>
      <c r="B4" s="6" t="s">
        <v>40</v>
      </c>
      <c r="C4" s="6" t="s">
        <v>41</v>
      </c>
      <c r="D4" s="6" t="s">
        <v>212</v>
      </c>
      <c r="E4" s="6" t="s">
        <v>176</v>
      </c>
      <c r="F4" s="6" t="s">
        <v>192</v>
      </c>
      <c r="G4" s="6" t="s">
        <v>208</v>
      </c>
      <c r="H4" s="6" t="s">
        <v>209</v>
      </c>
      <c r="I4" s="6" t="s">
        <v>193</v>
      </c>
      <c r="J4" s="6" t="s">
        <v>46</v>
      </c>
      <c r="K4" s="162" t="s">
        <v>43</v>
      </c>
      <c r="L4" s="162" t="s">
        <v>44</v>
      </c>
      <c r="M4" s="162" t="s">
        <v>6789</v>
      </c>
    </row>
    <row r="5" spans="1:13" x14ac:dyDescent="0.35">
      <c r="A5" t="s">
        <v>60</v>
      </c>
      <c r="B5" t="s">
        <v>61</v>
      </c>
      <c r="C5" t="s">
        <v>51</v>
      </c>
      <c r="D5">
        <v>0</v>
      </c>
      <c r="E5" t="s">
        <v>252</v>
      </c>
      <c r="F5" t="s">
        <v>255</v>
      </c>
      <c r="G5" t="s">
        <v>2548</v>
      </c>
      <c r="H5" t="s">
        <v>2519</v>
      </c>
      <c r="I5" t="s">
        <v>88</v>
      </c>
      <c r="J5" t="s">
        <v>256</v>
      </c>
      <c r="K5" s="162">
        <v>276.73</v>
      </c>
      <c r="L5" s="162">
        <v>276.73</v>
      </c>
      <c r="M5" s="162">
        <v>0</v>
      </c>
    </row>
    <row r="6" spans="1:13" x14ac:dyDescent="0.35">
      <c r="F6" t="s">
        <v>6790</v>
      </c>
      <c r="K6" s="162">
        <v>276.73</v>
      </c>
      <c r="L6" s="162">
        <v>276.73</v>
      </c>
      <c r="M6" s="162">
        <v>0</v>
      </c>
    </row>
    <row r="7" spans="1:13" x14ac:dyDescent="0.35">
      <c r="F7" t="s">
        <v>286</v>
      </c>
      <c r="G7" t="s">
        <v>2548</v>
      </c>
      <c r="H7" t="s">
        <v>2519</v>
      </c>
      <c r="I7" t="s">
        <v>88</v>
      </c>
      <c r="J7" t="s">
        <v>287</v>
      </c>
      <c r="K7" s="162">
        <v>1058.17</v>
      </c>
      <c r="L7" s="162">
        <v>1050.67</v>
      </c>
      <c r="M7" s="162">
        <v>7.5</v>
      </c>
    </row>
    <row r="8" spans="1:13" x14ac:dyDescent="0.35">
      <c r="F8" t="s">
        <v>6791</v>
      </c>
      <c r="K8" s="162">
        <v>1058.17</v>
      </c>
      <c r="L8" s="162">
        <v>1050.67</v>
      </c>
      <c r="M8" s="162">
        <v>7.5</v>
      </c>
    </row>
    <row r="9" spans="1:13" x14ac:dyDescent="0.35">
      <c r="E9" t="s">
        <v>6792</v>
      </c>
      <c r="K9" s="162">
        <v>1334.9</v>
      </c>
      <c r="L9" s="162">
        <v>1327.4</v>
      </c>
      <c r="M9" s="162">
        <v>7.5</v>
      </c>
    </row>
    <row r="10" spans="1:13" x14ac:dyDescent="0.35">
      <c r="E10" t="s">
        <v>262</v>
      </c>
      <c r="F10" t="s">
        <v>264</v>
      </c>
      <c r="G10" t="s">
        <v>2473</v>
      </c>
      <c r="H10" t="s">
        <v>2526</v>
      </c>
      <c r="I10" t="s">
        <v>88</v>
      </c>
      <c r="J10" t="s">
        <v>265</v>
      </c>
      <c r="K10" s="162">
        <v>1190.08</v>
      </c>
      <c r="L10" s="162">
        <v>1190.08</v>
      </c>
      <c r="M10" s="162">
        <v>0</v>
      </c>
    </row>
    <row r="11" spans="1:13" x14ac:dyDescent="0.35">
      <c r="F11" t="s">
        <v>6793</v>
      </c>
      <c r="K11" s="162">
        <v>1190.08</v>
      </c>
      <c r="L11" s="162">
        <v>1190.08</v>
      </c>
      <c r="M11" s="162">
        <v>0</v>
      </c>
    </row>
    <row r="12" spans="1:13" x14ac:dyDescent="0.35">
      <c r="F12" t="s">
        <v>271</v>
      </c>
      <c r="G12" t="s">
        <v>2473</v>
      </c>
      <c r="H12" t="s">
        <v>2526</v>
      </c>
      <c r="I12" t="s">
        <v>88</v>
      </c>
      <c r="J12" t="s">
        <v>272</v>
      </c>
      <c r="K12" s="162">
        <v>822.8</v>
      </c>
      <c r="L12" s="162">
        <v>680</v>
      </c>
      <c r="M12" s="162">
        <v>142.79999999999995</v>
      </c>
    </row>
    <row r="13" spans="1:13" x14ac:dyDescent="0.35">
      <c r="F13" t="s">
        <v>6794</v>
      </c>
      <c r="K13" s="162">
        <v>822.8</v>
      </c>
      <c r="L13" s="162">
        <v>680</v>
      </c>
      <c r="M13" s="162">
        <v>142.79999999999995</v>
      </c>
    </row>
    <row r="14" spans="1:13" x14ac:dyDescent="0.35">
      <c r="E14" t="s">
        <v>6795</v>
      </c>
      <c r="K14" s="162">
        <v>2012.8799999999999</v>
      </c>
      <c r="L14" s="162">
        <v>1870.08</v>
      </c>
      <c r="M14" s="162">
        <v>142.79999999999995</v>
      </c>
    </row>
    <row r="15" spans="1:13" x14ac:dyDescent="0.35">
      <c r="C15" t="s">
        <v>6796</v>
      </c>
      <c r="K15" s="162">
        <v>3347.7799999999997</v>
      </c>
      <c r="L15" s="162">
        <v>3197.48</v>
      </c>
      <c r="M15" s="162">
        <v>150.29999999999995</v>
      </c>
    </row>
    <row r="16" spans="1:13" x14ac:dyDescent="0.35">
      <c r="B16" t="s">
        <v>6797</v>
      </c>
      <c r="K16" s="162">
        <v>3347.7799999999997</v>
      </c>
      <c r="L16" s="162">
        <v>3197.48</v>
      </c>
      <c r="M16" s="162">
        <v>150.29999999999995</v>
      </c>
    </row>
    <row r="17" spans="2:13" x14ac:dyDescent="0.35">
      <c r="B17" t="s">
        <v>65</v>
      </c>
      <c r="C17" t="s">
        <v>51</v>
      </c>
      <c r="D17">
        <v>0</v>
      </c>
      <c r="E17" t="s">
        <v>1523</v>
      </c>
      <c r="F17" t="s">
        <v>1525</v>
      </c>
      <c r="G17" t="s">
        <v>2590</v>
      </c>
      <c r="H17" t="s">
        <v>2512</v>
      </c>
      <c r="I17" t="s">
        <v>88</v>
      </c>
      <c r="J17" t="s">
        <v>1526</v>
      </c>
      <c r="K17" s="162">
        <v>126000</v>
      </c>
      <c r="L17" s="162">
        <v>0</v>
      </c>
      <c r="M17" s="162">
        <v>126000</v>
      </c>
    </row>
    <row r="18" spans="2:13" x14ac:dyDescent="0.35">
      <c r="F18" t="s">
        <v>6798</v>
      </c>
      <c r="K18" s="162">
        <v>126000</v>
      </c>
      <c r="L18" s="162">
        <v>0</v>
      </c>
      <c r="M18" s="162">
        <v>126000</v>
      </c>
    </row>
    <row r="19" spans="2:13" x14ac:dyDescent="0.35">
      <c r="E19" t="s">
        <v>6799</v>
      </c>
      <c r="K19" s="162">
        <v>126000</v>
      </c>
      <c r="L19" s="162">
        <v>0</v>
      </c>
      <c r="M19" s="162">
        <v>126000</v>
      </c>
    </row>
    <row r="20" spans="2:13" x14ac:dyDescent="0.35">
      <c r="E20" t="s">
        <v>315</v>
      </c>
      <c r="F20" t="s">
        <v>317</v>
      </c>
      <c r="G20" t="s">
        <v>2548</v>
      </c>
      <c r="H20" t="s">
        <v>2519</v>
      </c>
      <c r="I20" t="s">
        <v>88</v>
      </c>
      <c r="J20" t="s">
        <v>318</v>
      </c>
      <c r="K20" s="162">
        <v>13797.99</v>
      </c>
      <c r="L20" s="162">
        <v>13797.99</v>
      </c>
      <c r="M20" s="162">
        <v>0</v>
      </c>
    </row>
    <row r="21" spans="2:13" x14ac:dyDescent="0.35">
      <c r="F21" t="s">
        <v>6800</v>
      </c>
      <c r="K21" s="162">
        <v>13797.99</v>
      </c>
      <c r="L21" s="162">
        <v>13797.99</v>
      </c>
      <c r="M21" s="162">
        <v>0</v>
      </c>
    </row>
    <row r="22" spans="2:13" x14ac:dyDescent="0.35">
      <c r="F22" t="s">
        <v>1328</v>
      </c>
      <c r="G22" t="s">
        <v>2548</v>
      </c>
      <c r="H22" t="s">
        <v>2519</v>
      </c>
      <c r="I22" t="s">
        <v>88</v>
      </c>
      <c r="J22" t="s">
        <v>1329</v>
      </c>
      <c r="K22" s="162">
        <v>13797.99</v>
      </c>
      <c r="L22" s="162">
        <v>13797.869999999999</v>
      </c>
      <c r="M22" s="162">
        <v>0.12000000000080036</v>
      </c>
    </row>
    <row r="23" spans="2:13" x14ac:dyDescent="0.35">
      <c r="F23" t="s">
        <v>6801</v>
      </c>
      <c r="K23" s="162">
        <v>13797.99</v>
      </c>
      <c r="L23" s="162">
        <v>13797.869999999999</v>
      </c>
      <c r="M23" s="162">
        <v>0.12000000000080036</v>
      </c>
    </row>
    <row r="24" spans="2:13" x14ac:dyDescent="0.35">
      <c r="E24" t="s">
        <v>6802</v>
      </c>
      <c r="K24" s="162">
        <v>27595.98</v>
      </c>
      <c r="L24" s="162">
        <v>27595.86</v>
      </c>
      <c r="M24" s="162">
        <v>0.12000000000080036</v>
      </c>
    </row>
    <row r="25" spans="2:13" x14ac:dyDescent="0.35">
      <c r="E25" t="s">
        <v>1729</v>
      </c>
      <c r="F25" t="s">
        <v>1731</v>
      </c>
      <c r="G25" t="s">
        <v>2473</v>
      </c>
      <c r="H25" t="s">
        <v>2526</v>
      </c>
      <c r="I25" t="s">
        <v>88</v>
      </c>
      <c r="J25" t="s">
        <v>1732</v>
      </c>
      <c r="K25" s="162">
        <v>2805.57</v>
      </c>
      <c r="L25" s="162">
        <v>2805.57</v>
      </c>
      <c r="M25" s="162">
        <v>0</v>
      </c>
    </row>
    <row r="26" spans="2:13" x14ac:dyDescent="0.35">
      <c r="F26" t="s">
        <v>6803</v>
      </c>
      <c r="K26" s="162">
        <v>2805.57</v>
      </c>
      <c r="L26" s="162">
        <v>2805.57</v>
      </c>
      <c r="M26" s="162">
        <v>0</v>
      </c>
    </row>
    <row r="27" spans="2:13" x14ac:dyDescent="0.35">
      <c r="E27" t="s">
        <v>6804</v>
      </c>
      <c r="K27" s="162">
        <v>2805.57</v>
      </c>
      <c r="L27" s="162">
        <v>2805.57</v>
      </c>
      <c r="M27" s="162">
        <v>0</v>
      </c>
    </row>
    <row r="28" spans="2:13" x14ac:dyDescent="0.35">
      <c r="E28" t="s">
        <v>262</v>
      </c>
      <c r="F28" t="s">
        <v>1445</v>
      </c>
      <c r="G28" t="s">
        <v>2473</v>
      </c>
      <c r="H28" t="s">
        <v>2526</v>
      </c>
      <c r="I28" t="s">
        <v>88</v>
      </c>
      <c r="J28" t="s">
        <v>1446</v>
      </c>
      <c r="K28" s="162">
        <v>846.40000000000009</v>
      </c>
      <c r="L28" s="162">
        <v>846.4</v>
      </c>
      <c r="M28" s="162">
        <v>0</v>
      </c>
    </row>
    <row r="29" spans="2:13" x14ac:dyDescent="0.35">
      <c r="F29" t="s">
        <v>6805</v>
      </c>
      <c r="K29" s="162">
        <v>846.40000000000009</v>
      </c>
      <c r="L29" s="162">
        <v>846.4</v>
      </c>
      <c r="M29" s="162">
        <v>0</v>
      </c>
    </row>
    <row r="30" spans="2:13" x14ac:dyDescent="0.35">
      <c r="F30" t="s">
        <v>1589</v>
      </c>
      <c r="G30" t="s">
        <v>2473</v>
      </c>
      <c r="H30" t="s">
        <v>2526</v>
      </c>
      <c r="I30" t="s">
        <v>88</v>
      </c>
      <c r="J30" t="s">
        <v>1590</v>
      </c>
      <c r="K30" s="162">
        <v>1314.42</v>
      </c>
      <c r="L30" s="162">
        <v>1314.42</v>
      </c>
      <c r="M30" s="162">
        <v>0</v>
      </c>
    </row>
    <row r="31" spans="2:13" x14ac:dyDescent="0.35">
      <c r="F31" t="s">
        <v>6806</v>
      </c>
      <c r="K31" s="162">
        <v>1314.42</v>
      </c>
      <c r="L31" s="162">
        <v>1314.42</v>
      </c>
      <c r="M31" s="162">
        <v>0</v>
      </c>
    </row>
    <row r="32" spans="2:13" x14ac:dyDescent="0.35">
      <c r="E32" t="s">
        <v>6795</v>
      </c>
      <c r="K32" s="162">
        <v>2160.8200000000002</v>
      </c>
      <c r="L32" s="162">
        <v>2160.8200000000002</v>
      </c>
      <c r="M32" s="162">
        <v>0</v>
      </c>
    </row>
    <row r="33" spans="5:13" x14ac:dyDescent="0.35">
      <c r="E33" t="s">
        <v>309</v>
      </c>
      <c r="F33" t="s">
        <v>980</v>
      </c>
      <c r="G33" t="s">
        <v>2473</v>
      </c>
      <c r="H33" t="s">
        <v>2526</v>
      </c>
      <c r="I33" t="s">
        <v>88</v>
      </c>
      <c r="J33" t="s">
        <v>981</v>
      </c>
      <c r="K33" s="162">
        <v>45.34</v>
      </c>
      <c r="L33" s="162">
        <v>45.330000000000005</v>
      </c>
      <c r="M33" s="162">
        <v>9.9999999999980105E-3</v>
      </c>
    </row>
    <row r="34" spans="5:13" x14ac:dyDescent="0.35">
      <c r="I34" t="s">
        <v>217</v>
      </c>
      <c r="J34" t="s">
        <v>982</v>
      </c>
      <c r="K34" s="162">
        <v>39.869999999999997</v>
      </c>
      <c r="L34" s="162">
        <v>39.869999999999997</v>
      </c>
      <c r="M34" s="162">
        <v>0</v>
      </c>
    </row>
    <row r="35" spans="5:13" x14ac:dyDescent="0.35">
      <c r="I35" t="s">
        <v>222</v>
      </c>
      <c r="J35" t="s">
        <v>983</v>
      </c>
      <c r="K35" s="162">
        <v>44.29</v>
      </c>
      <c r="L35" s="162">
        <v>44.29</v>
      </c>
      <c r="M35" s="162">
        <v>0</v>
      </c>
    </row>
    <row r="36" spans="5:13" x14ac:dyDescent="0.35">
      <c r="F36" t="s">
        <v>6807</v>
      </c>
      <c r="K36" s="162">
        <v>129.5</v>
      </c>
      <c r="L36" s="162">
        <v>129.49</v>
      </c>
      <c r="M36" s="162">
        <v>9.9999999999980105E-3</v>
      </c>
    </row>
    <row r="37" spans="5:13" x14ac:dyDescent="0.35">
      <c r="E37" t="s">
        <v>6808</v>
      </c>
      <c r="K37" s="162">
        <v>129.5</v>
      </c>
      <c r="L37" s="162">
        <v>129.49</v>
      </c>
      <c r="M37" s="162">
        <v>9.9999999999980105E-3</v>
      </c>
    </row>
    <row r="38" spans="5:13" x14ac:dyDescent="0.35">
      <c r="E38" t="s">
        <v>1772</v>
      </c>
      <c r="F38" t="s">
        <v>1774</v>
      </c>
      <c r="G38" t="s">
        <v>2638</v>
      </c>
      <c r="H38" t="s">
        <v>2526</v>
      </c>
      <c r="I38" t="s">
        <v>88</v>
      </c>
      <c r="J38" t="s">
        <v>1775</v>
      </c>
      <c r="K38" s="162">
        <v>6050</v>
      </c>
      <c r="L38" s="162">
        <v>6050</v>
      </c>
      <c r="M38" s="162">
        <v>0</v>
      </c>
    </row>
    <row r="39" spans="5:13" x14ac:dyDescent="0.35">
      <c r="I39" t="s">
        <v>217</v>
      </c>
      <c r="J39" t="s">
        <v>1775</v>
      </c>
      <c r="K39" s="162">
        <v>4840</v>
      </c>
      <c r="L39" s="162">
        <v>4840</v>
      </c>
      <c r="M39" s="162">
        <v>0</v>
      </c>
    </row>
    <row r="40" spans="5:13" x14ac:dyDescent="0.35">
      <c r="F40" t="s">
        <v>6809</v>
      </c>
      <c r="K40" s="162">
        <v>10890</v>
      </c>
      <c r="L40" s="162">
        <v>10890</v>
      </c>
      <c r="M40" s="162">
        <v>0</v>
      </c>
    </row>
    <row r="41" spans="5:13" x14ac:dyDescent="0.35">
      <c r="E41" t="s">
        <v>6810</v>
      </c>
      <c r="K41" s="162">
        <v>10890</v>
      </c>
      <c r="L41" s="162">
        <v>10890</v>
      </c>
      <c r="M41" s="162">
        <v>0</v>
      </c>
    </row>
    <row r="42" spans="5:13" x14ac:dyDescent="0.35">
      <c r="E42" t="s">
        <v>1398</v>
      </c>
      <c r="F42" t="s">
        <v>2292</v>
      </c>
      <c r="G42" t="s">
        <v>2548</v>
      </c>
      <c r="H42" t="s">
        <v>2519</v>
      </c>
      <c r="I42" t="s">
        <v>88</v>
      </c>
      <c r="J42" t="s">
        <v>2293</v>
      </c>
      <c r="K42" s="162">
        <v>29894.400000000001</v>
      </c>
      <c r="L42" s="162">
        <v>0</v>
      </c>
      <c r="M42" s="162">
        <v>29894.400000000001</v>
      </c>
    </row>
    <row r="43" spans="5:13" x14ac:dyDescent="0.35">
      <c r="F43" t="s">
        <v>6811</v>
      </c>
      <c r="K43" s="162">
        <v>29894.400000000001</v>
      </c>
      <c r="L43" s="162">
        <v>0</v>
      </c>
      <c r="M43" s="162">
        <v>29894.400000000001</v>
      </c>
    </row>
    <row r="44" spans="5:13" x14ac:dyDescent="0.35">
      <c r="F44" t="s">
        <v>1401</v>
      </c>
      <c r="G44" t="s">
        <v>2548</v>
      </c>
      <c r="H44" t="s">
        <v>2519</v>
      </c>
      <c r="I44" t="s">
        <v>88</v>
      </c>
      <c r="J44" t="s">
        <v>1402</v>
      </c>
      <c r="K44" s="162">
        <v>48471.6</v>
      </c>
      <c r="L44" s="162">
        <v>39211.51</v>
      </c>
      <c r="M44" s="162">
        <v>9260.0899999999965</v>
      </c>
    </row>
    <row r="45" spans="5:13" x14ac:dyDescent="0.35">
      <c r="F45" t="s">
        <v>6812</v>
      </c>
      <c r="K45" s="162">
        <v>48471.6</v>
      </c>
      <c r="L45" s="162">
        <v>39211.51</v>
      </c>
      <c r="M45" s="162">
        <v>9260.0899999999965</v>
      </c>
    </row>
    <row r="46" spans="5:13" x14ac:dyDescent="0.35">
      <c r="F46" t="s">
        <v>1404</v>
      </c>
      <c r="G46" t="s">
        <v>2548</v>
      </c>
      <c r="H46" t="s">
        <v>2519</v>
      </c>
      <c r="I46" t="s">
        <v>88</v>
      </c>
      <c r="J46" t="s">
        <v>1405</v>
      </c>
      <c r="K46" s="162">
        <v>57549.5</v>
      </c>
      <c r="L46" s="162">
        <v>42202.97</v>
      </c>
      <c r="M46" s="162">
        <v>15346.529999999999</v>
      </c>
    </row>
    <row r="47" spans="5:13" x14ac:dyDescent="0.35">
      <c r="F47" t="s">
        <v>6813</v>
      </c>
      <c r="K47" s="162">
        <v>57549.5</v>
      </c>
      <c r="L47" s="162">
        <v>42202.97</v>
      </c>
      <c r="M47" s="162">
        <v>15346.529999999999</v>
      </c>
    </row>
    <row r="48" spans="5:13" x14ac:dyDescent="0.35">
      <c r="E48" t="s">
        <v>6814</v>
      </c>
      <c r="K48" s="162">
        <v>135915.5</v>
      </c>
      <c r="L48" s="162">
        <v>81414.48000000001</v>
      </c>
      <c r="M48" s="162">
        <v>54501.02</v>
      </c>
    </row>
    <row r="49" spans="1:13" x14ac:dyDescent="0.35">
      <c r="C49" t="s">
        <v>6796</v>
      </c>
      <c r="K49" s="162">
        <v>305497.37</v>
      </c>
      <c r="L49" s="162">
        <v>124996.22</v>
      </c>
      <c r="M49" s="162">
        <v>180501.15</v>
      </c>
    </row>
    <row r="50" spans="1:13" x14ac:dyDescent="0.35">
      <c r="B50" t="s">
        <v>6815</v>
      </c>
      <c r="K50" s="162">
        <v>305497.37</v>
      </c>
      <c r="L50" s="162">
        <v>124996.22</v>
      </c>
      <c r="M50" s="162">
        <v>180501.15</v>
      </c>
    </row>
    <row r="51" spans="1:13" x14ac:dyDescent="0.35">
      <c r="A51" t="s">
        <v>67</v>
      </c>
      <c r="K51" s="162">
        <v>308845.15000000002</v>
      </c>
      <c r="L51" s="162">
        <v>128193.70000000001</v>
      </c>
      <c r="M51" s="162">
        <v>180651.44999999998</v>
      </c>
    </row>
    <row r="52" spans="1:13" x14ac:dyDescent="0.35">
      <c r="A52" t="s">
        <v>72</v>
      </c>
      <c r="B52" t="s">
        <v>73</v>
      </c>
      <c r="C52" t="s">
        <v>74</v>
      </c>
      <c r="D52">
        <v>0</v>
      </c>
      <c r="E52" t="s">
        <v>267</v>
      </c>
      <c r="F52" t="s">
        <v>269</v>
      </c>
      <c r="G52" t="s">
        <v>2548</v>
      </c>
      <c r="H52" t="s">
        <v>2519</v>
      </c>
      <c r="I52" t="s">
        <v>88</v>
      </c>
      <c r="J52" t="s">
        <v>270</v>
      </c>
      <c r="K52" s="162">
        <v>6571.61</v>
      </c>
      <c r="L52" s="162">
        <v>6571.61</v>
      </c>
      <c r="M52" s="162">
        <v>0</v>
      </c>
    </row>
    <row r="53" spans="1:13" x14ac:dyDescent="0.35">
      <c r="F53" t="s">
        <v>6816</v>
      </c>
      <c r="K53" s="162">
        <v>6571.61</v>
      </c>
      <c r="L53" s="162">
        <v>6571.61</v>
      </c>
      <c r="M53" s="162">
        <v>0</v>
      </c>
    </row>
    <row r="54" spans="1:13" x14ac:dyDescent="0.35">
      <c r="E54" t="s">
        <v>6817</v>
      </c>
      <c r="K54" s="162">
        <v>6571.61</v>
      </c>
      <c r="L54" s="162">
        <v>6571.61</v>
      </c>
      <c r="M54" s="162">
        <v>0</v>
      </c>
    </row>
    <row r="55" spans="1:13" x14ac:dyDescent="0.35">
      <c r="E55" t="s">
        <v>309</v>
      </c>
      <c r="F55" t="s">
        <v>311</v>
      </c>
      <c r="G55" t="s">
        <v>2473</v>
      </c>
      <c r="H55" t="s">
        <v>2526</v>
      </c>
      <c r="I55" t="s">
        <v>88</v>
      </c>
      <c r="J55" t="s">
        <v>312</v>
      </c>
      <c r="K55" s="162">
        <v>1013.98</v>
      </c>
      <c r="L55" s="162">
        <v>1013.98</v>
      </c>
      <c r="M55" s="162">
        <v>0</v>
      </c>
    </row>
    <row r="56" spans="1:13" x14ac:dyDescent="0.35">
      <c r="F56" t="s">
        <v>6818</v>
      </c>
      <c r="K56" s="162">
        <v>1013.98</v>
      </c>
      <c r="L56" s="162">
        <v>1013.98</v>
      </c>
      <c r="M56" s="162">
        <v>0</v>
      </c>
    </row>
    <row r="57" spans="1:13" x14ac:dyDescent="0.35">
      <c r="F57" t="s">
        <v>319</v>
      </c>
      <c r="G57" t="s">
        <v>2473</v>
      </c>
      <c r="H57" t="s">
        <v>2526</v>
      </c>
      <c r="I57" t="s">
        <v>88</v>
      </c>
      <c r="J57" t="s">
        <v>320</v>
      </c>
      <c r="K57" s="162">
        <v>734.17</v>
      </c>
      <c r="L57" s="162">
        <v>734.17</v>
      </c>
      <c r="M57" s="162">
        <v>0</v>
      </c>
    </row>
    <row r="58" spans="1:13" x14ac:dyDescent="0.35">
      <c r="F58" t="s">
        <v>6819</v>
      </c>
      <c r="K58" s="162">
        <v>734.17</v>
      </c>
      <c r="L58" s="162">
        <v>734.17</v>
      </c>
      <c r="M58" s="162">
        <v>0</v>
      </c>
    </row>
    <row r="59" spans="1:13" x14ac:dyDescent="0.35">
      <c r="E59" t="s">
        <v>6808</v>
      </c>
      <c r="K59" s="162">
        <v>1748.15</v>
      </c>
      <c r="L59" s="162">
        <v>1748.15</v>
      </c>
      <c r="M59" s="162">
        <v>0</v>
      </c>
    </row>
    <row r="60" spans="1:13" x14ac:dyDescent="0.35">
      <c r="C60" t="s">
        <v>6820</v>
      </c>
      <c r="K60" s="162">
        <v>8319.76</v>
      </c>
      <c r="L60" s="162">
        <v>8319.76</v>
      </c>
      <c r="M60" s="162">
        <v>0</v>
      </c>
    </row>
    <row r="61" spans="1:13" x14ac:dyDescent="0.35">
      <c r="B61" t="s">
        <v>6821</v>
      </c>
      <c r="K61" s="162">
        <v>8319.76</v>
      </c>
      <c r="L61" s="162">
        <v>8319.76</v>
      </c>
      <c r="M61" s="162">
        <v>0</v>
      </c>
    </row>
    <row r="62" spans="1:13" x14ac:dyDescent="0.35">
      <c r="B62" t="s">
        <v>78</v>
      </c>
      <c r="C62" t="s">
        <v>51</v>
      </c>
      <c r="D62">
        <v>0</v>
      </c>
      <c r="E62" t="s">
        <v>1621</v>
      </c>
      <c r="F62" t="s">
        <v>1623</v>
      </c>
      <c r="G62" t="s">
        <v>2548</v>
      </c>
      <c r="H62" t="s">
        <v>2519</v>
      </c>
      <c r="I62" t="s">
        <v>88</v>
      </c>
      <c r="J62" t="s">
        <v>1624</v>
      </c>
      <c r="K62" s="162">
        <v>46483.99</v>
      </c>
      <c r="L62" s="162">
        <v>46483.99</v>
      </c>
      <c r="M62" s="162">
        <v>0</v>
      </c>
    </row>
    <row r="63" spans="1:13" x14ac:dyDescent="0.35">
      <c r="F63" t="s">
        <v>6822</v>
      </c>
      <c r="K63" s="162">
        <v>46483.99</v>
      </c>
      <c r="L63" s="162">
        <v>46483.99</v>
      </c>
      <c r="M63" s="162">
        <v>0</v>
      </c>
    </row>
    <row r="64" spans="1:13" x14ac:dyDescent="0.35">
      <c r="E64" t="s">
        <v>6823</v>
      </c>
      <c r="K64" s="162">
        <v>46483.99</v>
      </c>
      <c r="L64" s="162">
        <v>46483.99</v>
      </c>
      <c r="M64" s="162">
        <v>0</v>
      </c>
    </row>
    <row r="65" spans="1:13" x14ac:dyDescent="0.35">
      <c r="C65" t="s">
        <v>6796</v>
      </c>
      <c r="K65" s="162">
        <v>46483.99</v>
      </c>
      <c r="L65" s="162">
        <v>46483.99</v>
      </c>
      <c r="M65" s="162">
        <v>0</v>
      </c>
    </row>
    <row r="66" spans="1:13" x14ac:dyDescent="0.35">
      <c r="B66" t="s">
        <v>6824</v>
      </c>
      <c r="K66" s="162">
        <v>46483.99</v>
      </c>
      <c r="L66" s="162">
        <v>46483.99</v>
      </c>
      <c r="M66" s="162">
        <v>0</v>
      </c>
    </row>
    <row r="67" spans="1:13" x14ac:dyDescent="0.35">
      <c r="A67" t="s">
        <v>82</v>
      </c>
      <c r="K67" s="162">
        <v>54803.75</v>
      </c>
      <c r="L67" s="162">
        <v>54803.75</v>
      </c>
      <c r="M67" s="162">
        <v>0</v>
      </c>
    </row>
    <row r="68" spans="1:13" x14ac:dyDescent="0.35">
      <c r="A68" t="s">
        <v>86</v>
      </c>
      <c r="B68" t="s">
        <v>87</v>
      </c>
      <c r="C68" t="s">
        <v>88</v>
      </c>
      <c r="D68">
        <v>0</v>
      </c>
      <c r="E68" t="s">
        <v>299</v>
      </c>
      <c r="F68" t="s">
        <v>302</v>
      </c>
      <c r="G68" t="s">
        <v>2590</v>
      </c>
      <c r="H68" t="s">
        <v>2512</v>
      </c>
      <c r="I68" t="s">
        <v>88</v>
      </c>
      <c r="J68" t="s">
        <v>303</v>
      </c>
      <c r="K68" s="162">
        <v>288072.96000000002</v>
      </c>
      <c r="L68" s="162">
        <v>288072.96000000002</v>
      </c>
      <c r="M68" s="162">
        <v>0</v>
      </c>
    </row>
    <row r="69" spans="1:13" x14ac:dyDescent="0.35">
      <c r="F69" t="s">
        <v>6825</v>
      </c>
      <c r="K69" s="162">
        <v>288072.96000000002</v>
      </c>
      <c r="L69" s="162">
        <v>288072.96000000002</v>
      </c>
      <c r="M69" s="162">
        <v>0</v>
      </c>
    </row>
    <row r="70" spans="1:13" x14ac:dyDescent="0.35">
      <c r="E70" t="s">
        <v>6826</v>
      </c>
      <c r="K70" s="162">
        <v>288072.96000000002</v>
      </c>
      <c r="L70" s="162">
        <v>288072.96000000002</v>
      </c>
      <c r="M70" s="162">
        <v>0</v>
      </c>
    </row>
    <row r="71" spans="1:13" x14ac:dyDescent="0.35">
      <c r="C71" t="s">
        <v>6827</v>
      </c>
      <c r="K71" s="162">
        <v>288072.96000000002</v>
      </c>
      <c r="L71" s="162">
        <v>288072.96000000002</v>
      </c>
      <c r="M71" s="162">
        <v>0</v>
      </c>
    </row>
    <row r="72" spans="1:13" x14ac:dyDescent="0.35">
      <c r="B72" t="s">
        <v>6828</v>
      </c>
      <c r="K72" s="162">
        <v>288072.96000000002</v>
      </c>
      <c r="L72" s="162">
        <v>288072.96000000002</v>
      </c>
      <c r="M72" s="162">
        <v>0</v>
      </c>
    </row>
    <row r="73" spans="1:13" x14ac:dyDescent="0.35">
      <c r="B73" t="s">
        <v>91</v>
      </c>
      <c r="C73" t="s">
        <v>92</v>
      </c>
      <c r="D73">
        <v>0</v>
      </c>
      <c r="E73" t="s">
        <v>299</v>
      </c>
      <c r="F73" t="s">
        <v>443</v>
      </c>
      <c r="G73" t="s">
        <v>2590</v>
      </c>
      <c r="H73" t="s">
        <v>2512</v>
      </c>
      <c r="I73" t="s">
        <v>88</v>
      </c>
      <c r="J73" t="s">
        <v>444</v>
      </c>
      <c r="K73" s="162">
        <v>144036.48000000001</v>
      </c>
      <c r="L73" s="162">
        <v>140182.13999999998</v>
      </c>
      <c r="M73" s="162">
        <v>3854.3400000000256</v>
      </c>
    </row>
    <row r="74" spans="1:13" x14ac:dyDescent="0.35">
      <c r="F74" t="s">
        <v>6829</v>
      </c>
      <c r="K74" s="162">
        <v>144036.48000000001</v>
      </c>
      <c r="L74" s="162">
        <v>140182.13999999998</v>
      </c>
      <c r="M74" s="162">
        <v>3854.3400000000256</v>
      </c>
    </row>
    <row r="75" spans="1:13" x14ac:dyDescent="0.35">
      <c r="E75" t="s">
        <v>6826</v>
      </c>
      <c r="K75" s="162">
        <v>144036.48000000001</v>
      </c>
      <c r="L75" s="162">
        <v>140182.13999999998</v>
      </c>
      <c r="M75" s="162">
        <v>3854.3400000000256</v>
      </c>
    </row>
    <row r="76" spans="1:13" x14ac:dyDescent="0.35">
      <c r="C76" t="s">
        <v>6830</v>
      </c>
      <c r="K76" s="162">
        <v>144036.48000000001</v>
      </c>
      <c r="L76" s="162">
        <v>140182.13999999998</v>
      </c>
      <c r="M76" s="162">
        <v>3854.3400000000256</v>
      </c>
    </row>
    <row r="77" spans="1:13" x14ac:dyDescent="0.35">
      <c r="B77" t="s">
        <v>6831</v>
      </c>
      <c r="K77" s="162">
        <v>144036.48000000001</v>
      </c>
      <c r="L77" s="162">
        <v>140182.13999999998</v>
      </c>
      <c r="M77" s="162">
        <v>3854.3400000000256</v>
      </c>
    </row>
    <row r="78" spans="1:13" x14ac:dyDescent="0.35">
      <c r="A78" t="s">
        <v>94</v>
      </c>
      <c r="K78" s="162">
        <v>432109.44000000006</v>
      </c>
      <c r="L78" s="162">
        <v>428255.1</v>
      </c>
      <c r="M78" s="162">
        <v>3854.3400000000256</v>
      </c>
    </row>
    <row r="79" spans="1:13" x14ac:dyDescent="0.35">
      <c r="A79" t="s">
        <v>97</v>
      </c>
      <c r="B79" t="s">
        <v>98</v>
      </c>
      <c r="C79" t="s">
        <v>99</v>
      </c>
      <c r="D79" t="s">
        <v>133</v>
      </c>
      <c r="E79" t="s">
        <v>1461</v>
      </c>
      <c r="F79" t="s">
        <v>1466</v>
      </c>
      <c r="G79" t="s">
        <v>2580</v>
      </c>
      <c r="H79" t="s">
        <v>2512</v>
      </c>
      <c r="I79" t="s">
        <v>217</v>
      </c>
      <c r="J79" t="s">
        <v>1467</v>
      </c>
      <c r="K79" s="162">
        <v>4.3655745685100555E-11</v>
      </c>
      <c r="L79" s="162">
        <v>0</v>
      </c>
      <c r="M79" s="162">
        <v>4.3655745685100555E-11</v>
      </c>
    </row>
    <row r="80" spans="1:13" x14ac:dyDescent="0.35">
      <c r="F80" t="s">
        <v>6832</v>
      </c>
      <c r="K80" s="162">
        <v>4.3655745685100555E-11</v>
      </c>
      <c r="L80" s="162">
        <v>0</v>
      </c>
      <c r="M80" s="162">
        <v>4.3655745685100555E-11</v>
      </c>
    </row>
    <row r="81" spans="2:13" x14ac:dyDescent="0.35">
      <c r="E81" t="s">
        <v>6833</v>
      </c>
      <c r="K81" s="162">
        <v>4.3655745685100555E-11</v>
      </c>
      <c r="L81" s="162">
        <v>0</v>
      </c>
      <c r="M81" s="162">
        <v>4.3655745685100555E-11</v>
      </c>
    </row>
    <row r="82" spans="2:13" x14ac:dyDescent="0.35">
      <c r="C82" t="s">
        <v>6834</v>
      </c>
      <c r="K82" s="162">
        <v>4.3655745685100555E-11</v>
      </c>
      <c r="L82" s="162">
        <v>0</v>
      </c>
      <c r="M82" s="162">
        <v>4.3655745685100555E-11</v>
      </c>
    </row>
    <row r="83" spans="2:13" x14ac:dyDescent="0.35">
      <c r="B83" t="s">
        <v>6835</v>
      </c>
      <c r="K83" s="162">
        <v>4.3655745685100555E-11</v>
      </c>
      <c r="L83" s="162">
        <v>0</v>
      </c>
      <c r="M83" s="162">
        <v>4.3655745685100555E-11</v>
      </c>
    </row>
    <row r="84" spans="2:13" x14ac:dyDescent="0.35">
      <c r="B84" t="s">
        <v>101</v>
      </c>
      <c r="C84" t="s">
        <v>51</v>
      </c>
      <c r="D84" t="s">
        <v>102</v>
      </c>
      <c r="E84" t="s">
        <v>898</v>
      </c>
      <c r="F84" t="s">
        <v>1275</v>
      </c>
      <c r="G84" t="s">
        <v>2473</v>
      </c>
      <c r="H84" t="s">
        <v>2526</v>
      </c>
      <c r="I84" t="s">
        <v>88</v>
      </c>
      <c r="J84" t="s">
        <v>1276</v>
      </c>
      <c r="K84" s="162">
        <v>1048.1600000000001</v>
      </c>
      <c r="L84" s="162">
        <v>1048.1600000000001</v>
      </c>
      <c r="M84" s="162">
        <v>0</v>
      </c>
    </row>
    <row r="85" spans="2:13" x14ac:dyDescent="0.35">
      <c r="F85" t="s">
        <v>6836</v>
      </c>
      <c r="K85" s="162">
        <v>1048.1600000000001</v>
      </c>
      <c r="L85" s="162">
        <v>1048.1600000000001</v>
      </c>
      <c r="M85" s="162">
        <v>0</v>
      </c>
    </row>
    <row r="86" spans="2:13" x14ac:dyDescent="0.35">
      <c r="E86" t="s">
        <v>6837</v>
      </c>
      <c r="K86" s="162">
        <v>1048.1600000000001</v>
      </c>
      <c r="L86" s="162">
        <v>1048.1600000000001</v>
      </c>
      <c r="M86" s="162">
        <v>0</v>
      </c>
    </row>
    <row r="87" spans="2:13" x14ac:dyDescent="0.35">
      <c r="E87" t="s">
        <v>1239</v>
      </c>
      <c r="F87" t="s">
        <v>1241</v>
      </c>
      <c r="G87" t="s">
        <v>2590</v>
      </c>
      <c r="H87" t="s">
        <v>2512</v>
      </c>
      <c r="I87" t="s">
        <v>88</v>
      </c>
      <c r="J87" t="s">
        <v>1242</v>
      </c>
      <c r="K87" s="162">
        <v>108850.39</v>
      </c>
      <c r="L87" s="162">
        <v>14072.3</v>
      </c>
      <c r="M87" s="162">
        <v>94778.09</v>
      </c>
    </row>
    <row r="88" spans="2:13" x14ac:dyDescent="0.35">
      <c r="F88" t="s">
        <v>6838</v>
      </c>
      <c r="K88" s="162">
        <v>108850.39</v>
      </c>
      <c r="L88" s="162">
        <v>14072.3</v>
      </c>
      <c r="M88" s="162">
        <v>94778.09</v>
      </c>
    </row>
    <row r="89" spans="2:13" x14ac:dyDescent="0.35">
      <c r="E89" t="s">
        <v>6839</v>
      </c>
      <c r="K89" s="162">
        <v>108850.39</v>
      </c>
      <c r="L89" s="162">
        <v>14072.3</v>
      </c>
      <c r="M89" s="162">
        <v>94778.09</v>
      </c>
    </row>
    <row r="90" spans="2:13" x14ac:dyDescent="0.35">
      <c r="E90" t="s">
        <v>1279</v>
      </c>
      <c r="F90" t="s">
        <v>1283</v>
      </c>
      <c r="G90" t="s">
        <v>2580</v>
      </c>
      <c r="H90" t="s">
        <v>2512</v>
      </c>
      <c r="I90" t="s">
        <v>88</v>
      </c>
      <c r="J90" t="s">
        <v>1284</v>
      </c>
      <c r="K90" s="162">
        <v>595864.02999999991</v>
      </c>
      <c r="L90" s="162">
        <v>595864.02999999991</v>
      </c>
      <c r="M90" s="162">
        <v>0</v>
      </c>
    </row>
    <row r="91" spans="2:13" x14ac:dyDescent="0.35">
      <c r="F91" t="s">
        <v>6840</v>
      </c>
      <c r="K91" s="162">
        <v>595864.02999999991</v>
      </c>
      <c r="L91" s="162">
        <v>595864.02999999991</v>
      </c>
      <c r="M91" s="162">
        <v>0</v>
      </c>
    </row>
    <row r="92" spans="2:13" x14ac:dyDescent="0.35">
      <c r="F92" t="s">
        <v>1287</v>
      </c>
      <c r="G92" t="s">
        <v>2499</v>
      </c>
      <c r="H92" t="s">
        <v>2519</v>
      </c>
      <c r="I92" t="s">
        <v>88</v>
      </c>
      <c r="J92" t="s">
        <v>1284</v>
      </c>
      <c r="K92" s="162">
        <v>3775200</v>
      </c>
      <c r="L92" s="162">
        <v>1739619.35</v>
      </c>
      <c r="M92" s="162">
        <v>2035580.65</v>
      </c>
    </row>
    <row r="93" spans="2:13" x14ac:dyDescent="0.35">
      <c r="F93" t="s">
        <v>6841</v>
      </c>
      <c r="K93" s="162">
        <v>3775200</v>
      </c>
      <c r="L93" s="162">
        <v>1739619.35</v>
      </c>
      <c r="M93" s="162">
        <v>2035580.65</v>
      </c>
    </row>
    <row r="94" spans="2:13" x14ac:dyDescent="0.35">
      <c r="F94" t="s">
        <v>1366</v>
      </c>
      <c r="G94" t="s">
        <v>2548</v>
      </c>
      <c r="H94" t="s">
        <v>2519</v>
      </c>
      <c r="I94" t="s">
        <v>88</v>
      </c>
      <c r="J94" t="s">
        <v>1284</v>
      </c>
      <c r="K94" s="162">
        <v>941964.66999999993</v>
      </c>
      <c r="L94" s="162">
        <v>941964.66999999993</v>
      </c>
      <c r="M94" s="162">
        <v>0</v>
      </c>
    </row>
    <row r="95" spans="2:13" x14ac:dyDescent="0.35">
      <c r="F95" t="s">
        <v>6842</v>
      </c>
      <c r="K95" s="162">
        <v>941964.66999999993</v>
      </c>
      <c r="L95" s="162">
        <v>941964.66999999993</v>
      </c>
      <c r="M95" s="162">
        <v>0</v>
      </c>
    </row>
    <row r="96" spans="2:13" x14ac:dyDescent="0.35">
      <c r="E96" t="s">
        <v>6843</v>
      </c>
      <c r="K96" s="162">
        <v>5313028.7</v>
      </c>
      <c r="L96" s="162">
        <v>3277448.05</v>
      </c>
      <c r="M96" s="162">
        <v>2035580.65</v>
      </c>
    </row>
    <row r="97" spans="5:13" x14ac:dyDescent="0.35">
      <c r="E97" t="s">
        <v>1290</v>
      </c>
      <c r="F97" t="s">
        <v>1297</v>
      </c>
      <c r="G97" t="s">
        <v>2473</v>
      </c>
      <c r="H97" t="s">
        <v>2526</v>
      </c>
      <c r="I97" t="s">
        <v>88</v>
      </c>
      <c r="J97" t="s">
        <v>1298</v>
      </c>
      <c r="K97" s="162">
        <v>19017.57</v>
      </c>
      <c r="L97" s="162">
        <v>19017.57</v>
      </c>
      <c r="M97" s="162">
        <v>0</v>
      </c>
    </row>
    <row r="98" spans="5:13" x14ac:dyDescent="0.35">
      <c r="F98" t="s">
        <v>6844</v>
      </c>
      <c r="K98" s="162">
        <v>19017.57</v>
      </c>
      <c r="L98" s="162">
        <v>19017.57</v>
      </c>
      <c r="M98" s="162">
        <v>0</v>
      </c>
    </row>
    <row r="99" spans="5:13" x14ac:dyDescent="0.35">
      <c r="E99" t="s">
        <v>6845</v>
      </c>
      <c r="K99" s="162">
        <v>19017.57</v>
      </c>
      <c r="L99" s="162">
        <v>19017.57</v>
      </c>
      <c r="M99" s="162">
        <v>0</v>
      </c>
    </row>
    <row r="100" spans="5:13" x14ac:dyDescent="0.35">
      <c r="E100" t="s">
        <v>629</v>
      </c>
      <c r="F100" t="s">
        <v>634</v>
      </c>
      <c r="G100" t="s">
        <v>2473</v>
      </c>
      <c r="H100" t="s">
        <v>2526</v>
      </c>
      <c r="I100" t="s">
        <v>88</v>
      </c>
      <c r="J100" t="s">
        <v>635</v>
      </c>
      <c r="K100" s="162">
        <v>20176.75</v>
      </c>
      <c r="L100" s="162">
        <v>20176.75</v>
      </c>
      <c r="M100" s="162">
        <v>0</v>
      </c>
    </row>
    <row r="101" spans="5:13" x14ac:dyDescent="0.35">
      <c r="I101" t="s">
        <v>217</v>
      </c>
      <c r="J101" t="s">
        <v>636</v>
      </c>
      <c r="K101" s="162">
        <v>5653.47</v>
      </c>
      <c r="L101" s="162">
        <v>5653.47</v>
      </c>
      <c r="M101" s="162">
        <v>0</v>
      </c>
    </row>
    <row r="102" spans="5:13" x14ac:dyDescent="0.35">
      <c r="F102" t="s">
        <v>6846</v>
      </c>
      <c r="K102" s="162">
        <v>25830.22</v>
      </c>
      <c r="L102" s="162">
        <v>25830.22</v>
      </c>
      <c r="M102" s="162">
        <v>0</v>
      </c>
    </row>
    <row r="103" spans="5:13" x14ac:dyDescent="0.35">
      <c r="E103" t="s">
        <v>6847</v>
      </c>
      <c r="K103" s="162">
        <v>25830.22</v>
      </c>
      <c r="L103" s="162">
        <v>25830.22</v>
      </c>
      <c r="M103" s="162">
        <v>0</v>
      </c>
    </row>
    <row r="104" spans="5:13" x14ac:dyDescent="0.35">
      <c r="E104" t="s">
        <v>809</v>
      </c>
      <c r="F104" t="s">
        <v>811</v>
      </c>
      <c r="G104" t="s">
        <v>2590</v>
      </c>
      <c r="H104" t="s">
        <v>2512</v>
      </c>
      <c r="I104" t="s">
        <v>88</v>
      </c>
      <c r="J104" t="s">
        <v>812</v>
      </c>
      <c r="K104" s="162">
        <v>191954.4</v>
      </c>
      <c r="L104" s="162">
        <v>191954.4</v>
      </c>
      <c r="M104" s="162">
        <v>0</v>
      </c>
    </row>
    <row r="105" spans="5:13" x14ac:dyDescent="0.35">
      <c r="F105" t="s">
        <v>6848</v>
      </c>
      <c r="K105" s="162">
        <v>191954.4</v>
      </c>
      <c r="L105" s="162">
        <v>191954.4</v>
      </c>
      <c r="M105" s="162">
        <v>0</v>
      </c>
    </row>
    <row r="106" spans="5:13" x14ac:dyDescent="0.35">
      <c r="F106" t="s">
        <v>814</v>
      </c>
      <c r="G106" t="s">
        <v>2590</v>
      </c>
      <c r="H106" t="s">
        <v>2512</v>
      </c>
      <c r="I106" t="s">
        <v>88</v>
      </c>
      <c r="J106" t="s">
        <v>815</v>
      </c>
      <c r="K106" s="162">
        <v>1339107.49</v>
      </c>
      <c r="L106" s="162">
        <v>1332864.04</v>
      </c>
      <c r="M106" s="162">
        <v>6243.4499999999534</v>
      </c>
    </row>
    <row r="107" spans="5:13" x14ac:dyDescent="0.35">
      <c r="F107" t="s">
        <v>6849</v>
      </c>
      <c r="K107" s="162">
        <v>1339107.49</v>
      </c>
      <c r="L107" s="162">
        <v>1332864.04</v>
      </c>
      <c r="M107" s="162">
        <v>6243.4499999999534</v>
      </c>
    </row>
    <row r="108" spans="5:13" x14ac:dyDescent="0.35">
      <c r="F108" t="s">
        <v>1176</v>
      </c>
      <c r="G108" t="s">
        <v>2590</v>
      </c>
      <c r="H108" t="s">
        <v>2512</v>
      </c>
      <c r="I108" t="s">
        <v>88</v>
      </c>
      <c r="J108" t="s">
        <v>1177</v>
      </c>
      <c r="K108" s="162">
        <v>951350.4</v>
      </c>
      <c r="L108" s="162">
        <v>951350.40000000014</v>
      </c>
      <c r="M108" s="162">
        <v>0</v>
      </c>
    </row>
    <row r="109" spans="5:13" x14ac:dyDescent="0.35">
      <c r="F109" t="s">
        <v>6850</v>
      </c>
      <c r="K109" s="162">
        <v>951350.4</v>
      </c>
      <c r="L109" s="162">
        <v>951350.40000000014</v>
      </c>
      <c r="M109" s="162">
        <v>0</v>
      </c>
    </row>
    <row r="110" spans="5:13" x14ac:dyDescent="0.35">
      <c r="F110" t="s">
        <v>1716</v>
      </c>
      <c r="G110" t="s">
        <v>2473</v>
      </c>
      <c r="H110" t="s">
        <v>2526</v>
      </c>
      <c r="I110" t="s">
        <v>88</v>
      </c>
      <c r="J110" t="s">
        <v>1717</v>
      </c>
      <c r="K110" s="162">
        <v>58.08</v>
      </c>
      <c r="L110" s="162">
        <v>58.08</v>
      </c>
      <c r="M110" s="162">
        <v>0</v>
      </c>
    </row>
    <row r="111" spans="5:13" x14ac:dyDescent="0.35">
      <c r="F111" t="s">
        <v>6851</v>
      </c>
      <c r="K111" s="162">
        <v>58.08</v>
      </c>
      <c r="L111" s="162">
        <v>58.08</v>
      </c>
      <c r="M111" s="162">
        <v>0</v>
      </c>
    </row>
    <row r="112" spans="5:13" x14ac:dyDescent="0.35">
      <c r="E112" t="s">
        <v>6852</v>
      </c>
      <c r="K112" s="162">
        <v>2482470.37</v>
      </c>
      <c r="L112" s="162">
        <v>2476226.92</v>
      </c>
      <c r="M112" s="162">
        <v>6243.4499999999534</v>
      </c>
    </row>
    <row r="113" spans="5:13" x14ac:dyDescent="0.35">
      <c r="E113" t="s">
        <v>1249</v>
      </c>
      <c r="F113" t="s">
        <v>1251</v>
      </c>
      <c r="G113" t="s">
        <v>2590</v>
      </c>
      <c r="H113" t="s">
        <v>2512</v>
      </c>
      <c r="I113" t="s">
        <v>88</v>
      </c>
      <c r="J113" t="s">
        <v>1252</v>
      </c>
      <c r="K113" s="162">
        <v>297962.5</v>
      </c>
      <c r="L113" s="162">
        <v>282457.46000000008</v>
      </c>
      <c r="M113" s="162">
        <v>15505.039999999921</v>
      </c>
    </row>
    <row r="114" spans="5:13" x14ac:dyDescent="0.35">
      <c r="F114" t="s">
        <v>6853</v>
      </c>
      <c r="K114" s="162">
        <v>297962.5</v>
      </c>
      <c r="L114" s="162">
        <v>282457.46000000008</v>
      </c>
      <c r="M114" s="162">
        <v>15505.039999999921</v>
      </c>
    </row>
    <row r="115" spans="5:13" x14ac:dyDescent="0.35">
      <c r="E115" t="s">
        <v>6854</v>
      </c>
      <c r="K115" s="162">
        <v>297962.5</v>
      </c>
      <c r="L115" s="162">
        <v>282457.46000000008</v>
      </c>
      <c r="M115" s="162">
        <v>15505.039999999921</v>
      </c>
    </row>
    <row r="116" spans="5:13" x14ac:dyDescent="0.35">
      <c r="E116" t="s">
        <v>1795</v>
      </c>
      <c r="F116" t="s">
        <v>1797</v>
      </c>
      <c r="G116" t="s">
        <v>2473</v>
      </c>
      <c r="H116" t="s">
        <v>2526</v>
      </c>
      <c r="I116" t="s">
        <v>88</v>
      </c>
      <c r="J116" t="s">
        <v>1798</v>
      </c>
      <c r="K116" s="162">
        <v>4070.4</v>
      </c>
      <c r="L116" s="162">
        <v>4070.4</v>
      </c>
      <c r="M116" s="162">
        <v>0</v>
      </c>
    </row>
    <row r="117" spans="5:13" x14ac:dyDescent="0.35">
      <c r="I117" t="s">
        <v>217</v>
      </c>
      <c r="J117" t="s">
        <v>1799</v>
      </c>
      <c r="K117" s="162">
        <v>11024</v>
      </c>
      <c r="L117" s="162">
        <v>11024</v>
      </c>
      <c r="M117" s="162">
        <v>0</v>
      </c>
    </row>
    <row r="118" spans="5:13" x14ac:dyDescent="0.35">
      <c r="F118" t="s">
        <v>6855</v>
      </c>
      <c r="K118" s="162">
        <v>15094.4</v>
      </c>
      <c r="L118" s="162">
        <v>15094.4</v>
      </c>
      <c r="M118" s="162">
        <v>0</v>
      </c>
    </row>
    <row r="119" spans="5:13" x14ac:dyDescent="0.35">
      <c r="E119" t="s">
        <v>6856</v>
      </c>
      <c r="K119" s="162">
        <v>15094.4</v>
      </c>
      <c r="L119" s="162">
        <v>15094.4</v>
      </c>
      <c r="M119" s="162">
        <v>0</v>
      </c>
    </row>
    <row r="120" spans="5:13" x14ac:dyDescent="0.35">
      <c r="E120" t="s">
        <v>639</v>
      </c>
      <c r="F120" t="s">
        <v>641</v>
      </c>
      <c r="G120" t="s">
        <v>2590</v>
      </c>
      <c r="H120" t="s">
        <v>2512</v>
      </c>
      <c r="I120" t="s">
        <v>88</v>
      </c>
      <c r="J120" t="s">
        <v>642</v>
      </c>
      <c r="K120" s="162">
        <v>6171000</v>
      </c>
      <c r="L120" s="162">
        <v>6160620</v>
      </c>
      <c r="M120" s="162">
        <v>10380</v>
      </c>
    </row>
    <row r="121" spans="5:13" x14ac:dyDescent="0.35">
      <c r="F121" t="s">
        <v>6857</v>
      </c>
      <c r="K121" s="162">
        <v>6171000</v>
      </c>
      <c r="L121" s="162">
        <v>6160620</v>
      </c>
      <c r="M121" s="162">
        <v>10380</v>
      </c>
    </row>
    <row r="122" spans="5:13" x14ac:dyDescent="0.35">
      <c r="E122" t="s">
        <v>6858</v>
      </c>
      <c r="K122" s="162">
        <v>6171000</v>
      </c>
      <c r="L122" s="162">
        <v>6160620</v>
      </c>
      <c r="M122" s="162">
        <v>10380</v>
      </c>
    </row>
    <row r="123" spans="5:13" x14ac:dyDescent="0.35">
      <c r="E123" t="s">
        <v>914</v>
      </c>
      <c r="F123" t="s">
        <v>916</v>
      </c>
      <c r="G123" t="s">
        <v>2590</v>
      </c>
      <c r="H123" t="s">
        <v>2512</v>
      </c>
      <c r="I123" t="s">
        <v>88</v>
      </c>
      <c r="J123" t="s">
        <v>714</v>
      </c>
      <c r="K123" s="162">
        <v>3193190</v>
      </c>
      <c r="L123" s="162">
        <v>3193190</v>
      </c>
      <c r="M123" s="162">
        <v>0</v>
      </c>
    </row>
    <row r="124" spans="5:13" x14ac:dyDescent="0.35">
      <c r="F124" t="s">
        <v>6859</v>
      </c>
      <c r="K124" s="162">
        <v>3193190</v>
      </c>
      <c r="L124" s="162">
        <v>3193190</v>
      </c>
      <c r="M124" s="162">
        <v>0</v>
      </c>
    </row>
    <row r="125" spans="5:13" x14ac:dyDescent="0.35">
      <c r="E125" t="s">
        <v>6860</v>
      </c>
      <c r="K125" s="162">
        <v>3193190</v>
      </c>
      <c r="L125" s="162">
        <v>3193190</v>
      </c>
      <c r="M125" s="162">
        <v>0</v>
      </c>
    </row>
    <row r="126" spans="5:13" x14ac:dyDescent="0.35">
      <c r="E126" t="s">
        <v>1647</v>
      </c>
      <c r="F126" t="s">
        <v>1649</v>
      </c>
      <c r="G126" t="s">
        <v>2590</v>
      </c>
      <c r="H126" t="s">
        <v>2512</v>
      </c>
      <c r="I126" t="s">
        <v>88</v>
      </c>
      <c r="J126" t="s">
        <v>1650</v>
      </c>
      <c r="K126" s="162">
        <v>1679818</v>
      </c>
      <c r="L126" s="162">
        <v>978898.49</v>
      </c>
      <c r="M126" s="162">
        <v>700919.51</v>
      </c>
    </row>
    <row r="127" spans="5:13" x14ac:dyDescent="0.35">
      <c r="F127" t="s">
        <v>6861</v>
      </c>
      <c r="K127" s="162">
        <v>1679818</v>
      </c>
      <c r="L127" s="162">
        <v>978898.49</v>
      </c>
      <c r="M127" s="162">
        <v>700919.51</v>
      </c>
    </row>
    <row r="128" spans="5:13" x14ac:dyDescent="0.35">
      <c r="E128" t="s">
        <v>6862</v>
      </c>
      <c r="K128" s="162">
        <v>1679818</v>
      </c>
      <c r="L128" s="162">
        <v>978898.49</v>
      </c>
      <c r="M128" s="162">
        <v>700919.51</v>
      </c>
    </row>
    <row r="129" spans="5:13" x14ac:dyDescent="0.35">
      <c r="E129" t="s">
        <v>918</v>
      </c>
      <c r="F129" t="s">
        <v>920</v>
      </c>
      <c r="G129" t="s">
        <v>2590</v>
      </c>
      <c r="H129" t="s">
        <v>2512</v>
      </c>
      <c r="I129" t="s">
        <v>88</v>
      </c>
      <c r="J129" t="s">
        <v>921</v>
      </c>
      <c r="K129" s="162">
        <v>72418.5</v>
      </c>
      <c r="L129" s="162">
        <v>72418.5</v>
      </c>
      <c r="M129" s="162">
        <v>0</v>
      </c>
    </row>
    <row r="130" spans="5:13" x14ac:dyDescent="0.35">
      <c r="F130" t="s">
        <v>6863</v>
      </c>
      <c r="K130" s="162">
        <v>72418.5</v>
      </c>
      <c r="L130" s="162">
        <v>72418.5</v>
      </c>
      <c r="M130" s="162">
        <v>0</v>
      </c>
    </row>
    <row r="131" spans="5:13" x14ac:dyDescent="0.35">
      <c r="E131" t="s">
        <v>6864</v>
      </c>
      <c r="K131" s="162">
        <v>72418.5</v>
      </c>
      <c r="L131" s="162">
        <v>72418.5</v>
      </c>
      <c r="M131" s="162">
        <v>0</v>
      </c>
    </row>
    <row r="132" spans="5:13" x14ac:dyDescent="0.35">
      <c r="E132" t="s">
        <v>923</v>
      </c>
      <c r="F132" t="s">
        <v>925</v>
      </c>
      <c r="G132" t="s">
        <v>2473</v>
      </c>
      <c r="H132" t="s">
        <v>2526</v>
      </c>
      <c r="I132" t="s">
        <v>88</v>
      </c>
      <c r="J132" t="s">
        <v>926</v>
      </c>
      <c r="K132" s="162">
        <v>18536.84</v>
      </c>
      <c r="L132" s="162">
        <v>18536.84</v>
      </c>
      <c r="M132" s="162">
        <v>0</v>
      </c>
    </row>
    <row r="133" spans="5:13" x14ac:dyDescent="0.35">
      <c r="F133" t="s">
        <v>6865</v>
      </c>
      <c r="K133" s="162">
        <v>18536.84</v>
      </c>
      <c r="L133" s="162">
        <v>18536.84</v>
      </c>
      <c r="M133" s="162">
        <v>0</v>
      </c>
    </row>
    <row r="134" spans="5:13" x14ac:dyDescent="0.35">
      <c r="E134" t="s">
        <v>6866</v>
      </c>
      <c r="K134" s="162">
        <v>18536.84</v>
      </c>
      <c r="L134" s="162">
        <v>18536.84</v>
      </c>
      <c r="M134" s="162">
        <v>0</v>
      </c>
    </row>
    <row r="135" spans="5:13" x14ac:dyDescent="0.35">
      <c r="E135" t="s">
        <v>1903</v>
      </c>
      <c r="F135" t="s">
        <v>1905</v>
      </c>
      <c r="G135" t="s">
        <v>2590</v>
      </c>
      <c r="H135" t="s">
        <v>2512</v>
      </c>
      <c r="I135" t="s">
        <v>88</v>
      </c>
      <c r="J135" t="s">
        <v>1906</v>
      </c>
      <c r="K135" s="162">
        <v>484000</v>
      </c>
      <c r="L135" s="162">
        <v>484000</v>
      </c>
      <c r="M135" s="162">
        <v>0</v>
      </c>
    </row>
    <row r="136" spans="5:13" x14ac:dyDescent="0.35">
      <c r="F136" t="s">
        <v>6867</v>
      </c>
      <c r="K136" s="162">
        <v>484000</v>
      </c>
      <c r="L136" s="162">
        <v>484000</v>
      </c>
      <c r="M136" s="162">
        <v>0</v>
      </c>
    </row>
    <row r="137" spans="5:13" x14ac:dyDescent="0.35">
      <c r="F137" t="s">
        <v>1940</v>
      </c>
      <c r="G137" t="s">
        <v>2590</v>
      </c>
      <c r="H137" t="s">
        <v>2512</v>
      </c>
      <c r="I137" t="s">
        <v>88</v>
      </c>
      <c r="J137" t="s">
        <v>1906</v>
      </c>
      <c r="K137" s="162">
        <v>387200</v>
      </c>
      <c r="L137" s="162">
        <v>387200</v>
      </c>
      <c r="M137" s="162">
        <v>0</v>
      </c>
    </row>
    <row r="138" spans="5:13" x14ac:dyDescent="0.35">
      <c r="F138" t="s">
        <v>6868</v>
      </c>
      <c r="K138" s="162">
        <v>387200</v>
      </c>
      <c r="L138" s="162">
        <v>387200</v>
      </c>
      <c r="M138" s="162">
        <v>0</v>
      </c>
    </row>
    <row r="139" spans="5:13" x14ac:dyDescent="0.35">
      <c r="E139" t="s">
        <v>6869</v>
      </c>
      <c r="K139" s="162">
        <v>871200</v>
      </c>
      <c r="L139" s="162">
        <v>871200</v>
      </c>
      <c r="M139" s="162">
        <v>0</v>
      </c>
    </row>
    <row r="140" spans="5:13" x14ac:dyDescent="0.35">
      <c r="E140" t="s">
        <v>644</v>
      </c>
      <c r="F140" t="s">
        <v>650</v>
      </c>
      <c r="G140" t="s">
        <v>2580</v>
      </c>
      <c r="H140" t="s">
        <v>2512</v>
      </c>
      <c r="I140" t="s">
        <v>88</v>
      </c>
      <c r="J140" t="s">
        <v>651</v>
      </c>
      <c r="K140" s="162">
        <v>56780.46</v>
      </c>
      <c r="L140" s="162">
        <v>56780.46</v>
      </c>
      <c r="M140" s="162">
        <v>0</v>
      </c>
    </row>
    <row r="141" spans="5:13" x14ac:dyDescent="0.35">
      <c r="I141" t="s">
        <v>217</v>
      </c>
      <c r="J141" t="s">
        <v>652</v>
      </c>
      <c r="K141" s="162">
        <v>68098.8</v>
      </c>
      <c r="L141" s="162">
        <v>68098.8</v>
      </c>
      <c r="M141" s="162">
        <v>0</v>
      </c>
    </row>
    <row r="142" spans="5:13" x14ac:dyDescent="0.35">
      <c r="F142" t="s">
        <v>6870</v>
      </c>
      <c r="K142" s="162">
        <v>124879.26000000001</v>
      </c>
      <c r="L142" s="162">
        <v>124879.26000000001</v>
      </c>
      <c r="M142" s="162">
        <v>0</v>
      </c>
    </row>
    <row r="143" spans="5:13" x14ac:dyDescent="0.35">
      <c r="F143" t="s">
        <v>1513</v>
      </c>
      <c r="G143" t="s">
        <v>2590</v>
      </c>
      <c r="H143" t="s">
        <v>2512</v>
      </c>
      <c r="I143" t="s">
        <v>88</v>
      </c>
      <c r="J143" t="s">
        <v>1514</v>
      </c>
      <c r="K143" s="162">
        <v>1505542.5</v>
      </c>
      <c r="L143" s="162">
        <v>1504796.94</v>
      </c>
      <c r="M143" s="162">
        <v>745.56000000005588</v>
      </c>
    </row>
    <row r="144" spans="5:13" x14ac:dyDescent="0.35">
      <c r="I144" t="s">
        <v>217</v>
      </c>
      <c r="J144" t="s">
        <v>1516</v>
      </c>
      <c r="K144" s="162">
        <v>544.5</v>
      </c>
      <c r="L144" s="162">
        <v>544.5</v>
      </c>
      <c r="M144" s="162">
        <v>0</v>
      </c>
    </row>
    <row r="145" spans="5:13" x14ac:dyDescent="0.35">
      <c r="F145" t="s">
        <v>6871</v>
      </c>
      <c r="K145" s="162">
        <v>1506087</v>
      </c>
      <c r="L145" s="162">
        <v>1505341.4399999999</v>
      </c>
      <c r="M145" s="162">
        <v>745.56000000005588</v>
      </c>
    </row>
    <row r="146" spans="5:13" x14ac:dyDescent="0.35">
      <c r="E146" t="s">
        <v>6872</v>
      </c>
      <c r="K146" s="162">
        <v>1630966.26</v>
      </c>
      <c r="L146" s="162">
        <v>1630220.7</v>
      </c>
      <c r="M146" s="162">
        <v>745.56000000005588</v>
      </c>
    </row>
    <row r="147" spans="5:13" x14ac:dyDescent="0.35">
      <c r="E147" t="s">
        <v>478</v>
      </c>
      <c r="F147" t="s">
        <v>483</v>
      </c>
      <c r="G147" t="s">
        <v>2580</v>
      </c>
      <c r="H147" t="s">
        <v>2512</v>
      </c>
      <c r="I147" t="s">
        <v>88</v>
      </c>
      <c r="J147" t="s">
        <v>476</v>
      </c>
      <c r="K147" s="162">
        <v>374374</v>
      </c>
      <c r="L147" s="162">
        <v>374374</v>
      </c>
      <c r="M147" s="162">
        <v>0</v>
      </c>
    </row>
    <row r="148" spans="5:13" x14ac:dyDescent="0.35">
      <c r="F148" t="s">
        <v>6873</v>
      </c>
      <c r="K148" s="162">
        <v>374374</v>
      </c>
      <c r="L148" s="162">
        <v>374374</v>
      </c>
      <c r="M148" s="162">
        <v>0</v>
      </c>
    </row>
    <row r="149" spans="5:13" x14ac:dyDescent="0.35">
      <c r="F149" t="s">
        <v>702</v>
      </c>
      <c r="G149" t="s">
        <v>2590</v>
      </c>
      <c r="H149" t="s">
        <v>2512</v>
      </c>
      <c r="I149" t="s">
        <v>88</v>
      </c>
      <c r="J149" t="s">
        <v>703</v>
      </c>
      <c r="K149" s="162">
        <v>366164.15</v>
      </c>
      <c r="L149" s="162">
        <v>366164.15</v>
      </c>
      <c r="M149" s="162">
        <v>0</v>
      </c>
    </row>
    <row r="150" spans="5:13" x14ac:dyDescent="0.35">
      <c r="F150" t="s">
        <v>6874</v>
      </c>
      <c r="K150" s="162">
        <v>366164.15</v>
      </c>
      <c r="L150" s="162">
        <v>366164.15</v>
      </c>
      <c r="M150" s="162">
        <v>0</v>
      </c>
    </row>
    <row r="151" spans="5:13" x14ac:dyDescent="0.35">
      <c r="F151" t="s">
        <v>817</v>
      </c>
      <c r="G151" t="s">
        <v>2590</v>
      </c>
      <c r="H151" t="s">
        <v>2512</v>
      </c>
      <c r="I151" t="s">
        <v>88</v>
      </c>
      <c r="J151" t="s">
        <v>714</v>
      </c>
      <c r="K151" s="162">
        <v>330330</v>
      </c>
      <c r="L151" s="162">
        <v>330330</v>
      </c>
      <c r="M151" s="162">
        <v>0</v>
      </c>
    </row>
    <row r="152" spans="5:13" x14ac:dyDescent="0.35">
      <c r="F152" t="s">
        <v>6875</v>
      </c>
      <c r="K152" s="162">
        <v>330330</v>
      </c>
      <c r="L152" s="162">
        <v>330330</v>
      </c>
      <c r="M152" s="162">
        <v>0</v>
      </c>
    </row>
    <row r="153" spans="5:13" x14ac:dyDescent="0.35">
      <c r="E153" t="s">
        <v>6876</v>
      </c>
      <c r="K153" s="162">
        <v>1070868.1499999999</v>
      </c>
      <c r="L153" s="162">
        <v>1070868.1499999999</v>
      </c>
      <c r="M153" s="162">
        <v>0</v>
      </c>
    </row>
    <row r="154" spans="5:13" x14ac:dyDescent="0.35">
      <c r="E154" t="s">
        <v>1374</v>
      </c>
      <c r="F154" t="s">
        <v>1376</v>
      </c>
      <c r="G154" t="s">
        <v>2590</v>
      </c>
      <c r="H154" t="s">
        <v>2512</v>
      </c>
      <c r="I154" t="s">
        <v>88</v>
      </c>
      <c r="J154" t="s">
        <v>794</v>
      </c>
      <c r="K154" s="162">
        <v>5428060</v>
      </c>
      <c r="L154" s="162">
        <v>1160734.56</v>
      </c>
      <c r="M154" s="162">
        <v>4267325.4399999995</v>
      </c>
    </row>
    <row r="155" spans="5:13" x14ac:dyDescent="0.35">
      <c r="F155" t="s">
        <v>6877</v>
      </c>
      <c r="K155" s="162">
        <v>5428060</v>
      </c>
      <c r="L155" s="162">
        <v>1160734.56</v>
      </c>
      <c r="M155" s="162">
        <v>4267325.4399999995</v>
      </c>
    </row>
    <row r="156" spans="5:13" x14ac:dyDescent="0.35">
      <c r="E156" t="s">
        <v>6878</v>
      </c>
      <c r="K156" s="162">
        <v>5428060</v>
      </c>
      <c r="L156" s="162">
        <v>1160734.56</v>
      </c>
      <c r="M156" s="162">
        <v>4267325.4399999995</v>
      </c>
    </row>
    <row r="157" spans="5:13" x14ac:dyDescent="0.35">
      <c r="E157" t="s">
        <v>344</v>
      </c>
      <c r="F157" t="s">
        <v>2123</v>
      </c>
      <c r="G157" t="s">
        <v>2548</v>
      </c>
      <c r="H157" t="s">
        <v>2519</v>
      </c>
      <c r="I157" t="s">
        <v>88</v>
      </c>
      <c r="J157" t="s">
        <v>279</v>
      </c>
      <c r="K157" s="162">
        <v>7381000</v>
      </c>
      <c r="L157" s="162">
        <v>7381000</v>
      </c>
      <c r="M157" s="162">
        <v>0</v>
      </c>
    </row>
    <row r="158" spans="5:13" x14ac:dyDescent="0.35">
      <c r="F158" t="s">
        <v>6879</v>
      </c>
      <c r="K158" s="162">
        <v>7381000</v>
      </c>
      <c r="L158" s="162">
        <v>7381000</v>
      </c>
      <c r="M158" s="162">
        <v>0</v>
      </c>
    </row>
    <row r="159" spans="5:13" x14ac:dyDescent="0.35">
      <c r="F159" t="s">
        <v>346</v>
      </c>
      <c r="G159" t="s">
        <v>2590</v>
      </c>
      <c r="H159" t="s">
        <v>2512</v>
      </c>
      <c r="I159" t="s">
        <v>88</v>
      </c>
      <c r="J159" t="s">
        <v>330</v>
      </c>
      <c r="K159" s="162">
        <v>8349000</v>
      </c>
      <c r="L159" s="162">
        <v>8349000</v>
      </c>
      <c r="M159" s="162">
        <v>0</v>
      </c>
    </row>
    <row r="160" spans="5:13" x14ac:dyDescent="0.35">
      <c r="F160" t="s">
        <v>6880</v>
      </c>
      <c r="K160" s="162">
        <v>8349000</v>
      </c>
      <c r="L160" s="162">
        <v>8349000</v>
      </c>
      <c r="M160" s="162">
        <v>0</v>
      </c>
    </row>
    <row r="161" spans="5:13" x14ac:dyDescent="0.35">
      <c r="E161" t="s">
        <v>6881</v>
      </c>
      <c r="K161" s="162">
        <v>15730000</v>
      </c>
      <c r="L161" s="162">
        <v>15730000</v>
      </c>
      <c r="M161" s="162">
        <v>0</v>
      </c>
    </row>
    <row r="162" spans="5:13" x14ac:dyDescent="0.35">
      <c r="E162" t="s">
        <v>275</v>
      </c>
      <c r="F162" t="s">
        <v>278</v>
      </c>
      <c r="G162" t="s">
        <v>2499</v>
      </c>
      <c r="H162" t="s">
        <v>2519</v>
      </c>
      <c r="I162" t="s">
        <v>88</v>
      </c>
      <c r="J162" t="s">
        <v>279</v>
      </c>
      <c r="K162" s="162">
        <v>430475.20999999996</v>
      </c>
      <c r="L162" s="162">
        <v>423615.97</v>
      </c>
      <c r="M162" s="162">
        <v>6859.2399999999907</v>
      </c>
    </row>
    <row r="163" spans="5:13" x14ac:dyDescent="0.35">
      <c r="F163" t="s">
        <v>6882</v>
      </c>
      <c r="K163" s="162">
        <v>430475.20999999996</v>
      </c>
      <c r="L163" s="162">
        <v>423615.97</v>
      </c>
      <c r="M163" s="162">
        <v>6859.2399999999907</v>
      </c>
    </row>
    <row r="164" spans="5:13" x14ac:dyDescent="0.35">
      <c r="E164" t="s">
        <v>6883</v>
      </c>
      <c r="K164" s="162">
        <v>430475.20999999996</v>
      </c>
      <c r="L164" s="162">
        <v>423615.97</v>
      </c>
      <c r="M164" s="162">
        <v>6859.2399999999907</v>
      </c>
    </row>
    <row r="165" spans="5:13" x14ac:dyDescent="0.35">
      <c r="E165" t="s">
        <v>293</v>
      </c>
      <c r="F165" t="s">
        <v>296</v>
      </c>
      <c r="G165" t="s">
        <v>2590</v>
      </c>
      <c r="H165" t="s">
        <v>2512</v>
      </c>
      <c r="I165" t="s">
        <v>88</v>
      </c>
      <c r="J165" t="s">
        <v>297</v>
      </c>
      <c r="K165" s="162">
        <v>968000</v>
      </c>
      <c r="L165" s="162">
        <v>0</v>
      </c>
      <c r="M165" s="162">
        <v>968000</v>
      </c>
    </row>
    <row r="166" spans="5:13" x14ac:dyDescent="0.35">
      <c r="F166" t="s">
        <v>6884</v>
      </c>
      <c r="K166" s="162">
        <v>968000</v>
      </c>
      <c r="L166" s="162">
        <v>0</v>
      </c>
      <c r="M166" s="162">
        <v>968000</v>
      </c>
    </row>
    <row r="167" spans="5:13" x14ac:dyDescent="0.35">
      <c r="E167" t="s">
        <v>6885</v>
      </c>
      <c r="K167" s="162">
        <v>968000</v>
      </c>
      <c r="L167" s="162">
        <v>0</v>
      </c>
      <c r="M167" s="162">
        <v>968000</v>
      </c>
    </row>
    <row r="168" spans="5:13" x14ac:dyDescent="0.35">
      <c r="E168" t="s">
        <v>335</v>
      </c>
      <c r="F168" t="s">
        <v>337</v>
      </c>
      <c r="G168" t="s">
        <v>2473</v>
      </c>
      <c r="H168" t="s">
        <v>2526</v>
      </c>
      <c r="I168" t="s">
        <v>88</v>
      </c>
      <c r="J168" t="s">
        <v>338</v>
      </c>
      <c r="K168" s="162">
        <v>2550</v>
      </c>
      <c r="L168" s="162">
        <v>2550</v>
      </c>
      <c r="M168" s="162">
        <v>0</v>
      </c>
    </row>
    <row r="169" spans="5:13" x14ac:dyDescent="0.35">
      <c r="F169" t="s">
        <v>6886</v>
      </c>
      <c r="K169" s="162">
        <v>2550</v>
      </c>
      <c r="L169" s="162">
        <v>2550</v>
      </c>
      <c r="M169" s="162">
        <v>0</v>
      </c>
    </row>
    <row r="170" spans="5:13" x14ac:dyDescent="0.35">
      <c r="E170" t="s">
        <v>6887</v>
      </c>
      <c r="K170" s="162">
        <v>2550</v>
      </c>
      <c r="L170" s="162">
        <v>2550</v>
      </c>
      <c r="M170" s="162">
        <v>0</v>
      </c>
    </row>
    <row r="171" spans="5:13" x14ac:dyDescent="0.35">
      <c r="E171" t="s">
        <v>326</v>
      </c>
      <c r="F171" t="s">
        <v>328</v>
      </c>
      <c r="G171" t="s">
        <v>2590</v>
      </c>
      <c r="H171" t="s">
        <v>2512</v>
      </c>
      <c r="I171" t="s">
        <v>88</v>
      </c>
      <c r="J171" t="s">
        <v>279</v>
      </c>
      <c r="K171" s="162">
        <v>5989500</v>
      </c>
      <c r="L171" s="162">
        <v>5989500</v>
      </c>
      <c r="M171" s="162">
        <v>0</v>
      </c>
    </row>
    <row r="172" spans="5:13" x14ac:dyDescent="0.35">
      <c r="I172" t="s">
        <v>217</v>
      </c>
      <c r="J172" t="s">
        <v>330</v>
      </c>
      <c r="K172" s="162">
        <v>7078500</v>
      </c>
      <c r="L172" s="162">
        <v>7078500</v>
      </c>
      <c r="M172" s="162">
        <v>0</v>
      </c>
    </row>
    <row r="173" spans="5:13" x14ac:dyDescent="0.35">
      <c r="F173" t="s">
        <v>6888</v>
      </c>
      <c r="K173" s="162">
        <v>13068000</v>
      </c>
      <c r="L173" s="162">
        <v>13068000</v>
      </c>
      <c r="M173" s="162">
        <v>0</v>
      </c>
    </row>
    <row r="174" spans="5:13" x14ac:dyDescent="0.35">
      <c r="E174" t="s">
        <v>6889</v>
      </c>
      <c r="K174" s="162">
        <v>13068000</v>
      </c>
      <c r="L174" s="162">
        <v>13068000</v>
      </c>
      <c r="M174" s="162">
        <v>0</v>
      </c>
    </row>
    <row r="175" spans="5:13" x14ac:dyDescent="0.35">
      <c r="E175" t="s">
        <v>459</v>
      </c>
      <c r="F175" t="s">
        <v>461</v>
      </c>
      <c r="G175" t="s">
        <v>2590</v>
      </c>
      <c r="H175" t="s">
        <v>2512</v>
      </c>
      <c r="I175" t="s">
        <v>88</v>
      </c>
      <c r="J175" t="s">
        <v>462</v>
      </c>
      <c r="K175" s="162">
        <v>423500</v>
      </c>
      <c r="L175" s="162">
        <v>423500</v>
      </c>
      <c r="M175" s="162">
        <v>0</v>
      </c>
    </row>
    <row r="176" spans="5:13" x14ac:dyDescent="0.35">
      <c r="F176" t="s">
        <v>6890</v>
      </c>
      <c r="K176" s="162">
        <v>423500</v>
      </c>
      <c r="L176" s="162">
        <v>423500</v>
      </c>
      <c r="M176" s="162">
        <v>0</v>
      </c>
    </row>
    <row r="177" spans="5:13" x14ac:dyDescent="0.35">
      <c r="E177" t="s">
        <v>6891</v>
      </c>
      <c r="K177" s="162">
        <v>423500</v>
      </c>
      <c r="L177" s="162">
        <v>423500</v>
      </c>
      <c r="M177" s="162">
        <v>0</v>
      </c>
    </row>
    <row r="178" spans="5:13" x14ac:dyDescent="0.35">
      <c r="E178" t="s">
        <v>406</v>
      </c>
      <c r="F178" t="s">
        <v>408</v>
      </c>
      <c r="G178" t="s">
        <v>2590</v>
      </c>
      <c r="H178" t="s">
        <v>2512</v>
      </c>
      <c r="I178" t="s">
        <v>88</v>
      </c>
      <c r="J178" t="s">
        <v>409</v>
      </c>
      <c r="K178" s="162">
        <v>16668.96</v>
      </c>
      <c r="L178" s="162">
        <v>4185.7099999999991</v>
      </c>
      <c r="M178" s="162">
        <v>12483.25</v>
      </c>
    </row>
    <row r="179" spans="5:13" x14ac:dyDescent="0.35">
      <c r="F179" t="s">
        <v>6892</v>
      </c>
      <c r="K179" s="162">
        <v>16668.96</v>
      </c>
      <c r="L179" s="162">
        <v>4185.7099999999991</v>
      </c>
      <c r="M179" s="162">
        <v>12483.25</v>
      </c>
    </row>
    <row r="180" spans="5:13" x14ac:dyDescent="0.35">
      <c r="F180" t="s">
        <v>464</v>
      </c>
      <c r="G180" t="s">
        <v>2473</v>
      </c>
      <c r="H180" t="s">
        <v>2526</v>
      </c>
      <c r="I180" t="s">
        <v>88</v>
      </c>
      <c r="J180" t="s">
        <v>465</v>
      </c>
      <c r="K180" s="162">
        <v>16509.240000000002</v>
      </c>
      <c r="L180" s="162">
        <v>16509.240000000002</v>
      </c>
      <c r="M180" s="162">
        <v>0</v>
      </c>
    </row>
    <row r="181" spans="5:13" x14ac:dyDescent="0.35">
      <c r="F181" t="s">
        <v>6893</v>
      </c>
      <c r="K181" s="162">
        <v>16509.240000000002</v>
      </c>
      <c r="L181" s="162">
        <v>16509.240000000002</v>
      </c>
      <c r="M181" s="162">
        <v>0</v>
      </c>
    </row>
    <row r="182" spans="5:13" x14ac:dyDescent="0.35">
      <c r="E182" t="s">
        <v>6894</v>
      </c>
      <c r="K182" s="162">
        <v>33178.199999999997</v>
      </c>
      <c r="L182" s="162">
        <v>20694.95</v>
      </c>
      <c r="M182" s="162">
        <v>12483.25</v>
      </c>
    </row>
    <row r="183" spans="5:13" x14ac:dyDescent="0.35">
      <c r="E183" t="s">
        <v>706</v>
      </c>
      <c r="F183" t="s">
        <v>708</v>
      </c>
      <c r="G183" t="s">
        <v>2580</v>
      </c>
      <c r="H183" t="s">
        <v>2512</v>
      </c>
      <c r="I183" t="s">
        <v>88</v>
      </c>
      <c r="J183" t="s">
        <v>709</v>
      </c>
      <c r="K183" s="162">
        <v>2117500</v>
      </c>
      <c r="L183" s="162">
        <v>1750000</v>
      </c>
      <c r="M183" s="162">
        <v>367500</v>
      </c>
    </row>
    <row r="184" spans="5:13" x14ac:dyDescent="0.35">
      <c r="F184" t="s">
        <v>6895</v>
      </c>
      <c r="K184" s="162">
        <v>2117500</v>
      </c>
      <c r="L184" s="162">
        <v>1750000</v>
      </c>
      <c r="M184" s="162">
        <v>367500</v>
      </c>
    </row>
    <row r="185" spans="5:13" x14ac:dyDescent="0.35">
      <c r="F185" t="s">
        <v>820</v>
      </c>
      <c r="G185" t="s">
        <v>2590</v>
      </c>
      <c r="H185" t="s">
        <v>2512</v>
      </c>
      <c r="I185" t="s">
        <v>88</v>
      </c>
      <c r="J185" t="s">
        <v>714</v>
      </c>
      <c r="K185" s="162">
        <v>1996500</v>
      </c>
      <c r="L185" s="162">
        <v>1650000</v>
      </c>
      <c r="M185" s="162">
        <v>346500</v>
      </c>
    </row>
    <row r="186" spans="5:13" x14ac:dyDescent="0.35">
      <c r="F186" t="s">
        <v>6896</v>
      </c>
      <c r="K186" s="162">
        <v>1996500</v>
      </c>
      <c r="L186" s="162">
        <v>1650000</v>
      </c>
      <c r="M186" s="162">
        <v>346500</v>
      </c>
    </row>
    <row r="187" spans="5:13" x14ac:dyDescent="0.35">
      <c r="F187" t="s">
        <v>1212</v>
      </c>
      <c r="G187" t="s">
        <v>2590</v>
      </c>
      <c r="H187" t="s">
        <v>2512</v>
      </c>
      <c r="I187" t="s">
        <v>88</v>
      </c>
      <c r="J187" t="s">
        <v>1213</v>
      </c>
      <c r="K187" s="162">
        <v>3630000</v>
      </c>
      <c r="L187" s="162">
        <v>3264000</v>
      </c>
      <c r="M187" s="162">
        <v>366000</v>
      </c>
    </row>
    <row r="188" spans="5:13" x14ac:dyDescent="0.35">
      <c r="F188" t="s">
        <v>6897</v>
      </c>
      <c r="K188" s="162">
        <v>3630000</v>
      </c>
      <c r="L188" s="162">
        <v>3264000</v>
      </c>
      <c r="M188" s="162">
        <v>366000</v>
      </c>
    </row>
    <row r="189" spans="5:13" x14ac:dyDescent="0.35">
      <c r="E189" t="s">
        <v>6898</v>
      </c>
      <c r="K189" s="162">
        <v>7744000</v>
      </c>
      <c r="L189" s="162">
        <v>6664000</v>
      </c>
      <c r="M189" s="162">
        <v>1080000</v>
      </c>
    </row>
    <row r="190" spans="5:13" x14ac:dyDescent="0.35">
      <c r="E190" t="s">
        <v>486</v>
      </c>
      <c r="F190" t="s">
        <v>488</v>
      </c>
      <c r="G190" t="s">
        <v>2590</v>
      </c>
      <c r="H190" t="s">
        <v>2512</v>
      </c>
      <c r="I190" t="s">
        <v>88</v>
      </c>
      <c r="J190" t="s">
        <v>489</v>
      </c>
      <c r="K190" s="162">
        <v>4404400</v>
      </c>
      <c r="L190" s="162">
        <v>4292470</v>
      </c>
      <c r="M190" s="162">
        <v>111930</v>
      </c>
    </row>
    <row r="191" spans="5:13" x14ac:dyDescent="0.35">
      <c r="I191" t="s">
        <v>217</v>
      </c>
      <c r="J191" t="s">
        <v>491</v>
      </c>
      <c r="K191" s="162">
        <v>4356000</v>
      </c>
      <c r="L191" s="162">
        <v>3990852</v>
      </c>
      <c r="M191" s="162">
        <v>365148</v>
      </c>
    </row>
    <row r="192" spans="5:13" x14ac:dyDescent="0.35">
      <c r="F192" t="s">
        <v>6899</v>
      </c>
      <c r="K192" s="162">
        <v>8760400</v>
      </c>
      <c r="L192" s="162">
        <v>8283322</v>
      </c>
      <c r="M192" s="162">
        <v>477078</v>
      </c>
    </row>
    <row r="193" spans="5:13" x14ac:dyDescent="0.35">
      <c r="F193" t="s">
        <v>713</v>
      </c>
      <c r="G193" t="s">
        <v>2580</v>
      </c>
      <c r="H193" t="s">
        <v>2512</v>
      </c>
      <c r="I193" t="s">
        <v>88</v>
      </c>
      <c r="J193" t="s">
        <v>714</v>
      </c>
      <c r="K193" s="162">
        <v>1241865.3500000001</v>
      </c>
      <c r="L193" s="162">
        <v>1241865.3499999999</v>
      </c>
      <c r="M193" s="162">
        <v>0</v>
      </c>
    </row>
    <row r="194" spans="5:13" x14ac:dyDescent="0.35">
      <c r="F194" t="s">
        <v>6900</v>
      </c>
      <c r="K194" s="162">
        <v>1241865.3500000001</v>
      </c>
      <c r="L194" s="162">
        <v>1241865.3499999999</v>
      </c>
      <c r="M194" s="162">
        <v>0</v>
      </c>
    </row>
    <row r="195" spans="5:13" x14ac:dyDescent="0.35">
      <c r="F195" t="s">
        <v>718</v>
      </c>
      <c r="G195" t="s">
        <v>2590</v>
      </c>
      <c r="H195" t="s">
        <v>2512</v>
      </c>
      <c r="I195" t="s">
        <v>88</v>
      </c>
      <c r="J195" t="s">
        <v>719</v>
      </c>
      <c r="K195" s="162">
        <v>2516800</v>
      </c>
      <c r="L195" s="162">
        <v>2516800</v>
      </c>
      <c r="M195" s="162">
        <v>0</v>
      </c>
    </row>
    <row r="196" spans="5:13" x14ac:dyDescent="0.35">
      <c r="F196" t="s">
        <v>6901</v>
      </c>
      <c r="K196" s="162">
        <v>2516800</v>
      </c>
      <c r="L196" s="162">
        <v>2516800</v>
      </c>
      <c r="M196" s="162">
        <v>0</v>
      </c>
    </row>
    <row r="197" spans="5:13" x14ac:dyDescent="0.35">
      <c r="F197" t="s">
        <v>722</v>
      </c>
      <c r="G197" t="s">
        <v>2590</v>
      </c>
      <c r="H197" t="s">
        <v>2512</v>
      </c>
      <c r="I197" t="s">
        <v>88</v>
      </c>
      <c r="J197" t="s">
        <v>723</v>
      </c>
      <c r="K197" s="162">
        <v>2649900</v>
      </c>
      <c r="L197" s="162">
        <v>2649900</v>
      </c>
      <c r="M197" s="162">
        <v>0</v>
      </c>
    </row>
    <row r="198" spans="5:13" x14ac:dyDescent="0.35">
      <c r="F198" t="s">
        <v>6902</v>
      </c>
      <c r="K198" s="162">
        <v>2649900</v>
      </c>
      <c r="L198" s="162">
        <v>2649900</v>
      </c>
      <c r="M198" s="162">
        <v>0</v>
      </c>
    </row>
    <row r="199" spans="5:13" x14ac:dyDescent="0.35">
      <c r="E199" t="s">
        <v>6903</v>
      </c>
      <c r="K199" s="162">
        <v>15168965.35</v>
      </c>
      <c r="L199" s="162">
        <v>14691887.35</v>
      </c>
      <c r="M199" s="162">
        <v>477078</v>
      </c>
    </row>
    <row r="200" spans="5:13" x14ac:dyDescent="0.35">
      <c r="E200" t="s">
        <v>494</v>
      </c>
      <c r="F200" t="s">
        <v>496</v>
      </c>
      <c r="G200" t="s">
        <v>2590</v>
      </c>
      <c r="H200" t="s">
        <v>2512</v>
      </c>
      <c r="I200" t="s">
        <v>88</v>
      </c>
      <c r="J200" t="s">
        <v>462</v>
      </c>
      <c r="K200" s="162">
        <v>1621400</v>
      </c>
      <c r="L200" s="162">
        <v>1621400</v>
      </c>
      <c r="M200" s="162">
        <v>0</v>
      </c>
    </row>
    <row r="201" spans="5:13" x14ac:dyDescent="0.35">
      <c r="F201" t="s">
        <v>6904</v>
      </c>
      <c r="K201" s="162">
        <v>1621400</v>
      </c>
      <c r="L201" s="162">
        <v>1621400</v>
      </c>
      <c r="M201" s="162">
        <v>0</v>
      </c>
    </row>
    <row r="202" spans="5:13" x14ac:dyDescent="0.35">
      <c r="F202" t="s">
        <v>564</v>
      </c>
      <c r="G202" t="s">
        <v>2580</v>
      </c>
      <c r="H202" t="s">
        <v>2512</v>
      </c>
      <c r="I202" t="s">
        <v>88</v>
      </c>
      <c r="J202" t="s">
        <v>565</v>
      </c>
      <c r="K202" s="162">
        <v>22082500</v>
      </c>
      <c r="L202" s="162">
        <v>20897781.990000002</v>
      </c>
      <c r="M202" s="162">
        <v>1184718.0099999979</v>
      </c>
    </row>
    <row r="203" spans="5:13" x14ac:dyDescent="0.35">
      <c r="F203" t="s">
        <v>6905</v>
      </c>
      <c r="K203" s="162">
        <v>22082500</v>
      </c>
      <c r="L203" s="162">
        <v>20897781.990000002</v>
      </c>
      <c r="M203" s="162">
        <v>1184718.0099999979</v>
      </c>
    </row>
    <row r="204" spans="5:13" x14ac:dyDescent="0.35">
      <c r="F204" t="s">
        <v>725</v>
      </c>
      <c r="G204" t="s">
        <v>2590</v>
      </c>
      <c r="H204" t="s">
        <v>2512</v>
      </c>
      <c r="I204" t="s">
        <v>88</v>
      </c>
      <c r="J204" t="s">
        <v>726</v>
      </c>
      <c r="K204" s="162">
        <v>1524600</v>
      </c>
      <c r="L204" s="162">
        <v>1524600</v>
      </c>
      <c r="M204" s="162">
        <v>0</v>
      </c>
    </row>
    <row r="205" spans="5:13" x14ac:dyDescent="0.35">
      <c r="F205" t="s">
        <v>6906</v>
      </c>
      <c r="K205" s="162">
        <v>1524600</v>
      </c>
      <c r="L205" s="162">
        <v>1524600</v>
      </c>
      <c r="M205" s="162">
        <v>0</v>
      </c>
    </row>
    <row r="206" spans="5:13" x14ac:dyDescent="0.35">
      <c r="F206" t="s">
        <v>793</v>
      </c>
      <c r="G206" t="s">
        <v>2590</v>
      </c>
      <c r="H206" t="s">
        <v>2512</v>
      </c>
      <c r="I206" t="s">
        <v>88</v>
      </c>
      <c r="J206" t="s">
        <v>794</v>
      </c>
      <c r="K206" s="162">
        <v>14520000</v>
      </c>
      <c r="L206" s="162">
        <v>14520000</v>
      </c>
      <c r="M206" s="162">
        <v>0</v>
      </c>
    </row>
    <row r="207" spans="5:13" x14ac:dyDescent="0.35">
      <c r="F207" t="s">
        <v>6907</v>
      </c>
      <c r="K207" s="162">
        <v>14520000</v>
      </c>
      <c r="L207" s="162">
        <v>14520000</v>
      </c>
      <c r="M207" s="162">
        <v>0</v>
      </c>
    </row>
    <row r="208" spans="5:13" x14ac:dyDescent="0.35">
      <c r="F208" t="s">
        <v>796</v>
      </c>
      <c r="G208" t="s">
        <v>2590</v>
      </c>
      <c r="H208" t="s">
        <v>2512</v>
      </c>
      <c r="I208" t="s">
        <v>88</v>
      </c>
      <c r="J208" t="s">
        <v>794</v>
      </c>
      <c r="K208" s="162">
        <v>11616000</v>
      </c>
      <c r="L208" s="162">
        <v>11390805</v>
      </c>
      <c r="M208" s="162">
        <v>225195</v>
      </c>
    </row>
    <row r="209" spans="5:13" x14ac:dyDescent="0.35">
      <c r="F209" t="s">
        <v>6908</v>
      </c>
      <c r="K209" s="162">
        <v>11616000</v>
      </c>
      <c r="L209" s="162">
        <v>11390805</v>
      </c>
      <c r="M209" s="162">
        <v>225195</v>
      </c>
    </row>
    <row r="210" spans="5:13" x14ac:dyDescent="0.35">
      <c r="F210" t="s">
        <v>798</v>
      </c>
      <c r="G210" t="s">
        <v>2590</v>
      </c>
      <c r="H210" t="s">
        <v>2512</v>
      </c>
      <c r="I210" t="s">
        <v>88</v>
      </c>
      <c r="J210" t="s">
        <v>794</v>
      </c>
      <c r="K210" s="162">
        <v>10648000</v>
      </c>
      <c r="L210" s="162">
        <v>10481680</v>
      </c>
      <c r="M210" s="162">
        <v>166320</v>
      </c>
    </row>
    <row r="211" spans="5:13" x14ac:dyDescent="0.35">
      <c r="F211" t="s">
        <v>6909</v>
      </c>
      <c r="K211" s="162">
        <v>10648000</v>
      </c>
      <c r="L211" s="162">
        <v>10481680</v>
      </c>
      <c r="M211" s="162">
        <v>166320</v>
      </c>
    </row>
    <row r="212" spans="5:13" x14ac:dyDescent="0.35">
      <c r="F212" t="s">
        <v>939</v>
      </c>
      <c r="G212" t="s">
        <v>2590</v>
      </c>
      <c r="H212" t="s">
        <v>2512</v>
      </c>
      <c r="I212" t="s">
        <v>88</v>
      </c>
      <c r="J212" t="s">
        <v>940</v>
      </c>
      <c r="K212" s="162">
        <v>25410000</v>
      </c>
      <c r="L212" s="162">
        <v>21972588.530000001</v>
      </c>
      <c r="M212" s="162">
        <v>3437411.4699999988</v>
      </c>
    </row>
    <row r="213" spans="5:13" x14ac:dyDescent="0.35">
      <c r="F213" t="s">
        <v>6910</v>
      </c>
      <c r="K213" s="162">
        <v>25410000</v>
      </c>
      <c r="L213" s="162">
        <v>21972588.530000001</v>
      </c>
      <c r="M213" s="162">
        <v>3437411.4699999988</v>
      </c>
    </row>
    <row r="214" spans="5:13" x14ac:dyDescent="0.35">
      <c r="F214" t="s">
        <v>946</v>
      </c>
      <c r="G214" t="s">
        <v>2590</v>
      </c>
      <c r="H214" t="s">
        <v>2512</v>
      </c>
      <c r="I214" t="s">
        <v>88</v>
      </c>
      <c r="J214" t="s">
        <v>794</v>
      </c>
      <c r="K214" s="162">
        <v>82280000</v>
      </c>
      <c r="L214" s="162">
        <v>74577909.700000003</v>
      </c>
      <c r="M214" s="162">
        <v>7702090.299999997</v>
      </c>
    </row>
    <row r="215" spans="5:13" x14ac:dyDescent="0.35">
      <c r="F215" t="s">
        <v>6911</v>
      </c>
      <c r="K215" s="162">
        <v>82280000</v>
      </c>
      <c r="L215" s="162">
        <v>74577909.700000003</v>
      </c>
      <c r="M215" s="162">
        <v>7702090.299999997</v>
      </c>
    </row>
    <row r="216" spans="5:13" x14ac:dyDescent="0.35">
      <c r="E216" t="s">
        <v>6912</v>
      </c>
      <c r="K216" s="162">
        <v>169702500</v>
      </c>
      <c r="L216" s="162">
        <v>156986765.22000003</v>
      </c>
      <c r="M216" s="162">
        <v>12715734.779999994</v>
      </c>
    </row>
    <row r="217" spans="5:13" x14ac:dyDescent="0.35">
      <c r="E217" t="s">
        <v>499</v>
      </c>
      <c r="F217" t="s">
        <v>501</v>
      </c>
      <c r="G217" t="s">
        <v>2590</v>
      </c>
      <c r="H217" t="s">
        <v>2512</v>
      </c>
      <c r="I217" t="s">
        <v>88</v>
      </c>
      <c r="J217" t="s">
        <v>502</v>
      </c>
      <c r="K217" s="162">
        <v>568095</v>
      </c>
      <c r="L217" s="162">
        <v>568095</v>
      </c>
      <c r="M217" s="162">
        <v>0</v>
      </c>
    </row>
    <row r="218" spans="5:13" x14ac:dyDescent="0.35">
      <c r="F218" t="s">
        <v>6913</v>
      </c>
      <c r="K218" s="162">
        <v>568095</v>
      </c>
      <c r="L218" s="162">
        <v>568095</v>
      </c>
      <c r="M218" s="162">
        <v>0</v>
      </c>
    </row>
    <row r="219" spans="5:13" x14ac:dyDescent="0.35">
      <c r="E219" t="s">
        <v>6914</v>
      </c>
      <c r="K219" s="162">
        <v>568095</v>
      </c>
      <c r="L219" s="162">
        <v>568095</v>
      </c>
      <c r="M219" s="162">
        <v>0</v>
      </c>
    </row>
    <row r="220" spans="5:13" x14ac:dyDescent="0.35">
      <c r="E220" t="s">
        <v>504</v>
      </c>
      <c r="F220" t="s">
        <v>506</v>
      </c>
      <c r="G220" t="s">
        <v>2580</v>
      </c>
      <c r="H220" t="s">
        <v>2512</v>
      </c>
      <c r="I220" t="s">
        <v>88</v>
      </c>
      <c r="J220" t="s">
        <v>507</v>
      </c>
      <c r="K220" s="162">
        <v>381.15</v>
      </c>
      <c r="L220" s="162">
        <v>381.15</v>
      </c>
      <c r="M220" s="162">
        <v>0</v>
      </c>
    </row>
    <row r="221" spans="5:13" x14ac:dyDescent="0.35">
      <c r="I221" t="s">
        <v>217</v>
      </c>
      <c r="J221" t="s">
        <v>508</v>
      </c>
      <c r="K221" s="162">
        <v>1638.95</v>
      </c>
      <c r="L221" s="162">
        <v>1638.95</v>
      </c>
      <c r="M221" s="162">
        <v>0</v>
      </c>
    </row>
    <row r="222" spans="5:13" x14ac:dyDescent="0.35">
      <c r="I222" t="s">
        <v>222</v>
      </c>
      <c r="J222" t="s">
        <v>509</v>
      </c>
      <c r="K222" s="162">
        <v>914.76</v>
      </c>
      <c r="L222" s="162">
        <v>914.76</v>
      </c>
      <c r="M222" s="162">
        <v>0</v>
      </c>
    </row>
    <row r="223" spans="5:13" x14ac:dyDescent="0.35">
      <c r="I223" t="s">
        <v>421</v>
      </c>
      <c r="J223" t="s">
        <v>510</v>
      </c>
      <c r="K223" s="162">
        <v>167.71</v>
      </c>
      <c r="L223" s="162">
        <v>167.71</v>
      </c>
      <c r="M223" s="162">
        <v>0</v>
      </c>
    </row>
    <row r="224" spans="5:13" x14ac:dyDescent="0.35">
      <c r="I224" t="s">
        <v>423</v>
      </c>
      <c r="J224" t="s">
        <v>507</v>
      </c>
      <c r="K224" s="162">
        <v>647.96</v>
      </c>
      <c r="L224" s="162">
        <v>647.96</v>
      </c>
      <c r="M224" s="162">
        <v>0</v>
      </c>
    </row>
    <row r="225" spans="5:13" x14ac:dyDescent="0.35">
      <c r="I225" t="s">
        <v>511</v>
      </c>
      <c r="J225" t="s">
        <v>512</v>
      </c>
      <c r="K225" s="162">
        <v>5009.3999999999996</v>
      </c>
      <c r="L225" s="162">
        <v>5009.3999999999996</v>
      </c>
      <c r="M225" s="162">
        <v>0</v>
      </c>
    </row>
    <row r="226" spans="5:13" x14ac:dyDescent="0.35">
      <c r="I226" t="s">
        <v>513</v>
      </c>
      <c r="J226" t="s">
        <v>514</v>
      </c>
      <c r="K226" s="162">
        <v>48.4</v>
      </c>
      <c r="L226" s="162">
        <v>48.4</v>
      </c>
      <c r="M226" s="162">
        <v>0</v>
      </c>
    </row>
    <row r="227" spans="5:13" x14ac:dyDescent="0.35">
      <c r="I227" t="s">
        <v>515</v>
      </c>
      <c r="J227" t="s">
        <v>476</v>
      </c>
      <c r="K227" s="162">
        <v>365.9</v>
      </c>
      <c r="L227" s="162">
        <v>365.9</v>
      </c>
      <c r="M227" s="162">
        <v>0</v>
      </c>
    </row>
    <row r="228" spans="5:13" x14ac:dyDescent="0.35">
      <c r="I228" t="s">
        <v>516</v>
      </c>
      <c r="J228" t="s">
        <v>514</v>
      </c>
      <c r="K228" s="162">
        <v>9.08</v>
      </c>
      <c r="L228" s="162">
        <v>9.08</v>
      </c>
      <c r="M228" s="162">
        <v>0</v>
      </c>
    </row>
    <row r="229" spans="5:13" x14ac:dyDescent="0.35">
      <c r="F229" t="s">
        <v>6915</v>
      </c>
      <c r="K229" s="162">
        <v>9183.31</v>
      </c>
      <c r="L229" s="162">
        <v>9183.31</v>
      </c>
      <c r="M229" s="162">
        <v>0</v>
      </c>
    </row>
    <row r="230" spans="5:13" x14ac:dyDescent="0.35">
      <c r="E230" t="s">
        <v>6916</v>
      </c>
      <c r="K230" s="162">
        <v>9183.31</v>
      </c>
      <c r="L230" s="162">
        <v>9183.31</v>
      </c>
      <c r="M230" s="162">
        <v>0</v>
      </c>
    </row>
    <row r="231" spans="5:13" x14ac:dyDescent="0.35">
      <c r="E231" t="s">
        <v>729</v>
      </c>
      <c r="F231" t="s">
        <v>731</v>
      </c>
      <c r="G231" t="s">
        <v>2590</v>
      </c>
      <c r="H231" t="s">
        <v>2512</v>
      </c>
      <c r="I231" t="s">
        <v>88</v>
      </c>
      <c r="J231" t="s">
        <v>732</v>
      </c>
      <c r="K231" s="162">
        <v>21700000</v>
      </c>
      <c r="L231" s="162">
        <v>21700000</v>
      </c>
      <c r="M231" s="162">
        <v>0</v>
      </c>
    </row>
    <row r="232" spans="5:13" x14ac:dyDescent="0.35">
      <c r="F232" t="s">
        <v>6917</v>
      </c>
      <c r="K232" s="162">
        <v>21700000</v>
      </c>
      <c r="L232" s="162">
        <v>21700000</v>
      </c>
      <c r="M232" s="162">
        <v>0</v>
      </c>
    </row>
    <row r="233" spans="5:13" x14ac:dyDescent="0.35">
      <c r="E233" t="s">
        <v>6918</v>
      </c>
      <c r="K233" s="162">
        <v>21700000</v>
      </c>
      <c r="L233" s="162">
        <v>21700000</v>
      </c>
      <c r="M233" s="162">
        <v>0</v>
      </c>
    </row>
    <row r="234" spans="5:13" x14ac:dyDescent="0.35">
      <c r="E234" t="s">
        <v>594</v>
      </c>
      <c r="F234" t="s">
        <v>596</v>
      </c>
      <c r="G234" t="s">
        <v>2580</v>
      </c>
      <c r="H234" t="s">
        <v>2512</v>
      </c>
      <c r="I234" t="s">
        <v>88</v>
      </c>
      <c r="J234" t="s">
        <v>597</v>
      </c>
      <c r="K234" s="162">
        <v>373500</v>
      </c>
      <c r="L234" s="162">
        <v>373500</v>
      </c>
      <c r="M234" s="162">
        <v>0</v>
      </c>
    </row>
    <row r="235" spans="5:13" x14ac:dyDescent="0.35">
      <c r="I235" t="s">
        <v>217</v>
      </c>
      <c r="J235" t="s">
        <v>598</v>
      </c>
      <c r="K235" s="162">
        <v>373500</v>
      </c>
      <c r="L235" s="162">
        <v>373500</v>
      </c>
      <c r="M235" s="162">
        <v>0</v>
      </c>
    </row>
    <row r="236" spans="5:13" x14ac:dyDescent="0.35">
      <c r="I236" t="s">
        <v>222</v>
      </c>
      <c r="J236" t="s">
        <v>602</v>
      </c>
      <c r="K236" s="162">
        <v>189222</v>
      </c>
      <c r="L236" s="162">
        <v>189222</v>
      </c>
      <c r="M236" s="162">
        <v>0</v>
      </c>
    </row>
    <row r="237" spans="5:13" x14ac:dyDescent="0.35">
      <c r="F237" t="s">
        <v>6919</v>
      </c>
      <c r="K237" s="162">
        <v>936222</v>
      </c>
      <c r="L237" s="162">
        <v>936222</v>
      </c>
      <c r="M237" s="162">
        <v>0</v>
      </c>
    </row>
    <row r="238" spans="5:13" x14ac:dyDescent="0.35">
      <c r="F238" t="s">
        <v>1215</v>
      </c>
      <c r="G238" t="s">
        <v>2590</v>
      </c>
      <c r="H238" t="s">
        <v>2512</v>
      </c>
      <c r="I238" t="s">
        <v>88</v>
      </c>
      <c r="J238" t="s">
        <v>940</v>
      </c>
      <c r="K238" s="162">
        <v>4850000</v>
      </c>
      <c r="L238" s="162">
        <v>4850000</v>
      </c>
      <c r="M238" s="162">
        <v>0</v>
      </c>
    </row>
    <row r="239" spans="5:13" x14ac:dyDescent="0.35">
      <c r="F239" t="s">
        <v>6920</v>
      </c>
      <c r="K239" s="162">
        <v>4850000</v>
      </c>
      <c r="L239" s="162">
        <v>4850000</v>
      </c>
      <c r="M239" s="162">
        <v>0</v>
      </c>
    </row>
    <row r="240" spans="5:13" x14ac:dyDescent="0.35">
      <c r="E240" t="s">
        <v>6921</v>
      </c>
      <c r="K240" s="162">
        <v>5786222</v>
      </c>
      <c r="L240" s="162">
        <v>5786222</v>
      </c>
      <c r="M240" s="162">
        <v>0</v>
      </c>
    </row>
    <row r="241" spans="5:13" x14ac:dyDescent="0.35">
      <c r="E241" t="s">
        <v>604</v>
      </c>
      <c r="F241" t="s">
        <v>606</v>
      </c>
      <c r="G241" t="s">
        <v>2590</v>
      </c>
      <c r="H241" t="s">
        <v>2512</v>
      </c>
      <c r="I241" t="s">
        <v>88</v>
      </c>
      <c r="J241" t="s">
        <v>476</v>
      </c>
      <c r="K241" s="162">
        <v>272540.40000000002</v>
      </c>
      <c r="L241" s="162">
        <v>0</v>
      </c>
      <c r="M241" s="162">
        <v>272540.40000000002</v>
      </c>
    </row>
    <row r="242" spans="5:13" x14ac:dyDescent="0.35">
      <c r="F242" t="s">
        <v>6922</v>
      </c>
      <c r="K242" s="162">
        <v>272540.40000000002</v>
      </c>
      <c r="L242" s="162">
        <v>0</v>
      </c>
      <c r="M242" s="162">
        <v>272540.40000000002</v>
      </c>
    </row>
    <row r="243" spans="5:13" x14ac:dyDescent="0.35">
      <c r="E243" t="s">
        <v>6923</v>
      </c>
      <c r="K243" s="162">
        <v>272540.40000000002</v>
      </c>
      <c r="L243" s="162">
        <v>0</v>
      </c>
      <c r="M243" s="162">
        <v>272540.40000000002</v>
      </c>
    </row>
    <row r="244" spans="5:13" x14ac:dyDescent="0.35">
      <c r="E244" t="s">
        <v>735</v>
      </c>
      <c r="F244" t="s">
        <v>737</v>
      </c>
      <c r="G244" t="s">
        <v>2590</v>
      </c>
      <c r="H244" t="s">
        <v>2512</v>
      </c>
      <c r="I244" t="s">
        <v>88</v>
      </c>
      <c r="J244" t="s">
        <v>738</v>
      </c>
      <c r="K244" s="162">
        <v>1573000</v>
      </c>
      <c r="L244" s="162">
        <v>1573000</v>
      </c>
      <c r="M244" s="162">
        <v>0</v>
      </c>
    </row>
    <row r="245" spans="5:13" x14ac:dyDescent="0.35">
      <c r="F245" t="s">
        <v>6924</v>
      </c>
      <c r="K245" s="162">
        <v>1573000</v>
      </c>
      <c r="L245" s="162">
        <v>1573000</v>
      </c>
      <c r="M245" s="162">
        <v>0</v>
      </c>
    </row>
    <row r="246" spans="5:13" x14ac:dyDescent="0.35">
      <c r="E246" t="s">
        <v>6925</v>
      </c>
      <c r="K246" s="162">
        <v>1573000</v>
      </c>
      <c r="L246" s="162">
        <v>1573000</v>
      </c>
      <c r="M246" s="162">
        <v>0</v>
      </c>
    </row>
    <row r="247" spans="5:13" x14ac:dyDescent="0.35">
      <c r="E247" t="s">
        <v>822</v>
      </c>
      <c r="F247" t="s">
        <v>824</v>
      </c>
      <c r="G247" t="s">
        <v>2590</v>
      </c>
      <c r="H247" t="s">
        <v>2512</v>
      </c>
      <c r="I247" t="s">
        <v>88</v>
      </c>
      <c r="J247" t="s">
        <v>714</v>
      </c>
      <c r="K247" s="162">
        <v>3136320</v>
      </c>
      <c r="L247" s="162">
        <v>2822688</v>
      </c>
      <c r="M247" s="162">
        <v>313632</v>
      </c>
    </row>
    <row r="248" spans="5:13" x14ac:dyDescent="0.35">
      <c r="F248" t="s">
        <v>6926</v>
      </c>
      <c r="K248" s="162">
        <v>3136320</v>
      </c>
      <c r="L248" s="162">
        <v>2822688</v>
      </c>
      <c r="M248" s="162">
        <v>313632</v>
      </c>
    </row>
    <row r="249" spans="5:13" x14ac:dyDescent="0.35">
      <c r="E249" t="s">
        <v>6927</v>
      </c>
      <c r="K249" s="162">
        <v>3136320</v>
      </c>
      <c r="L249" s="162">
        <v>2822688</v>
      </c>
      <c r="M249" s="162">
        <v>313632</v>
      </c>
    </row>
    <row r="250" spans="5:13" x14ac:dyDescent="0.35">
      <c r="E250" t="s">
        <v>688</v>
      </c>
      <c r="F250" t="s">
        <v>690</v>
      </c>
      <c r="G250" t="s">
        <v>2590</v>
      </c>
      <c r="H250" t="s">
        <v>2512</v>
      </c>
      <c r="I250" t="s">
        <v>88</v>
      </c>
      <c r="J250" t="s">
        <v>691</v>
      </c>
      <c r="K250" s="162">
        <v>285560</v>
      </c>
      <c r="L250" s="162">
        <v>285560</v>
      </c>
      <c r="M250" s="162">
        <v>0</v>
      </c>
    </row>
    <row r="251" spans="5:13" x14ac:dyDescent="0.35">
      <c r="F251" t="s">
        <v>6928</v>
      </c>
      <c r="K251" s="162">
        <v>285560</v>
      </c>
      <c r="L251" s="162">
        <v>285560</v>
      </c>
      <c r="M251" s="162">
        <v>0</v>
      </c>
    </row>
    <row r="252" spans="5:13" x14ac:dyDescent="0.35">
      <c r="E252" t="s">
        <v>6929</v>
      </c>
      <c r="K252" s="162">
        <v>285560</v>
      </c>
      <c r="L252" s="162">
        <v>285560</v>
      </c>
      <c r="M252" s="162">
        <v>0</v>
      </c>
    </row>
    <row r="253" spans="5:13" x14ac:dyDescent="0.35">
      <c r="E253" t="s">
        <v>741</v>
      </c>
      <c r="F253" t="s">
        <v>743</v>
      </c>
      <c r="G253" t="s">
        <v>2590</v>
      </c>
      <c r="H253" t="s">
        <v>2512</v>
      </c>
      <c r="I253" t="s">
        <v>88</v>
      </c>
      <c r="J253" t="s">
        <v>744</v>
      </c>
      <c r="K253" s="162">
        <v>721160</v>
      </c>
      <c r="L253" s="162">
        <v>721160</v>
      </c>
      <c r="M253" s="162">
        <v>0</v>
      </c>
    </row>
    <row r="254" spans="5:13" x14ac:dyDescent="0.35">
      <c r="F254" t="s">
        <v>6930</v>
      </c>
      <c r="K254" s="162">
        <v>721160</v>
      </c>
      <c r="L254" s="162">
        <v>721160</v>
      </c>
      <c r="M254" s="162">
        <v>0</v>
      </c>
    </row>
    <row r="255" spans="5:13" x14ac:dyDescent="0.35">
      <c r="E255" t="s">
        <v>6931</v>
      </c>
      <c r="K255" s="162">
        <v>721160</v>
      </c>
      <c r="L255" s="162">
        <v>721160</v>
      </c>
      <c r="M255" s="162">
        <v>0</v>
      </c>
    </row>
    <row r="256" spans="5:13" x14ac:dyDescent="0.35">
      <c r="E256" t="s">
        <v>826</v>
      </c>
      <c r="F256" t="s">
        <v>828</v>
      </c>
      <c r="G256" t="s">
        <v>2590</v>
      </c>
      <c r="H256" t="s">
        <v>2512</v>
      </c>
      <c r="I256" t="s">
        <v>88</v>
      </c>
      <c r="J256" t="s">
        <v>829</v>
      </c>
      <c r="K256" s="162">
        <v>1674640</v>
      </c>
      <c r="L256" s="162">
        <v>1674640</v>
      </c>
      <c r="M256" s="162">
        <v>0</v>
      </c>
    </row>
    <row r="257" spans="5:13" x14ac:dyDescent="0.35">
      <c r="F257" t="s">
        <v>6932</v>
      </c>
      <c r="K257" s="162">
        <v>1674640</v>
      </c>
      <c r="L257" s="162">
        <v>1674640</v>
      </c>
      <c r="M257" s="162">
        <v>0</v>
      </c>
    </row>
    <row r="258" spans="5:13" x14ac:dyDescent="0.35">
      <c r="E258" t="s">
        <v>6933</v>
      </c>
      <c r="K258" s="162">
        <v>1674640</v>
      </c>
      <c r="L258" s="162">
        <v>1674640</v>
      </c>
      <c r="M258" s="162">
        <v>0</v>
      </c>
    </row>
    <row r="259" spans="5:13" x14ac:dyDescent="0.35">
      <c r="E259" t="s">
        <v>1050</v>
      </c>
      <c r="F259" t="s">
        <v>1052</v>
      </c>
      <c r="G259" t="s">
        <v>2590</v>
      </c>
      <c r="H259" t="s">
        <v>2512</v>
      </c>
      <c r="I259" t="s">
        <v>88</v>
      </c>
      <c r="J259" t="s">
        <v>1053</v>
      </c>
      <c r="K259" s="162">
        <v>1128627.5</v>
      </c>
      <c r="L259" s="162">
        <v>1128139.5900000001</v>
      </c>
      <c r="M259" s="162">
        <v>487.90999999991618</v>
      </c>
    </row>
    <row r="260" spans="5:13" x14ac:dyDescent="0.35">
      <c r="F260" t="s">
        <v>6934</v>
      </c>
      <c r="K260" s="162">
        <v>1128627.5</v>
      </c>
      <c r="L260" s="162">
        <v>1128139.5900000001</v>
      </c>
      <c r="M260" s="162">
        <v>487.90999999991618</v>
      </c>
    </row>
    <row r="261" spans="5:13" x14ac:dyDescent="0.35">
      <c r="F261" t="s">
        <v>1132</v>
      </c>
      <c r="G261" t="s">
        <v>2590</v>
      </c>
      <c r="H261" t="s">
        <v>2512</v>
      </c>
      <c r="I261" t="s">
        <v>88</v>
      </c>
      <c r="J261" t="s">
        <v>1053</v>
      </c>
      <c r="K261" s="162">
        <v>260452.5</v>
      </c>
      <c r="L261" s="162">
        <v>260452.5</v>
      </c>
      <c r="M261" s="162">
        <v>0</v>
      </c>
    </row>
    <row r="262" spans="5:13" x14ac:dyDescent="0.35">
      <c r="F262" t="s">
        <v>6935</v>
      </c>
      <c r="K262" s="162">
        <v>260452.5</v>
      </c>
      <c r="L262" s="162">
        <v>260452.5</v>
      </c>
      <c r="M262" s="162">
        <v>0</v>
      </c>
    </row>
    <row r="263" spans="5:13" x14ac:dyDescent="0.35">
      <c r="F263" t="s">
        <v>1719</v>
      </c>
      <c r="G263" t="s">
        <v>2590</v>
      </c>
      <c r="H263" t="s">
        <v>2512</v>
      </c>
      <c r="I263" t="s">
        <v>88</v>
      </c>
      <c r="J263" t="s">
        <v>1053</v>
      </c>
      <c r="K263" s="162">
        <v>260452.5</v>
      </c>
      <c r="L263" s="162">
        <v>260452.5</v>
      </c>
      <c r="M263" s="162">
        <v>0</v>
      </c>
    </row>
    <row r="264" spans="5:13" x14ac:dyDescent="0.35">
      <c r="F264" t="s">
        <v>6936</v>
      </c>
      <c r="K264" s="162">
        <v>260452.5</v>
      </c>
      <c r="L264" s="162">
        <v>260452.5</v>
      </c>
      <c r="M264" s="162">
        <v>0</v>
      </c>
    </row>
    <row r="265" spans="5:13" x14ac:dyDescent="0.35">
      <c r="E265" t="s">
        <v>6937</v>
      </c>
      <c r="K265" s="162">
        <v>1649532.5</v>
      </c>
      <c r="L265" s="162">
        <v>1649044.59</v>
      </c>
      <c r="M265" s="162">
        <v>487.90999999991618</v>
      </c>
    </row>
    <row r="266" spans="5:13" x14ac:dyDescent="0.35">
      <c r="E266" t="s">
        <v>831</v>
      </c>
      <c r="F266" t="s">
        <v>834</v>
      </c>
      <c r="G266" t="s">
        <v>2580</v>
      </c>
      <c r="H266" t="s">
        <v>2512</v>
      </c>
      <c r="I266" t="s">
        <v>88</v>
      </c>
      <c r="J266" t="s">
        <v>835</v>
      </c>
      <c r="K266" s="162">
        <v>1045871.73</v>
      </c>
      <c r="L266" s="162">
        <v>1045871.73</v>
      </c>
      <c r="M266" s="162">
        <v>0</v>
      </c>
    </row>
    <row r="267" spans="5:13" x14ac:dyDescent="0.35">
      <c r="I267" t="s">
        <v>217</v>
      </c>
      <c r="J267" t="s">
        <v>837</v>
      </c>
      <c r="K267" s="162">
        <v>546288.77999999991</v>
      </c>
      <c r="L267" s="162">
        <v>546288.78</v>
      </c>
      <c r="M267" s="162">
        <v>0</v>
      </c>
    </row>
    <row r="268" spans="5:13" x14ac:dyDescent="0.35">
      <c r="F268" t="s">
        <v>6938</v>
      </c>
      <c r="K268" s="162">
        <v>1592160.5099999998</v>
      </c>
      <c r="L268" s="162">
        <v>1592160.51</v>
      </c>
      <c r="M268" s="162">
        <v>0</v>
      </c>
    </row>
    <row r="269" spans="5:13" x14ac:dyDescent="0.35">
      <c r="F269" t="s">
        <v>1521</v>
      </c>
      <c r="G269" t="s">
        <v>2590</v>
      </c>
      <c r="H269" t="s">
        <v>2512</v>
      </c>
      <c r="I269" t="s">
        <v>88</v>
      </c>
      <c r="J269" t="s">
        <v>837</v>
      </c>
      <c r="K269" s="162">
        <v>110899.35</v>
      </c>
      <c r="L269" s="162">
        <v>110899.35</v>
      </c>
      <c r="M269" s="162">
        <v>0</v>
      </c>
    </row>
    <row r="270" spans="5:13" x14ac:dyDescent="0.35">
      <c r="F270" t="s">
        <v>6939</v>
      </c>
      <c r="K270" s="162">
        <v>110899.35</v>
      </c>
      <c r="L270" s="162">
        <v>110899.35</v>
      </c>
      <c r="M270" s="162">
        <v>0</v>
      </c>
    </row>
    <row r="271" spans="5:13" x14ac:dyDescent="0.35">
      <c r="F271" t="s">
        <v>1577</v>
      </c>
      <c r="G271" t="s">
        <v>2580</v>
      </c>
      <c r="H271" t="s">
        <v>2512</v>
      </c>
      <c r="I271" t="s">
        <v>88</v>
      </c>
      <c r="J271" t="s">
        <v>837</v>
      </c>
      <c r="K271" s="162">
        <v>539134.79</v>
      </c>
      <c r="L271" s="162">
        <v>539134.79</v>
      </c>
      <c r="M271" s="162">
        <v>0</v>
      </c>
    </row>
    <row r="272" spans="5:13" x14ac:dyDescent="0.35">
      <c r="F272" t="s">
        <v>6940</v>
      </c>
      <c r="K272" s="162">
        <v>539134.79</v>
      </c>
      <c r="L272" s="162">
        <v>539134.79</v>
      </c>
      <c r="M272" s="162">
        <v>0</v>
      </c>
    </row>
    <row r="273" spans="5:13" x14ac:dyDescent="0.35">
      <c r="E273" t="s">
        <v>6941</v>
      </c>
      <c r="K273" s="162">
        <v>2242194.65</v>
      </c>
      <c r="L273" s="162">
        <v>2242194.6500000004</v>
      </c>
      <c r="M273" s="162">
        <v>0</v>
      </c>
    </row>
    <row r="274" spans="5:13" x14ac:dyDescent="0.35">
      <c r="E274" t="s">
        <v>954</v>
      </c>
      <c r="F274" t="s">
        <v>956</v>
      </c>
      <c r="G274" t="s">
        <v>2590</v>
      </c>
      <c r="H274" t="s">
        <v>2512</v>
      </c>
      <c r="I274" t="s">
        <v>88</v>
      </c>
      <c r="J274" t="s">
        <v>794</v>
      </c>
      <c r="K274" s="162">
        <v>519443.93</v>
      </c>
      <c r="L274" s="162">
        <v>519443.93</v>
      </c>
      <c r="M274" s="162">
        <v>0</v>
      </c>
    </row>
    <row r="275" spans="5:13" x14ac:dyDescent="0.35">
      <c r="F275" t="s">
        <v>6942</v>
      </c>
      <c r="K275" s="162">
        <v>519443.93</v>
      </c>
      <c r="L275" s="162">
        <v>519443.93</v>
      </c>
      <c r="M275" s="162">
        <v>0</v>
      </c>
    </row>
    <row r="276" spans="5:13" x14ac:dyDescent="0.35">
      <c r="E276" t="s">
        <v>6943</v>
      </c>
      <c r="K276" s="162">
        <v>519443.93</v>
      </c>
      <c r="L276" s="162">
        <v>519443.93</v>
      </c>
      <c r="M276" s="162">
        <v>0</v>
      </c>
    </row>
    <row r="277" spans="5:13" x14ac:dyDescent="0.35">
      <c r="E277" t="s">
        <v>1134</v>
      </c>
      <c r="F277" t="s">
        <v>1136</v>
      </c>
      <c r="G277" t="s">
        <v>2590</v>
      </c>
      <c r="H277" t="s">
        <v>2512</v>
      </c>
      <c r="I277" t="s">
        <v>88</v>
      </c>
      <c r="J277" t="s">
        <v>1137</v>
      </c>
      <c r="K277" s="162">
        <v>141267.5</v>
      </c>
      <c r="L277" s="162">
        <v>141267.5</v>
      </c>
      <c r="M277" s="162">
        <v>0</v>
      </c>
    </row>
    <row r="278" spans="5:13" x14ac:dyDescent="0.35">
      <c r="F278" t="s">
        <v>6944</v>
      </c>
      <c r="K278" s="162">
        <v>141267.5</v>
      </c>
      <c r="L278" s="162">
        <v>141267.5</v>
      </c>
      <c r="M278" s="162">
        <v>0</v>
      </c>
    </row>
    <row r="279" spans="5:13" x14ac:dyDescent="0.35">
      <c r="E279" t="s">
        <v>6945</v>
      </c>
      <c r="K279" s="162">
        <v>141267.5</v>
      </c>
      <c r="L279" s="162">
        <v>141267.5</v>
      </c>
      <c r="M279" s="162">
        <v>0</v>
      </c>
    </row>
    <row r="280" spans="5:13" x14ac:dyDescent="0.35">
      <c r="E280" t="s">
        <v>1265</v>
      </c>
      <c r="F280" t="s">
        <v>1267</v>
      </c>
      <c r="G280" t="s">
        <v>2590</v>
      </c>
      <c r="H280" t="s">
        <v>2512</v>
      </c>
      <c r="I280" t="s">
        <v>88</v>
      </c>
      <c r="J280" t="s">
        <v>1268</v>
      </c>
      <c r="K280" s="162">
        <v>16843200</v>
      </c>
      <c r="L280" s="162">
        <v>15172800</v>
      </c>
      <c r="M280" s="162">
        <v>1670400</v>
      </c>
    </row>
    <row r="281" spans="5:13" x14ac:dyDescent="0.35">
      <c r="F281" t="s">
        <v>6946</v>
      </c>
      <c r="K281" s="162">
        <v>16843200</v>
      </c>
      <c r="L281" s="162">
        <v>15172800</v>
      </c>
      <c r="M281" s="162">
        <v>1670400</v>
      </c>
    </row>
    <row r="282" spans="5:13" x14ac:dyDescent="0.35">
      <c r="E282" t="s">
        <v>6947</v>
      </c>
      <c r="K282" s="162">
        <v>16843200</v>
      </c>
      <c r="L282" s="162">
        <v>15172800</v>
      </c>
      <c r="M282" s="162">
        <v>1670400</v>
      </c>
    </row>
    <row r="283" spans="5:13" x14ac:dyDescent="0.35">
      <c r="E283" t="s">
        <v>1935</v>
      </c>
      <c r="F283" t="s">
        <v>1937</v>
      </c>
      <c r="G283" t="s">
        <v>2473</v>
      </c>
      <c r="H283" t="s">
        <v>2526</v>
      </c>
      <c r="I283" t="s">
        <v>88</v>
      </c>
      <c r="J283" t="s">
        <v>1938</v>
      </c>
      <c r="K283" s="162">
        <v>370.26</v>
      </c>
      <c r="L283" s="162">
        <v>370.26</v>
      </c>
      <c r="M283" s="162">
        <v>0</v>
      </c>
    </row>
    <row r="284" spans="5:13" x14ac:dyDescent="0.35">
      <c r="F284" t="s">
        <v>6948</v>
      </c>
      <c r="K284" s="162">
        <v>370.26</v>
      </c>
      <c r="L284" s="162">
        <v>370.26</v>
      </c>
      <c r="M284" s="162">
        <v>0</v>
      </c>
    </row>
    <row r="285" spans="5:13" x14ac:dyDescent="0.35">
      <c r="E285" t="s">
        <v>6949</v>
      </c>
      <c r="K285" s="162">
        <v>370.26</v>
      </c>
      <c r="L285" s="162">
        <v>370.26</v>
      </c>
      <c r="M285" s="162">
        <v>0</v>
      </c>
    </row>
    <row r="286" spans="5:13" x14ac:dyDescent="0.35">
      <c r="E286" t="s">
        <v>1579</v>
      </c>
      <c r="F286" t="s">
        <v>1581</v>
      </c>
      <c r="G286" t="s">
        <v>2580</v>
      </c>
      <c r="H286" t="s">
        <v>2512</v>
      </c>
      <c r="I286" t="s">
        <v>88</v>
      </c>
      <c r="J286" t="s">
        <v>1582</v>
      </c>
      <c r="K286" s="162">
        <v>196075.76</v>
      </c>
      <c r="L286" s="162">
        <v>196075.76</v>
      </c>
      <c r="M286" s="162">
        <v>0</v>
      </c>
    </row>
    <row r="287" spans="5:13" x14ac:dyDescent="0.35">
      <c r="I287" t="s">
        <v>217</v>
      </c>
      <c r="J287" t="s">
        <v>1586</v>
      </c>
      <c r="K287" s="162">
        <v>163962.06</v>
      </c>
      <c r="L287" s="162">
        <v>163962.06</v>
      </c>
      <c r="M287" s="162">
        <v>0</v>
      </c>
    </row>
    <row r="288" spans="5:13" x14ac:dyDescent="0.35">
      <c r="F288" t="s">
        <v>6950</v>
      </c>
      <c r="K288" s="162">
        <v>360037.82</v>
      </c>
      <c r="L288" s="162">
        <v>360037.82</v>
      </c>
      <c r="M288" s="162">
        <v>0</v>
      </c>
    </row>
    <row r="289" spans="5:13" x14ac:dyDescent="0.35">
      <c r="F289" t="s">
        <v>1606</v>
      </c>
      <c r="G289" t="s">
        <v>2590</v>
      </c>
      <c r="H289" t="s">
        <v>2512</v>
      </c>
      <c r="I289" t="s">
        <v>88</v>
      </c>
      <c r="J289" t="s">
        <v>1607</v>
      </c>
      <c r="K289" s="162">
        <v>257119.11</v>
      </c>
      <c r="L289" s="162">
        <v>257119.11</v>
      </c>
      <c r="M289" s="162">
        <v>0</v>
      </c>
    </row>
    <row r="290" spans="5:13" x14ac:dyDescent="0.35">
      <c r="F290" t="s">
        <v>6951</v>
      </c>
      <c r="K290" s="162">
        <v>257119.11</v>
      </c>
      <c r="L290" s="162">
        <v>257119.11</v>
      </c>
      <c r="M290" s="162">
        <v>0</v>
      </c>
    </row>
    <row r="291" spans="5:13" x14ac:dyDescent="0.35">
      <c r="E291" t="s">
        <v>6952</v>
      </c>
      <c r="K291" s="162">
        <v>617156.92999999993</v>
      </c>
      <c r="L291" s="162">
        <v>617156.92999999993</v>
      </c>
      <c r="M291" s="162">
        <v>0</v>
      </c>
    </row>
    <row r="292" spans="5:13" x14ac:dyDescent="0.35">
      <c r="E292" t="s">
        <v>1817</v>
      </c>
      <c r="F292" t="s">
        <v>1820</v>
      </c>
      <c r="G292" t="s">
        <v>2590</v>
      </c>
      <c r="H292" t="s">
        <v>2512</v>
      </c>
      <c r="I292" t="s">
        <v>88</v>
      </c>
      <c r="J292" t="s">
        <v>1821</v>
      </c>
      <c r="K292" s="162">
        <v>245833.98000000004</v>
      </c>
      <c r="L292" s="162">
        <v>242999.34</v>
      </c>
      <c r="M292" s="162">
        <v>2834.6400000000431</v>
      </c>
    </row>
    <row r="293" spans="5:13" x14ac:dyDescent="0.35">
      <c r="F293" t="s">
        <v>6953</v>
      </c>
      <c r="K293" s="162">
        <v>245833.98000000004</v>
      </c>
      <c r="L293" s="162">
        <v>242999.34</v>
      </c>
      <c r="M293" s="162">
        <v>2834.6400000000431</v>
      </c>
    </row>
    <row r="294" spans="5:13" x14ac:dyDescent="0.35">
      <c r="E294" t="s">
        <v>6954</v>
      </c>
      <c r="K294" s="162">
        <v>245833.98000000004</v>
      </c>
      <c r="L294" s="162">
        <v>242999.34</v>
      </c>
      <c r="M294" s="162">
        <v>2834.6400000000431</v>
      </c>
    </row>
    <row r="295" spans="5:13" x14ac:dyDescent="0.35">
      <c r="E295" t="s">
        <v>518</v>
      </c>
      <c r="F295" t="s">
        <v>520</v>
      </c>
      <c r="G295" t="s">
        <v>2580</v>
      </c>
      <c r="H295" t="s">
        <v>2512</v>
      </c>
      <c r="I295" t="s">
        <v>88</v>
      </c>
      <c r="J295" t="s">
        <v>521</v>
      </c>
      <c r="K295" s="162">
        <v>677902.5</v>
      </c>
      <c r="L295" s="162">
        <v>677902.5</v>
      </c>
      <c r="M295" s="162">
        <v>0</v>
      </c>
    </row>
    <row r="296" spans="5:13" x14ac:dyDescent="0.35">
      <c r="I296" t="s">
        <v>217</v>
      </c>
      <c r="J296" t="s">
        <v>521</v>
      </c>
      <c r="K296" s="162">
        <v>18150</v>
      </c>
      <c r="L296" s="162">
        <v>18150</v>
      </c>
      <c r="M296" s="162">
        <v>0</v>
      </c>
    </row>
    <row r="297" spans="5:13" x14ac:dyDescent="0.35">
      <c r="F297" t="s">
        <v>6955</v>
      </c>
      <c r="K297" s="162">
        <v>696052.5</v>
      </c>
      <c r="L297" s="162">
        <v>696052.5</v>
      </c>
      <c r="M297" s="162">
        <v>0</v>
      </c>
    </row>
    <row r="298" spans="5:13" x14ac:dyDescent="0.35">
      <c r="E298" t="s">
        <v>6956</v>
      </c>
      <c r="K298" s="162">
        <v>696052.5</v>
      </c>
      <c r="L298" s="162">
        <v>696052.5</v>
      </c>
      <c r="M298" s="162">
        <v>0</v>
      </c>
    </row>
    <row r="299" spans="5:13" x14ac:dyDescent="0.35">
      <c r="E299" t="s">
        <v>527</v>
      </c>
      <c r="F299" t="s">
        <v>529</v>
      </c>
      <c r="G299" t="s">
        <v>2590</v>
      </c>
      <c r="H299" t="s">
        <v>2512</v>
      </c>
      <c r="I299" t="s">
        <v>88</v>
      </c>
      <c r="J299" t="s">
        <v>530</v>
      </c>
      <c r="K299" s="162">
        <v>14316.72</v>
      </c>
      <c r="L299" s="162">
        <v>14316.72</v>
      </c>
      <c r="M299" s="162">
        <v>0</v>
      </c>
    </row>
    <row r="300" spans="5:13" x14ac:dyDescent="0.35">
      <c r="I300" t="s">
        <v>217</v>
      </c>
      <c r="J300" t="s">
        <v>532</v>
      </c>
      <c r="K300" s="162">
        <v>8886.24</v>
      </c>
      <c r="L300" s="162">
        <v>8886.24</v>
      </c>
      <c r="M300" s="162">
        <v>0</v>
      </c>
    </row>
    <row r="301" spans="5:13" x14ac:dyDescent="0.35">
      <c r="I301" t="s">
        <v>222</v>
      </c>
      <c r="J301" t="s">
        <v>534</v>
      </c>
      <c r="K301" s="162">
        <v>11470.8</v>
      </c>
      <c r="L301" s="162">
        <v>11470.8</v>
      </c>
      <c r="M301" s="162">
        <v>0</v>
      </c>
    </row>
    <row r="302" spans="5:13" x14ac:dyDescent="0.35">
      <c r="I302" t="s">
        <v>421</v>
      </c>
      <c r="J302" t="s">
        <v>536</v>
      </c>
      <c r="K302" s="162">
        <v>3124.7</v>
      </c>
      <c r="L302" s="162">
        <v>3124.7</v>
      </c>
      <c r="M302" s="162">
        <v>0</v>
      </c>
    </row>
    <row r="303" spans="5:13" x14ac:dyDescent="0.35">
      <c r="F303" t="s">
        <v>6957</v>
      </c>
      <c r="K303" s="162">
        <v>37798.459999999992</v>
      </c>
      <c r="L303" s="162">
        <v>37798.459999999992</v>
      </c>
      <c r="M303" s="162">
        <v>0</v>
      </c>
    </row>
    <row r="304" spans="5:13" x14ac:dyDescent="0.35">
      <c r="F304" t="s">
        <v>658</v>
      </c>
      <c r="G304" t="s">
        <v>2590</v>
      </c>
      <c r="H304" t="s">
        <v>2512</v>
      </c>
      <c r="I304" t="s">
        <v>88</v>
      </c>
      <c r="J304" t="s">
        <v>659</v>
      </c>
      <c r="K304" s="162">
        <v>5924.16</v>
      </c>
      <c r="L304" s="162">
        <v>5924.16</v>
      </c>
      <c r="M304" s="162">
        <v>0</v>
      </c>
    </row>
    <row r="305" spans="5:13" x14ac:dyDescent="0.35">
      <c r="I305" t="s">
        <v>217</v>
      </c>
      <c r="J305" t="s">
        <v>659</v>
      </c>
      <c r="K305" s="162">
        <v>18498.48</v>
      </c>
      <c r="L305" s="162">
        <v>18498.48</v>
      </c>
      <c r="M305" s="162">
        <v>0</v>
      </c>
    </row>
    <row r="306" spans="5:13" x14ac:dyDescent="0.35">
      <c r="F306" t="s">
        <v>6958</v>
      </c>
      <c r="K306" s="162">
        <v>24422.639999999999</v>
      </c>
      <c r="L306" s="162">
        <v>24422.639999999999</v>
      </c>
      <c r="M306" s="162">
        <v>0</v>
      </c>
    </row>
    <row r="307" spans="5:13" x14ac:dyDescent="0.35">
      <c r="E307" t="s">
        <v>6959</v>
      </c>
      <c r="K307" s="162">
        <v>62221.099999999991</v>
      </c>
      <c r="L307" s="162">
        <v>62221.099999999991</v>
      </c>
      <c r="M307" s="162">
        <v>0</v>
      </c>
    </row>
    <row r="308" spans="5:13" x14ac:dyDescent="0.35">
      <c r="E308" t="s">
        <v>840</v>
      </c>
      <c r="F308" t="s">
        <v>842</v>
      </c>
      <c r="G308" t="s">
        <v>2590</v>
      </c>
      <c r="H308" t="s">
        <v>2512</v>
      </c>
      <c r="I308" t="s">
        <v>88</v>
      </c>
      <c r="J308" t="s">
        <v>843</v>
      </c>
      <c r="K308" s="162">
        <v>21258.49</v>
      </c>
      <c r="L308" s="162">
        <v>21258.49</v>
      </c>
      <c r="M308" s="162">
        <v>0</v>
      </c>
    </row>
    <row r="309" spans="5:13" x14ac:dyDescent="0.35">
      <c r="F309" t="s">
        <v>6960</v>
      </c>
      <c r="K309" s="162">
        <v>21258.49</v>
      </c>
      <c r="L309" s="162">
        <v>21258.49</v>
      </c>
      <c r="M309" s="162">
        <v>0</v>
      </c>
    </row>
    <row r="310" spans="5:13" x14ac:dyDescent="0.35">
      <c r="E310" t="s">
        <v>6961</v>
      </c>
      <c r="K310" s="162">
        <v>21258.49</v>
      </c>
      <c r="L310" s="162">
        <v>21258.49</v>
      </c>
      <c r="M310" s="162">
        <v>0</v>
      </c>
    </row>
    <row r="311" spans="5:13" x14ac:dyDescent="0.35">
      <c r="E311" t="s">
        <v>756</v>
      </c>
      <c r="F311" t="s">
        <v>758</v>
      </c>
      <c r="G311" t="s">
        <v>2590</v>
      </c>
      <c r="H311" t="s">
        <v>2512</v>
      </c>
      <c r="I311" t="s">
        <v>88</v>
      </c>
      <c r="J311" t="s">
        <v>759</v>
      </c>
      <c r="K311" s="162">
        <v>4840000</v>
      </c>
      <c r="L311" s="162">
        <v>4840000</v>
      </c>
      <c r="M311" s="162">
        <v>0</v>
      </c>
    </row>
    <row r="312" spans="5:13" x14ac:dyDescent="0.35">
      <c r="F312" t="s">
        <v>6962</v>
      </c>
      <c r="K312" s="162">
        <v>4840000</v>
      </c>
      <c r="L312" s="162">
        <v>4840000</v>
      </c>
      <c r="M312" s="162">
        <v>0</v>
      </c>
    </row>
    <row r="313" spans="5:13" x14ac:dyDescent="0.35">
      <c r="F313" t="s">
        <v>1008</v>
      </c>
      <c r="G313" t="s">
        <v>2590</v>
      </c>
      <c r="H313" t="s">
        <v>2512</v>
      </c>
      <c r="I313" t="s">
        <v>88</v>
      </c>
      <c r="J313" t="s">
        <v>1009</v>
      </c>
      <c r="K313" s="162">
        <v>5517600</v>
      </c>
      <c r="L313" s="162">
        <v>5517600</v>
      </c>
      <c r="M313" s="162">
        <v>0</v>
      </c>
    </row>
    <row r="314" spans="5:13" x14ac:dyDescent="0.35">
      <c r="F314" t="s">
        <v>6963</v>
      </c>
      <c r="K314" s="162">
        <v>5517600</v>
      </c>
      <c r="L314" s="162">
        <v>5517600</v>
      </c>
      <c r="M314" s="162">
        <v>0</v>
      </c>
    </row>
    <row r="315" spans="5:13" x14ac:dyDescent="0.35">
      <c r="E315" t="s">
        <v>6964</v>
      </c>
      <c r="K315" s="162">
        <v>10357600</v>
      </c>
      <c r="L315" s="162">
        <v>10357600</v>
      </c>
      <c r="M315" s="162">
        <v>0</v>
      </c>
    </row>
    <row r="316" spans="5:13" x14ac:dyDescent="0.35">
      <c r="E316" t="s">
        <v>845</v>
      </c>
      <c r="F316" t="s">
        <v>847</v>
      </c>
      <c r="G316" t="s">
        <v>2590</v>
      </c>
      <c r="H316" t="s">
        <v>2512</v>
      </c>
      <c r="I316" t="s">
        <v>88</v>
      </c>
      <c r="J316" t="s">
        <v>848</v>
      </c>
      <c r="K316" s="162">
        <v>4416500</v>
      </c>
      <c r="L316" s="162">
        <v>4416500</v>
      </c>
      <c r="M316" s="162">
        <v>0</v>
      </c>
    </row>
    <row r="317" spans="5:13" x14ac:dyDescent="0.35">
      <c r="F317" t="s">
        <v>6965</v>
      </c>
      <c r="K317" s="162">
        <v>4416500</v>
      </c>
      <c r="L317" s="162">
        <v>4416500</v>
      </c>
      <c r="M317" s="162">
        <v>0</v>
      </c>
    </row>
    <row r="318" spans="5:13" x14ac:dyDescent="0.35">
      <c r="E318" t="s">
        <v>6966</v>
      </c>
      <c r="K318" s="162">
        <v>4416500</v>
      </c>
      <c r="L318" s="162">
        <v>4416500</v>
      </c>
      <c r="M318" s="162">
        <v>0</v>
      </c>
    </row>
    <row r="319" spans="5:13" x14ac:dyDescent="0.35">
      <c r="E319" t="s">
        <v>1228</v>
      </c>
      <c r="F319" t="s">
        <v>1230</v>
      </c>
      <c r="G319" t="s">
        <v>2590</v>
      </c>
      <c r="H319" t="s">
        <v>2512</v>
      </c>
      <c r="I319" t="s">
        <v>88</v>
      </c>
      <c r="J319" t="s">
        <v>1231</v>
      </c>
      <c r="K319" s="162">
        <v>187270.83</v>
      </c>
      <c r="L319" s="162">
        <v>176561.6</v>
      </c>
      <c r="M319" s="162">
        <v>10709.229999999981</v>
      </c>
    </row>
    <row r="320" spans="5:13" x14ac:dyDescent="0.35">
      <c r="F320" t="s">
        <v>6967</v>
      </c>
      <c r="K320" s="162">
        <v>187270.83</v>
      </c>
      <c r="L320" s="162">
        <v>176561.6</v>
      </c>
      <c r="M320" s="162">
        <v>10709.229999999981</v>
      </c>
    </row>
    <row r="321" spans="5:13" x14ac:dyDescent="0.35">
      <c r="E321" t="s">
        <v>6968</v>
      </c>
      <c r="K321" s="162">
        <v>187270.83</v>
      </c>
      <c r="L321" s="162">
        <v>176561.6</v>
      </c>
      <c r="M321" s="162">
        <v>10709.229999999981</v>
      </c>
    </row>
    <row r="322" spans="5:13" x14ac:dyDescent="0.35">
      <c r="E322" t="s">
        <v>1556</v>
      </c>
      <c r="F322" t="s">
        <v>1558</v>
      </c>
      <c r="G322" t="s">
        <v>2590</v>
      </c>
      <c r="H322" t="s">
        <v>2512</v>
      </c>
      <c r="I322" t="s">
        <v>88</v>
      </c>
      <c r="J322" t="s">
        <v>1559</v>
      </c>
      <c r="K322" s="162">
        <v>139002.26999999999</v>
      </c>
      <c r="L322" s="162">
        <v>139002.26999999999</v>
      </c>
      <c r="M322" s="162">
        <v>0</v>
      </c>
    </row>
    <row r="323" spans="5:13" x14ac:dyDescent="0.35">
      <c r="F323" t="s">
        <v>6969</v>
      </c>
      <c r="K323" s="162">
        <v>139002.26999999999</v>
      </c>
      <c r="L323" s="162">
        <v>139002.26999999999</v>
      </c>
      <c r="M323" s="162">
        <v>0</v>
      </c>
    </row>
    <row r="324" spans="5:13" x14ac:dyDescent="0.35">
      <c r="E324" t="s">
        <v>6970</v>
      </c>
      <c r="K324" s="162">
        <v>139002.26999999999</v>
      </c>
      <c r="L324" s="162">
        <v>139002.26999999999</v>
      </c>
      <c r="M324" s="162">
        <v>0</v>
      </c>
    </row>
    <row r="325" spans="5:13" x14ac:dyDescent="0.35">
      <c r="E325" t="s">
        <v>1152</v>
      </c>
      <c r="F325" t="s">
        <v>1158</v>
      </c>
      <c r="G325" t="s">
        <v>2590</v>
      </c>
      <c r="H325" t="s">
        <v>2512</v>
      </c>
      <c r="I325" t="s">
        <v>88</v>
      </c>
      <c r="J325" t="s">
        <v>1159</v>
      </c>
      <c r="K325" s="162">
        <v>54450</v>
      </c>
      <c r="L325" s="162">
        <v>0</v>
      </c>
      <c r="M325" s="162">
        <v>54450</v>
      </c>
    </row>
    <row r="326" spans="5:13" x14ac:dyDescent="0.35">
      <c r="F326" t="s">
        <v>6971</v>
      </c>
      <c r="K326" s="162">
        <v>54450</v>
      </c>
      <c r="L326" s="162">
        <v>0</v>
      </c>
      <c r="M326" s="162">
        <v>54450</v>
      </c>
    </row>
    <row r="327" spans="5:13" x14ac:dyDescent="0.35">
      <c r="E327" t="s">
        <v>6972</v>
      </c>
      <c r="K327" s="162">
        <v>54450</v>
      </c>
      <c r="L327" s="162">
        <v>0</v>
      </c>
      <c r="M327" s="162">
        <v>54450</v>
      </c>
    </row>
    <row r="328" spans="5:13" x14ac:dyDescent="0.35">
      <c r="E328" t="s">
        <v>365</v>
      </c>
      <c r="F328" t="s">
        <v>369</v>
      </c>
      <c r="G328" t="s">
        <v>2590</v>
      </c>
      <c r="H328" t="s">
        <v>2512</v>
      </c>
      <c r="I328" t="s">
        <v>88</v>
      </c>
      <c r="J328" t="s">
        <v>330</v>
      </c>
      <c r="K328" s="162">
        <v>1800000</v>
      </c>
      <c r="L328" s="162">
        <v>1800000</v>
      </c>
      <c r="M328" s="162">
        <v>0</v>
      </c>
    </row>
    <row r="329" spans="5:13" x14ac:dyDescent="0.35">
      <c r="F329" t="s">
        <v>6973</v>
      </c>
      <c r="K329" s="162">
        <v>1800000</v>
      </c>
      <c r="L329" s="162">
        <v>1800000</v>
      </c>
      <c r="M329" s="162">
        <v>0</v>
      </c>
    </row>
    <row r="330" spans="5:13" x14ac:dyDescent="0.35">
      <c r="E330" t="s">
        <v>6974</v>
      </c>
      <c r="K330" s="162">
        <v>1800000</v>
      </c>
      <c r="L330" s="162">
        <v>1800000</v>
      </c>
      <c r="M330" s="162">
        <v>0</v>
      </c>
    </row>
    <row r="331" spans="5:13" x14ac:dyDescent="0.35">
      <c r="E331" t="s">
        <v>468</v>
      </c>
      <c r="F331" t="s">
        <v>470</v>
      </c>
      <c r="G331" t="s">
        <v>2590</v>
      </c>
      <c r="H331" t="s">
        <v>2512</v>
      </c>
      <c r="I331" t="s">
        <v>88</v>
      </c>
      <c r="J331" t="s">
        <v>471</v>
      </c>
      <c r="K331" s="162">
        <v>6048982.9399999995</v>
      </c>
      <c r="L331" s="162">
        <v>6048982.9400000004</v>
      </c>
      <c r="M331" s="162">
        <v>0</v>
      </c>
    </row>
    <row r="332" spans="5:13" x14ac:dyDescent="0.35">
      <c r="F332" t="s">
        <v>6975</v>
      </c>
      <c r="K332" s="162">
        <v>6048982.9399999995</v>
      </c>
      <c r="L332" s="162">
        <v>6048982.9400000004</v>
      </c>
      <c r="M332" s="162">
        <v>0</v>
      </c>
    </row>
    <row r="333" spans="5:13" x14ac:dyDescent="0.35">
      <c r="F333" t="s">
        <v>880</v>
      </c>
      <c r="G333" t="s">
        <v>2590</v>
      </c>
      <c r="H333" t="s">
        <v>2512</v>
      </c>
      <c r="I333" t="s">
        <v>88</v>
      </c>
      <c r="J333" t="s">
        <v>881</v>
      </c>
      <c r="K333" s="162">
        <v>11557971.690000001</v>
      </c>
      <c r="L333" s="162">
        <v>11557971.689999999</v>
      </c>
      <c r="M333" s="162">
        <v>0</v>
      </c>
    </row>
    <row r="334" spans="5:13" x14ac:dyDescent="0.35">
      <c r="F334" t="s">
        <v>6976</v>
      </c>
      <c r="K334" s="162">
        <v>11557971.690000001</v>
      </c>
      <c r="L334" s="162">
        <v>11557971.689999999</v>
      </c>
      <c r="M334" s="162">
        <v>0</v>
      </c>
    </row>
    <row r="335" spans="5:13" x14ac:dyDescent="0.35">
      <c r="E335" t="s">
        <v>6977</v>
      </c>
      <c r="K335" s="162">
        <v>17606954.630000003</v>
      </c>
      <c r="L335" s="162">
        <v>17606954.629999999</v>
      </c>
      <c r="M335" s="162">
        <v>0</v>
      </c>
    </row>
    <row r="336" spans="5:13" x14ac:dyDescent="0.35">
      <c r="E336" t="s">
        <v>473</v>
      </c>
      <c r="F336" t="s">
        <v>475</v>
      </c>
      <c r="G336" t="s">
        <v>2590</v>
      </c>
      <c r="H336" t="s">
        <v>2512</v>
      </c>
      <c r="I336" t="s">
        <v>88</v>
      </c>
      <c r="J336" t="s">
        <v>476</v>
      </c>
      <c r="K336" s="162">
        <v>174000</v>
      </c>
      <c r="L336" s="162">
        <v>174000</v>
      </c>
      <c r="M336" s="162">
        <v>0</v>
      </c>
    </row>
    <row r="337" spans="5:13" x14ac:dyDescent="0.35">
      <c r="F337" t="s">
        <v>6978</v>
      </c>
      <c r="K337" s="162">
        <v>174000</v>
      </c>
      <c r="L337" s="162">
        <v>174000</v>
      </c>
      <c r="M337" s="162">
        <v>0</v>
      </c>
    </row>
    <row r="338" spans="5:13" x14ac:dyDescent="0.35">
      <c r="E338" t="s">
        <v>6979</v>
      </c>
      <c r="K338" s="162">
        <v>174000</v>
      </c>
      <c r="L338" s="162">
        <v>174000</v>
      </c>
      <c r="M338" s="162">
        <v>0</v>
      </c>
    </row>
    <row r="339" spans="5:13" x14ac:dyDescent="0.35">
      <c r="E339" t="s">
        <v>694</v>
      </c>
      <c r="F339" t="s">
        <v>696</v>
      </c>
      <c r="G339" t="s">
        <v>2590</v>
      </c>
      <c r="H339" t="s">
        <v>2512</v>
      </c>
      <c r="I339" t="s">
        <v>88</v>
      </c>
      <c r="J339" t="s">
        <v>697</v>
      </c>
      <c r="K339" s="162">
        <v>45972.82</v>
      </c>
      <c r="L339" s="162">
        <v>45972.82</v>
      </c>
      <c r="M339" s="162">
        <v>0</v>
      </c>
    </row>
    <row r="340" spans="5:13" x14ac:dyDescent="0.35">
      <c r="F340" t="s">
        <v>6980</v>
      </c>
      <c r="K340" s="162">
        <v>45972.82</v>
      </c>
      <c r="L340" s="162">
        <v>45972.82</v>
      </c>
      <c r="M340" s="162">
        <v>0</v>
      </c>
    </row>
    <row r="341" spans="5:13" x14ac:dyDescent="0.35">
      <c r="E341" t="s">
        <v>6981</v>
      </c>
      <c r="K341" s="162">
        <v>45972.82</v>
      </c>
      <c r="L341" s="162">
        <v>45972.82</v>
      </c>
      <c r="M341" s="162">
        <v>0</v>
      </c>
    </row>
    <row r="342" spans="5:13" x14ac:dyDescent="0.35">
      <c r="E342" t="s">
        <v>661</v>
      </c>
      <c r="F342" t="s">
        <v>663</v>
      </c>
      <c r="G342" t="s">
        <v>2590</v>
      </c>
      <c r="H342" t="s">
        <v>2512</v>
      </c>
      <c r="I342" t="s">
        <v>88</v>
      </c>
      <c r="J342" t="s">
        <v>664</v>
      </c>
      <c r="K342" s="162">
        <v>588189.87</v>
      </c>
      <c r="L342" s="162">
        <v>588189.87</v>
      </c>
      <c r="M342" s="162">
        <v>0</v>
      </c>
    </row>
    <row r="343" spans="5:13" x14ac:dyDescent="0.35">
      <c r="F343" t="s">
        <v>6982</v>
      </c>
      <c r="K343" s="162">
        <v>588189.87</v>
      </c>
      <c r="L343" s="162">
        <v>588189.87</v>
      </c>
      <c r="M343" s="162">
        <v>0</v>
      </c>
    </row>
    <row r="344" spans="5:13" x14ac:dyDescent="0.35">
      <c r="F344" t="s">
        <v>850</v>
      </c>
      <c r="G344" t="s">
        <v>2590</v>
      </c>
      <c r="H344" t="s">
        <v>2512</v>
      </c>
      <c r="I344" t="s">
        <v>88</v>
      </c>
      <c r="J344" t="s">
        <v>851</v>
      </c>
      <c r="K344" s="162">
        <v>2705346.6300000004</v>
      </c>
      <c r="L344" s="162">
        <v>2705346.63</v>
      </c>
      <c r="M344" s="162">
        <v>0</v>
      </c>
    </row>
    <row r="345" spans="5:13" x14ac:dyDescent="0.35">
      <c r="F345" t="s">
        <v>6983</v>
      </c>
      <c r="K345" s="162">
        <v>2705346.6300000004</v>
      </c>
      <c r="L345" s="162">
        <v>2705346.63</v>
      </c>
      <c r="M345" s="162">
        <v>0</v>
      </c>
    </row>
    <row r="346" spans="5:13" x14ac:dyDescent="0.35">
      <c r="E346" t="s">
        <v>6984</v>
      </c>
      <c r="K346" s="162">
        <v>3293536.5000000005</v>
      </c>
      <c r="L346" s="162">
        <v>3293536.5</v>
      </c>
      <c r="M346" s="162">
        <v>0</v>
      </c>
    </row>
    <row r="347" spans="5:13" x14ac:dyDescent="0.35">
      <c r="E347" t="s">
        <v>766</v>
      </c>
      <c r="F347" t="s">
        <v>768</v>
      </c>
      <c r="G347" t="s">
        <v>2590</v>
      </c>
      <c r="H347" t="s">
        <v>2512</v>
      </c>
      <c r="I347" t="s">
        <v>88</v>
      </c>
      <c r="J347" t="s">
        <v>769</v>
      </c>
      <c r="K347" s="162">
        <v>2655000</v>
      </c>
      <c r="L347" s="162">
        <v>2655000</v>
      </c>
      <c r="M347" s="162">
        <v>0</v>
      </c>
    </row>
    <row r="348" spans="5:13" x14ac:dyDescent="0.35">
      <c r="F348" t="s">
        <v>6985</v>
      </c>
      <c r="K348" s="162">
        <v>2655000</v>
      </c>
      <c r="L348" s="162">
        <v>2655000</v>
      </c>
      <c r="M348" s="162">
        <v>0</v>
      </c>
    </row>
    <row r="349" spans="5:13" x14ac:dyDescent="0.35">
      <c r="F349" t="s">
        <v>883</v>
      </c>
      <c r="G349" t="s">
        <v>2590</v>
      </c>
      <c r="H349" t="s">
        <v>2512</v>
      </c>
      <c r="I349" t="s">
        <v>88</v>
      </c>
      <c r="J349" t="s">
        <v>714</v>
      </c>
      <c r="K349" s="162">
        <v>2740000</v>
      </c>
      <c r="L349" s="162">
        <v>2740000</v>
      </c>
      <c r="M349" s="162">
        <v>0</v>
      </c>
    </row>
    <row r="350" spans="5:13" x14ac:dyDescent="0.35">
      <c r="F350" t="s">
        <v>6986</v>
      </c>
      <c r="K350" s="162">
        <v>2740000</v>
      </c>
      <c r="L350" s="162">
        <v>2740000</v>
      </c>
      <c r="M350" s="162">
        <v>0</v>
      </c>
    </row>
    <row r="351" spans="5:13" x14ac:dyDescent="0.35">
      <c r="F351" t="s">
        <v>1036</v>
      </c>
      <c r="G351" t="s">
        <v>2590</v>
      </c>
      <c r="H351" t="s">
        <v>2512</v>
      </c>
      <c r="I351" t="s">
        <v>88</v>
      </c>
      <c r="J351" t="s">
        <v>860</v>
      </c>
      <c r="K351" s="162">
        <v>29750000</v>
      </c>
      <c r="L351" s="162">
        <v>29750000</v>
      </c>
      <c r="M351" s="162">
        <v>0</v>
      </c>
    </row>
    <row r="352" spans="5:13" x14ac:dyDescent="0.35">
      <c r="F352" t="s">
        <v>6987</v>
      </c>
      <c r="K352" s="162">
        <v>29750000</v>
      </c>
      <c r="L352" s="162">
        <v>29750000</v>
      </c>
      <c r="M352" s="162">
        <v>0</v>
      </c>
    </row>
    <row r="353" spans="5:13" x14ac:dyDescent="0.35">
      <c r="E353" t="s">
        <v>6988</v>
      </c>
      <c r="K353" s="162">
        <v>35145000</v>
      </c>
      <c r="L353" s="162">
        <v>35145000</v>
      </c>
      <c r="M353" s="162">
        <v>0</v>
      </c>
    </row>
    <row r="354" spans="5:13" x14ac:dyDescent="0.35">
      <c r="E354" t="s">
        <v>1561</v>
      </c>
      <c r="F354" t="s">
        <v>1567</v>
      </c>
      <c r="G354" t="s">
        <v>2590</v>
      </c>
      <c r="H354" t="s">
        <v>2512</v>
      </c>
      <c r="I354" t="s">
        <v>88</v>
      </c>
      <c r="J354" t="s">
        <v>1568</v>
      </c>
      <c r="K354" s="162">
        <v>8793347.4900000002</v>
      </c>
      <c r="L354" s="162">
        <v>8793347.4900000002</v>
      </c>
      <c r="M354" s="162">
        <v>0</v>
      </c>
    </row>
    <row r="355" spans="5:13" x14ac:dyDescent="0.35">
      <c r="F355" t="s">
        <v>6989</v>
      </c>
      <c r="K355" s="162">
        <v>8793347.4900000002</v>
      </c>
      <c r="L355" s="162">
        <v>8793347.4900000002</v>
      </c>
      <c r="M355" s="162">
        <v>0</v>
      </c>
    </row>
    <row r="356" spans="5:13" x14ac:dyDescent="0.35">
      <c r="E356" t="s">
        <v>6990</v>
      </c>
      <c r="K356" s="162">
        <v>8793347.4900000002</v>
      </c>
      <c r="L356" s="162">
        <v>8793347.4900000002</v>
      </c>
      <c r="M356" s="162">
        <v>0</v>
      </c>
    </row>
    <row r="357" spans="5:13" x14ac:dyDescent="0.35">
      <c r="E357" t="s">
        <v>746</v>
      </c>
      <c r="F357" t="s">
        <v>748</v>
      </c>
      <c r="G357" t="s">
        <v>2590</v>
      </c>
      <c r="H357" t="s">
        <v>2512</v>
      </c>
      <c r="I357" t="s">
        <v>88</v>
      </c>
      <c r="J357" t="s">
        <v>749</v>
      </c>
      <c r="K357" s="162">
        <v>342822.81</v>
      </c>
      <c r="L357" s="162">
        <v>342822.81</v>
      </c>
      <c r="M357" s="162">
        <v>0</v>
      </c>
    </row>
    <row r="358" spans="5:13" x14ac:dyDescent="0.35">
      <c r="F358" t="s">
        <v>6991</v>
      </c>
      <c r="K358" s="162">
        <v>342822.81</v>
      </c>
      <c r="L358" s="162">
        <v>342822.81</v>
      </c>
      <c r="M358" s="162">
        <v>0</v>
      </c>
    </row>
    <row r="359" spans="5:13" x14ac:dyDescent="0.35">
      <c r="E359" t="s">
        <v>6992</v>
      </c>
      <c r="K359" s="162">
        <v>342822.81</v>
      </c>
      <c r="L359" s="162">
        <v>342822.81</v>
      </c>
      <c r="M359" s="162">
        <v>0</v>
      </c>
    </row>
    <row r="360" spans="5:13" x14ac:dyDescent="0.35">
      <c r="E360" t="s">
        <v>1234</v>
      </c>
      <c r="F360" t="s">
        <v>1236</v>
      </c>
      <c r="G360" t="s">
        <v>2590</v>
      </c>
      <c r="H360" t="s">
        <v>2512</v>
      </c>
      <c r="I360" t="s">
        <v>88</v>
      </c>
      <c r="J360" t="s">
        <v>1237</v>
      </c>
      <c r="K360" s="162">
        <v>1522161.56</v>
      </c>
      <c r="L360" s="162">
        <v>756321.84</v>
      </c>
      <c r="M360" s="162">
        <v>765839.72000000009</v>
      </c>
    </row>
    <row r="361" spans="5:13" x14ac:dyDescent="0.35">
      <c r="F361" t="s">
        <v>6993</v>
      </c>
      <c r="K361" s="162">
        <v>1522161.56</v>
      </c>
      <c r="L361" s="162">
        <v>756321.84</v>
      </c>
      <c r="M361" s="162">
        <v>765839.72000000009</v>
      </c>
    </row>
    <row r="362" spans="5:13" x14ac:dyDescent="0.35">
      <c r="E362" t="s">
        <v>6994</v>
      </c>
      <c r="K362" s="162">
        <v>1522161.56</v>
      </c>
      <c r="L362" s="162">
        <v>756321.84</v>
      </c>
      <c r="M362" s="162">
        <v>765839.72000000009</v>
      </c>
    </row>
    <row r="363" spans="5:13" x14ac:dyDescent="0.35">
      <c r="E363" t="s">
        <v>853</v>
      </c>
      <c r="F363" t="s">
        <v>855</v>
      </c>
      <c r="G363" t="s">
        <v>2590</v>
      </c>
      <c r="H363" t="s">
        <v>2512</v>
      </c>
      <c r="I363" t="s">
        <v>88</v>
      </c>
      <c r="J363" t="s">
        <v>714</v>
      </c>
      <c r="K363" s="162">
        <v>2097257.79</v>
      </c>
      <c r="L363" s="162">
        <v>2097257.79</v>
      </c>
      <c r="M363" s="162">
        <v>0</v>
      </c>
    </row>
    <row r="364" spans="5:13" x14ac:dyDescent="0.35">
      <c r="F364" t="s">
        <v>6995</v>
      </c>
      <c r="K364" s="162">
        <v>2097257.79</v>
      </c>
      <c r="L364" s="162">
        <v>2097257.79</v>
      </c>
      <c r="M364" s="162">
        <v>0</v>
      </c>
    </row>
    <row r="365" spans="5:13" x14ac:dyDescent="0.35">
      <c r="E365" t="s">
        <v>6996</v>
      </c>
      <c r="K365" s="162">
        <v>2097257.79</v>
      </c>
      <c r="L365" s="162">
        <v>2097257.79</v>
      </c>
      <c r="M365" s="162">
        <v>0</v>
      </c>
    </row>
    <row r="366" spans="5:13" x14ac:dyDescent="0.35">
      <c r="E366" t="s">
        <v>857</v>
      </c>
      <c r="F366" t="s">
        <v>859</v>
      </c>
      <c r="G366" t="s">
        <v>2590</v>
      </c>
      <c r="H366" t="s">
        <v>2512</v>
      </c>
      <c r="I366" t="s">
        <v>88</v>
      </c>
      <c r="J366" t="s">
        <v>860</v>
      </c>
      <c r="K366" s="162">
        <v>4174345.74</v>
      </c>
      <c r="L366" s="162">
        <v>4174345.74</v>
      </c>
      <c r="M366" s="162">
        <v>0</v>
      </c>
    </row>
    <row r="367" spans="5:13" x14ac:dyDescent="0.35">
      <c r="F367" t="s">
        <v>6997</v>
      </c>
      <c r="K367" s="162">
        <v>4174345.74</v>
      </c>
      <c r="L367" s="162">
        <v>4174345.74</v>
      </c>
      <c r="M367" s="162">
        <v>0</v>
      </c>
    </row>
    <row r="368" spans="5:13" x14ac:dyDescent="0.35">
      <c r="E368" t="s">
        <v>6998</v>
      </c>
      <c r="K368" s="162">
        <v>4174345.74</v>
      </c>
      <c r="L368" s="162">
        <v>4174345.74</v>
      </c>
      <c r="M368" s="162">
        <v>0</v>
      </c>
    </row>
    <row r="369" spans="5:13" x14ac:dyDescent="0.35">
      <c r="E369" t="s">
        <v>1162</v>
      </c>
      <c r="F369" t="s">
        <v>1166</v>
      </c>
      <c r="G369" t="s">
        <v>2580</v>
      </c>
      <c r="H369" t="s">
        <v>2512</v>
      </c>
      <c r="I369" t="s">
        <v>88</v>
      </c>
      <c r="J369" t="s">
        <v>1167</v>
      </c>
      <c r="K369" s="162">
        <v>46647783.300000004</v>
      </c>
      <c r="L369" s="162">
        <v>46647783.299999997</v>
      </c>
      <c r="M369" s="162">
        <v>0</v>
      </c>
    </row>
    <row r="370" spans="5:13" x14ac:dyDescent="0.35">
      <c r="F370" t="s">
        <v>6999</v>
      </c>
      <c r="K370" s="162">
        <v>46647783.300000004</v>
      </c>
      <c r="L370" s="162">
        <v>46647783.299999997</v>
      </c>
      <c r="M370" s="162">
        <v>0</v>
      </c>
    </row>
    <row r="371" spans="5:13" x14ac:dyDescent="0.35">
      <c r="F371" t="s">
        <v>1694</v>
      </c>
      <c r="G371" t="s">
        <v>2590</v>
      </c>
      <c r="H371" t="s">
        <v>2512</v>
      </c>
      <c r="I371" t="s">
        <v>88</v>
      </c>
      <c r="J371" t="s">
        <v>1167</v>
      </c>
      <c r="K371" s="162">
        <v>13708864.039999999</v>
      </c>
      <c r="L371" s="162">
        <v>13708864.039999999</v>
      </c>
      <c r="M371" s="162">
        <v>0</v>
      </c>
    </row>
    <row r="372" spans="5:13" x14ac:dyDescent="0.35">
      <c r="F372" t="s">
        <v>7000</v>
      </c>
      <c r="K372" s="162">
        <v>13708864.039999999</v>
      </c>
      <c r="L372" s="162">
        <v>13708864.039999999</v>
      </c>
      <c r="M372" s="162">
        <v>0</v>
      </c>
    </row>
    <row r="373" spans="5:13" x14ac:dyDescent="0.35">
      <c r="E373" t="s">
        <v>7001</v>
      </c>
      <c r="K373" s="162">
        <v>60356647.340000004</v>
      </c>
      <c r="L373" s="162">
        <v>60356647.339999996</v>
      </c>
      <c r="M373" s="162">
        <v>0</v>
      </c>
    </row>
    <row r="374" spans="5:13" x14ac:dyDescent="0.35">
      <c r="E374" t="s">
        <v>1038</v>
      </c>
      <c r="F374" t="s">
        <v>1040</v>
      </c>
      <c r="G374" t="s">
        <v>2590</v>
      </c>
      <c r="H374" t="s">
        <v>2512</v>
      </c>
      <c r="I374" t="s">
        <v>88</v>
      </c>
      <c r="J374" t="s">
        <v>940</v>
      </c>
      <c r="K374" s="162">
        <v>59260.619999997318</v>
      </c>
      <c r="L374" s="162">
        <v>59260.619999997318</v>
      </c>
      <c r="M374" s="162">
        <v>0</v>
      </c>
    </row>
    <row r="375" spans="5:13" x14ac:dyDescent="0.35">
      <c r="F375" t="s">
        <v>7002</v>
      </c>
      <c r="K375" s="162">
        <v>59260.619999997318</v>
      </c>
      <c r="L375" s="162">
        <v>59260.619999997318</v>
      </c>
      <c r="M375" s="162">
        <v>0</v>
      </c>
    </row>
    <row r="376" spans="5:13" x14ac:dyDescent="0.35">
      <c r="F376" t="s">
        <v>1500</v>
      </c>
      <c r="G376" t="s">
        <v>2590</v>
      </c>
      <c r="H376" t="s">
        <v>2512</v>
      </c>
      <c r="I376" t="s">
        <v>88</v>
      </c>
      <c r="J376" t="s">
        <v>940</v>
      </c>
      <c r="K376" s="162">
        <v>385.57000000029802</v>
      </c>
      <c r="L376" s="162">
        <v>385.57000000029802</v>
      </c>
      <c r="M376" s="162">
        <v>0</v>
      </c>
    </row>
    <row r="377" spans="5:13" x14ac:dyDescent="0.35">
      <c r="F377" t="s">
        <v>7003</v>
      </c>
      <c r="K377" s="162">
        <v>385.57000000029802</v>
      </c>
      <c r="L377" s="162">
        <v>385.57000000029802</v>
      </c>
      <c r="M377" s="162">
        <v>0</v>
      </c>
    </row>
    <row r="378" spans="5:13" x14ac:dyDescent="0.35">
      <c r="E378" t="s">
        <v>7004</v>
      </c>
      <c r="K378" s="162">
        <v>59646.189999997616</v>
      </c>
      <c r="L378" s="162">
        <v>59646.189999997616</v>
      </c>
      <c r="M378" s="162">
        <v>0</v>
      </c>
    </row>
    <row r="379" spans="5:13" x14ac:dyDescent="0.35">
      <c r="E379" t="s">
        <v>962</v>
      </c>
      <c r="F379" t="s">
        <v>964</v>
      </c>
      <c r="G379" t="s">
        <v>2590</v>
      </c>
      <c r="H379" t="s">
        <v>2512</v>
      </c>
      <c r="I379" t="s">
        <v>88</v>
      </c>
      <c r="J379" t="s">
        <v>714</v>
      </c>
      <c r="K379" s="162">
        <v>2874895.67</v>
      </c>
      <c r="L379" s="162">
        <v>2874895.67</v>
      </c>
      <c r="M379" s="162">
        <v>0</v>
      </c>
    </row>
    <row r="380" spans="5:13" x14ac:dyDescent="0.35">
      <c r="F380" t="s">
        <v>7005</v>
      </c>
      <c r="K380" s="162">
        <v>2874895.67</v>
      </c>
      <c r="L380" s="162">
        <v>2874895.67</v>
      </c>
      <c r="M380" s="162">
        <v>0</v>
      </c>
    </row>
    <row r="381" spans="5:13" x14ac:dyDescent="0.35">
      <c r="E381" t="s">
        <v>7006</v>
      </c>
      <c r="K381" s="162">
        <v>2874895.67</v>
      </c>
      <c r="L381" s="162">
        <v>2874895.67</v>
      </c>
      <c r="M381" s="162">
        <v>0</v>
      </c>
    </row>
    <row r="382" spans="5:13" x14ac:dyDescent="0.35">
      <c r="E382" t="s">
        <v>966</v>
      </c>
      <c r="F382" t="s">
        <v>968</v>
      </c>
      <c r="G382" t="s">
        <v>2590</v>
      </c>
      <c r="H382" t="s">
        <v>2512</v>
      </c>
      <c r="I382" t="s">
        <v>88</v>
      </c>
      <c r="J382" t="s">
        <v>714</v>
      </c>
      <c r="K382" s="162">
        <v>370370.37</v>
      </c>
      <c r="L382" s="162">
        <v>297713.07</v>
      </c>
      <c r="M382" s="162">
        <v>72657.299999999988</v>
      </c>
    </row>
    <row r="383" spans="5:13" x14ac:dyDescent="0.35">
      <c r="F383" t="s">
        <v>7007</v>
      </c>
      <c r="K383" s="162">
        <v>370370.37</v>
      </c>
      <c r="L383" s="162">
        <v>297713.07</v>
      </c>
      <c r="M383" s="162">
        <v>72657.299999999988</v>
      </c>
    </row>
    <row r="384" spans="5:13" x14ac:dyDescent="0.35">
      <c r="F384" t="s">
        <v>1545</v>
      </c>
      <c r="G384" t="s">
        <v>2590</v>
      </c>
      <c r="H384" t="s">
        <v>2512</v>
      </c>
      <c r="I384" t="s">
        <v>88</v>
      </c>
      <c r="J384" t="s">
        <v>1546</v>
      </c>
      <c r="K384" s="162">
        <v>14647118.27</v>
      </c>
      <c r="L384" s="162">
        <v>14647118.27</v>
      </c>
      <c r="M384" s="162">
        <v>0</v>
      </c>
    </row>
    <row r="385" spans="3:13" x14ac:dyDescent="0.35">
      <c r="F385" t="s">
        <v>7008</v>
      </c>
      <c r="K385" s="162">
        <v>14647118.27</v>
      </c>
      <c r="L385" s="162">
        <v>14647118.27</v>
      </c>
      <c r="M385" s="162">
        <v>0</v>
      </c>
    </row>
    <row r="386" spans="3:13" x14ac:dyDescent="0.35">
      <c r="E386" t="s">
        <v>7009</v>
      </c>
      <c r="K386" s="162">
        <v>15017488.639999999</v>
      </c>
      <c r="L386" s="162">
        <v>14944831.34</v>
      </c>
      <c r="M386" s="162">
        <v>72657.299999999988</v>
      </c>
    </row>
    <row r="387" spans="3:13" x14ac:dyDescent="0.35">
      <c r="E387" t="s">
        <v>1074</v>
      </c>
      <c r="F387" t="s">
        <v>1076</v>
      </c>
      <c r="G387" t="s">
        <v>2590</v>
      </c>
      <c r="H387" t="s">
        <v>2512</v>
      </c>
      <c r="I387" t="s">
        <v>88</v>
      </c>
      <c r="J387" t="s">
        <v>714</v>
      </c>
      <c r="K387" s="162">
        <v>416396.78</v>
      </c>
      <c r="L387" s="162">
        <v>416396.78</v>
      </c>
      <c r="M387" s="162">
        <v>0</v>
      </c>
    </row>
    <row r="388" spans="3:13" x14ac:dyDescent="0.35">
      <c r="F388" t="s">
        <v>7010</v>
      </c>
      <c r="K388" s="162">
        <v>416396.78</v>
      </c>
      <c r="L388" s="162">
        <v>416396.78</v>
      </c>
      <c r="M388" s="162">
        <v>0</v>
      </c>
    </row>
    <row r="389" spans="3:13" x14ac:dyDescent="0.35">
      <c r="E389" t="s">
        <v>7011</v>
      </c>
      <c r="K389" s="162">
        <v>416396.78</v>
      </c>
      <c r="L389" s="162">
        <v>416396.78</v>
      </c>
      <c r="M389" s="162">
        <v>0</v>
      </c>
    </row>
    <row r="390" spans="3:13" x14ac:dyDescent="0.35">
      <c r="C390" t="s">
        <v>6796</v>
      </c>
      <c r="K390" s="162">
        <v>479311078.43000013</v>
      </c>
      <c r="L390" s="162">
        <v>453755894.22000009</v>
      </c>
      <c r="M390" s="162">
        <v>25555184.20999999</v>
      </c>
    </row>
    <row r="391" spans="3:13" x14ac:dyDescent="0.35">
      <c r="C391" t="s">
        <v>103</v>
      </c>
      <c r="D391" t="s">
        <v>104</v>
      </c>
      <c r="E391" t="s">
        <v>1080</v>
      </c>
      <c r="F391" t="s">
        <v>1085</v>
      </c>
      <c r="G391" t="s">
        <v>2580</v>
      </c>
      <c r="H391" t="s">
        <v>2512</v>
      </c>
      <c r="I391" t="s">
        <v>88</v>
      </c>
      <c r="J391" t="s">
        <v>1086</v>
      </c>
      <c r="K391" s="162">
        <v>4556472.8</v>
      </c>
      <c r="L391" s="162">
        <v>3084640.9000000004</v>
      </c>
      <c r="M391" s="162">
        <v>1471831.8999999994</v>
      </c>
    </row>
    <row r="392" spans="3:13" x14ac:dyDescent="0.35">
      <c r="F392" t="s">
        <v>7012</v>
      </c>
      <c r="K392" s="162">
        <v>4556472.8</v>
      </c>
      <c r="L392" s="162">
        <v>3084640.9000000004</v>
      </c>
      <c r="M392" s="162">
        <v>1471831.8999999994</v>
      </c>
    </row>
    <row r="393" spans="3:13" x14ac:dyDescent="0.35">
      <c r="E393" t="s">
        <v>7013</v>
      </c>
      <c r="K393" s="162">
        <v>4556472.8</v>
      </c>
      <c r="L393" s="162">
        <v>3084640.9000000004</v>
      </c>
      <c r="M393" s="162">
        <v>1471831.8999999994</v>
      </c>
    </row>
    <row r="394" spans="3:13" x14ac:dyDescent="0.35">
      <c r="E394" t="s">
        <v>784</v>
      </c>
      <c r="F394" t="s">
        <v>786</v>
      </c>
      <c r="G394" t="s">
        <v>2590</v>
      </c>
      <c r="H394" t="s">
        <v>2512</v>
      </c>
      <c r="I394" t="s">
        <v>88</v>
      </c>
      <c r="J394" t="s">
        <v>787</v>
      </c>
      <c r="K394" s="162">
        <v>250252.2</v>
      </c>
      <c r="L394" s="162">
        <v>2401.73</v>
      </c>
      <c r="M394" s="162">
        <v>247850.47</v>
      </c>
    </row>
    <row r="395" spans="3:13" x14ac:dyDescent="0.35">
      <c r="F395" t="s">
        <v>7014</v>
      </c>
      <c r="K395" s="162">
        <v>250252.2</v>
      </c>
      <c r="L395" s="162">
        <v>2401.73</v>
      </c>
      <c r="M395" s="162">
        <v>247850.47</v>
      </c>
    </row>
    <row r="396" spans="3:13" x14ac:dyDescent="0.35">
      <c r="E396" t="s">
        <v>7015</v>
      </c>
      <c r="K396" s="162">
        <v>250252.2</v>
      </c>
      <c r="L396" s="162">
        <v>2401.73</v>
      </c>
      <c r="M396" s="162">
        <v>247850.47</v>
      </c>
    </row>
    <row r="397" spans="3:13" x14ac:dyDescent="0.35">
      <c r="E397" t="s">
        <v>2002</v>
      </c>
      <c r="F397" t="s">
        <v>2005</v>
      </c>
      <c r="G397" t="s">
        <v>2590</v>
      </c>
      <c r="H397" t="s">
        <v>2512</v>
      </c>
      <c r="I397" t="s">
        <v>88</v>
      </c>
      <c r="J397" t="s">
        <v>2006</v>
      </c>
      <c r="K397" s="162">
        <v>159473.88999999998</v>
      </c>
      <c r="L397" s="162">
        <v>159473.89000000001</v>
      </c>
      <c r="M397" s="162">
        <v>0</v>
      </c>
    </row>
    <row r="398" spans="3:13" x14ac:dyDescent="0.35">
      <c r="F398" t="s">
        <v>7016</v>
      </c>
      <c r="K398" s="162">
        <v>159473.88999999998</v>
      </c>
      <c r="L398" s="162">
        <v>159473.89000000001</v>
      </c>
      <c r="M398" s="162">
        <v>0</v>
      </c>
    </row>
    <row r="399" spans="3:13" x14ac:dyDescent="0.35">
      <c r="F399" t="s">
        <v>2008</v>
      </c>
      <c r="G399" t="s">
        <v>2590</v>
      </c>
      <c r="H399" t="s">
        <v>2512</v>
      </c>
      <c r="I399" t="s">
        <v>88</v>
      </c>
      <c r="J399" t="s">
        <v>2009</v>
      </c>
      <c r="K399" s="162">
        <v>54450</v>
      </c>
      <c r="L399" s="162">
        <v>0</v>
      </c>
      <c r="M399" s="162">
        <v>54450</v>
      </c>
    </row>
    <row r="400" spans="3:13" x14ac:dyDescent="0.35">
      <c r="F400" t="s">
        <v>7017</v>
      </c>
      <c r="K400" s="162">
        <v>54450</v>
      </c>
      <c r="L400" s="162">
        <v>0</v>
      </c>
      <c r="M400" s="162">
        <v>54450</v>
      </c>
    </row>
    <row r="401" spans="5:13" x14ac:dyDescent="0.35">
      <c r="E401" t="s">
        <v>7018</v>
      </c>
      <c r="K401" s="162">
        <v>213923.88999999998</v>
      </c>
      <c r="L401" s="162">
        <v>159473.89000000001</v>
      </c>
      <c r="M401" s="162">
        <v>54450</v>
      </c>
    </row>
    <row r="402" spans="5:13" x14ac:dyDescent="0.35">
      <c r="E402" t="s">
        <v>1759</v>
      </c>
      <c r="F402" t="s">
        <v>1760</v>
      </c>
      <c r="G402" t="s">
        <v>2590</v>
      </c>
      <c r="H402" t="s">
        <v>2512</v>
      </c>
      <c r="I402" t="s">
        <v>88</v>
      </c>
      <c r="J402" t="s">
        <v>1761</v>
      </c>
      <c r="K402" s="162">
        <v>371459.01</v>
      </c>
      <c r="L402" s="162">
        <v>298.14</v>
      </c>
      <c r="M402" s="162">
        <v>371160.87</v>
      </c>
    </row>
    <row r="403" spans="5:13" x14ac:dyDescent="0.35">
      <c r="F403" t="s">
        <v>7019</v>
      </c>
      <c r="K403" s="162">
        <v>371459.01</v>
      </c>
      <c r="L403" s="162">
        <v>298.14</v>
      </c>
      <c r="M403" s="162">
        <v>371160.87</v>
      </c>
    </row>
    <row r="404" spans="5:13" x14ac:dyDescent="0.35">
      <c r="E404" t="s">
        <v>7020</v>
      </c>
      <c r="K404" s="162">
        <v>371459.01</v>
      </c>
      <c r="L404" s="162">
        <v>298.14</v>
      </c>
      <c r="M404" s="162">
        <v>371160.87</v>
      </c>
    </row>
    <row r="405" spans="5:13" x14ac:dyDescent="0.35">
      <c r="E405" t="s">
        <v>349</v>
      </c>
      <c r="F405" t="s">
        <v>2011</v>
      </c>
      <c r="G405" t="s">
        <v>2580</v>
      </c>
      <c r="H405" t="s">
        <v>2512</v>
      </c>
      <c r="I405" t="s">
        <v>88</v>
      </c>
      <c r="J405" t="s">
        <v>2012</v>
      </c>
      <c r="K405" s="162">
        <v>30274.2</v>
      </c>
      <c r="L405" s="162">
        <v>0</v>
      </c>
      <c r="M405" s="162">
        <v>30274.2</v>
      </c>
    </row>
    <row r="406" spans="5:13" x14ac:dyDescent="0.35">
      <c r="I406" t="s">
        <v>217</v>
      </c>
      <c r="J406" t="s">
        <v>2013</v>
      </c>
      <c r="K406" s="162">
        <v>21961.5</v>
      </c>
      <c r="L406" s="162">
        <v>0</v>
      </c>
      <c r="M406" s="162">
        <v>21961.5</v>
      </c>
    </row>
    <row r="407" spans="5:13" x14ac:dyDescent="0.35">
      <c r="I407" t="s">
        <v>222</v>
      </c>
      <c r="J407" t="s">
        <v>2014</v>
      </c>
      <c r="K407" s="162">
        <v>11216.7</v>
      </c>
      <c r="L407" s="162">
        <v>0</v>
      </c>
      <c r="M407" s="162">
        <v>11216.7</v>
      </c>
    </row>
    <row r="408" spans="5:13" x14ac:dyDescent="0.35">
      <c r="I408" t="s">
        <v>421</v>
      </c>
      <c r="J408" t="s">
        <v>2012</v>
      </c>
      <c r="K408" s="162">
        <v>30274.2</v>
      </c>
      <c r="L408" s="162">
        <v>0</v>
      </c>
      <c r="M408" s="162">
        <v>30274.2</v>
      </c>
    </row>
    <row r="409" spans="5:13" x14ac:dyDescent="0.35">
      <c r="I409" t="s">
        <v>423</v>
      </c>
      <c r="J409" t="s">
        <v>2013</v>
      </c>
      <c r="K409" s="162">
        <v>21961.5</v>
      </c>
      <c r="L409" s="162">
        <v>0</v>
      </c>
      <c r="M409" s="162">
        <v>21961.5</v>
      </c>
    </row>
    <row r="410" spans="5:13" x14ac:dyDescent="0.35">
      <c r="I410" t="s">
        <v>511</v>
      </c>
      <c r="J410" t="s">
        <v>2014</v>
      </c>
      <c r="K410" s="162">
        <v>11216.7</v>
      </c>
      <c r="L410" s="162">
        <v>0</v>
      </c>
      <c r="M410" s="162">
        <v>11216.7</v>
      </c>
    </row>
    <row r="411" spans="5:13" x14ac:dyDescent="0.35">
      <c r="F411" t="s">
        <v>7021</v>
      </c>
      <c r="K411" s="162">
        <v>126904.79999999999</v>
      </c>
      <c r="L411" s="162">
        <v>0</v>
      </c>
      <c r="M411" s="162">
        <v>126904.79999999999</v>
      </c>
    </row>
    <row r="412" spans="5:13" x14ac:dyDescent="0.35">
      <c r="F412" t="s">
        <v>353</v>
      </c>
      <c r="G412" t="s">
        <v>2590</v>
      </c>
      <c r="H412" t="s">
        <v>2512</v>
      </c>
      <c r="I412" t="s">
        <v>88</v>
      </c>
      <c r="J412" t="s">
        <v>354</v>
      </c>
      <c r="K412" s="162">
        <v>45505.68</v>
      </c>
      <c r="L412" s="162">
        <v>0</v>
      </c>
      <c r="M412" s="162">
        <v>45505.68</v>
      </c>
    </row>
    <row r="413" spans="5:13" x14ac:dyDescent="0.35">
      <c r="F413" t="s">
        <v>7022</v>
      </c>
      <c r="K413" s="162">
        <v>45505.68</v>
      </c>
      <c r="L413" s="162">
        <v>0</v>
      </c>
      <c r="M413" s="162">
        <v>45505.68</v>
      </c>
    </row>
    <row r="414" spans="5:13" x14ac:dyDescent="0.35">
      <c r="F414" t="s">
        <v>904</v>
      </c>
      <c r="G414" t="s">
        <v>2473</v>
      </c>
      <c r="H414" t="s">
        <v>2526</v>
      </c>
      <c r="I414" t="s">
        <v>88</v>
      </c>
      <c r="J414" t="s">
        <v>905</v>
      </c>
      <c r="K414" s="162">
        <v>1558.48</v>
      </c>
      <c r="L414" s="162">
        <v>0</v>
      </c>
      <c r="M414" s="162">
        <v>1558.48</v>
      </c>
    </row>
    <row r="415" spans="5:13" x14ac:dyDescent="0.35">
      <c r="I415" t="s">
        <v>217</v>
      </c>
      <c r="J415" t="s">
        <v>1168</v>
      </c>
      <c r="K415" s="162">
        <v>3608.22</v>
      </c>
      <c r="L415" s="162">
        <v>0</v>
      </c>
      <c r="M415" s="162">
        <v>3608.22</v>
      </c>
    </row>
    <row r="416" spans="5:13" x14ac:dyDescent="0.35">
      <c r="I416" t="s">
        <v>222</v>
      </c>
      <c r="J416" t="s">
        <v>1169</v>
      </c>
      <c r="K416" s="162">
        <v>906.29</v>
      </c>
      <c r="L416" s="162">
        <v>0</v>
      </c>
      <c r="M416" s="162">
        <v>906.29</v>
      </c>
    </row>
    <row r="417" spans="5:13" x14ac:dyDescent="0.35">
      <c r="F417" t="s">
        <v>7023</v>
      </c>
      <c r="K417" s="162">
        <v>6072.99</v>
      </c>
      <c r="L417" s="162">
        <v>0</v>
      </c>
      <c r="M417" s="162">
        <v>6072.99</v>
      </c>
    </row>
    <row r="418" spans="5:13" x14ac:dyDescent="0.35">
      <c r="F418" t="s">
        <v>1170</v>
      </c>
      <c r="G418" t="s">
        <v>2590</v>
      </c>
      <c r="H418" t="s">
        <v>2512</v>
      </c>
      <c r="I418" t="s">
        <v>88</v>
      </c>
      <c r="J418" t="s">
        <v>354</v>
      </c>
      <c r="K418" s="162">
        <v>113764.2</v>
      </c>
      <c r="L418" s="162">
        <v>0</v>
      </c>
      <c r="M418" s="162">
        <v>113764.2</v>
      </c>
    </row>
    <row r="419" spans="5:13" x14ac:dyDescent="0.35">
      <c r="F419" t="s">
        <v>7024</v>
      </c>
      <c r="K419" s="162">
        <v>113764.2</v>
      </c>
      <c r="L419" s="162">
        <v>0</v>
      </c>
      <c r="M419" s="162">
        <v>113764.2</v>
      </c>
    </row>
    <row r="420" spans="5:13" x14ac:dyDescent="0.35">
      <c r="F420" t="s">
        <v>1419</v>
      </c>
      <c r="G420" t="s">
        <v>2473</v>
      </c>
      <c r="H420" t="s">
        <v>2526</v>
      </c>
      <c r="I420" t="s">
        <v>88</v>
      </c>
      <c r="J420" t="s">
        <v>1420</v>
      </c>
      <c r="K420" s="162">
        <v>1040.5999999999999</v>
      </c>
      <c r="L420" s="162">
        <v>0</v>
      </c>
      <c r="M420" s="162">
        <v>1040.5999999999999</v>
      </c>
    </row>
    <row r="421" spans="5:13" x14ac:dyDescent="0.35">
      <c r="I421" t="s">
        <v>217</v>
      </c>
      <c r="J421" t="s">
        <v>1588</v>
      </c>
      <c r="K421" s="162">
        <v>365.42</v>
      </c>
      <c r="L421" s="162">
        <v>0</v>
      </c>
      <c r="M421" s="162">
        <v>365.42</v>
      </c>
    </row>
    <row r="422" spans="5:13" x14ac:dyDescent="0.35">
      <c r="I422" t="s">
        <v>222</v>
      </c>
      <c r="J422" t="s">
        <v>1705</v>
      </c>
      <c r="K422" s="162">
        <v>1258.4000000000001</v>
      </c>
      <c r="L422" s="162">
        <v>0</v>
      </c>
      <c r="M422" s="162">
        <v>1258.4000000000001</v>
      </c>
    </row>
    <row r="423" spans="5:13" x14ac:dyDescent="0.35">
      <c r="I423" t="s">
        <v>421</v>
      </c>
      <c r="J423" t="s">
        <v>1755</v>
      </c>
      <c r="K423" s="162">
        <v>6359.76</v>
      </c>
      <c r="L423" s="162">
        <v>0</v>
      </c>
      <c r="M423" s="162">
        <v>6359.76</v>
      </c>
    </row>
    <row r="424" spans="5:13" x14ac:dyDescent="0.35">
      <c r="F424" t="s">
        <v>7025</v>
      </c>
      <c r="K424" s="162">
        <v>9024.18</v>
      </c>
      <c r="L424" s="162">
        <v>0</v>
      </c>
      <c r="M424" s="162">
        <v>9024.18</v>
      </c>
    </row>
    <row r="425" spans="5:13" x14ac:dyDescent="0.35">
      <c r="F425" t="s">
        <v>1792</v>
      </c>
      <c r="G425" t="s">
        <v>2590</v>
      </c>
      <c r="H425" t="s">
        <v>2512</v>
      </c>
      <c r="I425" t="s">
        <v>88</v>
      </c>
      <c r="J425" t="s">
        <v>1793</v>
      </c>
      <c r="K425" s="162">
        <v>5687998.8600000003</v>
      </c>
      <c r="L425" s="162">
        <v>0</v>
      </c>
      <c r="M425" s="162">
        <v>5687998.8600000003</v>
      </c>
    </row>
    <row r="426" spans="5:13" x14ac:dyDescent="0.35">
      <c r="F426" t="s">
        <v>7026</v>
      </c>
      <c r="K426" s="162">
        <v>5687998.8600000003</v>
      </c>
      <c r="L426" s="162">
        <v>0</v>
      </c>
      <c r="M426" s="162">
        <v>5687998.8600000003</v>
      </c>
    </row>
    <row r="427" spans="5:13" x14ac:dyDescent="0.35">
      <c r="F427" t="s">
        <v>2300</v>
      </c>
      <c r="G427" t="s">
        <v>2590</v>
      </c>
      <c r="H427" t="s">
        <v>2512</v>
      </c>
      <c r="I427" t="s">
        <v>88</v>
      </c>
      <c r="J427" t="s">
        <v>1793</v>
      </c>
      <c r="K427" s="162">
        <v>7963184</v>
      </c>
      <c r="L427" s="162">
        <v>7963180.6100000003</v>
      </c>
      <c r="M427" s="162">
        <v>3.3899999996647239</v>
      </c>
    </row>
    <row r="428" spans="5:13" x14ac:dyDescent="0.35">
      <c r="F428" t="s">
        <v>7027</v>
      </c>
      <c r="K428" s="162">
        <v>7963184</v>
      </c>
      <c r="L428" s="162">
        <v>7963180.6100000003</v>
      </c>
      <c r="M428" s="162">
        <v>3.3899999996647239</v>
      </c>
    </row>
    <row r="429" spans="5:13" x14ac:dyDescent="0.35">
      <c r="F429" t="s">
        <v>1844</v>
      </c>
      <c r="G429" t="s">
        <v>2590</v>
      </c>
      <c r="H429" t="s">
        <v>2512</v>
      </c>
      <c r="I429" t="s">
        <v>88</v>
      </c>
      <c r="J429" t="s">
        <v>68</v>
      </c>
      <c r="K429" s="162">
        <v>1017038.37</v>
      </c>
      <c r="L429" s="162">
        <v>0.7</v>
      </c>
      <c r="M429" s="162">
        <v>1017037.67</v>
      </c>
    </row>
    <row r="430" spans="5:13" x14ac:dyDescent="0.35">
      <c r="F430" t="s">
        <v>7028</v>
      </c>
      <c r="K430" s="162">
        <v>1017038.37</v>
      </c>
      <c r="L430" s="162">
        <v>0.7</v>
      </c>
      <c r="M430" s="162">
        <v>1017037.67</v>
      </c>
    </row>
    <row r="431" spans="5:13" x14ac:dyDescent="0.35">
      <c r="E431" t="s">
        <v>7029</v>
      </c>
      <c r="K431" s="162">
        <v>14969493.08</v>
      </c>
      <c r="L431" s="162">
        <v>7963181.3100000005</v>
      </c>
      <c r="M431" s="162">
        <v>7006311.7699999996</v>
      </c>
    </row>
    <row r="432" spans="5:13" x14ac:dyDescent="0.35">
      <c r="E432" t="s">
        <v>1909</v>
      </c>
      <c r="F432" t="s">
        <v>1913</v>
      </c>
      <c r="G432" t="s">
        <v>2580</v>
      </c>
      <c r="H432" t="s">
        <v>2512</v>
      </c>
      <c r="I432" t="s">
        <v>88</v>
      </c>
      <c r="J432" t="s">
        <v>1914</v>
      </c>
      <c r="K432" s="162">
        <v>1378149.3399999999</v>
      </c>
      <c r="L432" s="162">
        <v>1378149.1500000006</v>
      </c>
      <c r="M432" s="162">
        <v>0.18999999924562871</v>
      </c>
    </row>
    <row r="433" spans="5:13" x14ac:dyDescent="0.35">
      <c r="I433" t="s">
        <v>217</v>
      </c>
      <c r="J433" t="s">
        <v>1915</v>
      </c>
      <c r="K433" s="162">
        <v>693424.55</v>
      </c>
      <c r="L433" s="162">
        <v>693424.54999999993</v>
      </c>
      <c r="M433" s="162">
        <v>0</v>
      </c>
    </row>
    <row r="434" spans="5:13" x14ac:dyDescent="0.35">
      <c r="F434" t="s">
        <v>7030</v>
      </c>
      <c r="K434" s="162">
        <v>2071573.89</v>
      </c>
      <c r="L434" s="162">
        <v>2071573.7000000007</v>
      </c>
      <c r="M434" s="162">
        <v>0.18999999924562871</v>
      </c>
    </row>
    <row r="435" spans="5:13" x14ac:dyDescent="0.35">
      <c r="E435" t="s">
        <v>7031</v>
      </c>
      <c r="K435" s="162">
        <v>2071573.89</v>
      </c>
      <c r="L435" s="162">
        <v>2071573.7000000007</v>
      </c>
      <c r="M435" s="162">
        <v>0.18999999924562871</v>
      </c>
    </row>
    <row r="436" spans="5:13" x14ac:dyDescent="0.35">
      <c r="E436" t="s">
        <v>1848</v>
      </c>
      <c r="F436" t="s">
        <v>2016</v>
      </c>
      <c r="G436" t="s">
        <v>2590</v>
      </c>
      <c r="H436" t="s">
        <v>2512</v>
      </c>
      <c r="I436" t="s">
        <v>88</v>
      </c>
      <c r="J436" t="s">
        <v>2017</v>
      </c>
      <c r="K436" s="162">
        <v>217715.38</v>
      </c>
      <c r="L436" s="162">
        <v>175034.54999999996</v>
      </c>
      <c r="M436" s="162">
        <v>42680.830000000045</v>
      </c>
    </row>
    <row r="437" spans="5:13" x14ac:dyDescent="0.35">
      <c r="I437" t="s">
        <v>222</v>
      </c>
      <c r="J437" t="s">
        <v>2018</v>
      </c>
      <c r="K437" s="162">
        <v>468875.00000000006</v>
      </c>
      <c r="L437" s="162">
        <v>150040</v>
      </c>
      <c r="M437" s="162">
        <v>318835.00000000006</v>
      </c>
    </row>
    <row r="438" spans="5:13" x14ac:dyDescent="0.35">
      <c r="F438" t="s">
        <v>7032</v>
      </c>
      <c r="K438" s="162">
        <v>686590.38000000012</v>
      </c>
      <c r="L438" s="162">
        <v>325074.54999999993</v>
      </c>
      <c r="M438" s="162">
        <v>361515.83000000007</v>
      </c>
    </row>
    <row r="439" spans="5:13" x14ac:dyDescent="0.35">
      <c r="F439" t="s">
        <v>1850</v>
      </c>
      <c r="G439" t="s">
        <v>2473</v>
      </c>
      <c r="H439" t="s">
        <v>2526</v>
      </c>
      <c r="I439" t="s">
        <v>88</v>
      </c>
      <c r="J439" t="s">
        <v>1850</v>
      </c>
      <c r="K439" s="162">
        <v>3654.2</v>
      </c>
      <c r="L439" s="162">
        <v>0</v>
      </c>
      <c r="M439" s="162">
        <v>3654.2</v>
      </c>
    </row>
    <row r="440" spans="5:13" x14ac:dyDescent="0.35">
      <c r="F440" t="s">
        <v>7033</v>
      </c>
      <c r="K440" s="162">
        <v>3654.2</v>
      </c>
      <c r="L440" s="162">
        <v>0</v>
      </c>
      <c r="M440" s="162">
        <v>3654.2</v>
      </c>
    </row>
    <row r="441" spans="5:13" x14ac:dyDescent="0.35">
      <c r="E441" t="s">
        <v>7034</v>
      </c>
      <c r="K441" s="162">
        <v>690244.58000000007</v>
      </c>
      <c r="L441" s="162">
        <v>325074.54999999993</v>
      </c>
      <c r="M441" s="162">
        <v>365170.03000000009</v>
      </c>
    </row>
    <row r="442" spans="5:13" x14ac:dyDescent="0.35">
      <c r="E442" t="s">
        <v>2020</v>
      </c>
      <c r="F442" t="s">
        <v>2022</v>
      </c>
      <c r="G442" t="s">
        <v>2590</v>
      </c>
      <c r="H442" t="s">
        <v>2512</v>
      </c>
      <c r="I442" t="s">
        <v>88</v>
      </c>
      <c r="J442" t="s">
        <v>2023</v>
      </c>
      <c r="K442" s="162">
        <v>277332</v>
      </c>
      <c r="L442" s="162">
        <v>277332</v>
      </c>
      <c r="M442" s="162">
        <v>0</v>
      </c>
    </row>
    <row r="443" spans="5:13" x14ac:dyDescent="0.35">
      <c r="I443" t="s">
        <v>217</v>
      </c>
      <c r="J443" t="s">
        <v>2024</v>
      </c>
      <c r="K443" s="162">
        <v>482136.6</v>
      </c>
      <c r="L443" s="162">
        <v>0</v>
      </c>
      <c r="M443" s="162">
        <v>482136.6</v>
      </c>
    </row>
    <row r="444" spans="5:13" x14ac:dyDescent="0.35">
      <c r="F444" t="s">
        <v>7035</v>
      </c>
      <c r="K444" s="162">
        <v>759468.6</v>
      </c>
      <c r="L444" s="162">
        <v>277332</v>
      </c>
      <c r="M444" s="162">
        <v>482136.6</v>
      </c>
    </row>
    <row r="445" spans="5:13" x14ac:dyDescent="0.35">
      <c r="E445" t="s">
        <v>7036</v>
      </c>
      <c r="K445" s="162">
        <v>759468.6</v>
      </c>
      <c r="L445" s="162">
        <v>277332</v>
      </c>
      <c r="M445" s="162">
        <v>482136.6</v>
      </c>
    </row>
    <row r="446" spans="5:13" x14ac:dyDescent="0.35">
      <c r="E446" t="s">
        <v>1916</v>
      </c>
      <c r="F446" t="s">
        <v>1918</v>
      </c>
      <c r="G446" t="s">
        <v>2590</v>
      </c>
      <c r="H446" t="s">
        <v>2512</v>
      </c>
      <c r="I446" t="s">
        <v>88</v>
      </c>
      <c r="J446" t="s">
        <v>1919</v>
      </c>
      <c r="K446" s="162">
        <v>1931257.6800000002</v>
      </c>
      <c r="L446" s="162">
        <v>1260682.0899999999</v>
      </c>
      <c r="M446" s="162">
        <v>670575.59000000032</v>
      </c>
    </row>
    <row r="447" spans="5:13" x14ac:dyDescent="0.35">
      <c r="F447" t="s">
        <v>7037</v>
      </c>
      <c r="K447" s="162">
        <v>1931257.6800000002</v>
      </c>
      <c r="L447" s="162">
        <v>1260682.0899999999</v>
      </c>
      <c r="M447" s="162">
        <v>670575.59000000032</v>
      </c>
    </row>
    <row r="448" spans="5:13" x14ac:dyDescent="0.35">
      <c r="E448" t="s">
        <v>7038</v>
      </c>
      <c r="K448" s="162">
        <v>1931257.6800000002</v>
      </c>
      <c r="L448" s="162">
        <v>1260682.0899999999</v>
      </c>
      <c r="M448" s="162">
        <v>670575.59000000032</v>
      </c>
    </row>
    <row r="449" spans="5:13" x14ac:dyDescent="0.35">
      <c r="E449" t="s">
        <v>2025</v>
      </c>
      <c r="F449" t="s">
        <v>2027</v>
      </c>
      <c r="G449" t="s">
        <v>2590</v>
      </c>
      <c r="H449" t="s">
        <v>2512</v>
      </c>
      <c r="I449" t="s">
        <v>88</v>
      </c>
      <c r="J449" t="s">
        <v>2028</v>
      </c>
      <c r="K449" s="162">
        <v>36100.35</v>
      </c>
      <c r="L449" s="162">
        <v>0</v>
      </c>
      <c r="M449" s="162">
        <v>36100.35</v>
      </c>
    </row>
    <row r="450" spans="5:13" x14ac:dyDescent="0.35">
      <c r="F450" t="s">
        <v>7039</v>
      </c>
      <c r="K450" s="162">
        <v>36100.35</v>
      </c>
      <c r="L450" s="162">
        <v>0</v>
      </c>
      <c r="M450" s="162">
        <v>36100.35</v>
      </c>
    </row>
    <row r="451" spans="5:13" x14ac:dyDescent="0.35">
      <c r="F451" t="s">
        <v>2029</v>
      </c>
      <c r="G451" t="s">
        <v>2590</v>
      </c>
      <c r="H451" t="s">
        <v>2512</v>
      </c>
      <c r="I451" t="s">
        <v>88</v>
      </c>
      <c r="J451" t="s">
        <v>2030</v>
      </c>
      <c r="K451" s="162">
        <v>86800.56</v>
      </c>
      <c r="L451" s="162">
        <v>86800.56</v>
      </c>
      <c r="M451" s="162">
        <v>0</v>
      </c>
    </row>
    <row r="452" spans="5:13" x14ac:dyDescent="0.35">
      <c r="F452" t="s">
        <v>7040</v>
      </c>
      <c r="K452" s="162">
        <v>86800.56</v>
      </c>
      <c r="L452" s="162">
        <v>86800.56</v>
      </c>
      <c r="M452" s="162">
        <v>0</v>
      </c>
    </row>
    <row r="453" spans="5:13" x14ac:dyDescent="0.35">
      <c r="F453" t="s">
        <v>2031</v>
      </c>
      <c r="G453" t="s">
        <v>2473</v>
      </c>
      <c r="H453" t="s">
        <v>2526</v>
      </c>
      <c r="I453" t="s">
        <v>88</v>
      </c>
      <c r="J453" t="s">
        <v>2032</v>
      </c>
      <c r="K453" s="162">
        <v>25976.28</v>
      </c>
      <c r="L453" s="162">
        <v>0</v>
      </c>
      <c r="M453" s="162">
        <v>25976.28</v>
      </c>
    </row>
    <row r="454" spans="5:13" x14ac:dyDescent="0.35">
      <c r="F454" t="s">
        <v>7041</v>
      </c>
      <c r="K454" s="162">
        <v>25976.28</v>
      </c>
      <c r="L454" s="162">
        <v>0</v>
      </c>
      <c r="M454" s="162">
        <v>25976.28</v>
      </c>
    </row>
    <row r="455" spans="5:13" x14ac:dyDescent="0.35">
      <c r="E455" t="s">
        <v>7042</v>
      </c>
      <c r="K455" s="162">
        <v>148877.19</v>
      </c>
      <c r="L455" s="162">
        <v>86800.56</v>
      </c>
      <c r="M455" s="162">
        <v>62076.63</v>
      </c>
    </row>
    <row r="456" spans="5:13" x14ac:dyDescent="0.35">
      <c r="E456" t="s">
        <v>2033</v>
      </c>
      <c r="F456" t="s">
        <v>2035</v>
      </c>
      <c r="G456" t="s">
        <v>2590</v>
      </c>
      <c r="H456" t="s">
        <v>2512</v>
      </c>
      <c r="I456" t="s">
        <v>88</v>
      </c>
      <c r="J456" t="s">
        <v>2036</v>
      </c>
      <c r="K456" s="162">
        <v>51195.1</v>
      </c>
      <c r="L456" s="162">
        <v>0</v>
      </c>
      <c r="M456" s="162">
        <v>51195.1</v>
      </c>
    </row>
    <row r="457" spans="5:13" x14ac:dyDescent="0.35">
      <c r="F457" t="s">
        <v>7043</v>
      </c>
      <c r="K457" s="162">
        <v>51195.1</v>
      </c>
      <c r="L457" s="162">
        <v>0</v>
      </c>
      <c r="M457" s="162">
        <v>51195.1</v>
      </c>
    </row>
    <row r="458" spans="5:13" x14ac:dyDescent="0.35">
      <c r="F458" t="s">
        <v>2037</v>
      </c>
      <c r="G458" t="s">
        <v>2590</v>
      </c>
      <c r="H458" t="s">
        <v>2512</v>
      </c>
      <c r="I458" t="s">
        <v>88</v>
      </c>
      <c r="J458" t="s">
        <v>2038</v>
      </c>
      <c r="K458" s="162">
        <v>49530.14</v>
      </c>
      <c r="L458" s="162">
        <v>0</v>
      </c>
      <c r="M458" s="162">
        <v>49530.14</v>
      </c>
    </row>
    <row r="459" spans="5:13" x14ac:dyDescent="0.35">
      <c r="F459" t="s">
        <v>7044</v>
      </c>
      <c r="K459" s="162">
        <v>49530.14</v>
      </c>
      <c r="L459" s="162">
        <v>0</v>
      </c>
      <c r="M459" s="162">
        <v>49530.14</v>
      </c>
    </row>
    <row r="460" spans="5:13" x14ac:dyDescent="0.35">
      <c r="F460" t="s">
        <v>2039</v>
      </c>
      <c r="G460" t="s">
        <v>2590</v>
      </c>
      <c r="H460" t="s">
        <v>2512</v>
      </c>
      <c r="I460" t="s">
        <v>88</v>
      </c>
      <c r="J460" t="s">
        <v>2040</v>
      </c>
      <c r="K460" s="162">
        <v>76790.960000000006</v>
      </c>
      <c r="L460" s="162">
        <v>0</v>
      </c>
      <c r="M460" s="162">
        <v>76790.960000000006</v>
      </c>
    </row>
    <row r="461" spans="5:13" x14ac:dyDescent="0.35">
      <c r="F461" t="s">
        <v>7045</v>
      </c>
      <c r="K461" s="162">
        <v>76790.960000000006</v>
      </c>
      <c r="L461" s="162">
        <v>0</v>
      </c>
      <c r="M461" s="162">
        <v>76790.960000000006</v>
      </c>
    </row>
    <row r="462" spans="5:13" x14ac:dyDescent="0.35">
      <c r="E462" t="s">
        <v>7046</v>
      </c>
      <c r="K462" s="162">
        <v>177516.2</v>
      </c>
      <c r="L462" s="162">
        <v>0</v>
      </c>
      <c r="M462" s="162">
        <v>177516.2</v>
      </c>
    </row>
    <row r="463" spans="5:13" x14ac:dyDescent="0.35">
      <c r="E463" t="s">
        <v>400</v>
      </c>
      <c r="F463" t="s">
        <v>402</v>
      </c>
      <c r="G463" t="s">
        <v>2473</v>
      </c>
      <c r="H463" t="s">
        <v>2526</v>
      </c>
      <c r="I463" t="s">
        <v>88</v>
      </c>
      <c r="J463" t="s">
        <v>403</v>
      </c>
      <c r="K463" s="162">
        <v>17787</v>
      </c>
      <c r="L463" s="162">
        <v>17787</v>
      </c>
      <c r="M463" s="162">
        <v>0</v>
      </c>
    </row>
    <row r="464" spans="5:13" x14ac:dyDescent="0.35">
      <c r="F464" t="s">
        <v>7047</v>
      </c>
      <c r="K464" s="162">
        <v>17787</v>
      </c>
      <c r="L464" s="162">
        <v>17787</v>
      </c>
      <c r="M464" s="162">
        <v>0</v>
      </c>
    </row>
    <row r="465" spans="6:13" x14ac:dyDescent="0.35">
      <c r="F465" t="s">
        <v>623</v>
      </c>
      <c r="G465" t="s">
        <v>2473</v>
      </c>
      <c r="H465" t="s">
        <v>2526</v>
      </c>
      <c r="I465" t="s">
        <v>88</v>
      </c>
      <c r="J465" t="s">
        <v>624</v>
      </c>
      <c r="K465" s="162">
        <v>18739.150000000001</v>
      </c>
      <c r="L465" s="162">
        <v>18739.150000000001</v>
      </c>
      <c r="M465" s="162">
        <v>0</v>
      </c>
    </row>
    <row r="466" spans="6:13" x14ac:dyDescent="0.35">
      <c r="F466" t="s">
        <v>7048</v>
      </c>
      <c r="K466" s="162">
        <v>18739.150000000001</v>
      </c>
      <c r="L466" s="162">
        <v>18739.150000000001</v>
      </c>
      <c r="M466" s="162">
        <v>0</v>
      </c>
    </row>
    <row r="467" spans="6:13" x14ac:dyDescent="0.35">
      <c r="F467" t="s">
        <v>626</v>
      </c>
      <c r="G467" t="s">
        <v>2473</v>
      </c>
      <c r="H467" t="s">
        <v>2526</v>
      </c>
      <c r="I467" t="s">
        <v>88</v>
      </c>
      <c r="J467" t="s">
        <v>627</v>
      </c>
      <c r="K467" s="162">
        <v>12095.16</v>
      </c>
      <c r="L467" s="162">
        <v>12095.16</v>
      </c>
      <c r="M467" s="162">
        <v>0</v>
      </c>
    </row>
    <row r="468" spans="6:13" x14ac:dyDescent="0.35">
      <c r="F468" t="s">
        <v>7049</v>
      </c>
      <c r="K468" s="162">
        <v>12095.16</v>
      </c>
      <c r="L468" s="162">
        <v>12095.16</v>
      </c>
      <c r="M468" s="162">
        <v>0</v>
      </c>
    </row>
    <row r="469" spans="6:13" x14ac:dyDescent="0.35">
      <c r="F469" t="s">
        <v>970</v>
      </c>
      <c r="G469" t="s">
        <v>2590</v>
      </c>
      <c r="H469" t="s">
        <v>2512</v>
      </c>
      <c r="I469" t="s">
        <v>88</v>
      </c>
      <c r="J469" t="s">
        <v>971</v>
      </c>
      <c r="K469" s="162">
        <v>179902.8</v>
      </c>
      <c r="L469" s="162">
        <v>167052.60000000003</v>
      </c>
      <c r="M469" s="162">
        <v>12850.199999999953</v>
      </c>
    </row>
    <row r="470" spans="6:13" x14ac:dyDescent="0.35">
      <c r="F470" t="s">
        <v>7050</v>
      </c>
      <c r="K470" s="162">
        <v>179902.8</v>
      </c>
      <c r="L470" s="162">
        <v>167052.60000000003</v>
      </c>
      <c r="M470" s="162">
        <v>12850.199999999953</v>
      </c>
    </row>
    <row r="471" spans="6:13" x14ac:dyDescent="0.35">
      <c r="F471" t="s">
        <v>1104</v>
      </c>
      <c r="G471" t="s">
        <v>2590</v>
      </c>
      <c r="H471" t="s">
        <v>2512</v>
      </c>
      <c r="I471" t="s">
        <v>88</v>
      </c>
      <c r="J471" t="s">
        <v>1105</v>
      </c>
      <c r="K471" s="162">
        <v>46957.68</v>
      </c>
      <c r="L471" s="162">
        <v>46957.68</v>
      </c>
      <c r="M471" s="162">
        <v>0</v>
      </c>
    </row>
    <row r="472" spans="6:13" x14ac:dyDescent="0.35">
      <c r="F472" t="s">
        <v>7051</v>
      </c>
      <c r="K472" s="162">
        <v>46957.68</v>
      </c>
      <c r="L472" s="162">
        <v>46957.68</v>
      </c>
      <c r="M472" s="162">
        <v>0</v>
      </c>
    </row>
    <row r="473" spans="6:13" x14ac:dyDescent="0.35">
      <c r="F473" t="s">
        <v>1225</v>
      </c>
      <c r="G473" t="s">
        <v>2473</v>
      </c>
      <c r="H473" t="s">
        <v>2526</v>
      </c>
      <c r="I473" t="s">
        <v>88</v>
      </c>
      <c r="J473" t="s">
        <v>1226</v>
      </c>
      <c r="K473" s="162">
        <v>10859.75</v>
      </c>
      <c r="L473" s="162">
        <v>10859.599999999999</v>
      </c>
      <c r="M473" s="162">
        <v>0.15000000000145519</v>
      </c>
    </row>
    <row r="474" spans="6:13" x14ac:dyDescent="0.35">
      <c r="F474" t="s">
        <v>7052</v>
      </c>
      <c r="K474" s="162">
        <v>10859.75</v>
      </c>
      <c r="L474" s="162">
        <v>10859.599999999999</v>
      </c>
      <c r="M474" s="162">
        <v>0.15000000000145519</v>
      </c>
    </row>
    <row r="475" spans="6:13" x14ac:dyDescent="0.35">
      <c r="F475" t="s">
        <v>1331</v>
      </c>
      <c r="G475" t="s">
        <v>2590</v>
      </c>
      <c r="H475" t="s">
        <v>2512</v>
      </c>
      <c r="I475" t="s">
        <v>88</v>
      </c>
      <c r="J475" t="s">
        <v>1226</v>
      </c>
      <c r="K475" s="162">
        <v>282704.40000000002</v>
      </c>
      <c r="L475" s="162">
        <v>282704.40000000002</v>
      </c>
      <c r="M475" s="162">
        <v>0</v>
      </c>
    </row>
    <row r="476" spans="6:13" x14ac:dyDescent="0.35">
      <c r="F476" t="s">
        <v>7053</v>
      </c>
      <c r="K476" s="162">
        <v>282704.40000000002</v>
      </c>
      <c r="L476" s="162">
        <v>282704.40000000002</v>
      </c>
      <c r="M476" s="162">
        <v>0</v>
      </c>
    </row>
    <row r="477" spans="6:13" x14ac:dyDescent="0.35">
      <c r="F477" t="s">
        <v>1333</v>
      </c>
      <c r="G477" t="s">
        <v>2473</v>
      </c>
      <c r="H477" t="s">
        <v>2526</v>
      </c>
      <c r="I477" t="s">
        <v>88</v>
      </c>
      <c r="J477" t="s">
        <v>1334</v>
      </c>
      <c r="K477" s="162">
        <v>5976.43</v>
      </c>
      <c r="L477" s="162">
        <v>5976.43</v>
      </c>
      <c r="M477" s="162">
        <v>0</v>
      </c>
    </row>
    <row r="478" spans="6:13" x14ac:dyDescent="0.35">
      <c r="F478" t="s">
        <v>7054</v>
      </c>
      <c r="K478" s="162">
        <v>5976.43</v>
      </c>
      <c r="L478" s="162">
        <v>5976.43</v>
      </c>
      <c r="M478" s="162">
        <v>0</v>
      </c>
    </row>
    <row r="479" spans="6:13" x14ac:dyDescent="0.35">
      <c r="F479" t="s">
        <v>1426</v>
      </c>
      <c r="G479" t="s">
        <v>2590</v>
      </c>
      <c r="H479" t="s">
        <v>2512</v>
      </c>
      <c r="I479" t="s">
        <v>88</v>
      </c>
      <c r="J479" t="s">
        <v>1427</v>
      </c>
      <c r="K479" s="162">
        <v>88935</v>
      </c>
      <c r="L479" s="162">
        <v>88934.999999999985</v>
      </c>
      <c r="M479" s="162">
        <v>0</v>
      </c>
    </row>
    <row r="480" spans="6:13" x14ac:dyDescent="0.35">
      <c r="F480" t="s">
        <v>7055</v>
      </c>
      <c r="K480" s="162">
        <v>88935</v>
      </c>
      <c r="L480" s="162">
        <v>88934.999999999985</v>
      </c>
      <c r="M480" s="162">
        <v>0</v>
      </c>
    </row>
    <row r="481" spans="5:13" x14ac:dyDescent="0.35">
      <c r="F481" t="s">
        <v>1962</v>
      </c>
      <c r="G481" t="s">
        <v>2473</v>
      </c>
      <c r="H481" t="s">
        <v>2526</v>
      </c>
      <c r="I481" t="s">
        <v>88</v>
      </c>
      <c r="J481" t="s">
        <v>1963</v>
      </c>
      <c r="K481" s="162">
        <v>651.58999999999992</v>
      </c>
      <c r="L481" s="162">
        <v>651.59</v>
      </c>
      <c r="M481" s="162">
        <v>0</v>
      </c>
    </row>
    <row r="482" spans="5:13" x14ac:dyDescent="0.35">
      <c r="I482" t="s">
        <v>217</v>
      </c>
      <c r="J482" t="s">
        <v>1964</v>
      </c>
      <c r="K482" s="162">
        <v>10208.17</v>
      </c>
      <c r="L482" s="162">
        <v>10208.16</v>
      </c>
      <c r="M482" s="162">
        <v>1.0000000000218279E-2</v>
      </c>
    </row>
    <row r="483" spans="5:13" x14ac:dyDescent="0.35">
      <c r="F483" t="s">
        <v>7056</v>
      </c>
      <c r="K483" s="162">
        <v>10859.76</v>
      </c>
      <c r="L483" s="162">
        <v>10859.75</v>
      </c>
      <c r="M483" s="162">
        <v>1.0000000000218279E-2</v>
      </c>
    </row>
    <row r="484" spans="5:13" x14ac:dyDescent="0.35">
      <c r="F484" t="s">
        <v>2041</v>
      </c>
      <c r="G484" t="s">
        <v>2590</v>
      </c>
      <c r="H484" t="s">
        <v>2512</v>
      </c>
      <c r="I484" t="s">
        <v>88</v>
      </c>
      <c r="J484" t="s">
        <v>2042</v>
      </c>
      <c r="K484" s="162">
        <v>214731.57</v>
      </c>
      <c r="L484" s="162">
        <v>35802.82</v>
      </c>
      <c r="M484" s="162">
        <v>178928.75</v>
      </c>
    </row>
    <row r="485" spans="5:13" x14ac:dyDescent="0.35">
      <c r="F485" t="s">
        <v>7057</v>
      </c>
      <c r="K485" s="162">
        <v>214731.57</v>
      </c>
      <c r="L485" s="162">
        <v>35802.82</v>
      </c>
      <c r="M485" s="162">
        <v>178928.75</v>
      </c>
    </row>
    <row r="486" spans="5:13" x14ac:dyDescent="0.35">
      <c r="E486" t="s">
        <v>7058</v>
      </c>
      <c r="K486" s="162">
        <v>889548.7</v>
      </c>
      <c r="L486" s="162">
        <v>697769.59000000008</v>
      </c>
      <c r="M486" s="162">
        <v>191779.10999999996</v>
      </c>
    </row>
    <row r="487" spans="5:13" x14ac:dyDescent="0.35">
      <c r="E487" t="s">
        <v>907</v>
      </c>
      <c r="F487" t="s">
        <v>911</v>
      </c>
      <c r="G487" t="s">
        <v>2473</v>
      </c>
      <c r="H487" t="s">
        <v>2526</v>
      </c>
      <c r="I487" t="s">
        <v>88</v>
      </c>
      <c r="J487" t="s">
        <v>912</v>
      </c>
      <c r="K487" s="162">
        <v>22128.48</v>
      </c>
      <c r="L487" s="162">
        <v>22128.48</v>
      </c>
      <c r="M487" s="162">
        <v>0</v>
      </c>
    </row>
    <row r="488" spans="5:13" x14ac:dyDescent="0.35">
      <c r="F488" t="s">
        <v>7059</v>
      </c>
      <c r="K488" s="162">
        <v>22128.48</v>
      </c>
      <c r="L488" s="162">
        <v>22128.48</v>
      </c>
      <c r="M488" s="162">
        <v>0</v>
      </c>
    </row>
    <row r="489" spans="5:13" x14ac:dyDescent="0.35">
      <c r="F489" t="s">
        <v>1107</v>
      </c>
      <c r="G489" t="s">
        <v>2473</v>
      </c>
      <c r="H489" t="s">
        <v>2526</v>
      </c>
      <c r="I489" t="s">
        <v>88</v>
      </c>
      <c r="J489" t="s">
        <v>1108</v>
      </c>
      <c r="K489" s="162">
        <v>28979.5</v>
      </c>
      <c r="L489" s="162">
        <v>27696.9</v>
      </c>
      <c r="M489" s="162">
        <v>1282.5999999999985</v>
      </c>
    </row>
    <row r="490" spans="5:13" x14ac:dyDescent="0.35">
      <c r="F490" t="s">
        <v>7060</v>
      </c>
      <c r="K490" s="162">
        <v>28979.5</v>
      </c>
      <c r="L490" s="162">
        <v>27696.9</v>
      </c>
      <c r="M490" s="162">
        <v>1282.5999999999985</v>
      </c>
    </row>
    <row r="491" spans="5:13" x14ac:dyDescent="0.35">
      <c r="F491" t="s">
        <v>1246</v>
      </c>
      <c r="G491" t="s">
        <v>2580</v>
      </c>
      <c r="H491" t="s">
        <v>2512</v>
      </c>
      <c r="I491" t="s">
        <v>88</v>
      </c>
      <c r="J491" t="s">
        <v>1247</v>
      </c>
      <c r="K491" s="162">
        <v>70718.45</v>
      </c>
      <c r="L491" s="162">
        <v>70718.45</v>
      </c>
      <c r="M491" s="162">
        <v>0</v>
      </c>
    </row>
    <row r="492" spans="5:13" x14ac:dyDescent="0.35">
      <c r="F492" t="s">
        <v>7061</v>
      </c>
      <c r="K492" s="162">
        <v>70718.45</v>
      </c>
      <c r="L492" s="162">
        <v>70718.45</v>
      </c>
      <c r="M492" s="162">
        <v>0</v>
      </c>
    </row>
    <row r="493" spans="5:13" x14ac:dyDescent="0.35">
      <c r="F493" t="s">
        <v>1488</v>
      </c>
      <c r="G493" t="s">
        <v>2590</v>
      </c>
      <c r="H493" t="s">
        <v>2512</v>
      </c>
      <c r="I493" t="s">
        <v>88</v>
      </c>
      <c r="J493" t="s">
        <v>1489</v>
      </c>
      <c r="K493" s="162">
        <v>69696</v>
      </c>
      <c r="L493" s="162">
        <v>61876.62</v>
      </c>
      <c r="M493" s="162">
        <v>7819.3799999999974</v>
      </c>
    </row>
    <row r="494" spans="5:13" x14ac:dyDescent="0.35">
      <c r="F494" t="s">
        <v>7062</v>
      </c>
      <c r="K494" s="162">
        <v>69696</v>
      </c>
      <c r="L494" s="162">
        <v>61876.62</v>
      </c>
      <c r="M494" s="162">
        <v>7819.3799999999974</v>
      </c>
    </row>
    <row r="495" spans="5:13" x14ac:dyDescent="0.35">
      <c r="F495" t="s">
        <v>1645</v>
      </c>
      <c r="G495" t="s">
        <v>2590</v>
      </c>
      <c r="H495" t="s">
        <v>2512</v>
      </c>
      <c r="I495" t="s">
        <v>88</v>
      </c>
      <c r="J495" t="s">
        <v>1489</v>
      </c>
      <c r="K495" s="162">
        <v>73235.25</v>
      </c>
      <c r="L495" s="162">
        <v>73235.25</v>
      </c>
      <c r="M495" s="162">
        <v>0</v>
      </c>
    </row>
    <row r="496" spans="5:13" x14ac:dyDescent="0.35">
      <c r="F496" t="s">
        <v>7063</v>
      </c>
      <c r="K496" s="162">
        <v>73235.25</v>
      </c>
      <c r="L496" s="162">
        <v>73235.25</v>
      </c>
      <c r="M496" s="162">
        <v>0</v>
      </c>
    </row>
    <row r="497" spans="5:13" x14ac:dyDescent="0.35">
      <c r="E497" t="s">
        <v>7064</v>
      </c>
      <c r="K497" s="162">
        <v>264757.68</v>
      </c>
      <c r="L497" s="162">
        <v>255655.7</v>
      </c>
      <c r="M497" s="162">
        <v>9101.9799999999959</v>
      </c>
    </row>
    <row r="498" spans="5:13" x14ac:dyDescent="0.35">
      <c r="E498" t="s">
        <v>1858</v>
      </c>
      <c r="F498" t="s">
        <v>1960</v>
      </c>
      <c r="G498" t="s">
        <v>2590</v>
      </c>
      <c r="H498" t="s">
        <v>2512</v>
      </c>
      <c r="I498" t="s">
        <v>88</v>
      </c>
      <c r="J498" t="s">
        <v>1961</v>
      </c>
      <c r="K498" s="162">
        <v>62540</v>
      </c>
      <c r="L498" s="162">
        <v>62513.450000000004</v>
      </c>
      <c r="M498" s="162">
        <v>26.549999999995634</v>
      </c>
    </row>
    <row r="499" spans="5:13" x14ac:dyDescent="0.35">
      <c r="I499" t="s">
        <v>217</v>
      </c>
      <c r="J499" t="s">
        <v>1961</v>
      </c>
      <c r="K499" s="162">
        <v>125080</v>
      </c>
      <c r="L499" s="162">
        <v>125046.37</v>
      </c>
      <c r="M499" s="162">
        <v>33.630000000004657</v>
      </c>
    </row>
    <row r="500" spans="5:13" x14ac:dyDescent="0.35">
      <c r="F500" t="s">
        <v>7065</v>
      </c>
      <c r="K500" s="162">
        <v>187620</v>
      </c>
      <c r="L500" s="162">
        <v>187559.82</v>
      </c>
      <c r="M500" s="162">
        <v>60.180000000000291</v>
      </c>
    </row>
    <row r="501" spans="5:13" x14ac:dyDescent="0.35">
      <c r="F501" t="s">
        <v>2043</v>
      </c>
      <c r="G501" t="s">
        <v>2590</v>
      </c>
      <c r="H501" t="s">
        <v>2512</v>
      </c>
      <c r="I501" t="s">
        <v>88</v>
      </c>
      <c r="J501" t="s">
        <v>2044</v>
      </c>
      <c r="K501" s="162">
        <v>214170</v>
      </c>
      <c r="L501" s="162">
        <v>187467.78000000003</v>
      </c>
      <c r="M501" s="162">
        <v>26702.219999999972</v>
      </c>
    </row>
    <row r="502" spans="5:13" x14ac:dyDescent="0.35">
      <c r="F502" t="s">
        <v>7066</v>
      </c>
      <c r="K502" s="162">
        <v>214170</v>
      </c>
      <c r="L502" s="162">
        <v>187467.78000000003</v>
      </c>
      <c r="M502" s="162">
        <v>26702.219999999972</v>
      </c>
    </row>
    <row r="503" spans="5:13" x14ac:dyDescent="0.35">
      <c r="E503" t="s">
        <v>7067</v>
      </c>
      <c r="K503" s="162">
        <v>401790</v>
      </c>
      <c r="L503" s="162">
        <v>375027.60000000003</v>
      </c>
      <c r="M503" s="162">
        <v>26762.399999999972</v>
      </c>
    </row>
    <row r="504" spans="5:13" x14ac:dyDescent="0.35">
      <c r="E504" t="s">
        <v>1721</v>
      </c>
      <c r="F504" t="s">
        <v>1724</v>
      </c>
      <c r="G504" t="s">
        <v>2590</v>
      </c>
      <c r="H504" t="s">
        <v>2512</v>
      </c>
      <c r="I504" t="s">
        <v>88</v>
      </c>
      <c r="J504" t="s">
        <v>1725</v>
      </c>
      <c r="K504" s="162">
        <v>6202460</v>
      </c>
      <c r="L504" s="162">
        <v>0</v>
      </c>
      <c r="M504" s="162">
        <v>6202460</v>
      </c>
    </row>
    <row r="505" spans="5:13" x14ac:dyDescent="0.35">
      <c r="F505" t="s">
        <v>7068</v>
      </c>
      <c r="K505" s="162">
        <v>6202460</v>
      </c>
      <c r="L505" s="162">
        <v>0</v>
      </c>
      <c r="M505" s="162">
        <v>6202460</v>
      </c>
    </row>
    <row r="506" spans="5:13" x14ac:dyDescent="0.35">
      <c r="E506" t="s">
        <v>7069</v>
      </c>
      <c r="K506" s="162">
        <v>6202460</v>
      </c>
      <c r="L506" s="162">
        <v>0</v>
      </c>
      <c r="M506" s="162">
        <v>6202460</v>
      </c>
    </row>
    <row r="507" spans="5:13" x14ac:dyDescent="0.35">
      <c r="E507" t="s">
        <v>2046</v>
      </c>
      <c r="F507" t="s">
        <v>2049</v>
      </c>
      <c r="G507" t="s">
        <v>2580</v>
      </c>
      <c r="H507" t="s">
        <v>2512</v>
      </c>
      <c r="I507" t="s">
        <v>88</v>
      </c>
      <c r="J507" t="s">
        <v>2050</v>
      </c>
      <c r="K507" s="162">
        <v>4625478</v>
      </c>
      <c r="L507" s="162">
        <v>4521528</v>
      </c>
      <c r="M507" s="162">
        <v>103950</v>
      </c>
    </row>
    <row r="508" spans="5:13" x14ac:dyDescent="0.35">
      <c r="I508" t="s">
        <v>217</v>
      </c>
      <c r="J508" t="s">
        <v>2050</v>
      </c>
      <c r="K508" s="162">
        <v>1306800</v>
      </c>
      <c r="L508" s="162">
        <v>0</v>
      </c>
      <c r="M508" s="162">
        <v>1306800</v>
      </c>
    </row>
    <row r="509" spans="5:13" x14ac:dyDescent="0.35">
      <c r="F509" t="s">
        <v>7070</v>
      </c>
      <c r="K509" s="162">
        <v>5932278</v>
      </c>
      <c r="L509" s="162">
        <v>4521528</v>
      </c>
      <c r="M509" s="162">
        <v>1410750</v>
      </c>
    </row>
    <row r="510" spans="5:13" x14ac:dyDescent="0.35">
      <c r="F510" t="s">
        <v>2051</v>
      </c>
      <c r="G510" t="s">
        <v>2580</v>
      </c>
      <c r="H510" t="s">
        <v>2512</v>
      </c>
      <c r="I510" t="s">
        <v>88</v>
      </c>
      <c r="J510" t="s">
        <v>2052</v>
      </c>
      <c r="K510" s="162">
        <v>1453750.79</v>
      </c>
      <c r="L510" s="162">
        <v>944548.39</v>
      </c>
      <c r="M510" s="162">
        <v>509202.4</v>
      </c>
    </row>
    <row r="511" spans="5:13" x14ac:dyDescent="0.35">
      <c r="I511" t="s">
        <v>217</v>
      </c>
      <c r="J511" t="s">
        <v>2052</v>
      </c>
      <c r="K511" s="162">
        <v>877250</v>
      </c>
      <c r="L511" s="162">
        <v>350900</v>
      </c>
      <c r="M511" s="162">
        <v>526350</v>
      </c>
    </row>
    <row r="512" spans="5:13" x14ac:dyDescent="0.35">
      <c r="F512" t="s">
        <v>7071</v>
      </c>
      <c r="K512" s="162">
        <v>2331000.79</v>
      </c>
      <c r="L512" s="162">
        <v>1295448.3900000001</v>
      </c>
      <c r="M512" s="162">
        <v>1035552.4</v>
      </c>
    </row>
    <row r="513" spans="5:13" x14ac:dyDescent="0.35">
      <c r="E513" t="s">
        <v>7072</v>
      </c>
      <c r="K513" s="162">
        <v>8263278.79</v>
      </c>
      <c r="L513" s="162">
        <v>5816976.3899999997</v>
      </c>
      <c r="M513" s="162">
        <v>2446302.4</v>
      </c>
    </row>
    <row r="514" spans="5:13" x14ac:dyDescent="0.35">
      <c r="E514" t="s">
        <v>1337</v>
      </c>
      <c r="F514" t="s">
        <v>1341</v>
      </c>
      <c r="G514" t="s">
        <v>2580</v>
      </c>
      <c r="H514" t="s">
        <v>2512</v>
      </c>
      <c r="I514" t="s">
        <v>88</v>
      </c>
      <c r="J514" t="s">
        <v>1342</v>
      </c>
      <c r="K514" s="162">
        <v>740302.2</v>
      </c>
      <c r="L514" s="162">
        <v>22433.4</v>
      </c>
      <c r="M514" s="162">
        <v>717868.79999999993</v>
      </c>
    </row>
    <row r="515" spans="5:13" x14ac:dyDescent="0.35">
      <c r="F515" t="s">
        <v>7073</v>
      </c>
      <c r="K515" s="162">
        <v>740302.2</v>
      </c>
      <c r="L515" s="162">
        <v>22433.4</v>
      </c>
      <c r="M515" s="162">
        <v>717868.79999999993</v>
      </c>
    </row>
    <row r="516" spans="5:13" x14ac:dyDescent="0.35">
      <c r="E516" t="s">
        <v>7074</v>
      </c>
      <c r="K516" s="162">
        <v>740302.2</v>
      </c>
      <c r="L516" s="162">
        <v>22433.4</v>
      </c>
      <c r="M516" s="162">
        <v>717868.79999999993</v>
      </c>
    </row>
    <row r="517" spans="5:13" x14ac:dyDescent="0.35">
      <c r="E517" t="s">
        <v>1548</v>
      </c>
      <c r="F517" t="s">
        <v>1550</v>
      </c>
      <c r="G517" t="s">
        <v>2590</v>
      </c>
      <c r="H517" t="s">
        <v>2512</v>
      </c>
      <c r="I517" t="s">
        <v>88</v>
      </c>
      <c r="J517" t="s">
        <v>1551</v>
      </c>
      <c r="K517" s="162">
        <v>726000</v>
      </c>
      <c r="L517" s="162">
        <v>0</v>
      </c>
      <c r="M517" s="162">
        <v>726000</v>
      </c>
    </row>
    <row r="518" spans="5:13" x14ac:dyDescent="0.35">
      <c r="F518" t="s">
        <v>7075</v>
      </c>
      <c r="K518" s="162">
        <v>726000</v>
      </c>
      <c r="L518" s="162">
        <v>0</v>
      </c>
      <c r="M518" s="162">
        <v>726000</v>
      </c>
    </row>
    <row r="519" spans="5:13" x14ac:dyDescent="0.35">
      <c r="E519" t="s">
        <v>7076</v>
      </c>
      <c r="K519" s="162">
        <v>726000</v>
      </c>
      <c r="L519" s="162">
        <v>0</v>
      </c>
      <c r="M519" s="162">
        <v>726000</v>
      </c>
    </row>
    <row r="520" spans="5:13" x14ac:dyDescent="0.35">
      <c r="E520" t="s">
        <v>1893</v>
      </c>
      <c r="F520" t="s">
        <v>1895</v>
      </c>
      <c r="G520" t="s">
        <v>2473</v>
      </c>
      <c r="H520" t="s">
        <v>2526</v>
      </c>
      <c r="I520" t="s">
        <v>88</v>
      </c>
      <c r="J520" t="s">
        <v>1896</v>
      </c>
      <c r="K520" s="162">
        <v>4263.24</v>
      </c>
      <c r="L520" s="162">
        <v>4263.24</v>
      </c>
      <c r="M520" s="162">
        <v>0</v>
      </c>
    </row>
    <row r="521" spans="5:13" x14ac:dyDescent="0.35">
      <c r="F521" t="s">
        <v>7077</v>
      </c>
      <c r="K521" s="162">
        <v>4263.24</v>
      </c>
      <c r="L521" s="162">
        <v>4263.24</v>
      </c>
      <c r="M521" s="162">
        <v>0</v>
      </c>
    </row>
    <row r="522" spans="5:13" x14ac:dyDescent="0.35">
      <c r="F522" t="s">
        <v>1975</v>
      </c>
      <c r="G522" t="s">
        <v>2473</v>
      </c>
      <c r="H522" t="s">
        <v>2526</v>
      </c>
      <c r="I522" t="s">
        <v>88</v>
      </c>
      <c r="J522" t="s">
        <v>1976</v>
      </c>
      <c r="K522" s="162">
        <v>8507.51</v>
      </c>
      <c r="L522" s="162">
        <v>0</v>
      </c>
      <c r="M522" s="162">
        <v>8507.51</v>
      </c>
    </row>
    <row r="523" spans="5:13" x14ac:dyDescent="0.35">
      <c r="F523" t="s">
        <v>7078</v>
      </c>
      <c r="K523" s="162">
        <v>8507.51</v>
      </c>
      <c r="L523" s="162">
        <v>0</v>
      </c>
      <c r="M523" s="162">
        <v>8507.51</v>
      </c>
    </row>
    <row r="524" spans="5:13" x14ac:dyDescent="0.35">
      <c r="E524" t="s">
        <v>7079</v>
      </c>
      <c r="K524" s="162">
        <v>12770.75</v>
      </c>
      <c r="L524" s="162">
        <v>4263.24</v>
      </c>
      <c r="M524" s="162">
        <v>8507.51</v>
      </c>
    </row>
    <row r="525" spans="5:13" x14ac:dyDescent="0.35">
      <c r="E525" t="s">
        <v>1726</v>
      </c>
      <c r="F525" t="s">
        <v>1728</v>
      </c>
      <c r="G525" t="s">
        <v>2590</v>
      </c>
      <c r="H525" t="s">
        <v>2512</v>
      </c>
      <c r="I525" t="s">
        <v>88</v>
      </c>
      <c r="J525" t="s">
        <v>1725</v>
      </c>
      <c r="K525" s="162">
        <v>4060250</v>
      </c>
      <c r="L525" s="162">
        <v>0</v>
      </c>
      <c r="M525" s="162">
        <v>4060250</v>
      </c>
    </row>
    <row r="526" spans="5:13" x14ac:dyDescent="0.35">
      <c r="F526" t="s">
        <v>7080</v>
      </c>
      <c r="K526" s="162">
        <v>4060250</v>
      </c>
      <c r="L526" s="162">
        <v>0</v>
      </c>
      <c r="M526" s="162">
        <v>4060250</v>
      </c>
    </row>
    <row r="527" spans="5:13" x14ac:dyDescent="0.35">
      <c r="E527" t="s">
        <v>7081</v>
      </c>
      <c r="K527" s="162">
        <v>4060250</v>
      </c>
      <c r="L527" s="162">
        <v>0</v>
      </c>
      <c r="M527" s="162">
        <v>4060250</v>
      </c>
    </row>
    <row r="528" spans="5:13" x14ac:dyDescent="0.35">
      <c r="E528" t="s">
        <v>2089</v>
      </c>
      <c r="F528" t="s">
        <v>2091</v>
      </c>
      <c r="G528" t="s">
        <v>2590</v>
      </c>
      <c r="H528" t="s">
        <v>2512</v>
      </c>
      <c r="I528" t="s">
        <v>88</v>
      </c>
      <c r="J528" t="s">
        <v>2092</v>
      </c>
      <c r="K528" s="162">
        <v>544500</v>
      </c>
      <c r="L528" s="162">
        <v>0</v>
      </c>
      <c r="M528" s="162">
        <v>544500</v>
      </c>
    </row>
    <row r="529" spans="5:13" x14ac:dyDescent="0.35">
      <c r="F529" t="s">
        <v>7082</v>
      </c>
      <c r="K529" s="162">
        <v>544500</v>
      </c>
      <c r="L529" s="162">
        <v>0</v>
      </c>
      <c r="M529" s="162">
        <v>544500</v>
      </c>
    </row>
    <row r="530" spans="5:13" x14ac:dyDescent="0.35">
      <c r="E530" t="s">
        <v>7083</v>
      </c>
      <c r="K530" s="162">
        <v>544500</v>
      </c>
      <c r="L530" s="162">
        <v>0</v>
      </c>
      <c r="M530" s="162">
        <v>544500</v>
      </c>
    </row>
    <row r="531" spans="5:13" x14ac:dyDescent="0.35">
      <c r="E531" t="s">
        <v>1254</v>
      </c>
      <c r="F531" t="s">
        <v>1256</v>
      </c>
      <c r="G531" t="s">
        <v>2473</v>
      </c>
      <c r="H531" t="s">
        <v>2526</v>
      </c>
      <c r="I531" t="s">
        <v>88</v>
      </c>
      <c r="J531" t="s">
        <v>1257</v>
      </c>
      <c r="K531" s="162">
        <v>3832</v>
      </c>
      <c r="L531" s="162">
        <v>3832</v>
      </c>
      <c r="M531" s="162">
        <v>0</v>
      </c>
    </row>
    <row r="532" spans="5:13" x14ac:dyDescent="0.35">
      <c r="F532" t="s">
        <v>7084</v>
      </c>
      <c r="K532" s="162">
        <v>3832</v>
      </c>
      <c r="L532" s="162">
        <v>3832</v>
      </c>
      <c r="M532" s="162">
        <v>0</v>
      </c>
    </row>
    <row r="533" spans="5:13" x14ac:dyDescent="0.35">
      <c r="E533" t="s">
        <v>7085</v>
      </c>
      <c r="K533" s="162">
        <v>3832</v>
      </c>
      <c r="L533" s="162">
        <v>3832</v>
      </c>
      <c r="M533" s="162">
        <v>0</v>
      </c>
    </row>
    <row r="534" spans="5:13" x14ac:dyDescent="0.35">
      <c r="E534" t="s">
        <v>1653</v>
      </c>
      <c r="F534" t="s">
        <v>1658</v>
      </c>
      <c r="G534" t="s">
        <v>2590</v>
      </c>
      <c r="H534" t="s">
        <v>2512</v>
      </c>
      <c r="I534" t="s">
        <v>88</v>
      </c>
      <c r="J534" t="s">
        <v>1659</v>
      </c>
      <c r="K534" s="162">
        <v>2295213.7599999998</v>
      </c>
      <c r="L534" s="162">
        <v>892835.69</v>
      </c>
      <c r="M534" s="162">
        <v>1402378.0699999998</v>
      </c>
    </row>
    <row r="535" spans="5:13" x14ac:dyDescent="0.35">
      <c r="F535" t="s">
        <v>7086</v>
      </c>
      <c r="K535" s="162">
        <v>2295213.7599999998</v>
      </c>
      <c r="L535" s="162">
        <v>892835.69</v>
      </c>
      <c r="M535" s="162">
        <v>1402378.0699999998</v>
      </c>
    </row>
    <row r="536" spans="5:13" x14ac:dyDescent="0.35">
      <c r="E536" t="s">
        <v>7087</v>
      </c>
      <c r="K536" s="162">
        <v>2295213.7599999998</v>
      </c>
      <c r="L536" s="162">
        <v>892835.69</v>
      </c>
      <c r="M536" s="162">
        <v>1402378.0699999998</v>
      </c>
    </row>
    <row r="537" spans="5:13" x14ac:dyDescent="0.35">
      <c r="E537" t="s">
        <v>1479</v>
      </c>
      <c r="F537" t="s">
        <v>1481</v>
      </c>
      <c r="G537" t="s">
        <v>2473</v>
      </c>
      <c r="H537" t="s">
        <v>2526</v>
      </c>
      <c r="I537" t="s">
        <v>88</v>
      </c>
      <c r="J537" t="s">
        <v>1482</v>
      </c>
      <c r="K537" s="162">
        <v>4263.24</v>
      </c>
      <c r="L537" s="162">
        <v>4263.24</v>
      </c>
      <c r="M537" s="162">
        <v>0</v>
      </c>
    </row>
    <row r="538" spans="5:13" x14ac:dyDescent="0.35">
      <c r="F538" t="s">
        <v>7088</v>
      </c>
      <c r="K538" s="162">
        <v>4263.24</v>
      </c>
      <c r="L538" s="162">
        <v>4263.24</v>
      </c>
      <c r="M538" s="162">
        <v>0</v>
      </c>
    </row>
    <row r="539" spans="5:13" x14ac:dyDescent="0.35">
      <c r="E539" t="s">
        <v>7089</v>
      </c>
      <c r="K539" s="162">
        <v>4263.24</v>
      </c>
      <c r="L539" s="162">
        <v>4263.24</v>
      </c>
      <c r="M539" s="162">
        <v>0</v>
      </c>
    </row>
    <row r="540" spans="5:13" x14ac:dyDescent="0.35">
      <c r="E540" t="s">
        <v>1469</v>
      </c>
      <c r="F540" t="s">
        <v>1471</v>
      </c>
      <c r="G540" t="s">
        <v>2473</v>
      </c>
      <c r="H540" t="s">
        <v>2526</v>
      </c>
      <c r="I540" t="s">
        <v>88</v>
      </c>
      <c r="J540" t="s">
        <v>1472</v>
      </c>
      <c r="K540" s="162">
        <v>210</v>
      </c>
      <c r="L540" s="162">
        <v>210</v>
      </c>
      <c r="M540" s="162">
        <v>0</v>
      </c>
    </row>
    <row r="541" spans="5:13" x14ac:dyDescent="0.35">
      <c r="I541" t="s">
        <v>217</v>
      </c>
      <c r="J541" t="s">
        <v>1472</v>
      </c>
      <c r="K541" s="162">
        <v>1120</v>
      </c>
      <c r="L541" s="162">
        <v>1120</v>
      </c>
      <c r="M541" s="162">
        <v>0</v>
      </c>
    </row>
    <row r="542" spans="5:13" x14ac:dyDescent="0.35">
      <c r="I542" t="s">
        <v>222</v>
      </c>
      <c r="J542" t="s">
        <v>1472</v>
      </c>
      <c r="K542" s="162">
        <v>753.69</v>
      </c>
      <c r="L542" s="162">
        <v>753.69</v>
      </c>
      <c r="M542" s="162">
        <v>0</v>
      </c>
    </row>
    <row r="543" spans="5:13" x14ac:dyDescent="0.35">
      <c r="I543" t="s">
        <v>421</v>
      </c>
      <c r="J543" t="s">
        <v>1472</v>
      </c>
      <c r="K543" s="162">
        <v>713.75</v>
      </c>
      <c r="L543" s="162">
        <v>713.75</v>
      </c>
      <c r="M543" s="162">
        <v>0</v>
      </c>
    </row>
    <row r="544" spans="5:13" x14ac:dyDescent="0.35">
      <c r="I544" t="s">
        <v>423</v>
      </c>
      <c r="J544" t="s">
        <v>1472</v>
      </c>
      <c r="K544" s="162">
        <v>1150.6500000000001</v>
      </c>
      <c r="L544" s="162">
        <v>1150.6500000000001</v>
      </c>
      <c r="M544" s="162">
        <v>0</v>
      </c>
    </row>
    <row r="545" spans="5:13" x14ac:dyDescent="0.35">
      <c r="I545" t="s">
        <v>511</v>
      </c>
      <c r="J545" t="s">
        <v>1472</v>
      </c>
      <c r="K545" s="162">
        <v>75</v>
      </c>
      <c r="L545" s="162">
        <v>75</v>
      </c>
      <c r="M545" s="162">
        <v>0</v>
      </c>
    </row>
    <row r="546" spans="5:13" x14ac:dyDescent="0.35">
      <c r="I546" t="s">
        <v>513</v>
      </c>
      <c r="J546" t="s">
        <v>1472</v>
      </c>
      <c r="K546" s="162">
        <v>368.6</v>
      </c>
      <c r="L546" s="162">
        <v>368.6</v>
      </c>
      <c r="M546" s="162">
        <v>0</v>
      </c>
    </row>
    <row r="547" spans="5:13" x14ac:dyDescent="0.35">
      <c r="I547" t="s">
        <v>515</v>
      </c>
      <c r="J547" t="s">
        <v>1472</v>
      </c>
      <c r="K547" s="162">
        <v>937.44</v>
      </c>
      <c r="L547" s="162">
        <v>937.44</v>
      </c>
      <c r="M547" s="162">
        <v>0</v>
      </c>
    </row>
    <row r="548" spans="5:13" x14ac:dyDescent="0.35">
      <c r="F548" t="s">
        <v>7090</v>
      </c>
      <c r="K548" s="162">
        <v>5329.130000000001</v>
      </c>
      <c r="L548" s="162">
        <v>5329.130000000001</v>
      </c>
      <c r="M548" s="162">
        <v>0</v>
      </c>
    </row>
    <row r="549" spans="5:13" x14ac:dyDescent="0.35">
      <c r="F549" t="s">
        <v>1539</v>
      </c>
      <c r="G549" t="s">
        <v>2473</v>
      </c>
      <c r="H549" t="s">
        <v>2526</v>
      </c>
      <c r="I549" t="s">
        <v>88</v>
      </c>
      <c r="J549" t="s">
        <v>1540</v>
      </c>
      <c r="K549" s="162">
        <v>1607.34</v>
      </c>
      <c r="L549" s="162">
        <v>1607.34</v>
      </c>
      <c r="M549" s="162">
        <v>0</v>
      </c>
    </row>
    <row r="550" spans="5:13" x14ac:dyDescent="0.35">
      <c r="I550" t="s">
        <v>217</v>
      </c>
      <c r="J550" t="s">
        <v>1541</v>
      </c>
      <c r="K550" s="162">
        <v>450</v>
      </c>
      <c r="L550" s="162">
        <v>450</v>
      </c>
      <c r="M550" s="162">
        <v>0</v>
      </c>
    </row>
    <row r="551" spans="5:13" x14ac:dyDescent="0.35">
      <c r="I551" t="s">
        <v>222</v>
      </c>
      <c r="J551" t="s">
        <v>1542</v>
      </c>
      <c r="K551" s="162">
        <v>753.12</v>
      </c>
      <c r="L551" s="162">
        <v>753.12</v>
      </c>
      <c r="M551" s="162">
        <v>0</v>
      </c>
    </row>
    <row r="552" spans="5:13" x14ac:dyDescent="0.35">
      <c r="F552" t="s">
        <v>7091</v>
      </c>
      <c r="K552" s="162">
        <v>2810.46</v>
      </c>
      <c r="L552" s="162">
        <v>2810.46</v>
      </c>
      <c r="M552" s="162">
        <v>0</v>
      </c>
    </row>
    <row r="553" spans="5:13" x14ac:dyDescent="0.35">
      <c r="E553" t="s">
        <v>7092</v>
      </c>
      <c r="K553" s="162">
        <v>8139.5900000000011</v>
      </c>
      <c r="L553" s="162">
        <v>8139.5900000000011</v>
      </c>
      <c r="M553" s="162">
        <v>0</v>
      </c>
    </row>
    <row r="554" spans="5:13" x14ac:dyDescent="0.35">
      <c r="E554" t="s">
        <v>2056</v>
      </c>
      <c r="F554" t="s">
        <v>2058</v>
      </c>
      <c r="G554" t="s">
        <v>2590</v>
      </c>
      <c r="H554" t="s">
        <v>2512</v>
      </c>
      <c r="I554" t="s">
        <v>88</v>
      </c>
      <c r="J554" t="s">
        <v>2059</v>
      </c>
      <c r="K554" s="162">
        <v>25400.32</v>
      </c>
      <c r="L554" s="162">
        <v>0</v>
      </c>
      <c r="M554" s="162">
        <v>25400.32</v>
      </c>
    </row>
    <row r="555" spans="5:13" x14ac:dyDescent="0.35">
      <c r="I555" t="s">
        <v>217</v>
      </c>
      <c r="J555" t="s">
        <v>2060</v>
      </c>
      <c r="K555" s="162">
        <v>4094.64</v>
      </c>
      <c r="L555" s="162">
        <v>0</v>
      </c>
      <c r="M555" s="162">
        <v>4094.64</v>
      </c>
    </row>
    <row r="556" spans="5:13" x14ac:dyDescent="0.35">
      <c r="I556" t="s">
        <v>222</v>
      </c>
      <c r="J556" t="s">
        <v>2106</v>
      </c>
      <c r="K556" s="162">
        <v>3448.5</v>
      </c>
      <c r="L556" s="162">
        <v>0</v>
      </c>
      <c r="M556" s="162">
        <v>3448.5</v>
      </c>
    </row>
    <row r="557" spans="5:13" x14ac:dyDescent="0.35">
      <c r="F557" t="s">
        <v>7093</v>
      </c>
      <c r="K557" s="162">
        <v>32943.46</v>
      </c>
      <c r="L557" s="162">
        <v>0</v>
      </c>
      <c r="M557" s="162">
        <v>32943.46</v>
      </c>
    </row>
    <row r="558" spans="5:13" x14ac:dyDescent="0.35">
      <c r="E558" t="s">
        <v>7094</v>
      </c>
      <c r="K558" s="162">
        <v>32943.46</v>
      </c>
      <c r="L558" s="162">
        <v>0</v>
      </c>
      <c r="M558" s="162">
        <v>32943.46</v>
      </c>
    </row>
    <row r="559" spans="5:13" x14ac:dyDescent="0.35">
      <c r="E559" t="s">
        <v>2125</v>
      </c>
      <c r="F559" t="s">
        <v>2126</v>
      </c>
      <c r="G559" t="s">
        <v>2590</v>
      </c>
      <c r="H559" t="s">
        <v>2512</v>
      </c>
      <c r="I559" t="s">
        <v>88</v>
      </c>
      <c r="J559" t="s">
        <v>2127</v>
      </c>
      <c r="K559" s="162">
        <v>605000</v>
      </c>
      <c r="L559" s="162">
        <v>0</v>
      </c>
      <c r="M559" s="162">
        <v>605000</v>
      </c>
    </row>
    <row r="560" spans="5:13" x14ac:dyDescent="0.35">
      <c r="F560" t="s">
        <v>7095</v>
      </c>
      <c r="K560" s="162">
        <v>605000</v>
      </c>
      <c r="L560" s="162">
        <v>0</v>
      </c>
      <c r="M560" s="162">
        <v>605000</v>
      </c>
    </row>
    <row r="561" spans="5:13" x14ac:dyDescent="0.35">
      <c r="E561" t="s">
        <v>7096</v>
      </c>
      <c r="K561" s="162">
        <v>605000</v>
      </c>
      <c r="L561" s="162">
        <v>0</v>
      </c>
      <c r="M561" s="162">
        <v>605000</v>
      </c>
    </row>
    <row r="562" spans="5:13" x14ac:dyDescent="0.35">
      <c r="E562" t="s">
        <v>1662</v>
      </c>
      <c r="F562" t="s">
        <v>1664</v>
      </c>
      <c r="G562" t="s">
        <v>2590</v>
      </c>
      <c r="H562" t="s">
        <v>2512</v>
      </c>
      <c r="I562" t="s">
        <v>88</v>
      </c>
      <c r="J562" t="s">
        <v>1659</v>
      </c>
      <c r="K562" s="162">
        <v>79500</v>
      </c>
      <c r="L562" s="162">
        <v>78650</v>
      </c>
      <c r="M562" s="162">
        <v>850</v>
      </c>
    </row>
    <row r="563" spans="5:13" x14ac:dyDescent="0.35">
      <c r="F563" t="s">
        <v>7097</v>
      </c>
      <c r="K563" s="162">
        <v>79500</v>
      </c>
      <c r="L563" s="162">
        <v>78650</v>
      </c>
      <c r="M563" s="162">
        <v>850</v>
      </c>
    </row>
    <row r="564" spans="5:13" x14ac:dyDescent="0.35">
      <c r="E564" t="s">
        <v>7098</v>
      </c>
      <c r="K564" s="162">
        <v>79500</v>
      </c>
      <c r="L564" s="162">
        <v>78650</v>
      </c>
      <c r="M564" s="162">
        <v>850</v>
      </c>
    </row>
    <row r="565" spans="5:13" x14ac:dyDescent="0.35">
      <c r="E565" t="s">
        <v>406</v>
      </c>
      <c r="F565" t="s">
        <v>408</v>
      </c>
      <c r="G565" t="s">
        <v>2590</v>
      </c>
      <c r="H565" t="s">
        <v>2512</v>
      </c>
      <c r="I565" t="s">
        <v>217</v>
      </c>
      <c r="J565" t="s">
        <v>411</v>
      </c>
      <c r="K565" s="162">
        <v>22990</v>
      </c>
      <c r="L565" s="162">
        <v>22990</v>
      </c>
      <c r="M565" s="162">
        <v>0</v>
      </c>
    </row>
    <row r="566" spans="5:13" x14ac:dyDescent="0.35">
      <c r="F566" t="s">
        <v>6892</v>
      </c>
      <c r="K566" s="162">
        <v>22990</v>
      </c>
      <c r="L566" s="162">
        <v>22990</v>
      </c>
      <c r="M566" s="162">
        <v>0</v>
      </c>
    </row>
    <row r="567" spans="5:13" x14ac:dyDescent="0.35">
      <c r="F567" t="s">
        <v>413</v>
      </c>
      <c r="G567" t="s">
        <v>2590</v>
      </c>
      <c r="H567" t="s">
        <v>2512</v>
      </c>
      <c r="I567" t="s">
        <v>88</v>
      </c>
      <c r="J567" t="s">
        <v>414</v>
      </c>
      <c r="K567" s="162">
        <v>32137.89</v>
      </c>
      <c r="L567" s="162">
        <v>32137.89</v>
      </c>
      <c r="M567" s="162">
        <v>0</v>
      </c>
    </row>
    <row r="568" spans="5:13" x14ac:dyDescent="0.35">
      <c r="F568" t="s">
        <v>7099</v>
      </c>
      <c r="K568" s="162">
        <v>32137.89</v>
      </c>
      <c r="L568" s="162">
        <v>32137.89</v>
      </c>
      <c r="M568" s="162">
        <v>0</v>
      </c>
    </row>
    <row r="569" spans="5:13" x14ac:dyDescent="0.35">
      <c r="F569" t="s">
        <v>560</v>
      </c>
      <c r="G569" t="s">
        <v>2590</v>
      </c>
      <c r="H569" t="s">
        <v>2512</v>
      </c>
      <c r="I569" t="s">
        <v>88</v>
      </c>
      <c r="J569" t="s">
        <v>561</v>
      </c>
      <c r="K569" s="162">
        <v>442035.03</v>
      </c>
      <c r="L569" s="162">
        <v>442035.03</v>
      </c>
      <c r="M569" s="162">
        <v>0</v>
      </c>
    </row>
    <row r="570" spans="5:13" x14ac:dyDescent="0.35">
      <c r="F570" t="s">
        <v>7100</v>
      </c>
      <c r="K570" s="162">
        <v>442035.03</v>
      </c>
      <c r="L570" s="162">
        <v>442035.03</v>
      </c>
      <c r="M570" s="162">
        <v>0</v>
      </c>
    </row>
    <row r="571" spans="5:13" x14ac:dyDescent="0.35">
      <c r="F571" t="s">
        <v>1703</v>
      </c>
      <c r="G571" t="s">
        <v>2473</v>
      </c>
      <c r="H571" t="s">
        <v>2526</v>
      </c>
      <c r="I571" t="s">
        <v>88</v>
      </c>
      <c r="J571" t="s">
        <v>1704</v>
      </c>
      <c r="K571" s="162">
        <v>10340.959999999999</v>
      </c>
      <c r="L571" s="162">
        <v>285.11999999999898</v>
      </c>
      <c r="M571" s="162">
        <v>10055.84</v>
      </c>
    </row>
    <row r="572" spans="5:13" x14ac:dyDescent="0.35">
      <c r="F572" t="s">
        <v>7101</v>
      </c>
      <c r="K572" s="162">
        <v>10340.959999999999</v>
      </c>
      <c r="L572" s="162">
        <v>285.11999999999898</v>
      </c>
      <c r="M572" s="162">
        <v>10055.84</v>
      </c>
    </row>
    <row r="573" spans="5:13" x14ac:dyDescent="0.35">
      <c r="E573" t="s">
        <v>6894</v>
      </c>
      <c r="K573" s="162">
        <v>507503.88000000006</v>
      </c>
      <c r="L573" s="162">
        <v>497448.04000000004</v>
      </c>
      <c r="M573" s="162">
        <v>10055.84</v>
      </c>
    </row>
    <row r="574" spans="5:13" x14ac:dyDescent="0.35">
      <c r="E574" t="s">
        <v>2138</v>
      </c>
      <c r="F574" t="s">
        <v>2137</v>
      </c>
      <c r="G574" t="s">
        <v>2580</v>
      </c>
      <c r="H574" t="s">
        <v>2512</v>
      </c>
      <c r="I574" t="s">
        <v>88</v>
      </c>
      <c r="J574" t="s">
        <v>1364</v>
      </c>
      <c r="K574" s="162">
        <v>169400</v>
      </c>
      <c r="L574" s="162">
        <v>0</v>
      </c>
      <c r="M574" s="162">
        <v>169400</v>
      </c>
    </row>
    <row r="575" spans="5:13" x14ac:dyDescent="0.35">
      <c r="I575" t="s">
        <v>217</v>
      </c>
      <c r="J575" t="s">
        <v>1364</v>
      </c>
      <c r="K575" s="162">
        <v>211750</v>
      </c>
      <c r="L575" s="162">
        <v>0</v>
      </c>
      <c r="M575" s="162">
        <v>211750</v>
      </c>
    </row>
    <row r="576" spans="5:13" x14ac:dyDescent="0.35">
      <c r="F576" t="s">
        <v>7102</v>
      </c>
      <c r="K576" s="162">
        <v>381150</v>
      </c>
      <c r="L576" s="162">
        <v>0</v>
      </c>
      <c r="M576" s="162">
        <v>381150</v>
      </c>
    </row>
    <row r="577" spans="5:13" x14ac:dyDescent="0.35">
      <c r="E577" t="s">
        <v>7103</v>
      </c>
      <c r="K577" s="162">
        <v>381150</v>
      </c>
      <c r="L577" s="162">
        <v>0</v>
      </c>
      <c r="M577" s="162">
        <v>381150</v>
      </c>
    </row>
    <row r="578" spans="5:13" x14ac:dyDescent="0.35">
      <c r="E578" t="s">
        <v>677</v>
      </c>
      <c r="F578" t="s">
        <v>679</v>
      </c>
      <c r="G578" t="s">
        <v>2590</v>
      </c>
      <c r="H578" t="s">
        <v>2512</v>
      </c>
      <c r="I578" t="s">
        <v>88</v>
      </c>
      <c r="J578" t="s">
        <v>680</v>
      </c>
      <c r="K578" s="162">
        <v>24577.52</v>
      </c>
      <c r="L578" s="162">
        <v>24577.52</v>
      </c>
      <c r="M578" s="162">
        <v>0</v>
      </c>
    </row>
    <row r="579" spans="5:13" x14ac:dyDescent="0.35">
      <c r="F579" t="s">
        <v>7104</v>
      </c>
      <c r="K579" s="162">
        <v>24577.52</v>
      </c>
      <c r="L579" s="162">
        <v>24577.52</v>
      </c>
      <c r="M579" s="162">
        <v>0</v>
      </c>
    </row>
    <row r="580" spans="5:13" x14ac:dyDescent="0.35">
      <c r="F580" t="s">
        <v>1126</v>
      </c>
      <c r="G580" t="s">
        <v>2590</v>
      </c>
      <c r="H580" t="s">
        <v>2512</v>
      </c>
      <c r="I580" t="s">
        <v>88</v>
      </c>
      <c r="J580" t="s">
        <v>1127</v>
      </c>
      <c r="K580" s="162">
        <v>51845.78</v>
      </c>
      <c r="L580" s="162">
        <v>51845.78</v>
      </c>
      <c r="M580" s="162">
        <v>0</v>
      </c>
    </row>
    <row r="581" spans="5:13" x14ac:dyDescent="0.35">
      <c r="F581" t="s">
        <v>7105</v>
      </c>
      <c r="K581" s="162">
        <v>51845.78</v>
      </c>
      <c r="L581" s="162">
        <v>51845.78</v>
      </c>
      <c r="M581" s="162">
        <v>0</v>
      </c>
    </row>
    <row r="582" spans="5:13" x14ac:dyDescent="0.35">
      <c r="F582" t="s">
        <v>1129</v>
      </c>
      <c r="G582" t="s">
        <v>2590</v>
      </c>
      <c r="H582" t="s">
        <v>2512</v>
      </c>
      <c r="I582" t="s">
        <v>88</v>
      </c>
      <c r="J582" t="s">
        <v>1130</v>
      </c>
      <c r="K582" s="162">
        <v>41554.120000000003</v>
      </c>
      <c r="L582" s="162">
        <v>41554.120000000003</v>
      </c>
      <c r="M582" s="162">
        <v>0</v>
      </c>
    </row>
    <row r="583" spans="5:13" x14ac:dyDescent="0.35">
      <c r="F583" t="s">
        <v>7106</v>
      </c>
      <c r="K583" s="162">
        <v>41554.120000000003</v>
      </c>
      <c r="L583" s="162">
        <v>41554.120000000003</v>
      </c>
      <c r="M583" s="162">
        <v>0</v>
      </c>
    </row>
    <row r="584" spans="5:13" x14ac:dyDescent="0.35">
      <c r="F584" t="s">
        <v>1313</v>
      </c>
      <c r="G584" t="s">
        <v>2590</v>
      </c>
      <c r="H584" t="s">
        <v>2512</v>
      </c>
      <c r="I584" t="s">
        <v>88</v>
      </c>
      <c r="J584" t="s">
        <v>1314</v>
      </c>
      <c r="K584" s="162">
        <v>47818.9</v>
      </c>
      <c r="L584" s="162">
        <v>47818.9</v>
      </c>
      <c r="M584" s="162">
        <v>0</v>
      </c>
    </row>
    <row r="585" spans="5:13" x14ac:dyDescent="0.35">
      <c r="F585" t="s">
        <v>7107</v>
      </c>
      <c r="K585" s="162">
        <v>47818.9</v>
      </c>
      <c r="L585" s="162">
        <v>47818.9</v>
      </c>
      <c r="M585" s="162">
        <v>0</v>
      </c>
    </row>
    <row r="586" spans="5:13" x14ac:dyDescent="0.35">
      <c r="F586" t="s">
        <v>1392</v>
      </c>
      <c r="G586" t="s">
        <v>2590</v>
      </c>
      <c r="H586" t="s">
        <v>2512</v>
      </c>
      <c r="I586" t="s">
        <v>88</v>
      </c>
      <c r="J586" t="s">
        <v>1393</v>
      </c>
      <c r="K586" s="162">
        <v>89642.55</v>
      </c>
      <c r="L586" s="162">
        <v>89642.55</v>
      </c>
      <c r="M586" s="162">
        <v>0</v>
      </c>
    </row>
    <row r="587" spans="5:13" x14ac:dyDescent="0.35">
      <c r="F587" t="s">
        <v>7108</v>
      </c>
      <c r="K587" s="162">
        <v>89642.55</v>
      </c>
      <c r="L587" s="162">
        <v>89642.55</v>
      </c>
      <c r="M587" s="162">
        <v>0</v>
      </c>
    </row>
    <row r="588" spans="5:13" x14ac:dyDescent="0.35">
      <c r="F588" t="s">
        <v>1496</v>
      </c>
      <c r="G588" t="s">
        <v>2590</v>
      </c>
      <c r="H588" t="s">
        <v>2512</v>
      </c>
      <c r="I588" t="s">
        <v>88</v>
      </c>
      <c r="J588" t="s">
        <v>1497</v>
      </c>
      <c r="K588" s="162">
        <v>65857.52</v>
      </c>
      <c r="L588" s="162">
        <v>65857.52</v>
      </c>
      <c r="M588" s="162">
        <v>0</v>
      </c>
    </row>
    <row r="589" spans="5:13" x14ac:dyDescent="0.35">
      <c r="I589" t="s">
        <v>217</v>
      </c>
      <c r="J589" t="s">
        <v>1497</v>
      </c>
      <c r="K589" s="162">
        <v>50652.84</v>
      </c>
      <c r="L589" s="162">
        <v>50652.84</v>
      </c>
      <c r="M589" s="162">
        <v>0</v>
      </c>
    </row>
    <row r="590" spans="5:13" x14ac:dyDescent="0.35">
      <c r="F590" t="s">
        <v>7109</v>
      </c>
      <c r="K590" s="162">
        <v>116510.36</v>
      </c>
      <c r="L590" s="162">
        <v>116510.36</v>
      </c>
      <c r="M590" s="162">
        <v>0</v>
      </c>
    </row>
    <row r="591" spans="5:13" x14ac:dyDescent="0.35">
      <c r="F591" t="s">
        <v>1553</v>
      </c>
      <c r="G591" t="s">
        <v>2590</v>
      </c>
      <c r="H591" t="s">
        <v>2512</v>
      </c>
      <c r="I591" t="s">
        <v>88</v>
      </c>
      <c r="J591" t="s">
        <v>1554</v>
      </c>
      <c r="K591" s="162">
        <v>65292.08</v>
      </c>
      <c r="L591" s="162">
        <v>65292.08</v>
      </c>
      <c r="M591" s="162">
        <v>0</v>
      </c>
    </row>
    <row r="592" spans="5:13" x14ac:dyDescent="0.35">
      <c r="F592" t="s">
        <v>7110</v>
      </c>
      <c r="K592" s="162">
        <v>65292.08</v>
      </c>
      <c r="L592" s="162">
        <v>65292.08</v>
      </c>
      <c r="M592" s="162">
        <v>0</v>
      </c>
    </row>
    <row r="593" spans="5:13" x14ac:dyDescent="0.35">
      <c r="F593" t="s">
        <v>1666</v>
      </c>
      <c r="G593" t="s">
        <v>2590</v>
      </c>
      <c r="H593" t="s">
        <v>2512</v>
      </c>
      <c r="I593" t="s">
        <v>88</v>
      </c>
      <c r="J593" t="s">
        <v>1497</v>
      </c>
      <c r="K593" s="162">
        <v>36899.19</v>
      </c>
      <c r="L593" s="162">
        <v>36899.19</v>
      </c>
      <c r="M593" s="162">
        <v>0</v>
      </c>
    </row>
    <row r="594" spans="5:13" x14ac:dyDescent="0.35">
      <c r="I594" t="s">
        <v>217</v>
      </c>
      <c r="J594" t="s">
        <v>1497</v>
      </c>
      <c r="K594" s="162">
        <v>53635.37</v>
      </c>
      <c r="L594" s="162">
        <v>53635.37</v>
      </c>
      <c r="M594" s="162">
        <v>0</v>
      </c>
    </row>
    <row r="595" spans="5:13" x14ac:dyDescent="0.35">
      <c r="I595" t="s">
        <v>222</v>
      </c>
      <c r="J595" t="s">
        <v>1497</v>
      </c>
      <c r="K595" s="162">
        <v>45302.400000000001</v>
      </c>
      <c r="L595" s="162">
        <v>45302.400000000001</v>
      </c>
      <c r="M595" s="162">
        <v>0</v>
      </c>
    </row>
    <row r="596" spans="5:13" x14ac:dyDescent="0.35">
      <c r="I596" t="s">
        <v>421</v>
      </c>
      <c r="J596" t="s">
        <v>1497</v>
      </c>
      <c r="K596" s="162">
        <v>119500.33</v>
      </c>
      <c r="L596" s="162">
        <v>119500.33</v>
      </c>
      <c r="M596" s="162">
        <v>0</v>
      </c>
    </row>
    <row r="597" spans="5:13" x14ac:dyDescent="0.35">
      <c r="F597" t="s">
        <v>7111</v>
      </c>
      <c r="K597" s="162">
        <v>255337.28999999998</v>
      </c>
      <c r="L597" s="162">
        <v>255337.28999999998</v>
      </c>
      <c r="M597" s="162">
        <v>0</v>
      </c>
    </row>
    <row r="598" spans="5:13" x14ac:dyDescent="0.35">
      <c r="E598" t="s">
        <v>7112</v>
      </c>
      <c r="K598" s="162">
        <v>692578.6</v>
      </c>
      <c r="L598" s="162">
        <v>692578.6</v>
      </c>
      <c r="M598" s="162">
        <v>0</v>
      </c>
    </row>
    <row r="599" spans="5:13" x14ac:dyDescent="0.35">
      <c r="E599" t="s">
        <v>2061</v>
      </c>
      <c r="F599" t="s">
        <v>2062</v>
      </c>
      <c r="G599" t="s">
        <v>2590</v>
      </c>
      <c r="H599" t="s">
        <v>2512</v>
      </c>
      <c r="I599" t="s">
        <v>88</v>
      </c>
      <c r="J599" t="s">
        <v>2052</v>
      </c>
      <c r="K599" s="162">
        <v>224106.1</v>
      </c>
      <c r="L599" s="162">
        <v>224106.1</v>
      </c>
      <c r="M599" s="162">
        <v>0</v>
      </c>
    </row>
    <row r="600" spans="5:13" x14ac:dyDescent="0.35">
      <c r="F600" t="s">
        <v>7113</v>
      </c>
      <c r="K600" s="162">
        <v>224106.1</v>
      </c>
      <c r="L600" s="162">
        <v>224106.1</v>
      </c>
      <c r="M600" s="162">
        <v>0</v>
      </c>
    </row>
    <row r="601" spans="5:13" x14ac:dyDescent="0.35">
      <c r="F601" t="s">
        <v>2233</v>
      </c>
      <c r="G601" t="s">
        <v>2473</v>
      </c>
      <c r="H601" t="s">
        <v>2526</v>
      </c>
      <c r="I601" t="s">
        <v>88</v>
      </c>
      <c r="J601" t="s">
        <v>2234</v>
      </c>
      <c r="K601" s="162">
        <v>4561.7</v>
      </c>
      <c r="L601" s="162">
        <v>0</v>
      </c>
      <c r="M601" s="162">
        <v>4561.7</v>
      </c>
    </row>
    <row r="602" spans="5:13" x14ac:dyDescent="0.35">
      <c r="I602" t="s">
        <v>217</v>
      </c>
      <c r="J602" t="s">
        <v>2242</v>
      </c>
      <c r="K602" s="162">
        <v>968</v>
      </c>
      <c r="L602" s="162">
        <v>0</v>
      </c>
      <c r="M602" s="162">
        <v>968</v>
      </c>
    </row>
    <row r="603" spans="5:13" x14ac:dyDescent="0.35">
      <c r="I603" t="s">
        <v>222</v>
      </c>
      <c r="J603" t="s">
        <v>2243</v>
      </c>
      <c r="K603" s="162">
        <v>363</v>
      </c>
      <c r="L603" s="162">
        <v>0</v>
      </c>
      <c r="M603" s="162">
        <v>363</v>
      </c>
    </row>
    <row r="604" spans="5:13" x14ac:dyDescent="0.35">
      <c r="I604" t="s">
        <v>421</v>
      </c>
      <c r="J604" t="s">
        <v>2244</v>
      </c>
      <c r="K604" s="162">
        <v>1343.1</v>
      </c>
      <c r="L604" s="162">
        <v>0</v>
      </c>
      <c r="M604" s="162">
        <v>1343.1</v>
      </c>
    </row>
    <row r="605" spans="5:13" x14ac:dyDescent="0.35">
      <c r="F605" t="s">
        <v>7114</v>
      </c>
      <c r="K605" s="162">
        <v>7235.7999999999993</v>
      </c>
      <c r="L605" s="162">
        <v>0</v>
      </c>
      <c r="M605" s="162">
        <v>7235.7999999999993</v>
      </c>
    </row>
    <row r="606" spans="5:13" x14ac:dyDescent="0.35">
      <c r="E606" t="s">
        <v>7115</v>
      </c>
      <c r="K606" s="162">
        <v>231341.90000000002</v>
      </c>
      <c r="L606" s="162">
        <v>224106.1</v>
      </c>
      <c r="M606" s="162">
        <v>7235.7999999999993</v>
      </c>
    </row>
    <row r="607" spans="5:13" x14ac:dyDescent="0.35">
      <c r="E607" t="s">
        <v>682</v>
      </c>
      <c r="F607" t="s">
        <v>684</v>
      </c>
      <c r="G607" t="s">
        <v>2473</v>
      </c>
      <c r="H607" t="s">
        <v>2526</v>
      </c>
      <c r="I607" t="s">
        <v>88</v>
      </c>
      <c r="J607" t="s">
        <v>685</v>
      </c>
      <c r="K607" s="162">
        <v>7986</v>
      </c>
      <c r="L607" s="162">
        <v>7986</v>
      </c>
      <c r="M607" s="162">
        <v>0</v>
      </c>
    </row>
    <row r="608" spans="5:13" x14ac:dyDescent="0.35">
      <c r="F608" t="s">
        <v>7116</v>
      </c>
      <c r="K608" s="162">
        <v>7986</v>
      </c>
      <c r="L608" s="162">
        <v>7986</v>
      </c>
      <c r="M608" s="162">
        <v>0</v>
      </c>
    </row>
    <row r="609" spans="5:13" x14ac:dyDescent="0.35">
      <c r="F609" t="s">
        <v>1190</v>
      </c>
      <c r="G609" t="s">
        <v>2473</v>
      </c>
      <c r="H609" t="s">
        <v>2526</v>
      </c>
      <c r="I609" t="s">
        <v>88</v>
      </c>
      <c r="J609" t="s">
        <v>1191</v>
      </c>
      <c r="K609" s="162">
        <v>6292</v>
      </c>
      <c r="L609" s="162">
        <v>6292</v>
      </c>
      <c r="M609" s="162">
        <v>0</v>
      </c>
    </row>
    <row r="610" spans="5:13" x14ac:dyDescent="0.35">
      <c r="F610" t="s">
        <v>7117</v>
      </c>
      <c r="K610" s="162">
        <v>6292</v>
      </c>
      <c r="L610" s="162">
        <v>6292</v>
      </c>
      <c r="M610" s="162">
        <v>0</v>
      </c>
    </row>
    <row r="611" spans="5:13" x14ac:dyDescent="0.35">
      <c r="F611" t="s">
        <v>1351</v>
      </c>
      <c r="G611" t="s">
        <v>2473</v>
      </c>
      <c r="H611" t="s">
        <v>2526</v>
      </c>
      <c r="I611" t="s">
        <v>88</v>
      </c>
      <c r="J611" t="s">
        <v>1191</v>
      </c>
      <c r="K611" s="162">
        <v>22748</v>
      </c>
      <c r="L611" s="162">
        <v>22748</v>
      </c>
      <c r="M611" s="162">
        <v>0</v>
      </c>
    </row>
    <row r="612" spans="5:13" x14ac:dyDescent="0.35">
      <c r="F612" t="s">
        <v>7118</v>
      </c>
      <c r="K612" s="162">
        <v>22748</v>
      </c>
      <c r="L612" s="162">
        <v>22748</v>
      </c>
      <c r="M612" s="162">
        <v>0</v>
      </c>
    </row>
    <row r="613" spans="5:13" x14ac:dyDescent="0.35">
      <c r="F613" t="s">
        <v>1519</v>
      </c>
      <c r="G613" t="s">
        <v>2473</v>
      </c>
      <c r="H613" t="s">
        <v>2526</v>
      </c>
      <c r="I613" t="s">
        <v>88</v>
      </c>
      <c r="J613" t="s">
        <v>1191</v>
      </c>
      <c r="K613" s="162">
        <v>12342</v>
      </c>
      <c r="L613" s="162">
        <v>12342</v>
      </c>
      <c r="M613" s="162">
        <v>0</v>
      </c>
    </row>
    <row r="614" spans="5:13" x14ac:dyDescent="0.35">
      <c r="F614" t="s">
        <v>7119</v>
      </c>
      <c r="K614" s="162">
        <v>12342</v>
      </c>
      <c r="L614" s="162">
        <v>12342</v>
      </c>
      <c r="M614" s="162">
        <v>0</v>
      </c>
    </row>
    <row r="615" spans="5:13" x14ac:dyDescent="0.35">
      <c r="F615" t="s">
        <v>1631</v>
      </c>
      <c r="G615" t="s">
        <v>2590</v>
      </c>
      <c r="H615" t="s">
        <v>2512</v>
      </c>
      <c r="I615" t="s">
        <v>88</v>
      </c>
      <c r="J615" t="s">
        <v>1191</v>
      </c>
      <c r="K615" s="162">
        <v>83490</v>
      </c>
      <c r="L615" s="162">
        <v>83490</v>
      </c>
      <c r="M615" s="162">
        <v>0</v>
      </c>
    </row>
    <row r="616" spans="5:13" x14ac:dyDescent="0.35">
      <c r="F616" t="s">
        <v>7120</v>
      </c>
      <c r="K616" s="162">
        <v>83490</v>
      </c>
      <c r="L616" s="162">
        <v>83490</v>
      </c>
      <c r="M616" s="162">
        <v>0</v>
      </c>
    </row>
    <row r="617" spans="5:13" x14ac:dyDescent="0.35">
      <c r="E617" t="s">
        <v>7121</v>
      </c>
      <c r="K617" s="162">
        <v>132858</v>
      </c>
      <c r="L617" s="162">
        <v>132858</v>
      </c>
      <c r="M617" s="162">
        <v>0</v>
      </c>
    </row>
    <row r="618" spans="5:13" x14ac:dyDescent="0.35">
      <c r="E618" t="s">
        <v>949</v>
      </c>
      <c r="F618" t="s">
        <v>951</v>
      </c>
      <c r="G618" t="s">
        <v>2590</v>
      </c>
      <c r="H618" t="s">
        <v>2512</v>
      </c>
      <c r="I618" t="s">
        <v>88</v>
      </c>
      <c r="J618" t="s">
        <v>952</v>
      </c>
      <c r="K618" s="162">
        <v>998250</v>
      </c>
      <c r="L618" s="162">
        <v>998250</v>
      </c>
      <c r="M618" s="162">
        <v>0</v>
      </c>
    </row>
    <row r="619" spans="5:13" x14ac:dyDescent="0.35">
      <c r="F619" t="s">
        <v>7122</v>
      </c>
      <c r="K619" s="162">
        <v>998250</v>
      </c>
      <c r="L619" s="162">
        <v>998250</v>
      </c>
      <c r="M619" s="162">
        <v>0</v>
      </c>
    </row>
    <row r="620" spans="5:13" x14ac:dyDescent="0.35">
      <c r="E620" t="s">
        <v>7123</v>
      </c>
      <c r="K620" s="162">
        <v>998250</v>
      </c>
      <c r="L620" s="162">
        <v>998250</v>
      </c>
      <c r="M620" s="162">
        <v>0</v>
      </c>
    </row>
    <row r="621" spans="5:13" x14ac:dyDescent="0.35">
      <c r="E621" t="s">
        <v>1675</v>
      </c>
      <c r="F621" t="s">
        <v>1679</v>
      </c>
      <c r="G621" t="s">
        <v>2580</v>
      </c>
      <c r="H621" t="s">
        <v>2512</v>
      </c>
      <c r="I621" t="s">
        <v>88</v>
      </c>
      <c r="J621" t="s">
        <v>1680</v>
      </c>
      <c r="K621" s="162">
        <v>326252.69</v>
      </c>
      <c r="L621" s="162">
        <v>326252.69000000006</v>
      </c>
      <c r="M621" s="162">
        <v>0</v>
      </c>
    </row>
    <row r="622" spans="5:13" x14ac:dyDescent="0.35">
      <c r="F622" t="s">
        <v>7124</v>
      </c>
      <c r="K622" s="162">
        <v>326252.69</v>
      </c>
      <c r="L622" s="162">
        <v>326252.69000000006</v>
      </c>
      <c r="M622" s="162">
        <v>0</v>
      </c>
    </row>
    <row r="623" spans="5:13" x14ac:dyDescent="0.35">
      <c r="E623" t="s">
        <v>7125</v>
      </c>
      <c r="K623" s="162">
        <v>326252.69</v>
      </c>
      <c r="L623" s="162">
        <v>326252.69000000006</v>
      </c>
      <c r="M623" s="162">
        <v>0</v>
      </c>
    </row>
    <row r="624" spans="5:13" x14ac:dyDescent="0.35">
      <c r="E624" t="s">
        <v>1682</v>
      </c>
      <c r="F624" t="s">
        <v>1686</v>
      </c>
      <c r="G624" t="s">
        <v>2580</v>
      </c>
      <c r="H624" t="s">
        <v>2512</v>
      </c>
      <c r="I624" t="s">
        <v>88</v>
      </c>
      <c r="J624" t="s">
        <v>1659</v>
      </c>
      <c r="K624" s="162">
        <v>1507956</v>
      </c>
      <c r="L624" s="162">
        <v>599631.28</v>
      </c>
      <c r="M624" s="162">
        <v>908324.72</v>
      </c>
    </row>
    <row r="625" spans="5:13" x14ac:dyDescent="0.35">
      <c r="F625" t="s">
        <v>7126</v>
      </c>
      <c r="K625" s="162">
        <v>1507956</v>
      </c>
      <c r="L625" s="162">
        <v>599631.28</v>
      </c>
      <c r="M625" s="162">
        <v>908324.72</v>
      </c>
    </row>
    <row r="626" spans="5:13" x14ac:dyDescent="0.35">
      <c r="E626" t="s">
        <v>7127</v>
      </c>
      <c r="K626" s="162">
        <v>1507956</v>
      </c>
      <c r="L626" s="162">
        <v>599631.28</v>
      </c>
      <c r="M626" s="162">
        <v>908324.72</v>
      </c>
    </row>
    <row r="627" spans="5:13" x14ac:dyDescent="0.35">
      <c r="E627" t="s">
        <v>1534</v>
      </c>
      <c r="F627" t="s">
        <v>1536</v>
      </c>
      <c r="G627" t="s">
        <v>2473</v>
      </c>
      <c r="H627" t="s">
        <v>2526</v>
      </c>
      <c r="I627" t="s">
        <v>88</v>
      </c>
      <c r="J627" t="s">
        <v>1537</v>
      </c>
      <c r="K627" s="162">
        <v>16068.8</v>
      </c>
      <c r="L627" s="162">
        <v>16068.8</v>
      </c>
      <c r="M627" s="162">
        <v>0</v>
      </c>
    </row>
    <row r="628" spans="5:13" x14ac:dyDescent="0.35">
      <c r="F628" t="s">
        <v>7128</v>
      </c>
      <c r="K628" s="162">
        <v>16068.8</v>
      </c>
      <c r="L628" s="162">
        <v>16068.8</v>
      </c>
      <c r="M628" s="162">
        <v>0</v>
      </c>
    </row>
    <row r="629" spans="5:13" x14ac:dyDescent="0.35">
      <c r="E629" t="s">
        <v>7129</v>
      </c>
      <c r="K629" s="162">
        <v>16068.8</v>
      </c>
      <c r="L629" s="162">
        <v>16068.8</v>
      </c>
      <c r="M629" s="162">
        <v>0</v>
      </c>
    </row>
    <row r="630" spans="5:13" x14ac:dyDescent="0.35">
      <c r="E630" t="s">
        <v>1687</v>
      </c>
      <c r="F630" t="s">
        <v>1689</v>
      </c>
      <c r="G630" t="s">
        <v>2580</v>
      </c>
      <c r="H630" t="s">
        <v>2512</v>
      </c>
      <c r="I630" t="s">
        <v>88</v>
      </c>
      <c r="J630" t="s">
        <v>1690</v>
      </c>
      <c r="K630" s="162">
        <v>892686.89</v>
      </c>
      <c r="L630" s="162">
        <v>892686.89</v>
      </c>
      <c r="M630" s="162">
        <v>0</v>
      </c>
    </row>
    <row r="631" spans="5:13" x14ac:dyDescent="0.35">
      <c r="I631" t="s">
        <v>217</v>
      </c>
      <c r="J631" t="s">
        <v>1691</v>
      </c>
      <c r="K631" s="162">
        <v>3920</v>
      </c>
      <c r="L631" s="162">
        <v>182</v>
      </c>
      <c r="M631" s="162">
        <v>3738</v>
      </c>
    </row>
    <row r="632" spans="5:13" x14ac:dyDescent="0.35">
      <c r="F632" t="s">
        <v>7130</v>
      </c>
      <c r="K632" s="162">
        <v>896606.89</v>
      </c>
      <c r="L632" s="162">
        <v>892868.89</v>
      </c>
      <c r="M632" s="162">
        <v>3738</v>
      </c>
    </row>
    <row r="633" spans="5:13" x14ac:dyDescent="0.35">
      <c r="E633" t="s">
        <v>7131</v>
      </c>
      <c r="K633" s="162">
        <v>896606.89</v>
      </c>
      <c r="L633" s="162">
        <v>892868.89</v>
      </c>
      <c r="M633" s="162">
        <v>3738</v>
      </c>
    </row>
    <row r="634" spans="5:13" x14ac:dyDescent="0.35">
      <c r="E634" t="s">
        <v>1740</v>
      </c>
      <c r="F634" t="s">
        <v>2260</v>
      </c>
      <c r="G634" t="s">
        <v>2590</v>
      </c>
      <c r="H634" t="s">
        <v>2512</v>
      </c>
      <c r="I634" t="s">
        <v>88</v>
      </c>
      <c r="J634" t="s">
        <v>2261</v>
      </c>
      <c r="K634" s="162">
        <v>3522862.85</v>
      </c>
      <c r="L634" s="162">
        <v>0</v>
      </c>
      <c r="M634" s="162">
        <v>3522862.85</v>
      </c>
    </row>
    <row r="635" spans="5:13" x14ac:dyDescent="0.35">
      <c r="F635" t="s">
        <v>7132</v>
      </c>
      <c r="K635" s="162">
        <v>3522862.85</v>
      </c>
      <c r="L635" s="162">
        <v>0</v>
      </c>
      <c r="M635" s="162">
        <v>3522862.85</v>
      </c>
    </row>
    <row r="636" spans="5:13" x14ac:dyDescent="0.35">
      <c r="E636" t="s">
        <v>7133</v>
      </c>
      <c r="K636" s="162">
        <v>3522862.85</v>
      </c>
      <c r="L636" s="162">
        <v>0</v>
      </c>
      <c r="M636" s="162">
        <v>3522862.85</v>
      </c>
    </row>
    <row r="637" spans="5:13" x14ac:dyDescent="0.35">
      <c r="E637" t="s">
        <v>1767</v>
      </c>
      <c r="F637" t="s">
        <v>1769</v>
      </c>
      <c r="G637" t="s">
        <v>2590</v>
      </c>
      <c r="H637" t="s">
        <v>2512</v>
      </c>
      <c r="I637" t="s">
        <v>88</v>
      </c>
      <c r="J637" t="s">
        <v>1770</v>
      </c>
      <c r="K637" s="162">
        <v>21323020.91</v>
      </c>
      <c r="L637" s="162">
        <v>12343484.500000002</v>
      </c>
      <c r="M637" s="162">
        <v>8979536.4099999983</v>
      </c>
    </row>
    <row r="638" spans="5:13" x14ac:dyDescent="0.35">
      <c r="F638" t="s">
        <v>7134</v>
      </c>
      <c r="K638" s="162">
        <v>21323020.91</v>
      </c>
      <c r="L638" s="162">
        <v>12343484.500000002</v>
      </c>
      <c r="M638" s="162">
        <v>8979536.4099999983</v>
      </c>
    </row>
    <row r="639" spans="5:13" x14ac:dyDescent="0.35">
      <c r="E639" t="s">
        <v>7135</v>
      </c>
      <c r="K639" s="162">
        <v>21323020.91</v>
      </c>
      <c r="L639" s="162">
        <v>12343484.500000002</v>
      </c>
      <c r="M639" s="162">
        <v>8979536.4099999983</v>
      </c>
    </row>
    <row r="640" spans="5:13" x14ac:dyDescent="0.35">
      <c r="E640" t="s">
        <v>2228</v>
      </c>
      <c r="F640" t="s">
        <v>2240</v>
      </c>
      <c r="G640" t="s">
        <v>2473</v>
      </c>
      <c r="H640" t="s">
        <v>2526</v>
      </c>
      <c r="I640" t="s">
        <v>88</v>
      </c>
      <c r="J640" t="s">
        <v>2241</v>
      </c>
      <c r="K640" s="162">
        <v>266.2</v>
      </c>
      <c r="L640" s="162">
        <v>0</v>
      </c>
      <c r="M640" s="162">
        <v>266.2</v>
      </c>
    </row>
    <row r="641" spans="5:13" x14ac:dyDescent="0.35">
      <c r="F641" t="s">
        <v>7136</v>
      </c>
      <c r="K641" s="162">
        <v>266.2</v>
      </c>
      <c r="L641" s="162">
        <v>0</v>
      </c>
      <c r="M641" s="162">
        <v>266.2</v>
      </c>
    </row>
    <row r="642" spans="5:13" x14ac:dyDescent="0.35">
      <c r="E642" t="s">
        <v>7137</v>
      </c>
      <c r="K642" s="162">
        <v>266.2</v>
      </c>
      <c r="L642" s="162">
        <v>0</v>
      </c>
      <c r="M642" s="162">
        <v>266.2</v>
      </c>
    </row>
    <row r="643" spans="5:13" x14ac:dyDescent="0.35">
      <c r="E643" t="s">
        <v>1317</v>
      </c>
      <c r="F643" t="s">
        <v>1319</v>
      </c>
      <c r="G643" t="s">
        <v>2590</v>
      </c>
      <c r="H643" t="s">
        <v>2512</v>
      </c>
      <c r="I643" t="s">
        <v>88</v>
      </c>
      <c r="J643" t="s">
        <v>1247</v>
      </c>
      <c r="K643" s="162">
        <v>163740.59</v>
      </c>
      <c r="L643" s="162">
        <v>163740.59</v>
      </c>
      <c r="M643" s="162">
        <v>0</v>
      </c>
    </row>
    <row r="644" spans="5:13" x14ac:dyDescent="0.35">
      <c r="F644" t="s">
        <v>7138</v>
      </c>
      <c r="K644" s="162">
        <v>163740.59</v>
      </c>
      <c r="L644" s="162">
        <v>163740.59</v>
      </c>
      <c r="M644" s="162">
        <v>0</v>
      </c>
    </row>
    <row r="645" spans="5:13" x14ac:dyDescent="0.35">
      <c r="F645" t="s">
        <v>1321</v>
      </c>
      <c r="G645" t="s">
        <v>2590</v>
      </c>
      <c r="H645" t="s">
        <v>2512</v>
      </c>
      <c r="I645" t="s">
        <v>88</v>
      </c>
      <c r="J645" t="s">
        <v>1247</v>
      </c>
      <c r="K645" s="162">
        <v>333960</v>
      </c>
      <c r="L645" s="162">
        <v>333960</v>
      </c>
      <c r="M645" s="162">
        <v>0</v>
      </c>
    </row>
    <row r="646" spans="5:13" x14ac:dyDescent="0.35">
      <c r="F646" t="s">
        <v>7139</v>
      </c>
      <c r="K646" s="162">
        <v>333960</v>
      </c>
      <c r="L646" s="162">
        <v>333960</v>
      </c>
      <c r="M646" s="162">
        <v>0</v>
      </c>
    </row>
    <row r="647" spans="5:13" x14ac:dyDescent="0.35">
      <c r="F647" t="s">
        <v>1395</v>
      </c>
      <c r="G647" t="s">
        <v>2590</v>
      </c>
      <c r="H647" t="s">
        <v>2512</v>
      </c>
      <c r="I647" t="s">
        <v>88</v>
      </c>
      <c r="J647" t="s">
        <v>1396</v>
      </c>
      <c r="K647" s="162">
        <v>500940</v>
      </c>
      <c r="L647" s="162">
        <v>500940</v>
      </c>
      <c r="M647" s="162">
        <v>0</v>
      </c>
    </row>
    <row r="648" spans="5:13" x14ac:dyDescent="0.35">
      <c r="F648" t="s">
        <v>7140</v>
      </c>
      <c r="K648" s="162">
        <v>500940</v>
      </c>
      <c r="L648" s="162">
        <v>500940</v>
      </c>
      <c r="M648" s="162">
        <v>0</v>
      </c>
    </row>
    <row r="649" spans="5:13" x14ac:dyDescent="0.35">
      <c r="E649" t="s">
        <v>7141</v>
      </c>
      <c r="K649" s="162">
        <v>998640.59</v>
      </c>
      <c r="L649" s="162">
        <v>998640.59</v>
      </c>
      <c r="M649" s="162">
        <v>0</v>
      </c>
    </row>
    <row r="650" spans="5:13" x14ac:dyDescent="0.35">
      <c r="E650" t="s">
        <v>2100</v>
      </c>
      <c r="F650" t="s">
        <v>2104</v>
      </c>
      <c r="G650" t="s">
        <v>2590</v>
      </c>
      <c r="H650" t="s">
        <v>2512</v>
      </c>
      <c r="I650" t="s">
        <v>88</v>
      </c>
      <c r="J650" t="s">
        <v>2105</v>
      </c>
      <c r="K650" s="162">
        <v>0</v>
      </c>
      <c r="L650" s="162">
        <v>0</v>
      </c>
      <c r="M650" s="162">
        <v>0</v>
      </c>
    </row>
    <row r="651" spans="5:13" x14ac:dyDescent="0.35">
      <c r="F651" t="s">
        <v>7142</v>
      </c>
      <c r="K651" s="162">
        <v>0</v>
      </c>
      <c r="L651" s="162">
        <v>0</v>
      </c>
      <c r="M651" s="162">
        <v>0</v>
      </c>
    </row>
    <row r="652" spans="5:13" x14ac:dyDescent="0.35">
      <c r="E652" t="s">
        <v>7143</v>
      </c>
      <c r="K652" s="162">
        <v>0</v>
      </c>
      <c r="L652" s="162">
        <v>0</v>
      </c>
      <c r="M652" s="162">
        <v>0</v>
      </c>
    </row>
    <row r="653" spans="5:13" x14ac:dyDescent="0.35">
      <c r="E653" t="s">
        <v>1763</v>
      </c>
      <c r="F653" t="s">
        <v>1765</v>
      </c>
      <c r="G653" t="s">
        <v>2590</v>
      </c>
      <c r="H653" t="s">
        <v>2512</v>
      </c>
      <c r="I653" t="s">
        <v>88</v>
      </c>
      <c r="J653" t="s">
        <v>1766</v>
      </c>
      <c r="K653" s="162">
        <v>67155</v>
      </c>
      <c r="L653" s="162">
        <v>67155</v>
      </c>
      <c r="M653" s="162">
        <v>0</v>
      </c>
    </row>
    <row r="654" spans="5:13" x14ac:dyDescent="0.35">
      <c r="F654" t="s">
        <v>7144</v>
      </c>
      <c r="K654" s="162">
        <v>67155</v>
      </c>
      <c r="L654" s="162">
        <v>67155</v>
      </c>
      <c r="M654" s="162">
        <v>0</v>
      </c>
    </row>
    <row r="655" spans="5:13" x14ac:dyDescent="0.35">
      <c r="E655" t="s">
        <v>7145</v>
      </c>
      <c r="K655" s="162">
        <v>67155</v>
      </c>
      <c r="L655" s="162">
        <v>67155</v>
      </c>
      <c r="M655" s="162">
        <v>0</v>
      </c>
    </row>
    <row r="656" spans="5:13" x14ac:dyDescent="0.35">
      <c r="E656" t="s">
        <v>2252</v>
      </c>
      <c r="F656" t="s">
        <v>2254</v>
      </c>
      <c r="G656" t="s">
        <v>2473</v>
      </c>
      <c r="H656" t="s">
        <v>2526</v>
      </c>
      <c r="I656" t="s">
        <v>88</v>
      </c>
      <c r="J656" t="s">
        <v>2255</v>
      </c>
      <c r="K656" s="162">
        <v>12281.5</v>
      </c>
      <c r="L656" s="162">
        <v>0</v>
      </c>
      <c r="M656" s="162">
        <v>12281.5</v>
      </c>
    </row>
    <row r="657" spans="5:13" x14ac:dyDescent="0.35">
      <c r="I657" t="s">
        <v>217</v>
      </c>
      <c r="J657" t="s">
        <v>2256</v>
      </c>
      <c r="K657" s="162">
        <v>5798.93</v>
      </c>
      <c r="L657" s="162">
        <v>0</v>
      </c>
      <c r="M657" s="162">
        <v>5798.93</v>
      </c>
    </row>
    <row r="658" spans="5:13" x14ac:dyDescent="0.35">
      <c r="F658" t="s">
        <v>7146</v>
      </c>
      <c r="K658" s="162">
        <v>18080.43</v>
      </c>
      <c r="L658" s="162">
        <v>0</v>
      </c>
      <c r="M658" s="162">
        <v>18080.43</v>
      </c>
    </row>
    <row r="659" spans="5:13" x14ac:dyDescent="0.35">
      <c r="E659" t="s">
        <v>7147</v>
      </c>
      <c r="K659" s="162">
        <v>18080.43</v>
      </c>
      <c r="L659" s="162">
        <v>0</v>
      </c>
      <c r="M659" s="162">
        <v>18080.43</v>
      </c>
    </row>
    <row r="660" spans="5:13" x14ac:dyDescent="0.35">
      <c r="E660" t="s">
        <v>1220</v>
      </c>
      <c r="F660" t="s">
        <v>1222</v>
      </c>
      <c r="G660" t="s">
        <v>2473</v>
      </c>
      <c r="H660" t="s">
        <v>2526</v>
      </c>
      <c r="I660" t="s">
        <v>88</v>
      </c>
      <c r="J660" t="s">
        <v>1223</v>
      </c>
      <c r="K660" s="162">
        <v>7210.5</v>
      </c>
      <c r="L660" s="162">
        <v>7210.5</v>
      </c>
      <c r="M660" s="162">
        <v>0</v>
      </c>
    </row>
    <row r="661" spans="5:13" x14ac:dyDescent="0.35">
      <c r="F661" t="s">
        <v>7148</v>
      </c>
      <c r="K661" s="162">
        <v>7210.5</v>
      </c>
      <c r="L661" s="162">
        <v>7210.5</v>
      </c>
      <c r="M661" s="162">
        <v>0</v>
      </c>
    </row>
    <row r="662" spans="5:13" x14ac:dyDescent="0.35">
      <c r="E662" t="s">
        <v>7149</v>
      </c>
      <c r="K662" s="162">
        <v>7210.5</v>
      </c>
      <c r="L662" s="162">
        <v>7210.5</v>
      </c>
      <c r="M662" s="162">
        <v>0</v>
      </c>
    </row>
    <row r="663" spans="5:13" x14ac:dyDescent="0.35">
      <c r="E663" t="s">
        <v>1361</v>
      </c>
      <c r="F663" t="s">
        <v>1363</v>
      </c>
      <c r="G663" t="s">
        <v>2590</v>
      </c>
      <c r="H663" t="s">
        <v>2512</v>
      </c>
      <c r="I663" t="s">
        <v>88</v>
      </c>
      <c r="J663" t="s">
        <v>1364</v>
      </c>
      <c r="K663" s="162">
        <v>2021787.3</v>
      </c>
      <c r="L663" s="162">
        <v>2021787.3</v>
      </c>
      <c r="M663" s="162">
        <v>0</v>
      </c>
    </row>
    <row r="664" spans="5:13" x14ac:dyDescent="0.35">
      <c r="F664" t="s">
        <v>7150</v>
      </c>
      <c r="K664" s="162">
        <v>2021787.3</v>
      </c>
      <c r="L664" s="162">
        <v>2021787.3</v>
      </c>
      <c r="M664" s="162">
        <v>0</v>
      </c>
    </row>
    <row r="665" spans="5:13" x14ac:dyDescent="0.35">
      <c r="E665" t="s">
        <v>7151</v>
      </c>
      <c r="K665" s="162">
        <v>2021787.3</v>
      </c>
      <c r="L665" s="162">
        <v>2021787.3</v>
      </c>
      <c r="M665" s="162">
        <v>0</v>
      </c>
    </row>
    <row r="666" spans="5:13" x14ac:dyDescent="0.35">
      <c r="E666" t="s">
        <v>2064</v>
      </c>
      <c r="F666" t="s">
        <v>2066</v>
      </c>
      <c r="G666" t="s">
        <v>2590</v>
      </c>
      <c r="H666" t="s">
        <v>2512</v>
      </c>
      <c r="I666" t="s">
        <v>88</v>
      </c>
      <c r="J666" t="s">
        <v>2067</v>
      </c>
      <c r="K666" s="162">
        <v>5742013.54</v>
      </c>
      <c r="L666" s="162">
        <v>5742013.540000001</v>
      </c>
      <c r="M666" s="162">
        <v>0</v>
      </c>
    </row>
    <row r="667" spans="5:13" x14ac:dyDescent="0.35">
      <c r="F667" t="s">
        <v>7152</v>
      </c>
      <c r="K667" s="162">
        <v>5742013.54</v>
      </c>
      <c r="L667" s="162">
        <v>5742013.540000001</v>
      </c>
      <c r="M667" s="162">
        <v>0</v>
      </c>
    </row>
    <row r="668" spans="5:13" x14ac:dyDescent="0.35">
      <c r="F668" t="s">
        <v>2287</v>
      </c>
      <c r="G668" t="s">
        <v>2590</v>
      </c>
      <c r="H668" t="s">
        <v>2512</v>
      </c>
      <c r="I668" t="s">
        <v>88</v>
      </c>
      <c r="J668" t="s">
        <v>2288</v>
      </c>
      <c r="K668" s="162">
        <v>2359500</v>
      </c>
      <c r="L668" s="162">
        <v>0</v>
      </c>
      <c r="M668" s="162">
        <v>2359500</v>
      </c>
    </row>
    <row r="669" spans="5:13" x14ac:dyDescent="0.35">
      <c r="F669" t="s">
        <v>7153</v>
      </c>
      <c r="K669" s="162">
        <v>2359500</v>
      </c>
      <c r="L669" s="162">
        <v>0</v>
      </c>
      <c r="M669" s="162">
        <v>2359500</v>
      </c>
    </row>
    <row r="670" spans="5:13" x14ac:dyDescent="0.35">
      <c r="E670" t="s">
        <v>7154</v>
      </c>
      <c r="K670" s="162">
        <v>8101513.54</v>
      </c>
      <c r="L670" s="162">
        <v>5742013.540000001</v>
      </c>
      <c r="M670" s="162">
        <v>2359500</v>
      </c>
    </row>
    <row r="671" spans="5:13" x14ac:dyDescent="0.35">
      <c r="E671" t="s">
        <v>1569</v>
      </c>
      <c r="F671" t="s">
        <v>1571</v>
      </c>
      <c r="G671" t="s">
        <v>2473</v>
      </c>
      <c r="H671" t="s">
        <v>2526</v>
      </c>
      <c r="I671" t="s">
        <v>88</v>
      </c>
      <c r="J671" t="s">
        <v>1572</v>
      </c>
      <c r="K671" s="162">
        <v>5203</v>
      </c>
      <c r="L671" s="162">
        <v>5203</v>
      </c>
      <c r="M671" s="162">
        <v>0</v>
      </c>
    </row>
    <row r="672" spans="5:13" x14ac:dyDescent="0.35">
      <c r="F672" t="s">
        <v>7155</v>
      </c>
      <c r="K672" s="162">
        <v>5203</v>
      </c>
      <c r="L672" s="162">
        <v>5203</v>
      </c>
      <c r="M672" s="162">
        <v>0</v>
      </c>
    </row>
    <row r="673" spans="5:13" x14ac:dyDescent="0.35">
      <c r="E673" t="s">
        <v>7156</v>
      </c>
      <c r="K673" s="162">
        <v>5203</v>
      </c>
      <c r="L673" s="162">
        <v>5203</v>
      </c>
      <c r="M673" s="162">
        <v>0</v>
      </c>
    </row>
    <row r="674" spans="5:13" x14ac:dyDescent="0.35">
      <c r="E674" t="s">
        <v>2094</v>
      </c>
      <c r="F674" t="s">
        <v>2096</v>
      </c>
      <c r="G674" t="s">
        <v>2590</v>
      </c>
      <c r="H674" t="s">
        <v>2512</v>
      </c>
      <c r="I674" t="s">
        <v>88</v>
      </c>
      <c r="J674" t="s">
        <v>2097</v>
      </c>
      <c r="K674" s="162">
        <v>726000</v>
      </c>
      <c r="L674" s="162">
        <v>300000</v>
      </c>
      <c r="M674" s="162">
        <v>426000</v>
      </c>
    </row>
    <row r="675" spans="5:13" x14ac:dyDescent="0.35">
      <c r="F675" t="s">
        <v>7157</v>
      </c>
      <c r="K675" s="162">
        <v>726000</v>
      </c>
      <c r="L675" s="162">
        <v>300000</v>
      </c>
      <c r="M675" s="162">
        <v>426000</v>
      </c>
    </row>
    <row r="676" spans="5:13" x14ac:dyDescent="0.35">
      <c r="E676" t="s">
        <v>7158</v>
      </c>
      <c r="K676" s="162">
        <v>726000</v>
      </c>
      <c r="L676" s="162">
        <v>300000</v>
      </c>
      <c r="M676" s="162">
        <v>426000</v>
      </c>
    </row>
    <row r="677" spans="5:13" x14ac:dyDescent="0.35">
      <c r="E677" t="s">
        <v>2301</v>
      </c>
      <c r="F677" t="s">
        <v>2303</v>
      </c>
      <c r="G677" t="s">
        <v>2590</v>
      </c>
      <c r="H677" t="s">
        <v>2512</v>
      </c>
      <c r="I677" t="s">
        <v>88</v>
      </c>
      <c r="J677" t="s">
        <v>2304</v>
      </c>
      <c r="K677" s="162">
        <v>767831.46</v>
      </c>
      <c r="L677" s="162">
        <v>318714.94</v>
      </c>
      <c r="M677" s="162">
        <v>449116.51999999996</v>
      </c>
    </row>
    <row r="678" spans="5:13" x14ac:dyDescent="0.35">
      <c r="F678" t="s">
        <v>7159</v>
      </c>
      <c r="K678" s="162">
        <v>767831.46</v>
      </c>
      <c r="L678" s="162">
        <v>318714.94</v>
      </c>
      <c r="M678" s="162">
        <v>449116.51999999996</v>
      </c>
    </row>
    <row r="679" spans="5:13" x14ac:dyDescent="0.35">
      <c r="E679" t="s">
        <v>7160</v>
      </c>
      <c r="K679" s="162">
        <v>767831.46</v>
      </c>
      <c r="L679" s="162">
        <v>318714.94</v>
      </c>
      <c r="M679" s="162">
        <v>449116.51999999996</v>
      </c>
    </row>
    <row r="680" spans="5:13" x14ac:dyDescent="0.35">
      <c r="E680" t="s">
        <v>378</v>
      </c>
      <c r="F680" t="s">
        <v>381</v>
      </c>
      <c r="G680" t="s">
        <v>2590</v>
      </c>
      <c r="H680" t="s">
        <v>2512</v>
      </c>
      <c r="I680" t="s">
        <v>88</v>
      </c>
      <c r="J680" t="s">
        <v>382</v>
      </c>
      <c r="K680" s="162">
        <v>108423.69</v>
      </c>
      <c r="L680" s="162">
        <v>108423.69</v>
      </c>
      <c r="M680" s="162">
        <v>0</v>
      </c>
    </row>
    <row r="681" spans="5:13" x14ac:dyDescent="0.35">
      <c r="F681" t="s">
        <v>7161</v>
      </c>
      <c r="K681" s="162">
        <v>108423.69</v>
      </c>
      <c r="L681" s="162">
        <v>108423.69</v>
      </c>
      <c r="M681" s="162">
        <v>0</v>
      </c>
    </row>
    <row r="682" spans="5:13" x14ac:dyDescent="0.35">
      <c r="E682" t="s">
        <v>7162</v>
      </c>
      <c r="K682" s="162">
        <v>108423.69</v>
      </c>
      <c r="L682" s="162">
        <v>108423.69</v>
      </c>
      <c r="M682" s="162">
        <v>0</v>
      </c>
    </row>
    <row r="683" spans="5:13" x14ac:dyDescent="0.35">
      <c r="E683" t="s">
        <v>383</v>
      </c>
      <c r="F683" t="s">
        <v>385</v>
      </c>
      <c r="G683" t="s">
        <v>2590</v>
      </c>
      <c r="H683" t="s">
        <v>2512</v>
      </c>
      <c r="I683" t="s">
        <v>88</v>
      </c>
      <c r="J683" t="s">
        <v>386</v>
      </c>
      <c r="K683" s="162">
        <v>2316745.44</v>
      </c>
      <c r="L683" s="162">
        <v>2316745.44</v>
      </c>
      <c r="M683" s="162">
        <v>0</v>
      </c>
    </row>
    <row r="684" spans="5:13" x14ac:dyDescent="0.35">
      <c r="F684" t="s">
        <v>7163</v>
      </c>
      <c r="K684" s="162">
        <v>2316745.44</v>
      </c>
      <c r="L684" s="162">
        <v>2316745.44</v>
      </c>
      <c r="M684" s="162">
        <v>0</v>
      </c>
    </row>
    <row r="685" spans="5:13" x14ac:dyDescent="0.35">
      <c r="E685" t="s">
        <v>7164</v>
      </c>
      <c r="K685" s="162">
        <v>2316745.44</v>
      </c>
      <c r="L685" s="162">
        <v>2316745.44</v>
      </c>
      <c r="M685" s="162">
        <v>0</v>
      </c>
    </row>
    <row r="686" spans="5:13" x14ac:dyDescent="0.35">
      <c r="E686" t="s">
        <v>388</v>
      </c>
      <c r="F686" t="s">
        <v>390</v>
      </c>
      <c r="G686" t="s">
        <v>2590</v>
      </c>
      <c r="H686" t="s">
        <v>2512</v>
      </c>
      <c r="I686" t="s">
        <v>88</v>
      </c>
      <c r="J686" t="s">
        <v>391</v>
      </c>
      <c r="K686" s="162">
        <v>533778.15</v>
      </c>
      <c r="L686" s="162">
        <v>533778.15</v>
      </c>
      <c r="M686" s="162">
        <v>0</v>
      </c>
    </row>
    <row r="687" spans="5:13" x14ac:dyDescent="0.35">
      <c r="F687" t="s">
        <v>7165</v>
      </c>
      <c r="K687" s="162">
        <v>533778.15</v>
      </c>
      <c r="L687" s="162">
        <v>533778.15</v>
      </c>
      <c r="M687" s="162">
        <v>0</v>
      </c>
    </row>
    <row r="688" spans="5:13" x14ac:dyDescent="0.35">
      <c r="F688" t="s">
        <v>538</v>
      </c>
      <c r="G688" t="s">
        <v>2590</v>
      </c>
      <c r="H688" t="s">
        <v>2512</v>
      </c>
      <c r="I688" t="s">
        <v>88</v>
      </c>
      <c r="J688" t="s">
        <v>539</v>
      </c>
      <c r="K688" s="162">
        <v>489296.63999999996</v>
      </c>
      <c r="L688" s="162">
        <v>489296.64000000001</v>
      </c>
      <c r="M688" s="162">
        <v>0</v>
      </c>
    </row>
    <row r="689" spans="5:13" x14ac:dyDescent="0.35">
      <c r="F689" t="s">
        <v>7166</v>
      </c>
      <c r="K689" s="162">
        <v>489296.63999999996</v>
      </c>
      <c r="L689" s="162">
        <v>489296.64000000001</v>
      </c>
      <c r="M689" s="162">
        <v>0</v>
      </c>
    </row>
    <row r="690" spans="5:13" x14ac:dyDescent="0.35">
      <c r="E690" t="s">
        <v>7167</v>
      </c>
      <c r="K690" s="162">
        <v>1023074.79</v>
      </c>
      <c r="L690" s="162">
        <v>1023074.79</v>
      </c>
      <c r="M690" s="162">
        <v>0</v>
      </c>
    </row>
    <row r="691" spans="5:13" x14ac:dyDescent="0.35">
      <c r="E691" t="s">
        <v>430</v>
      </c>
      <c r="F691" t="s">
        <v>432</v>
      </c>
      <c r="G691" t="s">
        <v>2590</v>
      </c>
      <c r="H691" t="s">
        <v>2512</v>
      </c>
      <c r="I691" t="s">
        <v>88</v>
      </c>
      <c r="J691" t="s">
        <v>433</v>
      </c>
      <c r="K691" s="162">
        <v>139004.73000000001</v>
      </c>
      <c r="L691" s="162">
        <v>139004.73000000001</v>
      </c>
      <c r="M691" s="162">
        <v>0</v>
      </c>
    </row>
    <row r="692" spans="5:13" x14ac:dyDescent="0.35">
      <c r="F692" t="s">
        <v>7168</v>
      </c>
      <c r="K692" s="162">
        <v>139004.73000000001</v>
      </c>
      <c r="L692" s="162">
        <v>139004.73000000001</v>
      </c>
      <c r="M692" s="162">
        <v>0</v>
      </c>
    </row>
    <row r="693" spans="5:13" x14ac:dyDescent="0.35">
      <c r="E693" t="s">
        <v>7169</v>
      </c>
      <c r="K693" s="162">
        <v>139004.73000000001</v>
      </c>
      <c r="L693" s="162">
        <v>139004.73000000001</v>
      </c>
      <c r="M693" s="162">
        <v>0</v>
      </c>
    </row>
    <row r="694" spans="5:13" x14ac:dyDescent="0.35">
      <c r="E694" t="s">
        <v>435</v>
      </c>
      <c r="F694" t="s">
        <v>440</v>
      </c>
      <c r="G694" t="s">
        <v>2580</v>
      </c>
      <c r="H694" t="s">
        <v>2512</v>
      </c>
      <c r="I694" t="s">
        <v>88</v>
      </c>
      <c r="J694" t="s">
        <v>441</v>
      </c>
      <c r="K694" s="162">
        <v>1051381.48</v>
      </c>
      <c r="L694" s="162">
        <v>1051381.48</v>
      </c>
      <c r="M694" s="162">
        <v>0</v>
      </c>
    </row>
    <row r="695" spans="5:13" x14ac:dyDescent="0.35">
      <c r="F695" t="s">
        <v>7170</v>
      </c>
      <c r="K695" s="162">
        <v>1051381.48</v>
      </c>
      <c r="L695" s="162">
        <v>1051381.48</v>
      </c>
      <c r="M695" s="162">
        <v>0</v>
      </c>
    </row>
    <row r="696" spans="5:13" x14ac:dyDescent="0.35">
      <c r="E696" t="s">
        <v>7171</v>
      </c>
      <c r="K696" s="162">
        <v>1051381.48</v>
      </c>
      <c r="L696" s="162">
        <v>1051381.48</v>
      </c>
      <c r="M696" s="162">
        <v>0</v>
      </c>
    </row>
    <row r="697" spans="5:13" x14ac:dyDescent="0.35">
      <c r="E697" t="s">
        <v>666</v>
      </c>
      <c r="F697" t="s">
        <v>670</v>
      </c>
      <c r="G697" t="s">
        <v>2580</v>
      </c>
      <c r="H697" t="s">
        <v>2512</v>
      </c>
      <c r="I697" t="s">
        <v>88</v>
      </c>
      <c r="J697" t="s">
        <v>671</v>
      </c>
      <c r="K697" s="162">
        <v>1856353.59</v>
      </c>
      <c r="L697" s="162">
        <v>1856353.59</v>
      </c>
      <c r="M697" s="162">
        <v>0</v>
      </c>
    </row>
    <row r="698" spans="5:13" x14ac:dyDescent="0.35">
      <c r="I698" t="s">
        <v>217</v>
      </c>
      <c r="J698" t="s">
        <v>672</v>
      </c>
      <c r="K698" s="162">
        <v>3756.6800000000003</v>
      </c>
      <c r="L698" s="162">
        <v>3756.68</v>
      </c>
      <c r="M698" s="162">
        <v>0</v>
      </c>
    </row>
    <row r="699" spans="5:13" x14ac:dyDescent="0.35">
      <c r="F699" t="s">
        <v>7172</v>
      </c>
      <c r="K699" s="162">
        <v>1860110.27</v>
      </c>
      <c r="L699" s="162">
        <v>1860110.27</v>
      </c>
      <c r="M699" s="162">
        <v>0</v>
      </c>
    </row>
    <row r="700" spans="5:13" x14ac:dyDescent="0.35">
      <c r="E700" t="s">
        <v>7173</v>
      </c>
      <c r="K700" s="162">
        <v>1860110.27</v>
      </c>
      <c r="L700" s="162">
        <v>1860110.27</v>
      </c>
      <c r="M700" s="162">
        <v>0</v>
      </c>
    </row>
    <row r="701" spans="5:13" x14ac:dyDescent="0.35">
      <c r="E701" t="s">
        <v>958</v>
      </c>
      <c r="F701" t="s">
        <v>960</v>
      </c>
      <c r="G701" t="s">
        <v>2590</v>
      </c>
      <c r="H701" t="s">
        <v>2512</v>
      </c>
      <c r="I701" t="s">
        <v>88</v>
      </c>
      <c r="J701" t="s">
        <v>952</v>
      </c>
      <c r="K701" s="162">
        <v>678778.94</v>
      </c>
      <c r="L701" s="162">
        <v>678778.94</v>
      </c>
      <c r="M701" s="162">
        <v>0</v>
      </c>
    </row>
    <row r="702" spans="5:13" x14ac:dyDescent="0.35">
      <c r="F702" t="s">
        <v>7174</v>
      </c>
      <c r="K702" s="162">
        <v>678778.94</v>
      </c>
      <c r="L702" s="162">
        <v>678778.94</v>
      </c>
      <c r="M702" s="162">
        <v>0</v>
      </c>
    </row>
    <row r="703" spans="5:13" x14ac:dyDescent="0.35">
      <c r="E703" t="s">
        <v>7175</v>
      </c>
      <c r="K703" s="162">
        <v>678778.94</v>
      </c>
      <c r="L703" s="162">
        <v>678778.94</v>
      </c>
      <c r="M703" s="162">
        <v>0</v>
      </c>
    </row>
    <row r="704" spans="5:13" x14ac:dyDescent="0.35">
      <c r="E704" t="s">
        <v>1387</v>
      </c>
      <c r="F704" t="s">
        <v>1389</v>
      </c>
      <c r="G704" t="s">
        <v>2590</v>
      </c>
      <c r="H704" t="s">
        <v>2512</v>
      </c>
      <c r="I704" t="s">
        <v>88</v>
      </c>
      <c r="J704" t="s">
        <v>1390</v>
      </c>
      <c r="K704" s="162">
        <v>435787</v>
      </c>
      <c r="L704" s="162">
        <v>435786.98000000004</v>
      </c>
      <c r="M704" s="162">
        <v>1.9999999960418791E-2</v>
      </c>
    </row>
    <row r="705" spans="5:13" x14ac:dyDescent="0.35">
      <c r="F705" t="s">
        <v>7176</v>
      </c>
      <c r="K705" s="162">
        <v>435787</v>
      </c>
      <c r="L705" s="162">
        <v>435786.98000000004</v>
      </c>
      <c r="M705" s="162">
        <v>1.9999999960418791E-2</v>
      </c>
    </row>
    <row r="706" spans="5:13" x14ac:dyDescent="0.35">
      <c r="E706" t="s">
        <v>7177</v>
      </c>
      <c r="K706" s="162">
        <v>435787</v>
      </c>
      <c r="L706" s="162">
        <v>435786.98000000004</v>
      </c>
      <c r="M706" s="162">
        <v>1.9999999960418791E-2</v>
      </c>
    </row>
    <row r="707" spans="5:13" x14ac:dyDescent="0.35">
      <c r="E707" t="s">
        <v>1835</v>
      </c>
      <c r="F707" t="s">
        <v>1837</v>
      </c>
      <c r="G707" t="s">
        <v>2580</v>
      </c>
      <c r="H707" t="s">
        <v>2512</v>
      </c>
      <c r="I707" t="s">
        <v>88</v>
      </c>
      <c r="J707" t="s">
        <v>1838</v>
      </c>
      <c r="K707" s="162">
        <v>19382.240000000009</v>
      </c>
      <c r="L707" s="162">
        <v>19382.240000000002</v>
      </c>
      <c r="M707" s="162">
        <v>0</v>
      </c>
    </row>
    <row r="708" spans="5:13" x14ac:dyDescent="0.35">
      <c r="I708" t="s">
        <v>217</v>
      </c>
      <c r="J708" t="s">
        <v>1839</v>
      </c>
      <c r="K708" s="162">
        <v>38909.15</v>
      </c>
      <c r="L708" s="162">
        <v>38909.15</v>
      </c>
      <c r="M708" s="162">
        <v>0</v>
      </c>
    </row>
    <row r="709" spans="5:13" x14ac:dyDescent="0.35">
      <c r="I709" t="s">
        <v>222</v>
      </c>
      <c r="J709" t="s">
        <v>1839</v>
      </c>
      <c r="K709" s="162">
        <v>76463.64</v>
      </c>
      <c r="L709" s="162">
        <v>76463.64</v>
      </c>
      <c r="M709" s="162">
        <v>0</v>
      </c>
    </row>
    <row r="710" spans="5:13" x14ac:dyDescent="0.35">
      <c r="I710" t="s">
        <v>421</v>
      </c>
      <c r="J710" t="s">
        <v>1839</v>
      </c>
      <c r="K710" s="162">
        <v>83805.09</v>
      </c>
      <c r="L710" s="162">
        <v>83805.09</v>
      </c>
      <c r="M710" s="162">
        <v>0</v>
      </c>
    </row>
    <row r="711" spans="5:13" x14ac:dyDescent="0.35">
      <c r="I711" t="s">
        <v>423</v>
      </c>
      <c r="J711" t="s">
        <v>1839</v>
      </c>
      <c r="K711" s="162">
        <v>317372.49</v>
      </c>
      <c r="L711" s="162">
        <v>85034.87</v>
      </c>
      <c r="M711" s="162">
        <v>232337.62</v>
      </c>
    </row>
    <row r="712" spans="5:13" x14ac:dyDescent="0.35">
      <c r="F712" t="s">
        <v>7178</v>
      </c>
      <c r="K712" s="162">
        <v>535932.61</v>
      </c>
      <c r="L712" s="162">
        <v>303594.99</v>
      </c>
      <c r="M712" s="162">
        <v>232337.62</v>
      </c>
    </row>
    <row r="713" spans="5:13" x14ac:dyDescent="0.35">
      <c r="E713" t="s">
        <v>7179</v>
      </c>
      <c r="K713" s="162">
        <v>535932.61</v>
      </c>
      <c r="L713" s="162">
        <v>303594.99</v>
      </c>
      <c r="M713" s="162">
        <v>232337.62</v>
      </c>
    </row>
    <row r="714" spans="5:13" x14ac:dyDescent="0.35">
      <c r="E714" t="s">
        <v>2317</v>
      </c>
      <c r="F714" t="s">
        <v>2319</v>
      </c>
      <c r="G714" t="s">
        <v>2580</v>
      </c>
      <c r="H714" t="s">
        <v>2512</v>
      </c>
      <c r="I714" t="s">
        <v>88</v>
      </c>
      <c r="J714" t="s">
        <v>1838</v>
      </c>
      <c r="K714" s="162">
        <v>16950.139999999996</v>
      </c>
      <c r="L714" s="162">
        <v>16950.14</v>
      </c>
      <c r="M714" s="162">
        <v>0</v>
      </c>
    </row>
    <row r="715" spans="5:13" x14ac:dyDescent="0.35">
      <c r="I715" t="s">
        <v>2324</v>
      </c>
      <c r="J715" t="s">
        <v>2322</v>
      </c>
      <c r="K715" s="162">
        <v>12730.2</v>
      </c>
      <c r="L715" s="162">
        <v>0</v>
      </c>
      <c r="M715" s="162">
        <v>12730.2</v>
      </c>
    </row>
    <row r="716" spans="5:13" x14ac:dyDescent="0.35">
      <c r="I716" t="s">
        <v>2325</v>
      </c>
      <c r="J716" t="s">
        <v>2326</v>
      </c>
      <c r="K716" s="162">
        <v>30505.369999999988</v>
      </c>
      <c r="L716" s="162">
        <v>0</v>
      </c>
      <c r="M716" s="162">
        <v>30505.369999999988</v>
      </c>
    </row>
    <row r="717" spans="5:13" x14ac:dyDescent="0.35">
      <c r="I717" t="s">
        <v>217</v>
      </c>
      <c r="J717" t="s">
        <v>2320</v>
      </c>
      <c r="K717" s="162">
        <v>9111.6200000000008</v>
      </c>
      <c r="L717" s="162">
        <v>9111.6200000000008</v>
      </c>
      <c r="M717" s="162">
        <v>0</v>
      </c>
    </row>
    <row r="718" spans="5:13" x14ac:dyDescent="0.35">
      <c r="I718" t="s">
        <v>222</v>
      </c>
      <c r="J718" t="s">
        <v>2321</v>
      </c>
      <c r="K718" s="162">
        <v>17069.669999999998</v>
      </c>
      <c r="L718" s="162">
        <v>17069.669999999998</v>
      </c>
      <c r="M718" s="162">
        <v>0</v>
      </c>
    </row>
    <row r="719" spans="5:13" x14ac:dyDescent="0.35">
      <c r="I719" t="s">
        <v>421</v>
      </c>
      <c r="J719" t="s">
        <v>2322</v>
      </c>
      <c r="K719" s="162">
        <v>9175.8700000000008</v>
      </c>
      <c r="L719" s="162">
        <v>9175.8700000000008</v>
      </c>
      <c r="M719" s="162">
        <v>0</v>
      </c>
    </row>
    <row r="720" spans="5:13" x14ac:dyDescent="0.35">
      <c r="I720" t="s">
        <v>423</v>
      </c>
      <c r="J720" t="s">
        <v>2321</v>
      </c>
      <c r="K720" s="162">
        <v>17050.73</v>
      </c>
      <c r="L720" s="162">
        <v>17011.849999999999</v>
      </c>
      <c r="M720" s="162">
        <v>38.880000000001019</v>
      </c>
    </row>
    <row r="721" spans="5:13" x14ac:dyDescent="0.35">
      <c r="I721" t="s">
        <v>511</v>
      </c>
      <c r="J721" t="s">
        <v>2322</v>
      </c>
      <c r="K721" s="162">
        <v>12701.099999999999</v>
      </c>
      <c r="L721" s="162">
        <v>12701.1</v>
      </c>
      <c r="M721" s="162">
        <v>0</v>
      </c>
    </row>
    <row r="722" spans="5:13" x14ac:dyDescent="0.35">
      <c r="I722" t="s">
        <v>513</v>
      </c>
      <c r="J722" t="s">
        <v>2321</v>
      </c>
      <c r="K722" s="162">
        <v>17050.73</v>
      </c>
      <c r="L722" s="162">
        <v>0</v>
      </c>
      <c r="M722" s="162">
        <v>17050.73</v>
      </c>
    </row>
    <row r="723" spans="5:13" x14ac:dyDescent="0.35">
      <c r="I723" t="s">
        <v>515</v>
      </c>
      <c r="J723" t="s">
        <v>2322</v>
      </c>
      <c r="K723" s="162">
        <v>12730.2</v>
      </c>
      <c r="L723" s="162">
        <v>0</v>
      </c>
      <c r="M723" s="162">
        <v>12730.2</v>
      </c>
    </row>
    <row r="724" spans="5:13" x14ac:dyDescent="0.35">
      <c r="I724" t="s">
        <v>516</v>
      </c>
      <c r="J724" t="s">
        <v>2321</v>
      </c>
      <c r="K724" s="162">
        <v>17050.73</v>
      </c>
      <c r="L724" s="162">
        <v>0</v>
      </c>
      <c r="M724" s="162">
        <v>17050.73</v>
      </c>
    </row>
    <row r="725" spans="5:13" x14ac:dyDescent="0.35">
      <c r="F725" t="s">
        <v>7180</v>
      </c>
      <c r="K725" s="162">
        <v>172126.36000000002</v>
      </c>
      <c r="L725" s="162">
        <v>82020.25</v>
      </c>
      <c r="M725" s="162">
        <v>90106.109999999986</v>
      </c>
    </row>
    <row r="726" spans="5:13" x14ac:dyDescent="0.35">
      <c r="E726" t="s">
        <v>7181</v>
      </c>
      <c r="K726" s="162">
        <v>172126.36000000002</v>
      </c>
      <c r="L726" s="162">
        <v>82020.25</v>
      </c>
      <c r="M726" s="162">
        <v>90106.109999999986</v>
      </c>
    </row>
    <row r="727" spans="5:13" x14ac:dyDescent="0.35">
      <c r="E727" t="s">
        <v>1780</v>
      </c>
      <c r="F727" t="s">
        <v>1782</v>
      </c>
      <c r="G727" t="s">
        <v>2590</v>
      </c>
      <c r="H727" t="s">
        <v>2512</v>
      </c>
      <c r="I727" t="s">
        <v>88</v>
      </c>
      <c r="J727" t="s">
        <v>1783</v>
      </c>
      <c r="K727" s="162">
        <v>729630</v>
      </c>
      <c r="L727" s="162">
        <v>0</v>
      </c>
      <c r="M727" s="162">
        <v>729630</v>
      </c>
    </row>
    <row r="728" spans="5:13" x14ac:dyDescent="0.35">
      <c r="F728" t="s">
        <v>7182</v>
      </c>
      <c r="K728" s="162">
        <v>729630</v>
      </c>
      <c r="L728" s="162">
        <v>0</v>
      </c>
      <c r="M728" s="162">
        <v>729630</v>
      </c>
    </row>
    <row r="729" spans="5:13" x14ac:dyDescent="0.35">
      <c r="E729" t="s">
        <v>7183</v>
      </c>
      <c r="K729" s="162">
        <v>729630</v>
      </c>
      <c r="L729" s="162">
        <v>0</v>
      </c>
      <c r="M729" s="162">
        <v>729630</v>
      </c>
    </row>
    <row r="730" spans="5:13" x14ac:dyDescent="0.35">
      <c r="E730" t="s">
        <v>299</v>
      </c>
      <c r="F730" t="s">
        <v>1595</v>
      </c>
      <c r="G730" t="s">
        <v>2580</v>
      </c>
      <c r="H730" t="s">
        <v>2512</v>
      </c>
      <c r="I730" t="s">
        <v>88</v>
      </c>
      <c r="J730" t="s">
        <v>1596</v>
      </c>
      <c r="K730" s="162">
        <v>54067769.140000001</v>
      </c>
      <c r="L730" s="162">
        <v>18868553.220000003</v>
      </c>
      <c r="M730" s="162">
        <v>35199215.920000002</v>
      </c>
    </row>
    <row r="731" spans="5:13" x14ac:dyDescent="0.35">
      <c r="F731" t="s">
        <v>7184</v>
      </c>
      <c r="K731" s="162">
        <v>54067769.140000001</v>
      </c>
      <c r="L731" s="162">
        <v>18868553.220000003</v>
      </c>
      <c r="M731" s="162">
        <v>35199215.920000002</v>
      </c>
    </row>
    <row r="732" spans="5:13" x14ac:dyDescent="0.35">
      <c r="F732" t="s">
        <v>1699</v>
      </c>
      <c r="G732" t="s">
        <v>2580</v>
      </c>
      <c r="H732" t="s">
        <v>2512</v>
      </c>
      <c r="I732" t="s">
        <v>88</v>
      </c>
      <c r="J732" t="s">
        <v>1596</v>
      </c>
      <c r="K732" s="162">
        <v>10309227.939999998</v>
      </c>
      <c r="L732" s="162">
        <v>9422931.5399999991</v>
      </c>
      <c r="M732" s="162">
        <v>886296.39999999851</v>
      </c>
    </row>
    <row r="733" spans="5:13" x14ac:dyDescent="0.35">
      <c r="F733" t="s">
        <v>7185</v>
      </c>
      <c r="K733" s="162">
        <v>10309227.939999998</v>
      </c>
      <c r="L733" s="162">
        <v>9422931.5399999991</v>
      </c>
      <c r="M733" s="162">
        <v>886296.39999999851</v>
      </c>
    </row>
    <row r="734" spans="5:13" x14ac:dyDescent="0.35">
      <c r="F734" t="s">
        <v>1785</v>
      </c>
      <c r="G734" t="s">
        <v>2590</v>
      </c>
      <c r="H734" t="s">
        <v>2512</v>
      </c>
      <c r="I734" t="s">
        <v>88</v>
      </c>
      <c r="J734" t="s">
        <v>1786</v>
      </c>
      <c r="K734" s="162">
        <v>18889200</v>
      </c>
      <c r="L734" s="162">
        <v>9874982.290000001</v>
      </c>
      <c r="M734" s="162">
        <v>9014217.709999999</v>
      </c>
    </row>
    <row r="735" spans="5:13" x14ac:dyDescent="0.35">
      <c r="F735" t="s">
        <v>7186</v>
      </c>
      <c r="K735" s="162">
        <v>18889200</v>
      </c>
      <c r="L735" s="162">
        <v>9874982.290000001</v>
      </c>
      <c r="M735" s="162">
        <v>9014217.709999999</v>
      </c>
    </row>
    <row r="736" spans="5:13" x14ac:dyDescent="0.35">
      <c r="E736" t="s">
        <v>6826</v>
      </c>
      <c r="K736" s="162">
        <v>83266197.079999998</v>
      </c>
      <c r="L736" s="162">
        <v>38166467.050000004</v>
      </c>
      <c r="M736" s="162">
        <v>45099730.030000001</v>
      </c>
    </row>
    <row r="737" spans="3:13" x14ac:dyDescent="0.35">
      <c r="E737" t="s">
        <v>2413</v>
      </c>
      <c r="F737" t="s">
        <v>1658</v>
      </c>
      <c r="G737" t="s">
        <v>2590</v>
      </c>
      <c r="H737" t="s">
        <v>2512</v>
      </c>
      <c r="I737" t="s">
        <v>217</v>
      </c>
      <c r="J737" t="s">
        <v>2414</v>
      </c>
      <c r="K737" s="162">
        <v>61419.6</v>
      </c>
      <c r="L737" s="162">
        <v>0</v>
      </c>
      <c r="M737" s="162">
        <v>61419.6</v>
      </c>
    </row>
    <row r="738" spans="3:13" x14ac:dyDescent="0.35">
      <c r="F738" t="s">
        <v>7086</v>
      </c>
      <c r="K738" s="162">
        <v>61419.6</v>
      </c>
      <c r="L738" s="162">
        <v>0</v>
      </c>
      <c r="M738" s="162">
        <v>61419.6</v>
      </c>
    </row>
    <row r="739" spans="3:13" x14ac:dyDescent="0.35">
      <c r="E739" t="s">
        <v>7187</v>
      </c>
      <c r="K739" s="162">
        <v>61419.6</v>
      </c>
      <c r="L739" s="162">
        <v>0</v>
      </c>
      <c r="M739" s="162">
        <v>61419.6</v>
      </c>
    </row>
    <row r="740" spans="3:13" x14ac:dyDescent="0.35">
      <c r="E740" t="s">
        <v>2424</v>
      </c>
      <c r="F740" t="s">
        <v>1686</v>
      </c>
      <c r="G740" t="s">
        <v>2580</v>
      </c>
      <c r="H740" t="s">
        <v>2512</v>
      </c>
      <c r="I740" t="s">
        <v>217</v>
      </c>
      <c r="J740" t="s">
        <v>2425</v>
      </c>
      <c r="K740" s="162">
        <v>24200</v>
      </c>
      <c r="L740" s="162">
        <v>0</v>
      </c>
      <c r="M740" s="162">
        <v>24200</v>
      </c>
    </row>
    <row r="741" spans="3:13" x14ac:dyDescent="0.35">
      <c r="F741" t="s">
        <v>7126</v>
      </c>
      <c r="K741" s="162">
        <v>24200</v>
      </c>
      <c r="L741" s="162">
        <v>0</v>
      </c>
      <c r="M741" s="162">
        <v>24200</v>
      </c>
    </row>
    <row r="742" spans="3:13" x14ac:dyDescent="0.35">
      <c r="E742" t="s">
        <v>7188</v>
      </c>
      <c r="K742" s="162">
        <v>24200</v>
      </c>
      <c r="L742" s="162">
        <v>0</v>
      </c>
      <c r="M742" s="162">
        <v>24200</v>
      </c>
    </row>
    <row r="743" spans="3:13" x14ac:dyDescent="0.35">
      <c r="C743" t="s">
        <v>7189</v>
      </c>
      <c r="K743" s="162">
        <v>186928039.82000005</v>
      </c>
      <c r="L743" s="162">
        <v>95740965.690000013</v>
      </c>
      <c r="M743" s="162">
        <v>91187074.13000001</v>
      </c>
    </row>
    <row r="744" spans="3:13" x14ac:dyDescent="0.35">
      <c r="C744" t="s">
        <v>92</v>
      </c>
      <c r="D744" t="s">
        <v>110</v>
      </c>
      <c r="E744" t="s">
        <v>1863</v>
      </c>
      <c r="F744" t="s">
        <v>1866</v>
      </c>
      <c r="G744" t="s">
        <v>2590</v>
      </c>
      <c r="H744" t="s">
        <v>2512</v>
      </c>
      <c r="I744" t="s">
        <v>88</v>
      </c>
      <c r="J744" t="s">
        <v>1867</v>
      </c>
      <c r="K744" s="162">
        <v>1263506.25</v>
      </c>
      <c r="L744" s="162">
        <v>1243377.5899999999</v>
      </c>
      <c r="M744" s="162">
        <v>20128.660000000149</v>
      </c>
    </row>
    <row r="745" spans="3:13" x14ac:dyDescent="0.35">
      <c r="I745" t="s">
        <v>217</v>
      </c>
      <c r="J745" t="s">
        <v>1871</v>
      </c>
      <c r="K745" s="162">
        <v>1122126.8999999999</v>
      </c>
      <c r="L745" s="162">
        <v>0</v>
      </c>
      <c r="M745" s="162">
        <v>1122126.8999999999</v>
      </c>
    </row>
    <row r="746" spans="3:13" x14ac:dyDescent="0.35">
      <c r="I746" t="s">
        <v>222</v>
      </c>
      <c r="J746" t="s">
        <v>1872</v>
      </c>
      <c r="K746" s="162">
        <v>227825.94</v>
      </c>
      <c r="L746" s="162">
        <v>0</v>
      </c>
      <c r="M746" s="162">
        <v>227825.94</v>
      </c>
    </row>
    <row r="747" spans="3:13" x14ac:dyDescent="0.35">
      <c r="F747" t="s">
        <v>7190</v>
      </c>
      <c r="K747" s="162">
        <v>2613459.09</v>
      </c>
      <c r="L747" s="162">
        <v>1243377.5899999999</v>
      </c>
      <c r="M747" s="162">
        <v>1370081.5</v>
      </c>
    </row>
    <row r="748" spans="3:13" x14ac:dyDescent="0.35">
      <c r="E748" t="s">
        <v>7191</v>
      </c>
      <c r="K748" s="162">
        <v>2613459.09</v>
      </c>
      <c r="L748" s="162">
        <v>1243377.5899999999</v>
      </c>
      <c r="M748" s="162">
        <v>1370081.5</v>
      </c>
    </row>
    <row r="749" spans="3:13" x14ac:dyDescent="0.35">
      <c r="E749" t="s">
        <v>972</v>
      </c>
      <c r="F749" t="s">
        <v>974</v>
      </c>
      <c r="G749" t="s">
        <v>2580</v>
      </c>
      <c r="H749" t="s">
        <v>2512</v>
      </c>
      <c r="I749" t="s">
        <v>88</v>
      </c>
      <c r="J749" t="s">
        <v>975</v>
      </c>
      <c r="K749" s="162">
        <v>21780</v>
      </c>
      <c r="L749" s="162">
        <v>21780</v>
      </c>
      <c r="M749" s="162">
        <v>0</v>
      </c>
    </row>
    <row r="750" spans="3:13" x14ac:dyDescent="0.35">
      <c r="I750" t="s">
        <v>217</v>
      </c>
      <c r="J750" t="s">
        <v>976</v>
      </c>
      <c r="K750" s="162">
        <v>15567.35</v>
      </c>
      <c r="L750" s="162">
        <v>15567.35</v>
      </c>
      <c r="M750" s="162">
        <v>0</v>
      </c>
    </row>
    <row r="751" spans="3:13" x14ac:dyDescent="0.35">
      <c r="I751" t="s">
        <v>222</v>
      </c>
      <c r="J751" t="s">
        <v>977</v>
      </c>
      <c r="K751" s="162">
        <v>20731.5</v>
      </c>
      <c r="L751" s="162">
        <v>20731.5</v>
      </c>
      <c r="M751" s="162">
        <v>0</v>
      </c>
    </row>
    <row r="752" spans="3:13" x14ac:dyDescent="0.35">
      <c r="I752" t="s">
        <v>421</v>
      </c>
      <c r="J752" t="s">
        <v>978</v>
      </c>
      <c r="K752" s="162">
        <v>11313.5</v>
      </c>
      <c r="L752" s="162">
        <v>11313.5</v>
      </c>
      <c r="M752" s="162">
        <v>0</v>
      </c>
    </row>
    <row r="753" spans="5:13" x14ac:dyDescent="0.35">
      <c r="I753" t="s">
        <v>423</v>
      </c>
      <c r="J753" t="s">
        <v>979</v>
      </c>
      <c r="K753" s="162">
        <v>10389.43</v>
      </c>
      <c r="L753" s="162">
        <v>10389.43</v>
      </c>
      <c r="M753" s="162">
        <v>0</v>
      </c>
    </row>
    <row r="754" spans="5:13" x14ac:dyDescent="0.35">
      <c r="F754" t="s">
        <v>7192</v>
      </c>
      <c r="K754" s="162">
        <v>79781.78</v>
      </c>
      <c r="L754" s="162">
        <v>79781.78</v>
      </c>
      <c r="M754" s="162">
        <v>0</v>
      </c>
    </row>
    <row r="755" spans="5:13" x14ac:dyDescent="0.35">
      <c r="E755" t="s">
        <v>7193</v>
      </c>
      <c r="K755" s="162">
        <v>79781.78</v>
      </c>
      <c r="L755" s="162">
        <v>79781.78</v>
      </c>
      <c r="M755" s="162">
        <v>0</v>
      </c>
    </row>
    <row r="756" spans="5:13" x14ac:dyDescent="0.35">
      <c r="E756" t="s">
        <v>546</v>
      </c>
      <c r="F756" t="s">
        <v>549</v>
      </c>
      <c r="G756" t="s">
        <v>2580</v>
      </c>
      <c r="H756" t="s">
        <v>2512</v>
      </c>
      <c r="I756" t="s">
        <v>88</v>
      </c>
      <c r="J756" t="s">
        <v>550</v>
      </c>
      <c r="K756" s="162">
        <v>2904</v>
      </c>
      <c r="L756" s="162">
        <v>2904</v>
      </c>
      <c r="M756" s="162">
        <v>0</v>
      </c>
    </row>
    <row r="757" spans="5:13" x14ac:dyDescent="0.35">
      <c r="I757" t="s">
        <v>217</v>
      </c>
      <c r="J757" t="s">
        <v>551</v>
      </c>
      <c r="K757" s="162">
        <v>21780</v>
      </c>
      <c r="L757" s="162">
        <v>21780</v>
      </c>
      <c r="M757" s="162">
        <v>0</v>
      </c>
    </row>
    <row r="758" spans="5:13" x14ac:dyDescent="0.35">
      <c r="I758" t="s">
        <v>222</v>
      </c>
      <c r="J758" t="s">
        <v>552</v>
      </c>
      <c r="K758" s="162">
        <v>16698</v>
      </c>
      <c r="L758" s="162">
        <v>16698</v>
      </c>
      <c r="M758" s="162">
        <v>0</v>
      </c>
    </row>
    <row r="759" spans="5:13" x14ac:dyDescent="0.35">
      <c r="I759" t="s">
        <v>421</v>
      </c>
      <c r="J759" t="s">
        <v>553</v>
      </c>
      <c r="K759" s="162">
        <v>43024.72</v>
      </c>
      <c r="L759" s="162">
        <v>43024.72</v>
      </c>
      <c r="M759" s="162">
        <v>0</v>
      </c>
    </row>
    <row r="760" spans="5:13" x14ac:dyDescent="0.35">
      <c r="I760" t="s">
        <v>423</v>
      </c>
      <c r="J760" t="s">
        <v>554</v>
      </c>
      <c r="K760" s="162">
        <v>24684</v>
      </c>
      <c r="L760" s="162">
        <v>24684</v>
      </c>
      <c r="M760" s="162">
        <v>0</v>
      </c>
    </row>
    <row r="761" spans="5:13" x14ac:dyDescent="0.35">
      <c r="I761" t="s">
        <v>511</v>
      </c>
      <c r="J761" t="s">
        <v>555</v>
      </c>
      <c r="K761" s="162">
        <v>21780</v>
      </c>
      <c r="L761" s="162">
        <v>21780</v>
      </c>
      <c r="M761" s="162">
        <v>0</v>
      </c>
    </row>
    <row r="762" spans="5:13" x14ac:dyDescent="0.35">
      <c r="I762" t="s">
        <v>513</v>
      </c>
      <c r="J762" t="s">
        <v>556</v>
      </c>
      <c r="K762" s="162">
        <v>12342</v>
      </c>
      <c r="L762" s="162">
        <v>12342</v>
      </c>
      <c r="M762" s="162">
        <v>0</v>
      </c>
    </row>
    <row r="763" spans="5:13" x14ac:dyDescent="0.35">
      <c r="I763" t="s">
        <v>515</v>
      </c>
      <c r="J763" t="s">
        <v>557</v>
      </c>
      <c r="K763" s="162">
        <v>15972</v>
      </c>
      <c r="L763" s="162">
        <v>15972</v>
      </c>
      <c r="M763" s="162">
        <v>0</v>
      </c>
    </row>
    <row r="764" spans="5:13" x14ac:dyDescent="0.35">
      <c r="I764" t="s">
        <v>516</v>
      </c>
      <c r="J764" t="s">
        <v>558</v>
      </c>
      <c r="K764" s="162">
        <v>26279.26</v>
      </c>
      <c r="L764" s="162">
        <v>26279.26</v>
      </c>
      <c r="M764" s="162">
        <v>0</v>
      </c>
    </row>
    <row r="765" spans="5:13" x14ac:dyDescent="0.35">
      <c r="F765" t="s">
        <v>7194</v>
      </c>
      <c r="K765" s="162">
        <v>185463.98</v>
      </c>
      <c r="L765" s="162">
        <v>185463.98</v>
      </c>
      <c r="M765" s="162">
        <v>0</v>
      </c>
    </row>
    <row r="766" spans="5:13" x14ac:dyDescent="0.35">
      <c r="E766" t="s">
        <v>7195</v>
      </c>
      <c r="K766" s="162">
        <v>185463.98</v>
      </c>
      <c r="L766" s="162">
        <v>185463.98</v>
      </c>
      <c r="M766" s="162">
        <v>0</v>
      </c>
    </row>
    <row r="767" spans="5:13" x14ac:dyDescent="0.35">
      <c r="E767" t="s">
        <v>2128</v>
      </c>
      <c r="F767" t="s">
        <v>2130</v>
      </c>
      <c r="G767" t="s">
        <v>2590</v>
      </c>
      <c r="H767" t="s">
        <v>2512</v>
      </c>
      <c r="I767" t="s">
        <v>88</v>
      </c>
      <c r="J767" t="s">
        <v>2131</v>
      </c>
      <c r="K767" s="162">
        <v>257058.45</v>
      </c>
      <c r="L767" s="162">
        <v>71976.37</v>
      </c>
      <c r="M767" s="162">
        <v>185082.08000000002</v>
      </c>
    </row>
    <row r="768" spans="5:13" x14ac:dyDescent="0.35">
      <c r="F768" t="s">
        <v>7196</v>
      </c>
      <c r="K768" s="162">
        <v>257058.45</v>
      </c>
      <c r="L768" s="162">
        <v>71976.37</v>
      </c>
      <c r="M768" s="162">
        <v>185082.08000000002</v>
      </c>
    </row>
    <row r="769" spans="5:13" x14ac:dyDescent="0.35">
      <c r="E769" t="s">
        <v>7197</v>
      </c>
      <c r="K769" s="162">
        <v>257058.45</v>
      </c>
      <c r="L769" s="162">
        <v>71976.37</v>
      </c>
      <c r="M769" s="162">
        <v>185082.08000000002</v>
      </c>
    </row>
    <row r="770" spans="5:13" x14ac:dyDescent="0.35">
      <c r="E770" t="s">
        <v>566</v>
      </c>
      <c r="F770" t="s">
        <v>568</v>
      </c>
      <c r="G770" t="s">
        <v>2580</v>
      </c>
      <c r="H770" t="s">
        <v>2512</v>
      </c>
      <c r="I770" t="s">
        <v>88</v>
      </c>
      <c r="J770" t="s">
        <v>569</v>
      </c>
      <c r="K770" s="162">
        <v>5445</v>
      </c>
      <c r="L770" s="162">
        <v>5445</v>
      </c>
      <c r="M770" s="162">
        <v>0</v>
      </c>
    </row>
    <row r="771" spans="5:13" x14ac:dyDescent="0.35">
      <c r="I771" t="s">
        <v>217</v>
      </c>
      <c r="J771" t="s">
        <v>570</v>
      </c>
      <c r="K771" s="162">
        <v>27225</v>
      </c>
      <c r="L771" s="162">
        <v>27225</v>
      </c>
      <c r="M771" s="162">
        <v>0</v>
      </c>
    </row>
    <row r="772" spans="5:13" x14ac:dyDescent="0.35">
      <c r="I772" t="s">
        <v>222</v>
      </c>
      <c r="J772" t="s">
        <v>571</v>
      </c>
      <c r="K772" s="162">
        <v>24659.8</v>
      </c>
      <c r="L772" s="162">
        <v>24659.8</v>
      </c>
      <c r="M772" s="162">
        <v>0</v>
      </c>
    </row>
    <row r="773" spans="5:13" x14ac:dyDescent="0.35">
      <c r="I773" t="s">
        <v>421</v>
      </c>
      <c r="J773" t="s">
        <v>572</v>
      </c>
      <c r="K773" s="162">
        <v>25410</v>
      </c>
      <c r="L773" s="162">
        <v>25410</v>
      </c>
      <c r="M773" s="162">
        <v>0</v>
      </c>
    </row>
    <row r="774" spans="5:13" x14ac:dyDescent="0.35">
      <c r="I774" t="s">
        <v>423</v>
      </c>
      <c r="J774" t="s">
        <v>573</v>
      </c>
      <c r="K774" s="162">
        <v>15460.78</v>
      </c>
      <c r="L774" s="162">
        <v>15460.78</v>
      </c>
      <c r="M774" s="162">
        <v>0</v>
      </c>
    </row>
    <row r="775" spans="5:13" x14ac:dyDescent="0.35">
      <c r="I775" t="s">
        <v>511</v>
      </c>
      <c r="J775" t="s">
        <v>574</v>
      </c>
      <c r="K775" s="162">
        <v>14647.05</v>
      </c>
      <c r="L775" s="162">
        <v>14647.05</v>
      </c>
      <c r="M775" s="162">
        <v>0</v>
      </c>
    </row>
    <row r="776" spans="5:13" x14ac:dyDescent="0.35">
      <c r="F776" t="s">
        <v>7198</v>
      </c>
      <c r="K776" s="162">
        <v>112847.63</v>
      </c>
      <c r="L776" s="162">
        <v>112847.63</v>
      </c>
      <c r="M776" s="162">
        <v>0</v>
      </c>
    </row>
    <row r="777" spans="5:13" x14ac:dyDescent="0.35">
      <c r="E777" t="s">
        <v>7199</v>
      </c>
      <c r="K777" s="162">
        <v>112847.63</v>
      </c>
      <c r="L777" s="162">
        <v>112847.63</v>
      </c>
      <c r="M777" s="162">
        <v>0</v>
      </c>
    </row>
    <row r="778" spans="5:13" x14ac:dyDescent="0.35">
      <c r="E778" t="s">
        <v>575</v>
      </c>
      <c r="F778" t="s">
        <v>577</v>
      </c>
      <c r="G778" t="s">
        <v>2580</v>
      </c>
      <c r="H778" t="s">
        <v>2512</v>
      </c>
      <c r="I778" t="s">
        <v>88</v>
      </c>
      <c r="J778" t="s">
        <v>578</v>
      </c>
      <c r="K778" s="162">
        <v>3049.2</v>
      </c>
      <c r="L778" s="162">
        <v>3049.2</v>
      </c>
      <c r="M778" s="162">
        <v>0</v>
      </c>
    </row>
    <row r="779" spans="5:13" x14ac:dyDescent="0.35">
      <c r="I779" t="s">
        <v>217</v>
      </c>
      <c r="J779" t="s">
        <v>579</v>
      </c>
      <c r="K779" s="162">
        <v>13939.2</v>
      </c>
      <c r="L779" s="162">
        <v>13939.2</v>
      </c>
      <c r="M779" s="162">
        <v>0</v>
      </c>
    </row>
    <row r="780" spans="5:13" x14ac:dyDescent="0.35">
      <c r="I780" t="s">
        <v>222</v>
      </c>
      <c r="J780" t="s">
        <v>580</v>
      </c>
      <c r="K780" s="162">
        <v>8712</v>
      </c>
      <c r="L780" s="162">
        <v>8712</v>
      </c>
      <c r="M780" s="162">
        <v>0</v>
      </c>
    </row>
    <row r="781" spans="5:13" x14ac:dyDescent="0.35">
      <c r="I781" t="s">
        <v>421</v>
      </c>
      <c r="J781" t="s">
        <v>581</v>
      </c>
      <c r="K781" s="162">
        <v>12850.2</v>
      </c>
      <c r="L781" s="162">
        <v>12850.2</v>
      </c>
      <c r="M781" s="162">
        <v>0</v>
      </c>
    </row>
    <row r="782" spans="5:13" x14ac:dyDescent="0.35">
      <c r="I782" t="s">
        <v>423</v>
      </c>
      <c r="J782" t="s">
        <v>582</v>
      </c>
      <c r="K782" s="162">
        <v>7405.2</v>
      </c>
      <c r="L782" s="162">
        <v>7405.2</v>
      </c>
      <c r="M782" s="162">
        <v>0</v>
      </c>
    </row>
    <row r="783" spans="5:13" x14ac:dyDescent="0.35">
      <c r="I783" t="s">
        <v>511</v>
      </c>
      <c r="J783" t="s">
        <v>583</v>
      </c>
      <c r="K783" s="162">
        <v>7840.8</v>
      </c>
      <c r="L783" s="162">
        <v>7840.8</v>
      </c>
      <c r="M783" s="162">
        <v>0</v>
      </c>
    </row>
    <row r="784" spans="5:13" x14ac:dyDescent="0.35">
      <c r="F784" t="s">
        <v>7200</v>
      </c>
      <c r="K784" s="162">
        <v>53796.600000000006</v>
      </c>
      <c r="L784" s="162">
        <v>53796.600000000006</v>
      </c>
      <c r="M784" s="162">
        <v>0</v>
      </c>
    </row>
    <row r="785" spans="5:13" x14ac:dyDescent="0.35">
      <c r="E785" t="s">
        <v>7201</v>
      </c>
      <c r="K785" s="162">
        <v>53796.600000000006</v>
      </c>
      <c r="L785" s="162">
        <v>53796.600000000006</v>
      </c>
      <c r="M785" s="162">
        <v>0</v>
      </c>
    </row>
    <row r="786" spans="5:13" x14ac:dyDescent="0.35">
      <c r="E786" t="s">
        <v>584</v>
      </c>
      <c r="F786" t="s">
        <v>586</v>
      </c>
      <c r="G786" t="s">
        <v>2580</v>
      </c>
      <c r="H786" t="s">
        <v>2512</v>
      </c>
      <c r="I786" t="s">
        <v>88</v>
      </c>
      <c r="J786" t="s">
        <v>587</v>
      </c>
      <c r="K786" s="162">
        <v>3968.8</v>
      </c>
      <c r="L786" s="162">
        <v>3968.8</v>
      </c>
      <c r="M786" s="162">
        <v>0</v>
      </c>
    </row>
    <row r="787" spans="5:13" x14ac:dyDescent="0.35">
      <c r="I787" t="s">
        <v>217</v>
      </c>
      <c r="J787" t="s">
        <v>588</v>
      </c>
      <c r="K787" s="162">
        <v>28326.1</v>
      </c>
      <c r="L787" s="162">
        <v>28326.1</v>
      </c>
      <c r="M787" s="162">
        <v>0</v>
      </c>
    </row>
    <row r="788" spans="5:13" x14ac:dyDescent="0.35">
      <c r="I788" t="s">
        <v>222</v>
      </c>
      <c r="J788" t="s">
        <v>589</v>
      </c>
      <c r="K788" s="162">
        <v>21108.45</v>
      </c>
      <c r="L788" s="162">
        <v>21108.45</v>
      </c>
      <c r="M788" s="162">
        <v>0</v>
      </c>
    </row>
    <row r="789" spans="5:13" x14ac:dyDescent="0.35">
      <c r="I789" t="s">
        <v>421</v>
      </c>
      <c r="J789" t="s">
        <v>590</v>
      </c>
      <c r="K789" s="162">
        <v>25797.200000000001</v>
      </c>
      <c r="L789" s="162">
        <v>25797.200000000001</v>
      </c>
      <c r="M789" s="162">
        <v>0</v>
      </c>
    </row>
    <row r="790" spans="5:13" x14ac:dyDescent="0.35">
      <c r="I790" t="s">
        <v>423</v>
      </c>
      <c r="J790" t="s">
        <v>591</v>
      </c>
      <c r="K790" s="162">
        <v>17227.38</v>
      </c>
      <c r="L790" s="162">
        <v>17227.38</v>
      </c>
      <c r="M790" s="162">
        <v>0</v>
      </c>
    </row>
    <row r="791" spans="5:13" x14ac:dyDescent="0.35">
      <c r="I791" t="s">
        <v>511</v>
      </c>
      <c r="J791" t="s">
        <v>592</v>
      </c>
      <c r="K791" s="162">
        <v>16595.150000000001</v>
      </c>
      <c r="L791" s="162">
        <v>16595.150000000001</v>
      </c>
      <c r="M791" s="162">
        <v>0</v>
      </c>
    </row>
    <row r="792" spans="5:13" x14ac:dyDescent="0.35">
      <c r="F792" t="s">
        <v>7202</v>
      </c>
      <c r="K792" s="162">
        <v>113023.08000000002</v>
      </c>
      <c r="L792" s="162">
        <v>113023.08000000002</v>
      </c>
      <c r="M792" s="162">
        <v>0</v>
      </c>
    </row>
    <row r="793" spans="5:13" x14ac:dyDescent="0.35">
      <c r="E793" t="s">
        <v>7203</v>
      </c>
      <c r="K793" s="162">
        <v>113023.08000000002</v>
      </c>
      <c r="L793" s="162">
        <v>113023.08000000002</v>
      </c>
      <c r="M793" s="162">
        <v>0</v>
      </c>
    </row>
    <row r="794" spans="5:13" x14ac:dyDescent="0.35">
      <c r="E794" t="s">
        <v>984</v>
      </c>
      <c r="F794" t="s">
        <v>986</v>
      </c>
      <c r="G794" t="s">
        <v>2580</v>
      </c>
      <c r="H794" t="s">
        <v>2512</v>
      </c>
      <c r="I794" t="s">
        <v>88</v>
      </c>
      <c r="J794" t="s">
        <v>987</v>
      </c>
      <c r="K794" s="162">
        <v>10900</v>
      </c>
      <c r="L794" s="162">
        <v>10890</v>
      </c>
      <c r="M794" s="162">
        <v>10</v>
      </c>
    </row>
    <row r="795" spans="5:13" x14ac:dyDescent="0.35">
      <c r="I795" t="s">
        <v>217</v>
      </c>
      <c r="J795" t="s">
        <v>988</v>
      </c>
      <c r="K795" s="162">
        <v>12450.9</v>
      </c>
      <c r="L795" s="162">
        <v>12450.9</v>
      </c>
      <c r="M795" s="162">
        <v>0</v>
      </c>
    </row>
    <row r="796" spans="5:13" x14ac:dyDescent="0.35">
      <c r="I796" t="s">
        <v>222</v>
      </c>
      <c r="J796" t="s">
        <v>989</v>
      </c>
      <c r="K796" s="162">
        <v>21465.4</v>
      </c>
      <c r="L796" s="162">
        <v>21465.4</v>
      </c>
      <c r="M796" s="162">
        <v>0</v>
      </c>
    </row>
    <row r="797" spans="5:13" x14ac:dyDescent="0.35">
      <c r="I797" t="s">
        <v>421</v>
      </c>
      <c r="J797" t="s">
        <v>990</v>
      </c>
      <c r="K797" s="162">
        <v>13636.7</v>
      </c>
      <c r="L797" s="162">
        <v>13636.7</v>
      </c>
      <c r="M797" s="162">
        <v>0</v>
      </c>
    </row>
    <row r="798" spans="5:13" x14ac:dyDescent="0.35">
      <c r="I798" t="s">
        <v>423</v>
      </c>
      <c r="J798" t="s">
        <v>991</v>
      </c>
      <c r="K798" s="162">
        <v>9801</v>
      </c>
      <c r="L798" s="162">
        <v>9801</v>
      </c>
      <c r="M798" s="162">
        <v>0</v>
      </c>
    </row>
    <row r="799" spans="5:13" x14ac:dyDescent="0.35">
      <c r="I799" t="s">
        <v>511</v>
      </c>
      <c r="J799" t="s">
        <v>992</v>
      </c>
      <c r="K799" s="162">
        <v>9196</v>
      </c>
      <c r="L799" s="162">
        <v>9196</v>
      </c>
      <c r="M799" s="162">
        <v>0</v>
      </c>
    </row>
    <row r="800" spans="5:13" x14ac:dyDescent="0.35">
      <c r="I800" t="s">
        <v>513</v>
      </c>
      <c r="J800" t="s">
        <v>993</v>
      </c>
      <c r="K800" s="162">
        <v>9770.75</v>
      </c>
      <c r="L800" s="162">
        <v>9770.75</v>
      </c>
      <c r="M800" s="162">
        <v>0</v>
      </c>
    </row>
    <row r="801" spans="5:13" x14ac:dyDescent="0.35">
      <c r="F801" t="s">
        <v>7204</v>
      </c>
      <c r="K801" s="162">
        <v>87220.75</v>
      </c>
      <c r="L801" s="162">
        <v>87210.75</v>
      </c>
      <c r="M801" s="162">
        <v>10</v>
      </c>
    </row>
    <row r="802" spans="5:13" x14ac:dyDescent="0.35">
      <c r="E802" t="s">
        <v>7205</v>
      </c>
      <c r="K802" s="162">
        <v>87220.75</v>
      </c>
      <c r="L802" s="162">
        <v>87210.75</v>
      </c>
      <c r="M802" s="162">
        <v>10</v>
      </c>
    </row>
    <row r="803" spans="5:13" x14ac:dyDescent="0.35">
      <c r="E803" t="s">
        <v>995</v>
      </c>
      <c r="F803" t="s">
        <v>997</v>
      </c>
      <c r="G803" t="s">
        <v>2473</v>
      </c>
      <c r="H803" t="s">
        <v>2526</v>
      </c>
      <c r="I803" t="s">
        <v>88</v>
      </c>
      <c r="J803" t="s">
        <v>998</v>
      </c>
      <c r="K803" s="162">
        <v>3158.1</v>
      </c>
      <c r="L803" s="162">
        <v>3158.1</v>
      </c>
      <c r="M803" s="162">
        <v>0</v>
      </c>
    </row>
    <row r="804" spans="5:13" x14ac:dyDescent="0.35">
      <c r="F804" t="s">
        <v>7206</v>
      </c>
      <c r="K804" s="162">
        <v>3158.1</v>
      </c>
      <c r="L804" s="162">
        <v>3158.1</v>
      </c>
      <c r="M804" s="162">
        <v>0</v>
      </c>
    </row>
    <row r="805" spans="5:13" x14ac:dyDescent="0.35">
      <c r="E805" t="s">
        <v>7207</v>
      </c>
      <c r="K805" s="162">
        <v>3158.1</v>
      </c>
      <c r="L805" s="162">
        <v>3158.1</v>
      </c>
      <c r="M805" s="162">
        <v>0</v>
      </c>
    </row>
    <row r="806" spans="5:13" x14ac:dyDescent="0.35">
      <c r="E806" t="s">
        <v>999</v>
      </c>
      <c r="F806" t="s">
        <v>1001</v>
      </c>
      <c r="G806" t="s">
        <v>2580</v>
      </c>
      <c r="H806" t="s">
        <v>2512</v>
      </c>
      <c r="I806" t="s">
        <v>88</v>
      </c>
      <c r="J806" t="s">
        <v>1002</v>
      </c>
      <c r="K806" s="162">
        <v>4356</v>
      </c>
      <c r="L806" s="162">
        <v>4356</v>
      </c>
      <c r="M806" s="162">
        <v>0</v>
      </c>
    </row>
    <row r="807" spans="5:13" x14ac:dyDescent="0.35">
      <c r="I807" t="s">
        <v>217</v>
      </c>
      <c r="J807" t="s">
        <v>1003</v>
      </c>
      <c r="K807" s="162">
        <v>15391.2</v>
      </c>
      <c r="L807" s="162">
        <v>15391.2</v>
      </c>
      <c r="M807" s="162">
        <v>0</v>
      </c>
    </row>
    <row r="808" spans="5:13" x14ac:dyDescent="0.35">
      <c r="I808" t="s">
        <v>222</v>
      </c>
      <c r="J808" t="s">
        <v>1004</v>
      </c>
      <c r="K808" s="162">
        <v>21780</v>
      </c>
      <c r="L808" s="162">
        <v>21780</v>
      </c>
      <c r="M808" s="162">
        <v>0</v>
      </c>
    </row>
    <row r="809" spans="5:13" x14ac:dyDescent="0.35">
      <c r="I809" t="s">
        <v>421</v>
      </c>
      <c r="J809" t="s">
        <v>1005</v>
      </c>
      <c r="K809" s="162">
        <v>8966.1</v>
      </c>
      <c r="L809" s="162">
        <v>8966.1</v>
      </c>
      <c r="M809" s="162">
        <v>0</v>
      </c>
    </row>
    <row r="810" spans="5:13" x14ac:dyDescent="0.35">
      <c r="I810" t="s">
        <v>423</v>
      </c>
      <c r="J810" t="s">
        <v>1006</v>
      </c>
      <c r="K810" s="162">
        <v>9438</v>
      </c>
      <c r="L810" s="162">
        <v>9438</v>
      </c>
      <c r="M810" s="162">
        <v>0</v>
      </c>
    </row>
    <row r="811" spans="5:13" x14ac:dyDescent="0.35">
      <c r="F811" t="s">
        <v>7208</v>
      </c>
      <c r="K811" s="162">
        <v>59931.299999999996</v>
      </c>
      <c r="L811" s="162">
        <v>59931.299999999996</v>
      </c>
      <c r="M811" s="162">
        <v>0</v>
      </c>
    </row>
    <row r="812" spans="5:13" x14ac:dyDescent="0.35">
      <c r="E812" t="s">
        <v>7209</v>
      </c>
      <c r="K812" s="162">
        <v>59931.299999999996</v>
      </c>
      <c r="L812" s="162">
        <v>59931.299999999996</v>
      </c>
      <c r="M812" s="162">
        <v>0</v>
      </c>
    </row>
    <row r="813" spans="5:13" x14ac:dyDescent="0.35">
      <c r="E813" t="s">
        <v>1633</v>
      </c>
      <c r="F813" t="s">
        <v>1635</v>
      </c>
      <c r="G813" t="s">
        <v>2590</v>
      </c>
      <c r="H813" t="s">
        <v>2512</v>
      </c>
      <c r="I813" t="s">
        <v>88</v>
      </c>
      <c r="J813" t="s">
        <v>1636</v>
      </c>
      <c r="K813" s="162">
        <v>133100</v>
      </c>
      <c r="L813" s="162">
        <v>133100</v>
      </c>
      <c r="M813" s="162">
        <v>0</v>
      </c>
    </row>
    <row r="814" spans="5:13" x14ac:dyDescent="0.35">
      <c r="F814" t="s">
        <v>7210</v>
      </c>
      <c r="K814" s="162">
        <v>133100</v>
      </c>
      <c r="L814" s="162">
        <v>133100</v>
      </c>
      <c r="M814" s="162">
        <v>0</v>
      </c>
    </row>
    <row r="815" spans="5:13" x14ac:dyDescent="0.35">
      <c r="E815" t="s">
        <v>7211</v>
      </c>
      <c r="K815" s="162">
        <v>133100</v>
      </c>
      <c r="L815" s="162">
        <v>133100</v>
      </c>
      <c r="M815" s="162">
        <v>0</v>
      </c>
    </row>
    <row r="816" spans="5:13" x14ac:dyDescent="0.35">
      <c r="E816" t="s">
        <v>1800</v>
      </c>
      <c r="F816" t="s">
        <v>2274</v>
      </c>
      <c r="G816" t="s">
        <v>2590</v>
      </c>
      <c r="H816" t="s">
        <v>2512</v>
      </c>
      <c r="I816" t="s">
        <v>88</v>
      </c>
      <c r="J816" t="s">
        <v>2275</v>
      </c>
      <c r="K816" s="162">
        <v>84022.399999999994</v>
      </c>
      <c r="L816" s="162">
        <v>52514</v>
      </c>
      <c r="M816" s="162">
        <v>31508.399999999994</v>
      </c>
    </row>
    <row r="817" spans="3:13" x14ac:dyDescent="0.35">
      <c r="F817" t="s">
        <v>7212</v>
      </c>
      <c r="K817" s="162">
        <v>84022.399999999994</v>
      </c>
      <c r="L817" s="162">
        <v>52514</v>
      </c>
      <c r="M817" s="162">
        <v>31508.399999999994</v>
      </c>
    </row>
    <row r="818" spans="3:13" x14ac:dyDescent="0.35">
      <c r="E818" t="s">
        <v>7213</v>
      </c>
      <c r="K818" s="162">
        <v>84022.399999999994</v>
      </c>
      <c r="L818" s="162">
        <v>52514</v>
      </c>
      <c r="M818" s="162">
        <v>31508.399999999994</v>
      </c>
    </row>
    <row r="819" spans="3:13" x14ac:dyDescent="0.35">
      <c r="E819" t="s">
        <v>1028</v>
      </c>
      <c r="F819" t="s">
        <v>1030</v>
      </c>
      <c r="G819" t="s">
        <v>2473</v>
      </c>
      <c r="H819" t="s">
        <v>2526</v>
      </c>
      <c r="I819" t="s">
        <v>88</v>
      </c>
      <c r="J819" t="s">
        <v>1031</v>
      </c>
      <c r="K819" s="162">
        <v>3267</v>
      </c>
      <c r="L819" s="162">
        <v>3267</v>
      </c>
      <c r="M819" s="162">
        <v>0</v>
      </c>
    </row>
    <row r="820" spans="3:13" x14ac:dyDescent="0.35">
      <c r="I820" t="s">
        <v>217</v>
      </c>
      <c r="J820" t="s">
        <v>1032</v>
      </c>
      <c r="K820" s="162">
        <v>16335</v>
      </c>
      <c r="L820" s="162">
        <v>16335</v>
      </c>
      <c r="M820" s="162">
        <v>0</v>
      </c>
    </row>
    <row r="821" spans="3:13" x14ac:dyDescent="0.35">
      <c r="I821" t="s">
        <v>222</v>
      </c>
      <c r="J821" t="s">
        <v>1033</v>
      </c>
      <c r="K821" s="162">
        <v>10890</v>
      </c>
      <c r="L821" s="162">
        <v>10890</v>
      </c>
      <c r="M821" s="162">
        <v>0</v>
      </c>
    </row>
    <row r="822" spans="3:13" x14ac:dyDescent="0.35">
      <c r="I822" t="s">
        <v>421</v>
      </c>
      <c r="J822" t="s">
        <v>1034</v>
      </c>
      <c r="K822" s="162">
        <v>14157</v>
      </c>
      <c r="L822" s="162">
        <v>14157</v>
      </c>
      <c r="M822" s="162">
        <v>0</v>
      </c>
    </row>
    <row r="823" spans="3:13" x14ac:dyDescent="0.35">
      <c r="F823" t="s">
        <v>7214</v>
      </c>
      <c r="K823" s="162">
        <v>44649</v>
      </c>
      <c r="L823" s="162">
        <v>44649</v>
      </c>
      <c r="M823" s="162">
        <v>0</v>
      </c>
    </row>
    <row r="824" spans="3:13" x14ac:dyDescent="0.35">
      <c r="E824" t="s">
        <v>7215</v>
      </c>
      <c r="K824" s="162">
        <v>44649</v>
      </c>
      <c r="L824" s="162">
        <v>44649</v>
      </c>
      <c r="M824" s="162">
        <v>0</v>
      </c>
    </row>
    <row r="825" spans="3:13" x14ac:dyDescent="0.35">
      <c r="E825" t="s">
        <v>612</v>
      </c>
      <c r="F825" t="s">
        <v>614</v>
      </c>
      <c r="G825" t="s">
        <v>2638</v>
      </c>
      <c r="H825" t="s">
        <v>2526</v>
      </c>
      <c r="I825" t="s">
        <v>88</v>
      </c>
      <c r="J825" t="s">
        <v>615</v>
      </c>
      <c r="K825" s="162">
        <v>4356</v>
      </c>
      <c r="L825" s="162">
        <v>4356</v>
      </c>
      <c r="M825" s="162">
        <v>0</v>
      </c>
    </row>
    <row r="826" spans="3:13" x14ac:dyDescent="0.35">
      <c r="I826" t="s">
        <v>217</v>
      </c>
      <c r="J826" t="s">
        <v>616</v>
      </c>
      <c r="K826" s="162">
        <v>1452</v>
      </c>
      <c r="L826" s="162">
        <v>1452</v>
      </c>
      <c r="M826" s="162">
        <v>0</v>
      </c>
    </row>
    <row r="827" spans="3:13" x14ac:dyDescent="0.35">
      <c r="F827" t="s">
        <v>7216</v>
      </c>
      <c r="K827" s="162">
        <v>5808</v>
      </c>
      <c r="L827" s="162">
        <v>5808</v>
      </c>
      <c r="M827" s="162">
        <v>0</v>
      </c>
    </row>
    <row r="828" spans="3:13" x14ac:dyDescent="0.35">
      <c r="E828" t="s">
        <v>7217</v>
      </c>
      <c r="K828" s="162">
        <v>5808</v>
      </c>
      <c r="L828" s="162">
        <v>5808</v>
      </c>
      <c r="M828" s="162">
        <v>0</v>
      </c>
    </row>
    <row r="829" spans="3:13" x14ac:dyDescent="0.35">
      <c r="C829" t="s">
        <v>6830</v>
      </c>
      <c r="K829" s="162">
        <v>3833320.1600000006</v>
      </c>
      <c r="L829" s="162">
        <v>2246638.1799999997</v>
      </c>
      <c r="M829" s="162">
        <v>1586681.98</v>
      </c>
    </row>
    <row r="830" spans="3:13" x14ac:dyDescent="0.35">
      <c r="C830" t="s">
        <v>111</v>
      </c>
      <c r="D830" t="s">
        <v>112</v>
      </c>
      <c r="E830" t="s">
        <v>1931</v>
      </c>
      <c r="F830" t="s">
        <v>1933</v>
      </c>
      <c r="G830" t="s">
        <v>2473</v>
      </c>
      <c r="H830" t="s">
        <v>2526</v>
      </c>
      <c r="I830" t="s">
        <v>88</v>
      </c>
      <c r="J830" t="s">
        <v>1934</v>
      </c>
      <c r="K830" s="162">
        <v>2418.04</v>
      </c>
      <c r="L830" s="162">
        <v>2418.04</v>
      </c>
      <c r="M830" s="162">
        <v>0</v>
      </c>
    </row>
    <row r="831" spans="3:13" x14ac:dyDescent="0.35">
      <c r="F831" t="s">
        <v>7218</v>
      </c>
      <c r="K831" s="162">
        <v>2418.04</v>
      </c>
      <c r="L831" s="162">
        <v>2418.04</v>
      </c>
      <c r="M831" s="162">
        <v>0</v>
      </c>
    </row>
    <row r="832" spans="3:13" x14ac:dyDescent="0.35">
      <c r="E832" t="s">
        <v>7219</v>
      </c>
      <c r="K832" s="162">
        <v>2418.04</v>
      </c>
      <c r="L832" s="162">
        <v>2418.04</v>
      </c>
      <c r="M832" s="162">
        <v>0</v>
      </c>
    </row>
    <row r="833" spans="5:13" x14ac:dyDescent="0.35">
      <c r="E833" t="s">
        <v>1429</v>
      </c>
      <c r="F833" t="s">
        <v>1431</v>
      </c>
      <c r="G833" t="s">
        <v>2590</v>
      </c>
      <c r="H833" t="s">
        <v>2512</v>
      </c>
      <c r="I833" t="s">
        <v>88</v>
      </c>
      <c r="J833" t="s">
        <v>1432</v>
      </c>
      <c r="K833" s="162">
        <v>176568.42</v>
      </c>
      <c r="L833" s="162">
        <v>167413.21</v>
      </c>
      <c r="M833" s="162">
        <v>9155.210000000021</v>
      </c>
    </row>
    <row r="834" spans="5:13" x14ac:dyDescent="0.35">
      <c r="F834" t="s">
        <v>7220</v>
      </c>
      <c r="K834" s="162">
        <v>176568.42</v>
      </c>
      <c r="L834" s="162">
        <v>167413.21</v>
      </c>
      <c r="M834" s="162">
        <v>9155.210000000021</v>
      </c>
    </row>
    <row r="835" spans="5:13" x14ac:dyDescent="0.35">
      <c r="E835" t="s">
        <v>7221</v>
      </c>
      <c r="K835" s="162">
        <v>176568.42</v>
      </c>
      <c r="L835" s="162">
        <v>167413.21</v>
      </c>
      <c r="M835" s="162">
        <v>9155.210000000021</v>
      </c>
    </row>
    <row r="836" spans="5:13" x14ac:dyDescent="0.35">
      <c r="E836" t="s">
        <v>866</v>
      </c>
      <c r="F836" t="s">
        <v>868</v>
      </c>
      <c r="G836" t="s">
        <v>2590</v>
      </c>
      <c r="H836" t="s">
        <v>2512</v>
      </c>
      <c r="I836" t="s">
        <v>88</v>
      </c>
      <c r="J836" t="s">
        <v>869</v>
      </c>
      <c r="K836" s="162">
        <v>765272.3</v>
      </c>
      <c r="L836" s="162">
        <v>762699.58000000007</v>
      </c>
      <c r="M836" s="162">
        <v>2572.7199999999721</v>
      </c>
    </row>
    <row r="837" spans="5:13" x14ac:dyDescent="0.35">
      <c r="F837" t="s">
        <v>7222</v>
      </c>
      <c r="K837" s="162">
        <v>765272.3</v>
      </c>
      <c r="L837" s="162">
        <v>762699.58000000007</v>
      </c>
      <c r="M837" s="162">
        <v>2572.7199999999721</v>
      </c>
    </row>
    <row r="838" spans="5:13" x14ac:dyDescent="0.35">
      <c r="F838" t="s">
        <v>871</v>
      </c>
      <c r="G838" t="s">
        <v>2590</v>
      </c>
      <c r="H838" t="s">
        <v>2512</v>
      </c>
      <c r="I838" t="s">
        <v>88</v>
      </c>
      <c r="J838" t="s">
        <v>872</v>
      </c>
      <c r="K838" s="162">
        <v>3147066.33</v>
      </c>
      <c r="L838" s="162">
        <v>3147066.33</v>
      </c>
      <c r="M838" s="162">
        <v>0</v>
      </c>
    </row>
    <row r="839" spans="5:13" x14ac:dyDescent="0.35">
      <c r="F839" t="s">
        <v>7223</v>
      </c>
      <c r="K839" s="162">
        <v>3147066.33</v>
      </c>
      <c r="L839" s="162">
        <v>3147066.33</v>
      </c>
      <c r="M839" s="162">
        <v>0</v>
      </c>
    </row>
    <row r="840" spans="5:13" x14ac:dyDescent="0.35">
      <c r="F840" t="s">
        <v>874</v>
      </c>
      <c r="G840" t="s">
        <v>2590</v>
      </c>
      <c r="H840" t="s">
        <v>2512</v>
      </c>
      <c r="I840" t="s">
        <v>88</v>
      </c>
      <c r="J840" t="s">
        <v>875</v>
      </c>
      <c r="K840" s="162">
        <v>1426902.04</v>
      </c>
      <c r="L840" s="162">
        <v>1426902.04</v>
      </c>
      <c r="M840" s="162">
        <v>0</v>
      </c>
    </row>
    <row r="841" spans="5:13" x14ac:dyDescent="0.35">
      <c r="F841" t="s">
        <v>7224</v>
      </c>
      <c r="K841" s="162">
        <v>1426902.04</v>
      </c>
      <c r="L841" s="162">
        <v>1426902.04</v>
      </c>
      <c r="M841" s="162">
        <v>0</v>
      </c>
    </row>
    <row r="842" spans="5:13" x14ac:dyDescent="0.35">
      <c r="F842" t="s">
        <v>877</v>
      </c>
      <c r="G842" t="s">
        <v>2590</v>
      </c>
      <c r="H842" t="s">
        <v>2512</v>
      </c>
      <c r="I842" t="s">
        <v>88</v>
      </c>
      <c r="J842" t="s">
        <v>878</v>
      </c>
      <c r="K842" s="162">
        <v>1448631.3</v>
      </c>
      <c r="L842" s="162">
        <v>1448631.3</v>
      </c>
      <c r="M842" s="162">
        <v>0</v>
      </c>
    </row>
    <row r="843" spans="5:13" x14ac:dyDescent="0.35">
      <c r="F843" t="s">
        <v>7225</v>
      </c>
      <c r="K843" s="162">
        <v>1448631.3</v>
      </c>
      <c r="L843" s="162">
        <v>1448631.3</v>
      </c>
      <c r="M843" s="162">
        <v>0</v>
      </c>
    </row>
    <row r="844" spans="5:13" x14ac:dyDescent="0.35">
      <c r="F844" t="s">
        <v>1042</v>
      </c>
      <c r="G844" t="s">
        <v>2590</v>
      </c>
      <c r="H844" t="s">
        <v>2512</v>
      </c>
      <c r="I844" t="s">
        <v>88</v>
      </c>
      <c r="J844" t="s">
        <v>1043</v>
      </c>
      <c r="K844" s="162">
        <v>1718790</v>
      </c>
      <c r="L844" s="162">
        <v>1718790</v>
      </c>
      <c r="M844" s="162">
        <v>0</v>
      </c>
    </row>
    <row r="845" spans="5:13" x14ac:dyDescent="0.35">
      <c r="F845" t="s">
        <v>7226</v>
      </c>
      <c r="K845" s="162">
        <v>1718790</v>
      </c>
      <c r="L845" s="162">
        <v>1718790</v>
      </c>
      <c r="M845" s="162">
        <v>0</v>
      </c>
    </row>
    <row r="846" spans="5:13" x14ac:dyDescent="0.35">
      <c r="F846" t="s">
        <v>1438</v>
      </c>
      <c r="G846" t="s">
        <v>2473</v>
      </c>
      <c r="H846" t="s">
        <v>2526</v>
      </c>
      <c r="I846" t="s">
        <v>88</v>
      </c>
      <c r="J846" t="s">
        <v>1439</v>
      </c>
      <c r="K846" s="162">
        <v>11236</v>
      </c>
      <c r="L846" s="162">
        <v>7791.18</v>
      </c>
      <c r="M846" s="162">
        <v>3444.8199999999997</v>
      </c>
    </row>
    <row r="847" spans="5:13" x14ac:dyDescent="0.35">
      <c r="F847" t="s">
        <v>7227</v>
      </c>
      <c r="K847" s="162">
        <v>11236</v>
      </c>
      <c r="L847" s="162">
        <v>7791.18</v>
      </c>
      <c r="M847" s="162">
        <v>3444.8199999999997</v>
      </c>
    </row>
    <row r="848" spans="5:13" x14ac:dyDescent="0.35">
      <c r="E848" t="s">
        <v>7228</v>
      </c>
      <c r="K848" s="162">
        <v>8517897.9699999988</v>
      </c>
      <c r="L848" s="162">
        <v>8511880.4299999997</v>
      </c>
      <c r="M848" s="162">
        <v>6017.5399999999718</v>
      </c>
    </row>
    <row r="849" spans="5:13" x14ac:dyDescent="0.35">
      <c r="E849" t="s">
        <v>1948</v>
      </c>
      <c r="F849" t="s">
        <v>1951</v>
      </c>
      <c r="G849" t="s">
        <v>2590</v>
      </c>
      <c r="H849" t="s">
        <v>2512</v>
      </c>
      <c r="I849" t="s">
        <v>88</v>
      </c>
      <c r="J849" t="s">
        <v>1952</v>
      </c>
      <c r="K849" s="162">
        <v>250591.78</v>
      </c>
      <c r="L849" s="162">
        <v>250591.78</v>
      </c>
      <c r="M849" s="162">
        <v>0</v>
      </c>
    </row>
    <row r="850" spans="5:13" x14ac:dyDescent="0.35">
      <c r="F850" t="s">
        <v>7229</v>
      </c>
      <c r="K850" s="162">
        <v>250591.78</v>
      </c>
      <c r="L850" s="162">
        <v>250591.78</v>
      </c>
      <c r="M850" s="162">
        <v>0</v>
      </c>
    </row>
    <row r="851" spans="5:13" x14ac:dyDescent="0.35">
      <c r="E851" t="s">
        <v>7230</v>
      </c>
      <c r="K851" s="162">
        <v>250591.78</v>
      </c>
      <c r="L851" s="162">
        <v>250591.78</v>
      </c>
      <c r="M851" s="162">
        <v>0</v>
      </c>
    </row>
    <row r="852" spans="5:13" x14ac:dyDescent="0.35">
      <c r="E852" t="s">
        <v>1598</v>
      </c>
      <c r="F852" t="s">
        <v>1600</v>
      </c>
      <c r="G852" t="s">
        <v>2590</v>
      </c>
      <c r="H852" t="s">
        <v>2512</v>
      </c>
      <c r="I852" t="s">
        <v>88</v>
      </c>
      <c r="J852" t="s">
        <v>1601</v>
      </c>
      <c r="K852" s="162">
        <v>170766.38</v>
      </c>
      <c r="L852" s="162">
        <v>170766.38</v>
      </c>
      <c r="M852" s="162">
        <v>0</v>
      </c>
    </row>
    <row r="853" spans="5:13" x14ac:dyDescent="0.35">
      <c r="F853" t="s">
        <v>7231</v>
      </c>
      <c r="K853" s="162">
        <v>170766.38</v>
      </c>
      <c r="L853" s="162">
        <v>170766.38</v>
      </c>
      <c r="M853" s="162">
        <v>0</v>
      </c>
    </row>
    <row r="854" spans="5:13" x14ac:dyDescent="0.35">
      <c r="E854" t="s">
        <v>7232</v>
      </c>
      <c r="K854" s="162">
        <v>170766.38</v>
      </c>
      <c r="L854" s="162">
        <v>170766.38</v>
      </c>
      <c r="M854" s="162">
        <v>0</v>
      </c>
    </row>
    <row r="855" spans="5:13" x14ac:dyDescent="0.35">
      <c r="E855" t="s">
        <v>928</v>
      </c>
      <c r="F855" t="s">
        <v>930</v>
      </c>
      <c r="G855" t="s">
        <v>2590</v>
      </c>
      <c r="H855" t="s">
        <v>2512</v>
      </c>
      <c r="I855" t="s">
        <v>88</v>
      </c>
      <c r="J855" t="s">
        <v>931</v>
      </c>
      <c r="K855" s="162">
        <v>62137.2</v>
      </c>
      <c r="L855" s="162">
        <v>62137.2</v>
      </c>
      <c r="M855" s="162">
        <v>0</v>
      </c>
    </row>
    <row r="856" spans="5:13" x14ac:dyDescent="0.35">
      <c r="F856" t="s">
        <v>7233</v>
      </c>
      <c r="K856" s="162">
        <v>62137.2</v>
      </c>
      <c r="L856" s="162">
        <v>62137.2</v>
      </c>
      <c r="M856" s="162">
        <v>0</v>
      </c>
    </row>
    <row r="857" spans="5:13" x14ac:dyDescent="0.35">
      <c r="F857" t="s">
        <v>1116</v>
      </c>
      <c r="G857" t="s">
        <v>2590</v>
      </c>
      <c r="H857" t="s">
        <v>2512</v>
      </c>
      <c r="I857" t="s">
        <v>88</v>
      </c>
      <c r="J857" t="s">
        <v>1048</v>
      </c>
      <c r="K857" s="162">
        <v>359128</v>
      </c>
      <c r="L857" s="162">
        <v>359128</v>
      </c>
      <c r="M857" s="162">
        <v>0</v>
      </c>
    </row>
    <row r="858" spans="5:13" x14ac:dyDescent="0.35">
      <c r="F858" t="s">
        <v>7234</v>
      </c>
      <c r="K858" s="162">
        <v>359128</v>
      </c>
      <c r="L858" s="162">
        <v>359128</v>
      </c>
      <c r="M858" s="162">
        <v>0</v>
      </c>
    </row>
    <row r="859" spans="5:13" x14ac:dyDescent="0.35">
      <c r="E859" t="s">
        <v>7235</v>
      </c>
      <c r="K859" s="162">
        <v>421265.2</v>
      </c>
      <c r="L859" s="162">
        <v>421265.2</v>
      </c>
      <c r="M859" s="162">
        <v>0</v>
      </c>
    </row>
    <row r="860" spans="5:13" x14ac:dyDescent="0.35">
      <c r="E860" t="s">
        <v>933</v>
      </c>
      <c r="F860" t="s">
        <v>936</v>
      </c>
      <c r="G860" t="s">
        <v>2590</v>
      </c>
      <c r="H860" t="s">
        <v>2512</v>
      </c>
      <c r="I860" t="s">
        <v>88</v>
      </c>
      <c r="J860" t="s">
        <v>937</v>
      </c>
      <c r="K860" s="162">
        <v>221361.02</v>
      </c>
      <c r="L860" s="162">
        <v>221361.02</v>
      </c>
      <c r="M860" s="162">
        <v>0</v>
      </c>
    </row>
    <row r="861" spans="5:13" x14ac:dyDescent="0.35">
      <c r="F861" t="s">
        <v>7236</v>
      </c>
      <c r="K861" s="162">
        <v>221361.02</v>
      </c>
      <c r="L861" s="162">
        <v>221361.02</v>
      </c>
      <c r="M861" s="162">
        <v>0</v>
      </c>
    </row>
    <row r="862" spans="5:13" x14ac:dyDescent="0.35">
      <c r="F862" t="s">
        <v>1182</v>
      </c>
      <c r="G862" t="s">
        <v>2590</v>
      </c>
      <c r="H862" t="s">
        <v>2512</v>
      </c>
      <c r="I862" t="s">
        <v>88</v>
      </c>
      <c r="J862" t="s">
        <v>1183</v>
      </c>
      <c r="K862" s="162">
        <v>66277.08</v>
      </c>
      <c r="L862" s="162">
        <v>66277.070000000007</v>
      </c>
      <c r="M862" s="162">
        <v>9.9999999947613105E-3</v>
      </c>
    </row>
    <row r="863" spans="5:13" x14ac:dyDescent="0.35">
      <c r="F863" t="s">
        <v>7237</v>
      </c>
      <c r="K863" s="162">
        <v>66277.08</v>
      </c>
      <c r="L863" s="162">
        <v>66277.070000000007</v>
      </c>
      <c r="M863" s="162">
        <v>9.9999999947613105E-3</v>
      </c>
    </row>
    <row r="864" spans="5:13" x14ac:dyDescent="0.35">
      <c r="F864" t="s">
        <v>1197</v>
      </c>
      <c r="G864" t="s">
        <v>2638</v>
      </c>
      <c r="H864" t="s">
        <v>2526</v>
      </c>
      <c r="I864" t="s">
        <v>88</v>
      </c>
      <c r="J864" t="s">
        <v>1198</v>
      </c>
      <c r="K864" s="162">
        <v>4395.66</v>
      </c>
      <c r="L864" s="162">
        <v>2011.6100000000001</v>
      </c>
      <c r="M864" s="162">
        <v>2384.0499999999997</v>
      </c>
    </row>
    <row r="865" spans="5:13" x14ac:dyDescent="0.35">
      <c r="F865" t="s">
        <v>7238</v>
      </c>
      <c r="K865" s="162">
        <v>4395.66</v>
      </c>
      <c r="L865" s="162">
        <v>2011.6100000000001</v>
      </c>
      <c r="M865" s="162">
        <v>2384.0499999999997</v>
      </c>
    </row>
    <row r="866" spans="5:13" x14ac:dyDescent="0.35">
      <c r="F866" t="s">
        <v>1603</v>
      </c>
      <c r="G866" t="s">
        <v>2473</v>
      </c>
      <c r="H866" t="s">
        <v>2526</v>
      </c>
      <c r="I866" t="s">
        <v>88</v>
      </c>
      <c r="J866" t="s">
        <v>1604</v>
      </c>
      <c r="K866" s="162">
        <v>17015.93</v>
      </c>
      <c r="L866" s="162">
        <v>15004.32</v>
      </c>
      <c r="M866" s="162">
        <v>2011.6100000000006</v>
      </c>
    </row>
    <row r="867" spans="5:13" x14ac:dyDescent="0.35">
      <c r="F867" t="s">
        <v>7239</v>
      </c>
      <c r="K867" s="162">
        <v>17015.93</v>
      </c>
      <c r="L867" s="162">
        <v>15004.32</v>
      </c>
      <c r="M867" s="162">
        <v>2011.6100000000006</v>
      </c>
    </row>
    <row r="868" spans="5:13" x14ac:dyDescent="0.35">
      <c r="E868" t="s">
        <v>7240</v>
      </c>
      <c r="K868" s="162">
        <v>309049.68999999994</v>
      </c>
      <c r="L868" s="162">
        <v>304654.01999999996</v>
      </c>
      <c r="M868" s="162">
        <v>4395.6699999999946</v>
      </c>
    </row>
    <row r="869" spans="5:13" x14ac:dyDescent="0.35">
      <c r="E869" t="s">
        <v>1045</v>
      </c>
      <c r="F869" t="s">
        <v>1047</v>
      </c>
      <c r="G869" t="s">
        <v>2473</v>
      </c>
      <c r="H869" t="s">
        <v>2526</v>
      </c>
      <c r="I869" t="s">
        <v>88</v>
      </c>
      <c r="J869" t="s">
        <v>1048</v>
      </c>
      <c r="K869" s="162">
        <v>8649.6</v>
      </c>
      <c r="L869" s="162">
        <v>8649.6</v>
      </c>
      <c r="M869" s="162">
        <v>0</v>
      </c>
    </row>
    <row r="870" spans="5:13" x14ac:dyDescent="0.35">
      <c r="F870" t="s">
        <v>7241</v>
      </c>
      <c r="K870" s="162">
        <v>8649.6</v>
      </c>
      <c r="L870" s="162">
        <v>8649.6</v>
      </c>
      <c r="M870" s="162">
        <v>0</v>
      </c>
    </row>
    <row r="871" spans="5:13" x14ac:dyDescent="0.35">
      <c r="E871" t="s">
        <v>7242</v>
      </c>
      <c r="K871" s="162">
        <v>8649.6</v>
      </c>
      <c r="L871" s="162">
        <v>8649.6</v>
      </c>
      <c r="M871" s="162">
        <v>0</v>
      </c>
    </row>
    <row r="872" spans="5:13" x14ac:dyDescent="0.35">
      <c r="E872" t="s">
        <v>1185</v>
      </c>
      <c r="F872" t="s">
        <v>1188</v>
      </c>
      <c r="G872" t="s">
        <v>2590</v>
      </c>
      <c r="H872" t="s">
        <v>2512</v>
      </c>
      <c r="I872" t="s">
        <v>88</v>
      </c>
      <c r="J872" t="s">
        <v>1142</v>
      </c>
      <c r="K872" s="162">
        <v>1332388.2</v>
      </c>
      <c r="L872" s="162">
        <v>1254435.9099999999</v>
      </c>
      <c r="M872" s="162">
        <v>77952.290000000037</v>
      </c>
    </row>
    <row r="873" spans="5:13" x14ac:dyDescent="0.35">
      <c r="F873" t="s">
        <v>7243</v>
      </c>
      <c r="K873" s="162">
        <v>1332388.2</v>
      </c>
      <c r="L873" s="162">
        <v>1254435.9099999999</v>
      </c>
      <c r="M873" s="162">
        <v>77952.290000000037</v>
      </c>
    </row>
    <row r="874" spans="5:13" x14ac:dyDescent="0.35">
      <c r="E874" t="s">
        <v>7244</v>
      </c>
      <c r="K874" s="162">
        <v>1332388.2</v>
      </c>
      <c r="L874" s="162">
        <v>1254435.9099999999</v>
      </c>
      <c r="M874" s="162">
        <v>77952.290000000037</v>
      </c>
    </row>
    <row r="875" spans="5:13" x14ac:dyDescent="0.35">
      <c r="E875" t="s">
        <v>2236</v>
      </c>
      <c r="F875" t="s">
        <v>2238</v>
      </c>
      <c r="G875" t="s">
        <v>2590</v>
      </c>
      <c r="H875" t="s">
        <v>2512</v>
      </c>
      <c r="I875" t="s">
        <v>88</v>
      </c>
      <c r="J875" t="s">
        <v>2239</v>
      </c>
      <c r="K875" s="162">
        <v>0</v>
      </c>
      <c r="L875" s="162">
        <v>0</v>
      </c>
      <c r="M875" s="162">
        <v>0</v>
      </c>
    </row>
    <row r="876" spans="5:13" x14ac:dyDescent="0.35">
      <c r="I876" t="s">
        <v>217</v>
      </c>
      <c r="J876" t="s">
        <v>2239</v>
      </c>
      <c r="K876" s="162">
        <v>4528097.4000000004</v>
      </c>
      <c r="L876" s="162">
        <v>4528097.4000000004</v>
      </c>
      <c r="M876" s="162">
        <v>0</v>
      </c>
    </row>
    <row r="877" spans="5:13" x14ac:dyDescent="0.35">
      <c r="F877" t="s">
        <v>7245</v>
      </c>
      <c r="K877" s="162">
        <v>4528097.4000000004</v>
      </c>
      <c r="L877" s="162">
        <v>4528097.4000000004</v>
      </c>
      <c r="M877" s="162">
        <v>0</v>
      </c>
    </row>
    <row r="878" spans="5:13" x14ac:dyDescent="0.35">
      <c r="F878" t="s">
        <v>2266</v>
      </c>
      <c r="G878" t="s">
        <v>2590</v>
      </c>
      <c r="H878" t="s">
        <v>2512</v>
      </c>
      <c r="I878" t="s">
        <v>88</v>
      </c>
      <c r="J878" t="s">
        <v>2267</v>
      </c>
      <c r="K878" s="162">
        <v>5485500</v>
      </c>
      <c r="L878" s="162">
        <v>0</v>
      </c>
      <c r="M878" s="162">
        <v>5485500</v>
      </c>
    </row>
    <row r="879" spans="5:13" x14ac:dyDescent="0.35">
      <c r="F879" t="s">
        <v>7246</v>
      </c>
      <c r="K879" s="162">
        <v>5485500</v>
      </c>
      <c r="L879" s="162">
        <v>0</v>
      </c>
      <c r="M879" s="162">
        <v>5485500</v>
      </c>
    </row>
    <row r="880" spans="5:13" x14ac:dyDescent="0.35">
      <c r="E880" t="s">
        <v>7247</v>
      </c>
      <c r="K880" s="162">
        <v>10013597.4</v>
      </c>
      <c r="L880" s="162">
        <v>4528097.4000000004</v>
      </c>
      <c r="M880" s="162">
        <v>5485500</v>
      </c>
    </row>
    <row r="881" spans="5:13" x14ac:dyDescent="0.35">
      <c r="E881" t="s">
        <v>1734</v>
      </c>
      <c r="F881" t="s">
        <v>1736</v>
      </c>
      <c r="G881" t="s">
        <v>2590</v>
      </c>
      <c r="H881" t="s">
        <v>2512</v>
      </c>
      <c r="I881" t="s">
        <v>88</v>
      </c>
      <c r="J881" t="s">
        <v>1737</v>
      </c>
      <c r="K881" s="162">
        <v>1441303.6</v>
      </c>
      <c r="L881" s="162">
        <v>1281947.43</v>
      </c>
      <c r="M881" s="162">
        <v>159356.17000000016</v>
      </c>
    </row>
    <row r="882" spans="5:13" x14ac:dyDescent="0.35">
      <c r="F882" t="s">
        <v>7248</v>
      </c>
      <c r="K882" s="162">
        <v>1441303.6</v>
      </c>
      <c r="L882" s="162">
        <v>1281947.43</v>
      </c>
      <c r="M882" s="162">
        <v>159356.17000000016</v>
      </c>
    </row>
    <row r="883" spans="5:13" x14ac:dyDescent="0.35">
      <c r="E883" t="s">
        <v>7249</v>
      </c>
      <c r="K883" s="162">
        <v>1441303.6</v>
      </c>
      <c r="L883" s="162">
        <v>1281947.43</v>
      </c>
      <c r="M883" s="162">
        <v>159356.17000000016</v>
      </c>
    </row>
    <row r="884" spans="5:13" x14ac:dyDescent="0.35">
      <c r="E884" t="s">
        <v>1258</v>
      </c>
      <c r="F884" t="s">
        <v>1261</v>
      </c>
      <c r="G884" t="s">
        <v>2473</v>
      </c>
      <c r="H884" t="s">
        <v>2526</v>
      </c>
      <c r="I884" t="s">
        <v>88</v>
      </c>
      <c r="J884" t="s">
        <v>1262</v>
      </c>
      <c r="K884" s="162">
        <v>3342.39</v>
      </c>
      <c r="L884" s="162">
        <v>3342.39</v>
      </c>
      <c r="M884" s="162">
        <v>0</v>
      </c>
    </row>
    <row r="885" spans="5:13" x14ac:dyDescent="0.35">
      <c r="F885" t="s">
        <v>7250</v>
      </c>
      <c r="K885" s="162">
        <v>3342.39</v>
      </c>
      <c r="L885" s="162">
        <v>3342.39</v>
      </c>
      <c r="M885" s="162">
        <v>0</v>
      </c>
    </row>
    <row r="886" spans="5:13" x14ac:dyDescent="0.35">
      <c r="F886" t="s">
        <v>2135</v>
      </c>
      <c r="G886" t="s">
        <v>2638</v>
      </c>
      <c r="H886" t="s">
        <v>2526</v>
      </c>
      <c r="I886" t="s">
        <v>88</v>
      </c>
      <c r="J886" t="s">
        <v>2136</v>
      </c>
      <c r="K886" s="162">
        <v>9752.34</v>
      </c>
      <c r="L886" s="162">
        <v>9752.34</v>
      </c>
      <c r="M886" s="162">
        <v>0</v>
      </c>
    </row>
    <row r="887" spans="5:13" x14ac:dyDescent="0.35">
      <c r="F887" t="s">
        <v>7251</v>
      </c>
      <c r="K887" s="162">
        <v>9752.34</v>
      </c>
      <c r="L887" s="162">
        <v>9752.34</v>
      </c>
      <c r="M887" s="162">
        <v>0</v>
      </c>
    </row>
    <row r="888" spans="5:13" x14ac:dyDescent="0.35">
      <c r="E888" t="s">
        <v>7252</v>
      </c>
      <c r="K888" s="162">
        <v>13094.73</v>
      </c>
      <c r="L888" s="162">
        <v>13094.73</v>
      </c>
      <c r="M888" s="162">
        <v>0</v>
      </c>
    </row>
    <row r="889" spans="5:13" x14ac:dyDescent="0.35">
      <c r="E889" t="s">
        <v>393</v>
      </c>
      <c r="F889" t="s">
        <v>398</v>
      </c>
      <c r="G889" t="s">
        <v>2473</v>
      </c>
      <c r="H889" t="s">
        <v>2526</v>
      </c>
      <c r="I889" t="s">
        <v>88</v>
      </c>
      <c r="J889" t="s">
        <v>399</v>
      </c>
      <c r="K889" s="162">
        <v>27542.5</v>
      </c>
      <c r="L889" s="162">
        <v>27542.5</v>
      </c>
      <c r="M889" s="162">
        <v>0</v>
      </c>
    </row>
    <row r="890" spans="5:13" x14ac:dyDescent="0.35">
      <c r="F890" t="s">
        <v>7253</v>
      </c>
      <c r="K890" s="162">
        <v>27542.5</v>
      </c>
      <c r="L890" s="162">
        <v>27542.5</v>
      </c>
      <c r="M890" s="162">
        <v>0</v>
      </c>
    </row>
    <row r="891" spans="5:13" x14ac:dyDescent="0.35">
      <c r="F891" t="s">
        <v>674</v>
      </c>
      <c r="G891" t="s">
        <v>2590</v>
      </c>
      <c r="H891" t="s">
        <v>2512</v>
      </c>
      <c r="I891" t="s">
        <v>88</v>
      </c>
      <c r="J891" t="s">
        <v>675</v>
      </c>
      <c r="K891" s="162">
        <v>409524.5</v>
      </c>
      <c r="L891" s="162">
        <v>409524.5</v>
      </c>
      <c r="M891" s="162">
        <v>0</v>
      </c>
    </row>
    <row r="892" spans="5:13" x14ac:dyDescent="0.35">
      <c r="F892" t="s">
        <v>7254</v>
      </c>
      <c r="K892" s="162">
        <v>409524.5</v>
      </c>
      <c r="L892" s="162">
        <v>409524.5</v>
      </c>
      <c r="M892" s="162">
        <v>0</v>
      </c>
    </row>
    <row r="893" spans="5:13" x14ac:dyDescent="0.35">
      <c r="E893" t="s">
        <v>7255</v>
      </c>
      <c r="K893" s="162">
        <v>437067</v>
      </c>
      <c r="L893" s="162">
        <v>437067</v>
      </c>
      <c r="M893" s="162">
        <v>0</v>
      </c>
    </row>
    <row r="894" spans="5:13" x14ac:dyDescent="0.35">
      <c r="E894" t="s">
        <v>1454</v>
      </c>
      <c r="F894" t="s">
        <v>1458</v>
      </c>
      <c r="G894" t="s">
        <v>2638</v>
      </c>
      <c r="H894" t="s">
        <v>2526</v>
      </c>
      <c r="I894" t="s">
        <v>88</v>
      </c>
      <c r="J894" t="s">
        <v>1459</v>
      </c>
      <c r="K894" s="162">
        <v>14919.039999999999</v>
      </c>
      <c r="L894" s="162">
        <v>14919.04</v>
      </c>
      <c r="M894" s="162">
        <v>0</v>
      </c>
    </row>
    <row r="895" spans="5:13" x14ac:dyDescent="0.35">
      <c r="F895" t="s">
        <v>7256</v>
      </c>
      <c r="K895" s="162">
        <v>14919.039999999999</v>
      </c>
      <c r="L895" s="162">
        <v>14919.04</v>
      </c>
      <c r="M895" s="162">
        <v>0</v>
      </c>
    </row>
    <row r="896" spans="5:13" x14ac:dyDescent="0.35">
      <c r="E896" t="s">
        <v>7257</v>
      </c>
      <c r="K896" s="162">
        <v>14919.039999999999</v>
      </c>
      <c r="L896" s="162">
        <v>14919.04</v>
      </c>
      <c r="M896" s="162">
        <v>0</v>
      </c>
    </row>
    <row r="897" spans="5:13" x14ac:dyDescent="0.35">
      <c r="E897" t="s">
        <v>653</v>
      </c>
      <c r="F897" t="s">
        <v>655</v>
      </c>
      <c r="G897" t="s">
        <v>2473</v>
      </c>
      <c r="H897" t="s">
        <v>2526</v>
      </c>
      <c r="I897" t="s">
        <v>88</v>
      </c>
      <c r="J897" t="s">
        <v>656</v>
      </c>
      <c r="K897" s="162">
        <v>699.84</v>
      </c>
      <c r="L897" s="162">
        <v>699.84</v>
      </c>
      <c r="M897" s="162">
        <v>0</v>
      </c>
    </row>
    <row r="898" spans="5:13" x14ac:dyDescent="0.35">
      <c r="F898" t="s">
        <v>7258</v>
      </c>
      <c r="K898" s="162">
        <v>699.84</v>
      </c>
      <c r="L898" s="162">
        <v>699.84</v>
      </c>
      <c r="M898" s="162">
        <v>0</v>
      </c>
    </row>
    <row r="899" spans="5:13" x14ac:dyDescent="0.35">
      <c r="E899" t="s">
        <v>7259</v>
      </c>
      <c r="K899" s="162">
        <v>699.84</v>
      </c>
      <c r="L899" s="162">
        <v>699.84</v>
      </c>
      <c r="M899" s="162">
        <v>0</v>
      </c>
    </row>
    <row r="900" spans="5:13" x14ac:dyDescent="0.35">
      <c r="E900" t="s">
        <v>1668</v>
      </c>
      <c r="F900" t="s">
        <v>1670</v>
      </c>
      <c r="G900" t="s">
        <v>2580</v>
      </c>
      <c r="H900" t="s">
        <v>2512</v>
      </c>
      <c r="I900" t="s">
        <v>88</v>
      </c>
      <c r="J900" t="s">
        <v>1671</v>
      </c>
      <c r="K900" s="162">
        <v>210765.3</v>
      </c>
      <c r="L900" s="162">
        <v>163309.76999999999</v>
      </c>
      <c r="M900" s="162">
        <v>47455.53</v>
      </c>
    </row>
    <row r="901" spans="5:13" x14ac:dyDescent="0.35">
      <c r="I901" t="s">
        <v>217</v>
      </c>
      <c r="J901" t="s">
        <v>1673</v>
      </c>
      <c r="K901" s="162">
        <v>20329.62</v>
      </c>
      <c r="L901" s="162">
        <v>20329.62</v>
      </c>
      <c r="M901" s="162">
        <v>0</v>
      </c>
    </row>
    <row r="902" spans="5:13" x14ac:dyDescent="0.35">
      <c r="F902" t="s">
        <v>7260</v>
      </c>
      <c r="K902" s="162">
        <v>231094.91999999998</v>
      </c>
      <c r="L902" s="162">
        <v>183639.38999999998</v>
      </c>
      <c r="M902" s="162">
        <v>47455.53</v>
      </c>
    </row>
    <row r="903" spans="5:13" x14ac:dyDescent="0.35">
      <c r="E903" t="s">
        <v>7261</v>
      </c>
      <c r="K903" s="162">
        <v>231094.91999999998</v>
      </c>
      <c r="L903" s="162">
        <v>183639.38999999998</v>
      </c>
      <c r="M903" s="162">
        <v>47455.53</v>
      </c>
    </row>
    <row r="904" spans="5:13" x14ac:dyDescent="0.35">
      <c r="E904" t="s">
        <v>1200</v>
      </c>
      <c r="F904" t="s">
        <v>1202</v>
      </c>
      <c r="G904" t="s">
        <v>2590</v>
      </c>
      <c r="H904" t="s">
        <v>2512</v>
      </c>
      <c r="I904" t="s">
        <v>88</v>
      </c>
      <c r="J904" t="s">
        <v>931</v>
      </c>
      <c r="K904" s="162">
        <v>50077.88</v>
      </c>
      <c r="L904" s="162">
        <v>47119.66</v>
      </c>
      <c r="M904" s="162">
        <v>2958.2199999999939</v>
      </c>
    </row>
    <row r="905" spans="5:13" x14ac:dyDescent="0.35">
      <c r="F905" t="s">
        <v>7262</v>
      </c>
      <c r="K905" s="162">
        <v>50077.88</v>
      </c>
      <c r="L905" s="162">
        <v>47119.66</v>
      </c>
      <c r="M905" s="162">
        <v>2958.2199999999939</v>
      </c>
    </row>
    <row r="906" spans="5:13" x14ac:dyDescent="0.35">
      <c r="F906" t="s">
        <v>1217</v>
      </c>
      <c r="G906" t="s">
        <v>2590</v>
      </c>
      <c r="H906" t="s">
        <v>2512</v>
      </c>
      <c r="I906" t="s">
        <v>88</v>
      </c>
      <c r="J906" t="s">
        <v>1218</v>
      </c>
      <c r="K906" s="162">
        <v>85701</v>
      </c>
      <c r="L906" s="162">
        <v>85701</v>
      </c>
      <c r="M906" s="162">
        <v>0</v>
      </c>
    </row>
    <row r="907" spans="5:13" x14ac:dyDescent="0.35">
      <c r="F907" t="s">
        <v>7263</v>
      </c>
      <c r="K907" s="162">
        <v>85701</v>
      </c>
      <c r="L907" s="162">
        <v>85701</v>
      </c>
      <c r="M907" s="162">
        <v>0</v>
      </c>
    </row>
    <row r="908" spans="5:13" x14ac:dyDescent="0.35">
      <c r="E908" t="s">
        <v>7264</v>
      </c>
      <c r="K908" s="162">
        <v>135778.88</v>
      </c>
      <c r="L908" s="162">
        <v>132820.66</v>
      </c>
      <c r="M908" s="162">
        <v>2958.2199999999939</v>
      </c>
    </row>
    <row r="909" spans="5:13" x14ac:dyDescent="0.35">
      <c r="E909" t="s">
        <v>1353</v>
      </c>
      <c r="F909" t="s">
        <v>1357</v>
      </c>
      <c r="G909" t="s">
        <v>2590</v>
      </c>
      <c r="H909" t="s">
        <v>2512</v>
      </c>
      <c r="I909" t="s">
        <v>88</v>
      </c>
      <c r="J909" t="s">
        <v>1358</v>
      </c>
      <c r="K909" s="162">
        <v>326142.19</v>
      </c>
      <c r="L909" s="162">
        <v>320697.19</v>
      </c>
      <c r="M909" s="162">
        <v>5445</v>
      </c>
    </row>
    <row r="910" spans="5:13" x14ac:dyDescent="0.35">
      <c r="F910" t="s">
        <v>7265</v>
      </c>
      <c r="K910" s="162">
        <v>326142.19</v>
      </c>
      <c r="L910" s="162">
        <v>320697.19</v>
      </c>
      <c r="M910" s="162">
        <v>5445</v>
      </c>
    </row>
    <row r="911" spans="5:13" x14ac:dyDescent="0.35">
      <c r="F911" t="s">
        <v>1954</v>
      </c>
      <c r="G911" t="s">
        <v>2473</v>
      </c>
      <c r="H911" t="s">
        <v>2526</v>
      </c>
      <c r="I911" t="s">
        <v>88</v>
      </c>
      <c r="J911" t="s">
        <v>1955</v>
      </c>
      <c r="K911" s="162">
        <v>16335</v>
      </c>
      <c r="L911" s="162">
        <v>0</v>
      </c>
      <c r="M911" s="162">
        <v>16335</v>
      </c>
    </row>
    <row r="912" spans="5:13" x14ac:dyDescent="0.35">
      <c r="F912" t="s">
        <v>7266</v>
      </c>
      <c r="K912" s="162">
        <v>16335</v>
      </c>
      <c r="L912" s="162">
        <v>0</v>
      </c>
      <c r="M912" s="162">
        <v>16335</v>
      </c>
    </row>
    <row r="913" spans="5:13" x14ac:dyDescent="0.35">
      <c r="E913" t="s">
        <v>7267</v>
      </c>
      <c r="K913" s="162">
        <v>342477.19</v>
      </c>
      <c r="L913" s="162">
        <v>320697.19</v>
      </c>
      <c r="M913" s="162">
        <v>21780</v>
      </c>
    </row>
    <row r="914" spans="5:13" x14ac:dyDescent="0.35">
      <c r="E914" t="s">
        <v>1740</v>
      </c>
      <c r="F914" t="s">
        <v>1744</v>
      </c>
      <c r="G914" t="s">
        <v>2580</v>
      </c>
      <c r="H914" t="s">
        <v>2512</v>
      </c>
      <c r="I914" t="s">
        <v>88</v>
      </c>
      <c r="J914" t="s">
        <v>1745</v>
      </c>
      <c r="K914" s="162">
        <v>3972004.68</v>
      </c>
      <c r="L914" s="162">
        <v>1860487.6400000001</v>
      </c>
      <c r="M914" s="162">
        <v>2111517.04</v>
      </c>
    </row>
    <row r="915" spans="5:13" x14ac:dyDescent="0.35">
      <c r="F915" t="s">
        <v>7268</v>
      </c>
      <c r="K915" s="162">
        <v>3972004.68</v>
      </c>
      <c r="L915" s="162">
        <v>1860487.6400000001</v>
      </c>
      <c r="M915" s="162">
        <v>2111517.04</v>
      </c>
    </row>
    <row r="916" spans="5:13" x14ac:dyDescent="0.35">
      <c r="E916" t="s">
        <v>7133</v>
      </c>
      <c r="K916" s="162">
        <v>3972004.68</v>
      </c>
      <c r="L916" s="162">
        <v>1860487.6400000001</v>
      </c>
      <c r="M916" s="162">
        <v>2111517.04</v>
      </c>
    </row>
    <row r="917" spans="5:13" x14ac:dyDescent="0.35">
      <c r="E917" t="s">
        <v>321</v>
      </c>
      <c r="F917" t="s">
        <v>323</v>
      </c>
      <c r="G917" t="s">
        <v>2473</v>
      </c>
      <c r="H917" t="s">
        <v>2526</v>
      </c>
      <c r="I917" t="s">
        <v>88</v>
      </c>
      <c r="J917" t="s">
        <v>324</v>
      </c>
      <c r="K917" s="162">
        <v>665.5</v>
      </c>
      <c r="L917" s="162">
        <v>665.5</v>
      </c>
      <c r="M917" s="162">
        <v>0</v>
      </c>
    </row>
    <row r="918" spans="5:13" x14ac:dyDescent="0.35">
      <c r="F918" t="s">
        <v>7269</v>
      </c>
      <c r="K918" s="162">
        <v>665.5</v>
      </c>
      <c r="L918" s="162">
        <v>665.5</v>
      </c>
      <c r="M918" s="162">
        <v>0</v>
      </c>
    </row>
    <row r="919" spans="5:13" x14ac:dyDescent="0.35">
      <c r="E919" t="s">
        <v>7270</v>
      </c>
      <c r="K919" s="162">
        <v>665.5</v>
      </c>
      <c r="L919" s="162">
        <v>665.5</v>
      </c>
      <c r="M919" s="162">
        <v>0</v>
      </c>
    </row>
    <row r="920" spans="5:13" x14ac:dyDescent="0.35">
      <c r="E920" t="s">
        <v>1011</v>
      </c>
      <c r="F920" t="s">
        <v>1013</v>
      </c>
      <c r="G920" t="s">
        <v>2590</v>
      </c>
      <c r="H920" t="s">
        <v>2512</v>
      </c>
      <c r="I920" t="s">
        <v>88</v>
      </c>
      <c r="J920" t="s">
        <v>1014</v>
      </c>
      <c r="K920" s="162">
        <v>95400</v>
      </c>
      <c r="L920" s="162">
        <v>95400</v>
      </c>
      <c r="M920" s="162">
        <v>0</v>
      </c>
    </row>
    <row r="921" spans="5:13" x14ac:dyDescent="0.35">
      <c r="F921" t="s">
        <v>7271</v>
      </c>
      <c r="K921" s="162">
        <v>95400</v>
      </c>
      <c r="L921" s="162">
        <v>95400</v>
      </c>
      <c r="M921" s="162">
        <v>0</v>
      </c>
    </row>
    <row r="922" spans="5:13" x14ac:dyDescent="0.35">
      <c r="F922" t="s">
        <v>1474</v>
      </c>
      <c r="G922" t="s">
        <v>2590</v>
      </c>
      <c r="H922" t="s">
        <v>2512</v>
      </c>
      <c r="I922" t="s">
        <v>88</v>
      </c>
      <c r="J922" t="s">
        <v>1014</v>
      </c>
      <c r="K922" s="162">
        <v>38160</v>
      </c>
      <c r="L922" s="162">
        <v>38160</v>
      </c>
      <c r="M922" s="162">
        <v>0</v>
      </c>
    </row>
    <row r="923" spans="5:13" x14ac:dyDescent="0.35">
      <c r="F923" t="s">
        <v>7272</v>
      </c>
      <c r="K923" s="162">
        <v>38160</v>
      </c>
      <c r="L923" s="162">
        <v>38160</v>
      </c>
      <c r="M923" s="162">
        <v>0</v>
      </c>
    </row>
    <row r="924" spans="5:13" x14ac:dyDescent="0.35">
      <c r="E924" t="s">
        <v>7273</v>
      </c>
      <c r="K924" s="162">
        <v>133560</v>
      </c>
      <c r="L924" s="162">
        <v>133560</v>
      </c>
      <c r="M924" s="162">
        <v>0</v>
      </c>
    </row>
    <row r="925" spans="5:13" x14ac:dyDescent="0.35">
      <c r="E925" t="s">
        <v>1056</v>
      </c>
      <c r="F925" t="s">
        <v>1061</v>
      </c>
      <c r="G925" t="s">
        <v>2590</v>
      </c>
      <c r="H925" t="s">
        <v>2512</v>
      </c>
      <c r="I925" t="s">
        <v>88</v>
      </c>
      <c r="J925" t="s">
        <v>1062</v>
      </c>
      <c r="K925" s="162">
        <v>38923.199999999997</v>
      </c>
      <c r="L925" s="162">
        <v>38923.199999999997</v>
      </c>
      <c r="M925" s="162">
        <v>0</v>
      </c>
    </row>
    <row r="926" spans="5:13" x14ac:dyDescent="0.35">
      <c r="F926" t="s">
        <v>7274</v>
      </c>
      <c r="K926" s="162">
        <v>38923.199999999997</v>
      </c>
      <c r="L926" s="162">
        <v>38923.199999999997</v>
      </c>
      <c r="M926" s="162">
        <v>0</v>
      </c>
    </row>
    <row r="927" spans="5:13" x14ac:dyDescent="0.35">
      <c r="E927" t="s">
        <v>7275</v>
      </c>
      <c r="K927" s="162">
        <v>38923.199999999997</v>
      </c>
      <c r="L927" s="162">
        <v>38923.199999999997</v>
      </c>
      <c r="M927" s="162">
        <v>0</v>
      </c>
    </row>
    <row r="928" spans="5:13" x14ac:dyDescent="0.35">
      <c r="E928" t="s">
        <v>1139</v>
      </c>
      <c r="F928" t="s">
        <v>1141</v>
      </c>
      <c r="G928" t="s">
        <v>2590</v>
      </c>
      <c r="H928" t="s">
        <v>2512</v>
      </c>
      <c r="I928" t="s">
        <v>88</v>
      </c>
      <c r="J928" t="s">
        <v>1142</v>
      </c>
      <c r="K928" s="162">
        <v>319060</v>
      </c>
      <c r="L928" s="162">
        <v>319060</v>
      </c>
      <c r="M928" s="162">
        <v>0</v>
      </c>
    </row>
    <row r="929" spans="5:13" x14ac:dyDescent="0.35">
      <c r="F929" t="s">
        <v>7276</v>
      </c>
      <c r="K929" s="162">
        <v>319060</v>
      </c>
      <c r="L929" s="162">
        <v>319060</v>
      </c>
      <c r="M929" s="162">
        <v>0</v>
      </c>
    </row>
    <row r="930" spans="5:13" x14ac:dyDescent="0.35">
      <c r="F930" t="s">
        <v>1409</v>
      </c>
      <c r="G930" t="s">
        <v>2590</v>
      </c>
      <c r="H930" t="s">
        <v>2512</v>
      </c>
      <c r="I930" t="s">
        <v>88</v>
      </c>
      <c r="J930" t="s">
        <v>1410</v>
      </c>
      <c r="K930" s="162">
        <v>96356.12</v>
      </c>
      <c r="L930" s="162">
        <v>96356.12</v>
      </c>
      <c r="M930" s="162">
        <v>0</v>
      </c>
    </row>
    <row r="931" spans="5:13" x14ac:dyDescent="0.35">
      <c r="F931" t="s">
        <v>7277</v>
      </c>
      <c r="K931" s="162">
        <v>96356.12</v>
      </c>
      <c r="L931" s="162">
        <v>96356.12</v>
      </c>
      <c r="M931" s="162">
        <v>0</v>
      </c>
    </row>
    <row r="932" spans="5:13" x14ac:dyDescent="0.35">
      <c r="E932" t="s">
        <v>7278</v>
      </c>
      <c r="K932" s="162">
        <v>415416.12</v>
      </c>
      <c r="L932" s="162">
        <v>415416.12</v>
      </c>
      <c r="M932" s="162">
        <v>0</v>
      </c>
    </row>
    <row r="933" spans="5:13" x14ac:dyDescent="0.35">
      <c r="E933" t="s">
        <v>1143</v>
      </c>
      <c r="F933" t="s">
        <v>1145</v>
      </c>
      <c r="G933" t="s">
        <v>2580</v>
      </c>
      <c r="H933" t="s">
        <v>2512</v>
      </c>
      <c r="I933" t="s">
        <v>88</v>
      </c>
      <c r="J933" t="s">
        <v>1062</v>
      </c>
      <c r="K933" s="162">
        <v>98474</v>
      </c>
      <c r="L933" s="162">
        <v>98425.56</v>
      </c>
      <c r="M933" s="162">
        <v>48.440000000002328</v>
      </c>
    </row>
    <row r="934" spans="5:13" x14ac:dyDescent="0.35">
      <c r="F934" t="s">
        <v>7279</v>
      </c>
      <c r="K934" s="162">
        <v>98474</v>
      </c>
      <c r="L934" s="162">
        <v>98425.56</v>
      </c>
      <c r="M934" s="162">
        <v>48.440000000002328</v>
      </c>
    </row>
    <row r="935" spans="5:13" x14ac:dyDescent="0.35">
      <c r="E935" t="s">
        <v>7280</v>
      </c>
      <c r="K935" s="162">
        <v>98474</v>
      </c>
      <c r="L935" s="162">
        <v>98425.56</v>
      </c>
      <c r="M935" s="162">
        <v>48.440000000002328</v>
      </c>
    </row>
    <row r="936" spans="5:13" x14ac:dyDescent="0.35">
      <c r="E936" t="s">
        <v>1192</v>
      </c>
      <c r="F936" t="s">
        <v>1194</v>
      </c>
      <c r="G936" t="s">
        <v>2590</v>
      </c>
      <c r="H936" t="s">
        <v>2512</v>
      </c>
      <c r="I936" t="s">
        <v>88</v>
      </c>
      <c r="J936" t="s">
        <v>1195</v>
      </c>
      <c r="K936" s="162">
        <v>231504</v>
      </c>
      <c r="L936" s="162">
        <v>231504</v>
      </c>
      <c r="M936" s="162">
        <v>0</v>
      </c>
    </row>
    <row r="937" spans="5:13" x14ac:dyDescent="0.35">
      <c r="F937" t="s">
        <v>7281</v>
      </c>
      <c r="K937" s="162">
        <v>231504</v>
      </c>
      <c r="L937" s="162">
        <v>231504</v>
      </c>
      <c r="M937" s="162">
        <v>0</v>
      </c>
    </row>
    <row r="938" spans="5:13" x14ac:dyDescent="0.35">
      <c r="E938" t="s">
        <v>7282</v>
      </c>
      <c r="K938" s="162">
        <v>231504</v>
      </c>
      <c r="L938" s="162">
        <v>231504</v>
      </c>
      <c r="M938" s="162">
        <v>0</v>
      </c>
    </row>
    <row r="939" spans="5:13" x14ac:dyDescent="0.35">
      <c r="E939" t="s">
        <v>1064</v>
      </c>
      <c r="F939" t="s">
        <v>1066</v>
      </c>
      <c r="G939" t="s">
        <v>2590</v>
      </c>
      <c r="H939" t="s">
        <v>2512</v>
      </c>
      <c r="I939" t="s">
        <v>88</v>
      </c>
      <c r="J939" t="s">
        <v>1022</v>
      </c>
      <c r="K939" s="162">
        <v>366807.24</v>
      </c>
      <c r="L939" s="162">
        <v>366807.23999999993</v>
      </c>
      <c r="M939" s="162">
        <v>0</v>
      </c>
    </row>
    <row r="940" spans="5:13" x14ac:dyDescent="0.35">
      <c r="F940" t="s">
        <v>7283</v>
      </c>
      <c r="K940" s="162">
        <v>366807.24</v>
      </c>
      <c r="L940" s="162">
        <v>366807.23999999993</v>
      </c>
      <c r="M940" s="162">
        <v>0</v>
      </c>
    </row>
    <row r="941" spans="5:13" x14ac:dyDescent="0.35">
      <c r="F941" t="s">
        <v>1642</v>
      </c>
      <c r="G941" t="s">
        <v>2590</v>
      </c>
      <c r="H941" t="s">
        <v>2512</v>
      </c>
      <c r="I941" t="s">
        <v>88</v>
      </c>
      <c r="J941" t="s">
        <v>1643</v>
      </c>
      <c r="K941" s="162">
        <v>283599.39</v>
      </c>
      <c r="L941" s="162">
        <v>272034.27999999997</v>
      </c>
      <c r="M941" s="162">
        <v>11565.110000000044</v>
      </c>
    </row>
    <row r="942" spans="5:13" x14ac:dyDescent="0.35">
      <c r="F942" t="s">
        <v>7284</v>
      </c>
      <c r="K942" s="162">
        <v>283599.39</v>
      </c>
      <c r="L942" s="162">
        <v>272034.27999999997</v>
      </c>
      <c r="M942" s="162">
        <v>11565.110000000044</v>
      </c>
    </row>
    <row r="943" spans="5:13" x14ac:dyDescent="0.35">
      <c r="E943" t="s">
        <v>7285</v>
      </c>
      <c r="K943" s="162">
        <v>650406.63</v>
      </c>
      <c r="L943" s="162">
        <v>638841.5199999999</v>
      </c>
      <c r="M943" s="162">
        <v>11565.110000000044</v>
      </c>
    </row>
    <row r="944" spans="5:13" x14ac:dyDescent="0.35">
      <c r="E944" t="s">
        <v>1016</v>
      </c>
      <c r="F944" t="s">
        <v>1021</v>
      </c>
      <c r="G944" t="s">
        <v>2580</v>
      </c>
      <c r="H944" t="s">
        <v>2512</v>
      </c>
      <c r="I944" t="s">
        <v>88</v>
      </c>
      <c r="J944" t="s">
        <v>1022</v>
      </c>
      <c r="K944" s="162">
        <v>342732.5</v>
      </c>
      <c r="L944" s="162">
        <v>342732.5</v>
      </c>
      <c r="M944" s="162">
        <v>0</v>
      </c>
    </row>
    <row r="945" spans="5:13" x14ac:dyDescent="0.35">
      <c r="F945" t="s">
        <v>7286</v>
      </c>
      <c r="K945" s="162">
        <v>342732.5</v>
      </c>
      <c r="L945" s="162">
        <v>342732.5</v>
      </c>
      <c r="M945" s="162">
        <v>0</v>
      </c>
    </row>
    <row r="946" spans="5:13" x14ac:dyDescent="0.35">
      <c r="E946" t="s">
        <v>7287</v>
      </c>
      <c r="K946" s="162">
        <v>342732.5</v>
      </c>
      <c r="L946" s="162">
        <v>342732.5</v>
      </c>
      <c r="M946" s="162">
        <v>0</v>
      </c>
    </row>
    <row r="947" spans="5:13" x14ac:dyDescent="0.35">
      <c r="E947" t="s">
        <v>1024</v>
      </c>
      <c r="F947" t="s">
        <v>1026</v>
      </c>
      <c r="G947" t="s">
        <v>2590</v>
      </c>
      <c r="H947" t="s">
        <v>2512</v>
      </c>
      <c r="I947" t="s">
        <v>88</v>
      </c>
      <c r="J947" t="s">
        <v>1027</v>
      </c>
      <c r="K947" s="162">
        <v>155820</v>
      </c>
      <c r="L947" s="162">
        <v>152963.29999999999</v>
      </c>
      <c r="M947" s="162">
        <v>2856.7000000000116</v>
      </c>
    </row>
    <row r="948" spans="5:13" x14ac:dyDescent="0.35">
      <c r="F948" t="s">
        <v>7288</v>
      </c>
      <c r="K948" s="162">
        <v>155820</v>
      </c>
      <c r="L948" s="162">
        <v>152963.29999999999</v>
      </c>
      <c r="M948" s="162">
        <v>2856.7000000000116</v>
      </c>
    </row>
    <row r="949" spans="5:13" x14ac:dyDescent="0.35">
      <c r="E949" t="s">
        <v>7289</v>
      </c>
      <c r="K949" s="162">
        <v>155820</v>
      </c>
      <c r="L949" s="162">
        <v>152963.29999999999</v>
      </c>
      <c r="M949" s="162">
        <v>2856.7000000000116</v>
      </c>
    </row>
    <row r="950" spans="5:13" x14ac:dyDescent="0.35">
      <c r="E950" t="s">
        <v>1147</v>
      </c>
      <c r="F950" t="s">
        <v>1149</v>
      </c>
      <c r="G950" t="s">
        <v>2590</v>
      </c>
      <c r="H950" t="s">
        <v>2512</v>
      </c>
      <c r="I950" t="s">
        <v>88</v>
      </c>
      <c r="J950" t="s">
        <v>1150</v>
      </c>
      <c r="K950" s="162">
        <v>66622.490000000005</v>
      </c>
      <c r="L950" s="162">
        <v>66622.490000000005</v>
      </c>
      <c r="M950" s="162">
        <v>0</v>
      </c>
    </row>
    <row r="951" spans="5:13" x14ac:dyDescent="0.35">
      <c r="F951" t="s">
        <v>7290</v>
      </c>
      <c r="K951" s="162">
        <v>66622.490000000005</v>
      </c>
      <c r="L951" s="162">
        <v>66622.490000000005</v>
      </c>
      <c r="M951" s="162">
        <v>0</v>
      </c>
    </row>
    <row r="952" spans="5:13" x14ac:dyDescent="0.35">
      <c r="E952" t="s">
        <v>7291</v>
      </c>
      <c r="K952" s="162">
        <v>66622.490000000005</v>
      </c>
      <c r="L952" s="162">
        <v>66622.490000000005</v>
      </c>
      <c r="M952" s="162">
        <v>0</v>
      </c>
    </row>
    <row r="953" spans="5:13" x14ac:dyDescent="0.35">
      <c r="E953" t="s">
        <v>1205</v>
      </c>
      <c r="F953" t="s">
        <v>1207</v>
      </c>
      <c r="G953" t="s">
        <v>2590</v>
      </c>
      <c r="H953" t="s">
        <v>2512</v>
      </c>
      <c r="I953" t="s">
        <v>88</v>
      </c>
      <c r="J953" t="s">
        <v>1062</v>
      </c>
      <c r="K953" s="162">
        <v>92500.9</v>
      </c>
      <c r="L953" s="162">
        <v>79273.579999999987</v>
      </c>
      <c r="M953" s="162">
        <v>13227.320000000007</v>
      </c>
    </row>
    <row r="954" spans="5:13" x14ac:dyDescent="0.35">
      <c r="F954" t="s">
        <v>7292</v>
      </c>
      <c r="K954" s="162">
        <v>92500.9</v>
      </c>
      <c r="L954" s="162">
        <v>79273.579999999987</v>
      </c>
      <c r="M954" s="162">
        <v>13227.320000000007</v>
      </c>
    </row>
    <row r="955" spans="5:13" x14ac:dyDescent="0.35">
      <c r="E955" t="s">
        <v>7293</v>
      </c>
      <c r="K955" s="162">
        <v>92500.9</v>
      </c>
      <c r="L955" s="162">
        <v>79273.579999999987</v>
      </c>
      <c r="M955" s="162">
        <v>13227.320000000007</v>
      </c>
    </row>
    <row r="956" spans="5:13" x14ac:dyDescent="0.35">
      <c r="E956" t="s">
        <v>2278</v>
      </c>
      <c r="F956" t="s">
        <v>2281</v>
      </c>
      <c r="G956" t="s">
        <v>2580</v>
      </c>
      <c r="H956" t="s">
        <v>2512</v>
      </c>
      <c r="I956" t="s">
        <v>88</v>
      </c>
      <c r="J956" t="s">
        <v>2282</v>
      </c>
      <c r="K956" s="162">
        <v>331540.44</v>
      </c>
      <c r="L956" s="162">
        <v>331436.56</v>
      </c>
      <c r="M956" s="162">
        <v>103.88000000000466</v>
      </c>
    </row>
    <row r="957" spans="5:13" x14ac:dyDescent="0.35">
      <c r="F957" t="s">
        <v>7294</v>
      </c>
      <c r="K957" s="162">
        <v>331540.44</v>
      </c>
      <c r="L957" s="162">
        <v>331436.56</v>
      </c>
      <c r="M957" s="162">
        <v>103.88000000000466</v>
      </c>
    </row>
    <row r="958" spans="5:13" x14ac:dyDescent="0.35">
      <c r="E958" t="s">
        <v>7295</v>
      </c>
      <c r="K958" s="162">
        <v>331540.44</v>
      </c>
      <c r="L958" s="162">
        <v>331436.56</v>
      </c>
      <c r="M958" s="162">
        <v>103.88000000000466</v>
      </c>
    </row>
    <row r="959" spans="5:13" x14ac:dyDescent="0.35">
      <c r="E959" t="s">
        <v>1323</v>
      </c>
      <c r="F959" t="s">
        <v>1325</v>
      </c>
      <c r="G959" t="s">
        <v>2590</v>
      </c>
      <c r="H959" t="s">
        <v>2512</v>
      </c>
      <c r="I959" t="s">
        <v>88</v>
      </c>
      <c r="J959" t="s">
        <v>1326</v>
      </c>
      <c r="K959" s="162">
        <v>68603.199999999997</v>
      </c>
      <c r="L959" s="162">
        <v>68603.199999999997</v>
      </c>
      <c r="M959" s="162">
        <v>0</v>
      </c>
    </row>
    <row r="960" spans="5:13" x14ac:dyDescent="0.35">
      <c r="F960" t="s">
        <v>7296</v>
      </c>
      <c r="K960" s="162">
        <v>68603.199999999997</v>
      </c>
      <c r="L960" s="162">
        <v>68603.199999999997</v>
      </c>
      <c r="M960" s="162">
        <v>0</v>
      </c>
    </row>
    <row r="961" spans="5:13" x14ac:dyDescent="0.35">
      <c r="E961" t="s">
        <v>7297</v>
      </c>
      <c r="K961" s="162">
        <v>68603.199999999997</v>
      </c>
      <c r="L961" s="162">
        <v>68603.199999999997</v>
      </c>
      <c r="M961" s="162">
        <v>0</v>
      </c>
    </row>
    <row r="962" spans="5:13" x14ac:dyDescent="0.35">
      <c r="E962" t="s">
        <v>1921</v>
      </c>
      <c r="F962" t="s">
        <v>1923</v>
      </c>
      <c r="G962" t="s">
        <v>2473</v>
      </c>
      <c r="H962" t="s">
        <v>2526</v>
      </c>
      <c r="I962" t="s">
        <v>88</v>
      </c>
      <c r="J962" t="s">
        <v>1924</v>
      </c>
      <c r="K962" s="162">
        <v>10257.17</v>
      </c>
      <c r="L962" s="162">
        <v>10257.17</v>
      </c>
      <c r="M962" s="162">
        <v>0</v>
      </c>
    </row>
    <row r="963" spans="5:13" x14ac:dyDescent="0.35">
      <c r="F963" t="s">
        <v>7298</v>
      </c>
      <c r="K963" s="162">
        <v>10257.17</v>
      </c>
      <c r="L963" s="162">
        <v>10257.17</v>
      </c>
      <c r="M963" s="162">
        <v>0</v>
      </c>
    </row>
    <row r="964" spans="5:13" x14ac:dyDescent="0.35">
      <c r="E964" t="s">
        <v>7299</v>
      </c>
      <c r="K964" s="162">
        <v>10257.17</v>
      </c>
      <c r="L964" s="162">
        <v>10257.17</v>
      </c>
      <c r="M964" s="162">
        <v>0</v>
      </c>
    </row>
    <row r="965" spans="5:13" x14ac:dyDescent="0.35">
      <c r="E965" t="s">
        <v>1970</v>
      </c>
      <c r="F965" t="s">
        <v>1971</v>
      </c>
      <c r="G965" t="s">
        <v>2590</v>
      </c>
      <c r="H965" t="s">
        <v>2512</v>
      </c>
      <c r="I965" t="s">
        <v>88</v>
      </c>
      <c r="J965" t="s">
        <v>754</v>
      </c>
      <c r="K965" s="162">
        <v>295680</v>
      </c>
      <c r="L965" s="162">
        <v>0</v>
      </c>
      <c r="M965" s="162">
        <v>295680</v>
      </c>
    </row>
    <row r="966" spans="5:13" x14ac:dyDescent="0.35">
      <c r="F966" t="s">
        <v>7300</v>
      </c>
      <c r="K966" s="162">
        <v>295680</v>
      </c>
      <c r="L966" s="162">
        <v>0</v>
      </c>
      <c r="M966" s="162">
        <v>295680</v>
      </c>
    </row>
    <row r="967" spans="5:13" x14ac:dyDescent="0.35">
      <c r="E967" t="s">
        <v>7301</v>
      </c>
      <c r="K967" s="162">
        <v>295680</v>
      </c>
      <c r="L967" s="162">
        <v>0</v>
      </c>
      <c r="M967" s="162">
        <v>295680</v>
      </c>
    </row>
    <row r="968" spans="5:13" x14ac:dyDescent="0.35">
      <c r="E968" t="s">
        <v>608</v>
      </c>
      <c r="F968" t="s">
        <v>610</v>
      </c>
      <c r="G968" t="s">
        <v>2590</v>
      </c>
      <c r="H968" t="s">
        <v>2512</v>
      </c>
      <c r="I968" t="s">
        <v>88</v>
      </c>
      <c r="J968" t="s">
        <v>611</v>
      </c>
      <c r="K968" s="162">
        <v>5267718.6900000004</v>
      </c>
      <c r="L968" s="162">
        <v>5267718.6900000004</v>
      </c>
      <c r="M968" s="162">
        <v>0</v>
      </c>
    </row>
    <row r="969" spans="5:13" x14ac:dyDescent="0.35">
      <c r="F969" t="s">
        <v>7302</v>
      </c>
      <c r="K969" s="162">
        <v>5267718.6900000004</v>
      </c>
      <c r="L969" s="162">
        <v>5267718.6900000004</v>
      </c>
      <c r="M969" s="162">
        <v>0</v>
      </c>
    </row>
    <row r="970" spans="5:13" x14ac:dyDescent="0.35">
      <c r="E970" t="s">
        <v>7303</v>
      </c>
      <c r="K970" s="162">
        <v>5267718.6900000004</v>
      </c>
      <c r="L970" s="162">
        <v>5267718.6900000004</v>
      </c>
      <c r="M970" s="162">
        <v>0</v>
      </c>
    </row>
    <row r="971" spans="5:13" x14ac:dyDescent="0.35">
      <c r="E971" t="s">
        <v>751</v>
      </c>
      <c r="F971" t="s">
        <v>753</v>
      </c>
      <c r="G971" t="s">
        <v>2580</v>
      </c>
      <c r="H971" t="s">
        <v>2512</v>
      </c>
      <c r="I971" t="s">
        <v>88</v>
      </c>
      <c r="J971" t="s">
        <v>754</v>
      </c>
      <c r="K971" s="162">
        <v>264000</v>
      </c>
      <c r="L971" s="162">
        <v>264000</v>
      </c>
      <c r="M971" s="162">
        <v>0</v>
      </c>
    </row>
    <row r="972" spans="5:13" x14ac:dyDescent="0.35">
      <c r="F972" t="s">
        <v>7304</v>
      </c>
      <c r="K972" s="162">
        <v>264000</v>
      </c>
      <c r="L972" s="162">
        <v>264000</v>
      </c>
      <c r="M972" s="162">
        <v>0</v>
      </c>
    </row>
    <row r="973" spans="5:13" x14ac:dyDescent="0.35">
      <c r="E973" t="s">
        <v>7305</v>
      </c>
      <c r="K973" s="162">
        <v>264000</v>
      </c>
      <c r="L973" s="162">
        <v>264000</v>
      </c>
      <c r="M973" s="162">
        <v>0</v>
      </c>
    </row>
    <row r="974" spans="5:13" x14ac:dyDescent="0.35">
      <c r="E974" t="s">
        <v>618</v>
      </c>
      <c r="F974" t="s">
        <v>620</v>
      </c>
      <c r="G974" t="s">
        <v>2590</v>
      </c>
      <c r="H974" t="s">
        <v>2512</v>
      </c>
      <c r="I974" t="s">
        <v>88</v>
      </c>
      <c r="J974" t="s">
        <v>621</v>
      </c>
      <c r="K974" s="162">
        <v>738692.63</v>
      </c>
      <c r="L974" s="162">
        <v>738692.63</v>
      </c>
      <c r="M974" s="162">
        <v>0</v>
      </c>
    </row>
    <row r="975" spans="5:13" x14ac:dyDescent="0.35">
      <c r="F975" t="s">
        <v>7306</v>
      </c>
      <c r="K975" s="162">
        <v>738692.63</v>
      </c>
      <c r="L975" s="162">
        <v>738692.63</v>
      </c>
      <c r="M975" s="162">
        <v>0</v>
      </c>
    </row>
    <row r="976" spans="5:13" x14ac:dyDescent="0.35">
      <c r="F976" t="s">
        <v>770</v>
      </c>
      <c r="G976" t="s">
        <v>2473</v>
      </c>
      <c r="H976" t="s">
        <v>2526</v>
      </c>
      <c r="I976" t="s">
        <v>88</v>
      </c>
      <c r="J976" t="s">
        <v>771</v>
      </c>
      <c r="K976" s="162">
        <v>1456.96</v>
      </c>
      <c r="L976" s="162">
        <v>1456.96</v>
      </c>
      <c r="M976" s="162">
        <v>0</v>
      </c>
    </row>
    <row r="977" spans="3:13" x14ac:dyDescent="0.35">
      <c r="F977" t="s">
        <v>7307</v>
      </c>
      <c r="K977" s="162">
        <v>1456.96</v>
      </c>
      <c r="L977" s="162">
        <v>1456.96</v>
      </c>
      <c r="M977" s="162">
        <v>0</v>
      </c>
    </row>
    <row r="978" spans="3:13" x14ac:dyDescent="0.35">
      <c r="E978" t="s">
        <v>7308</v>
      </c>
      <c r="K978" s="162">
        <v>740149.59</v>
      </c>
      <c r="L978" s="162">
        <v>740149.59</v>
      </c>
      <c r="M978" s="162">
        <v>0</v>
      </c>
    </row>
    <row r="979" spans="3:13" x14ac:dyDescent="0.35">
      <c r="C979" t="s">
        <v>7309</v>
      </c>
      <c r="K979" s="162">
        <v>36996206.990000002</v>
      </c>
      <c r="L979" s="162">
        <v>28746637.869999997</v>
      </c>
      <c r="M979" s="162">
        <v>8249569.120000001</v>
      </c>
    </row>
    <row r="980" spans="3:13" x14ac:dyDescent="0.35">
      <c r="C980" t="s">
        <v>113</v>
      </c>
      <c r="D980" t="s">
        <v>114</v>
      </c>
      <c r="E980" t="s">
        <v>1412</v>
      </c>
      <c r="F980" t="s">
        <v>1414</v>
      </c>
      <c r="G980" t="s">
        <v>2473</v>
      </c>
      <c r="H980" t="s">
        <v>2526</v>
      </c>
      <c r="I980" t="s">
        <v>88</v>
      </c>
      <c r="J980" t="s">
        <v>1415</v>
      </c>
      <c r="K980" s="162">
        <v>3193.58</v>
      </c>
      <c r="L980" s="162">
        <v>3193.58</v>
      </c>
      <c r="M980" s="162">
        <v>0</v>
      </c>
    </row>
    <row r="981" spans="3:13" x14ac:dyDescent="0.35">
      <c r="F981" t="s">
        <v>7310</v>
      </c>
      <c r="K981" s="162">
        <v>3193.58</v>
      </c>
      <c r="L981" s="162">
        <v>3193.58</v>
      </c>
      <c r="M981" s="162">
        <v>0</v>
      </c>
    </row>
    <row r="982" spans="3:13" x14ac:dyDescent="0.35">
      <c r="F982" t="s">
        <v>1417</v>
      </c>
      <c r="G982" t="s">
        <v>2473</v>
      </c>
      <c r="H982" t="s">
        <v>2526</v>
      </c>
      <c r="I982" t="s">
        <v>88</v>
      </c>
      <c r="J982" t="s">
        <v>1418</v>
      </c>
      <c r="K982" s="162">
        <v>21370.84</v>
      </c>
      <c r="L982" s="162">
        <v>21370.84</v>
      </c>
      <c r="M982" s="162">
        <v>0</v>
      </c>
    </row>
    <row r="983" spans="3:13" x14ac:dyDescent="0.35">
      <c r="F983" t="s">
        <v>7311</v>
      </c>
      <c r="K983" s="162">
        <v>21370.84</v>
      </c>
      <c r="L983" s="162">
        <v>21370.84</v>
      </c>
      <c r="M983" s="162">
        <v>0</v>
      </c>
    </row>
    <row r="984" spans="3:13" x14ac:dyDescent="0.35">
      <c r="E984" t="s">
        <v>7312</v>
      </c>
      <c r="K984" s="162">
        <v>24564.42</v>
      </c>
      <c r="L984" s="162">
        <v>24564.42</v>
      </c>
      <c r="M984" s="162">
        <v>0</v>
      </c>
    </row>
    <row r="985" spans="3:13" x14ac:dyDescent="0.35">
      <c r="E985" t="s">
        <v>898</v>
      </c>
      <c r="F985" t="s">
        <v>900</v>
      </c>
      <c r="G985" t="s">
        <v>2590</v>
      </c>
      <c r="H985" t="s">
        <v>2512</v>
      </c>
      <c r="I985" t="s">
        <v>88</v>
      </c>
      <c r="J985" t="s">
        <v>901</v>
      </c>
      <c r="K985" s="162">
        <v>257943.81</v>
      </c>
      <c r="L985" s="162">
        <v>250452.33</v>
      </c>
      <c r="M985" s="162">
        <v>7491.4800000000105</v>
      </c>
    </row>
    <row r="986" spans="3:13" x14ac:dyDescent="0.35">
      <c r="F986" t="s">
        <v>7313</v>
      </c>
      <c r="K986" s="162">
        <v>257943.81</v>
      </c>
      <c r="L986" s="162">
        <v>250452.33</v>
      </c>
      <c r="M986" s="162">
        <v>7491.4800000000105</v>
      </c>
    </row>
    <row r="987" spans="3:13" x14ac:dyDescent="0.35">
      <c r="F987" t="s">
        <v>1757</v>
      </c>
      <c r="G987" t="s">
        <v>2590</v>
      </c>
      <c r="H987" t="s">
        <v>2512</v>
      </c>
      <c r="I987" t="s">
        <v>88</v>
      </c>
      <c r="J987" t="s">
        <v>1758</v>
      </c>
      <c r="K987" s="162">
        <v>169841.65</v>
      </c>
      <c r="L987" s="162">
        <v>77500.529999999984</v>
      </c>
      <c r="M987" s="162">
        <v>92341.12000000001</v>
      </c>
    </row>
    <row r="988" spans="3:13" x14ac:dyDescent="0.35">
      <c r="F988" t="s">
        <v>7314</v>
      </c>
      <c r="K988" s="162">
        <v>169841.65</v>
      </c>
      <c r="L988" s="162">
        <v>77500.529999999984</v>
      </c>
      <c r="M988" s="162">
        <v>92341.12000000001</v>
      </c>
    </row>
    <row r="989" spans="3:13" x14ac:dyDescent="0.35">
      <c r="E989" t="s">
        <v>6837</v>
      </c>
      <c r="K989" s="162">
        <v>427785.45999999996</v>
      </c>
      <c r="L989" s="162">
        <v>327952.86</v>
      </c>
      <c r="M989" s="162">
        <v>99832.60000000002</v>
      </c>
    </row>
    <row r="990" spans="3:13" x14ac:dyDescent="0.35">
      <c r="E990" t="s">
        <v>1290</v>
      </c>
      <c r="F990" t="s">
        <v>1294</v>
      </c>
      <c r="G990" t="s">
        <v>2580</v>
      </c>
      <c r="H990" t="s">
        <v>2512</v>
      </c>
      <c r="I990" t="s">
        <v>88</v>
      </c>
      <c r="J990" t="s">
        <v>1295</v>
      </c>
      <c r="K990" s="162">
        <v>446590</v>
      </c>
      <c r="L990" s="162">
        <v>392802.06</v>
      </c>
      <c r="M990" s="162">
        <v>53787.94</v>
      </c>
    </row>
    <row r="991" spans="3:13" x14ac:dyDescent="0.35">
      <c r="F991" t="s">
        <v>7315</v>
      </c>
      <c r="K991" s="162">
        <v>446590</v>
      </c>
      <c r="L991" s="162">
        <v>392802.06</v>
      </c>
      <c r="M991" s="162">
        <v>53787.94</v>
      </c>
    </row>
    <row r="992" spans="3:13" x14ac:dyDescent="0.35">
      <c r="F992" t="s">
        <v>1300</v>
      </c>
      <c r="G992" t="s">
        <v>2590</v>
      </c>
      <c r="H992" t="s">
        <v>2512</v>
      </c>
      <c r="I992" t="s">
        <v>88</v>
      </c>
      <c r="J992" t="s">
        <v>1301</v>
      </c>
      <c r="K992" s="162">
        <v>34770.559999999998</v>
      </c>
      <c r="L992" s="162">
        <v>34770.559999999998</v>
      </c>
      <c r="M992" s="162">
        <v>0</v>
      </c>
    </row>
    <row r="993" spans="5:13" x14ac:dyDescent="0.35">
      <c r="F993" t="s">
        <v>7316</v>
      </c>
      <c r="K993" s="162">
        <v>34770.559999999998</v>
      </c>
      <c r="L993" s="162">
        <v>34770.559999999998</v>
      </c>
      <c r="M993" s="162">
        <v>0</v>
      </c>
    </row>
    <row r="994" spans="5:13" x14ac:dyDescent="0.35">
      <c r="F994" t="s">
        <v>1303</v>
      </c>
      <c r="G994" t="s">
        <v>2590</v>
      </c>
      <c r="H994" t="s">
        <v>2512</v>
      </c>
      <c r="I994" t="s">
        <v>88</v>
      </c>
      <c r="J994" t="s">
        <v>1295</v>
      </c>
      <c r="K994" s="162">
        <v>30680.76</v>
      </c>
      <c r="L994" s="162">
        <v>30680.760000000002</v>
      </c>
      <c r="M994" s="162">
        <v>0</v>
      </c>
    </row>
    <row r="995" spans="5:13" x14ac:dyDescent="0.35">
      <c r="F995" t="s">
        <v>7317</v>
      </c>
      <c r="K995" s="162">
        <v>30680.76</v>
      </c>
      <c r="L995" s="162">
        <v>30680.760000000002</v>
      </c>
      <c r="M995" s="162">
        <v>0</v>
      </c>
    </row>
    <row r="996" spans="5:13" x14ac:dyDescent="0.35">
      <c r="F996" t="s">
        <v>1423</v>
      </c>
      <c r="G996" t="s">
        <v>2590</v>
      </c>
      <c r="H996" t="s">
        <v>2512</v>
      </c>
      <c r="I996" t="s">
        <v>88</v>
      </c>
      <c r="J996" t="s">
        <v>1424</v>
      </c>
      <c r="K996" s="162">
        <v>147620</v>
      </c>
      <c r="L996" s="162">
        <v>147620</v>
      </c>
      <c r="M996" s="162">
        <v>0</v>
      </c>
    </row>
    <row r="997" spans="5:13" x14ac:dyDescent="0.35">
      <c r="F997" t="s">
        <v>7318</v>
      </c>
      <c r="K997" s="162">
        <v>147620</v>
      </c>
      <c r="L997" s="162">
        <v>147620</v>
      </c>
      <c r="M997" s="162">
        <v>0</v>
      </c>
    </row>
    <row r="998" spans="5:13" x14ac:dyDescent="0.35">
      <c r="E998" t="s">
        <v>6845</v>
      </c>
      <c r="K998" s="162">
        <v>659661.32000000007</v>
      </c>
      <c r="L998" s="162">
        <v>605873.38</v>
      </c>
      <c r="M998" s="162">
        <v>53787.94</v>
      </c>
    </row>
    <row r="999" spans="5:13" x14ac:dyDescent="0.35">
      <c r="E999" t="s">
        <v>1368</v>
      </c>
      <c r="F999" t="s">
        <v>1370</v>
      </c>
      <c r="G999" t="s">
        <v>2590</v>
      </c>
      <c r="H999" t="s">
        <v>2512</v>
      </c>
      <c r="I999" t="s">
        <v>88</v>
      </c>
      <c r="J999" t="s">
        <v>1371</v>
      </c>
      <c r="K999" s="162">
        <v>265716</v>
      </c>
      <c r="L999" s="162">
        <v>265254.84999999998</v>
      </c>
      <c r="M999" s="162">
        <v>461.15000000002328</v>
      </c>
    </row>
    <row r="1000" spans="5:13" x14ac:dyDescent="0.35">
      <c r="F1000" t="s">
        <v>7319</v>
      </c>
      <c r="K1000" s="162">
        <v>265716</v>
      </c>
      <c r="L1000" s="162">
        <v>265254.84999999998</v>
      </c>
      <c r="M1000" s="162">
        <v>461.15000000002328</v>
      </c>
    </row>
    <row r="1001" spans="5:13" x14ac:dyDescent="0.35">
      <c r="E1001" t="s">
        <v>7320</v>
      </c>
      <c r="K1001" s="162">
        <v>265716</v>
      </c>
      <c r="L1001" s="162">
        <v>265254.84999999998</v>
      </c>
      <c r="M1001" s="162">
        <v>461.15000000002328</v>
      </c>
    </row>
    <row r="1002" spans="5:13" x14ac:dyDescent="0.35">
      <c r="E1002" t="s">
        <v>1429</v>
      </c>
      <c r="F1002" t="s">
        <v>1510</v>
      </c>
      <c r="G1002" t="s">
        <v>2473</v>
      </c>
      <c r="H1002" t="s">
        <v>2526</v>
      </c>
      <c r="I1002" t="s">
        <v>88</v>
      </c>
      <c r="J1002" t="s">
        <v>1511</v>
      </c>
      <c r="K1002" s="162">
        <v>25168</v>
      </c>
      <c r="L1002" s="162">
        <v>25168</v>
      </c>
      <c r="M1002" s="162">
        <v>0</v>
      </c>
    </row>
    <row r="1003" spans="5:13" x14ac:dyDescent="0.35">
      <c r="F1003" t="s">
        <v>7321</v>
      </c>
      <c r="K1003" s="162">
        <v>25168</v>
      </c>
      <c r="L1003" s="162">
        <v>25168</v>
      </c>
      <c r="M1003" s="162">
        <v>0</v>
      </c>
    </row>
    <row r="1004" spans="5:13" x14ac:dyDescent="0.35">
      <c r="E1004" t="s">
        <v>7221</v>
      </c>
      <c r="K1004" s="162">
        <v>25168</v>
      </c>
      <c r="L1004" s="162">
        <v>25168</v>
      </c>
      <c r="M1004" s="162">
        <v>0</v>
      </c>
    </row>
    <row r="1005" spans="5:13" x14ac:dyDescent="0.35">
      <c r="E1005" t="s">
        <v>1249</v>
      </c>
      <c r="F1005" t="s">
        <v>1348</v>
      </c>
      <c r="G1005" t="s">
        <v>2473</v>
      </c>
      <c r="H1005" t="s">
        <v>2526</v>
      </c>
      <c r="I1005" t="s">
        <v>88</v>
      </c>
      <c r="J1005" t="s">
        <v>1349</v>
      </c>
      <c r="K1005" s="162">
        <v>6779.31</v>
      </c>
      <c r="L1005" s="162">
        <v>6533.17</v>
      </c>
      <c r="M1005" s="162">
        <v>246.14000000000033</v>
      </c>
    </row>
    <row r="1006" spans="5:13" x14ac:dyDescent="0.35">
      <c r="F1006" t="s">
        <v>7322</v>
      </c>
      <c r="K1006" s="162">
        <v>6779.31</v>
      </c>
      <c r="L1006" s="162">
        <v>6533.17</v>
      </c>
      <c r="M1006" s="162">
        <v>246.14000000000033</v>
      </c>
    </row>
    <row r="1007" spans="5:13" x14ac:dyDescent="0.35">
      <c r="E1007" t="s">
        <v>6854</v>
      </c>
      <c r="K1007" s="162">
        <v>6779.31</v>
      </c>
      <c r="L1007" s="162">
        <v>6533.17</v>
      </c>
      <c r="M1007" s="162">
        <v>246.14000000000033</v>
      </c>
    </row>
    <row r="1008" spans="5:13" x14ac:dyDescent="0.35">
      <c r="E1008" t="s">
        <v>1434</v>
      </c>
      <c r="F1008" t="s">
        <v>1436</v>
      </c>
      <c r="G1008" t="s">
        <v>2473</v>
      </c>
      <c r="H1008" t="s">
        <v>2526</v>
      </c>
      <c r="I1008" t="s">
        <v>88</v>
      </c>
      <c r="J1008" t="s">
        <v>1437</v>
      </c>
      <c r="K1008" s="162">
        <v>4040.19</v>
      </c>
      <c r="L1008" s="162">
        <v>4040.1899999999996</v>
      </c>
      <c r="M1008" s="162">
        <v>0</v>
      </c>
    </row>
    <row r="1009" spans="5:13" x14ac:dyDescent="0.35">
      <c r="F1009" t="s">
        <v>7323</v>
      </c>
      <c r="K1009" s="162">
        <v>4040.19</v>
      </c>
      <c r="L1009" s="162">
        <v>4040.1899999999996</v>
      </c>
      <c r="M1009" s="162">
        <v>0</v>
      </c>
    </row>
    <row r="1010" spans="5:13" x14ac:dyDescent="0.35">
      <c r="E1010" t="s">
        <v>7324</v>
      </c>
      <c r="K1010" s="162">
        <v>4040.19</v>
      </c>
      <c r="L1010" s="162">
        <v>4040.1899999999996</v>
      </c>
      <c r="M1010" s="162">
        <v>0</v>
      </c>
    </row>
    <row r="1011" spans="5:13" x14ac:dyDescent="0.35">
      <c r="E1011" t="s">
        <v>1441</v>
      </c>
      <c r="F1011" t="s">
        <v>1443</v>
      </c>
      <c r="G1011" t="s">
        <v>2590</v>
      </c>
      <c r="H1011" t="s">
        <v>2512</v>
      </c>
      <c r="I1011" t="s">
        <v>88</v>
      </c>
      <c r="J1011" t="s">
        <v>1444</v>
      </c>
      <c r="K1011" s="162">
        <v>37322.21</v>
      </c>
      <c r="L1011" s="162">
        <v>37322.199999999997</v>
      </c>
      <c r="M1011" s="162">
        <v>1.0000000002037268E-2</v>
      </c>
    </row>
    <row r="1012" spans="5:13" x14ac:dyDescent="0.35">
      <c r="F1012" t="s">
        <v>7325</v>
      </c>
      <c r="K1012" s="162">
        <v>37322.21</v>
      </c>
      <c r="L1012" s="162">
        <v>37322.199999999997</v>
      </c>
      <c r="M1012" s="162">
        <v>1.0000000002037268E-2</v>
      </c>
    </row>
    <row r="1013" spans="5:13" x14ac:dyDescent="0.35">
      <c r="E1013" t="s">
        <v>7326</v>
      </c>
      <c r="K1013" s="162">
        <v>37322.21</v>
      </c>
      <c r="L1013" s="162">
        <v>37322.199999999997</v>
      </c>
      <c r="M1013" s="162">
        <v>1.0000000002037268E-2</v>
      </c>
    </row>
    <row r="1014" spans="5:13" x14ac:dyDescent="0.35">
      <c r="E1014" t="s">
        <v>923</v>
      </c>
      <c r="F1014" t="s">
        <v>1110</v>
      </c>
      <c r="G1014" t="s">
        <v>2590</v>
      </c>
      <c r="H1014" t="s">
        <v>2512</v>
      </c>
      <c r="I1014" t="s">
        <v>88</v>
      </c>
      <c r="J1014" t="s">
        <v>1111</v>
      </c>
      <c r="K1014" s="162">
        <v>81312</v>
      </c>
      <c r="L1014" s="162">
        <v>81312</v>
      </c>
      <c r="M1014" s="162">
        <v>0</v>
      </c>
    </row>
    <row r="1015" spans="5:13" x14ac:dyDescent="0.35">
      <c r="F1015" t="s">
        <v>7327</v>
      </c>
      <c r="K1015" s="162">
        <v>81312</v>
      </c>
      <c r="L1015" s="162">
        <v>81312</v>
      </c>
      <c r="M1015" s="162">
        <v>0</v>
      </c>
    </row>
    <row r="1016" spans="5:13" x14ac:dyDescent="0.35">
      <c r="F1016" t="s">
        <v>1113</v>
      </c>
      <c r="G1016" t="s">
        <v>2473</v>
      </c>
      <c r="H1016" t="s">
        <v>2526</v>
      </c>
      <c r="I1016" t="s">
        <v>88</v>
      </c>
      <c r="J1016" t="s">
        <v>1114</v>
      </c>
      <c r="K1016" s="162">
        <v>3933.92</v>
      </c>
      <c r="L1016" s="162">
        <v>3933.79</v>
      </c>
      <c r="M1016" s="162">
        <v>0.13000000000010914</v>
      </c>
    </row>
    <row r="1017" spans="5:13" x14ac:dyDescent="0.35">
      <c r="F1017" t="s">
        <v>7328</v>
      </c>
      <c r="K1017" s="162">
        <v>3933.92</v>
      </c>
      <c r="L1017" s="162">
        <v>3933.79</v>
      </c>
      <c r="M1017" s="162">
        <v>0.13000000000010914</v>
      </c>
    </row>
    <row r="1018" spans="5:13" x14ac:dyDescent="0.35">
      <c r="F1018" t="s">
        <v>1179</v>
      </c>
      <c r="G1018" t="s">
        <v>2473</v>
      </c>
      <c r="H1018" t="s">
        <v>2526</v>
      </c>
      <c r="I1018" t="s">
        <v>88</v>
      </c>
      <c r="J1018" t="s">
        <v>1180</v>
      </c>
      <c r="K1018" s="162">
        <v>12495.73</v>
      </c>
      <c r="L1018" s="162">
        <v>12495.73</v>
      </c>
      <c r="M1018" s="162">
        <v>0</v>
      </c>
    </row>
    <row r="1019" spans="5:13" x14ac:dyDescent="0.35">
      <c r="F1019" t="s">
        <v>7329</v>
      </c>
      <c r="K1019" s="162">
        <v>12495.73</v>
      </c>
      <c r="L1019" s="162">
        <v>12495.73</v>
      </c>
      <c r="M1019" s="162">
        <v>0</v>
      </c>
    </row>
    <row r="1020" spans="5:13" x14ac:dyDescent="0.35">
      <c r="F1020" t="s">
        <v>1305</v>
      </c>
      <c r="G1020" t="s">
        <v>2473</v>
      </c>
      <c r="H1020" t="s">
        <v>2526</v>
      </c>
      <c r="I1020" t="s">
        <v>88</v>
      </c>
      <c r="J1020" t="s">
        <v>1306</v>
      </c>
      <c r="K1020" s="162">
        <v>13619.76</v>
      </c>
      <c r="L1020" s="162">
        <v>13619.76</v>
      </c>
      <c r="M1020" s="162">
        <v>0</v>
      </c>
    </row>
    <row r="1021" spans="5:13" x14ac:dyDescent="0.35">
      <c r="F1021" t="s">
        <v>7330</v>
      </c>
      <c r="K1021" s="162">
        <v>13619.76</v>
      </c>
      <c r="L1021" s="162">
        <v>13619.76</v>
      </c>
      <c r="M1021" s="162">
        <v>0</v>
      </c>
    </row>
    <row r="1022" spans="5:13" x14ac:dyDescent="0.35">
      <c r="E1022" t="s">
        <v>6866</v>
      </c>
      <c r="K1022" s="162">
        <v>111361.40999999999</v>
      </c>
      <c r="L1022" s="162">
        <v>111361.27999999998</v>
      </c>
      <c r="M1022" s="162">
        <v>0.13000000000010914</v>
      </c>
    </row>
    <row r="1023" spans="5:13" x14ac:dyDescent="0.35">
      <c r="E1023" t="s">
        <v>1898</v>
      </c>
      <c r="F1023" t="s">
        <v>1900</v>
      </c>
      <c r="G1023" t="s">
        <v>2473</v>
      </c>
      <c r="H1023" t="s">
        <v>2526</v>
      </c>
      <c r="I1023" t="s">
        <v>88</v>
      </c>
      <c r="J1023" t="s">
        <v>1901</v>
      </c>
      <c r="K1023" s="162">
        <v>23232</v>
      </c>
      <c r="L1023" s="162">
        <v>23232</v>
      </c>
      <c r="M1023" s="162">
        <v>0</v>
      </c>
    </row>
    <row r="1024" spans="5:13" x14ac:dyDescent="0.35">
      <c r="F1024" t="s">
        <v>7331</v>
      </c>
      <c r="K1024" s="162">
        <v>23232</v>
      </c>
      <c r="L1024" s="162">
        <v>23232</v>
      </c>
      <c r="M1024" s="162">
        <v>0</v>
      </c>
    </row>
    <row r="1025" spans="5:13" x14ac:dyDescent="0.35">
      <c r="E1025" t="s">
        <v>7332</v>
      </c>
      <c r="K1025" s="162">
        <v>23232</v>
      </c>
      <c r="L1025" s="162">
        <v>23232</v>
      </c>
      <c r="M1025" s="162">
        <v>0</v>
      </c>
    </row>
    <row r="1026" spans="5:13" x14ac:dyDescent="0.35">
      <c r="E1026" t="s">
        <v>1491</v>
      </c>
      <c r="F1026" t="s">
        <v>1493</v>
      </c>
      <c r="G1026" t="s">
        <v>2590</v>
      </c>
      <c r="H1026" t="s">
        <v>2512</v>
      </c>
      <c r="I1026" t="s">
        <v>88</v>
      </c>
      <c r="J1026" t="s">
        <v>1494</v>
      </c>
      <c r="K1026" s="162">
        <v>62889.75</v>
      </c>
      <c r="L1026" s="162">
        <v>62889.75</v>
      </c>
      <c r="M1026" s="162">
        <v>0</v>
      </c>
    </row>
    <row r="1027" spans="5:13" x14ac:dyDescent="0.35">
      <c r="F1027" t="s">
        <v>7333</v>
      </c>
      <c r="K1027" s="162">
        <v>62889.75</v>
      </c>
      <c r="L1027" s="162">
        <v>62889.75</v>
      </c>
      <c r="M1027" s="162">
        <v>0</v>
      </c>
    </row>
    <row r="1028" spans="5:13" x14ac:dyDescent="0.35">
      <c r="E1028" t="s">
        <v>7334</v>
      </c>
      <c r="K1028" s="162">
        <v>62889.75</v>
      </c>
      <c r="L1028" s="162">
        <v>62889.75</v>
      </c>
      <c r="M1028" s="162">
        <v>0</v>
      </c>
    </row>
    <row r="1029" spans="5:13" x14ac:dyDescent="0.35">
      <c r="E1029" t="s">
        <v>1118</v>
      </c>
      <c r="F1029" t="s">
        <v>1120</v>
      </c>
      <c r="G1029" t="s">
        <v>2473</v>
      </c>
      <c r="H1029" t="s">
        <v>2526</v>
      </c>
      <c r="I1029" t="s">
        <v>88</v>
      </c>
      <c r="J1029" t="s">
        <v>1121</v>
      </c>
      <c r="K1029" s="162">
        <v>2524.67</v>
      </c>
      <c r="L1029" s="162">
        <v>2524.67</v>
      </c>
      <c r="M1029" s="162">
        <v>0</v>
      </c>
    </row>
    <row r="1030" spans="5:13" x14ac:dyDescent="0.35">
      <c r="F1030" t="s">
        <v>7335</v>
      </c>
      <c r="K1030" s="162">
        <v>2524.67</v>
      </c>
      <c r="L1030" s="162">
        <v>2524.67</v>
      </c>
      <c r="M1030" s="162">
        <v>0</v>
      </c>
    </row>
    <row r="1031" spans="5:13" x14ac:dyDescent="0.35">
      <c r="F1031" t="s">
        <v>1123</v>
      </c>
      <c r="G1031" t="s">
        <v>2473</v>
      </c>
      <c r="H1031" t="s">
        <v>2526</v>
      </c>
      <c r="I1031" t="s">
        <v>88</v>
      </c>
      <c r="J1031" t="s">
        <v>1124</v>
      </c>
      <c r="K1031" s="162">
        <v>5343</v>
      </c>
      <c r="L1031" s="162">
        <v>4642.59</v>
      </c>
      <c r="M1031" s="162">
        <v>700.40999999999985</v>
      </c>
    </row>
    <row r="1032" spans="5:13" x14ac:dyDescent="0.35">
      <c r="F1032" t="s">
        <v>7336</v>
      </c>
      <c r="K1032" s="162">
        <v>5343</v>
      </c>
      <c r="L1032" s="162">
        <v>4642.59</v>
      </c>
      <c r="M1032" s="162">
        <v>700.40999999999985</v>
      </c>
    </row>
    <row r="1033" spans="5:13" x14ac:dyDescent="0.35">
      <c r="E1033" t="s">
        <v>7337</v>
      </c>
      <c r="K1033" s="162">
        <v>7867.67</v>
      </c>
      <c r="L1033" s="162">
        <v>7167.26</v>
      </c>
      <c r="M1033" s="162">
        <v>700.40999999999985</v>
      </c>
    </row>
    <row r="1034" spans="5:13" x14ac:dyDescent="0.35">
      <c r="E1034" t="s">
        <v>1308</v>
      </c>
      <c r="F1034" t="s">
        <v>1310</v>
      </c>
      <c r="G1034" t="s">
        <v>2590</v>
      </c>
      <c r="H1034" t="s">
        <v>2512</v>
      </c>
      <c r="I1034" t="s">
        <v>88</v>
      </c>
      <c r="J1034" t="s">
        <v>1311</v>
      </c>
      <c r="K1034" s="162">
        <v>51425</v>
      </c>
      <c r="L1034" s="162">
        <v>50396.5</v>
      </c>
      <c r="M1034" s="162">
        <v>1028.5</v>
      </c>
    </row>
    <row r="1035" spans="5:13" x14ac:dyDescent="0.35">
      <c r="F1035" t="s">
        <v>7338</v>
      </c>
      <c r="K1035" s="162">
        <v>51425</v>
      </c>
      <c r="L1035" s="162">
        <v>50396.5</v>
      </c>
      <c r="M1035" s="162">
        <v>1028.5</v>
      </c>
    </row>
    <row r="1036" spans="5:13" x14ac:dyDescent="0.35">
      <c r="E1036" t="s">
        <v>7339</v>
      </c>
      <c r="K1036" s="162">
        <v>51425</v>
      </c>
      <c r="L1036" s="162">
        <v>50396.5</v>
      </c>
      <c r="M1036" s="162">
        <v>1028.5</v>
      </c>
    </row>
    <row r="1037" spans="5:13" x14ac:dyDescent="0.35">
      <c r="E1037" t="s">
        <v>1449</v>
      </c>
      <c r="F1037" t="s">
        <v>1451</v>
      </c>
      <c r="G1037" t="s">
        <v>2473</v>
      </c>
      <c r="H1037" t="s">
        <v>2526</v>
      </c>
      <c r="I1037" t="s">
        <v>88</v>
      </c>
      <c r="J1037" t="s">
        <v>1452</v>
      </c>
      <c r="K1037" s="162">
        <v>8470</v>
      </c>
      <c r="L1037" s="162">
        <v>8470</v>
      </c>
      <c r="M1037" s="162">
        <v>0</v>
      </c>
    </row>
    <row r="1038" spans="5:13" x14ac:dyDescent="0.35">
      <c r="F1038" t="s">
        <v>7340</v>
      </c>
      <c r="K1038" s="162">
        <v>8470</v>
      </c>
      <c r="L1038" s="162">
        <v>8470</v>
      </c>
      <c r="M1038" s="162">
        <v>0</v>
      </c>
    </row>
    <row r="1039" spans="5:13" x14ac:dyDescent="0.35">
      <c r="E1039" t="s">
        <v>7341</v>
      </c>
      <c r="K1039" s="162">
        <v>8470</v>
      </c>
      <c r="L1039" s="162">
        <v>8470</v>
      </c>
      <c r="M1039" s="162">
        <v>0</v>
      </c>
    </row>
    <row r="1040" spans="5:13" x14ac:dyDescent="0.35">
      <c r="E1040" t="s">
        <v>1378</v>
      </c>
      <c r="F1040" t="s">
        <v>1380</v>
      </c>
      <c r="G1040" t="s">
        <v>2473</v>
      </c>
      <c r="H1040" t="s">
        <v>2526</v>
      </c>
      <c r="I1040" t="s">
        <v>88</v>
      </c>
      <c r="J1040" t="s">
        <v>1381</v>
      </c>
      <c r="K1040" s="162">
        <v>1887.6</v>
      </c>
      <c r="L1040" s="162">
        <v>1887.6</v>
      </c>
      <c r="M1040" s="162">
        <v>0</v>
      </c>
    </row>
    <row r="1041" spans="3:13" x14ac:dyDescent="0.35">
      <c r="F1041" t="s">
        <v>7342</v>
      </c>
      <c r="K1041" s="162">
        <v>1887.6</v>
      </c>
      <c r="L1041" s="162">
        <v>1887.6</v>
      </c>
      <c r="M1041" s="162">
        <v>0</v>
      </c>
    </row>
    <row r="1042" spans="3:13" x14ac:dyDescent="0.35">
      <c r="E1042" t="s">
        <v>7343</v>
      </c>
      <c r="K1042" s="162">
        <v>1887.6</v>
      </c>
      <c r="L1042" s="162">
        <v>1887.6</v>
      </c>
      <c r="M1042" s="162">
        <v>0</v>
      </c>
    </row>
    <row r="1043" spans="3:13" x14ac:dyDescent="0.35">
      <c r="E1043" t="s">
        <v>1710</v>
      </c>
      <c r="F1043" t="s">
        <v>1712</v>
      </c>
      <c r="G1043" t="s">
        <v>2590</v>
      </c>
      <c r="H1043" t="s">
        <v>2512</v>
      </c>
      <c r="I1043" t="s">
        <v>88</v>
      </c>
      <c r="J1043" t="s">
        <v>1713</v>
      </c>
      <c r="K1043" s="162">
        <v>124732.72</v>
      </c>
      <c r="L1043" s="162">
        <v>83800.36</v>
      </c>
      <c r="M1043" s="162">
        <v>40932.36</v>
      </c>
    </row>
    <row r="1044" spans="3:13" x14ac:dyDescent="0.35">
      <c r="F1044" t="s">
        <v>7344</v>
      </c>
      <c r="K1044" s="162">
        <v>124732.72</v>
      </c>
      <c r="L1044" s="162">
        <v>83800.36</v>
      </c>
      <c r="M1044" s="162">
        <v>40932.36</v>
      </c>
    </row>
    <row r="1045" spans="3:13" x14ac:dyDescent="0.35">
      <c r="E1045" t="s">
        <v>7345</v>
      </c>
      <c r="K1045" s="162">
        <v>124732.72</v>
      </c>
      <c r="L1045" s="162">
        <v>83800.36</v>
      </c>
      <c r="M1045" s="162">
        <v>40932.36</v>
      </c>
    </row>
    <row r="1046" spans="3:13" x14ac:dyDescent="0.35">
      <c r="E1046" t="s">
        <v>1271</v>
      </c>
      <c r="F1046" t="s">
        <v>1272</v>
      </c>
      <c r="G1046" t="s">
        <v>2590</v>
      </c>
      <c r="H1046" t="s">
        <v>2512</v>
      </c>
      <c r="I1046" t="s">
        <v>88</v>
      </c>
      <c r="J1046" t="s">
        <v>1273</v>
      </c>
      <c r="K1046" s="162">
        <v>351659.13</v>
      </c>
      <c r="L1046" s="162">
        <v>351659.13</v>
      </c>
      <c r="M1046" s="162">
        <v>0</v>
      </c>
    </row>
    <row r="1047" spans="3:13" x14ac:dyDescent="0.35">
      <c r="F1047" t="s">
        <v>7346</v>
      </c>
      <c r="K1047" s="162">
        <v>351659.13</v>
      </c>
      <c r="L1047" s="162">
        <v>351659.13</v>
      </c>
      <c r="M1047" s="162">
        <v>0</v>
      </c>
    </row>
    <row r="1048" spans="3:13" x14ac:dyDescent="0.35">
      <c r="E1048" t="s">
        <v>7347</v>
      </c>
      <c r="K1048" s="162">
        <v>351659.13</v>
      </c>
      <c r="L1048" s="162">
        <v>351659.13</v>
      </c>
      <c r="M1048" s="162">
        <v>0</v>
      </c>
    </row>
    <row r="1049" spans="3:13" x14ac:dyDescent="0.35">
      <c r="E1049" t="s">
        <v>2328</v>
      </c>
      <c r="F1049" t="s">
        <v>2331</v>
      </c>
      <c r="G1049" t="s">
        <v>2590</v>
      </c>
      <c r="H1049" t="s">
        <v>2512</v>
      </c>
      <c r="I1049" t="s">
        <v>513</v>
      </c>
      <c r="J1049" t="s">
        <v>2332</v>
      </c>
      <c r="K1049" s="162">
        <v>42475.42</v>
      </c>
      <c r="L1049" s="162">
        <v>42475.42</v>
      </c>
      <c r="M1049" s="162">
        <v>0</v>
      </c>
    </row>
    <row r="1050" spans="3:13" x14ac:dyDescent="0.35">
      <c r="F1050" t="s">
        <v>7348</v>
      </c>
      <c r="K1050" s="162">
        <v>42475.42</v>
      </c>
      <c r="L1050" s="162">
        <v>42475.42</v>
      </c>
      <c r="M1050" s="162">
        <v>0</v>
      </c>
    </row>
    <row r="1051" spans="3:13" x14ac:dyDescent="0.35">
      <c r="E1051" t="s">
        <v>7349</v>
      </c>
      <c r="K1051" s="162">
        <v>42475.42</v>
      </c>
      <c r="L1051" s="162">
        <v>42475.42</v>
      </c>
      <c r="M1051" s="162">
        <v>0</v>
      </c>
    </row>
    <row r="1052" spans="3:13" x14ac:dyDescent="0.35">
      <c r="C1052" t="s">
        <v>7350</v>
      </c>
      <c r="K1052" s="162">
        <v>2237037.61</v>
      </c>
      <c r="L1052" s="162">
        <v>2040048.3699999996</v>
      </c>
      <c r="M1052" s="162">
        <v>196989.24000000011</v>
      </c>
    </row>
    <row r="1053" spans="3:13" x14ac:dyDescent="0.35">
      <c r="C1053" t="s">
        <v>74</v>
      </c>
      <c r="D1053" t="s">
        <v>116</v>
      </c>
      <c r="E1053" t="s">
        <v>1993</v>
      </c>
      <c r="F1053" t="s">
        <v>1995</v>
      </c>
      <c r="G1053" t="s">
        <v>2638</v>
      </c>
      <c r="H1053" t="s">
        <v>2526</v>
      </c>
      <c r="I1053" t="s">
        <v>88</v>
      </c>
      <c r="J1053" t="s">
        <v>1996</v>
      </c>
      <c r="K1053" s="162">
        <v>378</v>
      </c>
      <c r="L1053" s="162">
        <v>378</v>
      </c>
      <c r="M1053" s="162">
        <v>0</v>
      </c>
    </row>
    <row r="1054" spans="3:13" x14ac:dyDescent="0.35">
      <c r="I1054" t="s">
        <v>217</v>
      </c>
      <c r="J1054" t="s">
        <v>1997</v>
      </c>
      <c r="K1054" s="162">
        <v>577.29999999999995</v>
      </c>
      <c r="L1054" s="162">
        <v>577.29999999999995</v>
      </c>
      <c r="M1054" s="162">
        <v>0</v>
      </c>
    </row>
    <row r="1055" spans="3:13" x14ac:dyDescent="0.35">
      <c r="I1055" t="s">
        <v>222</v>
      </c>
      <c r="J1055" t="s">
        <v>1997</v>
      </c>
      <c r="K1055" s="162">
        <v>421.45</v>
      </c>
      <c r="L1055" s="162">
        <v>421.45</v>
      </c>
      <c r="M1055" s="162">
        <v>0</v>
      </c>
    </row>
    <row r="1056" spans="3:13" x14ac:dyDescent="0.35">
      <c r="I1056" t="s">
        <v>421</v>
      </c>
      <c r="J1056" t="s">
        <v>1996</v>
      </c>
      <c r="K1056" s="162">
        <v>421.42</v>
      </c>
      <c r="L1056" s="162">
        <v>421.42</v>
      </c>
      <c r="M1056" s="162">
        <v>0</v>
      </c>
    </row>
    <row r="1057" spans="5:13" x14ac:dyDescent="0.35">
      <c r="I1057" t="s">
        <v>423</v>
      </c>
      <c r="J1057" t="s">
        <v>1998</v>
      </c>
      <c r="K1057" s="162">
        <v>577.29999999999995</v>
      </c>
      <c r="L1057" s="162">
        <v>577.29999999999995</v>
      </c>
      <c r="M1057" s="162">
        <v>0</v>
      </c>
    </row>
    <row r="1058" spans="5:13" x14ac:dyDescent="0.35">
      <c r="F1058" t="s">
        <v>7351</v>
      </c>
      <c r="K1058" s="162">
        <v>2375.4700000000003</v>
      </c>
      <c r="L1058" s="162">
        <v>2375.4700000000003</v>
      </c>
      <c r="M1058" s="162">
        <v>0</v>
      </c>
    </row>
    <row r="1059" spans="5:13" x14ac:dyDescent="0.35">
      <c r="E1059" t="s">
        <v>7352</v>
      </c>
      <c r="K1059" s="162">
        <v>2375.4700000000003</v>
      </c>
      <c r="L1059" s="162">
        <v>2375.4700000000003</v>
      </c>
      <c r="M1059" s="162">
        <v>0</v>
      </c>
    </row>
    <row r="1060" spans="5:13" x14ac:dyDescent="0.35">
      <c r="E1060" t="s">
        <v>1977</v>
      </c>
      <c r="F1060" t="s">
        <v>1979</v>
      </c>
      <c r="G1060" t="s">
        <v>2473</v>
      </c>
      <c r="H1060" t="s">
        <v>2526</v>
      </c>
      <c r="I1060" t="s">
        <v>88</v>
      </c>
      <c r="J1060" t="s">
        <v>1980</v>
      </c>
      <c r="K1060" s="162">
        <v>2534.9499999999998</v>
      </c>
      <c r="L1060" s="162">
        <v>2534.9499999999998</v>
      </c>
      <c r="M1060" s="162">
        <v>0</v>
      </c>
    </row>
    <row r="1061" spans="5:13" x14ac:dyDescent="0.35">
      <c r="I1061" t="s">
        <v>217</v>
      </c>
      <c r="J1061" t="s">
        <v>1981</v>
      </c>
      <c r="K1061" s="162">
        <v>2069.1</v>
      </c>
      <c r="L1061" s="162">
        <v>2069.1</v>
      </c>
      <c r="M1061" s="162">
        <v>0</v>
      </c>
    </row>
    <row r="1062" spans="5:13" x14ac:dyDescent="0.35">
      <c r="F1062" t="s">
        <v>7353</v>
      </c>
      <c r="K1062" s="162">
        <v>4604.0499999999993</v>
      </c>
      <c r="L1062" s="162">
        <v>4604.0499999999993</v>
      </c>
      <c r="M1062" s="162">
        <v>0</v>
      </c>
    </row>
    <row r="1063" spans="5:13" x14ac:dyDescent="0.35">
      <c r="E1063" t="s">
        <v>7354</v>
      </c>
      <c r="K1063" s="162">
        <v>4604.0499999999993</v>
      </c>
      <c r="L1063" s="162">
        <v>4604.0499999999993</v>
      </c>
      <c r="M1063" s="162">
        <v>0</v>
      </c>
    </row>
    <row r="1064" spans="5:13" x14ac:dyDescent="0.35">
      <c r="E1064" t="s">
        <v>1254</v>
      </c>
      <c r="F1064" t="s">
        <v>1989</v>
      </c>
      <c r="G1064" t="s">
        <v>2580</v>
      </c>
      <c r="H1064" t="s">
        <v>2512</v>
      </c>
      <c r="I1064" t="s">
        <v>88</v>
      </c>
      <c r="J1064" t="s">
        <v>1990</v>
      </c>
      <c r="K1064" s="162">
        <v>12623928.83</v>
      </c>
      <c r="L1064" s="162">
        <v>12622484.939999998</v>
      </c>
      <c r="M1064" s="162">
        <v>1443.8900000024587</v>
      </c>
    </row>
    <row r="1065" spans="5:13" x14ac:dyDescent="0.35">
      <c r="F1065" t="s">
        <v>7355</v>
      </c>
      <c r="K1065" s="162">
        <v>12623928.83</v>
      </c>
      <c r="L1065" s="162">
        <v>12622484.939999998</v>
      </c>
      <c r="M1065" s="162">
        <v>1443.8900000024587</v>
      </c>
    </row>
    <row r="1066" spans="5:13" x14ac:dyDescent="0.35">
      <c r="E1066" t="s">
        <v>7085</v>
      </c>
      <c r="K1066" s="162">
        <v>12623928.83</v>
      </c>
      <c r="L1066" s="162">
        <v>12622484.939999998</v>
      </c>
      <c r="M1066" s="162">
        <v>1443.8900000024587</v>
      </c>
    </row>
    <row r="1067" spans="5:13" x14ac:dyDescent="0.35">
      <c r="E1067" t="s">
        <v>1469</v>
      </c>
      <c r="F1067" t="s">
        <v>1608</v>
      </c>
      <c r="G1067" t="s">
        <v>2473</v>
      </c>
      <c r="H1067" t="s">
        <v>2526</v>
      </c>
      <c r="I1067" t="s">
        <v>88</v>
      </c>
      <c r="J1067" t="s">
        <v>1609</v>
      </c>
      <c r="K1067" s="162">
        <v>12752.92</v>
      </c>
      <c r="L1067" s="162">
        <v>10730.789999999999</v>
      </c>
      <c r="M1067" s="162">
        <v>2022.130000000001</v>
      </c>
    </row>
    <row r="1068" spans="5:13" x14ac:dyDescent="0.35">
      <c r="F1068" t="s">
        <v>7356</v>
      </c>
      <c r="K1068" s="162">
        <v>12752.92</v>
      </c>
      <c r="L1068" s="162">
        <v>10730.789999999999</v>
      </c>
      <c r="M1068" s="162">
        <v>2022.130000000001</v>
      </c>
    </row>
    <row r="1069" spans="5:13" x14ac:dyDescent="0.35">
      <c r="E1069" t="s">
        <v>7092</v>
      </c>
      <c r="K1069" s="162">
        <v>12752.92</v>
      </c>
      <c r="L1069" s="162">
        <v>10730.789999999999</v>
      </c>
      <c r="M1069" s="162">
        <v>2022.130000000001</v>
      </c>
    </row>
    <row r="1070" spans="5:13" x14ac:dyDescent="0.35">
      <c r="E1070" t="s">
        <v>2109</v>
      </c>
      <c r="F1070" t="s">
        <v>2116</v>
      </c>
      <c r="G1070" t="s">
        <v>2580</v>
      </c>
      <c r="H1070" t="s">
        <v>2512</v>
      </c>
      <c r="I1070" t="s">
        <v>88</v>
      </c>
      <c r="J1070" t="s">
        <v>2117</v>
      </c>
      <c r="K1070" s="162">
        <v>2419239.69</v>
      </c>
      <c r="L1070" s="162">
        <v>2131116.1999999997</v>
      </c>
      <c r="M1070" s="162">
        <v>288123.49000000022</v>
      </c>
    </row>
    <row r="1071" spans="5:13" x14ac:dyDescent="0.35">
      <c r="F1071" t="s">
        <v>7357</v>
      </c>
      <c r="K1071" s="162">
        <v>2419239.69</v>
      </c>
      <c r="L1071" s="162">
        <v>2131116.1999999997</v>
      </c>
      <c r="M1071" s="162">
        <v>288123.49000000022</v>
      </c>
    </row>
    <row r="1072" spans="5:13" x14ac:dyDescent="0.35">
      <c r="E1072" t="s">
        <v>7358</v>
      </c>
      <c r="K1072" s="162">
        <v>2419239.69</v>
      </c>
      <c r="L1072" s="162">
        <v>2131116.1999999997</v>
      </c>
      <c r="M1072" s="162">
        <v>288123.49000000022</v>
      </c>
    </row>
    <row r="1073" spans="3:13" x14ac:dyDescent="0.35">
      <c r="E1073" t="s">
        <v>1579</v>
      </c>
      <c r="F1073" t="s">
        <v>2245</v>
      </c>
      <c r="G1073" t="s">
        <v>2473</v>
      </c>
      <c r="H1073" t="s">
        <v>2526</v>
      </c>
      <c r="I1073" t="s">
        <v>88</v>
      </c>
      <c r="J1073" t="s">
        <v>1546</v>
      </c>
      <c r="K1073" s="162">
        <v>10509.18</v>
      </c>
      <c r="L1073" s="162">
        <v>10509.18</v>
      </c>
      <c r="M1073" s="162">
        <v>0</v>
      </c>
    </row>
    <row r="1074" spans="3:13" x14ac:dyDescent="0.35">
      <c r="I1074" t="s">
        <v>217</v>
      </c>
      <c r="J1074" t="s">
        <v>2247</v>
      </c>
      <c r="K1074" s="162">
        <v>12949.99</v>
      </c>
      <c r="L1074" s="162">
        <v>12949.99</v>
      </c>
      <c r="M1074" s="162">
        <v>0</v>
      </c>
    </row>
    <row r="1075" spans="3:13" x14ac:dyDescent="0.35">
      <c r="I1075" t="s">
        <v>222</v>
      </c>
      <c r="J1075" t="s">
        <v>2248</v>
      </c>
      <c r="K1075" s="162">
        <v>465.85</v>
      </c>
      <c r="L1075" s="162">
        <v>465.85</v>
      </c>
      <c r="M1075" s="162">
        <v>0</v>
      </c>
    </row>
    <row r="1076" spans="3:13" x14ac:dyDescent="0.35">
      <c r="F1076" t="s">
        <v>7359</v>
      </c>
      <c r="K1076" s="162">
        <v>23925.019999999997</v>
      </c>
      <c r="L1076" s="162">
        <v>23925.019999999997</v>
      </c>
      <c r="M1076" s="162">
        <v>0</v>
      </c>
    </row>
    <row r="1077" spans="3:13" x14ac:dyDescent="0.35">
      <c r="E1077" t="s">
        <v>6952</v>
      </c>
      <c r="K1077" s="162">
        <v>23925.019999999997</v>
      </c>
      <c r="L1077" s="162">
        <v>23925.019999999997</v>
      </c>
      <c r="M1077" s="162">
        <v>0</v>
      </c>
    </row>
    <row r="1078" spans="3:13" x14ac:dyDescent="0.35">
      <c r="E1078" t="s">
        <v>1813</v>
      </c>
      <c r="F1078" t="s">
        <v>1815</v>
      </c>
      <c r="G1078" t="s">
        <v>2473</v>
      </c>
      <c r="H1078" t="s">
        <v>2526</v>
      </c>
      <c r="I1078" t="s">
        <v>88</v>
      </c>
      <c r="J1078" t="s">
        <v>1816</v>
      </c>
      <c r="K1078" s="162">
        <v>2751.79</v>
      </c>
      <c r="L1078" s="162">
        <v>2751.79</v>
      </c>
      <c r="M1078" s="162">
        <v>0</v>
      </c>
    </row>
    <row r="1079" spans="3:13" x14ac:dyDescent="0.35">
      <c r="F1079" t="s">
        <v>7360</v>
      </c>
      <c r="K1079" s="162">
        <v>2751.79</v>
      </c>
      <c r="L1079" s="162">
        <v>2751.79</v>
      </c>
      <c r="M1079" s="162">
        <v>0</v>
      </c>
    </row>
    <row r="1080" spans="3:13" x14ac:dyDescent="0.35">
      <c r="E1080" t="s">
        <v>7361</v>
      </c>
      <c r="K1080" s="162">
        <v>2751.79</v>
      </c>
      <c r="L1080" s="162">
        <v>2751.79</v>
      </c>
      <c r="M1080" s="162">
        <v>0</v>
      </c>
    </row>
    <row r="1081" spans="3:13" x14ac:dyDescent="0.35">
      <c r="E1081" t="s">
        <v>2084</v>
      </c>
      <c r="F1081" t="s">
        <v>2086</v>
      </c>
      <c r="G1081" t="s">
        <v>2473</v>
      </c>
      <c r="H1081" t="s">
        <v>2526</v>
      </c>
      <c r="I1081" t="s">
        <v>88</v>
      </c>
      <c r="J1081" t="s">
        <v>2087</v>
      </c>
      <c r="K1081" s="162">
        <v>6146.96</v>
      </c>
      <c r="L1081" s="162">
        <v>6146.96</v>
      </c>
      <c r="M1081" s="162">
        <v>0</v>
      </c>
    </row>
    <row r="1082" spans="3:13" x14ac:dyDescent="0.35">
      <c r="F1082" t="s">
        <v>7362</v>
      </c>
      <c r="K1082" s="162">
        <v>6146.96</v>
      </c>
      <c r="L1082" s="162">
        <v>6146.96</v>
      </c>
      <c r="M1082" s="162">
        <v>0</v>
      </c>
    </row>
    <row r="1083" spans="3:13" x14ac:dyDescent="0.35">
      <c r="E1083" t="s">
        <v>7363</v>
      </c>
      <c r="K1083" s="162">
        <v>6146.96</v>
      </c>
      <c r="L1083" s="162">
        <v>6146.96</v>
      </c>
      <c r="M1083" s="162">
        <v>0</v>
      </c>
    </row>
    <row r="1084" spans="3:13" x14ac:dyDescent="0.35">
      <c r="E1084" t="s">
        <v>2228</v>
      </c>
      <c r="F1084" t="s">
        <v>2230</v>
      </c>
      <c r="G1084" t="s">
        <v>2473</v>
      </c>
      <c r="H1084" t="s">
        <v>2526</v>
      </c>
      <c r="I1084" t="s">
        <v>88</v>
      </c>
      <c r="J1084" t="s">
        <v>2231</v>
      </c>
      <c r="K1084" s="162">
        <v>133</v>
      </c>
      <c r="L1084" s="162">
        <v>0</v>
      </c>
      <c r="M1084" s="162">
        <v>133</v>
      </c>
    </row>
    <row r="1085" spans="3:13" x14ac:dyDescent="0.35">
      <c r="I1085" t="s">
        <v>217</v>
      </c>
      <c r="J1085" t="s">
        <v>2232</v>
      </c>
      <c r="K1085" s="162">
        <v>408</v>
      </c>
      <c r="L1085" s="162">
        <v>0</v>
      </c>
      <c r="M1085" s="162">
        <v>408</v>
      </c>
    </row>
    <row r="1086" spans="3:13" x14ac:dyDescent="0.35">
      <c r="F1086" t="s">
        <v>7364</v>
      </c>
      <c r="K1086" s="162">
        <v>541</v>
      </c>
      <c r="L1086" s="162">
        <v>0</v>
      </c>
      <c r="M1086" s="162">
        <v>541</v>
      </c>
    </row>
    <row r="1087" spans="3:13" x14ac:dyDescent="0.35">
      <c r="E1087" t="s">
        <v>7137</v>
      </c>
      <c r="K1087" s="162">
        <v>541</v>
      </c>
      <c r="L1087" s="162">
        <v>0</v>
      </c>
      <c r="M1087" s="162">
        <v>541</v>
      </c>
    </row>
    <row r="1088" spans="3:13" x14ac:dyDescent="0.35">
      <c r="C1088" t="s">
        <v>6820</v>
      </c>
      <c r="K1088" s="162">
        <v>15096265.729999999</v>
      </c>
      <c r="L1088" s="162">
        <v>14804135.219999995</v>
      </c>
      <c r="M1088" s="162">
        <v>292130.51000000269</v>
      </c>
    </row>
    <row r="1089" spans="1:13" x14ac:dyDescent="0.35">
      <c r="C1089" t="s">
        <v>119</v>
      </c>
      <c r="D1089" t="s">
        <v>120</v>
      </c>
      <c r="E1089" t="s">
        <v>1461</v>
      </c>
      <c r="F1089" t="s">
        <v>1466</v>
      </c>
      <c r="G1089" t="s">
        <v>2580</v>
      </c>
      <c r="H1089" t="s">
        <v>2512</v>
      </c>
      <c r="I1089" t="s">
        <v>222</v>
      </c>
      <c r="J1089" t="s">
        <v>1467</v>
      </c>
      <c r="K1089" s="162">
        <v>1165000</v>
      </c>
      <c r="L1089" s="162">
        <v>282281.77</v>
      </c>
      <c r="M1089" s="162">
        <v>882718.23</v>
      </c>
    </row>
    <row r="1090" spans="1:13" x14ac:dyDescent="0.35">
      <c r="F1090" t="s">
        <v>6832</v>
      </c>
      <c r="K1090" s="162">
        <v>1165000</v>
      </c>
      <c r="L1090" s="162">
        <v>282281.77</v>
      </c>
      <c r="M1090" s="162">
        <v>882718.23</v>
      </c>
    </row>
    <row r="1091" spans="1:13" x14ac:dyDescent="0.35">
      <c r="E1091" t="s">
        <v>6833</v>
      </c>
      <c r="K1091" s="162">
        <v>1165000</v>
      </c>
      <c r="L1091" s="162">
        <v>282281.77</v>
      </c>
      <c r="M1091" s="162">
        <v>882718.23</v>
      </c>
    </row>
    <row r="1092" spans="1:13" x14ac:dyDescent="0.35">
      <c r="E1092" t="s">
        <v>226</v>
      </c>
      <c r="F1092" t="s">
        <v>229</v>
      </c>
      <c r="G1092" t="s">
        <v>2499</v>
      </c>
      <c r="H1092" t="s">
        <v>2519</v>
      </c>
      <c r="I1092" t="s">
        <v>222</v>
      </c>
      <c r="J1092" t="s">
        <v>230</v>
      </c>
      <c r="K1092" s="162">
        <v>1442000</v>
      </c>
      <c r="L1092" s="162">
        <v>1171625.52</v>
      </c>
      <c r="M1092" s="162">
        <v>270374.48</v>
      </c>
    </row>
    <row r="1093" spans="1:13" x14ac:dyDescent="0.35">
      <c r="F1093" t="s">
        <v>7365</v>
      </c>
      <c r="K1093" s="162">
        <v>1442000</v>
      </c>
      <c r="L1093" s="162">
        <v>1171625.52</v>
      </c>
      <c r="M1093" s="162">
        <v>270374.48</v>
      </c>
    </row>
    <row r="1094" spans="1:13" x14ac:dyDescent="0.35">
      <c r="E1094" t="s">
        <v>7366</v>
      </c>
      <c r="K1094" s="162">
        <v>1442000</v>
      </c>
      <c r="L1094" s="162">
        <v>1171625.52</v>
      </c>
      <c r="M1094" s="162">
        <v>270374.48</v>
      </c>
    </row>
    <row r="1095" spans="1:13" x14ac:dyDescent="0.35">
      <c r="C1095" t="s">
        <v>7367</v>
      </c>
      <c r="K1095" s="162">
        <v>2607000</v>
      </c>
      <c r="L1095" s="162">
        <v>1453907.29</v>
      </c>
      <c r="M1095" s="162">
        <v>1153092.71</v>
      </c>
    </row>
    <row r="1096" spans="1:13" x14ac:dyDescent="0.35">
      <c r="B1096" t="s">
        <v>7368</v>
      </c>
      <c r="K1096" s="162">
        <v>727008948.74000025</v>
      </c>
      <c r="L1096" s="162">
        <v>598788226.83999991</v>
      </c>
      <c r="M1096" s="162">
        <v>128220721.90000002</v>
      </c>
    </row>
    <row r="1097" spans="1:13" x14ac:dyDescent="0.35">
      <c r="B1097" t="s">
        <v>126</v>
      </c>
      <c r="C1097" t="s">
        <v>51</v>
      </c>
      <c r="D1097">
        <v>0</v>
      </c>
      <c r="E1097" t="s">
        <v>281</v>
      </c>
      <c r="F1097" t="s">
        <v>284</v>
      </c>
      <c r="G1097" t="s">
        <v>2580</v>
      </c>
      <c r="H1097" t="s">
        <v>2512</v>
      </c>
      <c r="I1097" t="s">
        <v>88</v>
      </c>
      <c r="J1097" t="s">
        <v>285</v>
      </c>
      <c r="K1097" s="162">
        <v>61179.7</v>
      </c>
      <c r="L1097" s="162">
        <v>57569.48</v>
      </c>
      <c r="M1097" s="162">
        <v>3610.2199999999939</v>
      </c>
    </row>
    <row r="1098" spans="1:13" x14ac:dyDescent="0.35">
      <c r="F1098" t="s">
        <v>7369</v>
      </c>
      <c r="K1098" s="162">
        <v>61179.7</v>
      </c>
      <c r="L1098" s="162">
        <v>57569.48</v>
      </c>
      <c r="M1098" s="162">
        <v>3610.2199999999939</v>
      </c>
    </row>
    <row r="1099" spans="1:13" x14ac:dyDescent="0.35">
      <c r="E1099" t="s">
        <v>7370</v>
      </c>
      <c r="K1099" s="162">
        <v>61179.7</v>
      </c>
      <c r="L1099" s="162">
        <v>57569.48</v>
      </c>
      <c r="M1099" s="162">
        <v>3610.2199999999939</v>
      </c>
    </row>
    <row r="1100" spans="1:13" x14ac:dyDescent="0.35">
      <c r="C1100" t="s">
        <v>6796</v>
      </c>
      <c r="K1100" s="162">
        <v>61179.7</v>
      </c>
      <c r="L1100" s="162">
        <v>57569.48</v>
      </c>
      <c r="M1100" s="162">
        <v>3610.2199999999939</v>
      </c>
    </row>
    <row r="1101" spans="1:13" x14ac:dyDescent="0.35">
      <c r="B1101" t="s">
        <v>7371</v>
      </c>
      <c r="K1101" s="162">
        <v>61179.7</v>
      </c>
      <c r="L1101" s="162">
        <v>57569.48</v>
      </c>
      <c r="M1101" s="162">
        <v>3610.2199999999939</v>
      </c>
    </row>
    <row r="1102" spans="1:13" x14ac:dyDescent="0.35">
      <c r="A1102" t="s">
        <v>129</v>
      </c>
      <c r="K1102" s="162">
        <v>727070128.4400003</v>
      </c>
      <c r="L1102" s="162">
        <v>598845796.31999993</v>
      </c>
      <c r="M1102" s="162">
        <v>128224332.12000002</v>
      </c>
    </row>
    <row r="1103" spans="1:13" x14ac:dyDescent="0.35">
      <c r="A1103" t="s">
        <v>132</v>
      </c>
      <c r="B1103" t="s">
        <v>98</v>
      </c>
      <c r="C1103" t="s">
        <v>99</v>
      </c>
      <c r="D1103" t="s">
        <v>133</v>
      </c>
      <c r="E1103" t="s">
        <v>226</v>
      </c>
      <c r="F1103" t="s">
        <v>229</v>
      </c>
      <c r="G1103" t="s">
        <v>2499</v>
      </c>
      <c r="H1103" t="s">
        <v>2519</v>
      </c>
      <c r="I1103" t="s">
        <v>88</v>
      </c>
      <c r="J1103" t="s">
        <v>230</v>
      </c>
      <c r="K1103" s="162">
        <v>2475.6600000000035</v>
      </c>
      <c r="L1103" s="162">
        <v>2475.66</v>
      </c>
      <c r="M1103" s="162">
        <v>3.637978807091713E-12</v>
      </c>
    </row>
    <row r="1104" spans="1:13" x14ac:dyDescent="0.35">
      <c r="I1104" t="s">
        <v>217</v>
      </c>
      <c r="J1104" t="s">
        <v>230</v>
      </c>
      <c r="K1104" s="162">
        <v>2129859.34</v>
      </c>
      <c r="L1104" s="162">
        <v>2129859.34</v>
      </c>
      <c r="M1104" s="162">
        <v>0</v>
      </c>
    </row>
    <row r="1105" spans="1:13" x14ac:dyDescent="0.35">
      <c r="F1105" t="s">
        <v>7365</v>
      </c>
      <c r="K1105" s="162">
        <v>2132335</v>
      </c>
      <c r="L1105" s="162">
        <v>2132335</v>
      </c>
      <c r="M1105" s="162">
        <v>3.637978807091713E-12</v>
      </c>
    </row>
    <row r="1106" spans="1:13" x14ac:dyDescent="0.35">
      <c r="E1106" t="s">
        <v>7366</v>
      </c>
      <c r="K1106" s="162">
        <v>2132335</v>
      </c>
      <c r="L1106" s="162">
        <v>2132335</v>
      </c>
      <c r="M1106" s="162">
        <v>3.637978807091713E-12</v>
      </c>
    </row>
    <row r="1107" spans="1:13" x14ac:dyDescent="0.35">
      <c r="C1107" t="s">
        <v>6834</v>
      </c>
      <c r="K1107" s="162">
        <v>2132335</v>
      </c>
      <c r="L1107" s="162">
        <v>2132335</v>
      </c>
      <c r="M1107" s="162">
        <v>3.637978807091713E-12</v>
      </c>
    </row>
    <row r="1108" spans="1:13" x14ac:dyDescent="0.35">
      <c r="B1108" t="s">
        <v>6835</v>
      </c>
      <c r="K1108" s="162">
        <v>2132335</v>
      </c>
      <c r="L1108" s="162">
        <v>2132335</v>
      </c>
      <c r="M1108" s="162">
        <v>3.637978807091713E-12</v>
      </c>
    </row>
    <row r="1109" spans="1:13" x14ac:dyDescent="0.35">
      <c r="A1109" t="s">
        <v>135</v>
      </c>
      <c r="K1109" s="162">
        <v>2132335</v>
      </c>
      <c r="L1109" s="162">
        <v>2132335</v>
      </c>
      <c r="M1109" s="162">
        <v>3.637978807091713E-12</v>
      </c>
    </row>
    <row r="1110" spans="1:13" x14ac:dyDescent="0.35">
      <c r="A1110" t="s">
        <v>150</v>
      </c>
      <c r="B1110" t="s">
        <v>151</v>
      </c>
      <c r="C1110" t="s">
        <v>103</v>
      </c>
      <c r="D1110" t="s">
        <v>149</v>
      </c>
      <c r="E1110" t="s">
        <v>299</v>
      </c>
      <c r="F1110" t="s">
        <v>302</v>
      </c>
      <c r="G1110" t="s">
        <v>2590</v>
      </c>
      <c r="H1110" t="s">
        <v>2512</v>
      </c>
      <c r="I1110" t="s">
        <v>217</v>
      </c>
      <c r="J1110" t="s">
        <v>308</v>
      </c>
      <c r="K1110" s="162">
        <v>288072.96000000002</v>
      </c>
      <c r="L1110" s="162">
        <v>117892.54000000001</v>
      </c>
      <c r="M1110" s="162">
        <v>170180.42</v>
      </c>
    </row>
    <row r="1111" spans="1:13" x14ac:dyDescent="0.35">
      <c r="F1111" t="s">
        <v>6825</v>
      </c>
      <c r="K1111" s="162">
        <v>288072.96000000002</v>
      </c>
      <c r="L1111" s="162">
        <v>117892.54000000001</v>
      </c>
      <c r="M1111" s="162">
        <v>170180.42</v>
      </c>
    </row>
    <row r="1112" spans="1:13" x14ac:dyDescent="0.35">
      <c r="E1112" t="s">
        <v>6826</v>
      </c>
      <c r="K1112" s="162">
        <v>288072.96000000002</v>
      </c>
      <c r="L1112" s="162">
        <v>117892.54000000001</v>
      </c>
      <c r="M1112" s="162">
        <v>170180.42</v>
      </c>
    </row>
    <row r="1113" spans="1:13" x14ac:dyDescent="0.35">
      <c r="C1113" t="s">
        <v>7189</v>
      </c>
      <c r="K1113" s="162">
        <v>288072.96000000002</v>
      </c>
      <c r="L1113" s="162">
        <v>117892.54000000001</v>
      </c>
      <c r="M1113" s="162">
        <v>170180.42</v>
      </c>
    </row>
    <row r="1114" spans="1:13" x14ac:dyDescent="0.35">
      <c r="C1114" t="s">
        <v>99</v>
      </c>
      <c r="D1114" t="s">
        <v>149</v>
      </c>
      <c r="E1114" t="s">
        <v>299</v>
      </c>
      <c r="F1114" t="s">
        <v>443</v>
      </c>
      <c r="G1114" t="s">
        <v>2590</v>
      </c>
      <c r="H1114" t="s">
        <v>2512</v>
      </c>
      <c r="I1114" t="s">
        <v>217</v>
      </c>
      <c r="J1114" t="s">
        <v>445</v>
      </c>
      <c r="K1114" s="162">
        <v>144036.48000000001</v>
      </c>
      <c r="L1114" s="162">
        <v>52941.62000000001</v>
      </c>
      <c r="M1114" s="162">
        <v>91094.86</v>
      </c>
    </row>
    <row r="1115" spans="1:13" x14ac:dyDescent="0.35">
      <c r="F1115" t="s">
        <v>6829</v>
      </c>
      <c r="K1115" s="162">
        <v>144036.48000000001</v>
      </c>
      <c r="L1115" s="162">
        <v>52941.62000000001</v>
      </c>
      <c r="M1115" s="162">
        <v>91094.86</v>
      </c>
    </row>
    <row r="1116" spans="1:13" x14ac:dyDescent="0.35">
      <c r="E1116" t="s">
        <v>6826</v>
      </c>
      <c r="K1116" s="162">
        <v>144036.48000000001</v>
      </c>
      <c r="L1116" s="162">
        <v>52941.62000000001</v>
      </c>
      <c r="M1116" s="162">
        <v>91094.86</v>
      </c>
    </row>
    <row r="1117" spans="1:13" x14ac:dyDescent="0.35">
      <c r="C1117" t="s">
        <v>6834</v>
      </c>
      <c r="K1117" s="162">
        <v>144036.48000000001</v>
      </c>
      <c r="L1117" s="162">
        <v>52941.62000000001</v>
      </c>
      <c r="M1117" s="162">
        <v>91094.86</v>
      </c>
    </row>
    <row r="1118" spans="1:13" x14ac:dyDescent="0.35">
      <c r="B1118" t="s">
        <v>7372</v>
      </c>
      <c r="K1118" s="162">
        <v>432109.44000000006</v>
      </c>
      <c r="L1118" s="162">
        <v>170834.16000000003</v>
      </c>
      <c r="M1118" s="162">
        <v>261275.28000000003</v>
      </c>
    </row>
    <row r="1119" spans="1:13" x14ac:dyDescent="0.35">
      <c r="A1119" t="s">
        <v>154</v>
      </c>
      <c r="K1119" s="162">
        <v>432109.44000000006</v>
      </c>
      <c r="L1119" s="162">
        <v>170834.16000000003</v>
      </c>
      <c r="M1119" s="162">
        <v>261275.28000000003</v>
      </c>
    </row>
    <row r="1120" spans="1:13" x14ac:dyDescent="0.35">
      <c r="A1120" t="s">
        <v>157</v>
      </c>
      <c r="K1120" s="162">
        <v>730430331.22000051</v>
      </c>
      <c r="L1120" s="162">
        <v>601760218.02999985</v>
      </c>
      <c r="M1120" s="162">
        <v>128670113.19000001</v>
      </c>
    </row>
  </sheetData>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B4359-92BE-4A19-8728-AEF3CEEC4298}">
  <dimension ref="A1:L71"/>
  <sheetViews>
    <sheetView workbookViewId="0">
      <selection sqref="A1:XFD1"/>
    </sheetView>
  </sheetViews>
  <sheetFormatPr defaultColWidth="10.81640625" defaultRowHeight="14.5" x14ac:dyDescent="0.35"/>
  <cols>
    <col min="1" max="1" width="17.81640625" bestFit="1" customWidth="1"/>
    <col min="2" max="2" width="14.54296875" bestFit="1" customWidth="1"/>
    <col min="3" max="3" width="11.453125" bestFit="1" customWidth="1"/>
    <col min="4" max="4" width="40.54296875" customWidth="1"/>
    <col min="5" max="5" width="18.54296875" bestFit="1" customWidth="1"/>
    <col min="9" max="9" width="35.81640625" bestFit="1" customWidth="1"/>
    <col min="10" max="10" width="26.453125" bestFit="1" customWidth="1"/>
    <col min="11" max="11" width="23.54296875" bestFit="1" customWidth="1"/>
    <col min="12" max="12" width="21.54296875" bestFit="1" customWidth="1"/>
  </cols>
  <sheetData>
    <row r="1" spans="1:12" s="43" customFormat="1" x14ac:dyDescent="0.35">
      <c r="D1" s="288" t="s">
        <v>7516</v>
      </c>
    </row>
    <row r="2" spans="1:12" x14ac:dyDescent="0.35">
      <c r="A2" s="6" t="s">
        <v>34</v>
      </c>
      <c r="B2" t="s">
        <v>35</v>
      </c>
    </row>
    <row r="4" spans="1:12" x14ac:dyDescent="0.35">
      <c r="A4" s="6" t="s">
        <v>18</v>
      </c>
      <c r="B4" s="6" t="s">
        <v>40</v>
      </c>
      <c r="C4" s="6" t="s">
        <v>41</v>
      </c>
      <c r="D4" s="6" t="s">
        <v>176</v>
      </c>
      <c r="E4" s="6" t="s">
        <v>192</v>
      </c>
      <c r="F4" s="6" t="s">
        <v>208</v>
      </c>
      <c r="G4" s="6" t="s">
        <v>209</v>
      </c>
      <c r="H4" s="6" t="s">
        <v>193</v>
      </c>
      <c r="I4" s="6" t="s">
        <v>46</v>
      </c>
      <c r="J4" t="s">
        <v>43</v>
      </c>
      <c r="K4" t="s">
        <v>44</v>
      </c>
      <c r="L4" t="s">
        <v>6789</v>
      </c>
    </row>
    <row r="5" spans="1:12" x14ac:dyDescent="0.35">
      <c r="A5" t="s">
        <v>23</v>
      </c>
      <c r="B5" t="s">
        <v>50</v>
      </c>
      <c r="C5" t="s">
        <v>51</v>
      </c>
      <c r="D5" t="s">
        <v>299</v>
      </c>
      <c r="E5" t="s">
        <v>1714</v>
      </c>
      <c r="F5" t="s">
        <v>2775</v>
      </c>
      <c r="G5" t="s">
        <v>2592</v>
      </c>
      <c r="H5" t="s">
        <v>88</v>
      </c>
      <c r="I5" t="s">
        <v>1715</v>
      </c>
      <c r="J5">
        <v>371032.26</v>
      </c>
      <c r="K5">
        <v>320272.55999999994</v>
      </c>
      <c r="L5">
        <v>50759.70000000007</v>
      </c>
    </row>
    <row r="6" spans="1:12" x14ac:dyDescent="0.35">
      <c r="E6" t="s">
        <v>7373</v>
      </c>
      <c r="J6">
        <v>371032.26</v>
      </c>
      <c r="K6">
        <v>320272.55999999994</v>
      </c>
      <c r="L6">
        <v>50759.70000000007</v>
      </c>
    </row>
    <row r="7" spans="1:12" x14ac:dyDescent="0.35">
      <c r="D7" t="s">
        <v>6826</v>
      </c>
      <c r="J7">
        <v>371032.26</v>
      </c>
      <c r="K7">
        <v>320272.55999999994</v>
      </c>
      <c r="L7">
        <v>50759.70000000007</v>
      </c>
    </row>
    <row r="8" spans="1:12" x14ac:dyDescent="0.35">
      <c r="C8" t="s">
        <v>6796</v>
      </c>
      <c r="J8">
        <v>371032.26</v>
      </c>
      <c r="K8">
        <v>320272.55999999994</v>
      </c>
      <c r="L8">
        <v>50759.70000000007</v>
      </c>
    </row>
    <row r="9" spans="1:12" x14ac:dyDescent="0.35">
      <c r="B9" t="s">
        <v>7374</v>
      </c>
      <c r="J9">
        <v>371032.26</v>
      </c>
      <c r="K9">
        <v>320272.55999999994</v>
      </c>
      <c r="L9">
        <v>50759.70000000007</v>
      </c>
    </row>
    <row r="10" spans="1:12" x14ac:dyDescent="0.35">
      <c r="A10" t="s">
        <v>57</v>
      </c>
      <c r="J10">
        <v>371032.26</v>
      </c>
      <c r="K10">
        <v>320272.55999999994</v>
      </c>
      <c r="L10">
        <v>50759.70000000007</v>
      </c>
    </row>
    <row r="11" spans="1:12" x14ac:dyDescent="0.35">
      <c r="A11" t="s">
        <v>60</v>
      </c>
      <c r="B11" t="s">
        <v>65</v>
      </c>
      <c r="C11" t="s">
        <v>51</v>
      </c>
      <c r="D11" t="s">
        <v>1398</v>
      </c>
      <c r="E11" t="s">
        <v>1777</v>
      </c>
      <c r="F11" t="s">
        <v>2524</v>
      </c>
      <c r="G11" t="s">
        <v>2592</v>
      </c>
      <c r="H11" t="s">
        <v>88</v>
      </c>
      <c r="I11" t="s">
        <v>1778</v>
      </c>
      <c r="J11">
        <v>45000</v>
      </c>
      <c r="K11">
        <v>0</v>
      </c>
      <c r="L11">
        <v>45000</v>
      </c>
    </row>
    <row r="12" spans="1:12" x14ac:dyDescent="0.35">
      <c r="E12" t="s">
        <v>7375</v>
      </c>
      <c r="J12">
        <v>45000</v>
      </c>
      <c r="K12">
        <v>0</v>
      </c>
      <c r="L12">
        <v>45000</v>
      </c>
    </row>
    <row r="13" spans="1:12" x14ac:dyDescent="0.35">
      <c r="D13" t="s">
        <v>6814</v>
      </c>
      <c r="J13">
        <v>45000</v>
      </c>
      <c r="K13">
        <v>0</v>
      </c>
      <c r="L13">
        <v>45000</v>
      </c>
    </row>
    <row r="14" spans="1:12" x14ac:dyDescent="0.35">
      <c r="C14" t="s">
        <v>6796</v>
      </c>
      <c r="J14">
        <v>45000</v>
      </c>
      <c r="K14">
        <v>0</v>
      </c>
      <c r="L14">
        <v>45000</v>
      </c>
    </row>
    <row r="15" spans="1:12" x14ac:dyDescent="0.35">
      <c r="B15" t="s">
        <v>6815</v>
      </c>
      <c r="J15">
        <v>45000</v>
      </c>
      <c r="K15">
        <v>0</v>
      </c>
      <c r="L15">
        <v>45000</v>
      </c>
    </row>
    <row r="16" spans="1:12" x14ac:dyDescent="0.35">
      <c r="A16" t="s">
        <v>67</v>
      </c>
      <c r="J16">
        <v>45000</v>
      </c>
      <c r="K16">
        <v>0</v>
      </c>
      <c r="L16">
        <v>45000</v>
      </c>
    </row>
    <row r="17" spans="1:12" x14ac:dyDescent="0.35">
      <c r="A17" t="s">
        <v>97</v>
      </c>
      <c r="B17" t="s">
        <v>101</v>
      </c>
      <c r="C17" t="s">
        <v>51</v>
      </c>
      <c r="D17" t="s">
        <v>1343</v>
      </c>
      <c r="E17" t="s">
        <v>1345</v>
      </c>
      <c r="F17" t="s">
        <v>2524</v>
      </c>
      <c r="G17" t="s">
        <v>2592</v>
      </c>
      <c r="H17" t="s">
        <v>88</v>
      </c>
      <c r="I17" t="s">
        <v>1346</v>
      </c>
      <c r="J17">
        <v>195</v>
      </c>
      <c r="K17">
        <v>195</v>
      </c>
      <c r="L17">
        <v>0</v>
      </c>
    </row>
    <row r="18" spans="1:12" x14ac:dyDescent="0.35">
      <c r="E18" t="s">
        <v>7376</v>
      </c>
      <c r="J18">
        <v>195</v>
      </c>
      <c r="K18">
        <v>195</v>
      </c>
      <c r="L18">
        <v>0</v>
      </c>
    </row>
    <row r="19" spans="1:12" x14ac:dyDescent="0.35">
      <c r="D19" t="s">
        <v>7377</v>
      </c>
      <c r="J19">
        <v>195</v>
      </c>
      <c r="K19">
        <v>195</v>
      </c>
      <c r="L19">
        <v>0</v>
      </c>
    </row>
    <row r="20" spans="1:12" x14ac:dyDescent="0.35">
      <c r="D20" t="s">
        <v>1579</v>
      </c>
      <c r="E20" t="s">
        <v>1973</v>
      </c>
      <c r="F20" t="s">
        <v>2524</v>
      </c>
      <c r="G20" t="s">
        <v>2592</v>
      </c>
      <c r="H20" t="s">
        <v>88</v>
      </c>
      <c r="I20" t="s">
        <v>1974</v>
      </c>
      <c r="J20">
        <v>1387.63</v>
      </c>
      <c r="K20">
        <v>1387.63</v>
      </c>
      <c r="L20">
        <v>0</v>
      </c>
    </row>
    <row r="21" spans="1:12" x14ac:dyDescent="0.35">
      <c r="E21" t="s">
        <v>7378</v>
      </c>
      <c r="J21">
        <v>1387.63</v>
      </c>
      <c r="K21">
        <v>1387.63</v>
      </c>
      <c r="L21">
        <v>0</v>
      </c>
    </row>
    <row r="22" spans="1:12" x14ac:dyDescent="0.35">
      <c r="D22" t="s">
        <v>6952</v>
      </c>
      <c r="J22">
        <v>1387.63</v>
      </c>
      <c r="K22">
        <v>1387.63</v>
      </c>
      <c r="L22">
        <v>0</v>
      </c>
    </row>
    <row r="23" spans="1:12" x14ac:dyDescent="0.35">
      <c r="D23" t="s">
        <v>799</v>
      </c>
      <c r="E23" t="s">
        <v>801</v>
      </c>
      <c r="F23" t="s">
        <v>2524</v>
      </c>
      <c r="G23" t="s">
        <v>2592</v>
      </c>
      <c r="H23" t="s">
        <v>88</v>
      </c>
      <c r="I23" t="s">
        <v>802</v>
      </c>
      <c r="J23">
        <v>1041.3499999999999</v>
      </c>
      <c r="K23">
        <v>0</v>
      </c>
      <c r="L23">
        <v>1041.3499999999999</v>
      </c>
    </row>
    <row r="24" spans="1:12" x14ac:dyDescent="0.35">
      <c r="E24" t="s">
        <v>7379</v>
      </c>
      <c r="J24">
        <v>1041.3499999999999</v>
      </c>
      <c r="K24">
        <v>0</v>
      </c>
      <c r="L24">
        <v>1041.3499999999999</v>
      </c>
    </row>
    <row r="25" spans="1:12" x14ac:dyDescent="0.35">
      <c r="D25" t="s">
        <v>7380</v>
      </c>
      <c r="J25">
        <v>1041.3499999999999</v>
      </c>
      <c r="K25">
        <v>0</v>
      </c>
      <c r="L25">
        <v>1041.3499999999999</v>
      </c>
    </row>
    <row r="26" spans="1:12" x14ac:dyDescent="0.35">
      <c r="D26" t="s">
        <v>1927</v>
      </c>
      <c r="E26" t="s">
        <v>1929</v>
      </c>
      <c r="F26" t="s">
        <v>2524</v>
      </c>
      <c r="G26" t="s">
        <v>2592</v>
      </c>
      <c r="H26" t="s">
        <v>88</v>
      </c>
      <c r="I26" t="s">
        <v>1930</v>
      </c>
      <c r="J26">
        <v>190949.85</v>
      </c>
      <c r="K26">
        <v>190949.85</v>
      </c>
      <c r="L26">
        <v>0</v>
      </c>
    </row>
    <row r="27" spans="1:12" x14ac:dyDescent="0.35">
      <c r="E27" t="s">
        <v>7381</v>
      </c>
      <c r="J27">
        <v>190949.85</v>
      </c>
      <c r="K27">
        <v>190949.85</v>
      </c>
      <c r="L27">
        <v>0</v>
      </c>
    </row>
    <row r="28" spans="1:12" x14ac:dyDescent="0.35">
      <c r="D28" t="s">
        <v>7382</v>
      </c>
      <c r="J28">
        <v>190949.85</v>
      </c>
      <c r="K28">
        <v>190949.85</v>
      </c>
      <c r="L28">
        <v>0</v>
      </c>
    </row>
    <row r="29" spans="1:12" x14ac:dyDescent="0.35">
      <c r="C29" t="s">
        <v>6796</v>
      </c>
      <c r="J29">
        <v>193573.83000000002</v>
      </c>
      <c r="K29">
        <v>192532.48000000001</v>
      </c>
      <c r="L29">
        <v>1041.3499999999999</v>
      </c>
    </row>
    <row r="30" spans="1:12" x14ac:dyDescent="0.35">
      <c r="C30" t="s">
        <v>103</v>
      </c>
      <c r="D30" t="s">
        <v>1747</v>
      </c>
      <c r="E30" t="s">
        <v>1749</v>
      </c>
      <c r="F30" t="s">
        <v>2524</v>
      </c>
      <c r="G30" t="s">
        <v>2592</v>
      </c>
      <c r="H30" t="s">
        <v>88</v>
      </c>
      <c r="I30" t="s">
        <v>1725</v>
      </c>
      <c r="J30">
        <v>6500000</v>
      </c>
      <c r="K30">
        <v>6500000</v>
      </c>
      <c r="L30">
        <v>0</v>
      </c>
    </row>
    <row r="31" spans="1:12" x14ac:dyDescent="0.35">
      <c r="E31" t="s">
        <v>7383</v>
      </c>
      <c r="J31">
        <v>6500000</v>
      </c>
      <c r="K31">
        <v>6500000</v>
      </c>
      <c r="L31">
        <v>0</v>
      </c>
    </row>
    <row r="32" spans="1:12" x14ac:dyDescent="0.35">
      <c r="D32" t="s">
        <v>7384</v>
      </c>
      <c r="J32">
        <v>6500000</v>
      </c>
      <c r="K32">
        <v>6500000</v>
      </c>
      <c r="L32">
        <v>0</v>
      </c>
    </row>
    <row r="33" spans="3:12" x14ac:dyDescent="0.35">
      <c r="C33" t="s">
        <v>7189</v>
      </c>
      <c r="J33">
        <v>6500000</v>
      </c>
      <c r="K33">
        <v>6500000</v>
      </c>
      <c r="L33">
        <v>0</v>
      </c>
    </row>
    <row r="34" spans="3:12" x14ac:dyDescent="0.35">
      <c r="C34" t="s">
        <v>99</v>
      </c>
      <c r="D34" t="s">
        <v>803</v>
      </c>
      <c r="E34" t="s">
        <v>806</v>
      </c>
      <c r="F34" t="s">
        <v>2775</v>
      </c>
      <c r="G34" t="s">
        <v>2592</v>
      </c>
      <c r="H34" t="s">
        <v>88</v>
      </c>
      <c r="I34" t="s">
        <v>807</v>
      </c>
      <c r="J34">
        <v>65000000</v>
      </c>
      <c r="K34">
        <v>65000000</v>
      </c>
      <c r="L34">
        <v>0</v>
      </c>
    </row>
    <row r="35" spans="3:12" x14ac:dyDescent="0.35">
      <c r="E35" t="s">
        <v>7385</v>
      </c>
      <c r="J35">
        <v>65000000</v>
      </c>
      <c r="K35">
        <v>65000000</v>
      </c>
      <c r="L35">
        <v>0</v>
      </c>
    </row>
    <row r="36" spans="3:12" x14ac:dyDescent="0.35">
      <c r="D36" t="s">
        <v>7386</v>
      </c>
      <c r="J36">
        <v>65000000</v>
      </c>
      <c r="K36">
        <v>65000000</v>
      </c>
      <c r="L36">
        <v>0</v>
      </c>
    </row>
    <row r="37" spans="3:12" x14ac:dyDescent="0.35">
      <c r="C37" t="s">
        <v>6834</v>
      </c>
      <c r="J37">
        <v>65000000</v>
      </c>
      <c r="K37">
        <v>65000000</v>
      </c>
      <c r="L37">
        <v>0</v>
      </c>
    </row>
    <row r="38" spans="3:12" x14ac:dyDescent="0.35">
      <c r="C38" t="s">
        <v>92</v>
      </c>
      <c r="D38" t="s">
        <v>799</v>
      </c>
      <c r="E38" t="s">
        <v>1498</v>
      </c>
      <c r="F38" t="s">
        <v>2524</v>
      </c>
      <c r="G38" t="s">
        <v>2592</v>
      </c>
      <c r="H38" t="s">
        <v>88</v>
      </c>
      <c r="I38" t="s">
        <v>1499</v>
      </c>
      <c r="J38">
        <v>1041.3499999999999</v>
      </c>
      <c r="K38">
        <v>1041.3499999999999</v>
      </c>
      <c r="L38">
        <v>0</v>
      </c>
    </row>
    <row r="39" spans="3:12" x14ac:dyDescent="0.35">
      <c r="E39" t="s">
        <v>7387</v>
      </c>
      <c r="J39">
        <v>1041.3499999999999</v>
      </c>
      <c r="K39">
        <v>1041.3499999999999</v>
      </c>
      <c r="L39">
        <v>0</v>
      </c>
    </row>
    <row r="40" spans="3:12" x14ac:dyDescent="0.35">
      <c r="E40" t="s">
        <v>1587</v>
      </c>
      <c r="F40" t="s">
        <v>2524</v>
      </c>
      <c r="G40" t="s">
        <v>2592</v>
      </c>
      <c r="H40" t="s">
        <v>88</v>
      </c>
      <c r="I40" t="s">
        <v>1499</v>
      </c>
      <c r="J40">
        <v>897</v>
      </c>
      <c r="K40">
        <v>897</v>
      </c>
      <c r="L40">
        <v>0</v>
      </c>
    </row>
    <row r="41" spans="3:12" x14ac:dyDescent="0.35">
      <c r="E41" t="s">
        <v>7388</v>
      </c>
      <c r="J41">
        <v>897</v>
      </c>
      <c r="K41">
        <v>897</v>
      </c>
      <c r="L41">
        <v>0</v>
      </c>
    </row>
    <row r="42" spans="3:12" x14ac:dyDescent="0.35">
      <c r="E42" t="s">
        <v>1700</v>
      </c>
      <c r="F42" t="s">
        <v>2524</v>
      </c>
      <c r="G42" t="s">
        <v>2592</v>
      </c>
      <c r="H42" t="s">
        <v>88</v>
      </c>
      <c r="I42" t="s">
        <v>1499</v>
      </c>
      <c r="J42">
        <v>816.65</v>
      </c>
      <c r="K42">
        <v>816.65</v>
      </c>
      <c r="L42">
        <v>0</v>
      </c>
    </row>
    <row r="43" spans="3:12" x14ac:dyDescent="0.35">
      <c r="E43" t="s">
        <v>7389</v>
      </c>
      <c r="J43">
        <v>816.65</v>
      </c>
      <c r="K43">
        <v>816.65</v>
      </c>
      <c r="L43">
        <v>0</v>
      </c>
    </row>
    <row r="44" spans="3:12" x14ac:dyDescent="0.35">
      <c r="D44" t="s">
        <v>7380</v>
      </c>
      <c r="J44">
        <v>2755</v>
      </c>
      <c r="K44">
        <v>2755</v>
      </c>
      <c r="L44">
        <v>0</v>
      </c>
    </row>
    <row r="45" spans="3:12" x14ac:dyDescent="0.35">
      <c r="D45" t="s">
        <v>1956</v>
      </c>
      <c r="E45" t="s">
        <v>1959</v>
      </c>
      <c r="F45" t="s">
        <v>2524</v>
      </c>
      <c r="G45" t="s">
        <v>2592</v>
      </c>
      <c r="H45" t="s">
        <v>88</v>
      </c>
      <c r="I45" t="s">
        <v>1499</v>
      </c>
      <c r="J45">
        <v>393.25</v>
      </c>
      <c r="K45">
        <v>393.25</v>
      </c>
      <c r="L45">
        <v>0</v>
      </c>
    </row>
    <row r="46" spans="3:12" x14ac:dyDescent="0.35">
      <c r="E46" t="s">
        <v>7390</v>
      </c>
      <c r="J46">
        <v>393.25</v>
      </c>
      <c r="K46">
        <v>393.25</v>
      </c>
      <c r="L46">
        <v>0</v>
      </c>
    </row>
    <row r="47" spans="3:12" x14ac:dyDescent="0.35">
      <c r="D47" t="s">
        <v>7391</v>
      </c>
      <c r="J47">
        <v>393.25</v>
      </c>
      <c r="K47">
        <v>393.25</v>
      </c>
      <c r="L47">
        <v>0</v>
      </c>
    </row>
    <row r="48" spans="3:12" x14ac:dyDescent="0.35">
      <c r="C48" t="s">
        <v>6830</v>
      </c>
      <c r="J48">
        <v>3148.25</v>
      </c>
      <c r="K48">
        <v>3148.25</v>
      </c>
      <c r="L48">
        <v>0</v>
      </c>
    </row>
    <row r="49" spans="1:12" x14ac:dyDescent="0.35">
      <c r="C49" t="s">
        <v>123</v>
      </c>
      <c r="D49" t="s">
        <v>2311</v>
      </c>
      <c r="E49" t="s">
        <v>2314</v>
      </c>
      <c r="F49" t="s">
        <v>2524</v>
      </c>
      <c r="G49" t="s">
        <v>2592</v>
      </c>
      <c r="H49" t="s">
        <v>88</v>
      </c>
      <c r="I49" t="s">
        <v>2315</v>
      </c>
      <c r="J49">
        <v>25744970</v>
      </c>
      <c r="K49">
        <v>25744971</v>
      </c>
      <c r="L49">
        <v>-1</v>
      </c>
    </row>
    <row r="50" spans="1:12" x14ac:dyDescent="0.35">
      <c r="E50" t="s">
        <v>7392</v>
      </c>
      <c r="J50">
        <v>25744970</v>
      </c>
      <c r="K50">
        <v>25744971</v>
      </c>
      <c r="L50">
        <v>-1</v>
      </c>
    </row>
    <row r="51" spans="1:12" x14ac:dyDescent="0.35">
      <c r="D51" t="s">
        <v>7393</v>
      </c>
      <c r="J51">
        <v>25744970</v>
      </c>
      <c r="K51">
        <v>25744971</v>
      </c>
      <c r="L51">
        <v>-1</v>
      </c>
    </row>
    <row r="52" spans="1:12" x14ac:dyDescent="0.35">
      <c r="C52" t="s">
        <v>7394</v>
      </c>
      <c r="J52">
        <v>25744970</v>
      </c>
      <c r="K52">
        <v>25744971</v>
      </c>
      <c r="L52">
        <v>-1</v>
      </c>
    </row>
    <row r="53" spans="1:12" x14ac:dyDescent="0.35">
      <c r="B53" t="s">
        <v>7368</v>
      </c>
      <c r="J53">
        <v>97441692.079999998</v>
      </c>
      <c r="K53">
        <v>97440651.730000004</v>
      </c>
      <c r="L53">
        <v>1040.3499999999999</v>
      </c>
    </row>
    <row r="54" spans="1:12" x14ac:dyDescent="0.35">
      <c r="A54" t="s">
        <v>129</v>
      </c>
      <c r="J54">
        <v>97441692.079999998</v>
      </c>
      <c r="K54">
        <v>97440651.730000004</v>
      </c>
      <c r="L54">
        <v>1040.3499999999999</v>
      </c>
    </row>
    <row r="55" spans="1:12" x14ac:dyDescent="0.35">
      <c r="A55" t="s">
        <v>138</v>
      </c>
      <c r="B55" t="s">
        <v>139</v>
      </c>
      <c r="C55" t="s">
        <v>103</v>
      </c>
      <c r="D55" t="s">
        <v>1824</v>
      </c>
      <c r="E55" t="s">
        <v>1826</v>
      </c>
      <c r="F55" t="s">
        <v>3162</v>
      </c>
      <c r="G55" t="s">
        <v>2564</v>
      </c>
      <c r="H55">
        <v>10</v>
      </c>
      <c r="I55" t="s">
        <v>1827</v>
      </c>
      <c r="J55">
        <v>2600000</v>
      </c>
      <c r="K55">
        <v>2600000</v>
      </c>
      <c r="L55">
        <v>0</v>
      </c>
    </row>
    <row r="56" spans="1:12" x14ac:dyDescent="0.35">
      <c r="H56">
        <v>20</v>
      </c>
      <c r="I56" t="s">
        <v>1828</v>
      </c>
      <c r="J56">
        <v>1950000</v>
      </c>
      <c r="K56">
        <v>1950000</v>
      </c>
      <c r="L56">
        <v>0</v>
      </c>
    </row>
    <row r="57" spans="1:12" x14ac:dyDescent="0.35">
      <c r="H57">
        <v>30</v>
      </c>
      <c r="I57" t="s">
        <v>1829</v>
      </c>
      <c r="J57">
        <v>1950000</v>
      </c>
      <c r="K57">
        <v>0</v>
      </c>
      <c r="L57">
        <v>1950000</v>
      </c>
    </row>
    <row r="58" spans="1:12" x14ac:dyDescent="0.35">
      <c r="E58" t="s">
        <v>7395</v>
      </c>
      <c r="J58">
        <v>6500000</v>
      </c>
      <c r="K58">
        <v>4550000</v>
      </c>
      <c r="L58">
        <v>1950000</v>
      </c>
    </row>
    <row r="59" spans="1:12" x14ac:dyDescent="0.35">
      <c r="D59" t="s">
        <v>7396</v>
      </c>
      <c r="J59">
        <v>6500000</v>
      </c>
      <c r="K59">
        <v>4550000</v>
      </c>
      <c r="L59">
        <v>1950000</v>
      </c>
    </row>
    <row r="60" spans="1:12" x14ac:dyDescent="0.35">
      <c r="C60" t="s">
        <v>7189</v>
      </c>
      <c r="J60">
        <v>6500000</v>
      </c>
      <c r="K60">
        <v>4550000</v>
      </c>
      <c r="L60">
        <v>1950000</v>
      </c>
    </row>
    <row r="61" spans="1:12" x14ac:dyDescent="0.35">
      <c r="B61" t="s">
        <v>7397</v>
      </c>
      <c r="J61">
        <v>6500000</v>
      </c>
      <c r="K61">
        <v>4550000</v>
      </c>
      <c r="L61">
        <v>1950000</v>
      </c>
    </row>
    <row r="62" spans="1:12" x14ac:dyDescent="0.35">
      <c r="A62" t="s">
        <v>142</v>
      </c>
      <c r="J62">
        <v>6500000</v>
      </c>
      <c r="K62">
        <v>4550000</v>
      </c>
      <c r="L62">
        <v>1950000</v>
      </c>
    </row>
    <row r="63" spans="1:12" x14ac:dyDescent="0.35">
      <c r="A63" t="s">
        <v>146</v>
      </c>
      <c r="B63" t="s">
        <v>139</v>
      </c>
      <c r="C63" t="s">
        <v>51</v>
      </c>
      <c r="D63" t="s">
        <v>1831</v>
      </c>
      <c r="E63" t="s">
        <v>1833</v>
      </c>
      <c r="F63" t="s">
        <v>3162</v>
      </c>
      <c r="G63" t="s">
        <v>2564</v>
      </c>
      <c r="H63">
        <v>10</v>
      </c>
      <c r="I63" t="s">
        <v>1827</v>
      </c>
      <c r="J63">
        <v>5400000</v>
      </c>
      <c r="K63">
        <v>5400000</v>
      </c>
      <c r="L63">
        <v>0</v>
      </c>
    </row>
    <row r="64" spans="1:12" x14ac:dyDescent="0.35">
      <c r="H64">
        <v>20</v>
      </c>
      <c r="I64" t="s">
        <v>1828</v>
      </c>
      <c r="J64">
        <v>4050000</v>
      </c>
      <c r="K64">
        <v>4050000</v>
      </c>
      <c r="L64">
        <v>0</v>
      </c>
    </row>
    <row r="65" spans="1:12" x14ac:dyDescent="0.35">
      <c r="H65">
        <v>30</v>
      </c>
      <c r="I65" t="s">
        <v>1829</v>
      </c>
      <c r="J65">
        <v>4050000</v>
      </c>
      <c r="K65">
        <v>0</v>
      </c>
      <c r="L65">
        <v>4050000</v>
      </c>
    </row>
    <row r="66" spans="1:12" x14ac:dyDescent="0.35">
      <c r="E66" t="s">
        <v>7398</v>
      </c>
      <c r="J66">
        <v>13500000</v>
      </c>
      <c r="K66">
        <v>9450000</v>
      </c>
      <c r="L66">
        <v>4050000</v>
      </c>
    </row>
    <row r="67" spans="1:12" x14ac:dyDescent="0.35">
      <c r="D67" t="s">
        <v>7399</v>
      </c>
      <c r="J67">
        <v>13500000</v>
      </c>
      <c r="K67">
        <v>9450000</v>
      </c>
      <c r="L67">
        <v>4050000</v>
      </c>
    </row>
    <row r="68" spans="1:12" x14ac:dyDescent="0.35">
      <c r="C68" t="s">
        <v>6796</v>
      </c>
      <c r="J68">
        <v>13500000</v>
      </c>
      <c r="K68">
        <v>9450000</v>
      </c>
      <c r="L68">
        <v>4050000</v>
      </c>
    </row>
    <row r="69" spans="1:12" x14ac:dyDescent="0.35">
      <c r="B69" t="s">
        <v>7397</v>
      </c>
      <c r="J69">
        <v>13500000</v>
      </c>
      <c r="K69">
        <v>9450000</v>
      </c>
      <c r="L69">
        <v>4050000</v>
      </c>
    </row>
    <row r="70" spans="1:12" x14ac:dyDescent="0.35">
      <c r="A70" t="s">
        <v>148</v>
      </c>
      <c r="J70">
        <v>13500000</v>
      </c>
      <c r="K70">
        <v>9450000</v>
      </c>
      <c r="L70">
        <v>4050000</v>
      </c>
    </row>
    <row r="71" spans="1:12" x14ac:dyDescent="0.35">
      <c r="A71" t="s">
        <v>157</v>
      </c>
      <c r="J71">
        <v>117857724.34</v>
      </c>
      <c r="K71">
        <v>111760924.29000001</v>
      </c>
      <c r="L71">
        <v>6096800.0499999998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9FF0C-FC56-40E6-A132-7C3D66FC5CC6}">
  <dimension ref="A1:AB1230"/>
  <sheetViews>
    <sheetView topLeftCell="E1094" workbookViewId="0">
      <selection activeCell="K1134" sqref="K1134"/>
    </sheetView>
  </sheetViews>
  <sheetFormatPr defaultColWidth="10.81640625" defaultRowHeight="14.5" x14ac:dyDescent="0.35"/>
  <cols>
    <col min="1" max="1" width="14.54296875" customWidth="1"/>
    <col min="2" max="2" width="13.81640625" style="9" bestFit="1" customWidth="1"/>
    <col min="3" max="3" width="7.54296875" customWidth="1"/>
    <col min="4" max="4" width="3.453125" customWidth="1"/>
    <col min="5" max="5" width="53.54296875" bestFit="1" customWidth="1"/>
    <col min="6" max="6" width="18.453125" style="1" customWidth="1"/>
    <col min="7" max="7" width="6.54296875" style="1" customWidth="1"/>
    <col min="8" max="8" width="14.453125" style="1" hidden="1" customWidth="1"/>
    <col min="9" max="9" width="13.81640625" style="1" hidden="1" customWidth="1"/>
    <col min="10" max="10" width="13.81640625" style="1" customWidth="1"/>
    <col min="11" max="11" width="18.453125" style="1" customWidth="1"/>
    <col min="12" max="12" width="14.453125" style="1" bestFit="1" customWidth="1"/>
    <col min="13" max="13" width="10.453125" style="1" customWidth="1"/>
    <col min="14" max="14" width="14.54296875" style="1" bestFit="1" customWidth="1"/>
    <col min="15" max="15" width="41.1796875" style="1" bestFit="1" customWidth="1"/>
    <col min="18" max="18" width="17.81640625" bestFit="1" customWidth="1"/>
    <col min="19" max="19" width="15.1796875" bestFit="1" customWidth="1"/>
    <col min="20" max="20" width="6.81640625" customWidth="1"/>
    <col min="21" max="21" width="54.453125" bestFit="1" customWidth="1"/>
    <col min="22" max="22" width="13.81640625" customWidth="1"/>
    <col min="24" max="24" width="39.1796875" bestFit="1" customWidth="1"/>
    <col min="26" max="26" width="6.54296875" customWidth="1"/>
    <col min="27" max="29" width="15.54296875" bestFit="1" customWidth="1"/>
  </cols>
  <sheetData>
    <row r="1" spans="1:28" ht="29" x14ac:dyDescent="0.35">
      <c r="A1" t="s">
        <v>211</v>
      </c>
      <c r="B1" s="9" t="s">
        <v>7400</v>
      </c>
      <c r="C1" t="s">
        <v>7401</v>
      </c>
      <c r="D1" t="s">
        <v>7402</v>
      </c>
      <c r="E1" t="s">
        <v>191</v>
      </c>
      <c r="F1" s="197" t="s">
        <v>2434</v>
      </c>
      <c r="G1" s="197" t="s">
        <v>2443</v>
      </c>
      <c r="H1" s="197" t="s">
        <v>7403</v>
      </c>
      <c r="I1" s="197" t="s">
        <v>2444</v>
      </c>
      <c r="J1" s="197" t="s">
        <v>7404</v>
      </c>
      <c r="K1" s="198" t="s">
        <v>7405</v>
      </c>
      <c r="L1" s="198" t="s">
        <v>7406</v>
      </c>
      <c r="M1" s="197" t="s">
        <v>7407</v>
      </c>
      <c r="N1" s="197" t="s">
        <v>7408</v>
      </c>
      <c r="O1" s="197" t="s">
        <v>2442</v>
      </c>
      <c r="P1" s="258" t="s">
        <v>7409</v>
      </c>
    </row>
    <row r="2" spans="1:28" hidden="1" x14ac:dyDescent="0.35">
      <c r="A2" t="str">
        <f>VLOOKUP(Tableau10[[#This Row],[Document d''achat]],Tableau1[[#All],[Nº pièce référence]:[AB]],17,FALSE)</f>
        <v>255223121101</v>
      </c>
      <c r="B2" s="9" t="str">
        <f>VLOOKUP(Tableau10[[#This Row],[Document d''achat]],Tableau1[[#All],[Nº pièce référence]:[AB]],15,FALSE)</f>
        <v>300020756</v>
      </c>
      <c r="C2" t="str">
        <f>VLOOKUP(Tableau10[[#This Row],[Document d''achat]],Tableau1[[#All],[Nº pièce référence]:[AB]],16,FALSE)</f>
        <v>1</v>
      </c>
      <c r="D2" t="str">
        <f>VLOOKUP(Tableau10[[#This Row],[Document d''achat]],Tableau1[[#All],[Nº pièce référence]:[Type PO]],18,FALSE)</f>
        <v>Z</v>
      </c>
      <c r="E2" t="str">
        <f>VLOOKUP(Tableau10[[#This Row],[Document d''achat]],Tableau1[[#All],[Colonne1]:[Nom Fournisseur]],5,FALSE)</f>
        <v>100013113 NV Coolblue</v>
      </c>
      <c r="F2" s="1" t="s">
        <v>216</v>
      </c>
      <c r="G2" s="1" t="s">
        <v>217</v>
      </c>
      <c r="H2" s="1" t="s">
        <v>215</v>
      </c>
      <c r="I2" s="1" t="s">
        <v>2407</v>
      </c>
      <c r="J2" s="2">
        <v>43871</v>
      </c>
      <c r="K2" s="222">
        <v>1</v>
      </c>
      <c r="L2" s="1" t="s">
        <v>7410</v>
      </c>
      <c r="M2" s="222">
        <v>0</v>
      </c>
      <c r="N2" s="2">
        <v>43871</v>
      </c>
      <c r="O2" s="1" t="s">
        <v>218</v>
      </c>
      <c r="P2" s="259">
        <f>Tableau10[[#This Row],[Quantité échéancée]]-Tableau10[[#This Row],[Quantité livrée]]</f>
        <v>1</v>
      </c>
    </row>
    <row r="3" spans="1:28" hidden="1" x14ac:dyDescent="0.35">
      <c r="A3" t="str">
        <f>VLOOKUP(Tableau10[[#This Row],[Document d''achat]],Tableau1[[#All],[Nº pièce référence]:[AB]],17,FALSE)</f>
        <v>255223121101</v>
      </c>
      <c r="B3" s="9" t="str">
        <f>VLOOKUP(Tableau10[[#This Row],[Document d''achat]],Tableau1[[#All],[Nº pièce référence]:[AB]],15,FALSE)</f>
        <v>300020756</v>
      </c>
      <c r="C3" t="str">
        <f>VLOOKUP(Tableau10[[#This Row],[Document d''achat]],Tableau1[[#All],[Nº pièce référence]:[AB]],16,FALSE)</f>
        <v>1</v>
      </c>
      <c r="D3" t="str">
        <f>VLOOKUP(Tableau10[[#This Row],[Document d''achat]],Tableau1[[#All],[Nº pièce référence]:[Type PO]],18,FALSE)</f>
        <v>Z</v>
      </c>
      <c r="E3" t="str">
        <f>VLOOKUP(Tableau10[[#This Row],[Document d''achat]],Tableau1[[#All],[Colonne1]:[Nom Fournisseur]],5,FALSE)</f>
        <v>100013113 NV Coolblue</v>
      </c>
      <c r="F3" s="1" t="s">
        <v>216</v>
      </c>
      <c r="G3" s="1" t="s">
        <v>222</v>
      </c>
      <c r="H3" s="1" t="s">
        <v>215</v>
      </c>
      <c r="I3" s="1" t="s">
        <v>2407</v>
      </c>
      <c r="J3" s="2">
        <v>43871</v>
      </c>
      <c r="K3" s="222">
        <v>1</v>
      </c>
      <c r="L3" s="1" t="s">
        <v>7410</v>
      </c>
      <c r="M3" s="222">
        <v>0</v>
      </c>
      <c r="N3" s="2">
        <v>43871</v>
      </c>
      <c r="O3" s="1" t="s">
        <v>223</v>
      </c>
      <c r="P3" s="259">
        <f>Tableau10[[#This Row],[Quantité échéancée]]-Tableau10[[#This Row],[Quantité livrée]]</f>
        <v>1</v>
      </c>
    </row>
    <row r="4" spans="1:28" hidden="1" x14ac:dyDescent="0.35">
      <c r="A4" t="str">
        <f>VLOOKUP(Tableau10[[#This Row],[Document d''achat]],Tableau1[[#All],[Nº pièce référence]:[AB]],17,FALSE)</f>
        <v>255223121113</v>
      </c>
      <c r="B4" s="9" t="str">
        <f>VLOOKUP(Tableau10[[#This Row],[Document d''achat]],Tableau1[[#All],[Nº pièce référence]:[AB]],15,FALSE)</f>
        <v>300020335</v>
      </c>
      <c r="C4" t="str">
        <f>VLOOKUP(Tableau10[[#This Row],[Document d''achat]],Tableau1[[#All],[Nº pièce référence]:[AB]],16,FALSE)</f>
        <v>3</v>
      </c>
      <c r="D4" t="str">
        <f>VLOOKUP(Tableau10[[#This Row],[Document d''achat]],Tableau1[[#All],[Nº pièce référence]:[Type PO]],18,FALSE)</f>
        <v>L</v>
      </c>
      <c r="E4" t="str">
        <f>VLOOKUP(Tableau10[[#This Row],[Document d''achat]],Tableau1[[#All],[Colonne1]:[Nom Fournisseur]],5,FALSE)</f>
        <v>100027654 NV IPG Contact Solutions</v>
      </c>
      <c r="F4" s="1" t="s">
        <v>229</v>
      </c>
      <c r="G4" s="1" t="s">
        <v>88</v>
      </c>
      <c r="H4" s="1" t="s">
        <v>228</v>
      </c>
      <c r="I4" s="1" t="s">
        <v>2407</v>
      </c>
      <c r="J4" s="2">
        <v>43864</v>
      </c>
      <c r="K4" s="223">
        <v>2475.66</v>
      </c>
      <c r="L4" s="1" t="s">
        <v>7410</v>
      </c>
      <c r="M4" s="223">
        <v>2475.66</v>
      </c>
      <c r="N4" s="2">
        <v>43864</v>
      </c>
      <c r="O4" s="1" t="s">
        <v>230</v>
      </c>
      <c r="P4" s="259">
        <f>Tableau10[[#This Row],[Quantité échéancée]]-Tableau10[[#This Row],[Quantité livrée]]</f>
        <v>0</v>
      </c>
    </row>
    <row r="5" spans="1:28" hidden="1" x14ac:dyDescent="0.35">
      <c r="A5" t="str">
        <f>VLOOKUP(Tableau10[[#This Row],[Document d''achat]],Tableau1[[#All],[Nº pièce référence]:[AB]],17,FALSE)</f>
        <v>255223121113</v>
      </c>
      <c r="B5" s="9" t="str">
        <f>VLOOKUP(Tableau10[[#This Row],[Document d''achat]],Tableau1[[#All],[Nº pièce référence]:[AB]],15,FALSE)</f>
        <v>300020335</v>
      </c>
      <c r="C5" t="str">
        <f>VLOOKUP(Tableau10[[#This Row],[Document d''achat]],Tableau1[[#All],[Nº pièce référence]:[AB]],16,FALSE)</f>
        <v>3</v>
      </c>
      <c r="D5" t="str">
        <f>VLOOKUP(Tableau10[[#This Row],[Document d''achat]],Tableau1[[#All],[Nº pièce référence]:[Type PO]],18,FALSE)</f>
        <v>L</v>
      </c>
      <c r="E5" t="str">
        <f>VLOOKUP(Tableau10[[#This Row],[Document d''achat]],Tableau1[[#All],[Colonne1]:[Nom Fournisseur]],5,FALSE)</f>
        <v>100027654 NV IPG Contact Solutions</v>
      </c>
      <c r="F5" s="1" t="s">
        <v>229</v>
      </c>
      <c r="G5" s="1" t="s">
        <v>217</v>
      </c>
      <c r="H5" s="1" t="s">
        <v>228</v>
      </c>
      <c r="I5" s="1" t="s">
        <v>2407</v>
      </c>
      <c r="J5" s="2">
        <v>44048</v>
      </c>
      <c r="K5" s="222">
        <v>1</v>
      </c>
      <c r="L5" s="1" t="s">
        <v>7411</v>
      </c>
      <c r="M5" s="222">
        <v>0</v>
      </c>
      <c r="N5" s="2">
        <v>44048</v>
      </c>
      <c r="O5" s="1" t="s">
        <v>230</v>
      </c>
      <c r="P5" s="259">
        <f>Tableau10[[#This Row],[Quantité échéancée]]-Tableau10[[#This Row],[Quantité livrée]]</f>
        <v>1</v>
      </c>
      <c r="R5" s="6" t="s">
        <v>211</v>
      </c>
      <c r="S5" s="6" t="s">
        <v>7400</v>
      </c>
      <c r="T5" s="6" t="s">
        <v>7401</v>
      </c>
      <c r="U5" s="6" t="s">
        <v>191</v>
      </c>
      <c r="V5" s="6" t="s">
        <v>2434</v>
      </c>
      <c r="W5" s="6" t="s">
        <v>2443</v>
      </c>
      <c r="X5" s="6" t="s">
        <v>2442</v>
      </c>
      <c r="Y5" s="6" t="s">
        <v>7412</v>
      </c>
      <c r="Z5" s="6" t="s">
        <v>7408</v>
      </c>
      <c r="AA5" s="6" t="s">
        <v>7405</v>
      </c>
      <c r="AB5" s="6" t="s">
        <v>7407</v>
      </c>
    </row>
    <row r="6" spans="1:28" hidden="1" x14ac:dyDescent="0.35">
      <c r="A6" t="str">
        <f>VLOOKUP(Tableau10[[#This Row],[Document d''achat]],Tableau1[[#All],[Nº pièce référence]:[AB]],17,FALSE)</f>
        <v>255223121113</v>
      </c>
      <c r="B6" s="9" t="str">
        <f>VLOOKUP(Tableau10[[#This Row],[Document d''achat]],Tableau1[[#All],[Nº pièce référence]:[AB]],15,FALSE)</f>
        <v>300020335</v>
      </c>
      <c r="C6" t="str">
        <f>VLOOKUP(Tableau10[[#This Row],[Document d''achat]],Tableau1[[#All],[Nº pièce référence]:[AB]],16,FALSE)</f>
        <v>3</v>
      </c>
      <c r="D6" t="str">
        <f>VLOOKUP(Tableau10[[#This Row],[Document d''achat]],Tableau1[[#All],[Nº pièce référence]:[Type PO]],18,FALSE)</f>
        <v>L</v>
      </c>
      <c r="E6" t="str">
        <f>VLOOKUP(Tableau10[[#This Row],[Document d''achat]],Tableau1[[#All],[Colonne1]:[Nom Fournisseur]],5,FALSE)</f>
        <v>100027654 NV IPG Contact Solutions</v>
      </c>
      <c r="F6" s="1" t="s">
        <v>229</v>
      </c>
      <c r="G6" s="1" t="s">
        <v>222</v>
      </c>
      <c r="H6" s="1" t="s">
        <v>228</v>
      </c>
      <c r="I6" s="1" t="s">
        <v>2407</v>
      </c>
      <c r="J6" s="2">
        <v>44111</v>
      </c>
      <c r="K6" s="222">
        <v>1</v>
      </c>
      <c r="L6" s="1" t="s">
        <v>7411</v>
      </c>
      <c r="M6" s="222">
        <v>0</v>
      </c>
      <c r="N6" s="2">
        <v>44111</v>
      </c>
      <c r="O6" s="1" t="s">
        <v>2509</v>
      </c>
      <c r="P6" s="259">
        <f>Tableau10[[#This Row],[Quantité échéancée]]-Tableau10[[#This Row],[Quantité livrée]]</f>
        <v>1</v>
      </c>
      <c r="R6" t="s">
        <v>97</v>
      </c>
      <c r="S6" t="s">
        <v>101</v>
      </c>
      <c r="T6" t="s">
        <v>51</v>
      </c>
      <c r="U6" t="s">
        <v>1903</v>
      </c>
      <c r="V6" t="s">
        <v>1940</v>
      </c>
      <c r="W6" t="s">
        <v>88</v>
      </c>
      <c r="X6" t="s">
        <v>1906</v>
      </c>
      <c r="Y6" t="s">
        <v>7413</v>
      </c>
      <c r="Z6" s="11" t="s">
        <v>7414</v>
      </c>
      <c r="AA6">
        <v>1</v>
      </c>
      <c r="AB6">
        <v>0</v>
      </c>
    </row>
    <row r="7" spans="1:28" hidden="1" x14ac:dyDescent="0.35">
      <c r="A7" t="str">
        <f>VLOOKUP(Tableau10[[#This Row],[Document d''achat]],Tableau1[[#All],[Nº pièce référence]:[AB]],17,FALSE)</f>
        <v>255221121113</v>
      </c>
      <c r="B7" s="9" t="str">
        <f>VLOOKUP(Tableau10[[#This Row],[Document d''achat]],Tableau1[[#All],[Nº pièce référence]:[AB]],15,FALSE)</f>
        <v>300020900</v>
      </c>
      <c r="C7" t="str">
        <f>VLOOKUP(Tableau10[[#This Row],[Document d''achat]],Tableau1[[#All],[Nº pièce référence]:[AB]],16,FALSE)</f>
        <v>2</v>
      </c>
      <c r="D7" t="str">
        <f>VLOOKUP(Tableau10[[#This Row],[Document d''achat]],Tableau1[[#All],[Nº pièce référence]:[Type PO]],18,FALSE)</f>
        <v>Z</v>
      </c>
      <c r="E7" t="str">
        <f>VLOOKUP(Tableau10[[#This Row],[Document d''achat]],Tableau1[[#All],[Colonne1]:[Nom Fournisseur]],5,FALSE)</f>
        <v>500001348 SRL Docteur Régine Zandona</v>
      </c>
      <c r="F7" s="1" t="s">
        <v>234</v>
      </c>
      <c r="G7" s="1" t="s">
        <v>88</v>
      </c>
      <c r="H7" s="1" t="s">
        <v>233</v>
      </c>
      <c r="I7" s="1" t="s">
        <v>2407</v>
      </c>
      <c r="J7" s="2">
        <v>43865</v>
      </c>
      <c r="K7" s="222">
        <v>1</v>
      </c>
      <c r="L7" s="1" t="s">
        <v>7410</v>
      </c>
      <c r="M7" s="222">
        <v>0</v>
      </c>
      <c r="N7" s="2">
        <v>43865</v>
      </c>
      <c r="O7" s="1" t="s">
        <v>235</v>
      </c>
      <c r="P7" s="259">
        <f>Tableau10[[#This Row],[Quantité échéancée]]-Tableau10[[#This Row],[Quantité livrée]]</f>
        <v>1</v>
      </c>
      <c r="U7" t="s">
        <v>1935</v>
      </c>
      <c r="V7" t="s">
        <v>1937</v>
      </c>
      <c r="W7" t="s">
        <v>88</v>
      </c>
      <c r="X7" t="s">
        <v>1938</v>
      </c>
      <c r="Y7" t="s">
        <v>7413</v>
      </c>
      <c r="Z7" s="11" t="s">
        <v>7414</v>
      </c>
      <c r="AA7">
        <v>1</v>
      </c>
      <c r="AB7">
        <v>0</v>
      </c>
    </row>
    <row r="8" spans="1:28" hidden="1" x14ac:dyDescent="0.35">
      <c r="A8" t="str">
        <f>VLOOKUP(Tableau10[[#This Row],[Document d''achat]],Tableau1[[#All],[Nº pièce référence]:[AB]],17,FALSE)</f>
        <v>255223121101</v>
      </c>
      <c r="B8" s="9" t="str">
        <f>VLOOKUP(Tableau10[[#This Row],[Document d''achat]],Tableau1[[#All],[Nº pièce référence]:[AB]],15,FALSE)</f>
        <v>300020756</v>
      </c>
      <c r="C8" t="str">
        <f>VLOOKUP(Tableau10[[#This Row],[Document d''achat]],Tableau1[[#All],[Nº pièce référence]:[AB]],16,FALSE)</f>
        <v>1</v>
      </c>
      <c r="D8" t="str">
        <f>VLOOKUP(Tableau10[[#This Row],[Document d''achat]],Tableau1[[#All],[Nº pièce référence]:[Type PO]],18,FALSE)</f>
        <v>Z</v>
      </c>
      <c r="E8" t="str">
        <f>VLOOKUP(Tableau10[[#This Row],[Document d''achat]],Tableau1[[#All],[Colonne1]:[Nom Fournisseur]],5,FALSE)</f>
        <v>300000014  Charlier Vinciane</v>
      </c>
      <c r="F8" s="1" t="s">
        <v>238</v>
      </c>
      <c r="G8" s="1" t="s">
        <v>88</v>
      </c>
      <c r="H8" s="1" t="s">
        <v>237</v>
      </c>
      <c r="I8" s="1" t="s">
        <v>2407</v>
      </c>
      <c r="J8" s="2">
        <v>43871</v>
      </c>
      <c r="K8" s="222">
        <v>1</v>
      </c>
      <c r="L8" s="1" t="s">
        <v>7410</v>
      </c>
      <c r="M8" s="222">
        <v>0</v>
      </c>
      <c r="N8" s="2">
        <v>43871</v>
      </c>
      <c r="O8" s="1" t="s">
        <v>239</v>
      </c>
      <c r="P8" s="259">
        <f>Tableau10[[#This Row],[Quantité échéancée]]-Tableau10[[#This Row],[Quantité livrée]]</f>
        <v>1</v>
      </c>
      <c r="U8" t="s">
        <v>1579</v>
      </c>
      <c r="V8" t="s">
        <v>1973</v>
      </c>
      <c r="W8" t="s">
        <v>88</v>
      </c>
      <c r="X8" t="s">
        <v>1974</v>
      </c>
      <c r="Y8" t="s">
        <v>7413</v>
      </c>
      <c r="Z8" s="11" t="s">
        <v>7414</v>
      </c>
      <c r="AA8">
        <v>1</v>
      </c>
      <c r="AB8">
        <v>0</v>
      </c>
    </row>
    <row r="9" spans="1:28" hidden="1" x14ac:dyDescent="0.35">
      <c r="A9" t="str">
        <f>VLOOKUP(Tableau10[[#This Row],[Document d''achat]],Tableau1[[#All],[Nº pièce référence]:[AB]],17,FALSE)</f>
        <v>255223121101</v>
      </c>
      <c r="B9" s="9" t="str">
        <f>VLOOKUP(Tableau10[[#This Row],[Document d''achat]],Tableau1[[#All],[Nº pièce référence]:[AB]],15,FALSE)</f>
        <v>300020756</v>
      </c>
      <c r="C9" t="str">
        <f>VLOOKUP(Tableau10[[#This Row],[Document d''achat]],Tableau1[[#All],[Nº pièce référence]:[AB]],16,FALSE)</f>
        <v>1</v>
      </c>
      <c r="D9" t="str">
        <f>VLOOKUP(Tableau10[[#This Row],[Document d''achat]],Tableau1[[#All],[Nº pièce référence]:[Type PO]],18,FALSE)</f>
        <v>L</v>
      </c>
      <c r="E9" t="str">
        <f>VLOOKUP(Tableau10[[#This Row],[Document d''achat]],Tableau1[[#All],[Colonne1]:[Nom Fournisseur]],5,FALSE)</f>
        <v>600000680  SPF Finances</v>
      </c>
      <c r="F9" s="1" t="s">
        <v>242</v>
      </c>
      <c r="G9" s="1" t="s">
        <v>88</v>
      </c>
      <c r="H9" s="1" t="s">
        <v>241</v>
      </c>
      <c r="I9" s="1" t="s">
        <v>2407</v>
      </c>
      <c r="J9" s="2">
        <v>43872</v>
      </c>
      <c r="K9" s="222">
        <v>1</v>
      </c>
      <c r="L9" s="1" t="s">
        <v>7410</v>
      </c>
      <c r="M9" s="222">
        <v>0</v>
      </c>
      <c r="N9" s="2">
        <v>43872</v>
      </c>
      <c r="O9" s="1" t="s">
        <v>243</v>
      </c>
      <c r="P9" s="259">
        <f>Tableau10[[#This Row],[Quantité échéancée]]-Tableau10[[#This Row],[Quantité livrée]]</f>
        <v>1</v>
      </c>
      <c r="U9" t="s">
        <v>1927</v>
      </c>
      <c r="V9" t="s">
        <v>1929</v>
      </c>
      <c r="W9" t="s">
        <v>88</v>
      </c>
      <c r="X9" t="s">
        <v>1930</v>
      </c>
      <c r="Y9" t="s">
        <v>7413</v>
      </c>
      <c r="Z9" s="11" t="s">
        <v>7414</v>
      </c>
      <c r="AA9">
        <v>1</v>
      </c>
      <c r="AB9">
        <v>0</v>
      </c>
    </row>
    <row r="10" spans="1:28" hidden="1" x14ac:dyDescent="0.35">
      <c r="A10" t="str">
        <f>VLOOKUP(Tableau10[[#This Row],[Document d''achat]],Tableau1[[#All],[Nº pièce référence]:[AB]],17,FALSE)</f>
        <v>255223121101</v>
      </c>
      <c r="B10" s="9" t="str">
        <f>VLOOKUP(Tableau10[[#This Row],[Document d''achat]],Tableau1[[#All],[Nº pièce référence]:[AB]],15,FALSE)</f>
        <v>300020756</v>
      </c>
      <c r="C10" t="str">
        <f>VLOOKUP(Tableau10[[#This Row],[Document d''achat]],Tableau1[[#All],[Nº pièce référence]:[AB]],16,FALSE)</f>
        <v>1</v>
      </c>
      <c r="D10" t="str">
        <f>VLOOKUP(Tableau10[[#This Row],[Document d''achat]],Tableau1[[#All],[Nº pièce référence]:[Type PO]],18,FALSE)</f>
        <v>Z</v>
      </c>
      <c r="E10" t="str">
        <f>VLOOKUP(Tableau10[[#This Row],[Document d''achat]],Tableau1[[#All],[Colonne1]:[Nom Fournisseur]],5,FALSE)</f>
        <v>300000014  Charlier Vinciane</v>
      </c>
      <c r="F10" s="1" t="s">
        <v>244</v>
      </c>
      <c r="G10" s="1" t="s">
        <v>88</v>
      </c>
      <c r="H10" s="1" t="s">
        <v>237</v>
      </c>
      <c r="I10" s="1" t="s">
        <v>2407</v>
      </c>
      <c r="J10" s="2">
        <v>43878</v>
      </c>
      <c r="K10" s="222">
        <v>1</v>
      </c>
      <c r="L10" s="1" t="s">
        <v>7410</v>
      </c>
      <c r="M10" s="222">
        <v>0</v>
      </c>
      <c r="N10" s="2">
        <v>43878</v>
      </c>
      <c r="O10" s="1" t="s">
        <v>245</v>
      </c>
      <c r="P10" s="259">
        <f>Tableau10[[#This Row],[Quantité échéancée]]-Tableau10[[#This Row],[Quantité livrée]]</f>
        <v>1</v>
      </c>
      <c r="T10" t="s">
        <v>6796</v>
      </c>
    </row>
    <row r="11" spans="1:28" hidden="1" x14ac:dyDescent="0.35">
      <c r="A11" t="str">
        <f>VLOOKUP(Tableau10[[#This Row],[Document d''achat]],Tableau1[[#All],[Nº pièce référence]:[AB]],17,FALSE)</f>
        <v>252102121101</v>
      </c>
      <c r="B11" s="9" t="str">
        <f>VLOOKUP(Tableau10[[#This Row],[Document d''achat]],Tableau1[[#All],[Nº pièce référence]:[AB]],15,FALSE)</f>
        <v>300020695</v>
      </c>
      <c r="C11" t="str">
        <f>VLOOKUP(Tableau10[[#This Row],[Document d''achat]],Tableau1[[#All],[Nº pièce référence]:[AB]],16,FALSE)</f>
        <v>2</v>
      </c>
      <c r="D11" t="str">
        <f>VLOOKUP(Tableau10[[#This Row],[Document d''achat]],Tableau1[[#All],[Nº pièce référence]:[Type PO]],18,FALSE)</f>
        <v>L</v>
      </c>
      <c r="E11" t="str">
        <f>VLOOKUP(Tableau10[[#This Row],[Document d''achat]],Tableau1[[#All],[Colonne1]:[Nom Fournisseur]],5,FALSE)</f>
        <v>600000680  SPF Finances</v>
      </c>
      <c r="F11" s="1" t="s">
        <v>246</v>
      </c>
      <c r="G11" s="1" t="s">
        <v>88</v>
      </c>
      <c r="H11" s="1" t="s">
        <v>241</v>
      </c>
      <c r="I11" s="1" t="s">
        <v>2407</v>
      </c>
      <c r="J11" s="2">
        <v>43892</v>
      </c>
      <c r="K11" s="222">
        <v>1</v>
      </c>
      <c r="L11" s="1" t="s">
        <v>7410</v>
      </c>
      <c r="M11" s="222">
        <v>0</v>
      </c>
      <c r="N11" s="2">
        <v>43892</v>
      </c>
      <c r="O11" s="1" t="s">
        <v>247</v>
      </c>
      <c r="P11" s="259">
        <f>Tableau10[[#This Row],[Quantité échéancée]]-Tableau10[[#This Row],[Quantité livrée]]</f>
        <v>1</v>
      </c>
      <c r="T11" t="s">
        <v>103</v>
      </c>
      <c r="U11">
        <v>0</v>
      </c>
      <c r="V11" t="s">
        <v>1792</v>
      </c>
      <c r="W11" t="s">
        <v>88</v>
      </c>
      <c r="X11" t="s">
        <v>1793</v>
      </c>
      <c r="Y11" t="s">
        <v>7413</v>
      </c>
      <c r="Z11" s="11" t="s">
        <v>7415</v>
      </c>
      <c r="AA11">
        <v>500000</v>
      </c>
      <c r="AB11">
        <v>0</v>
      </c>
    </row>
    <row r="12" spans="1:28" hidden="1" x14ac:dyDescent="0.35">
      <c r="A12" t="str">
        <f>VLOOKUP(Tableau10[[#This Row],[Document d''achat]],Tableau1[[#All],[Nº pièce référence]:[AB]],17,FALSE)</f>
        <v>254012121101</v>
      </c>
      <c r="B12" s="9" t="str">
        <f>VLOOKUP(Tableau10[[#This Row],[Document d''achat]],Tableau1[[#All],[Nº pièce référence]:[AB]],15,FALSE)</f>
        <v>300020910</v>
      </c>
      <c r="C12" t="str">
        <f>VLOOKUP(Tableau10[[#This Row],[Document d''achat]],Tableau1[[#All],[Nº pièce référence]:[AB]],16,FALSE)</f>
        <v>1</v>
      </c>
      <c r="D12" t="str">
        <f>VLOOKUP(Tableau10[[#This Row],[Document d''achat]],Tableau1[[#All],[Nº pièce référence]:[Type PO]],18,FALSE)</f>
        <v>L</v>
      </c>
      <c r="E12" t="str">
        <f>VLOOKUP(Tableau10[[#This Row],[Document d''achat]],Tableau1[[#All],[Colonne1]:[Nom Fournisseur]],5,FALSE)</f>
        <v>100030003  SRL Specialised Cleaning Product</v>
      </c>
      <c r="F12" s="1" t="s">
        <v>250</v>
      </c>
      <c r="G12" s="1" t="s">
        <v>88</v>
      </c>
      <c r="H12" s="1" t="s">
        <v>249</v>
      </c>
      <c r="I12" s="1" t="s">
        <v>2407</v>
      </c>
      <c r="J12" s="2">
        <v>43893</v>
      </c>
      <c r="K12" s="222">
        <v>640</v>
      </c>
      <c r="L12" s="1" t="s">
        <v>7410</v>
      </c>
      <c r="M12" s="222">
        <v>384</v>
      </c>
      <c r="N12" s="2">
        <v>43893</v>
      </c>
      <c r="O12" s="1" t="s">
        <v>251</v>
      </c>
      <c r="P12" s="259">
        <f>Tableau10[[#This Row],[Quantité échéancée]]-Tableau10[[#This Row],[Quantité livrée]]</f>
        <v>256</v>
      </c>
      <c r="V12" t="s">
        <v>2300</v>
      </c>
      <c r="W12" t="s">
        <v>88</v>
      </c>
      <c r="X12" t="s">
        <v>1793</v>
      </c>
      <c r="Y12" t="s">
        <v>7413</v>
      </c>
      <c r="Z12" s="11" t="s">
        <v>7415</v>
      </c>
      <c r="AA12">
        <v>700</v>
      </c>
      <c r="AB12">
        <v>0</v>
      </c>
    </row>
    <row r="13" spans="1:28" hidden="1" x14ac:dyDescent="0.35">
      <c r="A13" t="str">
        <f>VLOOKUP(Tableau10[[#This Row],[Document d''achat]],Tableau1[[#All],[Nº pièce référence]:[AB]],17,FALSE)</f>
        <v>252122121104</v>
      </c>
      <c r="B13" s="9" t="str">
        <f>VLOOKUP(Tableau10[[#This Row],[Document d''achat]],Tableau1[[#All],[Nº pièce référence]:[AB]],15,FALSE)</f>
        <v>300020346</v>
      </c>
      <c r="C13" t="str">
        <f>VLOOKUP(Tableau10[[#This Row],[Document d''achat]],Tableau1[[#All],[Nº pièce référence]:[AB]],16,FALSE)</f>
        <v>1</v>
      </c>
      <c r="D13" t="str">
        <f>VLOOKUP(Tableau10[[#This Row],[Document d''achat]],Tableau1[[#All],[Nº pièce référence]:[Type PO]],18,FALSE)</f>
        <v>L</v>
      </c>
      <c r="E13" t="str">
        <f>VLOOKUP(Tableau10[[#This Row],[Document d''achat]],Tableau1[[#All],[Colonne1]:[Nom Fournisseur]],5,FALSE)</f>
        <v>100023266  NV M. Vandenabeele</v>
      </c>
      <c r="F13" s="1" t="s">
        <v>255</v>
      </c>
      <c r="G13" s="1" t="s">
        <v>88</v>
      </c>
      <c r="H13" s="1" t="s">
        <v>254</v>
      </c>
      <c r="I13" s="1" t="s">
        <v>2549</v>
      </c>
      <c r="J13" s="2">
        <v>43895</v>
      </c>
      <c r="K13" s="222">
        <v>5</v>
      </c>
      <c r="L13" s="1" t="s">
        <v>7410</v>
      </c>
      <c r="M13" s="222">
        <v>5</v>
      </c>
      <c r="N13" s="2">
        <v>43895</v>
      </c>
      <c r="O13" s="1" t="s">
        <v>256</v>
      </c>
      <c r="P13" s="259">
        <f>Tableau10[[#This Row],[Quantité échéancée]]-Tableau10[[#This Row],[Quantité livrée]]</f>
        <v>0</v>
      </c>
      <c r="U13" t="s">
        <v>2002</v>
      </c>
      <c r="V13" t="s">
        <v>2005</v>
      </c>
      <c r="W13" t="s">
        <v>88</v>
      </c>
      <c r="X13" t="s">
        <v>2006</v>
      </c>
      <c r="Y13" t="s">
        <v>7413</v>
      </c>
      <c r="Z13" s="11" t="s">
        <v>7416</v>
      </c>
      <c r="AA13">
        <v>4</v>
      </c>
      <c r="AB13">
        <v>0</v>
      </c>
    </row>
    <row r="14" spans="1:28" hidden="1" x14ac:dyDescent="0.35">
      <c r="A14" t="str">
        <f>VLOOKUP(Tableau10[[#This Row],[Document d''achat]],Tableau1[[#All],[Nº pièce référence]:[AB]],17,FALSE)</f>
        <v>252102121101</v>
      </c>
      <c r="B14" s="9" t="str">
        <f>VLOOKUP(Tableau10[[#This Row],[Document d''achat]],Tableau1[[#All],[Nº pièce référence]:[AB]],15,FALSE)</f>
        <v>300020695</v>
      </c>
      <c r="C14" t="str">
        <f>VLOOKUP(Tableau10[[#This Row],[Document d''achat]],Tableau1[[#All],[Nº pièce référence]:[AB]],16,FALSE)</f>
        <v>2</v>
      </c>
      <c r="D14" t="str">
        <f>VLOOKUP(Tableau10[[#This Row],[Document d''achat]],Tableau1[[#All],[Nº pièce référence]:[Type PO]],18,FALSE)</f>
        <v>L</v>
      </c>
      <c r="E14" t="str">
        <f>VLOOKUP(Tableau10[[#This Row],[Document d''achat]],Tableau1[[#All],[Colonne1]:[Nom Fournisseur]],5,FALSE)</f>
        <v>600000680  SPF Finances</v>
      </c>
      <c r="F14" s="1" t="s">
        <v>257</v>
      </c>
      <c r="G14" s="1" t="s">
        <v>88</v>
      </c>
      <c r="H14" s="1" t="s">
        <v>241</v>
      </c>
      <c r="I14" s="1" t="s">
        <v>2407</v>
      </c>
      <c r="J14" s="2">
        <v>43896</v>
      </c>
      <c r="K14" s="222">
        <v>1</v>
      </c>
      <c r="L14" s="1" t="s">
        <v>7410</v>
      </c>
      <c r="M14" s="222">
        <v>0</v>
      </c>
      <c r="N14" s="2">
        <v>43896</v>
      </c>
      <c r="O14" s="1" t="s">
        <v>258</v>
      </c>
      <c r="P14" s="259">
        <f>Tableau10[[#This Row],[Quantité échéancée]]-Tableau10[[#This Row],[Quantité livrée]]</f>
        <v>1</v>
      </c>
      <c r="Z14" s="11" t="s">
        <v>7415</v>
      </c>
      <c r="AA14">
        <v>6</v>
      </c>
      <c r="AB14">
        <v>0</v>
      </c>
    </row>
    <row r="15" spans="1:28" hidden="1" x14ac:dyDescent="0.35">
      <c r="A15" t="str">
        <f>VLOOKUP(Tableau10[[#This Row],[Document d''achat]],Tableau1[[#All],[Nº pièce référence]:[AB]],17,FALSE)</f>
        <v>252122121104</v>
      </c>
      <c r="B15" s="9" t="str">
        <f>VLOOKUP(Tableau10[[#This Row],[Document d''achat]],Tableau1[[#All],[Nº pièce référence]:[AB]],15,FALSE)</f>
        <v>300020346</v>
      </c>
      <c r="C15" t="str">
        <f>VLOOKUP(Tableau10[[#This Row],[Document d''achat]],Tableau1[[#All],[Nº pièce référence]:[AB]],16,FALSE)</f>
        <v>1</v>
      </c>
      <c r="D15" t="str">
        <f>VLOOKUP(Tableau10[[#This Row],[Document d''achat]],Tableau1[[#All],[Nº pièce référence]:[Type PO]],18,FALSE)</f>
        <v>L</v>
      </c>
      <c r="E15" t="str">
        <f>VLOOKUP(Tableau10[[#This Row],[Document d''achat]],Tableau1[[#All],[Colonne1]:[Nom Fournisseur]],5,FALSE)</f>
        <v>100028433  SC Alpha Card</v>
      </c>
      <c r="F15" s="1" t="s">
        <v>264</v>
      </c>
      <c r="G15" s="1" t="s">
        <v>88</v>
      </c>
      <c r="H15" s="1" t="s">
        <v>263</v>
      </c>
      <c r="I15" s="1" t="s">
        <v>2549</v>
      </c>
      <c r="J15" s="2">
        <v>43899</v>
      </c>
      <c r="K15" s="222">
        <v>1</v>
      </c>
      <c r="L15" s="1" t="s">
        <v>7410</v>
      </c>
      <c r="M15" s="222">
        <v>1</v>
      </c>
      <c r="N15" s="2">
        <v>43899</v>
      </c>
      <c r="O15" s="1" t="s">
        <v>265</v>
      </c>
      <c r="P15" s="259">
        <f>Tableau10[[#This Row],[Quantité échéancée]]-Tableau10[[#This Row],[Quantité livrée]]</f>
        <v>0</v>
      </c>
      <c r="V15" t="s">
        <v>2008</v>
      </c>
      <c r="W15" t="s">
        <v>88</v>
      </c>
      <c r="X15" t="s">
        <v>2009</v>
      </c>
      <c r="Y15" t="s">
        <v>7413</v>
      </c>
      <c r="Z15" s="11" t="s">
        <v>7416</v>
      </c>
      <c r="AA15">
        <v>3000</v>
      </c>
      <c r="AB15">
        <v>0</v>
      </c>
    </row>
    <row r="16" spans="1:28" hidden="1" x14ac:dyDescent="0.35">
      <c r="A16" t="str">
        <f>VLOOKUP(Tableau10[[#This Row],[Document d''achat]],Tableau1[[#All],[Nº pièce référence]:[AB]],17,FALSE)</f>
        <v>252102121101</v>
      </c>
      <c r="B16" s="9" t="str">
        <f>VLOOKUP(Tableau10[[#This Row],[Document d''achat]],Tableau1[[#All],[Nº pièce référence]:[AB]],15,FALSE)</f>
        <v>300020695</v>
      </c>
      <c r="C16" t="str">
        <f>VLOOKUP(Tableau10[[#This Row],[Document d''achat]],Tableau1[[#All],[Nº pièce référence]:[AB]],16,FALSE)</f>
        <v>2</v>
      </c>
      <c r="D16" t="str">
        <f>VLOOKUP(Tableau10[[#This Row],[Document d''achat]],Tableau1[[#All],[Nº pièce référence]:[Type PO]],18,FALSE)</f>
        <v>L</v>
      </c>
      <c r="E16" t="str">
        <f>VLOOKUP(Tableau10[[#This Row],[Document d''achat]],Tableau1[[#All],[Colonne1]:[Nom Fournisseur]],5,FALSE)</f>
        <v>600000680  SPF Finances</v>
      </c>
      <c r="F16" s="1" t="s">
        <v>260</v>
      </c>
      <c r="G16" s="1" t="s">
        <v>88</v>
      </c>
      <c r="H16" s="1" t="s">
        <v>241</v>
      </c>
      <c r="I16" s="1" t="s">
        <v>2407</v>
      </c>
      <c r="J16" s="2">
        <v>43899</v>
      </c>
      <c r="K16" s="222">
        <v>1</v>
      </c>
      <c r="L16" s="1" t="s">
        <v>7410</v>
      </c>
      <c r="M16" s="222">
        <v>0</v>
      </c>
      <c r="N16" s="2">
        <v>43899</v>
      </c>
      <c r="O16" s="1" t="s">
        <v>261</v>
      </c>
      <c r="P16" s="259">
        <f>Tableau10[[#This Row],[Quantité échéancée]]-Tableau10[[#This Row],[Quantité livrée]]</f>
        <v>1</v>
      </c>
      <c r="U16" t="s">
        <v>349</v>
      </c>
      <c r="V16" t="s">
        <v>2011</v>
      </c>
      <c r="W16" t="s">
        <v>88</v>
      </c>
      <c r="X16" t="s">
        <v>2012</v>
      </c>
      <c r="Y16" t="s">
        <v>7413</v>
      </c>
      <c r="Z16" s="11" t="s">
        <v>7416</v>
      </c>
      <c r="AA16">
        <v>6</v>
      </c>
      <c r="AB16">
        <v>0</v>
      </c>
    </row>
    <row r="17" spans="1:28" hidden="1" x14ac:dyDescent="0.35">
      <c r="A17" t="str">
        <f>VLOOKUP(Tableau10[[#This Row],[Document d''achat]],Tableau1[[#All],[Nº pièce référence]:[AB]],17,FALSE)</f>
        <v>255223121102</v>
      </c>
      <c r="B17" s="9" t="str">
        <f>VLOOKUP(Tableau10[[#This Row],[Document d''achat]],Tableau1[[#All],[Nº pièce référence]:[AB]],15,FALSE)</f>
        <v>300020861</v>
      </c>
      <c r="C17" t="str">
        <f>VLOOKUP(Tableau10[[#This Row],[Document d''achat]],Tableau1[[#All],[Nº pièce référence]:[AB]],16,FALSE)</f>
        <v>1</v>
      </c>
      <c r="D17" t="str">
        <f>VLOOKUP(Tableau10[[#This Row],[Document d''achat]],Tableau1[[#All],[Nº pièce référence]:[Type PO]],18,FALSE)</f>
        <v>L</v>
      </c>
      <c r="E17" t="str">
        <f>VLOOKUP(Tableau10[[#This Row],[Document d''achat]],Tableau1[[#All],[Colonne1]:[Nom Fournisseur]],5,FALSE)</f>
        <v>100044715 VOF Mahmut Öz Service Support Agenc</v>
      </c>
      <c r="F17" s="1" t="s">
        <v>278</v>
      </c>
      <c r="G17" s="1" t="s">
        <v>88</v>
      </c>
      <c r="H17" s="1" t="s">
        <v>277</v>
      </c>
      <c r="I17" s="1" t="s">
        <v>2407</v>
      </c>
      <c r="J17" s="2">
        <v>43900</v>
      </c>
      <c r="K17" s="222">
        <v>635294</v>
      </c>
      <c r="L17" s="1" t="s">
        <v>7410</v>
      </c>
      <c r="M17" s="222">
        <v>635294</v>
      </c>
      <c r="N17" s="2">
        <v>43900</v>
      </c>
      <c r="O17" s="1" t="s">
        <v>279</v>
      </c>
      <c r="P17" s="259">
        <f>Tableau10[[#This Row],[Quantité échéancée]]-Tableau10[[#This Row],[Quantité livrée]]</f>
        <v>0</v>
      </c>
      <c r="W17" t="s">
        <v>217</v>
      </c>
      <c r="X17" t="s">
        <v>2013</v>
      </c>
      <c r="Y17" t="s">
        <v>7413</v>
      </c>
      <c r="Z17" s="11" t="s">
        <v>7416</v>
      </c>
      <c r="AA17">
        <v>3</v>
      </c>
      <c r="AB17">
        <v>0</v>
      </c>
    </row>
    <row r="18" spans="1:28" hidden="1" x14ac:dyDescent="0.35">
      <c r="A18" t="str">
        <f>VLOOKUP(Tableau10[[#This Row],[Document d''achat]],Tableau1[[#All],[Nº pièce référence]:[AB]],17,FALSE)</f>
        <v>252122742204</v>
      </c>
      <c r="B18" s="9" t="str">
        <f>VLOOKUP(Tableau10[[#This Row],[Document d''achat]],Tableau1[[#All],[Nº pièce référence]:[AB]],15,FALSE)</f>
        <v>300020622</v>
      </c>
      <c r="C18" t="str">
        <f>VLOOKUP(Tableau10[[#This Row],[Document d''achat]],Tableau1[[#All],[Nº pièce référence]:[AB]],16,FALSE)</f>
        <v>7</v>
      </c>
      <c r="D18" t="str">
        <f>VLOOKUP(Tableau10[[#This Row],[Document d''achat]],Tableau1[[#All],[Nº pièce référence]:[Type PO]],18,FALSE)</f>
        <v>V</v>
      </c>
      <c r="E18" t="str">
        <f>VLOOKUP(Tableau10[[#This Row],[Document d''achat]],Tableau1[[#All],[Colonne1]:[Nom Fournisseur]],5,FALSE)</f>
        <v>100000650  NV Dell</v>
      </c>
      <c r="F18" s="1" t="s">
        <v>269</v>
      </c>
      <c r="G18" s="1" t="s">
        <v>88</v>
      </c>
      <c r="H18" s="1" t="s">
        <v>268</v>
      </c>
      <c r="I18" s="1" t="s">
        <v>2475</v>
      </c>
      <c r="J18" s="2">
        <v>43900</v>
      </c>
      <c r="K18" s="222">
        <v>3</v>
      </c>
      <c r="L18" s="1" t="s">
        <v>7410</v>
      </c>
      <c r="M18" s="222">
        <v>3</v>
      </c>
      <c r="N18" s="2">
        <v>43900</v>
      </c>
      <c r="O18" s="1" t="s">
        <v>270</v>
      </c>
      <c r="P18" s="259">
        <f>Tableau10[[#This Row],[Quantité échéancée]]-Tableau10[[#This Row],[Quantité livrée]]</f>
        <v>0</v>
      </c>
      <c r="W18" t="s">
        <v>222</v>
      </c>
      <c r="X18" t="s">
        <v>2014</v>
      </c>
      <c r="Y18" t="s">
        <v>7413</v>
      </c>
      <c r="Z18" s="11" t="s">
        <v>7416</v>
      </c>
      <c r="AA18">
        <v>30</v>
      </c>
      <c r="AB18">
        <v>0</v>
      </c>
    </row>
    <row r="19" spans="1:28" hidden="1" x14ac:dyDescent="0.35">
      <c r="A19" t="str">
        <f>VLOOKUP(Tableau10[[#This Row],[Document d''achat]],Tableau1[[#All],[Nº pièce référence]:[AB]],17,FALSE)</f>
        <v>252122121104</v>
      </c>
      <c r="B19" s="9" t="str">
        <f>VLOOKUP(Tableau10[[#This Row],[Document d''achat]],Tableau1[[#All],[Nº pièce référence]:[AB]],15,FALSE)</f>
        <v>300020346</v>
      </c>
      <c r="C19" t="str">
        <f>VLOOKUP(Tableau10[[#This Row],[Document d''achat]],Tableau1[[#All],[Nº pièce référence]:[AB]],16,FALSE)</f>
        <v>1</v>
      </c>
      <c r="D19" t="str">
        <f>VLOOKUP(Tableau10[[#This Row],[Document d''achat]],Tableau1[[#All],[Nº pièce référence]:[Type PO]],18,FALSE)</f>
        <v>L</v>
      </c>
      <c r="E19" t="str">
        <f>VLOOKUP(Tableau10[[#This Row],[Document d''achat]],Tableau1[[#All],[Colonne1]:[Nom Fournisseur]],5,FALSE)</f>
        <v>100028433  SC Alpha Card</v>
      </c>
      <c r="F19" s="1" t="s">
        <v>271</v>
      </c>
      <c r="G19" s="1" t="s">
        <v>88</v>
      </c>
      <c r="H19" s="1" t="s">
        <v>263</v>
      </c>
      <c r="I19" s="1" t="s">
        <v>2549</v>
      </c>
      <c r="J19" s="2">
        <v>43900</v>
      </c>
      <c r="K19" s="222">
        <v>5</v>
      </c>
      <c r="L19" s="1" t="s">
        <v>7410</v>
      </c>
      <c r="M19" s="222">
        <v>5</v>
      </c>
      <c r="N19" s="2">
        <v>43900</v>
      </c>
      <c r="O19" s="1" t="s">
        <v>272</v>
      </c>
      <c r="P19" s="259">
        <f>Tableau10[[#This Row],[Quantité échéancée]]-Tableau10[[#This Row],[Quantité livrée]]</f>
        <v>0</v>
      </c>
      <c r="V19" t="s">
        <v>353</v>
      </c>
      <c r="W19" t="s">
        <v>88</v>
      </c>
      <c r="X19" t="s">
        <v>354</v>
      </c>
      <c r="Y19" t="s">
        <v>7413</v>
      </c>
      <c r="Z19" s="11" t="s">
        <v>7416</v>
      </c>
      <c r="AA19">
        <v>4</v>
      </c>
      <c r="AB19">
        <v>0</v>
      </c>
    </row>
    <row r="20" spans="1:28" hidden="1" x14ac:dyDescent="0.35">
      <c r="A20" t="str">
        <f>VLOOKUP(Tableau10[[#This Row],[Document d''achat]],Tableau1[[#All],[Nº pièce référence]:[AB]],17,FALSE)</f>
        <v>255223121102</v>
      </c>
      <c r="B20" s="9" t="str">
        <f>VLOOKUP(Tableau10[[#This Row],[Document d''achat]],Tableau1[[#All],[Nº pièce référence]:[AB]],15,FALSE)</f>
        <v>300020870</v>
      </c>
      <c r="C20" t="str">
        <f>VLOOKUP(Tableau10[[#This Row],[Document d''achat]],Tableau1[[#All],[Nº pièce référence]:[AB]],16,FALSE)</f>
        <v>1</v>
      </c>
      <c r="D20" t="str">
        <f>VLOOKUP(Tableau10[[#This Row],[Document d''achat]],Tableau1[[#All],[Nº pièce référence]:[Type PO]],18,FALSE)</f>
        <v>Z</v>
      </c>
      <c r="E20" t="str">
        <f>VLOOKUP(Tableau10[[#This Row],[Document d''achat]],Tableau1[[#All],[Colonne1]:[Nom Fournisseur]],5,FALSE)</f>
        <v>100000770  NV Tentoo Payroll Services</v>
      </c>
      <c r="F20" s="1" t="s">
        <v>284</v>
      </c>
      <c r="G20" s="1" t="s">
        <v>88</v>
      </c>
      <c r="H20" s="1" t="s">
        <v>283</v>
      </c>
      <c r="I20" s="1" t="s">
        <v>2407</v>
      </c>
      <c r="J20" s="2">
        <v>43901</v>
      </c>
      <c r="K20" s="222">
        <v>1</v>
      </c>
      <c r="L20" s="1" t="s">
        <v>7411</v>
      </c>
      <c r="M20" s="222">
        <v>0</v>
      </c>
      <c r="N20" s="2">
        <v>43901</v>
      </c>
      <c r="O20" s="1" t="s">
        <v>285</v>
      </c>
      <c r="P20" s="259">
        <f>Tableau10[[#This Row],[Quantité échéancée]]-Tableau10[[#This Row],[Quantité livrée]]</f>
        <v>1</v>
      </c>
      <c r="V20" t="s">
        <v>904</v>
      </c>
      <c r="W20" t="s">
        <v>88</v>
      </c>
      <c r="X20" t="s">
        <v>905</v>
      </c>
      <c r="Y20" t="s">
        <v>7413</v>
      </c>
      <c r="Z20" s="11" t="s">
        <v>7416</v>
      </c>
      <c r="AA20">
        <v>7</v>
      </c>
      <c r="AB20">
        <v>0</v>
      </c>
    </row>
    <row r="21" spans="1:28" hidden="1" x14ac:dyDescent="0.35">
      <c r="A21" t="str">
        <f>VLOOKUP(Tableau10[[#This Row],[Document d''achat]],Tableau1[[#All],[Nº pièce référence]:[AB]],17,FALSE)</f>
        <v>252122121104</v>
      </c>
      <c r="B21" s="9" t="str">
        <f>VLOOKUP(Tableau10[[#This Row],[Document d''achat]],Tableau1[[#All],[Nº pièce référence]:[AB]],15,FALSE)</f>
        <v>300020346</v>
      </c>
      <c r="C21" t="str">
        <f>VLOOKUP(Tableau10[[#This Row],[Document d''achat]],Tableau1[[#All],[Nº pièce référence]:[AB]],16,FALSE)</f>
        <v>1</v>
      </c>
      <c r="D21" t="str">
        <f>VLOOKUP(Tableau10[[#This Row],[Document d''achat]],Tableau1[[#All],[Nº pièce référence]:[Type PO]],18,FALSE)</f>
        <v>L</v>
      </c>
      <c r="E21" t="str">
        <f>VLOOKUP(Tableau10[[#This Row],[Document d''achat]],Tableau1[[#All],[Colonne1]:[Nom Fournisseur]],5,FALSE)</f>
        <v>100023266  NV M. Vandenabeele</v>
      </c>
      <c r="F21" s="1" t="s">
        <v>286</v>
      </c>
      <c r="G21" s="1" t="s">
        <v>88</v>
      </c>
      <c r="H21" s="1" t="s">
        <v>254</v>
      </c>
      <c r="I21" s="1" t="s">
        <v>2549</v>
      </c>
      <c r="J21" s="2">
        <v>43901</v>
      </c>
      <c r="K21" s="222">
        <v>2</v>
      </c>
      <c r="L21" s="1" t="s">
        <v>7410</v>
      </c>
      <c r="M21" s="222">
        <v>2</v>
      </c>
      <c r="N21" s="2">
        <v>43901</v>
      </c>
      <c r="O21" s="1" t="s">
        <v>287</v>
      </c>
      <c r="P21" s="259">
        <f>Tableau10[[#This Row],[Quantité échéancée]]-Tableau10[[#This Row],[Quantité livrée]]</f>
        <v>0</v>
      </c>
      <c r="W21" t="s">
        <v>217</v>
      </c>
      <c r="X21" t="s">
        <v>1168</v>
      </c>
      <c r="Y21" t="s">
        <v>7413</v>
      </c>
      <c r="Z21" s="11" t="s">
        <v>7416</v>
      </c>
      <c r="AA21">
        <v>7</v>
      </c>
      <c r="AB21">
        <v>0</v>
      </c>
    </row>
    <row r="22" spans="1:28" hidden="1" x14ac:dyDescent="0.35">
      <c r="A22" t="str">
        <f>VLOOKUP(Tableau10[[#This Row],[Document d''achat]],Tableau1[[#All],[Nº pièce référence]:[AB]],17,FALSE)</f>
        <v>255223121102</v>
      </c>
      <c r="B22" s="9" t="str">
        <f>VLOOKUP(Tableau10[[#This Row],[Document d''achat]],Tableau1[[#All],[Nº pièce référence]:[AB]],15,FALSE)</f>
        <v>300020861</v>
      </c>
      <c r="C22" t="str">
        <f>VLOOKUP(Tableau10[[#This Row],[Document d''achat]],Tableau1[[#All],[Nº pièce référence]:[AB]],16,FALSE)</f>
        <v>1</v>
      </c>
      <c r="D22" t="str">
        <f>VLOOKUP(Tableau10[[#This Row],[Document d''achat]],Tableau1[[#All],[Nº pièce référence]:[Type PO]],18,FALSE)</f>
        <v>L</v>
      </c>
      <c r="E22" t="str">
        <f>VLOOKUP(Tableau10[[#This Row],[Document d''achat]],Tableau1[[#All],[Colonne1]:[Nom Fournisseur]],5,FALSE)</f>
        <v>100050407 SRL IC Pharma</v>
      </c>
      <c r="F22" s="1" t="s">
        <v>296</v>
      </c>
      <c r="G22" s="1" t="s">
        <v>88</v>
      </c>
      <c r="H22" s="1" t="s">
        <v>295</v>
      </c>
      <c r="I22" s="1" t="s">
        <v>2407</v>
      </c>
      <c r="J22" s="2">
        <v>43902</v>
      </c>
      <c r="K22" s="222">
        <v>1000000</v>
      </c>
      <c r="L22" s="1" t="s">
        <v>7410</v>
      </c>
      <c r="M22" s="222">
        <v>0</v>
      </c>
      <c r="N22" s="2">
        <v>43902</v>
      </c>
      <c r="O22" s="1" t="s">
        <v>297</v>
      </c>
      <c r="P22" s="259">
        <f>Tableau10[[#This Row],[Quantité échéancée]]-Tableau10[[#This Row],[Quantité livrée]]</f>
        <v>1000000</v>
      </c>
      <c r="W22" t="s">
        <v>222</v>
      </c>
      <c r="X22" t="s">
        <v>1169</v>
      </c>
      <c r="Y22" t="s">
        <v>7413</v>
      </c>
      <c r="Z22" s="11" t="s">
        <v>7416</v>
      </c>
      <c r="AA22">
        <v>7</v>
      </c>
      <c r="AB22">
        <v>0</v>
      </c>
    </row>
    <row r="23" spans="1:28" hidden="1" x14ac:dyDescent="0.35">
      <c r="A23" t="str">
        <f>VLOOKUP(Tableau10[[#This Row],[Document d''achat]],Tableau1[[#All],[Nº pièce référence]:[AB]],17,FALSE)</f>
        <v>255223742210</v>
      </c>
      <c r="B23" s="9" t="str">
        <f>VLOOKUP(Tableau10[[#This Row],[Document d''achat]],Tableau1[[#All],[Nº pièce référence]:[AB]],15,FALSE)</f>
        <v>300020874</v>
      </c>
      <c r="C23" t="str">
        <f>VLOOKUP(Tableau10[[#This Row],[Document d''achat]],Tableau1[[#All],[Nº pièce référence]:[AB]],16,FALSE)</f>
        <v>1</v>
      </c>
      <c r="D23" t="str">
        <f>VLOOKUP(Tableau10[[#This Row],[Document d''achat]],Tableau1[[#All],[Nº pièce référence]:[Type PO]],18,FALSE)</f>
        <v>V</v>
      </c>
      <c r="E23" t="str">
        <f>VLOOKUP(Tableau10[[#This Row],[Document d''achat]],Tableau1[[#All],[Colonne1]:[Nom Fournisseur]],5,FALSE)</f>
        <v>100035593  NV Cetem Containers (Belgium)</v>
      </c>
      <c r="F23" s="1" t="s">
        <v>290</v>
      </c>
      <c r="G23" s="1" t="s">
        <v>88</v>
      </c>
      <c r="H23" s="1" t="s">
        <v>289</v>
      </c>
      <c r="I23" s="1" t="s">
        <v>2407</v>
      </c>
      <c r="J23" s="2">
        <v>43902</v>
      </c>
      <c r="K23" s="222">
        <v>2</v>
      </c>
      <c r="L23" s="1" t="s">
        <v>7410</v>
      </c>
      <c r="M23" s="222">
        <v>2</v>
      </c>
      <c r="N23" s="2">
        <v>43902</v>
      </c>
      <c r="O23" s="1" t="s">
        <v>291</v>
      </c>
      <c r="P23" s="259">
        <f>Tableau10[[#This Row],[Quantité échéancée]]-Tableau10[[#This Row],[Quantité livrée]]</f>
        <v>0</v>
      </c>
      <c r="V23" t="s">
        <v>1170</v>
      </c>
      <c r="W23" t="s">
        <v>88</v>
      </c>
      <c r="X23" t="s">
        <v>354</v>
      </c>
      <c r="Y23" t="s">
        <v>7413</v>
      </c>
      <c r="Z23" s="11" t="s">
        <v>7416</v>
      </c>
      <c r="AA23">
        <v>10</v>
      </c>
      <c r="AB23">
        <v>0</v>
      </c>
    </row>
    <row r="24" spans="1:28" hidden="1" x14ac:dyDescent="0.35">
      <c r="A24" t="str">
        <f>VLOOKUP(Tableau10[[#This Row],[Document d''achat]],Tableau1[[#All],[Nº pièce référence]:[AB]],17,FALSE)</f>
        <v>255221121113</v>
      </c>
      <c r="B24" s="9" t="str">
        <f>VLOOKUP(Tableau10[[#This Row],[Document d''achat]],Tableau1[[#All],[Nº pièce référence]:[AB]],15,FALSE)</f>
        <v>300020694</v>
      </c>
      <c r="C24" t="str">
        <f>VLOOKUP(Tableau10[[#This Row],[Document d''achat]],Tableau1[[#All],[Nº pièce référence]:[AB]],16,FALSE)</f>
        <v>10</v>
      </c>
      <c r="D24" t="str">
        <f>VLOOKUP(Tableau10[[#This Row],[Document d''achat]],Tableau1[[#All],[Nº pièce référence]:[Type PO]],18,FALSE)</f>
        <v>Z</v>
      </c>
      <c r="E24" t="str">
        <f>VLOOKUP(Tableau10[[#This Row],[Document d''achat]],Tableau1[[#All],[Colonne1]:[Nom Fournisseur]],5,FALSE)</f>
        <v>GE100      Engagem. provisionnel/Provision. Va</v>
      </c>
      <c r="F24" s="1" t="s">
        <v>302</v>
      </c>
      <c r="G24" s="1" t="s">
        <v>88</v>
      </c>
      <c r="H24" s="1" t="s">
        <v>301</v>
      </c>
      <c r="I24" s="1" t="s">
        <v>2407</v>
      </c>
      <c r="J24" s="2">
        <v>43902</v>
      </c>
      <c r="K24" s="222">
        <v>1</v>
      </c>
      <c r="L24" s="1" t="s">
        <v>7411</v>
      </c>
      <c r="M24" s="222">
        <v>0</v>
      </c>
      <c r="N24" s="2">
        <v>43902</v>
      </c>
      <c r="O24" s="1" t="s">
        <v>303</v>
      </c>
      <c r="P24" s="259">
        <f>Tableau10[[#This Row],[Quantité échéancée]]-Tableau10[[#This Row],[Quantité livrée]]</f>
        <v>1</v>
      </c>
      <c r="V24" t="s">
        <v>1419</v>
      </c>
      <c r="W24" t="s">
        <v>88</v>
      </c>
      <c r="X24" t="s">
        <v>1420</v>
      </c>
      <c r="Y24" t="s">
        <v>7413</v>
      </c>
      <c r="Z24" s="11" t="s">
        <v>7416</v>
      </c>
      <c r="AA24">
        <v>4</v>
      </c>
      <c r="AB24">
        <v>0</v>
      </c>
    </row>
    <row r="25" spans="1:28" hidden="1" x14ac:dyDescent="0.35">
      <c r="A25" t="str">
        <f>VLOOKUP(Tableau10[[#This Row],[Document d''achat]],Tableau1[[#All],[Nº pièce référence]:[AB]],17,FALSE)</f>
        <v>255221121113</v>
      </c>
      <c r="B25" s="9" t="str">
        <f>VLOOKUP(Tableau10[[#This Row],[Document d''achat]],Tableau1[[#All],[Nº pièce référence]:[AB]],15,FALSE)</f>
        <v>300020694</v>
      </c>
      <c r="C25" t="str">
        <f>VLOOKUP(Tableau10[[#This Row],[Document d''achat]],Tableau1[[#All],[Nº pièce référence]:[AB]],16,FALSE)</f>
        <v>10</v>
      </c>
      <c r="D25" t="str">
        <f>VLOOKUP(Tableau10[[#This Row],[Document d''achat]],Tableau1[[#All],[Nº pièce référence]:[Type PO]],18,FALSE)</f>
        <v>Z</v>
      </c>
      <c r="E25" t="str">
        <f>VLOOKUP(Tableau10[[#This Row],[Document d''achat]],Tableau1[[#All],[Colonne1]:[Nom Fournisseur]],5,FALSE)</f>
        <v>GE100      Engagem. provisionnel/Provision. Va</v>
      </c>
      <c r="F25" s="1" t="s">
        <v>302</v>
      </c>
      <c r="G25" s="1" t="s">
        <v>217</v>
      </c>
      <c r="H25" s="1" t="s">
        <v>301</v>
      </c>
      <c r="I25" s="1" t="s">
        <v>2407</v>
      </c>
      <c r="J25" s="2">
        <v>43948</v>
      </c>
      <c r="K25" s="222">
        <v>1</v>
      </c>
      <c r="L25" s="1" t="s">
        <v>7411</v>
      </c>
      <c r="M25" s="222">
        <v>0</v>
      </c>
      <c r="N25" s="2">
        <v>43948</v>
      </c>
      <c r="O25" s="1" t="s">
        <v>308</v>
      </c>
      <c r="P25" s="259">
        <f>Tableau10[[#This Row],[Quantité échéancée]]-Tableau10[[#This Row],[Quantité livrée]]</f>
        <v>1</v>
      </c>
      <c r="W25" t="s">
        <v>217</v>
      </c>
      <c r="X25" t="s">
        <v>1588</v>
      </c>
      <c r="Y25" t="s">
        <v>7413</v>
      </c>
      <c r="Z25" s="11" t="s">
        <v>7416</v>
      </c>
      <c r="AA25">
        <v>2</v>
      </c>
      <c r="AB25">
        <v>0</v>
      </c>
    </row>
    <row r="26" spans="1:28" hidden="1" x14ac:dyDescent="0.35">
      <c r="A26" t="str">
        <f>VLOOKUP(Tableau10[[#This Row],[Document d''achat]],Tableau1[[#All],[Nº pièce référence]:[AB]],17,FALSE)</f>
        <v>252122742204</v>
      </c>
      <c r="B26" s="9" t="str">
        <f>VLOOKUP(Tableau10[[#This Row],[Document d''achat]],Tableau1[[#All],[Nº pièce référence]:[AB]],15,FALSE)</f>
        <v>300020622</v>
      </c>
      <c r="C26" t="str">
        <f>VLOOKUP(Tableau10[[#This Row],[Document d''achat]],Tableau1[[#All],[Nº pièce référence]:[AB]],16,FALSE)</f>
        <v>7</v>
      </c>
      <c r="D26" t="str">
        <f>VLOOKUP(Tableau10[[#This Row],[Document d''achat]],Tableau1[[#All],[Nº pièce référence]:[Type PO]],18,FALSE)</f>
        <v>V</v>
      </c>
      <c r="E26" t="str">
        <f>VLOOKUP(Tableau10[[#This Row],[Document d''achat]],Tableau1[[#All],[Colonne1]:[Nom Fournisseur]],5,FALSE)</f>
        <v>100030558  NV Discorp</v>
      </c>
      <c r="F26" s="1" t="s">
        <v>311</v>
      </c>
      <c r="G26" s="1" t="s">
        <v>88</v>
      </c>
      <c r="H26" s="1" t="s">
        <v>310</v>
      </c>
      <c r="I26" s="1" t="s">
        <v>2475</v>
      </c>
      <c r="J26" s="2">
        <v>43904</v>
      </c>
      <c r="K26" s="222">
        <v>1</v>
      </c>
      <c r="L26" s="1" t="s">
        <v>7410</v>
      </c>
      <c r="M26" s="222">
        <v>1</v>
      </c>
      <c r="N26" s="2">
        <v>43904</v>
      </c>
      <c r="O26" s="1" t="s">
        <v>312</v>
      </c>
      <c r="P26" s="259">
        <f>Tableau10[[#This Row],[Quantité échéancée]]-Tableau10[[#This Row],[Quantité livrée]]</f>
        <v>0</v>
      </c>
      <c r="W26" t="s">
        <v>222</v>
      </c>
      <c r="X26" t="s">
        <v>1705</v>
      </c>
      <c r="Y26" t="s">
        <v>7413</v>
      </c>
      <c r="Z26" s="11" t="s">
        <v>7416</v>
      </c>
      <c r="AA26">
        <v>2</v>
      </c>
      <c r="AB26">
        <v>0</v>
      </c>
    </row>
    <row r="27" spans="1:28" hidden="1" x14ac:dyDescent="0.35">
      <c r="A27" t="str">
        <f>VLOOKUP(Tableau10[[#This Row],[Document d''achat]],Tableau1[[#All],[Nº pièce référence]:[AB]],17,FALSE)</f>
        <v>252122742204</v>
      </c>
      <c r="B27" s="9" t="str">
        <f>VLOOKUP(Tableau10[[#This Row],[Document d''achat]],Tableau1[[#All],[Nº pièce référence]:[AB]],15,FALSE)</f>
        <v>300020622</v>
      </c>
      <c r="C27" t="str">
        <f>VLOOKUP(Tableau10[[#This Row],[Document d''achat]],Tableau1[[#All],[Nº pièce référence]:[AB]],16,FALSE)</f>
        <v>7</v>
      </c>
      <c r="D27" t="str">
        <f>VLOOKUP(Tableau10[[#This Row],[Document d''achat]],Tableau1[[#All],[Nº pièce référence]:[Type PO]],18,FALSE)</f>
        <v>V</v>
      </c>
      <c r="E27" t="str">
        <f>VLOOKUP(Tableau10[[#This Row],[Document d''achat]],Tableau1[[#All],[Colonne1]:[Nom Fournisseur]],5,FALSE)</f>
        <v>100030558  NV Discorp</v>
      </c>
      <c r="F27" s="1" t="s">
        <v>311</v>
      </c>
      <c r="G27" s="1" t="s">
        <v>217</v>
      </c>
      <c r="H27" s="1" t="s">
        <v>310</v>
      </c>
      <c r="I27" s="1" t="s">
        <v>2475</v>
      </c>
      <c r="J27" s="2">
        <v>43904</v>
      </c>
      <c r="K27" s="222">
        <v>1</v>
      </c>
      <c r="L27" s="1" t="s">
        <v>7410</v>
      </c>
      <c r="M27" s="222">
        <v>1</v>
      </c>
      <c r="N27" s="2">
        <v>43904</v>
      </c>
      <c r="O27" s="1" t="s">
        <v>2608</v>
      </c>
      <c r="P27" s="259">
        <f>Tableau10[[#This Row],[Quantité échéancée]]-Tableau10[[#This Row],[Quantité livrée]]</f>
        <v>0</v>
      </c>
      <c r="W27" t="s">
        <v>421</v>
      </c>
      <c r="X27" t="s">
        <v>1755</v>
      </c>
      <c r="Y27" t="s">
        <v>7413</v>
      </c>
      <c r="Z27" s="11" t="s">
        <v>7416</v>
      </c>
      <c r="AA27">
        <v>2</v>
      </c>
      <c r="AB27">
        <v>0</v>
      </c>
    </row>
    <row r="28" spans="1:28" hidden="1" x14ac:dyDescent="0.35">
      <c r="A28" t="str">
        <f>VLOOKUP(Tableau10[[#This Row],[Document d''achat]],Tableau1[[#All],[Nº pièce référence]:[AB]],17,FALSE)</f>
        <v>252122742204</v>
      </c>
      <c r="B28" s="9" t="str">
        <f>VLOOKUP(Tableau10[[#This Row],[Document d''achat]],Tableau1[[#All],[Nº pièce référence]:[AB]],15,FALSE)</f>
        <v>300020622</v>
      </c>
      <c r="C28" t="str">
        <f>VLOOKUP(Tableau10[[#This Row],[Document d''achat]],Tableau1[[#All],[Nº pièce référence]:[AB]],16,FALSE)</f>
        <v>7</v>
      </c>
      <c r="D28" t="str">
        <f>VLOOKUP(Tableau10[[#This Row],[Document d''achat]],Tableau1[[#All],[Nº pièce référence]:[Type PO]],18,FALSE)</f>
        <v>V</v>
      </c>
      <c r="E28" t="str">
        <f>VLOOKUP(Tableau10[[#This Row],[Document d''achat]],Tableau1[[#All],[Colonne1]:[Nom Fournisseur]],5,FALSE)</f>
        <v>100030558  NV Discorp</v>
      </c>
      <c r="F28" s="1" t="s">
        <v>311</v>
      </c>
      <c r="G28" s="1" t="s">
        <v>222</v>
      </c>
      <c r="H28" s="1" t="s">
        <v>310</v>
      </c>
      <c r="I28" s="1" t="s">
        <v>2475</v>
      </c>
      <c r="J28" s="2">
        <v>43904</v>
      </c>
      <c r="K28" s="222">
        <v>1</v>
      </c>
      <c r="L28" s="1" t="s">
        <v>7410</v>
      </c>
      <c r="M28" s="222">
        <v>1</v>
      </c>
      <c r="N28" s="2">
        <v>43904</v>
      </c>
      <c r="O28" s="1" t="s">
        <v>2609</v>
      </c>
      <c r="P28" s="259">
        <f>Tableau10[[#This Row],[Quantité échéancée]]-Tableau10[[#This Row],[Quantité livrée]]</f>
        <v>0</v>
      </c>
      <c r="U28" t="s">
        <v>1909</v>
      </c>
      <c r="V28" t="s">
        <v>1913</v>
      </c>
      <c r="W28" t="s">
        <v>88</v>
      </c>
      <c r="X28" t="s">
        <v>1914</v>
      </c>
      <c r="Y28" t="s">
        <v>7413</v>
      </c>
      <c r="Z28" s="11" t="s">
        <v>7414</v>
      </c>
      <c r="AA28">
        <v>3</v>
      </c>
      <c r="AB28">
        <v>3</v>
      </c>
    </row>
    <row r="29" spans="1:28" hidden="1" x14ac:dyDescent="0.35">
      <c r="A29" t="str">
        <f>VLOOKUP(Tableau10[[#This Row],[Document d''achat]],Tableau1[[#All],[Nº pièce référence]:[AB]],17,FALSE)</f>
        <v>252122742204</v>
      </c>
      <c r="B29" s="9" t="str">
        <f>VLOOKUP(Tableau10[[#This Row],[Document d''achat]],Tableau1[[#All],[Nº pièce référence]:[AB]],15,FALSE)</f>
        <v>300020622</v>
      </c>
      <c r="C29" t="str">
        <f>VLOOKUP(Tableau10[[#This Row],[Document d''achat]],Tableau1[[#All],[Nº pièce référence]:[AB]],16,FALSE)</f>
        <v>7</v>
      </c>
      <c r="D29" t="str">
        <f>VLOOKUP(Tableau10[[#This Row],[Document d''achat]],Tableau1[[#All],[Nº pièce référence]:[Type PO]],18,FALSE)</f>
        <v>V</v>
      </c>
      <c r="E29" t="str">
        <f>VLOOKUP(Tableau10[[#This Row],[Document d''achat]],Tableau1[[#All],[Colonne1]:[Nom Fournisseur]],5,FALSE)</f>
        <v>100030558  NV Discorp</v>
      </c>
      <c r="F29" s="1" t="s">
        <v>311</v>
      </c>
      <c r="G29" s="1" t="s">
        <v>421</v>
      </c>
      <c r="H29" s="1" t="s">
        <v>310</v>
      </c>
      <c r="I29" s="1" t="s">
        <v>2475</v>
      </c>
      <c r="J29" s="2">
        <v>43904</v>
      </c>
      <c r="K29" s="222">
        <v>1</v>
      </c>
      <c r="L29" s="1" t="s">
        <v>7410</v>
      </c>
      <c r="M29" s="222">
        <v>1</v>
      </c>
      <c r="N29" s="2">
        <v>43904</v>
      </c>
      <c r="O29" s="1" t="s">
        <v>2610</v>
      </c>
      <c r="P29" s="259">
        <f>Tableau10[[#This Row],[Quantité échéancée]]-Tableau10[[#This Row],[Quantité livrée]]</f>
        <v>0</v>
      </c>
      <c r="AA29">
        <v>6</v>
      </c>
      <c r="AB29">
        <v>6</v>
      </c>
    </row>
    <row r="30" spans="1:28" hidden="1" x14ac:dyDescent="0.35">
      <c r="A30" t="str">
        <f>VLOOKUP(Tableau10[[#This Row],[Document d''achat]],Tableau1[[#All],[Nº pièce référence]:[AB]],17,FALSE)</f>
        <v>252122742204</v>
      </c>
      <c r="B30" s="9" t="str">
        <f>VLOOKUP(Tableau10[[#This Row],[Document d''achat]],Tableau1[[#All],[Nº pièce référence]:[AB]],15,FALSE)</f>
        <v>300020622</v>
      </c>
      <c r="C30" t="str">
        <f>VLOOKUP(Tableau10[[#This Row],[Document d''achat]],Tableau1[[#All],[Nº pièce référence]:[AB]],16,FALSE)</f>
        <v>7</v>
      </c>
      <c r="D30" t="str">
        <f>VLOOKUP(Tableau10[[#This Row],[Document d''achat]],Tableau1[[#All],[Nº pièce référence]:[Type PO]],18,FALSE)</f>
        <v>V</v>
      </c>
      <c r="E30" t="str">
        <f>VLOOKUP(Tableau10[[#This Row],[Document d''achat]],Tableau1[[#All],[Colonne1]:[Nom Fournisseur]],5,FALSE)</f>
        <v>100030558  NV Discorp</v>
      </c>
      <c r="F30" s="1" t="s">
        <v>319</v>
      </c>
      <c r="G30" s="1" t="s">
        <v>88</v>
      </c>
      <c r="H30" s="1" t="s">
        <v>310</v>
      </c>
      <c r="I30" s="1" t="s">
        <v>2475</v>
      </c>
      <c r="J30" s="2">
        <v>43906</v>
      </c>
      <c r="K30" s="222">
        <v>1</v>
      </c>
      <c r="L30" s="1" t="s">
        <v>7410</v>
      </c>
      <c r="M30" s="222">
        <v>1</v>
      </c>
      <c r="N30" s="2">
        <v>43906</v>
      </c>
      <c r="O30" s="1" t="s">
        <v>320</v>
      </c>
      <c r="P30" s="259">
        <f>Tableau10[[#This Row],[Quantité échéancée]]-Tableau10[[#This Row],[Quantité livrée]]</f>
        <v>0</v>
      </c>
      <c r="Z30" s="11" t="s">
        <v>7416</v>
      </c>
      <c r="AA30">
        <v>3</v>
      </c>
      <c r="AB30">
        <v>3</v>
      </c>
    </row>
    <row r="31" spans="1:28" hidden="1" x14ac:dyDescent="0.35">
      <c r="A31" t="str">
        <f>VLOOKUP(Tableau10[[#This Row],[Document d''achat]],Tableau1[[#All],[Nº pièce référence]:[AB]],17,FALSE)</f>
        <v>252122742204</v>
      </c>
      <c r="B31" s="9" t="str">
        <f>VLOOKUP(Tableau10[[#This Row],[Document d''achat]],Tableau1[[#All],[Nº pièce référence]:[AB]],15,FALSE)</f>
        <v>300020622</v>
      </c>
      <c r="C31" t="str">
        <f>VLOOKUP(Tableau10[[#This Row],[Document d''achat]],Tableau1[[#All],[Nº pièce référence]:[AB]],16,FALSE)</f>
        <v>7</v>
      </c>
      <c r="D31" t="str">
        <f>VLOOKUP(Tableau10[[#This Row],[Document d''achat]],Tableau1[[#All],[Nº pièce référence]:[Type PO]],18,FALSE)</f>
        <v>V</v>
      </c>
      <c r="E31" t="str">
        <f>VLOOKUP(Tableau10[[#This Row],[Document d''achat]],Tableau1[[#All],[Colonne1]:[Nom Fournisseur]],5,FALSE)</f>
        <v>100030558  NV Discorp</v>
      </c>
      <c r="F31" s="1" t="s">
        <v>319</v>
      </c>
      <c r="G31" s="1" t="s">
        <v>217</v>
      </c>
      <c r="H31" s="1" t="s">
        <v>310</v>
      </c>
      <c r="I31" s="1" t="s">
        <v>2475</v>
      </c>
      <c r="J31" s="2">
        <v>43906</v>
      </c>
      <c r="K31" s="222">
        <v>1</v>
      </c>
      <c r="L31" s="1" t="s">
        <v>7410</v>
      </c>
      <c r="M31" s="222">
        <v>1</v>
      </c>
      <c r="N31" s="2">
        <v>43906</v>
      </c>
      <c r="O31" s="1" t="s">
        <v>2613</v>
      </c>
      <c r="P31" s="259">
        <f>Tableau10[[#This Row],[Quantité échéancée]]-Tableau10[[#This Row],[Quantité livrée]]</f>
        <v>0</v>
      </c>
      <c r="AA31">
        <v>4</v>
      </c>
      <c r="AB31">
        <v>4</v>
      </c>
    </row>
    <row r="32" spans="1:28" hidden="1" x14ac:dyDescent="0.35">
      <c r="A32" t="str">
        <f>VLOOKUP(Tableau10[[#This Row],[Document d''achat]],Tableau1[[#All],[Nº pièce référence]:[AB]],17,FALSE)</f>
        <v>252122742204</v>
      </c>
      <c r="B32" s="9" t="str">
        <f>VLOOKUP(Tableau10[[#This Row],[Document d''achat]],Tableau1[[#All],[Nº pièce référence]:[AB]],15,FALSE)</f>
        <v>300020622</v>
      </c>
      <c r="C32" t="str">
        <f>VLOOKUP(Tableau10[[#This Row],[Document d''achat]],Tableau1[[#All],[Nº pièce référence]:[AB]],16,FALSE)</f>
        <v>7</v>
      </c>
      <c r="D32" t="str">
        <f>VLOOKUP(Tableau10[[#This Row],[Document d''achat]],Tableau1[[#All],[Nº pièce référence]:[Type PO]],18,FALSE)</f>
        <v>V</v>
      </c>
      <c r="E32" t="str">
        <f>VLOOKUP(Tableau10[[#This Row],[Document d''achat]],Tableau1[[#All],[Colonne1]:[Nom Fournisseur]],5,FALSE)</f>
        <v>100030558  NV Discorp</v>
      </c>
      <c r="F32" s="1" t="s">
        <v>319</v>
      </c>
      <c r="G32" s="1" t="s">
        <v>222</v>
      </c>
      <c r="H32" s="1" t="s">
        <v>310</v>
      </c>
      <c r="I32" s="1" t="s">
        <v>2475</v>
      </c>
      <c r="J32" s="2">
        <v>43906</v>
      </c>
      <c r="K32" s="222">
        <v>1</v>
      </c>
      <c r="L32" s="1" t="s">
        <v>7410</v>
      </c>
      <c r="M32" s="222">
        <v>1</v>
      </c>
      <c r="N32" s="2">
        <v>43906</v>
      </c>
      <c r="O32" s="1" t="s">
        <v>2614</v>
      </c>
      <c r="P32" s="259">
        <f>Tableau10[[#This Row],[Quantité échéancée]]-Tableau10[[#This Row],[Quantité livrée]]</f>
        <v>0</v>
      </c>
      <c r="AA32">
        <v>6</v>
      </c>
      <c r="AB32">
        <v>6</v>
      </c>
    </row>
    <row r="33" spans="1:28" hidden="1" x14ac:dyDescent="0.35">
      <c r="A33" t="str">
        <f>VLOOKUP(Tableau10[[#This Row],[Document d''achat]],Tableau1[[#All],[Nº pièce référence]:[AB]],17,FALSE)</f>
        <v>252122742204</v>
      </c>
      <c r="B33" s="9" t="str">
        <f>VLOOKUP(Tableau10[[#This Row],[Document d''achat]],Tableau1[[#All],[Nº pièce référence]:[AB]],15,FALSE)</f>
        <v>300020622</v>
      </c>
      <c r="C33" t="str">
        <f>VLOOKUP(Tableau10[[#This Row],[Document d''achat]],Tableau1[[#All],[Nº pièce référence]:[AB]],16,FALSE)</f>
        <v>7</v>
      </c>
      <c r="D33" t="str">
        <f>VLOOKUP(Tableau10[[#This Row],[Document d''achat]],Tableau1[[#All],[Nº pièce référence]:[Type PO]],18,FALSE)</f>
        <v>V</v>
      </c>
      <c r="E33" t="str">
        <f>VLOOKUP(Tableau10[[#This Row],[Document d''achat]],Tableau1[[#All],[Colonne1]:[Nom Fournisseur]],5,FALSE)</f>
        <v>100030558  NV Discorp</v>
      </c>
      <c r="F33" s="1" t="s">
        <v>319</v>
      </c>
      <c r="G33" s="1" t="s">
        <v>421</v>
      </c>
      <c r="H33" s="1" t="s">
        <v>310</v>
      </c>
      <c r="I33" s="1" t="s">
        <v>2475</v>
      </c>
      <c r="J33" s="2">
        <v>43906</v>
      </c>
      <c r="K33" s="222">
        <v>1</v>
      </c>
      <c r="L33" s="1" t="s">
        <v>7410</v>
      </c>
      <c r="M33" s="222">
        <v>1</v>
      </c>
      <c r="N33" s="2">
        <v>43906</v>
      </c>
      <c r="O33" s="1" t="s">
        <v>2615</v>
      </c>
      <c r="P33" s="259">
        <f>Tableau10[[#This Row],[Quantité échéancée]]-Tableau10[[#This Row],[Quantité livrée]]</f>
        <v>0</v>
      </c>
      <c r="W33" t="s">
        <v>217</v>
      </c>
      <c r="X33" t="s">
        <v>1915</v>
      </c>
      <c r="Y33" t="s">
        <v>7413</v>
      </c>
      <c r="Z33" s="11" t="s">
        <v>7414</v>
      </c>
      <c r="AA33">
        <v>3</v>
      </c>
      <c r="AB33">
        <v>3</v>
      </c>
    </row>
    <row r="34" spans="1:28" hidden="1" x14ac:dyDescent="0.35">
      <c r="A34" t="str">
        <f>VLOOKUP(Tableau10[[#This Row],[Document d''achat]],Tableau1[[#All],[Nº pièce référence]:[AB]],17,FALSE)</f>
        <v>255223121102</v>
      </c>
      <c r="B34" s="9" t="str">
        <f>VLOOKUP(Tableau10[[#This Row],[Document d''achat]],Tableau1[[#All],[Nº pièce référence]:[AB]],15,FALSE)</f>
        <v>300020861</v>
      </c>
      <c r="C34" t="str">
        <f>VLOOKUP(Tableau10[[#This Row],[Document d''achat]],Tableau1[[#All],[Nº pièce référence]:[AB]],16,FALSE)</f>
        <v>5</v>
      </c>
      <c r="D34" t="str">
        <f>VLOOKUP(Tableau10[[#This Row],[Document d''achat]],Tableau1[[#All],[Nº pièce référence]:[Type PO]],18,FALSE)</f>
        <v>Z</v>
      </c>
      <c r="E34" t="str">
        <f>VLOOKUP(Tableau10[[#This Row],[Document d''achat]],Tableau1[[#All],[Colonne1]:[Nom Fournisseur]],5,FALSE)</f>
        <v>200007137  BV ACE Pharmaceuticals</v>
      </c>
      <c r="F34" s="1" t="s">
        <v>323</v>
      </c>
      <c r="G34" s="1" t="s">
        <v>88</v>
      </c>
      <c r="H34" s="1" t="s">
        <v>322</v>
      </c>
      <c r="I34" s="1" t="s">
        <v>2407</v>
      </c>
      <c r="J34" s="2">
        <v>43906</v>
      </c>
      <c r="K34" s="222">
        <v>1</v>
      </c>
      <c r="L34" s="1" t="s">
        <v>7410</v>
      </c>
      <c r="M34" s="222">
        <v>0</v>
      </c>
      <c r="N34" s="2">
        <v>43906</v>
      </c>
      <c r="O34" s="1" t="s">
        <v>324</v>
      </c>
      <c r="P34" s="259">
        <f>Tableau10[[#This Row],[Quantité échéancée]]-Tableau10[[#This Row],[Quantité livrée]]</f>
        <v>1</v>
      </c>
      <c r="AA34">
        <v>6</v>
      </c>
      <c r="AB34">
        <v>6</v>
      </c>
    </row>
    <row r="35" spans="1:28" hidden="1" x14ac:dyDescent="0.35">
      <c r="A35" t="str">
        <f>VLOOKUP(Tableau10[[#This Row],[Document d''achat]],Tableau1[[#All],[Nº pièce référence]:[AB]],17,FALSE)</f>
        <v>255223121102</v>
      </c>
      <c r="B35" s="9" t="str">
        <f>VLOOKUP(Tableau10[[#This Row],[Document d''achat]],Tableau1[[#All],[Nº pièce référence]:[AB]],15,FALSE)</f>
        <v>300020861</v>
      </c>
      <c r="C35" t="str">
        <f>VLOOKUP(Tableau10[[#This Row],[Document d''achat]],Tableau1[[#All],[Nº pièce référence]:[AB]],16,FALSE)</f>
        <v>1</v>
      </c>
      <c r="D35" t="str">
        <f>VLOOKUP(Tableau10[[#This Row],[Document d''achat]],Tableau1[[#All],[Nº pièce référence]:[Type PO]],18,FALSE)</f>
        <v>Z</v>
      </c>
      <c r="E35" t="str">
        <f>VLOOKUP(Tableau10[[#This Row],[Document d''achat]],Tableau1[[#All],[Colonne1]:[Nom Fournisseur]],5,FALSE)</f>
        <v>100042305 BV Life</v>
      </c>
      <c r="F35" s="1" t="s">
        <v>2123</v>
      </c>
      <c r="G35" s="1" t="s">
        <v>88</v>
      </c>
      <c r="H35" s="1" t="s">
        <v>345</v>
      </c>
      <c r="I35" s="1" t="s">
        <v>2407</v>
      </c>
      <c r="J35" s="2">
        <v>43906</v>
      </c>
      <c r="K35" s="222">
        <v>1</v>
      </c>
      <c r="L35" s="1" t="s">
        <v>7411</v>
      </c>
      <c r="M35" s="222">
        <v>0</v>
      </c>
      <c r="N35" s="2">
        <v>43906</v>
      </c>
      <c r="O35" s="1" t="s">
        <v>279</v>
      </c>
      <c r="P35" s="259">
        <f>Tableau10[[#This Row],[Quantité échéancée]]-Tableau10[[#This Row],[Quantité livrée]]</f>
        <v>1</v>
      </c>
      <c r="Z35" s="11" t="s">
        <v>7416</v>
      </c>
      <c r="AA35">
        <v>3</v>
      </c>
      <c r="AB35">
        <v>3</v>
      </c>
    </row>
    <row r="36" spans="1:28" hidden="1" x14ac:dyDescent="0.35">
      <c r="A36" t="str">
        <f>VLOOKUP(Tableau10[[#This Row],[Document d''achat]],Tableau1[[#All],[Nº pièce référence]:[AB]],17,FALSE)</f>
        <v>255223121102</v>
      </c>
      <c r="B36" s="9" t="str">
        <f>VLOOKUP(Tableau10[[#This Row],[Document d''achat]],Tableau1[[#All],[Nº pièce référence]:[AB]],15,FALSE)</f>
        <v>300020861</v>
      </c>
      <c r="C36" t="str">
        <f>VLOOKUP(Tableau10[[#This Row],[Document d''achat]],Tableau1[[#All],[Nº pièce référence]:[AB]],16,FALSE)</f>
        <v>1</v>
      </c>
      <c r="D36" t="str">
        <f>VLOOKUP(Tableau10[[#This Row],[Document d''achat]],Tableau1[[#All],[Nº pièce référence]:[Type PO]],18,FALSE)</f>
        <v>Z</v>
      </c>
      <c r="E36" t="str">
        <f>VLOOKUP(Tableau10[[#This Row],[Document d''achat]],Tableau1[[#All],[Colonne1]:[Nom Fournisseur]],5,FALSE)</f>
        <v>100050468 NV Ultrazonic</v>
      </c>
      <c r="F36" s="1" t="s">
        <v>328</v>
      </c>
      <c r="G36" s="1" t="s">
        <v>88</v>
      </c>
      <c r="H36" s="1" t="s">
        <v>327</v>
      </c>
      <c r="I36" s="1" t="s">
        <v>2407</v>
      </c>
      <c r="J36" s="2">
        <v>43907</v>
      </c>
      <c r="K36" s="222">
        <v>1</v>
      </c>
      <c r="L36" s="1" t="s">
        <v>7411</v>
      </c>
      <c r="M36" s="222">
        <v>0</v>
      </c>
      <c r="N36" s="2">
        <v>43907</v>
      </c>
      <c r="O36" s="1" t="s">
        <v>279</v>
      </c>
      <c r="P36" s="259">
        <f>Tableau10[[#This Row],[Quantité échéancée]]-Tableau10[[#This Row],[Quantité livrée]]</f>
        <v>1</v>
      </c>
      <c r="AA36">
        <v>4</v>
      </c>
      <c r="AB36">
        <v>4</v>
      </c>
    </row>
    <row r="37" spans="1:28" hidden="1" x14ac:dyDescent="0.35">
      <c r="A37" t="str">
        <f>VLOOKUP(Tableau10[[#This Row],[Document d''achat]],Tableau1[[#All],[Nº pièce référence]:[AB]],17,FALSE)</f>
        <v>255223121102</v>
      </c>
      <c r="B37" s="9" t="str">
        <f>VLOOKUP(Tableau10[[#This Row],[Document d''achat]],Tableau1[[#All],[Nº pièce référence]:[AB]],15,FALSE)</f>
        <v>300020861</v>
      </c>
      <c r="C37" t="str">
        <f>VLOOKUP(Tableau10[[#This Row],[Document d''achat]],Tableau1[[#All],[Nº pièce référence]:[AB]],16,FALSE)</f>
        <v>1</v>
      </c>
      <c r="D37" t="str">
        <f>VLOOKUP(Tableau10[[#This Row],[Document d''achat]],Tableau1[[#All],[Nº pièce référence]:[Type PO]],18,FALSE)</f>
        <v>Z</v>
      </c>
      <c r="E37" t="str">
        <f>VLOOKUP(Tableau10[[#This Row],[Document d''achat]],Tableau1[[#All],[Colonne1]:[Nom Fournisseur]],5,FALSE)</f>
        <v>100050468 NV Ultrazonic</v>
      </c>
      <c r="F37" s="1" t="s">
        <v>328</v>
      </c>
      <c r="G37" s="1" t="s">
        <v>217</v>
      </c>
      <c r="H37" s="1" t="s">
        <v>327</v>
      </c>
      <c r="I37" s="1" t="s">
        <v>2407</v>
      </c>
      <c r="J37" s="2">
        <v>43907</v>
      </c>
      <c r="K37" s="222">
        <v>1</v>
      </c>
      <c r="L37" s="1" t="s">
        <v>7411</v>
      </c>
      <c r="M37" s="222">
        <v>0</v>
      </c>
      <c r="N37" s="2">
        <v>43907</v>
      </c>
      <c r="O37" s="1" t="s">
        <v>330</v>
      </c>
      <c r="P37" s="259">
        <f>Tableau10[[#This Row],[Quantité échéancée]]-Tableau10[[#This Row],[Quantité livrée]]</f>
        <v>1</v>
      </c>
      <c r="AA37">
        <v>6</v>
      </c>
      <c r="AB37">
        <v>6</v>
      </c>
    </row>
    <row r="38" spans="1:28" hidden="1" x14ac:dyDescent="0.35">
      <c r="A38" t="str">
        <f>VLOOKUP(Tableau10[[#This Row],[Document d''achat]],Tableau1[[#All],[Nº pièce référence]:[AB]],17,FALSE)</f>
        <v>255223121102</v>
      </c>
      <c r="B38" s="9" t="str">
        <f>VLOOKUP(Tableau10[[#This Row],[Document d''achat]],Tableau1[[#All],[Nº pièce référence]:[AB]],15,FALSE)</f>
        <v>300020870</v>
      </c>
      <c r="C38" t="str">
        <f>VLOOKUP(Tableau10[[#This Row],[Document d''achat]],Tableau1[[#All],[Nº pièce référence]:[AB]],16,FALSE)</f>
        <v>3</v>
      </c>
      <c r="D38" t="str">
        <f>VLOOKUP(Tableau10[[#This Row],[Document d''achat]],Tableau1[[#All],[Nº pièce référence]:[Type PO]],18,FALSE)</f>
        <v>Z</v>
      </c>
      <c r="E38" t="str">
        <f>VLOOKUP(Tableau10[[#This Row],[Document d''achat]],Tableau1[[#All],[Colonne1]:[Nom Fournisseur]],5,FALSE)</f>
        <v>100013113  NV Coolblue</v>
      </c>
      <c r="F38" s="1" t="s">
        <v>333</v>
      </c>
      <c r="G38" s="1" t="s">
        <v>88</v>
      </c>
      <c r="H38" s="1" t="s">
        <v>215</v>
      </c>
      <c r="I38" s="1" t="s">
        <v>2407</v>
      </c>
      <c r="J38" s="2">
        <v>43908</v>
      </c>
      <c r="K38" s="222">
        <v>1</v>
      </c>
      <c r="L38" s="1" t="s">
        <v>7410</v>
      </c>
      <c r="M38" s="222">
        <v>0</v>
      </c>
      <c r="N38" s="2">
        <v>43871</v>
      </c>
      <c r="O38" s="1" t="s">
        <v>334</v>
      </c>
      <c r="P38" s="259">
        <f>Tableau10[[#This Row],[Quantité échéancée]]-Tableau10[[#This Row],[Quantité livrée]]</f>
        <v>1</v>
      </c>
      <c r="U38" t="s">
        <v>1848</v>
      </c>
      <c r="V38" t="s">
        <v>2016</v>
      </c>
      <c r="W38" t="s">
        <v>88</v>
      </c>
      <c r="X38" t="s">
        <v>2017</v>
      </c>
      <c r="Y38" t="s">
        <v>7413</v>
      </c>
      <c r="Z38" s="11" t="s">
        <v>7416</v>
      </c>
      <c r="AA38">
        <v>5</v>
      </c>
      <c r="AB38">
        <v>0</v>
      </c>
    </row>
    <row r="39" spans="1:28" hidden="1" x14ac:dyDescent="0.35">
      <c r="A39" t="str">
        <f>VLOOKUP(Tableau10[[#This Row],[Document d''achat]],Tableau1[[#All],[Nº pièce référence]:[AB]],17,FALSE)</f>
        <v>255223121102</v>
      </c>
      <c r="B39" s="9" t="str">
        <f>VLOOKUP(Tableau10[[#This Row],[Document d''achat]],Tableau1[[#All],[Nº pièce référence]:[AB]],15,FALSE)</f>
        <v>300020861</v>
      </c>
      <c r="C39" t="str">
        <f>VLOOKUP(Tableau10[[#This Row],[Document d''achat]],Tableau1[[#All],[Nº pièce référence]:[AB]],16,FALSE)</f>
        <v>1</v>
      </c>
      <c r="D39" t="str">
        <f>VLOOKUP(Tableau10[[#This Row],[Document d''achat]],Tableau1[[#All],[Nº pièce référence]:[Type PO]],18,FALSE)</f>
        <v>Z</v>
      </c>
      <c r="E39" t="str">
        <f>VLOOKUP(Tableau10[[#This Row],[Document d''achat]],Tableau1[[#All],[Colonne1]:[Nom Fournisseur]],5,FALSE)</f>
        <v>100050467  BV Readypal</v>
      </c>
      <c r="F39" s="1" t="s">
        <v>337</v>
      </c>
      <c r="G39" s="1" t="s">
        <v>88</v>
      </c>
      <c r="H39" s="1" t="s">
        <v>336</v>
      </c>
      <c r="I39" s="1" t="s">
        <v>2407</v>
      </c>
      <c r="J39" s="2">
        <v>43911</v>
      </c>
      <c r="K39" s="222">
        <v>1</v>
      </c>
      <c r="L39" s="1" t="s">
        <v>7410</v>
      </c>
      <c r="M39" s="222">
        <v>0</v>
      </c>
      <c r="N39" s="2">
        <v>43911</v>
      </c>
      <c r="O39" s="1" t="s">
        <v>338</v>
      </c>
      <c r="P39" s="259">
        <f>Tableau10[[#This Row],[Quantité échéancée]]-Tableau10[[#This Row],[Quantité livrée]]</f>
        <v>1</v>
      </c>
      <c r="W39" t="s">
        <v>222</v>
      </c>
      <c r="X39" t="s">
        <v>2018</v>
      </c>
      <c r="Y39" t="s">
        <v>7413</v>
      </c>
      <c r="Z39" s="11" t="s">
        <v>7416</v>
      </c>
      <c r="AA39">
        <v>320</v>
      </c>
      <c r="AB39">
        <v>0</v>
      </c>
    </row>
    <row r="40" spans="1:28" hidden="1" x14ac:dyDescent="0.35">
      <c r="A40" t="str">
        <f>VLOOKUP(Tableau10[[#This Row],[Document d''achat]],Tableau1[[#All],[Nº pièce référence]:[AB]],17,FALSE)</f>
        <v>255223121102</v>
      </c>
      <c r="B40" s="9" t="str">
        <f>VLOOKUP(Tableau10[[#This Row],[Document d''achat]],Tableau1[[#All],[Nº pièce référence]:[AB]],15,FALSE)</f>
        <v>300020870</v>
      </c>
      <c r="C40" t="str">
        <f>VLOOKUP(Tableau10[[#This Row],[Document d''achat]],Tableau1[[#All],[Nº pièce référence]:[AB]],16,FALSE)</f>
        <v>6</v>
      </c>
      <c r="D40" t="str">
        <f>VLOOKUP(Tableau10[[#This Row],[Document d''achat]],Tableau1[[#All],[Nº pièce référence]:[Type PO]],18,FALSE)</f>
        <v>Z</v>
      </c>
      <c r="E40" t="str">
        <f>VLOOKUP(Tableau10[[#This Row],[Document d''achat]],Tableau1[[#All],[Colonne1]:[Nom Fournisseur]],5,FALSE)</f>
        <v>100014057  NV VRT</v>
      </c>
      <c r="F40" s="1" t="s">
        <v>341</v>
      </c>
      <c r="G40" s="1" t="s">
        <v>88</v>
      </c>
      <c r="H40" s="1" t="s">
        <v>340</v>
      </c>
      <c r="I40" s="1" t="s">
        <v>2407</v>
      </c>
      <c r="J40" s="2">
        <v>43913</v>
      </c>
      <c r="K40" s="222">
        <v>1</v>
      </c>
      <c r="L40" s="1" t="s">
        <v>7411</v>
      </c>
      <c r="M40" s="222">
        <v>0</v>
      </c>
      <c r="N40" s="2">
        <v>43944</v>
      </c>
      <c r="O40" s="1" t="s">
        <v>342</v>
      </c>
      <c r="P40" s="259">
        <f>Tableau10[[#This Row],[Quantité échéancée]]-Tableau10[[#This Row],[Quantité livrée]]</f>
        <v>1</v>
      </c>
      <c r="Z40" s="11" t="s">
        <v>7415</v>
      </c>
      <c r="AA40">
        <v>320</v>
      </c>
      <c r="AB40">
        <v>0</v>
      </c>
    </row>
    <row r="41" spans="1:28" hidden="1" x14ac:dyDescent="0.35">
      <c r="A41" t="str">
        <f>VLOOKUP(Tableau10[[#This Row],[Document d''achat]],Tableau1[[#All],[Nº pièce référence]:[AB]],17,FALSE)</f>
        <v>255223121102</v>
      </c>
      <c r="B41" s="9" t="str">
        <f>VLOOKUP(Tableau10[[#This Row],[Document d''achat]],Tableau1[[#All],[Nº pièce référence]:[AB]],15,FALSE)</f>
        <v>300020861</v>
      </c>
      <c r="C41" t="str">
        <f>VLOOKUP(Tableau10[[#This Row],[Document d''achat]],Tableau1[[#All],[Nº pièce référence]:[AB]],16,FALSE)</f>
        <v>1</v>
      </c>
      <c r="D41" t="str">
        <f>VLOOKUP(Tableau10[[#This Row],[Document d''achat]],Tableau1[[#All],[Nº pièce référence]:[Type PO]],18,FALSE)</f>
        <v>Z</v>
      </c>
      <c r="E41" t="str">
        <f>VLOOKUP(Tableau10[[#This Row],[Document d''achat]],Tableau1[[#All],[Colonne1]:[Nom Fournisseur]],5,FALSE)</f>
        <v>100042305 BV Life</v>
      </c>
      <c r="F41" s="1" t="s">
        <v>346</v>
      </c>
      <c r="G41" s="1" t="s">
        <v>88</v>
      </c>
      <c r="H41" s="1" t="s">
        <v>345</v>
      </c>
      <c r="I41" s="1" t="s">
        <v>2407</v>
      </c>
      <c r="J41" s="2">
        <v>43913</v>
      </c>
      <c r="K41" s="222">
        <v>1</v>
      </c>
      <c r="L41" s="1" t="s">
        <v>7411</v>
      </c>
      <c r="M41" s="222">
        <v>0</v>
      </c>
      <c r="N41" s="2">
        <v>43917</v>
      </c>
      <c r="O41" s="1" t="s">
        <v>330</v>
      </c>
      <c r="P41" s="259">
        <f>Tableau10[[#This Row],[Quantité échéancée]]-Tableau10[[#This Row],[Quantité livrée]]</f>
        <v>1</v>
      </c>
      <c r="V41" t="s">
        <v>1850</v>
      </c>
      <c r="W41" t="s">
        <v>88</v>
      </c>
      <c r="X41" t="s">
        <v>3337</v>
      </c>
      <c r="Y41" t="s">
        <v>7413</v>
      </c>
      <c r="Z41" s="11" t="s">
        <v>7415</v>
      </c>
      <c r="AA41">
        <v>20</v>
      </c>
      <c r="AB41">
        <v>0</v>
      </c>
    </row>
    <row r="42" spans="1:28" hidden="1" x14ac:dyDescent="0.35">
      <c r="A42" t="str">
        <f>VLOOKUP(Tableau10[[#This Row],[Document d''achat]],Tableau1[[#All],[Nº pièce référence]:[AB]],17,FALSE)</f>
        <v>255221121113</v>
      </c>
      <c r="B42" s="9" t="str">
        <f>VLOOKUP(Tableau10[[#This Row],[Document d''achat]],Tableau1[[#All],[Nº pièce référence]:[AB]],15,FALSE)</f>
        <v>300020900</v>
      </c>
      <c r="C42" t="str">
        <f>VLOOKUP(Tableau10[[#This Row],[Document d''achat]],Tableau1[[#All],[Nº pièce référence]:[AB]],16,FALSE)</f>
        <v>2</v>
      </c>
      <c r="D42" t="str">
        <f>VLOOKUP(Tableau10[[#This Row],[Document d''achat]],Tableau1[[#All],[Nº pièce référence]:[Type PO]],18,FALSE)</f>
        <v>Z</v>
      </c>
      <c r="E42" t="str">
        <f>VLOOKUP(Tableau10[[#This Row],[Document d''achat]],Tableau1[[#All],[Colonne1]:[Nom Fournisseur]],5,FALSE)</f>
        <v>500021035  SNC Healthcare Technology</v>
      </c>
      <c r="F42" s="1" t="s">
        <v>357</v>
      </c>
      <c r="G42" s="1" t="s">
        <v>88</v>
      </c>
      <c r="H42" s="1" t="s">
        <v>356</v>
      </c>
      <c r="I42" s="1" t="s">
        <v>2407</v>
      </c>
      <c r="J42" s="2">
        <v>43914</v>
      </c>
      <c r="K42" s="222">
        <v>1</v>
      </c>
      <c r="L42" s="1" t="s">
        <v>7411</v>
      </c>
      <c r="M42" s="222">
        <v>0</v>
      </c>
      <c r="N42" s="2">
        <v>43914</v>
      </c>
      <c r="O42" s="1" t="s">
        <v>358</v>
      </c>
      <c r="P42" s="259">
        <f>Tableau10[[#This Row],[Quantité échéancée]]-Tableau10[[#This Row],[Quantité livrée]]</f>
        <v>1</v>
      </c>
      <c r="U42" t="s">
        <v>2020</v>
      </c>
      <c r="V42" t="s">
        <v>2022</v>
      </c>
      <c r="W42" t="s">
        <v>88</v>
      </c>
      <c r="X42" t="s">
        <v>2023</v>
      </c>
      <c r="Y42" t="s">
        <v>7413</v>
      </c>
      <c r="Z42" s="11" t="s">
        <v>7416</v>
      </c>
      <c r="AA42">
        <v>3</v>
      </c>
      <c r="AB42">
        <v>0</v>
      </c>
    </row>
    <row r="43" spans="1:28" hidden="1" x14ac:dyDescent="0.35">
      <c r="A43" t="str">
        <f>VLOOKUP(Tableau10[[#This Row],[Document d''achat]],Tableau1[[#All],[Nº pièce référence]:[AB]],17,FALSE)</f>
        <v>252122121104</v>
      </c>
      <c r="B43" s="9" t="str">
        <f>VLOOKUP(Tableau10[[#This Row],[Document d''achat]],Tableau1[[#All],[Nº pièce référence]:[AB]],15,FALSE)</f>
        <v>300020895</v>
      </c>
      <c r="C43" t="str">
        <f>VLOOKUP(Tableau10[[#This Row],[Document d''achat]],Tableau1[[#All],[Nº pièce référence]:[AB]],16,FALSE)</f>
        <v>1</v>
      </c>
      <c r="D43" t="str">
        <f>VLOOKUP(Tableau10[[#This Row],[Document d''achat]],Tableau1[[#All],[Nº pièce référence]:[Type PO]],18,FALSE)</f>
        <v>L</v>
      </c>
      <c r="E43" t="str">
        <f>VLOOKUP(Tableau10[[#This Row],[Document d''achat]],Tableau1[[#All],[Colonne1]:[Nom Fournisseur]],5,FALSE)</f>
        <v>100000386  NV Ntt Belgium</v>
      </c>
      <c r="F43" s="1" t="s">
        <v>317</v>
      </c>
      <c r="G43" s="1" t="s">
        <v>88</v>
      </c>
      <c r="H43" s="1" t="s">
        <v>316</v>
      </c>
      <c r="I43" s="1" t="s">
        <v>2633</v>
      </c>
      <c r="J43" s="2">
        <v>43914</v>
      </c>
      <c r="K43" s="222">
        <v>10</v>
      </c>
      <c r="L43" s="1" t="s">
        <v>7410</v>
      </c>
      <c r="M43" s="222">
        <v>10</v>
      </c>
      <c r="N43" s="2">
        <v>43914</v>
      </c>
      <c r="O43" s="1" t="s">
        <v>318</v>
      </c>
      <c r="P43" s="259">
        <f>Tableau10[[#This Row],[Quantité échéancée]]-Tableau10[[#This Row],[Quantité livrée]]</f>
        <v>0</v>
      </c>
      <c r="Z43" s="11" t="s">
        <v>7415</v>
      </c>
      <c r="AA43">
        <v>3</v>
      </c>
      <c r="AB43">
        <v>0</v>
      </c>
    </row>
    <row r="44" spans="1:28" hidden="1" x14ac:dyDescent="0.35">
      <c r="A44" t="str">
        <f>VLOOKUP(Tableau10[[#This Row],[Document d''achat]],Tableau1[[#All],[Nº pièce référence]:[AB]],17,FALSE)</f>
        <v>255223121102</v>
      </c>
      <c r="B44" s="9" t="str">
        <f>VLOOKUP(Tableau10[[#This Row],[Document d''achat]],Tableau1[[#All],[Nº pièce référence]:[AB]],15,FALSE)</f>
        <v>300020870</v>
      </c>
      <c r="C44" t="str">
        <f>VLOOKUP(Tableau10[[#This Row],[Document d''achat]],Tableau1[[#All],[Nº pièce référence]:[AB]],16,FALSE)</f>
        <v>3</v>
      </c>
      <c r="D44" t="str">
        <f>VLOOKUP(Tableau10[[#This Row],[Document d''achat]],Tableau1[[#All],[Nº pièce référence]:[Type PO]],18,FALSE)</f>
        <v>Z</v>
      </c>
      <c r="E44" t="str">
        <f>VLOOKUP(Tableau10[[#This Row],[Document d''achat]],Tableau1[[#All],[Colonne1]:[Nom Fournisseur]],5,FALSE)</f>
        <v>100018451  SRL Taxis Ucclois 2000</v>
      </c>
      <c r="F44" s="1" t="s">
        <v>361</v>
      </c>
      <c r="G44" s="1" t="s">
        <v>88</v>
      </c>
      <c r="H44" s="1" t="s">
        <v>360</v>
      </c>
      <c r="I44" s="1" t="s">
        <v>2407</v>
      </c>
      <c r="J44" s="2">
        <v>43915</v>
      </c>
      <c r="K44" s="222">
        <v>1</v>
      </c>
      <c r="L44" s="1" t="s">
        <v>7411</v>
      </c>
      <c r="M44" s="222">
        <v>0</v>
      </c>
      <c r="N44" s="2">
        <v>43915</v>
      </c>
      <c r="O44" s="1" t="s">
        <v>362</v>
      </c>
      <c r="P44" s="259">
        <f>Tableau10[[#This Row],[Quantité échéancée]]-Tableau10[[#This Row],[Quantité livrée]]</f>
        <v>1</v>
      </c>
      <c r="U44" t="s">
        <v>1916</v>
      </c>
      <c r="V44" t="s">
        <v>1918</v>
      </c>
      <c r="W44" t="s">
        <v>88</v>
      </c>
      <c r="X44" t="s">
        <v>1919</v>
      </c>
      <c r="Y44" t="s">
        <v>7413</v>
      </c>
      <c r="Z44" s="11" t="s">
        <v>7416</v>
      </c>
      <c r="AA44">
        <v>6</v>
      </c>
      <c r="AB44">
        <v>0</v>
      </c>
    </row>
    <row r="45" spans="1:28" hidden="1" x14ac:dyDescent="0.35">
      <c r="A45" t="str">
        <f>VLOOKUP(Tableau10[[#This Row],[Document d''achat]],Tableau1[[#All],[Nº pièce référence]:[AB]],17,FALSE)</f>
        <v>255223121102</v>
      </c>
      <c r="B45" s="9" t="str">
        <f>VLOOKUP(Tableau10[[#This Row],[Document d''achat]],Tableau1[[#All],[Nº pièce référence]:[AB]],15,FALSE)</f>
        <v>300020861</v>
      </c>
      <c r="C45" t="str">
        <f>VLOOKUP(Tableau10[[#This Row],[Document d''achat]],Tableau1[[#All],[Nº pièce référence]:[AB]],16,FALSE)</f>
        <v>1</v>
      </c>
      <c r="D45" t="str">
        <f>VLOOKUP(Tableau10[[#This Row],[Document d''achat]],Tableau1[[#All],[Nº pièce référence]:[Type PO]],18,FALSE)</f>
        <v>Z</v>
      </c>
      <c r="E45" t="str">
        <f>VLOOKUP(Tableau10[[#This Row],[Document d''achat]],Tableau1[[#All],[Colonne1]:[Nom Fournisseur]],5,FALSE)</f>
        <v>500026426  Ltd Pan Scope Trading Company</v>
      </c>
      <c r="F45" s="1" t="s">
        <v>369</v>
      </c>
      <c r="G45" s="1" t="s">
        <v>88</v>
      </c>
      <c r="H45" s="1" t="s">
        <v>368</v>
      </c>
      <c r="I45" s="1" t="s">
        <v>2407</v>
      </c>
      <c r="J45" s="2">
        <v>43916</v>
      </c>
      <c r="K45" s="222">
        <v>1</v>
      </c>
      <c r="L45" s="1" t="s">
        <v>7411</v>
      </c>
      <c r="M45" s="222">
        <v>0</v>
      </c>
      <c r="N45" s="2">
        <v>43916</v>
      </c>
      <c r="O45" s="1" t="s">
        <v>330</v>
      </c>
      <c r="P45" s="259">
        <f>Tableau10[[#This Row],[Quantité échéancée]]-Tableau10[[#This Row],[Quantité livrée]]</f>
        <v>1</v>
      </c>
      <c r="Z45" s="11" t="s">
        <v>7415</v>
      </c>
      <c r="AA45">
        <v>5</v>
      </c>
      <c r="AB45">
        <v>0</v>
      </c>
    </row>
    <row r="46" spans="1:28" hidden="1" x14ac:dyDescent="0.35">
      <c r="A46" t="str">
        <f>VLOOKUP(Tableau10[[#This Row],[Document d''achat]],Tableau1[[#All],[Nº pièce référence]:[AB]],17,FALSE)</f>
        <v>255102121101</v>
      </c>
      <c r="B46" s="9" t="str">
        <f>VLOOKUP(Tableau10[[#This Row],[Document d''achat]],Tableau1[[#All],[Nº pièce référence]:[AB]],15,FALSE)</f>
        <v>300020623</v>
      </c>
      <c r="C46" t="str">
        <f>VLOOKUP(Tableau10[[#This Row],[Document d''achat]],Tableau1[[#All],[Nº pièce référence]:[AB]],16,FALSE)</f>
        <v>1</v>
      </c>
      <c r="D46" t="str">
        <f>VLOOKUP(Tableau10[[#This Row],[Document d''achat]],Tableau1[[#All],[Nº pièce référence]:[Type PO]],18,FALSE)</f>
        <v>Z</v>
      </c>
      <c r="E46" t="str">
        <f>VLOOKUP(Tableau10[[#This Row],[Document d''achat]],Tableau1[[#All],[Colonne1]:[Nom Fournisseur]],5,FALSE)</f>
        <v>100001145  SA Ethias</v>
      </c>
      <c r="F46" s="1" t="s">
        <v>372</v>
      </c>
      <c r="G46" s="1" t="s">
        <v>88</v>
      </c>
      <c r="H46" s="1" t="s">
        <v>371</v>
      </c>
      <c r="I46" s="1" t="s">
        <v>2407</v>
      </c>
      <c r="J46" s="2">
        <v>43917</v>
      </c>
      <c r="K46" s="222">
        <v>1</v>
      </c>
      <c r="L46" s="1" t="s">
        <v>7410</v>
      </c>
      <c r="M46" s="222">
        <v>0</v>
      </c>
      <c r="N46" s="2">
        <v>43917</v>
      </c>
      <c r="O46" s="1" t="s">
        <v>373</v>
      </c>
      <c r="P46" s="259">
        <f>Tableau10[[#This Row],[Quantité échéancée]]-Tableau10[[#This Row],[Quantité livrée]]</f>
        <v>1</v>
      </c>
      <c r="U46" t="s">
        <v>2025</v>
      </c>
      <c r="V46" t="s">
        <v>2027</v>
      </c>
      <c r="W46" t="s">
        <v>88</v>
      </c>
      <c r="X46" t="s">
        <v>2028</v>
      </c>
      <c r="Y46" t="s">
        <v>7413</v>
      </c>
      <c r="Z46" s="11" t="s">
        <v>7416</v>
      </c>
      <c r="AA46">
        <v>1500</v>
      </c>
      <c r="AB46">
        <v>0</v>
      </c>
    </row>
    <row r="47" spans="1:28" hidden="1" x14ac:dyDescent="0.35">
      <c r="A47" t="str">
        <f>VLOOKUP(Tableau10[[#This Row],[Document d''achat]],Tableau1[[#All],[Nº pièce référence]:[AB]],17,FALSE)</f>
        <v>255223121102</v>
      </c>
      <c r="B47" s="9" t="str">
        <f>VLOOKUP(Tableau10[[#This Row],[Document d''achat]],Tableau1[[#All],[Nº pièce référence]:[AB]],15,FALSE)</f>
        <v>300020861</v>
      </c>
      <c r="C47" t="str">
        <f>VLOOKUP(Tableau10[[#This Row],[Document d''achat]],Tableau1[[#All],[Nº pièce référence]:[AB]],16,FALSE)</f>
        <v>2</v>
      </c>
      <c r="D47" t="str">
        <f>VLOOKUP(Tableau10[[#This Row],[Document d''achat]],Tableau1[[#All],[Nº pièce référence]:[Type PO]],18,FALSE)</f>
        <v>Z</v>
      </c>
      <c r="E47" t="str">
        <f>VLOOKUP(Tableau10[[#This Row],[Document d''achat]],Tableau1[[#All],[Colonne1]:[Nom Fournisseur]],5,FALSE)</f>
        <v>500026429  Ltd Huvexel Co</v>
      </c>
      <c r="F47" s="1" t="s">
        <v>385</v>
      </c>
      <c r="G47" s="1" t="s">
        <v>88</v>
      </c>
      <c r="H47" s="1" t="s">
        <v>384</v>
      </c>
      <c r="I47" s="1" t="s">
        <v>2407</v>
      </c>
      <c r="J47" s="2">
        <v>43917</v>
      </c>
      <c r="K47" s="222">
        <v>1</v>
      </c>
      <c r="L47" s="1" t="s">
        <v>7410</v>
      </c>
      <c r="M47" s="222">
        <v>0</v>
      </c>
      <c r="N47" s="2">
        <v>43948</v>
      </c>
      <c r="O47" s="1" t="s">
        <v>386</v>
      </c>
      <c r="P47" s="259">
        <f>Tableau10[[#This Row],[Quantité échéancée]]-Tableau10[[#This Row],[Quantité livrée]]</f>
        <v>1</v>
      </c>
      <c r="V47" t="s">
        <v>2029</v>
      </c>
      <c r="W47" t="s">
        <v>88</v>
      </c>
      <c r="X47" t="s">
        <v>2030</v>
      </c>
      <c r="Y47" t="s">
        <v>7413</v>
      </c>
      <c r="Z47" s="11" t="s">
        <v>7416</v>
      </c>
      <c r="AA47">
        <v>2100</v>
      </c>
      <c r="AB47">
        <v>0</v>
      </c>
    </row>
    <row r="48" spans="1:28" hidden="1" x14ac:dyDescent="0.35">
      <c r="A48" t="str">
        <f>VLOOKUP(Tableau10[[#This Row],[Document d''achat]],Tableau1[[#All],[Nº pièce référence]:[AB]],17,FALSE)</f>
        <v>255223121102</v>
      </c>
      <c r="B48" s="9" t="str">
        <f>VLOOKUP(Tableau10[[#This Row],[Document d''achat]],Tableau1[[#All],[Nº pièce référence]:[AB]],15,FALSE)</f>
        <v>300020861</v>
      </c>
      <c r="C48" t="str">
        <f>VLOOKUP(Tableau10[[#This Row],[Document d''achat]],Tableau1[[#All],[Nº pièce référence]:[AB]],16,FALSE)</f>
        <v>2</v>
      </c>
      <c r="D48" t="str">
        <f>VLOOKUP(Tableau10[[#This Row],[Document d''achat]],Tableau1[[#All],[Nº pièce référence]:[Type PO]],18,FALSE)</f>
        <v>Z</v>
      </c>
      <c r="E48" t="str">
        <f>VLOOKUP(Tableau10[[#This Row],[Document d''achat]],Tableau1[[#All],[Colonne1]:[Nom Fournisseur]],5,FALSE)</f>
        <v>500026422  Ltd Miraclean Technology Co</v>
      </c>
      <c r="F48" s="1" t="s">
        <v>381</v>
      </c>
      <c r="G48" s="1" t="s">
        <v>88</v>
      </c>
      <c r="H48" s="1" t="s">
        <v>380</v>
      </c>
      <c r="I48" s="1" t="s">
        <v>2407</v>
      </c>
      <c r="J48" s="2">
        <v>43917</v>
      </c>
      <c r="K48" s="222">
        <v>1</v>
      </c>
      <c r="L48" s="1" t="s">
        <v>7410</v>
      </c>
      <c r="M48" s="222">
        <v>0</v>
      </c>
      <c r="N48" s="2">
        <v>43948</v>
      </c>
      <c r="O48" s="1" t="s">
        <v>382</v>
      </c>
      <c r="P48" s="259">
        <f>Tableau10[[#This Row],[Quantité échéancée]]-Tableau10[[#This Row],[Quantité livrée]]</f>
        <v>1</v>
      </c>
      <c r="V48" t="s">
        <v>2031</v>
      </c>
      <c r="W48" t="s">
        <v>88</v>
      </c>
      <c r="X48" t="s">
        <v>2032</v>
      </c>
      <c r="Y48" t="s">
        <v>7413</v>
      </c>
      <c r="Z48" s="11" t="s">
        <v>7416</v>
      </c>
      <c r="AA48">
        <v>6</v>
      </c>
      <c r="AB48">
        <v>0</v>
      </c>
    </row>
    <row r="49" spans="1:28" hidden="1" x14ac:dyDescent="0.35">
      <c r="A49" t="str">
        <f>VLOOKUP(Tableau10[[#This Row],[Document d''achat]],Tableau1[[#All],[Nº pièce référence]:[AB]],17,FALSE)</f>
        <v>255221121113</v>
      </c>
      <c r="B49" s="9" t="str">
        <f>VLOOKUP(Tableau10[[#This Row],[Document d''achat]],Tableau1[[#All],[Nº pièce référence]:[AB]],15,FALSE)</f>
        <v>300020900</v>
      </c>
      <c r="C49" t="str">
        <f>VLOOKUP(Tableau10[[#This Row],[Document d''achat]],Tableau1[[#All],[Nº pièce référence]:[AB]],16,FALSE)</f>
        <v>2</v>
      </c>
      <c r="D49" t="str">
        <f>VLOOKUP(Tableau10[[#This Row],[Document d''achat]],Tableau1[[#All],[Nº pièce référence]:[Type PO]],18,FALSE)</f>
        <v>Z</v>
      </c>
      <c r="E49" t="str">
        <f>VLOOKUP(Tableau10[[#This Row],[Document d''achat]],Tableau1[[#All],[Colonne1]:[Nom Fournisseur]],5,FALSE)</f>
        <v>500003663  VZW Regionaal Ziekenhuis H. Hart</v>
      </c>
      <c r="F49" s="1" t="s">
        <v>376</v>
      </c>
      <c r="G49" s="1" t="s">
        <v>88</v>
      </c>
      <c r="H49" s="1" t="s">
        <v>375</v>
      </c>
      <c r="I49" s="1" t="s">
        <v>2407</v>
      </c>
      <c r="J49" s="2">
        <v>43917</v>
      </c>
      <c r="K49" s="222">
        <v>1</v>
      </c>
      <c r="L49" s="1" t="s">
        <v>7411</v>
      </c>
      <c r="M49" s="222">
        <v>0</v>
      </c>
      <c r="N49" s="2">
        <v>43917</v>
      </c>
      <c r="O49" s="1" t="s">
        <v>377</v>
      </c>
      <c r="P49" s="259">
        <f>Tableau10[[#This Row],[Quantité échéancée]]-Tableau10[[#This Row],[Quantité livrée]]</f>
        <v>1</v>
      </c>
      <c r="U49" t="s">
        <v>2033</v>
      </c>
      <c r="V49" t="s">
        <v>2035</v>
      </c>
      <c r="W49" t="s">
        <v>88</v>
      </c>
      <c r="X49" t="s">
        <v>2036</v>
      </c>
      <c r="Y49" t="s">
        <v>7413</v>
      </c>
      <c r="Z49" s="11" t="s">
        <v>7416</v>
      </c>
      <c r="AA49">
        <v>5</v>
      </c>
      <c r="AB49">
        <v>0</v>
      </c>
    </row>
    <row r="50" spans="1:28" hidden="1" x14ac:dyDescent="0.35">
      <c r="A50" t="str">
        <f>VLOOKUP(Tableau10[[#This Row],[Document d''achat]],Tableau1[[#All],[Nº pièce référence]:[AB]],17,FALSE)</f>
        <v>255223121102</v>
      </c>
      <c r="B50" s="9" t="str">
        <f>VLOOKUP(Tableau10[[#This Row],[Document d''achat]],Tableau1[[#All],[Nº pièce référence]:[AB]],15,FALSE)</f>
        <v>300020861</v>
      </c>
      <c r="C50" t="str">
        <f>VLOOKUP(Tableau10[[#This Row],[Document d''achat]],Tableau1[[#All],[Nº pièce référence]:[AB]],16,FALSE)</f>
        <v>2</v>
      </c>
      <c r="D50" t="str">
        <f>VLOOKUP(Tableau10[[#This Row],[Document d''achat]],Tableau1[[#All],[Nº pièce référence]:[Type PO]],18,FALSE)</f>
        <v>Z</v>
      </c>
      <c r="E50" t="str">
        <f>VLOOKUP(Tableau10[[#This Row],[Document d''achat]],Tableau1[[#All],[Colonne1]:[Nom Fournisseur]],5,FALSE)</f>
        <v>500026431  Ltd Lingen Precision Medical Produc</v>
      </c>
      <c r="F50" s="1" t="s">
        <v>390</v>
      </c>
      <c r="G50" s="1" t="s">
        <v>88</v>
      </c>
      <c r="H50" s="1" t="s">
        <v>389</v>
      </c>
      <c r="I50" s="1" t="s">
        <v>2407</v>
      </c>
      <c r="J50" s="2">
        <v>43917</v>
      </c>
      <c r="K50" s="222">
        <v>1</v>
      </c>
      <c r="L50" s="1" t="s">
        <v>7410</v>
      </c>
      <c r="M50" s="222">
        <v>0</v>
      </c>
      <c r="N50" s="2">
        <v>43948</v>
      </c>
      <c r="O50" s="1" t="s">
        <v>391</v>
      </c>
      <c r="P50" s="259">
        <f>Tableau10[[#This Row],[Quantité échéancée]]-Tableau10[[#This Row],[Quantité livrée]]</f>
        <v>1</v>
      </c>
      <c r="V50" t="s">
        <v>2037</v>
      </c>
      <c r="W50" t="s">
        <v>88</v>
      </c>
      <c r="X50" t="s">
        <v>2038</v>
      </c>
      <c r="Y50" t="s">
        <v>7413</v>
      </c>
      <c r="Z50" s="11" t="s">
        <v>7416</v>
      </c>
      <c r="AA50">
        <v>5</v>
      </c>
      <c r="AB50">
        <v>0</v>
      </c>
    </row>
    <row r="51" spans="1:28" hidden="1" x14ac:dyDescent="0.35">
      <c r="A51" t="str">
        <f>VLOOKUP(Tableau10[[#This Row],[Document d''achat]],Tableau1[[#All],[Nº pièce référence]:[AB]],17,FALSE)</f>
        <v>255223121102</v>
      </c>
      <c r="B51" s="9" t="str">
        <f>VLOOKUP(Tableau10[[#This Row],[Document d''achat]],Tableau1[[#All],[Nº pièce référence]:[AB]],15,FALSE)</f>
        <v>300020861</v>
      </c>
      <c r="C51" t="str">
        <f>VLOOKUP(Tableau10[[#This Row],[Document d''achat]],Tableau1[[#All],[Nº pièce référence]:[AB]],16,FALSE)</f>
        <v>5</v>
      </c>
      <c r="D51" t="str">
        <f>VLOOKUP(Tableau10[[#This Row],[Document d''achat]],Tableau1[[#All],[Nº pièce référence]:[Type PO]],18,FALSE)</f>
        <v>Z</v>
      </c>
      <c r="E51" t="str">
        <f>VLOOKUP(Tableau10[[#This Row],[Document d''achat]],Tableau1[[#All],[Colonne1]:[Nom Fournisseur]],5,FALSE)</f>
        <v>100050590  SA Pharma Chemicals</v>
      </c>
      <c r="F51" s="1" t="s">
        <v>398</v>
      </c>
      <c r="G51" s="1" t="s">
        <v>88</v>
      </c>
      <c r="H51" s="1" t="s">
        <v>397</v>
      </c>
      <c r="I51" s="1" t="s">
        <v>2407</v>
      </c>
      <c r="J51" s="2">
        <v>43920</v>
      </c>
      <c r="K51" s="222">
        <v>1</v>
      </c>
      <c r="L51" s="1" t="s">
        <v>7411</v>
      </c>
      <c r="M51" s="222">
        <v>0</v>
      </c>
      <c r="N51" s="2">
        <v>43920</v>
      </c>
      <c r="O51" s="1" t="s">
        <v>399</v>
      </c>
      <c r="P51" s="259">
        <f>Tableau10[[#This Row],[Quantité échéancée]]-Tableau10[[#This Row],[Quantité livrée]]</f>
        <v>1</v>
      </c>
      <c r="V51" t="s">
        <v>2039</v>
      </c>
      <c r="W51" t="s">
        <v>88</v>
      </c>
      <c r="X51" t="s">
        <v>2040</v>
      </c>
      <c r="Y51" t="s">
        <v>7413</v>
      </c>
      <c r="Z51" s="11" t="s">
        <v>7416</v>
      </c>
      <c r="AA51">
        <v>10</v>
      </c>
      <c r="AB51">
        <v>0</v>
      </c>
    </row>
    <row r="52" spans="1:28" hidden="1" x14ac:dyDescent="0.35">
      <c r="A52" t="str">
        <f>VLOOKUP(Tableau10[[#This Row],[Document d''achat]],Tableau1[[#All],[Nº pièce référence]:[AB]],17,FALSE)</f>
        <v>255223121102</v>
      </c>
      <c r="B52" s="9" t="str">
        <f>VLOOKUP(Tableau10[[#This Row],[Document d''achat]],Tableau1[[#All],[Nº pièce référence]:[AB]],15,FALSE)</f>
        <v>300020861</v>
      </c>
      <c r="C52" t="str">
        <f>VLOOKUP(Tableau10[[#This Row],[Document d''achat]],Tableau1[[#All],[Nº pièce référence]:[AB]],16,FALSE)</f>
        <v>2</v>
      </c>
      <c r="D52" t="str">
        <f>VLOOKUP(Tableau10[[#This Row],[Document d''achat]],Tableau1[[#All],[Nº pièce référence]:[Type PO]],18,FALSE)</f>
        <v>L</v>
      </c>
      <c r="E52" t="str">
        <f>VLOOKUP(Tableau10[[#This Row],[Document d''achat]],Tableau1[[#All],[Colonne1]:[Nom Fournisseur]],5,FALSE)</f>
        <v>100001431 NV Medisch Labo Service</v>
      </c>
      <c r="F52" s="1" t="s">
        <v>402</v>
      </c>
      <c r="G52" s="1" t="s">
        <v>88</v>
      </c>
      <c r="H52" s="1" t="s">
        <v>401</v>
      </c>
      <c r="I52" s="1" t="s">
        <v>2407</v>
      </c>
      <c r="J52" s="2">
        <v>43921</v>
      </c>
      <c r="K52" s="222">
        <v>150000</v>
      </c>
      <c r="L52" s="1" t="s">
        <v>7410</v>
      </c>
      <c r="M52" s="222">
        <v>150000</v>
      </c>
      <c r="N52" s="2">
        <v>43951</v>
      </c>
      <c r="O52" s="1" t="s">
        <v>403</v>
      </c>
      <c r="P52" s="259">
        <f>Tableau10[[#This Row],[Quantité échéancée]]-Tableau10[[#This Row],[Quantité livrée]]</f>
        <v>0</v>
      </c>
      <c r="U52" t="s">
        <v>400</v>
      </c>
      <c r="V52" t="s">
        <v>1962</v>
      </c>
      <c r="W52" t="s">
        <v>88</v>
      </c>
      <c r="X52" t="s">
        <v>1963</v>
      </c>
      <c r="Y52" t="s">
        <v>7413</v>
      </c>
      <c r="Z52" s="11" t="s">
        <v>7414</v>
      </c>
      <c r="AA52">
        <v>30000</v>
      </c>
      <c r="AB52">
        <v>0</v>
      </c>
    </row>
    <row r="53" spans="1:28" hidden="1" x14ac:dyDescent="0.35">
      <c r="A53" t="str">
        <f>VLOOKUP(Tableau10[[#This Row],[Document d''achat]],Tableau1[[#All],[Nº pièce référence]:[AB]],17,FALSE)</f>
        <v>255223121102</v>
      </c>
      <c r="B53" s="9" t="str">
        <f>VLOOKUP(Tableau10[[#This Row],[Document d''achat]],Tableau1[[#All],[Nº pièce référence]:[AB]],15,FALSE)</f>
        <v>300020861</v>
      </c>
      <c r="C53" t="str">
        <f>VLOOKUP(Tableau10[[#This Row],[Document d''achat]],Tableau1[[#All],[Nº pièce référence]:[AB]],16,FALSE)</f>
        <v>1</v>
      </c>
      <c r="D53" t="str">
        <f>VLOOKUP(Tableau10[[#This Row],[Document d''achat]],Tableau1[[#All],[Nº pièce référence]:[Type PO]],18,FALSE)</f>
        <v>Z</v>
      </c>
      <c r="E53" t="str">
        <f>VLOOKUP(Tableau10[[#This Row],[Document d''achat]],Tableau1[[#All],[Colonne1]:[Nom Fournisseur]],5,FALSE)</f>
        <v>100050589  BV Belscan Continental</v>
      </c>
      <c r="F53" s="1" t="s">
        <v>408</v>
      </c>
      <c r="G53" s="1" t="s">
        <v>88</v>
      </c>
      <c r="H53" s="1" t="s">
        <v>407</v>
      </c>
      <c r="I53" s="1" t="s">
        <v>2407</v>
      </c>
      <c r="J53" s="2">
        <v>43921</v>
      </c>
      <c r="K53" s="222">
        <v>1</v>
      </c>
      <c r="L53" s="1" t="s">
        <v>7410</v>
      </c>
      <c r="M53" s="222">
        <v>0</v>
      </c>
      <c r="N53" s="2">
        <v>43951</v>
      </c>
      <c r="O53" s="1" t="s">
        <v>409</v>
      </c>
      <c r="P53" s="259">
        <f>Tableau10[[#This Row],[Quantité échéancée]]-Tableau10[[#This Row],[Quantité livrée]]</f>
        <v>1</v>
      </c>
      <c r="W53" t="s">
        <v>217</v>
      </c>
      <c r="X53" t="s">
        <v>1964</v>
      </c>
      <c r="Y53" t="s">
        <v>7413</v>
      </c>
      <c r="Z53" s="11" t="s">
        <v>7414</v>
      </c>
      <c r="AA53">
        <v>250000</v>
      </c>
      <c r="AB53">
        <v>0</v>
      </c>
    </row>
    <row r="54" spans="1:28" hidden="1" x14ac:dyDescent="0.35">
      <c r="A54" t="str">
        <f>VLOOKUP(Tableau10[[#This Row],[Document d''achat]],Tableau1[[#All],[Nº pièce référence]:[AB]],17,FALSE)</f>
        <v>255223121102</v>
      </c>
      <c r="B54" s="9" t="str">
        <f>VLOOKUP(Tableau10[[#This Row],[Document d''achat]],Tableau1[[#All],[Nº pièce référence]:[AB]],15,FALSE)</f>
        <v>300020861</v>
      </c>
      <c r="C54" t="str">
        <f>VLOOKUP(Tableau10[[#This Row],[Document d''achat]],Tableau1[[#All],[Nº pièce référence]:[AB]],16,FALSE)</f>
        <v>1</v>
      </c>
      <c r="D54" t="str">
        <f>VLOOKUP(Tableau10[[#This Row],[Document d''achat]],Tableau1[[#All],[Nº pièce référence]:[Type PO]],18,FALSE)</f>
        <v>Z</v>
      </c>
      <c r="E54" t="str">
        <f>VLOOKUP(Tableau10[[#This Row],[Document d''achat]],Tableau1[[#All],[Colonne1]:[Nom Fournisseur]],5,FALSE)</f>
        <v>100050589  BV Belscan Continental</v>
      </c>
      <c r="F54" s="1" t="s">
        <v>408</v>
      </c>
      <c r="G54" s="1" t="s">
        <v>217</v>
      </c>
      <c r="H54" s="1" t="s">
        <v>407</v>
      </c>
      <c r="I54" s="1" t="s">
        <v>2407</v>
      </c>
      <c r="J54" s="2">
        <v>43921</v>
      </c>
      <c r="K54" s="222">
        <v>1</v>
      </c>
      <c r="L54" s="1" t="s">
        <v>7410</v>
      </c>
      <c r="M54" s="222">
        <v>0</v>
      </c>
      <c r="N54" s="2">
        <v>43951</v>
      </c>
      <c r="O54" s="1" t="s">
        <v>411</v>
      </c>
      <c r="P54" s="259">
        <f>Tableau10[[#This Row],[Quantité échéancée]]-Tableau10[[#This Row],[Quantité livrée]]</f>
        <v>1</v>
      </c>
      <c r="Z54" s="11" t="s">
        <v>7415</v>
      </c>
      <c r="AA54">
        <v>220000</v>
      </c>
      <c r="AB54">
        <v>0</v>
      </c>
    </row>
    <row r="55" spans="1:28" hidden="1" x14ac:dyDescent="0.35">
      <c r="A55" t="str">
        <f>VLOOKUP(Tableau10[[#This Row],[Document d''achat]],Tableau1[[#All],[Nº pièce référence]:[AB]],17,FALSE)</f>
        <v>255223121102</v>
      </c>
      <c r="B55" s="9" t="str">
        <f>VLOOKUP(Tableau10[[#This Row],[Document d''achat]],Tableau1[[#All],[Nº pièce référence]:[AB]],15,FALSE)</f>
        <v>300020861</v>
      </c>
      <c r="C55" t="str">
        <f>VLOOKUP(Tableau10[[#This Row],[Document d''achat]],Tableau1[[#All],[Nº pièce référence]:[AB]],16,FALSE)</f>
        <v>2</v>
      </c>
      <c r="D55" t="str">
        <f>VLOOKUP(Tableau10[[#This Row],[Document d''achat]],Tableau1[[#All],[Nº pièce référence]:[Type PO]],18,FALSE)</f>
        <v>Z</v>
      </c>
      <c r="E55" t="str">
        <f>VLOOKUP(Tableau10[[#This Row],[Document d''achat]],Tableau1[[#All],[Colonne1]:[Nom Fournisseur]],5,FALSE)</f>
        <v>100050589  BV Belscan Continental</v>
      </c>
      <c r="F55" s="1" t="s">
        <v>413</v>
      </c>
      <c r="G55" s="1" t="s">
        <v>88</v>
      </c>
      <c r="H55" s="1" t="s">
        <v>407</v>
      </c>
      <c r="I55" s="1" t="s">
        <v>2407</v>
      </c>
      <c r="J55" s="2">
        <v>43921</v>
      </c>
      <c r="K55" s="222">
        <v>1</v>
      </c>
      <c r="L55" s="1" t="s">
        <v>7410</v>
      </c>
      <c r="M55" s="222">
        <v>0</v>
      </c>
      <c r="N55" s="2">
        <v>43951</v>
      </c>
      <c r="O55" s="1" t="s">
        <v>414</v>
      </c>
      <c r="P55" s="259">
        <f>Tableau10[[#This Row],[Quantité échéancée]]-Tableau10[[#This Row],[Quantité livrée]]</f>
        <v>1</v>
      </c>
      <c r="V55" t="s">
        <v>2041</v>
      </c>
      <c r="W55" t="s">
        <v>88</v>
      </c>
      <c r="X55" t="s">
        <v>2042</v>
      </c>
      <c r="Y55" t="s">
        <v>7413</v>
      </c>
      <c r="Z55" s="11" t="s">
        <v>7416</v>
      </c>
      <c r="AA55">
        <v>100000</v>
      </c>
      <c r="AB55">
        <v>0</v>
      </c>
    </row>
    <row r="56" spans="1:28" hidden="1" x14ac:dyDescent="0.35">
      <c r="A56" t="str">
        <f>VLOOKUP(Tableau10[[#This Row],[Document d''achat]],Tableau1[[#All],[Nº pièce référence]:[AB]],17,FALSE)</f>
        <v>255221121113</v>
      </c>
      <c r="B56" s="9" t="str">
        <f>VLOOKUP(Tableau10[[#This Row],[Document d''achat]],Tableau1[[#All],[Nº pièce référence]:[AB]],15,FALSE)</f>
        <v>300020900</v>
      </c>
      <c r="C56" t="str">
        <f>VLOOKUP(Tableau10[[#This Row],[Document d''achat]],Tableau1[[#All],[Nº pièce référence]:[AB]],16,FALSE)</f>
        <v>4</v>
      </c>
      <c r="D56" t="str">
        <f>VLOOKUP(Tableau10[[#This Row],[Document d''achat]],Tableau1[[#All],[Nº pièce référence]:[Type PO]],18,FALSE)</f>
        <v>Z</v>
      </c>
      <c r="E56" t="str">
        <f>VLOOKUP(Tableau10[[#This Row],[Document d''achat]],Tableau1[[#All],[Colonne1]:[Nom Fournisseur]],5,FALSE)</f>
        <v>GE100      Engagem. provisionnel/Provision. Va</v>
      </c>
      <c r="F56" s="1" t="s">
        <v>443</v>
      </c>
      <c r="G56" s="1" t="s">
        <v>88</v>
      </c>
      <c r="H56" s="1" t="s">
        <v>301</v>
      </c>
      <c r="I56" s="1" t="s">
        <v>2407</v>
      </c>
      <c r="J56" s="2">
        <v>43922</v>
      </c>
      <c r="K56" s="222">
        <v>1</v>
      </c>
      <c r="L56" s="1" t="s">
        <v>7411</v>
      </c>
      <c r="M56" s="222">
        <v>0</v>
      </c>
      <c r="N56" s="2">
        <v>43922</v>
      </c>
      <c r="O56" s="1" t="s">
        <v>444</v>
      </c>
      <c r="P56" s="259">
        <f>Tableau10[[#This Row],[Quantité échéancée]]-Tableau10[[#This Row],[Quantité livrée]]</f>
        <v>1</v>
      </c>
      <c r="Z56" s="11" t="s">
        <v>7415</v>
      </c>
      <c r="AA56">
        <v>150000</v>
      </c>
      <c r="AB56">
        <v>0</v>
      </c>
    </row>
    <row r="57" spans="1:28" hidden="1" x14ac:dyDescent="0.35">
      <c r="A57" t="str">
        <f>VLOOKUP(Tableau10[[#This Row],[Document d''achat]],Tableau1[[#All],[Nº pièce référence]:[AB]],17,FALSE)</f>
        <v>255221121113</v>
      </c>
      <c r="B57" s="9" t="str">
        <f>VLOOKUP(Tableau10[[#This Row],[Document d''achat]],Tableau1[[#All],[Nº pièce référence]:[AB]],15,FALSE)</f>
        <v>300020900</v>
      </c>
      <c r="C57" t="str">
        <f>VLOOKUP(Tableau10[[#This Row],[Document d''achat]],Tableau1[[#All],[Nº pièce référence]:[AB]],16,FALSE)</f>
        <v>4</v>
      </c>
      <c r="D57" t="str">
        <f>VLOOKUP(Tableau10[[#This Row],[Document d''achat]],Tableau1[[#All],[Nº pièce référence]:[Type PO]],18,FALSE)</f>
        <v>Z</v>
      </c>
      <c r="E57" t="str">
        <f>VLOOKUP(Tableau10[[#This Row],[Document d''achat]],Tableau1[[#All],[Colonne1]:[Nom Fournisseur]],5,FALSE)</f>
        <v>GE100      Engagem. provisionnel/Provision. Va</v>
      </c>
      <c r="F57" s="1" t="s">
        <v>443</v>
      </c>
      <c r="G57" s="1" t="s">
        <v>217</v>
      </c>
      <c r="H57" s="1" t="s">
        <v>301</v>
      </c>
      <c r="I57" s="1" t="s">
        <v>2407</v>
      </c>
      <c r="J57" s="2">
        <v>43948</v>
      </c>
      <c r="K57" s="222">
        <v>1</v>
      </c>
      <c r="L57" s="1" t="s">
        <v>7411</v>
      </c>
      <c r="M57" s="222">
        <v>0</v>
      </c>
      <c r="N57" s="2">
        <v>43948</v>
      </c>
      <c r="O57" s="1" t="s">
        <v>445</v>
      </c>
      <c r="P57" s="259">
        <f>Tableau10[[#This Row],[Quantité échéancée]]-Tableau10[[#This Row],[Quantité livrée]]</f>
        <v>1</v>
      </c>
      <c r="U57" t="s">
        <v>1858</v>
      </c>
      <c r="V57" t="s">
        <v>1960</v>
      </c>
      <c r="W57" t="s">
        <v>88</v>
      </c>
      <c r="X57" t="s">
        <v>1961</v>
      </c>
      <c r="Y57" t="s">
        <v>7413</v>
      </c>
      <c r="Z57" s="11" t="s">
        <v>7414</v>
      </c>
      <c r="AA57">
        <v>100000</v>
      </c>
      <c r="AB57">
        <v>95000</v>
      </c>
    </row>
    <row r="58" spans="1:28" hidden="1" x14ac:dyDescent="0.35">
      <c r="A58" t="str">
        <f>VLOOKUP(Tableau10[[#This Row],[Document d''achat]],Tableau1[[#All],[Nº pièce référence]:[AB]],17,FALSE)</f>
        <v>255223121102</v>
      </c>
      <c r="B58" s="9" t="str">
        <f>VLOOKUP(Tableau10[[#This Row],[Document d''achat]],Tableau1[[#All],[Nº pièce référence]:[AB]],15,FALSE)</f>
        <v>300020861</v>
      </c>
      <c r="C58" t="str">
        <f>VLOOKUP(Tableau10[[#This Row],[Document d''achat]],Tableau1[[#All],[Nº pièce référence]:[AB]],16,FALSE)</f>
        <v>2</v>
      </c>
      <c r="D58" t="str">
        <f>VLOOKUP(Tableau10[[#This Row],[Document d''achat]],Tableau1[[#All],[Nº pièce référence]:[Type PO]],18,FALSE)</f>
        <v>Z</v>
      </c>
      <c r="E58" t="str">
        <f>VLOOKUP(Tableau10[[#This Row],[Document d''achat]],Tableau1[[#All],[Colonne1]:[Nom Fournisseur]],5,FALSE)</f>
        <v>500026442  Ltd China Resources Pharmaceutical</v>
      </c>
      <c r="F58" s="1" t="s">
        <v>440</v>
      </c>
      <c r="G58" s="1" t="s">
        <v>88</v>
      </c>
      <c r="H58" s="1" t="s">
        <v>439</v>
      </c>
      <c r="I58" s="1" t="s">
        <v>2407</v>
      </c>
      <c r="J58" s="2">
        <v>43922</v>
      </c>
      <c r="K58" s="222">
        <v>1</v>
      </c>
      <c r="L58" s="1" t="s">
        <v>7411</v>
      </c>
      <c r="M58" s="222">
        <v>0</v>
      </c>
      <c r="N58" s="2">
        <v>43922</v>
      </c>
      <c r="O58" s="1" t="s">
        <v>441</v>
      </c>
      <c r="P58" s="259">
        <f>Tableau10[[#This Row],[Quantité échéancée]]-Tableau10[[#This Row],[Quantité livrée]]</f>
        <v>1</v>
      </c>
      <c r="W58" t="s">
        <v>217</v>
      </c>
      <c r="X58" t="s">
        <v>1961</v>
      </c>
      <c r="Y58" t="s">
        <v>7413</v>
      </c>
      <c r="Z58" s="11" t="s">
        <v>7416</v>
      </c>
      <c r="AA58">
        <v>200000</v>
      </c>
      <c r="AB58">
        <v>75000</v>
      </c>
    </row>
    <row r="59" spans="1:28" hidden="1" x14ac:dyDescent="0.35">
      <c r="A59" t="str">
        <f>VLOOKUP(Tableau10[[#This Row],[Document d''achat]],Tableau1[[#All],[Nº pièce référence]:[AB]],17,FALSE)</f>
        <v>255223121102</v>
      </c>
      <c r="B59" s="9" t="str">
        <f>VLOOKUP(Tableau10[[#This Row],[Document d''achat]],Tableau1[[#All],[Nº pièce référence]:[AB]],15,FALSE)</f>
        <v>300020861</v>
      </c>
      <c r="C59" t="str">
        <f>VLOOKUP(Tableau10[[#This Row],[Document d''achat]],Tableau1[[#All],[Nº pièce référence]:[AB]],16,FALSE)</f>
        <v>2</v>
      </c>
      <c r="D59" t="str">
        <f>VLOOKUP(Tableau10[[#This Row],[Document d''achat]],Tableau1[[#All],[Nº pièce référence]:[Type PO]],18,FALSE)</f>
        <v>Z</v>
      </c>
      <c r="E59" t="str">
        <f>VLOOKUP(Tableau10[[#This Row],[Document d''achat]],Tableau1[[#All],[Colonne1]:[Nom Fournisseur]],5,FALSE)</f>
        <v>500026441  Ltd Cleanmo International Co</v>
      </c>
      <c r="F59" s="1" t="s">
        <v>432</v>
      </c>
      <c r="G59" s="1" t="s">
        <v>88</v>
      </c>
      <c r="H59" s="1" t="s">
        <v>431</v>
      </c>
      <c r="I59" s="1" t="s">
        <v>2407</v>
      </c>
      <c r="J59" s="2">
        <v>43922</v>
      </c>
      <c r="K59" s="222">
        <v>1</v>
      </c>
      <c r="L59" s="1" t="s">
        <v>7411</v>
      </c>
      <c r="M59" s="222">
        <v>0</v>
      </c>
      <c r="N59" s="2">
        <v>43951</v>
      </c>
      <c r="O59" s="1" t="s">
        <v>433</v>
      </c>
      <c r="P59" s="259">
        <f>Tableau10[[#This Row],[Quantité échéancée]]-Tableau10[[#This Row],[Quantité livrée]]</f>
        <v>1</v>
      </c>
      <c r="V59" t="s">
        <v>2043</v>
      </c>
      <c r="W59" t="s">
        <v>88</v>
      </c>
      <c r="X59" t="s">
        <v>2044</v>
      </c>
      <c r="Y59" t="s">
        <v>7413</v>
      </c>
      <c r="Z59" s="11" t="s">
        <v>7416</v>
      </c>
      <c r="AA59">
        <v>150000</v>
      </c>
      <c r="AB59">
        <v>0</v>
      </c>
    </row>
    <row r="60" spans="1:28" hidden="1" x14ac:dyDescent="0.35">
      <c r="A60" t="str">
        <f>VLOOKUP(Tableau10[[#This Row],[Document d''achat]],Tableau1[[#All],[Nº pièce référence]:[AB]],17,FALSE)</f>
        <v>254012121101</v>
      </c>
      <c r="B60" s="9" t="str">
        <f>VLOOKUP(Tableau10[[#This Row],[Document d''achat]],Tableau1[[#All],[Nº pièce référence]:[AB]],15,FALSE)</f>
        <v>300020910</v>
      </c>
      <c r="C60" t="str">
        <f>VLOOKUP(Tableau10[[#This Row],[Document d''achat]],Tableau1[[#All],[Nº pièce référence]:[AB]],16,FALSE)</f>
        <v>1</v>
      </c>
      <c r="D60" t="str">
        <f>VLOOKUP(Tableau10[[#This Row],[Document d''achat]],Tableau1[[#All],[Nº pièce référence]:[Type PO]],18,FALSE)</f>
        <v>Z</v>
      </c>
      <c r="E60" t="str">
        <f>VLOOKUP(Tableau10[[#This Row],[Document d''achat]],Tableau1[[#All],[Colonne1]:[Nom Fournisseur]],5,FALSE)</f>
        <v>100001654  SA Lyreco Belgium</v>
      </c>
      <c r="F60" s="1" t="s">
        <v>417</v>
      </c>
      <c r="G60" s="1" t="s">
        <v>88</v>
      </c>
      <c r="H60" s="1" t="s">
        <v>416</v>
      </c>
      <c r="I60" s="1" t="s">
        <v>2407</v>
      </c>
      <c r="J60" s="2">
        <v>43922</v>
      </c>
      <c r="K60" s="222">
        <v>1</v>
      </c>
      <c r="L60" s="1" t="s">
        <v>7410</v>
      </c>
      <c r="M60" s="222">
        <v>0</v>
      </c>
      <c r="N60" s="2">
        <v>43922</v>
      </c>
      <c r="O60" s="1" t="s">
        <v>418</v>
      </c>
      <c r="P60" s="259">
        <f>Tableau10[[#This Row],[Quantité échéancée]]-Tableau10[[#This Row],[Quantité livrée]]</f>
        <v>1</v>
      </c>
      <c r="U60" t="s">
        <v>2046</v>
      </c>
      <c r="V60" t="s">
        <v>2049</v>
      </c>
      <c r="W60" t="s">
        <v>88</v>
      </c>
      <c r="X60" t="s">
        <v>2050</v>
      </c>
      <c r="Y60" t="s">
        <v>7413</v>
      </c>
      <c r="Z60" s="11" t="s">
        <v>7416</v>
      </c>
      <c r="AA60">
        <v>500000</v>
      </c>
      <c r="AB60">
        <v>480000</v>
      </c>
    </row>
    <row r="61" spans="1:28" hidden="1" x14ac:dyDescent="0.35">
      <c r="A61" t="str">
        <f>VLOOKUP(Tableau10[[#This Row],[Document d''achat]],Tableau1[[#All],[Nº pièce référence]:[AB]],17,FALSE)</f>
        <v>254012121101</v>
      </c>
      <c r="B61" s="9" t="str">
        <f>VLOOKUP(Tableau10[[#This Row],[Document d''achat]],Tableau1[[#All],[Nº pièce référence]:[AB]],15,FALSE)</f>
        <v>300020910</v>
      </c>
      <c r="C61" t="str">
        <f>VLOOKUP(Tableau10[[#This Row],[Document d''achat]],Tableau1[[#All],[Nº pièce référence]:[AB]],16,FALSE)</f>
        <v>1</v>
      </c>
      <c r="D61" t="str">
        <f>VLOOKUP(Tableau10[[#This Row],[Document d''achat]],Tableau1[[#All],[Nº pièce référence]:[Type PO]],18,FALSE)</f>
        <v>Z</v>
      </c>
      <c r="E61" t="str">
        <f>VLOOKUP(Tableau10[[#This Row],[Document d''achat]],Tableau1[[#All],[Colonne1]:[Nom Fournisseur]],5,FALSE)</f>
        <v>100001654  SA Lyreco Belgium</v>
      </c>
      <c r="F61" s="1" t="s">
        <v>417</v>
      </c>
      <c r="G61" s="1" t="s">
        <v>217</v>
      </c>
      <c r="H61" s="1" t="s">
        <v>416</v>
      </c>
      <c r="I61" s="1" t="s">
        <v>2407</v>
      </c>
      <c r="J61" s="2">
        <v>43922</v>
      </c>
      <c r="K61" s="222">
        <v>1</v>
      </c>
      <c r="L61" s="1" t="s">
        <v>7410</v>
      </c>
      <c r="M61" s="222">
        <v>0</v>
      </c>
      <c r="N61" s="2">
        <v>43922</v>
      </c>
      <c r="O61" s="1" t="s">
        <v>419</v>
      </c>
      <c r="P61" s="259">
        <f>Tableau10[[#This Row],[Quantité échéancée]]-Tableau10[[#This Row],[Quantité livrée]]</f>
        <v>1</v>
      </c>
      <c r="AA61">
        <v>1000000</v>
      </c>
      <c r="AB61">
        <v>0</v>
      </c>
    </row>
    <row r="62" spans="1:28" hidden="1" x14ac:dyDescent="0.35">
      <c r="A62" t="str">
        <f>VLOOKUP(Tableau10[[#This Row],[Document d''achat]],Tableau1[[#All],[Nº pièce référence]:[AB]],17,FALSE)</f>
        <v>254012121101</v>
      </c>
      <c r="B62" s="9" t="str">
        <f>VLOOKUP(Tableau10[[#This Row],[Document d''achat]],Tableau1[[#All],[Nº pièce référence]:[AB]],15,FALSE)</f>
        <v>300020910</v>
      </c>
      <c r="C62" t="str">
        <f>VLOOKUP(Tableau10[[#This Row],[Document d''achat]],Tableau1[[#All],[Nº pièce référence]:[AB]],16,FALSE)</f>
        <v>1</v>
      </c>
      <c r="D62" t="str">
        <f>VLOOKUP(Tableau10[[#This Row],[Document d''achat]],Tableau1[[#All],[Nº pièce référence]:[Type PO]],18,FALSE)</f>
        <v>Z</v>
      </c>
      <c r="E62" t="str">
        <f>VLOOKUP(Tableau10[[#This Row],[Document d''achat]],Tableau1[[#All],[Colonne1]:[Nom Fournisseur]],5,FALSE)</f>
        <v>100001654  SA Lyreco Belgium</v>
      </c>
      <c r="F62" s="1" t="s">
        <v>417</v>
      </c>
      <c r="G62" s="1" t="s">
        <v>222</v>
      </c>
      <c r="H62" s="1" t="s">
        <v>416</v>
      </c>
      <c r="I62" s="1" t="s">
        <v>2407</v>
      </c>
      <c r="J62" s="2">
        <v>43922</v>
      </c>
      <c r="K62" s="222">
        <v>1</v>
      </c>
      <c r="L62" s="1" t="s">
        <v>7410</v>
      </c>
      <c r="M62" s="222">
        <v>0</v>
      </c>
      <c r="N62" s="2">
        <v>43922</v>
      </c>
      <c r="O62" s="1" t="s">
        <v>420</v>
      </c>
      <c r="P62" s="259">
        <f>Tableau10[[#This Row],[Quantité échéancée]]-Tableau10[[#This Row],[Quantité livrée]]</f>
        <v>1</v>
      </c>
      <c r="Z62" s="11" t="s">
        <v>7415</v>
      </c>
      <c r="AA62">
        <v>620000</v>
      </c>
      <c r="AB62">
        <v>0</v>
      </c>
    </row>
    <row r="63" spans="1:28" hidden="1" x14ac:dyDescent="0.35">
      <c r="A63" t="str">
        <f>VLOOKUP(Tableau10[[#This Row],[Document d''achat]],Tableau1[[#All],[Nº pièce référence]:[AB]],17,FALSE)</f>
        <v>254012121101</v>
      </c>
      <c r="B63" s="9" t="str">
        <f>VLOOKUP(Tableau10[[#This Row],[Document d''achat]],Tableau1[[#All],[Nº pièce référence]:[AB]],15,FALSE)</f>
        <v>300020910</v>
      </c>
      <c r="C63" t="str">
        <f>VLOOKUP(Tableau10[[#This Row],[Document d''achat]],Tableau1[[#All],[Nº pièce référence]:[AB]],16,FALSE)</f>
        <v>1</v>
      </c>
      <c r="D63" t="str">
        <f>VLOOKUP(Tableau10[[#This Row],[Document d''achat]],Tableau1[[#All],[Nº pièce référence]:[Type PO]],18,FALSE)</f>
        <v>Z</v>
      </c>
      <c r="E63" t="str">
        <f>VLOOKUP(Tableau10[[#This Row],[Document d''achat]],Tableau1[[#All],[Colonne1]:[Nom Fournisseur]],5,FALSE)</f>
        <v>100001654  SA Lyreco Belgium</v>
      </c>
      <c r="F63" s="1" t="s">
        <v>417</v>
      </c>
      <c r="G63" s="1" t="s">
        <v>421</v>
      </c>
      <c r="H63" s="1" t="s">
        <v>416</v>
      </c>
      <c r="I63" s="1" t="s">
        <v>2407</v>
      </c>
      <c r="J63" s="2">
        <v>43922</v>
      </c>
      <c r="K63" s="222">
        <v>1</v>
      </c>
      <c r="L63" s="1" t="s">
        <v>7410</v>
      </c>
      <c r="M63" s="222">
        <v>0</v>
      </c>
      <c r="N63" s="2">
        <v>43922</v>
      </c>
      <c r="O63" s="1" t="s">
        <v>422</v>
      </c>
      <c r="P63" s="259">
        <f>Tableau10[[#This Row],[Quantité échéancée]]-Tableau10[[#This Row],[Quantité livrée]]</f>
        <v>1</v>
      </c>
      <c r="W63" t="s">
        <v>217</v>
      </c>
      <c r="X63" t="s">
        <v>2050</v>
      </c>
      <c r="Y63" t="s">
        <v>7413</v>
      </c>
      <c r="Z63" s="11" t="s">
        <v>7415</v>
      </c>
      <c r="AA63">
        <v>200000</v>
      </c>
      <c r="AB63">
        <v>0</v>
      </c>
    </row>
    <row r="64" spans="1:28" hidden="1" x14ac:dyDescent="0.35">
      <c r="A64" t="str">
        <f>VLOOKUP(Tableau10[[#This Row],[Document d''achat]],Tableau1[[#All],[Nº pièce référence]:[AB]],17,FALSE)</f>
        <v>254012121101</v>
      </c>
      <c r="B64" s="9" t="str">
        <f>VLOOKUP(Tableau10[[#This Row],[Document d''achat]],Tableau1[[#All],[Nº pièce référence]:[AB]],15,FALSE)</f>
        <v>300020910</v>
      </c>
      <c r="C64" t="str">
        <f>VLOOKUP(Tableau10[[#This Row],[Document d''achat]],Tableau1[[#All],[Nº pièce référence]:[AB]],16,FALSE)</f>
        <v>1</v>
      </c>
      <c r="D64" t="str">
        <f>VLOOKUP(Tableau10[[#This Row],[Document d''achat]],Tableau1[[#All],[Nº pièce référence]:[Type PO]],18,FALSE)</f>
        <v>Z</v>
      </c>
      <c r="E64" t="str">
        <f>VLOOKUP(Tableau10[[#This Row],[Document d''achat]],Tableau1[[#All],[Colonne1]:[Nom Fournisseur]],5,FALSE)</f>
        <v>100001654  SA Lyreco Belgium</v>
      </c>
      <c r="F64" s="1" t="s">
        <v>417</v>
      </c>
      <c r="G64" s="1" t="s">
        <v>423</v>
      </c>
      <c r="H64" s="1" t="s">
        <v>416</v>
      </c>
      <c r="I64" s="1" t="s">
        <v>2407</v>
      </c>
      <c r="J64" s="2">
        <v>43922</v>
      </c>
      <c r="K64" s="222">
        <v>1</v>
      </c>
      <c r="L64" s="1" t="s">
        <v>7410</v>
      </c>
      <c r="M64" s="222">
        <v>0</v>
      </c>
      <c r="N64" s="2">
        <v>43922</v>
      </c>
      <c r="O64" s="1" t="s">
        <v>424</v>
      </c>
      <c r="P64" s="259">
        <f>Tableau10[[#This Row],[Quantité échéancée]]-Tableau10[[#This Row],[Quantité livrée]]</f>
        <v>1</v>
      </c>
      <c r="AA64">
        <v>400000</v>
      </c>
      <c r="AB64">
        <v>0</v>
      </c>
    </row>
    <row r="65" spans="1:28" hidden="1" x14ac:dyDescent="0.35">
      <c r="A65" t="str">
        <f>VLOOKUP(Tableau10[[#This Row],[Document d''achat]],Tableau1[[#All],[Nº pièce référence]:[AB]],17,FALSE)</f>
        <v>254012121101</v>
      </c>
      <c r="B65" s="9" t="str">
        <f>VLOOKUP(Tableau10[[#This Row],[Document d''achat]],Tableau1[[#All],[Nº pièce référence]:[AB]],15,FALSE)</f>
        <v>300020910</v>
      </c>
      <c r="C65" t="str">
        <f>VLOOKUP(Tableau10[[#This Row],[Document d''achat]],Tableau1[[#All],[Nº pièce référence]:[AB]],16,FALSE)</f>
        <v>1</v>
      </c>
      <c r="D65" t="str">
        <f>VLOOKUP(Tableau10[[#This Row],[Document d''achat]],Tableau1[[#All],[Nº pièce référence]:[Type PO]],18,FALSE)</f>
        <v>Z</v>
      </c>
      <c r="E65" t="str">
        <f>VLOOKUP(Tableau10[[#This Row],[Document d''achat]],Tableau1[[#All],[Colonne1]:[Nom Fournisseur]],5,FALSE)</f>
        <v>400190908  Vande Caveye Koen</v>
      </c>
      <c r="F65" s="1" t="s">
        <v>427</v>
      </c>
      <c r="G65" s="1" t="s">
        <v>88</v>
      </c>
      <c r="H65" s="1" t="s">
        <v>426</v>
      </c>
      <c r="I65" s="1" t="s">
        <v>2407</v>
      </c>
      <c r="J65" s="2">
        <v>43922</v>
      </c>
      <c r="K65" s="222">
        <v>1</v>
      </c>
      <c r="L65" s="1" t="s">
        <v>7410</v>
      </c>
      <c r="M65" s="222">
        <v>0</v>
      </c>
      <c r="N65" s="2">
        <v>43922</v>
      </c>
      <c r="O65" s="1" t="s">
        <v>428</v>
      </c>
      <c r="P65" s="259">
        <f>Tableau10[[#This Row],[Quantité échéancée]]-Tableau10[[#This Row],[Quantité livrée]]</f>
        <v>1</v>
      </c>
      <c r="V65" t="s">
        <v>2051</v>
      </c>
      <c r="W65" t="s">
        <v>88</v>
      </c>
      <c r="X65" t="s">
        <v>2052</v>
      </c>
      <c r="Y65" t="s">
        <v>7413</v>
      </c>
      <c r="Z65" s="11" t="s">
        <v>7416</v>
      </c>
      <c r="AA65">
        <v>200000</v>
      </c>
      <c r="AB65">
        <v>14000</v>
      </c>
    </row>
    <row r="66" spans="1:28" hidden="1" x14ac:dyDescent="0.35">
      <c r="A66" t="str">
        <f>VLOOKUP(Tableau10[[#This Row],[Document d''achat]],Tableau1[[#All],[Nº pièce référence]:[AB]],17,FALSE)</f>
        <v>255221121113</v>
      </c>
      <c r="B66" s="9" t="str">
        <f>VLOOKUP(Tableau10[[#This Row],[Document d''achat]],Tableau1[[#All],[Nº pièce référence]:[AB]],15,FALSE)</f>
        <v>300020900</v>
      </c>
      <c r="C66" t="str">
        <f>VLOOKUP(Tableau10[[#This Row],[Document d''achat]],Tableau1[[#All],[Nº pièce référence]:[AB]],16,FALSE)</f>
        <v>5</v>
      </c>
      <c r="D66" t="str">
        <f>VLOOKUP(Tableau10[[#This Row],[Document d''achat]],Tableau1[[#All],[Nº pièce référence]:[Type PO]],18,FALSE)</f>
        <v>Z</v>
      </c>
      <c r="E66" t="str">
        <f>VLOOKUP(Tableau10[[#This Row],[Document d''achat]],Tableau1[[#All],[Colonne1]:[Nom Fournisseur]],5,FALSE)</f>
        <v>100027654  NV IPG Contact Solutions</v>
      </c>
      <c r="F66" s="1" t="s">
        <v>449</v>
      </c>
      <c r="G66" s="1" t="s">
        <v>88</v>
      </c>
      <c r="H66" s="1" t="s">
        <v>228</v>
      </c>
      <c r="I66" s="1" t="s">
        <v>2407</v>
      </c>
      <c r="J66" s="2">
        <v>43923</v>
      </c>
      <c r="K66" s="222">
        <v>1</v>
      </c>
      <c r="L66" s="1" t="s">
        <v>7410</v>
      </c>
      <c r="M66" s="222">
        <v>0</v>
      </c>
      <c r="N66" s="2">
        <v>43923</v>
      </c>
      <c r="O66" s="1" t="s">
        <v>450</v>
      </c>
      <c r="P66" s="259">
        <f>Tableau10[[#This Row],[Quantité échéancée]]-Tableau10[[#This Row],[Quantité livrée]]</f>
        <v>1</v>
      </c>
      <c r="AA66">
        <v>500000</v>
      </c>
      <c r="AB66">
        <v>0</v>
      </c>
    </row>
    <row r="67" spans="1:28" hidden="1" x14ac:dyDescent="0.35">
      <c r="A67" t="str">
        <f>VLOOKUP(Tableau10[[#This Row],[Document d''achat]],Tableau1[[#All],[Nº pièce référence]:[AB]],17,FALSE)</f>
        <v>255221121113</v>
      </c>
      <c r="B67" s="9" t="str">
        <f>VLOOKUP(Tableau10[[#This Row],[Document d''achat]],Tableau1[[#All],[Nº pièce référence]:[AB]],15,FALSE)</f>
        <v>300020900</v>
      </c>
      <c r="C67" t="str">
        <f>VLOOKUP(Tableau10[[#This Row],[Document d''achat]],Tableau1[[#All],[Nº pièce référence]:[AB]],16,FALSE)</f>
        <v>3</v>
      </c>
      <c r="D67" t="str">
        <f>VLOOKUP(Tableau10[[#This Row],[Document d''achat]],Tableau1[[#All],[Nº pièce référence]:[Type PO]],18,FALSE)</f>
        <v>Z</v>
      </c>
      <c r="E67" t="str">
        <f>VLOOKUP(Tableau10[[#This Row],[Document d''achat]],Tableau1[[#All],[Colonne1]:[Nom Fournisseur]],5,FALSE)</f>
        <v>GE100      Engagem. provisionnel/Provision. Va</v>
      </c>
      <c r="F67" s="1" t="s">
        <v>451</v>
      </c>
      <c r="G67" s="1" t="s">
        <v>88</v>
      </c>
      <c r="H67" s="1" t="s">
        <v>301</v>
      </c>
      <c r="I67" s="1" t="s">
        <v>2407</v>
      </c>
      <c r="J67" s="2">
        <v>43923</v>
      </c>
      <c r="K67" s="222">
        <v>1</v>
      </c>
      <c r="L67" s="1" t="s">
        <v>7411</v>
      </c>
      <c r="M67" s="222">
        <v>0</v>
      </c>
      <c r="N67" s="2">
        <v>43922</v>
      </c>
      <c r="O67" s="1" t="s">
        <v>452</v>
      </c>
      <c r="P67" s="259">
        <f>Tableau10[[#This Row],[Quantité échéancée]]-Tableau10[[#This Row],[Quantité livrée]]</f>
        <v>1</v>
      </c>
      <c r="W67" t="s">
        <v>217</v>
      </c>
      <c r="X67" t="s">
        <v>2052</v>
      </c>
      <c r="Y67" t="s">
        <v>7413</v>
      </c>
      <c r="Z67" s="11" t="s">
        <v>7415</v>
      </c>
      <c r="AA67">
        <v>500000</v>
      </c>
      <c r="AB67">
        <v>0</v>
      </c>
    </row>
    <row r="68" spans="1:28" hidden="1" x14ac:dyDescent="0.35">
      <c r="A68" t="str">
        <f>VLOOKUP(Tableau10[[#This Row],[Document d''achat]],Tableau1[[#All],[Nº pièce référence]:[AB]],17,FALSE)</f>
        <v>254012121101</v>
      </c>
      <c r="B68" s="9" t="str">
        <f>VLOOKUP(Tableau10[[#This Row],[Document d''achat]],Tableau1[[#All],[Nº pièce référence]:[AB]],15,FALSE)</f>
        <v>300020910</v>
      </c>
      <c r="C68" t="str">
        <f>VLOOKUP(Tableau10[[#This Row],[Document d''achat]],Tableau1[[#All],[Nº pièce référence]:[AB]],16,FALSE)</f>
        <v>2</v>
      </c>
      <c r="D68" t="str">
        <f>VLOOKUP(Tableau10[[#This Row],[Document d''achat]],Tableau1[[#All],[Nº pièce référence]:[Type PO]],18,FALSE)</f>
        <v>Z</v>
      </c>
      <c r="E68" t="str">
        <f>VLOOKUP(Tableau10[[#This Row],[Document d''achat]],Tableau1[[#All],[Colonne1]:[Nom Fournisseur]],5,FALSE)</f>
        <v>600000646  SERVFEDE SCTA</v>
      </c>
      <c r="F68" s="1" t="s">
        <v>455</v>
      </c>
      <c r="G68" s="1" t="s">
        <v>88</v>
      </c>
      <c r="H68" s="1" t="s">
        <v>454</v>
      </c>
      <c r="I68" s="1" t="s">
        <v>2407</v>
      </c>
      <c r="J68" s="2">
        <v>43923</v>
      </c>
      <c r="K68" s="222">
        <v>1</v>
      </c>
      <c r="L68" s="1" t="s">
        <v>7410</v>
      </c>
      <c r="M68" s="222">
        <v>0</v>
      </c>
      <c r="N68" s="2">
        <v>43923</v>
      </c>
      <c r="O68" s="1" t="s">
        <v>456</v>
      </c>
      <c r="P68" s="259">
        <f>Tableau10[[#This Row],[Quantité échéancée]]-Tableau10[[#This Row],[Quantité livrée]]</f>
        <v>1</v>
      </c>
      <c r="U68" t="s">
        <v>1893</v>
      </c>
      <c r="V68" t="s">
        <v>1975</v>
      </c>
      <c r="W68" t="s">
        <v>88</v>
      </c>
      <c r="X68" t="s">
        <v>1976</v>
      </c>
      <c r="Y68" t="s">
        <v>7413</v>
      </c>
      <c r="Z68" s="11" t="s">
        <v>7416</v>
      </c>
      <c r="AA68">
        <v>100000</v>
      </c>
      <c r="AB68">
        <v>0</v>
      </c>
    </row>
    <row r="69" spans="1:28" hidden="1" x14ac:dyDescent="0.35">
      <c r="A69" t="str">
        <f>VLOOKUP(Tableau10[[#This Row],[Document d''achat]],Tableau1[[#All],[Nº pièce référence]:[AB]],17,FALSE)</f>
        <v>254012121101</v>
      </c>
      <c r="B69" s="9" t="str">
        <f>VLOOKUP(Tableau10[[#This Row],[Document d''achat]],Tableau1[[#All],[Nº pièce référence]:[AB]],15,FALSE)</f>
        <v>300020910</v>
      </c>
      <c r="C69" t="str">
        <f>VLOOKUP(Tableau10[[#This Row],[Document d''achat]],Tableau1[[#All],[Nº pièce référence]:[AB]],16,FALSE)</f>
        <v>1</v>
      </c>
      <c r="D69" t="str">
        <f>VLOOKUP(Tableau10[[#This Row],[Document d''achat]],Tableau1[[#All],[Nº pièce référence]:[Type PO]],18,FALSE)</f>
        <v>Z</v>
      </c>
      <c r="E69" t="str">
        <f>VLOOKUP(Tableau10[[#This Row],[Document d''achat]],Tableau1[[#All],[Colonne1]:[Nom Fournisseur]],5,FALSE)</f>
        <v>100028433  SC Alpha Card</v>
      </c>
      <c r="F69" s="1" t="s">
        <v>446</v>
      </c>
      <c r="G69" s="1" t="s">
        <v>88</v>
      </c>
      <c r="H69" s="1" t="s">
        <v>263</v>
      </c>
      <c r="I69" s="1" t="s">
        <v>2407</v>
      </c>
      <c r="J69" s="2">
        <v>43923</v>
      </c>
      <c r="K69" s="222">
        <v>1</v>
      </c>
      <c r="L69" s="1" t="s">
        <v>7410</v>
      </c>
      <c r="M69" s="222">
        <v>0</v>
      </c>
      <c r="N69" s="2">
        <v>43923</v>
      </c>
      <c r="O69" s="1" t="s">
        <v>447</v>
      </c>
      <c r="P69" s="259">
        <f>Tableau10[[#This Row],[Quantité échéancée]]-Tableau10[[#This Row],[Quantité livrée]]</f>
        <v>1</v>
      </c>
      <c r="Z69" s="11" t="s">
        <v>7415</v>
      </c>
      <c r="AA69">
        <v>200000</v>
      </c>
      <c r="AB69">
        <v>0</v>
      </c>
    </row>
    <row r="70" spans="1:28" hidden="1" x14ac:dyDescent="0.35">
      <c r="A70" t="str">
        <f>VLOOKUP(Tableau10[[#This Row],[Document d''achat]],Tableau1[[#All],[Nº pièce référence]:[AB]],17,FALSE)</f>
        <v>255223121102</v>
      </c>
      <c r="B70" s="9" t="str">
        <f>VLOOKUP(Tableau10[[#This Row],[Document d''achat]],Tableau1[[#All],[Nº pièce référence]:[AB]],15,FALSE)</f>
        <v>300020861</v>
      </c>
      <c r="C70" t="str">
        <f>VLOOKUP(Tableau10[[#This Row],[Document d''achat]],Tableau1[[#All],[Nº pièce référence]:[AB]],16,FALSE)</f>
        <v>1</v>
      </c>
      <c r="D70" t="str">
        <f>VLOOKUP(Tableau10[[#This Row],[Document d''achat]],Tableau1[[#All],[Nº pièce référence]:[Type PO]],18,FALSE)</f>
        <v>Z</v>
      </c>
      <c r="E70" t="str">
        <f>VLOOKUP(Tableau10[[#This Row],[Document d''achat]],Tableau1[[#All],[Colonne1]:[Nom Fournisseur]],5,FALSE)</f>
        <v>500026443 Alibaba</v>
      </c>
      <c r="F70" s="1" t="s">
        <v>470</v>
      </c>
      <c r="G70" s="1" t="s">
        <v>88</v>
      </c>
      <c r="H70" s="1" t="s">
        <v>469</v>
      </c>
      <c r="I70" s="1" t="s">
        <v>2407</v>
      </c>
      <c r="J70" s="2">
        <v>43924</v>
      </c>
      <c r="K70" s="222">
        <v>1</v>
      </c>
      <c r="L70" s="1" t="s">
        <v>7411</v>
      </c>
      <c r="M70" s="222">
        <v>0</v>
      </c>
      <c r="N70" s="2">
        <v>43924</v>
      </c>
      <c r="O70" s="1" t="s">
        <v>471</v>
      </c>
      <c r="P70" s="259">
        <f>Tableau10[[#This Row],[Quantité échéancée]]-Tableau10[[#This Row],[Quantité livrée]]</f>
        <v>1</v>
      </c>
      <c r="U70" t="s">
        <v>2089</v>
      </c>
      <c r="V70" t="s">
        <v>2091</v>
      </c>
      <c r="W70" t="s">
        <v>88</v>
      </c>
      <c r="X70" t="s">
        <v>2092</v>
      </c>
      <c r="Y70" t="s">
        <v>7413</v>
      </c>
      <c r="Z70" s="11" t="s">
        <v>7416</v>
      </c>
      <c r="AA70">
        <v>4000</v>
      </c>
      <c r="AB70">
        <v>0</v>
      </c>
    </row>
    <row r="71" spans="1:28" hidden="1" x14ac:dyDescent="0.35">
      <c r="A71" t="str">
        <f>VLOOKUP(Tableau10[[#This Row],[Document d''achat]],Tableau1[[#All],[Nº pièce référence]:[AB]],17,FALSE)</f>
        <v>255223121102</v>
      </c>
      <c r="B71" s="9" t="str">
        <f>VLOOKUP(Tableau10[[#This Row],[Document d''achat]],Tableau1[[#All],[Nº pièce référence]:[AB]],15,FALSE)</f>
        <v>300020861</v>
      </c>
      <c r="C71" t="str">
        <f>VLOOKUP(Tableau10[[#This Row],[Document d''achat]],Tableau1[[#All],[Nº pièce référence]:[AB]],16,FALSE)</f>
        <v>1</v>
      </c>
      <c r="D71" t="str">
        <f>VLOOKUP(Tableau10[[#This Row],[Document d''achat]],Tableau1[[#All],[Nº pièce référence]:[Type PO]],18,FALSE)</f>
        <v>L</v>
      </c>
      <c r="E71" t="str">
        <f>VLOOKUP(Tableau10[[#This Row],[Document d''achat]],Tableau1[[#All],[Colonne1]:[Nom Fournisseur]],5,FALSE)</f>
        <v>100050510  SA Pharmasimple</v>
      </c>
      <c r="F71" s="1" t="s">
        <v>461</v>
      </c>
      <c r="G71" s="1" t="s">
        <v>88</v>
      </c>
      <c r="H71" s="1" t="s">
        <v>460</v>
      </c>
      <c r="I71" s="1" t="s">
        <v>2407</v>
      </c>
      <c r="J71" s="2">
        <v>43924</v>
      </c>
      <c r="K71" s="222">
        <v>500000</v>
      </c>
      <c r="L71" s="1" t="s">
        <v>7410</v>
      </c>
      <c r="M71" s="222">
        <v>500000</v>
      </c>
      <c r="N71" s="2">
        <v>43924</v>
      </c>
      <c r="O71" s="1" t="s">
        <v>462</v>
      </c>
      <c r="P71" s="259">
        <f>Tableau10[[#This Row],[Quantité échéancée]]-Tableau10[[#This Row],[Quantité livrée]]</f>
        <v>0</v>
      </c>
      <c r="U71" t="s">
        <v>2056</v>
      </c>
      <c r="V71" t="s">
        <v>2058</v>
      </c>
      <c r="W71" t="s">
        <v>88</v>
      </c>
      <c r="X71" t="s">
        <v>2059</v>
      </c>
      <c r="Y71" t="s">
        <v>7413</v>
      </c>
      <c r="Z71" s="11" t="s">
        <v>7415</v>
      </c>
      <c r="AA71">
        <v>38</v>
      </c>
      <c r="AB71">
        <v>0</v>
      </c>
    </row>
    <row r="72" spans="1:28" hidden="1" x14ac:dyDescent="0.35">
      <c r="A72" t="str">
        <f>VLOOKUP(Tableau10[[#This Row],[Document d''achat]],Tableau1[[#All],[Nº pièce référence]:[AB]],17,FALSE)</f>
        <v>255223121102</v>
      </c>
      <c r="B72" s="9" t="str">
        <f>VLOOKUP(Tableau10[[#This Row],[Document d''achat]],Tableau1[[#All],[Nº pièce référence]:[AB]],15,FALSE)</f>
        <v>300020861</v>
      </c>
      <c r="C72" t="str">
        <f>VLOOKUP(Tableau10[[#This Row],[Document d''achat]],Tableau1[[#All],[Nº pièce référence]:[AB]],16,FALSE)</f>
        <v>1</v>
      </c>
      <c r="D72" t="str">
        <f>VLOOKUP(Tableau10[[#This Row],[Document d''achat]],Tableau1[[#All],[Nº pièce référence]:[Type PO]],18,FALSE)</f>
        <v>Z</v>
      </c>
      <c r="E72" t="str">
        <f>VLOOKUP(Tableau10[[#This Row],[Document d''achat]],Tableau1[[#All],[Colonne1]:[Nom Fournisseur]],5,FALSE)</f>
        <v>500026446  Ltd Stan Asia</v>
      </c>
      <c r="F72" s="1" t="s">
        <v>475</v>
      </c>
      <c r="G72" s="1" t="s">
        <v>88</v>
      </c>
      <c r="H72" s="1" t="s">
        <v>474</v>
      </c>
      <c r="I72" s="1" t="s">
        <v>2407</v>
      </c>
      <c r="J72" s="2">
        <v>43924</v>
      </c>
      <c r="K72" s="222">
        <v>1</v>
      </c>
      <c r="L72" s="1" t="s">
        <v>7411</v>
      </c>
      <c r="M72" s="222">
        <v>0</v>
      </c>
      <c r="N72" s="2">
        <v>43924</v>
      </c>
      <c r="O72" s="1" t="s">
        <v>476</v>
      </c>
      <c r="P72" s="259">
        <f>Tableau10[[#This Row],[Quantité échéancée]]-Tableau10[[#This Row],[Quantité livrée]]</f>
        <v>1</v>
      </c>
      <c r="W72" t="s">
        <v>217</v>
      </c>
      <c r="X72" t="s">
        <v>2060</v>
      </c>
      <c r="Y72" t="s">
        <v>7413</v>
      </c>
      <c r="Z72" s="11" t="s">
        <v>7415</v>
      </c>
      <c r="AA72">
        <v>6</v>
      </c>
      <c r="AB72">
        <v>0</v>
      </c>
    </row>
    <row r="73" spans="1:28" hidden="1" x14ac:dyDescent="0.35">
      <c r="A73" t="str">
        <f>VLOOKUP(Tableau10[[#This Row],[Document d''achat]],Tableau1[[#All],[Nº pièce référence]:[AB]],17,FALSE)</f>
        <v>255223121102</v>
      </c>
      <c r="B73" s="9" t="str">
        <f>VLOOKUP(Tableau10[[#This Row],[Document d''achat]],Tableau1[[#All],[Nº pièce référence]:[AB]],15,FALSE)</f>
        <v>300020861</v>
      </c>
      <c r="C73" t="str">
        <f>VLOOKUP(Tableau10[[#This Row],[Document d''achat]],Tableau1[[#All],[Nº pièce référence]:[AB]],16,FALSE)</f>
        <v>1</v>
      </c>
      <c r="D73" t="str">
        <f>VLOOKUP(Tableau10[[#This Row],[Document d''achat]],Tableau1[[#All],[Nº pièce référence]:[Type PO]],18,FALSE)</f>
        <v>Z</v>
      </c>
      <c r="E73" t="str">
        <f>VLOOKUP(Tableau10[[#This Row],[Document d''achat]],Tableau1[[#All],[Colonne1]:[Nom Fournisseur]],5,FALSE)</f>
        <v>100050589  BV Belscan Continental</v>
      </c>
      <c r="F73" s="1" t="s">
        <v>464</v>
      </c>
      <c r="G73" s="1" t="s">
        <v>88</v>
      </c>
      <c r="H73" s="1" t="s">
        <v>407</v>
      </c>
      <c r="I73" s="1" t="s">
        <v>2407</v>
      </c>
      <c r="J73" s="2">
        <v>43924</v>
      </c>
      <c r="K73" s="222">
        <v>1</v>
      </c>
      <c r="L73" s="1" t="s">
        <v>7411</v>
      </c>
      <c r="M73" s="222">
        <v>0</v>
      </c>
      <c r="N73" s="2">
        <v>43924</v>
      </c>
      <c r="O73" s="1" t="s">
        <v>465</v>
      </c>
      <c r="P73" s="259">
        <f>Tableau10[[#This Row],[Quantité échéancée]]-Tableau10[[#This Row],[Quantité livrée]]</f>
        <v>1</v>
      </c>
      <c r="W73" t="s">
        <v>222</v>
      </c>
      <c r="X73" t="s">
        <v>2106</v>
      </c>
      <c r="Y73" t="s">
        <v>7413</v>
      </c>
      <c r="Z73" s="11" t="s">
        <v>7415</v>
      </c>
      <c r="AA73">
        <v>0.8</v>
      </c>
      <c r="AB73">
        <v>0</v>
      </c>
    </row>
    <row r="74" spans="1:28" hidden="1" x14ac:dyDescent="0.35">
      <c r="A74" t="str">
        <f>VLOOKUP(Tableau10[[#This Row],[Document d''achat]],Tableau1[[#All],[Nº pièce référence]:[AB]],17,FALSE)</f>
        <v>255223121102</v>
      </c>
      <c r="B74" s="9" t="str">
        <f>VLOOKUP(Tableau10[[#This Row],[Document d''achat]],Tableau1[[#All],[Nº pièce référence]:[AB]],15,FALSE)</f>
        <v>300020861</v>
      </c>
      <c r="C74" t="str">
        <f>VLOOKUP(Tableau10[[#This Row],[Document d''achat]],Tableau1[[#All],[Nº pièce référence]:[AB]],16,FALSE)</f>
        <v>1</v>
      </c>
      <c r="D74" t="str">
        <f>VLOOKUP(Tableau10[[#This Row],[Document d''achat]],Tableau1[[#All],[Nº pièce référence]:[Type PO]],18,FALSE)</f>
        <v>L</v>
      </c>
      <c r="E74" t="str">
        <f>VLOOKUP(Tableau10[[#This Row],[Document d''achat]],Tableau1[[#All],[Colonne1]:[Nom Fournisseur]],5,FALSE)</f>
        <v>100050634  BV Xpect</v>
      </c>
      <c r="F74" s="1" t="s">
        <v>488</v>
      </c>
      <c r="G74" s="1" t="s">
        <v>88</v>
      </c>
      <c r="H74" s="1" t="s">
        <v>487</v>
      </c>
      <c r="I74" s="1" t="s">
        <v>2407</v>
      </c>
      <c r="J74" s="2">
        <v>43925</v>
      </c>
      <c r="K74" s="222">
        <v>2000000</v>
      </c>
      <c r="L74" s="1" t="s">
        <v>7410</v>
      </c>
      <c r="M74" s="222">
        <v>2000000</v>
      </c>
      <c r="N74" s="2">
        <v>43925</v>
      </c>
      <c r="O74" s="1" t="s">
        <v>489</v>
      </c>
      <c r="P74" s="259">
        <f>Tableau10[[#This Row],[Quantité échéancée]]-Tableau10[[#This Row],[Quantité livrée]]</f>
        <v>0</v>
      </c>
      <c r="U74" t="s">
        <v>2125</v>
      </c>
      <c r="V74" t="s">
        <v>2126</v>
      </c>
      <c r="W74" t="s">
        <v>88</v>
      </c>
      <c r="X74" t="s">
        <v>2127</v>
      </c>
      <c r="Y74" t="s">
        <v>7413</v>
      </c>
      <c r="Z74" s="11" t="s">
        <v>7416</v>
      </c>
      <c r="AA74">
        <v>100000</v>
      </c>
      <c r="AB74">
        <v>0</v>
      </c>
    </row>
    <row r="75" spans="1:28" hidden="1" x14ac:dyDescent="0.35">
      <c r="A75" t="str">
        <f>VLOOKUP(Tableau10[[#This Row],[Document d''achat]],Tableau1[[#All],[Nº pièce référence]:[AB]],17,FALSE)</f>
        <v>255223121102</v>
      </c>
      <c r="B75" s="9" t="str">
        <f>VLOOKUP(Tableau10[[#This Row],[Document d''achat]],Tableau1[[#All],[Nº pièce référence]:[AB]],15,FALSE)</f>
        <v>300020861</v>
      </c>
      <c r="C75" t="str">
        <f>VLOOKUP(Tableau10[[#This Row],[Document d''achat]],Tableau1[[#All],[Nº pièce référence]:[AB]],16,FALSE)</f>
        <v>1</v>
      </c>
      <c r="D75" t="str">
        <f>VLOOKUP(Tableau10[[#This Row],[Document d''achat]],Tableau1[[#All],[Nº pièce référence]:[Type PO]],18,FALSE)</f>
        <v>L</v>
      </c>
      <c r="E75" t="str">
        <f>VLOOKUP(Tableau10[[#This Row],[Document d''achat]],Tableau1[[#All],[Colonne1]:[Nom Fournisseur]],5,FALSE)</f>
        <v>100050634  BV Xpect</v>
      </c>
      <c r="F75" s="1" t="s">
        <v>488</v>
      </c>
      <c r="G75" s="1" t="s">
        <v>217</v>
      </c>
      <c r="H75" s="1" t="s">
        <v>487</v>
      </c>
      <c r="I75" s="1" t="s">
        <v>2407</v>
      </c>
      <c r="J75" s="2">
        <v>43925</v>
      </c>
      <c r="K75" s="222">
        <v>2000000</v>
      </c>
      <c r="L75" s="1" t="s">
        <v>7410</v>
      </c>
      <c r="M75" s="222">
        <v>2000000</v>
      </c>
      <c r="N75" s="2">
        <v>43925</v>
      </c>
      <c r="O75" s="1" t="s">
        <v>491</v>
      </c>
      <c r="P75" s="259">
        <f>Tableau10[[#This Row],[Quantité échéancée]]-Tableau10[[#This Row],[Quantité livrée]]</f>
        <v>0</v>
      </c>
      <c r="U75" t="s">
        <v>2138</v>
      </c>
      <c r="V75" t="s">
        <v>2137</v>
      </c>
      <c r="W75" t="s">
        <v>88</v>
      </c>
      <c r="X75" t="s">
        <v>1364</v>
      </c>
      <c r="Y75" t="s">
        <v>7413</v>
      </c>
      <c r="Z75" s="11" t="s">
        <v>7416</v>
      </c>
      <c r="AA75">
        <v>400000</v>
      </c>
      <c r="AB75">
        <v>0</v>
      </c>
    </row>
    <row r="76" spans="1:28" hidden="1" x14ac:dyDescent="0.35">
      <c r="A76" t="str">
        <f>VLOOKUP(Tableau10[[#This Row],[Document d''achat]],Tableau1[[#All],[Nº pièce référence]:[AB]],17,FALSE)</f>
        <v>255223121102</v>
      </c>
      <c r="B76" s="9" t="str">
        <f>VLOOKUP(Tableau10[[#This Row],[Document d''achat]],Tableau1[[#All],[Nº pièce référence]:[AB]],15,FALSE)</f>
        <v>300020861</v>
      </c>
      <c r="C76" t="str">
        <f>VLOOKUP(Tableau10[[#This Row],[Document d''achat]],Tableau1[[#All],[Nº pièce référence]:[AB]],16,FALSE)</f>
        <v>1</v>
      </c>
      <c r="D76" t="str">
        <f>VLOOKUP(Tableau10[[#This Row],[Document d''achat]],Tableau1[[#All],[Nº pièce référence]:[Type PO]],18,FALSE)</f>
        <v>Z</v>
      </c>
      <c r="E76" t="str">
        <f>VLOOKUP(Tableau10[[#This Row],[Document d''achat]],Tableau1[[#All],[Colonne1]:[Nom Fournisseur]],5,FALSE)</f>
        <v>100033059  NV Innomediq</v>
      </c>
      <c r="F76" s="1" t="s">
        <v>483</v>
      </c>
      <c r="G76" s="1" t="s">
        <v>88</v>
      </c>
      <c r="H76" s="1" t="s">
        <v>482</v>
      </c>
      <c r="I76" s="1" t="s">
        <v>2407</v>
      </c>
      <c r="J76" s="2">
        <v>43925</v>
      </c>
      <c r="K76" s="222">
        <v>1</v>
      </c>
      <c r="L76" s="1" t="s">
        <v>7411</v>
      </c>
      <c r="M76" s="222">
        <v>0</v>
      </c>
      <c r="N76" s="2">
        <v>43925</v>
      </c>
      <c r="O76" s="1" t="s">
        <v>476</v>
      </c>
      <c r="P76" s="259">
        <f>Tableau10[[#This Row],[Quantité échéancée]]-Tableau10[[#This Row],[Quantité livrée]]</f>
        <v>1</v>
      </c>
      <c r="W76" t="s">
        <v>217</v>
      </c>
      <c r="X76" t="s">
        <v>1364</v>
      </c>
      <c r="Y76" t="s">
        <v>7413</v>
      </c>
      <c r="Z76" s="11" t="s">
        <v>7415</v>
      </c>
      <c r="AA76">
        <v>150000</v>
      </c>
      <c r="AB76">
        <v>0</v>
      </c>
    </row>
    <row r="77" spans="1:28" hidden="1" x14ac:dyDescent="0.35">
      <c r="A77" t="str">
        <f>VLOOKUP(Tableau10[[#This Row],[Document d''achat]],Tableau1[[#All],[Nº pièce référence]:[AB]],17,FALSE)</f>
        <v>255223121102</v>
      </c>
      <c r="B77" s="9" t="str">
        <f>VLOOKUP(Tableau10[[#This Row],[Document d''achat]],Tableau1[[#All],[Nº pièce référence]:[AB]],15,FALSE)</f>
        <v>300020861</v>
      </c>
      <c r="C77" t="str">
        <f>VLOOKUP(Tableau10[[#This Row],[Document d''achat]],Tableau1[[#All],[Nº pièce référence]:[AB]],16,FALSE)</f>
        <v>1</v>
      </c>
      <c r="D77" t="str">
        <f>VLOOKUP(Tableau10[[#This Row],[Document d''achat]],Tableau1[[#All],[Nº pièce référence]:[Type PO]],18,FALSE)</f>
        <v>L</v>
      </c>
      <c r="E77" t="str">
        <f>VLOOKUP(Tableau10[[#This Row],[Document d''achat]],Tableau1[[#All],[Colonne1]:[Nom Fournisseur]],5,FALSE)</f>
        <v>100050640  BV X M L</v>
      </c>
      <c r="F77" s="1" t="s">
        <v>496</v>
      </c>
      <c r="G77" s="1" t="s">
        <v>88</v>
      </c>
      <c r="H77" s="1" t="s">
        <v>495</v>
      </c>
      <c r="I77" s="1" t="s">
        <v>2407</v>
      </c>
      <c r="J77" s="2">
        <v>43927</v>
      </c>
      <c r="K77" s="222">
        <v>2000000</v>
      </c>
      <c r="L77" s="1" t="s">
        <v>7410</v>
      </c>
      <c r="M77" s="222">
        <v>2000000</v>
      </c>
      <c r="N77" s="2">
        <v>43927</v>
      </c>
      <c r="O77" s="1" t="s">
        <v>462</v>
      </c>
      <c r="P77" s="259">
        <f>Tableau10[[#This Row],[Quantité échéancée]]-Tableau10[[#This Row],[Quantité livrée]]</f>
        <v>0</v>
      </c>
      <c r="U77" t="s">
        <v>2061</v>
      </c>
      <c r="V77" t="s">
        <v>2062</v>
      </c>
      <c r="W77" t="s">
        <v>88</v>
      </c>
      <c r="X77" t="s">
        <v>2052</v>
      </c>
      <c r="Y77" t="s">
        <v>7413</v>
      </c>
      <c r="Z77" s="11" t="s">
        <v>7416</v>
      </c>
      <c r="AA77">
        <v>284941</v>
      </c>
      <c r="AB77">
        <v>284941</v>
      </c>
    </row>
    <row r="78" spans="1:28" hidden="1" x14ac:dyDescent="0.35">
      <c r="A78" t="str">
        <f>VLOOKUP(Tableau10[[#This Row],[Document d''achat]],Tableau1[[#All],[Nº pièce référence]:[AB]],17,FALSE)</f>
        <v>255223121102</v>
      </c>
      <c r="B78" s="9" t="str">
        <f>VLOOKUP(Tableau10[[#This Row],[Document d''achat]],Tableau1[[#All],[Nº pièce référence]:[AB]],15,FALSE)</f>
        <v>300020861</v>
      </c>
      <c r="C78" t="str">
        <f>VLOOKUP(Tableau10[[#This Row],[Document d''achat]],Tableau1[[#All],[Nº pièce référence]:[AB]],16,FALSE)</f>
        <v>1</v>
      </c>
      <c r="D78" t="str">
        <f>VLOOKUP(Tableau10[[#This Row],[Document d''achat]],Tableau1[[#All],[Nº pièce référence]:[Type PO]],18,FALSE)</f>
        <v>Z</v>
      </c>
      <c r="E78" t="str">
        <f>VLOOKUP(Tableau10[[#This Row],[Document d''achat]],Tableau1[[#All],[Colonne1]:[Nom Fournisseur]],5,FALSE)</f>
        <v>100050644  VOF CSS Industrial Services</v>
      </c>
      <c r="F78" s="1" t="s">
        <v>501</v>
      </c>
      <c r="G78" s="1" t="s">
        <v>88</v>
      </c>
      <c r="H78" s="1" t="s">
        <v>500</v>
      </c>
      <c r="I78" s="1" t="s">
        <v>2407</v>
      </c>
      <c r="J78" s="2">
        <v>43927</v>
      </c>
      <c r="K78" s="222">
        <v>1</v>
      </c>
      <c r="L78" s="1" t="s">
        <v>7411</v>
      </c>
      <c r="M78" s="222">
        <v>0</v>
      </c>
      <c r="N78" s="2">
        <v>43927</v>
      </c>
      <c r="O78" s="1" t="s">
        <v>502</v>
      </c>
      <c r="P78" s="259">
        <f>Tableau10[[#This Row],[Quantité échéancée]]-Tableau10[[#This Row],[Quantité livrée]]</f>
        <v>1</v>
      </c>
      <c r="V78" t="s">
        <v>2233</v>
      </c>
      <c r="W78" t="s">
        <v>88</v>
      </c>
      <c r="X78" t="s">
        <v>2234</v>
      </c>
      <c r="Y78" t="s">
        <v>7413</v>
      </c>
      <c r="Z78" s="11" t="s">
        <v>7415</v>
      </c>
      <c r="AA78">
        <v>377000</v>
      </c>
      <c r="AB78">
        <v>0</v>
      </c>
    </row>
    <row r="79" spans="1:28" hidden="1" x14ac:dyDescent="0.35">
      <c r="A79" t="str">
        <f>VLOOKUP(Tableau10[[#This Row],[Document d''achat]],Tableau1[[#All],[Nº pièce référence]:[AB]],17,FALSE)</f>
        <v>255223121102</v>
      </c>
      <c r="B79" s="9" t="str">
        <f>VLOOKUP(Tableau10[[#This Row],[Document d''achat]],Tableau1[[#All],[Nº pièce référence]:[AB]],15,FALSE)</f>
        <v>300020861</v>
      </c>
      <c r="C79" t="str">
        <f>VLOOKUP(Tableau10[[#This Row],[Document d''achat]],Tableau1[[#All],[Nº pièce référence]:[AB]],16,FALSE)</f>
        <v>1</v>
      </c>
      <c r="D79" t="str">
        <f>VLOOKUP(Tableau10[[#This Row],[Document d''achat]],Tableau1[[#All],[Nº pièce référence]:[Type PO]],18,FALSE)</f>
        <v>L</v>
      </c>
      <c r="E79" t="str">
        <f>VLOOKUP(Tableau10[[#This Row],[Document d''achat]],Tableau1[[#All],[Colonne1]:[Nom Fournisseur]],5,FALSE)</f>
        <v>100050646  SRL Health &amp; Training</v>
      </c>
      <c r="F79" s="1" t="s">
        <v>506</v>
      </c>
      <c r="G79" s="1" t="s">
        <v>88</v>
      </c>
      <c r="H79" s="1" t="s">
        <v>505</v>
      </c>
      <c r="I79" s="1" t="s">
        <v>2407</v>
      </c>
      <c r="J79" s="2">
        <v>43927</v>
      </c>
      <c r="K79" s="222">
        <v>50</v>
      </c>
      <c r="L79" s="1" t="s">
        <v>7410</v>
      </c>
      <c r="M79" s="222">
        <v>50</v>
      </c>
      <c r="N79" s="2">
        <v>43927</v>
      </c>
      <c r="O79" s="1" t="s">
        <v>507</v>
      </c>
      <c r="P79" s="259">
        <f>Tableau10[[#This Row],[Quantité échéancée]]-Tableau10[[#This Row],[Quantité livrée]]</f>
        <v>0</v>
      </c>
      <c r="W79" t="s">
        <v>217</v>
      </c>
      <c r="X79" t="s">
        <v>2242</v>
      </c>
      <c r="Y79" t="s">
        <v>7413</v>
      </c>
      <c r="Z79" s="11" t="s">
        <v>7415</v>
      </c>
      <c r="AA79">
        <v>1</v>
      </c>
      <c r="AB79">
        <v>0</v>
      </c>
    </row>
    <row r="80" spans="1:28" hidden="1" x14ac:dyDescent="0.35">
      <c r="A80" t="str">
        <f>VLOOKUP(Tableau10[[#This Row],[Document d''achat]],Tableau1[[#All],[Nº pièce référence]:[AB]],17,FALSE)</f>
        <v>255223121102</v>
      </c>
      <c r="B80" s="9" t="str">
        <f>VLOOKUP(Tableau10[[#This Row],[Document d''achat]],Tableau1[[#All],[Nº pièce référence]:[AB]],15,FALSE)</f>
        <v>300020861</v>
      </c>
      <c r="C80" t="str">
        <f>VLOOKUP(Tableau10[[#This Row],[Document d''achat]],Tableau1[[#All],[Nº pièce référence]:[AB]],16,FALSE)</f>
        <v>1</v>
      </c>
      <c r="D80" t="str">
        <f>VLOOKUP(Tableau10[[#This Row],[Document d''achat]],Tableau1[[#All],[Nº pièce référence]:[Type PO]],18,FALSE)</f>
        <v>L</v>
      </c>
      <c r="E80" t="str">
        <f>VLOOKUP(Tableau10[[#This Row],[Document d''achat]],Tableau1[[#All],[Colonne1]:[Nom Fournisseur]],5,FALSE)</f>
        <v>100050646  SRL Health &amp; Training</v>
      </c>
      <c r="F80" s="1" t="s">
        <v>506</v>
      </c>
      <c r="G80" s="1" t="s">
        <v>217</v>
      </c>
      <c r="H80" s="1" t="s">
        <v>505</v>
      </c>
      <c r="I80" s="1" t="s">
        <v>2407</v>
      </c>
      <c r="J80" s="2">
        <v>43927</v>
      </c>
      <c r="K80" s="222">
        <v>215</v>
      </c>
      <c r="L80" s="1" t="s">
        <v>7410</v>
      </c>
      <c r="M80" s="222">
        <v>215</v>
      </c>
      <c r="N80" s="2">
        <v>43927</v>
      </c>
      <c r="O80" s="1" t="s">
        <v>508</v>
      </c>
      <c r="P80" s="259">
        <f>Tableau10[[#This Row],[Quantité échéancée]]-Tableau10[[#This Row],[Quantité livrée]]</f>
        <v>0</v>
      </c>
      <c r="W80" t="s">
        <v>222</v>
      </c>
      <c r="X80" t="s">
        <v>2243</v>
      </c>
      <c r="Y80" t="s">
        <v>7413</v>
      </c>
      <c r="Z80" s="11" t="s">
        <v>7415</v>
      </c>
      <c r="AA80">
        <v>1</v>
      </c>
      <c r="AB80">
        <v>0</v>
      </c>
    </row>
    <row r="81" spans="1:28" hidden="1" x14ac:dyDescent="0.35">
      <c r="A81" t="str">
        <f>VLOOKUP(Tableau10[[#This Row],[Document d''achat]],Tableau1[[#All],[Nº pièce référence]:[AB]],17,FALSE)</f>
        <v>255223121102</v>
      </c>
      <c r="B81" s="9" t="str">
        <f>VLOOKUP(Tableau10[[#This Row],[Document d''achat]],Tableau1[[#All],[Nº pièce référence]:[AB]],15,FALSE)</f>
        <v>300020861</v>
      </c>
      <c r="C81" t="str">
        <f>VLOOKUP(Tableau10[[#This Row],[Document d''achat]],Tableau1[[#All],[Nº pièce référence]:[AB]],16,FALSE)</f>
        <v>1</v>
      </c>
      <c r="D81" t="str">
        <f>VLOOKUP(Tableau10[[#This Row],[Document d''achat]],Tableau1[[#All],[Nº pièce référence]:[Type PO]],18,FALSE)</f>
        <v>L</v>
      </c>
      <c r="E81" t="str">
        <f>VLOOKUP(Tableau10[[#This Row],[Document d''achat]],Tableau1[[#All],[Colonne1]:[Nom Fournisseur]],5,FALSE)</f>
        <v>100050646  SRL Health &amp; Training</v>
      </c>
      <c r="F81" s="1" t="s">
        <v>506</v>
      </c>
      <c r="G81" s="1" t="s">
        <v>222</v>
      </c>
      <c r="H81" s="1" t="s">
        <v>505</v>
      </c>
      <c r="I81" s="1" t="s">
        <v>2407</v>
      </c>
      <c r="J81" s="2">
        <v>43927</v>
      </c>
      <c r="K81" s="222">
        <v>120</v>
      </c>
      <c r="L81" s="1" t="s">
        <v>7410</v>
      </c>
      <c r="M81" s="222">
        <v>120</v>
      </c>
      <c r="N81" s="2">
        <v>43927</v>
      </c>
      <c r="O81" s="1" t="s">
        <v>509</v>
      </c>
      <c r="P81" s="259">
        <f>Tableau10[[#This Row],[Quantité échéancée]]-Tableau10[[#This Row],[Quantité livrée]]</f>
        <v>0</v>
      </c>
      <c r="W81" t="s">
        <v>421</v>
      </c>
      <c r="X81" t="s">
        <v>2244</v>
      </c>
      <c r="Y81" t="s">
        <v>7413</v>
      </c>
      <c r="Z81" s="11" t="s">
        <v>7415</v>
      </c>
      <c r="AA81">
        <v>6</v>
      </c>
      <c r="AB81">
        <v>0</v>
      </c>
    </row>
    <row r="82" spans="1:28" hidden="1" x14ac:dyDescent="0.35">
      <c r="A82" t="str">
        <f>VLOOKUP(Tableau10[[#This Row],[Document d''achat]],Tableau1[[#All],[Nº pièce référence]:[AB]],17,FALSE)</f>
        <v>255223121102</v>
      </c>
      <c r="B82" s="9" t="str">
        <f>VLOOKUP(Tableau10[[#This Row],[Document d''achat]],Tableau1[[#All],[Nº pièce référence]:[AB]],15,FALSE)</f>
        <v>300020861</v>
      </c>
      <c r="C82" t="str">
        <f>VLOOKUP(Tableau10[[#This Row],[Document d''achat]],Tableau1[[#All],[Nº pièce référence]:[AB]],16,FALSE)</f>
        <v>1</v>
      </c>
      <c r="D82" t="str">
        <f>VLOOKUP(Tableau10[[#This Row],[Document d''achat]],Tableau1[[#All],[Nº pièce référence]:[Type PO]],18,FALSE)</f>
        <v>L</v>
      </c>
      <c r="E82" t="str">
        <f>VLOOKUP(Tableau10[[#This Row],[Document d''achat]],Tableau1[[#All],[Colonne1]:[Nom Fournisseur]],5,FALSE)</f>
        <v>100050646  SRL Health &amp; Training</v>
      </c>
      <c r="F82" s="1" t="s">
        <v>506</v>
      </c>
      <c r="G82" s="1" t="s">
        <v>421</v>
      </c>
      <c r="H82" s="1" t="s">
        <v>505</v>
      </c>
      <c r="I82" s="1" t="s">
        <v>2407</v>
      </c>
      <c r="J82" s="2">
        <v>43927</v>
      </c>
      <c r="K82" s="222">
        <v>22</v>
      </c>
      <c r="L82" s="1" t="s">
        <v>7410</v>
      </c>
      <c r="M82" s="222">
        <v>22</v>
      </c>
      <c r="N82" s="2">
        <v>43927</v>
      </c>
      <c r="O82" s="1" t="s">
        <v>510</v>
      </c>
      <c r="P82" s="259">
        <f>Tableau10[[#This Row],[Quantité échéancée]]-Tableau10[[#This Row],[Quantité livrée]]</f>
        <v>0</v>
      </c>
      <c r="U82" t="s">
        <v>1740</v>
      </c>
      <c r="V82" t="s">
        <v>2260</v>
      </c>
      <c r="W82" t="s">
        <v>88</v>
      </c>
      <c r="X82" t="s">
        <v>2261</v>
      </c>
      <c r="Y82" t="s">
        <v>7413</v>
      </c>
      <c r="Z82" s="11" t="s">
        <v>7415</v>
      </c>
      <c r="AA82">
        <v>1</v>
      </c>
      <c r="AB82">
        <v>0</v>
      </c>
    </row>
    <row r="83" spans="1:28" hidden="1" x14ac:dyDescent="0.35">
      <c r="A83" t="str">
        <f>VLOOKUP(Tableau10[[#This Row],[Document d''achat]],Tableau1[[#All],[Nº pièce référence]:[AB]],17,FALSE)</f>
        <v>255223121102</v>
      </c>
      <c r="B83" s="9" t="str">
        <f>VLOOKUP(Tableau10[[#This Row],[Document d''achat]],Tableau1[[#All],[Nº pièce référence]:[AB]],15,FALSE)</f>
        <v>300020861</v>
      </c>
      <c r="C83" t="str">
        <f>VLOOKUP(Tableau10[[#This Row],[Document d''achat]],Tableau1[[#All],[Nº pièce référence]:[AB]],16,FALSE)</f>
        <v>1</v>
      </c>
      <c r="D83" t="str">
        <f>VLOOKUP(Tableau10[[#This Row],[Document d''achat]],Tableau1[[#All],[Nº pièce référence]:[Type PO]],18,FALSE)</f>
        <v>L</v>
      </c>
      <c r="E83" t="str">
        <f>VLOOKUP(Tableau10[[#This Row],[Document d''achat]],Tableau1[[#All],[Colonne1]:[Nom Fournisseur]],5,FALSE)</f>
        <v>100050646  SRL Health &amp; Training</v>
      </c>
      <c r="F83" s="1" t="s">
        <v>506</v>
      </c>
      <c r="G83" s="1" t="s">
        <v>423</v>
      </c>
      <c r="H83" s="1" t="s">
        <v>505</v>
      </c>
      <c r="I83" s="1" t="s">
        <v>2407</v>
      </c>
      <c r="J83" s="2">
        <v>43927</v>
      </c>
      <c r="K83" s="222">
        <v>85</v>
      </c>
      <c r="L83" s="1" t="s">
        <v>7410</v>
      </c>
      <c r="M83" s="222">
        <v>85</v>
      </c>
      <c r="N83" s="2">
        <v>43927</v>
      </c>
      <c r="O83" s="1" t="s">
        <v>507</v>
      </c>
      <c r="P83" s="259">
        <f>Tableau10[[#This Row],[Quantité échéancée]]-Tableau10[[#This Row],[Quantité livrée]]</f>
        <v>0</v>
      </c>
      <c r="U83" t="s">
        <v>2228</v>
      </c>
      <c r="V83" t="s">
        <v>2240</v>
      </c>
      <c r="W83" t="s">
        <v>88</v>
      </c>
      <c r="X83" t="s">
        <v>2241</v>
      </c>
      <c r="Y83" t="s">
        <v>7413</v>
      </c>
      <c r="Z83" s="11" t="s">
        <v>7415</v>
      </c>
      <c r="AA83">
        <v>1</v>
      </c>
      <c r="AB83">
        <v>0</v>
      </c>
    </row>
    <row r="84" spans="1:28" hidden="1" x14ac:dyDescent="0.35">
      <c r="A84" t="str">
        <f>VLOOKUP(Tableau10[[#This Row],[Document d''achat]],Tableau1[[#All],[Nº pièce référence]:[AB]],17,FALSE)</f>
        <v>255223121102</v>
      </c>
      <c r="B84" s="9" t="str">
        <f>VLOOKUP(Tableau10[[#This Row],[Document d''achat]],Tableau1[[#All],[Nº pièce référence]:[AB]],15,FALSE)</f>
        <v>300020861</v>
      </c>
      <c r="C84" t="str">
        <f>VLOOKUP(Tableau10[[#This Row],[Document d''achat]],Tableau1[[#All],[Nº pièce référence]:[AB]],16,FALSE)</f>
        <v>1</v>
      </c>
      <c r="D84" t="str">
        <f>VLOOKUP(Tableau10[[#This Row],[Document d''achat]],Tableau1[[#All],[Nº pièce référence]:[Type PO]],18,FALSE)</f>
        <v>L</v>
      </c>
      <c r="E84" t="str">
        <f>VLOOKUP(Tableau10[[#This Row],[Document d''achat]],Tableau1[[#All],[Colonne1]:[Nom Fournisseur]],5,FALSE)</f>
        <v>100050646  SRL Health &amp; Training</v>
      </c>
      <c r="F84" s="1" t="s">
        <v>506</v>
      </c>
      <c r="G84" s="1" t="s">
        <v>511</v>
      </c>
      <c r="H84" s="1" t="s">
        <v>505</v>
      </c>
      <c r="I84" s="1" t="s">
        <v>2407</v>
      </c>
      <c r="J84" s="2">
        <v>43927</v>
      </c>
      <c r="K84" s="222">
        <v>90</v>
      </c>
      <c r="L84" s="1" t="s">
        <v>7410</v>
      </c>
      <c r="M84" s="222">
        <v>90</v>
      </c>
      <c r="N84" s="2">
        <v>43927</v>
      </c>
      <c r="O84" s="1" t="s">
        <v>512</v>
      </c>
      <c r="P84" s="259">
        <f>Tableau10[[#This Row],[Quantité échéancée]]-Tableau10[[#This Row],[Quantité livrée]]</f>
        <v>0</v>
      </c>
      <c r="U84" t="s">
        <v>2252</v>
      </c>
      <c r="V84" t="s">
        <v>2254</v>
      </c>
      <c r="W84" t="s">
        <v>88</v>
      </c>
      <c r="X84" t="s">
        <v>2255</v>
      </c>
      <c r="Y84" t="s">
        <v>7413</v>
      </c>
      <c r="Z84" s="11" t="s">
        <v>7415</v>
      </c>
      <c r="AA84">
        <v>250</v>
      </c>
      <c r="AB84">
        <v>0</v>
      </c>
    </row>
    <row r="85" spans="1:28" hidden="1" x14ac:dyDescent="0.35">
      <c r="A85" t="str">
        <f>VLOOKUP(Tableau10[[#This Row],[Document d''achat]],Tableau1[[#All],[Nº pièce référence]:[AB]],17,FALSE)</f>
        <v>255223121102</v>
      </c>
      <c r="B85" s="9" t="str">
        <f>VLOOKUP(Tableau10[[#This Row],[Document d''achat]],Tableau1[[#All],[Nº pièce référence]:[AB]],15,FALSE)</f>
        <v>300020861</v>
      </c>
      <c r="C85" t="str">
        <f>VLOOKUP(Tableau10[[#This Row],[Document d''achat]],Tableau1[[#All],[Nº pièce référence]:[AB]],16,FALSE)</f>
        <v>1</v>
      </c>
      <c r="D85" t="str">
        <f>VLOOKUP(Tableau10[[#This Row],[Document d''achat]],Tableau1[[#All],[Nº pièce référence]:[Type PO]],18,FALSE)</f>
        <v>L</v>
      </c>
      <c r="E85" t="str">
        <f>VLOOKUP(Tableau10[[#This Row],[Document d''achat]],Tableau1[[#All],[Colonne1]:[Nom Fournisseur]],5,FALSE)</f>
        <v>100050646  SRL Health &amp; Training</v>
      </c>
      <c r="F85" s="1" t="s">
        <v>506</v>
      </c>
      <c r="G85" s="1" t="s">
        <v>513</v>
      </c>
      <c r="H85" s="1" t="s">
        <v>505</v>
      </c>
      <c r="I85" s="1" t="s">
        <v>2407</v>
      </c>
      <c r="J85" s="2">
        <v>43927</v>
      </c>
      <c r="K85" s="222">
        <v>1</v>
      </c>
      <c r="L85" s="1" t="s">
        <v>7410</v>
      </c>
      <c r="M85" s="222">
        <v>1</v>
      </c>
      <c r="N85" s="2">
        <v>43927</v>
      </c>
      <c r="O85" s="1" t="s">
        <v>514</v>
      </c>
      <c r="P85" s="259">
        <f>Tableau10[[#This Row],[Quantité échéancée]]-Tableau10[[#This Row],[Quantité livrée]]</f>
        <v>0</v>
      </c>
      <c r="W85" t="s">
        <v>217</v>
      </c>
      <c r="X85" t="s">
        <v>2256</v>
      </c>
      <c r="Y85" t="s">
        <v>7413</v>
      </c>
      <c r="Z85" s="11" t="s">
        <v>7415</v>
      </c>
      <c r="AA85">
        <v>75</v>
      </c>
      <c r="AB85">
        <v>0</v>
      </c>
    </row>
    <row r="86" spans="1:28" hidden="1" x14ac:dyDescent="0.35">
      <c r="A86" t="str">
        <f>VLOOKUP(Tableau10[[#This Row],[Document d''achat]],Tableau1[[#All],[Nº pièce référence]:[AB]],17,FALSE)</f>
        <v>255223121102</v>
      </c>
      <c r="B86" s="9" t="str">
        <f>VLOOKUP(Tableau10[[#This Row],[Document d''achat]],Tableau1[[#All],[Nº pièce référence]:[AB]],15,FALSE)</f>
        <v>300020861</v>
      </c>
      <c r="C86" t="str">
        <f>VLOOKUP(Tableau10[[#This Row],[Document d''achat]],Tableau1[[#All],[Nº pièce référence]:[AB]],16,FALSE)</f>
        <v>1</v>
      </c>
      <c r="D86" t="str">
        <f>VLOOKUP(Tableau10[[#This Row],[Document d''achat]],Tableau1[[#All],[Nº pièce référence]:[Type PO]],18,FALSE)</f>
        <v>L</v>
      </c>
      <c r="E86" t="str">
        <f>VLOOKUP(Tableau10[[#This Row],[Document d''achat]],Tableau1[[#All],[Colonne1]:[Nom Fournisseur]],5,FALSE)</f>
        <v>100050646  SRL Health &amp; Training</v>
      </c>
      <c r="F86" s="1" t="s">
        <v>506</v>
      </c>
      <c r="G86" s="1" t="s">
        <v>515</v>
      </c>
      <c r="H86" s="1" t="s">
        <v>505</v>
      </c>
      <c r="I86" s="1" t="s">
        <v>2407</v>
      </c>
      <c r="J86" s="2">
        <v>43930</v>
      </c>
      <c r="K86" s="222">
        <v>48</v>
      </c>
      <c r="L86" s="1" t="s">
        <v>7410</v>
      </c>
      <c r="M86" s="222">
        <v>48</v>
      </c>
      <c r="N86" s="2">
        <v>43930</v>
      </c>
      <c r="O86" s="1" t="s">
        <v>476</v>
      </c>
      <c r="P86" s="259">
        <f>Tableau10[[#This Row],[Quantité échéancée]]-Tableau10[[#This Row],[Quantité livrée]]</f>
        <v>0</v>
      </c>
      <c r="U86" t="s">
        <v>2064</v>
      </c>
      <c r="V86" t="s">
        <v>2066</v>
      </c>
      <c r="W86" t="s">
        <v>88</v>
      </c>
      <c r="X86" t="s">
        <v>2067</v>
      </c>
      <c r="Y86" t="s">
        <v>7413</v>
      </c>
      <c r="Z86" s="11" t="s">
        <v>7416</v>
      </c>
      <c r="AA86">
        <v>1000</v>
      </c>
      <c r="AB86">
        <v>0</v>
      </c>
    </row>
    <row r="87" spans="1:28" hidden="1" x14ac:dyDescent="0.35">
      <c r="A87" t="str">
        <f>VLOOKUP(Tableau10[[#This Row],[Document d''achat]],Tableau1[[#All],[Nº pièce référence]:[AB]],17,FALSE)</f>
        <v>255223121102</v>
      </c>
      <c r="B87" s="9" t="str">
        <f>VLOOKUP(Tableau10[[#This Row],[Document d''achat]],Tableau1[[#All],[Nº pièce référence]:[AB]],15,FALSE)</f>
        <v>300020861</v>
      </c>
      <c r="C87" t="str">
        <f>VLOOKUP(Tableau10[[#This Row],[Document d''achat]],Tableau1[[#All],[Nº pièce référence]:[AB]],16,FALSE)</f>
        <v>1</v>
      </c>
      <c r="D87" t="str">
        <f>VLOOKUP(Tableau10[[#This Row],[Document d''achat]],Tableau1[[#All],[Nº pièce référence]:[Type PO]],18,FALSE)</f>
        <v>L</v>
      </c>
      <c r="E87" t="str">
        <f>VLOOKUP(Tableau10[[#This Row],[Document d''achat]],Tableau1[[#All],[Colonne1]:[Nom Fournisseur]],5,FALSE)</f>
        <v>100050646  SRL Health &amp; Training</v>
      </c>
      <c r="F87" s="1" t="s">
        <v>506</v>
      </c>
      <c r="G87" s="1" t="s">
        <v>516</v>
      </c>
      <c r="H87" s="1" t="s">
        <v>505</v>
      </c>
      <c r="I87" s="1" t="s">
        <v>2407</v>
      </c>
      <c r="J87" s="2">
        <v>43941</v>
      </c>
      <c r="K87" s="222">
        <v>1</v>
      </c>
      <c r="L87" s="1" t="s">
        <v>7410</v>
      </c>
      <c r="M87" s="222">
        <v>1</v>
      </c>
      <c r="N87" s="2">
        <v>43941</v>
      </c>
      <c r="O87" s="1" t="s">
        <v>514</v>
      </c>
      <c r="P87" s="259">
        <f>Tableau10[[#This Row],[Quantité échéancée]]-Tableau10[[#This Row],[Quantité livrée]]</f>
        <v>0</v>
      </c>
      <c r="AA87">
        <v>1300</v>
      </c>
      <c r="AB87">
        <v>0</v>
      </c>
    </row>
    <row r="88" spans="1:28" hidden="1" x14ac:dyDescent="0.35">
      <c r="A88" t="str">
        <f>VLOOKUP(Tableau10[[#This Row],[Document d''achat]],Tableau1[[#All],[Nº pièce référence]:[AB]],17,FALSE)</f>
        <v>255223121102</v>
      </c>
      <c r="B88" s="9" t="str">
        <f>VLOOKUP(Tableau10[[#This Row],[Document d''achat]],Tableau1[[#All],[Nº pièce référence]:[AB]],15,FALSE)</f>
        <v>300020861</v>
      </c>
      <c r="C88" t="str">
        <f>VLOOKUP(Tableau10[[#This Row],[Document d''achat]],Tableau1[[#All],[Nº pièce référence]:[AB]],16,FALSE)</f>
        <v>1</v>
      </c>
      <c r="D88" t="str">
        <f>VLOOKUP(Tableau10[[#This Row],[Document d''achat]],Tableau1[[#All],[Nº pièce référence]:[Type PO]],18,FALSE)</f>
        <v>L</v>
      </c>
      <c r="E88" t="str">
        <f>VLOOKUP(Tableau10[[#This Row],[Document d''achat]],Tableau1[[#All],[Colonne1]:[Nom Fournisseur]],5,FALSE)</f>
        <v>200008146  KG Moldex-Metric AG &amp; Co</v>
      </c>
      <c r="F88" s="1" t="s">
        <v>529</v>
      </c>
      <c r="G88" s="1" t="s">
        <v>88</v>
      </c>
      <c r="H88" s="1" t="s">
        <v>528</v>
      </c>
      <c r="I88" s="1" t="s">
        <v>2407</v>
      </c>
      <c r="J88" s="2">
        <v>43927</v>
      </c>
      <c r="K88" s="222">
        <v>6960</v>
      </c>
      <c r="L88" s="1" t="s">
        <v>7410</v>
      </c>
      <c r="M88" s="222">
        <v>6960</v>
      </c>
      <c r="N88" s="2">
        <v>43927</v>
      </c>
      <c r="O88" s="1" t="s">
        <v>530</v>
      </c>
      <c r="P88" s="259">
        <f>Tableau10[[#This Row],[Quantité échéancée]]-Tableau10[[#This Row],[Quantité livrée]]</f>
        <v>0</v>
      </c>
      <c r="AA88">
        <v>2000</v>
      </c>
      <c r="AB88">
        <v>0</v>
      </c>
    </row>
    <row r="89" spans="1:28" hidden="1" x14ac:dyDescent="0.35">
      <c r="A89" t="str">
        <f>VLOOKUP(Tableau10[[#This Row],[Document d''achat]],Tableau1[[#All],[Nº pièce référence]:[AB]],17,FALSE)</f>
        <v>255223121102</v>
      </c>
      <c r="B89" s="9" t="str">
        <f>VLOOKUP(Tableau10[[#This Row],[Document d''achat]],Tableau1[[#All],[Nº pièce référence]:[AB]],15,FALSE)</f>
        <v>300020861</v>
      </c>
      <c r="C89" t="str">
        <f>VLOOKUP(Tableau10[[#This Row],[Document d''achat]],Tableau1[[#All],[Nº pièce référence]:[AB]],16,FALSE)</f>
        <v>1</v>
      </c>
      <c r="D89" t="str">
        <f>VLOOKUP(Tableau10[[#This Row],[Document d''achat]],Tableau1[[#All],[Nº pièce référence]:[Type PO]],18,FALSE)</f>
        <v>L</v>
      </c>
      <c r="E89" t="str">
        <f>VLOOKUP(Tableau10[[#This Row],[Document d''achat]],Tableau1[[#All],[Colonne1]:[Nom Fournisseur]],5,FALSE)</f>
        <v>200008146  KG Moldex-Metric AG &amp; Co</v>
      </c>
      <c r="F89" s="1" t="s">
        <v>529</v>
      </c>
      <c r="G89" s="1" t="s">
        <v>217</v>
      </c>
      <c r="H89" s="1" t="s">
        <v>528</v>
      </c>
      <c r="I89" s="1" t="s">
        <v>2407</v>
      </c>
      <c r="J89" s="2">
        <v>43927</v>
      </c>
      <c r="K89" s="222">
        <v>2880</v>
      </c>
      <c r="L89" s="1" t="s">
        <v>7410</v>
      </c>
      <c r="M89" s="222">
        <v>2880</v>
      </c>
      <c r="N89" s="2">
        <v>43927</v>
      </c>
      <c r="O89" s="1" t="s">
        <v>532</v>
      </c>
      <c r="P89" s="259">
        <f>Tableau10[[#This Row],[Quantité échéancée]]-Tableau10[[#This Row],[Quantité livrée]]</f>
        <v>0</v>
      </c>
      <c r="AA89">
        <v>3000</v>
      </c>
      <c r="AB89">
        <v>0</v>
      </c>
    </row>
    <row r="90" spans="1:28" hidden="1" x14ac:dyDescent="0.35">
      <c r="A90" t="str">
        <f>VLOOKUP(Tableau10[[#This Row],[Document d''achat]],Tableau1[[#All],[Nº pièce référence]:[AB]],17,FALSE)</f>
        <v>255223121102</v>
      </c>
      <c r="B90" s="9" t="str">
        <f>VLOOKUP(Tableau10[[#This Row],[Document d''achat]],Tableau1[[#All],[Nº pièce référence]:[AB]],15,FALSE)</f>
        <v>300020861</v>
      </c>
      <c r="C90" t="str">
        <f>VLOOKUP(Tableau10[[#This Row],[Document d''achat]],Tableau1[[#All],[Nº pièce référence]:[AB]],16,FALSE)</f>
        <v>1</v>
      </c>
      <c r="D90" t="str">
        <f>VLOOKUP(Tableau10[[#This Row],[Document d''achat]],Tableau1[[#All],[Nº pièce référence]:[Type PO]],18,FALSE)</f>
        <v>L</v>
      </c>
      <c r="E90" t="str">
        <f>VLOOKUP(Tableau10[[#This Row],[Document d''achat]],Tableau1[[#All],[Colonne1]:[Nom Fournisseur]],5,FALSE)</f>
        <v>200008146  KG Moldex-Metric AG &amp; Co</v>
      </c>
      <c r="F90" s="1" t="s">
        <v>529</v>
      </c>
      <c r="G90" s="1" t="s">
        <v>222</v>
      </c>
      <c r="H90" s="1" t="s">
        <v>528</v>
      </c>
      <c r="I90" s="1" t="s">
        <v>2407</v>
      </c>
      <c r="J90" s="2">
        <v>43927</v>
      </c>
      <c r="K90" s="222">
        <v>2400</v>
      </c>
      <c r="L90" s="1" t="s">
        <v>7410</v>
      </c>
      <c r="M90" s="222">
        <v>2400</v>
      </c>
      <c r="N90" s="2">
        <v>43927</v>
      </c>
      <c r="O90" s="1" t="s">
        <v>534</v>
      </c>
      <c r="P90" s="259">
        <f>Tableau10[[#This Row],[Quantité échéancée]]-Tableau10[[#This Row],[Quantité livrée]]</f>
        <v>0</v>
      </c>
      <c r="V90" t="s">
        <v>2287</v>
      </c>
      <c r="W90" t="s">
        <v>88</v>
      </c>
      <c r="X90" t="s">
        <v>2288</v>
      </c>
      <c r="Y90" t="s">
        <v>7413</v>
      </c>
      <c r="Z90" s="11" t="s">
        <v>7415</v>
      </c>
      <c r="AA90">
        <v>3000</v>
      </c>
      <c r="AB90">
        <v>0</v>
      </c>
    </row>
    <row r="91" spans="1:28" hidden="1" x14ac:dyDescent="0.35">
      <c r="A91" t="str">
        <f>VLOOKUP(Tableau10[[#This Row],[Document d''achat]],Tableau1[[#All],[Nº pièce référence]:[AB]],17,FALSE)</f>
        <v>255223121102</v>
      </c>
      <c r="B91" s="9" t="str">
        <f>VLOOKUP(Tableau10[[#This Row],[Document d''achat]],Tableau1[[#All],[Nº pièce référence]:[AB]],15,FALSE)</f>
        <v>300020861</v>
      </c>
      <c r="C91" t="str">
        <f>VLOOKUP(Tableau10[[#This Row],[Document d''achat]],Tableau1[[#All],[Nº pièce référence]:[AB]],16,FALSE)</f>
        <v>1</v>
      </c>
      <c r="D91" t="str">
        <f>VLOOKUP(Tableau10[[#This Row],[Document d''achat]],Tableau1[[#All],[Nº pièce référence]:[Type PO]],18,FALSE)</f>
        <v>L</v>
      </c>
      <c r="E91" t="str">
        <f>VLOOKUP(Tableau10[[#This Row],[Document d''achat]],Tableau1[[#All],[Colonne1]:[Nom Fournisseur]],5,FALSE)</f>
        <v>200008146  KG Moldex-Metric AG &amp; Co</v>
      </c>
      <c r="F91" s="1" t="s">
        <v>529</v>
      </c>
      <c r="G91" s="1" t="s">
        <v>421</v>
      </c>
      <c r="H91" s="1" t="s">
        <v>528</v>
      </c>
      <c r="I91" s="1" t="s">
        <v>2407</v>
      </c>
      <c r="J91" s="2">
        <v>43927</v>
      </c>
      <c r="K91" s="222">
        <v>960</v>
      </c>
      <c r="L91" s="1" t="s">
        <v>7410</v>
      </c>
      <c r="M91" s="222">
        <v>960</v>
      </c>
      <c r="N91" s="2">
        <v>43927</v>
      </c>
      <c r="O91" s="1" t="s">
        <v>536</v>
      </c>
      <c r="P91" s="259">
        <f>Tableau10[[#This Row],[Quantité échéancée]]-Tableau10[[#This Row],[Quantité livrée]]</f>
        <v>0</v>
      </c>
      <c r="U91" t="s">
        <v>2094</v>
      </c>
      <c r="V91" t="s">
        <v>2096</v>
      </c>
      <c r="W91" t="s">
        <v>88</v>
      </c>
      <c r="X91" t="s">
        <v>2097</v>
      </c>
      <c r="Y91" t="s">
        <v>7413</v>
      </c>
      <c r="Z91" s="11" t="s">
        <v>7416</v>
      </c>
      <c r="AA91">
        <v>4000</v>
      </c>
      <c r="AB91">
        <v>0</v>
      </c>
    </row>
    <row r="92" spans="1:28" hidden="1" x14ac:dyDescent="0.35">
      <c r="A92" t="str">
        <f>VLOOKUP(Tableau10[[#This Row],[Document d''achat]],Tableau1[[#All],[Nº pièce référence]:[AB]],17,FALSE)</f>
        <v>255223121102</v>
      </c>
      <c r="B92" s="9" t="str">
        <f>VLOOKUP(Tableau10[[#This Row],[Document d''achat]],Tableau1[[#All],[Nº pièce référence]:[AB]],15,FALSE)</f>
        <v>300020861</v>
      </c>
      <c r="C92" t="str">
        <f>VLOOKUP(Tableau10[[#This Row],[Document d''achat]],Tableau1[[#All],[Nº pièce référence]:[AB]],16,FALSE)</f>
        <v>2</v>
      </c>
      <c r="D92" t="str">
        <f>VLOOKUP(Tableau10[[#This Row],[Document d''achat]],Tableau1[[#All],[Nº pièce référence]:[Type PO]],18,FALSE)</f>
        <v>Z</v>
      </c>
      <c r="E92" t="str">
        <f>VLOOKUP(Tableau10[[#This Row],[Document d''achat]],Tableau1[[#All],[Colonne1]:[Nom Fournisseur]],5,FALSE)</f>
        <v>500026431  Ltd Lingen Precision Medical Produc</v>
      </c>
      <c r="F92" s="1" t="s">
        <v>538</v>
      </c>
      <c r="G92" s="1" t="s">
        <v>88</v>
      </c>
      <c r="H92" s="1" t="s">
        <v>389</v>
      </c>
      <c r="I92" s="1" t="s">
        <v>2407</v>
      </c>
      <c r="J92" s="2">
        <v>43927</v>
      </c>
      <c r="K92" s="222">
        <v>1</v>
      </c>
      <c r="L92" s="1" t="s">
        <v>7411</v>
      </c>
      <c r="M92" s="222">
        <v>0</v>
      </c>
      <c r="N92" s="2">
        <v>43927</v>
      </c>
      <c r="O92" s="1" t="s">
        <v>539</v>
      </c>
      <c r="P92" s="259">
        <f>Tableau10[[#This Row],[Quantité échéancée]]-Tableau10[[#This Row],[Quantité livrée]]</f>
        <v>1</v>
      </c>
      <c r="U92" t="s">
        <v>2301</v>
      </c>
      <c r="V92" t="s">
        <v>2303</v>
      </c>
      <c r="W92" t="s">
        <v>88</v>
      </c>
      <c r="X92" t="s">
        <v>2304</v>
      </c>
      <c r="Y92" t="s">
        <v>7413</v>
      </c>
      <c r="Z92" s="11" t="s">
        <v>7415</v>
      </c>
      <c r="AA92">
        <v>50000</v>
      </c>
      <c r="AB92">
        <v>0</v>
      </c>
    </row>
    <row r="93" spans="1:28" hidden="1" x14ac:dyDescent="0.35">
      <c r="A93" t="str">
        <f>VLOOKUP(Tableau10[[#This Row],[Document d''achat]],Tableau1[[#All],[Nº pièce référence]:[AB]],17,FALSE)</f>
        <v>255223121102</v>
      </c>
      <c r="B93" s="9" t="str">
        <f>VLOOKUP(Tableau10[[#This Row],[Document d''achat]],Tableau1[[#All],[Nº pièce référence]:[AB]],15,FALSE)</f>
        <v>300020861</v>
      </c>
      <c r="C93" t="str">
        <f>VLOOKUP(Tableau10[[#This Row],[Document d''achat]],Tableau1[[#All],[Nº pièce référence]:[AB]],16,FALSE)</f>
        <v>1</v>
      </c>
      <c r="D93" t="str">
        <f>VLOOKUP(Tableau10[[#This Row],[Document d''achat]],Tableau1[[#All],[Nº pièce référence]:[Type PO]],18,FALSE)</f>
        <v>L</v>
      </c>
      <c r="E93" t="str">
        <f>VLOOKUP(Tableau10[[#This Row],[Document d''achat]],Tableau1[[#All],[Colonne1]:[Nom Fournisseur]],5,FALSE)</f>
        <v>200007726  GmbH &amp; CO KG Dastex Reinraumzubehör</v>
      </c>
      <c r="F93" s="1" t="s">
        <v>520</v>
      </c>
      <c r="G93" s="1" t="s">
        <v>88</v>
      </c>
      <c r="H93" s="1" t="s">
        <v>519</v>
      </c>
      <c r="I93" s="1" t="s">
        <v>2407</v>
      </c>
      <c r="J93" s="2">
        <v>43927</v>
      </c>
      <c r="K93" s="222">
        <v>124500</v>
      </c>
      <c r="L93" s="1" t="s">
        <v>7410</v>
      </c>
      <c r="M93" s="222">
        <v>124500</v>
      </c>
      <c r="N93" s="2">
        <v>43927</v>
      </c>
      <c r="O93" s="1" t="s">
        <v>521</v>
      </c>
      <c r="P93" s="259">
        <f>Tableau10[[#This Row],[Quantité échéancée]]-Tableau10[[#This Row],[Quantité livrée]]</f>
        <v>0</v>
      </c>
      <c r="U93" t="s">
        <v>1835</v>
      </c>
      <c r="V93" t="s">
        <v>1837</v>
      </c>
      <c r="W93" t="s">
        <v>421</v>
      </c>
      <c r="X93" t="s">
        <v>1839</v>
      </c>
      <c r="Y93" t="s">
        <v>7413</v>
      </c>
      <c r="Z93" s="11" t="s">
        <v>7416</v>
      </c>
      <c r="AA93">
        <v>1</v>
      </c>
      <c r="AB93">
        <v>0</v>
      </c>
    </row>
    <row r="94" spans="1:28" hidden="1" x14ac:dyDescent="0.35">
      <c r="A94" t="str">
        <f>VLOOKUP(Tableau10[[#This Row],[Document d''achat]],Tableau1[[#All],[Nº pièce référence]:[AB]],17,FALSE)</f>
        <v>255223121102</v>
      </c>
      <c r="B94" s="9" t="str">
        <f>VLOOKUP(Tableau10[[#This Row],[Document d''achat]],Tableau1[[#All],[Nº pièce référence]:[AB]],15,FALSE)</f>
        <v>300020861</v>
      </c>
      <c r="C94" t="str">
        <f>VLOOKUP(Tableau10[[#This Row],[Document d''achat]],Tableau1[[#All],[Nº pièce référence]:[AB]],16,FALSE)</f>
        <v>1</v>
      </c>
      <c r="D94" t="str">
        <f>VLOOKUP(Tableau10[[#This Row],[Document d''achat]],Tableau1[[#All],[Nº pièce référence]:[Type PO]],18,FALSE)</f>
        <v>L</v>
      </c>
      <c r="E94" t="str">
        <f>VLOOKUP(Tableau10[[#This Row],[Document d''achat]],Tableau1[[#All],[Colonne1]:[Nom Fournisseur]],5,FALSE)</f>
        <v>200007726  GmbH &amp; CO KG Dastex Reinraumzubehör</v>
      </c>
      <c r="F94" s="1" t="s">
        <v>520</v>
      </c>
      <c r="G94" s="1" t="s">
        <v>217</v>
      </c>
      <c r="H94" s="1" t="s">
        <v>519</v>
      </c>
      <c r="I94" s="1" t="s">
        <v>2407</v>
      </c>
      <c r="J94" s="2">
        <v>44011</v>
      </c>
      <c r="K94" s="222">
        <v>1</v>
      </c>
      <c r="L94" s="1" t="s">
        <v>7411</v>
      </c>
      <c r="M94" s="222">
        <v>0</v>
      </c>
      <c r="N94" s="2">
        <v>44011</v>
      </c>
      <c r="O94" s="1" t="s">
        <v>521</v>
      </c>
      <c r="P94" s="259">
        <f>Tableau10[[#This Row],[Quantité échéancée]]-Tableau10[[#This Row],[Quantité livrée]]</f>
        <v>1</v>
      </c>
      <c r="W94" t="s">
        <v>423</v>
      </c>
      <c r="X94" t="s">
        <v>1839</v>
      </c>
      <c r="Y94" t="s">
        <v>7413</v>
      </c>
      <c r="Z94" s="11" t="s">
        <v>7415</v>
      </c>
      <c r="AA94">
        <v>1</v>
      </c>
      <c r="AB94">
        <v>0</v>
      </c>
    </row>
    <row r="95" spans="1:28" hidden="1" x14ac:dyDescent="0.35">
      <c r="A95" t="str">
        <f>VLOOKUP(Tableau10[[#This Row],[Document d''achat]],Tableau1[[#All],[Nº pièce référence]:[AB]],17,FALSE)</f>
        <v>255223121102</v>
      </c>
      <c r="B95" s="9" t="str">
        <f>VLOOKUP(Tableau10[[#This Row],[Document d''achat]],Tableau1[[#All],[Nº pièce référence]:[AB]],15,FALSE)</f>
        <v>300020861</v>
      </c>
      <c r="C95" t="str">
        <f>VLOOKUP(Tableau10[[#This Row],[Document d''achat]],Tableau1[[#All],[Nº pièce référence]:[AB]],16,FALSE)</f>
        <v>2</v>
      </c>
      <c r="D95" t="str">
        <f>VLOOKUP(Tableau10[[#This Row],[Document d''achat]],Tableau1[[#All],[Nº pièce référence]:[Type PO]],18,FALSE)</f>
        <v>Z</v>
      </c>
      <c r="E95" t="str">
        <f>VLOOKUP(Tableau10[[#This Row],[Document d''achat]],Tableau1[[#All],[Colonne1]:[Nom Fournisseur]],5,FALSE)</f>
        <v>100050589  BV Belscan Continental</v>
      </c>
      <c r="F95" s="1" t="s">
        <v>560</v>
      </c>
      <c r="G95" s="1" t="s">
        <v>88</v>
      </c>
      <c r="H95" s="1" t="s">
        <v>407</v>
      </c>
      <c r="I95" s="1" t="s">
        <v>2407</v>
      </c>
      <c r="J95" s="2">
        <v>43928</v>
      </c>
      <c r="K95" s="222">
        <v>1</v>
      </c>
      <c r="L95" s="1" t="s">
        <v>7411</v>
      </c>
      <c r="M95" s="222">
        <v>0</v>
      </c>
      <c r="N95" s="2">
        <v>43928</v>
      </c>
      <c r="O95" s="1" t="s">
        <v>561</v>
      </c>
      <c r="P95" s="259">
        <f>Tableau10[[#This Row],[Quantité échéancée]]-Tableau10[[#This Row],[Quantité livrée]]</f>
        <v>1</v>
      </c>
      <c r="U95" t="s">
        <v>2317</v>
      </c>
      <c r="V95" t="s">
        <v>2319</v>
      </c>
      <c r="W95" t="s">
        <v>2324</v>
      </c>
      <c r="X95" t="s">
        <v>2322</v>
      </c>
      <c r="Y95" t="s">
        <v>7413</v>
      </c>
      <c r="Z95" s="11" t="s">
        <v>7415</v>
      </c>
      <c r="AA95">
        <v>1</v>
      </c>
      <c r="AB95">
        <v>0</v>
      </c>
    </row>
    <row r="96" spans="1:28" hidden="1" x14ac:dyDescent="0.35">
      <c r="A96" t="str">
        <f>VLOOKUP(Tableau10[[#This Row],[Document d''achat]],Tableau1[[#All],[Nº pièce référence]:[AB]],17,FALSE)</f>
        <v>254012121101</v>
      </c>
      <c r="B96" s="9" t="str">
        <f>VLOOKUP(Tableau10[[#This Row],[Document d''achat]],Tableau1[[#All],[Nº pièce référence]:[AB]],15,FALSE)</f>
        <v>300020910</v>
      </c>
      <c r="C96" t="str">
        <f>VLOOKUP(Tableau10[[#This Row],[Document d''achat]],Tableau1[[#All],[Nº pièce référence]:[AB]],16,FALSE)</f>
        <v>1</v>
      </c>
      <c r="D96" t="str">
        <f>VLOOKUP(Tableau10[[#This Row],[Document d''achat]],Tableau1[[#All],[Nº pièce référence]:[Type PO]],18,FALSE)</f>
        <v>Z</v>
      </c>
      <c r="E96" t="str">
        <f>VLOOKUP(Tableau10[[#This Row],[Document d''achat]],Tableau1[[#All],[Colonne1]:[Nom Fournisseur]],5,FALSE)</f>
        <v>100000505  VZW Twi</v>
      </c>
      <c r="F96" s="1" t="s">
        <v>542</v>
      </c>
      <c r="G96" s="1" t="s">
        <v>88</v>
      </c>
      <c r="H96" s="1" t="s">
        <v>541</v>
      </c>
      <c r="I96" s="1" t="s">
        <v>2407</v>
      </c>
      <c r="J96" s="2">
        <v>43928</v>
      </c>
      <c r="K96" s="222">
        <v>1</v>
      </c>
      <c r="L96" s="1" t="s">
        <v>7410</v>
      </c>
      <c r="M96" s="222">
        <v>0</v>
      </c>
      <c r="N96" s="2">
        <v>43928</v>
      </c>
      <c r="O96" s="1" t="s">
        <v>543</v>
      </c>
      <c r="P96" s="259">
        <f>Tableau10[[#This Row],[Quantité échéancée]]-Tableau10[[#This Row],[Quantité livrée]]</f>
        <v>1</v>
      </c>
      <c r="W96" t="s">
        <v>2325</v>
      </c>
      <c r="X96" t="s">
        <v>3172</v>
      </c>
      <c r="Y96" t="s">
        <v>7413</v>
      </c>
      <c r="Z96" s="11" t="s">
        <v>7415</v>
      </c>
      <c r="AA96">
        <v>1</v>
      </c>
      <c r="AB96">
        <v>0</v>
      </c>
    </row>
    <row r="97" spans="1:28" hidden="1" x14ac:dyDescent="0.35">
      <c r="A97" t="str">
        <f>VLOOKUP(Tableau10[[#This Row],[Document d''achat]],Tableau1[[#All],[Nº pièce référence]:[AB]],17,FALSE)</f>
        <v>255223121102</v>
      </c>
      <c r="B97" s="9" t="str">
        <f>VLOOKUP(Tableau10[[#This Row],[Document d''achat]],Tableau1[[#All],[Nº pièce référence]:[AB]],15,FALSE)</f>
        <v>300020861</v>
      </c>
      <c r="C97" t="str">
        <f>VLOOKUP(Tableau10[[#This Row],[Document d''achat]],Tableau1[[#All],[Nº pièce référence]:[AB]],16,FALSE)</f>
        <v>1</v>
      </c>
      <c r="D97" t="str">
        <f>VLOOKUP(Tableau10[[#This Row],[Document d''achat]],Tableau1[[#All],[Nº pièce référence]:[Type PO]],18,FALSE)</f>
        <v>Z</v>
      </c>
      <c r="E97" t="str">
        <f>VLOOKUP(Tableau10[[#This Row],[Document d''achat]],Tableau1[[#All],[Colonne1]:[Nom Fournisseur]],5,FALSE)</f>
        <v>100050656  SRL Allona Belgium</v>
      </c>
      <c r="F97" s="1" t="s">
        <v>596</v>
      </c>
      <c r="G97" s="1" t="s">
        <v>88</v>
      </c>
      <c r="H97" s="1" t="s">
        <v>595</v>
      </c>
      <c r="I97" s="1" t="s">
        <v>2407</v>
      </c>
      <c r="J97" s="2">
        <v>43928</v>
      </c>
      <c r="K97" s="222">
        <v>1</v>
      </c>
      <c r="L97" s="1" t="s">
        <v>7411</v>
      </c>
      <c r="M97" s="222">
        <v>0</v>
      </c>
      <c r="N97" s="2">
        <v>43928</v>
      </c>
      <c r="O97" s="1" t="s">
        <v>597</v>
      </c>
      <c r="P97" s="259">
        <f>Tableau10[[#This Row],[Quantité échéancée]]-Tableau10[[#This Row],[Quantité livrée]]</f>
        <v>1</v>
      </c>
      <c r="W97" t="s">
        <v>222</v>
      </c>
      <c r="X97" t="s">
        <v>2321</v>
      </c>
      <c r="Y97" t="s">
        <v>7413</v>
      </c>
      <c r="Z97" s="11" t="s">
        <v>7416</v>
      </c>
      <c r="AA97">
        <v>502272</v>
      </c>
      <c r="AB97">
        <v>502272</v>
      </c>
    </row>
    <row r="98" spans="1:28" hidden="1" x14ac:dyDescent="0.35">
      <c r="A98" t="str">
        <f>VLOOKUP(Tableau10[[#This Row],[Document d''achat]],Tableau1[[#All],[Nº pièce référence]:[AB]],17,FALSE)</f>
        <v>255223121102</v>
      </c>
      <c r="B98" s="9" t="str">
        <f>VLOOKUP(Tableau10[[#This Row],[Document d''achat]],Tableau1[[#All],[Nº pièce référence]:[AB]],15,FALSE)</f>
        <v>300020861</v>
      </c>
      <c r="C98" t="str">
        <f>VLOOKUP(Tableau10[[#This Row],[Document d''achat]],Tableau1[[#All],[Nº pièce référence]:[AB]],16,FALSE)</f>
        <v>1</v>
      </c>
      <c r="D98" t="str">
        <f>VLOOKUP(Tableau10[[#This Row],[Document d''achat]],Tableau1[[#All],[Nº pièce référence]:[Type PO]],18,FALSE)</f>
        <v>Z</v>
      </c>
      <c r="E98" t="str">
        <f>VLOOKUP(Tableau10[[#This Row],[Document d''achat]],Tableau1[[#All],[Colonne1]:[Nom Fournisseur]],5,FALSE)</f>
        <v>100050656  SRL Allona Belgium</v>
      </c>
      <c r="F98" s="1" t="s">
        <v>596</v>
      </c>
      <c r="G98" s="1" t="s">
        <v>217</v>
      </c>
      <c r="H98" s="1" t="s">
        <v>595</v>
      </c>
      <c r="I98" s="1" t="s">
        <v>2407</v>
      </c>
      <c r="J98" s="2">
        <v>43928</v>
      </c>
      <c r="K98" s="222">
        <v>1</v>
      </c>
      <c r="L98" s="1" t="s">
        <v>7411</v>
      </c>
      <c r="M98" s="222">
        <v>0</v>
      </c>
      <c r="N98" s="2">
        <v>43928</v>
      </c>
      <c r="O98" s="1" t="s">
        <v>598</v>
      </c>
      <c r="P98" s="259">
        <f>Tableau10[[#This Row],[Quantité échéancée]]-Tableau10[[#This Row],[Quantité livrée]]</f>
        <v>1</v>
      </c>
      <c r="W98" t="s">
        <v>421</v>
      </c>
      <c r="X98" t="s">
        <v>2322</v>
      </c>
      <c r="Y98" t="s">
        <v>7413</v>
      </c>
      <c r="Z98" s="11" t="s">
        <v>7416</v>
      </c>
      <c r="AA98">
        <v>1</v>
      </c>
      <c r="AB98">
        <v>1</v>
      </c>
    </row>
    <row r="99" spans="1:28" hidden="1" x14ac:dyDescent="0.35">
      <c r="A99" t="str">
        <f>VLOOKUP(Tableau10[[#This Row],[Document d''achat]],Tableau1[[#All],[Nº pièce référence]:[AB]],17,FALSE)</f>
        <v>255223121102</v>
      </c>
      <c r="B99" s="9" t="str">
        <f>VLOOKUP(Tableau10[[#This Row],[Document d''achat]],Tableau1[[#All],[Nº pièce référence]:[AB]],15,FALSE)</f>
        <v>300020861</v>
      </c>
      <c r="C99" t="str">
        <f>VLOOKUP(Tableau10[[#This Row],[Document d''achat]],Tableau1[[#All],[Nº pièce référence]:[AB]],16,FALSE)</f>
        <v>1</v>
      </c>
      <c r="D99" t="str">
        <f>VLOOKUP(Tableau10[[#This Row],[Document d''achat]],Tableau1[[#All],[Nº pièce référence]:[Type PO]],18,FALSE)</f>
        <v>Z</v>
      </c>
      <c r="E99" t="str">
        <f>VLOOKUP(Tableau10[[#This Row],[Document d''achat]],Tableau1[[#All],[Colonne1]:[Nom Fournisseur]],5,FALSE)</f>
        <v>100050656  SRL Allona Belgium</v>
      </c>
      <c r="F99" s="1" t="s">
        <v>596</v>
      </c>
      <c r="G99" s="1" t="s">
        <v>222</v>
      </c>
      <c r="H99" s="1" t="s">
        <v>595</v>
      </c>
      <c r="I99" s="1" t="s">
        <v>2407</v>
      </c>
      <c r="J99" s="2">
        <v>43955</v>
      </c>
      <c r="K99" s="222">
        <v>1</v>
      </c>
      <c r="L99" s="1" t="s">
        <v>7411</v>
      </c>
      <c r="M99" s="222">
        <v>0</v>
      </c>
      <c r="N99" s="2">
        <v>43955</v>
      </c>
      <c r="O99" s="1" t="s">
        <v>602</v>
      </c>
      <c r="P99" s="259">
        <f>Tableau10[[#This Row],[Quantité échéancée]]-Tableau10[[#This Row],[Quantité livrée]]</f>
        <v>1</v>
      </c>
      <c r="W99" t="s">
        <v>423</v>
      </c>
      <c r="X99" t="s">
        <v>2321</v>
      </c>
      <c r="Y99" t="s">
        <v>7413</v>
      </c>
      <c r="Z99" s="11" t="s">
        <v>7416</v>
      </c>
      <c r="AA99">
        <v>502272</v>
      </c>
      <c r="AB99">
        <v>502272</v>
      </c>
    </row>
    <row r="100" spans="1:28" hidden="1" x14ac:dyDescent="0.35">
      <c r="A100" t="str">
        <f>VLOOKUP(Tableau10[[#This Row],[Document d''achat]],Tableau1[[#All],[Nº pièce référence]:[AB]],17,FALSE)</f>
        <v>255223121102</v>
      </c>
      <c r="B100" s="9" t="str">
        <f>VLOOKUP(Tableau10[[#This Row],[Document d''achat]],Tableau1[[#All],[Nº pièce référence]:[AB]],15,FALSE)</f>
        <v>300020861</v>
      </c>
      <c r="C100" t="str">
        <f>VLOOKUP(Tableau10[[#This Row],[Document d''achat]],Tableau1[[#All],[Nº pièce référence]:[AB]],16,FALSE)</f>
        <v>5</v>
      </c>
      <c r="D100" t="str">
        <f>VLOOKUP(Tableau10[[#This Row],[Document d''achat]],Tableau1[[#All],[Nº pièce référence]:[Type PO]],18,FALSE)</f>
        <v>Z</v>
      </c>
      <c r="E100" t="str">
        <f>VLOOKUP(Tableau10[[#This Row],[Document d''achat]],Tableau1[[#All],[Colonne1]:[Nom Fournisseur]],5,FALSE)</f>
        <v>600000037  FEDEDIEN FAGG</v>
      </c>
      <c r="F100" s="1" t="s">
        <v>620</v>
      </c>
      <c r="G100" s="1" t="s">
        <v>88</v>
      </c>
      <c r="H100" s="1" t="s">
        <v>619</v>
      </c>
      <c r="I100" s="1" t="s">
        <v>2407</v>
      </c>
      <c r="J100" s="2">
        <v>43928</v>
      </c>
      <c r="K100" s="222">
        <v>1</v>
      </c>
      <c r="L100" s="1" t="s">
        <v>7410</v>
      </c>
      <c r="M100" s="222">
        <v>0</v>
      </c>
      <c r="N100" s="2">
        <v>43928</v>
      </c>
      <c r="O100" s="1" t="s">
        <v>621</v>
      </c>
      <c r="P100" s="259">
        <f>Tableau10[[#This Row],[Quantité échéancée]]-Tableau10[[#This Row],[Quantité livrée]]</f>
        <v>1</v>
      </c>
      <c r="W100" t="s">
        <v>511</v>
      </c>
      <c r="X100" t="s">
        <v>2322</v>
      </c>
      <c r="Y100" t="s">
        <v>7413</v>
      </c>
      <c r="Z100" s="11" t="s">
        <v>7416</v>
      </c>
      <c r="AA100">
        <v>1</v>
      </c>
      <c r="AB100">
        <v>1</v>
      </c>
    </row>
    <row r="101" spans="1:28" hidden="1" x14ac:dyDescent="0.35">
      <c r="A101" t="str">
        <f>VLOOKUP(Tableau10[[#This Row],[Document d''achat]],Tableau1[[#All],[Nº pièce référence]:[AB]],17,FALSE)</f>
        <v>255223121102</v>
      </c>
      <c r="B101" s="9" t="str">
        <f>VLOOKUP(Tableau10[[#This Row],[Document d''achat]],Tableau1[[#All],[Nº pièce référence]:[AB]],15,FALSE)</f>
        <v>300020861</v>
      </c>
      <c r="C101" t="str">
        <f>VLOOKUP(Tableau10[[#This Row],[Document d''achat]],Tableau1[[#All],[Nº pièce référence]:[AB]],16,FALSE)</f>
        <v>1</v>
      </c>
      <c r="D101" t="str">
        <f>VLOOKUP(Tableau10[[#This Row],[Document d''achat]],Tableau1[[#All],[Nº pièce référence]:[Type PO]],18,FALSE)</f>
        <v>Z</v>
      </c>
      <c r="E101" t="str">
        <f>VLOOKUP(Tableau10[[#This Row],[Document d''achat]],Tableau1[[#All],[Colonne1]:[Nom Fournisseur]],5,FALSE)</f>
        <v>100050659  BV DecoTX</v>
      </c>
      <c r="F101" s="1" t="s">
        <v>606</v>
      </c>
      <c r="G101" s="1" t="s">
        <v>88</v>
      </c>
      <c r="H101" s="1" t="s">
        <v>605</v>
      </c>
      <c r="I101" s="1" t="s">
        <v>2407</v>
      </c>
      <c r="J101" s="2">
        <v>43928</v>
      </c>
      <c r="K101" s="222">
        <v>1</v>
      </c>
      <c r="L101" s="1" t="s">
        <v>7411</v>
      </c>
      <c r="M101" s="222">
        <v>0</v>
      </c>
      <c r="N101" s="2">
        <v>43928</v>
      </c>
      <c r="O101" s="1" t="s">
        <v>476</v>
      </c>
      <c r="P101" s="259">
        <f>Tableau10[[#This Row],[Quantité échéancée]]-Tableau10[[#This Row],[Quantité livrée]]</f>
        <v>1</v>
      </c>
      <c r="W101" t="s">
        <v>513</v>
      </c>
      <c r="X101" t="s">
        <v>2321</v>
      </c>
      <c r="Y101" t="s">
        <v>7413</v>
      </c>
      <c r="Z101" s="11" t="s">
        <v>7416</v>
      </c>
      <c r="AA101">
        <v>502272</v>
      </c>
      <c r="AB101">
        <v>0</v>
      </c>
    </row>
    <row r="102" spans="1:28" hidden="1" x14ac:dyDescent="0.35">
      <c r="A102" t="str">
        <f>VLOOKUP(Tableau10[[#This Row],[Document d''achat]],Tableau1[[#All],[Nº pièce référence]:[AB]],17,FALSE)</f>
        <v>255223121102</v>
      </c>
      <c r="B102" s="9" t="str">
        <f>VLOOKUP(Tableau10[[#This Row],[Document d''achat]],Tableau1[[#All],[Nº pièce référence]:[AB]],15,FALSE)</f>
        <v>300020861</v>
      </c>
      <c r="C102" t="str">
        <f>VLOOKUP(Tableau10[[#This Row],[Document d''achat]],Tableau1[[#All],[Nº pièce référence]:[AB]],16,FALSE)</f>
        <v>4</v>
      </c>
      <c r="D102" t="str">
        <f>VLOOKUP(Tableau10[[#This Row],[Document d''achat]],Tableau1[[#All],[Nº pièce référence]:[Type PO]],18,FALSE)</f>
        <v>Z</v>
      </c>
      <c r="E102" t="str">
        <f>VLOOKUP(Tableau10[[#This Row],[Document d''achat]],Tableau1[[#All],[Colonne1]:[Nom Fournisseur]],5,FALSE)</f>
        <v>100050655  BV Kronos Group</v>
      </c>
      <c r="F102" s="1" t="s">
        <v>586</v>
      </c>
      <c r="G102" s="1" t="s">
        <v>88</v>
      </c>
      <c r="H102" s="1" t="s">
        <v>585</v>
      </c>
      <c r="I102" s="1" t="s">
        <v>2407</v>
      </c>
      <c r="J102" s="2">
        <v>43928</v>
      </c>
      <c r="K102" s="222">
        <v>1</v>
      </c>
      <c r="L102" s="1" t="s">
        <v>7410</v>
      </c>
      <c r="M102" s="222">
        <v>0</v>
      </c>
      <c r="N102" s="2">
        <v>43928</v>
      </c>
      <c r="O102" s="1" t="s">
        <v>587</v>
      </c>
      <c r="P102" s="259">
        <f>Tableau10[[#This Row],[Quantité échéancée]]-Tableau10[[#This Row],[Quantité livrée]]</f>
        <v>1</v>
      </c>
      <c r="W102" t="s">
        <v>515</v>
      </c>
      <c r="X102" t="s">
        <v>2322</v>
      </c>
      <c r="Y102" t="s">
        <v>7413</v>
      </c>
      <c r="Z102" s="11" t="s">
        <v>7416</v>
      </c>
      <c r="AA102">
        <v>1</v>
      </c>
      <c r="AB102">
        <v>0</v>
      </c>
    </row>
    <row r="103" spans="1:28" hidden="1" x14ac:dyDescent="0.35">
      <c r="A103" t="str">
        <f>VLOOKUP(Tableau10[[#This Row],[Document d''achat]],Tableau1[[#All],[Nº pièce référence]:[AB]],17,FALSE)</f>
        <v>255223121102</v>
      </c>
      <c r="B103" s="9" t="str">
        <f>VLOOKUP(Tableau10[[#This Row],[Document d''achat]],Tableau1[[#All],[Nº pièce référence]:[AB]],15,FALSE)</f>
        <v>300020861</v>
      </c>
      <c r="C103" t="str">
        <f>VLOOKUP(Tableau10[[#This Row],[Document d''achat]],Tableau1[[#All],[Nº pièce référence]:[AB]],16,FALSE)</f>
        <v>4</v>
      </c>
      <c r="D103" t="str">
        <f>VLOOKUP(Tableau10[[#This Row],[Document d''achat]],Tableau1[[#All],[Nº pièce référence]:[Type PO]],18,FALSE)</f>
        <v>Z</v>
      </c>
      <c r="E103" t="str">
        <f>VLOOKUP(Tableau10[[#This Row],[Document d''achat]],Tableau1[[#All],[Colonne1]:[Nom Fournisseur]],5,FALSE)</f>
        <v>100050655  BV Kronos Group</v>
      </c>
      <c r="F103" s="1" t="s">
        <v>586</v>
      </c>
      <c r="G103" s="1" t="s">
        <v>217</v>
      </c>
      <c r="H103" s="1" t="s">
        <v>585</v>
      </c>
      <c r="I103" s="1" t="s">
        <v>2407</v>
      </c>
      <c r="J103" s="2">
        <v>43948</v>
      </c>
      <c r="K103" s="222">
        <v>1</v>
      </c>
      <c r="L103" s="1" t="s">
        <v>7410</v>
      </c>
      <c r="M103" s="222">
        <v>0</v>
      </c>
      <c r="N103" s="2">
        <v>43948</v>
      </c>
      <c r="O103" s="1" t="s">
        <v>588</v>
      </c>
      <c r="P103" s="259">
        <f>Tableau10[[#This Row],[Quantité échéancée]]-Tableau10[[#This Row],[Quantité livrée]]</f>
        <v>1</v>
      </c>
      <c r="W103" t="s">
        <v>516</v>
      </c>
      <c r="X103" t="s">
        <v>2321</v>
      </c>
      <c r="Y103" t="s">
        <v>7413</v>
      </c>
      <c r="Z103" s="11" t="s">
        <v>7415</v>
      </c>
      <c r="AA103">
        <v>502272</v>
      </c>
      <c r="AB103">
        <v>0</v>
      </c>
    </row>
    <row r="104" spans="1:28" hidden="1" x14ac:dyDescent="0.35">
      <c r="A104" t="str">
        <f>VLOOKUP(Tableau10[[#This Row],[Document d''achat]],Tableau1[[#All],[Nº pièce référence]:[AB]],17,FALSE)</f>
        <v>255223121102</v>
      </c>
      <c r="B104" s="9" t="str">
        <f>VLOOKUP(Tableau10[[#This Row],[Document d''achat]],Tableau1[[#All],[Nº pièce référence]:[AB]],15,FALSE)</f>
        <v>300020861</v>
      </c>
      <c r="C104" t="str">
        <f>VLOOKUP(Tableau10[[#This Row],[Document d''achat]],Tableau1[[#All],[Nº pièce référence]:[AB]],16,FALSE)</f>
        <v>4</v>
      </c>
      <c r="D104" t="str">
        <f>VLOOKUP(Tableau10[[#This Row],[Document d''achat]],Tableau1[[#All],[Nº pièce référence]:[Type PO]],18,FALSE)</f>
        <v>Z</v>
      </c>
      <c r="E104" t="str">
        <f>VLOOKUP(Tableau10[[#This Row],[Document d''achat]],Tableau1[[#All],[Colonne1]:[Nom Fournisseur]],5,FALSE)</f>
        <v>100050655  BV Kronos Group</v>
      </c>
      <c r="F104" s="1" t="s">
        <v>586</v>
      </c>
      <c r="G104" s="1" t="s">
        <v>222</v>
      </c>
      <c r="H104" s="1" t="s">
        <v>585</v>
      </c>
      <c r="I104" s="1" t="s">
        <v>2407</v>
      </c>
      <c r="J104" s="2">
        <v>43977</v>
      </c>
      <c r="K104" s="222">
        <v>1</v>
      </c>
      <c r="L104" s="1" t="s">
        <v>7410</v>
      </c>
      <c r="M104" s="222">
        <v>0</v>
      </c>
      <c r="N104" s="2">
        <v>43977</v>
      </c>
      <c r="O104" s="1" t="s">
        <v>589</v>
      </c>
      <c r="P104" s="259">
        <f>Tableau10[[#This Row],[Quantité échéancée]]-Tableau10[[#This Row],[Quantité livrée]]</f>
        <v>1</v>
      </c>
      <c r="T104" t="s">
        <v>7189</v>
      </c>
    </row>
    <row r="105" spans="1:28" hidden="1" x14ac:dyDescent="0.35">
      <c r="A105" t="str">
        <f>VLOOKUP(Tableau10[[#This Row],[Document d''achat]],Tableau1[[#All],[Nº pièce référence]:[AB]],17,FALSE)</f>
        <v>255223121102</v>
      </c>
      <c r="B105" s="9" t="str">
        <f>VLOOKUP(Tableau10[[#This Row],[Document d''achat]],Tableau1[[#All],[Nº pièce référence]:[AB]],15,FALSE)</f>
        <v>300020861</v>
      </c>
      <c r="C105" t="str">
        <f>VLOOKUP(Tableau10[[#This Row],[Document d''achat]],Tableau1[[#All],[Nº pièce référence]:[AB]],16,FALSE)</f>
        <v>4</v>
      </c>
      <c r="D105" t="str">
        <f>VLOOKUP(Tableau10[[#This Row],[Document d''achat]],Tableau1[[#All],[Nº pièce référence]:[Type PO]],18,FALSE)</f>
        <v>Z</v>
      </c>
      <c r="E105" t="str">
        <f>VLOOKUP(Tableau10[[#This Row],[Document d''achat]],Tableau1[[#All],[Colonne1]:[Nom Fournisseur]],5,FALSE)</f>
        <v>100050655  BV Kronos Group</v>
      </c>
      <c r="F105" s="1" t="s">
        <v>586</v>
      </c>
      <c r="G105" s="1" t="s">
        <v>421</v>
      </c>
      <c r="H105" s="1" t="s">
        <v>585</v>
      </c>
      <c r="I105" s="1" t="s">
        <v>2407</v>
      </c>
      <c r="J105" s="2">
        <v>43994</v>
      </c>
      <c r="K105" s="222">
        <v>1</v>
      </c>
      <c r="L105" s="1" t="s">
        <v>7410</v>
      </c>
      <c r="M105" s="222">
        <v>0</v>
      </c>
      <c r="N105" s="2">
        <v>43994</v>
      </c>
      <c r="O105" s="1" t="s">
        <v>590</v>
      </c>
      <c r="P105" s="259">
        <f>Tableau10[[#This Row],[Quantité échéancée]]-Tableau10[[#This Row],[Quantité livrée]]</f>
        <v>1</v>
      </c>
      <c r="T105" t="s">
        <v>111</v>
      </c>
      <c r="U105" t="s">
        <v>1931</v>
      </c>
      <c r="V105" t="s">
        <v>1933</v>
      </c>
      <c r="W105" t="s">
        <v>88</v>
      </c>
      <c r="X105" t="s">
        <v>1934</v>
      </c>
      <c r="Y105" t="s">
        <v>7413</v>
      </c>
      <c r="Z105" s="11" t="s">
        <v>7414</v>
      </c>
      <c r="AA105">
        <v>1</v>
      </c>
      <c r="AB105">
        <v>0</v>
      </c>
    </row>
    <row r="106" spans="1:28" hidden="1" x14ac:dyDescent="0.35">
      <c r="A106" t="str">
        <f>VLOOKUP(Tableau10[[#This Row],[Document d''achat]],Tableau1[[#All],[Nº pièce référence]:[AB]],17,FALSE)</f>
        <v>255223121102</v>
      </c>
      <c r="B106" s="9" t="str">
        <f>VLOOKUP(Tableau10[[#This Row],[Document d''achat]],Tableau1[[#All],[Nº pièce référence]:[AB]],15,FALSE)</f>
        <v>300020861</v>
      </c>
      <c r="C106" t="str">
        <f>VLOOKUP(Tableau10[[#This Row],[Document d''achat]],Tableau1[[#All],[Nº pièce référence]:[AB]],16,FALSE)</f>
        <v>4</v>
      </c>
      <c r="D106" t="str">
        <f>VLOOKUP(Tableau10[[#This Row],[Document d''achat]],Tableau1[[#All],[Nº pièce référence]:[Type PO]],18,FALSE)</f>
        <v>Z</v>
      </c>
      <c r="E106" t="str">
        <f>VLOOKUP(Tableau10[[#This Row],[Document d''achat]],Tableau1[[#All],[Colonne1]:[Nom Fournisseur]],5,FALSE)</f>
        <v>100050655  BV Kronos Group</v>
      </c>
      <c r="F106" s="1" t="s">
        <v>586</v>
      </c>
      <c r="G106" s="1" t="s">
        <v>423</v>
      </c>
      <c r="H106" s="1" t="s">
        <v>585</v>
      </c>
      <c r="I106" s="1" t="s">
        <v>2407</v>
      </c>
      <c r="J106" s="2">
        <v>43994</v>
      </c>
      <c r="K106" s="222">
        <v>1</v>
      </c>
      <c r="L106" s="1" t="s">
        <v>7410</v>
      </c>
      <c r="M106" s="222">
        <v>0</v>
      </c>
      <c r="N106" s="2">
        <v>43994</v>
      </c>
      <c r="O106" s="1" t="s">
        <v>591</v>
      </c>
      <c r="P106" s="259">
        <f>Tableau10[[#This Row],[Quantité échéancée]]-Tableau10[[#This Row],[Quantité livrée]]</f>
        <v>1</v>
      </c>
      <c r="U106" t="s">
        <v>1948</v>
      </c>
      <c r="V106" t="s">
        <v>1951</v>
      </c>
      <c r="W106" t="s">
        <v>88</v>
      </c>
      <c r="X106" t="s">
        <v>1952</v>
      </c>
      <c r="Y106" t="s">
        <v>7413</v>
      </c>
      <c r="Z106" s="11" t="s">
        <v>7414</v>
      </c>
      <c r="AA106">
        <v>1</v>
      </c>
      <c r="AB106">
        <v>0</v>
      </c>
    </row>
    <row r="107" spans="1:28" hidden="1" x14ac:dyDescent="0.35">
      <c r="A107" t="str">
        <f>VLOOKUP(Tableau10[[#This Row],[Document d''achat]],Tableau1[[#All],[Nº pièce référence]:[AB]],17,FALSE)</f>
        <v>255223121102</v>
      </c>
      <c r="B107" s="9" t="str">
        <f>VLOOKUP(Tableau10[[#This Row],[Document d''achat]],Tableau1[[#All],[Nº pièce référence]:[AB]],15,FALSE)</f>
        <v>300020861</v>
      </c>
      <c r="C107" t="str">
        <f>VLOOKUP(Tableau10[[#This Row],[Document d''achat]],Tableau1[[#All],[Nº pièce référence]:[AB]],16,FALSE)</f>
        <v>4</v>
      </c>
      <c r="D107" t="str">
        <f>VLOOKUP(Tableau10[[#This Row],[Document d''achat]],Tableau1[[#All],[Nº pièce référence]:[Type PO]],18,FALSE)</f>
        <v>Z</v>
      </c>
      <c r="E107" t="str">
        <f>VLOOKUP(Tableau10[[#This Row],[Document d''achat]],Tableau1[[#All],[Colonne1]:[Nom Fournisseur]],5,FALSE)</f>
        <v>100050655  BV Kronos Group</v>
      </c>
      <c r="F107" s="1" t="s">
        <v>586</v>
      </c>
      <c r="G107" s="1" t="s">
        <v>511</v>
      </c>
      <c r="H107" s="1" t="s">
        <v>585</v>
      </c>
      <c r="I107" s="1" t="s">
        <v>2407</v>
      </c>
      <c r="J107" s="2">
        <v>44004</v>
      </c>
      <c r="K107" s="222">
        <v>1</v>
      </c>
      <c r="L107" s="1" t="s">
        <v>7410</v>
      </c>
      <c r="M107" s="222">
        <v>0</v>
      </c>
      <c r="N107" s="2">
        <v>44004</v>
      </c>
      <c r="O107" s="1" t="s">
        <v>592</v>
      </c>
      <c r="P107" s="259">
        <f>Tableau10[[#This Row],[Quantité échéancée]]-Tableau10[[#This Row],[Quantité livrée]]</f>
        <v>1</v>
      </c>
      <c r="U107" t="s">
        <v>2236</v>
      </c>
      <c r="V107" t="s">
        <v>2238</v>
      </c>
      <c r="W107" t="s">
        <v>217</v>
      </c>
      <c r="X107" t="s">
        <v>2239</v>
      </c>
      <c r="Y107" t="s">
        <v>7413</v>
      </c>
      <c r="Z107" s="11" t="s">
        <v>7415</v>
      </c>
      <c r="AA107">
        <v>12382</v>
      </c>
      <c r="AB107">
        <v>12382</v>
      </c>
    </row>
    <row r="108" spans="1:28" hidden="1" x14ac:dyDescent="0.35">
      <c r="A108" t="str">
        <f>VLOOKUP(Tableau10[[#This Row],[Document d''achat]],Tableau1[[#All],[Nº pièce référence]:[AB]],17,FALSE)</f>
        <v>255223121102</v>
      </c>
      <c r="B108" s="9" t="str">
        <f>VLOOKUP(Tableau10[[#This Row],[Document d''achat]],Tableau1[[#All],[Nº pièce référence]:[AB]],15,FALSE)</f>
        <v>300020861</v>
      </c>
      <c r="C108" t="str">
        <f>VLOOKUP(Tableau10[[#This Row],[Document d''achat]],Tableau1[[#All],[Nº pièce référence]:[AB]],16,FALSE)</f>
        <v>4</v>
      </c>
      <c r="D108" t="str">
        <f>VLOOKUP(Tableau10[[#This Row],[Document d''achat]],Tableau1[[#All],[Nº pièce référence]:[Type PO]],18,FALSE)</f>
        <v>Z</v>
      </c>
      <c r="E108" t="str">
        <f>VLOOKUP(Tableau10[[#This Row],[Document d''achat]],Tableau1[[#All],[Colonne1]:[Nom Fournisseur]],5,FALSE)</f>
        <v>100040297  BV Solvint Supply Management</v>
      </c>
      <c r="F108" s="1" t="s">
        <v>549</v>
      </c>
      <c r="G108" s="1" t="s">
        <v>88</v>
      </c>
      <c r="H108" s="1" t="s">
        <v>548</v>
      </c>
      <c r="I108" s="1" t="s">
        <v>2407</v>
      </c>
      <c r="J108" s="2">
        <v>43928</v>
      </c>
      <c r="K108" s="222">
        <v>1</v>
      </c>
      <c r="L108" s="1" t="s">
        <v>7410</v>
      </c>
      <c r="M108" s="222">
        <v>0</v>
      </c>
      <c r="N108" s="2">
        <v>43928</v>
      </c>
      <c r="O108" s="1" t="s">
        <v>550</v>
      </c>
      <c r="P108" s="259">
        <f>Tableau10[[#This Row],[Quantité échéancée]]-Tableau10[[#This Row],[Quantité livrée]]</f>
        <v>1</v>
      </c>
      <c r="V108" t="s">
        <v>2266</v>
      </c>
      <c r="W108" t="s">
        <v>88</v>
      </c>
      <c r="X108" t="s">
        <v>2267</v>
      </c>
      <c r="Y108" t="s">
        <v>7413</v>
      </c>
      <c r="Z108" s="11" t="s">
        <v>7415</v>
      </c>
      <c r="AA108">
        <v>15000</v>
      </c>
      <c r="AB108">
        <v>0</v>
      </c>
    </row>
    <row r="109" spans="1:28" hidden="1" x14ac:dyDescent="0.35">
      <c r="A109" t="str">
        <f>VLOOKUP(Tableau10[[#This Row],[Document d''achat]],Tableau1[[#All],[Nº pièce référence]:[AB]],17,FALSE)</f>
        <v>255223121102</v>
      </c>
      <c r="B109" s="9" t="str">
        <f>VLOOKUP(Tableau10[[#This Row],[Document d''achat]],Tableau1[[#All],[Nº pièce référence]:[AB]],15,FALSE)</f>
        <v>300020861</v>
      </c>
      <c r="C109" t="str">
        <f>VLOOKUP(Tableau10[[#This Row],[Document d''achat]],Tableau1[[#All],[Nº pièce référence]:[AB]],16,FALSE)</f>
        <v>4</v>
      </c>
      <c r="D109" t="str">
        <f>VLOOKUP(Tableau10[[#This Row],[Document d''achat]],Tableau1[[#All],[Nº pièce référence]:[Type PO]],18,FALSE)</f>
        <v>Z</v>
      </c>
      <c r="E109" t="str">
        <f>VLOOKUP(Tableau10[[#This Row],[Document d''achat]],Tableau1[[#All],[Colonne1]:[Nom Fournisseur]],5,FALSE)</f>
        <v>100040297  BV Solvint Supply Management</v>
      </c>
      <c r="F109" s="1" t="s">
        <v>549</v>
      </c>
      <c r="G109" s="1" t="s">
        <v>217</v>
      </c>
      <c r="H109" s="1" t="s">
        <v>548</v>
      </c>
      <c r="I109" s="1" t="s">
        <v>2407</v>
      </c>
      <c r="J109" s="2">
        <v>43948</v>
      </c>
      <c r="K109" s="222">
        <v>1</v>
      </c>
      <c r="L109" s="1" t="s">
        <v>7410</v>
      </c>
      <c r="M109" s="222">
        <v>0</v>
      </c>
      <c r="N109" s="2">
        <v>43948</v>
      </c>
      <c r="O109" s="1" t="s">
        <v>551</v>
      </c>
      <c r="P109" s="259">
        <f>Tableau10[[#This Row],[Quantité échéancée]]-Tableau10[[#This Row],[Quantité livrée]]</f>
        <v>1</v>
      </c>
      <c r="U109" t="s">
        <v>1353</v>
      </c>
      <c r="V109" t="s">
        <v>1954</v>
      </c>
      <c r="W109" t="s">
        <v>88</v>
      </c>
      <c r="X109" t="s">
        <v>1955</v>
      </c>
      <c r="Y109" t="s">
        <v>7413</v>
      </c>
      <c r="Z109" s="11" t="s">
        <v>7414</v>
      </c>
      <c r="AA109">
        <v>1</v>
      </c>
      <c r="AB109">
        <v>0</v>
      </c>
    </row>
    <row r="110" spans="1:28" hidden="1" x14ac:dyDescent="0.35">
      <c r="A110" t="str">
        <f>VLOOKUP(Tableau10[[#This Row],[Document d''achat]],Tableau1[[#All],[Nº pièce référence]:[AB]],17,FALSE)</f>
        <v>255223121102</v>
      </c>
      <c r="B110" s="9" t="str">
        <f>VLOOKUP(Tableau10[[#This Row],[Document d''achat]],Tableau1[[#All],[Nº pièce référence]:[AB]],15,FALSE)</f>
        <v>300020861</v>
      </c>
      <c r="C110" t="str">
        <f>VLOOKUP(Tableau10[[#This Row],[Document d''achat]],Tableau1[[#All],[Nº pièce référence]:[AB]],16,FALSE)</f>
        <v>4</v>
      </c>
      <c r="D110" t="str">
        <f>VLOOKUP(Tableau10[[#This Row],[Document d''achat]],Tableau1[[#All],[Nº pièce référence]:[Type PO]],18,FALSE)</f>
        <v>Z</v>
      </c>
      <c r="E110" t="str">
        <f>VLOOKUP(Tableau10[[#This Row],[Document d''achat]],Tableau1[[#All],[Colonne1]:[Nom Fournisseur]],5,FALSE)</f>
        <v>100040297  BV Solvint Supply Management</v>
      </c>
      <c r="F110" s="1" t="s">
        <v>549</v>
      </c>
      <c r="G110" s="1" t="s">
        <v>222</v>
      </c>
      <c r="H110" s="1" t="s">
        <v>548</v>
      </c>
      <c r="I110" s="1" t="s">
        <v>2407</v>
      </c>
      <c r="J110" s="2">
        <v>43948</v>
      </c>
      <c r="K110" s="222">
        <v>1</v>
      </c>
      <c r="L110" s="1" t="s">
        <v>7410</v>
      </c>
      <c r="M110" s="222">
        <v>0</v>
      </c>
      <c r="N110" s="2">
        <v>43948</v>
      </c>
      <c r="O110" s="1" t="s">
        <v>552</v>
      </c>
      <c r="P110" s="259">
        <f>Tableau10[[#This Row],[Quantité échéancée]]-Tableau10[[#This Row],[Quantité livrée]]</f>
        <v>1</v>
      </c>
      <c r="U110" t="s">
        <v>1921</v>
      </c>
      <c r="V110" t="s">
        <v>1923</v>
      </c>
      <c r="W110" t="s">
        <v>88</v>
      </c>
      <c r="X110" t="s">
        <v>1924</v>
      </c>
      <c r="Y110" t="s">
        <v>7413</v>
      </c>
      <c r="Z110" s="11" t="s">
        <v>7414</v>
      </c>
      <c r="AA110">
        <v>1</v>
      </c>
      <c r="AB110">
        <v>0</v>
      </c>
    </row>
    <row r="111" spans="1:28" hidden="1" x14ac:dyDescent="0.35">
      <c r="A111" t="str">
        <f>VLOOKUP(Tableau10[[#This Row],[Document d''achat]],Tableau1[[#All],[Nº pièce référence]:[AB]],17,FALSE)</f>
        <v>255223121102</v>
      </c>
      <c r="B111" s="9" t="str">
        <f>VLOOKUP(Tableau10[[#This Row],[Document d''achat]],Tableau1[[#All],[Nº pièce référence]:[AB]],15,FALSE)</f>
        <v>300020861</v>
      </c>
      <c r="C111" t="str">
        <f>VLOOKUP(Tableau10[[#This Row],[Document d''achat]],Tableau1[[#All],[Nº pièce référence]:[AB]],16,FALSE)</f>
        <v>4</v>
      </c>
      <c r="D111" t="str">
        <f>VLOOKUP(Tableau10[[#This Row],[Document d''achat]],Tableau1[[#All],[Nº pièce référence]:[Type PO]],18,FALSE)</f>
        <v>Z</v>
      </c>
      <c r="E111" t="str">
        <f>VLOOKUP(Tableau10[[#This Row],[Document d''achat]],Tableau1[[#All],[Colonne1]:[Nom Fournisseur]],5,FALSE)</f>
        <v>100040297  BV Solvint Supply Management</v>
      </c>
      <c r="F111" s="1" t="s">
        <v>549</v>
      </c>
      <c r="G111" s="1" t="s">
        <v>421</v>
      </c>
      <c r="H111" s="1" t="s">
        <v>548</v>
      </c>
      <c r="I111" s="1" t="s">
        <v>2407</v>
      </c>
      <c r="J111" s="2">
        <v>43977</v>
      </c>
      <c r="K111" s="222">
        <v>1</v>
      </c>
      <c r="L111" s="1" t="s">
        <v>7410</v>
      </c>
      <c r="M111" s="222">
        <v>0</v>
      </c>
      <c r="N111" s="2">
        <v>43977</v>
      </c>
      <c r="O111" s="1" t="s">
        <v>553</v>
      </c>
      <c r="P111" s="259">
        <f>Tableau10[[#This Row],[Quantité échéancée]]-Tableau10[[#This Row],[Quantité livrée]]</f>
        <v>1</v>
      </c>
      <c r="T111" t="s">
        <v>7309</v>
      </c>
    </row>
    <row r="112" spans="1:28" hidden="1" x14ac:dyDescent="0.35">
      <c r="A112" t="str">
        <f>VLOOKUP(Tableau10[[#This Row],[Document d''achat]],Tableau1[[#All],[Nº pièce référence]:[AB]],17,FALSE)</f>
        <v>255223121102</v>
      </c>
      <c r="B112" s="9" t="str">
        <f>VLOOKUP(Tableau10[[#This Row],[Document d''achat]],Tableau1[[#All],[Nº pièce référence]:[AB]],15,FALSE)</f>
        <v>300020861</v>
      </c>
      <c r="C112" t="str">
        <f>VLOOKUP(Tableau10[[#This Row],[Document d''achat]],Tableau1[[#All],[Nº pièce référence]:[AB]],16,FALSE)</f>
        <v>4</v>
      </c>
      <c r="D112" t="str">
        <f>VLOOKUP(Tableau10[[#This Row],[Document d''achat]],Tableau1[[#All],[Nº pièce référence]:[Type PO]],18,FALSE)</f>
        <v>Z</v>
      </c>
      <c r="E112" t="str">
        <f>VLOOKUP(Tableau10[[#This Row],[Document d''achat]],Tableau1[[#All],[Colonne1]:[Nom Fournisseur]],5,FALSE)</f>
        <v>100040297  BV Solvint Supply Management</v>
      </c>
      <c r="F112" s="1" t="s">
        <v>549</v>
      </c>
      <c r="G112" s="1" t="s">
        <v>423</v>
      </c>
      <c r="H112" s="1" t="s">
        <v>548</v>
      </c>
      <c r="I112" s="1" t="s">
        <v>2407</v>
      </c>
      <c r="J112" s="2">
        <v>43994</v>
      </c>
      <c r="K112" s="222">
        <v>1</v>
      </c>
      <c r="L112" s="1" t="s">
        <v>7410</v>
      </c>
      <c r="M112" s="222">
        <v>0</v>
      </c>
      <c r="N112" s="2">
        <v>43994</v>
      </c>
      <c r="O112" s="1" t="s">
        <v>554</v>
      </c>
      <c r="P112" s="259">
        <f>Tableau10[[#This Row],[Quantité échéancée]]-Tableau10[[#This Row],[Quantité livrée]]</f>
        <v>1</v>
      </c>
      <c r="T112" t="s">
        <v>113</v>
      </c>
      <c r="U112" t="s">
        <v>2328</v>
      </c>
      <c r="V112" t="s">
        <v>2331</v>
      </c>
      <c r="W112" t="s">
        <v>513</v>
      </c>
      <c r="X112" t="s">
        <v>2332</v>
      </c>
      <c r="Y112" t="s">
        <v>7413</v>
      </c>
      <c r="Z112" s="11" t="s">
        <v>7415</v>
      </c>
      <c r="AA112">
        <v>1</v>
      </c>
      <c r="AB112">
        <v>0</v>
      </c>
    </row>
    <row r="113" spans="1:20" hidden="1" x14ac:dyDescent="0.35">
      <c r="A113" t="str">
        <f>VLOOKUP(Tableau10[[#This Row],[Document d''achat]],Tableau1[[#All],[Nº pièce référence]:[AB]],17,FALSE)</f>
        <v>255223121102</v>
      </c>
      <c r="B113" s="9" t="str">
        <f>VLOOKUP(Tableau10[[#This Row],[Document d''achat]],Tableau1[[#All],[Nº pièce référence]:[AB]],15,FALSE)</f>
        <v>300020861</v>
      </c>
      <c r="C113" t="str">
        <f>VLOOKUP(Tableau10[[#This Row],[Document d''achat]],Tableau1[[#All],[Nº pièce référence]:[AB]],16,FALSE)</f>
        <v>4</v>
      </c>
      <c r="D113" t="str">
        <f>VLOOKUP(Tableau10[[#This Row],[Document d''achat]],Tableau1[[#All],[Nº pièce référence]:[Type PO]],18,FALSE)</f>
        <v>Z</v>
      </c>
      <c r="E113" t="str">
        <f>VLOOKUP(Tableau10[[#This Row],[Document d''achat]],Tableau1[[#All],[Colonne1]:[Nom Fournisseur]],5,FALSE)</f>
        <v>100040297  BV Solvint Supply Management</v>
      </c>
      <c r="F113" s="1" t="s">
        <v>549</v>
      </c>
      <c r="G113" s="1" t="s">
        <v>511</v>
      </c>
      <c r="H113" s="1" t="s">
        <v>548</v>
      </c>
      <c r="I113" s="1" t="s">
        <v>2407</v>
      </c>
      <c r="J113" s="2">
        <v>43994</v>
      </c>
      <c r="K113" s="222">
        <v>1</v>
      </c>
      <c r="L113" s="1" t="s">
        <v>7410</v>
      </c>
      <c r="M113" s="222">
        <v>0</v>
      </c>
      <c r="N113" s="2">
        <v>43994</v>
      </c>
      <c r="O113" s="1" t="s">
        <v>555</v>
      </c>
      <c r="P113" s="259">
        <f>Tableau10[[#This Row],[Quantité échéancée]]-Tableau10[[#This Row],[Quantité livrée]]</f>
        <v>1</v>
      </c>
      <c r="T113" t="s">
        <v>7350</v>
      </c>
    </row>
    <row r="114" spans="1:20" hidden="1" x14ac:dyDescent="0.35">
      <c r="A114" t="str">
        <f>VLOOKUP(Tableau10[[#This Row],[Document d''achat]],Tableau1[[#All],[Nº pièce référence]:[AB]],17,FALSE)</f>
        <v>255223121102</v>
      </c>
      <c r="B114" s="9" t="str">
        <f>VLOOKUP(Tableau10[[#This Row],[Document d''achat]],Tableau1[[#All],[Nº pièce référence]:[AB]],15,FALSE)</f>
        <v>300020861</v>
      </c>
      <c r="C114" t="str">
        <f>VLOOKUP(Tableau10[[#This Row],[Document d''achat]],Tableau1[[#All],[Nº pièce référence]:[AB]],16,FALSE)</f>
        <v>4</v>
      </c>
      <c r="D114" t="str">
        <f>VLOOKUP(Tableau10[[#This Row],[Document d''achat]],Tableau1[[#All],[Nº pièce référence]:[Type PO]],18,FALSE)</f>
        <v>Z</v>
      </c>
      <c r="E114" t="str">
        <f>VLOOKUP(Tableau10[[#This Row],[Document d''achat]],Tableau1[[#All],[Colonne1]:[Nom Fournisseur]],5,FALSE)</f>
        <v>100040297  BV Solvint Supply Management</v>
      </c>
      <c r="F114" s="1" t="s">
        <v>549</v>
      </c>
      <c r="G114" s="1" t="s">
        <v>513</v>
      </c>
      <c r="H114" s="1" t="s">
        <v>548</v>
      </c>
      <c r="I114" s="1" t="s">
        <v>2407</v>
      </c>
      <c r="J114" s="2">
        <v>43994</v>
      </c>
      <c r="K114" s="222">
        <v>1</v>
      </c>
      <c r="L114" s="1" t="s">
        <v>7410</v>
      </c>
      <c r="M114" s="222">
        <v>0</v>
      </c>
      <c r="N114" s="2">
        <v>43994</v>
      </c>
      <c r="O114" s="1" t="s">
        <v>556</v>
      </c>
      <c r="P114" s="259">
        <f>Tableau10[[#This Row],[Quantité échéancée]]-Tableau10[[#This Row],[Quantité livrée]]</f>
        <v>1</v>
      </c>
      <c r="S114" t="s">
        <v>7368</v>
      </c>
    </row>
    <row r="115" spans="1:20" hidden="1" x14ac:dyDescent="0.35">
      <c r="A115" t="str">
        <f>VLOOKUP(Tableau10[[#This Row],[Document d''achat]],Tableau1[[#All],[Nº pièce référence]:[AB]],17,FALSE)</f>
        <v>255223121102</v>
      </c>
      <c r="B115" s="9" t="str">
        <f>VLOOKUP(Tableau10[[#This Row],[Document d''achat]],Tableau1[[#All],[Nº pièce référence]:[AB]],15,FALSE)</f>
        <v>300020861</v>
      </c>
      <c r="C115" t="str">
        <f>VLOOKUP(Tableau10[[#This Row],[Document d''achat]],Tableau1[[#All],[Nº pièce référence]:[AB]],16,FALSE)</f>
        <v>4</v>
      </c>
      <c r="D115" t="str">
        <f>VLOOKUP(Tableau10[[#This Row],[Document d''achat]],Tableau1[[#All],[Nº pièce référence]:[Type PO]],18,FALSE)</f>
        <v>Z</v>
      </c>
      <c r="E115" t="str">
        <f>VLOOKUP(Tableau10[[#This Row],[Document d''achat]],Tableau1[[#All],[Colonne1]:[Nom Fournisseur]],5,FALSE)</f>
        <v>100040297  BV Solvint Supply Management</v>
      </c>
      <c r="F115" s="1" t="s">
        <v>549</v>
      </c>
      <c r="G115" s="1" t="s">
        <v>515</v>
      </c>
      <c r="H115" s="1" t="s">
        <v>548</v>
      </c>
      <c r="I115" s="1" t="s">
        <v>2407</v>
      </c>
      <c r="J115" s="2">
        <v>43994</v>
      </c>
      <c r="K115" s="222">
        <v>1</v>
      </c>
      <c r="L115" s="1" t="s">
        <v>7410</v>
      </c>
      <c r="M115" s="222">
        <v>0</v>
      </c>
      <c r="N115" s="2">
        <v>43994</v>
      </c>
      <c r="O115" s="1" t="s">
        <v>557</v>
      </c>
      <c r="P115" s="259">
        <f>Tableau10[[#This Row],[Quantité échéancée]]-Tableau10[[#This Row],[Quantité livrée]]</f>
        <v>1</v>
      </c>
      <c r="R115" t="s">
        <v>129</v>
      </c>
    </row>
    <row r="116" spans="1:20" hidden="1" x14ac:dyDescent="0.35">
      <c r="A116" t="str">
        <f>VLOOKUP(Tableau10[[#This Row],[Document d''achat]],Tableau1[[#All],[Nº pièce référence]:[AB]],17,FALSE)</f>
        <v>255223121102</v>
      </c>
      <c r="B116" s="9" t="str">
        <f>VLOOKUP(Tableau10[[#This Row],[Document d''achat]],Tableau1[[#All],[Nº pièce référence]:[AB]],15,FALSE)</f>
        <v>300020861</v>
      </c>
      <c r="C116" t="str">
        <f>VLOOKUP(Tableau10[[#This Row],[Document d''achat]],Tableau1[[#All],[Nº pièce référence]:[AB]],16,FALSE)</f>
        <v>4</v>
      </c>
      <c r="D116" t="str">
        <f>VLOOKUP(Tableau10[[#This Row],[Document d''achat]],Tableau1[[#All],[Nº pièce référence]:[Type PO]],18,FALSE)</f>
        <v>Z</v>
      </c>
      <c r="E116" t="str">
        <f>VLOOKUP(Tableau10[[#This Row],[Document d''achat]],Tableau1[[#All],[Colonne1]:[Nom Fournisseur]],5,FALSE)</f>
        <v>100040297  BV Solvint Supply Management</v>
      </c>
      <c r="F116" s="1" t="s">
        <v>549</v>
      </c>
      <c r="G116" s="1" t="s">
        <v>516</v>
      </c>
      <c r="H116" s="1" t="s">
        <v>548</v>
      </c>
      <c r="I116" s="1" t="s">
        <v>2407</v>
      </c>
      <c r="J116" s="2">
        <v>44004</v>
      </c>
      <c r="K116" s="222">
        <v>1</v>
      </c>
      <c r="L116" s="1" t="s">
        <v>7410</v>
      </c>
      <c r="M116" s="222">
        <v>0</v>
      </c>
      <c r="N116" s="2">
        <v>44004</v>
      </c>
      <c r="O116" s="1" t="s">
        <v>558</v>
      </c>
      <c r="P116" s="259">
        <f>Tableau10[[#This Row],[Quantité échéancée]]-Tableau10[[#This Row],[Quantité livrée]]</f>
        <v>1</v>
      </c>
      <c r="R116" t="s">
        <v>157</v>
      </c>
    </row>
    <row r="117" spans="1:20" hidden="1" x14ac:dyDescent="0.35">
      <c r="A117" t="str">
        <f>VLOOKUP(Tableau10[[#This Row],[Document d''achat]],Tableau1[[#All],[Nº pièce référence]:[AB]],17,FALSE)</f>
        <v>255223121102</v>
      </c>
      <c r="B117" s="9" t="str">
        <f>VLOOKUP(Tableau10[[#This Row],[Document d''achat]],Tableau1[[#All],[Nº pièce référence]:[AB]],15,FALSE)</f>
        <v>300020861</v>
      </c>
      <c r="C117" t="str">
        <f>VLOOKUP(Tableau10[[#This Row],[Document d''achat]],Tableau1[[#All],[Nº pièce référence]:[AB]],16,FALSE)</f>
        <v>4</v>
      </c>
      <c r="D117" t="str">
        <f>VLOOKUP(Tableau10[[#This Row],[Document d''achat]],Tableau1[[#All],[Nº pièce référence]:[Type PO]],18,FALSE)</f>
        <v>Z</v>
      </c>
      <c r="E117" t="str">
        <f>VLOOKUP(Tableau10[[#This Row],[Document d''achat]],Tableau1[[#All],[Colonne1]:[Nom Fournisseur]],5,FALSE)</f>
        <v>100050654  BV ConsulDMi</v>
      </c>
      <c r="F117" s="1" t="s">
        <v>577</v>
      </c>
      <c r="G117" s="1" t="s">
        <v>88</v>
      </c>
      <c r="H117" s="1" t="s">
        <v>576</v>
      </c>
      <c r="I117" s="1" t="s">
        <v>2407</v>
      </c>
      <c r="J117" s="2">
        <v>43928</v>
      </c>
      <c r="K117" s="222">
        <v>1</v>
      </c>
      <c r="L117" s="1" t="s">
        <v>7410</v>
      </c>
      <c r="M117" s="222">
        <v>0</v>
      </c>
      <c r="N117" s="2">
        <v>43928</v>
      </c>
      <c r="O117" s="1" t="s">
        <v>578</v>
      </c>
      <c r="P117" s="259">
        <f>Tableau10[[#This Row],[Quantité échéancée]]-Tableau10[[#This Row],[Quantité livrée]]</f>
        <v>1</v>
      </c>
    </row>
    <row r="118" spans="1:20" hidden="1" x14ac:dyDescent="0.35">
      <c r="A118" t="str">
        <f>VLOOKUP(Tableau10[[#This Row],[Document d''achat]],Tableau1[[#All],[Nº pièce référence]:[AB]],17,FALSE)</f>
        <v>255223121102</v>
      </c>
      <c r="B118" s="9" t="str">
        <f>VLOOKUP(Tableau10[[#This Row],[Document d''achat]],Tableau1[[#All],[Nº pièce référence]:[AB]],15,FALSE)</f>
        <v>300020861</v>
      </c>
      <c r="C118" t="str">
        <f>VLOOKUP(Tableau10[[#This Row],[Document d''achat]],Tableau1[[#All],[Nº pièce référence]:[AB]],16,FALSE)</f>
        <v>4</v>
      </c>
      <c r="D118" t="str">
        <f>VLOOKUP(Tableau10[[#This Row],[Document d''achat]],Tableau1[[#All],[Nº pièce référence]:[Type PO]],18,FALSE)</f>
        <v>Z</v>
      </c>
      <c r="E118" t="str">
        <f>VLOOKUP(Tableau10[[#This Row],[Document d''achat]],Tableau1[[#All],[Colonne1]:[Nom Fournisseur]],5,FALSE)</f>
        <v>100050654  BV ConsulDMi</v>
      </c>
      <c r="F118" s="1" t="s">
        <v>577</v>
      </c>
      <c r="G118" s="1" t="s">
        <v>217</v>
      </c>
      <c r="H118" s="1" t="s">
        <v>576</v>
      </c>
      <c r="I118" s="1" t="s">
        <v>2407</v>
      </c>
      <c r="J118" s="2">
        <v>43948</v>
      </c>
      <c r="K118" s="222">
        <v>1</v>
      </c>
      <c r="L118" s="1" t="s">
        <v>7410</v>
      </c>
      <c r="M118" s="222">
        <v>0</v>
      </c>
      <c r="N118" s="2">
        <v>43948</v>
      </c>
      <c r="O118" s="1" t="s">
        <v>579</v>
      </c>
      <c r="P118" s="259">
        <f>Tableau10[[#This Row],[Quantité échéancée]]-Tableau10[[#This Row],[Quantité livrée]]</f>
        <v>1</v>
      </c>
    </row>
    <row r="119" spans="1:20" hidden="1" x14ac:dyDescent="0.35">
      <c r="A119" t="str">
        <f>VLOOKUP(Tableau10[[#This Row],[Document d''achat]],Tableau1[[#All],[Nº pièce référence]:[AB]],17,FALSE)</f>
        <v>255223121102</v>
      </c>
      <c r="B119" s="9" t="str">
        <f>VLOOKUP(Tableau10[[#This Row],[Document d''achat]],Tableau1[[#All],[Nº pièce référence]:[AB]],15,FALSE)</f>
        <v>300020861</v>
      </c>
      <c r="C119" t="str">
        <f>VLOOKUP(Tableau10[[#This Row],[Document d''achat]],Tableau1[[#All],[Nº pièce référence]:[AB]],16,FALSE)</f>
        <v>4</v>
      </c>
      <c r="D119" t="str">
        <f>VLOOKUP(Tableau10[[#This Row],[Document d''achat]],Tableau1[[#All],[Nº pièce référence]:[Type PO]],18,FALSE)</f>
        <v>Z</v>
      </c>
      <c r="E119" t="str">
        <f>VLOOKUP(Tableau10[[#This Row],[Document d''achat]],Tableau1[[#All],[Colonne1]:[Nom Fournisseur]],5,FALSE)</f>
        <v>100050654  BV ConsulDMi</v>
      </c>
      <c r="F119" s="1" t="s">
        <v>577</v>
      </c>
      <c r="G119" s="1" t="s">
        <v>222</v>
      </c>
      <c r="H119" s="1" t="s">
        <v>576</v>
      </c>
      <c r="I119" s="1" t="s">
        <v>2407</v>
      </c>
      <c r="J119" s="2">
        <v>43977</v>
      </c>
      <c r="K119" s="222">
        <v>1</v>
      </c>
      <c r="L119" s="1" t="s">
        <v>7410</v>
      </c>
      <c r="M119" s="222">
        <v>0</v>
      </c>
      <c r="N119" s="2">
        <v>43977</v>
      </c>
      <c r="O119" s="1" t="s">
        <v>580</v>
      </c>
      <c r="P119" s="259">
        <f>Tableau10[[#This Row],[Quantité échéancée]]-Tableau10[[#This Row],[Quantité livrée]]</f>
        <v>1</v>
      </c>
    </row>
    <row r="120" spans="1:20" hidden="1" x14ac:dyDescent="0.35">
      <c r="A120" t="str">
        <f>VLOOKUP(Tableau10[[#This Row],[Document d''achat]],Tableau1[[#All],[Nº pièce référence]:[AB]],17,FALSE)</f>
        <v>255223121102</v>
      </c>
      <c r="B120" s="9" t="str">
        <f>VLOOKUP(Tableau10[[#This Row],[Document d''achat]],Tableau1[[#All],[Nº pièce référence]:[AB]],15,FALSE)</f>
        <v>300020861</v>
      </c>
      <c r="C120" t="str">
        <f>VLOOKUP(Tableau10[[#This Row],[Document d''achat]],Tableau1[[#All],[Nº pièce référence]:[AB]],16,FALSE)</f>
        <v>4</v>
      </c>
      <c r="D120" t="str">
        <f>VLOOKUP(Tableau10[[#This Row],[Document d''achat]],Tableau1[[#All],[Nº pièce référence]:[Type PO]],18,FALSE)</f>
        <v>Z</v>
      </c>
      <c r="E120" t="str">
        <f>VLOOKUP(Tableau10[[#This Row],[Document d''achat]],Tableau1[[#All],[Colonne1]:[Nom Fournisseur]],5,FALSE)</f>
        <v>100050654  BV ConsulDMi</v>
      </c>
      <c r="F120" s="1" t="s">
        <v>577</v>
      </c>
      <c r="G120" s="1" t="s">
        <v>421</v>
      </c>
      <c r="H120" s="1" t="s">
        <v>576</v>
      </c>
      <c r="I120" s="1" t="s">
        <v>2407</v>
      </c>
      <c r="J120" s="2">
        <v>43994</v>
      </c>
      <c r="K120" s="222">
        <v>1</v>
      </c>
      <c r="L120" s="1" t="s">
        <v>7410</v>
      </c>
      <c r="M120" s="222">
        <v>0</v>
      </c>
      <c r="N120" s="2">
        <v>43994</v>
      </c>
      <c r="O120" s="1" t="s">
        <v>581</v>
      </c>
      <c r="P120" s="259">
        <f>Tableau10[[#This Row],[Quantité échéancée]]-Tableau10[[#This Row],[Quantité livrée]]</f>
        <v>1</v>
      </c>
    </row>
    <row r="121" spans="1:20" hidden="1" x14ac:dyDescent="0.35">
      <c r="A121" t="str">
        <f>VLOOKUP(Tableau10[[#This Row],[Document d''achat]],Tableau1[[#All],[Nº pièce référence]:[AB]],17,FALSE)</f>
        <v>255223121102</v>
      </c>
      <c r="B121" s="9" t="str">
        <f>VLOOKUP(Tableau10[[#This Row],[Document d''achat]],Tableau1[[#All],[Nº pièce référence]:[AB]],15,FALSE)</f>
        <v>300020861</v>
      </c>
      <c r="C121" t="str">
        <f>VLOOKUP(Tableau10[[#This Row],[Document d''achat]],Tableau1[[#All],[Nº pièce référence]:[AB]],16,FALSE)</f>
        <v>4</v>
      </c>
      <c r="D121" t="str">
        <f>VLOOKUP(Tableau10[[#This Row],[Document d''achat]],Tableau1[[#All],[Nº pièce référence]:[Type PO]],18,FALSE)</f>
        <v>Z</v>
      </c>
      <c r="E121" t="str">
        <f>VLOOKUP(Tableau10[[#This Row],[Document d''achat]],Tableau1[[#All],[Colonne1]:[Nom Fournisseur]],5,FALSE)</f>
        <v>100050654  BV ConsulDMi</v>
      </c>
      <c r="F121" s="1" t="s">
        <v>577</v>
      </c>
      <c r="G121" s="1" t="s">
        <v>423</v>
      </c>
      <c r="H121" s="1" t="s">
        <v>576</v>
      </c>
      <c r="I121" s="1" t="s">
        <v>2407</v>
      </c>
      <c r="J121" s="2">
        <v>43994</v>
      </c>
      <c r="K121" s="222">
        <v>1</v>
      </c>
      <c r="L121" s="1" t="s">
        <v>7410</v>
      </c>
      <c r="M121" s="222">
        <v>0</v>
      </c>
      <c r="N121" s="2">
        <v>43994</v>
      </c>
      <c r="O121" s="1" t="s">
        <v>582</v>
      </c>
      <c r="P121" s="259">
        <f>Tableau10[[#This Row],[Quantité échéancée]]-Tableau10[[#This Row],[Quantité livrée]]</f>
        <v>1</v>
      </c>
    </row>
    <row r="122" spans="1:20" hidden="1" x14ac:dyDescent="0.35">
      <c r="A122" t="str">
        <f>VLOOKUP(Tableau10[[#This Row],[Document d''achat]],Tableau1[[#All],[Nº pièce référence]:[AB]],17,FALSE)</f>
        <v>255223121102</v>
      </c>
      <c r="B122" s="9" t="str">
        <f>VLOOKUP(Tableau10[[#This Row],[Document d''achat]],Tableau1[[#All],[Nº pièce référence]:[AB]],15,FALSE)</f>
        <v>300020861</v>
      </c>
      <c r="C122" t="str">
        <f>VLOOKUP(Tableau10[[#This Row],[Document d''achat]],Tableau1[[#All],[Nº pièce référence]:[AB]],16,FALSE)</f>
        <v>4</v>
      </c>
      <c r="D122" t="str">
        <f>VLOOKUP(Tableau10[[#This Row],[Document d''achat]],Tableau1[[#All],[Nº pièce référence]:[Type PO]],18,FALSE)</f>
        <v>Z</v>
      </c>
      <c r="E122" t="str">
        <f>VLOOKUP(Tableau10[[#This Row],[Document d''achat]],Tableau1[[#All],[Colonne1]:[Nom Fournisseur]],5,FALSE)</f>
        <v>100050654  BV ConsulDMi</v>
      </c>
      <c r="F122" s="1" t="s">
        <v>577</v>
      </c>
      <c r="G122" s="1" t="s">
        <v>511</v>
      </c>
      <c r="H122" s="1" t="s">
        <v>576</v>
      </c>
      <c r="I122" s="1" t="s">
        <v>2407</v>
      </c>
      <c r="J122" s="2">
        <v>44004</v>
      </c>
      <c r="K122" s="222">
        <v>1</v>
      </c>
      <c r="L122" s="1" t="s">
        <v>7410</v>
      </c>
      <c r="M122" s="222">
        <v>0</v>
      </c>
      <c r="N122" s="2">
        <v>44004</v>
      </c>
      <c r="O122" s="1" t="s">
        <v>583</v>
      </c>
      <c r="P122" s="259">
        <f>Tableau10[[#This Row],[Quantité échéancée]]-Tableau10[[#This Row],[Quantité livrée]]</f>
        <v>1</v>
      </c>
    </row>
    <row r="123" spans="1:20" hidden="1" x14ac:dyDescent="0.35">
      <c r="A123" t="str">
        <f>VLOOKUP(Tableau10[[#This Row],[Document d''achat]],Tableau1[[#All],[Nº pièce référence]:[AB]],17,FALSE)</f>
        <v>255223121102</v>
      </c>
      <c r="B123" s="9" t="str">
        <f>VLOOKUP(Tableau10[[#This Row],[Document d''achat]],Tableau1[[#All],[Nº pièce référence]:[AB]],15,FALSE)</f>
        <v>300020861</v>
      </c>
      <c r="C123" t="str">
        <f>VLOOKUP(Tableau10[[#This Row],[Document d''achat]],Tableau1[[#All],[Nº pièce référence]:[AB]],16,FALSE)</f>
        <v>4</v>
      </c>
      <c r="D123" t="str">
        <f>VLOOKUP(Tableau10[[#This Row],[Document d''achat]],Tableau1[[#All],[Nº pièce référence]:[Type PO]],18,FALSE)</f>
        <v>Z</v>
      </c>
      <c r="E123" t="str">
        <f>VLOOKUP(Tableau10[[#This Row],[Document d''achat]],Tableau1[[#All],[Colonne1]:[Nom Fournisseur]],5,FALSE)</f>
        <v>500026461  EURL La Petite Nenette</v>
      </c>
      <c r="F123" s="1" t="s">
        <v>614</v>
      </c>
      <c r="G123" s="1" t="s">
        <v>88</v>
      </c>
      <c r="H123" s="1" t="s">
        <v>613</v>
      </c>
      <c r="I123" s="1" t="s">
        <v>2407</v>
      </c>
      <c r="J123" s="2">
        <v>43928</v>
      </c>
      <c r="K123" s="222">
        <v>1</v>
      </c>
      <c r="L123" s="1" t="s">
        <v>7410</v>
      </c>
      <c r="M123" s="222">
        <v>0</v>
      </c>
      <c r="N123" s="2">
        <v>43928</v>
      </c>
      <c r="O123" s="1" t="s">
        <v>615</v>
      </c>
      <c r="P123" s="259">
        <f>Tableau10[[#This Row],[Quantité échéancée]]-Tableau10[[#This Row],[Quantité livrée]]</f>
        <v>1</v>
      </c>
    </row>
    <row r="124" spans="1:20" hidden="1" x14ac:dyDescent="0.35">
      <c r="A124" t="str">
        <f>VLOOKUP(Tableau10[[#This Row],[Document d''achat]],Tableau1[[#All],[Nº pièce référence]:[AB]],17,FALSE)</f>
        <v>255223121102</v>
      </c>
      <c r="B124" s="9" t="str">
        <f>VLOOKUP(Tableau10[[#This Row],[Document d''achat]],Tableau1[[#All],[Nº pièce référence]:[AB]],15,FALSE)</f>
        <v>300020861</v>
      </c>
      <c r="C124" t="str">
        <f>VLOOKUP(Tableau10[[#This Row],[Document d''achat]],Tableau1[[#All],[Nº pièce référence]:[AB]],16,FALSE)</f>
        <v>4</v>
      </c>
      <c r="D124" t="str">
        <f>VLOOKUP(Tableau10[[#This Row],[Document d''achat]],Tableau1[[#All],[Nº pièce référence]:[Type PO]],18,FALSE)</f>
        <v>Z</v>
      </c>
      <c r="E124" t="str">
        <f>VLOOKUP(Tableau10[[#This Row],[Document d''achat]],Tableau1[[#All],[Colonne1]:[Nom Fournisseur]],5,FALSE)</f>
        <v>500026461  EURL La Petite Nenette</v>
      </c>
      <c r="F124" s="1" t="s">
        <v>614</v>
      </c>
      <c r="G124" s="1" t="s">
        <v>217</v>
      </c>
      <c r="H124" s="1" t="s">
        <v>613</v>
      </c>
      <c r="I124" s="1" t="s">
        <v>2407</v>
      </c>
      <c r="J124" s="2">
        <v>43948</v>
      </c>
      <c r="K124" s="222">
        <v>1</v>
      </c>
      <c r="L124" s="1" t="s">
        <v>7410</v>
      </c>
      <c r="M124" s="222">
        <v>0</v>
      </c>
      <c r="N124" s="2">
        <v>43948</v>
      </c>
      <c r="O124" s="1" t="s">
        <v>616</v>
      </c>
      <c r="P124" s="259">
        <f>Tableau10[[#This Row],[Quantité échéancée]]-Tableau10[[#This Row],[Quantité livrée]]</f>
        <v>1</v>
      </c>
    </row>
    <row r="125" spans="1:20" hidden="1" x14ac:dyDescent="0.35">
      <c r="A125" t="str">
        <f>VLOOKUP(Tableau10[[#This Row],[Document d''achat]],Tableau1[[#All],[Nº pièce référence]:[AB]],17,FALSE)</f>
        <v>255223121102</v>
      </c>
      <c r="B125" s="9" t="str">
        <f>VLOOKUP(Tableau10[[#This Row],[Document d''achat]],Tableau1[[#All],[Nº pièce référence]:[AB]],15,FALSE)</f>
        <v>300020861</v>
      </c>
      <c r="C125" t="str">
        <f>VLOOKUP(Tableau10[[#This Row],[Document d''achat]],Tableau1[[#All],[Nº pièce référence]:[AB]],16,FALSE)</f>
        <v>4</v>
      </c>
      <c r="D125" t="str">
        <f>VLOOKUP(Tableau10[[#This Row],[Document d''achat]],Tableau1[[#All],[Nº pièce référence]:[Type PO]],18,FALSE)</f>
        <v>Z</v>
      </c>
      <c r="E125" t="str">
        <f>VLOOKUP(Tableau10[[#This Row],[Document d''achat]],Tableau1[[#All],[Colonne1]:[Nom Fournisseur]],5,FALSE)</f>
        <v>100050653  BV YQ Purchasing</v>
      </c>
      <c r="F125" s="1" t="s">
        <v>568</v>
      </c>
      <c r="G125" s="1" t="s">
        <v>88</v>
      </c>
      <c r="H125" s="1" t="s">
        <v>567</v>
      </c>
      <c r="I125" s="1" t="s">
        <v>2407</v>
      </c>
      <c r="J125" s="2">
        <v>43928</v>
      </c>
      <c r="K125" s="222">
        <v>1</v>
      </c>
      <c r="L125" s="1" t="s">
        <v>7410</v>
      </c>
      <c r="M125" s="222">
        <v>0</v>
      </c>
      <c r="N125" s="2">
        <v>43928</v>
      </c>
      <c r="O125" s="1" t="s">
        <v>569</v>
      </c>
      <c r="P125" s="259">
        <f>Tableau10[[#This Row],[Quantité échéancée]]-Tableau10[[#This Row],[Quantité livrée]]</f>
        <v>1</v>
      </c>
    </row>
    <row r="126" spans="1:20" hidden="1" x14ac:dyDescent="0.35">
      <c r="A126" t="str">
        <f>VLOOKUP(Tableau10[[#This Row],[Document d''achat]],Tableau1[[#All],[Nº pièce référence]:[AB]],17,FALSE)</f>
        <v>255223121102</v>
      </c>
      <c r="B126" s="9" t="str">
        <f>VLOOKUP(Tableau10[[#This Row],[Document d''achat]],Tableau1[[#All],[Nº pièce référence]:[AB]],15,FALSE)</f>
        <v>300020861</v>
      </c>
      <c r="C126" t="str">
        <f>VLOOKUP(Tableau10[[#This Row],[Document d''achat]],Tableau1[[#All],[Nº pièce référence]:[AB]],16,FALSE)</f>
        <v>4</v>
      </c>
      <c r="D126" t="str">
        <f>VLOOKUP(Tableau10[[#This Row],[Document d''achat]],Tableau1[[#All],[Nº pièce référence]:[Type PO]],18,FALSE)</f>
        <v>Z</v>
      </c>
      <c r="E126" t="str">
        <f>VLOOKUP(Tableau10[[#This Row],[Document d''achat]],Tableau1[[#All],[Colonne1]:[Nom Fournisseur]],5,FALSE)</f>
        <v>100050653  BV YQ Purchasing</v>
      </c>
      <c r="F126" s="1" t="s">
        <v>568</v>
      </c>
      <c r="G126" s="1" t="s">
        <v>217</v>
      </c>
      <c r="H126" s="1" t="s">
        <v>567</v>
      </c>
      <c r="I126" s="1" t="s">
        <v>2407</v>
      </c>
      <c r="J126" s="2">
        <v>43948</v>
      </c>
      <c r="K126" s="222">
        <v>1</v>
      </c>
      <c r="L126" s="1" t="s">
        <v>7410</v>
      </c>
      <c r="M126" s="222">
        <v>0</v>
      </c>
      <c r="N126" s="2">
        <v>43948</v>
      </c>
      <c r="O126" s="1" t="s">
        <v>570</v>
      </c>
      <c r="P126" s="259">
        <f>Tableau10[[#This Row],[Quantité échéancée]]-Tableau10[[#This Row],[Quantité livrée]]</f>
        <v>1</v>
      </c>
    </row>
    <row r="127" spans="1:20" hidden="1" x14ac:dyDescent="0.35">
      <c r="A127" t="str">
        <f>VLOOKUP(Tableau10[[#This Row],[Document d''achat]],Tableau1[[#All],[Nº pièce référence]:[AB]],17,FALSE)</f>
        <v>255223121102</v>
      </c>
      <c r="B127" s="9" t="str">
        <f>VLOOKUP(Tableau10[[#This Row],[Document d''achat]],Tableau1[[#All],[Nº pièce référence]:[AB]],15,FALSE)</f>
        <v>300020861</v>
      </c>
      <c r="C127" t="str">
        <f>VLOOKUP(Tableau10[[#This Row],[Document d''achat]],Tableau1[[#All],[Nº pièce référence]:[AB]],16,FALSE)</f>
        <v>4</v>
      </c>
      <c r="D127" t="str">
        <f>VLOOKUP(Tableau10[[#This Row],[Document d''achat]],Tableau1[[#All],[Nº pièce référence]:[Type PO]],18,FALSE)</f>
        <v>Z</v>
      </c>
      <c r="E127" t="str">
        <f>VLOOKUP(Tableau10[[#This Row],[Document d''achat]],Tableau1[[#All],[Colonne1]:[Nom Fournisseur]],5,FALSE)</f>
        <v>100050653  BV YQ Purchasing</v>
      </c>
      <c r="F127" s="1" t="s">
        <v>568</v>
      </c>
      <c r="G127" s="1" t="s">
        <v>222</v>
      </c>
      <c r="H127" s="1" t="s">
        <v>567</v>
      </c>
      <c r="I127" s="1" t="s">
        <v>2407</v>
      </c>
      <c r="J127" s="2">
        <v>43977</v>
      </c>
      <c r="K127" s="222">
        <v>1</v>
      </c>
      <c r="L127" s="1" t="s">
        <v>7410</v>
      </c>
      <c r="M127" s="222">
        <v>0</v>
      </c>
      <c r="N127" s="2">
        <v>43977</v>
      </c>
      <c r="O127" s="1" t="s">
        <v>571</v>
      </c>
      <c r="P127" s="259">
        <f>Tableau10[[#This Row],[Quantité échéancée]]-Tableau10[[#This Row],[Quantité livrée]]</f>
        <v>1</v>
      </c>
    </row>
    <row r="128" spans="1:20" hidden="1" x14ac:dyDescent="0.35">
      <c r="A128" t="str">
        <f>VLOOKUP(Tableau10[[#This Row],[Document d''achat]],Tableau1[[#All],[Nº pièce référence]:[AB]],17,FALSE)</f>
        <v>255223121102</v>
      </c>
      <c r="B128" s="9" t="str">
        <f>VLOOKUP(Tableau10[[#This Row],[Document d''achat]],Tableau1[[#All],[Nº pièce référence]:[AB]],15,FALSE)</f>
        <v>300020861</v>
      </c>
      <c r="C128" t="str">
        <f>VLOOKUP(Tableau10[[#This Row],[Document d''achat]],Tableau1[[#All],[Nº pièce référence]:[AB]],16,FALSE)</f>
        <v>4</v>
      </c>
      <c r="D128" t="str">
        <f>VLOOKUP(Tableau10[[#This Row],[Document d''achat]],Tableau1[[#All],[Nº pièce référence]:[Type PO]],18,FALSE)</f>
        <v>Z</v>
      </c>
      <c r="E128" t="str">
        <f>VLOOKUP(Tableau10[[#This Row],[Document d''achat]],Tableau1[[#All],[Colonne1]:[Nom Fournisseur]],5,FALSE)</f>
        <v>100050653  BV YQ Purchasing</v>
      </c>
      <c r="F128" s="1" t="s">
        <v>568</v>
      </c>
      <c r="G128" s="1" t="s">
        <v>421</v>
      </c>
      <c r="H128" s="1" t="s">
        <v>567</v>
      </c>
      <c r="I128" s="1" t="s">
        <v>2407</v>
      </c>
      <c r="J128" s="2">
        <v>43994</v>
      </c>
      <c r="K128" s="222">
        <v>1</v>
      </c>
      <c r="L128" s="1" t="s">
        <v>7410</v>
      </c>
      <c r="M128" s="222">
        <v>0</v>
      </c>
      <c r="N128" s="2">
        <v>43994</v>
      </c>
      <c r="O128" s="1" t="s">
        <v>572</v>
      </c>
      <c r="P128" s="259">
        <f>Tableau10[[#This Row],[Quantité échéancée]]-Tableau10[[#This Row],[Quantité livrée]]</f>
        <v>1</v>
      </c>
    </row>
    <row r="129" spans="1:16" hidden="1" x14ac:dyDescent="0.35">
      <c r="A129" t="str">
        <f>VLOOKUP(Tableau10[[#This Row],[Document d''achat]],Tableau1[[#All],[Nº pièce référence]:[AB]],17,FALSE)</f>
        <v>255223121102</v>
      </c>
      <c r="B129" s="9" t="str">
        <f>VLOOKUP(Tableau10[[#This Row],[Document d''achat]],Tableau1[[#All],[Nº pièce référence]:[AB]],15,FALSE)</f>
        <v>300020861</v>
      </c>
      <c r="C129" t="str">
        <f>VLOOKUP(Tableau10[[#This Row],[Document d''achat]],Tableau1[[#All],[Nº pièce référence]:[AB]],16,FALSE)</f>
        <v>4</v>
      </c>
      <c r="D129" t="str">
        <f>VLOOKUP(Tableau10[[#This Row],[Document d''achat]],Tableau1[[#All],[Nº pièce référence]:[Type PO]],18,FALSE)</f>
        <v>Z</v>
      </c>
      <c r="E129" t="str">
        <f>VLOOKUP(Tableau10[[#This Row],[Document d''achat]],Tableau1[[#All],[Colonne1]:[Nom Fournisseur]],5,FALSE)</f>
        <v>100050653  BV YQ Purchasing</v>
      </c>
      <c r="F129" s="1" t="s">
        <v>568</v>
      </c>
      <c r="G129" s="1" t="s">
        <v>423</v>
      </c>
      <c r="H129" s="1" t="s">
        <v>567</v>
      </c>
      <c r="I129" s="1" t="s">
        <v>2407</v>
      </c>
      <c r="J129" s="2">
        <v>43994</v>
      </c>
      <c r="K129" s="222">
        <v>1</v>
      </c>
      <c r="L129" s="1" t="s">
        <v>7410</v>
      </c>
      <c r="M129" s="222">
        <v>0</v>
      </c>
      <c r="N129" s="2">
        <v>43994</v>
      </c>
      <c r="O129" s="1" t="s">
        <v>573</v>
      </c>
      <c r="P129" s="259">
        <f>Tableau10[[#This Row],[Quantité échéancée]]-Tableau10[[#This Row],[Quantité livrée]]</f>
        <v>1</v>
      </c>
    </row>
    <row r="130" spans="1:16" hidden="1" x14ac:dyDescent="0.35">
      <c r="A130" t="str">
        <f>VLOOKUP(Tableau10[[#This Row],[Document d''achat]],Tableau1[[#All],[Nº pièce référence]:[AB]],17,FALSE)</f>
        <v>255223121102</v>
      </c>
      <c r="B130" s="9" t="str">
        <f>VLOOKUP(Tableau10[[#This Row],[Document d''achat]],Tableau1[[#All],[Nº pièce référence]:[AB]],15,FALSE)</f>
        <v>300020861</v>
      </c>
      <c r="C130" t="str">
        <f>VLOOKUP(Tableau10[[#This Row],[Document d''achat]],Tableau1[[#All],[Nº pièce référence]:[AB]],16,FALSE)</f>
        <v>4</v>
      </c>
      <c r="D130" t="str">
        <f>VLOOKUP(Tableau10[[#This Row],[Document d''achat]],Tableau1[[#All],[Nº pièce référence]:[Type PO]],18,FALSE)</f>
        <v>Z</v>
      </c>
      <c r="E130" t="str">
        <f>VLOOKUP(Tableau10[[#This Row],[Document d''achat]],Tableau1[[#All],[Colonne1]:[Nom Fournisseur]],5,FALSE)</f>
        <v>100050653  BV YQ Purchasing</v>
      </c>
      <c r="F130" s="1" t="s">
        <v>568</v>
      </c>
      <c r="G130" s="1" t="s">
        <v>511</v>
      </c>
      <c r="H130" s="1" t="s">
        <v>567</v>
      </c>
      <c r="I130" s="1" t="s">
        <v>2407</v>
      </c>
      <c r="J130" s="2">
        <v>44004</v>
      </c>
      <c r="K130" s="222">
        <v>1</v>
      </c>
      <c r="L130" s="1" t="s">
        <v>7410</v>
      </c>
      <c r="M130" s="222">
        <v>0</v>
      </c>
      <c r="N130" s="2">
        <v>44004</v>
      </c>
      <c r="O130" s="1" t="s">
        <v>574</v>
      </c>
      <c r="P130" s="259">
        <f>Tableau10[[#This Row],[Quantité échéancée]]-Tableau10[[#This Row],[Quantité livrée]]</f>
        <v>1</v>
      </c>
    </row>
    <row r="131" spans="1:16" hidden="1" x14ac:dyDescent="0.35">
      <c r="A131" t="str">
        <f>VLOOKUP(Tableau10[[#This Row],[Document d''achat]],Tableau1[[#All],[Nº pièce référence]:[AB]],17,FALSE)</f>
        <v>255223121102</v>
      </c>
      <c r="B131" s="9" t="str">
        <f>VLOOKUP(Tableau10[[#This Row],[Document d''achat]],Tableau1[[#All],[Nº pièce référence]:[AB]],15,FALSE)</f>
        <v>300020861</v>
      </c>
      <c r="C131" t="str">
        <f>VLOOKUP(Tableau10[[#This Row],[Document d''achat]],Tableau1[[#All],[Nº pièce référence]:[AB]],16,FALSE)</f>
        <v>1</v>
      </c>
      <c r="D131" t="str">
        <f>VLOOKUP(Tableau10[[#This Row],[Document d''achat]],Tableau1[[#All],[Nº pièce référence]:[Type PO]],18,FALSE)</f>
        <v>Z</v>
      </c>
      <c r="E131" t="str">
        <f>VLOOKUP(Tableau10[[#This Row],[Document d''achat]],Tableau1[[#All],[Colonne1]:[Nom Fournisseur]],5,FALSE)</f>
        <v>100050640  BV X M L</v>
      </c>
      <c r="F131" s="1" t="s">
        <v>564</v>
      </c>
      <c r="G131" s="1" t="s">
        <v>88</v>
      </c>
      <c r="H131" s="1" t="s">
        <v>495</v>
      </c>
      <c r="I131" s="1" t="s">
        <v>2407</v>
      </c>
      <c r="J131" s="2">
        <v>43928</v>
      </c>
      <c r="K131" s="222">
        <v>1</v>
      </c>
      <c r="L131" s="1" t="s">
        <v>7411</v>
      </c>
      <c r="M131" s="222">
        <v>0</v>
      </c>
      <c r="N131" s="2">
        <v>43928</v>
      </c>
      <c r="O131" s="1" t="s">
        <v>565</v>
      </c>
      <c r="P131" s="259">
        <f>Tableau10[[#This Row],[Quantité échéancée]]-Tableau10[[#This Row],[Quantité livrée]]</f>
        <v>1</v>
      </c>
    </row>
    <row r="132" spans="1:16" hidden="1" x14ac:dyDescent="0.35">
      <c r="A132" t="str">
        <f>VLOOKUP(Tableau10[[#This Row],[Document d''achat]],Tableau1[[#All],[Nº pièce référence]:[AB]],17,FALSE)</f>
        <v>255223121102</v>
      </c>
      <c r="B132" s="9" t="str">
        <f>VLOOKUP(Tableau10[[#This Row],[Document d''achat]],Tableau1[[#All],[Nº pièce référence]:[AB]],15,FALSE)</f>
        <v>300020861</v>
      </c>
      <c r="C132" t="str">
        <f>VLOOKUP(Tableau10[[#This Row],[Document d''achat]],Tableau1[[#All],[Nº pièce référence]:[AB]],16,FALSE)</f>
        <v>5</v>
      </c>
      <c r="D132" t="str">
        <f>VLOOKUP(Tableau10[[#This Row],[Document d''achat]],Tableau1[[#All],[Nº pièce référence]:[Type PO]],18,FALSE)</f>
        <v>Z</v>
      </c>
      <c r="E132" t="str">
        <f>VLOOKUP(Tableau10[[#This Row],[Document d''achat]],Tableau1[[#All],[Colonne1]:[Nom Fournisseur]],5,FALSE)</f>
        <v>500026448  Ltd Ningbo Nuobai Pharmaceutical Co</v>
      </c>
      <c r="F132" s="1" t="s">
        <v>610</v>
      </c>
      <c r="G132" s="1" t="s">
        <v>88</v>
      </c>
      <c r="H132" s="1" t="s">
        <v>609</v>
      </c>
      <c r="I132" s="1" t="s">
        <v>2407</v>
      </c>
      <c r="J132" s="2">
        <v>43928</v>
      </c>
      <c r="K132" s="222">
        <v>1</v>
      </c>
      <c r="L132" s="1" t="s">
        <v>7411</v>
      </c>
      <c r="M132" s="222">
        <v>0</v>
      </c>
      <c r="N132" s="2">
        <v>43928</v>
      </c>
      <c r="O132" s="1" t="s">
        <v>611</v>
      </c>
      <c r="P132" s="259">
        <f>Tableau10[[#This Row],[Quantité échéancée]]-Tableau10[[#This Row],[Quantité livrée]]</f>
        <v>1</v>
      </c>
    </row>
    <row r="133" spans="1:16" hidden="1" x14ac:dyDescent="0.35">
      <c r="A133" t="str">
        <f>VLOOKUP(Tableau10[[#This Row],[Document d''achat]],Tableau1[[#All],[Nº pièce référence]:[AB]],17,FALSE)</f>
        <v>255223121102</v>
      </c>
      <c r="B133" s="9" t="str">
        <f>VLOOKUP(Tableau10[[#This Row],[Document d''achat]],Tableau1[[#All],[Nº pièce référence]:[AB]],15,FALSE)</f>
        <v>300020861</v>
      </c>
      <c r="C133" t="str">
        <f>VLOOKUP(Tableau10[[#This Row],[Document d''achat]],Tableau1[[#All],[Nº pièce référence]:[AB]],16,FALSE)</f>
        <v>5</v>
      </c>
      <c r="D133" t="str">
        <f>VLOOKUP(Tableau10[[#This Row],[Document d''achat]],Tableau1[[#All],[Nº pièce référence]:[Type PO]],18,FALSE)</f>
        <v>L</v>
      </c>
      <c r="E133" t="str">
        <f>VLOOKUP(Tableau10[[#This Row],[Document d''achat]],Tableau1[[#All],[Colonne1]:[Nom Fournisseur]],5,FALSE)</f>
        <v>100050660  BV Nadimed</v>
      </c>
      <c r="F133" s="1" t="s">
        <v>655</v>
      </c>
      <c r="G133" s="1" t="s">
        <v>88</v>
      </c>
      <c r="H133" s="1" t="s">
        <v>654</v>
      </c>
      <c r="I133" s="1" t="s">
        <v>2407</v>
      </c>
      <c r="J133" s="2">
        <v>43929</v>
      </c>
      <c r="K133" s="222">
        <v>72</v>
      </c>
      <c r="L133" s="1" t="s">
        <v>7410</v>
      </c>
      <c r="M133" s="222">
        <v>72</v>
      </c>
      <c r="N133" s="2">
        <v>43929</v>
      </c>
      <c r="O133" s="1" t="s">
        <v>656</v>
      </c>
      <c r="P133" s="259">
        <f>Tableau10[[#This Row],[Quantité échéancée]]-Tableau10[[#This Row],[Quantité livrée]]</f>
        <v>0</v>
      </c>
    </row>
    <row r="134" spans="1:16" hidden="1" x14ac:dyDescent="0.35">
      <c r="A134" t="str">
        <f>VLOOKUP(Tableau10[[#This Row],[Document d''achat]],Tableau1[[#All],[Nº pièce référence]:[AB]],17,FALSE)</f>
        <v>255223121102</v>
      </c>
      <c r="B134" s="9" t="str">
        <f>VLOOKUP(Tableau10[[#This Row],[Document d''achat]],Tableau1[[#All],[Nº pièce référence]:[AB]],15,FALSE)</f>
        <v>300020861</v>
      </c>
      <c r="C134" t="str">
        <f>VLOOKUP(Tableau10[[#This Row],[Document d''achat]],Tableau1[[#All],[Nº pièce référence]:[AB]],16,FALSE)</f>
        <v>2</v>
      </c>
      <c r="D134" t="str">
        <f>VLOOKUP(Tableau10[[#This Row],[Document d''achat]],Tableau1[[#All],[Nº pièce référence]:[Type PO]],18,FALSE)</f>
        <v>Z</v>
      </c>
      <c r="E134" t="str">
        <f>VLOOKUP(Tableau10[[#This Row],[Document d''achat]],Tableau1[[#All],[Colonne1]:[Nom Fournisseur]],5,FALSE)</f>
        <v>100001431 NV Medisch Labo Service</v>
      </c>
      <c r="F134" s="1" t="s">
        <v>623</v>
      </c>
      <c r="G134" s="1" t="s">
        <v>88</v>
      </c>
      <c r="H134" s="1" t="s">
        <v>401</v>
      </c>
      <c r="I134" s="1" t="s">
        <v>2407</v>
      </c>
      <c r="J134" s="2">
        <v>43929</v>
      </c>
      <c r="K134" s="222">
        <v>1</v>
      </c>
      <c r="L134" s="1" t="s">
        <v>7411</v>
      </c>
      <c r="M134" s="222">
        <v>0</v>
      </c>
      <c r="N134" s="2">
        <v>43929</v>
      </c>
      <c r="O134" s="1" t="s">
        <v>624</v>
      </c>
      <c r="P134" s="259">
        <f>Tableau10[[#This Row],[Quantité échéancée]]-Tableau10[[#This Row],[Quantité livrée]]</f>
        <v>1</v>
      </c>
    </row>
    <row r="135" spans="1:16" hidden="1" x14ac:dyDescent="0.35">
      <c r="A135" t="str">
        <f>VLOOKUP(Tableau10[[#This Row],[Document d''achat]],Tableau1[[#All],[Nº pièce référence]:[AB]],17,FALSE)</f>
        <v>255223121102</v>
      </c>
      <c r="B135" s="9" t="str">
        <f>VLOOKUP(Tableau10[[#This Row],[Document d''achat]],Tableau1[[#All],[Nº pièce référence]:[AB]],15,FALSE)</f>
        <v>300020861</v>
      </c>
      <c r="C135" t="str">
        <f>VLOOKUP(Tableau10[[#This Row],[Document d''achat]],Tableau1[[#All],[Nº pièce référence]:[AB]],16,FALSE)</f>
        <v>2</v>
      </c>
      <c r="D135" t="str">
        <f>VLOOKUP(Tableau10[[#This Row],[Document d''achat]],Tableau1[[#All],[Nº pièce référence]:[Type PO]],18,FALSE)</f>
        <v>Z</v>
      </c>
      <c r="E135" t="str">
        <f>VLOOKUP(Tableau10[[#This Row],[Document d''achat]],Tableau1[[#All],[Colonne1]:[Nom Fournisseur]],5,FALSE)</f>
        <v>100001431 NV Medisch Labo Service</v>
      </c>
      <c r="F135" s="1" t="s">
        <v>626</v>
      </c>
      <c r="G135" s="1" t="s">
        <v>88</v>
      </c>
      <c r="H135" s="1" t="s">
        <v>401</v>
      </c>
      <c r="I135" s="1" t="s">
        <v>2407</v>
      </c>
      <c r="J135" s="2">
        <v>43929</v>
      </c>
      <c r="K135" s="222">
        <v>1</v>
      </c>
      <c r="L135" s="1" t="s">
        <v>7411</v>
      </c>
      <c r="M135" s="222">
        <v>0</v>
      </c>
      <c r="N135" s="2">
        <v>43929</v>
      </c>
      <c r="O135" s="1" t="s">
        <v>627</v>
      </c>
      <c r="P135" s="259">
        <f>Tableau10[[#This Row],[Quantité échéancée]]-Tableau10[[#This Row],[Quantité livrée]]</f>
        <v>1</v>
      </c>
    </row>
    <row r="136" spans="1:16" hidden="1" x14ac:dyDescent="0.35">
      <c r="A136" t="str">
        <f>VLOOKUP(Tableau10[[#This Row],[Document d''achat]],Tableau1[[#All],[Nº pièce référence]:[AB]],17,FALSE)</f>
        <v>255223121102</v>
      </c>
      <c r="B136" s="9" t="str">
        <f>VLOOKUP(Tableau10[[#This Row],[Document d''achat]],Tableau1[[#All],[Nº pièce référence]:[AB]],15,FALSE)</f>
        <v>300020861</v>
      </c>
      <c r="C136" t="str">
        <f>VLOOKUP(Tableau10[[#This Row],[Document d''achat]],Tableau1[[#All],[Nº pièce référence]:[AB]],16,FALSE)</f>
        <v>1</v>
      </c>
      <c r="D136" t="str">
        <f>VLOOKUP(Tableau10[[#This Row],[Document d''achat]],Tableau1[[#All],[Nº pièce référence]:[Type PO]],18,FALSE)</f>
        <v>Z</v>
      </c>
      <c r="E136" t="str">
        <f>VLOOKUP(Tableau10[[#This Row],[Document d''achat]],Tableau1[[#All],[Colonne1]:[Nom Fournisseur]],5,FALSE)</f>
        <v>100001548  NV Novolab</v>
      </c>
      <c r="F136" s="1" t="s">
        <v>634</v>
      </c>
      <c r="G136" s="1" t="s">
        <v>88</v>
      </c>
      <c r="H136" s="1" t="s">
        <v>633</v>
      </c>
      <c r="I136" s="1" t="s">
        <v>2407</v>
      </c>
      <c r="J136" s="2">
        <v>43929</v>
      </c>
      <c r="K136" s="222">
        <v>1</v>
      </c>
      <c r="L136" s="1" t="s">
        <v>7411</v>
      </c>
      <c r="M136" s="222">
        <v>0</v>
      </c>
      <c r="N136" s="2">
        <v>43929</v>
      </c>
      <c r="O136" s="1" t="s">
        <v>635</v>
      </c>
      <c r="P136" s="259">
        <f>Tableau10[[#This Row],[Quantité échéancée]]-Tableau10[[#This Row],[Quantité livrée]]</f>
        <v>1</v>
      </c>
    </row>
    <row r="137" spans="1:16" hidden="1" x14ac:dyDescent="0.35">
      <c r="A137" t="str">
        <f>VLOOKUP(Tableau10[[#This Row],[Document d''achat]],Tableau1[[#All],[Nº pièce référence]:[AB]],17,FALSE)</f>
        <v>255223121102</v>
      </c>
      <c r="B137" s="9" t="str">
        <f>VLOOKUP(Tableau10[[#This Row],[Document d''achat]],Tableau1[[#All],[Nº pièce référence]:[AB]],15,FALSE)</f>
        <v>300020861</v>
      </c>
      <c r="C137" t="str">
        <f>VLOOKUP(Tableau10[[#This Row],[Document d''achat]],Tableau1[[#All],[Nº pièce référence]:[AB]],16,FALSE)</f>
        <v>1</v>
      </c>
      <c r="D137" t="str">
        <f>VLOOKUP(Tableau10[[#This Row],[Document d''achat]],Tableau1[[#All],[Nº pièce référence]:[Type PO]],18,FALSE)</f>
        <v>Z</v>
      </c>
      <c r="E137" t="str">
        <f>VLOOKUP(Tableau10[[#This Row],[Document d''achat]],Tableau1[[#All],[Colonne1]:[Nom Fournisseur]],5,FALSE)</f>
        <v>100001548  NV Novolab</v>
      </c>
      <c r="F137" s="1" t="s">
        <v>634</v>
      </c>
      <c r="G137" s="1" t="s">
        <v>217</v>
      </c>
      <c r="H137" s="1" t="s">
        <v>633</v>
      </c>
      <c r="I137" s="1" t="s">
        <v>2407</v>
      </c>
      <c r="J137" s="2">
        <v>43929</v>
      </c>
      <c r="K137" s="222">
        <v>1</v>
      </c>
      <c r="L137" s="1" t="s">
        <v>7411</v>
      </c>
      <c r="M137" s="222">
        <v>0</v>
      </c>
      <c r="N137" s="2">
        <v>43929</v>
      </c>
      <c r="O137" s="1" t="s">
        <v>636</v>
      </c>
      <c r="P137" s="259">
        <f>Tableau10[[#This Row],[Quantité échéancée]]-Tableau10[[#This Row],[Quantité livrée]]</f>
        <v>1</v>
      </c>
    </row>
    <row r="138" spans="1:16" hidden="1" x14ac:dyDescent="0.35">
      <c r="A138" t="str">
        <f>VLOOKUP(Tableau10[[#This Row],[Document d''achat]],Tableau1[[#All],[Nº pièce référence]:[AB]],17,FALSE)</f>
        <v>255223121102</v>
      </c>
      <c r="B138" s="9" t="str">
        <f>VLOOKUP(Tableau10[[#This Row],[Document d''achat]],Tableau1[[#All],[Nº pièce référence]:[AB]],15,FALSE)</f>
        <v>300020861</v>
      </c>
      <c r="C138" t="str">
        <f>VLOOKUP(Tableau10[[#This Row],[Document d''achat]],Tableau1[[#All],[Nº pièce référence]:[AB]],16,FALSE)</f>
        <v>1</v>
      </c>
      <c r="D138" t="str">
        <f>VLOOKUP(Tableau10[[#This Row],[Document d''achat]],Tableau1[[#All],[Nº pièce référence]:[Type PO]],18,FALSE)</f>
        <v>Z</v>
      </c>
      <c r="E138" t="str">
        <f>VLOOKUP(Tableau10[[#This Row],[Document d''achat]],Tableau1[[#All],[Colonne1]:[Nom Fournisseur]],5,FALSE)</f>
        <v>500026467  Ltd Qi Run Pharmaceutical Technolog</v>
      </c>
      <c r="F138" s="1" t="s">
        <v>663</v>
      </c>
      <c r="G138" s="1" t="s">
        <v>88</v>
      </c>
      <c r="H138" s="1" t="s">
        <v>662</v>
      </c>
      <c r="I138" s="1" t="s">
        <v>2407</v>
      </c>
      <c r="J138" s="2">
        <v>43929</v>
      </c>
      <c r="K138" s="222">
        <v>1</v>
      </c>
      <c r="L138" s="1" t="s">
        <v>7411</v>
      </c>
      <c r="M138" s="222">
        <v>0</v>
      </c>
      <c r="N138" s="2">
        <v>43929</v>
      </c>
      <c r="O138" s="1" t="s">
        <v>664</v>
      </c>
      <c r="P138" s="259">
        <f>Tableau10[[#This Row],[Quantité échéancée]]-Tableau10[[#This Row],[Quantité livrée]]</f>
        <v>1</v>
      </c>
    </row>
    <row r="139" spans="1:16" hidden="1" x14ac:dyDescent="0.35">
      <c r="A139" t="str">
        <f>VLOOKUP(Tableau10[[#This Row],[Document d''achat]],Tableau1[[#All],[Nº pièce référence]:[AB]],17,FALSE)</f>
        <v>255223121102</v>
      </c>
      <c r="B139" s="9" t="str">
        <f>VLOOKUP(Tableau10[[#This Row],[Document d''achat]],Tableau1[[#All],[Nº pièce référence]:[AB]],15,FALSE)</f>
        <v>300020861</v>
      </c>
      <c r="C139" t="str">
        <f>VLOOKUP(Tableau10[[#This Row],[Document d''achat]],Tableau1[[#All],[Nº pièce référence]:[AB]],16,FALSE)</f>
        <v>1</v>
      </c>
      <c r="D139" t="str">
        <f>VLOOKUP(Tableau10[[#This Row],[Document d''achat]],Tableau1[[#All],[Nº pièce référence]:[Type PO]],18,FALSE)</f>
        <v>Z</v>
      </c>
      <c r="E139" t="str">
        <f>VLOOKUP(Tableau10[[#This Row],[Document d''achat]],Tableau1[[#All],[Colonne1]:[Nom Fournisseur]],5,FALSE)</f>
        <v>100015920  SA Paul Hartmann</v>
      </c>
      <c r="F139" s="1" t="s">
        <v>641</v>
      </c>
      <c r="G139" s="1" t="s">
        <v>88</v>
      </c>
      <c r="H139" s="1" t="s">
        <v>640</v>
      </c>
      <c r="I139" s="1" t="s">
        <v>2407</v>
      </c>
      <c r="J139" s="2">
        <v>43929</v>
      </c>
      <c r="K139" s="222">
        <v>1</v>
      </c>
      <c r="L139" s="1" t="s">
        <v>7411</v>
      </c>
      <c r="M139" s="222">
        <v>0</v>
      </c>
      <c r="N139" s="2">
        <v>43929</v>
      </c>
      <c r="O139" s="1" t="s">
        <v>642</v>
      </c>
      <c r="P139" s="259">
        <f>Tableau10[[#This Row],[Quantité échéancée]]-Tableau10[[#This Row],[Quantité livrée]]</f>
        <v>1</v>
      </c>
    </row>
    <row r="140" spans="1:16" hidden="1" x14ac:dyDescent="0.35">
      <c r="A140" t="str">
        <f>VLOOKUP(Tableau10[[#This Row],[Document d''achat]],Tableau1[[#All],[Nº pièce référence]:[AB]],17,FALSE)</f>
        <v>255223121102</v>
      </c>
      <c r="B140" s="9" t="str">
        <f>VLOOKUP(Tableau10[[#This Row],[Document d''achat]],Tableau1[[#All],[Nº pièce référence]:[AB]],15,FALSE)</f>
        <v>300020861</v>
      </c>
      <c r="C140" t="str">
        <f>VLOOKUP(Tableau10[[#This Row],[Document d''achat]],Tableau1[[#All],[Nº pièce référence]:[AB]],16,FALSE)</f>
        <v>2</v>
      </c>
      <c r="D140" t="str">
        <f>VLOOKUP(Tableau10[[#This Row],[Document d''achat]],Tableau1[[#All],[Nº pièce référence]:[Type PO]],18,FALSE)</f>
        <v>Z</v>
      </c>
      <c r="E140" t="str">
        <f>VLOOKUP(Tableau10[[#This Row],[Document d''achat]],Tableau1[[#All],[Colonne1]:[Nom Fournisseur]],5,FALSE)</f>
        <v>500026469 Ltd Shanghai Fosun Long March Medic</v>
      </c>
      <c r="F140" s="1" t="s">
        <v>670</v>
      </c>
      <c r="G140" s="1" t="s">
        <v>88</v>
      </c>
      <c r="H140" s="1" t="s">
        <v>669</v>
      </c>
      <c r="I140" s="1" t="s">
        <v>2407</v>
      </c>
      <c r="J140" s="2">
        <v>43929</v>
      </c>
      <c r="K140" s="222">
        <v>1</v>
      </c>
      <c r="L140" s="1" t="s">
        <v>7411</v>
      </c>
      <c r="M140" s="222">
        <v>0</v>
      </c>
      <c r="N140" s="2">
        <v>43929</v>
      </c>
      <c r="O140" s="1" t="s">
        <v>671</v>
      </c>
      <c r="P140" s="259">
        <f>Tableau10[[#This Row],[Quantité échéancée]]-Tableau10[[#This Row],[Quantité livrée]]</f>
        <v>1</v>
      </c>
    </row>
    <row r="141" spans="1:16" hidden="1" x14ac:dyDescent="0.35">
      <c r="A141" t="str">
        <f>VLOOKUP(Tableau10[[#This Row],[Document d''achat]],Tableau1[[#All],[Nº pièce référence]:[AB]],17,FALSE)</f>
        <v>255223121102</v>
      </c>
      <c r="B141" s="9" t="str">
        <f>VLOOKUP(Tableau10[[#This Row],[Document d''achat]],Tableau1[[#All],[Nº pièce référence]:[AB]],15,FALSE)</f>
        <v>300020861</v>
      </c>
      <c r="C141" t="str">
        <f>VLOOKUP(Tableau10[[#This Row],[Document d''achat]],Tableau1[[#All],[Nº pièce référence]:[AB]],16,FALSE)</f>
        <v>2</v>
      </c>
      <c r="D141" t="str">
        <f>VLOOKUP(Tableau10[[#This Row],[Document d''achat]],Tableau1[[#All],[Nº pièce référence]:[Type PO]],18,FALSE)</f>
        <v>Z</v>
      </c>
      <c r="E141" t="str">
        <f>VLOOKUP(Tableau10[[#This Row],[Document d''achat]],Tableau1[[#All],[Colonne1]:[Nom Fournisseur]],5,FALSE)</f>
        <v>500026469 Ltd Shanghai Fosun Long March Medic</v>
      </c>
      <c r="F141" s="1" t="s">
        <v>670</v>
      </c>
      <c r="G141" s="1" t="s">
        <v>217</v>
      </c>
      <c r="H141" s="1" t="s">
        <v>669</v>
      </c>
      <c r="I141" s="1" t="s">
        <v>2407</v>
      </c>
      <c r="J141" s="2">
        <v>43962</v>
      </c>
      <c r="K141" s="222">
        <v>1</v>
      </c>
      <c r="L141" s="1" t="s">
        <v>7411</v>
      </c>
      <c r="M141" s="222">
        <v>0</v>
      </c>
      <c r="N141" s="2">
        <v>43962</v>
      </c>
      <c r="O141" s="1" t="s">
        <v>672</v>
      </c>
      <c r="P141" s="259">
        <f>Tableau10[[#This Row],[Quantité échéancée]]-Tableau10[[#This Row],[Quantité livrée]]</f>
        <v>1</v>
      </c>
    </row>
    <row r="142" spans="1:16" hidden="1" x14ac:dyDescent="0.35">
      <c r="A142" t="str">
        <f>VLOOKUP(Tableau10[[#This Row],[Document d''achat]],Tableau1[[#All],[Nº pièce référence]:[AB]],17,FALSE)</f>
        <v>255223121102</v>
      </c>
      <c r="B142" s="9" t="str">
        <f>VLOOKUP(Tableau10[[#This Row],[Document d''achat]],Tableau1[[#All],[Nº pièce référence]:[AB]],15,FALSE)</f>
        <v>300020861</v>
      </c>
      <c r="C142" t="str">
        <f>VLOOKUP(Tableau10[[#This Row],[Document d''achat]],Tableau1[[#All],[Nº pièce référence]:[AB]],16,FALSE)</f>
        <v>1</v>
      </c>
      <c r="D142" t="str">
        <f>VLOOKUP(Tableau10[[#This Row],[Document d''achat]],Tableau1[[#All],[Nº pièce référence]:[Type PO]],18,FALSE)</f>
        <v>Z</v>
      </c>
      <c r="E142" t="str">
        <f>VLOOKUP(Tableau10[[#This Row],[Document d''achat]],Tableau1[[#All],[Colonne1]:[Nom Fournisseur]],5,FALSE)</f>
        <v>200008146  KG Moldex-Metric AG &amp; Co</v>
      </c>
      <c r="F142" s="1" t="s">
        <v>658</v>
      </c>
      <c r="G142" s="1" t="s">
        <v>88</v>
      </c>
      <c r="H142" s="1" t="s">
        <v>528</v>
      </c>
      <c r="I142" s="1" t="s">
        <v>2407</v>
      </c>
      <c r="J142" s="2">
        <v>43929</v>
      </c>
      <c r="K142" s="222">
        <v>1</v>
      </c>
      <c r="L142" s="1" t="s">
        <v>7411</v>
      </c>
      <c r="M142" s="222">
        <v>0</v>
      </c>
      <c r="N142" s="2">
        <v>43929</v>
      </c>
      <c r="O142" s="1" t="s">
        <v>659</v>
      </c>
      <c r="P142" s="259">
        <f>Tableau10[[#This Row],[Quantité échéancée]]-Tableau10[[#This Row],[Quantité livrée]]</f>
        <v>1</v>
      </c>
    </row>
    <row r="143" spans="1:16" hidden="1" x14ac:dyDescent="0.35">
      <c r="A143" t="str">
        <f>VLOOKUP(Tableau10[[#This Row],[Document d''achat]],Tableau1[[#All],[Nº pièce référence]:[AB]],17,FALSE)</f>
        <v>255223121102</v>
      </c>
      <c r="B143" s="9" t="str">
        <f>VLOOKUP(Tableau10[[#This Row],[Document d''achat]],Tableau1[[#All],[Nº pièce référence]:[AB]],15,FALSE)</f>
        <v>300020861</v>
      </c>
      <c r="C143" t="str">
        <f>VLOOKUP(Tableau10[[#This Row],[Document d''achat]],Tableau1[[#All],[Nº pièce référence]:[AB]],16,FALSE)</f>
        <v>1</v>
      </c>
      <c r="D143" t="str">
        <f>VLOOKUP(Tableau10[[#This Row],[Document d''achat]],Tableau1[[#All],[Nº pièce référence]:[Type PO]],18,FALSE)</f>
        <v>Z</v>
      </c>
      <c r="E143" t="str">
        <f>VLOOKUP(Tableau10[[#This Row],[Document d''achat]],Tableau1[[#All],[Colonne1]:[Nom Fournisseur]],5,FALSE)</f>
        <v>200008146  KG Moldex-Metric AG &amp; Co</v>
      </c>
      <c r="F143" s="1" t="s">
        <v>658</v>
      </c>
      <c r="G143" s="1" t="s">
        <v>217</v>
      </c>
      <c r="H143" s="1" t="s">
        <v>528</v>
      </c>
      <c r="I143" s="1" t="s">
        <v>2407</v>
      </c>
      <c r="J143" s="2">
        <v>43929</v>
      </c>
      <c r="K143" s="222">
        <v>1</v>
      </c>
      <c r="L143" s="1" t="s">
        <v>7411</v>
      </c>
      <c r="M143" s="222">
        <v>0</v>
      </c>
      <c r="N143" s="2">
        <v>43929</v>
      </c>
      <c r="O143" s="1" t="s">
        <v>659</v>
      </c>
      <c r="P143" s="259">
        <f>Tableau10[[#This Row],[Quantité échéancée]]-Tableau10[[#This Row],[Quantité livrée]]</f>
        <v>1</v>
      </c>
    </row>
    <row r="144" spans="1:16" hidden="1" x14ac:dyDescent="0.35">
      <c r="A144" t="str">
        <f>VLOOKUP(Tableau10[[#This Row],[Document d''achat]],Tableau1[[#All],[Nº pièce référence]:[AB]],17,FALSE)</f>
        <v>255223121102</v>
      </c>
      <c r="B144" s="9" t="str">
        <f>VLOOKUP(Tableau10[[#This Row],[Document d''achat]],Tableau1[[#All],[Nº pièce référence]:[AB]],15,FALSE)</f>
        <v>300020861</v>
      </c>
      <c r="C144" t="str">
        <f>VLOOKUP(Tableau10[[#This Row],[Document d''achat]],Tableau1[[#All],[Nº pièce référence]:[AB]],16,FALSE)</f>
        <v>1</v>
      </c>
      <c r="D144" t="str">
        <f>VLOOKUP(Tableau10[[#This Row],[Document d''achat]],Tableau1[[#All],[Nº pièce référence]:[Type PO]],18,FALSE)</f>
        <v>Z</v>
      </c>
      <c r="E144" t="str">
        <f>VLOOKUP(Tableau10[[#This Row],[Document d''achat]],Tableau1[[#All],[Colonne1]:[Nom Fournisseur]],5,FALSE)</f>
        <v>100030156  NV Sioen Industries</v>
      </c>
      <c r="F144" s="1" t="s">
        <v>650</v>
      </c>
      <c r="G144" s="1" t="s">
        <v>88</v>
      </c>
      <c r="H144" s="1" t="s">
        <v>649</v>
      </c>
      <c r="I144" s="1" t="s">
        <v>2407</v>
      </c>
      <c r="J144" s="2">
        <v>43929</v>
      </c>
      <c r="K144" s="222">
        <v>1</v>
      </c>
      <c r="L144" s="1" t="s">
        <v>7411</v>
      </c>
      <c r="M144" s="222">
        <v>0</v>
      </c>
      <c r="N144" s="2">
        <v>43929</v>
      </c>
      <c r="O144" s="1" t="s">
        <v>651</v>
      </c>
      <c r="P144" s="259">
        <f>Tableau10[[#This Row],[Quantité échéancée]]-Tableau10[[#This Row],[Quantité livrée]]</f>
        <v>1</v>
      </c>
    </row>
    <row r="145" spans="1:16" hidden="1" x14ac:dyDescent="0.35">
      <c r="A145" t="str">
        <f>VLOOKUP(Tableau10[[#This Row],[Document d''achat]],Tableau1[[#All],[Nº pièce référence]:[AB]],17,FALSE)</f>
        <v>255223121102</v>
      </c>
      <c r="B145" s="9" t="str">
        <f>VLOOKUP(Tableau10[[#This Row],[Document d''achat]],Tableau1[[#All],[Nº pièce référence]:[AB]],15,FALSE)</f>
        <v>300020861</v>
      </c>
      <c r="C145" t="str">
        <f>VLOOKUP(Tableau10[[#This Row],[Document d''achat]],Tableau1[[#All],[Nº pièce référence]:[AB]],16,FALSE)</f>
        <v>1</v>
      </c>
      <c r="D145" t="str">
        <f>VLOOKUP(Tableau10[[#This Row],[Document d''achat]],Tableau1[[#All],[Nº pièce référence]:[Type PO]],18,FALSE)</f>
        <v>Z</v>
      </c>
      <c r="E145" t="str">
        <f>VLOOKUP(Tableau10[[#This Row],[Document d''achat]],Tableau1[[#All],[Colonne1]:[Nom Fournisseur]],5,FALSE)</f>
        <v>100030156  NV Sioen Industries</v>
      </c>
      <c r="F145" s="1" t="s">
        <v>650</v>
      </c>
      <c r="G145" s="1" t="s">
        <v>217</v>
      </c>
      <c r="H145" s="1" t="s">
        <v>649</v>
      </c>
      <c r="I145" s="1" t="s">
        <v>2407</v>
      </c>
      <c r="J145" s="2">
        <v>43929</v>
      </c>
      <c r="K145" s="222">
        <v>1</v>
      </c>
      <c r="L145" s="1" t="s">
        <v>7411</v>
      </c>
      <c r="M145" s="222">
        <v>0</v>
      </c>
      <c r="N145" s="2">
        <v>43929</v>
      </c>
      <c r="O145" s="1" t="s">
        <v>652</v>
      </c>
      <c r="P145" s="259">
        <f>Tableau10[[#This Row],[Quantité échéancée]]-Tableau10[[#This Row],[Quantité livrée]]</f>
        <v>1</v>
      </c>
    </row>
    <row r="146" spans="1:16" hidden="1" x14ac:dyDescent="0.35">
      <c r="A146" t="str">
        <f>VLOOKUP(Tableau10[[#This Row],[Document d''achat]],Tableau1[[#All],[Nº pièce référence]:[AB]],17,FALSE)</f>
        <v>255223121102</v>
      </c>
      <c r="B146" s="9" t="str">
        <f>VLOOKUP(Tableau10[[#This Row],[Document d''achat]],Tableau1[[#All],[Nº pièce référence]:[AB]],15,FALSE)</f>
        <v>300020861</v>
      </c>
      <c r="C146" t="str">
        <f>VLOOKUP(Tableau10[[#This Row],[Document d''achat]],Tableau1[[#All],[Nº pièce référence]:[AB]],16,FALSE)</f>
        <v>1</v>
      </c>
      <c r="D146" t="str">
        <f>VLOOKUP(Tableau10[[#This Row],[Document d''achat]],Tableau1[[#All],[Nº pièce référence]:[Type PO]],18,FALSE)</f>
        <v>Z</v>
      </c>
      <c r="E146" t="str">
        <f>VLOOKUP(Tableau10[[#This Row],[Document d''achat]],Tableau1[[#All],[Colonne1]:[Nom Fournisseur]],5,FALSE)</f>
        <v>500026462  Ltd Jiangxi Chusheng Medical Techno</v>
      </c>
      <c r="F146" s="1" t="s">
        <v>696</v>
      </c>
      <c r="G146" s="1" t="s">
        <v>88</v>
      </c>
      <c r="H146" s="1" t="s">
        <v>695</v>
      </c>
      <c r="I146" s="1" t="s">
        <v>2407</v>
      </c>
      <c r="J146" s="2">
        <v>43930</v>
      </c>
      <c r="K146" s="222">
        <v>1</v>
      </c>
      <c r="L146" s="1" t="s">
        <v>7411</v>
      </c>
      <c r="M146" s="222">
        <v>0</v>
      </c>
      <c r="N146" s="2">
        <v>43930</v>
      </c>
      <c r="O146" s="1" t="s">
        <v>697</v>
      </c>
      <c r="P146" s="259">
        <f>Tableau10[[#This Row],[Quantité échéancée]]-Tableau10[[#This Row],[Quantité livrée]]</f>
        <v>1</v>
      </c>
    </row>
    <row r="147" spans="1:16" hidden="1" x14ac:dyDescent="0.35">
      <c r="A147" t="str">
        <f>VLOOKUP(Tableau10[[#This Row],[Document d''achat]],Tableau1[[#All],[Nº pièce référence]:[AB]],17,FALSE)</f>
        <v>255223121102</v>
      </c>
      <c r="B147" s="9" t="str">
        <f>VLOOKUP(Tableau10[[#This Row],[Document d''achat]],Tableau1[[#All],[Nº pièce référence]:[AB]],15,FALSE)</f>
        <v>300020861</v>
      </c>
      <c r="C147" t="str">
        <f>VLOOKUP(Tableau10[[#This Row],[Document d''achat]],Tableau1[[#All],[Nº pièce référence]:[AB]],16,FALSE)</f>
        <v>5</v>
      </c>
      <c r="D147" t="str">
        <f>VLOOKUP(Tableau10[[#This Row],[Document d''achat]],Tableau1[[#All],[Nº pièce référence]:[Type PO]],18,FALSE)</f>
        <v>Z</v>
      </c>
      <c r="E147" t="str">
        <f>VLOOKUP(Tableau10[[#This Row],[Document d''achat]],Tableau1[[#All],[Colonne1]:[Nom Fournisseur]],5,FALSE)</f>
        <v>100050590  SA Pharma Chemicals</v>
      </c>
      <c r="F147" s="1" t="s">
        <v>674</v>
      </c>
      <c r="G147" s="1" t="s">
        <v>88</v>
      </c>
      <c r="H147" s="1" t="s">
        <v>397</v>
      </c>
      <c r="I147" s="1" t="s">
        <v>2407</v>
      </c>
      <c r="J147" s="2">
        <v>43930</v>
      </c>
      <c r="K147" s="222">
        <v>1</v>
      </c>
      <c r="L147" s="1" t="s">
        <v>7411</v>
      </c>
      <c r="M147" s="222">
        <v>0</v>
      </c>
      <c r="N147" s="2">
        <v>43930</v>
      </c>
      <c r="O147" s="1" t="s">
        <v>675</v>
      </c>
      <c r="P147" s="259">
        <f>Tableau10[[#This Row],[Quantité échéancée]]-Tableau10[[#This Row],[Quantité livrée]]</f>
        <v>1</v>
      </c>
    </row>
    <row r="148" spans="1:16" hidden="1" x14ac:dyDescent="0.35">
      <c r="A148" t="str">
        <f>VLOOKUP(Tableau10[[#This Row],[Document d''achat]],Tableau1[[#All],[Nº pièce référence]:[AB]],17,FALSE)</f>
        <v>255223121102</v>
      </c>
      <c r="B148" s="9" t="str">
        <f>VLOOKUP(Tableau10[[#This Row],[Document d''achat]],Tableau1[[#All],[Nº pièce référence]:[AB]],15,FALSE)</f>
        <v>300020861</v>
      </c>
      <c r="C148" t="str">
        <f>VLOOKUP(Tableau10[[#This Row],[Document d''achat]],Tableau1[[#All],[Nº pièce référence]:[AB]],16,FALSE)</f>
        <v>2</v>
      </c>
      <c r="D148" t="str">
        <f>VLOOKUP(Tableau10[[#This Row],[Document d''achat]],Tableau1[[#All],[Nº pièce référence]:[Type PO]],18,FALSE)</f>
        <v>Z</v>
      </c>
      <c r="E148" t="str">
        <f>VLOOKUP(Tableau10[[#This Row],[Document d''achat]],Tableau1[[#All],[Colonne1]:[Nom Fournisseur]],5,FALSE)</f>
        <v>100050676  NV FertiPro</v>
      </c>
      <c r="F148" s="1" t="s">
        <v>679</v>
      </c>
      <c r="G148" s="1" t="s">
        <v>88</v>
      </c>
      <c r="H148" s="1" t="s">
        <v>678</v>
      </c>
      <c r="I148" s="1" t="s">
        <v>2407</v>
      </c>
      <c r="J148" s="2">
        <v>43930</v>
      </c>
      <c r="K148" s="222">
        <v>1</v>
      </c>
      <c r="L148" s="1" t="s">
        <v>7411</v>
      </c>
      <c r="M148" s="222">
        <v>0</v>
      </c>
      <c r="N148" s="2">
        <v>43930</v>
      </c>
      <c r="O148" s="1" t="s">
        <v>680</v>
      </c>
      <c r="P148" s="259">
        <f>Tableau10[[#This Row],[Quantité échéancée]]-Tableau10[[#This Row],[Quantité livrée]]</f>
        <v>1</v>
      </c>
    </row>
    <row r="149" spans="1:16" hidden="1" x14ac:dyDescent="0.35">
      <c r="A149" t="str">
        <f>VLOOKUP(Tableau10[[#This Row],[Document d''achat]],Tableau1[[#All],[Nº pièce référence]:[AB]],17,FALSE)</f>
        <v>255223121102</v>
      </c>
      <c r="B149" s="9" t="str">
        <f>VLOOKUP(Tableau10[[#This Row],[Document d''achat]],Tableau1[[#All],[Nº pièce référence]:[AB]],15,FALSE)</f>
        <v>300020861</v>
      </c>
      <c r="C149" t="str">
        <f>VLOOKUP(Tableau10[[#This Row],[Document d''achat]],Tableau1[[#All],[Nº pièce référence]:[AB]],16,FALSE)</f>
        <v>2</v>
      </c>
      <c r="D149" t="str">
        <f>VLOOKUP(Tableau10[[#This Row],[Document d''achat]],Tableau1[[#All],[Nº pièce référence]:[Type PO]],18,FALSE)</f>
        <v>Z</v>
      </c>
      <c r="E149" t="str">
        <f>VLOOKUP(Tableau10[[#This Row],[Document d''achat]],Tableau1[[#All],[Colonne1]:[Nom Fournisseur]],5,FALSE)</f>
        <v>100050677  NV Ardena Gent</v>
      </c>
      <c r="F149" s="1" t="s">
        <v>684</v>
      </c>
      <c r="G149" s="1" t="s">
        <v>88</v>
      </c>
      <c r="H149" s="1" t="s">
        <v>683</v>
      </c>
      <c r="I149" s="1" t="s">
        <v>2407</v>
      </c>
      <c r="J149" s="2">
        <v>43930</v>
      </c>
      <c r="K149" s="222">
        <v>1</v>
      </c>
      <c r="L149" s="1" t="s">
        <v>7411</v>
      </c>
      <c r="M149" s="222">
        <v>0</v>
      </c>
      <c r="N149" s="2">
        <v>43930</v>
      </c>
      <c r="O149" s="1" t="s">
        <v>685</v>
      </c>
      <c r="P149" s="259">
        <f>Tableau10[[#This Row],[Quantité échéancée]]-Tableau10[[#This Row],[Quantité livrée]]</f>
        <v>1</v>
      </c>
    </row>
    <row r="150" spans="1:16" hidden="1" x14ac:dyDescent="0.35">
      <c r="A150" t="str">
        <f>VLOOKUP(Tableau10[[#This Row],[Document d''achat]],Tableau1[[#All],[Nº pièce référence]:[AB]],17,FALSE)</f>
        <v>255223121102</v>
      </c>
      <c r="B150" s="9" t="str">
        <f>VLOOKUP(Tableau10[[#This Row],[Document d''achat]],Tableau1[[#All],[Nº pièce référence]:[AB]],15,FALSE)</f>
        <v>300020861</v>
      </c>
      <c r="C150" t="str">
        <f>VLOOKUP(Tableau10[[#This Row],[Document d''achat]],Tableau1[[#All],[Nº pièce référence]:[AB]],16,FALSE)</f>
        <v>1</v>
      </c>
      <c r="D150" t="str">
        <f>VLOOKUP(Tableau10[[#This Row],[Document d''achat]],Tableau1[[#All],[Nº pièce référence]:[Type PO]],18,FALSE)</f>
        <v>Z</v>
      </c>
      <c r="E150" t="str">
        <f>VLOOKUP(Tableau10[[#This Row],[Document d''achat]],Tableau1[[#All],[Colonne1]:[Nom Fournisseur]],5,FALSE)</f>
        <v>100050678  BV European Technical Trading</v>
      </c>
      <c r="F150" s="1" t="s">
        <v>690</v>
      </c>
      <c r="G150" s="1" t="s">
        <v>88</v>
      </c>
      <c r="H150" s="1" t="s">
        <v>689</v>
      </c>
      <c r="I150" s="1" t="s">
        <v>2407</v>
      </c>
      <c r="J150" s="2">
        <v>43930</v>
      </c>
      <c r="K150" s="222">
        <v>1</v>
      </c>
      <c r="L150" s="1" t="s">
        <v>7411</v>
      </c>
      <c r="M150" s="222">
        <v>0</v>
      </c>
      <c r="N150" s="2">
        <v>43930</v>
      </c>
      <c r="O150" s="1" t="s">
        <v>691</v>
      </c>
      <c r="P150" s="259">
        <f>Tableau10[[#This Row],[Quantité échéancée]]-Tableau10[[#This Row],[Quantité livrée]]</f>
        <v>1</v>
      </c>
    </row>
    <row r="151" spans="1:16" hidden="1" x14ac:dyDescent="0.35">
      <c r="A151" t="str">
        <f>VLOOKUP(Tableau10[[#This Row],[Document d''achat]],Tableau1[[#All],[Nº pièce référence]:[AB]],17,FALSE)</f>
        <v>255223121102</v>
      </c>
      <c r="B151" s="9" t="str">
        <f>VLOOKUP(Tableau10[[#This Row],[Document d''achat]],Tableau1[[#All],[Nº pièce référence]:[AB]],15,FALSE)</f>
        <v>300020861</v>
      </c>
      <c r="C151" t="str">
        <f>VLOOKUP(Tableau10[[#This Row],[Document d''achat]],Tableau1[[#All],[Nº pièce référence]:[AB]],16,FALSE)</f>
        <v>1</v>
      </c>
      <c r="D151" t="str">
        <f>VLOOKUP(Tableau10[[#This Row],[Document d''achat]],Tableau1[[#All],[Nº pièce référence]:[Type PO]],18,FALSE)</f>
        <v>Z</v>
      </c>
      <c r="E151" t="str">
        <f>VLOOKUP(Tableau10[[#This Row],[Document d''achat]],Tableau1[[#All],[Colonne1]:[Nom Fournisseur]],5,FALSE)</f>
        <v>100050627  BV Firematch Global</v>
      </c>
      <c r="F151" s="1" t="s">
        <v>708</v>
      </c>
      <c r="G151" s="1" t="s">
        <v>88</v>
      </c>
      <c r="H151" s="1" t="s">
        <v>707</v>
      </c>
      <c r="I151" s="1" t="s">
        <v>2407</v>
      </c>
      <c r="J151" s="2">
        <v>43931</v>
      </c>
      <c r="K151" s="222">
        <v>1</v>
      </c>
      <c r="L151" s="1" t="s">
        <v>7411</v>
      </c>
      <c r="M151" s="222">
        <v>0</v>
      </c>
      <c r="N151" s="2">
        <v>43931</v>
      </c>
      <c r="O151" s="1" t="s">
        <v>709</v>
      </c>
      <c r="P151" s="259">
        <f>Tableau10[[#This Row],[Quantité échéancée]]-Tableau10[[#This Row],[Quantité livrée]]</f>
        <v>1</v>
      </c>
    </row>
    <row r="152" spans="1:16" hidden="1" x14ac:dyDescent="0.35">
      <c r="A152" t="str">
        <f>VLOOKUP(Tableau10[[#This Row],[Document d''achat]],Tableau1[[#All],[Nº pièce référence]:[AB]],17,FALSE)</f>
        <v>255223121102</v>
      </c>
      <c r="B152" s="9" t="str">
        <f>VLOOKUP(Tableau10[[#This Row],[Document d''achat]],Tableau1[[#All],[Nº pièce référence]:[AB]],15,FALSE)</f>
        <v>300020861</v>
      </c>
      <c r="C152" t="str">
        <f>VLOOKUP(Tableau10[[#This Row],[Document d''achat]],Tableau1[[#All],[Nº pièce référence]:[AB]],16,FALSE)</f>
        <v>1</v>
      </c>
      <c r="D152" t="str">
        <f>VLOOKUP(Tableau10[[#This Row],[Document d''achat]],Tableau1[[#All],[Nº pièce référence]:[Type PO]],18,FALSE)</f>
        <v>Z</v>
      </c>
      <c r="E152" t="str">
        <f>VLOOKUP(Tableau10[[#This Row],[Document d''achat]],Tableau1[[#All],[Colonne1]:[Nom Fournisseur]],5,FALSE)</f>
        <v>100050682  BV Sunday Homes Belgium</v>
      </c>
      <c r="F152" s="1" t="s">
        <v>743</v>
      </c>
      <c r="G152" s="1" t="s">
        <v>88</v>
      </c>
      <c r="H152" s="1" t="s">
        <v>742</v>
      </c>
      <c r="I152" s="1" t="s">
        <v>2407</v>
      </c>
      <c r="J152" s="2">
        <v>43931</v>
      </c>
      <c r="K152" s="222">
        <v>1</v>
      </c>
      <c r="L152" s="1" t="s">
        <v>7411</v>
      </c>
      <c r="M152" s="222">
        <v>0</v>
      </c>
      <c r="N152" s="2">
        <v>43931</v>
      </c>
      <c r="O152" s="1" t="s">
        <v>744</v>
      </c>
      <c r="P152" s="259">
        <f>Tableau10[[#This Row],[Quantité échéancée]]-Tableau10[[#This Row],[Quantité livrée]]</f>
        <v>1</v>
      </c>
    </row>
    <row r="153" spans="1:16" hidden="1" x14ac:dyDescent="0.35">
      <c r="A153" t="str">
        <f>VLOOKUP(Tableau10[[#This Row],[Document d''achat]],Tableau1[[#All],[Nº pièce référence]:[AB]],17,FALSE)</f>
        <v>255223121102</v>
      </c>
      <c r="B153" s="9" t="str">
        <f>VLOOKUP(Tableau10[[#This Row],[Document d''achat]],Tableau1[[#All],[Nº pièce référence]:[AB]],15,FALSE)</f>
        <v>300020861</v>
      </c>
      <c r="C153" t="str">
        <f>VLOOKUP(Tableau10[[#This Row],[Document d''achat]],Tableau1[[#All],[Nº pièce référence]:[AB]],16,FALSE)</f>
        <v>1</v>
      </c>
      <c r="D153" t="str">
        <f>VLOOKUP(Tableau10[[#This Row],[Document d''achat]],Tableau1[[#All],[Nº pièce référence]:[Type PO]],18,FALSE)</f>
        <v>Z</v>
      </c>
      <c r="E153" t="str">
        <f>VLOOKUP(Tableau10[[#This Row],[Document d''achat]],Tableau1[[#All],[Colonne1]:[Nom Fournisseur]],5,FALSE)</f>
        <v>100050634  BV Xpect</v>
      </c>
      <c r="F153" s="1" t="s">
        <v>713</v>
      </c>
      <c r="G153" s="1" t="s">
        <v>88</v>
      </c>
      <c r="H153" s="1" t="s">
        <v>487</v>
      </c>
      <c r="I153" s="1" t="s">
        <v>2407</v>
      </c>
      <c r="J153" s="2">
        <v>43931</v>
      </c>
      <c r="K153" s="222">
        <v>1</v>
      </c>
      <c r="L153" s="1" t="s">
        <v>7411</v>
      </c>
      <c r="M153" s="222">
        <v>0</v>
      </c>
      <c r="N153" s="2">
        <v>43931</v>
      </c>
      <c r="O153" s="1" t="s">
        <v>714</v>
      </c>
      <c r="P153" s="259">
        <f>Tableau10[[#This Row],[Quantité échéancée]]-Tableau10[[#This Row],[Quantité livrée]]</f>
        <v>1</v>
      </c>
    </row>
    <row r="154" spans="1:16" hidden="1" x14ac:dyDescent="0.35">
      <c r="A154" t="str">
        <f>VLOOKUP(Tableau10[[#This Row],[Document d''achat]],Tableau1[[#All],[Nº pièce référence]:[AB]],17,FALSE)</f>
        <v>255223121102</v>
      </c>
      <c r="B154" s="9" t="str">
        <f>VLOOKUP(Tableau10[[#This Row],[Document d''achat]],Tableau1[[#All],[Nº pièce référence]:[AB]],15,FALSE)</f>
        <v>300020861</v>
      </c>
      <c r="C154" t="str">
        <f>VLOOKUP(Tableau10[[#This Row],[Document d''achat]],Tableau1[[#All],[Nº pièce référence]:[AB]],16,FALSE)</f>
        <v>1</v>
      </c>
      <c r="D154" t="str">
        <f>VLOOKUP(Tableau10[[#This Row],[Document d''achat]],Tableau1[[#All],[Nº pièce référence]:[Type PO]],18,FALSE)</f>
        <v>Z</v>
      </c>
      <c r="E154" t="str">
        <f>VLOOKUP(Tableau10[[#This Row],[Document d''achat]],Tableau1[[#All],[Colonne1]:[Nom Fournisseur]],5,FALSE)</f>
        <v>100050670  BV Extradim F.T.C.</v>
      </c>
      <c r="F154" s="1" t="s">
        <v>737</v>
      </c>
      <c r="G154" s="1" t="s">
        <v>88</v>
      </c>
      <c r="H154" s="1" t="s">
        <v>736</v>
      </c>
      <c r="I154" s="1" t="s">
        <v>2407</v>
      </c>
      <c r="J154" s="2">
        <v>43931</v>
      </c>
      <c r="K154" s="222">
        <v>1</v>
      </c>
      <c r="L154" s="1" t="s">
        <v>7411</v>
      </c>
      <c r="M154" s="222">
        <v>0</v>
      </c>
      <c r="N154" s="2">
        <v>43931</v>
      </c>
      <c r="O154" s="1" t="s">
        <v>738</v>
      </c>
      <c r="P154" s="259">
        <f>Tableau10[[#This Row],[Quantité échéancée]]-Tableau10[[#This Row],[Quantité livrée]]</f>
        <v>1</v>
      </c>
    </row>
    <row r="155" spans="1:16" hidden="1" x14ac:dyDescent="0.35">
      <c r="A155" t="str">
        <f>VLOOKUP(Tableau10[[#This Row],[Document d''achat]],Tableau1[[#All],[Nº pièce référence]:[AB]],17,FALSE)</f>
        <v>255223121102</v>
      </c>
      <c r="B155" s="9" t="str">
        <f>VLOOKUP(Tableau10[[#This Row],[Document d''achat]],Tableau1[[#All],[Nº pièce référence]:[AB]],15,FALSE)</f>
        <v>300020861</v>
      </c>
      <c r="C155" t="str">
        <f>VLOOKUP(Tableau10[[#This Row],[Document d''achat]],Tableau1[[#All],[Nº pièce référence]:[AB]],16,FALSE)</f>
        <v>1</v>
      </c>
      <c r="D155" t="str">
        <f>VLOOKUP(Tableau10[[#This Row],[Document d''achat]],Tableau1[[#All],[Nº pièce référence]:[Type PO]],18,FALSE)</f>
        <v>Z</v>
      </c>
      <c r="E155" t="str">
        <f>VLOOKUP(Tableau10[[#This Row],[Document d''achat]],Tableau1[[#All],[Colonne1]:[Nom Fournisseur]],5,FALSE)</f>
        <v>100033059  NV Innomediq</v>
      </c>
      <c r="F155" s="1" t="s">
        <v>702</v>
      </c>
      <c r="G155" s="1" t="s">
        <v>88</v>
      </c>
      <c r="H155" s="1" t="s">
        <v>482</v>
      </c>
      <c r="I155" s="1" t="s">
        <v>2407</v>
      </c>
      <c r="J155" s="2">
        <v>43931</v>
      </c>
      <c r="K155" s="222">
        <v>1</v>
      </c>
      <c r="L155" s="1" t="s">
        <v>7411</v>
      </c>
      <c r="M155" s="222">
        <v>0</v>
      </c>
      <c r="N155" s="2">
        <v>43931</v>
      </c>
      <c r="O155" s="1" t="s">
        <v>703</v>
      </c>
      <c r="P155" s="259">
        <f>Tableau10[[#This Row],[Quantité échéancée]]-Tableau10[[#This Row],[Quantité livrée]]</f>
        <v>1</v>
      </c>
    </row>
    <row r="156" spans="1:16" hidden="1" x14ac:dyDescent="0.35">
      <c r="A156" t="str">
        <f>VLOOKUP(Tableau10[[#This Row],[Document d''achat]],Tableau1[[#All],[Nº pièce référence]:[AB]],17,FALSE)</f>
        <v>255223121102</v>
      </c>
      <c r="B156" s="9" t="str">
        <f>VLOOKUP(Tableau10[[#This Row],[Document d''achat]],Tableau1[[#All],[Nº pièce référence]:[AB]],15,FALSE)</f>
        <v>300020861</v>
      </c>
      <c r="C156" t="str">
        <f>VLOOKUP(Tableau10[[#This Row],[Document d''achat]],Tableau1[[#All],[Nº pièce référence]:[AB]],16,FALSE)</f>
        <v>1</v>
      </c>
      <c r="D156" t="str">
        <f>VLOOKUP(Tableau10[[#This Row],[Document d''achat]],Tableau1[[#All],[Nº pièce référence]:[Type PO]],18,FALSE)</f>
        <v>Z</v>
      </c>
      <c r="E156" t="str">
        <f>VLOOKUP(Tableau10[[#This Row],[Document d''achat]],Tableau1[[#All],[Colonne1]:[Nom Fournisseur]],5,FALSE)</f>
        <v>100050634  BV Xpect</v>
      </c>
      <c r="F156" s="1" t="s">
        <v>718</v>
      </c>
      <c r="G156" s="1" t="s">
        <v>88</v>
      </c>
      <c r="H156" s="1" t="s">
        <v>487</v>
      </c>
      <c r="I156" s="1" t="s">
        <v>2407</v>
      </c>
      <c r="J156" s="2">
        <v>43931</v>
      </c>
      <c r="K156" s="222">
        <v>1</v>
      </c>
      <c r="L156" s="1" t="s">
        <v>7411</v>
      </c>
      <c r="M156" s="222">
        <v>0</v>
      </c>
      <c r="N156" s="2">
        <v>43931</v>
      </c>
      <c r="O156" s="1" t="s">
        <v>719</v>
      </c>
      <c r="P156" s="259">
        <f>Tableau10[[#This Row],[Quantité échéancée]]-Tableau10[[#This Row],[Quantité livrée]]</f>
        <v>1</v>
      </c>
    </row>
    <row r="157" spans="1:16" hidden="1" x14ac:dyDescent="0.35">
      <c r="A157" t="str">
        <f>VLOOKUP(Tableau10[[#This Row],[Document d''achat]],Tableau1[[#All],[Nº pièce référence]:[AB]],17,FALSE)</f>
        <v>255223121102</v>
      </c>
      <c r="B157" s="9" t="str">
        <f>VLOOKUP(Tableau10[[#This Row],[Document d''achat]],Tableau1[[#All],[Nº pièce référence]:[AB]],15,FALSE)</f>
        <v>300020861</v>
      </c>
      <c r="C157" t="str">
        <f>VLOOKUP(Tableau10[[#This Row],[Document d''achat]],Tableau1[[#All],[Nº pièce référence]:[AB]],16,FALSE)</f>
        <v>1</v>
      </c>
      <c r="D157" t="str">
        <f>VLOOKUP(Tableau10[[#This Row],[Document d''achat]],Tableau1[[#All],[Nº pièce référence]:[Type PO]],18,FALSE)</f>
        <v>Z</v>
      </c>
      <c r="E157" t="str">
        <f>VLOOKUP(Tableau10[[#This Row],[Document d''achat]],Tableau1[[#All],[Colonne1]:[Nom Fournisseur]],5,FALSE)</f>
        <v>100050640  BV X M L</v>
      </c>
      <c r="F157" s="1" t="s">
        <v>725</v>
      </c>
      <c r="G157" s="1" t="s">
        <v>88</v>
      </c>
      <c r="H157" s="1" t="s">
        <v>495</v>
      </c>
      <c r="I157" s="1" t="s">
        <v>2407</v>
      </c>
      <c r="J157" s="2">
        <v>43931</v>
      </c>
      <c r="K157" s="222">
        <v>1</v>
      </c>
      <c r="L157" s="1" t="s">
        <v>7411</v>
      </c>
      <c r="M157" s="222">
        <v>0</v>
      </c>
      <c r="N157" s="2">
        <v>43931</v>
      </c>
      <c r="O157" s="1" t="s">
        <v>726</v>
      </c>
      <c r="P157" s="259">
        <f>Tableau10[[#This Row],[Quantité échéancée]]-Tableau10[[#This Row],[Quantité livrée]]</f>
        <v>1</v>
      </c>
    </row>
    <row r="158" spans="1:16" hidden="1" x14ac:dyDescent="0.35">
      <c r="A158" t="str">
        <f>VLOOKUP(Tableau10[[#This Row],[Document d''achat]],Tableau1[[#All],[Nº pièce référence]:[AB]],17,FALSE)</f>
        <v>255223121102</v>
      </c>
      <c r="B158" s="9" t="str">
        <f>VLOOKUP(Tableau10[[#This Row],[Document d''achat]],Tableau1[[#All],[Nº pièce référence]:[AB]],15,FALSE)</f>
        <v>300020861</v>
      </c>
      <c r="C158" t="str">
        <f>VLOOKUP(Tableau10[[#This Row],[Document d''achat]],Tableau1[[#All],[Nº pièce référence]:[AB]],16,FALSE)</f>
        <v>1</v>
      </c>
      <c r="D158" t="str">
        <f>VLOOKUP(Tableau10[[#This Row],[Document d''achat]],Tableau1[[#All],[Nº pièce référence]:[Type PO]],18,FALSE)</f>
        <v>Z</v>
      </c>
      <c r="E158" t="str">
        <f>VLOOKUP(Tableau10[[#This Row],[Document d''achat]],Tableau1[[#All],[Colonne1]:[Nom Fournisseur]],5,FALSE)</f>
        <v>500026477  SurCacao PTY Corp</v>
      </c>
      <c r="F158" s="1" t="s">
        <v>748</v>
      </c>
      <c r="G158" s="1" t="s">
        <v>88</v>
      </c>
      <c r="H158" s="1" t="s">
        <v>747</v>
      </c>
      <c r="I158" s="1" t="s">
        <v>2407</v>
      </c>
      <c r="J158" s="2">
        <v>43931</v>
      </c>
      <c r="K158" s="222">
        <v>1</v>
      </c>
      <c r="L158" s="1" t="s">
        <v>7411</v>
      </c>
      <c r="M158" s="222">
        <v>0</v>
      </c>
      <c r="N158" s="2">
        <v>43931</v>
      </c>
      <c r="O158" s="1" t="s">
        <v>749</v>
      </c>
      <c r="P158" s="259">
        <f>Tableau10[[#This Row],[Quantité échéancée]]-Tableau10[[#This Row],[Quantité livrée]]</f>
        <v>1</v>
      </c>
    </row>
    <row r="159" spans="1:16" hidden="1" x14ac:dyDescent="0.35">
      <c r="A159" t="str">
        <f>VLOOKUP(Tableau10[[#This Row],[Document d''achat]],Tableau1[[#All],[Nº pièce référence]:[AB]],17,FALSE)</f>
        <v>255223121102</v>
      </c>
      <c r="B159" s="9" t="str">
        <f>VLOOKUP(Tableau10[[#This Row],[Document d''achat]],Tableau1[[#All],[Nº pièce référence]:[AB]],15,FALSE)</f>
        <v>300020861</v>
      </c>
      <c r="C159" t="str">
        <f>VLOOKUP(Tableau10[[#This Row],[Document d''achat]],Tableau1[[#All],[Nº pièce référence]:[AB]],16,FALSE)</f>
        <v>1</v>
      </c>
      <c r="D159" t="str">
        <f>VLOOKUP(Tableau10[[#This Row],[Document d''achat]],Tableau1[[#All],[Nº pièce référence]:[Type PO]],18,FALSE)</f>
        <v>Z</v>
      </c>
      <c r="E159" t="str">
        <f>VLOOKUP(Tableau10[[#This Row],[Document d''achat]],Tableau1[[#All],[Colonne1]:[Nom Fournisseur]],5,FALSE)</f>
        <v>100050634  BV Xpect</v>
      </c>
      <c r="F159" s="1" t="s">
        <v>722</v>
      </c>
      <c r="G159" s="1" t="s">
        <v>88</v>
      </c>
      <c r="H159" s="1" t="s">
        <v>487</v>
      </c>
      <c r="I159" s="1" t="s">
        <v>2407</v>
      </c>
      <c r="J159" s="2">
        <v>43931</v>
      </c>
      <c r="K159" s="222">
        <v>1</v>
      </c>
      <c r="L159" s="1" t="s">
        <v>7411</v>
      </c>
      <c r="M159" s="222">
        <v>0</v>
      </c>
      <c r="N159" s="2">
        <v>43931</v>
      </c>
      <c r="O159" s="1" t="s">
        <v>723</v>
      </c>
      <c r="P159" s="259">
        <f>Tableau10[[#This Row],[Quantité échéancée]]-Tableau10[[#This Row],[Quantité livrée]]</f>
        <v>1</v>
      </c>
    </row>
    <row r="160" spans="1:16" hidden="1" x14ac:dyDescent="0.35">
      <c r="A160" t="str">
        <f>VLOOKUP(Tableau10[[#This Row],[Document d''achat]],Tableau1[[#All],[Nº pièce référence]:[AB]],17,FALSE)</f>
        <v>255223121102</v>
      </c>
      <c r="B160" s="9" t="str">
        <f>VLOOKUP(Tableau10[[#This Row],[Document d''achat]],Tableau1[[#All],[Nº pièce référence]:[AB]],15,FALSE)</f>
        <v>300020861</v>
      </c>
      <c r="C160" t="str">
        <f>VLOOKUP(Tableau10[[#This Row],[Document d''achat]],Tableau1[[#All],[Nº pièce référence]:[AB]],16,FALSE)</f>
        <v>1</v>
      </c>
      <c r="D160" t="str">
        <f>VLOOKUP(Tableau10[[#This Row],[Document d''achat]],Tableau1[[#All],[Nº pièce référence]:[Type PO]],18,FALSE)</f>
        <v>Z</v>
      </c>
      <c r="E160" t="str">
        <f>VLOOKUP(Tableau10[[#This Row],[Document d''achat]],Tableau1[[#All],[Colonne1]:[Nom Fournisseur]],5,FALSE)</f>
        <v>100050652  NV Texet Benelux</v>
      </c>
      <c r="F160" s="1" t="s">
        <v>731</v>
      </c>
      <c r="G160" s="1" t="s">
        <v>88</v>
      </c>
      <c r="H160" s="1" t="s">
        <v>730</v>
      </c>
      <c r="I160" s="1" t="s">
        <v>2407</v>
      </c>
      <c r="J160" s="2">
        <v>43931</v>
      </c>
      <c r="K160" s="222">
        <v>1</v>
      </c>
      <c r="L160" s="1" t="s">
        <v>7411</v>
      </c>
      <c r="M160" s="222">
        <v>0</v>
      </c>
      <c r="N160" s="2">
        <v>43931</v>
      </c>
      <c r="O160" s="1" t="s">
        <v>732</v>
      </c>
      <c r="P160" s="259">
        <f>Tableau10[[#This Row],[Quantité échéancée]]-Tableau10[[#This Row],[Quantité livrée]]</f>
        <v>1</v>
      </c>
    </row>
    <row r="161" spans="1:16" hidden="1" x14ac:dyDescent="0.35">
      <c r="A161" t="str">
        <f>VLOOKUP(Tableau10[[#This Row],[Document d''achat]],Tableau1[[#All],[Nº pièce référence]:[AB]],17,FALSE)</f>
        <v>255223121102</v>
      </c>
      <c r="B161" s="9" t="str">
        <f>VLOOKUP(Tableau10[[#This Row],[Document d''achat]],Tableau1[[#All],[Nº pièce référence]:[AB]],15,FALSE)</f>
        <v>300020861</v>
      </c>
      <c r="C161" t="str">
        <f>VLOOKUP(Tableau10[[#This Row],[Document d''achat]],Tableau1[[#All],[Nº pièce référence]:[AB]],16,FALSE)</f>
        <v>5</v>
      </c>
      <c r="D161" t="str">
        <f>VLOOKUP(Tableau10[[#This Row],[Document d''achat]],Tableau1[[#All],[Nº pièce référence]:[Type PO]],18,FALSE)</f>
        <v>Z</v>
      </c>
      <c r="E161" t="str">
        <f>VLOOKUP(Tableau10[[#This Row],[Document d''achat]],Tableau1[[#All],[Colonne1]:[Nom Fournisseur]],5,FALSE)</f>
        <v>500026478  BioQ Pharma Incorporated</v>
      </c>
      <c r="F161" s="1" t="s">
        <v>753</v>
      </c>
      <c r="G161" s="1" t="s">
        <v>88</v>
      </c>
      <c r="H161" s="1" t="s">
        <v>752</v>
      </c>
      <c r="I161" s="1" t="s">
        <v>2407</v>
      </c>
      <c r="J161" s="2">
        <v>43932</v>
      </c>
      <c r="K161" s="222">
        <v>1</v>
      </c>
      <c r="L161" s="1" t="s">
        <v>7411</v>
      </c>
      <c r="M161" s="222">
        <v>0</v>
      </c>
      <c r="N161" s="2">
        <v>43932</v>
      </c>
      <c r="O161" s="1" t="s">
        <v>754</v>
      </c>
      <c r="P161" s="259">
        <f>Tableau10[[#This Row],[Quantité échéancée]]-Tableau10[[#This Row],[Quantité livrée]]</f>
        <v>1</v>
      </c>
    </row>
    <row r="162" spans="1:16" hidden="1" x14ac:dyDescent="0.35">
      <c r="A162" t="str">
        <f>VLOOKUP(Tableau10[[#This Row],[Document d''achat]],Tableau1[[#All],[Nº pièce référence]:[AB]],17,FALSE)</f>
        <v>255223121102</v>
      </c>
      <c r="B162" s="9" t="str">
        <f>VLOOKUP(Tableau10[[#This Row],[Document d''achat]],Tableau1[[#All],[Nº pièce référence]:[AB]],15,FALSE)</f>
        <v>300020861</v>
      </c>
      <c r="C162" t="str">
        <f>VLOOKUP(Tableau10[[#This Row],[Document d''achat]],Tableau1[[#All],[Nº pièce référence]:[AB]],16,FALSE)</f>
        <v>1</v>
      </c>
      <c r="D162" t="str">
        <f>VLOOKUP(Tableau10[[#This Row],[Document d''achat]],Tableau1[[#All],[Nº pièce référence]:[Type PO]],18,FALSE)</f>
        <v>Z</v>
      </c>
      <c r="E162" t="str">
        <f>VLOOKUP(Tableau10[[#This Row],[Document d''achat]],Tableau1[[#All],[Colonne1]:[Nom Fournisseur]],5,FALSE)</f>
        <v>200008158  BV Holland House Fashion</v>
      </c>
      <c r="F162" s="1" t="s">
        <v>758</v>
      </c>
      <c r="G162" s="1" t="s">
        <v>88</v>
      </c>
      <c r="H162" s="1" t="s">
        <v>757</v>
      </c>
      <c r="I162" s="1" t="s">
        <v>2407</v>
      </c>
      <c r="J162" s="2">
        <v>43933</v>
      </c>
      <c r="K162" s="222">
        <v>1</v>
      </c>
      <c r="L162" s="1" t="s">
        <v>7411</v>
      </c>
      <c r="M162" s="222">
        <v>0</v>
      </c>
      <c r="N162" s="2">
        <v>43933</v>
      </c>
      <c r="O162" s="1" t="s">
        <v>759</v>
      </c>
      <c r="P162" s="259">
        <f>Tableau10[[#This Row],[Quantité échéancée]]-Tableau10[[#This Row],[Quantité livrée]]</f>
        <v>1</v>
      </c>
    </row>
    <row r="163" spans="1:16" hidden="1" x14ac:dyDescent="0.35">
      <c r="A163" t="str">
        <f>VLOOKUP(Tableau10[[#This Row],[Document d''achat]],Tableau1[[#All],[Nº pièce référence]:[AB]],17,FALSE)</f>
        <v>255221121113</v>
      </c>
      <c r="B163" s="9" t="str">
        <f>VLOOKUP(Tableau10[[#This Row],[Document d''achat]],Tableau1[[#All],[Nº pièce référence]:[AB]],15,FALSE)</f>
        <v>300020900</v>
      </c>
      <c r="C163" t="str">
        <f>VLOOKUP(Tableau10[[#This Row],[Document d''achat]],Tableau1[[#All],[Nº pièce référence]:[AB]],16,FALSE)</f>
        <v>6</v>
      </c>
      <c r="D163" t="str">
        <f>VLOOKUP(Tableau10[[#This Row],[Document d''achat]],Tableau1[[#All],[Nº pièce référence]:[Type PO]],18,FALSE)</f>
        <v>Z</v>
      </c>
      <c r="E163" t="str">
        <f>VLOOKUP(Tableau10[[#This Row],[Document d''achat]],Tableau1[[#All],[Colonne1]:[Nom Fournisseur]],5,FALSE)</f>
        <v>100050690  NV Mega Industrial Engineering</v>
      </c>
      <c r="F163" s="1" t="s">
        <v>763</v>
      </c>
      <c r="G163" s="1" t="s">
        <v>88</v>
      </c>
      <c r="H163" s="1" t="s">
        <v>762</v>
      </c>
      <c r="I163" s="1" t="s">
        <v>2407</v>
      </c>
      <c r="J163" s="2">
        <v>43934</v>
      </c>
      <c r="K163" s="222">
        <v>1</v>
      </c>
      <c r="L163" s="1" t="s">
        <v>7411</v>
      </c>
      <c r="M163" s="222">
        <v>0</v>
      </c>
      <c r="N163" s="2">
        <v>43935</v>
      </c>
      <c r="O163" s="1" t="s">
        <v>764</v>
      </c>
      <c r="P163" s="259">
        <f>Tableau10[[#This Row],[Quantité échéancée]]-Tableau10[[#This Row],[Quantité livrée]]</f>
        <v>1</v>
      </c>
    </row>
    <row r="164" spans="1:16" hidden="1" x14ac:dyDescent="0.35">
      <c r="A164" t="str">
        <f>VLOOKUP(Tableau10[[#This Row],[Document d''achat]],Tableau1[[#All],[Nº pièce référence]:[AB]],17,FALSE)</f>
        <v>255223121102</v>
      </c>
      <c r="B164" s="9" t="str">
        <f>VLOOKUP(Tableau10[[#This Row],[Document d''achat]],Tableau1[[#All],[Nº pièce référence]:[AB]],15,FALSE)</f>
        <v>300020861</v>
      </c>
      <c r="C164" t="str">
        <f>VLOOKUP(Tableau10[[#This Row],[Document d''achat]],Tableau1[[#All],[Nº pièce référence]:[AB]],16,FALSE)</f>
        <v>1</v>
      </c>
      <c r="D164" t="str">
        <f>VLOOKUP(Tableau10[[#This Row],[Document d''achat]],Tableau1[[#All],[Nº pièce référence]:[Type PO]],18,FALSE)</f>
        <v>Z</v>
      </c>
      <c r="E164" t="str">
        <f>VLOOKUP(Tableau10[[#This Row],[Document d''achat]],Tableau1[[#All],[Colonne1]:[Nom Fournisseur]],5,FALSE)</f>
        <v>500026475  Ltd Ming Global</v>
      </c>
      <c r="F164" s="1" t="s">
        <v>768</v>
      </c>
      <c r="G164" s="1" t="s">
        <v>88</v>
      </c>
      <c r="H164" s="1" t="s">
        <v>767</v>
      </c>
      <c r="I164" s="1" t="s">
        <v>2407</v>
      </c>
      <c r="J164" s="2">
        <v>43935</v>
      </c>
      <c r="K164" s="222">
        <v>1</v>
      </c>
      <c r="L164" s="1" t="s">
        <v>7411</v>
      </c>
      <c r="M164" s="222">
        <v>0</v>
      </c>
      <c r="N164" s="2">
        <v>43935</v>
      </c>
      <c r="O164" s="1" t="s">
        <v>769</v>
      </c>
      <c r="P164" s="259">
        <f>Tableau10[[#This Row],[Quantité échéancée]]-Tableau10[[#This Row],[Quantité livrée]]</f>
        <v>1</v>
      </c>
    </row>
    <row r="165" spans="1:16" hidden="1" x14ac:dyDescent="0.35">
      <c r="A165" t="str">
        <f>VLOOKUP(Tableau10[[#This Row],[Document d''achat]],Tableau1[[#All],[Nº pièce référence]:[AB]],17,FALSE)</f>
        <v>255223121102</v>
      </c>
      <c r="B165" s="9" t="str">
        <f>VLOOKUP(Tableau10[[#This Row],[Document d''achat]],Tableau1[[#All],[Nº pièce référence]:[AB]],15,FALSE)</f>
        <v>300020861</v>
      </c>
      <c r="C165" t="str">
        <f>VLOOKUP(Tableau10[[#This Row],[Document d''achat]],Tableau1[[#All],[Nº pièce référence]:[AB]],16,FALSE)</f>
        <v>5</v>
      </c>
      <c r="D165" t="str">
        <f>VLOOKUP(Tableau10[[#This Row],[Document d''achat]],Tableau1[[#All],[Nº pièce référence]:[Type PO]],18,FALSE)</f>
        <v>Z</v>
      </c>
      <c r="E165" t="str">
        <f>VLOOKUP(Tableau10[[#This Row],[Document d''achat]],Tableau1[[#All],[Colonne1]:[Nom Fournisseur]],5,FALSE)</f>
        <v>600000037  FEDEDIEN FAGG</v>
      </c>
      <c r="F165" s="1" t="s">
        <v>770</v>
      </c>
      <c r="G165" s="1" t="s">
        <v>88</v>
      </c>
      <c r="H165" s="1" t="s">
        <v>619</v>
      </c>
      <c r="I165" s="1" t="s">
        <v>2407</v>
      </c>
      <c r="J165" s="2">
        <v>43935</v>
      </c>
      <c r="K165" s="222">
        <v>1</v>
      </c>
      <c r="L165" s="1" t="s">
        <v>7410</v>
      </c>
      <c r="M165" s="222">
        <v>0</v>
      </c>
      <c r="N165" s="2">
        <v>43935</v>
      </c>
      <c r="O165" s="1" t="s">
        <v>771</v>
      </c>
      <c r="P165" s="259">
        <f>Tableau10[[#This Row],[Quantité échéancée]]-Tableau10[[#This Row],[Quantité livrée]]</f>
        <v>1</v>
      </c>
    </row>
    <row r="166" spans="1:16" hidden="1" x14ac:dyDescent="0.35">
      <c r="A166" t="str">
        <f>VLOOKUP(Tableau10[[#This Row],[Document d''achat]],Tableau1[[#All],[Nº pièce référence]:[AB]],17,FALSE)</f>
        <v>255223121102</v>
      </c>
      <c r="B166" s="9" t="str">
        <f>VLOOKUP(Tableau10[[#This Row],[Document d''achat]],Tableau1[[#All],[Nº pièce référence]:[AB]],15,FALSE)</f>
        <v>300020870</v>
      </c>
      <c r="C166" t="str">
        <f>VLOOKUP(Tableau10[[#This Row],[Document d''achat]],Tableau1[[#All],[Nº pièce référence]:[AB]],16,FALSE)</f>
        <v>3</v>
      </c>
      <c r="D166" t="str">
        <f>VLOOKUP(Tableau10[[#This Row],[Document d''achat]],Tableau1[[#All],[Nº pièce référence]:[Type PO]],18,FALSE)</f>
        <v>Z</v>
      </c>
      <c r="E166" t="str">
        <f>VLOOKUP(Tableau10[[#This Row],[Document d''achat]],Tableau1[[#All],[Colonne1]:[Nom Fournisseur]],5,FALSE)</f>
        <v>100050137  BV Pure Nature Kitchen</v>
      </c>
      <c r="F166" s="1" t="s">
        <v>774</v>
      </c>
      <c r="G166" s="1" t="s">
        <v>88</v>
      </c>
      <c r="H166" s="1" t="s">
        <v>773</v>
      </c>
      <c r="I166" s="1" t="s">
        <v>2407</v>
      </c>
      <c r="J166" s="2">
        <v>43938</v>
      </c>
      <c r="K166" s="222">
        <v>1</v>
      </c>
      <c r="L166" s="1" t="s">
        <v>7410</v>
      </c>
      <c r="M166" s="222">
        <v>0</v>
      </c>
      <c r="N166" s="2">
        <v>43938</v>
      </c>
      <c r="O166" s="1" t="s">
        <v>775</v>
      </c>
      <c r="P166" s="259">
        <f>Tableau10[[#This Row],[Quantité échéancée]]-Tableau10[[#This Row],[Quantité livrée]]</f>
        <v>1</v>
      </c>
    </row>
    <row r="167" spans="1:16" hidden="1" x14ac:dyDescent="0.35">
      <c r="A167" t="str">
        <f>VLOOKUP(Tableau10[[#This Row],[Document d''achat]],Tableau1[[#All],[Nº pièce référence]:[AB]],17,FALSE)</f>
        <v>255223121102</v>
      </c>
      <c r="B167" s="9" t="str">
        <f>VLOOKUP(Tableau10[[#This Row],[Document d''achat]],Tableau1[[#All],[Nº pièce référence]:[AB]],15,FALSE)</f>
        <v>300020870</v>
      </c>
      <c r="C167" t="str">
        <f>VLOOKUP(Tableau10[[#This Row],[Document d''achat]],Tableau1[[#All],[Nº pièce référence]:[AB]],16,FALSE)</f>
        <v>3</v>
      </c>
      <c r="D167" t="str">
        <f>VLOOKUP(Tableau10[[#This Row],[Document d''achat]],Tableau1[[#All],[Nº pièce référence]:[Type PO]],18,FALSE)</f>
        <v>Z</v>
      </c>
      <c r="E167" t="str">
        <f>VLOOKUP(Tableau10[[#This Row],[Document d''achat]],Tableau1[[#All],[Colonne1]:[Nom Fournisseur]],5,FALSE)</f>
        <v>100050137  BV Pure Nature Kitchen</v>
      </c>
      <c r="F167" s="1" t="s">
        <v>774</v>
      </c>
      <c r="G167" s="1" t="s">
        <v>217</v>
      </c>
      <c r="H167" s="1" t="s">
        <v>773</v>
      </c>
      <c r="I167" s="1" t="s">
        <v>2407</v>
      </c>
      <c r="J167" s="2">
        <v>43938</v>
      </c>
      <c r="K167" s="222">
        <v>1</v>
      </c>
      <c r="L167" s="1" t="s">
        <v>7410</v>
      </c>
      <c r="M167" s="222">
        <v>0</v>
      </c>
      <c r="N167" s="2">
        <v>43938</v>
      </c>
      <c r="O167" s="1" t="s">
        <v>776</v>
      </c>
      <c r="P167" s="259">
        <f>Tableau10[[#This Row],[Quantité échéancée]]-Tableau10[[#This Row],[Quantité livrée]]</f>
        <v>1</v>
      </c>
    </row>
    <row r="168" spans="1:16" hidden="1" x14ac:dyDescent="0.35">
      <c r="A168" t="str">
        <f>VLOOKUP(Tableau10[[#This Row],[Document d''achat]],Tableau1[[#All],[Nº pièce référence]:[AB]],17,FALSE)</f>
        <v>255223121102</v>
      </c>
      <c r="B168" s="9" t="str">
        <f>VLOOKUP(Tableau10[[#This Row],[Document d''achat]],Tableau1[[#All],[Nº pièce référence]:[AB]],15,FALSE)</f>
        <v>300020870</v>
      </c>
      <c r="C168" t="str">
        <f>VLOOKUP(Tableau10[[#This Row],[Document d''achat]],Tableau1[[#All],[Nº pièce référence]:[AB]],16,FALSE)</f>
        <v>3</v>
      </c>
      <c r="D168" t="str">
        <f>VLOOKUP(Tableau10[[#This Row],[Document d''achat]],Tableau1[[#All],[Nº pièce référence]:[Type PO]],18,FALSE)</f>
        <v>Z</v>
      </c>
      <c r="E168" t="str">
        <f>VLOOKUP(Tableau10[[#This Row],[Document d''achat]],Tableau1[[#All],[Colonne1]:[Nom Fournisseur]],5,FALSE)</f>
        <v>100050137  BV Pure Nature Kitchen</v>
      </c>
      <c r="F168" s="1" t="s">
        <v>774</v>
      </c>
      <c r="G168" s="1" t="s">
        <v>222</v>
      </c>
      <c r="H168" s="1" t="s">
        <v>773</v>
      </c>
      <c r="I168" s="1" t="s">
        <v>2407</v>
      </c>
      <c r="J168" s="2">
        <v>43938</v>
      </c>
      <c r="K168" s="222">
        <v>1</v>
      </c>
      <c r="L168" s="1" t="s">
        <v>7410</v>
      </c>
      <c r="M168" s="222">
        <v>0</v>
      </c>
      <c r="N168" s="2">
        <v>43938</v>
      </c>
      <c r="O168" s="1" t="s">
        <v>777</v>
      </c>
      <c r="P168" s="259">
        <f>Tableau10[[#This Row],[Quantité échéancée]]-Tableau10[[#This Row],[Quantité livrée]]</f>
        <v>1</v>
      </c>
    </row>
    <row r="169" spans="1:16" hidden="1" x14ac:dyDescent="0.35">
      <c r="A169" t="str">
        <f>VLOOKUP(Tableau10[[#This Row],[Document d''achat]],Tableau1[[#All],[Nº pièce référence]:[AB]],17,FALSE)</f>
        <v>255223121102</v>
      </c>
      <c r="B169" s="9" t="str">
        <f>VLOOKUP(Tableau10[[#This Row],[Document d''achat]],Tableau1[[#All],[Nº pièce référence]:[AB]],15,FALSE)</f>
        <v>300020870</v>
      </c>
      <c r="C169" t="str">
        <f>VLOOKUP(Tableau10[[#This Row],[Document d''achat]],Tableau1[[#All],[Nº pièce référence]:[AB]],16,FALSE)</f>
        <v>3</v>
      </c>
      <c r="D169" t="str">
        <f>VLOOKUP(Tableau10[[#This Row],[Document d''achat]],Tableau1[[#All],[Nº pièce référence]:[Type PO]],18,FALSE)</f>
        <v>Z</v>
      </c>
      <c r="E169" t="str">
        <f>VLOOKUP(Tableau10[[#This Row],[Document d''achat]],Tableau1[[#All],[Colonne1]:[Nom Fournisseur]],5,FALSE)</f>
        <v>100050137  BV Pure Nature Kitchen</v>
      </c>
      <c r="F169" s="1" t="s">
        <v>774</v>
      </c>
      <c r="G169" s="1" t="s">
        <v>421</v>
      </c>
      <c r="H169" s="1" t="s">
        <v>773</v>
      </c>
      <c r="I169" s="1" t="s">
        <v>2407</v>
      </c>
      <c r="J169" s="2">
        <v>43938</v>
      </c>
      <c r="K169" s="222">
        <v>1</v>
      </c>
      <c r="L169" s="1" t="s">
        <v>7410</v>
      </c>
      <c r="M169" s="222">
        <v>0</v>
      </c>
      <c r="N169" s="2">
        <v>43938</v>
      </c>
      <c r="O169" s="1" t="s">
        <v>778</v>
      </c>
      <c r="P169" s="259">
        <f>Tableau10[[#This Row],[Quantité échéancée]]-Tableau10[[#This Row],[Quantité livrée]]</f>
        <v>1</v>
      </c>
    </row>
    <row r="170" spans="1:16" hidden="1" x14ac:dyDescent="0.35">
      <c r="A170" t="str">
        <f>VLOOKUP(Tableau10[[#This Row],[Document d''achat]],Tableau1[[#All],[Nº pièce référence]:[AB]],17,FALSE)</f>
        <v>255223121102</v>
      </c>
      <c r="B170" s="9" t="str">
        <f>VLOOKUP(Tableau10[[#This Row],[Document d''achat]],Tableau1[[#All],[Nº pièce référence]:[AB]],15,FALSE)</f>
        <v>300020870</v>
      </c>
      <c r="C170" t="str">
        <f>VLOOKUP(Tableau10[[#This Row],[Document d''achat]],Tableau1[[#All],[Nº pièce référence]:[AB]],16,FALSE)</f>
        <v>3</v>
      </c>
      <c r="D170" t="str">
        <f>VLOOKUP(Tableau10[[#This Row],[Document d''achat]],Tableau1[[#All],[Nº pièce référence]:[Type PO]],18,FALSE)</f>
        <v>Z</v>
      </c>
      <c r="E170" t="str">
        <f>VLOOKUP(Tableau10[[#This Row],[Document d''achat]],Tableau1[[#All],[Colonne1]:[Nom Fournisseur]],5,FALSE)</f>
        <v>100050137  BV Pure Nature Kitchen</v>
      </c>
      <c r="F170" s="1" t="s">
        <v>774</v>
      </c>
      <c r="G170" s="1" t="s">
        <v>423</v>
      </c>
      <c r="H170" s="1" t="s">
        <v>773</v>
      </c>
      <c r="I170" s="1" t="s">
        <v>2407</v>
      </c>
      <c r="J170" s="2">
        <v>43941</v>
      </c>
      <c r="K170" s="222">
        <v>1</v>
      </c>
      <c r="L170" s="1" t="s">
        <v>7410</v>
      </c>
      <c r="M170" s="222">
        <v>0</v>
      </c>
      <c r="N170" s="2">
        <v>43938</v>
      </c>
      <c r="O170" s="1" t="s">
        <v>779</v>
      </c>
      <c r="P170" s="259">
        <f>Tableau10[[#This Row],[Quantité échéancée]]-Tableau10[[#This Row],[Quantité livrée]]</f>
        <v>1</v>
      </c>
    </row>
    <row r="171" spans="1:16" hidden="1" x14ac:dyDescent="0.35">
      <c r="A171" t="str">
        <f>VLOOKUP(Tableau10[[#This Row],[Document d''achat]],Tableau1[[#All],[Nº pièce référence]:[AB]],17,FALSE)</f>
        <v>255223121102</v>
      </c>
      <c r="B171" s="9" t="str">
        <f>VLOOKUP(Tableau10[[#This Row],[Document d''achat]],Tableau1[[#All],[Nº pièce référence]:[AB]],15,FALSE)</f>
        <v>300020870</v>
      </c>
      <c r="C171" t="str">
        <f>VLOOKUP(Tableau10[[#This Row],[Document d''achat]],Tableau1[[#All],[Nº pièce référence]:[AB]],16,FALSE)</f>
        <v>3</v>
      </c>
      <c r="D171" t="str">
        <f>VLOOKUP(Tableau10[[#This Row],[Document d''achat]],Tableau1[[#All],[Nº pièce référence]:[Type PO]],18,FALSE)</f>
        <v>Z</v>
      </c>
      <c r="E171" t="str">
        <f>VLOOKUP(Tableau10[[#This Row],[Document d''achat]],Tableau1[[#All],[Colonne1]:[Nom Fournisseur]],5,FALSE)</f>
        <v>100050137  BV Pure Nature Kitchen</v>
      </c>
      <c r="F171" s="1" t="s">
        <v>774</v>
      </c>
      <c r="G171" s="1" t="s">
        <v>511</v>
      </c>
      <c r="H171" s="1" t="s">
        <v>773</v>
      </c>
      <c r="I171" s="1" t="s">
        <v>2407</v>
      </c>
      <c r="J171" s="2">
        <v>43941</v>
      </c>
      <c r="K171" s="222">
        <v>1</v>
      </c>
      <c r="L171" s="1" t="s">
        <v>7410</v>
      </c>
      <c r="M171" s="222">
        <v>0</v>
      </c>
      <c r="N171" s="2">
        <v>43938</v>
      </c>
      <c r="O171" s="1" t="s">
        <v>780</v>
      </c>
      <c r="P171" s="259">
        <f>Tableau10[[#This Row],[Quantité échéancée]]-Tableau10[[#This Row],[Quantité livrée]]</f>
        <v>1</v>
      </c>
    </row>
    <row r="172" spans="1:16" hidden="1" x14ac:dyDescent="0.35">
      <c r="A172" t="str">
        <f>VLOOKUP(Tableau10[[#This Row],[Document d''achat]],Tableau1[[#All],[Nº pièce référence]:[AB]],17,FALSE)</f>
        <v>255223121102</v>
      </c>
      <c r="B172" s="9" t="str">
        <f>VLOOKUP(Tableau10[[#This Row],[Document d''achat]],Tableau1[[#All],[Nº pièce référence]:[AB]],15,FALSE)</f>
        <v>300020870</v>
      </c>
      <c r="C172" t="str">
        <f>VLOOKUP(Tableau10[[#This Row],[Document d''achat]],Tableau1[[#All],[Nº pièce référence]:[AB]],16,FALSE)</f>
        <v>3</v>
      </c>
      <c r="D172" t="str">
        <f>VLOOKUP(Tableau10[[#This Row],[Document d''achat]],Tableau1[[#All],[Nº pièce référence]:[Type PO]],18,FALSE)</f>
        <v>Z</v>
      </c>
      <c r="E172" t="str">
        <f>VLOOKUP(Tableau10[[#This Row],[Document d''achat]],Tableau1[[#All],[Colonne1]:[Nom Fournisseur]],5,FALSE)</f>
        <v>100050137  BV Pure Nature Kitchen</v>
      </c>
      <c r="F172" s="1" t="s">
        <v>774</v>
      </c>
      <c r="G172" s="1" t="s">
        <v>513</v>
      </c>
      <c r="H172" s="1" t="s">
        <v>773</v>
      </c>
      <c r="I172" s="1" t="s">
        <v>2407</v>
      </c>
      <c r="J172" s="2">
        <v>43941</v>
      </c>
      <c r="K172" s="222">
        <v>1</v>
      </c>
      <c r="L172" s="1" t="s">
        <v>7410</v>
      </c>
      <c r="M172" s="222">
        <v>0</v>
      </c>
      <c r="N172" s="2">
        <v>43938</v>
      </c>
      <c r="O172" s="1" t="s">
        <v>781</v>
      </c>
      <c r="P172" s="259">
        <f>Tableau10[[#This Row],[Quantité échéancée]]-Tableau10[[#This Row],[Quantité livrée]]</f>
        <v>1</v>
      </c>
    </row>
    <row r="173" spans="1:16" hidden="1" x14ac:dyDescent="0.35">
      <c r="A173" t="str">
        <f>VLOOKUP(Tableau10[[#This Row],[Document d''achat]],Tableau1[[#All],[Nº pièce référence]:[AB]],17,FALSE)</f>
        <v>255223121102</v>
      </c>
      <c r="B173" s="9" t="str">
        <f>VLOOKUP(Tableau10[[#This Row],[Document d''achat]],Tableau1[[#All],[Nº pièce référence]:[AB]],15,FALSE)</f>
        <v>300020870</v>
      </c>
      <c r="C173" t="str">
        <f>VLOOKUP(Tableau10[[#This Row],[Document d''achat]],Tableau1[[#All],[Nº pièce référence]:[AB]],16,FALSE)</f>
        <v>3</v>
      </c>
      <c r="D173" t="str">
        <f>VLOOKUP(Tableau10[[#This Row],[Document d''achat]],Tableau1[[#All],[Nº pièce référence]:[Type PO]],18,FALSE)</f>
        <v>Z</v>
      </c>
      <c r="E173" t="str">
        <f>VLOOKUP(Tableau10[[#This Row],[Document d''achat]],Tableau1[[#All],[Colonne1]:[Nom Fournisseur]],5,FALSE)</f>
        <v>100050137  BV Pure Nature Kitchen</v>
      </c>
      <c r="F173" s="1" t="s">
        <v>774</v>
      </c>
      <c r="G173" s="1" t="s">
        <v>515</v>
      </c>
      <c r="H173" s="1" t="s">
        <v>773</v>
      </c>
      <c r="I173" s="1" t="s">
        <v>2407</v>
      </c>
      <c r="J173" s="2">
        <v>43941</v>
      </c>
      <c r="K173" s="222">
        <v>1</v>
      </c>
      <c r="L173" s="1" t="s">
        <v>7410</v>
      </c>
      <c r="M173" s="222">
        <v>0</v>
      </c>
      <c r="N173" s="2">
        <v>43938</v>
      </c>
      <c r="O173" s="1" t="s">
        <v>782</v>
      </c>
      <c r="P173" s="259">
        <f>Tableau10[[#This Row],[Quantité échéancée]]-Tableau10[[#This Row],[Quantité livrée]]</f>
        <v>1</v>
      </c>
    </row>
    <row r="174" spans="1:16" hidden="1" x14ac:dyDescent="0.35">
      <c r="A174" t="str">
        <f>VLOOKUP(Tableau10[[#This Row],[Document d''achat]],Tableau1[[#All],[Nº pièce référence]:[AB]],17,FALSE)</f>
        <v>255223121102</v>
      </c>
      <c r="B174" s="9" t="str">
        <f>VLOOKUP(Tableau10[[#This Row],[Document d''achat]],Tableau1[[#All],[Nº pièce référence]:[AB]],15,FALSE)</f>
        <v>300020861</v>
      </c>
      <c r="C174" t="str">
        <f>VLOOKUP(Tableau10[[#This Row],[Document d''achat]],Tableau1[[#All],[Nº pièce référence]:[AB]],16,FALSE)</f>
        <v>2</v>
      </c>
      <c r="D174" t="str">
        <f>VLOOKUP(Tableau10[[#This Row],[Document d''achat]],Tableau1[[#All],[Nº pièce référence]:[Type PO]],18,FALSE)</f>
        <v>Z</v>
      </c>
      <c r="E174" t="str">
        <f>VLOOKUP(Tableau10[[#This Row],[Document d''achat]],Tableau1[[#All],[Colonne1]:[Nom Fournisseur]],5,FALSE)</f>
        <v>100000350  BV Thermo Fisher Scientific</v>
      </c>
      <c r="F174" s="1" t="s">
        <v>786</v>
      </c>
      <c r="G174" s="1" t="s">
        <v>88</v>
      </c>
      <c r="H174" s="1" t="s">
        <v>785</v>
      </c>
      <c r="I174" s="1" t="s">
        <v>2407</v>
      </c>
      <c r="J174" s="2">
        <v>43941</v>
      </c>
      <c r="K174" s="222">
        <v>1</v>
      </c>
      <c r="L174" s="1" t="s">
        <v>7411</v>
      </c>
      <c r="M174" s="222">
        <v>0</v>
      </c>
      <c r="N174" s="2">
        <v>43941</v>
      </c>
      <c r="O174" s="1" t="s">
        <v>787</v>
      </c>
      <c r="P174" s="259">
        <f>Tableau10[[#This Row],[Quantité échéancée]]-Tableau10[[#This Row],[Quantité livrée]]</f>
        <v>1</v>
      </c>
    </row>
    <row r="175" spans="1:16" hidden="1" x14ac:dyDescent="0.35">
      <c r="A175" t="str">
        <f>VLOOKUP(Tableau10[[#This Row],[Document d''achat]],Tableau1[[#All],[Nº pièce référence]:[AB]],17,FALSE)</f>
        <v>255223121102</v>
      </c>
      <c r="B175" s="9" t="str">
        <f>VLOOKUP(Tableau10[[#This Row],[Document d''achat]],Tableau1[[#All],[Nº pièce référence]:[AB]],15,FALSE)</f>
        <v>300020861</v>
      </c>
      <c r="C175" t="str">
        <f>VLOOKUP(Tableau10[[#This Row],[Document d''achat]],Tableau1[[#All],[Nº pièce référence]:[AB]],16,FALSE)</f>
        <v>1</v>
      </c>
      <c r="D175" t="str">
        <f>VLOOKUP(Tableau10[[#This Row],[Document d''achat]],Tableau1[[#All],[Nº pièce référence]:[Type PO]],18,FALSE)</f>
        <v>Z</v>
      </c>
      <c r="E175" t="str">
        <f>VLOOKUP(Tableau10[[#This Row],[Document d''achat]],Tableau1[[#All],[Colonne1]:[Nom Fournisseur]],5,FALSE)</f>
        <v>500014609  BV Sds</v>
      </c>
      <c r="F175" s="1" t="s">
        <v>801</v>
      </c>
      <c r="G175" s="1" t="s">
        <v>88</v>
      </c>
      <c r="H175" s="1" t="s">
        <v>800</v>
      </c>
      <c r="I175" s="1" t="s">
        <v>2407</v>
      </c>
      <c r="J175" s="2">
        <v>43942</v>
      </c>
      <c r="K175" s="222">
        <v>1</v>
      </c>
      <c r="L175" s="1" t="s">
        <v>7410</v>
      </c>
      <c r="M175" s="222">
        <v>0</v>
      </c>
      <c r="N175" s="2">
        <v>43942</v>
      </c>
      <c r="O175" s="1" t="s">
        <v>802</v>
      </c>
      <c r="P175" s="259">
        <f>Tableau10[[#This Row],[Quantité échéancée]]-Tableau10[[#This Row],[Quantité livrée]]</f>
        <v>1</v>
      </c>
    </row>
    <row r="176" spans="1:16" hidden="1" x14ac:dyDescent="0.35">
      <c r="A176" t="str">
        <f>VLOOKUP(Tableau10[[#This Row],[Document d''achat]],Tableau1[[#All],[Nº pièce référence]:[AB]],17,FALSE)</f>
        <v>255223121102</v>
      </c>
      <c r="B176" s="9" t="str">
        <f>VLOOKUP(Tableau10[[#This Row],[Document d''achat]],Tableau1[[#All],[Nº pièce référence]:[AB]],15,FALSE)</f>
        <v>300020870</v>
      </c>
      <c r="C176" t="str">
        <f>VLOOKUP(Tableau10[[#This Row],[Document d''achat]],Tableau1[[#All],[Nº pièce référence]:[AB]],16,FALSE)</f>
        <v>3</v>
      </c>
      <c r="D176" t="str">
        <f>VLOOKUP(Tableau10[[#This Row],[Document d''achat]],Tableau1[[#All],[Nº pièce référence]:[Type PO]],18,FALSE)</f>
        <v>Z</v>
      </c>
      <c r="E176" t="str">
        <f>VLOOKUP(Tableau10[[#This Row],[Document d''achat]],Tableau1[[#All],[Colonne1]:[Nom Fournisseur]],5,FALSE)</f>
        <v>100050137  BV Pure Nature Kitchen</v>
      </c>
      <c r="F176" s="1" t="s">
        <v>789</v>
      </c>
      <c r="G176" s="1" t="s">
        <v>88</v>
      </c>
      <c r="H176" s="1" t="s">
        <v>773</v>
      </c>
      <c r="I176" s="1" t="s">
        <v>2407</v>
      </c>
      <c r="J176" s="2">
        <v>43942</v>
      </c>
      <c r="K176" s="222">
        <v>1</v>
      </c>
      <c r="L176" s="1" t="s">
        <v>7411</v>
      </c>
      <c r="M176" s="222">
        <v>0</v>
      </c>
      <c r="N176" s="2">
        <v>43942</v>
      </c>
      <c r="O176" s="1" t="s">
        <v>790</v>
      </c>
      <c r="P176" s="259">
        <f>Tableau10[[#This Row],[Quantité échéancée]]-Tableau10[[#This Row],[Quantité livrée]]</f>
        <v>1</v>
      </c>
    </row>
    <row r="177" spans="1:16" hidden="1" x14ac:dyDescent="0.35">
      <c r="A177" t="str">
        <f>VLOOKUP(Tableau10[[#This Row],[Document d''achat]],Tableau1[[#All],[Nº pièce référence]:[AB]],17,FALSE)</f>
        <v>255223121102</v>
      </c>
      <c r="B177" s="9" t="str">
        <f>VLOOKUP(Tableau10[[#This Row],[Document d''achat]],Tableau1[[#All],[Nº pièce référence]:[AB]],15,FALSE)</f>
        <v>300020861</v>
      </c>
      <c r="C177" t="str">
        <f>VLOOKUP(Tableau10[[#This Row],[Document d''achat]],Tableau1[[#All],[Nº pièce référence]:[AB]],16,FALSE)</f>
        <v>3</v>
      </c>
      <c r="D177" t="str">
        <f>VLOOKUP(Tableau10[[#This Row],[Document d''achat]],Tableau1[[#All],[Nº pièce référence]:[Type PO]],18,FALSE)</f>
        <v>Z</v>
      </c>
      <c r="E177" t="str">
        <f>VLOOKUP(Tableau10[[#This Row],[Document d''achat]],Tableau1[[#All],[Colonne1]:[Nom Fournisseur]],5,FALSE)</f>
        <v>600000082  Ministère de la Défense</v>
      </c>
      <c r="F177" s="1" t="s">
        <v>806</v>
      </c>
      <c r="G177" s="1" t="s">
        <v>88</v>
      </c>
      <c r="H177" s="1" t="s">
        <v>805</v>
      </c>
      <c r="I177" s="1" t="s">
        <v>2407</v>
      </c>
      <c r="J177" s="2">
        <v>43942</v>
      </c>
      <c r="K177" s="222">
        <v>1</v>
      </c>
      <c r="L177" s="1" t="s">
        <v>7410</v>
      </c>
      <c r="M177" s="222">
        <v>0</v>
      </c>
      <c r="N177" s="2">
        <v>43942</v>
      </c>
      <c r="O177" s="1" t="s">
        <v>807</v>
      </c>
      <c r="P177" s="259">
        <f>Tableau10[[#This Row],[Quantité échéancée]]-Tableau10[[#This Row],[Quantité livrée]]</f>
        <v>1</v>
      </c>
    </row>
    <row r="178" spans="1:16" hidden="1" x14ac:dyDescent="0.35">
      <c r="A178" t="str">
        <f>VLOOKUP(Tableau10[[#This Row],[Document d''achat]],Tableau1[[#All],[Nº pièce référence]:[AB]],17,FALSE)</f>
        <v>255223121102</v>
      </c>
      <c r="B178" s="9" t="str">
        <f>VLOOKUP(Tableau10[[#This Row],[Document d''achat]],Tableau1[[#All],[Nº pièce référence]:[AB]],15,FALSE)</f>
        <v>300020861</v>
      </c>
      <c r="C178" t="str">
        <f>VLOOKUP(Tableau10[[#This Row],[Document d''achat]],Tableau1[[#All],[Nº pièce référence]:[AB]],16,FALSE)</f>
        <v>1</v>
      </c>
      <c r="D178" t="str">
        <f>VLOOKUP(Tableau10[[#This Row],[Document d''achat]],Tableau1[[#All],[Nº pièce référence]:[Type PO]],18,FALSE)</f>
        <v>Z</v>
      </c>
      <c r="E178" t="str">
        <f>VLOOKUP(Tableau10[[#This Row],[Document d''achat]],Tableau1[[#All],[Colonne1]:[Nom Fournisseur]],5,FALSE)</f>
        <v>100050640  BV X M L</v>
      </c>
      <c r="F178" s="1" t="s">
        <v>793</v>
      </c>
      <c r="G178" s="1" t="s">
        <v>88</v>
      </c>
      <c r="H178" s="1" t="s">
        <v>495</v>
      </c>
      <c r="I178" s="1" t="s">
        <v>2407</v>
      </c>
      <c r="J178" s="2">
        <v>43942</v>
      </c>
      <c r="K178" s="222">
        <v>1</v>
      </c>
      <c r="L178" s="1" t="s">
        <v>7411</v>
      </c>
      <c r="M178" s="222">
        <v>0</v>
      </c>
      <c r="N178" s="2">
        <v>43942</v>
      </c>
      <c r="O178" s="1" t="s">
        <v>794</v>
      </c>
      <c r="P178" s="259">
        <f>Tableau10[[#This Row],[Quantité échéancée]]-Tableau10[[#This Row],[Quantité livrée]]</f>
        <v>1</v>
      </c>
    </row>
    <row r="179" spans="1:16" hidden="1" x14ac:dyDescent="0.35">
      <c r="A179" t="str">
        <f>VLOOKUP(Tableau10[[#This Row],[Document d''achat]],Tableau1[[#All],[Nº pièce référence]:[AB]],17,FALSE)</f>
        <v>255223121102</v>
      </c>
      <c r="B179" s="9" t="str">
        <f>VLOOKUP(Tableau10[[#This Row],[Document d''achat]],Tableau1[[#All],[Nº pièce référence]:[AB]],15,FALSE)</f>
        <v>300020861</v>
      </c>
      <c r="C179" t="str">
        <f>VLOOKUP(Tableau10[[#This Row],[Document d''achat]],Tableau1[[#All],[Nº pièce référence]:[AB]],16,FALSE)</f>
        <v>1</v>
      </c>
      <c r="D179" t="str">
        <f>VLOOKUP(Tableau10[[#This Row],[Document d''achat]],Tableau1[[#All],[Nº pièce référence]:[Type PO]],18,FALSE)</f>
        <v>Z</v>
      </c>
      <c r="E179" t="str">
        <f>VLOOKUP(Tableau10[[#This Row],[Document d''achat]],Tableau1[[#All],[Colonne1]:[Nom Fournisseur]],5,FALSE)</f>
        <v>100050640  BV X M L</v>
      </c>
      <c r="F179" s="1" t="s">
        <v>796</v>
      </c>
      <c r="G179" s="1" t="s">
        <v>88</v>
      </c>
      <c r="H179" s="1" t="s">
        <v>495</v>
      </c>
      <c r="I179" s="1" t="s">
        <v>2407</v>
      </c>
      <c r="J179" s="2">
        <v>43942</v>
      </c>
      <c r="K179" s="222">
        <v>1</v>
      </c>
      <c r="L179" s="1" t="s">
        <v>7411</v>
      </c>
      <c r="M179" s="222">
        <v>0</v>
      </c>
      <c r="N179" s="2">
        <v>43942</v>
      </c>
      <c r="O179" s="1" t="s">
        <v>794</v>
      </c>
      <c r="P179" s="259">
        <f>Tableau10[[#This Row],[Quantité échéancée]]-Tableau10[[#This Row],[Quantité livrée]]</f>
        <v>1</v>
      </c>
    </row>
    <row r="180" spans="1:16" hidden="1" x14ac:dyDescent="0.35">
      <c r="A180" t="str">
        <f>VLOOKUP(Tableau10[[#This Row],[Document d''achat]],Tableau1[[#All],[Nº pièce référence]:[AB]],17,FALSE)</f>
        <v>255223121102</v>
      </c>
      <c r="B180" s="9" t="str">
        <f>VLOOKUP(Tableau10[[#This Row],[Document d''achat]],Tableau1[[#All],[Nº pièce référence]:[AB]],15,FALSE)</f>
        <v>300020861</v>
      </c>
      <c r="C180" t="str">
        <f>VLOOKUP(Tableau10[[#This Row],[Document d''achat]],Tableau1[[#All],[Nº pièce référence]:[AB]],16,FALSE)</f>
        <v>1</v>
      </c>
      <c r="D180" t="str">
        <f>VLOOKUP(Tableau10[[#This Row],[Document d''achat]],Tableau1[[#All],[Nº pièce référence]:[Type PO]],18,FALSE)</f>
        <v>Z</v>
      </c>
      <c r="E180" t="str">
        <f>VLOOKUP(Tableau10[[#This Row],[Document d''achat]],Tableau1[[#All],[Colonne1]:[Nom Fournisseur]],5,FALSE)</f>
        <v>100050640  BV X M L</v>
      </c>
      <c r="F180" s="1" t="s">
        <v>798</v>
      </c>
      <c r="G180" s="1" t="s">
        <v>88</v>
      </c>
      <c r="H180" s="1" t="s">
        <v>495</v>
      </c>
      <c r="I180" s="1" t="s">
        <v>2407</v>
      </c>
      <c r="J180" s="2">
        <v>43942</v>
      </c>
      <c r="K180" s="222">
        <v>1</v>
      </c>
      <c r="L180" s="1" t="s">
        <v>7411</v>
      </c>
      <c r="M180" s="222">
        <v>0</v>
      </c>
      <c r="N180" s="2">
        <v>43942</v>
      </c>
      <c r="O180" s="1" t="s">
        <v>794</v>
      </c>
      <c r="P180" s="259">
        <f>Tableau10[[#This Row],[Quantité échéancée]]-Tableau10[[#This Row],[Quantité livrée]]</f>
        <v>1</v>
      </c>
    </row>
    <row r="181" spans="1:16" hidden="1" x14ac:dyDescent="0.35">
      <c r="A181" t="str">
        <f>VLOOKUP(Tableau10[[#This Row],[Document d''achat]],Tableau1[[#All],[Nº pièce référence]:[AB]],17,FALSE)</f>
        <v>255223121102</v>
      </c>
      <c r="B181" s="9" t="str">
        <f>VLOOKUP(Tableau10[[#This Row],[Document d''achat]],Tableau1[[#All],[Nº pièce référence]:[AB]],15,FALSE)</f>
        <v>300020861</v>
      </c>
      <c r="C181" t="str">
        <f>VLOOKUP(Tableau10[[#This Row],[Document d''achat]],Tableau1[[#All],[Nº pièce référence]:[AB]],16,FALSE)</f>
        <v>1</v>
      </c>
      <c r="D181" t="str">
        <f>VLOOKUP(Tableau10[[#This Row],[Document d''achat]],Tableau1[[#All],[Nº pièce référence]:[Type PO]],18,FALSE)</f>
        <v>Z</v>
      </c>
      <c r="E181" t="str">
        <f>VLOOKUP(Tableau10[[#This Row],[Document d''achat]],Tableau1[[#All],[Colonne1]:[Nom Fournisseur]],5,FALSE)</f>
        <v>100005097  NV Van Heurck</v>
      </c>
      <c r="F181" s="1" t="s">
        <v>811</v>
      </c>
      <c r="G181" s="1" t="s">
        <v>88</v>
      </c>
      <c r="H181" s="1" t="s">
        <v>810</v>
      </c>
      <c r="I181" s="1" t="s">
        <v>2407</v>
      </c>
      <c r="J181" s="2">
        <v>43943</v>
      </c>
      <c r="K181" s="222">
        <v>1</v>
      </c>
      <c r="L181" s="1" t="s">
        <v>7411</v>
      </c>
      <c r="M181" s="222">
        <v>0</v>
      </c>
      <c r="N181" s="2">
        <v>43943</v>
      </c>
      <c r="O181" s="1" t="s">
        <v>812</v>
      </c>
      <c r="P181" s="259">
        <f>Tableau10[[#This Row],[Quantité échéancée]]-Tableau10[[#This Row],[Quantité livrée]]</f>
        <v>1</v>
      </c>
    </row>
    <row r="182" spans="1:16" hidden="1" x14ac:dyDescent="0.35">
      <c r="A182" t="str">
        <f>VLOOKUP(Tableau10[[#This Row],[Document d''achat]],Tableau1[[#All],[Nº pièce référence]:[AB]],17,FALSE)</f>
        <v>255223121102</v>
      </c>
      <c r="B182" s="9" t="str">
        <f>VLOOKUP(Tableau10[[#This Row],[Document d''achat]],Tableau1[[#All],[Nº pièce référence]:[AB]],15,FALSE)</f>
        <v>300020861</v>
      </c>
      <c r="C182" t="str">
        <f>VLOOKUP(Tableau10[[#This Row],[Document d''achat]],Tableau1[[#All],[Nº pièce référence]:[AB]],16,FALSE)</f>
        <v>1</v>
      </c>
      <c r="D182" t="str">
        <f>VLOOKUP(Tableau10[[#This Row],[Document d''achat]],Tableau1[[#All],[Nº pièce référence]:[Type PO]],18,FALSE)</f>
        <v>Z</v>
      </c>
      <c r="E182" t="str">
        <f>VLOOKUP(Tableau10[[#This Row],[Document d''achat]],Tableau1[[#All],[Colonne1]:[Nom Fournisseur]],5,FALSE)</f>
        <v>100005097  NV Van Heurck</v>
      </c>
      <c r="F182" s="1" t="s">
        <v>814</v>
      </c>
      <c r="G182" s="1" t="s">
        <v>88</v>
      </c>
      <c r="H182" s="1" t="s">
        <v>810</v>
      </c>
      <c r="I182" s="1" t="s">
        <v>2407</v>
      </c>
      <c r="J182" s="2">
        <v>43943</v>
      </c>
      <c r="K182" s="222">
        <v>1</v>
      </c>
      <c r="L182" s="1" t="s">
        <v>7411</v>
      </c>
      <c r="M182" s="222">
        <v>0</v>
      </c>
      <c r="N182" s="2">
        <v>43943</v>
      </c>
      <c r="O182" s="1" t="s">
        <v>815</v>
      </c>
      <c r="P182" s="259">
        <f>Tableau10[[#This Row],[Quantité échéancée]]-Tableau10[[#This Row],[Quantité livrée]]</f>
        <v>1</v>
      </c>
    </row>
    <row r="183" spans="1:16" hidden="1" x14ac:dyDescent="0.35">
      <c r="A183" t="str">
        <f>VLOOKUP(Tableau10[[#This Row],[Document d''achat]],Tableau1[[#All],[Nº pièce référence]:[AB]],17,FALSE)</f>
        <v>255223121102</v>
      </c>
      <c r="B183" s="9" t="str">
        <f>VLOOKUP(Tableau10[[#This Row],[Document d''achat]],Tableau1[[#All],[Nº pièce référence]:[AB]],15,FALSE)</f>
        <v>300020861</v>
      </c>
      <c r="C183" t="str">
        <f>VLOOKUP(Tableau10[[#This Row],[Document d''achat]],Tableau1[[#All],[Nº pièce référence]:[AB]],16,FALSE)</f>
        <v>1</v>
      </c>
      <c r="D183" t="str">
        <f>VLOOKUP(Tableau10[[#This Row],[Document d''achat]],Tableau1[[#All],[Nº pièce référence]:[Type PO]],18,FALSE)</f>
        <v>Z</v>
      </c>
      <c r="E183" t="str">
        <f>VLOOKUP(Tableau10[[#This Row],[Document d''achat]],Tableau1[[#All],[Colonne1]:[Nom Fournisseur]],5,FALSE)</f>
        <v>500026489  Qube Medical Products Sdn Bhd</v>
      </c>
      <c r="F183" s="1" t="s">
        <v>855</v>
      </c>
      <c r="G183" s="1" t="s">
        <v>88</v>
      </c>
      <c r="H183" s="1" t="s">
        <v>854</v>
      </c>
      <c r="I183" s="1" t="s">
        <v>2407</v>
      </c>
      <c r="J183" s="2">
        <v>43943</v>
      </c>
      <c r="K183" s="222">
        <v>1</v>
      </c>
      <c r="L183" s="1" t="s">
        <v>7411</v>
      </c>
      <c r="M183" s="222">
        <v>0</v>
      </c>
      <c r="N183" s="2">
        <v>43943</v>
      </c>
      <c r="O183" s="1" t="s">
        <v>818</v>
      </c>
      <c r="P183" s="259">
        <f>Tableau10[[#This Row],[Quantité échéancée]]-Tableau10[[#This Row],[Quantité livrée]]</f>
        <v>1</v>
      </c>
    </row>
    <row r="184" spans="1:16" hidden="1" x14ac:dyDescent="0.35">
      <c r="A184" t="str">
        <f>VLOOKUP(Tableau10[[#This Row],[Document d''achat]],Tableau1[[#All],[Nº pièce référence]:[AB]],17,FALSE)</f>
        <v>255223121102</v>
      </c>
      <c r="B184" s="9" t="str">
        <f>VLOOKUP(Tableau10[[#This Row],[Document d''achat]],Tableau1[[#All],[Nº pièce référence]:[AB]],15,FALSE)</f>
        <v>300020861</v>
      </c>
      <c r="C184" t="str">
        <f>VLOOKUP(Tableau10[[#This Row],[Document d''achat]],Tableau1[[#All],[Nº pièce référence]:[AB]],16,FALSE)</f>
        <v>1</v>
      </c>
      <c r="D184" t="str">
        <f>VLOOKUP(Tableau10[[#This Row],[Document d''achat]],Tableau1[[#All],[Nº pièce référence]:[Type PO]],18,FALSE)</f>
        <v>Z</v>
      </c>
      <c r="E184" t="str">
        <f>VLOOKUP(Tableau10[[#This Row],[Document d''achat]],Tableau1[[#All],[Colonne1]:[Nom Fournisseur]],5,FALSE)</f>
        <v>500026491  Ltd Echelon Holdings</v>
      </c>
      <c r="F184" s="1" t="s">
        <v>859</v>
      </c>
      <c r="G184" s="1" t="s">
        <v>88</v>
      </c>
      <c r="H184" s="1" t="s">
        <v>858</v>
      </c>
      <c r="I184" s="1" t="s">
        <v>2407</v>
      </c>
      <c r="J184" s="2">
        <v>43943</v>
      </c>
      <c r="K184" s="222">
        <v>1</v>
      </c>
      <c r="L184" s="1" t="s">
        <v>7411</v>
      </c>
      <c r="M184" s="222">
        <v>0</v>
      </c>
      <c r="N184" s="2">
        <v>43943</v>
      </c>
      <c r="O184" s="1" t="s">
        <v>860</v>
      </c>
      <c r="P184" s="259">
        <f>Tableau10[[#This Row],[Quantité échéancée]]-Tableau10[[#This Row],[Quantité livrée]]</f>
        <v>1</v>
      </c>
    </row>
    <row r="185" spans="1:16" hidden="1" x14ac:dyDescent="0.35">
      <c r="A185" t="str">
        <f>VLOOKUP(Tableau10[[#This Row],[Document d''achat]],Tableau1[[#All],[Nº pièce référence]:[AB]],17,FALSE)</f>
        <v>255223121102</v>
      </c>
      <c r="B185" s="9" t="str">
        <f>VLOOKUP(Tableau10[[#This Row],[Document d''achat]],Tableau1[[#All],[Nº pièce référence]:[AB]],15,FALSE)</f>
        <v>300020861</v>
      </c>
      <c r="C185" t="str">
        <f>VLOOKUP(Tableau10[[#This Row],[Document d''achat]],Tableau1[[#All],[Nº pièce référence]:[AB]],16,FALSE)</f>
        <v>1</v>
      </c>
      <c r="D185" t="str">
        <f>VLOOKUP(Tableau10[[#This Row],[Document d''achat]],Tableau1[[#All],[Nº pièce référence]:[Type PO]],18,FALSE)</f>
        <v>Z</v>
      </c>
      <c r="E185" t="str">
        <f>VLOOKUP(Tableau10[[#This Row],[Document d''achat]],Tableau1[[#All],[Colonne1]:[Nom Fournisseur]],5,FALSE)</f>
        <v>100050627  BV Firematch Global</v>
      </c>
      <c r="F185" s="1" t="s">
        <v>820</v>
      </c>
      <c r="G185" s="1" t="s">
        <v>88</v>
      </c>
      <c r="H185" s="1" t="s">
        <v>707</v>
      </c>
      <c r="I185" s="1" t="s">
        <v>2407</v>
      </c>
      <c r="J185" s="2">
        <v>43943</v>
      </c>
      <c r="K185" s="222">
        <v>1</v>
      </c>
      <c r="L185" s="1" t="s">
        <v>7411</v>
      </c>
      <c r="M185" s="222">
        <v>0</v>
      </c>
      <c r="N185" s="2">
        <v>43943</v>
      </c>
      <c r="O185" s="1" t="s">
        <v>818</v>
      </c>
      <c r="P185" s="259">
        <f>Tableau10[[#This Row],[Quantité échéancée]]-Tableau10[[#This Row],[Quantité livrée]]</f>
        <v>1</v>
      </c>
    </row>
    <row r="186" spans="1:16" hidden="1" x14ac:dyDescent="0.35">
      <c r="A186" t="str">
        <f>VLOOKUP(Tableau10[[#This Row],[Document d''achat]],Tableau1[[#All],[Nº pièce référence]:[AB]],17,FALSE)</f>
        <v>255223121102</v>
      </c>
      <c r="B186" s="9" t="str">
        <f>VLOOKUP(Tableau10[[#This Row],[Document d''achat]],Tableau1[[#All],[Nº pièce référence]:[AB]],15,FALSE)</f>
        <v>300020861</v>
      </c>
      <c r="C186" t="str">
        <f>VLOOKUP(Tableau10[[#This Row],[Document d''achat]],Tableau1[[#All],[Nº pièce référence]:[AB]],16,FALSE)</f>
        <v>1</v>
      </c>
      <c r="D186" t="str">
        <f>VLOOKUP(Tableau10[[#This Row],[Document d''achat]],Tableau1[[#All],[Nº pièce référence]:[Type PO]],18,FALSE)</f>
        <v>Z</v>
      </c>
      <c r="E186" t="str">
        <f>VLOOKUP(Tableau10[[#This Row],[Document d''achat]],Tableau1[[#All],[Colonne1]:[Nom Fournisseur]],5,FALSE)</f>
        <v>100050675  BV Bepac Belgium</v>
      </c>
      <c r="F186" s="1" t="s">
        <v>824</v>
      </c>
      <c r="G186" s="1" t="s">
        <v>88</v>
      </c>
      <c r="H186" s="1" t="s">
        <v>823</v>
      </c>
      <c r="I186" s="1" t="s">
        <v>2407</v>
      </c>
      <c r="J186" s="2">
        <v>43943</v>
      </c>
      <c r="K186" s="222">
        <v>1</v>
      </c>
      <c r="L186" s="1" t="s">
        <v>7411</v>
      </c>
      <c r="M186" s="222">
        <v>0</v>
      </c>
      <c r="N186" s="2">
        <v>43943</v>
      </c>
      <c r="O186" s="1" t="s">
        <v>818</v>
      </c>
      <c r="P186" s="259">
        <f>Tableau10[[#This Row],[Quantité échéancée]]-Tableau10[[#This Row],[Quantité livrée]]</f>
        <v>1</v>
      </c>
    </row>
    <row r="187" spans="1:16" hidden="1" x14ac:dyDescent="0.35">
      <c r="A187" t="str">
        <f>VLOOKUP(Tableau10[[#This Row],[Document d''achat]],Tableau1[[#All],[Nº pièce référence]:[AB]],17,FALSE)</f>
        <v>255223121102</v>
      </c>
      <c r="B187" s="9" t="str">
        <f>VLOOKUP(Tableau10[[#This Row],[Document d''achat]],Tableau1[[#All],[Nº pièce référence]:[AB]],15,FALSE)</f>
        <v>300020861</v>
      </c>
      <c r="C187" t="str">
        <f>VLOOKUP(Tableau10[[#This Row],[Document d''achat]],Tableau1[[#All],[Nº pièce référence]:[AB]],16,FALSE)</f>
        <v>1</v>
      </c>
      <c r="D187" t="str">
        <f>VLOOKUP(Tableau10[[#This Row],[Document d''achat]],Tableau1[[#All],[Nº pièce référence]:[Type PO]],18,FALSE)</f>
        <v>Z</v>
      </c>
      <c r="E187" t="str">
        <f>VLOOKUP(Tableau10[[#This Row],[Document d''achat]],Tableau1[[#All],[Colonne1]:[Nom Fournisseur]],5,FALSE)</f>
        <v>100033059  NV Innomediq</v>
      </c>
      <c r="F187" s="1" t="s">
        <v>817</v>
      </c>
      <c r="G187" s="1" t="s">
        <v>88</v>
      </c>
      <c r="H187" s="1" t="s">
        <v>482</v>
      </c>
      <c r="I187" s="1" t="s">
        <v>2407</v>
      </c>
      <c r="J187" s="2">
        <v>43943</v>
      </c>
      <c r="K187" s="222">
        <v>1</v>
      </c>
      <c r="L187" s="1" t="s">
        <v>7411</v>
      </c>
      <c r="M187" s="222">
        <v>0</v>
      </c>
      <c r="N187" s="2">
        <v>43943</v>
      </c>
      <c r="O187" s="1" t="s">
        <v>818</v>
      </c>
      <c r="P187" s="259">
        <f>Tableau10[[#This Row],[Quantité échéancée]]-Tableau10[[#This Row],[Quantité livrée]]</f>
        <v>1</v>
      </c>
    </row>
    <row r="188" spans="1:16" hidden="1" x14ac:dyDescent="0.35">
      <c r="A188" t="str">
        <f>VLOOKUP(Tableau10[[#This Row],[Document d''achat]],Tableau1[[#All],[Nº pièce référence]:[AB]],17,FALSE)</f>
        <v>255223121102</v>
      </c>
      <c r="B188" s="9" t="str">
        <f>VLOOKUP(Tableau10[[#This Row],[Document d''achat]],Tableau1[[#All],[Nº pièce référence]:[AB]],15,FALSE)</f>
        <v>300020861</v>
      </c>
      <c r="C188" t="str">
        <f>VLOOKUP(Tableau10[[#This Row],[Document d''achat]],Tableau1[[#All],[Nº pièce référence]:[AB]],16,FALSE)</f>
        <v>1</v>
      </c>
      <c r="D188" t="str">
        <f>VLOOKUP(Tableau10[[#This Row],[Document d''achat]],Tableau1[[#All],[Nº pièce référence]:[Type PO]],18,FALSE)</f>
        <v>Z</v>
      </c>
      <c r="E188" t="str">
        <f>VLOOKUP(Tableau10[[#This Row],[Document d''achat]],Tableau1[[#All],[Colonne1]:[Nom Fournisseur]],5,FALSE)</f>
        <v>200008175  BV Imetra</v>
      </c>
      <c r="F188" s="1" t="s">
        <v>847</v>
      </c>
      <c r="G188" s="1" t="s">
        <v>88</v>
      </c>
      <c r="H188" s="1" t="s">
        <v>846</v>
      </c>
      <c r="I188" s="1" t="s">
        <v>2407</v>
      </c>
      <c r="J188" s="2">
        <v>43943</v>
      </c>
      <c r="K188" s="222">
        <v>1</v>
      </c>
      <c r="L188" s="1" t="s">
        <v>7411</v>
      </c>
      <c r="M188" s="222">
        <v>0</v>
      </c>
      <c r="N188" s="2">
        <v>43943</v>
      </c>
      <c r="O188" s="1" t="s">
        <v>848</v>
      </c>
      <c r="P188" s="259">
        <f>Tableau10[[#This Row],[Quantité échéancée]]-Tableau10[[#This Row],[Quantité livrée]]</f>
        <v>1</v>
      </c>
    </row>
    <row r="189" spans="1:16" hidden="1" x14ac:dyDescent="0.35">
      <c r="A189" t="str">
        <f>VLOOKUP(Tableau10[[#This Row],[Document d''achat]],Tableau1[[#All],[Nº pièce référence]:[AB]],17,FALSE)</f>
        <v>255223121102</v>
      </c>
      <c r="B189" s="9" t="str">
        <f>VLOOKUP(Tableau10[[#This Row],[Document d''achat]],Tableau1[[#All],[Nº pièce référence]:[AB]],15,FALSE)</f>
        <v>300020861</v>
      </c>
      <c r="C189" t="str">
        <f>VLOOKUP(Tableau10[[#This Row],[Document d''achat]],Tableau1[[#All],[Nº pièce référence]:[AB]],16,FALSE)</f>
        <v>1</v>
      </c>
      <c r="D189" t="str">
        <f>VLOOKUP(Tableau10[[#This Row],[Document d''achat]],Tableau1[[#All],[Nº pièce référence]:[Type PO]],18,FALSE)</f>
        <v>Z</v>
      </c>
      <c r="E189" t="str">
        <f>VLOOKUP(Tableau10[[#This Row],[Document d''achat]],Tableau1[[#All],[Colonne1]:[Nom Fournisseur]],5,FALSE)</f>
        <v>200008147  SARL LCH Medical</v>
      </c>
      <c r="F189" s="1" t="s">
        <v>842</v>
      </c>
      <c r="G189" s="1" t="s">
        <v>88</v>
      </c>
      <c r="H189" s="1" t="s">
        <v>841</v>
      </c>
      <c r="I189" s="1" t="s">
        <v>2407</v>
      </c>
      <c r="J189" s="2">
        <v>43943</v>
      </c>
      <c r="K189" s="222">
        <v>1</v>
      </c>
      <c r="L189" s="1" t="s">
        <v>7411</v>
      </c>
      <c r="M189" s="222">
        <v>0</v>
      </c>
      <c r="N189" s="2">
        <v>43943</v>
      </c>
      <c r="O189" s="1" t="s">
        <v>843</v>
      </c>
      <c r="P189" s="259">
        <f>Tableau10[[#This Row],[Quantité échéancée]]-Tableau10[[#This Row],[Quantité livrée]]</f>
        <v>1</v>
      </c>
    </row>
    <row r="190" spans="1:16" hidden="1" x14ac:dyDescent="0.35">
      <c r="A190" t="str">
        <f>VLOOKUP(Tableau10[[#This Row],[Document d''achat]],Tableau1[[#All],[Nº pièce référence]:[AB]],17,FALSE)</f>
        <v>255223121102</v>
      </c>
      <c r="B190" s="9" t="str">
        <f>VLOOKUP(Tableau10[[#This Row],[Document d''achat]],Tableau1[[#All],[Nº pièce référence]:[AB]],15,FALSE)</f>
        <v>300020861</v>
      </c>
      <c r="C190" t="str">
        <f>VLOOKUP(Tableau10[[#This Row],[Document d''achat]],Tableau1[[#All],[Nº pièce référence]:[AB]],16,FALSE)</f>
        <v>1</v>
      </c>
      <c r="D190" t="str">
        <f>VLOOKUP(Tableau10[[#This Row],[Document d''achat]],Tableau1[[#All],[Nº pièce référence]:[Type PO]],18,FALSE)</f>
        <v>Z</v>
      </c>
      <c r="E190" t="str">
        <f>VLOOKUP(Tableau10[[#This Row],[Document d''achat]],Tableau1[[#All],[Colonne1]:[Nom Fournisseur]],5,FALSE)</f>
        <v>100050702  SRL Work N'Build</v>
      </c>
      <c r="F190" s="1" t="s">
        <v>828</v>
      </c>
      <c r="G190" s="1" t="s">
        <v>88</v>
      </c>
      <c r="H190" s="1" t="s">
        <v>827</v>
      </c>
      <c r="I190" s="1" t="s">
        <v>2407</v>
      </c>
      <c r="J190" s="2">
        <v>43943</v>
      </c>
      <c r="K190" s="222">
        <v>1</v>
      </c>
      <c r="L190" s="1" t="s">
        <v>7411</v>
      </c>
      <c r="M190" s="222">
        <v>0</v>
      </c>
      <c r="N190" s="2">
        <v>43943</v>
      </c>
      <c r="O190" s="1" t="s">
        <v>829</v>
      </c>
      <c r="P190" s="259">
        <f>Tableau10[[#This Row],[Quantité échéancée]]-Tableau10[[#This Row],[Quantité livrée]]</f>
        <v>1</v>
      </c>
    </row>
    <row r="191" spans="1:16" hidden="1" x14ac:dyDescent="0.35">
      <c r="A191" t="str">
        <f>VLOOKUP(Tableau10[[#This Row],[Document d''achat]],Tableau1[[#All],[Nº pièce référence]:[AB]],17,FALSE)</f>
        <v>255223121102</v>
      </c>
      <c r="B191" s="9" t="str">
        <f>VLOOKUP(Tableau10[[#This Row],[Document d''achat]],Tableau1[[#All],[Nº pièce référence]:[AB]],15,FALSE)</f>
        <v>300020861</v>
      </c>
      <c r="C191" t="str">
        <f>VLOOKUP(Tableau10[[#This Row],[Document d''achat]],Tableau1[[#All],[Nº pièce référence]:[AB]],16,FALSE)</f>
        <v>1</v>
      </c>
      <c r="D191" t="str">
        <f>VLOOKUP(Tableau10[[#This Row],[Document d''achat]],Tableau1[[#All],[Nº pièce référence]:[Type PO]],18,FALSE)</f>
        <v>Z</v>
      </c>
      <c r="E191" t="str">
        <f>VLOOKUP(Tableau10[[#This Row],[Document d''achat]],Tableau1[[#All],[Colonne1]:[Nom Fournisseur]],5,FALSE)</f>
        <v>500026467  Ltd Qi Run Pharmaceutical Technolog</v>
      </c>
      <c r="F191" s="1" t="s">
        <v>850</v>
      </c>
      <c r="G191" s="1" t="s">
        <v>88</v>
      </c>
      <c r="H191" s="1" t="s">
        <v>662</v>
      </c>
      <c r="I191" s="1" t="s">
        <v>2407</v>
      </c>
      <c r="J191" s="2">
        <v>43943</v>
      </c>
      <c r="K191" s="222">
        <v>1</v>
      </c>
      <c r="L191" s="1" t="s">
        <v>7411</v>
      </c>
      <c r="M191" s="222">
        <v>0</v>
      </c>
      <c r="N191" s="2">
        <v>43943</v>
      </c>
      <c r="O191" s="1" t="s">
        <v>851</v>
      </c>
      <c r="P191" s="259">
        <f>Tableau10[[#This Row],[Quantité échéancée]]-Tableau10[[#This Row],[Quantité livrée]]</f>
        <v>1</v>
      </c>
    </row>
    <row r="192" spans="1:16" hidden="1" x14ac:dyDescent="0.35">
      <c r="A192" t="str">
        <f>VLOOKUP(Tableau10[[#This Row],[Document d''achat]],Tableau1[[#All],[Nº pièce référence]:[AB]],17,FALSE)</f>
        <v>255223121102</v>
      </c>
      <c r="B192" s="9" t="str">
        <f>VLOOKUP(Tableau10[[#This Row],[Document d''achat]],Tableau1[[#All],[Nº pièce référence]:[AB]],15,FALSE)</f>
        <v>300020861</v>
      </c>
      <c r="C192" t="str">
        <f>VLOOKUP(Tableau10[[#This Row],[Document d''achat]],Tableau1[[#All],[Nº pièce référence]:[AB]],16,FALSE)</f>
        <v>1</v>
      </c>
      <c r="D192" t="str">
        <f>VLOOKUP(Tableau10[[#This Row],[Document d''achat]],Tableau1[[#All],[Nº pièce référence]:[Type PO]],18,FALSE)</f>
        <v>Z</v>
      </c>
      <c r="E192" t="str">
        <f>VLOOKUP(Tableau10[[#This Row],[Document d''achat]],Tableau1[[#All],[Colonne1]:[Nom Fournisseur]],5,FALSE)</f>
        <v>100050732  BV Bestwood</v>
      </c>
      <c r="F192" s="1" t="s">
        <v>834</v>
      </c>
      <c r="G192" s="1" t="s">
        <v>88</v>
      </c>
      <c r="H192" s="1" t="s">
        <v>833</v>
      </c>
      <c r="I192" s="1" t="s">
        <v>2407</v>
      </c>
      <c r="J192" s="2">
        <v>43943</v>
      </c>
      <c r="K192" s="222">
        <v>1</v>
      </c>
      <c r="L192" s="1" t="s">
        <v>7411</v>
      </c>
      <c r="M192" s="222">
        <v>0</v>
      </c>
      <c r="N192" s="2">
        <v>43943</v>
      </c>
      <c r="O192" s="1" t="s">
        <v>835</v>
      </c>
      <c r="P192" s="259">
        <f>Tableau10[[#This Row],[Quantité échéancée]]-Tableau10[[#This Row],[Quantité livrée]]</f>
        <v>1</v>
      </c>
    </row>
    <row r="193" spans="1:16" hidden="1" x14ac:dyDescent="0.35">
      <c r="A193" t="str">
        <f>VLOOKUP(Tableau10[[#This Row],[Document d''achat]],Tableau1[[#All],[Nº pièce référence]:[AB]],17,FALSE)</f>
        <v>255223121102</v>
      </c>
      <c r="B193" s="9" t="str">
        <f>VLOOKUP(Tableau10[[#This Row],[Document d''achat]],Tableau1[[#All],[Nº pièce référence]:[AB]],15,FALSE)</f>
        <v>300020861</v>
      </c>
      <c r="C193" t="str">
        <f>VLOOKUP(Tableau10[[#This Row],[Document d''achat]],Tableau1[[#All],[Nº pièce référence]:[AB]],16,FALSE)</f>
        <v>1</v>
      </c>
      <c r="D193" t="str">
        <f>VLOOKUP(Tableau10[[#This Row],[Document d''achat]],Tableau1[[#All],[Nº pièce référence]:[Type PO]],18,FALSE)</f>
        <v>Z</v>
      </c>
      <c r="E193" t="str">
        <f>VLOOKUP(Tableau10[[#This Row],[Document d''achat]],Tableau1[[#All],[Colonne1]:[Nom Fournisseur]],5,FALSE)</f>
        <v>100050732  BV Bestwood</v>
      </c>
      <c r="F193" s="1" t="s">
        <v>834</v>
      </c>
      <c r="G193" s="1" t="s">
        <v>217</v>
      </c>
      <c r="H193" s="1" t="s">
        <v>833</v>
      </c>
      <c r="I193" s="1" t="s">
        <v>2407</v>
      </c>
      <c r="J193" s="2">
        <v>43978</v>
      </c>
      <c r="K193" s="222">
        <v>1</v>
      </c>
      <c r="L193" s="1" t="s">
        <v>7411</v>
      </c>
      <c r="M193" s="222">
        <v>0</v>
      </c>
      <c r="N193" s="2">
        <v>43978</v>
      </c>
      <c r="O193" s="1" t="s">
        <v>837</v>
      </c>
      <c r="P193" s="259">
        <f>Tableau10[[#This Row],[Quantité échéancée]]-Tableau10[[#This Row],[Quantité livrée]]</f>
        <v>1</v>
      </c>
    </row>
    <row r="194" spans="1:16" hidden="1" x14ac:dyDescent="0.35">
      <c r="A194" t="str">
        <f>VLOOKUP(Tableau10[[#This Row],[Document d''achat]],Tableau1[[#All],[Nº pièce référence]:[AB]],17,FALSE)</f>
        <v>255223121102</v>
      </c>
      <c r="B194" s="9" t="str">
        <f>VLOOKUP(Tableau10[[#This Row],[Document d''achat]],Tableau1[[#All],[Nº pièce référence]:[AB]],15,FALSE)</f>
        <v>300020870</v>
      </c>
      <c r="C194" t="str">
        <f>VLOOKUP(Tableau10[[#This Row],[Document d''achat]],Tableau1[[#All],[Nº pièce référence]:[AB]],16,FALSE)</f>
        <v>3</v>
      </c>
      <c r="D194" t="str">
        <f>VLOOKUP(Tableau10[[#This Row],[Document d''achat]],Tableau1[[#All],[Nº pièce référence]:[Type PO]],18,FALSE)</f>
        <v>Z</v>
      </c>
      <c r="E194" t="str">
        <f>VLOOKUP(Tableau10[[#This Row],[Document d''achat]],Tableau1[[#All],[Colonne1]:[Nom Fournisseur]],5,FALSE)</f>
        <v>100022378  BV Cloetens - Delicatessen</v>
      </c>
      <c r="F194" s="1" t="s">
        <v>863</v>
      </c>
      <c r="G194" s="1" t="s">
        <v>88</v>
      </c>
      <c r="H194" s="1" t="s">
        <v>862</v>
      </c>
      <c r="I194" s="1" t="s">
        <v>2407</v>
      </c>
      <c r="J194" s="2">
        <v>43943</v>
      </c>
      <c r="K194" s="222">
        <v>1</v>
      </c>
      <c r="L194" s="1" t="s">
        <v>7410</v>
      </c>
      <c r="M194" s="222">
        <v>0</v>
      </c>
      <c r="N194" s="2">
        <v>43943</v>
      </c>
      <c r="O194" s="1" t="s">
        <v>864</v>
      </c>
      <c r="P194" s="259">
        <f>Tableau10[[#This Row],[Quantité échéancée]]-Tableau10[[#This Row],[Quantité livrée]]</f>
        <v>1</v>
      </c>
    </row>
    <row r="195" spans="1:16" hidden="1" x14ac:dyDescent="0.35">
      <c r="A195" t="str">
        <f>VLOOKUP(Tableau10[[#This Row],[Document d''achat]],Tableau1[[#All],[Nº pièce référence]:[AB]],17,FALSE)</f>
        <v>255223121102</v>
      </c>
      <c r="B195" s="9" t="str">
        <f>VLOOKUP(Tableau10[[#This Row],[Document d''achat]],Tableau1[[#All],[Nº pièce référence]:[AB]],15,FALSE)</f>
        <v>300020861</v>
      </c>
      <c r="C195" t="str">
        <f>VLOOKUP(Tableau10[[#This Row],[Document d''achat]],Tableau1[[#All],[Nº pièce référence]:[AB]],16,FALSE)</f>
        <v>1</v>
      </c>
      <c r="D195" t="str">
        <f>VLOOKUP(Tableau10[[#This Row],[Document d''achat]],Tableau1[[#All],[Nº pièce référence]:[Type PO]],18,FALSE)</f>
        <v>Z</v>
      </c>
      <c r="E195" t="str">
        <f>VLOOKUP(Tableau10[[#This Row],[Document d''achat]],Tableau1[[#All],[Colonne1]:[Nom Fournisseur]],5,FALSE)</f>
        <v>500026475  Ltd Ming Global</v>
      </c>
      <c r="F195" s="1" t="s">
        <v>883</v>
      </c>
      <c r="G195" s="1" t="s">
        <v>88</v>
      </c>
      <c r="H195" s="1" t="s">
        <v>767</v>
      </c>
      <c r="I195" s="1" t="s">
        <v>2407</v>
      </c>
      <c r="J195" s="2">
        <v>43944</v>
      </c>
      <c r="K195" s="222">
        <v>1</v>
      </c>
      <c r="L195" s="1" t="s">
        <v>7411</v>
      </c>
      <c r="M195" s="222">
        <v>0</v>
      </c>
      <c r="N195" s="2">
        <v>43944</v>
      </c>
      <c r="O195" s="1" t="s">
        <v>818</v>
      </c>
      <c r="P195" s="259">
        <f>Tableau10[[#This Row],[Quantité échéancée]]-Tableau10[[#This Row],[Quantité livrée]]</f>
        <v>1</v>
      </c>
    </row>
    <row r="196" spans="1:16" hidden="1" x14ac:dyDescent="0.35">
      <c r="A196" t="str">
        <f>VLOOKUP(Tableau10[[#This Row],[Document d''achat]],Tableau1[[#All],[Nº pièce référence]:[AB]],17,FALSE)</f>
        <v>255223121102</v>
      </c>
      <c r="B196" s="9" t="str">
        <f>VLOOKUP(Tableau10[[#This Row],[Document d''achat]],Tableau1[[#All],[Nº pièce référence]:[AB]],15,FALSE)</f>
        <v>300020861</v>
      </c>
      <c r="C196" t="str">
        <f>VLOOKUP(Tableau10[[#This Row],[Document d''achat]],Tableau1[[#All],[Nº pièce référence]:[AB]],16,FALSE)</f>
        <v>1</v>
      </c>
      <c r="D196" t="str">
        <f>VLOOKUP(Tableau10[[#This Row],[Document d''achat]],Tableau1[[#All],[Nº pièce référence]:[Type PO]],18,FALSE)</f>
        <v>Z</v>
      </c>
      <c r="E196" t="str">
        <f>VLOOKUP(Tableau10[[#This Row],[Document d''achat]],Tableau1[[#All],[Colonne1]:[Nom Fournisseur]],5,FALSE)</f>
        <v>500026443 Alibaba</v>
      </c>
      <c r="F196" s="1" t="s">
        <v>880</v>
      </c>
      <c r="G196" s="1" t="s">
        <v>88</v>
      </c>
      <c r="H196" s="1" t="s">
        <v>469</v>
      </c>
      <c r="I196" s="1" t="s">
        <v>2407</v>
      </c>
      <c r="J196" s="2">
        <v>43944</v>
      </c>
      <c r="K196" s="222">
        <v>1</v>
      </c>
      <c r="L196" s="1" t="s">
        <v>7411</v>
      </c>
      <c r="M196" s="222">
        <v>0</v>
      </c>
      <c r="N196" s="2">
        <v>43944</v>
      </c>
      <c r="O196" s="1" t="s">
        <v>881</v>
      </c>
      <c r="P196" s="259">
        <f>Tableau10[[#This Row],[Quantité échéancée]]-Tableau10[[#This Row],[Quantité livrée]]</f>
        <v>1</v>
      </c>
    </row>
    <row r="197" spans="1:16" hidden="1" x14ac:dyDescent="0.35">
      <c r="A197" t="str">
        <f>VLOOKUP(Tableau10[[#This Row],[Document d''achat]],Tableau1[[#All],[Nº pièce référence]:[AB]],17,FALSE)</f>
        <v>255223121102</v>
      </c>
      <c r="B197" s="9" t="str">
        <f>VLOOKUP(Tableau10[[#This Row],[Document d''achat]],Tableau1[[#All],[Nº pièce référence]:[AB]],15,FALSE)</f>
        <v>300020861</v>
      </c>
      <c r="C197" t="str">
        <f>VLOOKUP(Tableau10[[#This Row],[Document d''achat]],Tableau1[[#All],[Nº pièce référence]:[AB]],16,FALSE)</f>
        <v>5</v>
      </c>
      <c r="D197" t="str">
        <f>VLOOKUP(Tableau10[[#This Row],[Document d''achat]],Tableau1[[#All],[Nº pièce référence]:[Type PO]],18,FALSE)</f>
        <v>Z</v>
      </c>
      <c r="E197" t="str">
        <f>VLOOKUP(Tableau10[[#This Row],[Document d''achat]],Tableau1[[#All],[Colonne1]:[Nom Fournisseur]],5,FALSE)</f>
        <v>100019662  NV Novitan</v>
      </c>
      <c r="F197" s="1" t="s">
        <v>868</v>
      </c>
      <c r="G197" s="1" t="s">
        <v>88</v>
      </c>
      <c r="H197" s="1" t="s">
        <v>867</v>
      </c>
      <c r="I197" s="1" t="s">
        <v>2407</v>
      </c>
      <c r="J197" s="2">
        <v>43944</v>
      </c>
      <c r="K197" s="222">
        <v>1</v>
      </c>
      <c r="L197" s="1" t="s">
        <v>7411</v>
      </c>
      <c r="M197" s="222">
        <v>0</v>
      </c>
      <c r="N197" s="2">
        <v>43944</v>
      </c>
      <c r="O197" s="1" t="s">
        <v>869</v>
      </c>
      <c r="P197" s="259">
        <f>Tableau10[[#This Row],[Quantité échéancée]]-Tableau10[[#This Row],[Quantité livrée]]</f>
        <v>1</v>
      </c>
    </row>
    <row r="198" spans="1:16" hidden="1" x14ac:dyDescent="0.35">
      <c r="A198" t="str">
        <f>VLOOKUP(Tableau10[[#This Row],[Document d''achat]],Tableau1[[#All],[Nº pièce référence]:[AB]],17,FALSE)</f>
        <v>255223121102</v>
      </c>
      <c r="B198" s="9" t="str">
        <f>VLOOKUP(Tableau10[[#This Row],[Document d''achat]],Tableau1[[#All],[Nº pièce référence]:[AB]],15,FALSE)</f>
        <v>300020861</v>
      </c>
      <c r="C198" t="str">
        <f>VLOOKUP(Tableau10[[#This Row],[Document d''achat]],Tableau1[[#All],[Nº pièce référence]:[AB]],16,FALSE)</f>
        <v>5</v>
      </c>
      <c r="D198" t="str">
        <f>VLOOKUP(Tableau10[[#This Row],[Document d''achat]],Tableau1[[#All],[Nº pièce référence]:[Type PO]],18,FALSE)</f>
        <v>Z</v>
      </c>
      <c r="E198" t="str">
        <f>VLOOKUP(Tableau10[[#This Row],[Document d''achat]],Tableau1[[#All],[Colonne1]:[Nom Fournisseur]],5,FALSE)</f>
        <v>100019662  NV Novitan</v>
      </c>
      <c r="F198" s="1" t="s">
        <v>871</v>
      </c>
      <c r="G198" s="1" t="s">
        <v>88</v>
      </c>
      <c r="H198" s="1" t="s">
        <v>867</v>
      </c>
      <c r="I198" s="1" t="s">
        <v>2407</v>
      </c>
      <c r="J198" s="2">
        <v>43944</v>
      </c>
      <c r="K198" s="222">
        <v>1</v>
      </c>
      <c r="L198" s="1" t="s">
        <v>7411</v>
      </c>
      <c r="M198" s="222">
        <v>0</v>
      </c>
      <c r="N198" s="2">
        <v>43944</v>
      </c>
      <c r="O198" s="1" t="s">
        <v>872</v>
      </c>
      <c r="P198" s="259">
        <f>Tableau10[[#This Row],[Quantité échéancée]]-Tableau10[[#This Row],[Quantité livrée]]</f>
        <v>1</v>
      </c>
    </row>
    <row r="199" spans="1:16" hidden="1" x14ac:dyDescent="0.35">
      <c r="A199" t="str">
        <f>VLOOKUP(Tableau10[[#This Row],[Document d''achat]],Tableau1[[#All],[Nº pièce référence]:[AB]],17,FALSE)</f>
        <v>255223121102</v>
      </c>
      <c r="B199" s="9" t="str">
        <f>VLOOKUP(Tableau10[[#This Row],[Document d''achat]],Tableau1[[#All],[Nº pièce référence]:[AB]],15,FALSE)</f>
        <v>300020861</v>
      </c>
      <c r="C199" t="str">
        <f>VLOOKUP(Tableau10[[#This Row],[Document d''achat]],Tableau1[[#All],[Nº pièce référence]:[AB]],16,FALSE)</f>
        <v>5</v>
      </c>
      <c r="D199" t="str">
        <f>VLOOKUP(Tableau10[[#This Row],[Document d''achat]],Tableau1[[#All],[Nº pièce référence]:[Type PO]],18,FALSE)</f>
        <v>Z</v>
      </c>
      <c r="E199" t="str">
        <f>VLOOKUP(Tableau10[[#This Row],[Document d''achat]],Tableau1[[#All],[Colonne1]:[Nom Fournisseur]],5,FALSE)</f>
        <v>100019662  NV Novitan</v>
      </c>
      <c r="F199" s="1" t="s">
        <v>874</v>
      </c>
      <c r="G199" s="1" t="s">
        <v>88</v>
      </c>
      <c r="H199" s="1" t="s">
        <v>867</v>
      </c>
      <c r="I199" s="1" t="s">
        <v>2407</v>
      </c>
      <c r="J199" s="2">
        <v>43944</v>
      </c>
      <c r="K199" s="222">
        <v>1</v>
      </c>
      <c r="L199" s="1" t="s">
        <v>7411</v>
      </c>
      <c r="M199" s="222">
        <v>0</v>
      </c>
      <c r="N199" s="2">
        <v>43944</v>
      </c>
      <c r="O199" s="1" t="s">
        <v>875</v>
      </c>
      <c r="P199" s="259">
        <f>Tableau10[[#This Row],[Quantité échéancée]]-Tableau10[[#This Row],[Quantité livrée]]</f>
        <v>1</v>
      </c>
    </row>
    <row r="200" spans="1:16" hidden="1" x14ac:dyDescent="0.35">
      <c r="A200" t="str">
        <f>VLOOKUP(Tableau10[[#This Row],[Document d''achat]],Tableau1[[#All],[Nº pièce référence]:[AB]],17,FALSE)</f>
        <v>255223121102</v>
      </c>
      <c r="B200" s="9" t="str">
        <f>VLOOKUP(Tableau10[[#This Row],[Document d''achat]],Tableau1[[#All],[Nº pièce référence]:[AB]],15,FALSE)</f>
        <v>300020861</v>
      </c>
      <c r="C200" t="str">
        <f>VLOOKUP(Tableau10[[#This Row],[Document d''achat]],Tableau1[[#All],[Nº pièce référence]:[AB]],16,FALSE)</f>
        <v>5</v>
      </c>
      <c r="D200" t="str">
        <f>VLOOKUP(Tableau10[[#This Row],[Document d''achat]],Tableau1[[#All],[Nº pièce référence]:[Type PO]],18,FALSE)</f>
        <v>Z</v>
      </c>
      <c r="E200" t="str">
        <f>VLOOKUP(Tableau10[[#This Row],[Document d''achat]],Tableau1[[#All],[Colonne1]:[Nom Fournisseur]],5,FALSE)</f>
        <v>100019662  NV Novitan</v>
      </c>
      <c r="F200" s="1" t="s">
        <v>877</v>
      </c>
      <c r="G200" s="1" t="s">
        <v>88</v>
      </c>
      <c r="H200" s="1" t="s">
        <v>867</v>
      </c>
      <c r="I200" s="1" t="s">
        <v>2407</v>
      </c>
      <c r="J200" s="2">
        <v>43944</v>
      </c>
      <c r="K200" s="222">
        <v>1</v>
      </c>
      <c r="L200" s="1" t="s">
        <v>7411</v>
      </c>
      <c r="M200" s="222">
        <v>0</v>
      </c>
      <c r="N200" s="2">
        <v>43944</v>
      </c>
      <c r="O200" s="1" t="s">
        <v>878</v>
      </c>
      <c r="P200" s="259">
        <f>Tableau10[[#This Row],[Quantité échéancée]]-Tableau10[[#This Row],[Quantité livrée]]</f>
        <v>1</v>
      </c>
    </row>
    <row r="201" spans="1:16" hidden="1" x14ac:dyDescent="0.35">
      <c r="A201" t="str">
        <f>VLOOKUP(Tableau10[[#This Row],[Document d''achat]],Tableau1[[#All],[Nº pièce référence]:[AB]],17,FALSE)</f>
        <v>255223121102</v>
      </c>
      <c r="B201" s="9" t="str">
        <f>VLOOKUP(Tableau10[[#This Row],[Document d''achat]],Tableau1[[#All],[Nº pièce référence]:[AB]],15,FALSE)</f>
        <v>300020291</v>
      </c>
      <c r="C201" t="str">
        <f>VLOOKUP(Tableau10[[#This Row],[Document d''achat]],Tableau1[[#All],[Nº pièce référence]:[AB]],16,FALSE)</f>
        <v>1</v>
      </c>
      <c r="D201" t="str">
        <f>VLOOKUP(Tableau10[[#This Row],[Document d''achat]],Tableau1[[#All],[Nº pièce référence]:[Type PO]],18,FALSE)</f>
        <v>Z</v>
      </c>
      <c r="E201" t="str">
        <f>VLOOKUP(Tableau10[[#This Row],[Document d''achat]],Tableau1[[#All],[Colonne1]:[Nom Fournisseur]],5,FALSE)</f>
        <v>100004333  NV World Courier Belgium</v>
      </c>
      <c r="F201" s="1" t="s">
        <v>893</v>
      </c>
      <c r="G201" s="1" t="s">
        <v>88</v>
      </c>
      <c r="H201" s="1" t="s">
        <v>892</v>
      </c>
      <c r="I201" s="1" t="s">
        <v>2407</v>
      </c>
      <c r="J201" s="2">
        <v>43945</v>
      </c>
      <c r="K201" s="222">
        <v>1</v>
      </c>
      <c r="L201" s="1" t="s">
        <v>7410</v>
      </c>
      <c r="M201" s="222">
        <v>0</v>
      </c>
      <c r="N201" s="2">
        <v>43945</v>
      </c>
      <c r="O201" s="1" t="s">
        <v>894</v>
      </c>
      <c r="P201" s="259">
        <f>Tableau10[[#This Row],[Quantité échéancée]]-Tableau10[[#This Row],[Quantité livrée]]</f>
        <v>1</v>
      </c>
    </row>
    <row r="202" spans="1:16" hidden="1" x14ac:dyDescent="0.35">
      <c r="A202" t="str">
        <f>VLOOKUP(Tableau10[[#This Row],[Document d''achat]],Tableau1[[#All],[Nº pièce référence]:[AB]],17,FALSE)</f>
        <v>252112121101</v>
      </c>
      <c r="B202" s="9" t="str">
        <f>VLOOKUP(Tableau10[[#This Row],[Document d''achat]],Tableau1[[#All],[Nº pièce référence]:[AB]],15,FALSE)</f>
        <v>300020692</v>
      </c>
      <c r="C202" t="str">
        <f>VLOOKUP(Tableau10[[#This Row],[Document d''achat]],Tableau1[[#All],[Nº pièce référence]:[AB]],16,FALSE)</f>
        <v>2</v>
      </c>
      <c r="D202" t="str">
        <f>VLOOKUP(Tableau10[[#This Row],[Document d''achat]],Tableau1[[#All],[Nº pièce référence]:[Type PO]],18,FALSE)</f>
        <v>Z</v>
      </c>
      <c r="E202" t="str">
        <f>VLOOKUP(Tableau10[[#This Row],[Document d''achat]],Tableau1[[#All],[Colonne1]:[Nom Fournisseur]],5,FALSE)</f>
        <v>100001145  SA Ethias</v>
      </c>
      <c r="F202" s="1" t="s">
        <v>889</v>
      </c>
      <c r="G202" s="1" t="s">
        <v>88</v>
      </c>
      <c r="H202" s="1" t="s">
        <v>371</v>
      </c>
      <c r="I202" s="1" t="s">
        <v>2407</v>
      </c>
      <c r="J202" s="2">
        <v>43945</v>
      </c>
      <c r="K202" s="222">
        <v>1</v>
      </c>
      <c r="L202" s="1" t="s">
        <v>7410</v>
      </c>
      <c r="M202" s="222">
        <v>0</v>
      </c>
      <c r="N202" s="2">
        <v>43945</v>
      </c>
      <c r="O202" s="1" t="s">
        <v>890</v>
      </c>
      <c r="P202" s="259">
        <f>Tableau10[[#This Row],[Quantité échéancée]]-Tableau10[[#This Row],[Quantité livrée]]</f>
        <v>1</v>
      </c>
    </row>
    <row r="203" spans="1:16" hidden="1" x14ac:dyDescent="0.35">
      <c r="A203" t="str">
        <f>VLOOKUP(Tableau10[[#This Row],[Document d''achat]],Tableau1[[#All],[Nº pièce référence]:[AB]],17,FALSE)</f>
        <v>254012121101</v>
      </c>
      <c r="B203" s="9" t="str">
        <f>VLOOKUP(Tableau10[[#This Row],[Document d''achat]],Tableau1[[#All],[Nº pièce référence]:[AB]],15,FALSE)</f>
        <v>300020910</v>
      </c>
      <c r="C203" t="str">
        <f>VLOOKUP(Tableau10[[#This Row],[Document d''achat]],Tableau1[[#All],[Nº pièce référence]:[AB]],16,FALSE)</f>
        <v>1</v>
      </c>
      <c r="D203" t="str">
        <f>VLOOKUP(Tableau10[[#This Row],[Document d''achat]],Tableau1[[#All],[Nº pièce référence]:[Type PO]],18,FALSE)</f>
        <v>Z</v>
      </c>
      <c r="E203" t="str">
        <f>VLOOKUP(Tableau10[[#This Row],[Document d''achat]],Tableau1[[#All],[Colonne1]:[Nom Fournisseur]],5,FALSE)</f>
        <v>100000032  SA 'Bpost''</v>
      </c>
      <c r="F203" s="1" t="s">
        <v>887</v>
      </c>
      <c r="G203" s="1" t="s">
        <v>88</v>
      </c>
      <c r="H203" s="1" t="s">
        <v>886</v>
      </c>
      <c r="I203" s="1" t="s">
        <v>2407</v>
      </c>
      <c r="J203" s="2">
        <v>43945</v>
      </c>
      <c r="K203" s="222">
        <v>1</v>
      </c>
      <c r="L203" s="1" t="s">
        <v>7410</v>
      </c>
      <c r="M203" s="222">
        <v>0</v>
      </c>
      <c r="N203" s="2">
        <v>43945</v>
      </c>
      <c r="O203" s="1" t="s">
        <v>888</v>
      </c>
      <c r="P203" s="259">
        <f>Tableau10[[#This Row],[Quantité échéancée]]-Tableau10[[#This Row],[Quantité livrée]]</f>
        <v>1</v>
      </c>
    </row>
    <row r="204" spans="1:16" hidden="1" x14ac:dyDescent="0.35">
      <c r="A204" t="str">
        <f>VLOOKUP(Tableau10[[#This Row],[Document d''achat]],Tableau1[[#All],[Nº pièce référence]:[AB]],17,FALSE)</f>
        <v>254012121101</v>
      </c>
      <c r="B204" s="9" t="str">
        <f>VLOOKUP(Tableau10[[#This Row],[Document d''achat]],Tableau1[[#All],[Nº pièce référence]:[AB]],15,FALSE)</f>
        <v>300020910</v>
      </c>
      <c r="C204" t="str">
        <f>VLOOKUP(Tableau10[[#This Row],[Document d''achat]],Tableau1[[#All],[Nº pièce référence]:[AB]],16,FALSE)</f>
        <v>2</v>
      </c>
      <c r="D204" t="str">
        <f>VLOOKUP(Tableau10[[#This Row],[Document d''achat]],Tableau1[[#All],[Nº pièce référence]:[Type PO]],18,FALSE)</f>
        <v>Z</v>
      </c>
      <c r="E204" t="str">
        <f>VLOOKUP(Tableau10[[#This Row],[Document d''achat]],Tableau1[[#All],[Colonne1]:[Nom Fournisseur]],5,FALSE)</f>
        <v>600000646  SERVFEDE SCTA</v>
      </c>
      <c r="F204" s="1" t="s">
        <v>895</v>
      </c>
      <c r="G204" s="1" t="s">
        <v>88</v>
      </c>
      <c r="H204" s="1" t="s">
        <v>454</v>
      </c>
      <c r="I204" s="1" t="s">
        <v>2407</v>
      </c>
      <c r="J204" s="2">
        <v>43945</v>
      </c>
      <c r="K204" s="222">
        <v>1</v>
      </c>
      <c r="L204" s="1" t="s">
        <v>7410</v>
      </c>
      <c r="M204" s="222">
        <v>0</v>
      </c>
      <c r="N204" s="2">
        <v>43945</v>
      </c>
      <c r="O204" s="1" t="s">
        <v>896</v>
      </c>
      <c r="P204" s="259">
        <f>Tableau10[[#This Row],[Quantité échéancée]]-Tableau10[[#This Row],[Quantité livrée]]</f>
        <v>1</v>
      </c>
    </row>
    <row r="205" spans="1:16" hidden="1" x14ac:dyDescent="0.35">
      <c r="A205" t="str">
        <f>VLOOKUP(Tableau10[[#This Row],[Document d''achat]],Tableau1[[#All],[Nº pièce référence]:[AB]],17,FALSE)</f>
        <v>255223121102</v>
      </c>
      <c r="B205" s="9" t="str">
        <f>VLOOKUP(Tableau10[[#This Row],[Document d''achat]],Tableau1[[#All],[Nº pièce référence]:[AB]],15,FALSE)</f>
        <v>300020861</v>
      </c>
      <c r="C205" t="str">
        <f>VLOOKUP(Tableau10[[#This Row],[Document d''achat]],Tableau1[[#All],[Nº pièce référence]:[AB]],16,FALSE)</f>
        <v>1</v>
      </c>
      <c r="D205" t="str">
        <f>VLOOKUP(Tableau10[[#This Row],[Document d''achat]],Tableau1[[#All],[Nº pièce référence]:[Type PO]],18,FALSE)</f>
        <v>Z</v>
      </c>
      <c r="E205" t="str">
        <f>VLOOKUP(Tableau10[[#This Row],[Document d''achat]],Tableau1[[#All],[Colonne1]:[Nom Fournisseur]],5,FALSE)</f>
        <v>100050640  BV X M L</v>
      </c>
      <c r="F205" s="1" t="s">
        <v>939</v>
      </c>
      <c r="G205" s="1" t="s">
        <v>88</v>
      </c>
      <c r="H205" s="1" t="s">
        <v>495</v>
      </c>
      <c r="I205" s="1" t="s">
        <v>2407</v>
      </c>
      <c r="J205" s="2">
        <v>43948</v>
      </c>
      <c r="K205" s="222">
        <v>1</v>
      </c>
      <c r="L205" s="1" t="s">
        <v>7411</v>
      </c>
      <c r="M205" s="222">
        <v>0</v>
      </c>
      <c r="N205" s="2">
        <v>43948</v>
      </c>
      <c r="O205" s="1" t="s">
        <v>940</v>
      </c>
      <c r="P205" s="259">
        <f>Tableau10[[#This Row],[Quantité échéancée]]-Tableau10[[#This Row],[Quantité livrée]]</f>
        <v>1</v>
      </c>
    </row>
    <row r="206" spans="1:16" hidden="1" x14ac:dyDescent="0.35">
      <c r="A206" t="str">
        <f>VLOOKUP(Tableau10[[#This Row],[Document d''achat]],Tableau1[[#All],[Nº pièce référence]:[AB]],17,FALSE)</f>
        <v>255223121102</v>
      </c>
      <c r="B206" s="9" t="str">
        <f>VLOOKUP(Tableau10[[#This Row],[Document d''achat]],Tableau1[[#All],[Nº pièce référence]:[AB]],15,FALSE)</f>
        <v>300020861</v>
      </c>
      <c r="C206" t="str">
        <f>VLOOKUP(Tableau10[[#This Row],[Document d''achat]],Tableau1[[#All],[Nº pièce référence]:[AB]],16,FALSE)</f>
        <v>1</v>
      </c>
      <c r="D206" t="str">
        <f>VLOOKUP(Tableau10[[#This Row],[Document d''achat]],Tableau1[[#All],[Nº pièce référence]:[Type PO]],18,FALSE)</f>
        <v>Z</v>
      </c>
      <c r="E206" t="str">
        <f>VLOOKUP(Tableau10[[#This Row],[Document d''achat]],Tableau1[[#All],[Colonne1]:[Nom Fournisseur]],5,FALSE)</f>
        <v>100050640  BV X M L</v>
      </c>
      <c r="F206" s="1" t="s">
        <v>946</v>
      </c>
      <c r="G206" s="1" t="s">
        <v>88</v>
      </c>
      <c r="H206" s="1" t="s">
        <v>495</v>
      </c>
      <c r="I206" s="1" t="s">
        <v>2407</v>
      </c>
      <c r="J206" s="2">
        <v>43948</v>
      </c>
      <c r="K206" s="222">
        <v>1</v>
      </c>
      <c r="L206" s="1" t="s">
        <v>7411</v>
      </c>
      <c r="M206" s="222">
        <v>0</v>
      </c>
      <c r="N206" s="2">
        <v>43948</v>
      </c>
      <c r="O206" s="1" t="s">
        <v>947</v>
      </c>
      <c r="P206" s="259">
        <f>Tableau10[[#This Row],[Quantité échéancée]]-Tableau10[[#This Row],[Quantité livrée]]</f>
        <v>1</v>
      </c>
    </row>
    <row r="207" spans="1:16" hidden="1" x14ac:dyDescent="0.35">
      <c r="A207" t="str">
        <f>VLOOKUP(Tableau10[[#This Row],[Document d''achat]],Tableau1[[#All],[Nº pièce référence]:[AB]],17,FALSE)</f>
        <v>255223121102</v>
      </c>
      <c r="B207" s="9" t="str">
        <f>VLOOKUP(Tableau10[[#This Row],[Document d''achat]],Tableau1[[#All],[Nº pièce référence]:[AB]],15,FALSE)</f>
        <v>300020861</v>
      </c>
      <c r="C207" t="str">
        <f>VLOOKUP(Tableau10[[#This Row],[Document d''achat]],Tableau1[[#All],[Nº pièce référence]:[AB]],16,FALSE)</f>
        <v>1</v>
      </c>
      <c r="D207" t="str">
        <f>VLOOKUP(Tableau10[[#This Row],[Document d''achat]],Tableau1[[#All],[Nº pièce référence]:[Type PO]],18,FALSE)</f>
        <v>Z</v>
      </c>
      <c r="E207" t="str">
        <f>VLOOKUP(Tableau10[[#This Row],[Document d''achat]],Tableau1[[#All],[Colonne1]:[Nom Fournisseur]],5,FALSE)</f>
        <v>100024685  NV Acertys Healthcare</v>
      </c>
      <c r="F207" s="1" t="s">
        <v>925</v>
      </c>
      <c r="G207" s="1" t="s">
        <v>88</v>
      </c>
      <c r="H207" s="1" t="s">
        <v>924</v>
      </c>
      <c r="I207" s="1" t="s">
        <v>2407</v>
      </c>
      <c r="J207" s="2">
        <v>43948</v>
      </c>
      <c r="K207" s="222">
        <v>1</v>
      </c>
      <c r="L207" s="1" t="s">
        <v>7411</v>
      </c>
      <c r="M207" s="222">
        <v>0</v>
      </c>
      <c r="N207" s="2">
        <v>43948</v>
      </c>
      <c r="O207" s="1" t="s">
        <v>926</v>
      </c>
      <c r="P207" s="259">
        <f>Tableau10[[#This Row],[Quantité échéancée]]-Tableau10[[#This Row],[Quantité livrée]]</f>
        <v>1</v>
      </c>
    </row>
    <row r="208" spans="1:16" hidden="1" x14ac:dyDescent="0.35">
      <c r="A208" t="str">
        <f>VLOOKUP(Tableau10[[#This Row],[Document d''achat]],Tableau1[[#All],[Nº pièce référence]:[AB]],17,FALSE)</f>
        <v>255223121102</v>
      </c>
      <c r="B208" s="9" t="str">
        <f>VLOOKUP(Tableau10[[#This Row],[Document d''achat]],Tableau1[[#All],[Nº pièce référence]:[AB]],15,FALSE)</f>
        <v>300020861</v>
      </c>
      <c r="C208" t="str">
        <f>VLOOKUP(Tableau10[[#This Row],[Document d''achat]],Tableau1[[#All],[Nº pièce référence]:[AB]],16,FALSE)</f>
        <v>2</v>
      </c>
      <c r="D208" t="str">
        <f>VLOOKUP(Tableau10[[#This Row],[Document d''achat]],Tableau1[[#All],[Nº pièce référence]:[Type PO]],18,FALSE)</f>
        <v>Z</v>
      </c>
      <c r="E208" t="str">
        <f>VLOOKUP(Tableau10[[#This Row],[Document d''achat]],Tableau1[[#All],[Colonne1]:[Nom Fournisseur]],5,FALSE)</f>
        <v>100001490  NV Fujirebio Europe</v>
      </c>
      <c r="F208" s="1" t="s">
        <v>911</v>
      </c>
      <c r="G208" s="1" t="s">
        <v>88</v>
      </c>
      <c r="H208" s="1" t="s">
        <v>910</v>
      </c>
      <c r="I208" s="1" t="s">
        <v>2407</v>
      </c>
      <c r="J208" s="2">
        <v>43948</v>
      </c>
      <c r="K208" s="222">
        <v>1</v>
      </c>
      <c r="L208" s="1" t="s">
        <v>7411</v>
      </c>
      <c r="M208" s="222">
        <v>0</v>
      </c>
      <c r="N208" s="2">
        <v>43948</v>
      </c>
      <c r="O208" s="1" t="s">
        <v>912</v>
      </c>
      <c r="P208" s="259">
        <f>Tableau10[[#This Row],[Quantité échéancée]]-Tableau10[[#This Row],[Quantité livrée]]</f>
        <v>1</v>
      </c>
    </row>
    <row r="209" spans="1:16" hidden="1" x14ac:dyDescent="0.35">
      <c r="A209" t="str">
        <f>VLOOKUP(Tableau10[[#This Row],[Document d''achat]],Tableau1[[#All],[Nº pièce référence]:[AB]],17,FALSE)</f>
        <v>255223121102</v>
      </c>
      <c r="B209" s="9" t="str">
        <f>VLOOKUP(Tableau10[[#This Row],[Document d''achat]],Tableau1[[#All],[Nº pièce référence]:[AB]],15,FALSE)</f>
        <v>300020861</v>
      </c>
      <c r="C209" t="str">
        <f>VLOOKUP(Tableau10[[#This Row],[Document d''achat]],Tableau1[[#All],[Nº pièce référence]:[AB]],16,FALSE)</f>
        <v>5</v>
      </c>
      <c r="D209" t="str">
        <f>VLOOKUP(Tableau10[[#This Row],[Document d''achat]],Tableau1[[#All],[Nº pièce référence]:[Type PO]],18,FALSE)</f>
        <v>Z</v>
      </c>
      <c r="E209" t="str">
        <f>VLOOKUP(Tableau10[[#This Row],[Document d''achat]],Tableau1[[#All],[Colonne1]:[Nom Fournisseur]],5,FALSE)</f>
        <v>100024688  NV Fresenius Kabi</v>
      </c>
      <c r="F209" s="1" t="s">
        <v>930</v>
      </c>
      <c r="G209" s="1" t="s">
        <v>88</v>
      </c>
      <c r="H209" s="1" t="s">
        <v>929</v>
      </c>
      <c r="I209" s="1" t="s">
        <v>2407</v>
      </c>
      <c r="J209" s="2">
        <v>43948</v>
      </c>
      <c r="K209" s="222">
        <v>1</v>
      </c>
      <c r="L209" s="1" t="s">
        <v>7411</v>
      </c>
      <c r="M209" s="222">
        <v>0</v>
      </c>
      <c r="N209" s="2">
        <v>43948</v>
      </c>
      <c r="O209" s="1" t="s">
        <v>931</v>
      </c>
      <c r="P209" s="259">
        <f>Tableau10[[#This Row],[Quantité échéancée]]-Tableau10[[#This Row],[Quantité livrée]]</f>
        <v>1</v>
      </c>
    </row>
    <row r="210" spans="1:16" hidden="1" x14ac:dyDescent="0.35">
      <c r="A210" t="str">
        <f>VLOOKUP(Tableau10[[#This Row],[Document d''achat]],Tableau1[[#All],[Nº pièce référence]:[AB]],17,FALSE)</f>
        <v>255223121102</v>
      </c>
      <c r="B210" s="9" t="str">
        <f>VLOOKUP(Tableau10[[#This Row],[Document d''achat]],Tableau1[[#All],[Nº pièce référence]:[AB]],15,FALSE)</f>
        <v>300020861</v>
      </c>
      <c r="C210" t="str">
        <f>VLOOKUP(Tableau10[[#This Row],[Document d''achat]],Tableau1[[#All],[Nº pièce référence]:[AB]],16,FALSE)</f>
        <v>1</v>
      </c>
      <c r="D210" t="str">
        <f>VLOOKUP(Tableau10[[#This Row],[Document d''achat]],Tableau1[[#All],[Nº pièce référence]:[Type PO]],18,FALSE)</f>
        <v>Z</v>
      </c>
      <c r="E210" t="str">
        <f>VLOOKUP(Tableau10[[#This Row],[Document d''achat]],Tableau1[[#All],[Colonne1]:[Nom Fournisseur]],5,FALSE)</f>
        <v>100050745  CommV DEMA-CON</v>
      </c>
      <c r="F210" s="1" t="s">
        <v>956</v>
      </c>
      <c r="G210" s="1" t="s">
        <v>88</v>
      </c>
      <c r="H210" s="1" t="s">
        <v>955</v>
      </c>
      <c r="I210" s="1" t="s">
        <v>2407</v>
      </c>
      <c r="J210" s="2">
        <v>43948</v>
      </c>
      <c r="K210" s="222">
        <v>1</v>
      </c>
      <c r="L210" s="1" t="s">
        <v>7411</v>
      </c>
      <c r="M210" s="222">
        <v>0</v>
      </c>
      <c r="N210" s="2">
        <v>43948</v>
      </c>
      <c r="O210" s="1" t="s">
        <v>794</v>
      </c>
      <c r="P210" s="259">
        <f>Tableau10[[#This Row],[Quantité échéancée]]-Tableau10[[#This Row],[Quantité livrée]]</f>
        <v>1</v>
      </c>
    </row>
    <row r="211" spans="1:16" hidden="1" x14ac:dyDescent="0.35">
      <c r="A211" t="str">
        <f>VLOOKUP(Tableau10[[#This Row],[Document d''achat]],Tableau1[[#All],[Nº pièce référence]:[AB]],17,FALSE)</f>
        <v>255223121102</v>
      </c>
      <c r="B211" s="9" t="str">
        <f>VLOOKUP(Tableau10[[#This Row],[Document d''achat]],Tableau1[[#All],[Nº pièce référence]:[AB]],15,FALSE)</f>
        <v>300020861</v>
      </c>
      <c r="C211" t="str">
        <f>VLOOKUP(Tableau10[[#This Row],[Document d''achat]],Tableau1[[#All],[Nº pièce référence]:[AB]],16,FALSE)</f>
        <v>1</v>
      </c>
      <c r="D211" t="str">
        <f>VLOOKUP(Tableau10[[#This Row],[Document d''achat]],Tableau1[[#All],[Nº pièce référence]:[Type PO]],18,FALSE)</f>
        <v>Z</v>
      </c>
      <c r="E211" t="str">
        <f>VLOOKUP(Tableau10[[#This Row],[Document d''achat]],Tableau1[[#All],[Colonne1]:[Nom Fournisseur]],5,FALSE)</f>
        <v>100021117  BV Be Protection</v>
      </c>
      <c r="F211" s="1" t="s">
        <v>920</v>
      </c>
      <c r="G211" s="1" t="s">
        <v>88</v>
      </c>
      <c r="H211" s="1" t="s">
        <v>919</v>
      </c>
      <c r="I211" s="1" t="s">
        <v>2407</v>
      </c>
      <c r="J211" s="2">
        <v>43948</v>
      </c>
      <c r="K211" s="222">
        <v>1</v>
      </c>
      <c r="L211" s="1" t="s">
        <v>7411</v>
      </c>
      <c r="M211" s="222">
        <v>0</v>
      </c>
      <c r="N211" s="2">
        <v>43948</v>
      </c>
      <c r="O211" s="1" t="s">
        <v>921</v>
      </c>
      <c r="P211" s="259">
        <f>Tableau10[[#This Row],[Quantité échéancée]]-Tableau10[[#This Row],[Quantité livrée]]</f>
        <v>1</v>
      </c>
    </row>
    <row r="212" spans="1:16" hidden="1" x14ac:dyDescent="0.35">
      <c r="A212" t="str">
        <f>VLOOKUP(Tableau10[[#This Row],[Document d''achat]],Tableau1[[#All],[Nº pièce référence]:[AB]],17,FALSE)</f>
        <v>255223121102</v>
      </c>
      <c r="B212" s="9" t="str">
        <f>VLOOKUP(Tableau10[[#This Row],[Document d''achat]],Tableau1[[#All],[Nº pièce référence]:[AB]],15,FALSE)</f>
        <v>300020861</v>
      </c>
      <c r="C212" t="str">
        <f>VLOOKUP(Tableau10[[#This Row],[Document d''achat]],Tableau1[[#All],[Nº pièce référence]:[AB]],16,FALSE)</f>
        <v>5</v>
      </c>
      <c r="D212" t="str">
        <f>VLOOKUP(Tableau10[[#This Row],[Document d''achat]],Tableau1[[#All],[Nº pièce référence]:[Type PO]],18,FALSE)</f>
        <v>Z</v>
      </c>
      <c r="E212" t="str">
        <f>VLOOKUP(Tableau10[[#This Row],[Document d''achat]],Tableau1[[#All],[Colonne1]:[Nom Fournisseur]],5,FALSE)</f>
        <v>100024695  NV Janssen-Cilag</v>
      </c>
      <c r="F212" s="1" t="s">
        <v>936</v>
      </c>
      <c r="G212" s="1" t="s">
        <v>88</v>
      </c>
      <c r="H212" s="1" t="s">
        <v>935</v>
      </c>
      <c r="I212" s="1" t="s">
        <v>2407</v>
      </c>
      <c r="J212" s="2">
        <v>43948</v>
      </c>
      <c r="K212" s="222">
        <v>1</v>
      </c>
      <c r="L212" s="1" t="s">
        <v>7411</v>
      </c>
      <c r="M212" s="222">
        <v>0</v>
      </c>
      <c r="N212" s="2">
        <v>43948</v>
      </c>
      <c r="O212" s="1" t="s">
        <v>937</v>
      </c>
      <c r="P212" s="259">
        <f>Tableau10[[#This Row],[Quantité échéancée]]-Tableau10[[#This Row],[Quantité livrée]]</f>
        <v>1</v>
      </c>
    </row>
    <row r="213" spans="1:16" hidden="1" x14ac:dyDescent="0.35">
      <c r="A213" t="str">
        <f>VLOOKUP(Tableau10[[#This Row],[Document d''achat]],Tableau1[[#All],[Nº pièce référence]:[AB]],17,FALSE)</f>
        <v>255223121102</v>
      </c>
      <c r="B213" s="9" t="str">
        <f>VLOOKUP(Tableau10[[#This Row],[Document d''achat]],Tableau1[[#All],[Nº pièce référence]:[AB]],15,FALSE)</f>
        <v>300020861</v>
      </c>
      <c r="C213" t="str">
        <f>VLOOKUP(Tableau10[[#This Row],[Document d''achat]],Tableau1[[#All],[Nº pièce référence]:[AB]],16,FALSE)</f>
        <v>1</v>
      </c>
      <c r="D213" t="str">
        <f>VLOOKUP(Tableau10[[#This Row],[Document d''achat]],Tableau1[[#All],[Nº pièce référence]:[Type PO]],18,FALSE)</f>
        <v>Z</v>
      </c>
      <c r="E213" t="str">
        <f>VLOOKUP(Tableau10[[#This Row],[Document d''achat]],Tableau1[[#All],[Colonne1]:[Nom Fournisseur]],5,FALSE)</f>
        <v>100019084  BV Ambassador Arms</v>
      </c>
      <c r="F213" s="1" t="s">
        <v>916</v>
      </c>
      <c r="G213" s="1" t="s">
        <v>88</v>
      </c>
      <c r="H213" s="1" t="s">
        <v>915</v>
      </c>
      <c r="I213" s="1" t="s">
        <v>2407</v>
      </c>
      <c r="J213" s="2">
        <v>43948</v>
      </c>
      <c r="K213" s="222">
        <v>1</v>
      </c>
      <c r="L213" s="1" t="s">
        <v>7411</v>
      </c>
      <c r="M213" s="222">
        <v>0</v>
      </c>
      <c r="N213" s="2">
        <v>43948</v>
      </c>
      <c r="O213" s="1" t="s">
        <v>818</v>
      </c>
      <c r="P213" s="259">
        <f>Tableau10[[#This Row],[Quantité échéancée]]-Tableau10[[#This Row],[Quantité livrée]]</f>
        <v>1</v>
      </c>
    </row>
    <row r="214" spans="1:16" hidden="1" x14ac:dyDescent="0.35">
      <c r="A214" t="str">
        <f>VLOOKUP(Tableau10[[#This Row],[Document d''achat]],Tableau1[[#All],[Nº pièce référence]:[AB]],17,FALSE)</f>
        <v>255223121102</v>
      </c>
      <c r="B214" s="9" t="str">
        <f>VLOOKUP(Tableau10[[#This Row],[Document d''achat]],Tableau1[[#All],[Nº pièce référence]:[AB]],15,FALSE)</f>
        <v>300020861</v>
      </c>
      <c r="C214" t="str">
        <f>VLOOKUP(Tableau10[[#This Row],[Document d''achat]],Tableau1[[#All],[Nº pièce référence]:[AB]],16,FALSE)</f>
        <v>1</v>
      </c>
      <c r="D214" t="str">
        <f>VLOOKUP(Tableau10[[#This Row],[Document d''achat]],Tableau1[[#All],[Nº pièce référence]:[Type PO]],18,FALSE)</f>
        <v>Z</v>
      </c>
      <c r="E214" t="str">
        <f>VLOOKUP(Tableau10[[#This Row],[Document d''achat]],Tableau1[[#All],[Colonne1]:[Nom Fournisseur]],5,FALSE)</f>
        <v>500026522  Ltd Sinopharm Foreign Trade</v>
      </c>
      <c r="F214" s="1" t="s">
        <v>968</v>
      </c>
      <c r="G214" s="1" t="s">
        <v>88</v>
      </c>
      <c r="H214" s="1" t="s">
        <v>967</v>
      </c>
      <c r="I214" s="1" t="s">
        <v>2407</v>
      </c>
      <c r="J214" s="2">
        <v>43948</v>
      </c>
      <c r="K214" s="222">
        <v>1</v>
      </c>
      <c r="L214" s="1" t="s">
        <v>7411</v>
      </c>
      <c r="M214" s="222">
        <v>0</v>
      </c>
      <c r="N214" s="2">
        <v>43948</v>
      </c>
      <c r="O214" s="1" t="s">
        <v>818</v>
      </c>
      <c r="P214" s="259">
        <f>Tableau10[[#This Row],[Quantité échéancée]]-Tableau10[[#This Row],[Quantité livrée]]</f>
        <v>1</v>
      </c>
    </row>
    <row r="215" spans="1:16" hidden="1" x14ac:dyDescent="0.35">
      <c r="A215" t="str">
        <f>VLOOKUP(Tableau10[[#This Row],[Document d''achat]],Tableau1[[#All],[Nº pièce référence]:[AB]],17,FALSE)</f>
        <v>255223121102</v>
      </c>
      <c r="B215" s="9" t="str">
        <f>VLOOKUP(Tableau10[[#This Row],[Document d''achat]],Tableau1[[#All],[Nº pièce référence]:[AB]],15,FALSE)</f>
        <v>300020861</v>
      </c>
      <c r="C215" t="str">
        <f>VLOOKUP(Tableau10[[#This Row],[Document d''achat]],Tableau1[[#All],[Nº pièce référence]:[AB]],16,FALSE)</f>
        <v>1</v>
      </c>
      <c r="D215" t="str">
        <f>VLOOKUP(Tableau10[[#This Row],[Document d''achat]],Tableau1[[#All],[Nº pièce référence]:[Type PO]],18,FALSE)</f>
        <v>Z</v>
      </c>
      <c r="E215" t="str">
        <f>VLOOKUP(Tableau10[[#This Row],[Document d''achat]],Tableau1[[#All],[Colonne1]:[Nom Fournisseur]],5,FALSE)</f>
        <v>500026519  Ltd Sino-Eternal SCM (Beijing) Co</v>
      </c>
      <c r="F215" s="1" t="s">
        <v>964</v>
      </c>
      <c r="G215" s="1" t="s">
        <v>88</v>
      </c>
      <c r="H215" s="1" t="s">
        <v>963</v>
      </c>
      <c r="I215" s="1" t="s">
        <v>2407</v>
      </c>
      <c r="J215" s="2">
        <v>43948</v>
      </c>
      <c r="K215" s="222">
        <v>1</v>
      </c>
      <c r="L215" s="1" t="s">
        <v>7411</v>
      </c>
      <c r="M215" s="222">
        <v>0</v>
      </c>
      <c r="N215" s="2">
        <v>43948</v>
      </c>
      <c r="O215" s="1" t="s">
        <v>818</v>
      </c>
      <c r="P215" s="259">
        <f>Tableau10[[#This Row],[Quantité échéancée]]-Tableau10[[#This Row],[Quantité livrée]]</f>
        <v>1</v>
      </c>
    </row>
    <row r="216" spans="1:16" hidden="1" x14ac:dyDescent="0.35">
      <c r="A216" t="str">
        <f>VLOOKUP(Tableau10[[#This Row],[Document d''achat]],Tableau1[[#All],[Nº pièce référence]:[AB]],17,FALSE)</f>
        <v>255223121102</v>
      </c>
      <c r="B216" s="9" t="str">
        <f>VLOOKUP(Tableau10[[#This Row],[Document d''achat]],Tableau1[[#All],[Nº pièce référence]:[AB]],15,FALSE)</f>
        <v>300020861</v>
      </c>
      <c r="C216" t="str">
        <f>VLOOKUP(Tableau10[[#This Row],[Document d''achat]],Tableau1[[#All],[Nº pièce référence]:[AB]],16,FALSE)</f>
        <v>2</v>
      </c>
      <c r="D216" t="str">
        <f>VLOOKUP(Tableau10[[#This Row],[Document d''achat]],Tableau1[[#All],[Nº pièce référence]:[Type PO]],18,FALSE)</f>
        <v>Z</v>
      </c>
      <c r="E216" t="str">
        <f>VLOOKUP(Tableau10[[#This Row],[Document d''achat]],Tableau1[[#All],[Colonne1]:[Nom Fournisseur]],5,FALSE)</f>
        <v>500026518  Ltd Chenyang Global Group</v>
      </c>
      <c r="F216" s="1" t="s">
        <v>960</v>
      </c>
      <c r="G216" s="1" t="s">
        <v>88</v>
      </c>
      <c r="H216" s="1" t="s">
        <v>959</v>
      </c>
      <c r="I216" s="1" t="s">
        <v>2407</v>
      </c>
      <c r="J216" s="2">
        <v>43948</v>
      </c>
      <c r="K216" s="222">
        <v>1</v>
      </c>
      <c r="L216" s="1" t="s">
        <v>7411</v>
      </c>
      <c r="M216" s="222">
        <v>0</v>
      </c>
      <c r="N216" s="2">
        <v>43948</v>
      </c>
      <c r="O216" s="1" t="s">
        <v>952</v>
      </c>
      <c r="P216" s="259">
        <f>Tableau10[[#This Row],[Quantité échéancée]]-Tableau10[[#This Row],[Quantité livrée]]</f>
        <v>1</v>
      </c>
    </row>
    <row r="217" spans="1:16" hidden="1" x14ac:dyDescent="0.35">
      <c r="A217" t="str">
        <f>VLOOKUP(Tableau10[[#This Row],[Document d''achat]],Tableau1[[#All],[Nº pièce référence]:[AB]],17,FALSE)</f>
        <v>255223121102</v>
      </c>
      <c r="B217" s="9" t="str">
        <f>VLOOKUP(Tableau10[[#This Row],[Document d''achat]],Tableau1[[#All],[Nº pièce référence]:[AB]],15,FALSE)</f>
        <v>300020861</v>
      </c>
      <c r="C217" t="str">
        <f>VLOOKUP(Tableau10[[#This Row],[Document d''achat]],Tableau1[[#All],[Nº pièce référence]:[AB]],16,FALSE)</f>
        <v>6</v>
      </c>
      <c r="D217" t="str">
        <f>VLOOKUP(Tableau10[[#This Row],[Document d''achat]],Tableau1[[#All],[Nº pièce référence]:[Type PO]],18,FALSE)</f>
        <v>Z</v>
      </c>
      <c r="E217" t="str">
        <f>VLOOKUP(Tableau10[[#This Row],[Document d''achat]],Tableau1[[#All],[Colonne1]:[Nom Fournisseur]],5,FALSE)</f>
        <v>100000368  SA Medtronic Belgium</v>
      </c>
      <c r="F217" s="1" t="s">
        <v>900</v>
      </c>
      <c r="G217" s="1" t="s">
        <v>88</v>
      </c>
      <c r="H217" s="1" t="s">
        <v>899</v>
      </c>
      <c r="I217" s="1" t="s">
        <v>2407</v>
      </c>
      <c r="J217" s="2">
        <v>43948</v>
      </c>
      <c r="K217" s="222">
        <v>1</v>
      </c>
      <c r="L217" s="1" t="s">
        <v>7411</v>
      </c>
      <c r="M217" s="222">
        <v>0</v>
      </c>
      <c r="N217" s="2">
        <v>43948</v>
      </c>
      <c r="O217" s="1" t="s">
        <v>901</v>
      </c>
      <c r="P217" s="259">
        <f>Tableau10[[#This Row],[Quantité échéancée]]-Tableau10[[#This Row],[Quantité livrée]]</f>
        <v>1</v>
      </c>
    </row>
    <row r="218" spans="1:16" hidden="1" x14ac:dyDescent="0.35">
      <c r="A218" t="str">
        <f>VLOOKUP(Tableau10[[#This Row],[Document d''achat]],Tableau1[[#All],[Nº pièce référence]:[AB]],17,FALSE)</f>
        <v>255223121102</v>
      </c>
      <c r="B218" s="9" t="str">
        <f>VLOOKUP(Tableau10[[#This Row],[Document d''achat]],Tableau1[[#All],[Nº pièce référence]:[AB]],15,FALSE)</f>
        <v>300020861</v>
      </c>
      <c r="C218" t="str">
        <f>VLOOKUP(Tableau10[[#This Row],[Document d''achat]],Tableau1[[#All],[Nº pièce référence]:[AB]],16,FALSE)</f>
        <v>2</v>
      </c>
      <c r="D218" t="str">
        <f>VLOOKUP(Tableau10[[#This Row],[Document d''achat]],Tableau1[[#All],[Nº pièce référence]:[Type PO]],18,FALSE)</f>
        <v>Z</v>
      </c>
      <c r="E218" t="str">
        <f>VLOOKUP(Tableau10[[#This Row],[Document d''achat]],Tableau1[[#All],[Colonne1]:[Nom Fournisseur]],5,FALSE)</f>
        <v>100050734  SA Any-Shape</v>
      </c>
      <c r="F218" s="1" t="s">
        <v>951</v>
      </c>
      <c r="G218" s="1" t="s">
        <v>88</v>
      </c>
      <c r="H218" s="1" t="s">
        <v>950</v>
      </c>
      <c r="I218" s="1" t="s">
        <v>2407</v>
      </c>
      <c r="J218" s="2">
        <v>43948</v>
      </c>
      <c r="K218" s="222">
        <v>1</v>
      </c>
      <c r="L218" s="1" t="s">
        <v>7411</v>
      </c>
      <c r="M218" s="222">
        <v>0</v>
      </c>
      <c r="N218" s="2">
        <v>43948</v>
      </c>
      <c r="O218" s="1" t="s">
        <v>952</v>
      </c>
      <c r="P218" s="259">
        <f>Tableau10[[#This Row],[Quantité échéancée]]-Tableau10[[#This Row],[Quantité livrée]]</f>
        <v>1</v>
      </c>
    </row>
    <row r="219" spans="1:16" hidden="1" x14ac:dyDescent="0.35">
      <c r="A219" t="str">
        <f>VLOOKUP(Tableau10[[#This Row],[Document d''achat]],Tableau1[[#All],[Nº pièce référence]:[AB]],17,FALSE)</f>
        <v>252122121104</v>
      </c>
      <c r="B219" s="9" t="str">
        <f>VLOOKUP(Tableau10[[#This Row],[Document d''achat]],Tableau1[[#All],[Nº pièce référence]:[AB]],15,FALSE)</f>
        <v>300020895</v>
      </c>
      <c r="C219" t="str">
        <f>VLOOKUP(Tableau10[[#This Row],[Document d''achat]],Tableau1[[#All],[Nº pièce référence]:[AB]],16,FALSE)</f>
        <v>1</v>
      </c>
      <c r="D219" t="str">
        <f>VLOOKUP(Tableau10[[#This Row],[Document d''achat]],Tableau1[[#All],[Nº pièce référence]:[Type PO]],18,FALSE)</f>
        <v>Z</v>
      </c>
      <c r="E219" t="str">
        <f>VLOOKUP(Tableau10[[#This Row],[Document d''achat]],Tableau1[[#All],[Colonne1]:[Nom Fournisseur]],5,FALSE)</f>
        <v>500002616  VZW Smals</v>
      </c>
      <c r="F219" s="1" t="s">
        <v>2292</v>
      </c>
      <c r="G219" s="1" t="s">
        <v>88</v>
      </c>
      <c r="H219" s="1" t="s">
        <v>1400</v>
      </c>
      <c r="I219" s="1" t="s">
        <v>2407</v>
      </c>
      <c r="J219" s="2">
        <v>43948</v>
      </c>
      <c r="K219" s="222">
        <v>1</v>
      </c>
      <c r="L219" s="1" t="s">
        <v>7411</v>
      </c>
      <c r="M219" s="222">
        <v>0</v>
      </c>
      <c r="N219" s="2">
        <v>43948</v>
      </c>
      <c r="O219" s="1" t="s">
        <v>2293</v>
      </c>
      <c r="P219" s="259">
        <f>Tableau10[[#This Row],[Quantité échéancée]]-Tableau10[[#This Row],[Quantité livrée]]</f>
        <v>1</v>
      </c>
    </row>
    <row r="220" spans="1:16" hidden="1" x14ac:dyDescent="0.35">
      <c r="A220" t="str">
        <f>VLOOKUP(Tableau10[[#This Row],[Document d''achat]],Tableau1[[#All],[Nº pièce référence]:[AB]],17,FALSE)</f>
        <v>255223121102</v>
      </c>
      <c r="B220" s="9" t="str">
        <f>VLOOKUP(Tableau10[[#This Row],[Document d''achat]],Tableau1[[#All],[Nº pièce référence]:[AB]],15,FALSE)</f>
        <v>300020861</v>
      </c>
      <c r="C220" t="str">
        <f>VLOOKUP(Tableau10[[#This Row],[Document d''achat]],Tableau1[[#All],[Nº pièce référence]:[AB]],16,FALSE)</f>
        <v>4</v>
      </c>
      <c r="D220" t="str">
        <f>VLOOKUP(Tableau10[[#This Row],[Document d''achat]],Tableau1[[#All],[Nº pièce référence]:[Type PO]],18,FALSE)</f>
        <v>Z</v>
      </c>
      <c r="E220" t="str">
        <f>VLOOKUP(Tableau10[[#This Row],[Document d''achat]],Tableau1[[#All],[Colonne1]:[Nom Fournisseur]],5,FALSE)</f>
        <v>100050764  BV Purson</v>
      </c>
      <c r="F220" s="1" t="s">
        <v>986</v>
      </c>
      <c r="G220" s="1" t="s">
        <v>88</v>
      </c>
      <c r="H220" s="1" t="s">
        <v>985</v>
      </c>
      <c r="I220" s="1" t="s">
        <v>2407</v>
      </c>
      <c r="J220" s="2">
        <v>43949</v>
      </c>
      <c r="K220" s="222">
        <v>1</v>
      </c>
      <c r="L220" s="1" t="s">
        <v>7410</v>
      </c>
      <c r="M220" s="222">
        <v>0</v>
      </c>
      <c r="N220" s="2">
        <v>43949</v>
      </c>
      <c r="O220" s="1" t="s">
        <v>987</v>
      </c>
      <c r="P220" s="259">
        <f>Tableau10[[#This Row],[Quantité échéancée]]-Tableau10[[#This Row],[Quantité livrée]]</f>
        <v>1</v>
      </c>
    </row>
    <row r="221" spans="1:16" hidden="1" x14ac:dyDescent="0.35">
      <c r="A221" t="str">
        <f>VLOOKUP(Tableau10[[#This Row],[Document d''achat]],Tableau1[[#All],[Nº pièce référence]:[AB]],17,FALSE)</f>
        <v>255223121102</v>
      </c>
      <c r="B221" s="9" t="str">
        <f>VLOOKUP(Tableau10[[#This Row],[Document d''achat]],Tableau1[[#All],[Nº pièce référence]:[AB]],15,FALSE)</f>
        <v>300020861</v>
      </c>
      <c r="C221" t="str">
        <f>VLOOKUP(Tableau10[[#This Row],[Document d''achat]],Tableau1[[#All],[Nº pièce référence]:[AB]],16,FALSE)</f>
        <v>4</v>
      </c>
      <c r="D221" t="str">
        <f>VLOOKUP(Tableau10[[#This Row],[Document d''achat]],Tableau1[[#All],[Nº pièce référence]:[Type PO]],18,FALSE)</f>
        <v>Z</v>
      </c>
      <c r="E221" t="str">
        <f>VLOOKUP(Tableau10[[#This Row],[Document d''achat]],Tableau1[[#All],[Colonne1]:[Nom Fournisseur]],5,FALSE)</f>
        <v>100050764  BV Purson</v>
      </c>
      <c r="F221" s="1" t="s">
        <v>986</v>
      </c>
      <c r="G221" s="1" t="s">
        <v>217</v>
      </c>
      <c r="H221" s="1" t="s">
        <v>985</v>
      </c>
      <c r="I221" s="1" t="s">
        <v>2407</v>
      </c>
      <c r="J221" s="2">
        <v>43949</v>
      </c>
      <c r="K221" s="222">
        <v>1</v>
      </c>
      <c r="L221" s="1" t="s">
        <v>7410</v>
      </c>
      <c r="M221" s="222">
        <v>0</v>
      </c>
      <c r="N221" s="2">
        <v>43949</v>
      </c>
      <c r="O221" s="1" t="s">
        <v>988</v>
      </c>
      <c r="P221" s="259">
        <f>Tableau10[[#This Row],[Quantité échéancée]]-Tableau10[[#This Row],[Quantité livrée]]</f>
        <v>1</v>
      </c>
    </row>
    <row r="222" spans="1:16" hidden="1" x14ac:dyDescent="0.35">
      <c r="A222" t="str">
        <f>VLOOKUP(Tableau10[[#This Row],[Document d''achat]],Tableau1[[#All],[Nº pièce référence]:[AB]],17,FALSE)</f>
        <v>255223121102</v>
      </c>
      <c r="B222" s="9" t="str">
        <f>VLOOKUP(Tableau10[[#This Row],[Document d''achat]],Tableau1[[#All],[Nº pièce référence]:[AB]],15,FALSE)</f>
        <v>300020861</v>
      </c>
      <c r="C222" t="str">
        <f>VLOOKUP(Tableau10[[#This Row],[Document d''achat]],Tableau1[[#All],[Nº pièce référence]:[AB]],16,FALSE)</f>
        <v>4</v>
      </c>
      <c r="D222" t="str">
        <f>VLOOKUP(Tableau10[[#This Row],[Document d''achat]],Tableau1[[#All],[Nº pièce référence]:[Type PO]],18,FALSE)</f>
        <v>Z</v>
      </c>
      <c r="E222" t="str">
        <f>VLOOKUP(Tableau10[[#This Row],[Document d''achat]],Tableau1[[#All],[Colonne1]:[Nom Fournisseur]],5,FALSE)</f>
        <v>100050764  BV Purson</v>
      </c>
      <c r="F222" s="1" t="s">
        <v>986</v>
      </c>
      <c r="G222" s="1" t="s">
        <v>222</v>
      </c>
      <c r="H222" s="1" t="s">
        <v>985</v>
      </c>
      <c r="I222" s="1" t="s">
        <v>2407</v>
      </c>
      <c r="J222" s="2">
        <v>43977</v>
      </c>
      <c r="K222" s="222">
        <v>1</v>
      </c>
      <c r="L222" s="1" t="s">
        <v>7410</v>
      </c>
      <c r="M222" s="222">
        <v>0</v>
      </c>
      <c r="N222" s="2">
        <v>43977</v>
      </c>
      <c r="O222" s="1" t="s">
        <v>989</v>
      </c>
      <c r="P222" s="259">
        <f>Tableau10[[#This Row],[Quantité échéancée]]-Tableau10[[#This Row],[Quantité livrée]]</f>
        <v>1</v>
      </c>
    </row>
    <row r="223" spans="1:16" hidden="1" x14ac:dyDescent="0.35">
      <c r="A223" t="str">
        <f>VLOOKUP(Tableau10[[#This Row],[Document d''achat]],Tableau1[[#All],[Nº pièce référence]:[AB]],17,FALSE)</f>
        <v>255223121102</v>
      </c>
      <c r="B223" s="9" t="str">
        <f>VLOOKUP(Tableau10[[#This Row],[Document d''achat]],Tableau1[[#All],[Nº pièce référence]:[AB]],15,FALSE)</f>
        <v>300020861</v>
      </c>
      <c r="C223" t="str">
        <f>VLOOKUP(Tableau10[[#This Row],[Document d''achat]],Tableau1[[#All],[Nº pièce référence]:[AB]],16,FALSE)</f>
        <v>4</v>
      </c>
      <c r="D223" t="str">
        <f>VLOOKUP(Tableau10[[#This Row],[Document d''achat]],Tableau1[[#All],[Nº pièce référence]:[Type PO]],18,FALSE)</f>
        <v>Z</v>
      </c>
      <c r="E223" t="str">
        <f>VLOOKUP(Tableau10[[#This Row],[Document d''achat]],Tableau1[[#All],[Colonne1]:[Nom Fournisseur]],5,FALSE)</f>
        <v>100050764  BV Purson</v>
      </c>
      <c r="F223" s="1" t="s">
        <v>986</v>
      </c>
      <c r="G223" s="1" t="s">
        <v>421</v>
      </c>
      <c r="H223" s="1" t="s">
        <v>985</v>
      </c>
      <c r="I223" s="1" t="s">
        <v>2407</v>
      </c>
      <c r="J223" s="2">
        <v>43994</v>
      </c>
      <c r="K223" s="222">
        <v>1</v>
      </c>
      <c r="L223" s="1" t="s">
        <v>7410</v>
      </c>
      <c r="M223" s="222">
        <v>0</v>
      </c>
      <c r="N223" s="2">
        <v>43994</v>
      </c>
      <c r="O223" s="1" t="s">
        <v>990</v>
      </c>
      <c r="P223" s="259">
        <f>Tableau10[[#This Row],[Quantité échéancée]]-Tableau10[[#This Row],[Quantité livrée]]</f>
        <v>1</v>
      </c>
    </row>
    <row r="224" spans="1:16" hidden="1" x14ac:dyDescent="0.35">
      <c r="A224" t="str">
        <f>VLOOKUP(Tableau10[[#This Row],[Document d''achat]],Tableau1[[#All],[Nº pièce référence]:[AB]],17,FALSE)</f>
        <v>255223121102</v>
      </c>
      <c r="B224" s="9" t="str">
        <f>VLOOKUP(Tableau10[[#This Row],[Document d''achat]],Tableau1[[#All],[Nº pièce référence]:[AB]],15,FALSE)</f>
        <v>300020861</v>
      </c>
      <c r="C224" t="str">
        <f>VLOOKUP(Tableau10[[#This Row],[Document d''achat]],Tableau1[[#All],[Nº pièce référence]:[AB]],16,FALSE)</f>
        <v>4</v>
      </c>
      <c r="D224" t="str">
        <f>VLOOKUP(Tableau10[[#This Row],[Document d''achat]],Tableau1[[#All],[Nº pièce référence]:[Type PO]],18,FALSE)</f>
        <v>Z</v>
      </c>
      <c r="E224" t="str">
        <f>VLOOKUP(Tableau10[[#This Row],[Document d''achat]],Tableau1[[#All],[Colonne1]:[Nom Fournisseur]],5,FALSE)</f>
        <v>100050764  BV Purson</v>
      </c>
      <c r="F224" s="1" t="s">
        <v>986</v>
      </c>
      <c r="G224" s="1" t="s">
        <v>423</v>
      </c>
      <c r="H224" s="1" t="s">
        <v>985</v>
      </c>
      <c r="I224" s="1" t="s">
        <v>2407</v>
      </c>
      <c r="J224" s="2">
        <v>43994</v>
      </c>
      <c r="K224" s="222">
        <v>1</v>
      </c>
      <c r="L224" s="1" t="s">
        <v>7410</v>
      </c>
      <c r="M224" s="222">
        <v>0</v>
      </c>
      <c r="N224" s="2">
        <v>43994</v>
      </c>
      <c r="O224" s="1" t="s">
        <v>991</v>
      </c>
      <c r="P224" s="259">
        <f>Tableau10[[#This Row],[Quantité échéancée]]-Tableau10[[#This Row],[Quantité livrée]]</f>
        <v>1</v>
      </c>
    </row>
    <row r="225" spans="1:16" hidden="1" x14ac:dyDescent="0.35">
      <c r="A225" t="str">
        <f>VLOOKUP(Tableau10[[#This Row],[Document d''achat]],Tableau1[[#All],[Nº pièce référence]:[AB]],17,FALSE)</f>
        <v>255223121102</v>
      </c>
      <c r="B225" s="9" t="str">
        <f>VLOOKUP(Tableau10[[#This Row],[Document d''achat]],Tableau1[[#All],[Nº pièce référence]:[AB]],15,FALSE)</f>
        <v>300020861</v>
      </c>
      <c r="C225" t="str">
        <f>VLOOKUP(Tableau10[[#This Row],[Document d''achat]],Tableau1[[#All],[Nº pièce référence]:[AB]],16,FALSE)</f>
        <v>4</v>
      </c>
      <c r="D225" t="str">
        <f>VLOOKUP(Tableau10[[#This Row],[Document d''achat]],Tableau1[[#All],[Nº pièce référence]:[Type PO]],18,FALSE)</f>
        <v>Z</v>
      </c>
      <c r="E225" t="str">
        <f>VLOOKUP(Tableau10[[#This Row],[Document d''achat]],Tableau1[[#All],[Colonne1]:[Nom Fournisseur]],5,FALSE)</f>
        <v>100050764  BV Purson</v>
      </c>
      <c r="F225" s="1" t="s">
        <v>986</v>
      </c>
      <c r="G225" s="1" t="s">
        <v>511</v>
      </c>
      <c r="H225" s="1" t="s">
        <v>985</v>
      </c>
      <c r="I225" s="1" t="s">
        <v>2407</v>
      </c>
      <c r="J225" s="2">
        <v>43994</v>
      </c>
      <c r="K225" s="222">
        <v>1</v>
      </c>
      <c r="L225" s="1" t="s">
        <v>7410</v>
      </c>
      <c r="M225" s="222">
        <v>0</v>
      </c>
      <c r="N225" s="2">
        <v>43994</v>
      </c>
      <c r="O225" s="1" t="s">
        <v>992</v>
      </c>
      <c r="P225" s="259">
        <f>Tableau10[[#This Row],[Quantité échéancée]]-Tableau10[[#This Row],[Quantité livrée]]</f>
        <v>1</v>
      </c>
    </row>
    <row r="226" spans="1:16" hidden="1" x14ac:dyDescent="0.35">
      <c r="A226" t="str">
        <f>VLOOKUP(Tableau10[[#This Row],[Document d''achat]],Tableau1[[#All],[Nº pièce référence]:[AB]],17,FALSE)</f>
        <v>255223121102</v>
      </c>
      <c r="B226" s="9" t="str">
        <f>VLOOKUP(Tableau10[[#This Row],[Document d''achat]],Tableau1[[#All],[Nº pièce référence]:[AB]],15,FALSE)</f>
        <v>300020861</v>
      </c>
      <c r="C226" t="str">
        <f>VLOOKUP(Tableau10[[#This Row],[Document d''achat]],Tableau1[[#All],[Nº pièce référence]:[AB]],16,FALSE)</f>
        <v>4</v>
      </c>
      <c r="D226" t="str">
        <f>VLOOKUP(Tableau10[[#This Row],[Document d''achat]],Tableau1[[#All],[Nº pièce référence]:[Type PO]],18,FALSE)</f>
        <v>Z</v>
      </c>
      <c r="E226" t="str">
        <f>VLOOKUP(Tableau10[[#This Row],[Document d''achat]],Tableau1[[#All],[Colonne1]:[Nom Fournisseur]],5,FALSE)</f>
        <v>100050764  BV Purson</v>
      </c>
      <c r="F226" s="1" t="s">
        <v>986</v>
      </c>
      <c r="G226" s="1" t="s">
        <v>513</v>
      </c>
      <c r="H226" s="1" t="s">
        <v>985</v>
      </c>
      <c r="I226" s="1" t="s">
        <v>2407</v>
      </c>
      <c r="J226" s="2">
        <v>44004</v>
      </c>
      <c r="K226" s="222">
        <v>1</v>
      </c>
      <c r="L226" s="1" t="s">
        <v>7410</v>
      </c>
      <c r="M226" s="222">
        <v>0</v>
      </c>
      <c r="N226" s="2">
        <v>44004</v>
      </c>
      <c r="O226" s="1" t="s">
        <v>993</v>
      </c>
      <c r="P226" s="259">
        <f>Tableau10[[#This Row],[Quantité échéancée]]-Tableau10[[#This Row],[Quantité livrée]]</f>
        <v>1</v>
      </c>
    </row>
    <row r="227" spans="1:16" hidden="1" x14ac:dyDescent="0.35">
      <c r="A227" t="str">
        <f>VLOOKUP(Tableau10[[#This Row],[Document d''achat]],Tableau1[[#All],[Nº pièce référence]:[AB]],17,FALSE)</f>
        <v>255223121102</v>
      </c>
      <c r="B227" s="9" t="str">
        <f>VLOOKUP(Tableau10[[#This Row],[Document d''achat]],Tableau1[[#All],[Nº pièce référence]:[AB]],15,FALSE)</f>
        <v>300020861</v>
      </c>
      <c r="C227" t="str">
        <f>VLOOKUP(Tableau10[[#This Row],[Document d''achat]],Tableau1[[#All],[Nº pièce référence]:[AB]],16,FALSE)</f>
        <v>4</v>
      </c>
      <c r="D227" t="str">
        <f>VLOOKUP(Tableau10[[#This Row],[Document d''achat]],Tableau1[[#All],[Nº pièce référence]:[Type PO]],18,FALSE)</f>
        <v>Z</v>
      </c>
      <c r="E227" t="str">
        <f>VLOOKUP(Tableau10[[#This Row],[Document d''achat]],Tableau1[[#All],[Colonne1]:[Nom Fournisseur]],5,FALSE)</f>
        <v>100005516  BV Immax</v>
      </c>
      <c r="F227" s="1" t="s">
        <v>974</v>
      </c>
      <c r="G227" s="1" t="s">
        <v>88</v>
      </c>
      <c r="H227" s="1" t="s">
        <v>973</v>
      </c>
      <c r="I227" s="1" t="s">
        <v>2407</v>
      </c>
      <c r="J227" s="2">
        <v>43949</v>
      </c>
      <c r="K227" s="222">
        <v>1</v>
      </c>
      <c r="L227" s="1" t="s">
        <v>7410</v>
      </c>
      <c r="M227" s="222">
        <v>0</v>
      </c>
      <c r="N227" s="2">
        <v>43949</v>
      </c>
      <c r="O227" s="1" t="s">
        <v>975</v>
      </c>
      <c r="P227" s="259">
        <f>Tableau10[[#This Row],[Quantité échéancée]]-Tableau10[[#This Row],[Quantité livrée]]</f>
        <v>1</v>
      </c>
    </row>
    <row r="228" spans="1:16" hidden="1" x14ac:dyDescent="0.35">
      <c r="A228" t="str">
        <f>VLOOKUP(Tableau10[[#This Row],[Document d''achat]],Tableau1[[#All],[Nº pièce référence]:[AB]],17,FALSE)</f>
        <v>255223121102</v>
      </c>
      <c r="B228" s="9" t="str">
        <f>VLOOKUP(Tableau10[[#This Row],[Document d''achat]],Tableau1[[#All],[Nº pièce référence]:[AB]],15,FALSE)</f>
        <v>300020861</v>
      </c>
      <c r="C228" t="str">
        <f>VLOOKUP(Tableau10[[#This Row],[Document d''achat]],Tableau1[[#All],[Nº pièce référence]:[AB]],16,FALSE)</f>
        <v>4</v>
      </c>
      <c r="D228" t="str">
        <f>VLOOKUP(Tableau10[[#This Row],[Document d''achat]],Tableau1[[#All],[Nº pièce référence]:[Type PO]],18,FALSE)</f>
        <v>Z</v>
      </c>
      <c r="E228" t="str">
        <f>VLOOKUP(Tableau10[[#This Row],[Document d''achat]],Tableau1[[#All],[Colonne1]:[Nom Fournisseur]],5,FALSE)</f>
        <v>100005516  BV Immax</v>
      </c>
      <c r="F228" s="1" t="s">
        <v>974</v>
      </c>
      <c r="G228" s="1" t="s">
        <v>217</v>
      </c>
      <c r="H228" s="1" t="s">
        <v>973</v>
      </c>
      <c r="I228" s="1" t="s">
        <v>2407</v>
      </c>
      <c r="J228" s="2">
        <v>43977</v>
      </c>
      <c r="K228" s="222">
        <v>1</v>
      </c>
      <c r="L228" s="1" t="s">
        <v>7410</v>
      </c>
      <c r="M228" s="222">
        <v>0</v>
      </c>
      <c r="N228" s="2">
        <v>43977</v>
      </c>
      <c r="O228" s="1" t="s">
        <v>976</v>
      </c>
      <c r="P228" s="259">
        <f>Tableau10[[#This Row],[Quantité échéancée]]-Tableau10[[#This Row],[Quantité livrée]]</f>
        <v>1</v>
      </c>
    </row>
    <row r="229" spans="1:16" hidden="1" x14ac:dyDescent="0.35">
      <c r="A229" t="str">
        <f>VLOOKUP(Tableau10[[#This Row],[Document d''achat]],Tableau1[[#All],[Nº pièce référence]:[AB]],17,FALSE)</f>
        <v>255223121102</v>
      </c>
      <c r="B229" s="9" t="str">
        <f>VLOOKUP(Tableau10[[#This Row],[Document d''achat]],Tableau1[[#All],[Nº pièce référence]:[AB]],15,FALSE)</f>
        <v>300020861</v>
      </c>
      <c r="C229" t="str">
        <f>VLOOKUP(Tableau10[[#This Row],[Document d''achat]],Tableau1[[#All],[Nº pièce référence]:[AB]],16,FALSE)</f>
        <v>4</v>
      </c>
      <c r="D229" t="str">
        <f>VLOOKUP(Tableau10[[#This Row],[Document d''achat]],Tableau1[[#All],[Nº pièce référence]:[Type PO]],18,FALSE)</f>
        <v>Z</v>
      </c>
      <c r="E229" t="str">
        <f>VLOOKUP(Tableau10[[#This Row],[Document d''achat]],Tableau1[[#All],[Colonne1]:[Nom Fournisseur]],5,FALSE)</f>
        <v>100005516  BV Immax</v>
      </c>
      <c r="F229" s="1" t="s">
        <v>974</v>
      </c>
      <c r="G229" s="1" t="s">
        <v>222</v>
      </c>
      <c r="H229" s="1" t="s">
        <v>973</v>
      </c>
      <c r="I229" s="1" t="s">
        <v>2407</v>
      </c>
      <c r="J229" s="2">
        <v>43994</v>
      </c>
      <c r="K229" s="222">
        <v>1</v>
      </c>
      <c r="L229" s="1" t="s">
        <v>7410</v>
      </c>
      <c r="M229" s="222">
        <v>0</v>
      </c>
      <c r="N229" s="2">
        <v>43994</v>
      </c>
      <c r="O229" s="1" t="s">
        <v>977</v>
      </c>
      <c r="P229" s="259">
        <f>Tableau10[[#This Row],[Quantité échéancée]]-Tableau10[[#This Row],[Quantité livrée]]</f>
        <v>1</v>
      </c>
    </row>
    <row r="230" spans="1:16" hidden="1" x14ac:dyDescent="0.35">
      <c r="A230" t="str">
        <f>VLOOKUP(Tableau10[[#This Row],[Document d''achat]],Tableau1[[#All],[Nº pièce référence]:[AB]],17,FALSE)</f>
        <v>255223121102</v>
      </c>
      <c r="B230" s="9" t="str">
        <f>VLOOKUP(Tableau10[[#This Row],[Document d''achat]],Tableau1[[#All],[Nº pièce référence]:[AB]],15,FALSE)</f>
        <v>300020861</v>
      </c>
      <c r="C230" t="str">
        <f>VLOOKUP(Tableau10[[#This Row],[Document d''achat]],Tableau1[[#All],[Nº pièce référence]:[AB]],16,FALSE)</f>
        <v>4</v>
      </c>
      <c r="D230" t="str">
        <f>VLOOKUP(Tableau10[[#This Row],[Document d''achat]],Tableau1[[#All],[Nº pièce référence]:[Type PO]],18,FALSE)</f>
        <v>Z</v>
      </c>
      <c r="E230" t="str">
        <f>VLOOKUP(Tableau10[[#This Row],[Document d''achat]],Tableau1[[#All],[Colonne1]:[Nom Fournisseur]],5,FALSE)</f>
        <v>100005516  BV Immax</v>
      </c>
      <c r="F230" s="1" t="s">
        <v>974</v>
      </c>
      <c r="G230" s="1" t="s">
        <v>421</v>
      </c>
      <c r="H230" s="1" t="s">
        <v>973</v>
      </c>
      <c r="I230" s="1" t="s">
        <v>2407</v>
      </c>
      <c r="J230" s="2">
        <v>43994</v>
      </c>
      <c r="K230" s="222">
        <v>1</v>
      </c>
      <c r="L230" s="1" t="s">
        <v>7410</v>
      </c>
      <c r="M230" s="222">
        <v>0</v>
      </c>
      <c r="N230" s="2">
        <v>43994</v>
      </c>
      <c r="O230" s="1" t="s">
        <v>978</v>
      </c>
      <c r="P230" s="259">
        <f>Tableau10[[#This Row],[Quantité échéancée]]-Tableau10[[#This Row],[Quantité livrée]]</f>
        <v>1</v>
      </c>
    </row>
    <row r="231" spans="1:16" hidden="1" x14ac:dyDescent="0.35">
      <c r="A231" t="str">
        <f>VLOOKUP(Tableau10[[#This Row],[Document d''achat]],Tableau1[[#All],[Nº pièce référence]:[AB]],17,FALSE)</f>
        <v>255223121102</v>
      </c>
      <c r="B231" s="9" t="str">
        <f>VLOOKUP(Tableau10[[#This Row],[Document d''achat]],Tableau1[[#All],[Nº pièce référence]:[AB]],15,FALSE)</f>
        <v>300020861</v>
      </c>
      <c r="C231" t="str">
        <f>VLOOKUP(Tableau10[[#This Row],[Document d''achat]],Tableau1[[#All],[Nº pièce référence]:[AB]],16,FALSE)</f>
        <v>4</v>
      </c>
      <c r="D231" t="str">
        <f>VLOOKUP(Tableau10[[#This Row],[Document d''achat]],Tableau1[[#All],[Nº pièce référence]:[Type PO]],18,FALSE)</f>
        <v>Z</v>
      </c>
      <c r="E231" t="str">
        <f>VLOOKUP(Tableau10[[#This Row],[Document d''achat]],Tableau1[[#All],[Colonne1]:[Nom Fournisseur]],5,FALSE)</f>
        <v>100005516  BV Immax</v>
      </c>
      <c r="F231" s="1" t="s">
        <v>974</v>
      </c>
      <c r="G231" s="1" t="s">
        <v>423</v>
      </c>
      <c r="H231" s="1" t="s">
        <v>973</v>
      </c>
      <c r="I231" s="1" t="s">
        <v>2407</v>
      </c>
      <c r="J231" s="2">
        <v>44004</v>
      </c>
      <c r="K231" s="222">
        <v>1</v>
      </c>
      <c r="L231" s="1" t="s">
        <v>7410</v>
      </c>
      <c r="M231" s="222">
        <v>0</v>
      </c>
      <c r="N231" s="2">
        <v>44004</v>
      </c>
      <c r="O231" s="1" t="s">
        <v>979</v>
      </c>
      <c r="P231" s="259">
        <f>Tableau10[[#This Row],[Quantité échéancée]]-Tableau10[[#This Row],[Quantité livrée]]</f>
        <v>1</v>
      </c>
    </row>
    <row r="232" spans="1:16" hidden="1" x14ac:dyDescent="0.35">
      <c r="A232" t="str">
        <f>VLOOKUP(Tableau10[[#This Row],[Document d''achat]],Tableau1[[#All],[Nº pièce référence]:[AB]],17,FALSE)</f>
        <v>255223121102</v>
      </c>
      <c r="B232" s="9" t="str">
        <f>VLOOKUP(Tableau10[[#This Row],[Document d''achat]],Tableau1[[#All],[Nº pièce référence]:[AB]],15,FALSE)</f>
        <v>300020861</v>
      </c>
      <c r="C232" t="str">
        <f>VLOOKUP(Tableau10[[#This Row],[Document d''achat]],Tableau1[[#All],[Nº pièce référence]:[AB]],16,FALSE)</f>
        <v>4</v>
      </c>
      <c r="D232" t="str">
        <f>VLOOKUP(Tableau10[[#This Row],[Document d''achat]],Tableau1[[#All],[Nº pièce référence]:[Type PO]],18,FALSE)</f>
        <v>Z</v>
      </c>
      <c r="E232" t="str">
        <f>VLOOKUP(Tableau10[[#This Row],[Document d''achat]],Tableau1[[#All],[Colonne1]:[Nom Fournisseur]],5,FALSE)</f>
        <v>400191994  Rosan Jérôme</v>
      </c>
      <c r="F232" s="1" t="s">
        <v>1030</v>
      </c>
      <c r="G232" s="1" t="s">
        <v>88</v>
      </c>
      <c r="H232" s="1" t="s">
        <v>1029</v>
      </c>
      <c r="I232" s="1" t="s">
        <v>2407</v>
      </c>
      <c r="J232" s="2">
        <v>43949</v>
      </c>
      <c r="K232" s="222">
        <v>1</v>
      </c>
      <c r="L232" s="1" t="s">
        <v>7410</v>
      </c>
      <c r="M232" s="222">
        <v>0</v>
      </c>
      <c r="N232" s="2">
        <v>43949</v>
      </c>
      <c r="O232" s="1" t="s">
        <v>1031</v>
      </c>
      <c r="P232" s="259">
        <f>Tableau10[[#This Row],[Quantité échéancée]]-Tableau10[[#This Row],[Quantité livrée]]</f>
        <v>1</v>
      </c>
    </row>
    <row r="233" spans="1:16" hidden="1" x14ac:dyDescent="0.35">
      <c r="A233" t="str">
        <f>VLOOKUP(Tableau10[[#This Row],[Document d''achat]],Tableau1[[#All],[Nº pièce référence]:[AB]],17,FALSE)</f>
        <v>255223121102</v>
      </c>
      <c r="B233" s="9" t="str">
        <f>VLOOKUP(Tableau10[[#This Row],[Document d''achat]],Tableau1[[#All],[Nº pièce référence]:[AB]],15,FALSE)</f>
        <v>300020861</v>
      </c>
      <c r="C233" t="str">
        <f>VLOOKUP(Tableau10[[#This Row],[Document d''achat]],Tableau1[[#All],[Nº pièce référence]:[AB]],16,FALSE)</f>
        <v>4</v>
      </c>
      <c r="D233" t="str">
        <f>VLOOKUP(Tableau10[[#This Row],[Document d''achat]],Tableau1[[#All],[Nº pièce référence]:[Type PO]],18,FALSE)</f>
        <v>Z</v>
      </c>
      <c r="E233" t="str">
        <f>VLOOKUP(Tableau10[[#This Row],[Document d''achat]],Tableau1[[#All],[Colonne1]:[Nom Fournisseur]],5,FALSE)</f>
        <v>400191994  Rosan Jérôme</v>
      </c>
      <c r="F233" s="1" t="s">
        <v>1030</v>
      </c>
      <c r="G233" s="1" t="s">
        <v>217</v>
      </c>
      <c r="H233" s="1" t="s">
        <v>1029</v>
      </c>
      <c r="I233" s="1" t="s">
        <v>2407</v>
      </c>
      <c r="J233" s="2">
        <v>43949</v>
      </c>
      <c r="K233" s="222">
        <v>1</v>
      </c>
      <c r="L233" s="1" t="s">
        <v>7410</v>
      </c>
      <c r="M233" s="222">
        <v>0</v>
      </c>
      <c r="N233" s="2">
        <v>43949</v>
      </c>
      <c r="O233" s="1" t="s">
        <v>1032</v>
      </c>
      <c r="P233" s="259">
        <f>Tableau10[[#This Row],[Quantité échéancée]]-Tableau10[[#This Row],[Quantité livrée]]</f>
        <v>1</v>
      </c>
    </row>
    <row r="234" spans="1:16" hidden="1" x14ac:dyDescent="0.35">
      <c r="A234" t="str">
        <f>VLOOKUP(Tableau10[[#This Row],[Document d''achat]],Tableau1[[#All],[Nº pièce référence]:[AB]],17,FALSE)</f>
        <v>255223121102</v>
      </c>
      <c r="B234" s="9" t="str">
        <f>VLOOKUP(Tableau10[[#This Row],[Document d''achat]],Tableau1[[#All],[Nº pièce référence]:[AB]],15,FALSE)</f>
        <v>300020861</v>
      </c>
      <c r="C234" t="str">
        <f>VLOOKUP(Tableau10[[#This Row],[Document d''achat]],Tableau1[[#All],[Nº pièce référence]:[AB]],16,FALSE)</f>
        <v>4</v>
      </c>
      <c r="D234" t="str">
        <f>VLOOKUP(Tableau10[[#This Row],[Document d''achat]],Tableau1[[#All],[Nº pièce référence]:[Type PO]],18,FALSE)</f>
        <v>Z</v>
      </c>
      <c r="E234" t="str">
        <f>VLOOKUP(Tableau10[[#This Row],[Document d''achat]],Tableau1[[#All],[Colonne1]:[Nom Fournisseur]],5,FALSE)</f>
        <v>400191994  Rosan Jérôme</v>
      </c>
      <c r="F234" s="1" t="s">
        <v>1030</v>
      </c>
      <c r="G234" s="1" t="s">
        <v>222</v>
      </c>
      <c r="H234" s="1" t="s">
        <v>1029</v>
      </c>
      <c r="I234" s="1" t="s">
        <v>2407</v>
      </c>
      <c r="J234" s="2">
        <v>43977</v>
      </c>
      <c r="K234" s="222">
        <v>1</v>
      </c>
      <c r="L234" s="1" t="s">
        <v>7410</v>
      </c>
      <c r="M234" s="222">
        <v>0</v>
      </c>
      <c r="N234" s="2">
        <v>43977</v>
      </c>
      <c r="O234" s="1" t="s">
        <v>1033</v>
      </c>
      <c r="P234" s="259">
        <f>Tableau10[[#This Row],[Quantité échéancée]]-Tableau10[[#This Row],[Quantité livrée]]</f>
        <v>1</v>
      </c>
    </row>
    <row r="235" spans="1:16" hidden="1" x14ac:dyDescent="0.35">
      <c r="A235" t="str">
        <f>VLOOKUP(Tableau10[[#This Row],[Document d''achat]],Tableau1[[#All],[Nº pièce référence]:[AB]],17,FALSE)</f>
        <v>255223121102</v>
      </c>
      <c r="B235" s="9" t="str">
        <f>VLOOKUP(Tableau10[[#This Row],[Document d''achat]],Tableau1[[#All],[Nº pièce référence]:[AB]],15,FALSE)</f>
        <v>300020861</v>
      </c>
      <c r="C235" t="str">
        <f>VLOOKUP(Tableau10[[#This Row],[Document d''achat]],Tableau1[[#All],[Nº pièce référence]:[AB]],16,FALSE)</f>
        <v>4</v>
      </c>
      <c r="D235" t="str">
        <f>VLOOKUP(Tableau10[[#This Row],[Document d''achat]],Tableau1[[#All],[Nº pièce référence]:[Type PO]],18,FALSE)</f>
        <v>Z</v>
      </c>
      <c r="E235" t="str">
        <f>VLOOKUP(Tableau10[[#This Row],[Document d''achat]],Tableau1[[#All],[Colonne1]:[Nom Fournisseur]],5,FALSE)</f>
        <v>400191994  Rosan Jérôme</v>
      </c>
      <c r="F235" s="1" t="s">
        <v>1030</v>
      </c>
      <c r="G235" s="1" t="s">
        <v>421</v>
      </c>
      <c r="H235" s="1" t="s">
        <v>1029</v>
      </c>
      <c r="I235" s="1" t="s">
        <v>2407</v>
      </c>
      <c r="J235" s="2">
        <v>43994</v>
      </c>
      <c r="K235" s="222">
        <v>1</v>
      </c>
      <c r="L235" s="1" t="s">
        <v>7410</v>
      </c>
      <c r="M235" s="222">
        <v>0</v>
      </c>
      <c r="N235" s="2">
        <v>43994</v>
      </c>
      <c r="O235" s="1" t="s">
        <v>1034</v>
      </c>
      <c r="P235" s="259">
        <f>Tableau10[[#This Row],[Quantité échéancée]]-Tableau10[[#This Row],[Quantité livrée]]</f>
        <v>1</v>
      </c>
    </row>
    <row r="236" spans="1:16" hidden="1" x14ac:dyDescent="0.35">
      <c r="A236" t="str">
        <f>VLOOKUP(Tableau10[[#This Row],[Document d''achat]],Tableau1[[#All],[Nº pièce référence]:[AB]],17,FALSE)</f>
        <v>255223121102</v>
      </c>
      <c r="B236" s="9" t="str">
        <f>VLOOKUP(Tableau10[[#This Row],[Document d''achat]],Tableau1[[#All],[Nº pièce référence]:[AB]],15,FALSE)</f>
        <v>300020861</v>
      </c>
      <c r="C236" t="str">
        <f>VLOOKUP(Tableau10[[#This Row],[Document d''achat]],Tableau1[[#All],[Nº pièce référence]:[AB]],16,FALSE)</f>
        <v>4</v>
      </c>
      <c r="D236" t="str">
        <f>VLOOKUP(Tableau10[[#This Row],[Document d''achat]],Tableau1[[#All],[Nº pièce référence]:[Type PO]],18,FALSE)</f>
        <v>Z</v>
      </c>
      <c r="E236" t="str">
        <f>VLOOKUP(Tableau10[[#This Row],[Document d''achat]],Tableau1[[#All],[Colonne1]:[Nom Fournisseur]],5,FALSE)</f>
        <v>100050765  SRL Altesia Procurement</v>
      </c>
      <c r="F236" s="1" t="s">
        <v>997</v>
      </c>
      <c r="G236" s="1" t="s">
        <v>88</v>
      </c>
      <c r="H236" s="1" t="s">
        <v>996</v>
      </c>
      <c r="I236" s="1" t="s">
        <v>2407</v>
      </c>
      <c r="J236" s="2">
        <v>43949</v>
      </c>
      <c r="K236" s="222">
        <v>1</v>
      </c>
      <c r="L236" s="1" t="s">
        <v>7410</v>
      </c>
      <c r="M236" s="222">
        <v>0</v>
      </c>
      <c r="N236" s="2">
        <v>43949</v>
      </c>
      <c r="O236" s="1" t="s">
        <v>998</v>
      </c>
      <c r="P236" s="259">
        <f>Tableau10[[#This Row],[Quantité échéancée]]-Tableau10[[#This Row],[Quantité livrée]]</f>
        <v>1</v>
      </c>
    </row>
    <row r="237" spans="1:16" hidden="1" x14ac:dyDescent="0.35">
      <c r="A237" t="str">
        <f>VLOOKUP(Tableau10[[#This Row],[Document d''achat]],Tableau1[[#All],[Nº pièce référence]:[AB]],17,FALSE)</f>
        <v>255223121102</v>
      </c>
      <c r="B237" s="9" t="str">
        <f>VLOOKUP(Tableau10[[#This Row],[Document d''achat]],Tableau1[[#All],[Nº pièce référence]:[AB]],15,FALSE)</f>
        <v>300020861</v>
      </c>
      <c r="C237" t="str">
        <f>VLOOKUP(Tableau10[[#This Row],[Document d''achat]],Tableau1[[#All],[Nº pièce référence]:[AB]],16,FALSE)</f>
        <v>4</v>
      </c>
      <c r="D237" t="str">
        <f>VLOOKUP(Tableau10[[#This Row],[Document d''achat]],Tableau1[[#All],[Nº pièce référence]:[Type PO]],18,FALSE)</f>
        <v>Z</v>
      </c>
      <c r="E237" t="str">
        <f>VLOOKUP(Tableau10[[#This Row],[Document d''achat]],Tableau1[[#All],[Colonne1]:[Nom Fournisseur]],5,FALSE)</f>
        <v>100050768  VOF Realt</v>
      </c>
      <c r="F237" s="1" t="s">
        <v>1001</v>
      </c>
      <c r="G237" s="1" t="s">
        <v>88</v>
      </c>
      <c r="H237" s="1" t="s">
        <v>1000</v>
      </c>
      <c r="I237" s="1" t="s">
        <v>2407</v>
      </c>
      <c r="J237" s="2">
        <v>43949</v>
      </c>
      <c r="K237" s="222">
        <v>1</v>
      </c>
      <c r="L237" s="1" t="s">
        <v>7410</v>
      </c>
      <c r="M237" s="222">
        <v>0</v>
      </c>
      <c r="N237" s="2">
        <v>43949</v>
      </c>
      <c r="O237" s="1" t="s">
        <v>1002</v>
      </c>
      <c r="P237" s="259">
        <f>Tableau10[[#This Row],[Quantité échéancée]]-Tableau10[[#This Row],[Quantité livrée]]</f>
        <v>1</v>
      </c>
    </row>
    <row r="238" spans="1:16" hidden="1" x14ac:dyDescent="0.35">
      <c r="A238" t="str">
        <f>VLOOKUP(Tableau10[[#This Row],[Document d''achat]],Tableau1[[#All],[Nº pièce référence]:[AB]],17,FALSE)</f>
        <v>255223121102</v>
      </c>
      <c r="B238" s="9" t="str">
        <f>VLOOKUP(Tableau10[[#This Row],[Document d''achat]],Tableau1[[#All],[Nº pièce référence]:[AB]],15,FALSE)</f>
        <v>300020861</v>
      </c>
      <c r="C238" t="str">
        <f>VLOOKUP(Tableau10[[#This Row],[Document d''achat]],Tableau1[[#All],[Nº pièce référence]:[AB]],16,FALSE)</f>
        <v>4</v>
      </c>
      <c r="D238" t="str">
        <f>VLOOKUP(Tableau10[[#This Row],[Document d''achat]],Tableau1[[#All],[Nº pièce référence]:[Type PO]],18,FALSE)</f>
        <v>Z</v>
      </c>
      <c r="E238" t="str">
        <f>VLOOKUP(Tableau10[[#This Row],[Document d''achat]],Tableau1[[#All],[Colonne1]:[Nom Fournisseur]],5,FALSE)</f>
        <v>100050768  VOF Realt</v>
      </c>
      <c r="F238" s="1" t="s">
        <v>1001</v>
      </c>
      <c r="G238" s="1" t="s">
        <v>217</v>
      </c>
      <c r="H238" s="1" t="s">
        <v>1000</v>
      </c>
      <c r="I238" s="1" t="s">
        <v>2407</v>
      </c>
      <c r="J238" s="2">
        <v>43977</v>
      </c>
      <c r="K238" s="222">
        <v>1</v>
      </c>
      <c r="L238" s="1" t="s">
        <v>7410</v>
      </c>
      <c r="M238" s="222">
        <v>0</v>
      </c>
      <c r="N238" s="2">
        <v>43977</v>
      </c>
      <c r="O238" s="1" t="s">
        <v>1003</v>
      </c>
      <c r="P238" s="259">
        <f>Tableau10[[#This Row],[Quantité échéancée]]-Tableau10[[#This Row],[Quantité livrée]]</f>
        <v>1</v>
      </c>
    </row>
    <row r="239" spans="1:16" hidden="1" x14ac:dyDescent="0.35">
      <c r="A239" t="str">
        <f>VLOOKUP(Tableau10[[#This Row],[Document d''achat]],Tableau1[[#All],[Nº pièce référence]:[AB]],17,FALSE)</f>
        <v>255223121102</v>
      </c>
      <c r="B239" s="9" t="str">
        <f>VLOOKUP(Tableau10[[#This Row],[Document d''achat]],Tableau1[[#All],[Nº pièce référence]:[AB]],15,FALSE)</f>
        <v>300020861</v>
      </c>
      <c r="C239" t="str">
        <f>VLOOKUP(Tableau10[[#This Row],[Document d''achat]],Tableau1[[#All],[Nº pièce référence]:[AB]],16,FALSE)</f>
        <v>4</v>
      </c>
      <c r="D239" t="str">
        <f>VLOOKUP(Tableau10[[#This Row],[Document d''achat]],Tableau1[[#All],[Nº pièce référence]:[Type PO]],18,FALSE)</f>
        <v>Z</v>
      </c>
      <c r="E239" t="str">
        <f>VLOOKUP(Tableau10[[#This Row],[Document d''achat]],Tableau1[[#All],[Colonne1]:[Nom Fournisseur]],5,FALSE)</f>
        <v>100050768  VOF Realt</v>
      </c>
      <c r="F239" s="1" t="s">
        <v>1001</v>
      </c>
      <c r="G239" s="1" t="s">
        <v>222</v>
      </c>
      <c r="H239" s="1" t="s">
        <v>1000</v>
      </c>
      <c r="I239" s="1" t="s">
        <v>2407</v>
      </c>
      <c r="J239" s="2">
        <v>43994</v>
      </c>
      <c r="K239" s="222">
        <v>1</v>
      </c>
      <c r="L239" s="1" t="s">
        <v>7410</v>
      </c>
      <c r="M239" s="222">
        <v>0</v>
      </c>
      <c r="N239" s="2">
        <v>43994</v>
      </c>
      <c r="O239" s="1" t="s">
        <v>1004</v>
      </c>
      <c r="P239" s="259">
        <f>Tableau10[[#This Row],[Quantité échéancée]]-Tableau10[[#This Row],[Quantité livrée]]</f>
        <v>1</v>
      </c>
    </row>
    <row r="240" spans="1:16" hidden="1" x14ac:dyDescent="0.35">
      <c r="A240" t="str">
        <f>VLOOKUP(Tableau10[[#This Row],[Document d''achat]],Tableau1[[#All],[Nº pièce référence]:[AB]],17,FALSE)</f>
        <v>255223121102</v>
      </c>
      <c r="B240" s="9" t="str">
        <f>VLOOKUP(Tableau10[[#This Row],[Document d''achat]],Tableau1[[#All],[Nº pièce référence]:[AB]],15,FALSE)</f>
        <v>300020861</v>
      </c>
      <c r="C240" t="str">
        <f>VLOOKUP(Tableau10[[#This Row],[Document d''achat]],Tableau1[[#All],[Nº pièce référence]:[AB]],16,FALSE)</f>
        <v>4</v>
      </c>
      <c r="D240" t="str">
        <f>VLOOKUP(Tableau10[[#This Row],[Document d''achat]],Tableau1[[#All],[Nº pièce référence]:[Type PO]],18,FALSE)</f>
        <v>Z</v>
      </c>
      <c r="E240" t="str">
        <f>VLOOKUP(Tableau10[[#This Row],[Document d''achat]],Tableau1[[#All],[Colonne1]:[Nom Fournisseur]],5,FALSE)</f>
        <v>100050768  VOF Realt</v>
      </c>
      <c r="F240" s="1" t="s">
        <v>1001</v>
      </c>
      <c r="G240" s="1" t="s">
        <v>421</v>
      </c>
      <c r="H240" s="1" t="s">
        <v>1000</v>
      </c>
      <c r="I240" s="1" t="s">
        <v>2407</v>
      </c>
      <c r="J240" s="2">
        <v>43994</v>
      </c>
      <c r="K240" s="222">
        <v>1</v>
      </c>
      <c r="L240" s="1" t="s">
        <v>7410</v>
      </c>
      <c r="M240" s="222">
        <v>0</v>
      </c>
      <c r="N240" s="2">
        <v>43994</v>
      </c>
      <c r="O240" s="1" t="s">
        <v>1005</v>
      </c>
      <c r="P240" s="259">
        <f>Tableau10[[#This Row],[Quantité échéancée]]-Tableau10[[#This Row],[Quantité livrée]]</f>
        <v>1</v>
      </c>
    </row>
    <row r="241" spans="1:16" hidden="1" x14ac:dyDescent="0.35">
      <c r="A241" t="str">
        <f>VLOOKUP(Tableau10[[#This Row],[Document d''achat]],Tableau1[[#All],[Nº pièce référence]:[AB]],17,FALSE)</f>
        <v>255223121102</v>
      </c>
      <c r="B241" s="9" t="str">
        <f>VLOOKUP(Tableau10[[#This Row],[Document d''achat]],Tableau1[[#All],[Nº pièce référence]:[AB]],15,FALSE)</f>
        <v>300020861</v>
      </c>
      <c r="C241" t="str">
        <f>VLOOKUP(Tableau10[[#This Row],[Document d''achat]],Tableau1[[#All],[Nº pièce référence]:[AB]],16,FALSE)</f>
        <v>4</v>
      </c>
      <c r="D241" t="str">
        <f>VLOOKUP(Tableau10[[#This Row],[Document d''achat]],Tableau1[[#All],[Nº pièce référence]:[Type PO]],18,FALSE)</f>
        <v>Z</v>
      </c>
      <c r="E241" t="str">
        <f>VLOOKUP(Tableau10[[#This Row],[Document d''achat]],Tableau1[[#All],[Colonne1]:[Nom Fournisseur]],5,FALSE)</f>
        <v>100050768  VOF Realt</v>
      </c>
      <c r="F241" s="1" t="s">
        <v>1001</v>
      </c>
      <c r="G241" s="1" t="s">
        <v>423</v>
      </c>
      <c r="H241" s="1" t="s">
        <v>1000</v>
      </c>
      <c r="I241" s="1" t="s">
        <v>2407</v>
      </c>
      <c r="J241" s="2">
        <v>44004</v>
      </c>
      <c r="K241" s="222">
        <v>1</v>
      </c>
      <c r="L241" s="1" t="s">
        <v>7410</v>
      </c>
      <c r="M241" s="222">
        <v>0</v>
      </c>
      <c r="N241" s="2">
        <v>44004</v>
      </c>
      <c r="O241" s="1" t="s">
        <v>1006</v>
      </c>
      <c r="P241" s="259">
        <f>Tableau10[[#This Row],[Quantité échéancée]]-Tableau10[[#This Row],[Quantité livrée]]</f>
        <v>1</v>
      </c>
    </row>
    <row r="242" spans="1:16" hidden="1" x14ac:dyDescent="0.35">
      <c r="A242" t="str">
        <f>VLOOKUP(Tableau10[[#This Row],[Document d''achat]],Tableau1[[#All],[Nº pièce référence]:[AB]],17,FALSE)</f>
        <v>255223121102</v>
      </c>
      <c r="B242" s="9" t="str">
        <f>VLOOKUP(Tableau10[[#This Row],[Document d''achat]],Tableau1[[#All],[Nº pièce référence]:[AB]],15,FALSE)</f>
        <v>300020861</v>
      </c>
      <c r="C242" t="str">
        <f>VLOOKUP(Tableau10[[#This Row],[Document d''achat]],Tableau1[[#All],[Nº pièce référence]:[AB]],16,FALSE)</f>
        <v>5</v>
      </c>
      <c r="D242" t="str">
        <f>VLOOKUP(Tableau10[[#This Row],[Document d''achat]],Tableau1[[#All],[Nº pièce référence]:[Type PO]],18,FALSE)</f>
        <v>Z</v>
      </c>
      <c r="E242" t="str">
        <f>VLOOKUP(Tableau10[[#This Row],[Document d''achat]],Tableau1[[#All],[Colonne1]:[Nom Fournisseur]],5,FALSE)</f>
        <v>200008191  BV Aspen Oss</v>
      </c>
      <c r="F242" s="1" t="s">
        <v>1021</v>
      </c>
      <c r="G242" s="1" t="s">
        <v>88</v>
      </c>
      <c r="H242" s="1" t="s">
        <v>1020</v>
      </c>
      <c r="I242" s="1" t="s">
        <v>2407</v>
      </c>
      <c r="J242" s="2">
        <v>43949</v>
      </c>
      <c r="K242" s="222">
        <v>1</v>
      </c>
      <c r="L242" s="1" t="s">
        <v>7411</v>
      </c>
      <c r="M242" s="222">
        <v>0</v>
      </c>
      <c r="N242" s="2">
        <v>43949</v>
      </c>
      <c r="O242" s="1" t="s">
        <v>1022</v>
      </c>
      <c r="P242" s="259">
        <f>Tableau10[[#This Row],[Quantité échéancée]]-Tableau10[[#This Row],[Quantité livrée]]</f>
        <v>1</v>
      </c>
    </row>
    <row r="243" spans="1:16" hidden="1" x14ac:dyDescent="0.35">
      <c r="A243" t="str">
        <f>VLOOKUP(Tableau10[[#This Row],[Document d''achat]],Tableau1[[#All],[Nº pièce référence]:[AB]],17,FALSE)</f>
        <v>255223121102</v>
      </c>
      <c r="B243" s="9" t="str">
        <f>VLOOKUP(Tableau10[[#This Row],[Document d''achat]],Tableau1[[#All],[Nº pièce référence]:[AB]],15,FALSE)</f>
        <v>300020861</v>
      </c>
      <c r="C243" t="str">
        <f>VLOOKUP(Tableau10[[#This Row],[Document d''achat]],Tableau1[[#All],[Nº pièce référence]:[AB]],16,FALSE)</f>
        <v>1</v>
      </c>
      <c r="D243" t="str">
        <f>VLOOKUP(Tableau10[[#This Row],[Document d''achat]],Tableau1[[#All],[Nº pièce référence]:[Type PO]],18,FALSE)</f>
        <v>Z</v>
      </c>
      <c r="E243" t="str">
        <f>VLOOKUP(Tableau10[[#This Row],[Document d''achat]],Tableau1[[#All],[Colonne1]:[Nom Fournisseur]],5,FALSE)</f>
        <v>500026503  Ltd Gamma Holding</v>
      </c>
      <c r="F243" s="1" t="s">
        <v>1040</v>
      </c>
      <c r="G243" s="1" t="s">
        <v>88</v>
      </c>
      <c r="H243" s="1" t="s">
        <v>1039</v>
      </c>
      <c r="I243" s="1" t="s">
        <v>2407</v>
      </c>
      <c r="J243" s="2">
        <v>43949</v>
      </c>
      <c r="K243" s="222">
        <v>1</v>
      </c>
      <c r="L243" s="1" t="s">
        <v>7411</v>
      </c>
      <c r="M243" s="222">
        <v>0</v>
      </c>
      <c r="N243" s="2">
        <v>43949</v>
      </c>
      <c r="O243" s="1" t="s">
        <v>940</v>
      </c>
      <c r="P243" s="259">
        <f>Tableau10[[#This Row],[Quantité échéancée]]-Tableau10[[#This Row],[Quantité livrée]]</f>
        <v>1</v>
      </c>
    </row>
    <row r="244" spans="1:16" hidden="1" x14ac:dyDescent="0.35">
      <c r="A244" t="str">
        <f>VLOOKUP(Tableau10[[#This Row],[Document d''achat]],Tableau1[[#All],[Nº pièce référence]:[AB]],17,FALSE)</f>
        <v>255223121102</v>
      </c>
      <c r="B244" s="9" t="str">
        <f>VLOOKUP(Tableau10[[#This Row],[Document d''achat]],Tableau1[[#All],[Nº pièce référence]:[AB]],15,FALSE)</f>
        <v>300020861</v>
      </c>
      <c r="C244" t="str">
        <f>VLOOKUP(Tableau10[[#This Row],[Document d''achat]],Tableau1[[#All],[Nº pièce référence]:[AB]],16,FALSE)</f>
        <v>5</v>
      </c>
      <c r="D244" t="str">
        <f>VLOOKUP(Tableau10[[#This Row],[Document d''achat]],Tableau1[[#All],[Nº pièce référence]:[Type PO]],18,FALSE)</f>
        <v>Z</v>
      </c>
      <c r="E244" t="str">
        <f>VLOOKUP(Tableau10[[#This Row],[Document d''achat]],Tableau1[[#All],[Colonne1]:[Nom Fournisseur]],5,FALSE)</f>
        <v>200008174  SPA Bioindustria Laboratorio Italia</v>
      </c>
      <c r="F244" s="1" t="s">
        <v>1013</v>
      </c>
      <c r="G244" s="1" t="s">
        <v>88</v>
      </c>
      <c r="H244" s="1" t="s">
        <v>1012</v>
      </c>
      <c r="I244" s="1" t="s">
        <v>2407</v>
      </c>
      <c r="J244" s="2">
        <v>43949</v>
      </c>
      <c r="K244" s="222">
        <v>1</v>
      </c>
      <c r="L244" s="1" t="s">
        <v>7411</v>
      </c>
      <c r="M244" s="222">
        <v>0</v>
      </c>
      <c r="N244" s="2">
        <v>43949</v>
      </c>
      <c r="O244" s="1" t="s">
        <v>1014</v>
      </c>
      <c r="P244" s="259">
        <f>Tableau10[[#This Row],[Quantité échéancée]]-Tableau10[[#This Row],[Quantité livrée]]</f>
        <v>1</v>
      </c>
    </row>
    <row r="245" spans="1:16" hidden="1" x14ac:dyDescent="0.35">
      <c r="A245" t="str">
        <f>VLOOKUP(Tableau10[[#This Row],[Document d''achat]],Tableau1[[#All],[Nº pièce référence]:[AB]],17,FALSE)</f>
        <v>255223121102</v>
      </c>
      <c r="B245" s="9" t="str">
        <f>VLOOKUP(Tableau10[[#This Row],[Document d''achat]],Tableau1[[#All],[Nº pièce référence]:[AB]],15,FALSE)</f>
        <v>300020861</v>
      </c>
      <c r="C245" t="str">
        <f>VLOOKUP(Tableau10[[#This Row],[Document d''achat]],Tableau1[[#All],[Nº pièce référence]:[AB]],16,FALSE)</f>
        <v>2</v>
      </c>
      <c r="D245" t="str">
        <f>VLOOKUP(Tableau10[[#This Row],[Document d''achat]],Tableau1[[#All],[Nº pièce référence]:[Type PO]],18,FALSE)</f>
        <v>Z</v>
      </c>
      <c r="E245" t="str">
        <f>VLOOKUP(Tableau10[[#This Row],[Document d''achat]],Tableau1[[#All],[Colonne1]:[Nom Fournisseur]],5,FALSE)</f>
        <v>100001431 NV Medisch Labo Service</v>
      </c>
      <c r="F245" s="1" t="s">
        <v>970</v>
      </c>
      <c r="G245" s="1" t="s">
        <v>88</v>
      </c>
      <c r="H245" s="1" t="s">
        <v>401</v>
      </c>
      <c r="I245" s="1" t="s">
        <v>2407</v>
      </c>
      <c r="J245" s="2">
        <v>43949</v>
      </c>
      <c r="K245" s="222">
        <v>1</v>
      </c>
      <c r="L245" s="1" t="s">
        <v>7411</v>
      </c>
      <c r="M245" s="222">
        <v>0</v>
      </c>
      <c r="N245" s="2">
        <v>43949</v>
      </c>
      <c r="O245" s="1" t="s">
        <v>971</v>
      </c>
      <c r="P245" s="259">
        <f>Tableau10[[#This Row],[Quantité échéancée]]-Tableau10[[#This Row],[Quantité livrée]]</f>
        <v>1</v>
      </c>
    </row>
    <row r="246" spans="1:16" hidden="1" x14ac:dyDescent="0.35">
      <c r="A246" t="str">
        <f>VLOOKUP(Tableau10[[#This Row],[Document d''achat]],Tableau1[[#All],[Nº pièce référence]:[AB]],17,FALSE)</f>
        <v>255223121102</v>
      </c>
      <c r="B246" s="9" t="str">
        <f>VLOOKUP(Tableau10[[#This Row],[Document d''achat]],Tableau1[[#All],[Nº pièce référence]:[AB]],15,FALSE)</f>
        <v>300020861</v>
      </c>
      <c r="C246" t="str">
        <f>VLOOKUP(Tableau10[[#This Row],[Document d''achat]],Tableau1[[#All],[Nº pièce référence]:[AB]],16,FALSE)</f>
        <v>1</v>
      </c>
      <c r="D246" t="str">
        <f>VLOOKUP(Tableau10[[#This Row],[Document d''achat]],Tableau1[[#All],[Nº pièce référence]:[Type PO]],18,FALSE)</f>
        <v>Z</v>
      </c>
      <c r="E246" t="str">
        <f>VLOOKUP(Tableau10[[#This Row],[Document d''achat]],Tableau1[[#All],[Colonne1]:[Nom Fournisseur]],5,FALSE)</f>
        <v>500026475  Ltd Ming Global</v>
      </c>
      <c r="F246" s="1" t="s">
        <v>1036</v>
      </c>
      <c r="G246" s="1" t="s">
        <v>88</v>
      </c>
      <c r="H246" s="1" t="s">
        <v>767</v>
      </c>
      <c r="I246" s="1" t="s">
        <v>2407</v>
      </c>
      <c r="J246" s="2">
        <v>43949</v>
      </c>
      <c r="K246" s="222">
        <v>1</v>
      </c>
      <c r="L246" s="1" t="s">
        <v>7411</v>
      </c>
      <c r="M246" s="222">
        <v>0</v>
      </c>
      <c r="N246" s="2">
        <v>43949</v>
      </c>
      <c r="O246" s="1" t="s">
        <v>860</v>
      </c>
      <c r="P246" s="259">
        <f>Tableau10[[#This Row],[Quantité échéancée]]-Tableau10[[#This Row],[Quantité livrée]]</f>
        <v>1</v>
      </c>
    </row>
    <row r="247" spans="1:16" hidden="1" x14ac:dyDescent="0.35">
      <c r="A247" t="str">
        <f>VLOOKUP(Tableau10[[#This Row],[Document d''achat]],Tableau1[[#All],[Nº pièce référence]:[AB]],17,FALSE)</f>
        <v>252122121104</v>
      </c>
      <c r="B247" s="9" t="str">
        <f>VLOOKUP(Tableau10[[#This Row],[Document d''achat]],Tableau1[[#All],[Nº pièce référence]:[AB]],15,FALSE)</f>
        <v>300020895</v>
      </c>
      <c r="C247" t="str">
        <f>VLOOKUP(Tableau10[[#This Row],[Document d''achat]],Tableau1[[#All],[Nº pièce référence]:[AB]],16,FALSE)</f>
        <v>1</v>
      </c>
      <c r="D247" t="str">
        <f>VLOOKUP(Tableau10[[#This Row],[Document d''achat]],Tableau1[[#All],[Nº pièce référence]:[Type PO]],18,FALSE)</f>
        <v>L</v>
      </c>
      <c r="E247" t="str">
        <f>VLOOKUP(Tableau10[[#This Row],[Document d''achat]],Tableau1[[#All],[Colonne1]:[Nom Fournisseur]],5,FALSE)</f>
        <v>100030558  NV Discorp</v>
      </c>
      <c r="F247" s="1" t="s">
        <v>980</v>
      </c>
      <c r="G247" s="1" t="s">
        <v>88</v>
      </c>
      <c r="H247" s="1" t="s">
        <v>310</v>
      </c>
      <c r="I247" s="1" t="s">
        <v>2549</v>
      </c>
      <c r="J247" s="2">
        <v>43949</v>
      </c>
      <c r="K247" s="222">
        <v>3</v>
      </c>
      <c r="L247" s="1" t="s">
        <v>7410</v>
      </c>
      <c r="M247" s="222">
        <v>3</v>
      </c>
      <c r="N247" s="2">
        <v>43949</v>
      </c>
      <c r="O247" s="1" t="s">
        <v>981</v>
      </c>
      <c r="P247" s="259">
        <f>Tableau10[[#This Row],[Quantité échéancée]]-Tableau10[[#This Row],[Quantité livrée]]</f>
        <v>0</v>
      </c>
    </row>
    <row r="248" spans="1:16" hidden="1" x14ac:dyDescent="0.35">
      <c r="A248" t="str">
        <f>VLOOKUP(Tableau10[[#This Row],[Document d''achat]],Tableau1[[#All],[Nº pièce référence]:[AB]],17,FALSE)</f>
        <v>252122121104</v>
      </c>
      <c r="B248" s="9" t="str">
        <f>VLOOKUP(Tableau10[[#This Row],[Document d''achat]],Tableau1[[#All],[Nº pièce référence]:[AB]],15,FALSE)</f>
        <v>300020895</v>
      </c>
      <c r="C248" t="str">
        <f>VLOOKUP(Tableau10[[#This Row],[Document d''achat]],Tableau1[[#All],[Nº pièce référence]:[AB]],16,FALSE)</f>
        <v>1</v>
      </c>
      <c r="D248" t="str">
        <f>VLOOKUP(Tableau10[[#This Row],[Document d''achat]],Tableau1[[#All],[Nº pièce référence]:[Type PO]],18,FALSE)</f>
        <v>L</v>
      </c>
      <c r="E248" t="str">
        <f>VLOOKUP(Tableau10[[#This Row],[Document d''achat]],Tableau1[[#All],[Colonne1]:[Nom Fournisseur]],5,FALSE)</f>
        <v>100030558  NV Discorp</v>
      </c>
      <c r="F248" s="1" t="s">
        <v>980</v>
      </c>
      <c r="G248" s="1" t="s">
        <v>217</v>
      </c>
      <c r="H248" s="1" t="s">
        <v>310</v>
      </c>
      <c r="I248" s="1" t="s">
        <v>2549</v>
      </c>
      <c r="J248" s="2">
        <v>43949</v>
      </c>
      <c r="K248" s="222">
        <v>5</v>
      </c>
      <c r="L248" s="1" t="s">
        <v>7410</v>
      </c>
      <c r="M248" s="222">
        <v>5</v>
      </c>
      <c r="N248" s="2">
        <v>43949</v>
      </c>
      <c r="O248" s="1" t="s">
        <v>982</v>
      </c>
      <c r="P248" s="259">
        <f>Tableau10[[#This Row],[Quantité échéancée]]-Tableau10[[#This Row],[Quantité livrée]]</f>
        <v>0</v>
      </c>
    </row>
    <row r="249" spans="1:16" hidden="1" x14ac:dyDescent="0.35">
      <c r="A249" t="str">
        <f>VLOOKUP(Tableau10[[#This Row],[Document d''achat]],Tableau1[[#All],[Nº pièce référence]:[AB]],17,FALSE)</f>
        <v>252122121104</v>
      </c>
      <c r="B249" s="9" t="str">
        <f>VLOOKUP(Tableau10[[#This Row],[Document d''achat]],Tableau1[[#All],[Nº pièce référence]:[AB]],15,FALSE)</f>
        <v>300020895</v>
      </c>
      <c r="C249" t="str">
        <f>VLOOKUP(Tableau10[[#This Row],[Document d''achat]],Tableau1[[#All],[Nº pièce référence]:[AB]],16,FALSE)</f>
        <v>1</v>
      </c>
      <c r="D249" t="str">
        <f>VLOOKUP(Tableau10[[#This Row],[Document d''achat]],Tableau1[[#All],[Nº pièce référence]:[Type PO]],18,FALSE)</f>
        <v>L</v>
      </c>
      <c r="E249" t="str">
        <f>VLOOKUP(Tableau10[[#This Row],[Document d''achat]],Tableau1[[#All],[Colonne1]:[Nom Fournisseur]],5,FALSE)</f>
        <v>100030558  NV Discorp</v>
      </c>
      <c r="F249" s="1" t="s">
        <v>980</v>
      </c>
      <c r="G249" s="1" t="s">
        <v>222</v>
      </c>
      <c r="H249" s="1" t="s">
        <v>310</v>
      </c>
      <c r="I249" s="1" t="s">
        <v>2549</v>
      </c>
      <c r="J249" s="2">
        <v>43949</v>
      </c>
      <c r="K249" s="222">
        <v>10</v>
      </c>
      <c r="L249" s="1" t="s">
        <v>7410</v>
      </c>
      <c r="M249" s="222">
        <v>10</v>
      </c>
      <c r="N249" s="2">
        <v>43949</v>
      </c>
      <c r="O249" s="1" t="s">
        <v>983</v>
      </c>
      <c r="P249" s="259">
        <f>Tableau10[[#This Row],[Quantité échéancée]]-Tableau10[[#This Row],[Quantité livrée]]</f>
        <v>0</v>
      </c>
    </row>
    <row r="250" spans="1:16" hidden="1" x14ac:dyDescent="0.35">
      <c r="A250" t="str">
        <f>VLOOKUP(Tableau10[[#This Row],[Document d''achat]],Tableau1[[#All],[Nº pièce référence]:[AB]],17,FALSE)</f>
        <v>255223121102</v>
      </c>
      <c r="B250" s="9" t="str">
        <f>VLOOKUP(Tableau10[[#This Row],[Document d''achat]],Tableau1[[#All],[Nº pièce référence]:[AB]],15,FALSE)</f>
        <v>300020861</v>
      </c>
      <c r="C250" t="str">
        <f>VLOOKUP(Tableau10[[#This Row],[Document d''achat]],Tableau1[[#All],[Nº pièce référence]:[AB]],16,FALSE)</f>
        <v>1</v>
      </c>
      <c r="D250" t="str">
        <f>VLOOKUP(Tableau10[[#This Row],[Document d''achat]],Tableau1[[#All],[Nº pièce référence]:[Type PO]],18,FALSE)</f>
        <v>Z</v>
      </c>
      <c r="E250" t="str">
        <f>VLOOKUP(Tableau10[[#This Row],[Document d''achat]],Tableau1[[#All],[Colonne1]:[Nom Fournisseur]],5,FALSE)</f>
        <v>200008158  BV Holland House Fashion</v>
      </c>
      <c r="F250" s="1" t="s">
        <v>1008</v>
      </c>
      <c r="G250" s="1" t="s">
        <v>88</v>
      </c>
      <c r="H250" s="1" t="s">
        <v>757</v>
      </c>
      <c r="I250" s="1" t="s">
        <v>2407</v>
      </c>
      <c r="J250" s="2">
        <v>43949</v>
      </c>
      <c r="K250" s="222">
        <v>1</v>
      </c>
      <c r="L250" s="1" t="s">
        <v>7411</v>
      </c>
      <c r="M250" s="222">
        <v>0</v>
      </c>
      <c r="N250" s="2">
        <v>43949</v>
      </c>
      <c r="O250" s="1" t="s">
        <v>1009</v>
      </c>
      <c r="P250" s="259">
        <f>Tableau10[[#This Row],[Quantité échéancée]]-Tableau10[[#This Row],[Quantité livrée]]</f>
        <v>1</v>
      </c>
    </row>
    <row r="251" spans="1:16" hidden="1" x14ac:dyDescent="0.35">
      <c r="A251" t="str">
        <f>VLOOKUP(Tableau10[[#This Row],[Document d''achat]],Tableau1[[#All],[Nº pièce référence]:[AB]],17,FALSE)</f>
        <v>255223121102</v>
      </c>
      <c r="B251" s="9" t="str">
        <f>VLOOKUP(Tableau10[[#This Row],[Document d''achat]],Tableau1[[#All],[Nº pièce référence]:[AB]],15,FALSE)</f>
        <v>300020861</v>
      </c>
      <c r="C251" t="str">
        <f>VLOOKUP(Tableau10[[#This Row],[Document d''achat]],Tableau1[[#All],[Nº pièce référence]:[AB]],16,FALSE)</f>
        <v>5</v>
      </c>
      <c r="D251" t="str">
        <f>VLOOKUP(Tableau10[[#This Row],[Document d''achat]],Tableau1[[#All],[Nº pièce référence]:[Type PO]],18,FALSE)</f>
        <v>Z</v>
      </c>
      <c r="E251" t="str">
        <f>VLOOKUP(Tableau10[[#This Row],[Document d''achat]],Tableau1[[#All],[Colonne1]:[Nom Fournisseur]],5,FALSE)</f>
        <v>200008193  SAU Altan Pharmaceuticals</v>
      </c>
      <c r="F251" s="1" t="s">
        <v>1026</v>
      </c>
      <c r="G251" s="1" t="s">
        <v>88</v>
      </c>
      <c r="H251" s="1" t="s">
        <v>1025</v>
      </c>
      <c r="I251" s="1" t="s">
        <v>2407</v>
      </c>
      <c r="J251" s="2">
        <v>43949</v>
      </c>
      <c r="K251" s="222">
        <v>1</v>
      </c>
      <c r="L251" s="1" t="s">
        <v>7411</v>
      </c>
      <c r="M251" s="222">
        <v>0</v>
      </c>
      <c r="N251" s="2">
        <v>43949</v>
      </c>
      <c r="O251" s="1" t="s">
        <v>1027</v>
      </c>
      <c r="P251" s="259">
        <f>Tableau10[[#This Row],[Quantité échéancée]]-Tableau10[[#This Row],[Quantité livrée]]</f>
        <v>1</v>
      </c>
    </row>
    <row r="252" spans="1:16" hidden="1" x14ac:dyDescent="0.35">
      <c r="A252" t="str">
        <f>VLOOKUP(Tableau10[[#This Row],[Document d''achat]],Tableau1[[#All],[Nº pièce référence]:[AB]],17,FALSE)</f>
        <v>255223121102</v>
      </c>
      <c r="B252" s="9" t="str">
        <f>VLOOKUP(Tableau10[[#This Row],[Document d''achat]],Tableau1[[#All],[Nº pièce référence]:[AB]],15,FALSE)</f>
        <v>300020861</v>
      </c>
      <c r="C252" t="str">
        <f>VLOOKUP(Tableau10[[#This Row],[Document d''achat]],Tableau1[[#All],[Nº pièce référence]:[AB]],16,FALSE)</f>
        <v>5</v>
      </c>
      <c r="D252" t="str">
        <f>VLOOKUP(Tableau10[[#This Row],[Document d''achat]],Tableau1[[#All],[Nº pièce référence]:[Type PO]],18,FALSE)</f>
        <v>Z</v>
      </c>
      <c r="E252" t="str">
        <f>VLOOKUP(Tableau10[[#This Row],[Document d''achat]],Tableau1[[#All],[Colonne1]:[Nom Fournisseur]],5,FALSE)</f>
        <v>100019662  NV Novitan</v>
      </c>
      <c r="F252" s="1" t="s">
        <v>1042</v>
      </c>
      <c r="G252" s="1" t="s">
        <v>88</v>
      </c>
      <c r="H252" s="1" t="s">
        <v>867</v>
      </c>
      <c r="I252" s="1" t="s">
        <v>2407</v>
      </c>
      <c r="J252" s="2">
        <v>43950</v>
      </c>
      <c r="K252" s="222">
        <v>1</v>
      </c>
      <c r="L252" s="1" t="s">
        <v>7411</v>
      </c>
      <c r="M252" s="222">
        <v>0</v>
      </c>
      <c r="N252" s="2">
        <v>43950</v>
      </c>
      <c r="O252" s="1" t="s">
        <v>1043</v>
      </c>
      <c r="P252" s="259">
        <f>Tableau10[[#This Row],[Quantité échéancée]]-Tableau10[[#This Row],[Quantité livrée]]</f>
        <v>1</v>
      </c>
    </row>
    <row r="253" spans="1:16" hidden="1" x14ac:dyDescent="0.35">
      <c r="A253" t="str">
        <f>VLOOKUP(Tableau10[[#This Row],[Document d''achat]],Tableau1[[#All],[Nº pièce référence]:[AB]],17,FALSE)</f>
        <v>255223121102</v>
      </c>
      <c r="B253" s="9" t="str">
        <f>VLOOKUP(Tableau10[[#This Row],[Document d''achat]],Tableau1[[#All],[Nº pièce référence]:[AB]],15,FALSE)</f>
        <v>300020861</v>
      </c>
      <c r="C253" t="str">
        <f>VLOOKUP(Tableau10[[#This Row],[Document d''achat]],Tableau1[[#All],[Nº pièce référence]:[AB]],16,FALSE)</f>
        <v>5</v>
      </c>
      <c r="D253" t="str">
        <f>VLOOKUP(Tableau10[[#This Row],[Document d''achat]],Tableau1[[#All],[Nº pièce référence]:[Type PO]],18,FALSE)</f>
        <v>Z</v>
      </c>
      <c r="E253" t="str">
        <f>VLOOKUP(Tableau10[[#This Row],[Document d''achat]],Tableau1[[#All],[Colonne1]:[Nom Fournisseur]],5,FALSE)</f>
        <v>200008188  BV Teva Api</v>
      </c>
      <c r="F253" s="1" t="s">
        <v>1066</v>
      </c>
      <c r="G253" s="1" t="s">
        <v>88</v>
      </c>
      <c r="H253" s="1" t="s">
        <v>1065</v>
      </c>
      <c r="I253" s="1" t="s">
        <v>2407</v>
      </c>
      <c r="J253" s="2">
        <v>43950</v>
      </c>
      <c r="K253" s="222">
        <v>1</v>
      </c>
      <c r="L253" s="1" t="s">
        <v>7411</v>
      </c>
      <c r="M253" s="222">
        <v>0</v>
      </c>
      <c r="N253" s="2">
        <v>43950</v>
      </c>
      <c r="O253" s="1" t="s">
        <v>1067</v>
      </c>
      <c r="P253" s="259">
        <f>Tableau10[[#This Row],[Quantité échéancée]]-Tableau10[[#This Row],[Quantité livrée]]</f>
        <v>1</v>
      </c>
    </row>
    <row r="254" spans="1:16" hidden="1" x14ac:dyDescent="0.35">
      <c r="A254" t="str">
        <f>VLOOKUP(Tableau10[[#This Row],[Document d''achat]],Tableau1[[#All],[Nº pièce référence]:[AB]],17,FALSE)</f>
        <v>255223121102</v>
      </c>
      <c r="B254" s="9" t="str">
        <f>VLOOKUP(Tableau10[[#This Row],[Document d''achat]],Tableau1[[#All],[Nº pièce référence]:[AB]],15,FALSE)</f>
        <v>300020861</v>
      </c>
      <c r="C254" t="str">
        <f>VLOOKUP(Tableau10[[#This Row],[Document d''achat]],Tableau1[[#All],[Nº pièce référence]:[AB]],16,FALSE)</f>
        <v>1</v>
      </c>
      <c r="D254" t="str">
        <f>VLOOKUP(Tableau10[[#This Row],[Document d''achat]],Tableau1[[#All],[Nº pièce référence]:[Type PO]],18,FALSE)</f>
        <v>Z</v>
      </c>
      <c r="E254" t="str">
        <f>VLOOKUP(Tableau10[[#This Row],[Document d''achat]],Tableau1[[#All],[Colonne1]:[Nom Fournisseur]],5,FALSE)</f>
        <v>500026543  Sinopharm Fortune Way Company</v>
      </c>
      <c r="F254" s="1" t="s">
        <v>1076</v>
      </c>
      <c r="G254" s="1" t="s">
        <v>88</v>
      </c>
      <c r="H254" s="1" t="s">
        <v>1075</v>
      </c>
      <c r="I254" s="1" t="s">
        <v>2407</v>
      </c>
      <c r="J254" s="2">
        <v>43950</v>
      </c>
      <c r="K254" s="222">
        <v>1</v>
      </c>
      <c r="L254" s="1" t="s">
        <v>7411</v>
      </c>
      <c r="M254" s="222">
        <v>0</v>
      </c>
      <c r="N254" s="2">
        <v>43950</v>
      </c>
      <c r="O254" s="1" t="s">
        <v>818</v>
      </c>
      <c r="P254" s="259">
        <f>Tableau10[[#This Row],[Quantité échéancée]]-Tableau10[[#This Row],[Quantité livrée]]</f>
        <v>1</v>
      </c>
    </row>
    <row r="255" spans="1:16" hidden="1" x14ac:dyDescent="0.35">
      <c r="A255" t="str">
        <f>VLOOKUP(Tableau10[[#This Row],[Document d''achat]],Tableau1[[#All],[Nº pièce référence]:[AB]],17,FALSE)</f>
        <v>255223121102</v>
      </c>
      <c r="B255" s="9" t="str">
        <f>VLOOKUP(Tableau10[[#This Row],[Document d''achat]],Tableau1[[#All],[Nº pièce référence]:[AB]],15,FALSE)</f>
        <v>300020861</v>
      </c>
      <c r="C255" t="str">
        <f>VLOOKUP(Tableau10[[#This Row],[Document d''achat]],Tableau1[[#All],[Nº pièce référence]:[AB]],16,FALSE)</f>
        <v>5</v>
      </c>
      <c r="D255" t="str">
        <f>VLOOKUP(Tableau10[[#This Row],[Document d''achat]],Tableau1[[#All],[Nº pièce référence]:[Type PO]],18,FALSE)</f>
        <v>Z</v>
      </c>
      <c r="E255" t="str">
        <f>VLOOKUP(Tableau10[[#This Row],[Document d''achat]],Tableau1[[#All],[Colonne1]:[Nom Fournisseur]],5,FALSE)</f>
        <v>200008179  D.O.O. Medical Intertrade</v>
      </c>
      <c r="F255" s="1" t="s">
        <v>1061</v>
      </c>
      <c r="G255" s="1" t="s">
        <v>88</v>
      </c>
      <c r="H255" s="1" t="s">
        <v>1060</v>
      </c>
      <c r="I255" s="1" t="s">
        <v>2407</v>
      </c>
      <c r="J255" s="2">
        <v>43950</v>
      </c>
      <c r="K255" s="222">
        <v>1</v>
      </c>
      <c r="L255" s="1" t="s">
        <v>7411</v>
      </c>
      <c r="M255" s="222">
        <v>0</v>
      </c>
      <c r="N255" s="2">
        <v>43950</v>
      </c>
      <c r="O255" s="1" t="s">
        <v>1062</v>
      </c>
      <c r="P255" s="259">
        <f>Tableau10[[#This Row],[Quantité échéancée]]-Tableau10[[#This Row],[Quantité livrée]]</f>
        <v>1</v>
      </c>
    </row>
    <row r="256" spans="1:16" hidden="1" x14ac:dyDescent="0.35">
      <c r="A256" t="str">
        <f>VLOOKUP(Tableau10[[#This Row],[Document d''achat]],Tableau1[[#All],[Nº pièce référence]:[AB]],17,FALSE)</f>
        <v>255223121102</v>
      </c>
      <c r="B256" s="9" t="str">
        <f>VLOOKUP(Tableau10[[#This Row],[Document d''achat]],Tableau1[[#All],[Nº pièce référence]:[AB]],15,FALSE)</f>
        <v>300020861</v>
      </c>
      <c r="C256" t="str">
        <f>VLOOKUP(Tableau10[[#This Row],[Document d''achat]],Tableau1[[#All],[Nº pièce référence]:[AB]],16,FALSE)</f>
        <v>5</v>
      </c>
      <c r="D256" t="str">
        <f>VLOOKUP(Tableau10[[#This Row],[Document d''achat]],Tableau1[[#All],[Nº pièce référence]:[Type PO]],18,FALSE)</f>
        <v>Z</v>
      </c>
      <c r="E256" t="str">
        <f>VLOOKUP(Tableau10[[#This Row],[Document d''achat]],Tableau1[[#All],[Colonne1]:[Nom Fournisseur]],5,FALSE)</f>
        <v>100025259  NV Sandoz</v>
      </c>
      <c r="F256" s="1" t="s">
        <v>1047</v>
      </c>
      <c r="G256" s="1" t="s">
        <v>88</v>
      </c>
      <c r="H256" s="1" t="s">
        <v>1046</v>
      </c>
      <c r="I256" s="1" t="s">
        <v>2407</v>
      </c>
      <c r="J256" s="2">
        <v>43950</v>
      </c>
      <c r="K256" s="222">
        <v>1</v>
      </c>
      <c r="L256" s="1" t="s">
        <v>7411</v>
      </c>
      <c r="M256" s="222">
        <v>0</v>
      </c>
      <c r="N256" s="2">
        <v>43950</v>
      </c>
      <c r="O256" s="1" t="s">
        <v>1048</v>
      </c>
      <c r="P256" s="259">
        <f>Tableau10[[#This Row],[Quantité échéancée]]-Tableau10[[#This Row],[Quantité livrée]]</f>
        <v>1</v>
      </c>
    </row>
    <row r="257" spans="1:16" hidden="1" x14ac:dyDescent="0.35">
      <c r="A257" t="str">
        <f>VLOOKUP(Tableau10[[#This Row],[Document d''achat]],Tableau1[[#All],[Nº pièce référence]:[AB]],17,FALSE)</f>
        <v>255223121102</v>
      </c>
      <c r="B257" s="9" t="str">
        <f>VLOOKUP(Tableau10[[#This Row],[Document d''achat]],Tableau1[[#All],[Nº pièce référence]:[AB]],15,FALSE)</f>
        <v>300020861</v>
      </c>
      <c r="C257" t="str">
        <f>VLOOKUP(Tableau10[[#This Row],[Document d''achat]],Tableau1[[#All],[Nº pièce référence]:[AB]],16,FALSE)</f>
        <v>1</v>
      </c>
      <c r="D257" t="str">
        <f>VLOOKUP(Tableau10[[#This Row],[Document d''achat]],Tableau1[[#All],[Nº pièce référence]:[Type PO]],18,FALSE)</f>
        <v>Z</v>
      </c>
      <c r="E257" t="str">
        <f>VLOOKUP(Tableau10[[#This Row],[Document d''achat]],Tableau1[[#All],[Colonne1]:[Nom Fournisseur]],5,FALSE)</f>
        <v>100050728  NV BT Projects</v>
      </c>
      <c r="F257" s="1" t="s">
        <v>1052</v>
      </c>
      <c r="G257" s="1" t="s">
        <v>88</v>
      </c>
      <c r="H257" s="1" t="s">
        <v>1051</v>
      </c>
      <c r="I257" s="1" t="s">
        <v>2407</v>
      </c>
      <c r="J257" s="2">
        <v>43950</v>
      </c>
      <c r="K257" s="222">
        <v>1</v>
      </c>
      <c r="L257" s="1" t="s">
        <v>7411</v>
      </c>
      <c r="M257" s="222">
        <v>0</v>
      </c>
      <c r="N257" s="2">
        <v>43950</v>
      </c>
      <c r="O257" s="1" t="s">
        <v>1053</v>
      </c>
      <c r="P257" s="259">
        <f>Tableau10[[#This Row],[Quantité échéancée]]-Tableau10[[#This Row],[Quantité livrée]]</f>
        <v>1</v>
      </c>
    </row>
    <row r="258" spans="1:16" hidden="1" x14ac:dyDescent="0.35">
      <c r="A258" t="str">
        <f>VLOOKUP(Tableau10[[#This Row],[Document d''achat]],Tableau1[[#All],[Nº pièce référence]:[AB]],17,FALSE)</f>
        <v>252132121101</v>
      </c>
      <c r="B258" s="9" t="str">
        <f>VLOOKUP(Tableau10[[#This Row],[Document d''achat]],Tableau1[[#All],[Nº pièce référence]:[AB]],15,FALSE)</f>
        <v>300020973</v>
      </c>
      <c r="C258" t="str">
        <f>VLOOKUP(Tableau10[[#This Row],[Document d''achat]],Tableau1[[#All],[Nº pièce référence]:[AB]],16,FALSE)</f>
        <v>1</v>
      </c>
      <c r="D258" t="str">
        <f>VLOOKUP(Tableau10[[#This Row],[Document d''achat]],Tableau1[[#All],[Nº pièce référence]:[Type PO]],18,FALSE)</f>
        <v>Z</v>
      </c>
      <c r="E258" t="str">
        <f>VLOOKUP(Tableau10[[#This Row],[Document d''achat]],Tableau1[[#All],[Colonne1]:[Nom Fournisseur]],5,FALSE)</f>
        <v>500025596  SNC Swing</v>
      </c>
      <c r="F258" s="1" t="s">
        <v>1070</v>
      </c>
      <c r="G258" s="1" t="s">
        <v>88</v>
      </c>
      <c r="H258" s="1" t="s">
        <v>1069</v>
      </c>
      <c r="I258" s="1" t="s">
        <v>2407</v>
      </c>
      <c r="J258" s="2">
        <v>43950</v>
      </c>
      <c r="K258" s="222">
        <v>1</v>
      </c>
      <c r="L258" s="1" t="s">
        <v>7410</v>
      </c>
      <c r="M258" s="222">
        <v>0</v>
      </c>
      <c r="N258" s="2">
        <v>43950</v>
      </c>
      <c r="O258" s="1" t="s">
        <v>1071</v>
      </c>
      <c r="P258" s="259">
        <f>Tableau10[[#This Row],[Quantité échéancée]]-Tableau10[[#This Row],[Quantité livrée]]</f>
        <v>1</v>
      </c>
    </row>
    <row r="259" spans="1:16" hidden="1" x14ac:dyDescent="0.35">
      <c r="A259" t="str">
        <f>VLOOKUP(Tableau10[[#This Row],[Document d''achat]],Tableau1[[#All],[Nº pièce référence]:[AB]],17,FALSE)</f>
        <v>252132121101</v>
      </c>
      <c r="B259" s="9" t="str">
        <f>VLOOKUP(Tableau10[[#This Row],[Document d''achat]],Tableau1[[#All],[Nº pièce référence]:[AB]],15,FALSE)</f>
        <v>300020973</v>
      </c>
      <c r="C259" t="str">
        <f>VLOOKUP(Tableau10[[#This Row],[Document d''achat]],Tableau1[[#All],[Nº pièce référence]:[AB]],16,FALSE)</f>
        <v>1</v>
      </c>
      <c r="D259" t="str">
        <f>VLOOKUP(Tableau10[[#This Row],[Document d''achat]],Tableau1[[#All],[Nº pièce référence]:[Type PO]],18,FALSE)</f>
        <v>Z</v>
      </c>
      <c r="E259" t="str">
        <f>VLOOKUP(Tableau10[[#This Row],[Document d''achat]],Tableau1[[#All],[Colonne1]:[Nom Fournisseur]],5,FALSE)</f>
        <v>500025596  SNC Swing</v>
      </c>
      <c r="F259" s="1" t="s">
        <v>1070</v>
      </c>
      <c r="G259" s="1" t="s">
        <v>217</v>
      </c>
      <c r="H259" s="1" t="s">
        <v>1069</v>
      </c>
      <c r="I259" s="1" t="s">
        <v>2407</v>
      </c>
      <c r="J259" s="2">
        <v>43950</v>
      </c>
      <c r="K259" s="222">
        <v>1</v>
      </c>
      <c r="L259" s="1" t="s">
        <v>7410</v>
      </c>
      <c r="M259" s="222">
        <v>0</v>
      </c>
      <c r="N259" s="2">
        <v>43950</v>
      </c>
      <c r="O259" s="1" t="s">
        <v>1072</v>
      </c>
      <c r="P259" s="259">
        <f>Tableau10[[#This Row],[Quantité échéancée]]-Tableau10[[#This Row],[Quantité livrée]]</f>
        <v>1</v>
      </c>
    </row>
    <row r="260" spans="1:16" hidden="1" x14ac:dyDescent="0.35">
      <c r="A260" t="str">
        <f>VLOOKUP(Tableau10[[#This Row],[Document d''achat]],Tableau1[[#All],[Nº pièce référence]:[AB]],17,FALSE)</f>
        <v>255223121102</v>
      </c>
      <c r="B260" s="9" t="str">
        <f>VLOOKUP(Tableau10[[#This Row],[Document d''achat]],Tableau1[[#All],[Nº pièce référence]:[AB]],15,FALSE)</f>
        <v>300020861</v>
      </c>
      <c r="C260" t="str">
        <f>VLOOKUP(Tableau10[[#This Row],[Document d''achat]],Tableau1[[#All],[Nº pièce référence]:[AB]],16,FALSE)</f>
        <v>2</v>
      </c>
      <c r="D260" t="str">
        <f>VLOOKUP(Tableau10[[#This Row],[Document d''achat]],Tableau1[[#All],[Nº pièce référence]:[Type PO]],18,FALSE)</f>
        <v>Z</v>
      </c>
      <c r="E260" t="str">
        <f>VLOOKUP(Tableau10[[#This Row],[Document d''achat]],Tableau1[[#All],[Colonne1]:[Nom Fournisseur]],5,FALSE)</f>
        <v>100001431 NV Medisch Labo Service</v>
      </c>
      <c r="F260" s="1" t="s">
        <v>1104</v>
      </c>
      <c r="G260" s="1" t="s">
        <v>88</v>
      </c>
      <c r="H260" s="1" t="s">
        <v>401</v>
      </c>
      <c r="I260" s="1" t="s">
        <v>2407</v>
      </c>
      <c r="J260" s="2">
        <v>43951</v>
      </c>
      <c r="K260" s="222">
        <v>1</v>
      </c>
      <c r="L260" s="1" t="s">
        <v>7411</v>
      </c>
      <c r="M260" s="222">
        <v>0</v>
      </c>
      <c r="N260" s="2">
        <v>43951</v>
      </c>
      <c r="O260" s="1" t="s">
        <v>1105</v>
      </c>
      <c r="P260" s="259">
        <f>Tableau10[[#This Row],[Quantité échéancée]]-Tableau10[[#This Row],[Quantité livrée]]</f>
        <v>1</v>
      </c>
    </row>
    <row r="261" spans="1:16" hidden="1" x14ac:dyDescent="0.35">
      <c r="A261" t="str">
        <f>VLOOKUP(Tableau10[[#This Row],[Document d''achat]],Tableau1[[#All],[Nº pièce référence]:[AB]],17,FALSE)</f>
        <v>255223121102</v>
      </c>
      <c r="B261" s="9" t="str">
        <f>VLOOKUP(Tableau10[[#This Row],[Document d''achat]],Tableau1[[#All],[Nº pièce référence]:[AB]],15,FALSE)</f>
        <v>300020861</v>
      </c>
      <c r="C261" t="str">
        <f>VLOOKUP(Tableau10[[#This Row],[Document d''achat]],Tableau1[[#All],[Nº pièce référence]:[AB]],16,FALSE)</f>
        <v>2</v>
      </c>
      <c r="D261" t="str">
        <f>VLOOKUP(Tableau10[[#This Row],[Document d''achat]],Tableau1[[#All],[Nº pièce référence]:[Type PO]],18,FALSE)</f>
        <v>Z</v>
      </c>
      <c r="E261" t="str">
        <f>VLOOKUP(Tableau10[[#This Row],[Document d''achat]],Tableau1[[#All],[Colonne1]:[Nom Fournisseur]],5,FALSE)</f>
        <v>100050676  NV FertiPro</v>
      </c>
      <c r="F261" s="1" t="s">
        <v>1126</v>
      </c>
      <c r="G261" s="1" t="s">
        <v>88</v>
      </c>
      <c r="H261" s="1" t="s">
        <v>678</v>
      </c>
      <c r="I261" s="1" t="s">
        <v>2407</v>
      </c>
      <c r="J261" s="2">
        <v>43951</v>
      </c>
      <c r="K261" s="222">
        <v>1</v>
      </c>
      <c r="L261" s="1" t="s">
        <v>7411</v>
      </c>
      <c r="M261" s="222">
        <v>0</v>
      </c>
      <c r="N261" s="2">
        <v>43951</v>
      </c>
      <c r="O261" s="1" t="s">
        <v>1127</v>
      </c>
      <c r="P261" s="259">
        <f>Tableau10[[#This Row],[Quantité échéancée]]-Tableau10[[#This Row],[Quantité livrée]]</f>
        <v>1</v>
      </c>
    </row>
    <row r="262" spans="1:16" hidden="1" x14ac:dyDescent="0.35">
      <c r="A262" t="str">
        <f>VLOOKUP(Tableau10[[#This Row],[Document d''achat]],Tableau1[[#All],[Nº pièce référence]:[AB]],17,FALSE)</f>
        <v>255223121102</v>
      </c>
      <c r="B262" s="9" t="str">
        <f>VLOOKUP(Tableau10[[#This Row],[Document d''achat]],Tableau1[[#All],[Nº pièce référence]:[AB]],15,FALSE)</f>
        <v>300020861</v>
      </c>
      <c r="C262" t="str">
        <f>VLOOKUP(Tableau10[[#This Row],[Document d''achat]],Tableau1[[#All],[Nº pièce référence]:[AB]],16,FALSE)</f>
        <v>1</v>
      </c>
      <c r="D262" t="str">
        <f>VLOOKUP(Tableau10[[#This Row],[Document d''achat]],Tableau1[[#All],[Nº pièce référence]:[Type PO]],18,FALSE)</f>
        <v>Z</v>
      </c>
      <c r="E262" t="str">
        <f>VLOOKUP(Tableau10[[#This Row],[Document d''achat]],Tableau1[[#All],[Colonne1]:[Nom Fournisseur]],5,FALSE)</f>
        <v>100050728  NV BT Projects</v>
      </c>
      <c r="F262" s="1" t="s">
        <v>1132</v>
      </c>
      <c r="G262" s="1" t="s">
        <v>88</v>
      </c>
      <c r="H262" s="1" t="s">
        <v>1051</v>
      </c>
      <c r="I262" s="1" t="s">
        <v>2407</v>
      </c>
      <c r="J262" s="2">
        <v>43951</v>
      </c>
      <c r="K262" s="222">
        <v>1</v>
      </c>
      <c r="L262" s="1" t="s">
        <v>7411</v>
      </c>
      <c r="M262" s="222">
        <v>0</v>
      </c>
      <c r="N262" s="2">
        <v>43951</v>
      </c>
      <c r="O262" s="1" t="s">
        <v>1053</v>
      </c>
      <c r="P262" s="259">
        <f>Tableau10[[#This Row],[Quantité échéancée]]-Tableau10[[#This Row],[Quantité livrée]]</f>
        <v>1</v>
      </c>
    </row>
    <row r="263" spans="1:16" hidden="1" x14ac:dyDescent="0.35">
      <c r="A263" t="str">
        <f>VLOOKUP(Tableau10[[#This Row],[Document d''achat]],Tableau1[[#All],[Nº pièce référence]:[AB]],17,FALSE)</f>
        <v>255223121102</v>
      </c>
      <c r="B263" s="9" t="str">
        <f>VLOOKUP(Tableau10[[#This Row],[Document d''achat]],Tableau1[[#All],[Nº pièce référence]:[AB]],15,FALSE)</f>
        <v>300020861</v>
      </c>
      <c r="C263" t="str">
        <f>VLOOKUP(Tableau10[[#This Row],[Document d''achat]],Tableau1[[#All],[Nº pièce référence]:[AB]],16,FALSE)</f>
        <v>1</v>
      </c>
      <c r="D263" t="str">
        <f>VLOOKUP(Tableau10[[#This Row],[Document d''achat]],Tableau1[[#All],[Nº pièce référence]:[Type PO]],18,FALSE)</f>
        <v>Z</v>
      </c>
      <c r="E263" t="str">
        <f>VLOOKUP(Tableau10[[#This Row],[Document d''achat]],Tableau1[[#All],[Colonne1]:[Nom Fournisseur]],5,FALSE)</f>
        <v>100050770  BV Dester</v>
      </c>
      <c r="F263" s="1" t="s">
        <v>1136</v>
      </c>
      <c r="G263" s="1" t="s">
        <v>88</v>
      </c>
      <c r="H263" s="1" t="s">
        <v>1135</v>
      </c>
      <c r="I263" s="1" t="s">
        <v>2407</v>
      </c>
      <c r="J263" s="2">
        <v>43951</v>
      </c>
      <c r="K263" s="222">
        <v>1</v>
      </c>
      <c r="L263" s="1" t="s">
        <v>7411</v>
      </c>
      <c r="M263" s="222">
        <v>0</v>
      </c>
      <c r="N263" s="2">
        <v>43951</v>
      </c>
      <c r="O263" s="1" t="s">
        <v>1137</v>
      </c>
      <c r="P263" s="259">
        <f>Tableau10[[#This Row],[Quantité échéancée]]-Tableau10[[#This Row],[Quantité livrée]]</f>
        <v>1</v>
      </c>
    </row>
    <row r="264" spans="1:16" hidden="1" x14ac:dyDescent="0.35">
      <c r="A264" t="str">
        <f>VLOOKUP(Tableau10[[#This Row],[Document d''achat]],Tableau1[[#All],[Nº pièce référence]:[AB]],17,FALSE)</f>
        <v>255223121102</v>
      </c>
      <c r="B264" s="9" t="str">
        <f>VLOOKUP(Tableau10[[#This Row],[Document d''achat]],Tableau1[[#All],[Nº pièce référence]:[AB]],15,FALSE)</f>
        <v>300020861</v>
      </c>
      <c r="C264" t="str">
        <f>VLOOKUP(Tableau10[[#This Row],[Document d''achat]],Tableau1[[#All],[Nº pièce référence]:[AB]],16,FALSE)</f>
        <v>5</v>
      </c>
      <c r="D264" t="str">
        <f>VLOOKUP(Tableau10[[#This Row],[Document d''achat]],Tableau1[[#All],[Nº pièce référence]:[Type PO]],18,FALSE)</f>
        <v>Z</v>
      </c>
      <c r="E264" t="str">
        <f>VLOOKUP(Tableau10[[#This Row],[Document d''achat]],Tableau1[[#All],[Colonne1]:[Nom Fournisseur]],5,FALSE)</f>
        <v>200008181  SA Cooper Pharmaceuticals</v>
      </c>
      <c r="F264" s="1" t="s">
        <v>1145</v>
      </c>
      <c r="G264" s="1" t="s">
        <v>88</v>
      </c>
      <c r="H264" s="1" t="s">
        <v>1144</v>
      </c>
      <c r="I264" s="1" t="s">
        <v>2407</v>
      </c>
      <c r="J264" s="2">
        <v>43951</v>
      </c>
      <c r="K264" s="222">
        <v>1</v>
      </c>
      <c r="L264" s="1" t="s">
        <v>7411</v>
      </c>
      <c r="M264" s="222">
        <v>0</v>
      </c>
      <c r="N264" s="2">
        <v>43951</v>
      </c>
      <c r="O264" s="1" t="s">
        <v>1062</v>
      </c>
      <c r="P264" s="259">
        <f>Tableau10[[#This Row],[Quantité échéancée]]-Tableau10[[#This Row],[Quantité livrée]]</f>
        <v>1</v>
      </c>
    </row>
    <row r="265" spans="1:16" hidden="1" x14ac:dyDescent="0.35">
      <c r="A265" t="str">
        <f>VLOOKUP(Tableau10[[#This Row],[Document d''achat]],Tableau1[[#All],[Nº pièce référence]:[AB]],17,FALSE)</f>
        <v>255223121102</v>
      </c>
      <c r="B265" s="9" t="str">
        <f>VLOOKUP(Tableau10[[#This Row],[Document d''achat]],Tableau1[[#All],[Nº pièce référence]:[AB]],15,FALSE)</f>
        <v>300020861</v>
      </c>
      <c r="C265" t="str">
        <f>VLOOKUP(Tableau10[[#This Row],[Document d''achat]],Tableau1[[#All],[Nº pièce référence]:[AB]],16,FALSE)</f>
        <v>5</v>
      </c>
      <c r="D265" t="str">
        <f>VLOOKUP(Tableau10[[#This Row],[Document d''achat]],Tableau1[[#All],[Nº pièce référence]:[Type PO]],18,FALSE)</f>
        <v>Z</v>
      </c>
      <c r="E265" t="str">
        <f>VLOOKUP(Tableau10[[#This Row],[Document d''achat]],Tableau1[[#All],[Colonne1]:[Nom Fournisseur]],5,FALSE)</f>
        <v>200008198  GmbH Cheplapharm Arzneimittel</v>
      </c>
      <c r="F265" s="1" t="s">
        <v>1149</v>
      </c>
      <c r="G265" s="1" t="s">
        <v>88</v>
      </c>
      <c r="H265" s="1" t="s">
        <v>1148</v>
      </c>
      <c r="I265" s="1" t="s">
        <v>2407</v>
      </c>
      <c r="J265" s="2">
        <v>43951</v>
      </c>
      <c r="K265" s="222">
        <v>1</v>
      </c>
      <c r="L265" s="1" t="s">
        <v>7411</v>
      </c>
      <c r="M265" s="222">
        <v>0</v>
      </c>
      <c r="N265" s="2">
        <v>43951</v>
      </c>
      <c r="O265" s="1" t="s">
        <v>1150</v>
      </c>
      <c r="P265" s="259">
        <f>Tableau10[[#This Row],[Quantité échéancée]]-Tableau10[[#This Row],[Quantité livrée]]</f>
        <v>1</v>
      </c>
    </row>
    <row r="266" spans="1:16" hidden="1" x14ac:dyDescent="0.35">
      <c r="A266" t="str">
        <f>VLOOKUP(Tableau10[[#This Row],[Document d''achat]],Tableau1[[#All],[Nº pièce référence]:[AB]],17,FALSE)</f>
        <v>255223121102</v>
      </c>
      <c r="B266" s="9" t="str">
        <f>VLOOKUP(Tableau10[[#This Row],[Document d''achat]],Tableau1[[#All],[Nº pièce référence]:[AB]],15,FALSE)</f>
        <v>300020861</v>
      </c>
      <c r="C266" t="str">
        <f>VLOOKUP(Tableau10[[#This Row],[Document d''achat]],Tableau1[[#All],[Nº pièce référence]:[AB]],16,FALSE)</f>
        <v>6</v>
      </c>
      <c r="D266" t="str">
        <f>VLOOKUP(Tableau10[[#This Row],[Document d''achat]],Tableau1[[#All],[Nº pièce référence]:[Type PO]],18,FALSE)</f>
        <v>Z</v>
      </c>
      <c r="E266" t="str">
        <f>VLOOKUP(Tableau10[[#This Row],[Document d''achat]],Tableau1[[#All],[Colonne1]:[Nom Fournisseur]],5,FALSE)</f>
        <v>100047374  BV QRS Healthcare Belgium</v>
      </c>
      <c r="F266" s="1" t="s">
        <v>1120</v>
      </c>
      <c r="G266" s="1" t="s">
        <v>88</v>
      </c>
      <c r="H266" s="1" t="s">
        <v>1119</v>
      </c>
      <c r="I266" s="1" t="s">
        <v>2407</v>
      </c>
      <c r="J266" s="2">
        <v>43951</v>
      </c>
      <c r="K266" s="222">
        <v>1</v>
      </c>
      <c r="L266" s="1" t="s">
        <v>7411</v>
      </c>
      <c r="M266" s="222">
        <v>0</v>
      </c>
      <c r="N266" s="2">
        <v>43951</v>
      </c>
      <c r="O266" s="1" t="s">
        <v>1121</v>
      </c>
      <c r="P266" s="259">
        <f>Tableau10[[#This Row],[Quantité échéancée]]-Tableau10[[#This Row],[Quantité livrée]]</f>
        <v>1</v>
      </c>
    </row>
    <row r="267" spans="1:16" hidden="1" x14ac:dyDescent="0.35">
      <c r="A267" t="str">
        <f>VLOOKUP(Tableau10[[#This Row],[Document d''achat]],Tableau1[[#All],[Nº pièce référence]:[AB]],17,FALSE)</f>
        <v>254012121101</v>
      </c>
      <c r="B267" s="9" t="str">
        <f>VLOOKUP(Tableau10[[#This Row],[Document d''achat]],Tableau1[[#All],[Nº pièce référence]:[AB]],15,FALSE)</f>
        <v>300020910</v>
      </c>
      <c r="C267" t="str">
        <f>VLOOKUP(Tableau10[[#This Row],[Document d''achat]],Tableau1[[#All],[Nº pièce référence]:[AB]],16,FALSE)</f>
        <v>1</v>
      </c>
      <c r="D267" t="str">
        <f>VLOOKUP(Tableau10[[#This Row],[Document d''achat]],Tableau1[[#All],[Nº pièce référence]:[Type PO]],18,FALSE)</f>
        <v>L</v>
      </c>
      <c r="E267" t="str">
        <f>VLOOKUP(Tableau10[[#This Row],[Document d''achat]],Tableau1[[#All],[Colonne1]:[Nom Fournisseur]],5,FALSE)</f>
        <v>100000849  NV Etablissementen Dumortier</v>
      </c>
      <c r="F267" s="1" t="s">
        <v>1089</v>
      </c>
      <c r="G267" s="1" t="s">
        <v>88</v>
      </c>
      <c r="H267" s="1" t="s">
        <v>1088</v>
      </c>
      <c r="I267" s="1" t="s">
        <v>2407</v>
      </c>
      <c r="J267" s="2">
        <v>43951</v>
      </c>
      <c r="K267" s="222">
        <v>500</v>
      </c>
      <c r="L267" s="1" t="s">
        <v>7410</v>
      </c>
      <c r="M267" s="222">
        <v>500</v>
      </c>
      <c r="N267" s="2">
        <v>43951</v>
      </c>
      <c r="O267" s="1" t="s">
        <v>1090</v>
      </c>
      <c r="P267" s="259">
        <f>Tableau10[[#This Row],[Quantité échéancée]]-Tableau10[[#This Row],[Quantité livrée]]</f>
        <v>0</v>
      </c>
    </row>
    <row r="268" spans="1:16" hidden="1" x14ac:dyDescent="0.35">
      <c r="A268" t="str">
        <f>VLOOKUP(Tableau10[[#This Row],[Document d''achat]],Tableau1[[#All],[Nº pièce référence]:[AB]],17,FALSE)</f>
        <v>254012121101</v>
      </c>
      <c r="B268" s="9" t="str">
        <f>VLOOKUP(Tableau10[[#This Row],[Document d''achat]],Tableau1[[#All],[Nº pièce référence]:[AB]],15,FALSE)</f>
        <v>300020910</v>
      </c>
      <c r="C268" t="str">
        <f>VLOOKUP(Tableau10[[#This Row],[Document d''achat]],Tableau1[[#All],[Nº pièce référence]:[AB]],16,FALSE)</f>
        <v>1</v>
      </c>
      <c r="D268" t="str">
        <f>VLOOKUP(Tableau10[[#This Row],[Document d''achat]],Tableau1[[#All],[Nº pièce référence]:[Type PO]],18,FALSE)</f>
        <v>L</v>
      </c>
      <c r="E268" t="str">
        <f>VLOOKUP(Tableau10[[#This Row],[Document d''achat]],Tableau1[[#All],[Colonne1]:[Nom Fournisseur]],5,FALSE)</f>
        <v>100001080  NV Sign &amp; Display</v>
      </c>
      <c r="F268" s="1" t="s">
        <v>1093</v>
      </c>
      <c r="G268" s="1" t="s">
        <v>88</v>
      </c>
      <c r="H268" s="1" t="s">
        <v>1092</v>
      </c>
      <c r="I268" s="1" t="s">
        <v>2407</v>
      </c>
      <c r="J268" s="2">
        <v>43951</v>
      </c>
      <c r="K268" s="222">
        <v>6</v>
      </c>
      <c r="L268" s="1" t="s">
        <v>7410</v>
      </c>
      <c r="M268" s="222">
        <v>6</v>
      </c>
      <c r="N268" s="2">
        <v>43951</v>
      </c>
      <c r="O268" s="1" t="s">
        <v>1094</v>
      </c>
      <c r="P268" s="259">
        <f>Tableau10[[#This Row],[Quantité échéancée]]-Tableau10[[#This Row],[Quantité livrée]]</f>
        <v>0</v>
      </c>
    </row>
    <row r="269" spans="1:16" hidden="1" x14ac:dyDescent="0.35">
      <c r="A269" t="str">
        <f>VLOOKUP(Tableau10[[#This Row],[Document d''achat]],Tableau1[[#All],[Nº pièce référence]:[AB]],17,FALSE)</f>
        <v>254012121101</v>
      </c>
      <c r="B269" s="9" t="str">
        <f>VLOOKUP(Tableau10[[#This Row],[Document d''achat]],Tableau1[[#All],[Nº pièce référence]:[AB]],15,FALSE)</f>
        <v>300020910</v>
      </c>
      <c r="C269" t="str">
        <f>VLOOKUP(Tableau10[[#This Row],[Document d''achat]],Tableau1[[#All],[Nº pièce référence]:[AB]],16,FALSE)</f>
        <v>1</v>
      </c>
      <c r="D269" t="str">
        <f>VLOOKUP(Tableau10[[#This Row],[Document d''achat]],Tableau1[[#All],[Nº pièce référence]:[Type PO]],18,FALSE)</f>
        <v>L</v>
      </c>
      <c r="E269" t="str">
        <f>VLOOKUP(Tableau10[[#This Row],[Document d''achat]],Tableau1[[#All],[Colonne1]:[Nom Fournisseur]],5,FALSE)</f>
        <v>100001080  NV Sign &amp; Display</v>
      </c>
      <c r="F269" s="1" t="s">
        <v>1093</v>
      </c>
      <c r="G269" s="1" t="s">
        <v>217</v>
      </c>
      <c r="H269" s="1" t="s">
        <v>1092</v>
      </c>
      <c r="I269" s="1" t="s">
        <v>2407</v>
      </c>
      <c r="J269" s="2">
        <v>43951</v>
      </c>
      <c r="K269" s="222">
        <v>2</v>
      </c>
      <c r="L269" s="1" t="s">
        <v>7410</v>
      </c>
      <c r="M269" s="222">
        <v>2</v>
      </c>
      <c r="N269" s="2">
        <v>43951</v>
      </c>
      <c r="O269" s="1" t="s">
        <v>1095</v>
      </c>
      <c r="P269" s="259">
        <f>Tableau10[[#This Row],[Quantité échéancée]]-Tableau10[[#This Row],[Quantité livrée]]</f>
        <v>0</v>
      </c>
    </row>
    <row r="270" spans="1:16" hidden="1" x14ac:dyDescent="0.35">
      <c r="A270" t="str">
        <f>VLOOKUP(Tableau10[[#This Row],[Document d''achat]],Tableau1[[#All],[Nº pièce référence]:[AB]],17,FALSE)</f>
        <v>254012121101</v>
      </c>
      <c r="B270" s="9" t="str">
        <f>VLOOKUP(Tableau10[[#This Row],[Document d''achat]],Tableau1[[#All],[Nº pièce référence]:[AB]],15,FALSE)</f>
        <v>300020910</v>
      </c>
      <c r="C270" t="str">
        <f>VLOOKUP(Tableau10[[#This Row],[Document d''achat]],Tableau1[[#All],[Nº pièce référence]:[AB]],16,FALSE)</f>
        <v>1</v>
      </c>
      <c r="D270" t="str">
        <f>VLOOKUP(Tableau10[[#This Row],[Document d''achat]],Tableau1[[#All],[Nº pièce référence]:[Type PO]],18,FALSE)</f>
        <v>L</v>
      </c>
      <c r="E270" t="str">
        <f>VLOOKUP(Tableau10[[#This Row],[Document d''achat]],Tableau1[[#All],[Colonne1]:[Nom Fournisseur]],5,FALSE)</f>
        <v>100001080  NV Sign &amp; Display</v>
      </c>
      <c r="F270" s="1" t="s">
        <v>1093</v>
      </c>
      <c r="G270" s="1" t="s">
        <v>222</v>
      </c>
      <c r="H270" s="1" t="s">
        <v>1092</v>
      </c>
      <c r="I270" s="1" t="s">
        <v>2407</v>
      </c>
      <c r="J270" s="2">
        <v>43951</v>
      </c>
      <c r="K270" s="222">
        <v>100</v>
      </c>
      <c r="L270" s="1" t="s">
        <v>7410</v>
      </c>
      <c r="M270" s="222">
        <v>100</v>
      </c>
      <c r="N270" s="2">
        <v>43951</v>
      </c>
      <c r="O270" s="1" t="s">
        <v>1096</v>
      </c>
      <c r="P270" s="259">
        <f>Tableau10[[#This Row],[Quantité échéancée]]-Tableau10[[#This Row],[Quantité livrée]]</f>
        <v>0</v>
      </c>
    </row>
    <row r="271" spans="1:16" hidden="1" x14ac:dyDescent="0.35">
      <c r="A271" t="str">
        <f>VLOOKUP(Tableau10[[#This Row],[Document d''achat]],Tableau1[[#All],[Nº pièce référence]:[AB]],17,FALSE)</f>
        <v>254012121101</v>
      </c>
      <c r="B271" s="9" t="str">
        <f>VLOOKUP(Tableau10[[#This Row],[Document d''achat]],Tableau1[[#All],[Nº pièce référence]:[AB]],15,FALSE)</f>
        <v>300020910</v>
      </c>
      <c r="C271" t="str">
        <f>VLOOKUP(Tableau10[[#This Row],[Document d''achat]],Tableau1[[#All],[Nº pièce référence]:[AB]],16,FALSE)</f>
        <v>1</v>
      </c>
      <c r="D271" t="str">
        <f>VLOOKUP(Tableau10[[#This Row],[Document d''achat]],Tableau1[[#All],[Nº pièce référence]:[Type PO]],18,FALSE)</f>
        <v>L</v>
      </c>
      <c r="E271" t="str">
        <f>VLOOKUP(Tableau10[[#This Row],[Document d''achat]],Tableau1[[#All],[Colonne1]:[Nom Fournisseur]],5,FALSE)</f>
        <v>100001080  NV Sign &amp; Display</v>
      </c>
      <c r="F271" s="1" t="s">
        <v>1093</v>
      </c>
      <c r="G271" s="1" t="s">
        <v>421</v>
      </c>
      <c r="H271" s="1" t="s">
        <v>1092</v>
      </c>
      <c r="I271" s="1" t="s">
        <v>2407</v>
      </c>
      <c r="J271" s="2">
        <v>43951</v>
      </c>
      <c r="K271" s="222">
        <v>100</v>
      </c>
      <c r="L271" s="1" t="s">
        <v>7410</v>
      </c>
      <c r="M271" s="222">
        <v>100</v>
      </c>
      <c r="N271" s="2">
        <v>43951</v>
      </c>
      <c r="O271" s="1" t="s">
        <v>1097</v>
      </c>
      <c r="P271" s="259">
        <f>Tableau10[[#This Row],[Quantité échéancée]]-Tableau10[[#This Row],[Quantité livrée]]</f>
        <v>0</v>
      </c>
    </row>
    <row r="272" spans="1:16" hidden="1" x14ac:dyDescent="0.35">
      <c r="A272" t="str">
        <f>VLOOKUP(Tableau10[[#This Row],[Document d''achat]],Tableau1[[#All],[Nº pièce référence]:[AB]],17,FALSE)</f>
        <v>254012121101</v>
      </c>
      <c r="B272" s="9" t="str">
        <f>VLOOKUP(Tableau10[[#This Row],[Document d''achat]],Tableau1[[#All],[Nº pièce référence]:[AB]],15,FALSE)</f>
        <v>300020910</v>
      </c>
      <c r="C272" t="str">
        <f>VLOOKUP(Tableau10[[#This Row],[Document d''achat]],Tableau1[[#All],[Nº pièce référence]:[AB]],16,FALSE)</f>
        <v>1</v>
      </c>
      <c r="D272" t="str">
        <f>VLOOKUP(Tableau10[[#This Row],[Document d''achat]],Tableau1[[#All],[Nº pièce référence]:[Type PO]],18,FALSE)</f>
        <v>L</v>
      </c>
      <c r="E272" t="str">
        <f>VLOOKUP(Tableau10[[#This Row],[Document d''achat]],Tableau1[[#All],[Colonne1]:[Nom Fournisseur]],5,FALSE)</f>
        <v>100001080  NV Sign &amp; Display</v>
      </c>
      <c r="F272" s="1" t="s">
        <v>1093</v>
      </c>
      <c r="G272" s="1" t="s">
        <v>423</v>
      </c>
      <c r="H272" s="1" t="s">
        <v>1092</v>
      </c>
      <c r="I272" s="1" t="s">
        <v>2407</v>
      </c>
      <c r="J272" s="2">
        <v>43951</v>
      </c>
      <c r="K272" s="222">
        <v>300</v>
      </c>
      <c r="L272" s="1" t="s">
        <v>7410</v>
      </c>
      <c r="M272" s="222">
        <v>300</v>
      </c>
      <c r="N272" s="2">
        <v>43951</v>
      </c>
      <c r="O272" s="1" t="s">
        <v>1098</v>
      </c>
      <c r="P272" s="259">
        <f>Tableau10[[#This Row],[Quantité échéancée]]-Tableau10[[#This Row],[Quantité livrée]]</f>
        <v>0</v>
      </c>
    </row>
    <row r="273" spans="1:16" hidden="1" x14ac:dyDescent="0.35">
      <c r="A273" t="str">
        <f>VLOOKUP(Tableau10[[#This Row],[Document d''achat]],Tableau1[[#All],[Nº pièce référence]:[AB]],17,FALSE)</f>
        <v>254012121101</v>
      </c>
      <c r="B273" s="9" t="str">
        <f>VLOOKUP(Tableau10[[#This Row],[Document d''achat]],Tableau1[[#All],[Nº pièce référence]:[AB]],15,FALSE)</f>
        <v>300020910</v>
      </c>
      <c r="C273" t="str">
        <f>VLOOKUP(Tableau10[[#This Row],[Document d''achat]],Tableau1[[#All],[Nº pièce référence]:[AB]],16,FALSE)</f>
        <v>1</v>
      </c>
      <c r="D273" t="str">
        <f>VLOOKUP(Tableau10[[#This Row],[Document d''achat]],Tableau1[[#All],[Nº pièce référence]:[Type PO]],18,FALSE)</f>
        <v>L</v>
      </c>
      <c r="E273" t="str">
        <f>VLOOKUP(Tableau10[[#This Row],[Document d''achat]],Tableau1[[#All],[Colonne1]:[Nom Fournisseur]],5,FALSE)</f>
        <v>100001080  NV Sign &amp; Display</v>
      </c>
      <c r="F273" s="1" t="s">
        <v>1093</v>
      </c>
      <c r="G273" s="1" t="s">
        <v>511</v>
      </c>
      <c r="H273" s="1" t="s">
        <v>1092</v>
      </c>
      <c r="I273" s="1" t="s">
        <v>2407</v>
      </c>
      <c r="J273" s="2">
        <v>43951</v>
      </c>
      <c r="K273" s="222">
        <v>100</v>
      </c>
      <c r="L273" s="1" t="s">
        <v>7410</v>
      </c>
      <c r="M273" s="222">
        <v>100</v>
      </c>
      <c r="N273" s="2">
        <v>43951</v>
      </c>
      <c r="O273" s="1" t="s">
        <v>1099</v>
      </c>
      <c r="P273" s="259">
        <f>Tableau10[[#This Row],[Quantité échéancée]]-Tableau10[[#This Row],[Quantité livrée]]</f>
        <v>0</v>
      </c>
    </row>
    <row r="274" spans="1:16" hidden="1" x14ac:dyDescent="0.35">
      <c r="A274" t="str">
        <f>VLOOKUP(Tableau10[[#This Row],[Document d''achat]],Tableau1[[#All],[Nº pièce référence]:[AB]],17,FALSE)</f>
        <v>254012121101</v>
      </c>
      <c r="B274" s="9" t="str">
        <f>VLOOKUP(Tableau10[[#This Row],[Document d''achat]],Tableau1[[#All],[Nº pièce référence]:[AB]],15,FALSE)</f>
        <v>300020910</v>
      </c>
      <c r="C274" t="str">
        <f>VLOOKUP(Tableau10[[#This Row],[Document d''achat]],Tableau1[[#All],[Nº pièce référence]:[AB]],16,FALSE)</f>
        <v>1</v>
      </c>
      <c r="D274" t="str">
        <f>VLOOKUP(Tableau10[[#This Row],[Document d''achat]],Tableau1[[#All],[Nº pièce référence]:[Type PO]],18,FALSE)</f>
        <v>L</v>
      </c>
      <c r="E274" t="str">
        <f>VLOOKUP(Tableau10[[#This Row],[Document d''achat]],Tableau1[[#All],[Colonne1]:[Nom Fournisseur]],5,FALSE)</f>
        <v>100001080  NV Sign &amp; Display</v>
      </c>
      <c r="F274" s="1" t="s">
        <v>1093</v>
      </c>
      <c r="G274" s="1" t="s">
        <v>513</v>
      </c>
      <c r="H274" s="1" t="s">
        <v>1092</v>
      </c>
      <c r="I274" s="1" t="s">
        <v>2407</v>
      </c>
      <c r="J274" s="2">
        <v>43951</v>
      </c>
      <c r="K274" s="222">
        <v>100</v>
      </c>
      <c r="L274" s="1" t="s">
        <v>7410</v>
      </c>
      <c r="M274" s="222">
        <v>100</v>
      </c>
      <c r="N274" s="2">
        <v>43951</v>
      </c>
      <c r="O274" s="1" t="s">
        <v>1100</v>
      </c>
      <c r="P274" s="259">
        <f>Tableau10[[#This Row],[Quantité échéancée]]-Tableau10[[#This Row],[Quantité livrée]]</f>
        <v>0</v>
      </c>
    </row>
    <row r="275" spans="1:16" hidden="1" x14ac:dyDescent="0.35">
      <c r="A275" t="str">
        <f>VLOOKUP(Tableau10[[#This Row],[Document d''achat]],Tableau1[[#All],[Nº pièce référence]:[AB]],17,FALSE)</f>
        <v>254012121101</v>
      </c>
      <c r="B275" s="9" t="str">
        <f>VLOOKUP(Tableau10[[#This Row],[Document d''achat]],Tableau1[[#All],[Nº pièce référence]:[AB]],15,FALSE)</f>
        <v>300020910</v>
      </c>
      <c r="C275" t="str">
        <f>VLOOKUP(Tableau10[[#This Row],[Document d''achat]],Tableau1[[#All],[Nº pièce référence]:[AB]],16,FALSE)</f>
        <v>1</v>
      </c>
      <c r="D275" t="str">
        <f>VLOOKUP(Tableau10[[#This Row],[Document d''achat]],Tableau1[[#All],[Nº pièce référence]:[Type PO]],18,FALSE)</f>
        <v>L</v>
      </c>
      <c r="E275" t="str">
        <f>VLOOKUP(Tableau10[[#This Row],[Document d''achat]],Tableau1[[#All],[Colonne1]:[Nom Fournisseur]],5,FALSE)</f>
        <v>100001080  NV Sign &amp; Display</v>
      </c>
      <c r="F275" s="1" t="s">
        <v>1093</v>
      </c>
      <c r="G275" s="1" t="s">
        <v>515</v>
      </c>
      <c r="H275" s="1" t="s">
        <v>1092</v>
      </c>
      <c r="I275" s="1" t="s">
        <v>2407</v>
      </c>
      <c r="J275" s="2">
        <v>43951</v>
      </c>
      <c r="K275" s="222">
        <v>200</v>
      </c>
      <c r="L275" s="1" t="s">
        <v>7410</v>
      </c>
      <c r="M275" s="222">
        <v>200</v>
      </c>
      <c r="N275" s="2">
        <v>43951</v>
      </c>
      <c r="O275" s="1" t="s">
        <v>1101</v>
      </c>
      <c r="P275" s="259">
        <f>Tableau10[[#This Row],[Quantité échéancée]]-Tableau10[[#This Row],[Quantité livrée]]</f>
        <v>0</v>
      </c>
    </row>
    <row r="276" spans="1:16" hidden="1" x14ac:dyDescent="0.35">
      <c r="A276" t="str">
        <f>VLOOKUP(Tableau10[[#This Row],[Document d''achat]],Tableau1[[#All],[Nº pièce référence]:[AB]],17,FALSE)</f>
        <v>254012121101</v>
      </c>
      <c r="B276" s="9" t="str">
        <f>VLOOKUP(Tableau10[[#This Row],[Document d''achat]],Tableau1[[#All],[Nº pièce référence]:[AB]],15,FALSE)</f>
        <v>300020910</v>
      </c>
      <c r="C276" t="str">
        <f>VLOOKUP(Tableau10[[#This Row],[Document d''achat]],Tableau1[[#All],[Nº pièce référence]:[AB]],16,FALSE)</f>
        <v>1</v>
      </c>
      <c r="D276" t="str">
        <f>VLOOKUP(Tableau10[[#This Row],[Document d''achat]],Tableau1[[#All],[Nº pièce référence]:[Type PO]],18,FALSE)</f>
        <v>L</v>
      </c>
      <c r="E276" t="str">
        <f>VLOOKUP(Tableau10[[#This Row],[Document d''achat]],Tableau1[[#All],[Colonne1]:[Nom Fournisseur]],5,FALSE)</f>
        <v>100001080  NV Sign &amp; Display</v>
      </c>
      <c r="F276" s="1" t="s">
        <v>1093</v>
      </c>
      <c r="G276" s="1" t="s">
        <v>516</v>
      </c>
      <c r="H276" s="1" t="s">
        <v>1092</v>
      </c>
      <c r="I276" s="1" t="s">
        <v>2407</v>
      </c>
      <c r="J276" s="2">
        <v>43951</v>
      </c>
      <c r="K276" s="222">
        <v>100</v>
      </c>
      <c r="L276" s="1" t="s">
        <v>7410</v>
      </c>
      <c r="M276" s="222">
        <v>100</v>
      </c>
      <c r="N276" s="2">
        <v>43951</v>
      </c>
      <c r="O276" s="1" t="s">
        <v>1102</v>
      </c>
      <c r="P276" s="259">
        <f>Tableau10[[#This Row],[Quantité échéancée]]-Tableau10[[#This Row],[Quantité livrée]]</f>
        <v>0</v>
      </c>
    </row>
    <row r="277" spans="1:16" hidden="1" x14ac:dyDescent="0.35">
      <c r="A277" t="str">
        <f>VLOOKUP(Tableau10[[#This Row],[Document d''achat]],Tableau1[[#All],[Nº pièce référence]:[AB]],17,FALSE)</f>
        <v>255223121102</v>
      </c>
      <c r="B277" s="9" t="str">
        <f>VLOOKUP(Tableau10[[#This Row],[Document d''achat]],Tableau1[[#All],[Nº pièce référence]:[AB]],15,FALSE)</f>
        <v>300020861</v>
      </c>
      <c r="C277" t="str">
        <f>VLOOKUP(Tableau10[[#This Row],[Document d''achat]],Tableau1[[#All],[Nº pièce référence]:[AB]],16,FALSE)</f>
        <v>2</v>
      </c>
      <c r="D277" t="str">
        <f>VLOOKUP(Tableau10[[#This Row],[Document d''achat]],Tableau1[[#All],[Nº pièce référence]:[Type PO]],18,FALSE)</f>
        <v>Z</v>
      </c>
      <c r="E277" t="str">
        <f>VLOOKUP(Tableau10[[#This Row],[Document d''achat]],Tableau1[[#All],[Colonne1]:[Nom Fournisseur]],5,FALSE)</f>
        <v>100001490  NV Fujirebio Europe</v>
      </c>
      <c r="F277" s="1" t="s">
        <v>1107</v>
      </c>
      <c r="G277" s="1" t="s">
        <v>88</v>
      </c>
      <c r="H277" s="1" t="s">
        <v>910</v>
      </c>
      <c r="I277" s="1" t="s">
        <v>2407</v>
      </c>
      <c r="J277" s="2">
        <v>43951</v>
      </c>
      <c r="K277" s="222">
        <v>1</v>
      </c>
      <c r="L277" s="1" t="s">
        <v>7411</v>
      </c>
      <c r="M277" s="222">
        <v>0</v>
      </c>
      <c r="N277" s="2">
        <v>43951</v>
      </c>
      <c r="O277" s="1" t="s">
        <v>1108</v>
      </c>
      <c r="P277" s="259">
        <f>Tableau10[[#This Row],[Quantité échéancée]]-Tableau10[[#This Row],[Quantité livrée]]</f>
        <v>1</v>
      </c>
    </row>
    <row r="278" spans="1:16" hidden="1" x14ac:dyDescent="0.35">
      <c r="A278" t="str">
        <f>VLOOKUP(Tableau10[[#This Row],[Document d''achat]],Tableau1[[#All],[Nº pièce référence]:[AB]],17,FALSE)</f>
        <v>255223121102</v>
      </c>
      <c r="B278" s="9" t="str">
        <f>VLOOKUP(Tableau10[[#This Row],[Document d''achat]],Tableau1[[#All],[Nº pièce référence]:[AB]],15,FALSE)</f>
        <v>300020861</v>
      </c>
      <c r="C278" t="str">
        <f>VLOOKUP(Tableau10[[#This Row],[Document d''achat]],Tableau1[[#All],[Nº pièce référence]:[AB]],16,FALSE)</f>
        <v>6</v>
      </c>
      <c r="D278" t="str">
        <f>VLOOKUP(Tableau10[[#This Row],[Document d''achat]],Tableau1[[#All],[Nº pièce référence]:[Type PO]],18,FALSE)</f>
        <v>Z</v>
      </c>
      <c r="E278" t="str">
        <f>VLOOKUP(Tableau10[[#This Row],[Document d''achat]],Tableau1[[#All],[Colonne1]:[Nom Fournisseur]],5,FALSE)</f>
        <v>100047374  BV QRS Healthcare Belgium</v>
      </c>
      <c r="F278" s="1" t="s">
        <v>1123</v>
      </c>
      <c r="G278" s="1" t="s">
        <v>88</v>
      </c>
      <c r="H278" s="1" t="s">
        <v>1119</v>
      </c>
      <c r="I278" s="1" t="s">
        <v>2407</v>
      </c>
      <c r="J278" s="2">
        <v>43951</v>
      </c>
      <c r="K278" s="222">
        <v>1</v>
      </c>
      <c r="L278" s="1" t="s">
        <v>7411</v>
      </c>
      <c r="M278" s="222">
        <v>0</v>
      </c>
      <c r="N278" s="2">
        <v>43951</v>
      </c>
      <c r="O278" s="1" t="s">
        <v>1124</v>
      </c>
      <c r="P278" s="259">
        <f>Tableau10[[#This Row],[Quantité échéancée]]-Tableau10[[#This Row],[Quantité livrée]]</f>
        <v>1</v>
      </c>
    </row>
    <row r="279" spans="1:16" hidden="1" x14ac:dyDescent="0.35">
      <c r="A279" t="str">
        <f>VLOOKUP(Tableau10[[#This Row],[Document d''achat]],Tableau1[[#All],[Nº pièce référence]:[AB]],17,FALSE)</f>
        <v>255223121102</v>
      </c>
      <c r="B279" s="9" t="str">
        <f>VLOOKUP(Tableau10[[#This Row],[Document d''achat]],Tableau1[[#All],[Nº pièce référence]:[AB]],15,FALSE)</f>
        <v>300020861</v>
      </c>
      <c r="C279" t="str">
        <f>VLOOKUP(Tableau10[[#This Row],[Document d''achat]],Tableau1[[#All],[Nº pièce référence]:[AB]],16,FALSE)</f>
        <v>6</v>
      </c>
      <c r="D279" t="str">
        <f>VLOOKUP(Tableau10[[#This Row],[Document d''achat]],Tableau1[[#All],[Nº pièce référence]:[Type PO]],18,FALSE)</f>
        <v>Z</v>
      </c>
      <c r="E279" t="str">
        <f>VLOOKUP(Tableau10[[#This Row],[Document d''achat]],Tableau1[[#All],[Colonne1]:[Nom Fournisseur]],5,FALSE)</f>
        <v>100024685  NV Acertys Healthcare</v>
      </c>
      <c r="F279" s="1" t="s">
        <v>1110</v>
      </c>
      <c r="G279" s="1" t="s">
        <v>88</v>
      </c>
      <c r="H279" s="1" t="s">
        <v>924</v>
      </c>
      <c r="I279" s="1" t="s">
        <v>2407</v>
      </c>
      <c r="J279" s="2">
        <v>43951</v>
      </c>
      <c r="K279" s="222">
        <v>1</v>
      </c>
      <c r="L279" s="1" t="s">
        <v>7411</v>
      </c>
      <c r="M279" s="222">
        <v>0</v>
      </c>
      <c r="N279" s="2">
        <v>43951</v>
      </c>
      <c r="O279" s="1" t="s">
        <v>1111</v>
      </c>
      <c r="P279" s="259">
        <f>Tableau10[[#This Row],[Quantité échéancée]]-Tableau10[[#This Row],[Quantité livrée]]</f>
        <v>1</v>
      </c>
    </row>
    <row r="280" spans="1:16" hidden="1" x14ac:dyDescent="0.35">
      <c r="A280" t="str">
        <f>VLOOKUP(Tableau10[[#This Row],[Document d''achat]],Tableau1[[#All],[Nº pièce référence]:[AB]],17,FALSE)</f>
        <v>255223121102</v>
      </c>
      <c r="B280" s="9" t="str">
        <f>VLOOKUP(Tableau10[[#This Row],[Document d''achat]],Tableau1[[#All],[Nº pièce référence]:[AB]],15,FALSE)</f>
        <v>300020861</v>
      </c>
      <c r="C280" t="str">
        <f>VLOOKUP(Tableau10[[#This Row],[Document d''achat]],Tableau1[[#All],[Nº pièce référence]:[AB]],16,FALSE)</f>
        <v>2</v>
      </c>
      <c r="D280" t="str">
        <f>VLOOKUP(Tableau10[[#This Row],[Document d''achat]],Tableau1[[#All],[Nº pièce référence]:[Type PO]],18,FALSE)</f>
        <v>Z</v>
      </c>
      <c r="E280" t="str">
        <f>VLOOKUP(Tableau10[[#This Row],[Document d''achat]],Tableau1[[#All],[Colonne1]:[Nom Fournisseur]],5,FALSE)</f>
        <v>100000284  NV DiaSorin</v>
      </c>
      <c r="F280" s="1" t="s">
        <v>1085</v>
      </c>
      <c r="G280" s="1" t="s">
        <v>88</v>
      </c>
      <c r="H280" s="1" t="s">
        <v>1084</v>
      </c>
      <c r="I280" s="1" t="s">
        <v>2407</v>
      </c>
      <c r="J280" s="2">
        <v>43951</v>
      </c>
      <c r="K280" s="222">
        <v>1</v>
      </c>
      <c r="L280" s="1" t="s">
        <v>7411</v>
      </c>
      <c r="M280" s="222">
        <v>0</v>
      </c>
      <c r="N280" s="2">
        <v>43951</v>
      </c>
      <c r="O280" s="1" t="s">
        <v>1086</v>
      </c>
      <c r="P280" s="259">
        <f>Tableau10[[#This Row],[Quantité échéancée]]-Tableau10[[#This Row],[Quantité livrée]]</f>
        <v>1</v>
      </c>
    </row>
    <row r="281" spans="1:16" hidden="1" x14ac:dyDescent="0.35">
      <c r="A281" t="str">
        <f>VLOOKUP(Tableau10[[#This Row],[Document d''achat]],Tableau1[[#All],[Nº pièce référence]:[AB]],17,FALSE)</f>
        <v>255223121102</v>
      </c>
      <c r="B281" s="9" t="str">
        <f>VLOOKUP(Tableau10[[#This Row],[Document d''achat]],Tableau1[[#All],[Nº pièce référence]:[AB]],15,FALSE)</f>
        <v>300020861</v>
      </c>
      <c r="C281" t="str">
        <f>VLOOKUP(Tableau10[[#This Row],[Document d''achat]],Tableau1[[#All],[Nº pièce référence]:[AB]],16,FALSE)</f>
        <v>6</v>
      </c>
      <c r="D281" t="str">
        <f>VLOOKUP(Tableau10[[#This Row],[Document d''achat]],Tableau1[[#All],[Nº pièce référence]:[Type PO]],18,FALSE)</f>
        <v>Z</v>
      </c>
      <c r="E281" t="str">
        <f>VLOOKUP(Tableau10[[#This Row],[Document d''achat]],Tableau1[[#All],[Colonne1]:[Nom Fournisseur]],5,FALSE)</f>
        <v>100024685  NV Acertys Healthcare</v>
      </c>
      <c r="F281" s="1" t="s">
        <v>1113</v>
      </c>
      <c r="G281" s="1" t="s">
        <v>88</v>
      </c>
      <c r="H281" s="1" t="s">
        <v>924</v>
      </c>
      <c r="I281" s="1" t="s">
        <v>2407</v>
      </c>
      <c r="J281" s="2">
        <v>43951</v>
      </c>
      <c r="K281" s="222">
        <v>1</v>
      </c>
      <c r="L281" s="1" t="s">
        <v>7411</v>
      </c>
      <c r="M281" s="222">
        <v>0</v>
      </c>
      <c r="N281" s="2">
        <v>43951</v>
      </c>
      <c r="O281" s="1" t="s">
        <v>1114</v>
      </c>
      <c r="P281" s="259">
        <f>Tableau10[[#This Row],[Quantité échéancée]]-Tableau10[[#This Row],[Quantité livrée]]</f>
        <v>1</v>
      </c>
    </row>
    <row r="282" spans="1:16" hidden="1" x14ac:dyDescent="0.35">
      <c r="A282" t="str">
        <f>VLOOKUP(Tableau10[[#This Row],[Document d''achat]],Tableau1[[#All],[Nº pièce référence]:[AB]],17,FALSE)</f>
        <v>255223121102</v>
      </c>
      <c r="B282" s="9" t="str">
        <f>VLOOKUP(Tableau10[[#This Row],[Document d''achat]],Tableau1[[#All],[Nº pièce référence]:[AB]],15,FALSE)</f>
        <v>300020861</v>
      </c>
      <c r="C282" t="str">
        <f>VLOOKUP(Tableau10[[#This Row],[Document d''achat]],Tableau1[[#All],[Nº pièce référence]:[AB]],16,FALSE)</f>
        <v>5</v>
      </c>
      <c r="D282" t="str">
        <f>VLOOKUP(Tableau10[[#This Row],[Document d''achat]],Tableau1[[#All],[Nº pièce référence]:[Type PO]],18,FALSE)</f>
        <v>Z</v>
      </c>
      <c r="E282" t="str">
        <f>VLOOKUP(Tableau10[[#This Row],[Document d''achat]],Tableau1[[#All],[Colonne1]:[Nom Fournisseur]],5,FALSE)</f>
        <v>100024688  NV Fresenius Kabi</v>
      </c>
      <c r="F282" s="1" t="s">
        <v>1116</v>
      </c>
      <c r="G282" s="1" t="s">
        <v>88</v>
      </c>
      <c r="H282" s="1" t="s">
        <v>929</v>
      </c>
      <c r="I282" s="1" t="s">
        <v>2407</v>
      </c>
      <c r="J282" s="2">
        <v>43951</v>
      </c>
      <c r="K282" s="222">
        <v>1</v>
      </c>
      <c r="L282" s="1" t="s">
        <v>7411</v>
      </c>
      <c r="M282" s="222">
        <v>0</v>
      </c>
      <c r="N282" s="2">
        <v>43951</v>
      </c>
      <c r="O282" s="1" t="s">
        <v>1048</v>
      </c>
      <c r="P282" s="259">
        <f>Tableau10[[#This Row],[Quantité échéancée]]-Tableau10[[#This Row],[Quantité livrée]]</f>
        <v>1</v>
      </c>
    </row>
    <row r="283" spans="1:16" hidden="1" x14ac:dyDescent="0.35">
      <c r="A283" t="str">
        <f>VLOOKUP(Tableau10[[#This Row],[Document d''achat]],Tableau1[[#All],[Nº pièce référence]:[AB]],17,FALSE)</f>
        <v>255223121102</v>
      </c>
      <c r="B283" s="9" t="str">
        <f>VLOOKUP(Tableau10[[#This Row],[Document d''achat]],Tableau1[[#All],[Nº pièce référence]:[AB]],15,FALSE)</f>
        <v>300020861</v>
      </c>
      <c r="C283" t="str">
        <f>VLOOKUP(Tableau10[[#This Row],[Document d''achat]],Tableau1[[#All],[Nº pièce référence]:[AB]],16,FALSE)</f>
        <v>1</v>
      </c>
      <c r="D283" t="str">
        <f>VLOOKUP(Tableau10[[#This Row],[Document d''achat]],Tableau1[[#All],[Nº pièce référence]:[Type PO]],18,FALSE)</f>
        <v>Z</v>
      </c>
      <c r="E283" t="str">
        <f>VLOOKUP(Tableau10[[#This Row],[Document d''achat]],Tableau1[[#All],[Colonne1]:[Nom Fournisseur]],5,FALSE)</f>
        <v>500026496  Ltd Qingdao LuoTa Fund Management</v>
      </c>
      <c r="F283" s="1" t="s">
        <v>1166</v>
      </c>
      <c r="G283" s="1" t="s">
        <v>88</v>
      </c>
      <c r="H283" s="1" t="s">
        <v>1165</v>
      </c>
      <c r="I283" s="1" t="s">
        <v>2407</v>
      </c>
      <c r="J283" s="2">
        <v>43951</v>
      </c>
      <c r="K283" s="222">
        <v>1</v>
      </c>
      <c r="L283" s="1" t="s">
        <v>7411</v>
      </c>
      <c r="M283" s="222">
        <v>0</v>
      </c>
      <c r="N283" s="2">
        <v>43951</v>
      </c>
      <c r="O283" s="1" t="s">
        <v>1167</v>
      </c>
      <c r="P283" s="259">
        <f>Tableau10[[#This Row],[Quantité échéancée]]-Tableau10[[#This Row],[Quantité livrée]]</f>
        <v>1</v>
      </c>
    </row>
    <row r="284" spans="1:16" hidden="1" x14ac:dyDescent="0.35">
      <c r="A284" t="str">
        <f>VLOOKUP(Tableau10[[#This Row],[Document d''achat]],Tableau1[[#All],[Nº pièce référence]:[AB]],17,FALSE)</f>
        <v>255223121102</v>
      </c>
      <c r="B284" s="9" t="str">
        <f>VLOOKUP(Tableau10[[#This Row],[Document d''achat]],Tableau1[[#All],[Nº pièce référence]:[AB]],15,FALSE)</f>
        <v>300020861</v>
      </c>
      <c r="C284" t="str">
        <f>VLOOKUP(Tableau10[[#This Row],[Document d''achat]],Tableau1[[#All],[Nº pièce référence]:[AB]],16,FALSE)</f>
        <v>5</v>
      </c>
      <c r="D284" t="str">
        <f>VLOOKUP(Tableau10[[#This Row],[Document d''achat]],Tableau1[[#All],[Nº pièce référence]:[Type PO]],18,FALSE)</f>
        <v>Z</v>
      </c>
      <c r="E284" t="str">
        <f>VLOOKUP(Tableau10[[#This Row],[Document d''achat]],Tableau1[[#All],[Colonne1]:[Nom Fournisseur]],5,FALSE)</f>
        <v>200008180  GmbH EVER Valinject</v>
      </c>
      <c r="F284" s="1" t="s">
        <v>1141</v>
      </c>
      <c r="G284" s="1" t="s">
        <v>88</v>
      </c>
      <c r="H284" s="1" t="s">
        <v>1140</v>
      </c>
      <c r="I284" s="1" t="s">
        <v>2407</v>
      </c>
      <c r="J284" s="2">
        <v>43951</v>
      </c>
      <c r="K284" s="222">
        <v>1</v>
      </c>
      <c r="L284" s="1" t="s">
        <v>7411</v>
      </c>
      <c r="M284" s="222">
        <v>0</v>
      </c>
      <c r="N284" s="2">
        <v>43951</v>
      </c>
      <c r="O284" s="1" t="s">
        <v>1142</v>
      </c>
      <c r="P284" s="259">
        <f>Tableau10[[#This Row],[Quantité échéancée]]-Tableau10[[#This Row],[Quantité livrée]]</f>
        <v>1</v>
      </c>
    </row>
    <row r="285" spans="1:16" hidden="1" x14ac:dyDescent="0.35">
      <c r="A285" t="str">
        <f>VLOOKUP(Tableau10[[#This Row],[Document d''achat]],Tableau1[[#All],[Nº pièce référence]:[AB]],17,FALSE)</f>
        <v>255223121102</v>
      </c>
      <c r="B285" s="9" t="str">
        <f>VLOOKUP(Tableau10[[#This Row],[Document d''achat]],Tableau1[[#All],[Nº pièce référence]:[AB]],15,FALSE)</f>
        <v>300020861</v>
      </c>
      <c r="C285" t="str">
        <f>VLOOKUP(Tableau10[[#This Row],[Document d''achat]],Tableau1[[#All],[Nº pièce référence]:[AB]],16,FALSE)</f>
        <v>1</v>
      </c>
      <c r="D285" t="str">
        <f>VLOOKUP(Tableau10[[#This Row],[Document d''achat]],Tableau1[[#All],[Nº pièce référence]:[Type PO]],18,FALSE)</f>
        <v>Z</v>
      </c>
      <c r="E285" t="str">
        <f>VLOOKUP(Tableau10[[#This Row],[Document d''achat]],Tableau1[[#All],[Colonne1]:[Nom Fournisseur]],5,FALSE)</f>
        <v>500022990  VZW Idewe</v>
      </c>
      <c r="F285" s="1" t="s">
        <v>1158</v>
      </c>
      <c r="G285" s="1" t="s">
        <v>88</v>
      </c>
      <c r="H285" s="1" t="s">
        <v>1157</v>
      </c>
      <c r="I285" s="1" t="s">
        <v>2407</v>
      </c>
      <c r="J285" s="2">
        <v>43951</v>
      </c>
      <c r="K285" s="222">
        <v>1</v>
      </c>
      <c r="L285" s="1" t="s">
        <v>7411</v>
      </c>
      <c r="M285" s="222">
        <v>0</v>
      </c>
      <c r="N285" s="2">
        <v>43951</v>
      </c>
      <c r="O285" s="1" t="s">
        <v>1159</v>
      </c>
      <c r="P285" s="259">
        <f>Tableau10[[#This Row],[Quantité échéancée]]-Tableau10[[#This Row],[Quantité livrée]]</f>
        <v>1</v>
      </c>
    </row>
    <row r="286" spans="1:16" hidden="1" x14ac:dyDescent="0.35">
      <c r="A286" t="str">
        <f>VLOOKUP(Tableau10[[#This Row],[Document d''achat]],Tableau1[[#All],[Nº pièce référence]:[AB]],17,FALSE)</f>
        <v>255223121102</v>
      </c>
      <c r="B286" s="9" t="str">
        <f>VLOOKUP(Tableau10[[#This Row],[Document d''achat]],Tableau1[[#All],[Nº pièce référence]:[AB]],15,FALSE)</f>
        <v>300020861</v>
      </c>
      <c r="C286" t="str">
        <f>VLOOKUP(Tableau10[[#This Row],[Document d''achat]],Tableau1[[#All],[Nº pièce référence]:[AB]],16,FALSE)</f>
        <v>2</v>
      </c>
      <c r="D286" t="str">
        <f>VLOOKUP(Tableau10[[#This Row],[Document d''achat]],Tableau1[[#All],[Nº pièce référence]:[Type PO]],18,FALSE)</f>
        <v>Z</v>
      </c>
      <c r="E286" t="str">
        <f>VLOOKUP(Tableau10[[#This Row],[Document d''achat]],Tableau1[[#All],[Colonne1]:[Nom Fournisseur]],5,FALSE)</f>
        <v>100050676  NV FertiPro</v>
      </c>
      <c r="F286" s="1" t="s">
        <v>1129</v>
      </c>
      <c r="G286" s="1" t="s">
        <v>88</v>
      </c>
      <c r="H286" s="1" t="s">
        <v>678</v>
      </c>
      <c r="I286" s="1" t="s">
        <v>2407</v>
      </c>
      <c r="J286" s="2">
        <v>43951</v>
      </c>
      <c r="K286" s="222">
        <v>1</v>
      </c>
      <c r="L286" s="1" t="s">
        <v>7411</v>
      </c>
      <c r="M286" s="222">
        <v>0</v>
      </c>
      <c r="N286" s="2">
        <v>43951</v>
      </c>
      <c r="O286" s="1" t="s">
        <v>1130</v>
      </c>
      <c r="P286" s="259">
        <f>Tableau10[[#This Row],[Quantité échéancée]]-Tableau10[[#This Row],[Quantité livrée]]</f>
        <v>1</v>
      </c>
    </row>
    <row r="287" spans="1:16" hidden="1" x14ac:dyDescent="0.35">
      <c r="A287" t="str">
        <f>VLOOKUP(Tableau10[[#This Row],[Document d''achat]],Tableau1[[#All],[Nº pièce référence]:[AB]],17,FALSE)</f>
        <v>255223121102</v>
      </c>
      <c r="B287" s="9" t="str">
        <f>VLOOKUP(Tableau10[[#This Row],[Document d''achat]],Tableau1[[#All],[Nº pièce référence]:[AB]],15,FALSE)</f>
        <v>300020861</v>
      </c>
      <c r="C287" t="str">
        <f>VLOOKUP(Tableau10[[#This Row],[Document d''achat]],Tableau1[[#All],[Nº pièce référence]:[AB]],16,FALSE)</f>
        <v>5</v>
      </c>
      <c r="D287" t="str">
        <f>VLOOKUP(Tableau10[[#This Row],[Document d''achat]],Tableau1[[#All],[Nº pièce référence]:[Type PO]],18,FALSE)</f>
        <v>Z</v>
      </c>
      <c r="E287" t="str">
        <f>VLOOKUP(Tableau10[[#This Row],[Document d''achat]],Tableau1[[#All],[Colonne1]:[Nom Fournisseur]],5,FALSE)</f>
        <v>100024695  NV Janssen-Cilag</v>
      </c>
      <c r="F287" s="1" t="s">
        <v>1182</v>
      </c>
      <c r="G287" s="1" t="s">
        <v>88</v>
      </c>
      <c r="H287" s="1" t="s">
        <v>935</v>
      </c>
      <c r="I287" s="1" t="s">
        <v>2407</v>
      </c>
      <c r="J287" s="2">
        <v>43955</v>
      </c>
      <c r="K287" s="222">
        <v>1</v>
      </c>
      <c r="L287" s="1" t="s">
        <v>7411</v>
      </c>
      <c r="M287" s="222">
        <v>0</v>
      </c>
      <c r="N287" s="2">
        <v>43955</v>
      </c>
      <c r="O287" s="1" t="s">
        <v>1183</v>
      </c>
      <c r="P287" s="259">
        <f>Tableau10[[#This Row],[Quantité échéancée]]-Tableau10[[#This Row],[Quantité livrée]]</f>
        <v>1</v>
      </c>
    </row>
    <row r="288" spans="1:16" hidden="1" x14ac:dyDescent="0.35">
      <c r="A288" t="str">
        <f>VLOOKUP(Tableau10[[#This Row],[Document d''achat]],Tableau1[[#All],[Nº pièce référence]:[AB]],17,FALSE)</f>
        <v>252102121101</v>
      </c>
      <c r="B288" s="9" t="str">
        <f>VLOOKUP(Tableau10[[#This Row],[Document d''achat]],Tableau1[[#All],[Nº pièce référence]:[AB]],15,FALSE)</f>
        <v>300020695</v>
      </c>
      <c r="C288" t="str">
        <f>VLOOKUP(Tableau10[[#This Row],[Document d''achat]],Tableau1[[#All],[Nº pièce référence]:[AB]],16,FALSE)</f>
        <v>2</v>
      </c>
      <c r="D288" t="str">
        <f>VLOOKUP(Tableau10[[#This Row],[Document d''achat]],Tableau1[[#All],[Nº pièce référence]:[Type PO]],18,FALSE)</f>
        <v>Z</v>
      </c>
      <c r="E288" t="str">
        <f>VLOOKUP(Tableau10[[#This Row],[Document d''achat]],Tableau1[[#All],[Colonne1]:[Nom Fournisseur]],5,FALSE)</f>
        <v>300031177  Carolien Sonck</v>
      </c>
      <c r="F288" s="1" t="s">
        <v>1173</v>
      </c>
      <c r="G288" s="1" t="s">
        <v>88</v>
      </c>
      <c r="H288" s="1" t="s">
        <v>1172</v>
      </c>
      <c r="I288" s="1" t="s">
        <v>2407</v>
      </c>
      <c r="J288" s="2">
        <v>43955</v>
      </c>
      <c r="K288" s="222">
        <v>1</v>
      </c>
      <c r="L288" s="1" t="s">
        <v>7410</v>
      </c>
      <c r="M288" s="222">
        <v>0</v>
      </c>
      <c r="N288" s="2">
        <v>43955</v>
      </c>
      <c r="O288" s="1" t="s">
        <v>1174</v>
      </c>
      <c r="P288" s="259">
        <f>Tableau10[[#This Row],[Quantité échéancée]]-Tableau10[[#This Row],[Quantité livrée]]</f>
        <v>1</v>
      </c>
    </row>
    <row r="289" spans="1:16" hidden="1" x14ac:dyDescent="0.35">
      <c r="A289" t="str">
        <f>VLOOKUP(Tableau10[[#This Row],[Document d''achat]],Tableau1[[#All],[Nº pièce référence]:[AB]],17,FALSE)</f>
        <v>255223121102</v>
      </c>
      <c r="B289" s="9" t="str">
        <f>VLOOKUP(Tableau10[[#This Row],[Document d''achat]],Tableau1[[#All],[Nº pièce référence]:[AB]],15,FALSE)</f>
        <v>300020861</v>
      </c>
      <c r="C289" t="str">
        <f>VLOOKUP(Tableau10[[#This Row],[Document d''achat]],Tableau1[[#All],[Nº pièce référence]:[AB]],16,FALSE)</f>
        <v>5</v>
      </c>
      <c r="D289" t="str">
        <f>VLOOKUP(Tableau10[[#This Row],[Document d''achat]],Tableau1[[#All],[Nº pièce référence]:[Type PO]],18,FALSE)</f>
        <v>Z</v>
      </c>
      <c r="E289" t="str">
        <f>VLOOKUP(Tableau10[[#This Row],[Document d''achat]],Tableau1[[#All],[Colonne1]:[Nom Fournisseur]],5,FALSE)</f>
        <v>100026151  BV Mylan</v>
      </c>
      <c r="F289" s="1" t="s">
        <v>1188</v>
      </c>
      <c r="G289" s="1" t="s">
        <v>88</v>
      </c>
      <c r="H289" s="1" t="s">
        <v>1187</v>
      </c>
      <c r="I289" s="1" t="s">
        <v>2407</v>
      </c>
      <c r="J289" s="2">
        <v>43955</v>
      </c>
      <c r="K289" s="222">
        <v>1</v>
      </c>
      <c r="L289" s="1" t="s">
        <v>7411</v>
      </c>
      <c r="M289" s="222">
        <v>0</v>
      </c>
      <c r="N289" s="2">
        <v>43955</v>
      </c>
      <c r="O289" s="1" t="s">
        <v>1142</v>
      </c>
      <c r="P289" s="259">
        <f>Tableau10[[#This Row],[Quantité échéancée]]-Tableau10[[#This Row],[Quantité livrée]]</f>
        <v>1</v>
      </c>
    </row>
    <row r="290" spans="1:16" hidden="1" x14ac:dyDescent="0.35">
      <c r="A290" t="str">
        <f>VLOOKUP(Tableau10[[#This Row],[Document d''achat]],Tableau1[[#All],[Nº pièce référence]:[AB]],17,FALSE)</f>
        <v>255223121102</v>
      </c>
      <c r="B290" s="9" t="str">
        <f>VLOOKUP(Tableau10[[#This Row],[Document d''achat]],Tableau1[[#All],[Nº pièce référence]:[AB]],15,FALSE)</f>
        <v>300020861</v>
      </c>
      <c r="C290" t="str">
        <f>VLOOKUP(Tableau10[[#This Row],[Document d''achat]],Tableau1[[#All],[Nº pièce référence]:[AB]],16,FALSE)</f>
        <v>4</v>
      </c>
      <c r="D290" t="str">
        <f>VLOOKUP(Tableau10[[#This Row],[Document d''achat]],Tableau1[[#All],[Nº pièce référence]:[Type PO]],18,FALSE)</f>
        <v>Z</v>
      </c>
      <c r="E290" t="str">
        <f>VLOOKUP(Tableau10[[#This Row],[Document d''achat]],Tableau1[[#All],[Colonne1]:[Nom Fournisseur]],5,FALSE)</f>
        <v>100002444  CVBA Deloitte Consulting &amp; Advisory</v>
      </c>
      <c r="F290" s="1" t="s">
        <v>1866</v>
      </c>
      <c r="G290" s="1" t="s">
        <v>88</v>
      </c>
      <c r="H290" s="1" t="s">
        <v>1865</v>
      </c>
      <c r="I290" s="1" t="s">
        <v>2407</v>
      </c>
      <c r="J290" s="2">
        <v>43955</v>
      </c>
      <c r="K290" s="222">
        <v>1</v>
      </c>
      <c r="L290" s="1" t="s">
        <v>7411</v>
      </c>
      <c r="M290" s="222">
        <v>0</v>
      </c>
      <c r="N290" s="2">
        <v>43955</v>
      </c>
      <c r="O290" s="1" t="s">
        <v>1867</v>
      </c>
      <c r="P290" s="259">
        <f>Tableau10[[#This Row],[Quantité échéancée]]-Tableau10[[#This Row],[Quantité livrée]]</f>
        <v>1</v>
      </c>
    </row>
    <row r="291" spans="1:16" hidden="1" x14ac:dyDescent="0.35">
      <c r="A291" t="str">
        <f>VLOOKUP(Tableau10[[#This Row],[Document d''achat]],Tableau1[[#All],[Nº pièce référence]:[AB]],17,FALSE)</f>
        <v>255223121102</v>
      </c>
      <c r="B291" s="9" t="str">
        <f>VLOOKUP(Tableau10[[#This Row],[Document d''achat]],Tableau1[[#All],[Nº pièce référence]:[AB]],15,FALSE)</f>
        <v>300020861</v>
      </c>
      <c r="C291" t="str">
        <f>VLOOKUP(Tableau10[[#This Row],[Document d''achat]],Tableau1[[#All],[Nº pièce référence]:[AB]],16,FALSE)</f>
        <v>4</v>
      </c>
      <c r="D291" t="str">
        <f>VLOOKUP(Tableau10[[#This Row],[Document d''achat]],Tableau1[[#All],[Nº pièce référence]:[Type PO]],18,FALSE)</f>
        <v>Z</v>
      </c>
      <c r="E291" t="str">
        <f>VLOOKUP(Tableau10[[#This Row],[Document d''achat]],Tableau1[[#All],[Colonne1]:[Nom Fournisseur]],5,FALSE)</f>
        <v>100002444  CVBA Deloitte Consulting &amp; Advisory</v>
      </c>
      <c r="F291" s="1" t="s">
        <v>1866</v>
      </c>
      <c r="G291" s="1" t="s">
        <v>217</v>
      </c>
      <c r="H291" s="1" t="s">
        <v>1865</v>
      </c>
      <c r="I291" s="1" t="s">
        <v>2407</v>
      </c>
      <c r="J291" s="2">
        <v>44104</v>
      </c>
      <c r="K291" s="222">
        <v>1</v>
      </c>
      <c r="L291" s="1" t="s">
        <v>7411</v>
      </c>
      <c r="M291" s="222">
        <v>0</v>
      </c>
      <c r="N291" s="2">
        <v>44104</v>
      </c>
      <c r="O291" s="1" t="s">
        <v>1871</v>
      </c>
      <c r="P291" s="259">
        <f>Tableau10[[#This Row],[Quantité échéancée]]-Tableau10[[#This Row],[Quantité livrée]]</f>
        <v>1</v>
      </c>
    </row>
    <row r="292" spans="1:16" hidden="1" x14ac:dyDescent="0.35">
      <c r="A292" t="str">
        <f>VLOOKUP(Tableau10[[#This Row],[Document d''achat]],Tableau1[[#All],[Nº pièce référence]:[AB]],17,FALSE)</f>
        <v>255223121102</v>
      </c>
      <c r="B292" s="9" t="str">
        <f>VLOOKUP(Tableau10[[#This Row],[Document d''achat]],Tableau1[[#All],[Nº pièce référence]:[AB]],15,FALSE)</f>
        <v>300020861</v>
      </c>
      <c r="C292" t="str">
        <f>VLOOKUP(Tableau10[[#This Row],[Document d''achat]],Tableau1[[#All],[Nº pièce référence]:[AB]],16,FALSE)</f>
        <v>4</v>
      </c>
      <c r="D292" t="str">
        <f>VLOOKUP(Tableau10[[#This Row],[Document d''achat]],Tableau1[[#All],[Nº pièce référence]:[Type PO]],18,FALSE)</f>
        <v>Z</v>
      </c>
      <c r="E292" t="str">
        <f>VLOOKUP(Tableau10[[#This Row],[Document d''achat]],Tableau1[[#All],[Colonne1]:[Nom Fournisseur]],5,FALSE)</f>
        <v>100002444  CVBA Deloitte Consulting &amp; Advisory</v>
      </c>
      <c r="F292" s="1" t="s">
        <v>1866</v>
      </c>
      <c r="G292" s="1" t="s">
        <v>222</v>
      </c>
      <c r="H292" s="1" t="s">
        <v>1865</v>
      </c>
      <c r="I292" s="1" t="s">
        <v>2407</v>
      </c>
      <c r="J292" s="2">
        <v>44104</v>
      </c>
      <c r="K292" s="222">
        <v>1</v>
      </c>
      <c r="L292" s="1" t="s">
        <v>7411</v>
      </c>
      <c r="M292" s="222">
        <v>0</v>
      </c>
      <c r="N292" s="2">
        <v>44104</v>
      </c>
      <c r="O292" s="1" t="s">
        <v>1872</v>
      </c>
      <c r="P292" s="259">
        <f>Tableau10[[#This Row],[Quantité échéancée]]-Tableau10[[#This Row],[Quantité livrée]]</f>
        <v>1</v>
      </c>
    </row>
    <row r="293" spans="1:16" hidden="1" x14ac:dyDescent="0.35">
      <c r="A293" t="str">
        <f>VLOOKUP(Tableau10[[#This Row],[Document d''achat]],Tableau1[[#All],[Nº pièce référence]:[AB]],17,FALSE)</f>
        <v>255223121102</v>
      </c>
      <c r="B293" s="9" t="str">
        <f>VLOOKUP(Tableau10[[#This Row],[Document d''achat]],Tableau1[[#All],[Nº pièce référence]:[AB]],15,FALSE)</f>
        <v>300020861</v>
      </c>
      <c r="C293" t="str">
        <f>VLOOKUP(Tableau10[[#This Row],[Document d''achat]],Tableau1[[#All],[Nº pièce référence]:[AB]],16,FALSE)</f>
        <v>6</v>
      </c>
      <c r="D293" t="str">
        <f>VLOOKUP(Tableau10[[#This Row],[Document d''achat]],Tableau1[[#All],[Nº pièce référence]:[Type PO]],18,FALSE)</f>
        <v>Z</v>
      </c>
      <c r="E293" t="str">
        <f>VLOOKUP(Tableau10[[#This Row],[Document d''achat]],Tableau1[[#All],[Colonne1]:[Nom Fournisseur]],5,FALSE)</f>
        <v>100024685  NV Acertys Healthcare</v>
      </c>
      <c r="F293" s="1" t="s">
        <v>1179</v>
      </c>
      <c r="G293" s="1" t="s">
        <v>88</v>
      </c>
      <c r="H293" s="1" t="s">
        <v>924</v>
      </c>
      <c r="I293" s="1" t="s">
        <v>2407</v>
      </c>
      <c r="J293" s="2">
        <v>43955</v>
      </c>
      <c r="K293" s="222">
        <v>1</v>
      </c>
      <c r="L293" s="1" t="s">
        <v>7411</v>
      </c>
      <c r="M293" s="222">
        <v>0</v>
      </c>
      <c r="N293" s="2">
        <v>43955</v>
      </c>
      <c r="O293" s="1" t="s">
        <v>1180</v>
      </c>
      <c r="P293" s="259">
        <f>Tableau10[[#This Row],[Quantité échéancée]]-Tableau10[[#This Row],[Quantité livrée]]</f>
        <v>1</v>
      </c>
    </row>
    <row r="294" spans="1:16" hidden="1" x14ac:dyDescent="0.35">
      <c r="A294" t="str">
        <f>VLOOKUP(Tableau10[[#This Row],[Document d''achat]],Tableau1[[#All],[Nº pièce référence]:[AB]],17,FALSE)</f>
        <v>255223121102</v>
      </c>
      <c r="B294" s="9" t="str">
        <f>VLOOKUP(Tableau10[[#This Row],[Document d''achat]],Tableau1[[#All],[Nº pièce référence]:[AB]],15,FALSE)</f>
        <v>300020861</v>
      </c>
      <c r="C294" t="str">
        <f>VLOOKUP(Tableau10[[#This Row],[Document d''achat]],Tableau1[[#All],[Nº pièce référence]:[AB]],16,FALSE)</f>
        <v>5</v>
      </c>
      <c r="D294" t="str">
        <f>VLOOKUP(Tableau10[[#This Row],[Document d''achat]],Tableau1[[#All],[Nº pièce référence]:[Type PO]],18,FALSE)</f>
        <v>Z</v>
      </c>
      <c r="E294" t="str">
        <f>VLOOKUP(Tableau10[[#This Row],[Document d''achat]],Tableau1[[#All],[Colonne1]:[Nom Fournisseur]],5,FALSE)</f>
        <v>200008184  Kft Pátriapharma</v>
      </c>
      <c r="F294" s="1" t="s">
        <v>1194</v>
      </c>
      <c r="G294" s="1" t="s">
        <v>88</v>
      </c>
      <c r="H294" s="1" t="s">
        <v>1193</v>
      </c>
      <c r="I294" s="1" t="s">
        <v>2407</v>
      </c>
      <c r="J294" s="2">
        <v>43955</v>
      </c>
      <c r="K294" s="222">
        <v>1</v>
      </c>
      <c r="L294" s="1" t="s">
        <v>7411</v>
      </c>
      <c r="M294" s="222">
        <v>0</v>
      </c>
      <c r="N294" s="2">
        <v>43955</v>
      </c>
      <c r="O294" s="1" t="s">
        <v>1195</v>
      </c>
      <c r="P294" s="259">
        <f>Tableau10[[#This Row],[Quantité échéancée]]-Tableau10[[#This Row],[Quantité livrée]]</f>
        <v>1</v>
      </c>
    </row>
    <row r="295" spans="1:16" hidden="1" x14ac:dyDescent="0.35">
      <c r="A295" t="str">
        <f>VLOOKUP(Tableau10[[#This Row],[Document d''achat]],Tableau1[[#All],[Nº pièce référence]:[AB]],17,FALSE)</f>
        <v>255223121102</v>
      </c>
      <c r="B295" s="9" t="str">
        <f>VLOOKUP(Tableau10[[#This Row],[Document d''achat]],Tableau1[[#All],[Nº pièce référence]:[AB]],15,FALSE)</f>
        <v>300020861</v>
      </c>
      <c r="C295" t="str">
        <f>VLOOKUP(Tableau10[[#This Row],[Document d''achat]],Tableau1[[#All],[Nº pièce référence]:[AB]],16,FALSE)</f>
        <v>1</v>
      </c>
      <c r="D295" t="str">
        <f>VLOOKUP(Tableau10[[#This Row],[Document d''achat]],Tableau1[[#All],[Nº pièce référence]:[Type PO]],18,FALSE)</f>
        <v>Z</v>
      </c>
      <c r="E295" t="str">
        <f>VLOOKUP(Tableau10[[#This Row],[Document d''achat]],Tableau1[[#All],[Colonne1]:[Nom Fournisseur]],5,FALSE)</f>
        <v>100005097  NV Van Heurck</v>
      </c>
      <c r="F295" s="1" t="s">
        <v>1176</v>
      </c>
      <c r="G295" s="1" t="s">
        <v>88</v>
      </c>
      <c r="H295" s="1" t="s">
        <v>810</v>
      </c>
      <c r="I295" s="1" t="s">
        <v>2407</v>
      </c>
      <c r="J295" s="2">
        <v>43955</v>
      </c>
      <c r="K295" s="222">
        <v>1</v>
      </c>
      <c r="L295" s="1" t="s">
        <v>7411</v>
      </c>
      <c r="M295" s="222">
        <v>0</v>
      </c>
      <c r="N295" s="2">
        <v>43955</v>
      </c>
      <c r="O295" s="1" t="s">
        <v>1177</v>
      </c>
      <c r="P295" s="259">
        <f>Tableau10[[#This Row],[Quantité échéancée]]-Tableau10[[#This Row],[Quantité livrée]]</f>
        <v>1</v>
      </c>
    </row>
    <row r="296" spans="1:16" hidden="1" x14ac:dyDescent="0.35">
      <c r="A296" t="str">
        <f>VLOOKUP(Tableau10[[#This Row],[Document d''achat]],Tableau1[[#All],[Nº pièce référence]:[AB]],17,FALSE)</f>
        <v>255223121102</v>
      </c>
      <c r="B296" s="9" t="str">
        <f>VLOOKUP(Tableau10[[#This Row],[Document d''achat]],Tableau1[[#All],[Nº pièce référence]:[AB]],15,FALSE)</f>
        <v>300020861</v>
      </c>
      <c r="C296" t="str">
        <f>VLOOKUP(Tableau10[[#This Row],[Document d''achat]],Tableau1[[#All],[Nº pièce référence]:[AB]],16,FALSE)</f>
        <v>2</v>
      </c>
      <c r="D296" t="str">
        <f>VLOOKUP(Tableau10[[#This Row],[Document d''achat]],Tableau1[[#All],[Nº pièce référence]:[Type PO]],18,FALSE)</f>
        <v>Z</v>
      </c>
      <c r="E296" t="str">
        <f>VLOOKUP(Tableau10[[#This Row],[Document d''achat]],Tableau1[[#All],[Colonne1]:[Nom Fournisseur]],5,FALSE)</f>
        <v>100050677  NV Ardena Gent</v>
      </c>
      <c r="F296" s="1" t="s">
        <v>1190</v>
      </c>
      <c r="G296" s="1" t="s">
        <v>88</v>
      </c>
      <c r="H296" s="1" t="s">
        <v>683</v>
      </c>
      <c r="I296" s="1" t="s">
        <v>2407</v>
      </c>
      <c r="J296" s="2">
        <v>43955</v>
      </c>
      <c r="K296" s="222">
        <v>1</v>
      </c>
      <c r="L296" s="1" t="s">
        <v>7411</v>
      </c>
      <c r="M296" s="222">
        <v>0</v>
      </c>
      <c r="N296" s="2">
        <v>43955</v>
      </c>
      <c r="O296" s="1" t="s">
        <v>1191</v>
      </c>
      <c r="P296" s="259">
        <f>Tableau10[[#This Row],[Quantité échéancée]]-Tableau10[[#This Row],[Quantité livrée]]</f>
        <v>1</v>
      </c>
    </row>
    <row r="297" spans="1:16" hidden="1" x14ac:dyDescent="0.35">
      <c r="A297" t="str">
        <f>VLOOKUP(Tableau10[[#This Row],[Document d''achat]],Tableau1[[#All],[Nº pièce référence]:[AB]],17,FALSE)</f>
        <v>255223121102</v>
      </c>
      <c r="B297" s="9" t="str">
        <f>VLOOKUP(Tableau10[[#This Row],[Document d''achat]],Tableau1[[#All],[Nº pièce référence]:[AB]],15,FALSE)</f>
        <v>300020861</v>
      </c>
      <c r="C297" t="str">
        <f>VLOOKUP(Tableau10[[#This Row],[Document d''achat]],Tableau1[[#All],[Nº pièce référence]:[AB]],16,FALSE)</f>
        <v>5</v>
      </c>
      <c r="D297" t="str">
        <f>VLOOKUP(Tableau10[[#This Row],[Document d''achat]],Tableau1[[#All],[Nº pièce référence]:[Type PO]],18,FALSE)</f>
        <v>Z</v>
      </c>
      <c r="E297" t="str">
        <f>VLOOKUP(Tableau10[[#This Row],[Document d''achat]],Tableau1[[#All],[Colonne1]:[Nom Fournisseur]],5,FALSE)</f>
        <v>100024695  NV Janssen-Cilag</v>
      </c>
      <c r="F297" s="1" t="s">
        <v>1197</v>
      </c>
      <c r="G297" s="1" t="s">
        <v>88</v>
      </c>
      <c r="H297" s="1" t="s">
        <v>935</v>
      </c>
      <c r="I297" s="1" t="s">
        <v>2407</v>
      </c>
      <c r="J297" s="2">
        <v>43956</v>
      </c>
      <c r="K297" s="222">
        <v>1</v>
      </c>
      <c r="L297" s="1" t="s">
        <v>7411</v>
      </c>
      <c r="M297" s="222">
        <v>0</v>
      </c>
      <c r="N297" s="2">
        <v>43956</v>
      </c>
      <c r="O297" s="1" t="s">
        <v>1198</v>
      </c>
      <c r="P297" s="259">
        <f>Tableau10[[#This Row],[Quantité échéancée]]-Tableau10[[#This Row],[Quantité livrée]]</f>
        <v>1</v>
      </c>
    </row>
    <row r="298" spans="1:16" hidden="1" x14ac:dyDescent="0.35">
      <c r="A298" t="str">
        <f>VLOOKUP(Tableau10[[#This Row],[Document d''achat]],Tableau1[[#All],[Nº pièce référence]:[AB]],17,FALSE)</f>
        <v>255223121102</v>
      </c>
      <c r="B298" s="9" t="str">
        <f>VLOOKUP(Tableau10[[#This Row],[Document d''achat]],Tableau1[[#All],[Nº pièce référence]:[AB]],15,FALSE)</f>
        <v>300020861</v>
      </c>
      <c r="C298" t="str">
        <f>VLOOKUP(Tableau10[[#This Row],[Document d''achat]],Tableau1[[#All],[Nº pièce référence]:[AB]],16,FALSE)</f>
        <v>5</v>
      </c>
      <c r="D298" t="str">
        <f>VLOOKUP(Tableau10[[#This Row],[Document d''achat]],Tableau1[[#All],[Nº pièce référence]:[Type PO]],18,FALSE)</f>
        <v>Z</v>
      </c>
      <c r="E298" t="str">
        <f>VLOOKUP(Tableau10[[#This Row],[Document d''achat]],Tableau1[[#All],[Colonne1]:[Nom Fournisseur]],5,FALSE)</f>
        <v>100050725  BV Accord Healthcare</v>
      </c>
      <c r="F298" s="1" t="s">
        <v>1202</v>
      </c>
      <c r="G298" s="1" t="s">
        <v>88</v>
      </c>
      <c r="H298" s="1" t="s">
        <v>1201</v>
      </c>
      <c r="I298" s="1" t="s">
        <v>2407</v>
      </c>
      <c r="J298" s="2">
        <v>43956</v>
      </c>
      <c r="K298" s="222">
        <v>1</v>
      </c>
      <c r="L298" s="1" t="s">
        <v>7411</v>
      </c>
      <c r="M298" s="222">
        <v>0</v>
      </c>
      <c r="N298" s="2">
        <v>43956</v>
      </c>
      <c r="O298" s="1" t="s">
        <v>931</v>
      </c>
      <c r="P298" s="259">
        <f>Tableau10[[#This Row],[Quantité échéancée]]-Tableau10[[#This Row],[Quantité livrée]]</f>
        <v>1</v>
      </c>
    </row>
    <row r="299" spans="1:16" hidden="1" x14ac:dyDescent="0.35">
      <c r="A299" t="str">
        <f>VLOOKUP(Tableau10[[#This Row],[Document d''achat]],Tableau1[[#All],[Nº pièce référence]:[AB]],17,FALSE)</f>
        <v>255223121102</v>
      </c>
      <c r="B299" s="9" t="str">
        <f>VLOOKUP(Tableau10[[#This Row],[Document d''achat]],Tableau1[[#All],[Nº pièce référence]:[AB]],15,FALSE)</f>
        <v>300020861</v>
      </c>
      <c r="C299" t="str">
        <f>VLOOKUP(Tableau10[[#This Row],[Document d''achat]],Tableau1[[#All],[Nº pièce référence]:[AB]],16,FALSE)</f>
        <v>5</v>
      </c>
      <c r="D299" t="str">
        <f>VLOOKUP(Tableau10[[#This Row],[Document d''achat]],Tableau1[[#All],[Nº pièce référence]:[Type PO]],18,FALSE)</f>
        <v>Z</v>
      </c>
      <c r="E299" t="str">
        <f>VLOOKUP(Tableau10[[#This Row],[Document d''achat]],Tableau1[[#All],[Colonne1]:[Nom Fournisseur]],5,FALSE)</f>
        <v>200008201  SRL Rompharm Company</v>
      </c>
      <c r="F299" s="1" t="s">
        <v>1207</v>
      </c>
      <c r="G299" s="1" t="s">
        <v>88</v>
      </c>
      <c r="H299" s="1" t="s">
        <v>1206</v>
      </c>
      <c r="I299" s="1" t="s">
        <v>2407</v>
      </c>
      <c r="J299" s="2">
        <v>43956</v>
      </c>
      <c r="K299" s="222">
        <v>1</v>
      </c>
      <c r="L299" s="1" t="s">
        <v>7411</v>
      </c>
      <c r="M299" s="222">
        <v>0</v>
      </c>
      <c r="N299" s="2">
        <v>43956</v>
      </c>
      <c r="O299" s="1" t="s">
        <v>1062</v>
      </c>
      <c r="P299" s="259">
        <f>Tableau10[[#This Row],[Quantité échéancée]]-Tableau10[[#This Row],[Quantité livrée]]</f>
        <v>1</v>
      </c>
    </row>
    <row r="300" spans="1:16" hidden="1" x14ac:dyDescent="0.35">
      <c r="A300" t="str">
        <f>VLOOKUP(Tableau10[[#This Row],[Document d''achat]],Tableau1[[#All],[Nº pièce référence]:[AB]],17,FALSE)</f>
        <v>255223121102</v>
      </c>
      <c r="B300" s="9" t="str">
        <f>VLOOKUP(Tableau10[[#This Row],[Document d''achat]],Tableau1[[#All],[Nº pièce référence]:[AB]],15,FALSE)</f>
        <v>300020861</v>
      </c>
      <c r="C300" t="str">
        <f>VLOOKUP(Tableau10[[#This Row],[Document d''achat]],Tableau1[[#All],[Nº pièce référence]:[AB]],16,FALSE)</f>
        <v>1</v>
      </c>
      <c r="D300" t="str">
        <f>VLOOKUP(Tableau10[[#This Row],[Document d''achat]],Tableau1[[#All],[Nº pièce référence]:[Type PO]],18,FALSE)</f>
        <v>Z</v>
      </c>
      <c r="E300" t="str">
        <f>VLOOKUP(Tableau10[[#This Row],[Document d''achat]],Tableau1[[#All],[Colonne1]:[Nom Fournisseur]],5,FALSE)</f>
        <v>100050656  SRL Allona Belgium</v>
      </c>
      <c r="F300" s="1" t="s">
        <v>1215</v>
      </c>
      <c r="G300" s="1" t="s">
        <v>88</v>
      </c>
      <c r="H300" s="1" t="s">
        <v>595</v>
      </c>
      <c r="I300" s="1" t="s">
        <v>2407</v>
      </c>
      <c r="J300" s="2">
        <v>43957</v>
      </c>
      <c r="K300" s="222">
        <v>1</v>
      </c>
      <c r="L300" s="1" t="s">
        <v>7411</v>
      </c>
      <c r="M300" s="222">
        <v>0</v>
      </c>
      <c r="N300" s="2">
        <v>43957</v>
      </c>
      <c r="O300" s="1" t="s">
        <v>940</v>
      </c>
      <c r="P300" s="259">
        <f>Tableau10[[#This Row],[Quantité échéancée]]-Tableau10[[#This Row],[Quantité livrée]]</f>
        <v>1</v>
      </c>
    </row>
    <row r="301" spans="1:16" hidden="1" x14ac:dyDescent="0.35">
      <c r="A301" t="str">
        <f>VLOOKUP(Tableau10[[#This Row],[Document d''achat]],Tableau1[[#All],[Nº pièce référence]:[AB]],17,FALSE)</f>
        <v>255223121102</v>
      </c>
      <c r="B301" s="9" t="str">
        <f>VLOOKUP(Tableau10[[#This Row],[Document d''achat]],Tableau1[[#All],[Nº pièce référence]:[AB]],15,FALSE)</f>
        <v>300020861</v>
      </c>
      <c r="C301" t="str">
        <f>VLOOKUP(Tableau10[[#This Row],[Document d''achat]],Tableau1[[#All],[Nº pièce référence]:[AB]],16,FALSE)</f>
        <v>1</v>
      </c>
      <c r="D301" t="str">
        <f>VLOOKUP(Tableau10[[#This Row],[Document d''achat]],Tableau1[[#All],[Nº pièce référence]:[Type PO]],18,FALSE)</f>
        <v>Z</v>
      </c>
      <c r="E301" t="str">
        <f>VLOOKUP(Tableau10[[#This Row],[Document d''achat]],Tableau1[[#All],[Colonne1]:[Nom Fournisseur]],5,FALSE)</f>
        <v>100050627  BV Firematch Global</v>
      </c>
      <c r="F301" s="1" t="s">
        <v>1212</v>
      </c>
      <c r="G301" s="1" t="s">
        <v>88</v>
      </c>
      <c r="H301" s="1" t="s">
        <v>707</v>
      </c>
      <c r="I301" s="1" t="s">
        <v>2407</v>
      </c>
      <c r="J301" s="2">
        <v>43957</v>
      </c>
      <c r="K301" s="222">
        <v>1</v>
      </c>
      <c r="L301" s="1" t="s">
        <v>7411</v>
      </c>
      <c r="M301" s="222">
        <v>0</v>
      </c>
      <c r="N301" s="2">
        <v>43957</v>
      </c>
      <c r="O301" s="1" t="s">
        <v>1213</v>
      </c>
      <c r="P301" s="259">
        <f>Tableau10[[#This Row],[Quantité échéancée]]-Tableau10[[#This Row],[Quantité livrée]]</f>
        <v>1</v>
      </c>
    </row>
    <row r="302" spans="1:16" hidden="1" x14ac:dyDescent="0.35">
      <c r="A302" t="str">
        <f>VLOOKUP(Tableau10[[#This Row],[Document d''achat]],Tableau1[[#All],[Nº pièce référence]:[AB]],17,FALSE)</f>
        <v>254012121101</v>
      </c>
      <c r="B302" s="9" t="str">
        <f>VLOOKUP(Tableau10[[#This Row],[Document d''achat]],Tableau1[[#All],[Nº pièce référence]:[AB]],15,FALSE)</f>
        <v>300020910</v>
      </c>
      <c r="C302" t="str">
        <f>VLOOKUP(Tableau10[[#This Row],[Document d''achat]],Tableau1[[#All],[Nº pièce référence]:[AB]],16,FALSE)</f>
        <v>1</v>
      </c>
      <c r="D302" t="str">
        <f>VLOOKUP(Tableau10[[#This Row],[Document d''achat]],Tableau1[[#All],[Nº pièce référence]:[Type PO]],18,FALSE)</f>
        <v>L</v>
      </c>
      <c r="E302" t="str">
        <f>VLOOKUP(Tableau10[[#This Row],[Document d''achat]],Tableau1[[#All],[Colonne1]:[Nom Fournisseur]],5,FALSE)</f>
        <v>100001654  SA Lyreco Belgium</v>
      </c>
      <c r="F302" s="1" t="s">
        <v>1208</v>
      </c>
      <c r="G302" s="1" t="s">
        <v>88</v>
      </c>
      <c r="H302" s="1" t="s">
        <v>416</v>
      </c>
      <c r="I302" s="1" t="s">
        <v>2407</v>
      </c>
      <c r="J302" s="2">
        <v>43957</v>
      </c>
      <c r="K302" s="222">
        <v>40</v>
      </c>
      <c r="L302" s="1" t="s">
        <v>7410</v>
      </c>
      <c r="M302" s="222">
        <v>40</v>
      </c>
      <c r="N302" s="2">
        <v>43957</v>
      </c>
      <c r="O302" s="1" t="s">
        <v>1209</v>
      </c>
      <c r="P302" s="259">
        <f>Tableau10[[#This Row],[Quantité échéancée]]-Tableau10[[#This Row],[Quantité livrée]]</f>
        <v>0</v>
      </c>
    </row>
    <row r="303" spans="1:16" hidden="1" x14ac:dyDescent="0.35">
      <c r="A303" t="str">
        <f>VLOOKUP(Tableau10[[#This Row],[Document d''achat]],Tableau1[[#All],[Nº pièce référence]:[AB]],17,FALSE)</f>
        <v>254012121101</v>
      </c>
      <c r="B303" s="9" t="str">
        <f>VLOOKUP(Tableau10[[#This Row],[Document d''achat]],Tableau1[[#All],[Nº pièce référence]:[AB]],15,FALSE)</f>
        <v>300020910</v>
      </c>
      <c r="C303" t="str">
        <f>VLOOKUP(Tableau10[[#This Row],[Document d''achat]],Tableau1[[#All],[Nº pièce référence]:[AB]],16,FALSE)</f>
        <v>1</v>
      </c>
      <c r="D303" t="str">
        <f>VLOOKUP(Tableau10[[#This Row],[Document d''achat]],Tableau1[[#All],[Nº pièce référence]:[Type PO]],18,FALSE)</f>
        <v>L</v>
      </c>
      <c r="E303" t="str">
        <f>VLOOKUP(Tableau10[[#This Row],[Document d''achat]],Tableau1[[#All],[Colonne1]:[Nom Fournisseur]],5,FALSE)</f>
        <v>100001654  SA Lyreco Belgium</v>
      </c>
      <c r="F303" s="1" t="s">
        <v>1208</v>
      </c>
      <c r="G303" s="1" t="s">
        <v>217</v>
      </c>
      <c r="H303" s="1" t="s">
        <v>416</v>
      </c>
      <c r="I303" s="1" t="s">
        <v>2407</v>
      </c>
      <c r="J303" s="2">
        <v>43957</v>
      </c>
      <c r="K303" s="222">
        <v>25</v>
      </c>
      <c r="L303" s="1" t="s">
        <v>7410</v>
      </c>
      <c r="M303" s="222">
        <v>25</v>
      </c>
      <c r="N303" s="2">
        <v>43957</v>
      </c>
      <c r="O303" s="1" t="s">
        <v>1210</v>
      </c>
      <c r="P303" s="259">
        <f>Tableau10[[#This Row],[Quantité échéancée]]-Tableau10[[#This Row],[Quantité livrée]]</f>
        <v>0</v>
      </c>
    </row>
    <row r="304" spans="1:16" hidden="1" x14ac:dyDescent="0.35">
      <c r="A304" t="str">
        <f>VLOOKUP(Tableau10[[#This Row],[Document d''achat]],Tableau1[[#All],[Nº pièce référence]:[AB]],17,FALSE)</f>
        <v>255223121102</v>
      </c>
      <c r="B304" s="9" t="str">
        <f>VLOOKUP(Tableau10[[#This Row],[Document d''achat]],Tableau1[[#All],[Nº pièce référence]:[AB]],15,FALSE)</f>
        <v>300020861</v>
      </c>
      <c r="C304" t="str">
        <f>VLOOKUP(Tableau10[[#This Row],[Document d''achat]],Tableau1[[#All],[Nº pièce référence]:[AB]],16,FALSE)</f>
        <v>5</v>
      </c>
      <c r="D304" t="str">
        <f>VLOOKUP(Tableau10[[#This Row],[Document d''achat]],Tableau1[[#All],[Nº pièce référence]:[Type PO]],18,FALSE)</f>
        <v>Z</v>
      </c>
      <c r="E304" t="str">
        <f>VLOOKUP(Tableau10[[#This Row],[Document d''achat]],Tableau1[[#All],[Colonne1]:[Nom Fournisseur]],5,FALSE)</f>
        <v>100050725  BV Accord Healthcare</v>
      </c>
      <c r="F304" s="1" t="s">
        <v>1217</v>
      </c>
      <c r="G304" s="1" t="s">
        <v>88</v>
      </c>
      <c r="H304" s="1" t="s">
        <v>1201</v>
      </c>
      <c r="I304" s="1" t="s">
        <v>2407</v>
      </c>
      <c r="J304" s="2">
        <v>43957</v>
      </c>
      <c r="K304" s="222">
        <v>1</v>
      </c>
      <c r="L304" s="1" t="s">
        <v>7411</v>
      </c>
      <c r="M304" s="222">
        <v>0</v>
      </c>
      <c r="N304" s="2">
        <v>43957</v>
      </c>
      <c r="O304" s="1" t="s">
        <v>1218</v>
      </c>
      <c r="P304" s="259">
        <f>Tableau10[[#This Row],[Quantité échéancée]]-Tableau10[[#This Row],[Quantité livrée]]</f>
        <v>1</v>
      </c>
    </row>
    <row r="305" spans="1:16" hidden="1" x14ac:dyDescent="0.35">
      <c r="A305" t="str">
        <f>VLOOKUP(Tableau10[[#This Row],[Document d''achat]],Tableau1[[#All],[Nº pièce référence]:[AB]],17,FALSE)</f>
        <v>255223121102</v>
      </c>
      <c r="B305" s="9" t="str">
        <f>VLOOKUP(Tableau10[[#This Row],[Document d''achat]],Tableau1[[#All],[Nº pièce référence]:[AB]],15,FALSE)</f>
        <v>300020861</v>
      </c>
      <c r="C305" t="str">
        <f>VLOOKUP(Tableau10[[#This Row],[Document d''achat]],Tableau1[[#All],[Nº pièce référence]:[AB]],16,FALSE)</f>
        <v>2</v>
      </c>
      <c r="D305" t="str">
        <f>VLOOKUP(Tableau10[[#This Row],[Document d''achat]],Tableau1[[#All],[Nº pièce référence]:[Type PO]],18,FALSE)</f>
        <v>Z</v>
      </c>
      <c r="E305" t="str">
        <f>VLOOKUP(Tableau10[[#This Row],[Document d''achat]],Tableau1[[#All],[Colonne1]:[Nom Fournisseur]],5,FALSE)</f>
        <v>200008151  GmbH Korchina Logistics Germany</v>
      </c>
      <c r="F305" s="1" t="s">
        <v>1222</v>
      </c>
      <c r="G305" s="1" t="s">
        <v>88</v>
      </c>
      <c r="H305" s="1" t="s">
        <v>1221</v>
      </c>
      <c r="I305" s="1" t="s">
        <v>2407</v>
      </c>
      <c r="J305" s="2">
        <v>43957</v>
      </c>
      <c r="K305" s="222">
        <v>1</v>
      </c>
      <c r="L305" s="1" t="s">
        <v>7411</v>
      </c>
      <c r="M305" s="222">
        <v>0</v>
      </c>
      <c r="N305" s="2">
        <v>43957</v>
      </c>
      <c r="O305" s="1" t="s">
        <v>1223</v>
      </c>
      <c r="P305" s="259">
        <f>Tableau10[[#This Row],[Quantité échéancée]]-Tableau10[[#This Row],[Quantité livrée]]</f>
        <v>1</v>
      </c>
    </row>
    <row r="306" spans="1:16" hidden="1" x14ac:dyDescent="0.35">
      <c r="A306" t="str">
        <f>VLOOKUP(Tableau10[[#This Row],[Document d''achat]],Tableau1[[#All],[Nº pièce référence]:[AB]],17,FALSE)</f>
        <v>255223121102</v>
      </c>
      <c r="B306" s="9" t="str">
        <f>VLOOKUP(Tableau10[[#This Row],[Document d''achat]],Tableau1[[#All],[Nº pièce référence]:[AB]],15,FALSE)</f>
        <v>300020861</v>
      </c>
      <c r="C306" t="str">
        <f>VLOOKUP(Tableau10[[#This Row],[Document d''achat]],Tableau1[[#All],[Nº pièce référence]:[AB]],16,FALSE)</f>
        <v>1</v>
      </c>
      <c r="D306" t="str">
        <f>VLOOKUP(Tableau10[[#This Row],[Document d''achat]],Tableau1[[#All],[Nº pièce référence]:[Type PO]],18,FALSE)</f>
        <v>Z</v>
      </c>
      <c r="E306" t="str">
        <f>VLOOKUP(Tableau10[[#This Row],[Document d''achat]],Tableau1[[#All],[Colonne1]:[Nom Fournisseur]],5,FALSE)</f>
        <v>200008209  SA Ansell</v>
      </c>
      <c r="F306" s="1" t="s">
        <v>1230</v>
      </c>
      <c r="G306" s="1" t="s">
        <v>88</v>
      </c>
      <c r="H306" s="1" t="s">
        <v>1229</v>
      </c>
      <c r="I306" s="1" t="s">
        <v>2407</v>
      </c>
      <c r="J306" s="2">
        <v>43958</v>
      </c>
      <c r="K306" s="222">
        <v>1</v>
      </c>
      <c r="L306" s="1" t="s">
        <v>7411</v>
      </c>
      <c r="M306" s="222">
        <v>0</v>
      </c>
      <c r="N306" s="2">
        <v>43958</v>
      </c>
      <c r="O306" s="1" t="s">
        <v>1231</v>
      </c>
      <c r="P306" s="259">
        <f>Tableau10[[#This Row],[Quantité échéancée]]-Tableau10[[#This Row],[Quantité livrée]]</f>
        <v>1</v>
      </c>
    </row>
    <row r="307" spans="1:16" hidden="1" x14ac:dyDescent="0.35">
      <c r="A307" t="str">
        <f>VLOOKUP(Tableau10[[#This Row],[Document d''achat]],Tableau1[[#All],[Nº pièce référence]:[AB]],17,FALSE)</f>
        <v>255223121102</v>
      </c>
      <c r="B307" s="9" t="str">
        <f>VLOOKUP(Tableau10[[#This Row],[Document d''achat]],Tableau1[[#All],[Nº pièce référence]:[AB]],15,FALSE)</f>
        <v>300020861</v>
      </c>
      <c r="C307" t="str">
        <f>VLOOKUP(Tableau10[[#This Row],[Document d''achat]],Tableau1[[#All],[Nº pièce référence]:[AB]],16,FALSE)</f>
        <v>1</v>
      </c>
      <c r="D307" t="str">
        <f>VLOOKUP(Tableau10[[#This Row],[Document d''achat]],Tableau1[[#All],[Nº pièce référence]:[Type PO]],18,FALSE)</f>
        <v>Z</v>
      </c>
      <c r="E307" t="str">
        <f>VLOOKUP(Tableau10[[#This Row],[Document d''achat]],Tableau1[[#All],[Colonne1]:[Nom Fournisseur]],5,FALSE)</f>
        <v>500026479  Ltd Chengdu Maipu International Inf</v>
      </c>
      <c r="F307" s="1" t="s">
        <v>1236</v>
      </c>
      <c r="G307" s="1" t="s">
        <v>88</v>
      </c>
      <c r="H307" s="1" t="s">
        <v>1235</v>
      </c>
      <c r="I307" s="1" t="s">
        <v>2407</v>
      </c>
      <c r="J307" s="2">
        <v>43958</v>
      </c>
      <c r="K307" s="222">
        <v>1</v>
      </c>
      <c r="L307" s="1" t="s">
        <v>7411</v>
      </c>
      <c r="M307" s="222">
        <v>0</v>
      </c>
      <c r="N307" s="2">
        <v>43958</v>
      </c>
      <c r="O307" s="1" t="s">
        <v>1237</v>
      </c>
      <c r="P307" s="259">
        <f>Tableau10[[#This Row],[Quantité échéancée]]-Tableau10[[#This Row],[Quantité livrée]]</f>
        <v>1</v>
      </c>
    </row>
    <row r="308" spans="1:16" hidden="1" x14ac:dyDescent="0.35">
      <c r="A308" t="str">
        <f>VLOOKUP(Tableau10[[#This Row],[Document d''achat]],Tableau1[[#All],[Nº pièce référence]:[AB]],17,FALSE)</f>
        <v>255223121102</v>
      </c>
      <c r="B308" s="9" t="str">
        <f>VLOOKUP(Tableau10[[#This Row],[Document d''achat]],Tableau1[[#All],[Nº pièce référence]:[AB]],15,FALSE)</f>
        <v>300020861</v>
      </c>
      <c r="C308" t="str">
        <f>VLOOKUP(Tableau10[[#This Row],[Document d''achat]],Tableau1[[#All],[Nº pièce référence]:[AB]],16,FALSE)</f>
        <v>2</v>
      </c>
      <c r="D308" t="str">
        <f>VLOOKUP(Tableau10[[#This Row],[Document d''achat]],Tableau1[[#All],[Nº pièce référence]:[Type PO]],18,FALSE)</f>
        <v>Z</v>
      </c>
      <c r="E308" t="str">
        <f>VLOOKUP(Tableau10[[#This Row],[Document d''achat]],Tableau1[[#All],[Colonne1]:[Nom Fournisseur]],5,FALSE)</f>
        <v>100001431 NV Medisch Labo Service</v>
      </c>
      <c r="F308" s="1" t="s">
        <v>1225</v>
      </c>
      <c r="G308" s="1" t="s">
        <v>88</v>
      </c>
      <c r="H308" s="1" t="s">
        <v>401</v>
      </c>
      <c r="I308" s="1" t="s">
        <v>2407</v>
      </c>
      <c r="J308" s="2">
        <v>43958</v>
      </c>
      <c r="K308" s="222">
        <v>1</v>
      </c>
      <c r="L308" s="1" t="s">
        <v>7411</v>
      </c>
      <c r="M308" s="222">
        <v>0</v>
      </c>
      <c r="N308" s="2">
        <v>43958</v>
      </c>
      <c r="O308" s="1" t="s">
        <v>1226</v>
      </c>
      <c r="P308" s="259">
        <f>Tableau10[[#This Row],[Quantité échéancée]]-Tableau10[[#This Row],[Quantité livrée]]</f>
        <v>1</v>
      </c>
    </row>
    <row r="309" spans="1:16" hidden="1" x14ac:dyDescent="0.35">
      <c r="A309" t="str">
        <f>VLOOKUP(Tableau10[[#This Row],[Document d''achat]],Tableau1[[#All],[Nº pièce référence]:[AB]],17,FALSE)</f>
        <v>255223121102</v>
      </c>
      <c r="B309" s="9" t="str">
        <f>VLOOKUP(Tableau10[[#This Row],[Document d''achat]],Tableau1[[#All],[Nº pièce référence]:[AB]],15,FALSE)</f>
        <v>300020861</v>
      </c>
      <c r="C309" t="str">
        <f>VLOOKUP(Tableau10[[#This Row],[Document d''achat]],Tableau1[[#All],[Nº pièce référence]:[AB]],16,FALSE)</f>
        <v>1</v>
      </c>
      <c r="D309" t="str">
        <f>VLOOKUP(Tableau10[[#This Row],[Document d''achat]],Tableau1[[#All],[Nº pièce référence]:[Type PO]],18,FALSE)</f>
        <v>Z</v>
      </c>
      <c r="E309" t="str">
        <f>VLOOKUP(Tableau10[[#This Row],[Document d''achat]],Tableau1[[#All],[Colonne1]:[Nom Fournisseur]],5,FALSE)</f>
        <v>100050787  SRL Rychem Group</v>
      </c>
      <c r="F309" s="1" t="s">
        <v>1267</v>
      </c>
      <c r="G309" s="1" t="s">
        <v>88</v>
      </c>
      <c r="H309" s="1" t="s">
        <v>1266</v>
      </c>
      <c r="I309" s="1" t="s">
        <v>2407</v>
      </c>
      <c r="J309" s="2">
        <v>43959</v>
      </c>
      <c r="K309" s="222">
        <v>1</v>
      </c>
      <c r="L309" s="1" t="s">
        <v>7411</v>
      </c>
      <c r="M309" s="222">
        <v>0</v>
      </c>
      <c r="N309" s="2">
        <v>43959</v>
      </c>
      <c r="O309" s="1" t="s">
        <v>1268</v>
      </c>
      <c r="P309" s="259">
        <f>Tableau10[[#This Row],[Quantité échéancée]]-Tableau10[[#This Row],[Quantité livrée]]</f>
        <v>1</v>
      </c>
    </row>
    <row r="310" spans="1:16" hidden="1" x14ac:dyDescent="0.35">
      <c r="A310" t="str">
        <f>VLOOKUP(Tableau10[[#This Row],[Document d''achat]],Tableau1[[#All],[Nº pièce référence]:[AB]],17,FALSE)</f>
        <v>255223121102</v>
      </c>
      <c r="B310" s="9" t="str">
        <f>VLOOKUP(Tableau10[[#This Row],[Document d''achat]],Tableau1[[#All],[Nº pièce référence]:[AB]],15,FALSE)</f>
        <v>300020861</v>
      </c>
      <c r="C310" t="str">
        <f>VLOOKUP(Tableau10[[#This Row],[Document d''achat]],Tableau1[[#All],[Nº pièce référence]:[AB]],16,FALSE)</f>
        <v>1</v>
      </c>
      <c r="D310" t="str">
        <f>VLOOKUP(Tableau10[[#This Row],[Document d''achat]],Tableau1[[#All],[Nº pièce référence]:[Type PO]],18,FALSE)</f>
        <v>Z</v>
      </c>
      <c r="E310" t="str">
        <f>VLOOKUP(Tableau10[[#This Row],[Document d''achat]],Tableau1[[#All],[Colonne1]:[Nom Fournisseur]],5,FALSE)</f>
        <v>100005620  VZW Centexbel</v>
      </c>
      <c r="F310" s="1" t="s">
        <v>1251</v>
      </c>
      <c r="G310" s="1" t="s">
        <v>88</v>
      </c>
      <c r="H310" s="1" t="s">
        <v>1250</v>
      </c>
      <c r="I310" s="1" t="s">
        <v>2407</v>
      </c>
      <c r="J310" s="2">
        <v>43959</v>
      </c>
      <c r="K310" s="222">
        <v>1</v>
      </c>
      <c r="L310" s="1" t="s">
        <v>7411</v>
      </c>
      <c r="M310" s="222">
        <v>0</v>
      </c>
      <c r="N310" s="2">
        <v>43959</v>
      </c>
      <c r="O310" s="1" t="s">
        <v>1252</v>
      </c>
      <c r="P310" s="259">
        <f>Tableau10[[#This Row],[Quantité échéancée]]-Tableau10[[#This Row],[Quantité livrée]]</f>
        <v>1</v>
      </c>
    </row>
    <row r="311" spans="1:16" hidden="1" x14ac:dyDescent="0.35">
      <c r="A311" t="str">
        <f>VLOOKUP(Tableau10[[#This Row],[Document d''achat]],Tableau1[[#All],[Nº pièce référence]:[AB]],17,FALSE)</f>
        <v>255223121102</v>
      </c>
      <c r="B311" s="9" t="str">
        <f>VLOOKUP(Tableau10[[#This Row],[Document d''achat]],Tableau1[[#All],[Nº pièce référence]:[AB]],15,FALSE)</f>
        <v>300020861</v>
      </c>
      <c r="C311" t="str">
        <f>VLOOKUP(Tableau10[[#This Row],[Document d''achat]],Tableau1[[#All],[Nº pièce référence]:[AB]],16,FALSE)</f>
        <v>1</v>
      </c>
      <c r="D311" t="str">
        <f>VLOOKUP(Tableau10[[#This Row],[Document d''achat]],Tableau1[[#All],[Nº pièce référence]:[Type PO]],18,FALSE)</f>
        <v>Z</v>
      </c>
      <c r="E311" t="str">
        <f>VLOOKUP(Tableau10[[#This Row],[Document d''achat]],Tableau1[[#All],[Colonne1]:[Nom Fournisseur]],5,FALSE)</f>
        <v>100000522  SA SGS Lab Simon</v>
      </c>
      <c r="F311" s="1" t="s">
        <v>1241</v>
      </c>
      <c r="G311" s="1" t="s">
        <v>88</v>
      </c>
      <c r="H311" s="1" t="s">
        <v>1240</v>
      </c>
      <c r="I311" s="1" t="s">
        <v>2407</v>
      </c>
      <c r="J311" s="2">
        <v>43959</v>
      </c>
      <c r="K311" s="222">
        <v>1</v>
      </c>
      <c r="L311" s="1" t="s">
        <v>7411</v>
      </c>
      <c r="M311" s="222">
        <v>0</v>
      </c>
      <c r="N311" s="2">
        <v>43959</v>
      </c>
      <c r="O311" s="1" t="s">
        <v>1242</v>
      </c>
      <c r="P311" s="259">
        <f>Tableau10[[#This Row],[Quantité échéancée]]-Tableau10[[#This Row],[Quantité livrée]]</f>
        <v>1</v>
      </c>
    </row>
    <row r="312" spans="1:16" hidden="1" x14ac:dyDescent="0.35">
      <c r="A312" t="str">
        <f>VLOOKUP(Tableau10[[#This Row],[Document d''achat]],Tableau1[[#All],[Nº pièce référence]:[AB]],17,FALSE)</f>
        <v>255223121102</v>
      </c>
      <c r="B312" s="9" t="str">
        <f>VLOOKUP(Tableau10[[#This Row],[Document d''achat]],Tableau1[[#All],[Nº pièce référence]:[AB]],15,FALSE)</f>
        <v>300020861</v>
      </c>
      <c r="C312" t="str">
        <f>VLOOKUP(Tableau10[[#This Row],[Document d''achat]],Tableau1[[#All],[Nº pièce référence]:[AB]],16,FALSE)</f>
        <v>2</v>
      </c>
      <c r="D312" t="str">
        <f>VLOOKUP(Tableau10[[#This Row],[Document d''achat]],Tableau1[[#All],[Nº pièce référence]:[Type PO]],18,FALSE)</f>
        <v>Z</v>
      </c>
      <c r="E312" t="str">
        <f>VLOOKUP(Tableau10[[#This Row],[Document d''achat]],Tableau1[[#All],[Colonne1]:[Nom Fournisseur]],5,FALSE)</f>
        <v>100001490  NV Fujirebio Europe</v>
      </c>
      <c r="F312" s="1" t="s">
        <v>1246</v>
      </c>
      <c r="G312" s="1" t="s">
        <v>88</v>
      </c>
      <c r="H312" s="1" t="s">
        <v>910</v>
      </c>
      <c r="I312" s="1" t="s">
        <v>2407</v>
      </c>
      <c r="J312" s="2">
        <v>43959</v>
      </c>
      <c r="K312" s="222">
        <v>1</v>
      </c>
      <c r="L312" s="1" t="s">
        <v>7411</v>
      </c>
      <c r="M312" s="222">
        <v>0</v>
      </c>
      <c r="N312" s="2">
        <v>43959</v>
      </c>
      <c r="O312" s="1" t="s">
        <v>1247</v>
      </c>
      <c r="P312" s="259">
        <f>Tableau10[[#This Row],[Quantité échéancée]]-Tableau10[[#This Row],[Quantité livrée]]</f>
        <v>1</v>
      </c>
    </row>
    <row r="313" spans="1:16" hidden="1" x14ac:dyDescent="0.35">
      <c r="A313" t="str">
        <f>VLOOKUP(Tableau10[[#This Row],[Document d''achat]],Tableau1[[#All],[Nº pièce référence]:[AB]],17,FALSE)</f>
        <v>255223121102</v>
      </c>
      <c r="B313" s="9" t="str">
        <f>VLOOKUP(Tableau10[[#This Row],[Document d''achat]],Tableau1[[#All],[Nº pièce référence]:[AB]],15,FALSE)</f>
        <v>300020861</v>
      </c>
      <c r="C313" t="str">
        <f>VLOOKUP(Tableau10[[#This Row],[Document d''achat]],Tableau1[[#All],[Nº pièce référence]:[AB]],16,FALSE)</f>
        <v>2</v>
      </c>
      <c r="D313" t="str">
        <f>VLOOKUP(Tableau10[[#This Row],[Document d''achat]],Tableau1[[#All],[Nº pièce référence]:[Type PO]],18,FALSE)</f>
        <v>Z</v>
      </c>
      <c r="E313" t="str">
        <f>VLOOKUP(Tableau10[[#This Row],[Document d''achat]],Tableau1[[#All],[Colonne1]:[Nom Fournisseur]],5,FALSE)</f>
        <v>100022614  NV H. Essers Transport Company</v>
      </c>
      <c r="F313" s="1" t="s">
        <v>1256</v>
      </c>
      <c r="G313" s="1" t="s">
        <v>88</v>
      </c>
      <c r="H313" s="1" t="s">
        <v>1255</v>
      </c>
      <c r="I313" s="1" t="s">
        <v>2407</v>
      </c>
      <c r="J313" s="2">
        <v>43959</v>
      </c>
      <c r="K313" s="222">
        <v>1</v>
      </c>
      <c r="L313" s="1" t="s">
        <v>7411</v>
      </c>
      <c r="M313" s="222">
        <v>0</v>
      </c>
      <c r="N313" s="2">
        <v>43959</v>
      </c>
      <c r="O313" s="1" t="s">
        <v>1257</v>
      </c>
      <c r="P313" s="259">
        <f>Tableau10[[#This Row],[Quantité échéancée]]-Tableau10[[#This Row],[Quantité livrée]]</f>
        <v>1</v>
      </c>
    </row>
    <row r="314" spans="1:16" hidden="1" x14ac:dyDescent="0.35">
      <c r="A314" t="str">
        <f>VLOOKUP(Tableau10[[#This Row],[Document d''achat]],Tableau1[[#All],[Nº pièce référence]:[AB]],17,FALSE)</f>
        <v>255223121102</v>
      </c>
      <c r="B314" s="9" t="str">
        <f>VLOOKUP(Tableau10[[#This Row],[Document d''achat]],Tableau1[[#All],[Nº pièce référence]:[AB]],15,FALSE)</f>
        <v>300020861</v>
      </c>
      <c r="C314" t="str">
        <f>VLOOKUP(Tableau10[[#This Row],[Document d''achat]],Tableau1[[#All],[Nº pièce référence]:[AB]],16,FALSE)</f>
        <v>6</v>
      </c>
      <c r="D314" t="str">
        <f>VLOOKUP(Tableau10[[#This Row],[Document d''achat]],Tableau1[[#All],[Nº pièce référence]:[Type PO]],18,FALSE)</f>
        <v>Z</v>
      </c>
      <c r="E314" t="str">
        <f>VLOOKUP(Tableau10[[#This Row],[Document d''achat]],Tableau1[[#All],[Colonne1]:[Nom Fournisseur]],5,FALSE)</f>
        <v>500026443  Ltd Shenzhen Onetouch Business Serv</v>
      </c>
      <c r="F314" s="1" t="s">
        <v>1272</v>
      </c>
      <c r="G314" s="1" t="s">
        <v>88</v>
      </c>
      <c r="H314" s="1" t="s">
        <v>469</v>
      </c>
      <c r="I314" s="1" t="s">
        <v>2407</v>
      </c>
      <c r="J314" s="2">
        <v>43959</v>
      </c>
      <c r="K314" s="222">
        <v>1</v>
      </c>
      <c r="L314" s="1" t="s">
        <v>7411</v>
      </c>
      <c r="M314" s="222">
        <v>0</v>
      </c>
      <c r="N314" s="2">
        <v>43959</v>
      </c>
      <c r="O314" s="1" t="s">
        <v>1273</v>
      </c>
      <c r="P314" s="259">
        <f>Tableau10[[#This Row],[Quantité échéancée]]-Tableau10[[#This Row],[Quantité livrée]]</f>
        <v>1</v>
      </c>
    </row>
    <row r="315" spans="1:16" hidden="1" x14ac:dyDescent="0.35">
      <c r="A315" t="str">
        <f>VLOOKUP(Tableau10[[#This Row],[Document d''achat]],Tableau1[[#All],[Nº pièce référence]:[AB]],17,FALSE)</f>
        <v>255223121102</v>
      </c>
      <c r="B315" s="9" t="str">
        <f>VLOOKUP(Tableau10[[#This Row],[Document d''achat]],Tableau1[[#All],[Nº pièce référence]:[AB]],15,FALSE)</f>
        <v>300020861</v>
      </c>
      <c r="C315" t="str">
        <f>VLOOKUP(Tableau10[[#This Row],[Document d''achat]],Tableau1[[#All],[Nº pièce référence]:[AB]],16,FALSE)</f>
        <v>5</v>
      </c>
      <c r="D315" t="str">
        <f>VLOOKUP(Tableau10[[#This Row],[Document d''achat]],Tableau1[[#All],[Nº pièce référence]:[Type PO]],18,FALSE)</f>
        <v>Z</v>
      </c>
      <c r="E315" t="str">
        <f>VLOOKUP(Tableau10[[#This Row],[Document d''achat]],Tableau1[[#All],[Colonne1]:[Nom Fournisseur]],5,FALSE)</f>
        <v>100049753 NV Fac Secundum Artem Magis Pharma</v>
      </c>
      <c r="F315" s="1" t="s">
        <v>1261</v>
      </c>
      <c r="G315" s="1" t="s">
        <v>88</v>
      </c>
      <c r="H315" s="1" t="s">
        <v>1260</v>
      </c>
      <c r="I315" s="1" t="s">
        <v>2407</v>
      </c>
      <c r="J315" s="2">
        <v>43959</v>
      </c>
      <c r="K315" s="222">
        <v>1</v>
      </c>
      <c r="L315" s="1" t="s">
        <v>7411</v>
      </c>
      <c r="M315" s="222">
        <v>0</v>
      </c>
      <c r="N315" s="2">
        <v>43959</v>
      </c>
      <c r="O315" s="1" t="s">
        <v>1262</v>
      </c>
      <c r="P315" s="259">
        <f>Tableau10[[#This Row],[Quantité échéancée]]-Tableau10[[#This Row],[Quantité livrée]]</f>
        <v>1</v>
      </c>
    </row>
    <row r="316" spans="1:16" hidden="1" x14ac:dyDescent="0.35">
      <c r="A316" t="str">
        <f>VLOOKUP(Tableau10[[#This Row],[Document d''achat]],Tableau1[[#All],[Nº pièce référence]:[AB]],17,FALSE)</f>
        <v>255223121102</v>
      </c>
      <c r="B316" s="9" t="str">
        <f>VLOOKUP(Tableau10[[#This Row],[Document d''achat]],Tableau1[[#All],[Nº pièce référence]:[AB]],15,FALSE)</f>
        <v>300020861</v>
      </c>
      <c r="C316" t="str">
        <f>VLOOKUP(Tableau10[[#This Row],[Document d''achat]],Tableau1[[#All],[Nº pièce référence]:[AB]],16,FALSE)</f>
        <v>6</v>
      </c>
      <c r="D316" t="str">
        <f>VLOOKUP(Tableau10[[#This Row],[Document d''achat]],Tableau1[[#All],[Nº pièce référence]:[Type PO]],18,FALSE)</f>
        <v>Z</v>
      </c>
      <c r="E316" t="str">
        <f>VLOOKUP(Tableau10[[#This Row],[Document d''achat]],Tableau1[[#All],[Colonne1]:[Nom Fournisseur]],5,FALSE)</f>
        <v>100000926  NV Arseus Hospital</v>
      </c>
      <c r="F316" s="1" t="s">
        <v>1294</v>
      </c>
      <c r="G316" s="1" t="s">
        <v>88</v>
      </c>
      <c r="H316" s="1" t="s">
        <v>1293</v>
      </c>
      <c r="I316" s="1" t="s">
        <v>2407</v>
      </c>
      <c r="J316" s="2">
        <v>43962</v>
      </c>
      <c r="K316" s="222">
        <v>1</v>
      </c>
      <c r="L316" s="1" t="s">
        <v>7411</v>
      </c>
      <c r="M316" s="222">
        <v>0</v>
      </c>
      <c r="N316" s="2">
        <v>43962</v>
      </c>
      <c r="O316" s="1" t="s">
        <v>1295</v>
      </c>
      <c r="P316" s="259">
        <f>Tableau10[[#This Row],[Quantité échéancée]]-Tableau10[[#This Row],[Quantité livrée]]</f>
        <v>1</v>
      </c>
    </row>
    <row r="317" spans="1:16" hidden="1" x14ac:dyDescent="0.35">
      <c r="A317" t="str">
        <f>VLOOKUP(Tableau10[[#This Row],[Document d''achat]],Tableau1[[#All],[Nº pièce référence]:[AB]],17,FALSE)</f>
        <v>255223121102</v>
      </c>
      <c r="B317" s="9" t="str">
        <f>VLOOKUP(Tableau10[[#This Row],[Document d''achat]],Tableau1[[#All],[Nº pièce référence]:[AB]],15,FALSE)</f>
        <v>300020861</v>
      </c>
      <c r="C317" t="str">
        <f>VLOOKUP(Tableau10[[#This Row],[Document d''achat]],Tableau1[[#All],[Nº pièce référence]:[AB]],16,FALSE)</f>
        <v>1</v>
      </c>
      <c r="D317" t="str">
        <f>VLOOKUP(Tableau10[[#This Row],[Document d''achat]],Tableau1[[#All],[Nº pièce référence]:[Type PO]],18,FALSE)</f>
        <v>Z</v>
      </c>
      <c r="E317" t="str">
        <f>VLOOKUP(Tableau10[[#This Row],[Document d''achat]],Tableau1[[#All],[Colonne1]:[Nom Fournisseur]],5,FALSE)</f>
        <v>100000926  NV Arseus Hospital</v>
      </c>
      <c r="F317" s="1" t="s">
        <v>1297</v>
      </c>
      <c r="G317" s="1" t="s">
        <v>88</v>
      </c>
      <c r="H317" s="1" t="s">
        <v>1293</v>
      </c>
      <c r="I317" s="1" t="s">
        <v>2407</v>
      </c>
      <c r="J317" s="2">
        <v>43962</v>
      </c>
      <c r="K317" s="222">
        <v>1</v>
      </c>
      <c r="L317" s="1" t="s">
        <v>7411</v>
      </c>
      <c r="M317" s="222">
        <v>0</v>
      </c>
      <c r="N317" s="2">
        <v>43962</v>
      </c>
      <c r="O317" s="1" t="s">
        <v>1298</v>
      </c>
      <c r="P317" s="259">
        <f>Tableau10[[#This Row],[Quantité échéancée]]-Tableau10[[#This Row],[Quantité livrée]]</f>
        <v>1</v>
      </c>
    </row>
    <row r="318" spans="1:16" hidden="1" x14ac:dyDescent="0.35">
      <c r="A318" t="str">
        <f>VLOOKUP(Tableau10[[#This Row],[Document d''achat]],Tableau1[[#All],[Nº pièce référence]:[AB]],17,FALSE)</f>
        <v>255223121102</v>
      </c>
      <c r="B318" s="9" t="str">
        <f>VLOOKUP(Tableau10[[#This Row],[Document d''achat]],Tableau1[[#All],[Nº pièce référence]:[AB]],15,FALSE)</f>
        <v>300020861</v>
      </c>
      <c r="C318" t="str">
        <f>VLOOKUP(Tableau10[[#This Row],[Document d''achat]],Tableau1[[#All],[Nº pièce référence]:[AB]],16,FALSE)</f>
        <v>6</v>
      </c>
      <c r="D318" t="str">
        <f>VLOOKUP(Tableau10[[#This Row],[Document d''achat]],Tableau1[[#All],[Nº pièce référence]:[Type PO]],18,FALSE)</f>
        <v>Z</v>
      </c>
      <c r="E318" t="str">
        <f>VLOOKUP(Tableau10[[#This Row],[Document d''achat]],Tableau1[[#All],[Colonne1]:[Nom Fournisseur]],5,FALSE)</f>
        <v>100000926  NV Arseus Hospital</v>
      </c>
      <c r="F318" s="1" t="s">
        <v>1300</v>
      </c>
      <c r="G318" s="1" t="s">
        <v>88</v>
      </c>
      <c r="H318" s="1" t="s">
        <v>1293</v>
      </c>
      <c r="I318" s="1" t="s">
        <v>2407</v>
      </c>
      <c r="J318" s="2">
        <v>43962</v>
      </c>
      <c r="K318" s="222">
        <v>1</v>
      </c>
      <c r="L318" s="1" t="s">
        <v>7411</v>
      </c>
      <c r="M318" s="222">
        <v>0</v>
      </c>
      <c r="N318" s="2">
        <v>43962</v>
      </c>
      <c r="O318" s="1" t="s">
        <v>1301</v>
      </c>
      <c r="P318" s="259">
        <f>Tableau10[[#This Row],[Quantité échéancée]]-Tableau10[[#This Row],[Quantité livrée]]</f>
        <v>1</v>
      </c>
    </row>
    <row r="319" spans="1:16" hidden="1" x14ac:dyDescent="0.35">
      <c r="A319" t="str">
        <f>VLOOKUP(Tableau10[[#This Row],[Document d''achat]],Tableau1[[#All],[Nº pièce référence]:[AB]],17,FALSE)</f>
        <v>255223121102</v>
      </c>
      <c r="B319" s="9" t="str">
        <f>VLOOKUP(Tableau10[[#This Row],[Document d''achat]],Tableau1[[#All],[Nº pièce référence]:[AB]],15,FALSE)</f>
        <v>300020861</v>
      </c>
      <c r="C319" t="str">
        <f>VLOOKUP(Tableau10[[#This Row],[Document d''achat]],Tableau1[[#All],[Nº pièce référence]:[AB]],16,FALSE)</f>
        <v>6</v>
      </c>
      <c r="D319" t="str">
        <f>VLOOKUP(Tableau10[[#This Row],[Document d''achat]],Tableau1[[#All],[Nº pièce référence]:[Type PO]],18,FALSE)</f>
        <v>Z</v>
      </c>
      <c r="E319" t="str">
        <f>VLOOKUP(Tableau10[[#This Row],[Document d''achat]],Tableau1[[#All],[Colonne1]:[Nom Fournisseur]],5,FALSE)</f>
        <v>100000926  NV Arseus Hospital</v>
      </c>
      <c r="F319" s="1" t="s">
        <v>1303</v>
      </c>
      <c r="G319" s="1" t="s">
        <v>88</v>
      </c>
      <c r="H319" s="1" t="s">
        <v>1293</v>
      </c>
      <c r="I319" s="1" t="s">
        <v>2407</v>
      </c>
      <c r="J319" s="2">
        <v>43962</v>
      </c>
      <c r="K319" s="222">
        <v>1</v>
      </c>
      <c r="L319" s="1" t="s">
        <v>7411</v>
      </c>
      <c r="M319" s="222">
        <v>0</v>
      </c>
      <c r="N319" s="2">
        <v>43962</v>
      </c>
      <c r="O319" s="1" t="s">
        <v>1295</v>
      </c>
      <c r="P319" s="259">
        <f>Tableau10[[#This Row],[Quantité échéancée]]-Tableau10[[#This Row],[Quantité livrée]]</f>
        <v>1</v>
      </c>
    </row>
    <row r="320" spans="1:16" hidden="1" x14ac:dyDescent="0.35">
      <c r="A320" t="str">
        <f>VLOOKUP(Tableau10[[#This Row],[Document d''achat]],Tableau1[[#All],[Nº pièce référence]:[AB]],17,FALSE)</f>
        <v>255223121102</v>
      </c>
      <c r="B320" s="9" t="str">
        <f>VLOOKUP(Tableau10[[#This Row],[Document d''achat]],Tableau1[[#All],[Nº pièce référence]:[AB]],15,FALSE)</f>
        <v>300020861</v>
      </c>
      <c r="C320" t="str">
        <f>VLOOKUP(Tableau10[[#This Row],[Document d''achat]],Tableau1[[#All],[Nº pièce référence]:[AB]],16,FALSE)</f>
        <v>6</v>
      </c>
      <c r="D320" t="str">
        <f>VLOOKUP(Tableau10[[#This Row],[Document d''achat]],Tableau1[[#All],[Nº pièce référence]:[Type PO]],18,FALSE)</f>
        <v>Z</v>
      </c>
      <c r="E320" t="str">
        <f>VLOOKUP(Tableau10[[#This Row],[Document d''achat]],Tableau1[[#All],[Colonne1]:[Nom Fournisseur]],5,FALSE)</f>
        <v>100024685  NV Acertys Healthcare</v>
      </c>
      <c r="F320" s="1" t="s">
        <v>1305</v>
      </c>
      <c r="G320" s="1" t="s">
        <v>88</v>
      </c>
      <c r="H320" s="1" t="s">
        <v>924</v>
      </c>
      <c r="I320" s="1" t="s">
        <v>2407</v>
      </c>
      <c r="J320" s="2">
        <v>43962</v>
      </c>
      <c r="K320" s="222">
        <v>1</v>
      </c>
      <c r="L320" s="1" t="s">
        <v>7411</v>
      </c>
      <c r="M320" s="222">
        <v>0</v>
      </c>
      <c r="N320" s="2">
        <v>43962</v>
      </c>
      <c r="O320" s="1" t="s">
        <v>1306</v>
      </c>
      <c r="P320" s="259">
        <f>Tableau10[[#This Row],[Quantité échéancée]]-Tableau10[[#This Row],[Quantité livrée]]</f>
        <v>1</v>
      </c>
    </row>
    <row r="321" spans="1:16" hidden="1" x14ac:dyDescent="0.35">
      <c r="A321" t="str">
        <f>VLOOKUP(Tableau10[[#This Row],[Document d''achat]],Tableau1[[#All],[Nº pièce référence]:[AB]],17,FALSE)</f>
        <v>255223121102</v>
      </c>
      <c r="B321" s="9" t="str">
        <f>VLOOKUP(Tableau10[[#This Row],[Document d''achat]],Tableau1[[#All],[Nº pièce référence]:[AB]],15,FALSE)</f>
        <v>300020861</v>
      </c>
      <c r="C321" t="str">
        <f>VLOOKUP(Tableau10[[#This Row],[Document d''achat]],Tableau1[[#All],[Nº pièce référence]:[AB]],16,FALSE)</f>
        <v>2</v>
      </c>
      <c r="D321" t="str">
        <f>VLOOKUP(Tableau10[[#This Row],[Document d''achat]],Tableau1[[#All],[Nº pièce référence]:[Type PO]],18,FALSE)</f>
        <v>Z</v>
      </c>
      <c r="E321" t="str">
        <f>VLOOKUP(Tableau10[[#This Row],[Document d''achat]],Tableau1[[#All],[Colonne1]:[Nom Fournisseur]],5,FALSE)</f>
        <v>200001133  BV Baseclear (Biogazelle)</v>
      </c>
      <c r="F321" s="1" t="s">
        <v>1319</v>
      </c>
      <c r="G321" s="1" t="s">
        <v>88</v>
      </c>
      <c r="H321" s="1" t="s">
        <v>1318</v>
      </c>
      <c r="I321" s="1" t="s">
        <v>2407</v>
      </c>
      <c r="J321" s="2">
        <v>43962</v>
      </c>
      <c r="K321" s="222">
        <v>1</v>
      </c>
      <c r="L321" s="1" t="s">
        <v>7411</v>
      </c>
      <c r="M321" s="222">
        <v>0</v>
      </c>
      <c r="N321" s="2">
        <v>43962</v>
      </c>
      <c r="O321" s="1" t="s">
        <v>1247</v>
      </c>
      <c r="P321" s="259">
        <f>Tableau10[[#This Row],[Quantité échéancée]]-Tableau10[[#This Row],[Quantité livrée]]</f>
        <v>1</v>
      </c>
    </row>
    <row r="322" spans="1:16" hidden="1" x14ac:dyDescent="0.35">
      <c r="A322" t="str">
        <f>VLOOKUP(Tableau10[[#This Row],[Document d''achat]],Tableau1[[#All],[Nº pièce référence]:[AB]],17,FALSE)</f>
        <v>255223121102</v>
      </c>
      <c r="B322" s="9" t="str">
        <f>VLOOKUP(Tableau10[[#This Row],[Document d''achat]],Tableau1[[#All],[Nº pièce référence]:[AB]],15,FALSE)</f>
        <v>300020861</v>
      </c>
      <c r="C322" t="str">
        <f>VLOOKUP(Tableau10[[#This Row],[Document d''achat]],Tableau1[[#All],[Nº pièce référence]:[AB]],16,FALSE)</f>
        <v>2</v>
      </c>
      <c r="D322" t="str">
        <f>VLOOKUP(Tableau10[[#This Row],[Document d''achat]],Tableau1[[#All],[Nº pièce référence]:[Type PO]],18,FALSE)</f>
        <v>Z</v>
      </c>
      <c r="E322" t="str">
        <f>VLOOKUP(Tableau10[[#This Row],[Document d''achat]],Tableau1[[#All],[Colonne1]:[Nom Fournisseur]],5,FALSE)</f>
        <v>200001133  BV Baseclear (Biogazelle)</v>
      </c>
      <c r="F322" s="1" t="s">
        <v>1321</v>
      </c>
      <c r="G322" s="1" t="s">
        <v>88</v>
      </c>
      <c r="H322" s="1" t="s">
        <v>1318</v>
      </c>
      <c r="I322" s="1" t="s">
        <v>2407</v>
      </c>
      <c r="J322" s="2">
        <v>43962</v>
      </c>
      <c r="K322" s="222">
        <v>1</v>
      </c>
      <c r="L322" s="1" t="s">
        <v>7411</v>
      </c>
      <c r="M322" s="222">
        <v>0</v>
      </c>
      <c r="N322" s="2">
        <v>43962</v>
      </c>
      <c r="O322" s="1" t="s">
        <v>1247</v>
      </c>
      <c r="P322" s="259">
        <f>Tableau10[[#This Row],[Quantité échéancée]]-Tableau10[[#This Row],[Quantité livrée]]</f>
        <v>1</v>
      </c>
    </row>
    <row r="323" spans="1:16" hidden="1" x14ac:dyDescent="0.35">
      <c r="A323" t="str">
        <f>VLOOKUP(Tableau10[[#This Row],[Document d''achat]],Tableau1[[#All],[Nº pièce référence]:[AB]],17,FALSE)</f>
        <v>255223121102</v>
      </c>
      <c r="B323" s="9" t="str">
        <f>VLOOKUP(Tableau10[[#This Row],[Document d''achat]],Tableau1[[#All],[Nº pièce référence]:[AB]],15,FALSE)</f>
        <v>300020861</v>
      </c>
      <c r="C323" t="str">
        <f>VLOOKUP(Tableau10[[#This Row],[Document d''achat]],Tableau1[[#All],[Nº pièce référence]:[AB]],16,FALSE)</f>
        <v>2</v>
      </c>
      <c r="D323" t="str">
        <f>VLOOKUP(Tableau10[[#This Row],[Document d''achat]],Tableau1[[#All],[Nº pièce référence]:[Type PO]],18,FALSE)</f>
        <v>Z</v>
      </c>
      <c r="E323" t="str">
        <f>VLOOKUP(Tableau10[[#This Row],[Document d''achat]],Tableau1[[#All],[Colonne1]:[Nom Fournisseur]],5,FALSE)</f>
        <v>100050676  NV FertiPro</v>
      </c>
      <c r="F323" s="1" t="s">
        <v>1313</v>
      </c>
      <c r="G323" s="1" t="s">
        <v>88</v>
      </c>
      <c r="H323" s="1" t="s">
        <v>678</v>
      </c>
      <c r="I323" s="1" t="s">
        <v>2407</v>
      </c>
      <c r="J323" s="2">
        <v>43962</v>
      </c>
      <c r="K323" s="222">
        <v>1</v>
      </c>
      <c r="L323" s="1" t="s">
        <v>7411</v>
      </c>
      <c r="M323" s="222">
        <v>0</v>
      </c>
      <c r="N323" s="2">
        <v>43962</v>
      </c>
      <c r="O323" s="1" t="s">
        <v>1314</v>
      </c>
      <c r="P323" s="259">
        <f>Tableau10[[#This Row],[Quantité échéancée]]-Tableau10[[#This Row],[Quantité livrée]]</f>
        <v>1</v>
      </c>
    </row>
    <row r="324" spans="1:16" hidden="1" x14ac:dyDescent="0.35">
      <c r="A324" t="str">
        <f>VLOOKUP(Tableau10[[#This Row],[Document d''achat]],Tableau1[[#All],[Nº pièce référence]:[AB]],17,FALSE)</f>
        <v>255223121102</v>
      </c>
      <c r="B324" s="9" t="str">
        <f>VLOOKUP(Tableau10[[#This Row],[Document d''achat]],Tableau1[[#All],[Nº pièce référence]:[AB]],15,FALSE)</f>
        <v>300020861</v>
      </c>
      <c r="C324" t="str">
        <f>VLOOKUP(Tableau10[[#This Row],[Document d''achat]],Tableau1[[#All],[Nº pièce référence]:[AB]],16,FALSE)</f>
        <v>1</v>
      </c>
      <c r="D324" t="str">
        <f>VLOOKUP(Tableau10[[#This Row],[Document d''achat]],Tableau1[[#All],[Nº pièce référence]:[Type PO]],18,FALSE)</f>
        <v>Z</v>
      </c>
      <c r="E324" t="str">
        <f>VLOOKUP(Tableau10[[#This Row],[Document d''achat]],Tableau1[[#All],[Colonne1]:[Nom Fournisseur]],5,FALSE)</f>
        <v>100000368  SA Medtronic Belgium</v>
      </c>
      <c r="F324" s="1" t="s">
        <v>1275</v>
      </c>
      <c r="G324" s="1" t="s">
        <v>88</v>
      </c>
      <c r="H324" s="1" t="s">
        <v>899</v>
      </c>
      <c r="I324" s="1" t="s">
        <v>2407</v>
      </c>
      <c r="J324" s="2">
        <v>43962</v>
      </c>
      <c r="K324" s="222">
        <v>1</v>
      </c>
      <c r="L324" s="1" t="s">
        <v>7411</v>
      </c>
      <c r="M324" s="222">
        <v>0</v>
      </c>
      <c r="N324" s="2">
        <v>43962</v>
      </c>
      <c r="O324" s="1" t="s">
        <v>1276</v>
      </c>
      <c r="P324" s="259">
        <f>Tableau10[[#This Row],[Quantité échéancée]]-Tableau10[[#This Row],[Quantité livrée]]</f>
        <v>1</v>
      </c>
    </row>
    <row r="325" spans="1:16" hidden="1" x14ac:dyDescent="0.35">
      <c r="A325" t="str">
        <f>VLOOKUP(Tableau10[[#This Row],[Document d''achat]],Tableau1[[#All],[Nº pièce référence]:[AB]],17,FALSE)</f>
        <v>255223121102</v>
      </c>
      <c r="B325" s="9" t="str">
        <f>VLOOKUP(Tableau10[[#This Row],[Document d''achat]],Tableau1[[#All],[Nº pièce référence]:[AB]],15,FALSE)</f>
        <v>300020861</v>
      </c>
      <c r="C325" t="str">
        <f>VLOOKUP(Tableau10[[#This Row],[Document d''achat]],Tableau1[[#All],[Nº pièce référence]:[AB]],16,FALSE)</f>
        <v>1</v>
      </c>
      <c r="D325" t="str">
        <f>VLOOKUP(Tableau10[[#This Row],[Document d''achat]],Tableau1[[#All],[Nº pièce référence]:[Type PO]],18,FALSE)</f>
        <v>Z</v>
      </c>
      <c r="E325" t="str">
        <f>VLOOKUP(Tableau10[[#This Row],[Document d''achat]],Tableau1[[#All],[Colonne1]:[Nom Fournisseur]],5,FALSE)</f>
        <v>100000713  BV 3M Belgium</v>
      </c>
      <c r="F325" s="1" t="s">
        <v>1283</v>
      </c>
      <c r="G325" s="1" t="s">
        <v>88</v>
      </c>
      <c r="H325" s="1" t="s">
        <v>1282</v>
      </c>
      <c r="I325" s="1" t="s">
        <v>2407</v>
      </c>
      <c r="J325" s="2">
        <v>43962</v>
      </c>
      <c r="K325" s="222">
        <v>1</v>
      </c>
      <c r="L325" s="1" t="s">
        <v>7411</v>
      </c>
      <c r="M325" s="222">
        <v>0</v>
      </c>
      <c r="N325" s="2">
        <v>43962</v>
      </c>
      <c r="O325" s="1" t="s">
        <v>1284</v>
      </c>
      <c r="P325" s="259">
        <f>Tableau10[[#This Row],[Quantité échéancée]]-Tableau10[[#This Row],[Quantité livrée]]</f>
        <v>1</v>
      </c>
    </row>
    <row r="326" spans="1:16" hidden="1" x14ac:dyDescent="0.35">
      <c r="A326" t="str">
        <f>VLOOKUP(Tableau10[[#This Row],[Document d''achat]],Tableau1[[#All],[Nº pièce référence]:[AB]],17,FALSE)</f>
        <v>255223121102</v>
      </c>
      <c r="B326" s="9" t="str">
        <f>VLOOKUP(Tableau10[[#This Row],[Document d''achat]],Tableau1[[#All],[Nº pièce référence]:[AB]],15,FALSE)</f>
        <v>300020861</v>
      </c>
      <c r="C326" t="str">
        <f>VLOOKUP(Tableau10[[#This Row],[Document d''achat]],Tableau1[[#All],[Nº pièce référence]:[AB]],16,FALSE)</f>
        <v>5</v>
      </c>
      <c r="D326" t="str">
        <f>VLOOKUP(Tableau10[[#This Row],[Document d''achat]],Tableau1[[#All],[Nº pièce référence]:[Type PO]],18,FALSE)</f>
        <v>Z</v>
      </c>
      <c r="E326" t="str">
        <f>VLOOKUP(Tableau10[[#This Row],[Document d''achat]],Tableau1[[#All],[Colonne1]:[Nom Fournisseur]],5,FALSE)</f>
        <v>200008216  GmbH Hikma Pharma</v>
      </c>
      <c r="F326" s="1" t="s">
        <v>1325</v>
      </c>
      <c r="G326" s="1" t="s">
        <v>88</v>
      </c>
      <c r="H326" s="1" t="s">
        <v>1324</v>
      </c>
      <c r="I326" s="1" t="s">
        <v>2407</v>
      </c>
      <c r="J326" s="2">
        <v>43962</v>
      </c>
      <c r="K326" s="222">
        <v>1</v>
      </c>
      <c r="L326" s="1" t="s">
        <v>7411</v>
      </c>
      <c r="M326" s="222">
        <v>0</v>
      </c>
      <c r="N326" s="2">
        <v>43962</v>
      </c>
      <c r="O326" s="1" t="s">
        <v>1326</v>
      </c>
      <c r="P326" s="259">
        <f>Tableau10[[#This Row],[Quantité échéancée]]-Tableau10[[#This Row],[Quantité livrée]]</f>
        <v>1</v>
      </c>
    </row>
    <row r="327" spans="1:16" hidden="1" x14ac:dyDescent="0.35">
      <c r="A327" t="str">
        <f>VLOOKUP(Tableau10[[#This Row],[Document d''achat]],Tableau1[[#All],[Nº pièce référence]:[AB]],17,FALSE)</f>
        <v>255223121102</v>
      </c>
      <c r="B327" s="9" t="str">
        <f>VLOOKUP(Tableau10[[#This Row],[Document d''achat]],Tableau1[[#All],[Nº pièce référence]:[AB]],15,FALSE)</f>
        <v>300020861</v>
      </c>
      <c r="C327" t="str">
        <f>VLOOKUP(Tableau10[[#This Row],[Document d''achat]],Tableau1[[#All],[Nº pièce référence]:[AB]],16,FALSE)</f>
        <v>1</v>
      </c>
      <c r="D327" t="str">
        <f>VLOOKUP(Tableau10[[#This Row],[Document d''achat]],Tableau1[[#All],[Nº pièce référence]:[Type PO]],18,FALSE)</f>
        <v>Z</v>
      </c>
      <c r="E327" t="str">
        <f>VLOOKUP(Tableau10[[#This Row],[Document d''achat]],Tableau1[[#All],[Colonne1]:[Nom Fournisseur]],5,FALSE)</f>
        <v>100000713  BV 3M Belgium</v>
      </c>
      <c r="F327" s="1" t="s">
        <v>1287</v>
      </c>
      <c r="G327" s="1" t="s">
        <v>88</v>
      </c>
      <c r="H327" s="1" t="s">
        <v>1282</v>
      </c>
      <c r="I327" s="1" t="s">
        <v>2407</v>
      </c>
      <c r="J327" s="2">
        <v>43962</v>
      </c>
      <c r="K327" s="222">
        <v>1</v>
      </c>
      <c r="L327" s="1" t="s">
        <v>7411</v>
      </c>
      <c r="M327" s="222">
        <v>0</v>
      </c>
      <c r="N327" s="2">
        <v>43962</v>
      </c>
      <c r="O327" s="1" t="s">
        <v>1284</v>
      </c>
      <c r="P327" s="259">
        <f>Tableau10[[#This Row],[Quantité échéancée]]-Tableau10[[#This Row],[Quantité livrée]]</f>
        <v>1</v>
      </c>
    </row>
    <row r="328" spans="1:16" hidden="1" x14ac:dyDescent="0.35">
      <c r="A328" t="str">
        <f>VLOOKUP(Tableau10[[#This Row],[Document d''achat]],Tableau1[[#All],[Nº pièce référence]:[AB]],17,FALSE)</f>
        <v>255223121102</v>
      </c>
      <c r="B328" s="9" t="str">
        <f>VLOOKUP(Tableau10[[#This Row],[Document d''achat]],Tableau1[[#All],[Nº pièce référence]:[AB]],15,FALSE)</f>
        <v>300020861</v>
      </c>
      <c r="C328" t="str">
        <f>VLOOKUP(Tableau10[[#This Row],[Document d''achat]],Tableau1[[#All],[Nº pièce référence]:[AB]],16,FALSE)</f>
        <v>6</v>
      </c>
      <c r="D328" t="str">
        <f>VLOOKUP(Tableau10[[#This Row],[Document d''achat]],Tableau1[[#All],[Nº pièce référence]:[Type PO]],18,FALSE)</f>
        <v>Z</v>
      </c>
      <c r="E328" t="str">
        <f>VLOOKUP(Tableau10[[#This Row],[Document d''achat]],Tableau1[[#All],[Colonne1]:[Nom Fournisseur]],5,FALSE)</f>
        <v>100047795  BV Cardinal Health Belgium 505</v>
      </c>
      <c r="F328" s="1" t="s">
        <v>1310</v>
      </c>
      <c r="G328" s="1" t="s">
        <v>88</v>
      </c>
      <c r="H328" s="1" t="s">
        <v>1309</v>
      </c>
      <c r="I328" s="1" t="s">
        <v>2407</v>
      </c>
      <c r="J328" s="2">
        <v>43962</v>
      </c>
      <c r="K328" s="222">
        <v>1</v>
      </c>
      <c r="L328" s="1" t="s">
        <v>7411</v>
      </c>
      <c r="M328" s="222">
        <v>0</v>
      </c>
      <c r="N328" s="2">
        <v>43962</v>
      </c>
      <c r="O328" s="1" t="s">
        <v>1311</v>
      </c>
      <c r="P328" s="259">
        <f>Tableau10[[#This Row],[Quantité échéancée]]-Tableau10[[#This Row],[Quantité livrée]]</f>
        <v>1</v>
      </c>
    </row>
    <row r="329" spans="1:16" hidden="1" x14ac:dyDescent="0.35">
      <c r="A329" t="str">
        <f>VLOOKUP(Tableau10[[#This Row],[Document d''achat]],Tableau1[[#All],[Nº pièce référence]:[AB]],17,FALSE)</f>
        <v>255223121102</v>
      </c>
      <c r="B329" s="9" t="str">
        <f>VLOOKUP(Tableau10[[#This Row],[Document d''achat]],Tableau1[[#All],[Nº pièce référence]:[AB]],15,FALSE)</f>
        <v>300020861</v>
      </c>
      <c r="C329" t="str">
        <f>VLOOKUP(Tableau10[[#This Row],[Document d''achat]],Tableau1[[#All],[Nº pièce référence]:[AB]],16,FALSE)</f>
        <v>2</v>
      </c>
      <c r="D329" t="str">
        <f>VLOOKUP(Tableau10[[#This Row],[Document d''achat]],Tableau1[[#All],[Nº pièce référence]:[Type PO]],18,FALSE)</f>
        <v>Z</v>
      </c>
      <c r="E329" t="str">
        <f>VLOOKUP(Tableau10[[#This Row],[Document d''achat]],Tableau1[[#All],[Colonne1]:[Nom Fournisseur]],5,FALSE)</f>
        <v>100001431 NV Medisch Labo Service</v>
      </c>
      <c r="F329" s="1" t="s">
        <v>1331</v>
      </c>
      <c r="G329" s="1" t="s">
        <v>88</v>
      </c>
      <c r="H329" s="1" t="s">
        <v>401</v>
      </c>
      <c r="I329" s="1" t="s">
        <v>2407</v>
      </c>
      <c r="J329" s="2">
        <v>43963</v>
      </c>
      <c r="K329" s="222">
        <v>1</v>
      </c>
      <c r="L329" s="1" t="s">
        <v>7411</v>
      </c>
      <c r="M329" s="222">
        <v>0</v>
      </c>
      <c r="N329" s="2">
        <v>43963</v>
      </c>
      <c r="O329" s="1" t="s">
        <v>1226</v>
      </c>
      <c r="P329" s="259">
        <f>Tableau10[[#This Row],[Quantité échéancée]]-Tableau10[[#This Row],[Quantité livrée]]</f>
        <v>1</v>
      </c>
    </row>
    <row r="330" spans="1:16" hidden="1" x14ac:dyDescent="0.35">
      <c r="A330" t="str">
        <f>VLOOKUP(Tableau10[[#This Row],[Document d''achat]],Tableau1[[#All],[Nº pièce référence]:[AB]],17,FALSE)</f>
        <v>255223121102</v>
      </c>
      <c r="B330" s="9" t="str">
        <f>VLOOKUP(Tableau10[[#This Row],[Document d''achat]],Tableau1[[#All],[Nº pièce référence]:[AB]],15,FALSE)</f>
        <v>300020861</v>
      </c>
      <c r="C330" t="str">
        <f>VLOOKUP(Tableau10[[#This Row],[Document d''achat]],Tableau1[[#All],[Nº pièce référence]:[AB]],16,FALSE)</f>
        <v>2</v>
      </c>
      <c r="D330" t="str">
        <f>VLOOKUP(Tableau10[[#This Row],[Document d''achat]],Tableau1[[#All],[Nº pièce référence]:[Type PO]],18,FALSE)</f>
        <v>Z</v>
      </c>
      <c r="E330" t="str">
        <f>VLOOKUP(Tableau10[[#This Row],[Document d''achat]],Tableau1[[#All],[Colonne1]:[Nom Fournisseur]],5,FALSE)</f>
        <v>100050677  NV Ardena Gent</v>
      </c>
      <c r="F330" s="1" t="s">
        <v>1351</v>
      </c>
      <c r="G330" s="1" t="s">
        <v>88</v>
      </c>
      <c r="H330" s="1" t="s">
        <v>683</v>
      </c>
      <c r="I330" s="1" t="s">
        <v>2407</v>
      </c>
      <c r="J330" s="2">
        <v>43963</v>
      </c>
      <c r="K330" s="222">
        <v>1</v>
      </c>
      <c r="L330" s="1" t="s">
        <v>7411</v>
      </c>
      <c r="M330" s="222">
        <v>0</v>
      </c>
      <c r="N330" s="2">
        <v>43963</v>
      </c>
      <c r="O330" s="1" t="s">
        <v>1191</v>
      </c>
      <c r="P330" s="259">
        <f>Tableau10[[#This Row],[Quantité échéancée]]-Tableau10[[#This Row],[Quantité livrée]]</f>
        <v>1</v>
      </c>
    </row>
    <row r="331" spans="1:16" hidden="1" x14ac:dyDescent="0.35">
      <c r="A331" t="str">
        <f>VLOOKUP(Tableau10[[#This Row],[Document d''achat]],Tableau1[[#All],[Nº pièce référence]:[AB]],17,FALSE)</f>
        <v>255223121102</v>
      </c>
      <c r="B331" s="9" t="str">
        <f>VLOOKUP(Tableau10[[#This Row],[Document d''achat]],Tableau1[[#All],[Nº pièce référence]:[AB]],15,FALSE)</f>
        <v>300020861</v>
      </c>
      <c r="C331" t="str">
        <f>VLOOKUP(Tableau10[[#This Row],[Document d''achat]],Tableau1[[#All],[Nº pièce référence]:[AB]],16,FALSE)</f>
        <v>2</v>
      </c>
      <c r="D331" t="str">
        <f>VLOOKUP(Tableau10[[#This Row],[Document d''achat]],Tableau1[[#All],[Nº pièce référence]:[Type PO]],18,FALSE)</f>
        <v>Z</v>
      </c>
      <c r="E331" t="str">
        <f>VLOOKUP(Tableau10[[#This Row],[Document d''achat]],Tableau1[[#All],[Colonne1]:[Nom Fournisseur]],5,FALSE)</f>
        <v>100001431 NV Medisch Labo Service</v>
      </c>
      <c r="F331" s="1" t="s">
        <v>1333</v>
      </c>
      <c r="G331" s="1" t="s">
        <v>88</v>
      </c>
      <c r="H331" s="1" t="s">
        <v>401</v>
      </c>
      <c r="I331" s="1" t="s">
        <v>2407</v>
      </c>
      <c r="J331" s="2">
        <v>43963</v>
      </c>
      <c r="K331" s="222">
        <v>1</v>
      </c>
      <c r="L331" s="1" t="s">
        <v>7411</v>
      </c>
      <c r="M331" s="222">
        <v>0</v>
      </c>
      <c r="N331" s="2">
        <v>43963</v>
      </c>
      <c r="O331" s="1" t="s">
        <v>1334</v>
      </c>
      <c r="P331" s="259">
        <f>Tableau10[[#This Row],[Quantité échéancée]]-Tableau10[[#This Row],[Quantité livrée]]</f>
        <v>1</v>
      </c>
    </row>
    <row r="332" spans="1:16" hidden="1" x14ac:dyDescent="0.35">
      <c r="A332" t="str">
        <f>VLOOKUP(Tableau10[[#This Row],[Document d''achat]],Tableau1[[#All],[Nº pièce référence]:[AB]],17,FALSE)</f>
        <v>255223121102</v>
      </c>
      <c r="B332" s="9" t="str">
        <f>VLOOKUP(Tableau10[[#This Row],[Document d''achat]],Tableau1[[#All],[Nº pièce référence]:[AB]],15,FALSE)</f>
        <v>300020861</v>
      </c>
      <c r="C332" t="str">
        <f>VLOOKUP(Tableau10[[#This Row],[Document d''achat]],Tableau1[[#All],[Nº pièce référence]:[AB]],16,FALSE)</f>
        <v>2</v>
      </c>
      <c r="D332" t="str">
        <f>VLOOKUP(Tableau10[[#This Row],[Document d''achat]],Tableau1[[#All],[Nº pièce référence]:[Type PO]],18,FALSE)</f>
        <v>Z</v>
      </c>
      <c r="E332" t="str">
        <f>VLOOKUP(Tableau10[[#This Row],[Document d''achat]],Tableau1[[#All],[Colonne1]:[Nom Fournisseur]],5,FALSE)</f>
        <v>100003039  SA Labconsult</v>
      </c>
      <c r="F332" s="1" t="s">
        <v>1341</v>
      </c>
      <c r="G332" s="1" t="s">
        <v>88</v>
      </c>
      <c r="H332" s="1" t="s">
        <v>1340</v>
      </c>
      <c r="I332" s="1" t="s">
        <v>2407</v>
      </c>
      <c r="J332" s="2">
        <v>43963</v>
      </c>
      <c r="K332" s="222">
        <v>1</v>
      </c>
      <c r="L332" s="1" t="s">
        <v>7411</v>
      </c>
      <c r="M332" s="222">
        <v>0</v>
      </c>
      <c r="N332" s="2">
        <v>43963</v>
      </c>
      <c r="O332" s="1" t="s">
        <v>1342</v>
      </c>
      <c r="P332" s="259">
        <f>Tableau10[[#This Row],[Quantité échéancée]]-Tableau10[[#This Row],[Quantité livrée]]</f>
        <v>1</v>
      </c>
    </row>
    <row r="333" spans="1:16" hidden="1" x14ac:dyDescent="0.35">
      <c r="A333" t="str">
        <f>VLOOKUP(Tableau10[[#This Row],[Document d''achat]],Tableau1[[#All],[Nº pièce référence]:[AB]],17,FALSE)</f>
        <v>255223121102</v>
      </c>
      <c r="B333" s="9" t="str">
        <f>VLOOKUP(Tableau10[[#This Row],[Document d''achat]],Tableau1[[#All],[Nº pièce référence]:[AB]],15,FALSE)</f>
        <v>300020861</v>
      </c>
      <c r="C333" t="str">
        <f>VLOOKUP(Tableau10[[#This Row],[Document d''achat]],Tableau1[[#All],[Nº pièce référence]:[AB]],16,FALSE)</f>
        <v>6</v>
      </c>
      <c r="D333" t="str">
        <f>VLOOKUP(Tableau10[[#This Row],[Document d''achat]],Tableau1[[#All],[Nº pièce référence]:[Type PO]],18,FALSE)</f>
        <v>Z</v>
      </c>
      <c r="E333" t="str">
        <f>VLOOKUP(Tableau10[[#This Row],[Document d''achat]],Tableau1[[#All],[Colonne1]:[Nom Fournisseur]],5,FALSE)</f>
        <v>100005620  VZW Centexbel</v>
      </c>
      <c r="F333" s="1" t="s">
        <v>1348</v>
      </c>
      <c r="G333" s="1" t="s">
        <v>88</v>
      </c>
      <c r="H333" s="1" t="s">
        <v>1250</v>
      </c>
      <c r="I333" s="1" t="s">
        <v>2407</v>
      </c>
      <c r="J333" s="2">
        <v>43963</v>
      </c>
      <c r="K333" s="222">
        <v>1</v>
      </c>
      <c r="L333" s="1" t="s">
        <v>7411</v>
      </c>
      <c r="M333" s="222">
        <v>0</v>
      </c>
      <c r="N333" s="2">
        <v>43963</v>
      </c>
      <c r="O333" s="1" t="s">
        <v>1349</v>
      </c>
      <c r="P333" s="259">
        <f>Tableau10[[#This Row],[Quantité échéancée]]-Tableau10[[#This Row],[Quantité livrée]]</f>
        <v>1</v>
      </c>
    </row>
    <row r="334" spans="1:16" hidden="1" x14ac:dyDescent="0.35">
      <c r="A334" t="str">
        <f>VLOOKUP(Tableau10[[#This Row],[Document d''achat]],Tableau1[[#All],[Nº pièce référence]:[AB]],17,FALSE)</f>
        <v>252122121104</v>
      </c>
      <c r="B334" s="9" t="str">
        <f>VLOOKUP(Tableau10[[#This Row],[Document d''achat]],Tableau1[[#All],[Nº pièce référence]:[AB]],15,FALSE)</f>
        <v>300020895</v>
      </c>
      <c r="C334" t="str">
        <f>VLOOKUP(Tableau10[[#This Row],[Document d''achat]],Tableau1[[#All],[Nº pièce référence]:[AB]],16,FALSE)</f>
        <v>1</v>
      </c>
      <c r="D334" t="str">
        <f>VLOOKUP(Tableau10[[#This Row],[Document d''achat]],Tableau1[[#All],[Nº pièce référence]:[Type PO]],18,FALSE)</f>
        <v>L</v>
      </c>
      <c r="E334" t="str">
        <f>VLOOKUP(Tableau10[[#This Row],[Document d''achat]],Tableau1[[#All],[Colonne1]:[Nom Fournisseur]],5,FALSE)</f>
        <v>100000386  NV Ntt Belgium</v>
      </c>
      <c r="F334" s="1" t="s">
        <v>1328</v>
      </c>
      <c r="G334" s="1" t="s">
        <v>88</v>
      </c>
      <c r="H334" s="1" t="s">
        <v>316</v>
      </c>
      <c r="I334" s="1" t="s">
        <v>2633</v>
      </c>
      <c r="J334" s="2">
        <v>43963</v>
      </c>
      <c r="K334" s="222">
        <v>10</v>
      </c>
      <c r="L334" s="1" t="s">
        <v>7410</v>
      </c>
      <c r="M334" s="222">
        <v>10</v>
      </c>
      <c r="N334" s="2">
        <v>43963</v>
      </c>
      <c r="O334" s="1" t="s">
        <v>1329</v>
      </c>
      <c r="P334" s="259">
        <f>Tableau10[[#This Row],[Quantité échéancée]]-Tableau10[[#This Row],[Quantité livrée]]</f>
        <v>0</v>
      </c>
    </row>
    <row r="335" spans="1:16" hidden="1" x14ac:dyDescent="0.35">
      <c r="A335" t="str">
        <f>VLOOKUP(Tableau10[[#This Row],[Document d''achat]],Tableau1[[#All],[Nº pièce référence]:[AB]],17,FALSE)</f>
        <v>255223121102</v>
      </c>
      <c r="B335" s="9" t="str">
        <f>VLOOKUP(Tableau10[[#This Row],[Document d''achat]],Tableau1[[#All],[Nº pièce référence]:[AB]],15,FALSE)</f>
        <v>300020861</v>
      </c>
      <c r="C335" t="str">
        <f>VLOOKUP(Tableau10[[#This Row],[Document d''achat]],Tableau1[[#All],[Nº pièce référence]:[AB]],16,FALSE)</f>
        <v>5</v>
      </c>
      <c r="D335" t="str">
        <f>VLOOKUP(Tableau10[[#This Row],[Document d''achat]],Tableau1[[#All],[Nº pièce référence]:[Type PO]],18,FALSE)</f>
        <v>Z</v>
      </c>
      <c r="E335" t="str">
        <f>VLOOKUP(Tableau10[[#This Row],[Document d''achat]],Tableau1[[#All],[Colonne1]:[Nom Fournisseur]],5,FALSE)</f>
        <v>100050825  SA Catalent Belgium</v>
      </c>
      <c r="F335" s="1" t="s">
        <v>1357</v>
      </c>
      <c r="G335" s="1" t="s">
        <v>88</v>
      </c>
      <c r="H335" s="1" t="s">
        <v>1356</v>
      </c>
      <c r="I335" s="1" t="s">
        <v>2407</v>
      </c>
      <c r="J335" s="2">
        <v>43963</v>
      </c>
      <c r="K335" s="222">
        <v>1</v>
      </c>
      <c r="L335" s="1" t="s">
        <v>7411</v>
      </c>
      <c r="M335" s="222">
        <v>0</v>
      </c>
      <c r="N335" s="2">
        <v>43963</v>
      </c>
      <c r="O335" s="1" t="s">
        <v>1358</v>
      </c>
      <c r="P335" s="259">
        <f>Tableau10[[#This Row],[Quantité échéancée]]-Tableau10[[#This Row],[Quantité livrée]]</f>
        <v>1</v>
      </c>
    </row>
    <row r="336" spans="1:16" hidden="1" x14ac:dyDescent="0.35">
      <c r="A336" t="str">
        <f>VLOOKUP(Tableau10[[#This Row],[Document d''achat]],Tableau1[[#All],[Nº pièce référence]:[AB]],17,FALSE)</f>
        <v>255223121102</v>
      </c>
      <c r="B336" s="9" t="str">
        <f>VLOOKUP(Tableau10[[#This Row],[Document d''achat]],Tableau1[[#All],[Nº pièce référence]:[AB]],15,FALSE)</f>
        <v>300020861</v>
      </c>
      <c r="C336" t="str">
        <f>VLOOKUP(Tableau10[[#This Row],[Document d''achat]],Tableau1[[#All],[Nº pièce référence]:[AB]],16,FALSE)</f>
        <v>2</v>
      </c>
      <c r="D336" t="str">
        <f>VLOOKUP(Tableau10[[#This Row],[Document d''achat]],Tableau1[[#All],[Nº pièce référence]:[Type PO]],18,FALSE)</f>
        <v>Z</v>
      </c>
      <c r="E336" t="str">
        <f>VLOOKUP(Tableau10[[#This Row],[Document d''achat]],Tableau1[[#All],[Colonne1]:[Nom Fournisseur]],5,FALSE)</f>
        <v>200008170  Ltd Johnsons Healthcare</v>
      </c>
      <c r="F336" s="1" t="s">
        <v>1363</v>
      </c>
      <c r="G336" s="1" t="s">
        <v>88</v>
      </c>
      <c r="H336" s="1" t="s">
        <v>1362</v>
      </c>
      <c r="I336" s="1" t="s">
        <v>2407</v>
      </c>
      <c r="J336" s="2">
        <v>43963</v>
      </c>
      <c r="K336" s="222">
        <v>1</v>
      </c>
      <c r="L336" s="1" t="s">
        <v>7411</v>
      </c>
      <c r="M336" s="222">
        <v>0</v>
      </c>
      <c r="N336" s="2">
        <v>43963</v>
      </c>
      <c r="O336" s="1" t="s">
        <v>1364</v>
      </c>
      <c r="P336" s="259">
        <f>Tableau10[[#This Row],[Quantité échéancée]]-Tableau10[[#This Row],[Quantité livrée]]</f>
        <v>1</v>
      </c>
    </row>
    <row r="337" spans="1:16" hidden="1" x14ac:dyDescent="0.35">
      <c r="A337" t="str">
        <f>VLOOKUP(Tableau10[[#This Row],[Document d''achat]],Tableau1[[#All],[Nº pièce référence]:[AB]],17,FALSE)</f>
        <v>255223121102</v>
      </c>
      <c r="B337" s="9" t="str">
        <f>VLOOKUP(Tableau10[[#This Row],[Document d''achat]],Tableau1[[#All],[Nº pièce référence]:[AB]],15,FALSE)</f>
        <v>300020861</v>
      </c>
      <c r="C337" t="str">
        <f>VLOOKUP(Tableau10[[#This Row],[Document d''achat]],Tableau1[[#All],[Nº pièce référence]:[AB]],16,FALSE)</f>
        <v>1</v>
      </c>
      <c r="D337" t="str">
        <f>VLOOKUP(Tableau10[[#This Row],[Document d''achat]],Tableau1[[#All],[Nº pièce référence]:[Type PO]],18,FALSE)</f>
        <v>Z</v>
      </c>
      <c r="E337" t="str">
        <f>VLOOKUP(Tableau10[[#This Row],[Document d''achat]],Tableau1[[#All],[Colonne1]:[Nom Fournisseur]],5,FALSE)</f>
        <v>100004347  NV DHL Global Forwarding</v>
      </c>
      <c r="F337" s="1" t="s">
        <v>1345</v>
      </c>
      <c r="G337" s="1" t="s">
        <v>88</v>
      </c>
      <c r="H337" s="1" t="s">
        <v>1344</v>
      </c>
      <c r="I337" s="1" t="s">
        <v>2407</v>
      </c>
      <c r="J337" s="2">
        <v>43963</v>
      </c>
      <c r="K337" s="222">
        <v>1</v>
      </c>
      <c r="L337" s="1" t="s">
        <v>7410</v>
      </c>
      <c r="M337" s="222">
        <v>0</v>
      </c>
      <c r="N337" s="2">
        <v>43963</v>
      </c>
      <c r="O337" s="1" t="s">
        <v>1346</v>
      </c>
      <c r="P337" s="259">
        <f>Tableau10[[#This Row],[Quantité échéancée]]-Tableau10[[#This Row],[Quantité livrée]]</f>
        <v>1</v>
      </c>
    </row>
    <row r="338" spans="1:16" hidden="1" x14ac:dyDescent="0.35">
      <c r="A338" t="str">
        <f>VLOOKUP(Tableau10[[#This Row],[Document d''achat]],Tableau1[[#All],[Nº pièce référence]:[AB]],17,FALSE)</f>
        <v>255223121102</v>
      </c>
      <c r="B338" s="9" t="str">
        <f>VLOOKUP(Tableau10[[#This Row],[Document d''achat]],Tableau1[[#All],[Nº pièce référence]:[AB]],15,FALSE)</f>
        <v>300020861</v>
      </c>
      <c r="C338" t="str">
        <f>VLOOKUP(Tableau10[[#This Row],[Document d''achat]],Tableau1[[#All],[Nº pièce référence]:[AB]],16,FALSE)</f>
        <v>2</v>
      </c>
      <c r="D338" t="str">
        <f>VLOOKUP(Tableau10[[#This Row],[Document d''achat]],Tableau1[[#All],[Nº pièce référence]:[Type PO]],18,FALSE)</f>
        <v>Z</v>
      </c>
      <c r="E338" t="str">
        <f>VLOOKUP(Tableau10[[#This Row],[Document d''achat]],Tableau1[[#All],[Colonne1]:[Nom Fournisseur]],5,FALSE)</f>
        <v>500026589  DNA Genotek Inc</v>
      </c>
      <c r="F338" s="1" t="s">
        <v>1389</v>
      </c>
      <c r="G338" s="1" t="s">
        <v>88</v>
      </c>
      <c r="H338" s="1" t="s">
        <v>1388</v>
      </c>
      <c r="I338" s="1" t="s">
        <v>2407</v>
      </c>
      <c r="J338" s="2">
        <v>43964</v>
      </c>
      <c r="K338" s="222">
        <v>1</v>
      </c>
      <c r="L338" s="1" t="s">
        <v>7411</v>
      </c>
      <c r="M338" s="222">
        <v>0</v>
      </c>
      <c r="N338" s="2">
        <v>43964</v>
      </c>
      <c r="O338" s="1" t="s">
        <v>1390</v>
      </c>
      <c r="P338" s="259">
        <f>Tableau10[[#This Row],[Quantité échéancée]]-Tableau10[[#This Row],[Quantité livrée]]</f>
        <v>1</v>
      </c>
    </row>
    <row r="339" spans="1:16" hidden="1" x14ac:dyDescent="0.35">
      <c r="A339" t="str">
        <f>VLOOKUP(Tableau10[[#This Row],[Document d''achat]],Tableau1[[#All],[Nº pièce référence]:[AB]],17,FALSE)</f>
        <v>255223121102</v>
      </c>
      <c r="B339" s="9" t="str">
        <f>VLOOKUP(Tableau10[[#This Row],[Document d''achat]],Tableau1[[#All],[Nº pièce référence]:[AB]],15,FALSE)</f>
        <v>300020861</v>
      </c>
      <c r="C339" t="str">
        <f>VLOOKUP(Tableau10[[#This Row],[Document d''achat]],Tableau1[[#All],[Nº pièce référence]:[AB]],16,FALSE)</f>
        <v>1</v>
      </c>
      <c r="D339" t="str">
        <f>VLOOKUP(Tableau10[[#This Row],[Document d''achat]],Tableau1[[#All],[Nº pièce référence]:[Type PO]],18,FALSE)</f>
        <v>Z</v>
      </c>
      <c r="E339" t="str">
        <f>VLOOKUP(Tableau10[[#This Row],[Document d''achat]],Tableau1[[#All],[Colonne1]:[Nom Fournisseur]],5,FALSE)</f>
        <v>100034341  NV Eca</v>
      </c>
      <c r="F339" s="1" t="s">
        <v>1376</v>
      </c>
      <c r="G339" s="1" t="s">
        <v>88</v>
      </c>
      <c r="H339" s="1" t="s">
        <v>1375</v>
      </c>
      <c r="I339" s="1" t="s">
        <v>2407</v>
      </c>
      <c r="J339" s="2">
        <v>43964</v>
      </c>
      <c r="K339" s="222">
        <v>1</v>
      </c>
      <c r="L339" s="1" t="s">
        <v>7411</v>
      </c>
      <c r="M339" s="222">
        <v>0</v>
      </c>
      <c r="N339" s="2">
        <v>43964</v>
      </c>
      <c r="O339" s="1" t="s">
        <v>947</v>
      </c>
      <c r="P339" s="259">
        <f>Tableau10[[#This Row],[Quantité échéancée]]-Tableau10[[#This Row],[Quantité livrée]]</f>
        <v>1</v>
      </c>
    </row>
    <row r="340" spans="1:16" hidden="1" x14ac:dyDescent="0.35">
      <c r="A340" t="str">
        <f>VLOOKUP(Tableau10[[#This Row],[Document d''achat]],Tableau1[[#All],[Nº pièce référence]:[AB]],17,FALSE)</f>
        <v>255223121102</v>
      </c>
      <c r="B340" s="9" t="str">
        <f>VLOOKUP(Tableau10[[#This Row],[Document d''achat]],Tableau1[[#All],[Nº pièce référence]:[AB]],15,FALSE)</f>
        <v>300020861</v>
      </c>
      <c r="C340" t="str">
        <f>VLOOKUP(Tableau10[[#This Row],[Document d''achat]],Tableau1[[#All],[Nº pièce référence]:[AB]],16,FALSE)</f>
        <v>6</v>
      </c>
      <c r="D340" t="str">
        <f>VLOOKUP(Tableau10[[#This Row],[Document d''achat]],Tableau1[[#All],[Nº pièce référence]:[Type PO]],18,FALSE)</f>
        <v>Z</v>
      </c>
      <c r="E340" t="str">
        <f>VLOOKUP(Tableau10[[#This Row],[Document d''achat]],Tableau1[[#All],[Colonne1]:[Nom Fournisseur]],5,FALSE)</f>
        <v>100001542  NV Becton Dickinson Benelux</v>
      </c>
      <c r="F340" s="1" t="s">
        <v>1370</v>
      </c>
      <c r="G340" s="1" t="s">
        <v>88</v>
      </c>
      <c r="H340" s="1" t="s">
        <v>1369</v>
      </c>
      <c r="I340" s="1" t="s">
        <v>2407</v>
      </c>
      <c r="J340" s="2">
        <v>43964</v>
      </c>
      <c r="K340" s="222">
        <v>1</v>
      </c>
      <c r="L340" s="1" t="s">
        <v>7411</v>
      </c>
      <c r="M340" s="222">
        <v>0</v>
      </c>
      <c r="N340" s="2">
        <v>43964</v>
      </c>
      <c r="O340" s="1" t="s">
        <v>1371</v>
      </c>
      <c r="P340" s="259">
        <f>Tableau10[[#This Row],[Quantité échéancée]]-Tableau10[[#This Row],[Quantité livrée]]</f>
        <v>1</v>
      </c>
    </row>
    <row r="341" spans="1:16" hidden="1" x14ac:dyDescent="0.35">
      <c r="A341" t="str">
        <f>VLOOKUP(Tableau10[[#This Row],[Document d''achat]],Tableau1[[#All],[Nº pièce référence]:[AB]],17,FALSE)</f>
        <v>255223121102</v>
      </c>
      <c r="B341" s="9" t="str">
        <f>VLOOKUP(Tableau10[[#This Row],[Document d''achat]],Tableau1[[#All],[Nº pièce référence]:[AB]],15,FALSE)</f>
        <v>300020861</v>
      </c>
      <c r="C341" t="str">
        <f>VLOOKUP(Tableau10[[#This Row],[Document d''achat]],Tableau1[[#All],[Nº pièce référence]:[AB]],16,FALSE)</f>
        <v>6</v>
      </c>
      <c r="D341" t="str">
        <f>VLOOKUP(Tableau10[[#This Row],[Document d''achat]],Tableau1[[#All],[Nº pièce référence]:[Type PO]],18,FALSE)</f>
        <v>Z</v>
      </c>
      <c r="E341" t="str">
        <f>VLOOKUP(Tableau10[[#This Row],[Document d''achat]],Tableau1[[#All],[Colonne1]:[Nom Fournisseur]],5,FALSE)</f>
        <v>200005896  BV Intersurgical Benelux</v>
      </c>
      <c r="F341" s="1" t="s">
        <v>1380</v>
      </c>
      <c r="G341" s="1" t="s">
        <v>88</v>
      </c>
      <c r="H341" s="1" t="s">
        <v>1379</v>
      </c>
      <c r="I341" s="1" t="s">
        <v>2407</v>
      </c>
      <c r="J341" s="2">
        <v>43964</v>
      </c>
      <c r="K341" s="222">
        <v>1</v>
      </c>
      <c r="L341" s="1" t="s">
        <v>7411</v>
      </c>
      <c r="M341" s="222">
        <v>0</v>
      </c>
      <c r="N341" s="2">
        <v>43964</v>
      </c>
      <c r="O341" s="1" t="s">
        <v>1381</v>
      </c>
      <c r="P341" s="259">
        <f>Tableau10[[#This Row],[Quantité échéancée]]-Tableau10[[#This Row],[Quantité livrée]]</f>
        <v>1</v>
      </c>
    </row>
    <row r="342" spans="1:16" hidden="1" x14ac:dyDescent="0.35">
      <c r="A342" t="str">
        <f>VLOOKUP(Tableau10[[#This Row],[Document d''achat]],Tableau1[[#All],[Nº pièce référence]:[AB]],17,FALSE)</f>
        <v>255223121102</v>
      </c>
      <c r="B342" s="9" t="str">
        <f>VLOOKUP(Tableau10[[#This Row],[Document d''achat]],Tableau1[[#All],[Nº pièce référence]:[AB]],15,FALSE)</f>
        <v>300020861</v>
      </c>
      <c r="C342" t="str">
        <f>VLOOKUP(Tableau10[[#This Row],[Document d''achat]],Tableau1[[#All],[Nº pièce référence]:[AB]],16,FALSE)</f>
        <v>1</v>
      </c>
      <c r="D342" t="str">
        <f>VLOOKUP(Tableau10[[#This Row],[Document d''achat]],Tableau1[[#All],[Nº pièce référence]:[Type PO]],18,FALSE)</f>
        <v>Z</v>
      </c>
      <c r="E342" t="str">
        <f>VLOOKUP(Tableau10[[#This Row],[Document d''achat]],Tableau1[[#All],[Colonne1]:[Nom Fournisseur]],5,FALSE)</f>
        <v>100000713  BV 3M Belgium</v>
      </c>
      <c r="F342" s="1" t="s">
        <v>1366</v>
      </c>
      <c r="G342" s="1" t="s">
        <v>88</v>
      </c>
      <c r="H342" s="1" t="s">
        <v>1282</v>
      </c>
      <c r="I342" s="1" t="s">
        <v>2407</v>
      </c>
      <c r="J342" s="2">
        <v>43964</v>
      </c>
      <c r="K342" s="222">
        <v>1</v>
      </c>
      <c r="L342" s="1" t="s">
        <v>7411</v>
      </c>
      <c r="M342" s="222">
        <v>0</v>
      </c>
      <c r="N342" s="2">
        <v>43983</v>
      </c>
      <c r="O342" s="1" t="s">
        <v>1284</v>
      </c>
      <c r="P342" s="259">
        <f>Tableau10[[#This Row],[Quantité échéancée]]-Tableau10[[#This Row],[Quantité livrée]]</f>
        <v>1</v>
      </c>
    </row>
    <row r="343" spans="1:16" hidden="1" x14ac:dyDescent="0.35">
      <c r="A343" t="str">
        <f>VLOOKUP(Tableau10[[#This Row],[Document d''achat]],Tableau1[[#All],[Nº pièce référence]:[AB]],17,FALSE)</f>
        <v>255223121102</v>
      </c>
      <c r="B343" s="9" t="str">
        <f>VLOOKUP(Tableau10[[#This Row],[Document d''achat]],Tableau1[[#All],[Nº pièce référence]:[AB]],15,FALSE)</f>
        <v>300020870</v>
      </c>
      <c r="C343" t="str">
        <f>VLOOKUP(Tableau10[[#This Row],[Document d''achat]],Tableau1[[#All],[Nº pièce référence]:[AB]],16,FALSE)</f>
        <v>3</v>
      </c>
      <c r="D343" t="str">
        <f>VLOOKUP(Tableau10[[#This Row],[Document d''achat]],Tableau1[[#All],[Nº pièce référence]:[Type PO]],18,FALSE)</f>
        <v>Z</v>
      </c>
      <c r="E343" t="str">
        <f>VLOOKUP(Tableau10[[#This Row],[Document d''achat]],Tableau1[[#All],[Colonne1]:[Nom Fournisseur]],5,FALSE)</f>
        <v>400000587  Yves Van Laethem</v>
      </c>
      <c r="F343" s="1" t="s">
        <v>1384</v>
      </c>
      <c r="G343" s="1" t="s">
        <v>88</v>
      </c>
      <c r="H343" s="1" t="s">
        <v>1383</v>
      </c>
      <c r="I343" s="1" t="s">
        <v>2407</v>
      </c>
      <c r="J343" s="2">
        <v>43964</v>
      </c>
      <c r="K343" s="222">
        <v>1</v>
      </c>
      <c r="L343" s="1" t="s">
        <v>7411</v>
      </c>
      <c r="M343" s="222">
        <v>0</v>
      </c>
      <c r="N343" s="2">
        <v>43964</v>
      </c>
      <c r="O343" s="1" t="s">
        <v>1385</v>
      </c>
      <c r="P343" s="259">
        <f>Tableau10[[#This Row],[Quantité échéancée]]-Tableau10[[#This Row],[Quantité livrée]]</f>
        <v>1</v>
      </c>
    </row>
    <row r="344" spans="1:16" hidden="1" x14ac:dyDescent="0.35">
      <c r="A344" t="str">
        <f>VLOOKUP(Tableau10[[#This Row],[Document d''achat]],Tableau1[[#All],[Nº pièce référence]:[AB]],17,FALSE)</f>
        <v>255223121102</v>
      </c>
      <c r="B344" s="9" t="str">
        <f>VLOOKUP(Tableau10[[#This Row],[Document d''achat]],Tableau1[[#All],[Nº pièce référence]:[AB]],15,FALSE)</f>
        <v>300020861</v>
      </c>
      <c r="C344" t="str">
        <f>VLOOKUP(Tableau10[[#This Row],[Document d''achat]],Tableau1[[#All],[Nº pièce référence]:[AB]],16,FALSE)</f>
        <v>2</v>
      </c>
      <c r="D344" t="str">
        <f>VLOOKUP(Tableau10[[#This Row],[Document d''achat]],Tableau1[[#All],[Nº pièce référence]:[Type PO]],18,FALSE)</f>
        <v>Z</v>
      </c>
      <c r="E344" t="str">
        <f>VLOOKUP(Tableau10[[#This Row],[Document d''achat]],Tableau1[[#All],[Colonne1]:[Nom Fournisseur]],5,FALSE)</f>
        <v>100050676  NV FertiPro</v>
      </c>
      <c r="F344" s="1" t="s">
        <v>1392</v>
      </c>
      <c r="G344" s="1" t="s">
        <v>88</v>
      </c>
      <c r="H344" s="1" t="s">
        <v>678</v>
      </c>
      <c r="I344" s="1" t="s">
        <v>2407</v>
      </c>
      <c r="J344" s="2">
        <v>43965</v>
      </c>
      <c r="K344" s="222">
        <v>1</v>
      </c>
      <c r="L344" s="1" t="s">
        <v>7411</v>
      </c>
      <c r="M344" s="222">
        <v>0</v>
      </c>
      <c r="N344" s="2">
        <v>43965</v>
      </c>
      <c r="O344" s="1" t="s">
        <v>1393</v>
      </c>
      <c r="P344" s="259">
        <f>Tableau10[[#This Row],[Quantité échéancée]]-Tableau10[[#This Row],[Quantité livrée]]</f>
        <v>1</v>
      </c>
    </row>
    <row r="345" spans="1:16" hidden="1" x14ac:dyDescent="0.35">
      <c r="A345" t="str">
        <f>VLOOKUP(Tableau10[[#This Row],[Document d''achat]],Tableau1[[#All],[Nº pièce référence]:[AB]],17,FALSE)</f>
        <v>255223121102</v>
      </c>
      <c r="B345" s="9" t="str">
        <f>VLOOKUP(Tableau10[[#This Row],[Document d''achat]],Tableau1[[#All],[Nº pièce référence]:[AB]],15,FALSE)</f>
        <v>300020861</v>
      </c>
      <c r="C345" t="str">
        <f>VLOOKUP(Tableau10[[#This Row],[Document d''achat]],Tableau1[[#All],[Nº pièce référence]:[AB]],16,FALSE)</f>
        <v>2</v>
      </c>
      <c r="D345" t="str">
        <f>VLOOKUP(Tableau10[[#This Row],[Document d''achat]],Tableau1[[#All],[Nº pièce référence]:[Type PO]],18,FALSE)</f>
        <v>Z</v>
      </c>
      <c r="E345" t="str">
        <f>VLOOKUP(Tableau10[[#This Row],[Document d''achat]],Tableau1[[#All],[Colonne1]:[Nom Fournisseur]],5,FALSE)</f>
        <v>200001133  BV Baseclear (Biogazelle)</v>
      </c>
      <c r="F345" s="1" t="s">
        <v>1395</v>
      </c>
      <c r="G345" s="1" t="s">
        <v>88</v>
      </c>
      <c r="H345" s="1" t="s">
        <v>1318</v>
      </c>
      <c r="I345" s="1" t="s">
        <v>2407</v>
      </c>
      <c r="J345" s="2">
        <v>43965</v>
      </c>
      <c r="K345" s="222">
        <v>1</v>
      </c>
      <c r="L345" s="1" t="s">
        <v>7411</v>
      </c>
      <c r="M345" s="222">
        <v>0</v>
      </c>
      <c r="N345" s="2">
        <v>43965</v>
      </c>
      <c r="O345" s="1" t="s">
        <v>1396</v>
      </c>
      <c r="P345" s="259">
        <f>Tableau10[[#This Row],[Quantité échéancée]]-Tableau10[[#This Row],[Quantité livrée]]</f>
        <v>1</v>
      </c>
    </row>
    <row r="346" spans="1:16" hidden="1" x14ac:dyDescent="0.35">
      <c r="A346" t="str">
        <f>VLOOKUP(Tableau10[[#This Row],[Document d''achat]],Tableau1[[#All],[Nº pièce référence]:[AB]],17,FALSE)</f>
        <v>252122121104</v>
      </c>
      <c r="B346" s="9" t="str">
        <f>VLOOKUP(Tableau10[[#This Row],[Document d''achat]],Tableau1[[#All],[Nº pièce référence]:[AB]],15,FALSE)</f>
        <v>300020895</v>
      </c>
      <c r="C346" t="str">
        <f>VLOOKUP(Tableau10[[#This Row],[Document d''achat]],Tableau1[[#All],[Nº pièce référence]:[AB]],16,FALSE)</f>
        <v>1</v>
      </c>
      <c r="D346" t="str">
        <f>VLOOKUP(Tableau10[[#This Row],[Document d''achat]],Tableau1[[#All],[Nº pièce référence]:[Type PO]],18,FALSE)</f>
        <v>Z</v>
      </c>
      <c r="E346" t="str">
        <f>VLOOKUP(Tableau10[[#This Row],[Document d''achat]],Tableau1[[#All],[Colonne1]:[Nom Fournisseur]],5,FALSE)</f>
        <v>500002616  VZW Smals</v>
      </c>
      <c r="F346" s="1" t="s">
        <v>1401</v>
      </c>
      <c r="G346" s="1" t="s">
        <v>88</v>
      </c>
      <c r="H346" s="1" t="s">
        <v>1400</v>
      </c>
      <c r="I346" s="1" t="s">
        <v>2407</v>
      </c>
      <c r="J346" s="2">
        <v>43965</v>
      </c>
      <c r="K346" s="222">
        <v>1</v>
      </c>
      <c r="L346" s="1" t="s">
        <v>7411</v>
      </c>
      <c r="M346" s="222">
        <v>0</v>
      </c>
      <c r="N346" s="2">
        <v>43965</v>
      </c>
      <c r="O346" s="1" t="s">
        <v>1402</v>
      </c>
      <c r="P346" s="259">
        <f>Tableau10[[#This Row],[Quantité échéancée]]-Tableau10[[#This Row],[Quantité livrée]]</f>
        <v>1</v>
      </c>
    </row>
    <row r="347" spans="1:16" hidden="1" x14ac:dyDescent="0.35">
      <c r="A347" t="str">
        <f>VLOOKUP(Tableau10[[#This Row],[Document d''achat]],Tableau1[[#All],[Nº pièce référence]:[AB]],17,FALSE)</f>
        <v>252122121104</v>
      </c>
      <c r="B347" s="9" t="str">
        <f>VLOOKUP(Tableau10[[#This Row],[Document d''achat]],Tableau1[[#All],[Nº pièce référence]:[AB]],15,FALSE)</f>
        <v>300020895</v>
      </c>
      <c r="C347" t="str">
        <f>VLOOKUP(Tableau10[[#This Row],[Document d''achat]],Tableau1[[#All],[Nº pièce référence]:[AB]],16,FALSE)</f>
        <v>1</v>
      </c>
      <c r="D347" t="str">
        <f>VLOOKUP(Tableau10[[#This Row],[Document d''achat]],Tableau1[[#All],[Nº pièce référence]:[Type PO]],18,FALSE)</f>
        <v>Z</v>
      </c>
      <c r="E347" t="str">
        <f>VLOOKUP(Tableau10[[#This Row],[Document d''achat]],Tableau1[[#All],[Colonne1]:[Nom Fournisseur]],5,FALSE)</f>
        <v>500002616  VZW Smals</v>
      </c>
      <c r="F347" s="1" t="s">
        <v>1404</v>
      </c>
      <c r="G347" s="1" t="s">
        <v>88</v>
      </c>
      <c r="H347" s="1" t="s">
        <v>1400</v>
      </c>
      <c r="I347" s="1" t="s">
        <v>2407</v>
      </c>
      <c r="J347" s="2">
        <v>43965</v>
      </c>
      <c r="K347" s="222">
        <v>1</v>
      </c>
      <c r="L347" s="1" t="s">
        <v>7411</v>
      </c>
      <c r="M347" s="222">
        <v>0</v>
      </c>
      <c r="N347" s="2">
        <v>43965</v>
      </c>
      <c r="O347" s="1" t="s">
        <v>1405</v>
      </c>
      <c r="P347" s="259">
        <f>Tableau10[[#This Row],[Quantité échéancée]]-Tableau10[[#This Row],[Quantité livrée]]</f>
        <v>1</v>
      </c>
    </row>
    <row r="348" spans="1:16" hidden="1" x14ac:dyDescent="0.35">
      <c r="A348" t="str">
        <f>VLOOKUP(Tableau10[[#This Row],[Document d''achat]],Tableau1[[#All],[Nº pièce référence]:[AB]],17,FALSE)</f>
        <v>255223121102</v>
      </c>
      <c r="B348" s="9" t="str">
        <f>VLOOKUP(Tableau10[[#This Row],[Document d''achat]],Tableau1[[#All],[Nº pièce référence]:[AB]],15,FALSE)</f>
        <v>300020861</v>
      </c>
      <c r="C348" t="str">
        <f>VLOOKUP(Tableau10[[#This Row],[Document d''achat]],Tableau1[[#All],[Nº pièce référence]:[AB]],16,FALSE)</f>
        <v>5</v>
      </c>
      <c r="D348" t="str">
        <f>VLOOKUP(Tableau10[[#This Row],[Document d''achat]],Tableau1[[#All],[Nº pièce référence]:[Type PO]],18,FALSE)</f>
        <v>Z</v>
      </c>
      <c r="E348" t="str">
        <f>VLOOKUP(Tableau10[[#This Row],[Document d''achat]],Tableau1[[#All],[Colonne1]:[Nom Fournisseur]],5,FALSE)</f>
        <v>200008180  GmbH EVER Valinject</v>
      </c>
      <c r="F348" s="1" t="s">
        <v>1409</v>
      </c>
      <c r="G348" s="1" t="s">
        <v>88</v>
      </c>
      <c r="H348" s="1" t="s">
        <v>1140</v>
      </c>
      <c r="I348" s="1" t="s">
        <v>2407</v>
      </c>
      <c r="J348" s="2">
        <v>43966</v>
      </c>
      <c r="K348" s="222">
        <v>1</v>
      </c>
      <c r="L348" s="1" t="s">
        <v>7411</v>
      </c>
      <c r="M348" s="222">
        <v>0</v>
      </c>
      <c r="N348" s="2">
        <v>43966</v>
      </c>
      <c r="O348" s="1" t="s">
        <v>1410</v>
      </c>
      <c r="P348" s="259">
        <f>Tableau10[[#This Row],[Quantité échéancée]]-Tableau10[[#This Row],[Quantité livrée]]</f>
        <v>1</v>
      </c>
    </row>
    <row r="349" spans="1:16" hidden="1" x14ac:dyDescent="0.35">
      <c r="A349" t="str">
        <f>VLOOKUP(Tableau10[[#This Row],[Document d''achat]],Tableau1[[#All],[Nº pièce référence]:[AB]],17,FALSE)</f>
        <v>255223121102</v>
      </c>
      <c r="B349" s="9" t="str">
        <f>VLOOKUP(Tableau10[[#This Row],[Document d''achat]],Tableau1[[#All],[Nº pièce référence]:[AB]],15,FALSE)</f>
        <v>300020861</v>
      </c>
      <c r="C349" t="str">
        <f>VLOOKUP(Tableau10[[#This Row],[Document d''achat]],Tableau1[[#All],[Nº pièce référence]:[AB]],16,FALSE)</f>
        <v>6</v>
      </c>
      <c r="D349" t="str">
        <f>VLOOKUP(Tableau10[[#This Row],[Document d''achat]],Tableau1[[#All],[Nº pièce référence]:[Type PO]],18,FALSE)</f>
        <v>Z</v>
      </c>
      <c r="E349" t="str">
        <f>VLOOKUP(Tableau10[[#This Row],[Document d''achat]],Tableau1[[#All],[Colonne1]:[Nom Fournisseur]],5,FALSE)</f>
        <v>100019221  NV Dräger Medical Belgium</v>
      </c>
      <c r="F349" s="1" t="s">
        <v>1436</v>
      </c>
      <c r="G349" s="1" t="s">
        <v>88</v>
      </c>
      <c r="H349" s="1" t="s">
        <v>1435</v>
      </c>
      <c r="I349" s="1" t="s">
        <v>2407</v>
      </c>
      <c r="J349" s="2">
        <v>43969</v>
      </c>
      <c r="K349" s="222">
        <v>1</v>
      </c>
      <c r="L349" s="1" t="s">
        <v>7411</v>
      </c>
      <c r="M349" s="222">
        <v>0</v>
      </c>
      <c r="N349" s="2">
        <v>43969</v>
      </c>
      <c r="O349" s="1" t="s">
        <v>1437</v>
      </c>
      <c r="P349" s="259">
        <f>Tableau10[[#This Row],[Quantité échéancée]]-Tableau10[[#This Row],[Quantité livrée]]</f>
        <v>1</v>
      </c>
    </row>
    <row r="350" spans="1:16" hidden="1" x14ac:dyDescent="0.35">
      <c r="A350" t="str">
        <f>VLOOKUP(Tableau10[[#This Row],[Document d''achat]],Tableau1[[#All],[Nº pièce référence]:[AB]],17,FALSE)</f>
        <v>252122121104</v>
      </c>
      <c r="B350" s="9" t="str">
        <f>VLOOKUP(Tableau10[[#This Row],[Document d''achat]],Tableau1[[#All],[Nº pièce référence]:[AB]],15,FALSE)</f>
        <v>300020895</v>
      </c>
      <c r="C350" t="str">
        <f>VLOOKUP(Tableau10[[#This Row],[Document d''achat]],Tableau1[[#All],[Nº pièce référence]:[AB]],16,FALSE)</f>
        <v>1</v>
      </c>
      <c r="D350" t="str">
        <f>VLOOKUP(Tableau10[[#This Row],[Document d''achat]],Tableau1[[#All],[Nº pièce référence]:[Type PO]],18,FALSE)</f>
        <v>L</v>
      </c>
      <c r="E350" t="str">
        <f>VLOOKUP(Tableau10[[#This Row],[Document d''achat]],Tableau1[[#All],[Colonne1]:[Nom Fournisseur]],5,FALSE)</f>
        <v>100028433  SC Alpha Card</v>
      </c>
      <c r="F350" s="1" t="s">
        <v>1445</v>
      </c>
      <c r="G350" s="1" t="s">
        <v>88</v>
      </c>
      <c r="H350" s="1" t="s">
        <v>263</v>
      </c>
      <c r="I350" s="1" t="s">
        <v>2549</v>
      </c>
      <c r="J350" s="2">
        <v>43969</v>
      </c>
      <c r="K350" s="222">
        <v>1</v>
      </c>
      <c r="L350" s="1" t="s">
        <v>7410</v>
      </c>
      <c r="M350" s="222">
        <v>1</v>
      </c>
      <c r="N350" s="2">
        <v>43969</v>
      </c>
      <c r="O350" s="1" t="s">
        <v>1446</v>
      </c>
      <c r="P350" s="259">
        <f>Tableau10[[#This Row],[Quantité échéancée]]-Tableau10[[#This Row],[Quantité livrée]]</f>
        <v>0</v>
      </c>
    </row>
    <row r="351" spans="1:16" hidden="1" x14ac:dyDescent="0.35">
      <c r="A351" t="str">
        <f>VLOOKUP(Tableau10[[#This Row],[Document d''achat]],Tableau1[[#All],[Nº pièce référence]:[AB]],17,FALSE)</f>
        <v>255223121102</v>
      </c>
      <c r="B351" s="9" t="str">
        <f>VLOOKUP(Tableau10[[#This Row],[Document d''achat]],Tableau1[[#All],[Nº pièce référence]:[AB]],15,FALSE)</f>
        <v>300020861</v>
      </c>
      <c r="C351" t="str">
        <f>VLOOKUP(Tableau10[[#This Row],[Document d''achat]],Tableau1[[#All],[Nº pièce référence]:[AB]],16,FALSE)</f>
        <v>6</v>
      </c>
      <c r="D351" t="str">
        <f>VLOOKUP(Tableau10[[#This Row],[Document d''achat]],Tableau1[[#All],[Nº pièce référence]:[Type PO]],18,FALSE)</f>
        <v>Z</v>
      </c>
      <c r="E351" t="str">
        <f>VLOOKUP(Tableau10[[#This Row],[Document d''achat]],Tableau1[[#All],[Colonne1]:[Nom Fournisseur]],5,FALSE)</f>
        <v>100000926  NV Arseus Hospital</v>
      </c>
      <c r="F351" s="1" t="s">
        <v>1423</v>
      </c>
      <c r="G351" s="1" t="s">
        <v>88</v>
      </c>
      <c r="H351" s="1" t="s">
        <v>1293</v>
      </c>
      <c r="I351" s="1" t="s">
        <v>2407</v>
      </c>
      <c r="J351" s="2">
        <v>43969</v>
      </c>
      <c r="K351" s="222">
        <v>1</v>
      </c>
      <c r="L351" s="1" t="s">
        <v>7411</v>
      </c>
      <c r="M351" s="222">
        <v>0</v>
      </c>
      <c r="N351" s="2">
        <v>43969</v>
      </c>
      <c r="O351" s="1" t="s">
        <v>1424</v>
      </c>
      <c r="P351" s="259">
        <f>Tableau10[[#This Row],[Quantité échéancée]]-Tableau10[[#This Row],[Quantité livrée]]</f>
        <v>1</v>
      </c>
    </row>
    <row r="352" spans="1:16" hidden="1" x14ac:dyDescent="0.35">
      <c r="A352" t="str">
        <f>VLOOKUP(Tableau10[[#This Row],[Document d''achat]],Tableau1[[#All],[Nº pièce référence]:[AB]],17,FALSE)</f>
        <v>255223121102</v>
      </c>
      <c r="B352" s="9" t="str">
        <f>VLOOKUP(Tableau10[[#This Row],[Document d''achat]],Tableau1[[#All],[Nº pièce référence]:[AB]],15,FALSE)</f>
        <v>300020861</v>
      </c>
      <c r="C352" t="str">
        <f>VLOOKUP(Tableau10[[#This Row],[Document d''achat]],Tableau1[[#All],[Nº pièce référence]:[AB]],16,FALSE)</f>
        <v>6</v>
      </c>
      <c r="D352" t="str">
        <f>VLOOKUP(Tableau10[[#This Row],[Document d''achat]],Tableau1[[#All],[Nº pièce référence]:[Type PO]],18,FALSE)</f>
        <v>Z</v>
      </c>
      <c r="E352" t="str">
        <f>VLOOKUP(Tableau10[[#This Row],[Document d''achat]],Tableau1[[#All],[Colonne1]:[Nom Fournisseur]],5,FALSE)</f>
        <v>100000274  SA Hospithera</v>
      </c>
      <c r="F352" s="1" t="s">
        <v>1414</v>
      </c>
      <c r="G352" s="1" t="s">
        <v>88</v>
      </c>
      <c r="H352" s="1" t="s">
        <v>1413</v>
      </c>
      <c r="I352" s="1" t="s">
        <v>2407</v>
      </c>
      <c r="J352" s="2">
        <v>43969</v>
      </c>
      <c r="K352" s="222">
        <v>1</v>
      </c>
      <c r="L352" s="1" t="s">
        <v>7411</v>
      </c>
      <c r="M352" s="222">
        <v>0</v>
      </c>
      <c r="N352" s="2">
        <v>43969</v>
      </c>
      <c r="O352" s="1" t="s">
        <v>1415</v>
      </c>
      <c r="P352" s="259">
        <f>Tableau10[[#This Row],[Quantité échéancée]]-Tableau10[[#This Row],[Quantité livrée]]</f>
        <v>1</v>
      </c>
    </row>
    <row r="353" spans="1:16" hidden="1" x14ac:dyDescent="0.35">
      <c r="A353" t="str">
        <f>VLOOKUP(Tableau10[[#This Row],[Document d''achat]],Tableau1[[#All],[Nº pièce référence]:[AB]],17,FALSE)</f>
        <v>255223121102</v>
      </c>
      <c r="B353" s="9" t="str">
        <f>VLOOKUP(Tableau10[[#This Row],[Document d''achat]],Tableau1[[#All],[Nº pièce référence]:[AB]],15,FALSE)</f>
        <v>300020861</v>
      </c>
      <c r="C353" t="str">
        <f>VLOOKUP(Tableau10[[#This Row],[Document d''achat]],Tableau1[[#All],[Nº pièce référence]:[AB]],16,FALSE)</f>
        <v>6</v>
      </c>
      <c r="D353" t="str">
        <f>VLOOKUP(Tableau10[[#This Row],[Document d''achat]],Tableau1[[#All],[Nº pièce référence]:[Type PO]],18,FALSE)</f>
        <v>Z</v>
      </c>
      <c r="E353" t="str">
        <f>VLOOKUP(Tableau10[[#This Row],[Document d''achat]],Tableau1[[#All],[Colonne1]:[Nom Fournisseur]],5,FALSE)</f>
        <v>100022295  SA Vygon</v>
      </c>
      <c r="F353" s="1" t="s">
        <v>1443</v>
      </c>
      <c r="G353" s="1" t="s">
        <v>88</v>
      </c>
      <c r="H353" s="1" t="s">
        <v>1442</v>
      </c>
      <c r="I353" s="1" t="s">
        <v>2407</v>
      </c>
      <c r="J353" s="2">
        <v>43969</v>
      </c>
      <c r="K353" s="222">
        <v>1</v>
      </c>
      <c r="L353" s="1" t="s">
        <v>7411</v>
      </c>
      <c r="M353" s="222">
        <v>0</v>
      </c>
      <c r="N353" s="2">
        <v>43969</v>
      </c>
      <c r="O353" s="1" t="s">
        <v>1444</v>
      </c>
      <c r="P353" s="259">
        <f>Tableau10[[#This Row],[Quantité échéancée]]-Tableau10[[#This Row],[Quantité livrée]]</f>
        <v>1</v>
      </c>
    </row>
    <row r="354" spans="1:16" hidden="1" x14ac:dyDescent="0.35">
      <c r="A354" t="str">
        <f>VLOOKUP(Tableau10[[#This Row],[Document d''achat]],Tableau1[[#All],[Nº pièce référence]:[AB]],17,FALSE)</f>
        <v>255223121102</v>
      </c>
      <c r="B354" s="9" t="str">
        <f>VLOOKUP(Tableau10[[#This Row],[Document d''achat]],Tableau1[[#All],[Nº pièce référence]:[AB]],15,FALSE)</f>
        <v>300020861</v>
      </c>
      <c r="C354" t="str">
        <f>VLOOKUP(Tableau10[[#This Row],[Document d''achat]],Tableau1[[#All],[Nº pièce référence]:[AB]],16,FALSE)</f>
        <v>6</v>
      </c>
      <c r="D354" t="str">
        <f>VLOOKUP(Tableau10[[#This Row],[Document d''achat]],Tableau1[[#All],[Nº pièce référence]:[Type PO]],18,FALSE)</f>
        <v>Z</v>
      </c>
      <c r="E354" t="str">
        <f>VLOOKUP(Tableau10[[#This Row],[Document d''achat]],Tableau1[[#All],[Colonne1]:[Nom Fournisseur]],5,FALSE)</f>
        <v>100048606  BU ENT Ambu BV</v>
      </c>
      <c r="F354" s="1" t="s">
        <v>1451</v>
      </c>
      <c r="G354" s="1" t="s">
        <v>88</v>
      </c>
      <c r="H354" s="1" t="s">
        <v>1450</v>
      </c>
      <c r="I354" s="1" t="s">
        <v>2407</v>
      </c>
      <c r="J354" s="2">
        <v>43969</v>
      </c>
      <c r="K354" s="222">
        <v>1</v>
      </c>
      <c r="L354" s="1" t="s">
        <v>7411</v>
      </c>
      <c r="M354" s="222">
        <v>0</v>
      </c>
      <c r="N354" s="2">
        <v>43969</v>
      </c>
      <c r="O354" s="1" t="s">
        <v>1452</v>
      </c>
      <c r="P354" s="259">
        <f>Tableau10[[#This Row],[Quantité échéancée]]-Tableau10[[#This Row],[Quantité livrée]]</f>
        <v>1</v>
      </c>
    </row>
    <row r="355" spans="1:16" hidden="1" x14ac:dyDescent="0.35">
      <c r="A355" t="str">
        <f>VLOOKUP(Tableau10[[#This Row],[Document d''achat]],Tableau1[[#All],[Nº pièce référence]:[AB]],17,FALSE)</f>
        <v>255223121102</v>
      </c>
      <c r="B355" s="9" t="str">
        <f>VLOOKUP(Tableau10[[#This Row],[Document d''achat]],Tableau1[[#All],[Nº pièce référence]:[AB]],15,FALSE)</f>
        <v>300020861</v>
      </c>
      <c r="C355" t="str">
        <f>VLOOKUP(Tableau10[[#This Row],[Document d''achat]],Tableau1[[#All],[Nº pièce référence]:[AB]],16,FALSE)</f>
        <v>5</v>
      </c>
      <c r="D355" t="str">
        <f>VLOOKUP(Tableau10[[#This Row],[Document d''achat]],Tableau1[[#All],[Nº pièce référence]:[Type PO]],18,FALSE)</f>
        <v>Z</v>
      </c>
      <c r="E355" t="str">
        <f>VLOOKUP(Tableau10[[#This Row],[Document d''achat]],Tableau1[[#All],[Colonne1]:[Nom Fournisseur]],5,FALSE)</f>
        <v>200008210  Primex Pharmaceuticals Oy</v>
      </c>
      <c r="F355" s="1" t="s">
        <v>2281</v>
      </c>
      <c r="G355" s="1" t="s">
        <v>88</v>
      </c>
      <c r="H355" s="1" t="s">
        <v>2280</v>
      </c>
      <c r="I355" s="1" t="s">
        <v>2407</v>
      </c>
      <c r="J355" s="2">
        <v>43969</v>
      </c>
      <c r="K355" s="222">
        <v>1</v>
      </c>
      <c r="L355" s="1" t="s">
        <v>7411</v>
      </c>
      <c r="M355" s="222">
        <v>0</v>
      </c>
      <c r="N355" s="2">
        <v>43969</v>
      </c>
      <c r="O355" s="1" t="s">
        <v>2282</v>
      </c>
      <c r="P355" s="259">
        <f>Tableau10[[#This Row],[Quantité échéancée]]-Tableau10[[#This Row],[Quantité livrée]]</f>
        <v>1</v>
      </c>
    </row>
    <row r="356" spans="1:16" hidden="1" x14ac:dyDescent="0.35">
      <c r="A356" t="str">
        <f>VLOOKUP(Tableau10[[#This Row],[Document d''achat]],Tableau1[[#All],[Nº pièce référence]:[AB]],17,FALSE)</f>
        <v>255223121102</v>
      </c>
      <c r="B356" s="9" t="str">
        <f>VLOOKUP(Tableau10[[#This Row],[Document d''achat]],Tableau1[[#All],[Nº pièce référence]:[AB]],15,FALSE)</f>
        <v>300020861</v>
      </c>
      <c r="C356" t="str">
        <f>VLOOKUP(Tableau10[[#This Row],[Document d''achat]],Tableau1[[#All],[Nº pièce référence]:[AB]],16,FALSE)</f>
        <v>2</v>
      </c>
      <c r="D356" t="str">
        <f>VLOOKUP(Tableau10[[#This Row],[Document d''achat]],Tableau1[[#All],[Nº pièce référence]:[Type PO]],18,FALSE)</f>
        <v>Z</v>
      </c>
      <c r="E356" t="str">
        <f>VLOOKUP(Tableau10[[#This Row],[Document d''achat]],Tableau1[[#All],[Colonne1]:[Nom Fournisseur]],5,FALSE)</f>
        <v>100001431 NV Medisch Labo Service</v>
      </c>
      <c r="F356" s="1" t="s">
        <v>1426</v>
      </c>
      <c r="G356" s="1" t="s">
        <v>88</v>
      </c>
      <c r="H356" s="1" t="s">
        <v>401</v>
      </c>
      <c r="I356" s="1" t="s">
        <v>2407</v>
      </c>
      <c r="J356" s="2">
        <v>43969</v>
      </c>
      <c r="K356" s="222">
        <v>1</v>
      </c>
      <c r="L356" s="1" t="s">
        <v>7411</v>
      </c>
      <c r="M356" s="222">
        <v>0</v>
      </c>
      <c r="N356" s="2">
        <v>43969</v>
      </c>
      <c r="O356" s="1" t="s">
        <v>1427</v>
      </c>
      <c r="P356" s="259">
        <f>Tableau10[[#This Row],[Quantité échéancée]]-Tableau10[[#This Row],[Quantité livrée]]</f>
        <v>1</v>
      </c>
    </row>
    <row r="357" spans="1:16" hidden="1" x14ac:dyDescent="0.35">
      <c r="A357" t="str">
        <f>VLOOKUP(Tableau10[[#This Row],[Document d''achat]],Tableau1[[#All],[Nº pièce référence]:[AB]],17,FALSE)</f>
        <v>255223121102</v>
      </c>
      <c r="B357" s="9" t="str">
        <f>VLOOKUP(Tableau10[[#This Row],[Document d''achat]],Tableau1[[#All],[Nº pièce référence]:[AB]],15,FALSE)</f>
        <v>300020861</v>
      </c>
      <c r="C357" t="str">
        <f>VLOOKUP(Tableau10[[#This Row],[Document d''achat]],Tableau1[[#All],[Nº pièce référence]:[AB]],16,FALSE)</f>
        <v>6</v>
      </c>
      <c r="D357" t="str">
        <f>VLOOKUP(Tableau10[[#This Row],[Document d''achat]],Tableau1[[#All],[Nº pièce référence]:[Type PO]],18,FALSE)</f>
        <v>Z</v>
      </c>
      <c r="E357" t="str">
        <f>VLOOKUP(Tableau10[[#This Row],[Document d''achat]],Tableau1[[#All],[Colonne1]:[Nom Fournisseur]],5,FALSE)</f>
        <v>100000274  SA Hospithera</v>
      </c>
      <c r="F357" s="1" t="s">
        <v>1417</v>
      </c>
      <c r="G357" s="1" t="s">
        <v>88</v>
      </c>
      <c r="H357" s="1" t="s">
        <v>1413</v>
      </c>
      <c r="I357" s="1" t="s">
        <v>2407</v>
      </c>
      <c r="J357" s="2">
        <v>43969</v>
      </c>
      <c r="K357" s="222">
        <v>1</v>
      </c>
      <c r="L357" s="1" t="s">
        <v>7411</v>
      </c>
      <c r="M357" s="222">
        <v>0</v>
      </c>
      <c r="N357" s="2">
        <v>43969</v>
      </c>
      <c r="O357" s="1" t="s">
        <v>1418</v>
      </c>
      <c r="P357" s="259">
        <f>Tableau10[[#This Row],[Quantité échéancée]]-Tableau10[[#This Row],[Quantité livrée]]</f>
        <v>1</v>
      </c>
    </row>
    <row r="358" spans="1:16" hidden="1" x14ac:dyDescent="0.35">
      <c r="A358" t="str">
        <f>VLOOKUP(Tableau10[[#This Row],[Document d''achat]],Tableau1[[#All],[Nº pièce référence]:[AB]],17,FALSE)</f>
        <v>255223121102</v>
      </c>
      <c r="B358" s="9" t="str">
        <f>VLOOKUP(Tableau10[[#This Row],[Document d''achat]],Tableau1[[#All],[Nº pièce référence]:[AB]],15,FALSE)</f>
        <v>300020861</v>
      </c>
      <c r="C358" t="str">
        <f>VLOOKUP(Tableau10[[#This Row],[Document d''achat]],Tableau1[[#All],[Nº pièce référence]:[AB]],16,FALSE)</f>
        <v>5</v>
      </c>
      <c r="D358" t="str">
        <f>VLOOKUP(Tableau10[[#This Row],[Document d''achat]],Tableau1[[#All],[Nº pièce référence]:[Type PO]],18,FALSE)</f>
        <v>Z</v>
      </c>
      <c r="E358" t="str">
        <f>VLOOKUP(Tableau10[[#This Row],[Document d''achat]],Tableau1[[#All],[Colonne1]:[Nom Fournisseur]],5,FALSE)</f>
        <v>100019662  NV Novitan</v>
      </c>
      <c r="F358" s="1" t="s">
        <v>1438</v>
      </c>
      <c r="G358" s="1" t="s">
        <v>88</v>
      </c>
      <c r="H358" s="1" t="s">
        <v>867</v>
      </c>
      <c r="I358" s="1" t="s">
        <v>2407</v>
      </c>
      <c r="J358" s="2">
        <v>43969</v>
      </c>
      <c r="K358" s="222">
        <v>1</v>
      </c>
      <c r="L358" s="1" t="s">
        <v>7411</v>
      </c>
      <c r="M358" s="222">
        <v>0</v>
      </c>
      <c r="N358" s="2">
        <v>43969</v>
      </c>
      <c r="O358" s="1" t="s">
        <v>1439</v>
      </c>
      <c r="P358" s="259">
        <f>Tableau10[[#This Row],[Quantité échéancée]]-Tableau10[[#This Row],[Quantité livrée]]</f>
        <v>1</v>
      </c>
    </row>
    <row r="359" spans="1:16" hidden="1" x14ac:dyDescent="0.35">
      <c r="A359" t="str">
        <f>VLOOKUP(Tableau10[[#This Row],[Document d''achat]],Tableau1[[#All],[Nº pièce référence]:[AB]],17,FALSE)</f>
        <v>255223121102</v>
      </c>
      <c r="B359" s="9" t="str">
        <f>VLOOKUP(Tableau10[[#This Row],[Document d''achat]],Tableau1[[#All],[Nº pièce référence]:[AB]],15,FALSE)</f>
        <v>300020861</v>
      </c>
      <c r="C359" t="str">
        <f>VLOOKUP(Tableau10[[#This Row],[Document d''achat]],Tableau1[[#All],[Nº pièce référence]:[AB]],16,FALSE)</f>
        <v>5</v>
      </c>
      <c r="D359" t="str">
        <f>VLOOKUP(Tableau10[[#This Row],[Document d''achat]],Tableau1[[#All],[Nº pièce référence]:[Type PO]],18,FALSE)</f>
        <v>Z</v>
      </c>
      <c r="E359" t="str">
        <f>VLOOKUP(Tableau10[[#This Row],[Document d''achat]],Tableau1[[#All],[Colonne1]:[Nom Fournisseur]],5,FALSE)</f>
        <v>100004322 NV B. Braun Medical</v>
      </c>
      <c r="F359" s="1" t="s">
        <v>1431</v>
      </c>
      <c r="G359" s="1" t="s">
        <v>88</v>
      </c>
      <c r="H359" s="1" t="s">
        <v>1430</v>
      </c>
      <c r="I359" s="1" t="s">
        <v>2407</v>
      </c>
      <c r="J359" s="2">
        <v>43969</v>
      </c>
      <c r="K359" s="222">
        <v>1</v>
      </c>
      <c r="L359" s="1" t="s">
        <v>7411</v>
      </c>
      <c r="M359" s="222">
        <v>0</v>
      </c>
      <c r="N359" s="2">
        <v>43969</v>
      </c>
      <c r="O359" s="1" t="s">
        <v>1432</v>
      </c>
      <c r="P359" s="259">
        <f>Tableau10[[#This Row],[Quantité échéancée]]-Tableau10[[#This Row],[Quantité livrée]]</f>
        <v>1</v>
      </c>
    </row>
    <row r="360" spans="1:16" hidden="1" x14ac:dyDescent="0.35">
      <c r="A360" t="str">
        <f>VLOOKUP(Tableau10[[#This Row],[Document d''achat]],Tableau1[[#All],[Nº pièce référence]:[AB]],17,FALSE)</f>
        <v>255223121102</v>
      </c>
      <c r="B360" s="9" t="str">
        <f>VLOOKUP(Tableau10[[#This Row],[Document d''achat]],Tableau1[[#All],[Nº pièce référence]:[AB]],15,FALSE)</f>
        <v>300020861</v>
      </c>
      <c r="C360" t="str">
        <f>VLOOKUP(Tableau10[[#This Row],[Document d''achat]],Tableau1[[#All],[Nº pièce référence]:[AB]],16,FALSE)</f>
        <v>5</v>
      </c>
      <c r="D360" t="str">
        <f>VLOOKUP(Tableau10[[#This Row],[Document d''achat]],Tableau1[[#All],[Nº pièce référence]:[Type PO]],18,FALSE)</f>
        <v>Z</v>
      </c>
      <c r="E360" t="str">
        <f>VLOOKUP(Tableau10[[#This Row],[Document d''achat]],Tableau1[[#All],[Colonne1]:[Nom Fournisseur]],5,FALSE)</f>
        <v>100050636 SC MSF Supply</v>
      </c>
      <c r="F360" s="1" t="s">
        <v>1458</v>
      </c>
      <c r="G360" s="1" t="s">
        <v>88</v>
      </c>
      <c r="H360" s="1" t="s">
        <v>1457</v>
      </c>
      <c r="I360" s="1" t="s">
        <v>2407</v>
      </c>
      <c r="J360" s="2">
        <v>43969</v>
      </c>
      <c r="K360" s="222">
        <v>1</v>
      </c>
      <c r="L360" s="1" t="s">
        <v>7411</v>
      </c>
      <c r="M360" s="222">
        <v>0</v>
      </c>
      <c r="N360" s="2">
        <v>43969</v>
      </c>
      <c r="O360" s="1" t="s">
        <v>1459</v>
      </c>
      <c r="P360" s="259">
        <f>Tableau10[[#This Row],[Quantité échéancée]]-Tableau10[[#This Row],[Quantité livrée]]</f>
        <v>1</v>
      </c>
    </row>
    <row r="361" spans="1:16" hidden="1" x14ac:dyDescent="0.35">
      <c r="A361" t="str">
        <f>VLOOKUP(Tableau10[[#This Row],[Document d''achat]],Tableau1[[#All],[Nº pièce référence]:[AB]],17,FALSE)</f>
        <v>255223121102</v>
      </c>
      <c r="B361" s="9" t="str">
        <f>VLOOKUP(Tableau10[[#This Row],[Document d''achat]],Tableau1[[#All],[Nº pièce référence]:[AB]],15,FALSE)</f>
        <v>300020335</v>
      </c>
      <c r="C361" t="str">
        <f>VLOOKUP(Tableau10[[#This Row],[Document d''achat]],Tableau1[[#All],[Nº pièce référence]:[AB]],16,FALSE)</f>
        <v>3</v>
      </c>
      <c r="D361" t="str">
        <f>VLOOKUP(Tableau10[[#This Row],[Document d''achat]],Tableau1[[#All],[Nº pièce référence]:[Type PO]],18,FALSE)</f>
        <v>Z</v>
      </c>
      <c r="E361" t="str">
        <f>VLOOKUP(Tableau10[[#This Row],[Document d''achat]],Tableau1[[#All],[Colonne1]:[Nom Fournisseur]],5,FALSE)</f>
        <v>100000130 NV PR Proximus</v>
      </c>
      <c r="F361" s="1" t="s">
        <v>1466</v>
      </c>
      <c r="G361" s="1" t="s">
        <v>217</v>
      </c>
      <c r="H361" s="1" t="s">
        <v>1465</v>
      </c>
      <c r="I361" s="1" t="s">
        <v>2407</v>
      </c>
      <c r="J361" s="2">
        <v>43970</v>
      </c>
      <c r="K361" s="222">
        <v>1</v>
      </c>
      <c r="L361" s="1" t="s">
        <v>7411</v>
      </c>
      <c r="M361" s="222">
        <v>0</v>
      </c>
      <c r="N361" s="2">
        <v>44054</v>
      </c>
      <c r="O361" s="1" t="s">
        <v>1467</v>
      </c>
      <c r="P361" s="259">
        <f>Tableau10[[#This Row],[Quantité échéancée]]-Tableau10[[#This Row],[Quantité livrée]]</f>
        <v>1</v>
      </c>
    </row>
    <row r="362" spans="1:16" hidden="1" x14ac:dyDescent="0.35">
      <c r="A362" t="str">
        <f>VLOOKUP(Tableau10[[#This Row],[Document d''achat]],Tableau1[[#All],[Nº pièce référence]:[AB]],17,FALSE)</f>
        <v>255223121102</v>
      </c>
      <c r="B362" s="9" t="str">
        <f>VLOOKUP(Tableau10[[#This Row],[Document d''achat]],Tableau1[[#All],[Nº pièce référence]:[AB]],15,FALSE)</f>
        <v>300020335</v>
      </c>
      <c r="C362" t="str">
        <f>VLOOKUP(Tableau10[[#This Row],[Document d''achat]],Tableau1[[#All],[Nº pièce référence]:[AB]],16,FALSE)</f>
        <v>3</v>
      </c>
      <c r="D362" t="str">
        <f>VLOOKUP(Tableau10[[#This Row],[Document d''achat]],Tableau1[[#All],[Nº pièce référence]:[Type PO]],18,FALSE)</f>
        <v>Z</v>
      </c>
      <c r="E362" t="str">
        <f>VLOOKUP(Tableau10[[#This Row],[Document d''achat]],Tableau1[[#All],[Colonne1]:[Nom Fournisseur]],5,FALSE)</f>
        <v>100000130 NV PR Proximus</v>
      </c>
      <c r="F362" s="1" t="s">
        <v>1466</v>
      </c>
      <c r="G362" s="1" t="s">
        <v>222</v>
      </c>
      <c r="H362" s="1" t="s">
        <v>1465</v>
      </c>
      <c r="I362" s="1" t="s">
        <v>2407</v>
      </c>
      <c r="J362" s="2">
        <v>44117</v>
      </c>
      <c r="K362" s="222">
        <v>1</v>
      </c>
      <c r="L362" s="1" t="s">
        <v>7411</v>
      </c>
      <c r="M362" s="222">
        <v>0</v>
      </c>
      <c r="N362" s="2">
        <v>44117</v>
      </c>
      <c r="O362" s="1" t="s">
        <v>1467</v>
      </c>
      <c r="P362" s="259">
        <f>Tableau10[[#This Row],[Quantité échéancée]]-Tableau10[[#This Row],[Quantité livrée]]</f>
        <v>1</v>
      </c>
    </row>
    <row r="363" spans="1:16" hidden="1" x14ac:dyDescent="0.35">
      <c r="A363" t="str">
        <f>VLOOKUP(Tableau10[[#This Row],[Document d''achat]],Tableau1[[#All],[Nº pièce référence]:[AB]],17,FALSE)</f>
        <v>255223121102</v>
      </c>
      <c r="B363" s="9" t="str">
        <f>VLOOKUP(Tableau10[[#This Row],[Document d''achat]],Tableau1[[#All],[Nº pièce référence]:[AB]],15,FALSE)</f>
        <v>300020861</v>
      </c>
      <c r="C363" t="str">
        <f>VLOOKUP(Tableau10[[#This Row],[Document d''achat]],Tableau1[[#All],[Nº pièce référence]:[AB]],16,FALSE)</f>
        <v>2</v>
      </c>
      <c r="D363" t="str">
        <f>VLOOKUP(Tableau10[[#This Row],[Document d''achat]],Tableau1[[#All],[Nº pièce référence]:[Type PO]],18,FALSE)</f>
        <v>Z</v>
      </c>
      <c r="E363" t="str">
        <f>VLOOKUP(Tableau10[[#This Row],[Document d''achat]],Tableau1[[#All],[Colonne1]:[Nom Fournisseur]],5,FALSE)</f>
        <v>100033009  BV Deny Cargo</v>
      </c>
      <c r="F363" s="1" t="s">
        <v>1471</v>
      </c>
      <c r="G363" s="1" t="s">
        <v>88</v>
      </c>
      <c r="H363" s="1" t="s">
        <v>1470</v>
      </c>
      <c r="I363" s="1" t="s">
        <v>2407</v>
      </c>
      <c r="J363" s="2">
        <v>43971</v>
      </c>
      <c r="K363" s="222">
        <v>1</v>
      </c>
      <c r="L363" s="1" t="s">
        <v>7410</v>
      </c>
      <c r="M363" s="222">
        <v>0</v>
      </c>
      <c r="N363" s="2">
        <v>43971</v>
      </c>
      <c r="O363" s="1" t="s">
        <v>1472</v>
      </c>
      <c r="P363" s="259">
        <f>Tableau10[[#This Row],[Quantité échéancée]]-Tableau10[[#This Row],[Quantité livrée]]</f>
        <v>1</v>
      </c>
    </row>
    <row r="364" spans="1:16" hidden="1" x14ac:dyDescent="0.35">
      <c r="A364" t="str">
        <f>VLOOKUP(Tableau10[[#This Row],[Document d''achat]],Tableau1[[#All],[Nº pièce référence]:[AB]],17,FALSE)</f>
        <v>255223121102</v>
      </c>
      <c r="B364" s="9" t="str">
        <f>VLOOKUP(Tableau10[[#This Row],[Document d''achat]],Tableau1[[#All],[Nº pièce référence]:[AB]],15,FALSE)</f>
        <v>300020861</v>
      </c>
      <c r="C364" t="str">
        <f>VLOOKUP(Tableau10[[#This Row],[Document d''achat]],Tableau1[[#All],[Nº pièce référence]:[AB]],16,FALSE)</f>
        <v>2</v>
      </c>
      <c r="D364" t="str">
        <f>VLOOKUP(Tableau10[[#This Row],[Document d''achat]],Tableau1[[#All],[Nº pièce référence]:[Type PO]],18,FALSE)</f>
        <v>Z</v>
      </c>
      <c r="E364" t="str">
        <f>VLOOKUP(Tableau10[[#This Row],[Document d''achat]],Tableau1[[#All],[Colonne1]:[Nom Fournisseur]],5,FALSE)</f>
        <v>100033009  BV Deny Cargo</v>
      </c>
      <c r="F364" s="1" t="s">
        <v>1471</v>
      </c>
      <c r="G364" s="1" t="s">
        <v>217</v>
      </c>
      <c r="H364" s="1" t="s">
        <v>1470</v>
      </c>
      <c r="I364" s="1" t="s">
        <v>2407</v>
      </c>
      <c r="J364" s="2">
        <v>43971</v>
      </c>
      <c r="K364" s="222">
        <v>1</v>
      </c>
      <c r="L364" s="1" t="s">
        <v>7410</v>
      </c>
      <c r="M364" s="222">
        <v>0</v>
      </c>
      <c r="N364" s="2">
        <v>43971</v>
      </c>
      <c r="O364" s="1" t="s">
        <v>1472</v>
      </c>
      <c r="P364" s="259">
        <f>Tableau10[[#This Row],[Quantité échéancée]]-Tableau10[[#This Row],[Quantité livrée]]</f>
        <v>1</v>
      </c>
    </row>
    <row r="365" spans="1:16" hidden="1" x14ac:dyDescent="0.35">
      <c r="A365" t="str">
        <f>VLOOKUP(Tableau10[[#This Row],[Document d''achat]],Tableau1[[#All],[Nº pièce référence]:[AB]],17,FALSE)</f>
        <v>255223121102</v>
      </c>
      <c r="B365" s="9" t="str">
        <f>VLOOKUP(Tableau10[[#This Row],[Document d''achat]],Tableau1[[#All],[Nº pièce référence]:[AB]],15,FALSE)</f>
        <v>300020861</v>
      </c>
      <c r="C365" t="str">
        <f>VLOOKUP(Tableau10[[#This Row],[Document d''achat]],Tableau1[[#All],[Nº pièce référence]:[AB]],16,FALSE)</f>
        <v>2</v>
      </c>
      <c r="D365" t="str">
        <f>VLOOKUP(Tableau10[[#This Row],[Document d''achat]],Tableau1[[#All],[Nº pièce référence]:[Type PO]],18,FALSE)</f>
        <v>Z</v>
      </c>
      <c r="E365" t="str">
        <f>VLOOKUP(Tableau10[[#This Row],[Document d''achat]],Tableau1[[#All],[Colonne1]:[Nom Fournisseur]],5,FALSE)</f>
        <v>100033009  BV Deny Cargo</v>
      </c>
      <c r="F365" s="1" t="s">
        <v>1471</v>
      </c>
      <c r="G365" s="1" t="s">
        <v>222</v>
      </c>
      <c r="H365" s="1" t="s">
        <v>1470</v>
      </c>
      <c r="I365" s="1" t="s">
        <v>2407</v>
      </c>
      <c r="J365" s="2">
        <v>43971</v>
      </c>
      <c r="K365" s="222">
        <v>1</v>
      </c>
      <c r="L365" s="1" t="s">
        <v>7410</v>
      </c>
      <c r="M365" s="222">
        <v>0</v>
      </c>
      <c r="N365" s="2">
        <v>43971</v>
      </c>
      <c r="O365" s="1" t="s">
        <v>1472</v>
      </c>
      <c r="P365" s="259">
        <f>Tableau10[[#This Row],[Quantité échéancée]]-Tableau10[[#This Row],[Quantité livrée]]</f>
        <v>1</v>
      </c>
    </row>
    <row r="366" spans="1:16" hidden="1" x14ac:dyDescent="0.35">
      <c r="A366" t="str">
        <f>VLOOKUP(Tableau10[[#This Row],[Document d''achat]],Tableau1[[#All],[Nº pièce référence]:[AB]],17,FALSE)</f>
        <v>255223121102</v>
      </c>
      <c r="B366" s="9" t="str">
        <f>VLOOKUP(Tableau10[[#This Row],[Document d''achat]],Tableau1[[#All],[Nº pièce référence]:[AB]],15,FALSE)</f>
        <v>300020861</v>
      </c>
      <c r="C366" t="str">
        <f>VLOOKUP(Tableau10[[#This Row],[Document d''achat]],Tableau1[[#All],[Nº pièce référence]:[AB]],16,FALSE)</f>
        <v>2</v>
      </c>
      <c r="D366" t="str">
        <f>VLOOKUP(Tableau10[[#This Row],[Document d''achat]],Tableau1[[#All],[Nº pièce référence]:[Type PO]],18,FALSE)</f>
        <v>Z</v>
      </c>
      <c r="E366" t="str">
        <f>VLOOKUP(Tableau10[[#This Row],[Document d''achat]],Tableau1[[#All],[Colonne1]:[Nom Fournisseur]],5,FALSE)</f>
        <v>100033009  BV Deny Cargo</v>
      </c>
      <c r="F366" s="1" t="s">
        <v>1471</v>
      </c>
      <c r="G366" s="1" t="s">
        <v>421</v>
      </c>
      <c r="H366" s="1" t="s">
        <v>1470</v>
      </c>
      <c r="I366" s="1" t="s">
        <v>2407</v>
      </c>
      <c r="J366" s="2">
        <v>43976</v>
      </c>
      <c r="K366" s="222">
        <v>1</v>
      </c>
      <c r="L366" s="1" t="s">
        <v>7410</v>
      </c>
      <c r="M366" s="222">
        <v>0</v>
      </c>
      <c r="N366" s="2">
        <v>43976</v>
      </c>
      <c r="O366" s="1" t="s">
        <v>1472</v>
      </c>
      <c r="P366" s="259">
        <f>Tableau10[[#This Row],[Quantité échéancée]]-Tableau10[[#This Row],[Quantité livrée]]</f>
        <v>1</v>
      </c>
    </row>
    <row r="367" spans="1:16" hidden="1" x14ac:dyDescent="0.35">
      <c r="A367" t="str">
        <f>VLOOKUP(Tableau10[[#This Row],[Document d''achat]],Tableau1[[#All],[Nº pièce référence]:[AB]],17,FALSE)</f>
        <v>255223121102</v>
      </c>
      <c r="B367" s="9" t="str">
        <f>VLOOKUP(Tableau10[[#This Row],[Document d''achat]],Tableau1[[#All],[Nº pièce référence]:[AB]],15,FALSE)</f>
        <v>300020861</v>
      </c>
      <c r="C367" t="str">
        <f>VLOOKUP(Tableau10[[#This Row],[Document d''achat]],Tableau1[[#All],[Nº pièce référence]:[AB]],16,FALSE)</f>
        <v>2</v>
      </c>
      <c r="D367" t="str">
        <f>VLOOKUP(Tableau10[[#This Row],[Document d''achat]],Tableau1[[#All],[Nº pièce référence]:[Type PO]],18,FALSE)</f>
        <v>Z</v>
      </c>
      <c r="E367" t="str">
        <f>VLOOKUP(Tableau10[[#This Row],[Document d''achat]],Tableau1[[#All],[Colonne1]:[Nom Fournisseur]],5,FALSE)</f>
        <v>100033009  BV Deny Cargo</v>
      </c>
      <c r="F367" s="1" t="s">
        <v>1471</v>
      </c>
      <c r="G367" s="1" t="s">
        <v>423</v>
      </c>
      <c r="H367" s="1" t="s">
        <v>1470</v>
      </c>
      <c r="I367" s="1" t="s">
        <v>2407</v>
      </c>
      <c r="J367" s="2">
        <v>43976</v>
      </c>
      <c r="K367" s="222">
        <v>1</v>
      </c>
      <c r="L367" s="1" t="s">
        <v>7410</v>
      </c>
      <c r="M367" s="222">
        <v>0</v>
      </c>
      <c r="N367" s="2">
        <v>43976</v>
      </c>
      <c r="O367" s="1" t="s">
        <v>1472</v>
      </c>
      <c r="P367" s="259">
        <f>Tableau10[[#This Row],[Quantité échéancée]]-Tableau10[[#This Row],[Quantité livrée]]</f>
        <v>1</v>
      </c>
    </row>
    <row r="368" spans="1:16" hidden="1" x14ac:dyDescent="0.35">
      <c r="A368" t="str">
        <f>VLOOKUP(Tableau10[[#This Row],[Document d''achat]],Tableau1[[#All],[Nº pièce référence]:[AB]],17,FALSE)</f>
        <v>255223121102</v>
      </c>
      <c r="B368" s="9" t="str">
        <f>VLOOKUP(Tableau10[[#This Row],[Document d''achat]],Tableau1[[#All],[Nº pièce référence]:[AB]],15,FALSE)</f>
        <v>300020861</v>
      </c>
      <c r="C368" t="str">
        <f>VLOOKUP(Tableau10[[#This Row],[Document d''achat]],Tableau1[[#All],[Nº pièce référence]:[AB]],16,FALSE)</f>
        <v>2</v>
      </c>
      <c r="D368" t="str">
        <f>VLOOKUP(Tableau10[[#This Row],[Document d''achat]],Tableau1[[#All],[Nº pièce référence]:[Type PO]],18,FALSE)</f>
        <v>Z</v>
      </c>
      <c r="E368" t="str">
        <f>VLOOKUP(Tableau10[[#This Row],[Document d''achat]],Tableau1[[#All],[Colonne1]:[Nom Fournisseur]],5,FALSE)</f>
        <v>100033009  BV Deny Cargo</v>
      </c>
      <c r="F368" s="1" t="s">
        <v>1471</v>
      </c>
      <c r="G368" s="1" t="s">
        <v>511</v>
      </c>
      <c r="H368" s="1" t="s">
        <v>1470</v>
      </c>
      <c r="I368" s="1" t="s">
        <v>2407</v>
      </c>
      <c r="J368" s="2">
        <v>43976</v>
      </c>
      <c r="K368" s="222">
        <v>1</v>
      </c>
      <c r="L368" s="1" t="s">
        <v>7410</v>
      </c>
      <c r="M368" s="222">
        <v>0</v>
      </c>
      <c r="N368" s="2">
        <v>43976</v>
      </c>
      <c r="O368" s="1" t="s">
        <v>1472</v>
      </c>
      <c r="P368" s="259">
        <f>Tableau10[[#This Row],[Quantité échéancée]]-Tableau10[[#This Row],[Quantité livrée]]</f>
        <v>1</v>
      </c>
    </row>
    <row r="369" spans="1:16" hidden="1" x14ac:dyDescent="0.35">
      <c r="A369" t="str">
        <f>VLOOKUP(Tableau10[[#This Row],[Document d''achat]],Tableau1[[#All],[Nº pièce référence]:[AB]],17,FALSE)</f>
        <v>255223121102</v>
      </c>
      <c r="B369" s="9" t="str">
        <f>VLOOKUP(Tableau10[[#This Row],[Document d''achat]],Tableau1[[#All],[Nº pièce référence]:[AB]],15,FALSE)</f>
        <v>300020861</v>
      </c>
      <c r="C369" t="str">
        <f>VLOOKUP(Tableau10[[#This Row],[Document d''achat]],Tableau1[[#All],[Nº pièce référence]:[AB]],16,FALSE)</f>
        <v>2</v>
      </c>
      <c r="D369" t="str">
        <f>VLOOKUP(Tableau10[[#This Row],[Document d''achat]],Tableau1[[#All],[Nº pièce référence]:[Type PO]],18,FALSE)</f>
        <v>Z</v>
      </c>
      <c r="E369" t="str">
        <f>VLOOKUP(Tableau10[[#This Row],[Document d''achat]],Tableau1[[#All],[Colonne1]:[Nom Fournisseur]],5,FALSE)</f>
        <v>100033009  BV Deny Cargo</v>
      </c>
      <c r="F369" s="1" t="s">
        <v>1471</v>
      </c>
      <c r="G369" s="1" t="s">
        <v>513</v>
      </c>
      <c r="H369" s="1" t="s">
        <v>1470</v>
      </c>
      <c r="I369" s="1" t="s">
        <v>2407</v>
      </c>
      <c r="J369" s="2">
        <v>43993</v>
      </c>
      <c r="K369" s="222">
        <v>1</v>
      </c>
      <c r="L369" s="1" t="s">
        <v>7410</v>
      </c>
      <c r="M369" s="222">
        <v>0</v>
      </c>
      <c r="N369" s="2">
        <v>43993</v>
      </c>
      <c r="O369" s="1" t="s">
        <v>1472</v>
      </c>
      <c r="P369" s="259">
        <f>Tableau10[[#This Row],[Quantité échéancée]]-Tableau10[[#This Row],[Quantité livrée]]</f>
        <v>1</v>
      </c>
    </row>
    <row r="370" spans="1:16" hidden="1" x14ac:dyDescent="0.35">
      <c r="A370" t="str">
        <f>VLOOKUP(Tableau10[[#This Row],[Document d''achat]],Tableau1[[#All],[Nº pièce référence]:[AB]],17,FALSE)</f>
        <v>255223121102</v>
      </c>
      <c r="B370" s="9" t="str">
        <f>VLOOKUP(Tableau10[[#This Row],[Document d''achat]],Tableau1[[#All],[Nº pièce référence]:[AB]],15,FALSE)</f>
        <v>300020861</v>
      </c>
      <c r="C370" t="str">
        <f>VLOOKUP(Tableau10[[#This Row],[Document d''achat]],Tableau1[[#All],[Nº pièce référence]:[AB]],16,FALSE)</f>
        <v>2</v>
      </c>
      <c r="D370" t="str">
        <f>VLOOKUP(Tableau10[[#This Row],[Document d''achat]],Tableau1[[#All],[Nº pièce référence]:[Type PO]],18,FALSE)</f>
        <v>Z</v>
      </c>
      <c r="E370" t="str">
        <f>VLOOKUP(Tableau10[[#This Row],[Document d''achat]],Tableau1[[#All],[Colonne1]:[Nom Fournisseur]],5,FALSE)</f>
        <v>100033009  BV Deny Cargo</v>
      </c>
      <c r="F370" s="1" t="s">
        <v>1471</v>
      </c>
      <c r="G370" s="1" t="s">
        <v>515</v>
      </c>
      <c r="H370" s="1" t="s">
        <v>1470</v>
      </c>
      <c r="I370" s="1" t="s">
        <v>2407</v>
      </c>
      <c r="J370" s="2">
        <v>43993</v>
      </c>
      <c r="K370" s="222">
        <v>1</v>
      </c>
      <c r="L370" s="1" t="s">
        <v>7410</v>
      </c>
      <c r="M370" s="222">
        <v>0</v>
      </c>
      <c r="N370" s="2">
        <v>43993</v>
      </c>
      <c r="O370" s="1" t="s">
        <v>1472</v>
      </c>
      <c r="P370" s="259">
        <f>Tableau10[[#This Row],[Quantité échéancée]]-Tableau10[[#This Row],[Quantité livrée]]</f>
        <v>1</v>
      </c>
    </row>
    <row r="371" spans="1:16" hidden="1" x14ac:dyDescent="0.35">
      <c r="A371" t="str">
        <f>VLOOKUP(Tableau10[[#This Row],[Document d''achat]],Tableau1[[#All],[Nº pièce référence]:[AB]],17,FALSE)</f>
        <v>255223121101</v>
      </c>
      <c r="B371" s="9" t="str">
        <f>VLOOKUP(Tableau10[[#This Row],[Document d''achat]],Tableau1[[#All],[Nº pièce référence]:[AB]],15,FALSE)</f>
        <v>300020756</v>
      </c>
      <c r="C371" t="str">
        <f>VLOOKUP(Tableau10[[#This Row],[Document d''achat]],Tableau1[[#All],[Nº pièce référence]:[AB]],16,FALSE)</f>
        <v>1</v>
      </c>
      <c r="D371" t="str">
        <f>VLOOKUP(Tableau10[[#This Row],[Document d''achat]],Tableau1[[#All],[Nº pièce référence]:[Type PO]],18,FALSE)</f>
        <v>Z</v>
      </c>
      <c r="E371" t="str">
        <f>VLOOKUP(Tableau10[[#This Row],[Document d''achat]],Tableau1[[#All],[Colonne1]:[Nom Fournisseur]],5,FALSE)</f>
        <v>300001755  Claes Gino</v>
      </c>
      <c r="F371" s="1" t="s">
        <v>1477</v>
      </c>
      <c r="G371" s="1" t="s">
        <v>88</v>
      </c>
      <c r="H371" s="1" t="s">
        <v>1476</v>
      </c>
      <c r="I371" s="1" t="s">
        <v>2407</v>
      </c>
      <c r="J371" s="2">
        <v>43971</v>
      </c>
      <c r="K371" s="222">
        <v>1</v>
      </c>
      <c r="L371" s="1" t="s">
        <v>7410</v>
      </c>
      <c r="M371" s="222">
        <v>0</v>
      </c>
      <c r="N371" s="2">
        <v>43878</v>
      </c>
      <c r="O371" s="1" t="s">
        <v>1478</v>
      </c>
      <c r="P371" s="259">
        <f>Tableau10[[#This Row],[Quantité échéancée]]-Tableau10[[#This Row],[Quantité livrée]]</f>
        <v>1</v>
      </c>
    </row>
    <row r="372" spans="1:16" hidden="1" x14ac:dyDescent="0.35">
      <c r="A372" t="str">
        <f>VLOOKUP(Tableau10[[#This Row],[Document d''achat]],Tableau1[[#All],[Nº pièce référence]:[AB]],17,FALSE)</f>
        <v>255223121102</v>
      </c>
      <c r="B372" s="9" t="str">
        <f>VLOOKUP(Tableau10[[#This Row],[Document d''achat]],Tableau1[[#All],[Nº pièce référence]:[AB]],15,FALSE)</f>
        <v>300020861</v>
      </c>
      <c r="C372" t="str">
        <f>VLOOKUP(Tableau10[[#This Row],[Document d''achat]],Tableau1[[#All],[Nº pièce référence]:[AB]],16,FALSE)</f>
        <v>5</v>
      </c>
      <c r="D372" t="str">
        <f>VLOOKUP(Tableau10[[#This Row],[Document d''achat]],Tableau1[[#All],[Nº pièce référence]:[Type PO]],18,FALSE)</f>
        <v>Z</v>
      </c>
      <c r="E372" t="str">
        <f>VLOOKUP(Tableau10[[#This Row],[Document d''achat]],Tableau1[[#All],[Colonne1]:[Nom Fournisseur]],5,FALSE)</f>
        <v>200008174  SPA Bioindustria Laboratorio Italia</v>
      </c>
      <c r="F372" s="1" t="s">
        <v>1474</v>
      </c>
      <c r="G372" s="1" t="s">
        <v>88</v>
      </c>
      <c r="H372" s="1" t="s">
        <v>1012</v>
      </c>
      <c r="I372" s="1" t="s">
        <v>2407</v>
      </c>
      <c r="J372" s="2">
        <v>43971</v>
      </c>
      <c r="K372" s="222">
        <v>1</v>
      </c>
      <c r="L372" s="1" t="s">
        <v>7411</v>
      </c>
      <c r="M372" s="222">
        <v>0</v>
      </c>
      <c r="N372" s="2">
        <v>43971</v>
      </c>
      <c r="O372" s="1" t="s">
        <v>1014</v>
      </c>
      <c r="P372" s="259">
        <f>Tableau10[[#This Row],[Quantité échéancée]]-Tableau10[[#This Row],[Quantité livrée]]</f>
        <v>1</v>
      </c>
    </row>
    <row r="373" spans="1:16" hidden="1" x14ac:dyDescent="0.35">
      <c r="A373" t="str">
        <f>VLOOKUP(Tableau10[[#This Row],[Document d''achat]],Tableau1[[#All],[Nº pièce référence]:[AB]],17,FALSE)</f>
        <v>255223121102</v>
      </c>
      <c r="B373" s="9" t="str">
        <f>VLOOKUP(Tableau10[[#This Row],[Document d''achat]],Tableau1[[#All],[Nº pièce référence]:[AB]],15,FALSE)</f>
        <v>300020861</v>
      </c>
      <c r="C373" t="str">
        <f>VLOOKUP(Tableau10[[#This Row],[Document d''achat]],Tableau1[[#All],[Nº pièce référence]:[AB]],16,FALSE)</f>
        <v>2</v>
      </c>
      <c r="D373" t="str">
        <f>VLOOKUP(Tableau10[[#This Row],[Document d''achat]],Tableau1[[#All],[Nº pièce référence]:[Type PO]],18,FALSE)</f>
        <v>Z</v>
      </c>
      <c r="E373" t="str">
        <f>VLOOKUP(Tableau10[[#This Row],[Document d''achat]],Tableau1[[#All],[Colonne1]:[Nom Fournisseur]],5,FALSE)</f>
        <v>100029586  NV Drukkerij Baete</v>
      </c>
      <c r="F373" s="1" t="s">
        <v>1481</v>
      </c>
      <c r="G373" s="1" t="s">
        <v>88</v>
      </c>
      <c r="H373" s="1" t="s">
        <v>1480</v>
      </c>
      <c r="I373" s="1" t="s">
        <v>2407</v>
      </c>
      <c r="J373" s="2">
        <v>43973</v>
      </c>
      <c r="K373" s="222">
        <v>1</v>
      </c>
      <c r="L373" s="1" t="s">
        <v>7411</v>
      </c>
      <c r="M373" s="222">
        <v>0</v>
      </c>
      <c r="N373" s="2">
        <v>43973</v>
      </c>
      <c r="O373" s="1" t="s">
        <v>1482</v>
      </c>
      <c r="P373" s="259">
        <f>Tableau10[[#This Row],[Quantité échéancée]]-Tableau10[[#This Row],[Quantité livrée]]</f>
        <v>1</v>
      </c>
    </row>
    <row r="374" spans="1:16" hidden="1" x14ac:dyDescent="0.35">
      <c r="A374" t="str">
        <f>VLOOKUP(Tableau10[[#This Row],[Document d''achat]],Tableau1[[#All],[Nº pièce référence]:[AB]],17,FALSE)</f>
        <v>255223121102</v>
      </c>
      <c r="B374" s="9" t="str">
        <f>VLOOKUP(Tableau10[[#This Row],[Document d''achat]],Tableau1[[#All],[Nº pièce référence]:[AB]],15,FALSE)</f>
        <v>300020861</v>
      </c>
      <c r="C374" t="str">
        <f>VLOOKUP(Tableau10[[#This Row],[Document d''achat]],Tableau1[[#All],[Nº pièce référence]:[AB]],16,FALSE)</f>
        <v>6</v>
      </c>
      <c r="D374" t="str">
        <f>VLOOKUP(Tableau10[[#This Row],[Document d''achat]],Tableau1[[#All],[Nº pièce référence]:[Type PO]],18,FALSE)</f>
        <v>Z</v>
      </c>
      <c r="E374" t="str">
        <f>VLOOKUP(Tableau10[[#This Row],[Document d''achat]],Tableau1[[#All],[Colonne1]:[Nom Fournisseur]],5,FALSE)</f>
        <v>100025637  NV Nutricia België</v>
      </c>
      <c r="F374" s="1" t="s">
        <v>1493</v>
      </c>
      <c r="G374" s="1" t="s">
        <v>88</v>
      </c>
      <c r="H374" s="1" t="s">
        <v>1492</v>
      </c>
      <c r="I374" s="1" t="s">
        <v>2407</v>
      </c>
      <c r="J374" s="2">
        <v>43977</v>
      </c>
      <c r="K374" s="222">
        <v>1</v>
      </c>
      <c r="L374" s="1" t="s">
        <v>7411</v>
      </c>
      <c r="M374" s="222">
        <v>0</v>
      </c>
      <c r="N374" s="2">
        <v>43977</v>
      </c>
      <c r="O374" s="1" t="s">
        <v>1494</v>
      </c>
      <c r="P374" s="259">
        <f>Tableau10[[#This Row],[Quantité échéancée]]-Tableau10[[#This Row],[Quantité livrée]]</f>
        <v>1</v>
      </c>
    </row>
    <row r="375" spans="1:16" hidden="1" x14ac:dyDescent="0.35">
      <c r="A375" t="str">
        <f>VLOOKUP(Tableau10[[#This Row],[Document d''achat]],Tableau1[[#All],[Nº pièce référence]:[AB]],17,FALSE)</f>
        <v>255223121102</v>
      </c>
      <c r="B375" s="9" t="str">
        <f>VLOOKUP(Tableau10[[#This Row],[Document d''achat]],Tableau1[[#All],[Nº pièce référence]:[AB]],15,FALSE)</f>
        <v>300020861</v>
      </c>
      <c r="C375" t="str">
        <f>VLOOKUP(Tableau10[[#This Row],[Document d''achat]],Tableau1[[#All],[Nº pièce référence]:[AB]],16,FALSE)</f>
        <v>2</v>
      </c>
      <c r="D375" t="str">
        <f>VLOOKUP(Tableau10[[#This Row],[Document d''achat]],Tableau1[[#All],[Nº pièce référence]:[Type PO]],18,FALSE)</f>
        <v>Z</v>
      </c>
      <c r="E375" t="str">
        <f>VLOOKUP(Tableau10[[#This Row],[Document d''achat]],Tableau1[[#All],[Colonne1]:[Nom Fournisseur]],5,FALSE)</f>
        <v>100050676  NV FertiPro</v>
      </c>
      <c r="F375" s="1" t="s">
        <v>1496</v>
      </c>
      <c r="G375" s="1" t="s">
        <v>88</v>
      </c>
      <c r="H375" s="1" t="s">
        <v>678</v>
      </c>
      <c r="I375" s="1" t="s">
        <v>2407</v>
      </c>
      <c r="J375" s="2">
        <v>43977</v>
      </c>
      <c r="K375" s="222">
        <v>1</v>
      </c>
      <c r="L375" s="1" t="s">
        <v>7411</v>
      </c>
      <c r="M375" s="222">
        <v>0</v>
      </c>
      <c r="N375" s="2">
        <v>43977</v>
      </c>
      <c r="O375" s="1" t="s">
        <v>1497</v>
      </c>
      <c r="P375" s="259">
        <f>Tableau10[[#This Row],[Quantité échéancée]]-Tableau10[[#This Row],[Quantité livrée]]</f>
        <v>1</v>
      </c>
    </row>
    <row r="376" spans="1:16" hidden="1" x14ac:dyDescent="0.35">
      <c r="A376" t="str">
        <f>VLOOKUP(Tableau10[[#This Row],[Document d''achat]],Tableau1[[#All],[Nº pièce référence]:[AB]],17,FALSE)</f>
        <v>255223121102</v>
      </c>
      <c r="B376" s="9" t="str">
        <f>VLOOKUP(Tableau10[[#This Row],[Document d''achat]],Tableau1[[#All],[Nº pièce référence]:[AB]],15,FALSE)</f>
        <v>300020861</v>
      </c>
      <c r="C376" t="str">
        <f>VLOOKUP(Tableau10[[#This Row],[Document d''achat]],Tableau1[[#All],[Nº pièce référence]:[AB]],16,FALSE)</f>
        <v>2</v>
      </c>
      <c r="D376" t="str">
        <f>VLOOKUP(Tableau10[[#This Row],[Document d''achat]],Tableau1[[#All],[Nº pièce référence]:[Type PO]],18,FALSE)</f>
        <v>Z</v>
      </c>
      <c r="E376" t="str">
        <f>VLOOKUP(Tableau10[[#This Row],[Document d''achat]],Tableau1[[#All],[Colonne1]:[Nom Fournisseur]],5,FALSE)</f>
        <v>100050676  NV FertiPro</v>
      </c>
      <c r="F376" s="1" t="s">
        <v>1496</v>
      </c>
      <c r="G376" s="1" t="s">
        <v>217</v>
      </c>
      <c r="H376" s="1" t="s">
        <v>678</v>
      </c>
      <c r="I376" s="1" t="s">
        <v>2407</v>
      </c>
      <c r="J376" s="2">
        <v>43977</v>
      </c>
      <c r="K376" s="222">
        <v>1</v>
      </c>
      <c r="L376" s="1" t="s">
        <v>7411</v>
      </c>
      <c r="M376" s="222">
        <v>0</v>
      </c>
      <c r="N376" s="2">
        <v>43977</v>
      </c>
      <c r="O376" s="1" t="s">
        <v>1497</v>
      </c>
      <c r="P376" s="259">
        <f>Tableau10[[#This Row],[Quantité échéancée]]-Tableau10[[#This Row],[Quantité livrée]]</f>
        <v>1</v>
      </c>
    </row>
    <row r="377" spans="1:16" hidden="1" x14ac:dyDescent="0.35">
      <c r="A377" t="str">
        <f>VLOOKUP(Tableau10[[#This Row],[Document d''achat]],Tableau1[[#All],[Nº pièce référence]:[AB]],17,FALSE)</f>
        <v>255223121102</v>
      </c>
      <c r="B377" s="9" t="str">
        <f>VLOOKUP(Tableau10[[#This Row],[Document d''achat]],Tableau1[[#All],[Nº pièce référence]:[AB]],15,FALSE)</f>
        <v>300020861</v>
      </c>
      <c r="C377" t="str">
        <f>VLOOKUP(Tableau10[[#This Row],[Document d''achat]],Tableau1[[#All],[Nº pièce référence]:[AB]],16,FALSE)</f>
        <v>2</v>
      </c>
      <c r="D377" t="str">
        <f>VLOOKUP(Tableau10[[#This Row],[Document d''achat]],Tableau1[[#All],[Nº pièce référence]:[Type PO]],18,FALSE)</f>
        <v>Z</v>
      </c>
      <c r="E377" t="str">
        <f>VLOOKUP(Tableau10[[#This Row],[Document d''achat]],Tableau1[[#All],[Colonne1]:[Nom Fournisseur]],5,FALSE)</f>
        <v>100001490  NV Fujirebio Europe</v>
      </c>
      <c r="F377" s="1" t="s">
        <v>1488</v>
      </c>
      <c r="G377" s="1" t="s">
        <v>88</v>
      </c>
      <c r="H377" s="1" t="s">
        <v>910</v>
      </c>
      <c r="I377" s="1" t="s">
        <v>2407</v>
      </c>
      <c r="J377" s="2">
        <v>43977</v>
      </c>
      <c r="K377" s="222">
        <v>1</v>
      </c>
      <c r="L377" s="1" t="s">
        <v>7411</v>
      </c>
      <c r="M377" s="222">
        <v>0</v>
      </c>
      <c r="N377" s="2">
        <v>43977</v>
      </c>
      <c r="O377" s="1" t="s">
        <v>1489</v>
      </c>
      <c r="P377" s="259">
        <f>Tableau10[[#This Row],[Quantité échéancée]]-Tableau10[[#This Row],[Quantité livrée]]</f>
        <v>1</v>
      </c>
    </row>
    <row r="378" spans="1:16" hidden="1" x14ac:dyDescent="0.35">
      <c r="A378" t="str">
        <f>VLOOKUP(Tableau10[[#This Row],[Document d''achat]],Tableau1[[#All],[Nº pièce référence]:[AB]],17,FALSE)</f>
        <v>255223121102</v>
      </c>
      <c r="B378" s="9" t="str">
        <f>VLOOKUP(Tableau10[[#This Row],[Document d''achat]],Tableau1[[#All],[Nº pièce référence]:[AB]],15,FALSE)</f>
        <v>300020861</v>
      </c>
      <c r="C378" t="str">
        <f>VLOOKUP(Tableau10[[#This Row],[Document d''achat]],Tableau1[[#All],[Nº pièce référence]:[AB]],16,FALSE)</f>
        <v>1</v>
      </c>
      <c r="D378" t="str">
        <f>VLOOKUP(Tableau10[[#This Row],[Document d''achat]],Tableau1[[#All],[Nº pièce référence]:[Type PO]],18,FALSE)</f>
        <v>Z</v>
      </c>
      <c r="E378" t="str">
        <f>VLOOKUP(Tableau10[[#This Row],[Document d''achat]],Tableau1[[#All],[Colonne1]:[Nom Fournisseur]],5,FALSE)</f>
        <v>500026503  Ltd Gamma Holding</v>
      </c>
      <c r="F378" s="1" t="s">
        <v>1500</v>
      </c>
      <c r="G378" s="1" t="s">
        <v>88</v>
      </c>
      <c r="H378" s="1" t="s">
        <v>1039</v>
      </c>
      <c r="I378" s="1" t="s">
        <v>2407</v>
      </c>
      <c r="J378" s="2">
        <v>43977</v>
      </c>
      <c r="K378" s="222">
        <v>1</v>
      </c>
      <c r="L378" s="1" t="s">
        <v>7411</v>
      </c>
      <c r="M378" s="222">
        <v>0</v>
      </c>
      <c r="N378" s="2">
        <v>43977</v>
      </c>
      <c r="O378" s="1" t="s">
        <v>940</v>
      </c>
      <c r="P378" s="259">
        <f>Tableau10[[#This Row],[Quantité échéancée]]-Tableau10[[#This Row],[Quantité livrée]]</f>
        <v>1</v>
      </c>
    </row>
    <row r="379" spans="1:16" hidden="1" x14ac:dyDescent="0.35">
      <c r="A379" t="str">
        <f>VLOOKUP(Tableau10[[#This Row],[Document d''achat]],Tableau1[[#All],[Nº pièce référence]:[AB]],17,FALSE)</f>
        <v>255223121102</v>
      </c>
      <c r="B379" s="9" t="str">
        <f>VLOOKUP(Tableau10[[#This Row],[Document d''achat]],Tableau1[[#All],[Nº pièce référence]:[AB]],15,FALSE)</f>
        <v>300020861</v>
      </c>
      <c r="C379" t="str">
        <f>VLOOKUP(Tableau10[[#This Row],[Document d''achat]],Tableau1[[#All],[Nº pièce référence]:[AB]],16,FALSE)</f>
        <v>4</v>
      </c>
      <c r="D379" t="str">
        <f>VLOOKUP(Tableau10[[#This Row],[Document d''achat]],Tableau1[[#All],[Nº pièce référence]:[Type PO]],18,FALSE)</f>
        <v>Z</v>
      </c>
      <c r="E379" t="str">
        <f>VLOOKUP(Tableau10[[#This Row],[Document d''achat]],Tableau1[[#All],[Colonne1]:[Nom Fournisseur]],5,FALSE)</f>
        <v>500014609  BV Sds</v>
      </c>
      <c r="F379" s="1" t="s">
        <v>1498</v>
      </c>
      <c r="G379" s="1" t="s">
        <v>88</v>
      </c>
      <c r="H379" s="1" t="s">
        <v>800</v>
      </c>
      <c r="I379" s="1" t="s">
        <v>2407</v>
      </c>
      <c r="J379" s="2">
        <v>43977</v>
      </c>
      <c r="K379" s="222">
        <v>1</v>
      </c>
      <c r="L379" s="1" t="s">
        <v>7410</v>
      </c>
      <c r="M379" s="222">
        <v>0</v>
      </c>
      <c r="N379" s="2">
        <v>43977</v>
      </c>
      <c r="O379" s="1" t="s">
        <v>1499</v>
      </c>
      <c r="P379" s="259">
        <f>Tableau10[[#This Row],[Quantité échéancée]]-Tableau10[[#This Row],[Quantité livrée]]</f>
        <v>1</v>
      </c>
    </row>
    <row r="380" spans="1:16" hidden="1" x14ac:dyDescent="0.35">
      <c r="A380" t="str">
        <f>VLOOKUP(Tableau10[[#This Row],[Document d''achat]],Tableau1[[#All],[Nº pièce référence]:[AB]],17,FALSE)</f>
        <v>255223121102</v>
      </c>
      <c r="B380" s="9" t="str">
        <f>VLOOKUP(Tableau10[[#This Row],[Document d''achat]],Tableau1[[#All],[Nº pièce référence]:[AB]],15,FALSE)</f>
        <v>300020870</v>
      </c>
      <c r="C380" t="str">
        <f>VLOOKUP(Tableau10[[#This Row],[Document d''achat]],Tableau1[[#All],[Nº pièce référence]:[AB]],16,FALSE)</f>
        <v>3</v>
      </c>
      <c r="D380" t="str">
        <f>VLOOKUP(Tableau10[[#This Row],[Document d''achat]],Tableau1[[#All],[Nº pièce référence]:[Type PO]],18,FALSE)</f>
        <v>Z</v>
      </c>
      <c r="E380" t="str">
        <f>VLOOKUP(Tableau10[[#This Row],[Document d''achat]],Tableau1[[#All],[Colonne1]:[Nom Fournisseur]],5,FALSE)</f>
        <v>100000715  NV Dhl International</v>
      </c>
      <c r="F380" s="1" t="s">
        <v>1485</v>
      </c>
      <c r="G380" s="1" t="s">
        <v>88</v>
      </c>
      <c r="H380" s="1" t="s">
        <v>1484</v>
      </c>
      <c r="I380" s="1" t="s">
        <v>2407</v>
      </c>
      <c r="J380" s="2">
        <v>43977</v>
      </c>
      <c r="K380" s="222">
        <v>1</v>
      </c>
      <c r="L380" s="1" t="s">
        <v>7410</v>
      </c>
      <c r="M380" s="222">
        <v>0</v>
      </c>
      <c r="N380" s="2">
        <v>43977</v>
      </c>
      <c r="O380" s="1" t="s">
        <v>1486</v>
      </c>
      <c r="P380" s="259">
        <f>Tableau10[[#This Row],[Quantité échéancée]]-Tableau10[[#This Row],[Quantité livrée]]</f>
        <v>1</v>
      </c>
    </row>
    <row r="381" spans="1:16" hidden="1" x14ac:dyDescent="0.35">
      <c r="A381" t="str">
        <f>VLOOKUP(Tableau10[[#This Row],[Document d''achat]],Tableau1[[#All],[Nº pièce référence]:[AB]],17,FALSE)</f>
        <v>254012121101</v>
      </c>
      <c r="B381" s="9" t="str">
        <f>VLOOKUP(Tableau10[[#This Row],[Document d''achat]],Tableau1[[#All],[Nº pièce référence]:[AB]],15,FALSE)</f>
        <v>300020910</v>
      </c>
      <c r="C381" t="str">
        <f>VLOOKUP(Tableau10[[#This Row],[Document d''achat]],Tableau1[[#All],[Nº pièce référence]:[AB]],16,FALSE)</f>
        <v>2</v>
      </c>
      <c r="D381" t="str">
        <f>VLOOKUP(Tableau10[[#This Row],[Document d''achat]],Tableau1[[#All],[Nº pièce référence]:[Type PO]],18,FALSE)</f>
        <v>Z</v>
      </c>
      <c r="E381" t="str">
        <f>VLOOKUP(Tableau10[[#This Row],[Document d''achat]],Tableau1[[#All],[Colonne1]:[Nom Fournisseur]],5,FALSE)</f>
        <v>600000646  SERVFEDE SCTA</v>
      </c>
      <c r="F381" s="1" t="s">
        <v>1501</v>
      </c>
      <c r="G381" s="1" t="s">
        <v>88</v>
      </c>
      <c r="H381" s="1" t="s">
        <v>454</v>
      </c>
      <c r="I381" s="1" t="s">
        <v>2407</v>
      </c>
      <c r="J381" s="2">
        <v>43978</v>
      </c>
      <c r="K381" s="222">
        <v>1</v>
      </c>
      <c r="L381" s="1" t="s">
        <v>7410</v>
      </c>
      <c r="M381" s="222">
        <v>0</v>
      </c>
      <c r="N381" s="2">
        <v>43978</v>
      </c>
      <c r="O381" s="1" t="s">
        <v>1502</v>
      </c>
      <c r="P381" s="259">
        <f>Tableau10[[#This Row],[Quantité échéancée]]-Tableau10[[#This Row],[Quantité livrée]]</f>
        <v>1</v>
      </c>
    </row>
    <row r="382" spans="1:16" hidden="1" x14ac:dyDescent="0.35">
      <c r="A382" t="str">
        <f>VLOOKUP(Tableau10[[#This Row],[Document d''achat]],Tableau1[[#All],[Nº pièce référence]:[AB]],17,FALSE)</f>
        <v>255102121101</v>
      </c>
      <c r="B382" s="9" t="str">
        <f>VLOOKUP(Tableau10[[#This Row],[Document d''achat]],Tableau1[[#All],[Nº pièce référence]:[AB]],15,FALSE)</f>
        <v>300020623</v>
      </c>
      <c r="C382" t="str">
        <f>VLOOKUP(Tableau10[[#This Row],[Document d''achat]],Tableau1[[#All],[Nº pièce référence]:[AB]],16,FALSE)</f>
        <v>1</v>
      </c>
      <c r="D382" t="str">
        <f>VLOOKUP(Tableau10[[#This Row],[Document d''achat]],Tableau1[[#All],[Nº pièce référence]:[Type PO]],18,FALSE)</f>
        <v>Z</v>
      </c>
      <c r="E382" t="str">
        <f>VLOOKUP(Tableau10[[#This Row],[Document d''achat]],Tableau1[[#All],[Colonne1]:[Nom Fournisseur]],5,FALSE)</f>
        <v>300021850  Van der Auwera Marcel</v>
      </c>
      <c r="F382" s="1" t="s">
        <v>1507</v>
      </c>
      <c r="G382" s="1" t="s">
        <v>88</v>
      </c>
      <c r="H382" s="1" t="s">
        <v>1506</v>
      </c>
      <c r="I382" s="1" t="s">
        <v>2407</v>
      </c>
      <c r="J382" s="2">
        <v>43979</v>
      </c>
      <c r="K382" s="222">
        <v>1</v>
      </c>
      <c r="L382" s="1" t="s">
        <v>7410</v>
      </c>
      <c r="M382" s="222">
        <v>0</v>
      </c>
      <c r="N382" s="2">
        <v>43979</v>
      </c>
      <c r="O382" s="1" t="s">
        <v>1508</v>
      </c>
      <c r="P382" s="259">
        <f>Tableau10[[#This Row],[Quantité échéancée]]-Tableau10[[#This Row],[Quantité livrée]]</f>
        <v>1</v>
      </c>
    </row>
    <row r="383" spans="1:16" hidden="1" x14ac:dyDescent="0.35">
      <c r="A383" t="str">
        <f>VLOOKUP(Tableau10[[#This Row],[Document d''achat]],Tableau1[[#All],[Nº pièce référence]:[AB]],17,FALSE)</f>
        <v>252102121101</v>
      </c>
      <c r="B383" s="9" t="str">
        <f>VLOOKUP(Tableau10[[#This Row],[Document d''achat]],Tableau1[[#All],[Nº pièce référence]:[AB]],15,FALSE)</f>
        <v>300020695</v>
      </c>
      <c r="C383" t="str">
        <f>VLOOKUP(Tableau10[[#This Row],[Document d''achat]],Tableau1[[#All],[Nº pièce référence]:[AB]],16,FALSE)</f>
        <v>2</v>
      </c>
      <c r="D383" t="str">
        <f>VLOOKUP(Tableau10[[#This Row],[Document d''achat]],Tableau1[[#All],[Nº pièce référence]:[Type PO]],18,FALSE)</f>
        <v>Z</v>
      </c>
      <c r="E383" t="str">
        <f>VLOOKUP(Tableau10[[#This Row],[Document d''achat]],Tableau1[[#All],[Colonne1]:[Nom Fournisseur]],5,FALSE)</f>
        <v>300031177  Carolien Sonck</v>
      </c>
      <c r="F383" s="1" t="s">
        <v>1503</v>
      </c>
      <c r="G383" s="1" t="s">
        <v>88</v>
      </c>
      <c r="H383" s="1" t="s">
        <v>1172</v>
      </c>
      <c r="I383" s="1" t="s">
        <v>2407</v>
      </c>
      <c r="J383" s="2">
        <v>43979</v>
      </c>
      <c r="K383" s="222">
        <v>1</v>
      </c>
      <c r="L383" s="1" t="s">
        <v>7410</v>
      </c>
      <c r="M383" s="222">
        <v>0</v>
      </c>
      <c r="N383" s="2">
        <v>43979</v>
      </c>
      <c r="O383" s="1" t="s">
        <v>1504</v>
      </c>
      <c r="P383" s="259">
        <f>Tableau10[[#This Row],[Quantité échéancée]]-Tableau10[[#This Row],[Quantité livrée]]</f>
        <v>1</v>
      </c>
    </row>
    <row r="384" spans="1:16" hidden="1" x14ac:dyDescent="0.35">
      <c r="A384" t="str">
        <f>VLOOKUP(Tableau10[[#This Row],[Document d''achat]],Tableau1[[#All],[Nº pièce référence]:[AB]],17,FALSE)</f>
        <v>255223121102</v>
      </c>
      <c r="B384" s="9" t="str">
        <f>VLOOKUP(Tableau10[[#This Row],[Document d''achat]],Tableau1[[#All],[Nº pièce référence]:[AB]],15,FALSE)</f>
        <v>300020861</v>
      </c>
      <c r="C384" t="str">
        <f>VLOOKUP(Tableau10[[#This Row],[Document d''achat]],Tableau1[[#All],[Nº pièce référence]:[AB]],16,FALSE)</f>
        <v>1</v>
      </c>
      <c r="D384" t="str">
        <f>VLOOKUP(Tableau10[[#This Row],[Document d''achat]],Tableau1[[#All],[Nº pièce référence]:[Type PO]],18,FALSE)</f>
        <v>Z</v>
      </c>
      <c r="E384" t="str">
        <f>VLOOKUP(Tableau10[[#This Row],[Document d''achat]],Tableau1[[#All],[Colonne1]:[Nom Fournisseur]],5,FALSE)</f>
        <v>100030156  NV Sioen Industries</v>
      </c>
      <c r="F384" s="1" t="s">
        <v>1513</v>
      </c>
      <c r="G384" s="1" t="s">
        <v>88</v>
      </c>
      <c r="H384" s="1" t="s">
        <v>649</v>
      </c>
      <c r="I384" s="1" t="s">
        <v>2407</v>
      </c>
      <c r="J384" s="2">
        <v>43980</v>
      </c>
      <c r="K384" s="222">
        <v>1</v>
      </c>
      <c r="L384" s="1" t="s">
        <v>7411</v>
      </c>
      <c r="M384" s="222">
        <v>0</v>
      </c>
      <c r="N384" s="2">
        <v>43980</v>
      </c>
      <c r="O384" s="1" t="s">
        <v>1514</v>
      </c>
      <c r="P384" s="259">
        <f>Tableau10[[#This Row],[Quantité échéancée]]-Tableau10[[#This Row],[Quantité livrée]]</f>
        <v>1</v>
      </c>
    </row>
    <row r="385" spans="1:16" hidden="1" x14ac:dyDescent="0.35">
      <c r="A385" t="str">
        <f>VLOOKUP(Tableau10[[#This Row],[Document d''achat]],Tableau1[[#All],[Nº pièce référence]:[AB]],17,FALSE)</f>
        <v>255223121102</v>
      </c>
      <c r="B385" s="9" t="str">
        <f>VLOOKUP(Tableau10[[#This Row],[Document d''achat]],Tableau1[[#All],[Nº pièce référence]:[AB]],15,FALSE)</f>
        <v>300020861</v>
      </c>
      <c r="C385" t="str">
        <f>VLOOKUP(Tableau10[[#This Row],[Document d''achat]],Tableau1[[#All],[Nº pièce référence]:[AB]],16,FALSE)</f>
        <v>1</v>
      </c>
      <c r="D385" t="str">
        <f>VLOOKUP(Tableau10[[#This Row],[Document d''achat]],Tableau1[[#All],[Nº pièce référence]:[Type PO]],18,FALSE)</f>
        <v>Z</v>
      </c>
      <c r="E385" t="str">
        <f>VLOOKUP(Tableau10[[#This Row],[Document d''achat]],Tableau1[[#All],[Colonne1]:[Nom Fournisseur]],5,FALSE)</f>
        <v>100030156  NV Sioen Industries</v>
      </c>
      <c r="F385" s="1" t="s">
        <v>1513</v>
      </c>
      <c r="G385" s="1" t="s">
        <v>217</v>
      </c>
      <c r="H385" s="1" t="s">
        <v>649</v>
      </c>
      <c r="I385" s="1" t="s">
        <v>2407</v>
      </c>
      <c r="J385" s="2">
        <v>43997</v>
      </c>
      <c r="K385" s="222">
        <v>1</v>
      </c>
      <c r="L385" s="1" t="s">
        <v>7411</v>
      </c>
      <c r="M385" s="222">
        <v>0</v>
      </c>
      <c r="N385" s="2">
        <v>43997</v>
      </c>
      <c r="O385" s="1" t="s">
        <v>1516</v>
      </c>
      <c r="P385" s="259">
        <f>Tableau10[[#This Row],[Quantité échéancée]]-Tableau10[[#This Row],[Quantité livrée]]</f>
        <v>1</v>
      </c>
    </row>
    <row r="386" spans="1:16" hidden="1" x14ac:dyDescent="0.35">
      <c r="A386" t="str">
        <f>VLOOKUP(Tableau10[[#This Row],[Document d''achat]],Tableau1[[#All],[Nº pièce référence]:[AB]],17,FALSE)</f>
        <v>255223121102</v>
      </c>
      <c r="B386" s="9" t="str">
        <f>VLOOKUP(Tableau10[[#This Row],[Document d''achat]],Tableau1[[#All],[Nº pièce référence]:[AB]],15,FALSE)</f>
        <v>300020861</v>
      </c>
      <c r="C386" t="str">
        <f>VLOOKUP(Tableau10[[#This Row],[Document d''achat]],Tableau1[[#All],[Nº pièce référence]:[AB]],16,FALSE)</f>
        <v>6</v>
      </c>
      <c r="D386" t="str">
        <f>VLOOKUP(Tableau10[[#This Row],[Document d''achat]],Tableau1[[#All],[Nº pièce référence]:[Type PO]],18,FALSE)</f>
        <v>Z</v>
      </c>
      <c r="E386" t="str">
        <f>VLOOKUP(Tableau10[[#This Row],[Document d''achat]],Tableau1[[#All],[Colonne1]:[Nom Fournisseur]],5,FALSE)</f>
        <v>100004322 NV B. Braun Medical</v>
      </c>
      <c r="F386" s="1" t="s">
        <v>1510</v>
      </c>
      <c r="G386" s="1" t="s">
        <v>88</v>
      </c>
      <c r="H386" s="1" t="s">
        <v>1430</v>
      </c>
      <c r="I386" s="1" t="s">
        <v>2407</v>
      </c>
      <c r="J386" s="2">
        <v>43980</v>
      </c>
      <c r="K386" s="222">
        <v>1</v>
      </c>
      <c r="L386" s="1" t="s">
        <v>7411</v>
      </c>
      <c r="M386" s="222">
        <v>0</v>
      </c>
      <c r="N386" s="2">
        <v>43980</v>
      </c>
      <c r="O386" s="1" t="s">
        <v>1511</v>
      </c>
      <c r="P386" s="259">
        <f>Tableau10[[#This Row],[Quantité échéancée]]-Tableau10[[#This Row],[Quantité livrée]]</f>
        <v>1</v>
      </c>
    </row>
    <row r="387" spans="1:16" hidden="1" x14ac:dyDescent="0.35">
      <c r="A387" t="str">
        <f>VLOOKUP(Tableau10[[#This Row],[Document d''achat]],Tableau1[[#All],[Nº pièce référence]:[AB]],17,FALSE)</f>
        <v>255223121102</v>
      </c>
      <c r="B387" s="9" t="str">
        <f>VLOOKUP(Tableau10[[#This Row],[Document d''achat]],Tableau1[[#All],[Nº pièce référence]:[AB]],15,FALSE)</f>
        <v>300020861</v>
      </c>
      <c r="C387" t="str">
        <f>VLOOKUP(Tableau10[[#This Row],[Document d''achat]],Tableau1[[#All],[Nº pièce référence]:[AB]],16,FALSE)</f>
        <v>1</v>
      </c>
      <c r="D387" t="str">
        <f>VLOOKUP(Tableau10[[#This Row],[Document d''achat]],Tableau1[[#All],[Nº pièce référence]:[Type PO]],18,FALSE)</f>
        <v>Z</v>
      </c>
      <c r="E387" t="str">
        <f>VLOOKUP(Tableau10[[#This Row],[Document d''achat]],Tableau1[[#All],[Colonne1]:[Nom Fournisseur]],5,FALSE)</f>
        <v>100050732  BV Bestwood</v>
      </c>
      <c r="F387" s="1" t="s">
        <v>1521</v>
      </c>
      <c r="G387" s="1" t="s">
        <v>88</v>
      </c>
      <c r="H387" s="1" t="s">
        <v>833</v>
      </c>
      <c r="I387" s="1" t="s">
        <v>2407</v>
      </c>
      <c r="J387" s="2">
        <v>43980</v>
      </c>
      <c r="K387" s="222">
        <v>1</v>
      </c>
      <c r="L387" s="1" t="s">
        <v>7411</v>
      </c>
      <c r="M387" s="222">
        <v>0</v>
      </c>
      <c r="N387" s="2">
        <v>43980</v>
      </c>
      <c r="O387" s="1" t="s">
        <v>837</v>
      </c>
      <c r="P387" s="259">
        <f>Tableau10[[#This Row],[Quantité échéancée]]-Tableau10[[#This Row],[Quantité livrée]]</f>
        <v>1</v>
      </c>
    </row>
    <row r="388" spans="1:16" hidden="1" x14ac:dyDescent="0.35">
      <c r="A388" t="str">
        <f>VLOOKUP(Tableau10[[#This Row],[Document d''achat]],Tableau1[[#All],[Nº pièce référence]:[AB]],17,FALSE)</f>
        <v>255223121102</v>
      </c>
      <c r="B388" s="9" t="str">
        <f>VLOOKUP(Tableau10[[#This Row],[Document d''achat]],Tableau1[[#All],[Nº pièce référence]:[AB]],15,FALSE)</f>
        <v>300020861</v>
      </c>
      <c r="C388" t="str">
        <f>VLOOKUP(Tableau10[[#This Row],[Document d''achat]],Tableau1[[#All],[Nº pièce référence]:[AB]],16,FALSE)</f>
        <v>2</v>
      </c>
      <c r="D388" t="str">
        <f>VLOOKUP(Tableau10[[#This Row],[Document d''achat]],Tableau1[[#All],[Nº pièce référence]:[Type PO]],18,FALSE)</f>
        <v>Z</v>
      </c>
      <c r="E388" t="str">
        <f>VLOOKUP(Tableau10[[#This Row],[Document d''achat]],Tableau1[[#All],[Colonne1]:[Nom Fournisseur]],5,FALSE)</f>
        <v>100050677  NV Ardena Gent</v>
      </c>
      <c r="F388" s="1" t="s">
        <v>1519</v>
      </c>
      <c r="G388" s="1" t="s">
        <v>88</v>
      </c>
      <c r="H388" s="1" t="s">
        <v>683</v>
      </c>
      <c r="I388" s="1" t="s">
        <v>2407</v>
      </c>
      <c r="J388" s="2">
        <v>43980</v>
      </c>
      <c r="K388" s="222">
        <v>1</v>
      </c>
      <c r="L388" s="1" t="s">
        <v>7411</v>
      </c>
      <c r="M388" s="222">
        <v>0</v>
      </c>
      <c r="N388" s="2">
        <v>43980</v>
      </c>
      <c r="O388" s="1" t="s">
        <v>1191</v>
      </c>
      <c r="P388" s="259">
        <f>Tableau10[[#This Row],[Quantité échéancée]]-Tableau10[[#This Row],[Quantité livrée]]</f>
        <v>1</v>
      </c>
    </row>
    <row r="389" spans="1:16" hidden="1" x14ac:dyDescent="0.35">
      <c r="A389" t="str">
        <f>VLOOKUP(Tableau10[[#This Row],[Document d''achat]],Tableau1[[#All],[Nº pièce référence]:[AB]],17,FALSE)</f>
        <v>255223121102</v>
      </c>
      <c r="B389" s="9" t="str">
        <f>VLOOKUP(Tableau10[[#This Row],[Document d''achat]],Tableau1[[#All],[Nº pièce référence]:[AB]],15,FALSE)</f>
        <v>300020861</v>
      </c>
      <c r="C389" t="str">
        <f>VLOOKUP(Tableau10[[#This Row],[Document d''achat]],Tableau1[[#All],[Nº pièce référence]:[AB]],16,FALSE)</f>
        <v>2</v>
      </c>
      <c r="D389" t="str">
        <f>VLOOKUP(Tableau10[[#This Row],[Document d''achat]],Tableau1[[#All],[Nº pièce référence]:[Type PO]],18,FALSE)</f>
        <v>Z</v>
      </c>
      <c r="E389" t="str">
        <f>VLOOKUP(Tableau10[[#This Row],[Document d''achat]],Tableau1[[#All],[Colonne1]:[Nom Fournisseur]],5,FALSE)</f>
        <v>100050934  BV Amaron</v>
      </c>
      <c r="F389" s="1" t="s">
        <v>1536</v>
      </c>
      <c r="G389" s="1" t="s">
        <v>88</v>
      </c>
      <c r="H389" s="1" t="s">
        <v>1535</v>
      </c>
      <c r="I389" s="1" t="s">
        <v>2407</v>
      </c>
      <c r="J389" s="2">
        <v>43984</v>
      </c>
      <c r="K389" s="222">
        <v>1</v>
      </c>
      <c r="L389" s="1" t="s">
        <v>7411</v>
      </c>
      <c r="M389" s="222">
        <v>0</v>
      </c>
      <c r="N389" s="2">
        <v>43984</v>
      </c>
      <c r="O389" s="1" t="s">
        <v>1537</v>
      </c>
      <c r="P389" s="259">
        <f>Tableau10[[#This Row],[Quantité échéancée]]-Tableau10[[#This Row],[Quantité livrée]]</f>
        <v>1</v>
      </c>
    </row>
    <row r="390" spans="1:16" hidden="1" x14ac:dyDescent="0.35">
      <c r="A390" t="str">
        <f>VLOOKUP(Tableau10[[#This Row],[Document d''achat]],Tableau1[[#All],[Nº pièce référence]:[AB]],17,FALSE)</f>
        <v>252112121101</v>
      </c>
      <c r="B390" s="9" t="str">
        <f>VLOOKUP(Tableau10[[#This Row],[Document d''achat]],Tableau1[[#All],[Nº pièce référence]:[AB]],15,FALSE)</f>
        <v>300020692</v>
      </c>
      <c r="C390" t="str">
        <f>VLOOKUP(Tableau10[[#This Row],[Document d''achat]],Tableau1[[#All],[Nº pièce référence]:[AB]],16,FALSE)</f>
        <v>2</v>
      </c>
      <c r="D390" t="str">
        <f>VLOOKUP(Tableau10[[#This Row],[Document d''achat]],Tableau1[[#All],[Nº pièce référence]:[Type PO]],18,FALSE)</f>
        <v>Z</v>
      </c>
      <c r="E390" t="str">
        <f>VLOOKUP(Tableau10[[#This Row],[Document d''achat]],Tableau1[[#All],[Colonne1]:[Nom Fournisseur]],5,FALSE)</f>
        <v>100001145  SA Ethias</v>
      </c>
      <c r="F390" s="1" t="s">
        <v>1527</v>
      </c>
      <c r="G390" s="1" t="s">
        <v>88</v>
      </c>
      <c r="H390" s="1" t="s">
        <v>371</v>
      </c>
      <c r="I390" s="1" t="s">
        <v>2407</v>
      </c>
      <c r="J390" s="2">
        <v>43984</v>
      </c>
      <c r="K390" s="222">
        <v>1</v>
      </c>
      <c r="L390" s="1" t="s">
        <v>7410</v>
      </c>
      <c r="M390" s="222">
        <v>0</v>
      </c>
      <c r="N390" s="2">
        <v>43945</v>
      </c>
      <c r="O390" s="1" t="s">
        <v>1528</v>
      </c>
      <c r="P390" s="259">
        <f>Tableau10[[#This Row],[Quantité échéancée]]-Tableau10[[#This Row],[Quantité livrée]]</f>
        <v>1</v>
      </c>
    </row>
    <row r="391" spans="1:16" hidden="1" x14ac:dyDescent="0.35">
      <c r="A391" t="str">
        <f>VLOOKUP(Tableau10[[#This Row],[Document d''achat]],Tableau1[[#All],[Nº pièce référence]:[AB]],17,FALSE)</f>
        <v>252112121101</v>
      </c>
      <c r="B391" s="9" t="str">
        <f>VLOOKUP(Tableau10[[#This Row],[Document d''achat]],Tableau1[[#All],[Nº pièce référence]:[AB]],15,FALSE)</f>
        <v>300020692</v>
      </c>
      <c r="C391" t="str">
        <f>VLOOKUP(Tableau10[[#This Row],[Document d''achat]],Tableau1[[#All],[Nº pièce référence]:[AB]],16,FALSE)</f>
        <v>2</v>
      </c>
      <c r="D391" t="str">
        <f>VLOOKUP(Tableau10[[#This Row],[Document d''achat]],Tableau1[[#All],[Nº pièce référence]:[Type PO]],18,FALSE)</f>
        <v>Z</v>
      </c>
      <c r="E391" t="str">
        <f>VLOOKUP(Tableau10[[#This Row],[Document d''achat]],Tableau1[[#All],[Colonne1]:[Nom Fournisseur]],5,FALSE)</f>
        <v>100001145  SA Ethias</v>
      </c>
      <c r="F391" s="1" t="s">
        <v>1527</v>
      </c>
      <c r="G391" s="1" t="s">
        <v>217</v>
      </c>
      <c r="H391" s="1" t="s">
        <v>371</v>
      </c>
      <c r="I391" s="1" t="s">
        <v>2407</v>
      </c>
      <c r="J391" s="2">
        <v>43984</v>
      </c>
      <c r="K391" s="222">
        <v>1</v>
      </c>
      <c r="L391" s="1" t="s">
        <v>7410</v>
      </c>
      <c r="M391" s="222">
        <v>0</v>
      </c>
      <c r="N391" s="2">
        <v>43945</v>
      </c>
      <c r="O391" s="1" t="s">
        <v>1529</v>
      </c>
      <c r="P391" s="259">
        <f>Tableau10[[#This Row],[Quantité échéancée]]-Tableau10[[#This Row],[Quantité livrée]]</f>
        <v>1</v>
      </c>
    </row>
    <row r="392" spans="1:16" hidden="1" x14ac:dyDescent="0.35">
      <c r="A392" t="str">
        <f>VLOOKUP(Tableau10[[#This Row],[Document d''achat]],Tableau1[[#All],[Nº pièce référence]:[AB]],17,FALSE)</f>
        <v>252112121101</v>
      </c>
      <c r="B392" s="9" t="str">
        <f>VLOOKUP(Tableau10[[#This Row],[Document d''achat]],Tableau1[[#All],[Nº pièce référence]:[AB]],15,FALSE)</f>
        <v>300020692</v>
      </c>
      <c r="C392" t="str">
        <f>VLOOKUP(Tableau10[[#This Row],[Document d''achat]],Tableau1[[#All],[Nº pièce référence]:[AB]],16,FALSE)</f>
        <v>2</v>
      </c>
      <c r="D392" t="str">
        <f>VLOOKUP(Tableau10[[#This Row],[Document d''achat]],Tableau1[[#All],[Nº pièce référence]:[Type PO]],18,FALSE)</f>
        <v>Z</v>
      </c>
      <c r="E392" t="str">
        <f>VLOOKUP(Tableau10[[#This Row],[Document d''achat]],Tableau1[[#All],[Colonne1]:[Nom Fournisseur]],5,FALSE)</f>
        <v>100001145  SA Ethias</v>
      </c>
      <c r="F392" s="1" t="s">
        <v>1527</v>
      </c>
      <c r="G392" s="1" t="s">
        <v>222</v>
      </c>
      <c r="H392" s="1" t="s">
        <v>371</v>
      </c>
      <c r="I392" s="1" t="s">
        <v>2407</v>
      </c>
      <c r="J392" s="2">
        <v>43984</v>
      </c>
      <c r="K392" s="222">
        <v>1</v>
      </c>
      <c r="L392" s="1" t="s">
        <v>7410</v>
      </c>
      <c r="M392" s="222">
        <v>0</v>
      </c>
      <c r="N392" s="2">
        <v>43945</v>
      </c>
      <c r="O392" s="1" t="s">
        <v>1530</v>
      </c>
      <c r="P392" s="259">
        <f>Tableau10[[#This Row],[Quantité échéancée]]-Tableau10[[#This Row],[Quantité livrée]]</f>
        <v>1</v>
      </c>
    </row>
    <row r="393" spans="1:16" hidden="1" x14ac:dyDescent="0.35">
      <c r="A393" t="str">
        <f>VLOOKUP(Tableau10[[#This Row],[Document d''achat]],Tableau1[[#All],[Nº pièce référence]:[AB]],17,FALSE)</f>
        <v>252112121101</v>
      </c>
      <c r="B393" s="9" t="str">
        <f>VLOOKUP(Tableau10[[#This Row],[Document d''achat]],Tableau1[[#All],[Nº pièce référence]:[AB]],15,FALSE)</f>
        <v>300020692</v>
      </c>
      <c r="C393" t="str">
        <f>VLOOKUP(Tableau10[[#This Row],[Document d''achat]],Tableau1[[#All],[Nº pièce référence]:[AB]],16,FALSE)</f>
        <v>2</v>
      </c>
      <c r="D393" t="str">
        <f>VLOOKUP(Tableau10[[#This Row],[Document d''achat]],Tableau1[[#All],[Nº pièce référence]:[Type PO]],18,FALSE)</f>
        <v>Z</v>
      </c>
      <c r="E393" t="str">
        <f>VLOOKUP(Tableau10[[#This Row],[Document d''achat]],Tableau1[[#All],[Colonne1]:[Nom Fournisseur]],5,FALSE)</f>
        <v>100001145  SA Ethias</v>
      </c>
      <c r="F393" s="1" t="s">
        <v>1527</v>
      </c>
      <c r="G393" s="1" t="s">
        <v>421</v>
      </c>
      <c r="H393" s="1" t="s">
        <v>371</v>
      </c>
      <c r="I393" s="1" t="s">
        <v>2407</v>
      </c>
      <c r="J393" s="2">
        <v>43984</v>
      </c>
      <c r="K393" s="222">
        <v>1</v>
      </c>
      <c r="L393" s="1" t="s">
        <v>7410</v>
      </c>
      <c r="M393" s="222">
        <v>0</v>
      </c>
      <c r="N393" s="2">
        <v>43945</v>
      </c>
      <c r="O393" s="1" t="s">
        <v>1531</v>
      </c>
      <c r="P393" s="259">
        <f>Tableau10[[#This Row],[Quantité échéancée]]-Tableau10[[#This Row],[Quantité livrée]]</f>
        <v>1</v>
      </c>
    </row>
    <row r="394" spans="1:16" hidden="1" x14ac:dyDescent="0.35">
      <c r="A394" t="str">
        <f>VLOOKUP(Tableau10[[#This Row],[Document d''achat]],Tableau1[[#All],[Nº pièce référence]:[AB]],17,FALSE)</f>
        <v>252112121101</v>
      </c>
      <c r="B394" s="9" t="str">
        <f>VLOOKUP(Tableau10[[#This Row],[Document d''achat]],Tableau1[[#All],[Nº pièce référence]:[AB]],15,FALSE)</f>
        <v>300020692</v>
      </c>
      <c r="C394" t="str">
        <f>VLOOKUP(Tableau10[[#This Row],[Document d''achat]],Tableau1[[#All],[Nº pièce référence]:[AB]],16,FALSE)</f>
        <v>2</v>
      </c>
      <c r="D394" t="str">
        <f>VLOOKUP(Tableau10[[#This Row],[Document d''achat]],Tableau1[[#All],[Nº pièce référence]:[Type PO]],18,FALSE)</f>
        <v>Z</v>
      </c>
      <c r="E394" t="str">
        <f>VLOOKUP(Tableau10[[#This Row],[Document d''achat]],Tableau1[[#All],[Colonne1]:[Nom Fournisseur]],5,FALSE)</f>
        <v>100001145  SA Ethias</v>
      </c>
      <c r="F394" s="1" t="s">
        <v>1527</v>
      </c>
      <c r="G394" s="1" t="s">
        <v>423</v>
      </c>
      <c r="H394" s="1" t="s">
        <v>371</v>
      </c>
      <c r="I394" s="1" t="s">
        <v>2407</v>
      </c>
      <c r="J394" s="2">
        <v>43984</v>
      </c>
      <c r="K394" s="222">
        <v>1</v>
      </c>
      <c r="L394" s="1" t="s">
        <v>7410</v>
      </c>
      <c r="M394" s="222">
        <v>0</v>
      </c>
      <c r="N394" s="2">
        <v>43945</v>
      </c>
      <c r="O394" s="1" t="s">
        <v>1532</v>
      </c>
      <c r="P394" s="259">
        <f>Tableau10[[#This Row],[Quantité échéancée]]-Tableau10[[#This Row],[Quantité livrée]]</f>
        <v>1</v>
      </c>
    </row>
    <row r="395" spans="1:16" hidden="1" x14ac:dyDescent="0.35">
      <c r="A395" t="str">
        <f>VLOOKUP(Tableau10[[#This Row],[Document d''achat]],Tableau1[[#All],[Nº pièce référence]:[AB]],17,FALSE)</f>
        <v>252122121104</v>
      </c>
      <c r="B395" s="9" t="str">
        <f>VLOOKUP(Tableau10[[#This Row],[Document d''achat]],Tableau1[[#All],[Nº pièce référence]:[AB]],15,FALSE)</f>
        <v>300020895</v>
      </c>
      <c r="C395" t="str">
        <f>VLOOKUP(Tableau10[[#This Row],[Document d''achat]],Tableau1[[#All],[Nº pièce référence]:[AB]],16,FALSE)</f>
        <v>1</v>
      </c>
      <c r="D395" t="str">
        <f>VLOOKUP(Tableau10[[#This Row],[Document d''achat]],Tableau1[[#All],[Nº pièce référence]:[Type PO]],18,FALSE)</f>
        <v>L</v>
      </c>
      <c r="E395" t="str">
        <f>VLOOKUP(Tableau10[[#This Row],[Document d''achat]],Tableau1[[#All],[Colonne1]:[Nom Fournisseur]],5,FALSE)</f>
        <v>100000238  NV Fujitsu Technology Solutions</v>
      </c>
      <c r="F395" s="1" t="s">
        <v>1525</v>
      </c>
      <c r="G395" s="1" t="s">
        <v>88</v>
      </c>
      <c r="H395" s="1" t="s">
        <v>1524</v>
      </c>
      <c r="I395" s="1" t="s">
        <v>3045</v>
      </c>
      <c r="J395" s="2">
        <v>43984</v>
      </c>
      <c r="K395" s="222">
        <v>1</v>
      </c>
      <c r="L395" s="1" t="s">
        <v>7410</v>
      </c>
      <c r="M395" s="222">
        <v>0</v>
      </c>
      <c r="N395" s="2">
        <v>43984</v>
      </c>
      <c r="O395" s="1" t="s">
        <v>1526</v>
      </c>
      <c r="P395" s="259">
        <f>Tableau10[[#This Row],[Quantité échéancée]]-Tableau10[[#This Row],[Quantité livrée]]</f>
        <v>1</v>
      </c>
    </row>
    <row r="396" spans="1:16" hidden="1" x14ac:dyDescent="0.35">
      <c r="A396" t="str">
        <f>VLOOKUP(Tableau10[[#This Row],[Document d''achat]],Tableau1[[#All],[Nº pièce référence]:[AB]],17,FALSE)</f>
        <v>255223121102</v>
      </c>
      <c r="B396" s="9" t="str">
        <f>VLOOKUP(Tableau10[[#This Row],[Document d''achat]],Tableau1[[#All],[Nº pièce référence]:[AB]],15,FALSE)</f>
        <v>300020861</v>
      </c>
      <c r="C396" t="str">
        <f>VLOOKUP(Tableau10[[#This Row],[Document d''achat]],Tableau1[[#All],[Nº pièce référence]:[AB]],16,FALSE)</f>
        <v>2</v>
      </c>
      <c r="D396" t="str">
        <f>VLOOKUP(Tableau10[[#This Row],[Document d''achat]],Tableau1[[#All],[Nº pièce référence]:[Type PO]],18,FALSE)</f>
        <v>Z</v>
      </c>
      <c r="E396" t="str">
        <f>VLOOKUP(Tableau10[[#This Row],[Document d''achat]],Tableau1[[#All],[Colonne1]:[Nom Fournisseur]],5,FALSE)</f>
        <v>100033009  BV Deny Cargo</v>
      </c>
      <c r="F396" s="1" t="s">
        <v>1539</v>
      </c>
      <c r="G396" s="1" t="s">
        <v>88</v>
      </c>
      <c r="H396" s="1" t="s">
        <v>1470</v>
      </c>
      <c r="I396" s="1" t="s">
        <v>2407</v>
      </c>
      <c r="J396" s="2">
        <v>43985</v>
      </c>
      <c r="K396" s="222">
        <v>1</v>
      </c>
      <c r="L396" s="1" t="s">
        <v>7410</v>
      </c>
      <c r="M396" s="222">
        <v>0</v>
      </c>
      <c r="N396" s="2">
        <v>43985</v>
      </c>
      <c r="O396" s="1" t="s">
        <v>1540</v>
      </c>
      <c r="P396" s="259">
        <f>Tableau10[[#This Row],[Quantité échéancée]]-Tableau10[[#This Row],[Quantité livrée]]</f>
        <v>1</v>
      </c>
    </row>
    <row r="397" spans="1:16" hidden="1" x14ac:dyDescent="0.35">
      <c r="A397" t="str">
        <f>VLOOKUP(Tableau10[[#This Row],[Document d''achat]],Tableau1[[#All],[Nº pièce référence]:[AB]],17,FALSE)</f>
        <v>255223121102</v>
      </c>
      <c r="B397" s="9" t="str">
        <f>VLOOKUP(Tableau10[[#This Row],[Document d''achat]],Tableau1[[#All],[Nº pièce référence]:[AB]],15,FALSE)</f>
        <v>300020861</v>
      </c>
      <c r="C397" t="str">
        <f>VLOOKUP(Tableau10[[#This Row],[Document d''achat]],Tableau1[[#All],[Nº pièce référence]:[AB]],16,FALSE)</f>
        <v>2</v>
      </c>
      <c r="D397" t="str">
        <f>VLOOKUP(Tableau10[[#This Row],[Document d''achat]],Tableau1[[#All],[Nº pièce référence]:[Type PO]],18,FALSE)</f>
        <v>Z</v>
      </c>
      <c r="E397" t="str">
        <f>VLOOKUP(Tableau10[[#This Row],[Document d''achat]],Tableau1[[#All],[Colonne1]:[Nom Fournisseur]],5,FALSE)</f>
        <v>100033009  BV Deny Cargo</v>
      </c>
      <c r="F397" s="1" t="s">
        <v>1539</v>
      </c>
      <c r="G397" s="1" t="s">
        <v>217</v>
      </c>
      <c r="H397" s="1" t="s">
        <v>1470</v>
      </c>
      <c r="I397" s="1" t="s">
        <v>2407</v>
      </c>
      <c r="J397" s="2">
        <v>43985</v>
      </c>
      <c r="K397" s="222">
        <v>1</v>
      </c>
      <c r="L397" s="1" t="s">
        <v>7410</v>
      </c>
      <c r="M397" s="222">
        <v>0</v>
      </c>
      <c r="N397" s="2">
        <v>43985</v>
      </c>
      <c r="O397" s="1" t="s">
        <v>1541</v>
      </c>
      <c r="P397" s="259">
        <f>Tableau10[[#This Row],[Quantité échéancée]]-Tableau10[[#This Row],[Quantité livrée]]</f>
        <v>1</v>
      </c>
    </row>
    <row r="398" spans="1:16" hidden="1" x14ac:dyDescent="0.35">
      <c r="A398" t="str">
        <f>VLOOKUP(Tableau10[[#This Row],[Document d''achat]],Tableau1[[#All],[Nº pièce référence]:[AB]],17,FALSE)</f>
        <v>255223121102</v>
      </c>
      <c r="B398" s="9" t="str">
        <f>VLOOKUP(Tableau10[[#This Row],[Document d''achat]],Tableau1[[#All],[Nº pièce référence]:[AB]],15,FALSE)</f>
        <v>300020861</v>
      </c>
      <c r="C398" t="str">
        <f>VLOOKUP(Tableau10[[#This Row],[Document d''achat]],Tableau1[[#All],[Nº pièce référence]:[AB]],16,FALSE)</f>
        <v>2</v>
      </c>
      <c r="D398" t="str">
        <f>VLOOKUP(Tableau10[[#This Row],[Document d''achat]],Tableau1[[#All],[Nº pièce référence]:[Type PO]],18,FALSE)</f>
        <v>Z</v>
      </c>
      <c r="E398" t="str">
        <f>VLOOKUP(Tableau10[[#This Row],[Document d''achat]],Tableau1[[#All],[Colonne1]:[Nom Fournisseur]],5,FALSE)</f>
        <v>100033009  BV Deny Cargo</v>
      </c>
      <c r="F398" s="1" t="s">
        <v>1539</v>
      </c>
      <c r="G398" s="1" t="s">
        <v>222</v>
      </c>
      <c r="H398" s="1" t="s">
        <v>1470</v>
      </c>
      <c r="I398" s="1" t="s">
        <v>2407</v>
      </c>
      <c r="J398" s="2">
        <v>43985</v>
      </c>
      <c r="K398" s="222">
        <v>1</v>
      </c>
      <c r="L398" s="1" t="s">
        <v>7410</v>
      </c>
      <c r="M398" s="222">
        <v>0</v>
      </c>
      <c r="N398" s="2">
        <v>43985</v>
      </c>
      <c r="O398" s="1" t="s">
        <v>1542</v>
      </c>
      <c r="P398" s="259">
        <f>Tableau10[[#This Row],[Quantité échéancée]]-Tableau10[[#This Row],[Quantité livrée]]</f>
        <v>1</v>
      </c>
    </row>
    <row r="399" spans="1:16" hidden="1" x14ac:dyDescent="0.35">
      <c r="A399" t="str">
        <f>VLOOKUP(Tableau10[[#This Row],[Document d''achat]],Tableau1[[#All],[Nº pièce référence]:[AB]],17,FALSE)</f>
        <v>255223121102</v>
      </c>
      <c r="B399" s="9" t="str">
        <f>VLOOKUP(Tableau10[[#This Row],[Document d''achat]],Tableau1[[#All],[Nº pièce référence]:[AB]],15,FALSE)</f>
        <v>300020870</v>
      </c>
      <c r="C399" t="str">
        <f>VLOOKUP(Tableau10[[#This Row],[Document d''achat]],Tableau1[[#All],[Nº pièce référence]:[AB]],16,FALSE)</f>
        <v>6</v>
      </c>
      <c r="D399" t="str">
        <f>VLOOKUP(Tableau10[[#This Row],[Document d''achat]],Tableau1[[#All],[Nº pièce référence]:[Type PO]],18,FALSE)</f>
        <v>Z</v>
      </c>
      <c r="E399" t="str">
        <f>VLOOKUP(Tableau10[[#This Row],[Document d''achat]],Tableau1[[#All],[Colonne1]:[Nom Fournisseur]],5,FALSE)</f>
        <v>100028433  SC Alpha Card</v>
      </c>
      <c r="F399" s="1" t="s">
        <v>1538</v>
      </c>
      <c r="G399" s="1" t="s">
        <v>88</v>
      </c>
      <c r="H399" s="1" t="s">
        <v>263</v>
      </c>
      <c r="I399" s="1" t="s">
        <v>2407</v>
      </c>
      <c r="J399" s="2">
        <v>43985</v>
      </c>
      <c r="K399" s="222">
        <v>1</v>
      </c>
      <c r="L399" s="1" t="s">
        <v>7410</v>
      </c>
      <c r="M399" s="222">
        <v>0</v>
      </c>
      <c r="N399" s="2">
        <v>43956</v>
      </c>
      <c r="O399" s="1" t="s">
        <v>1174</v>
      </c>
      <c r="P399" s="259">
        <f>Tableau10[[#This Row],[Quantité échéancée]]-Tableau10[[#This Row],[Quantité livrée]]</f>
        <v>1</v>
      </c>
    </row>
    <row r="400" spans="1:16" hidden="1" x14ac:dyDescent="0.35">
      <c r="A400" t="str">
        <f>VLOOKUP(Tableau10[[#This Row],[Document d''achat]],Tableau1[[#All],[Nº pièce référence]:[AB]],17,FALSE)</f>
        <v>255223121102</v>
      </c>
      <c r="B400" s="9" t="str">
        <f>VLOOKUP(Tableau10[[#This Row],[Document d''achat]],Tableau1[[#All],[Nº pièce référence]:[AB]],15,FALSE)</f>
        <v>300020861</v>
      </c>
      <c r="C400" t="str">
        <f>VLOOKUP(Tableau10[[#This Row],[Document d''achat]],Tableau1[[#All],[Nº pièce référence]:[AB]],16,FALSE)</f>
        <v>1</v>
      </c>
      <c r="D400" t="str">
        <f>VLOOKUP(Tableau10[[#This Row],[Document d''achat]],Tableau1[[#All],[Nº pièce référence]:[Type PO]],18,FALSE)</f>
        <v>Z</v>
      </c>
      <c r="E400" t="str">
        <f>VLOOKUP(Tableau10[[#This Row],[Document d''achat]],Tableau1[[#All],[Colonne1]:[Nom Fournisseur]],5,FALSE)</f>
        <v>500026522  Ltd Sinopharm Foreign Trade</v>
      </c>
      <c r="F400" s="1" t="s">
        <v>1545</v>
      </c>
      <c r="G400" s="1" t="s">
        <v>88</v>
      </c>
      <c r="H400" s="1" t="s">
        <v>967</v>
      </c>
      <c r="I400" s="1" t="s">
        <v>2407</v>
      </c>
      <c r="J400" s="2">
        <v>43985</v>
      </c>
      <c r="K400" s="222">
        <v>1</v>
      </c>
      <c r="L400" s="1" t="s">
        <v>7411</v>
      </c>
      <c r="M400" s="222">
        <v>0</v>
      </c>
      <c r="N400" s="2">
        <v>43985</v>
      </c>
      <c r="O400" s="1" t="s">
        <v>1546</v>
      </c>
      <c r="P400" s="259">
        <f>Tableau10[[#This Row],[Quantité échéancée]]-Tableau10[[#This Row],[Quantité livrée]]</f>
        <v>1</v>
      </c>
    </row>
    <row r="401" spans="1:16" hidden="1" x14ac:dyDescent="0.35">
      <c r="A401" t="str">
        <f>VLOOKUP(Tableau10[[#This Row],[Document d''achat]],Tableau1[[#All],[Nº pièce référence]:[AB]],17,FALSE)</f>
        <v>255223121102</v>
      </c>
      <c r="B401" s="9" t="str">
        <f>VLOOKUP(Tableau10[[#This Row],[Document d''achat]],Tableau1[[#All],[Nº pièce référence]:[AB]],15,FALSE)</f>
        <v>300020861</v>
      </c>
      <c r="C401" t="str">
        <f>VLOOKUP(Tableau10[[#This Row],[Document d''achat]],Tableau1[[#All],[Nº pièce référence]:[AB]],16,FALSE)</f>
        <v>2</v>
      </c>
      <c r="D401" t="str">
        <f>VLOOKUP(Tableau10[[#This Row],[Document d''achat]],Tableau1[[#All],[Nº pièce référence]:[Type PO]],18,FALSE)</f>
        <v>Z</v>
      </c>
      <c r="E401" t="str">
        <f>VLOOKUP(Tableau10[[#This Row],[Document d''achat]],Tableau1[[#All],[Colonne1]:[Nom Fournisseur]],5,FALSE)</f>
        <v>100050676  NV FertiPro</v>
      </c>
      <c r="F401" s="1" t="s">
        <v>1553</v>
      </c>
      <c r="G401" s="1" t="s">
        <v>88</v>
      </c>
      <c r="H401" s="1" t="s">
        <v>678</v>
      </c>
      <c r="I401" s="1" t="s">
        <v>2407</v>
      </c>
      <c r="J401" s="2">
        <v>43987</v>
      </c>
      <c r="K401" s="222">
        <v>1</v>
      </c>
      <c r="L401" s="1" t="s">
        <v>7411</v>
      </c>
      <c r="M401" s="222">
        <v>0</v>
      </c>
      <c r="N401" s="2">
        <v>43987</v>
      </c>
      <c r="O401" s="1" t="s">
        <v>1554</v>
      </c>
      <c r="P401" s="259">
        <f>Tableau10[[#This Row],[Quantité échéancée]]-Tableau10[[#This Row],[Quantité livrée]]</f>
        <v>1</v>
      </c>
    </row>
    <row r="402" spans="1:16" hidden="1" x14ac:dyDescent="0.35">
      <c r="A402" t="str">
        <f>VLOOKUP(Tableau10[[#This Row],[Document d''achat]],Tableau1[[#All],[Nº pièce référence]:[AB]],17,FALSE)</f>
        <v>255223121102</v>
      </c>
      <c r="B402" s="9" t="str">
        <f>VLOOKUP(Tableau10[[#This Row],[Document d''achat]],Tableau1[[#All],[Nº pièce référence]:[AB]],15,FALSE)</f>
        <v>300020861</v>
      </c>
      <c r="C402" t="str">
        <f>VLOOKUP(Tableau10[[#This Row],[Document d''achat]],Tableau1[[#All],[Nº pièce référence]:[AB]],16,FALSE)</f>
        <v>2</v>
      </c>
      <c r="D402" t="str">
        <f>VLOOKUP(Tableau10[[#This Row],[Document d''achat]],Tableau1[[#All],[Nº pièce référence]:[Type PO]],18,FALSE)</f>
        <v>Z</v>
      </c>
      <c r="E402" t="str">
        <f>VLOOKUP(Tableau10[[#This Row],[Document d''achat]],Tableau1[[#All],[Colonne1]:[Nom Fournisseur]],5,FALSE)</f>
        <v>100012685  FUP CER-Groupe</v>
      </c>
      <c r="F402" s="1" t="s">
        <v>1550</v>
      </c>
      <c r="G402" s="1" t="s">
        <v>88</v>
      </c>
      <c r="H402" s="1" t="s">
        <v>1549</v>
      </c>
      <c r="I402" s="1" t="s">
        <v>2407</v>
      </c>
      <c r="J402" s="2">
        <v>43987</v>
      </c>
      <c r="K402" s="222">
        <v>1</v>
      </c>
      <c r="L402" s="1" t="s">
        <v>7411</v>
      </c>
      <c r="M402" s="222">
        <v>0</v>
      </c>
      <c r="N402" s="2">
        <v>43987</v>
      </c>
      <c r="O402" s="1" t="s">
        <v>1551</v>
      </c>
      <c r="P402" s="259">
        <f>Tableau10[[#This Row],[Quantité échéancée]]-Tableau10[[#This Row],[Quantité livrée]]</f>
        <v>1</v>
      </c>
    </row>
    <row r="403" spans="1:16" hidden="1" x14ac:dyDescent="0.35">
      <c r="A403" t="str">
        <f>VLOOKUP(Tableau10[[#This Row],[Document d''achat]],Tableau1[[#All],[Nº pièce référence]:[AB]],17,FALSE)</f>
        <v>255223121102</v>
      </c>
      <c r="B403" s="9" t="str">
        <f>VLOOKUP(Tableau10[[#This Row],[Document d''achat]],Tableau1[[#All],[Nº pièce référence]:[AB]],15,FALSE)</f>
        <v>300020861</v>
      </c>
      <c r="C403" t="str">
        <f>VLOOKUP(Tableau10[[#This Row],[Document d''achat]],Tableau1[[#All],[Nº pièce référence]:[AB]],16,FALSE)</f>
        <v>1</v>
      </c>
      <c r="D403" t="str">
        <f>VLOOKUP(Tableau10[[#This Row],[Document d''achat]],Tableau1[[#All],[Nº pièce référence]:[Type PO]],18,FALSE)</f>
        <v>Z</v>
      </c>
      <c r="E403" t="str">
        <f>VLOOKUP(Tableau10[[#This Row],[Document d''achat]],Tableau1[[#All],[Colonne1]:[Nom Fournisseur]],5,FALSE)</f>
        <v>200008234  Ltd International Transport &amp; Shipp</v>
      </c>
      <c r="F403" s="1" t="s">
        <v>1558</v>
      </c>
      <c r="G403" s="1" t="s">
        <v>88</v>
      </c>
      <c r="H403" s="1" t="s">
        <v>1557</v>
      </c>
      <c r="I403" s="1" t="s">
        <v>2407</v>
      </c>
      <c r="J403" s="2">
        <v>43987</v>
      </c>
      <c r="K403" s="222">
        <v>1</v>
      </c>
      <c r="L403" s="1" t="s">
        <v>7411</v>
      </c>
      <c r="M403" s="222">
        <v>0</v>
      </c>
      <c r="N403" s="2">
        <v>43987</v>
      </c>
      <c r="O403" s="1" t="s">
        <v>1559</v>
      </c>
      <c r="P403" s="259">
        <f>Tableau10[[#This Row],[Quantité échéancée]]-Tableau10[[#This Row],[Quantité livrée]]</f>
        <v>1</v>
      </c>
    </row>
    <row r="404" spans="1:16" hidden="1" x14ac:dyDescent="0.35">
      <c r="A404" t="str">
        <f>VLOOKUP(Tableau10[[#This Row],[Document d''achat]],Tableau1[[#All],[Nº pièce référence]:[AB]],17,FALSE)</f>
        <v>255223121102</v>
      </c>
      <c r="B404" s="9" t="str">
        <f>VLOOKUP(Tableau10[[#This Row],[Document d''achat]],Tableau1[[#All],[Nº pièce référence]:[AB]],15,FALSE)</f>
        <v>300020861</v>
      </c>
      <c r="C404" t="str">
        <f>VLOOKUP(Tableau10[[#This Row],[Document d''achat]],Tableau1[[#All],[Nº pièce référence]:[AB]],16,FALSE)</f>
        <v>1</v>
      </c>
      <c r="D404" t="str">
        <f>VLOOKUP(Tableau10[[#This Row],[Document d''achat]],Tableau1[[#All],[Nº pièce référence]:[Type PO]],18,FALSE)</f>
        <v>Z</v>
      </c>
      <c r="E404" t="str">
        <f>VLOOKUP(Tableau10[[#This Row],[Document d''achat]],Tableau1[[#All],[Colonne1]:[Nom Fournisseur]],5,FALSE)</f>
        <v>500026476 Ltd Weihai Textile Group Co (DISHANG)</v>
      </c>
      <c r="F404" s="1" t="s">
        <v>1567</v>
      </c>
      <c r="G404" s="1" t="s">
        <v>88</v>
      </c>
      <c r="H404" s="1" t="s">
        <v>1566</v>
      </c>
      <c r="I404" s="1" t="s">
        <v>2407</v>
      </c>
      <c r="J404" s="2">
        <v>43987</v>
      </c>
      <c r="K404" s="222">
        <v>1</v>
      </c>
      <c r="L404" s="1" t="s">
        <v>7411</v>
      </c>
      <c r="M404" s="222">
        <v>0</v>
      </c>
      <c r="N404" s="2">
        <v>43987</v>
      </c>
      <c r="O404" s="1" t="s">
        <v>1568</v>
      </c>
      <c r="P404" s="259">
        <f>Tableau10[[#This Row],[Quantité échéancée]]-Tableau10[[#This Row],[Quantité livrée]]</f>
        <v>1</v>
      </c>
    </row>
    <row r="405" spans="1:16" hidden="1" x14ac:dyDescent="0.35">
      <c r="A405" t="str">
        <f>VLOOKUP(Tableau10[[#This Row],[Document d''achat]],Tableau1[[#All],[Nº pièce référence]:[AB]],17,FALSE)</f>
        <v>255223121102</v>
      </c>
      <c r="B405" s="9" t="str">
        <f>VLOOKUP(Tableau10[[#This Row],[Document d''achat]],Tableau1[[#All],[Nº pièce référence]:[AB]],15,FALSE)</f>
        <v>300020861</v>
      </c>
      <c r="C405" t="str">
        <f>VLOOKUP(Tableau10[[#This Row],[Document d''achat]],Tableau1[[#All],[Nº pièce référence]:[AB]],16,FALSE)</f>
        <v>2</v>
      </c>
      <c r="D405" t="str">
        <f>VLOOKUP(Tableau10[[#This Row],[Document d''achat]],Tableau1[[#All],[Nº pièce référence]:[Type PO]],18,FALSE)</f>
        <v>Z</v>
      </c>
      <c r="E405" t="str">
        <f>VLOOKUP(Tableau10[[#This Row],[Document d''achat]],Tableau1[[#All],[Colonne1]:[Nom Fournisseur]],5,FALSE)</f>
        <v>200008266  Ltd Amedica Group</v>
      </c>
      <c r="F405" s="1" t="s">
        <v>1571</v>
      </c>
      <c r="G405" s="1" t="s">
        <v>88</v>
      </c>
      <c r="H405" s="1" t="s">
        <v>1570</v>
      </c>
      <c r="I405" s="1" t="s">
        <v>2407</v>
      </c>
      <c r="J405" s="2">
        <v>43990</v>
      </c>
      <c r="K405" s="222">
        <v>1</v>
      </c>
      <c r="L405" s="1" t="s">
        <v>7411</v>
      </c>
      <c r="M405" s="222">
        <v>0</v>
      </c>
      <c r="N405" s="2">
        <v>43990</v>
      </c>
      <c r="O405" s="1" t="s">
        <v>1572</v>
      </c>
      <c r="P405" s="259">
        <f>Tableau10[[#This Row],[Quantité échéancée]]-Tableau10[[#This Row],[Quantité livrée]]</f>
        <v>1</v>
      </c>
    </row>
    <row r="406" spans="1:16" hidden="1" x14ac:dyDescent="0.35">
      <c r="A406" t="str">
        <f>VLOOKUP(Tableau10[[#This Row],[Document d''achat]],Tableau1[[#All],[Nº pièce référence]:[AB]],17,FALSE)</f>
        <v>255223121102</v>
      </c>
      <c r="B406" s="9" t="str">
        <f>VLOOKUP(Tableau10[[#This Row],[Document d''achat]],Tableau1[[#All],[Nº pièce référence]:[AB]],15,FALSE)</f>
        <v>300020861</v>
      </c>
      <c r="C406" t="str">
        <f>VLOOKUP(Tableau10[[#This Row],[Document d''achat]],Tableau1[[#All],[Nº pièce référence]:[AB]],16,FALSE)</f>
        <v>4</v>
      </c>
      <c r="D406" t="str">
        <f>VLOOKUP(Tableau10[[#This Row],[Document d''achat]],Tableau1[[#All],[Nº pièce référence]:[Type PO]],18,FALSE)</f>
        <v>Z</v>
      </c>
      <c r="E406" t="str">
        <f>VLOOKUP(Tableau10[[#This Row],[Document d''achat]],Tableau1[[#All],[Colonne1]:[Nom Fournisseur]],5,FALSE)</f>
        <v>500014609  BV Sds</v>
      </c>
      <c r="F406" s="1" t="s">
        <v>1587</v>
      </c>
      <c r="G406" s="1" t="s">
        <v>88</v>
      </c>
      <c r="H406" s="1" t="s">
        <v>800</v>
      </c>
      <c r="I406" s="1" t="s">
        <v>2407</v>
      </c>
      <c r="J406" s="2">
        <v>43992</v>
      </c>
      <c r="K406" s="222">
        <v>1</v>
      </c>
      <c r="L406" s="1" t="s">
        <v>7410</v>
      </c>
      <c r="M406" s="222">
        <v>0</v>
      </c>
      <c r="N406" s="2">
        <v>43992</v>
      </c>
      <c r="O406" s="1" t="s">
        <v>1499</v>
      </c>
      <c r="P406" s="259">
        <f>Tableau10[[#This Row],[Quantité échéancée]]-Tableau10[[#This Row],[Quantité livrée]]</f>
        <v>1</v>
      </c>
    </row>
    <row r="407" spans="1:16" hidden="1" x14ac:dyDescent="0.35">
      <c r="A407" t="str">
        <f>VLOOKUP(Tableau10[[#This Row],[Document d''achat]],Tableau1[[#All],[Nº pièce référence]:[AB]],17,FALSE)</f>
        <v>255223121102</v>
      </c>
      <c r="B407" s="9" t="str">
        <f>VLOOKUP(Tableau10[[#This Row],[Document d''achat]],Tableau1[[#All],[Nº pièce référence]:[AB]],15,FALSE)</f>
        <v>300020861</v>
      </c>
      <c r="C407" t="str">
        <f>VLOOKUP(Tableau10[[#This Row],[Document d''achat]],Tableau1[[#All],[Nº pièce référence]:[AB]],16,FALSE)</f>
        <v>1</v>
      </c>
      <c r="D407" t="str">
        <f>VLOOKUP(Tableau10[[#This Row],[Document d''achat]],Tableau1[[#All],[Nº pièce référence]:[Type PO]],18,FALSE)</f>
        <v>Z</v>
      </c>
      <c r="E407" t="str">
        <f>VLOOKUP(Tableau10[[#This Row],[Document d''achat]],Tableau1[[#All],[Colonne1]:[Nom Fournisseur]],5,FALSE)</f>
        <v>100050732  BV Bestwood</v>
      </c>
      <c r="F407" s="1" t="s">
        <v>1577</v>
      </c>
      <c r="G407" s="1" t="s">
        <v>88</v>
      </c>
      <c r="H407" s="1" t="s">
        <v>833</v>
      </c>
      <c r="I407" s="1" t="s">
        <v>2407</v>
      </c>
      <c r="J407" s="2">
        <v>43992</v>
      </c>
      <c r="K407" s="222">
        <v>1</v>
      </c>
      <c r="L407" s="1" t="s">
        <v>7411</v>
      </c>
      <c r="M407" s="222">
        <v>0</v>
      </c>
      <c r="N407" s="2">
        <v>43992</v>
      </c>
      <c r="O407" s="1" t="s">
        <v>837</v>
      </c>
      <c r="P407" s="259">
        <f>Tableau10[[#This Row],[Quantité échéancée]]-Tableau10[[#This Row],[Quantité livrée]]</f>
        <v>1</v>
      </c>
    </row>
    <row r="408" spans="1:16" hidden="1" x14ac:dyDescent="0.35">
      <c r="A408" t="str">
        <f>VLOOKUP(Tableau10[[#This Row],[Document d''achat]],Tableau1[[#All],[Nº pièce référence]:[AB]],17,FALSE)</f>
        <v>255223121102</v>
      </c>
      <c r="B408" s="9" t="str">
        <f>VLOOKUP(Tableau10[[#This Row],[Document d''achat]],Tableau1[[#All],[Nº pièce référence]:[AB]],15,FALSE)</f>
        <v>300020861</v>
      </c>
      <c r="C408" t="str">
        <f>VLOOKUP(Tableau10[[#This Row],[Document d''achat]],Tableau1[[#All],[Nº pièce référence]:[AB]],16,FALSE)</f>
        <v>1</v>
      </c>
      <c r="D408" t="str">
        <f>VLOOKUP(Tableau10[[#This Row],[Document d''achat]],Tableau1[[#All],[Nº pièce référence]:[Type PO]],18,FALSE)</f>
        <v>Z</v>
      </c>
      <c r="E408" t="str">
        <f>VLOOKUP(Tableau10[[#This Row],[Document d''achat]],Tableau1[[#All],[Colonne1]:[Nom Fournisseur]],5,FALSE)</f>
        <v>100050937 NV Mainfreight</v>
      </c>
      <c r="F408" s="1" t="s">
        <v>1581</v>
      </c>
      <c r="G408" s="1" t="s">
        <v>88</v>
      </c>
      <c r="H408" s="1" t="s">
        <v>1580</v>
      </c>
      <c r="I408" s="1" t="s">
        <v>2407</v>
      </c>
      <c r="J408" s="2">
        <v>43992</v>
      </c>
      <c r="K408" s="222">
        <v>1</v>
      </c>
      <c r="L408" s="1" t="s">
        <v>7411</v>
      </c>
      <c r="M408" s="222">
        <v>0</v>
      </c>
      <c r="N408" s="2">
        <v>43992</v>
      </c>
      <c r="O408" s="1" t="s">
        <v>1582</v>
      </c>
      <c r="P408" s="259">
        <f>Tableau10[[#This Row],[Quantité échéancée]]-Tableau10[[#This Row],[Quantité livrée]]</f>
        <v>1</v>
      </c>
    </row>
    <row r="409" spans="1:16" hidden="1" x14ac:dyDescent="0.35">
      <c r="A409" t="str">
        <f>VLOOKUP(Tableau10[[#This Row],[Document d''achat]],Tableau1[[#All],[Nº pièce référence]:[AB]],17,FALSE)</f>
        <v>255223121102</v>
      </c>
      <c r="B409" s="9" t="str">
        <f>VLOOKUP(Tableau10[[#This Row],[Document d''achat]],Tableau1[[#All],[Nº pièce référence]:[AB]],15,FALSE)</f>
        <v>300020861</v>
      </c>
      <c r="C409" t="str">
        <f>VLOOKUP(Tableau10[[#This Row],[Document d''achat]],Tableau1[[#All],[Nº pièce référence]:[AB]],16,FALSE)</f>
        <v>1</v>
      </c>
      <c r="D409" t="str">
        <f>VLOOKUP(Tableau10[[#This Row],[Document d''achat]],Tableau1[[#All],[Nº pièce référence]:[Type PO]],18,FALSE)</f>
        <v>Z</v>
      </c>
      <c r="E409" t="str">
        <f>VLOOKUP(Tableau10[[#This Row],[Document d''achat]],Tableau1[[#All],[Colonne1]:[Nom Fournisseur]],5,FALSE)</f>
        <v>100050937 NV Mainfreight</v>
      </c>
      <c r="F409" s="1" t="s">
        <v>1581</v>
      </c>
      <c r="G409" s="1" t="s">
        <v>217</v>
      </c>
      <c r="H409" s="1" t="s">
        <v>1580</v>
      </c>
      <c r="I409" s="1" t="s">
        <v>2407</v>
      </c>
      <c r="J409" s="2">
        <v>44007</v>
      </c>
      <c r="K409" s="222">
        <v>1</v>
      </c>
      <c r="L409" s="1" t="s">
        <v>7411</v>
      </c>
      <c r="M409" s="222">
        <v>0</v>
      </c>
      <c r="N409" s="2">
        <v>44007</v>
      </c>
      <c r="O409" s="1" t="s">
        <v>1586</v>
      </c>
      <c r="P409" s="259">
        <f>Tableau10[[#This Row],[Quantité échéancée]]-Tableau10[[#This Row],[Quantité livrée]]</f>
        <v>1</v>
      </c>
    </row>
    <row r="410" spans="1:16" hidden="1" x14ac:dyDescent="0.35">
      <c r="A410" t="str">
        <f>VLOOKUP(Tableau10[[#This Row],[Document d''achat]],Tableau1[[#All],[Nº pièce référence]:[AB]],17,FALSE)</f>
        <v>255223121102</v>
      </c>
      <c r="B410" s="9" t="str">
        <f>VLOOKUP(Tableau10[[#This Row],[Document d''achat]],Tableau1[[#All],[Nº pièce référence]:[AB]],15,FALSE)</f>
        <v>300020861</v>
      </c>
      <c r="C410" t="str">
        <f>VLOOKUP(Tableau10[[#This Row],[Document d''achat]],Tableau1[[#All],[Nº pièce référence]:[AB]],16,FALSE)</f>
        <v>7</v>
      </c>
      <c r="D410" t="str">
        <f>VLOOKUP(Tableau10[[#This Row],[Document d''achat]],Tableau1[[#All],[Nº pièce référence]:[Type PO]],18,FALSE)</f>
        <v>Z</v>
      </c>
      <c r="E410" t="str">
        <f>VLOOKUP(Tableau10[[#This Row],[Document d''achat]],Tableau1[[#All],[Colonne1]:[Nom Fournisseur]],5,FALSE)</f>
        <v>100022614  NV H. Essers Transport Company</v>
      </c>
      <c r="F410" s="1" t="s">
        <v>1989</v>
      </c>
      <c r="G410" s="1" t="s">
        <v>88</v>
      </c>
      <c r="H410" s="1" t="s">
        <v>1988</v>
      </c>
      <c r="I410" s="1" t="s">
        <v>2407</v>
      </c>
      <c r="J410" s="2">
        <v>43993</v>
      </c>
      <c r="K410" s="222">
        <v>1</v>
      </c>
      <c r="L410" s="1" t="s">
        <v>7411</v>
      </c>
      <c r="M410" s="222">
        <v>0</v>
      </c>
      <c r="N410" s="2">
        <v>43993</v>
      </c>
      <c r="O410" s="1" t="s">
        <v>1990</v>
      </c>
      <c r="P410" s="259">
        <f>Tableau10[[#This Row],[Quantité échéancée]]-Tableau10[[#This Row],[Quantité livrée]]</f>
        <v>1</v>
      </c>
    </row>
    <row r="411" spans="1:16" hidden="1" x14ac:dyDescent="0.35">
      <c r="A411" t="str">
        <f>VLOOKUP(Tableau10[[#This Row],[Document d''achat]],Tableau1[[#All],[Nº pièce référence]:[AB]],17,FALSE)</f>
        <v>255223121102</v>
      </c>
      <c r="B411" s="9" t="str">
        <f>VLOOKUP(Tableau10[[#This Row],[Document d''achat]],Tableau1[[#All],[Nº pièce référence]:[AB]],15,FALSE)</f>
        <v>300020861</v>
      </c>
      <c r="C411" t="str">
        <f>VLOOKUP(Tableau10[[#This Row],[Document d''achat]],Tableau1[[#All],[Nº pièce référence]:[AB]],16,FALSE)</f>
        <v>2</v>
      </c>
      <c r="D411" t="str">
        <f>VLOOKUP(Tableau10[[#This Row],[Document d''achat]],Tableau1[[#All],[Nº pièce référence]:[Type PO]],18,FALSE)</f>
        <v>Z</v>
      </c>
      <c r="E411" t="str">
        <f>VLOOKUP(Tableau10[[#This Row],[Document d''achat]],Tableau1[[#All],[Colonne1]:[Nom Fournisseur]],5,FALSE)</f>
        <v>GE100      Engagem. provisionnel/Provision. Va</v>
      </c>
      <c r="F411" s="1" t="s">
        <v>1595</v>
      </c>
      <c r="G411" s="1" t="s">
        <v>88</v>
      </c>
      <c r="H411" s="1" t="s">
        <v>301</v>
      </c>
      <c r="I411" s="1" t="s">
        <v>2407</v>
      </c>
      <c r="J411" s="2">
        <v>43993</v>
      </c>
      <c r="K411" s="222">
        <v>1</v>
      </c>
      <c r="L411" s="1" t="s">
        <v>7411</v>
      </c>
      <c r="M411" s="222">
        <v>0</v>
      </c>
      <c r="N411" s="2">
        <v>43993</v>
      </c>
      <c r="O411" s="1" t="s">
        <v>1596</v>
      </c>
      <c r="P411" s="259">
        <f>Tableau10[[#This Row],[Quantité échéancée]]-Tableau10[[#This Row],[Quantité livrée]]</f>
        <v>1</v>
      </c>
    </row>
    <row r="412" spans="1:16" hidden="1" x14ac:dyDescent="0.35">
      <c r="A412" t="str">
        <f>VLOOKUP(Tableau10[[#This Row],[Document d''achat]],Tableau1[[#All],[Nº pièce référence]:[AB]],17,FALSE)</f>
        <v>252122121104</v>
      </c>
      <c r="B412" s="9" t="str">
        <f>VLOOKUP(Tableau10[[#This Row],[Document d''achat]],Tableau1[[#All],[Nº pièce référence]:[AB]],15,FALSE)</f>
        <v>300020895</v>
      </c>
      <c r="C412" t="str">
        <f>VLOOKUP(Tableau10[[#This Row],[Document d''achat]],Tableau1[[#All],[Nº pièce référence]:[AB]],16,FALSE)</f>
        <v>1</v>
      </c>
      <c r="D412" t="str">
        <f>VLOOKUP(Tableau10[[#This Row],[Document d''achat]],Tableau1[[#All],[Nº pièce référence]:[Type PO]],18,FALSE)</f>
        <v>L</v>
      </c>
      <c r="E412" t="str">
        <f>VLOOKUP(Tableau10[[#This Row],[Document d''achat]],Tableau1[[#All],[Colonne1]:[Nom Fournisseur]],5,FALSE)</f>
        <v>100028433  SC Alpha Card</v>
      </c>
      <c r="F412" s="1" t="s">
        <v>1589</v>
      </c>
      <c r="G412" s="1" t="s">
        <v>88</v>
      </c>
      <c r="H412" s="1" t="s">
        <v>263</v>
      </c>
      <c r="I412" s="1" t="s">
        <v>2549</v>
      </c>
      <c r="J412" s="2">
        <v>43993</v>
      </c>
      <c r="K412" s="222">
        <v>1</v>
      </c>
      <c r="L412" s="1" t="s">
        <v>7410</v>
      </c>
      <c r="M412" s="222">
        <v>1</v>
      </c>
      <c r="N412" s="2">
        <v>43993</v>
      </c>
      <c r="O412" s="1" t="s">
        <v>1590</v>
      </c>
      <c r="P412" s="259">
        <f>Tableau10[[#This Row],[Quantité échéancée]]-Tableau10[[#This Row],[Quantité livrée]]</f>
        <v>0</v>
      </c>
    </row>
    <row r="413" spans="1:16" hidden="1" x14ac:dyDescent="0.35">
      <c r="A413" t="str">
        <f>VLOOKUP(Tableau10[[#This Row],[Document d''achat]],Tableau1[[#All],[Nº pièce référence]:[AB]],17,FALSE)</f>
        <v>255223121102</v>
      </c>
      <c r="B413" s="9" t="str">
        <f>VLOOKUP(Tableau10[[#This Row],[Document d''achat]],Tableau1[[#All],[Nº pièce référence]:[AB]],15,FALSE)</f>
        <v>300020861</v>
      </c>
      <c r="C413" t="str">
        <f>VLOOKUP(Tableau10[[#This Row],[Document d''achat]],Tableau1[[#All],[Nº pièce référence]:[AB]],16,FALSE)</f>
        <v>5</v>
      </c>
      <c r="D413" t="str">
        <f>VLOOKUP(Tableau10[[#This Row],[Document d''achat]],Tableau1[[#All],[Nº pièce référence]:[Type PO]],18,FALSE)</f>
        <v>Z</v>
      </c>
      <c r="E413" t="str">
        <f>VLOOKUP(Tableau10[[#This Row],[Document d''achat]],Tableau1[[#All],[Colonne1]:[Nom Fournisseur]],5,FALSE)</f>
        <v>100023313  SA Laboratoires Sterop</v>
      </c>
      <c r="F413" s="1" t="s">
        <v>1600</v>
      </c>
      <c r="G413" s="1" t="s">
        <v>88</v>
      </c>
      <c r="H413" s="1" t="s">
        <v>1599</v>
      </c>
      <c r="I413" s="1" t="s">
        <v>2407</v>
      </c>
      <c r="J413" s="2">
        <v>43994</v>
      </c>
      <c r="K413" s="222">
        <v>1</v>
      </c>
      <c r="L413" s="1" t="s">
        <v>7411</v>
      </c>
      <c r="M413" s="222">
        <v>0</v>
      </c>
      <c r="N413" s="2">
        <v>43994</v>
      </c>
      <c r="O413" s="1" t="s">
        <v>1601</v>
      </c>
      <c r="P413" s="259">
        <f>Tableau10[[#This Row],[Quantité échéancée]]-Tableau10[[#This Row],[Quantité livrée]]</f>
        <v>1</v>
      </c>
    </row>
    <row r="414" spans="1:16" hidden="1" x14ac:dyDescent="0.35">
      <c r="A414" t="str">
        <f>VLOOKUP(Tableau10[[#This Row],[Document d''achat]],Tableau1[[#All],[Nº pièce référence]:[AB]],17,FALSE)</f>
        <v>255223121102</v>
      </c>
      <c r="B414" s="9" t="str">
        <f>VLOOKUP(Tableau10[[#This Row],[Document d''achat]],Tableau1[[#All],[Nº pièce référence]:[AB]],15,FALSE)</f>
        <v>300020861</v>
      </c>
      <c r="C414" t="str">
        <f>VLOOKUP(Tableau10[[#This Row],[Document d''achat]],Tableau1[[#All],[Nº pièce référence]:[AB]],16,FALSE)</f>
        <v>1</v>
      </c>
      <c r="D414" t="str">
        <f>VLOOKUP(Tableau10[[#This Row],[Document d''achat]],Tableau1[[#All],[Nº pièce référence]:[Type PO]],18,FALSE)</f>
        <v>Z</v>
      </c>
      <c r="E414" t="str">
        <f>VLOOKUP(Tableau10[[#This Row],[Document d''achat]],Tableau1[[#All],[Colonne1]:[Nom Fournisseur]],5,FALSE)</f>
        <v>100050937 NV Mainfreight</v>
      </c>
      <c r="F414" s="1" t="s">
        <v>1606</v>
      </c>
      <c r="G414" s="1" t="s">
        <v>88</v>
      </c>
      <c r="H414" s="1" t="s">
        <v>1580</v>
      </c>
      <c r="I414" s="1" t="s">
        <v>2407</v>
      </c>
      <c r="J414" s="2">
        <v>43998</v>
      </c>
      <c r="K414" s="222">
        <v>1</v>
      </c>
      <c r="L414" s="1" t="s">
        <v>7411</v>
      </c>
      <c r="M414" s="222">
        <v>0</v>
      </c>
      <c r="N414" s="2">
        <v>43998</v>
      </c>
      <c r="O414" s="1" t="s">
        <v>1607</v>
      </c>
      <c r="P414" s="259">
        <f>Tableau10[[#This Row],[Quantité échéancée]]-Tableau10[[#This Row],[Quantité livrée]]</f>
        <v>1</v>
      </c>
    </row>
    <row r="415" spans="1:16" hidden="1" x14ac:dyDescent="0.35">
      <c r="A415" t="str">
        <f>VLOOKUP(Tableau10[[#This Row],[Document d''achat]],Tableau1[[#All],[Nº pièce référence]:[AB]],17,FALSE)</f>
        <v>255223121102</v>
      </c>
      <c r="B415" s="9" t="str">
        <f>VLOOKUP(Tableau10[[#This Row],[Document d''achat]],Tableau1[[#All],[Nº pièce référence]:[AB]],15,FALSE)</f>
        <v>300020861</v>
      </c>
      <c r="C415" t="str">
        <f>VLOOKUP(Tableau10[[#This Row],[Document d''achat]],Tableau1[[#All],[Nº pièce référence]:[AB]],16,FALSE)</f>
        <v>5</v>
      </c>
      <c r="D415" t="str">
        <f>VLOOKUP(Tableau10[[#This Row],[Document d''achat]],Tableau1[[#All],[Nº pièce référence]:[Type PO]],18,FALSE)</f>
        <v>Z</v>
      </c>
      <c r="E415" t="str">
        <f>VLOOKUP(Tableau10[[#This Row],[Document d''achat]],Tableau1[[#All],[Colonne1]:[Nom Fournisseur]],5,FALSE)</f>
        <v>100024695  NV Janssen-Cilag</v>
      </c>
      <c r="F415" s="1" t="s">
        <v>1603</v>
      </c>
      <c r="G415" s="1" t="s">
        <v>88</v>
      </c>
      <c r="H415" s="1" t="s">
        <v>935</v>
      </c>
      <c r="I415" s="1" t="s">
        <v>2407</v>
      </c>
      <c r="J415" s="2">
        <v>43998</v>
      </c>
      <c r="K415" s="222">
        <v>1</v>
      </c>
      <c r="L415" s="1" t="s">
        <v>7411</v>
      </c>
      <c r="M415" s="222">
        <v>0</v>
      </c>
      <c r="N415" s="2">
        <v>43998</v>
      </c>
      <c r="O415" s="1" t="s">
        <v>1604</v>
      </c>
      <c r="P415" s="259">
        <f>Tableau10[[#This Row],[Quantité échéancée]]-Tableau10[[#This Row],[Quantité livrée]]</f>
        <v>1</v>
      </c>
    </row>
    <row r="416" spans="1:16" hidden="1" x14ac:dyDescent="0.35">
      <c r="A416" t="str">
        <f>VLOOKUP(Tableau10[[#This Row],[Document d''achat]],Tableau1[[#All],[Nº pièce référence]:[AB]],17,FALSE)</f>
        <v>255223121102</v>
      </c>
      <c r="B416" s="9" t="str">
        <f>VLOOKUP(Tableau10[[#This Row],[Document d''achat]],Tableau1[[#All],[Nº pièce référence]:[AB]],15,FALSE)</f>
        <v>300020861</v>
      </c>
      <c r="C416" t="str">
        <f>VLOOKUP(Tableau10[[#This Row],[Document d''achat]],Tableau1[[#All],[Nº pièce référence]:[AB]],16,FALSE)</f>
        <v>7</v>
      </c>
      <c r="D416" t="str">
        <f>VLOOKUP(Tableau10[[#This Row],[Document d''achat]],Tableau1[[#All],[Nº pièce référence]:[Type PO]],18,FALSE)</f>
        <v>Z</v>
      </c>
      <c r="E416" t="str">
        <f>VLOOKUP(Tableau10[[#This Row],[Document d''achat]],Tableau1[[#All],[Colonne1]:[Nom Fournisseur]],5,FALSE)</f>
        <v>100033009  BV Deny Cargo</v>
      </c>
      <c r="F416" s="1" t="s">
        <v>1608</v>
      </c>
      <c r="G416" s="1" t="s">
        <v>88</v>
      </c>
      <c r="H416" s="1" t="s">
        <v>1470</v>
      </c>
      <c r="I416" s="1" t="s">
        <v>2407</v>
      </c>
      <c r="J416" s="2">
        <v>43999</v>
      </c>
      <c r="K416" s="222">
        <v>1</v>
      </c>
      <c r="L416" s="1" t="s">
        <v>7411</v>
      </c>
      <c r="M416" s="222">
        <v>0</v>
      </c>
      <c r="N416" s="2">
        <v>43999</v>
      </c>
      <c r="O416" s="1" t="s">
        <v>1609</v>
      </c>
      <c r="P416" s="259">
        <f>Tableau10[[#This Row],[Quantité échéancée]]-Tableau10[[#This Row],[Quantité livrée]]</f>
        <v>1</v>
      </c>
    </row>
    <row r="417" spans="1:16" hidden="1" x14ac:dyDescent="0.35">
      <c r="A417" t="str">
        <f>VLOOKUP(Tableau10[[#This Row],[Document d''achat]],Tableau1[[#All],[Nº pièce référence]:[AB]],17,FALSE)</f>
        <v>255223121102</v>
      </c>
      <c r="B417" s="9" t="str">
        <f>VLOOKUP(Tableau10[[#This Row],[Document d''achat]],Tableau1[[#All],[Nº pièce référence]:[AB]],15,FALSE)</f>
        <v>300020870</v>
      </c>
      <c r="C417" t="str">
        <f>VLOOKUP(Tableau10[[#This Row],[Document d''achat]],Tableau1[[#All],[Nº pièce référence]:[AB]],16,FALSE)</f>
        <v>3</v>
      </c>
      <c r="D417" t="str">
        <f>VLOOKUP(Tableau10[[#This Row],[Document d''achat]],Tableau1[[#All],[Nº pièce référence]:[Type PO]],18,FALSE)</f>
        <v>Z</v>
      </c>
      <c r="E417" t="str">
        <f>VLOOKUP(Tableau10[[#This Row],[Document d''achat]],Tableau1[[#All],[Colonne1]:[Nom Fournisseur]],5,FALSE)</f>
        <v>100050137  BV Pure Nature Kitchen</v>
      </c>
      <c r="F417" s="1" t="s">
        <v>1610</v>
      </c>
      <c r="G417" s="1" t="s">
        <v>88</v>
      </c>
      <c r="H417" s="1" t="s">
        <v>773</v>
      </c>
      <c r="I417" s="1" t="s">
        <v>2407</v>
      </c>
      <c r="J417" s="2">
        <v>44001</v>
      </c>
      <c r="K417" s="222">
        <v>1</v>
      </c>
      <c r="L417" s="1" t="s">
        <v>7410</v>
      </c>
      <c r="M417" s="222">
        <v>0</v>
      </c>
      <c r="N417" s="2">
        <v>44001</v>
      </c>
      <c r="O417" s="1" t="s">
        <v>1611</v>
      </c>
      <c r="P417" s="259">
        <f>Tableau10[[#This Row],[Quantité échéancée]]-Tableau10[[#This Row],[Quantité livrée]]</f>
        <v>1</v>
      </c>
    </row>
    <row r="418" spans="1:16" hidden="1" x14ac:dyDescent="0.35">
      <c r="A418" t="str">
        <f>VLOOKUP(Tableau10[[#This Row],[Document d''achat]],Tableau1[[#All],[Nº pièce référence]:[AB]],17,FALSE)</f>
        <v>255223121102</v>
      </c>
      <c r="B418" s="9" t="str">
        <f>VLOOKUP(Tableau10[[#This Row],[Document d''achat]],Tableau1[[#All],[Nº pièce référence]:[AB]],15,FALSE)</f>
        <v>300020870</v>
      </c>
      <c r="C418" t="str">
        <f>VLOOKUP(Tableau10[[#This Row],[Document d''achat]],Tableau1[[#All],[Nº pièce référence]:[AB]],16,FALSE)</f>
        <v>3</v>
      </c>
      <c r="D418" t="str">
        <f>VLOOKUP(Tableau10[[#This Row],[Document d''achat]],Tableau1[[#All],[Nº pièce référence]:[Type PO]],18,FALSE)</f>
        <v>Z</v>
      </c>
      <c r="E418" t="str">
        <f>VLOOKUP(Tableau10[[#This Row],[Document d''achat]],Tableau1[[#All],[Colonne1]:[Nom Fournisseur]],5,FALSE)</f>
        <v>100050137  BV Pure Nature Kitchen</v>
      </c>
      <c r="F418" s="1" t="s">
        <v>1610</v>
      </c>
      <c r="G418" s="1" t="s">
        <v>217</v>
      </c>
      <c r="H418" s="1" t="s">
        <v>773</v>
      </c>
      <c r="I418" s="1" t="s">
        <v>2407</v>
      </c>
      <c r="J418" s="2">
        <v>44001</v>
      </c>
      <c r="K418" s="222">
        <v>1</v>
      </c>
      <c r="L418" s="1" t="s">
        <v>7410</v>
      </c>
      <c r="M418" s="222">
        <v>0</v>
      </c>
      <c r="N418" s="2">
        <v>44001</v>
      </c>
      <c r="O418" s="1" t="s">
        <v>1612</v>
      </c>
      <c r="P418" s="259">
        <f>Tableau10[[#This Row],[Quantité échéancée]]-Tableau10[[#This Row],[Quantité livrée]]</f>
        <v>1</v>
      </c>
    </row>
    <row r="419" spans="1:16" hidden="1" x14ac:dyDescent="0.35">
      <c r="A419" t="str">
        <f>VLOOKUP(Tableau10[[#This Row],[Document d''achat]],Tableau1[[#All],[Nº pièce référence]:[AB]],17,FALSE)</f>
        <v>255223121102</v>
      </c>
      <c r="B419" s="9" t="str">
        <f>VLOOKUP(Tableau10[[#This Row],[Document d''achat]],Tableau1[[#All],[Nº pièce référence]:[AB]],15,FALSE)</f>
        <v>300020870</v>
      </c>
      <c r="C419" t="str">
        <f>VLOOKUP(Tableau10[[#This Row],[Document d''achat]],Tableau1[[#All],[Nº pièce référence]:[AB]],16,FALSE)</f>
        <v>3</v>
      </c>
      <c r="D419" t="str">
        <f>VLOOKUP(Tableau10[[#This Row],[Document d''achat]],Tableau1[[#All],[Nº pièce référence]:[Type PO]],18,FALSE)</f>
        <v>Z</v>
      </c>
      <c r="E419" t="str">
        <f>VLOOKUP(Tableau10[[#This Row],[Document d''achat]],Tableau1[[#All],[Colonne1]:[Nom Fournisseur]],5,FALSE)</f>
        <v>100050137  BV Pure Nature Kitchen</v>
      </c>
      <c r="F419" s="1" t="s">
        <v>1610</v>
      </c>
      <c r="G419" s="1" t="s">
        <v>222</v>
      </c>
      <c r="H419" s="1" t="s">
        <v>773</v>
      </c>
      <c r="I419" s="1" t="s">
        <v>2407</v>
      </c>
      <c r="J419" s="2">
        <v>44001</v>
      </c>
      <c r="K419" s="222">
        <v>1</v>
      </c>
      <c r="L419" s="1" t="s">
        <v>7410</v>
      </c>
      <c r="M419" s="222">
        <v>0</v>
      </c>
      <c r="N419" s="2">
        <v>44001</v>
      </c>
      <c r="O419" s="1" t="s">
        <v>1613</v>
      </c>
      <c r="P419" s="259">
        <f>Tableau10[[#This Row],[Quantité échéancée]]-Tableau10[[#This Row],[Quantité livrée]]</f>
        <v>1</v>
      </c>
    </row>
    <row r="420" spans="1:16" hidden="1" x14ac:dyDescent="0.35">
      <c r="A420" t="str">
        <f>VLOOKUP(Tableau10[[#This Row],[Document d''achat]],Tableau1[[#All],[Nº pièce référence]:[AB]],17,FALSE)</f>
        <v>255223121102</v>
      </c>
      <c r="B420" s="9" t="str">
        <f>VLOOKUP(Tableau10[[#This Row],[Document d''achat]],Tableau1[[#All],[Nº pièce référence]:[AB]],15,FALSE)</f>
        <v>300020870</v>
      </c>
      <c r="C420" t="str">
        <f>VLOOKUP(Tableau10[[#This Row],[Document d''achat]],Tableau1[[#All],[Nº pièce référence]:[AB]],16,FALSE)</f>
        <v>3</v>
      </c>
      <c r="D420" t="str">
        <f>VLOOKUP(Tableau10[[#This Row],[Document d''achat]],Tableau1[[#All],[Nº pièce référence]:[Type PO]],18,FALSE)</f>
        <v>Z</v>
      </c>
      <c r="E420" t="str">
        <f>VLOOKUP(Tableau10[[#This Row],[Document d''achat]],Tableau1[[#All],[Colonne1]:[Nom Fournisseur]],5,FALSE)</f>
        <v>100050137  BV Pure Nature Kitchen</v>
      </c>
      <c r="F420" s="1" t="s">
        <v>1610</v>
      </c>
      <c r="G420" s="1" t="s">
        <v>421</v>
      </c>
      <c r="H420" s="1" t="s">
        <v>773</v>
      </c>
      <c r="I420" s="1" t="s">
        <v>2407</v>
      </c>
      <c r="J420" s="2">
        <v>44001</v>
      </c>
      <c r="K420" s="222">
        <v>1</v>
      </c>
      <c r="L420" s="1" t="s">
        <v>7410</v>
      </c>
      <c r="M420" s="222">
        <v>0</v>
      </c>
      <c r="N420" s="2">
        <v>44001</v>
      </c>
      <c r="O420" s="1" t="s">
        <v>1614</v>
      </c>
      <c r="P420" s="259">
        <f>Tableau10[[#This Row],[Quantité échéancée]]-Tableau10[[#This Row],[Quantité livrée]]</f>
        <v>1</v>
      </c>
    </row>
    <row r="421" spans="1:16" hidden="1" x14ac:dyDescent="0.35">
      <c r="A421" t="str">
        <f>VLOOKUP(Tableau10[[#This Row],[Document d''achat]],Tableau1[[#All],[Nº pièce référence]:[AB]],17,FALSE)</f>
        <v>255223121102</v>
      </c>
      <c r="B421" s="9" t="str">
        <f>VLOOKUP(Tableau10[[#This Row],[Document d''achat]],Tableau1[[#All],[Nº pièce référence]:[AB]],15,FALSE)</f>
        <v>300020870</v>
      </c>
      <c r="C421" t="str">
        <f>VLOOKUP(Tableau10[[#This Row],[Document d''achat]],Tableau1[[#All],[Nº pièce référence]:[AB]],16,FALSE)</f>
        <v>3</v>
      </c>
      <c r="D421" t="str">
        <f>VLOOKUP(Tableau10[[#This Row],[Document d''achat]],Tableau1[[#All],[Nº pièce référence]:[Type PO]],18,FALSE)</f>
        <v>Z</v>
      </c>
      <c r="E421" t="str">
        <f>VLOOKUP(Tableau10[[#This Row],[Document d''achat]],Tableau1[[#All],[Colonne1]:[Nom Fournisseur]],5,FALSE)</f>
        <v>100050137  BV Pure Nature Kitchen</v>
      </c>
      <c r="F421" s="1" t="s">
        <v>1610</v>
      </c>
      <c r="G421" s="1" t="s">
        <v>423</v>
      </c>
      <c r="H421" s="1" t="s">
        <v>773</v>
      </c>
      <c r="I421" s="1" t="s">
        <v>2407</v>
      </c>
      <c r="J421" s="2">
        <v>44001</v>
      </c>
      <c r="K421" s="222">
        <v>1</v>
      </c>
      <c r="L421" s="1" t="s">
        <v>7410</v>
      </c>
      <c r="M421" s="222">
        <v>0</v>
      </c>
      <c r="N421" s="2">
        <v>44001</v>
      </c>
      <c r="O421" s="1" t="s">
        <v>1615</v>
      </c>
      <c r="P421" s="259">
        <f>Tableau10[[#This Row],[Quantité échéancée]]-Tableau10[[#This Row],[Quantité livrée]]</f>
        <v>1</v>
      </c>
    </row>
    <row r="422" spans="1:16" hidden="1" x14ac:dyDescent="0.35">
      <c r="A422" t="str">
        <f>VLOOKUP(Tableau10[[#This Row],[Document d''achat]],Tableau1[[#All],[Nº pièce référence]:[AB]],17,FALSE)</f>
        <v>255223121102</v>
      </c>
      <c r="B422" s="9" t="str">
        <f>VLOOKUP(Tableau10[[#This Row],[Document d''achat]],Tableau1[[#All],[Nº pièce référence]:[AB]],15,FALSE)</f>
        <v>300020870</v>
      </c>
      <c r="C422" t="str">
        <f>VLOOKUP(Tableau10[[#This Row],[Document d''achat]],Tableau1[[#All],[Nº pièce référence]:[AB]],16,FALSE)</f>
        <v>3</v>
      </c>
      <c r="D422" t="str">
        <f>VLOOKUP(Tableau10[[#This Row],[Document d''achat]],Tableau1[[#All],[Nº pièce référence]:[Type PO]],18,FALSE)</f>
        <v>Z</v>
      </c>
      <c r="E422" t="str">
        <f>VLOOKUP(Tableau10[[#This Row],[Document d''achat]],Tableau1[[#All],[Colonne1]:[Nom Fournisseur]],5,FALSE)</f>
        <v>100050837  SRL Chez Jef</v>
      </c>
      <c r="F422" s="1" t="s">
        <v>1618</v>
      </c>
      <c r="G422" s="1" t="s">
        <v>88</v>
      </c>
      <c r="H422" s="1" t="s">
        <v>1617</v>
      </c>
      <c r="I422" s="1" t="s">
        <v>2407</v>
      </c>
      <c r="J422" s="2">
        <v>44001</v>
      </c>
      <c r="K422" s="222">
        <v>1</v>
      </c>
      <c r="L422" s="1" t="s">
        <v>7410</v>
      </c>
      <c r="M422" s="222">
        <v>0</v>
      </c>
      <c r="N422" s="2">
        <v>44001</v>
      </c>
      <c r="O422" s="1" t="s">
        <v>1619</v>
      </c>
      <c r="P422" s="259">
        <f>Tableau10[[#This Row],[Quantité échéancée]]-Tableau10[[#This Row],[Quantité livrée]]</f>
        <v>1</v>
      </c>
    </row>
    <row r="423" spans="1:16" hidden="1" x14ac:dyDescent="0.35">
      <c r="A423" t="str">
        <f>VLOOKUP(Tableau10[[#This Row],[Document d''achat]],Tableau1[[#All],[Nº pièce référence]:[AB]],17,FALSE)</f>
        <v>252122742204</v>
      </c>
      <c r="B423" s="9" t="str">
        <f>VLOOKUP(Tableau10[[#This Row],[Document d''achat]],Tableau1[[#All],[Nº pièce référence]:[AB]],15,FALSE)</f>
        <v>300020896</v>
      </c>
      <c r="C423" t="str">
        <f>VLOOKUP(Tableau10[[#This Row],[Document d''achat]],Tableau1[[#All],[Nº pièce référence]:[AB]],16,FALSE)</f>
        <v>1</v>
      </c>
      <c r="D423" t="str">
        <f>VLOOKUP(Tableau10[[#This Row],[Document d''achat]],Tableau1[[#All],[Nº pièce référence]:[Type PO]],18,FALSE)</f>
        <v>V</v>
      </c>
      <c r="E423" t="str">
        <f>VLOOKUP(Tableau10[[#This Row],[Document d''achat]],Tableau1[[#All],[Colonne1]:[Nom Fournisseur]],5,FALSE)</f>
        <v>100003265  NV Realdolmen</v>
      </c>
      <c r="F423" s="1" t="s">
        <v>1623</v>
      </c>
      <c r="G423" s="1" t="s">
        <v>88</v>
      </c>
      <c r="H423" s="1" t="s">
        <v>1622</v>
      </c>
      <c r="I423" s="1" t="s">
        <v>3078</v>
      </c>
      <c r="J423" s="2">
        <v>44004</v>
      </c>
      <c r="K423" s="222">
        <v>4</v>
      </c>
      <c r="L423" s="1" t="s">
        <v>7410</v>
      </c>
      <c r="M423" s="222">
        <v>4</v>
      </c>
      <c r="N423" s="2">
        <v>44004</v>
      </c>
      <c r="O423" s="1" t="s">
        <v>1624</v>
      </c>
      <c r="P423" s="259">
        <f>Tableau10[[#This Row],[Quantité échéancée]]-Tableau10[[#This Row],[Quantité livrée]]</f>
        <v>0</v>
      </c>
    </row>
    <row r="424" spans="1:16" hidden="1" x14ac:dyDescent="0.35">
      <c r="A424" t="str">
        <f>VLOOKUP(Tableau10[[#This Row],[Document d''achat]],Tableau1[[#All],[Nº pièce référence]:[AB]],17,FALSE)</f>
        <v>255102121101</v>
      </c>
      <c r="B424" s="9" t="str">
        <f>VLOOKUP(Tableau10[[#This Row],[Document d''achat]],Tableau1[[#All],[Nº pièce référence]:[AB]],15,FALSE)</f>
        <v>300020623</v>
      </c>
      <c r="C424" t="str">
        <f>VLOOKUP(Tableau10[[#This Row],[Document d''achat]],Tableau1[[#All],[Nº pièce référence]:[AB]],16,FALSE)</f>
        <v>1</v>
      </c>
      <c r="D424" t="str">
        <f>VLOOKUP(Tableau10[[#This Row],[Document d''achat]],Tableau1[[#All],[Nº pièce référence]:[Type PO]],18,FALSE)</f>
        <v>Z</v>
      </c>
      <c r="E424" t="str">
        <f>VLOOKUP(Tableau10[[#This Row],[Document d''achat]],Tableau1[[#All],[Colonne1]:[Nom Fournisseur]],5,FALSE)</f>
        <v>600000646  SERVFEDE SCTA</v>
      </c>
      <c r="F424" s="1" t="s">
        <v>1625</v>
      </c>
      <c r="G424" s="1" t="s">
        <v>88</v>
      </c>
      <c r="H424" s="1" t="s">
        <v>454</v>
      </c>
      <c r="I424" s="1" t="s">
        <v>2407</v>
      </c>
      <c r="J424" s="2">
        <v>44006</v>
      </c>
      <c r="K424" s="222">
        <v>1</v>
      </c>
      <c r="L424" s="1" t="s">
        <v>7411</v>
      </c>
      <c r="M424" s="222">
        <v>0</v>
      </c>
      <c r="N424" s="2">
        <v>44006</v>
      </c>
      <c r="O424" s="1" t="s">
        <v>1626</v>
      </c>
      <c r="P424" s="259">
        <f>Tableau10[[#This Row],[Quantité échéancée]]-Tableau10[[#This Row],[Quantité livrée]]</f>
        <v>1</v>
      </c>
    </row>
    <row r="425" spans="1:16" hidden="1" x14ac:dyDescent="0.35">
      <c r="A425" t="str">
        <f>VLOOKUP(Tableau10[[#This Row],[Document d''achat]],Tableau1[[#All],[Nº pièce référence]:[AB]],17,FALSE)</f>
        <v>255102121101</v>
      </c>
      <c r="B425" s="9" t="str">
        <f>VLOOKUP(Tableau10[[#This Row],[Document d''achat]],Tableau1[[#All],[Nº pièce référence]:[AB]],15,FALSE)</f>
        <v>300020623</v>
      </c>
      <c r="C425" t="str">
        <f>VLOOKUP(Tableau10[[#This Row],[Document d''achat]],Tableau1[[#All],[Nº pièce référence]:[AB]],16,FALSE)</f>
        <v>1</v>
      </c>
      <c r="D425" t="str">
        <f>VLOOKUP(Tableau10[[#This Row],[Document d''achat]],Tableau1[[#All],[Nº pièce référence]:[Type PO]],18,FALSE)</f>
        <v>Z</v>
      </c>
      <c r="E425" t="str">
        <f>VLOOKUP(Tableau10[[#This Row],[Document d''achat]],Tableau1[[#All],[Colonne1]:[Nom Fournisseur]],5,FALSE)</f>
        <v>600000646  SERVFEDE SCTA</v>
      </c>
      <c r="F425" s="1" t="s">
        <v>1625</v>
      </c>
      <c r="G425" s="1" t="s">
        <v>217</v>
      </c>
      <c r="H425" s="1" t="s">
        <v>454</v>
      </c>
      <c r="I425" s="1" t="s">
        <v>2407</v>
      </c>
      <c r="J425" s="2">
        <v>44034</v>
      </c>
      <c r="K425" s="222">
        <v>1</v>
      </c>
      <c r="L425" s="1" t="s">
        <v>7411</v>
      </c>
      <c r="M425" s="222">
        <v>0</v>
      </c>
      <c r="N425" s="2">
        <v>44006</v>
      </c>
      <c r="O425" s="1" t="s">
        <v>1627</v>
      </c>
      <c r="P425" s="259">
        <f>Tableau10[[#This Row],[Quantité échéancée]]-Tableau10[[#This Row],[Quantité livrée]]</f>
        <v>1</v>
      </c>
    </row>
    <row r="426" spans="1:16" hidden="1" x14ac:dyDescent="0.35">
      <c r="A426" t="str">
        <f>VLOOKUP(Tableau10[[#This Row],[Document d''achat]],Tableau1[[#All],[Nº pièce référence]:[AB]],17,FALSE)</f>
        <v>255102121101</v>
      </c>
      <c r="B426" s="9" t="str">
        <f>VLOOKUP(Tableau10[[#This Row],[Document d''achat]],Tableau1[[#All],[Nº pièce référence]:[AB]],15,FALSE)</f>
        <v>300020623</v>
      </c>
      <c r="C426" t="str">
        <f>VLOOKUP(Tableau10[[#This Row],[Document d''achat]],Tableau1[[#All],[Nº pièce référence]:[AB]],16,FALSE)</f>
        <v>1</v>
      </c>
      <c r="D426" t="str">
        <f>VLOOKUP(Tableau10[[#This Row],[Document d''achat]],Tableau1[[#All],[Nº pièce référence]:[Type PO]],18,FALSE)</f>
        <v>Z</v>
      </c>
      <c r="E426" t="str">
        <f>VLOOKUP(Tableau10[[#This Row],[Document d''achat]],Tableau1[[#All],[Colonne1]:[Nom Fournisseur]],5,FALSE)</f>
        <v>600000646  SERVFEDE SCTA</v>
      </c>
      <c r="F426" s="1" t="s">
        <v>1625</v>
      </c>
      <c r="G426" s="1" t="s">
        <v>222</v>
      </c>
      <c r="H426" s="1" t="s">
        <v>454</v>
      </c>
      <c r="I426" s="1" t="s">
        <v>2407</v>
      </c>
      <c r="J426" s="2">
        <v>44068</v>
      </c>
      <c r="K426" s="222">
        <v>1</v>
      </c>
      <c r="L426" s="1" t="s">
        <v>7411</v>
      </c>
      <c r="M426" s="222">
        <v>0</v>
      </c>
      <c r="N426" s="2">
        <v>44068</v>
      </c>
      <c r="O426" s="1" t="s">
        <v>1629</v>
      </c>
      <c r="P426" s="259">
        <f>Tableau10[[#This Row],[Quantité échéancée]]-Tableau10[[#This Row],[Quantité livrée]]</f>
        <v>1</v>
      </c>
    </row>
    <row r="427" spans="1:16" hidden="1" x14ac:dyDescent="0.35">
      <c r="A427" t="str">
        <f>VLOOKUP(Tableau10[[#This Row],[Document d''achat]],Tableau1[[#All],[Nº pièce référence]:[AB]],17,FALSE)</f>
        <v>255223121102</v>
      </c>
      <c r="B427" s="9" t="str">
        <f>VLOOKUP(Tableau10[[#This Row],[Document d''achat]],Tableau1[[#All],[Nº pièce référence]:[AB]],15,FALSE)</f>
        <v>300020861</v>
      </c>
      <c r="C427" t="str">
        <f>VLOOKUP(Tableau10[[#This Row],[Document d''achat]],Tableau1[[#All],[Nº pièce référence]:[AB]],16,FALSE)</f>
        <v>4</v>
      </c>
      <c r="D427" t="str">
        <f>VLOOKUP(Tableau10[[#This Row],[Document d''achat]],Tableau1[[#All],[Nº pièce référence]:[Type PO]],18,FALSE)</f>
        <v>Z</v>
      </c>
      <c r="E427" t="str">
        <f>VLOOKUP(Tableau10[[#This Row],[Document d''achat]],Tableau1[[#All],[Colonne1]:[Nom Fournisseur]],5,FALSE)</f>
        <v>100050924  SC Dalberg Data Insights</v>
      </c>
      <c r="F427" s="1" t="s">
        <v>1635</v>
      </c>
      <c r="G427" s="1" t="s">
        <v>88</v>
      </c>
      <c r="H427" s="1" t="s">
        <v>1634</v>
      </c>
      <c r="I427" s="1" t="s">
        <v>2407</v>
      </c>
      <c r="J427" s="2">
        <v>44011</v>
      </c>
      <c r="K427" s="222">
        <v>1</v>
      </c>
      <c r="L427" s="1" t="s">
        <v>7411</v>
      </c>
      <c r="M427" s="222">
        <v>0</v>
      </c>
      <c r="N427" s="2">
        <v>44011</v>
      </c>
      <c r="O427" s="1" t="s">
        <v>1636</v>
      </c>
      <c r="P427" s="259">
        <f>Tableau10[[#This Row],[Quantité échéancée]]-Tableau10[[#This Row],[Quantité livrée]]</f>
        <v>1</v>
      </c>
    </row>
    <row r="428" spans="1:16" hidden="1" x14ac:dyDescent="0.35">
      <c r="A428" t="str">
        <f>VLOOKUP(Tableau10[[#This Row],[Document d''achat]],Tableau1[[#All],[Nº pièce référence]:[AB]],17,FALSE)</f>
        <v>255223121102</v>
      </c>
      <c r="B428" s="9" t="str">
        <f>VLOOKUP(Tableau10[[#This Row],[Document d''achat]],Tableau1[[#All],[Nº pièce référence]:[AB]],15,FALSE)</f>
        <v>300020861</v>
      </c>
      <c r="C428" t="str">
        <f>VLOOKUP(Tableau10[[#This Row],[Document d''achat]],Tableau1[[#All],[Nº pièce référence]:[AB]],16,FALSE)</f>
        <v>5</v>
      </c>
      <c r="D428" t="str">
        <f>VLOOKUP(Tableau10[[#This Row],[Document d''achat]],Tableau1[[#All],[Nº pièce référence]:[Type PO]],18,FALSE)</f>
        <v>Z</v>
      </c>
      <c r="E428" t="str">
        <f>VLOOKUP(Tableau10[[#This Row],[Document d''achat]],Tableau1[[#All],[Colonne1]:[Nom Fournisseur]],5,FALSE)</f>
        <v>200008188  BV Teva Api</v>
      </c>
      <c r="F428" s="1" t="s">
        <v>1642</v>
      </c>
      <c r="G428" s="1" t="s">
        <v>88</v>
      </c>
      <c r="H428" s="1" t="s">
        <v>1065</v>
      </c>
      <c r="I428" s="1" t="s">
        <v>2407</v>
      </c>
      <c r="J428" s="2">
        <v>44011</v>
      </c>
      <c r="K428" s="222">
        <v>1</v>
      </c>
      <c r="L428" s="1" t="s">
        <v>7411</v>
      </c>
      <c r="M428" s="222">
        <v>0</v>
      </c>
      <c r="N428" s="2">
        <v>44011</v>
      </c>
      <c r="O428" s="1" t="s">
        <v>1643</v>
      </c>
      <c r="P428" s="259">
        <f>Tableau10[[#This Row],[Quantité échéancée]]-Tableau10[[#This Row],[Quantité livrée]]</f>
        <v>1</v>
      </c>
    </row>
    <row r="429" spans="1:16" hidden="1" x14ac:dyDescent="0.35">
      <c r="A429" t="str">
        <f>VLOOKUP(Tableau10[[#This Row],[Document d''achat]],Tableau1[[#All],[Nº pièce référence]:[AB]],17,FALSE)</f>
        <v>255223121102</v>
      </c>
      <c r="B429" s="9" t="str">
        <f>VLOOKUP(Tableau10[[#This Row],[Document d''achat]],Tableau1[[#All],[Nº pièce référence]:[AB]],15,FALSE)</f>
        <v>300020861</v>
      </c>
      <c r="C429" t="str">
        <f>VLOOKUP(Tableau10[[#This Row],[Document d''achat]],Tableau1[[#All],[Nº pièce référence]:[AB]],16,FALSE)</f>
        <v>2</v>
      </c>
      <c r="D429" t="str">
        <f>VLOOKUP(Tableau10[[#This Row],[Document d''achat]],Tableau1[[#All],[Nº pièce référence]:[Type PO]],18,FALSE)</f>
        <v>Z</v>
      </c>
      <c r="E429" t="str">
        <f>VLOOKUP(Tableau10[[#This Row],[Document d''achat]],Tableau1[[#All],[Colonne1]:[Nom Fournisseur]],5,FALSE)</f>
        <v>100050677  NV Ardena Gent</v>
      </c>
      <c r="F429" s="1" t="s">
        <v>1631</v>
      </c>
      <c r="G429" s="1" t="s">
        <v>88</v>
      </c>
      <c r="H429" s="1" t="s">
        <v>683</v>
      </c>
      <c r="I429" s="1" t="s">
        <v>2407</v>
      </c>
      <c r="J429" s="2">
        <v>44011</v>
      </c>
      <c r="K429" s="222">
        <v>1</v>
      </c>
      <c r="L429" s="1" t="s">
        <v>7411</v>
      </c>
      <c r="M429" s="222">
        <v>0</v>
      </c>
      <c r="N429" s="2">
        <v>44011</v>
      </c>
      <c r="O429" s="1" t="s">
        <v>1191</v>
      </c>
      <c r="P429" s="259">
        <f>Tableau10[[#This Row],[Quantité échéancée]]-Tableau10[[#This Row],[Quantité livrée]]</f>
        <v>1</v>
      </c>
    </row>
    <row r="430" spans="1:16" hidden="1" x14ac:dyDescent="0.35">
      <c r="A430" t="str">
        <f>VLOOKUP(Tableau10[[#This Row],[Document d''achat]],Tableau1[[#All],[Nº pièce référence]:[AB]],17,FALSE)</f>
        <v>255223121102</v>
      </c>
      <c r="B430" s="9" t="str">
        <f>VLOOKUP(Tableau10[[#This Row],[Document d''achat]],Tableau1[[#All],[Nº pièce référence]:[AB]],15,FALSE)</f>
        <v>300020861</v>
      </c>
      <c r="C430" t="str">
        <f>VLOOKUP(Tableau10[[#This Row],[Document d''achat]],Tableau1[[#All],[Nº pièce référence]:[AB]],16,FALSE)</f>
        <v>1</v>
      </c>
      <c r="D430" t="str">
        <f>VLOOKUP(Tableau10[[#This Row],[Document d''achat]],Tableau1[[#All],[Nº pièce référence]:[Type PO]],18,FALSE)</f>
        <v>Z</v>
      </c>
      <c r="E430" t="str">
        <f>VLOOKUP(Tableau10[[#This Row],[Document d''achat]],Tableau1[[#All],[Colonne1]:[Nom Fournisseur]],5,FALSE)</f>
        <v>100019353  NV Merak</v>
      </c>
      <c r="F430" s="1" t="s">
        <v>1649</v>
      </c>
      <c r="G430" s="1" t="s">
        <v>88</v>
      </c>
      <c r="H430" s="1" t="s">
        <v>1648</v>
      </c>
      <c r="I430" s="1" t="s">
        <v>2407</v>
      </c>
      <c r="J430" s="2">
        <v>44012</v>
      </c>
      <c r="K430" s="222">
        <v>1</v>
      </c>
      <c r="L430" s="1" t="s">
        <v>7411</v>
      </c>
      <c r="M430" s="222">
        <v>0</v>
      </c>
      <c r="N430" s="2">
        <v>44012</v>
      </c>
      <c r="O430" s="1" t="s">
        <v>1650</v>
      </c>
      <c r="P430" s="259">
        <f>Tableau10[[#This Row],[Quantité échéancée]]-Tableau10[[#This Row],[Quantité livrée]]</f>
        <v>1</v>
      </c>
    </row>
    <row r="431" spans="1:16" hidden="1" x14ac:dyDescent="0.35">
      <c r="A431" t="str">
        <f>VLOOKUP(Tableau10[[#This Row],[Document d''achat]],Tableau1[[#All],[Nº pièce référence]:[AB]],17,FALSE)</f>
        <v>255223121102</v>
      </c>
      <c r="B431" s="9" t="str">
        <f>VLOOKUP(Tableau10[[#This Row],[Document d''achat]],Tableau1[[#All],[Nº pièce référence]:[AB]],15,FALSE)</f>
        <v>300020861</v>
      </c>
      <c r="C431" t="str">
        <f>VLOOKUP(Tableau10[[#This Row],[Document d''achat]],Tableau1[[#All],[Nº pièce référence]:[AB]],16,FALSE)</f>
        <v>5</v>
      </c>
      <c r="D431" t="str">
        <f>VLOOKUP(Tableau10[[#This Row],[Document d''achat]],Tableau1[[#All],[Nº pièce référence]:[Type PO]],18,FALSE)</f>
        <v>Z</v>
      </c>
      <c r="E431" t="str">
        <f>VLOOKUP(Tableau10[[#This Row],[Document d''achat]],Tableau1[[#All],[Colonne1]:[Nom Fournisseur]],5,FALSE)</f>
        <v>100050722  SRL Ets. Emmanuel  Coutrez</v>
      </c>
      <c r="F431" s="1" t="s">
        <v>1670</v>
      </c>
      <c r="G431" s="1" t="s">
        <v>88</v>
      </c>
      <c r="H431" s="1" t="s">
        <v>1669</v>
      </c>
      <c r="I431" s="1" t="s">
        <v>2407</v>
      </c>
      <c r="J431" s="2">
        <v>44012</v>
      </c>
      <c r="K431" s="222">
        <v>1</v>
      </c>
      <c r="L431" s="1" t="s">
        <v>7411</v>
      </c>
      <c r="M431" s="222">
        <v>0</v>
      </c>
      <c r="N431" s="2">
        <v>44012</v>
      </c>
      <c r="O431" s="1" t="s">
        <v>1671</v>
      </c>
      <c r="P431" s="259">
        <f>Tableau10[[#This Row],[Quantité échéancée]]-Tableau10[[#This Row],[Quantité livrée]]</f>
        <v>1</v>
      </c>
    </row>
    <row r="432" spans="1:16" hidden="1" x14ac:dyDescent="0.35">
      <c r="A432" t="str">
        <f>VLOOKUP(Tableau10[[#This Row],[Document d''achat]],Tableau1[[#All],[Nº pièce référence]:[AB]],17,FALSE)</f>
        <v>255223121102</v>
      </c>
      <c r="B432" s="9" t="str">
        <f>VLOOKUP(Tableau10[[#This Row],[Document d''achat]],Tableau1[[#All],[Nº pièce référence]:[AB]],15,FALSE)</f>
        <v>300020861</v>
      </c>
      <c r="C432" t="str">
        <f>VLOOKUP(Tableau10[[#This Row],[Document d''achat]],Tableau1[[#All],[Nº pièce référence]:[AB]],16,FALSE)</f>
        <v>5</v>
      </c>
      <c r="D432" t="str">
        <f>VLOOKUP(Tableau10[[#This Row],[Document d''achat]],Tableau1[[#All],[Nº pièce référence]:[Type PO]],18,FALSE)</f>
        <v>Z</v>
      </c>
      <c r="E432" t="str">
        <f>VLOOKUP(Tableau10[[#This Row],[Document d''achat]],Tableau1[[#All],[Colonne1]:[Nom Fournisseur]],5,FALSE)</f>
        <v>100050722  SRL Ets. Emmanuel  Coutrez</v>
      </c>
      <c r="F432" s="1" t="s">
        <v>1670</v>
      </c>
      <c r="G432" s="1" t="s">
        <v>217</v>
      </c>
      <c r="H432" s="1" t="s">
        <v>1669</v>
      </c>
      <c r="I432" s="1" t="s">
        <v>2407</v>
      </c>
      <c r="J432" s="2">
        <v>44041</v>
      </c>
      <c r="K432" s="222">
        <v>1</v>
      </c>
      <c r="L432" s="1" t="s">
        <v>7411</v>
      </c>
      <c r="M432" s="222">
        <v>0</v>
      </c>
      <c r="N432" s="2">
        <v>44041</v>
      </c>
      <c r="O432" s="1" t="s">
        <v>1673</v>
      </c>
      <c r="P432" s="259">
        <f>Tableau10[[#This Row],[Quantité échéancée]]-Tableau10[[#This Row],[Quantité livrée]]</f>
        <v>1</v>
      </c>
    </row>
    <row r="433" spans="1:16" hidden="1" x14ac:dyDescent="0.35">
      <c r="A433" t="str">
        <f>VLOOKUP(Tableau10[[#This Row],[Document d''achat]],Tableau1[[#All],[Nº pièce référence]:[AB]],17,FALSE)</f>
        <v>255223121102</v>
      </c>
      <c r="B433" s="9" t="str">
        <f>VLOOKUP(Tableau10[[#This Row],[Document d''achat]],Tableau1[[#All],[Nº pièce référence]:[AB]],15,FALSE)</f>
        <v>300020861</v>
      </c>
      <c r="C433" t="str">
        <f>VLOOKUP(Tableau10[[#This Row],[Document d''achat]],Tableau1[[#All],[Nº pièce référence]:[AB]],16,FALSE)</f>
        <v>2</v>
      </c>
      <c r="D433" t="str">
        <f>VLOOKUP(Tableau10[[#This Row],[Document d''achat]],Tableau1[[#All],[Nº pièce référence]:[Type PO]],18,FALSE)</f>
        <v>Z</v>
      </c>
      <c r="E433" t="str">
        <f>VLOOKUP(Tableau10[[#This Row],[Document d''achat]],Tableau1[[#All],[Colonne1]:[Nom Fournisseur]],5,FALSE)</f>
        <v>100050676  NV FertiPro</v>
      </c>
      <c r="F433" s="1" t="s">
        <v>1666</v>
      </c>
      <c r="G433" s="1" t="s">
        <v>88</v>
      </c>
      <c r="H433" s="1" t="s">
        <v>678</v>
      </c>
      <c r="I433" s="1" t="s">
        <v>2407</v>
      </c>
      <c r="J433" s="2">
        <v>44012</v>
      </c>
      <c r="K433" s="222">
        <v>1</v>
      </c>
      <c r="L433" s="1" t="s">
        <v>7411</v>
      </c>
      <c r="M433" s="222">
        <v>0</v>
      </c>
      <c r="N433" s="2">
        <v>44012</v>
      </c>
      <c r="O433" s="1" t="s">
        <v>1497</v>
      </c>
      <c r="P433" s="259">
        <f>Tableau10[[#This Row],[Quantité échéancée]]-Tableau10[[#This Row],[Quantité livrée]]</f>
        <v>1</v>
      </c>
    </row>
    <row r="434" spans="1:16" hidden="1" x14ac:dyDescent="0.35">
      <c r="A434" t="str">
        <f>VLOOKUP(Tableau10[[#This Row],[Document d''achat]],Tableau1[[#All],[Nº pièce référence]:[AB]],17,FALSE)</f>
        <v>255223121102</v>
      </c>
      <c r="B434" s="9" t="str">
        <f>VLOOKUP(Tableau10[[#This Row],[Document d''achat]],Tableau1[[#All],[Nº pièce référence]:[AB]],15,FALSE)</f>
        <v>300020861</v>
      </c>
      <c r="C434" t="str">
        <f>VLOOKUP(Tableau10[[#This Row],[Document d''achat]],Tableau1[[#All],[Nº pièce référence]:[AB]],16,FALSE)</f>
        <v>2</v>
      </c>
      <c r="D434" t="str">
        <f>VLOOKUP(Tableau10[[#This Row],[Document d''achat]],Tableau1[[#All],[Nº pièce référence]:[Type PO]],18,FALSE)</f>
        <v>Z</v>
      </c>
      <c r="E434" t="str">
        <f>VLOOKUP(Tableau10[[#This Row],[Document d''achat]],Tableau1[[#All],[Colonne1]:[Nom Fournisseur]],5,FALSE)</f>
        <v>100050676  NV FertiPro</v>
      </c>
      <c r="F434" s="1" t="s">
        <v>1666</v>
      </c>
      <c r="G434" s="1" t="s">
        <v>217</v>
      </c>
      <c r="H434" s="1" t="s">
        <v>678</v>
      </c>
      <c r="I434" s="1" t="s">
        <v>2407</v>
      </c>
      <c r="J434" s="2">
        <v>44012</v>
      </c>
      <c r="K434" s="222">
        <v>1</v>
      </c>
      <c r="L434" s="1" t="s">
        <v>7411</v>
      </c>
      <c r="M434" s="222">
        <v>0</v>
      </c>
      <c r="N434" s="2">
        <v>44012</v>
      </c>
      <c r="O434" s="1" t="s">
        <v>1497</v>
      </c>
      <c r="P434" s="259">
        <f>Tableau10[[#This Row],[Quantité échéancée]]-Tableau10[[#This Row],[Quantité livrée]]</f>
        <v>1</v>
      </c>
    </row>
    <row r="435" spans="1:16" hidden="1" x14ac:dyDescent="0.35">
      <c r="A435" t="str">
        <f>VLOOKUP(Tableau10[[#This Row],[Document d''achat]],Tableau1[[#All],[Nº pièce référence]:[AB]],17,FALSE)</f>
        <v>255223121102</v>
      </c>
      <c r="B435" s="9" t="str">
        <f>VLOOKUP(Tableau10[[#This Row],[Document d''achat]],Tableau1[[#All],[Nº pièce référence]:[AB]],15,FALSE)</f>
        <v>300020861</v>
      </c>
      <c r="C435" t="str">
        <f>VLOOKUP(Tableau10[[#This Row],[Document d''achat]],Tableau1[[#All],[Nº pièce référence]:[AB]],16,FALSE)</f>
        <v>2</v>
      </c>
      <c r="D435" t="str">
        <f>VLOOKUP(Tableau10[[#This Row],[Document d''achat]],Tableau1[[#All],[Nº pièce référence]:[Type PO]],18,FALSE)</f>
        <v>Z</v>
      </c>
      <c r="E435" t="str">
        <f>VLOOKUP(Tableau10[[#This Row],[Document d''achat]],Tableau1[[#All],[Colonne1]:[Nom Fournisseur]],5,FALSE)</f>
        <v>100050676  NV FertiPro</v>
      </c>
      <c r="F435" s="1" t="s">
        <v>1666</v>
      </c>
      <c r="G435" s="1" t="s">
        <v>222</v>
      </c>
      <c r="H435" s="1" t="s">
        <v>678</v>
      </c>
      <c r="I435" s="1" t="s">
        <v>2407</v>
      </c>
      <c r="J435" s="2">
        <v>44012</v>
      </c>
      <c r="K435" s="222">
        <v>1</v>
      </c>
      <c r="L435" s="1" t="s">
        <v>7411</v>
      </c>
      <c r="M435" s="222">
        <v>0</v>
      </c>
      <c r="N435" s="2">
        <v>44012</v>
      </c>
      <c r="O435" s="1" t="s">
        <v>1497</v>
      </c>
      <c r="P435" s="259">
        <f>Tableau10[[#This Row],[Quantité échéancée]]-Tableau10[[#This Row],[Quantité livrée]]</f>
        <v>1</v>
      </c>
    </row>
    <row r="436" spans="1:16" hidden="1" x14ac:dyDescent="0.35">
      <c r="A436" t="str">
        <f>VLOOKUP(Tableau10[[#This Row],[Document d''achat]],Tableau1[[#All],[Nº pièce référence]:[AB]],17,FALSE)</f>
        <v>255223121102</v>
      </c>
      <c r="B436" s="9" t="str">
        <f>VLOOKUP(Tableau10[[#This Row],[Document d''achat]],Tableau1[[#All],[Nº pièce référence]:[AB]],15,FALSE)</f>
        <v>300020861</v>
      </c>
      <c r="C436" t="str">
        <f>VLOOKUP(Tableau10[[#This Row],[Document d''achat]],Tableau1[[#All],[Nº pièce référence]:[AB]],16,FALSE)</f>
        <v>2</v>
      </c>
      <c r="D436" t="str">
        <f>VLOOKUP(Tableau10[[#This Row],[Document d''achat]],Tableau1[[#All],[Nº pièce référence]:[Type PO]],18,FALSE)</f>
        <v>Z</v>
      </c>
      <c r="E436" t="str">
        <f>VLOOKUP(Tableau10[[#This Row],[Document d''achat]],Tableau1[[#All],[Colonne1]:[Nom Fournisseur]],5,FALSE)</f>
        <v>100050676  NV FertiPro</v>
      </c>
      <c r="F436" s="1" t="s">
        <v>1666</v>
      </c>
      <c r="G436" s="1" t="s">
        <v>421</v>
      </c>
      <c r="H436" s="1" t="s">
        <v>678</v>
      </c>
      <c r="I436" s="1" t="s">
        <v>2407</v>
      </c>
      <c r="J436" s="2">
        <v>44012</v>
      </c>
      <c r="K436" s="222">
        <v>1</v>
      </c>
      <c r="L436" s="1" t="s">
        <v>7411</v>
      </c>
      <c r="M436" s="222">
        <v>0</v>
      </c>
      <c r="N436" s="2">
        <v>44012</v>
      </c>
      <c r="O436" s="1" t="s">
        <v>1497</v>
      </c>
      <c r="P436" s="259">
        <f>Tableau10[[#This Row],[Quantité échéancée]]-Tableau10[[#This Row],[Quantité livrée]]</f>
        <v>1</v>
      </c>
    </row>
    <row r="437" spans="1:16" hidden="1" x14ac:dyDescent="0.35">
      <c r="A437" t="str">
        <f>VLOOKUP(Tableau10[[#This Row],[Document d''achat]],Tableau1[[#All],[Nº pièce référence]:[AB]],17,FALSE)</f>
        <v>255223121102</v>
      </c>
      <c r="B437" s="9" t="str">
        <f>VLOOKUP(Tableau10[[#This Row],[Document d''achat]],Tableau1[[#All],[Nº pièce référence]:[AB]],15,FALSE)</f>
        <v>300020861</v>
      </c>
      <c r="C437" t="str">
        <f>VLOOKUP(Tableau10[[#This Row],[Document d''achat]],Tableau1[[#All],[Nº pièce référence]:[AB]],16,FALSE)</f>
        <v>2</v>
      </c>
      <c r="D437" t="str">
        <f>VLOOKUP(Tableau10[[#This Row],[Document d''achat]],Tableau1[[#All],[Nº pièce référence]:[Type PO]],18,FALSE)</f>
        <v>Z</v>
      </c>
      <c r="E437" t="str">
        <f>VLOOKUP(Tableau10[[#This Row],[Document d''achat]],Tableau1[[#All],[Colonne1]:[Nom Fournisseur]],5,FALSE)</f>
        <v>100001490  NV Fujirebio Europe</v>
      </c>
      <c r="F437" s="1" t="s">
        <v>1645</v>
      </c>
      <c r="G437" s="1" t="s">
        <v>88</v>
      </c>
      <c r="H437" s="1" t="s">
        <v>910</v>
      </c>
      <c r="I437" s="1" t="s">
        <v>2407</v>
      </c>
      <c r="J437" s="2">
        <v>44012</v>
      </c>
      <c r="K437" s="222">
        <v>1</v>
      </c>
      <c r="L437" s="1" t="s">
        <v>7411</v>
      </c>
      <c r="M437" s="222">
        <v>0</v>
      </c>
      <c r="N437" s="2">
        <v>44012</v>
      </c>
      <c r="O437" s="1" t="s">
        <v>1489</v>
      </c>
      <c r="P437" s="259">
        <f>Tableau10[[#This Row],[Quantité échéancée]]-Tableau10[[#This Row],[Quantité livrée]]</f>
        <v>1</v>
      </c>
    </row>
    <row r="438" spans="1:16" hidden="1" x14ac:dyDescent="0.35">
      <c r="A438" t="str">
        <f>VLOOKUP(Tableau10[[#This Row],[Document d''achat]],Tableau1[[#All],[Nº pièce référence]:[AB]],17,FALSE)</f>
        <v>255223121102</v>
      </c>
      <c r="B438" s="9" t="str">
        <f>VLOOKUP(Tableau10[[#This Row],[Document d''achat]],Tableau1[[#All],[Nº pièce référence]:[AB]],15,FALSE)</f>
        <v>300020861</v>
      </c>
      <c r="C438" t="str">
        <f>VLOOKUP(Tableau10[[#This Row],[Document d''achat]],Tableau1[[#All],[Nº pièce référence]:[AB]],16,FALSE)</f>
        <v>2</v>
      </c>
      <c r="D438" t="str">
        <f>VLOOKUP(Tableau10[[#This Row],[Document d''achat]],Tableau1[[#All],[Nº pièce référence]:[Type PO]],18,FALSE)</f>
        <v>Z</v>
      </c>
      <c r="E438" t="str">
        <f>VLOOKUP(Tableau10[[#This Row],[Document d''achat]],Tableau1[[#All],[Colonne1]:[Nom Fournisseur]],5,FALSE)</f>
        <v>GE100      Engagem. provisionnel/Provision. Va</v>
      </c>
      <c r="F438" s="1" t="s">
        <v>1699</v>
      </c>
      <c r="G438" s="1" t="s">
        <v>88</v>
      </c>
      <c r="H438" s="1" t="s">
        <v>301</v>
      </c>
      <c r="I438" s="1" t="s">
        <v>2407</v>
      </c>
      <c r="J438" s="2">
        <v>44012</v>
      </c>
      <c r="K438" s="222">
        <v>1</v>
      </c>
      <c r="L438" s="1" t="s">
        <v>7411</v>
      </c>
      <c r="M438" s="222">
        <v>0</v>
      </c>
      <c r="N438" s="2">
        <v>44012</v>
      </c>
      <c r="O438" s="1" t="s">
        <v>1596</v>
      </c>
      <c r="P438" s="259">
        <f>Tableau10[[#This Row],[Quantité échéancée]]-Tableau10[[#This Row],[Quantité livrée]]</f>
        <v>1</v>
      </c>
    </row>
    <row r="439" spans="1:16" hidden="1" x14ac:dyDescent="0.35">
      <c r="A439" t="str">
        <f>VLOOKUP(Tableau10[[#This Row],[Document d''achat]],Tableau1[[#All],[Nº pièce référence]:[AB]],17,FALSE)</f>
        <v>255223121102</v>
      </c>
      <c r="B439" s="9" t="str">
        <f>VLOOKUP(Tableau10[[#This Row],[Document d''achat]],Tableau1[[#All],[Nº pièce référence]:[AB]],15,FALSE)</f>
        <v>300020861</v>
      </c>
      <c r="C439" t="str">
        <f>VLOOKUP(Tableau10[[#This Row],[Document d''achat]],Tableau1[[#All],[Nº pièce référence]:[AB]],16,FALSE)</f>
        <v>2</v>
      </c>
      <c r="D439" t="str">
        <f>VLOOKUP(Tableau10[[#This Row],[Document d''achat]],Tableau1[[#All],[Nº pièce référence]:[Type PO]],18,FALSE)</f>
        <v>Z</v>
      </c>
      <c r="E439" t="str">
        <f>VLOOKUP(Tableau10[[#This Row],[Document d''achat]],Tableau1[[#All],[Colonne1]:[Nom Fournisseur]],5,FALSE)</f>
        <v>100050947  NV Biogazelle</v>
      </c>
      <c r="F439" s="1" t="s">
        <v>1689</v>
      </c>
      <c r="G439" s="1" t="s">
        <v>88</v>
      </c>
      <c r="H439" s="1" t="s">
        <v>1688</v>
      </c>
      <c r="I439" s="1" t="s">
        <v>2407</v>
      </c>
      <c r="J439" s="2">
        <v>44012</v>
      </c>
      <c r="K439" s="222">
        <v>1</v>
      </c>
      <c r="L439" s="1" t="s">
        <v>7411</v>
      </c>
      <c r="M439" s="222">
        <v>0</v>
      </c>
      <c r="N439" s="2">
        <v>44012</v>
      </c>
      <c r="O439" s="1" t="s">
        <v>1690</v>
      </c>
      <c r="P439" s="259">
        <f>Tableau10[[#This Row],[Quantité échéancée]]-Tableau10[[#This Row],[Quantité livrée]]</f>
        <v>1</v>
      </c>
    </row>
    <row r="440" spans="1:16" hidden="1" x14ac:dyDescent="0.35">
      <c r="A440" t="str">
        <f>VLOOKUP(Tableau10[[#This Row],[Document d''achat]],Tableau1[[#All],[Nº pièce référence]:[AB]],17,FALSE)</f>
        <v>255223121102</v>
      </c>
      <c r="B440" s="9" t="str">
        <f>VLOOKUP(Tableau10[[#This Row],[Document d''achat]],Tableau1[[#All],[Nº pièce référence]:[AB]],15,FALSE)</f>
        <v>300020861</v>
      </c>
      <c r="C440" t="str">
        <f>VLOOKUP(Tableau10[[#This Row],[Document d''achat]],Tableau1[[#All],[Nº pièce référence]:[AB]],16,FALSE)</f>
        <v>2</v>
      </c>
      <c r="D440" t="str">
        <f>VLOOKUP(Tableau10[[#This Row],[Document d''achat]],Tableau1[[#All],[Nº pièce référence]:[Type PO]],18,FALSE)</f>
        <v>Z</v>
      </c>
      <c r="E440" t="str">
        <f>VLOOKUP(Tableau10[[#This Row],[Document d''achat]],Tableau1[[#All],[Colonne1]:[Nom Fournisseur]],5,FALSE)</f>
        <v>100050947  NV Biogazelle</v>
      </c>
      <c r="F440" s="1" t="s">
        <v>1689</v>
      </c>
      <c r="G440" s="1" t="s">
        <v>217</v>
      </c>
      <c r="H440" s="1" t="s">
        <v>1688</v>
      </c>
      <c r="I440" s="1" t="s">
        <v>2407</v>
      </c>
      <c r="J440" s="2">
        <v>44039</v>
      </c>
      <c r="K440" s="222">
        <v>1</v>
      </c>
      <c r="L440" s="1" t="s">
        <v>7411</v>
      </c>
      <c r="M440" s="222">
        <v>0</v>
      </c>
      <c r="N440" s="2">
        <v>44039</v>
      </c>
      <c r="O440" s="1" t="s">
        <v>1691</v>
      </c>
      <c r="P440" s="259">
        <f>Tableau10[[#This Row],[Quantité échéancée]]-Tableau10[[#This Row],[Quantité livrée]]</f>
        <v>1</v>
      </c>
    </row>
    <row r="441" spans="1:16" hidden="1" x14ac:dyDescent="0.35">
      <c r="A441" t="str">
        <f>VLOOKUP(Tableau10[[#This Row],[Document d''achat]],Tableau1[[#All],[Nº pièce référence]:[AB]],17,FALSE)</f>
        <v>255223121102</v>
      </c>
      <c r="B441" s="9" t="str">
        <f>VLOOKUP(Tableau10[[#This Row],[Document d''achat]],Tableau1[[#All],[Nº pièce référence]:[AB]],15,FALSE)</f>
        <v>300020861</v>
      </c>
      <c r="C441" t="str">
        <f>VLOOKUP(Tableau10[[#This Row],[Document d''achat]],Tableau1[[#All],[Nº pièce référence]:[AB]],16,FALSE)</f>
        <v>2</v>
      </c>
      <c r="D441" t="str">
        <f>VLOOKUP(Tableau10[[#This Row],[Document d''achat]],Tableau1[[#All],[Nº pièce référence]:[Type PO]],18,FALSE)</f>
        <v>Z</v>
      </c>
      <c r="E441" t="str">
        <f>VLOOKUP(Tableau10[[#This Row],[Document d''achat]],Tableau1[[#All],[Colonne1]:[Nom Fournisseur]],5,FALSE)</f>
        <v>100050874  NV UgenTec</v>
      </c>
      <c r="F441" s="1" t="s">
        <v>1686</v>
      </c>
      <c r="G441" s="1" t="s">
        <v>88</v>
      </c>
      <c r="H441" s="1" t="s">
        <v>1685</v>
      </c>
      <c r="I441" s="1" t="s">
        <v>2407</v>
      </c>
      <c r="J441" s="2">
        <v>44012</v>
      </c>
      <c r="K441" s="222">
        <v>1</v>
      </c>
      <c r="L441" s="1" t="s">
        <v>7411</v>
      </c>
      <c r="M441" s="222">
        <v>0</v>
      </c>
      <c r="N441" s="2">
        <v>44012</v>
      </c>
      <c r="O441" s="1" t="s">
        <v>1659</v>
      </c>
      <c r="P441" s="259">
        <f>Tableau10[[#This Row],[Quantité échéancée]]-Tableau10[[#This Row],[Quantité livrée]]</f>
        <v>1</v>
      </c>
    </row>
    <row r="442" spans="1:16" hidden="1" x14ac:dyDescent="0.35">
      <c r="A442" t="str">
        <f>VLOOKUP(Tableau10[[#This Row],[Document d''achat]],Tableau1[[#All],[Nº pièce référence]:[AB]],17,FALSE)</f>
        <v>255223121102</v>
      </c>
      <c r="B442" s="9" t="str">
        <f>VLOOKUP(Tableau10[[#This Row],[Document d''achat]],Tableau1[[#All],[Nº pièce référence]:[AB]],15,FALSE)</f>
        <v>300020861</v>
      </c>
      <c r="C442" t="str">
        <f>VLOOKUP(Tableau10[[#This Row],[Document d''achat]],Tableau1[[#All],[Nº pièce référence]:[AB]],16,FALSE)</f>
        <v>2</v>
      </c>
      <c r="D442" t="str">
        <f>VLOOKUP(Tableau10[[#This Row],[Document d''achat]],Tableau1[[#All],[Nº pièce référence]:[Type PO]],18,FALSE)</f>
        <v>Z</v>
      </c>
      <c r="E442" t="str">
        <f>VLOOKUP(Tableau10[[#This Row],[Document d''achat]],Tableau1[[#All],[Colonne1]:[Nom Fournisseur]],5,FALSE)</f>
        <v>100050869  BV Dexmach</v>
      </c>
      <c r="F442" s="1" t="s">
        <v>1679</v>
      </c>
      <c r="G442" s="1" t="s">
        <v>88</v>
      </c>
      <c r="H442" s="1" t="s">
        <v>1678</v>
      </c>
      <c r="I442" s="1" t="s">
        <v>2407</v>
      </c>
      <c r="J442" s="2">
        <v>44012</v>
      </c>
      <c r="K442" s="222">
        <v>1</v>
      </c>
      <c r="L442" s="1" t="s">
        <v>7411</v>
      </c>
      <c r="M442" s="222">
        <v>0</v>
      </c>
      <c r="N442" s="2">
        <v>44012</v>
      </c>
      <c r="O442" s="1" t="s">
        <v>1680</v>
      </c>
      <c r="P442" s="259">
        <f>Tableau10[[#This Row],[Quantité échéancée]]-Tableau10[[#This Row],[Quantité livrée]]</f>
        <v>1</v>
      </c>
    </row>
    <row r="443" spans="1:16" hidden="1" x14ac:dyDescent="0.35">
      <c r="A443" t="str">
        <f>VLOOKUP(Tableau10[[#This Row],[Document d''achat]],Tableau1[[#All],[Nº pièce référence]:[AB]],17,FALSE)</f>
        <v>255223121102</v>
      </c>
      <c r="B443" s="9" t="str">
        <f>VLOOKUP(Tableau10[[#This Row],[Document d''achat]],Tableau1[[#All],[Nº pièce référence]:[AB]],15,FALSE)</f>
        <v>300020861</v>
      </c>
      <c r="C443" t="str">
        <f>VLOOKUP(Tableau10[[#This Row],[Document d''achat]],Tableau1[[#All],[Nº pièce référence]:[AB]],16,FALSE)</f>
        <v>2</v>
      </c>
      <c r="D443" t="str">
        <f>VLOOKUP(Tableau10[[#This Row],[Document d''achat]],Tableau1[[#All],[Nº pièce référence]:[Type PO]],18,FALSE)</f>
        <v>Z</v>
      </c>
      <c r="E443" t="str">
        <f>VLOOKUP(Tableau10[[#This Row],[Document d''achat]],Tableau1[[#All],[Colonne1]:[Nom Fournisseur]],5,FALSE)</f>
        <v>100023257  NV MIPS</v>
      </c>
      <c r="F443" s="1" t="s">
        <v>1658</v>
      </c>
      <c r="G443" s="1" t="s">
        <v>88</v>
      </c>
      <c r="H443" s="1" t="s">
        <v>1657</v>
      </c>
      <c r="I443" s="1" t="s">
        <v>2407</v>
      </c>
      <c r="J443" s="2">
        <v>44012</v>
      </c>
      <c r="K443" s="222">
        <v>1</v>
      </c>
      <c r="L443" s="1" t="s">
        <v>7411</v>
      </c>
      <c r="M443" s="222">
        <v>0</v>
      </c>
      <c r="N443" s="2">
        <v>44012</v>
      </c>
      <c r="O443" s="1" t="s">
        <v>1659</v>
      </c>
      <c r="P443" s="259">
        <f>Tableau10[[#This Row],[Quantité échéancée]]-Tableau10[[#This Row],[Quantité livrée]]</f>
        <v>1</v>
      </c>
    </row>
    <row r="444" spans="1:16" hidden="1" x14ac:dyDescent="0.35">
      <c r="A444" t="str">
        <f>VLOOKUP(Tableau10[[#This Row],[Document d''achat]],Tableau1[[#All],[Nº pièce référence]:[AB]],17,FALSE)</f>
        <v>255223121102</v>
      </c>
      <c r="B444" s="9" t="str">
        <f>VLOOKUP(Tableau10[[#This Row],[Document d''achat]],Tableau1[[#All],[Nº pièce référence]:[AB]],15,FALSE)</f>
        <v>300020861</v>
      </c>
      <c r="C444" t="str">
        <f>VLOOKUP(Tableau10[[#This Row],[Document d''achat]],Tableau1[[#All],[Nº pièce référence]:[AB]],16,FALSE)</f>
        <v>2</v>
      </c>
      <c r="D444" t="str">
        <f>VLOOKUP(Tableau10[[#This Row],[Document d''achat]],Tableau1[[#All],[Nº pièce référence]:[Type PO]],18,FALSE)</f>
        <v>Z</v>
      </c>
      <c r="E444" t="str">
        <f>VLOOKUP(Tableau10[[#This Row],[Document d''achat]],Tableau1[[#All],[Colonne1]:[Nom Fournisseur]],5,FALSE)</f>
        <v>100023257  NV MIPS</v>
      </c>
      <c r="F444" s="1" t="s">
        <v>1658</v>
      </c>
      <c r="G444" s="1" t="s">
        <v>217</v>
      </c>
      <c r="H444" s="1" t="s">
        <v>1657</v>
      </c>
      <c r="I444" s="1" t="s">
        <v>2407</v>
      </c>
      <c r="J444" s="2">
        <v>44061</v>
      </c>
      <c r="K444" s="222">
        <v>1</v>
      </c>
      <c r="L444" s="1" t="s">
        <v>7411</v>
      </c>
      <c r="M444" s="222">
        <v>0</v>
      </c>
      <c r="N444" s="2">
        <v>44012</v>
      </c>
      <c r="O444" s="1" t="s">
        <v>2414</v>
      </c>
      <c r="P444" s="259">
        <f>Tableau10[[#This Row],[Quantité échéancée]]-Tableau10[[#This Row],[Quantité livrée]]</f>
        <v>1</v>
      </c>
    </row>
    <row r="445" spans="1:16" hidden="1" x14ac:dyDescent="0.35">
      <c r="A445" t="str">
        <f>VLOOKUP(Tableau10[[#This Row],[Document d''achat]],Tableau1[[#All],[Nº pièce référence]:[AB]],17,FALSE)</f>
        <v>255223121102</v>
      </c>
      <c r="B445" s="9" t="str">
        <f>VLOOKUP(Tableau10[[#This Row],[Document d''achat]],Tableau1[[#All],[Nº pièce référence]:[AB]],15,FALSE)</f>
        <v>300020861</v>
      </c>
      <c r="C445" t="str">
        <f>VLOOKUP(Tableau10[[#This Row],[Document d''achat]],Tableau1[[#All],[Nº pièce référence]:[AB]],16,FALSE)</f>
        <v>2</v>
      </c>
      <c r="D445" t="str">
        <f>VLOOKUP(Tableau10[[#This Row],[Document d''achat]],Tableau1[[#All],[Nº pièce référence]:[Type PO]],18,FALSE)</f>
        <v>Z</v>
      </c>
      <c r="E445" t="str">
        <f>VLOOKUP(Tableau10[[#This Row],[Document d''achat]],Tableau1[[#All],[Colonne1]:[Nom Fournisseur]],5,FALSE)</f>
        <v>100049647  NV Belgian Mobile ID</v>
      </c>
      <c r="F445" s="1" t="s">
        <v>1664</v>
      </c>
      <c r="G445" s="1" t="s">
        <v>88</v>
      </c>
      <c r="H445" s="1" t="s">
        <v>1663</v>
      </c>
      <c r="I445" s="1" t="s">
        <v>2407</v>
      </c>
      <c r="J445" s="2">
        <v>44012</v>
      </c>
      <c r="K445" s="222">
        <v>1</v>
      </c>
      <c r="L445" s="1" t="s">
        <v>7411</v>
      </c>
      <c r="M445" s="222">
        <v>0</v>
      </c>
      <c r="N445" s="2">
        <v>44012</v>
      </c>
      <c r="O445" s="1" t="s">
        <v>1659</v>
      </c>
      <c r="P445" s="259">
        <f>Tableau10[[#This Row],[Quantité échéancée]]-Tableau10[[#This Row],[Quantité livrée]]</f>
        <v>1</v>
      </c>
    </row>
    <row r="446" spans="1:16" hidden="1" x14ac:dyDescent="0.35">
      <c r="A446" t="str">
        <f>VLOOKUP(Tableau10[[#This Row],[Document d''achat]],Tableau1[[#All],[Nº pièce référence]:[AB]],17,FALSE)</f>
        <v>255223121102</v>
      </c>
      <c r="B446" s="9" t="str">
        <f>VLOOKUP(Tableau10[[#This Row],[Document d''achat]],Tableau1[[#All],[Nº pièce référence]:[AB]],15,FALSE)</f>
        <v>300020861</v>
      </c>
      <c r="C446" t="str">
        <f>VLOOKUP(Tableau10[[#This Row],[Document d''achat]],Tableau1[[#All],[Nº pièce référence]:[AB]],16,FALSE)</f>
        <v>1</v>
      </c>
      <c r="D446" t="str">
        <f>VLOOKUP(Tableau10[[#This Row],[Document d''achat]],Tableau1[[#All],[Nº pièce référence]:[Type PO]],18,FALSE)</f>
        <v>Z</v>
      </c>
      <c r="E446" t="str">
        <f>VLOOKUP(Tableau10[[#This Row],[Document d''achat]],Tableau1[[#All],[Colonne1]:[Nom Fournisseur]],5,FALSE)</f>
        <v>500026496  Ltd Qingdao LuoTa Fund Management</v>
      </c>
      <c r="F446" s="1" t="s">
        <v>1694</v>
      </c>
      <c r="G446" s="1" t="s">
        <v>88</v>
      </c>
      <c r="H446" s="1" t="s">
        <v>1165</v>
      </c>
      <c r="I446" s="1" t="s">
        <v>2407</v>
      </c>
      <c r="J446" s="2">
        <v>44012</v>
      </c>
      <c r="K446" s="222">
        <v>1</v>
      </c>
      <c r="L446" s="1" t="s">
        <v>7411</v>
      </c>
      <c r="M446" s="222">
        <v>0</v>
      </c>
      <c r="N446" s="2">
        <v>44012</v>
      </c>
      <c r="O446" s="1" t="s">
        <v>1167</v>
      </c>
      <c r="P446" s="259">
        <f>Tableau10[[#This Row],[Quantité échéancée]]-Tableau10[[#This Row],[Quantité livrée]]</f>
        <v>1</v>
      </c>
    </row>
    <row r="447" spans="1:16" hidden="1" x14ac:dyDescent="0.35">
      <c r="A447" t="str">
        <f>VLOOKUP(Tableau10[[#This Row],[Document d''achat]],Tableau1[[#All],[Nº pièce référence]:[AB]],17,FALSE)</f>
        <v>255223121102</v>
      </c>
      <c r="B447" s="9" t="str">
        <f>VLOOKUP(Tableau10[[#This Row],[Document d''achat]],Tableau1[[#All],[Nº pièce référence]:[AB]],15,FALSE)</f>
        <v>300020861</v>
      </c>
      <c r="C447" t="str">
        <f>VLOOKUP(Tableau10[[#This Row],[Document d''achat]],Tableau1[[#All],[Nº pièce référence]:[AB]],16,FALSE)</f>
        <v>4</v>
      </c>
      <c r="D447" t="str">
        <f>VLOOKUP(Tableau10[[#This Row],[Document d''achat]],Tableau1[[#All],[Nº pièce référence]:[Type PO]],18,FALSE)</f>
        <v>Z</v>
      </c>
      <c r="E447" t="str">
        <f>VLOOKUP(Tableau10[[#This Row],[Document d''achat]],Tableau1[[#All],[Colonne1]:[Nom Fournisseur]],5,FALSE)</f>
        <v>500014609  BV Sds</v>
      </c>
      <c r="F447" s="1" t="s">
        <v>1700</v>
      </c>
      <c r="G447" s="1" t="s">
        <v>88</v>
      </c>
      <c r="H447" s="1" t="s">
        <v>800</v>
      </c>
      <c r="I447" s="1" t="s">
        <v>2407</v>
      </c>
      <c r="J447" s="2">
        <v>44013</v>
      </c>
      <c r="K447" s="222">
        <v>1</v>
      </c>
      <c r="L447" s="1" t="s">
        <v>7410</v>
      </c>
      <c r="M447" s="222">
        <v>0</v>
      </c>
      <c r="N447" s="2">
        <v>44013</v>
      </c>
      <c r="O447" s="1" t="s">
        <v>1499</v>
      </c>
      <c r="P447" s="259">
        <f>Tableau10[[#This Row],[Quantité échéancée]]-Tableau10[[#This Row],[Quantité livrée]]</f>
        <v>1</v>
      </c>
    </row>
    <row r="448" spans="1:16" hidden="1" x14ac:dyDescent="0.35">
      <c r="A448" t="str">
        <f>VLOOKUP(Tableau10[[#This Row],[Document d''achat]],Tableau1[[#All],[Nº pièce référence]:[AB]],17,FALSE)</f>
        <v>255223121102</v>
      </c>
      <c r="B448" s="9" t="str">
        <f>VLOOKUP(Tableau10[[#This Row],[Document d''achat]],Tableau1[[#All],[Nº pièce référence]:[AB]],15,FALSE)</f>
        <v>300020861</v>
      </c>
      <c r="C448" t="str">
        <f>VLOOKUP(Tableau10[[#This Row],[Document d''achat]],Tableau1[[#All],[Nº pièce référence]:[AB]],16,FALSE)</f>
        <v>2</v>
      </c>
      <c r="D448" t="str">
        <f>VLOOKUP(Tableau10[[#This Row],[Document d''achat]],Tableau1[[#All],[Nº pièce référence]:[Type PO]],18,FALSE)</f>
        <v>Z</v>
      </c>
      <c r="E448" t="str">
        <f>VLOOKUP(Tableau10[[#This Row],[Document d''achat]],Tableau1[[#All],[Colonne1]:[Nom Fournisseur]],5,FALSE)</f>
        <v>100050589  BV Belscan Continental</v>
      </c>
      <c r="F448" s="1" t="s">
        <v>1703</v>
      </c>
      <c r="G448" s="1" t="s">
        <v>88</v>
      </c>
      <c r="H448" s="1" t="s">
        <v>407</v>
      </c>
      <c r="I448" s="1" t="s">
        <v>2407</v>
      </c>
      <c r="J448" s="2">
        <v>44015</v>
      </c>
      <c r="K448" s="222">
        <v>1</v>
      </c>
      <c r="L448" s="1" t="s">
        <v>7411</v>
      </c>
      <c r="M448" s="222">
        <v>0</v>
      </c>
      <c r="N448" s="2">
        <v>44015</v>
      </c>
      <c r="O448" s="1" t="s">
        <v>1704</v>
      </c>
      <c r="P448" s="259">
        <f>Tableau10[[#This Row],[Quantité échéancée]]-Tableau10[[#This Row],[Quantité livrée]]</f>
        <v>1</v>
      </c>
    </row>
    <row r="449" spans="1:16" hidden="1" x14ac:dyDescent="0.35">
      <c r="A449" t="str">
        <f>VLOOKUP(Tableau10[[#This Row],[Document d''achat]],Tableau1[[#All],[Nº pièce référence]:[AB]],17,FALSE)</f>
        <v>255223121102</v>
      </c>
      <c r="B449" s="9" t="str">
        <f>VLOOKUP(Tableau10[[#This Row],[Document d''achat]],Tableau1[[#All],[Nº pièce référence]:[AB]],15,FALSE)</f>
        <v>300020861</v>
      </c>
      <c r="C449" t="str">
        <f>VLOOKUP(Tableau10[[#This Row],[Document d''achat]],Tableau1[[#All],[Nº pièce référence]:[AB]],16,FALSE)</f>
        <v>6</v>
      </c>
      <c r="D449" t="str">
        <f>VLOOKUP(Tableau10[[#This Row],[Document d''achat]],Tableau1[[#All],[Nº pièce référence]:[Type PO]],18,FALSE)</f>
        <v>Z</v>
      </c>
      <c r="E449" t="str">
        <f>VLOOKUP(Tableau10[[#This Row],[Document d''achat]],Tableau1[[#All],[Colonne1]:[Nom Fournisseur]],5,FALSE)</f>
        <v>200008302  Ltd SGS-CSTC Standars Technical Ser</v>
      </c>
      <c r="F449" s="1" t="s">
        <v>1712</v>
      </c>
      <c r="G449" s="1" t="s">
        <v>88</v>
      </c>
      <c r="H449" s="1" t="s">
        <v>1711</v>
      </c>
      <c r="I449" s="1" t="s">
        <v>2407</v>
      </c>
      <c r="J449" s="2">
        <v>44018</v>
      </c>
      <c r="K449" s="222">
        <v>1</v>
      </c>
      <c r="L449" s="1" t="s">
        <v>7411</v>
      </c>
      <c r="M449" s="222">
        <v>0</v>
      </c>
      <c r="N449" s="2">
        <v>44018</v>
      </c>
      <c r="O449" s="1" t="s">
        <v>1713</v>
      </c>
      <c r="P449" s="259">
        <f>Tableau10[[#This Row],[Quantité échéancée]]-Tableau10[[#This Row],[Quantité livrée]]</f>
        <v>1</v>
      </c>
    </row>
    <row r="450" spans="1:16" hidden="1" x14ac:dyDescent="0.35">
      <c r="A450" t="str">
        <f>VLOOKUP(Tableau10[[#This Row],[Document d''achat]],Tableau1[[#All],[Nº pièce référence]:[AB]],17,FALSE)</f>
        <v>255223121102</v>
      </c>
      <c r="B450" s="9" t="str">
        <f>VLOOKUP(Tableau10[[#This Row],[Document d''achat]],Tableau1[[#All],[Nº pièce référence]:[AB]],15,FALSE)</f>
        <v>300020861</v>
      </c>
      <c r="C450" t="str">
        <f>VLOOKUP(Tableau10[[#This Row],[Document d''achat]],Tableau1[[#All],[Nº pièce référence]:[AB]],16,FALSE)</f>
        <v>7</v>
      </c>
      <c r="D450" t="str">
        <f>VLOOKUP(Tableau10[[#This Row],[Document d''achat]],Tableau1[[#All],[Nº pièce référence]:[Type PO]],18,FALSE)</f>
        <v>Z</v>
      </c>
      <c r="E450" t="str">
        <f>VLOOKUP(Tableau10[[#This Row],[Document d''achat]],Tableau1[[#All],[Colonne1]:[Nom Fournisseur]],5,FALSE)</f>
        <v>100041185  NV JAS Forwarding Worldwide (Belgiu</v>
      </c>
      <c r="F450" s="1" t="s">
        <v>2116</v>
      </c>
      <c r="G450" s="1" t="s">
        <v>88</v>
      </c>
      <c r="H450" s="1" t="s">
        <v>2115</v>
      </c>
      <c r="I450" s="1" t="s">
        <v>2407</v>
      </c>
      <c r="J450" s="2">
        <v>44018</v>
      </c>
      <c r="K450" s="222">
        <v>1</v>
      </c>
      <c r="L450" s="1" t="s">
        <v>7411</v>
      </c>
      <c r="M450" s="222">
        <v>0</v>
      </c>
      <c r="N450" s="2">
        <v>44018</v>
      </c>
      <c r="O450" s="1" t="s">
        <v>2117</v>
      </c>
      <c r="P450" s="259">
        <f>Tableau10[[#This Row],[Quantité échéancée]]-Tableau10[[#This Row],[Quantité livrée]]</f>
        <v>1</v>
      </c>
    </row>
    <row r="451" spans="1:16" hidden="1" x14ac:dyDescent="0.35">
      <c r="A451" t="str">
        <f>VLOOKUP(Tableau10[[#This Row],[Document d''achat]],Tableau1[[#All],[Nº pièce référence]:[AB]],17,FALSE)</f>
        <v>255223121102</v>
      </c>
      <c r="B451" s="9" t="str">
        <f>VLOOKUP(Tableau10[[#This Row],[Document d''achat]],Tableau1[[#All],[Nº pièce référence]:[AB]],15,FALSE)</f>
        <v>300020870</v>
      </c>
      <c r="C451" t="str">
        <f>VLOOKUP(Tableau10[[#This Row],[Document d''achat]],Tableau1[[#All],[Nº pièce référence]:[AB]],16,FALSE)</f>
        <v>6</v>
      </c>
      <c r="D451" t="str">
        <f>VLOOKUP(Tableau10[[#This Row],[Document d''achat]],Tableau1[[#All],[Nº pièce référence]:[Type PO]],18,FALSE)</f>
        <v>Z</v>
      </c>
      <c r="E451" t="str">
        <f>VLOOKUP(Tableau10[[#This Row],[Document d''achat]],Tableau1[[#All],[Colonne1]:[Nom Fournisseur]],5,FALSE)</f>
        <v>100047342  ENT E Amazon Web Services EMEA SARL</v>
      </c>
      <c r="F451" s="1" t="s">
        <v>1708</v>
      </c>
      <c r="G451" s="1" t="s">
        <v>88</v>
      </c>
      <c r="H451" s="1" t="s">
        <v>1707</v>
      </c>
      <c r="I451" s="1" t="s">
        <v>2407</v>
      </c>
      <c r="J451" s="2">
        <v>44018</v>
      </c>
      <c r="K451" s="222">
        <v>1</v>
      </c>
      <c r="L451" s="1" t="s">
        <v>7410</v>
      </c>
      <c r="M451" s="222">
        <v>0</v>
      </c>
      <c r="N451" s="2">
        <v>43956</v>
      </c>
      <c r="O451" s="1" t="s">
        <v>1174</v>
      </c>
      <c r="P451" s="259">
        <f>Tableau10[[#This Row],[Quantité échéancée]]-Tableau10[[#This Row],[Quantité livrée]]</f>
        <v>1</v>
      </c>
    </row>
    <row r="452" spans="1:16" hidden="1" x14ac:dyDescent="0.35">
      <c r="A452" t="str">
        <f>VLOOKUP(Tableau10[[#This Row],[Document d''achat]],Tableau1[[#All],[Nº pièce référence]:[AB]],17,FALSE)</f>
        <v>252103121101</v>
      </c>
      <c r="B452" s="9" t="str">
        <f>VLOOKUP(Tableau10[[#This Row],[Document d''achat]],Tableau1[[#All],[Nº pièce référence]:[AB]],15,FALSE)</f>
        <v>300020484</v>
      </c>
      <c r="C452" t="str">
        <f>VLOOKUP(Tableau10[[#This Row],[Document d''achat]],Tableau1[[#All],[Nº pièce référence]:[AB]],16,FALSE)</f>
        <v>1</v>
      </c>
      <c r="D452" t="str">
        <f>VLOOKUP(Tableau10[[#This Row],[Document d''achat]],Tableau1[[#All],[Nº pièce référence]:[Type PO]],18,FALSE)</f>
        <v>Z</v>
      </c>
      <c r="E452" t="str">
        <f>VLOOKUP(Tableau10[[#This Row],[Document d''achat]],Tableau1[[#All],[Colonne1]:[Nom Fournisseur]],5,FALSE)</f>
        <v>GE100      Engagem. provisionnel/Provision. Va</v>
      </c>
      <c r="F452" s="1" t="s">
        <v>1714</v>
      </c>
      <c r="G452" s="1" t="s">
        <v>88</v>
      </c>
      <c r="H452" s="1" t="s">
        <v>301</v>
      </c>
      <c r="I452" s="1" t="s">
        <v>2407</v>
      </c>
      <c r="J452" s="2">
        <v>44020</v>
      </c>
      <c r="K452" s="222">
        <v>1</v>
      </c>
      <c r="L452" s="1" t="s">
        <v>7411</v>
      </c>
      <c r="M452" s="222">
        <v>0</v>
      </c>
      <c r="N452" s="2">
        <v>44020</v>
      </c>
      <c r="O452" s="1" t="s">
        <v>1715</v>
      </c>
      <c r="P452" s="259">
        <f>Tableau10[[#This Row],[Quantité échéancée]]-Tableau10[[#This Row],[Quantité livrée]]</f>
        <v>1</v>
      </c>
    </row>
    <row r="453" spans="1:16" hidden="1" x14ac:dyDescent="0.35">
      <c r="A453" t="str">
        <f>VLOOKUP(Tableau10[[#This Row],[Document d''achat]],Tableau1[[#All],[Nº pièce référence]:[AB]],17,FALSE)</f>
        <v>255223121102</v>
      </c>
      <c r="B453" s="9" t="str">
        <f>VLOOKUP(Tableau10[[#This Row],[Document d''achat]],Tableau1[[#All],[Nº pièce référence]:[AB]],15,FALSE)</f>
        <v>300020861</v>
      </c>
      <c r="C453" t="str">
        <f>VLOOKUP(Tableau10[[#This Row],[Document d''achat]],Tableau1[[#All],[Nº pièce référence]:[AB]],16,FALSE)</f>
        <v>1</v>
      </c>
      <c r="D453" t="str">
        <f>VLOOKUP(Tableau10[[#This Row],[Document d''achat]],Tableau1[[#All],[Nº pièce référence]:[Type PO]],18,FALSE)</f>
        <v>Z</v>
      </c>
      <c r="E453" t="str">
        <f>VLOOKUP(Tableau10[[#This Row],[Document d''achat]],Tableau1[[#All],[Colonne1]:[Nom Fournisseur]],5,FALSE)</f>
        <v>100005097  NV Van Heurck</v>
      </c>
      <c r="F453" s="1" t="s">
        <v>1716</v>
      </c>
      <c r="G453" s="1" t="s">
        <v>88</v>
      </c>
      <c r="H453" s="1" t="s">
        <v>810</v>
      </c>
      <c r="I453" s="1" t="s">
        <v>2407</v>
      </c>
      <c r="J453" s="2">
        <v>44021</v>
      </c>
      <c r="K453" s="222">
        <v>1</v>
      </c>
      <c r="L453" s="1" t="s">
        <v>7410</v>
      </c>
      <c r="M453" s="222">
        <v>0</v>
      </c>
      <c r="N453" s="2">
        <v>44021</v>
      </c>
      <c r="O453" s="1" t="s">
        <v>1717</v>
      </c>
      <c r="P453" s="259">
        <f>Tableau10[[#This Row],[Quantité échéancée]]-Tableau10[[#This Row],[Quantité livrée]]</f>
        <v>1</v>
      </c>
    </row>
    <row r="454" spans="1:16" hidden="1" x14ac:dyDescent="0.35">
      <c r="A454" t="str">
        <f>VLOOKUP(Tableau10[[#This Row],[Document d''achat]],Tableau1[[#All],[Nº pièce référence]:[AB]],17,FALSE)</f>
        <v>255223121102</v>
      </c>
      <c r="B454" s="9" t="str">
        <f>VLOOKUP(Tableau10[[#This Row],[Document d''achat]],Tableau1[[#All],[Nº pièce référence]:[AB]],15,FALSE)</f>
        <v>300020861</v>
      </c>
      <c r="C454" t="str">
        <f>VLOOKUP(Tableau10[[#This Row],[Document d''achat]],Tableau1[[#All],[Nº pièce référence]:[AB]],16,FALSE)</f>
        <v>1</v>
      </c>
      <c r="D454" t="str">
        <f>VLOOKUP(Tableau10[[#This Row],[Document d''achat]],Tableau1[[#All],[Nº pièce référence]:[Type PO]],18,FALSE)</f>
        <v>Z</v>
      </c>
      <c r="E454" t="str">
        <f>VLOOKUP(Tableau10[[#This Row],[Document d''achat]],Tableau1[[#All],[Colonne1]:[Nom Fournisseur]],5,FALSE)</f>
        <v>100050728  NV BT Projects</v>
      </c>
      <c r="F454" s="1" t="s">
        <v>1719</v>
      </c>
      <c r="G454" s="1" t="s">
        <v>88</v>
      </c>
      <c r="H454" s="1" t="s">
        <v>1051</v>
      </c>
      <c r="I454" s="1" t="s">
        <v>2407</v>
      </c>
      <c r="J454" s="2">
        <v>44026</v>
      </c>
      <c r="K454" s="222">
        <v>1</v>
      </c>
      <c r="L454" s="1" t="s">
        <v>7411</v>
      </c>
      <c r="M454" s="222">
        <v>0</v>
      </c>
      <c r="N454" s="2">
        <v>44026</v>
      </c>
      <c r="O454" s="1" t="s">
        <v>1053</v>
      </c>
      <c r="P454" s="259">
        <f>Tableau10[[#This Row],[Quantité échéancée]]-Tableau10[[#This Row],[Quantité livrée]]</f>
        <v>1</v>
      </c>
    </row>
    <row r="455" spans="1:16" hidden="1" x14ac:dyDescent="0.35">
      <c r="A455" t="str">
        <f>VLOOKUP(Tableau10[[#This Row],[Document d''achat]],Tableau1[[#All],[Nº pièce référence]:[AB]],17,FALSE)</f>
        <v>255223121102</v>
      </c>
      <c r="B455" s="9" t="str">
        <f>VLOOKUP(Tableau10[[#This Row],[Document d''achat]],Tableau1[[#All],[Nº pièce référence]:[AB]],15,FALSE)</f>
        <v>300020861</v>
      </c>
      <c r="C455" t="str">
        <f>VLOOKUP(Tableau10[[#This Row],[Document d''achat]],Tableau1[[#All],[Nº pièce référence]:[AB]],16,FALSE)</f>
        <v>2</v>
      </c>
      <c r="D455" t="str">
        <f>VLOOKUP(Tableau10[[#This Row],[Document d''achat]],Tableau1[[#All],[Nº pièce référence]:[Type PO]],18,FALSE)</f>
        <v>Z</v>
      </c>
      <c r="E455" t="str">
        <f>VLOOKUP(Tableau10[[#This Row],[Document d''achat]],Tableau1[[#All],[Colonne1]:[Nom Fournisseur]],5,FALSE)</f>
        <v>100016033  NV Ortho-Clinical Diagnostics</v>
      </c>
      <c r="F455" s="1" t="s">
        <v>1728</v>
      </c>
      <c r="G455" s="1" t="s">
        <v>88</v>
      </c>
      <c r="H455" s="1" t="s">
        <v>1727</v>
      </c>
      <c r="I455" s="1" t="s">
        <v>2407</v>
      </c>
      <c r="J455" s="2">
        <v>44027</v>
      </c>
      <c r="K455" s="222">
        <v>1</v>
      </c>
      <c r="L455" s="1" t="s">
        <v>7411</v>
      </c>
      <c r="M455" s="222">
        <v>0</v>
      </c>
      <c r="N455" s="2">
        <v>44027</v>
      </c>
      <c r="O455" s="1" t="s">
        <v>1725</v>
      </c>
      <c r="P455" s="259">
        <f>Tableau10[[#This Row],[Quantité échéancée]]-Tableau10[[#This Row],[Quantité livrée]]</f>
        <v>1</v>
      </c>
    </row>
    <row r="456" spans="1:16" hidden="1" x14ac:dyDescent="0.35">
      <c r="A456" t="str">
        <f>VLOOKUP(Tableau10[[#This Row],[Document d''achat]],Tableau1[[#All],[Nº pièce référence]:[AB]],17,FALSE)</f>
        <v>255223121102</v>
      </c>
      <c r="B456" s="9" t="str">
        <f>VLOOKUP(Tableau10[[#This Row],[Document d''achat]],Tableau1[[#All],[Nº pièce référence]:[AB]],15,FALSE)</f>
        <v>300020861</v>
      </c>
      <c r="C456" t="str">
        <f>VLOOKUP(Tableau10[[#This Row],[Document d''achat]],Tableau1[[#All],[Nº pièce référence]:[AB]],16,FALSE)</f>
        <v>2</v>
      </c>
      <c r="D456" t="str">
        <f>VLOOKUP(Tableau10[[#This Row],[Document d''achat]],Tableau1[[#All],[Nº pièce référence]:[Type PO]],18,FALSE)</f>
        <v>Z</v>
      </c>
      <c r="E456" t="str">
        <f>VLOOKUP(Tableau10[[#This Row],[Document d''achat]],Tableau1[[#All],[Colonne1]:[Nom Fournisseur]],5,FALSE)</f>
        <v>100003004 SA Abbott</v>
      </c>
      <c r="F456" s="1" t="s">
        <v>1724</v>
      </c>
      <c r="G456" s="1" t="s">
        <v>88</v>
      </c>
      <c r="H456" s="1" t="s">
        <v>1723</v>
      </c>
      <c r="I456" s="1" t="s">
        <v>2407</v>
      </c>
      <c r="J456" s="2">
        <v>44027</v>
      </c>
      <c r="K456" s="222">
        <v>1</v>
      </c>
      <c r="L456" s="1" t="s">
        <v>7411</v>
      </c>
      <c r="M456" s="222">
        <v>0</v>
      </c>
      <c r="N456" s="2">
        <v>44027</v>
      </c>
      <c r="O456" s="1" t="s">
        <v>1725</v>
      </c>
      <c r="P456" s="259">
        <f>Tableau10[[#This Row],[Quantité échéancée]]-Tableau10[[#This Row],[Quantité livrée]]</f>
        <v>1</v>
      </c>
    </row>
    <row r="457" spans="1:16" hidden="1" x14ac:dyDescent="0.35">
      <c r="A457" t="str">
        <f>VLOOKUP(Tableau10[[#This Row],[Document d''achat]],Tableau1[[#All],[Nº pièce référence]:[AB]],17,FALSE)</f>
        <v>252122121104</v>
      </c>
      <c r="B457" s="9" t="str">
        <f>VLOOKUP(Tableau10[[#This Row],[Document d''achat]],Tableau1[[#All],[Nº pièce référence]:[AB]],15,FALSE)</f>
        <v>300020895</v>
      </c>
      <c r="C457" t="str">
        <f>VLOOKUP(Tableau10[[#This Row],[Document d''achat]],Tableau1[[#All],[Nº pièce référence]:[AB]],16,FALSE)</f>
        <v>1</v>
      </c>
      <c r="D457" t="str">
        <f>VLOOKUP(Tableau10[[#This Row],[Document d''achat]],Tableau1[[#All],[Nº pièce référence]:[Type PO]],18,FALSE)</f>
        <v>L</v>
      </c>
      <c r="E457" t="str">
        <f>VLOOKUP(Tableau10[[#This Row],[Document d''achat]],Tableau1[[#All],[Colonne1]:[Nom Fournisseur]],5,FALSE)</f>
        <v>100003235  SA Redcorp</v>
      </c>
      <c r="F457" s="1" t="s">
        <v>1731</v>
      </c>
      <c r="G457" s="1" t="s">
        <v>88</v>
      </c>
      <c r="H457" s="1" t="s">
        <v>1730</v>
      </c>
      <c r="I457" s="1" t="s">
        <v>2549</v>
      </c>
      <c r="J457" s="2">
        <v>44028</v>
      </c>
      <c r="K457" s="222">
        <v>1</v>
      </c>
      <c r="L457" s="1" t="s">
        <v>7410</v>
      </c>
      <c r="M457" s="222">
        <v>1</v>
      </c>
      <c r="N457" s="2">
        <v>44028</v>
      </c>
      <c r="O457" s="1" t="s">
        <v>1732</v>
      </c>
      <c r="P457" s="259">
        <f>Tableau10[[#This Row],[Quantité échéancée]]-Tableau10[[#This Row],[Quantité livrée]]</f>
        <v>0</v>
      </c>
    </row>
    <row r="458" spans="1:16" hidden="1" x14ac:dyDescent="0.35">
      <c r="A458" t="str">
        <f>VLOOKUP(Tableau10[[#This Row],[Document d''achat]],Tableau1[[#All],[Nº pièce référence]:[AB]],17,FALSE)</f>
        <v>255223121102</v>
      </c>
      <c r="B458" s="9" t="str">
        <f>VLOOKUP(Tableau10[[#This Row],[Document d''achat]],Tableau1[[#All],[Nº pièce référence]:[AB]],15,FALSE)</f>
        <v>300020861</v>
      </c>
      <c r="C458" t="str">
        <f>VLOOKUP(Tableau10[[#This Row],[Document d''achat]],Tableau1[[#All],[Nº pièce référence]:[AB]],16,FALSE)</f>
        <v>5</v>
      </c>
      <c r="D458" t="str">
        <f>VLOOKUP(Tableau10[[#This Row],[Document d''achat]],Tableau1[[#All],[Nº pièce référence]:[Type PO]],18,FALSE)</f>
        <v>Z</v>
      </c>
      <c r="E458" t="str">
        <f>VLOOKUP(Tableau10[[#This Row],[Document d''achat]],Tableau1[[#All],[Colonne1]:[Nom Fournisseur]],5,FALSE)</f>
        <v>100048259  SA Cenexi - Laboratoires Thissen</v>
      </c>
      <c r="F458" s="1" t="s">
        <v>1736</v>
      </c>
      <c r="G458" s="1" t="s">
        <v>88</v>
      </c>
      <c r="H458" s="1" t="s">
        <v>1735</v>
      </c>
      <c r="I458" s="1" t="s">
        <v>2407</v>
      </c>
      <c r="J458" s="2">
        <v>44028</v>
      </c>
      <c r="K458" s="222">
        <v>1</v>
      </c>
      <c r="L458" s="1" t="s">
        <v>7411</v>
      </c>
      <c r="M458" s="222">
        <v>0</v>
      </c>
      <c r="N458" s="2">
        <v>44028</v>
      </c>
      <c r="O458" s="1" t="s">
        <v>1737</v>
      </c>
      <c r="P458" s="259">
        <f>Tableau10[[#This Row],[Quantité échéancée]]-Tableau10[[#This Row],[Quantité livrée]]</f>
        <v>1</v>
      </c>
    </row>
    <row r="459" spans="1:16" hidden="1" x14ac:dyDescent="0.35">
      <c r="A459" t="str">
        <f>VLOOKUP(Tableau10[[#This Row],[Document d''achat]],Tableau1[[#All],[Nº pièce référence]:[AB]],17,FALSE)</f>
        <v>255223121102</v>
      </c>
      <c r="B459" s="9" t="str">
        <f>VLOOKUP(Tableau10[[#This Row],[Document d''achat]],Tableau1[[#All],[Nº pièce référence]:[AB]],15,FALSE)</f>
        <v>300020861</v>
      </c>
      <c r="C459" t="str">
        <f>VLOOKUP(Tableau10[[#This Row],[Document d''achat]],Tableau1[[#All],[Nº pièce référence]:[AB]],16,FALSE)</f>
        <v>5</v>
      </c>
      <c r="D459" t="str">
        <f>VLOOKUP(Tableau10[[#This Row],[Document d''achat]],Tableau1[[#All],[Nº pièce référence]:[Type PO]],18,FALSE)</f>
        <v>Z</v>
      </c>
      <c r="E459" t="str">
        <f>VLOOKUP(Tableau10[[#This Row],[Document d''achat]],Tableau1[[#All],[Colonne1]:[Nom Fournisseur]],5,FALSE)</f>
        <v>100051133  NV Medista</v>
      </c>
      <c r="F459" s="1" t="s">
        <v>1744</v>
      </c>
      <c r="G459" s="1" t="s">
        <v>88</v>
      </c>
      <c r="H459" s="1" t="s">
        <v>1743</v>
      </c>
      <c r="I459" s="1" t="s">
        <v>2407</v>
      </c>
      <c r="J459" s="2">
        <v>44028</v>
      </c>
      <c r="K459" s="222">
        <v>1</v>
      </c>
      <c r="L459" s="1" t="s">
        <v>7411</v>
      </c>
      <c r="M459" s="222">
        <v>0</v>
      </c>
      <c r="N459" s="2">
        <v>44028</v>
      </c>
      <c r="O459" s="1" t="s">
        <v>1745</v>
      </c>
      <c r="P459" s="259">
        <f>Tableau10[[#This Row],[Quantité échéancée]]-Tableau10[[#This Row],[Quantité livrée]]</f>
        <v>1</v>
      </c>
    </row>
    <row r="460" spans="1:16" hidden="1" x14ac:dyDescent="0.35">
      <c r="A460" t="str">
        <f>VLOOKUP(Tableau10[[#This Row],[Document d''achat]],Tableau1[[#All],[Nº pièce référence]:[AB]],17,FALSE)</f>
        <v>255223121102</v>
      </c>
      <c r="B460" s="9" t="str">
        <f>VLOOKUP(Tableau10[[#This Row],[Document d''achat]],Tableau1[[#All],[Nº pièce référence]:[AB]],15,FALSE)</f>
        <v>300020861</v>
      </c>
      <c r="C460" t="str">
        <f>VLOOKUP(Tableau10[[#This Row],[Document d''achat]],Tableau1[[#All],[Nº pièce référence]:[AB]],16,FALSE)</f>
        <v>2</v>
      </c>
      <c r="D460" t="str">
        <f>VLOOKUP(Tableau10[[#This Row],[Document d''achat]],Tableau1[[#All],[Nº pièce référence]:[Type PO]],18,FALSE)</f>
        <v>Z</v>
      </c>
      <c r="E460" t="str">
        <f>VLOOKUP(Tableau10[[#This Row],[Document d''achat]],Tableau1[[#All],[Colonne1]:[Nom Fournisseur]],5,FALSE)</f>
        <v>100051150  SA Zentech</v>
      </c>
      <c r="F460" s="1" t="s">
        <v>1749</v>
      </c>
      <c r="G460" s="1" t="s">
        <v>88</v>
      </c>
      <c r="H460" s="1" t="s">
        <v>1748</v>
      </c>
      <c r="I460" s="1" t="s">
        <v>2407</v>
      </c>
      <c r="J460" s="2">
        <v>44028</v>
      </c>
      <c r="K460" s="222">
        <v>1</v>
      </c>
      <c r="L460" s="1" t="s">
        <v>7411</v>
      </c>
      <c r="M460" s="222">
        <v>0</v>
      </c>
      <c r="N460" s="2">
        <v>44028</v>
      </c>
      <c r="O460" s="1" t="s">
        <v>1725</v>
      </c>
      <c r="P460" s="259">
        <f>Tableau10[[#This Row],[Quantité échéancée]]-Tableau10[[#This Row],[Quantité livrée]]</f>
        <v>1</v>
      </c>
    </row>
    <row r="461" spans="1:16" hidden="1" x14ac:dyDescent="0.35">
      <c r="A461" t="str">
        <f>VLOOKUP(Tableau10[[#This Row],[Document d''achat]],Tableau1[[#All],[Nº pièce référence]:[AB]],17,FALSE)</f>
        <v>254012121101</v>
      </c>
      <c r="B461" s="9" t="str">
        <f>VLOOKUP(Tableau10[[#This Row],[Document d''achat]],Tableau1[[#All],[Nº pièce référence]:[AB]],15,FALSE)</f>
        <v>300020288</v>
      </c>
      <c r="C461" t="str">
        <f>VLOOKUP(Tableau10[[#This Row],[Document d''achat]],Tableau1[[#All],[Nº pièce référence]:[AB]],16,FALSE)</f>
        <v>1</v>
      </c>
      <c r="D461" t="str">
        <f>VLOOKUP(Tableau10[[#This Row],[Document d''achat]],Tableau1[[#All],[Nº pièce référence]:[Type PO]],18,FALSE)</f>
        <v>L</v>
      </c>
      <c r="E461" t="str">
        <f>VLOOKUP(Tableau10[[#This Row],[Document d''achat]],Tableau1[[#All],[Colonne1]:[Nom Fournisseur]],5,FALSE)</f>
        <v>500000232  ASBL CLL Bruxelles</v>
      </c>
      <c r="F461" s="1" t="s">
        <v>1752</v>
      </c>
      <c r="G461" s="1" t="s">
        <v>88</v>
      </c>
      <c r="H461" s="1" t="s">
        <v>1751</v>
      </c>
      <c r="I461" s="1" t="s">
        <v>2407</v>
      </c>
      <c r="J461" s="2">
        <v>44034</v>
      </c>
      <c r="K461" s="222">
        <v>2</v>
      </c>
      <c r="L461" s="1" t="s">
        <v>7410</v>
      </c>
      <c r="M461" s="222">
        <v>0</v>
      </c>
      <c r="N461" s="2">
        <v>44034</v>
      </c>
      <c r="O461" s="1" t="s">
        <v>1753</v>
      </c>
      <c r="P461" s="259">
        <f>Tableau10[[#This Row],[Quantité échéancée]]-Tableau10[[#This Row],[Quantité livrée]]</f>
        <v>2</v>
      </c>
    </row>
    <row r="462" spans="1:16" hidden="1" x14ac:dyDescent="0.35">
      <c r="A462" t="str">
        <f>VLOOKUP(Tableau10[[#This Row],[Document d''achat]],Tableau1[[#All],[Nº pièce référence]:[AB]],17,FALSE)</f>
        <v>254012121101</v>
      </c>
      <c r="B462" s="9" t="str">
        <f>VLOOKUP(Tableau10[[#This Row],[Document d''achat]],Tableau1[[#All],[Nº pièce référence]:[AB]],15,FALSE)</f>
        <v>300020288</v>
      </c>
      <c r="C462" t="str">
        <f>VLOOKUP(Tableau10[[#This Row],[Document d''achat]],Tableau1[[#All],[Nº pièce référence]:[AB]],16,FALSE)</f>
        <v>1</v>
      </c>
      <c r="D462" t="str">
        <f>VLOOKUP(Tableau10[[#This Row],[Document d''achat]],Tableau1[[#All],[Nº pièce référence]:[Type PO]],18,FALSE)</f>
        <v>L</v>
      </c>
      <c r="E462" t="str">
        <f>VLOOKUP(Tableau10[[#This Row],[Document d''achat]],Tableau1[[#All],[Colonne1]:[Nom Fournisseur]],5,FALSE)</f>
        <v>500000232  ASBL CLL Bruxelles</v>
      </c>
      <c r="F462" s="1" t="s">
        <v>1752</v>
      </c>
      <c r="G462" s="1" t="s">
        <v>217</v>
      </c>
      <c r="H462" s="1" t="s">
        <v>1751</v>
      </c>
      <c r="I462" s="1" t="s">
        <v>2407</v>
      </c>
      <c r="J462" s="2">
        <v>44034</v>
      </c>
      <c r="K462" s="222">
        <v>30</v>
      </c>
      <c r="L462" s="1" t="s">
        <v>7410</v>
      </c>
      <c r="M462" s="222">
        <v>0</v>
      </c>
      <c r="N462" s="2">
        <v>44034</v>
      </c>
      <c r="O462" s="1" t="s">
        <v>1754</v>
      </c>
      <c r="P462" s="259">
        <f>Tableau10[[#This Row],[Quantité échéancée]]-Tableau10[[#This Row],[Quantité livrée]]</f>
        <v>30</v>
      </c>
    </row>
    <row r="463" spans="1:16" hidden="1" x14ac:dyDescent="0.35">
      <c r="A463" t="str">
        <f>VLOOKUP(Tableau10[[#This Row],[Document d''achat]],Tableau1[[#All],[Nº pièce référence]:[AB]],17,FALSE)</f>
        <v>255223121102</v>
      </c>
      <c r="B463" s="9" t="str">
        <f>VLOOKUP(Tableau10[[#This Row],[Document d''achat]],Tableau1[[#All],[Nº pièce référence]:[AB]],15,FALSE)</f>
        <v>300020861</v>
      </c>
      <c r="C463" t="str">
        <f>VLOOKUP(Tableau10[[#This Row],[Document d''achat]],Tableau1[[#All],[Nº pièce référence]:[AB]],16,FALSE)</f>
        <v>5</v>
      </c>
      <c r="D463" t="str">
        <f>VLOOKUP(Tableau10[[#This Row],[Document d''achat]],Tableau1[[#All],[Nº pièce référence]:[Type PO]],18,FALSE)</f>
        <v>Z</v>
      </c>
      <c r="E463" t="str">
        <f>VLOOKUP(Tableau10[[#This Row],[Document d''achat]],Tableau1[[#All],[Colonne1]:[Nom Fournisseur]],5,FALSE)</f>
        <v>100049753 NV Fac Secundum Artem Magis Pharma</v>
      </c>
      <c r="F463" s="1" t="s">
        <v>2135</v>
      </c>
      <c r="G463" s="1" t="s">
        <v>88</v>
      </c>
      <c r="H463" s="1" t="s">
        <v>1260</v>
      </c>
      <c r="I463" s="1" t="s">
        <v>2407</v>
      </c>
      <c r="J463" s="2">
        <v>44035</v>
      </c>
      <c r="K463" s="222">
        <v>1</v>
      </c>
      <c r="L463" s="1" t="s">
        <v>7411</v>
      </c>
      <c r="M463" s="222">
        <v>0</v>
      </c>
      <c r="N463" s="2">
        <v>44035</v>
      </c>
      <c r="O463" s="1" t="s">
        <v>2136</v>
      </c>
      <c r="P463" s="259">
        <f>Tableau10[[#This Row],[Quantité échéancée]]-Tableau10[[#This Row],[Quantité livrée]]</f>
        <v>1</v>
      </c>
    </row>
    <row r="464" spans="1:16" hidden="1" x14ac:dyDescent="0.35">
      <c r="A464" t="str">
        <f>VLOOKUP(Tableau10[[#This Row],[Document d''achat]],Tableau1[[#All],[Nº pièce référence]:[AB]],17,FALSE)</f>
        <v>255223121102</v>
      </c>
      <c r="B464" s="9" t="str">
        <f>VLOOKUP(Tableau10[[#This Row],[Document d''achat]],Tableau1[[#All],[Nº pièce référence]:[AB]],15,FALSE)</f>
        <v>300020861</v>
      </c>
      <c r="C464" t="str">
        <f>VLOOKUP(Tableau10[[#This Row],[Document d''achat]],Tableau1[[#All],[Nº pièce référence]:[AB]],16,FALSE)</f>
        <v>2</v>
      </c>
      <c r="D464" t="str">
        <f>VLOOKUP(Tableau10[[#This Row],[Document d''achat]],Tableau1[[#All],[Nº pièce référence]:[Type PO]],18,FALSE)</f>
        <v>Z</v>
      </c>
      <c r="E464" t="str">
        <f>VLOOKUP(Tableau10[[#This Row],[Document d''achat]],Tableau1[[#All],[Colonne1]:[Nom Fournisseur]],5,FALSE)</f>
        <v>100000667  BV Life Technologies Europe B.v.</v>
      </c>
      <c r="F464" s="1" t="s">
        <v>1760</v>
      </c>
      <c r="G464" s="1" t="s">
        <v>88</v>
      </c>
      <c r="H464" s="1" t="s">
        <v>352</v>
      </c>
      <c r="I464" s="1" t="s">
        <v>2407</v>
      </c>
      <c r="J464" s="2">
        <v>44036</v>
      </c>
      <c r="K464" s="222">
        <v>1</v>
      </c>
      <c r="L464" s="1" t="s">
        <v>7411</v>
      </c>
      <c r="M464" s="222">
        <v>0</v>
      </c>
      <c r="N464" s="2">
        <v>44036</v>
      </c>
      <c r="O464" s="1" t="s">
        <v>1761</v>
      </c>
      <c r="P464" s="259">
        <f>Tableau10[[#This Row],[Quantité échéancée]]-Tableau10[[#This Row],[Quantité livrée]]</f>
        <v>1</v>
      </c>
    </row>
    <row r="465" spans="1:16" hidden="1" x14ac:dyDescent="0.35">
      <c r="A465" t="str">
        <f>VLOOKUP(Tableau10[[#This Row],[Document d''achat]],Tableau1[[#All],[Nº pièce référence]:[AB]],17,FALSE)</f>
        <v>255223121102</v>
      </c>
      <c r="B465" s="9" t="str">
        <f>VLOOKUP(Tableau10[[#This Row],[Document d''achat]],Tableau1[[#All],[Nº pièce référence]:[AB]],15,FALSE)</f>
        <v>300020861</v>
      </c>
      <c r="C465" t="str">
        <f>VLOOKUP(Tableau10[[#This Row],[Document d''achat]],Tableau1[[#All],[Nº pièce référence]:[AB]],16,FALSE)</f>
        <v>6</v>
      </c>
      <c r="D465" t="str">
        <f>VLOOKUP(Tableau10[[#This Row],[Document d''achat]],Tableau1[[#All],[Nº pièce référence]:[Type PO]],18,FALSE)</f>
        <v>Z</v>
      </c>
      <c r="E465" t="str">
        <f>VLOOKUP(Tableau10[[#This Row],[Document d''achat]],Tableau1[[#All],[Colonne1]:[Nom Fournisseur]],5,FALSE)</f>
        <v>100000368  SA Medtronic Belgium</v>
      </c>
      <c r="F465" s="1" t="s">
        <v>1757</v>
      </c>
      <c r="G465" s="1" t="s">
        <v>88</v>
      </c>
      <c r="H465" s="1" t="s">
        <v>899</v>
      </c>
      <c r="I465" s="1" t="s">
        <v>2407</v>
      </c>
      <c r="J465" s="2">
        <v>44036</v>
      </c>
      <c r="K465" s="222">
        <v>1</v>
      </c>
      <c r="L465" s="1" t="s">
        <v>7411</v>
      </c>
      <c r="M465" s="222">
        <v>0</v>
      </c>
      <c r="N465" s="2">
        <v>44036</v>
      </c>
      <c r="O465" s="1" t="s">
        <v>1758</v>
      </c>
      <c r="P465" s="259">
        <f>Tableau10[[#This Row],[Quantité échéancée]]-Tableau10[[#This Row],[Quantité livrée]]</f>
        <v>1</v>
      </c>
    </row>
    <row r="466" spans="1:16" hidden="1" x14ac:dyDescent="0.35">
      <c r="A466" t="str">
        <f>VLOOKUP(Tableau10[[#This Row],[Document d''achat]],Tableau1[[#All],[Nº pièce référence]:[AB]],17,FALSE)</f>
        <v>255223121102</v>
      </c>
      <c r="B466" s="9" t="str">
        <f>VLOOKUP(Tableau10[[#This Row],[Document d''achat]],Tableau1[[#All],[Nº pièce référence]:[AB]],15,FALSE)</f>
        <v>300020861</v>
      </c>
      <c r="C466" t="str">
        <f>VLOOKUP(Tableau10[[#This Row],[Document d''achat]],Tableau1[[#All],[Nº pièce référence]:[AB]],16,FALSE)</f>
        <v>2</v>
      </c>
      <c r="D466" t="str">
        <f>VLOOKUP(Tableau10[[#This Row],[Document d''achat]],Tableau1[[#All],[Nº pièce référence]:[Type PO]],18,FALSE)</f>
        <v>Z</v>
      </c>
      <c r="E466" t="str">
        <f>VLOOKUP(Tableau10[[#This Row],[Document d''achat]],Tableau1[[#All],[Colonne1]:[Nom Fournisseur]],5,FALSE)</f>
        <v>200001800  SAS Fisher et Paykel Healthcare</v>
      </c>
      <c r="F466" s="1" t="s">
        <v>1765</v>
      </c>
      <c r="G466" s="1" t="s">
        <v>88</v>
      </c>
      <c r="H466" s="1" t="s">
        <v>1764</v>
      </c>
      <c r="I466" s="1" t="s">
        <v>2407</v>
      </c>
      <c r="J466" s="2">
        <v>44036</v>
      </c>
      <c r="K466" s="222">
        <v>1</v>
      </c>
      <c r="L466" s="1" t="s">
        <v>7411</v>
      </c>
      <c r="M466" s="222">
        <v>0</v>
      </c>
      <c r="N466" s="2">
        <v>44036</v>
      </c>
      <c r="O466" s="1" t="s">
        <v>1766</v>
      </c>
      <c r="P466" s="259">
        <f>Tableau10[[#This Row],[Quantité échéancée]]-Tableau10[[#This Row],[Quantité livrée]]</f>
        <v>1</v>
      </c>
    </row>
    <row r="467" spans="1:16" hidden="1" x14ac:dyDescent="0.35">
      <c r="A467" t="str">
        <f>VLOOKUP(Tableau10[[#This Row],[Document d''achat]],Tableau1[[#All],[Nº pièce référence]:[AB]],17,FALSE)</f>
        <v>252122121104</v>
      </c>
      <c r="B467" s="9" t="str">
        <f>VLOOKUP(Tableau10[[#This Row],[Document d''achat]],Tableau1[[#All],[Nº pièce référence]:[AB]],15,FALSE)</f>
        <v>300020895</v>
      </c>
      <c r="C467" t="str">
        <f>VLOOKUP(Tableau10[[#This Row],[Document d''achat]],Tableau1[[#All],[Nº pièce référence]:[AB]],16,FALSE)</f>
        <v>1</v>
      </c>
      <c r="D467" t="str">
        <f>VLOOKUP(Tableau10[[#This Row],[Document d''achat]],Tableau1[[#All],[Nº pièce référence]:[Type PO]],18,FALSE)</f>
        <v>Z</v>
      </c>
      <c r="E467" t="str">
        <f>VLOOKUP(Tableau10[[#This Row],[Document d''achat]],Tableau1[[#All],[Colonne1]:[Nom Fournisseur]],5,FALSE)</f>
        <v>500002616  VZW Smals</v>
      </c>
      <c r="F467" s="1" t="s">
        <v>1777</v>
      </c>
      <c r="G467" s="1" t="s">
        <v>88</v>
      </c>
      <c r="H467" s="1" t="s">
        <v>1400</v>
      </c>
      <c r="I467" s="1" t="s">
        <v>2407</v>
      </c>
      <c r="J467" s="2">
        <v>44039</v>
      </c>
      <c r="K467" s="222">
        <v>1</v>
      </c>
      <c r="L467" s="1" t="s">
        <v>7411</v>
      </c>
      <c r="M467" s="222">
        <v>0</v>
      </c>
      <c r="N467" s="2">
        <v>44039</v>
      </c>
      <c r="O467" s="1" t="s">
        <v>1778</v>
      </c>
      <c r="P467" s="259">
        <f>Tableau10[[#This Row],[Quantité échéancée]]-Tableau10[[#This Row],[Quantité livrée]]</f>
        <v>1</v>
      </c>
    </row>
    <row r="468" spans="1:16" hidden="1" x14ac:dyDescent="0.35">
      <c r="A468" t="str">
        <f>VLOOKUP(Tableau10[[#This Row],[Document d''achat]],Tableau1[[#All],[Nº pièce référence]:[AB]],17,FALSE)</f>
        <v>255223121102</v>
      </c>
      <c r="B468" s="9" t="str">
        <f>VLOOKUP(Tableau10[[#This Row],[Document d''achat]],Tableau1[[#All],[Nº pièce référence]:[AB]],15,FALSE)</f>
        <v>300020861</v>
      </c>
      <c r="C468" t="str">
        <f>VLOOKUP(Tableau10[[#This Row],[Document d''achat]],Tableau1[[#All],[Nº pièce référence]:[AB]],16,FALSE)</f>
        <v>2</v>
      </c>
      <c r="D468" t="str">
        <f>VLOOKUP(Tableau10[[#This Row],[Document d''achat]],Tableau1[[#All],[Nº pièce référence]:[Type PO]],18,FALSE)</f>
        <v>Z</v>
      </c>
      <c r="E468" t="str">
        <f>VLOOKUP(Tableau10[[#This Row],[Document d''achat]],Tableau1[[#All],[Colonne1]:[Nom Fournisseur]],5,FALSE)</f>
        <v>GE100      Engagem. provisionnel/Provision. Va</v>
      </c>
      <c r="F468" s="1" t="s">
        <v>1785</v>
      </c>
      <c r="G468" s="1" t="s">
        <v>88</v>
      </c>
      <c r="H468" s="1" t="s">
        <v>301</v>
      </c>
      <c r="I468" s="1" t="s">
        <v>2407</v>
      </c>
      <c r="J468" s="2">
        <v>44039</v>
      </c>
      <c r="K468" s="222">
        <v>1</v>
      </c>
      <c r="L468" s="1" t="s">
        <v>7411</v>
      </c>
      <c r="M468" s="222">
        <v>0</v>
      </c>
      <c r="N468" s="2">
        <v>44039</v>
      </c>
      <c r="O468" s="1" t="s">
        <v>1786</v>
      </c>
      <c r="P468" s="259">
        <f>Tableau10[[#This Row],[Quantité échéancée]]-Tableau10[[#This Row],[Quantité livrée]]</f>
        <v>1</v>
      </c>
    </row>
    <row r="469" spans="1:16" hidden="1" x14ac:dyDescent="0.35">
      <c r="A469" t="str">
        <f>VLOOKUP(Tableau10[[#This Row],[Document d''achat]],Tableau1[[#All],[Nº pièce référence]:[AB]],17,FALSE)</f>
        <v>255223121102</v>
      </c>
      <c r="B469" s="9" t="str">
        <f>VLOOKUP(Tableau10[[#This Row],[Document d''achat]],Tableau1[[#All],[Nº pièce référence]:[AB]],15,FALSE)</f>
        <v>300020861</v>
      </c>
      <c r="C469" t="str">
        <f>VLOOKUP(Tableau10[[#This Row],[Document d''achat]],Tableau1[[#All],[Nº pièce référence]:[AB]],16,FALSE)</f>
        <v>2</v>
      </c>
      <c r="D469" t="str">
        <f>VLOOKUP(Tableau10[[#This Row],[Document d''achat]],Tableau1[[#All],[Nº pièce référence]:[Type PO]],18,FALSE)</f>
        <v>Z</v>
      </c>
      <c r="E469" t="str">
        <f>VLOOKUP(Tableau10[[#This Row],[Document d''achat]],Tableau1[[#All],[Colonne1]:[Nom Fournisseur]],5,FALSE)</f>
        <v>100051191  NV Cerba Research</v>
      </c>
      <c r="F469" s="1" t="s">
        <v>1769</v>
      </c>
      <c r="G469" s="1" t="s">
        <v>88</v>
      </c>
      <c r="H469" s="1" t="s">
        <v>1768</v>
      </c>
      <c r="I469" s="1" t="s">
        <v>2407</v>
      </c>
      <c r="J469" s="2">
        <v>44039</v>
      </c>
      <c r="K469" s="222">
        <v>1</v>
      </c>
      <c r="L469" s="1" t="s">
        <v>7411</v>
      </c>
      <c r="M469" s="222">
        <v>0</v>
      </c>
      <c r="N469" s="2">
        <v>44039</v>
      </c>
      <c r="O469" s="1" t="s">
        <v>1770</v>
      </c>
      <c r="P469" s="259">
        <f>Tableau10[[#This Row],[Quantité échéancée]]-Tableau10[[#This Row],[Quantité livrée]]</f>
        <v>1</v>
      </c>
    </row>
    <row r="470" spans="1:16" hidden="1" x14ac:dyDescent="0.35">
      <c r="A470" t="str">
        <f>VLOOKUP(Tableau10[[#This Row],[Document d''achat]],Tableau1[[#All],[Nº pièce référence]:[AB]],17,FALSE)</f>
        <v>255223121102</v>
      </c>
      <c r="B470" s="9" t="str">
        <f>VLOOKUP(Tableau10[[#This Row],[Document d''achat]],Tableau1[[#All],[Nº pièce référence]:[AB]],15,FALSE)</f>
        <v>300020861</v>
      </c>
      <c r="C470" t="str">
        <f>VLOOKUP(Tableau10[[#This Row],[Document d''achat]],Tableau1[[#All],[Nº pièce référence]:[AB]],16,FALSE)</f>
        <v>2</v>
      </c>
      <c r="D470" t="str">
        <f>VLOOKUP(Tableau10[[#This Row],[Document d''achat]],Tableau1[[#All],[Nº pièce référence]:[Type PO]],18,FALSE)</f>
        <v>Z</v>
      </c>
      <c r="E470" t="str">
        <f>VLOOKUP(Tableau10[[#This Row],[Document d''achat]],Tableau1[[#All],[Colonne1]:[Nom Fournisseur]],5,FALSE)</f>
        <v>700000191  ETSPUBLI Université de Liège</v>
      </c>
      <c r="F470" s="1" t="s">
        <v>1782</v>
      </c>
      <c r="G470" s="1" t="s">
        <v>88</v>
      </c>
      <c r="H470" s="1" t="s">
        <v>1781</v>
      </c>
      <c r="I470" s="1" t="s">
        <v>2407</v>
      </c>
      <c r="J470" s="2">
        <v>44039</v>
      </c>
      <c r="K470" s="222">
        <v>1</v>
      </c>
      <c r="L470" s="1" t="s">
        <v>7411</v>
      </c>
      <c r="M470" s="222">
        <v>0</v>
      </c>
      <c r="N470" s="2">
        <v>44039</v>
      </c>
      <c r="O470" s="1" t="s">
        <v>1783</v>
      </c>
      <c r="P470" s="259">
        <f>Tableau10[[#This Row],[Quantité échéancée]]-Tableau10[[#This Row],[Quantité livrée]]</f>
        <v>1</v>
      </c>
    </row>
    <row r="471" spans="1:16" hidden="1" x14ac:dyDescent="0.35">
      <c r="A471" t="str">
        <f>VLOOKUP(Tableau10[[#This Row],[Document d''achat]],Tableau1[[#All],[Nº pièce référence]:[AB]],17,FALSE)</f>
        <v>252122121104</v>
      </c>
      <c r="B471" s="9" t="str">
        <f>VLOOKUP(Tableau10[[#This Row],[Document d''achat]],Tableau1[[#All],[Nº pièce référence]:[AB]],15,FALSE)</f>
        <v>300020895</v>
      </c>
      <c r="C471" t="str">
        <f>VLOOKUP(Tableau10[[#This Row],[Document d''achat]],Tableau1[[#All],[Nº pièce référence]:[AB]],16,FALSE)</f>
        <v>1</v>
      </c>
      <c r="D471" t="str">
        <f>VLOOKUP(Tableau10[[#This Row],[Document d''achat]],Tableau1[[#All],[Nº pièce référence]:[Type PO]],18,FALSE)</f>
        <v>L</v>
      </c>
      <c r="E471" t="str">
        <f>VLOOKUP(Tableau10[[#This Row],[Document d''achat]],Tableau1[[#All],[Colonne1]:[Nom Fournisseur]],5,FALSE)</f>
        <v>200007915  BV Saas Now</v>
      </c>
      <c r="F471" s="1" t="s">
        <v>1774</v>
      </c>
      <c r="G471" s="1" t="s">
        <v>88</v>
      </c>
      <c r="H471" s="1" t="s">
        <v>1773</v>
      </c>
      <c r="I471" s="1" t="s">
        <v>3144</v>
      </c>
      <c r="J471" s="2">
        <v>44039</v>
      </c>
      <c r="K471" s="222">
        <v>5</v>
      </c>
      <c r="L471" s="1" t="s">
        <v>7410</v>
      </c>
      <c r="M471" s="222">
        <v>5</v>
      </c>
      <c r="N471" s="2">
        <v>44039</v>
      </c>
      <c r="O471" s="1" t="s">
        <v>1775</v>
      </c>
      <c r="P471" s="259">
        <f>Tableau10[[#This Row],[Quantité échéancée]]-Tableau10[[#This Row],[Quantité livrée]]</f>
        <v>0</v>
      </c>
    </row>
    <row r="472" spans="1:16" hidden="1" x14ac:dyDescent="0.35">
      <c r="A472" t="str">
        <f>VLOOKUP(Tableau10[[#This Row],[Document d''achat]],Tableau1[[#All],[Nº pièce référence]:[AB]],17,FALSE)</f>
        <v>252122121104</v>
      </c>
      <c r="B472" s="9" t="str">
        <f>VLOOKUP(Tableau10[[#This Row],[Document d''achat]],Tableau1[[#All],[Nº pièce référence]:[AB]],15,FALSE)</f>
        <v>300020895</v>
      </c>
      <c r="C472" t="str">
        <f>VLOOKUP(Tableau10[[#This Row],[Document d''achat]],Tableau1[[#All],[Nº pièce référence]:[AB]],16,FALSE)</f>
        <v>1</v>
      </c>
      <c r="D472" t="str">
        <f>VLOOKUP(Tableau10[[#This Row],[Document d''achat]],Tableau1[[#All],[Nº pièce référence]:[Type PO]],18,FALSE)</f>
        <v>L</v>
      </c>
      <c r="E472" t="str">
        <f>VLOOKUP(Tableau10[[#This Row],[Document d''achat]],Tableau1[[#All],[Colonne1]:[Nom Fournisseur]],5,FALSE)</f>
        <v>200007915  BV Saas Now</v>
      </c>
      <c r="F472" s="1" t="s">
        <v>1774</v>
      </c>
      <c r="G472" s="1" t="s">
        <v>217</v>
      </c>
      <c r="H472" s="1" t="s">
        <v>1773</v>
      </c>
      <c r="I472" s="1" t="s">
        <v>3144</v>
      </c>
      <c r="J472" s="2">
        <v>44053</v>
      </c>
      <c r="K472" s="222">
        <v>4</v>
      </c>
      <c r="L472" s="1" t="s">
        <v>7410</v>
      </c>
      <c r="M472" s="222">
        <v>4</v>
      </c>
      <c r="N472" s="2">
        <v>44039</v>
      </c>
      <c r="O472" s="1" t="s">
        <v>1775</v>
      </c>
      <c r="P472" s="259">
        <f>Tableau10[[#This Row],[Quantité échéancée]]-Tableau10[[#This Row],[Quantité livrée]]</f>
        <v>0</v>
      </c>
    </row>
    <row r="473" spans="1:16" hidden="1" x14ac:dyDescent="0.35">
      <c r="A473" t="str">
        <f>VLOOKUP(Tableau10[[#This Row],[Document d''achat]],Tableau1[[#All],[Nº pièce référence]:[AB]],17,FALSE)</f>
        <v>255223121102</v>
      </c>
      <c r="B473" s="9" t="str">
        <f>VLOOKUP(Tableau10[[#This Row],[Document d''achat]],Tableau1[[#All],[Nº pièce référence]:[AB]],15,FALSE)</f>
        <v>300020870</v>
      </c>
      <c r="C473" t="str">
        <f>VLOOKUP(Tableau10[[#This Row],[Document d''achat]],Tableau1[[#All],[Nº pièce référence]:[AB]],16,FALSE)</f>
        <v>3</v>
      </c>
      <c r="D473" t="str">
        <f>VLOOKUP(Tableau10[[#This Row],[Document d''achat]],Tableau1[[#All],[Nº pièce référence]:[Type PO]],18,FALSE)</f>
        <v>Z</v>
      </c>
      <c r="E473" t="str">
        <f>VLOOKUP(Tableau10[[#This Row],[Document d''achat]],Tableau1[[#All],[Colonne1]:[Nom Fournisseur]],5,FALSE)</f>
        <v>100050137  BV Pure Nature Kitchen</v>
      </c>
      <c r="F473" s="1" t="s">
        <v>1787</v>
      </c>
      <c r="G473" s="1" t="s">
        <v>88</v>
      </c>
      <c r="H473" s="1" t="s">
        <v>773</v>
      </c>
      <c r="I473" s="1" t="s">
        <v>2407</v>
      </c>
      <c r="J473" s="2">
        <v>44041</v>
      </c>
      <c r="K473" s="222">
        <v>1</v>
      </c>
      <c r="L473" s="1" t="s">
        <v>7410</v>
      </c>
      <c r="M473" s="222">
        <v>0</v>
      </c>
      <c r="N473" s="2">
        <v>44041</v>
      </c>
      <c r="O473" s="1" t="s">
        <v>1788</v>
      </c>
      <c r="P473" s="259">
        <f>Tableau10[[#This Row],[Quantité échéancée]]-Tableau10[[#This Row],[Quantité livrée]]</f>
        <v>1</v>
      </c>
    </row>
    <row r="474" spans="1:16" hidden="1" x14ac:dyDescent="0.35">
      <c r="A474" t="str">
        <f>VLOOKUP(Tableau10[[#This Row],[Document d''achat]],Tableau1[[#All],[Nº pièce référence]:[AB]],17,FALSE)</f>
        <v>255223121102</v>
      </c>
      <c r="B474" s="9" t="str">
        <f>VLOOKUP(Tableau10[[#This Row],[Document d''achat]],Tableau1[[#All],[Nº pièce référence]:[AB]],15,FALSE)</f>
        <v>300020870</v>
      </c>
      <c r="C474" t="str">
        <f>VLOOKUP(Tableau10[[#This Row],[Document d''achat]],Tableau1[[#All],[Nº pièce référence]:[AB]],16,FALSE)</f>
        <v>3</v>
      </c>
      <c r="D474" t="str">
        <f>VLOOKUP(Tableau10[[#This Row],[Document d''achat]],Tableau1[[#All],[Nº pièce référence]:[Type PO]],18,FALSE)</f>
        <v>Z</v>
      </c>
      <c r="E474" t="str">
        <f>VLOOKUP(Tableau10[[#This Row],[Document d''achat]],Tableau1[[#All],[Colonne1]:[Nom Fournisseur]],5,FALSE)</f>
        <v>100050137  BV Pure Nature Kitchen</v>
      </c>
      <c r="F474" s="1" t="s">
        <v>1787</v>
      </c>
      <c r="G474" s="1" t="s">
        <v>217</v>
      </c>
      <c r="H474" s="1" t="s">
        <v>773</v>
      </c>
      <c r="I474" s="1" t="s">
        <v>2407</v>
      </c>
      <c r="J474" s="2">
        <v>44041</v>
      </c>
      <c r="K474" s="222">
        <v>1</v>
      </c>
      <c r="L474" s="1" t="s">
        <v>7410</v>
      </c>
      <c r="M474" s="222">
        <v>0</v>
      </c>
      <c r="N474" s="2">
        <v>44041</v>
      </c>
      <c r="O474" s="1" t="s">
        <v>1789</v>
      </c>
      <c r="P474" s="259">
        <f>Tableau10[[#This Row],[Quantité échéancée]]-Tableau10[[#This Row],[Quantité livrée]]</f>
        <v>1</v>
      </c>
    </row>
    <row r="475" spans="1:16" hidden="1" x14ac:dyDescent="0.35">
      <c r="A475" t="str">
        <f>VLOOKUP(Tableau10[[#This Row],[Document d''achat]],Tableau1[[#All],[Nº pièce référence]:[AB]],17,FALSE)</f>
        <v>255223121102</v>
      </c>
      <c r="B475" s="9" t="str">
        <f>VLOOKUP(Tableau10[[#This Row],[Document d''achat]],Tableau1[[#All],[Nº pièce référence]:[AB]],15,FALSE)</f>
        <v>300020870</v>
      </c>
      <c r="C475" t="str">
        <f>VLOOKUP(Tableau10[[#This Row],[Document d''achat]],Tableau1[[#All],[Nº pièce référence]:[AB]],16,FALSE)</f>
        <v>3</v>
      </c>
      <c r="D475" t="str">
        <f>VLOOKUP(Tableau10[[#This Row],[Document d''achat]],Tableau1[[#All],[Nº pièce référence]:[Type PO]],18,FALSE)</f>
        <v>Z</v>
      </c>
      <c r="E475" t="str">
        <f>VLOOKUP(Tableau10[[#This Row],[Document d''achat]],Tableau1[[#All],[Colonne1]:[Nom Fournisseur]],5,FALSE)</f>
        <v>100050137  BV Pure Nature Kitchen</v>
      </c>
      <c r="F475" s="1" t="s">
        <v>1787</v>
      </c>
      <c r="G475" s="1" t="s">
        <v>222</v>
      </c>
      <c r="H475" s="1" t="s">
        <v>773</v>
      </c>
      <c r="I475" s="1" t="s">
        <v>2407</v>
      </c>
      <c r="J475" s="2">
        <v>44041</v>
      </c>
      <c r="K475" s="222">
        <v>1</v>
      </c>
      <c r="L475" s="1" t="s">
        <v>7410</v>
      </c>
      <c r="M475" s="222">
        <v>0</v>
      </c>
      <c r="N475" s="2">
        <v>44041</v>
      </c>
      <c r="O475" s="1" t="s">
        <v>1790</v>
      </c>
      <c r="P475" s="259">
        <f>Tableau10[[#This Row],[Quantité échéancée]]-Tableau10[[#This Row],[Quantité livrée]]</f>
        <v>1</v>
      </c>
    </row>
    <row r="476" spans="1:16" hidden="1" x14ac:dyDescent="0.35">
      <c r="A476" t="str">
        <f>VLOOKUP(Tableau10[[#This Row],[Document d''achat]],Tableau1[[#All],[Nº pièce référence]:[AB]],17,FALSE)</f>
        <v>255223121102</v>
      </c>
      <c r="B476" s="9" t="str">
        <f>VLOOKUP(Tableau10[[#This Row],[Document d''achat]],Tableau1[[#All],[Nº pièce référence]:[AB]],15,FALSE)</f>
        <v>300020861</v>
      </c>
      <c r="C476" t="str">
        <f>VLOOKUP(Tableau10[[#This Row],[Document d''achat]],Tableau1[[#All],[Nº pièce référence]:[AB]],16,FALSE)</f>
        <v>4</v>
      </c>
      <c r="D476" t="str">
        <f>VLOOKUP(Tableau10[[#This Row],[Document d''achat]],Tableau1[[#All],[Nº pièce référence]:[Type PO]],18,FALSE)</f>
        <v>Z</v>
      </c>
      <c r="E476" t="str">
        <f>VLOOKUP(Tableau10[[#This Row],[Document d''achat]],Tableau1[[#All],[Colonne1]:[Nom Fournisseur]],5,FALSE)</f>
        <v>100051209  BV The Boston Consulting Group</v>
      </c>
      <c r="F476" s="1" t="s">
        <v>2274</v>
      </c>
      <c r="G476" s="1" t="s">
        <v>88</v>
      </c>
      <c r="H476" s="1" t="s">
        <v>2273</v>
      </c>
      <c r="I476" s="1" t="s">
        <v>2407</v>
      </c>
      <c r="J476" s="2">
        <v>44043</v>
      </c>
      <c r="K476" s="222">
        <v>1</v>
      </c>
      <c r="L476" s="1" t="s">
        <v>7411</v>
      </c>
      <c r="M476" s="222">
        <v>0</v>
      </c>
      <c r="N476" s="2">
        <v>44043</v>
      </c>
      <c r="O476" s="1" t="s">
        <v>2275</v>
      </c>
      <c r="P476" s="259">
        <f>Tableau10[[#This Row],[Quantité échéancée]]-Tableau10[[#This Row],[Quantité livrée]]</f>
        <v>1</v>
      </c>
    </row>
    <row r="477" spans="1:16" hidden="1" x14ac:dyDescent="0.35">
      <c r="A477" t="str">
        <f>VLOOKUP(Tableau10[[#This Row],[Document d''achat]],Tableau1[[#All],[Nº pièce référence]:[AB]],17,FALSE)</f>
        <v>255221121113</v>
      </c>
      <c r="B477" s="9" t="str">
        <f>VLOOKUP(Tableau10[[#This Row],[Document d''achat]],Tableau1[[#All],[Nº pièce référence]:[AB]],15,FALSE)</f>
        <v>300020694</v>
      </c>
      <c r="C477" t="str">
        <f>VLOOKUP(Tableau10[[#This Row],[Document d''achat]],Tableau1[[#All],[Nº pièce référence]:[AB]],16,FALSE)</f>
        <v>2</v>
      </c>
      <c r="D477" t="str">
        <f>VLOOKUP(Tableau10[[#This Row],[Document d''achat]],Tableau1[[#All],[Nº pièce référence]:[Type PO]],18,FALSE)</f>
        <v>L</v>
      </c>
      <c r="E477" t="str">
        <f>VLOOKUP(Tableau10[[#This Row],[Document d''achat]],Tableau1[[#All],[Colonne1]:[Nom Fournisseur]],5,FALSE)</f>
        <v>100051209  BV The Boston Consulting Group</v>
      </c>
      <c r="F477" s="1" t="s">
        <v>1802</v>
      </c>
      <c r="G477" s="1" t="s">
        <v>88</v>
      </c>
      <c r="H477" s="1" t="s">
        <v>1801</v>
      </c>
      <c r="I477" s="1" t="s">
        <v>2407</v>
      </c>
      <c r="J477" s="2">
        <v>44046</v>
      </c>
      <c r="K477" s="222">
        <v>1000</v>
      </c>
      <c r="L477" s="1" t="s">
        <v>7410</v>
      </c>
      <c r="M477" s="222">
        <v>1000</v>
      </c>
      <c r="N477" s="2">
        <v>44046</v>
      </c>
      <c r="O477" s="1" t="s">
        <v>1803</v>
      </c>
      <c r="P477" s="259">
        <f>Tableau10[[#This Row],[Quantité échéancée]]-Tableau10[[#This Row],[Quantité livrée]]</f>
        <v>0</v>
      </c>
    </row>
    <row r="478" spans="1:16" hidden="1" x14ac:dyDescent="0.35">
      <c r="A478" t="str">
        <f>VLOOKUP(Tableau10[[#This Row],[Document d''achat]],Tableau1[[#All],[Nº pièce référence]:[AB]],17,FALSE)</f>
        <v>254012121101</v>
      </c>
      <c r="B478" s="9" t="str">
        <f>VLOOKUP(Tableau10[[#This Row],[Document d''achat]],Tableau1[[#All],[Nº pièce référence]:[AB]],15,FALSE)</f>
        <v>300020910</v>
      </c>
      <c r="C478" t="str">
        <f>VLOOKUP(Tableau10[[#This Row],[Document d''achat]],Tableau1[[#All],[Nº pièce référence]:[AB]],16,FALSE)</f>
        <v>2</v>
      </c>
      <c r="D478" t="str">
        <f>VLOOKUP(Tableau10[[#This Row],[Document d''achat]],Tableau1[[#All],[Nº pièce référence]:[Type PO]],18,FALSE)</f>
        <v>Z</v>
      </c>
      <c r="E478" t="str">
        <f>VLOOKUP(Tableau10[[#This Row],[Document d''achat]],Tableau1[[#All],[Colonne1]:[Nom Fournisseur]],5,FALSE)</f>
        <v>600000646  SERVFEDE SCTA</v>
      </c>
      <c r="F478" s="1" t="s">
        <v>1804</v>
      </c>
      <c r="G478" s="1" t="s">
        <v>88</v>
      </c>
      <c r="H478" s="1" t="s">
        <v>454</v>
      </c>
      <c r="I478" s="1" t="s">
        <v>2407</v>
      </c>
      <c r="J478" s="2">
        <v>44046</v>
      </c>
      <c r="K478" s="222">
        <v>1</v>
      </c>
      <c r="L478" s="1" t="s">
        <v>7410</v>
      </c>
      <c r="M478" s="222">
        <v>0</v>
      </c>
      <c r="N478" s="2">
        <v>44046</v>
      </c>
      <c r="O478" s="1" t="s">
        <v>1805</v>
      </c>
      <c r="P478" s="259">
        <f>Tableau10[[#This Row],[Quantité échéancée]]-Tableau10[[#This Row],[Quantité livrée]]</f>
        <v>1</v>
      </c>
    </row>
    <row r="479" spans="1:16" hidden="1" x14ac:dyDescent="0.35">
      <c r="A479" t="str">
        <f>VLOOKUP(Tableau10[[#This Row],[Document d''achat]],Tableau1[[#All],[Nº pièce référence]:[AB]],17,FALSE)</f>
        <v>255223121102</v>
      </c>
      <c r="B479" s="9" t="str">
        <f>VLOOKUP(Tableau10[[#This Row],[Document d''achat]],Tableau1[[#All],[Nº pièce référence]:[AB]],15,FALSE)</f>
        <v>300020861</v>
      </c>
      <c r="C479" t="str">
        <f>VLOOKUP(Tableau10[[#This Row],[Document d''achat]],Tableau1[[#All],[Nº pièce référence]:[AB]],16,FALSE)</f>
        <v>1</v>
      </c>
      <c r="D479" t="str">
        <f>VLOOKUP(Tableau10[[#This Row],[Document d''achat]],Tableau1[[#All],[Nº pièce référence]:[Type PO]],18,FALSE)</f>
        <v>Z</v>
      </c>
      <c r="E479" t="str">
        <f>VLOOKUP(Tableau10[[#This Row],[Document d''achat]],Tableau1[[#All],[Colonne1]:[Nom Fournisseur]],5,FALSE)</f>
        <v>100014700 NV Materialise</v>
      </c>
      <c r="F479" s="1" t="s">
        <v>1797</v>
      </c>
      <c r="G479" s="1" t="s">
        <v>88</v>
      </c>
      <c r="H479" s="1" t="s">
        <v>1796</v>
      </c>
      <c r="I479" s="1" t="s">
        <v>2407</v>
      </c>
      <c r="J479" s="2">
        <v>44046</v>
      </c>
      <c r="K479" s="222">
        <v>1</v>
      </c>
      <c r="L479" s="1" t="s">
        <v>7410</v>
      </c>
      <c r="M479" s="222">
        <v>0</v>
      </c>
      <c r="N479" s="2">
        <v>44046</v>
      </c>
      <c r="O479" s="1" t="s">
        <v>1798</v>
      </c>
      <c r="P479" s="259">
        <f>Tableau10[[#This Row],[Quantité échéancée]]-Tableau10[[#This Row],[Quantité livrée]]</f>
        <v>1</v>
      </c>
    </row>
    <row r="480" spans="1:16" hidden="1" x14ac:dyDescent="0.35">
      <c r="A480" t="str">
        <f>VLOOKUP(Tableau10[[#This Row],[Document d''achat]],Tableau1[[#All],[Nº pièce référence]:[AB]],17,FALSE)</f>
        <v>255223121102</v>
      </c>
      <c r="B480" s="9" t="str">
        <f>VLOOKUP(Tableau10[[#This Row],[Document d''achat]],Tableau1[[#All],[Nº pièce référence]:[AB]],15,FALSE)</f>
        <v>300020861</v>
      </c>
      <c r="C480" t="str">
        <f>VLOOKUP(Tableau10[[#This Row],[Document d''achat]],Tableau1[[#All],[Nº pièce référence]:[AB]],16,FALSE)</f>
        <v>1</v>
      </c>
      <c r="D480" t="str">
        <f>VLOOKUP(Tableau10[[#This Row],[Document d''achat]],Tableau1[[#All],[Nº pièce référence]:[Type PO]],18,FALSE)</f>
        <v>Z</v>
      </c>
      <c r="E480" t="str">
        <f>VLOOKUP(Tableau10[[#This Row],[Document d''achat]],Tableau1[[#All],[Colonne1]:[Nom Fournisseur]],5,FALSE)</f>
        <v>100014700 NV Materialise</v>
      </c>
      <c r="F480" s="1" t="s">
        <v>1797</v>
      </c>
      <c r="G480" s="1" t="s">
        <v>217</v>
      </c>
      <c r="H480" s="1" t="s">
        <v>1796</v>
      </c>
      <c r="I480" s="1" t="s">
        <v>2407</v>
      </c>
      <c r="J480" s="2">
        <v>44046</v>
      </c>
      <c r="K480" s="222">
        <v>1</v>
      </c>
      <c r="L480" s="1" t="s">
        <v>7410</v>
      </c>
      <c r="M480" s="222">
        <v>0</v>
      </c>
      <c r="N480" s="2">
        <v>44046</v>
      </c>
      <c r="O480" s="1" t="s">
        <v>1799</v>
      </c>
      <c r="P480" s="259">
        <f>Tableau10[[#This Row],[Quantité échéancée]]-Tableau10[[#This Row],[Quantité livrée]]</f>
        <v>1</v>
      </c>
    </row>
    <row r="481" spans="1:16" hidden="1" x14ac:dyDescent="0.35">
      <c r="A481" t="str">
        <f>VLOOKUP(Tableau10[[#This Row],[Document d''achat]],Tableau1[[#All],[Nº pièce référence]:[AB]],17,FALSE)</f>
        <v>254012121101</v>
      </c>
      <c r="B481" s="9" t="str">
        <f>VLOOKUP(Tableau10[[#This Row],[Document d''achat]],Tableau1[[#All],[Nº pièce référence]:[AB]],15,FALSE)</f>
        <v>300020910</v>
      </c>
      <c r="C481" t="str">
        <f>VLOOKUP(Tableau10[[#This Row],[Document d''achat]],Tableau1[[#All],[Nº pièce référence]:[AB]],16,FALSE)</f>
        <v>3</v>
      </c>
      <c r="D481" t="str">
        <f>VLOOKUP(Tableau10[[#This Row],[Document d''achat]],Tableau1[[#All],[Nº pièce référence]:[Type PO]],18,FALSE)</f>
        <v>Z</v>
      </c>
      <c r="E481" t="str">
        <f>VLOOKUP(Tableau10[[#This Row],[Document d''achat]],Tableau1[[#All],[Colonne1]:[Nom Fournisseur]],5,FALSE)</f>
        <v>200008012 SA Presence Communications</v>
      </c>
      <c r="F481" s="1" t="s">
        <v>1809</v>
      </c>
      <c r="G481" s="1" t="s">
        <v>88</v>
      </c>
      <c r="H481" s="1" t="s">
        <v>1808</v>
      </c>
      <c r="I481" s="1" t="s">
        <v>2407</v>
      </c>
      <c r="J481" s="2">
        <v>44047</v>
      </c>
      <c r="K481" s="222">
        <v>1</v>
      </c>
      <c r="L481" s="1" t="s">
        <v>7410</v>
      </c>
      <c r="M481" s="222">
        <v>0</v>
      </c>
      <c r="N481" s="2">
        <v>44047</v>
      </c>
      <c r="O481" s="1" t="s">
        <v>1810</v>
      </c>
      <c r="P481" s="259">
        <f>Tableau10[[#This Row],[Quantité échéancée]]-Tableau10[[#This Row],[Quantité livrée]]</f>
        <v>1</v>
      </c>
    </row>
    <row r="482" spans="1:16" hidden="1" x14ac:dyDescent="0.35">
      <c r="A482" t="str">
        <f>VLOOKUP(Tableau10[[#This Row],[Document d''achat]],Tableau1[[#All],[Nº pièce référence]:[AB]],17,FALSE)</f>
        <v>255223121102</v>
      </c>
      <c r="B482" s="9" t="str">
        <f>VLOOKUP(Tableau10[[#This Row],[Document d''achat]],Tableau1[[#All],[Nº pièce référence]:[AB]],15,FALSE)</f>
        <v>300020870</v>
      </c>
      <c r="C482" t="str">
        <f>VLOOKUP(Tableau10[[#This Row],[Document d''achat]],Tableau1[[#All],[Nº pièce référence]:[AB]],16,FALSE)</f>
        <v>3</v>
      </c>
      <c r="D482" t="str">
        <f>VLOOKUP(Tableau10[[#This Row],[Document d''achat]],Tableau1[[#All],[Nº pièce référence]:[Type PO]],18,FALSE)</f>
        <v>Z</v>
      </c>
      <c r="E482" t="str">
        <f>VLOOKUP(Tableau10[[#This Row],[Document d''achat]],Tableau1[[#All],[Colonne1]:[Nom Fournisseur]],5,FALSE)</f>
        <v>100018451  SRL Taxis Ucclois 2000</v>
      </c>
      <c r="F482" s="1" t="s">
        <v>1811</v>
      </c>
      <c r="G482" s="1" t="s">
        <v>88</v>
      </c>
      <c r="H482" s="1" t="s">
        <v>360</v>
      </c>
      <c r="I482" s="1" t="s">
        <v>2407</v>
      </c>
      <c r="J482" s="2">
        <v>44047</v>
      </c>
      <c r="K482" s="222">
        <v>1</v>
      </c>
      <c r="L482" s="1" t="s">
        <v>7410</v>
      </c>
      <c r="M482" s="222">
        <v>0</v>
      </c>
      <c r="N482" s="2">
        <v>44047</v>
      </c>
      <c r="O482" s="1" t="s">
        <v>362</v>
      </c>
      <c r="P482" s="259">
        <f>Tableau10[[#This Row],[Quantité échéancée]]-Tableau10[[#This Row],[Quantité livrée]]</f>
        <v>1</v>
      </c>
    </row>
    <row r="483" spans="1:16" hidden="1" x14ac:dyDescent="0.35">
      <c r="A483" t="str">
        <f>VLOOKUP(Tableau10[[#This Row],[Document d''achat]],Tableau1[[#All],[Nº pièce référence]:[AB]],17,FALSE)</f>
        <v>255223121102</v>
      </c>
      <c r="B483" s="9" t="str">
        <f>VLOOKUP(Tableau10[[#This Row],[Document d''achat]],Tableau1[[#All],[Nº pièce référence]:[AB]],15,FALSE)</f>
        <v>300020861</v>
      </c>
      <c r="C483" t="str">
        <f>VLOOKUP(Tableau10[[#This Row],[Document d''achat]],Tableau1[[#All],[Nº pièce référence]:[AB]],16,FALSE)</f>
        <v>7</v>
      </c>
      <c r="D483" t="str">
        <f>VLOOKUP(Tableau10[[#This Row],[Document d''achat]],Tableau1[[#All],[Nº pièce référence]:[Type PO]],18,FALSE)</f>
        <v>Z</v>
      </c>
      <c r="E483" t="str">
        <f>VLOOKUP(Tableau10[[#This Row],[Document d''achat]],Tableau1[[#All],[Colonne1]:[Nom Fournisseur]],5,FALSE)</f>
        <v>100051205 SA L.A.C.H.S.</v>
      </c>
      <c r="F483" s="1" t="s">
        <v>1815</v>
      </c>
      <c r="G483" s="1" t="s">
        <v>88</v>
      </c>
      <c r="H483" s="1" t="s">
        <v>1814</v>
      </c>
      <c r="I483" s="1" t="s">
        <v>2407</v>
      </c>
      <c r="J483" s="2">
        <v>44050</v>
      </c>
      <c r="K483" s="222">
        <v>1</v>
      </c>
      <c r="L483" s="1" t="s">
        <v>7411</v>
      </c>
      <c r="M483" s="222">
        <v>0</v>
      </c>
      <c r="N483" s="2">
        <v>44050</v>
      </c>
      <c r="O483" s="1" t="s">
        <v>1816</v>
      </c>
      <c r="P483" s="259">
        <f>Tableau10[[#This Row],[Quantité échéancée]]-Tableau10[[#This Row],[Quantité livrée]]</f>
        <v>1</v>
      </c>
    </row>
    <row r="484" spans="1:16" hidden="1" x14ac:dyDescent="0.35">
      <c r="A484" t="str">
        <f>VLOOKUP(Tableau10[[#This Row],[Document d''achat]],Tableau1[[#All],[Nº pièce référence]:[AB]],17,FALSE)</f>
        <v>255223121102</v>
      </c>
      <c r="B484" s="9" t="str">
        <f>VLOOKUP(Tableau10[[#This Row],[Document d''achat]],Tableau1[[#All],[Nº pièce référence]:[AB]],15,FALSE)</f>
        <v>300020861</v>
      </c>
      <c r="C484" t="str">
        <f>VLOOKUP(Tableau10[[#This Row],[Document d''achat]],Tableau1[[#All],[Nº pièce référence]:[AB]],16,FALSE)</f>
        <v>1</v>
      </c>
      <c r="D484" t="str">
        <f>VLOOKUP(Tableau10[[#This Row],[Document d''achat]],Tableau1[[#All],[Nº pièce référence]:[Type PO]],18,FALSE)</f>
        <v>Z</v>
      </c>
      <c r="E484" t="str">
        <f>VLOOKUP(Tableau10[[#This Row],[Document d''achat]],Tableau1[[#All],[Colonne1]:[Nom Fournisseur]],5,FALSE)</f>
        <v>100051177 NV Ghent Handling and Distribution</v>
      </c>
      <c r="F484" s="1" t="s">
        <v>1820</v>
      </c>
      <c r="G484" s="1" t="s">
        <v>88</v>
      </c>
      <c r="H484" s="1" t="s">
        <v>1819</v>
      </c>
      <c r="I484" s="1" t="s">
        <v>2407</v>
      </c>
      <c r="J484" s="2">
        <v>44054</v>
      </c>
      <c r="K484" s="222">
        <v>1</v>
      </c>
      <c r="L484" s="1" t="s">
        <v>7411</v>
      </c>
      <c r="M484" s="222">
        <v>0</v>
      </c>
      <c r="N484" s="2">
        <v>44054</v>
      </c>
      <c r="O484" s="1" t="s">
        <v>3159</v>
      </c>
      <c r="P484" s="259">
        <f>Tableau10[[#This Row],[Quantité échéancée]]-Tableau10[[#This Row],[Quantité livrée]]</f>
        <v>1</v>
      </c>
    </row>
    <row r="485" spans="1:16" hidden="1" x14ac:dyDescent="0.35">
      <c r="A485" t="str">
        <f>VLOOKUP(Tableau10[[#This Row],[Document d''achat]],Tableau1[[#All],[Nº pièce référence]:[AB]],17,FALSE)</f>
        <v>255223452501</v>
      </c>
      <c r="B485" s="9" t="str">
        <f>VLOOKUP(Tableau10[[#This Row],[Document d''achat]],Tableau1[[#All],[Nº pièce référence]:[AB]],15,FALSE)</f>
        <v>300021246</v>
      </c>
      <c r="C485" t="str">
        <f>VLOOKUP(Tableau10[[#This Row],[Document d''achat]],Tableau1[[#All],[Nº pièce référence]:[AB]],16,FALSE)</f>
        <v>1</v>
      </c>
      <c r="D485" t="str">
        <f>VLOOKUP(Tableau10[[#This Row],[Document d''achat]],Tableau1[[#All],[Nº pièce référence]:[Type PO]],18,FALSE)</f>
        <v>Z</v>
      </c>
      <c r="E485" t="str">
        <f>VLOOKUP(Tableau10[[#This Row],[Document d''achat]],Tableau1[[#All],[Colonne1]:[Nom Fournisseur]],5,FALSE)</f>
        <v>700001093 AV Universiteit Antwerpen</v>
      </c>
      <c r="F485" s="1" t="s">
        <v>1833</v>
      </c>
      <c r="G485" s="1" t="s">
        <v>88</v>
      </c>
      <c r="H485" s="1" t="s">
        <v>1832</v>
      </c>
      <c r="I485" s="1" t="s">
        <v>2407</v>
      </c>
      <c r="J485" s="2">
        <v>44054</v>
      </c>
      <c r="K485" s="222">
        <v>1</v>
      </c>
      <c r="L485" s="1" t="s">
        <v>7411</v>
      </c>
      <c r="M485" s="222">
        <v>0</v>
      </c>
      <c r="N485" s="2">
        <v>44054</v>
      </c>
      <c r="O485" s="1" t="s">
        <v>1827</v>
      </c>
      <c r="P485" s="259">
        <f>Tableau10[[#This Row],[Quantité échéancée]]-Tableau10[[#This Row],[Quantité livrée]]</f>
        <v>1</v>
      </c>
    </row>
    <row r="486" spans="1:16" hidden="1" x14ac:dyDescent="0.35">
      <c r="A486" t="str">
        <f>VLOOKUP(Tableau10[[#This Row],[Document d''achat]],Tableau1[[#All],[Nº pièce référence]:[AB]],17,FALSE)</f>
        <v>255223452501</v>
      </c>
      <c r="B486" s="9" t="str">
        <f>VLOOKUP(Tableau10[[#This Row],[Document d''achat]],Tableau1[[#All],[Nº pièce référence]:[AB]],15,FALSE)</f>
        <v>300021246</v>
      </c>
      <c r="C486" t="str">
        <f>VLOOKUP(Tableau10[[#This Row],[Document d''achat]],Tableau1[[#All],[Nº pièce référence]:[AB]],16,FALSE)</f>
        <v>1</v>
      </c>
      <c r="D486" t="str">
        <f>VLOOKUP(Tableau10[[#This Row],[Document d''achat]],Tableau1[[#All],[Nº pièce référence]:[Type PO]],18,FALSE)</f>
        <v>Z</v>
      </c>
      <c r="E486" t="str">
        <f>VLOOKUP(Tableau10[[#This Row],[Document d''achat]],Tableau1[[#All],[Colonne1]:[Nom Fournisseur]],5,FALSE)</f>
        <v>700001093 AV Universiteit Antwerpen</v>
      </c>
      <c r="F486" s="1" t="s">
        <v>1833</v>
      </c>
      <c r="G486" s="1" t="s">
        <v>217</v>
      </c>
      <c r="H486" s="1" t="s">
        <v>1832</v>
      </c>
      <c r="I486" s="1" t="s">
        <v>2407</v>
      </c>
      <c r="J486" s="2">
        <v>44054</v>
      </c>
      <c r="K486" s="222">
        <v>1</v>
      </c>
      <c r="L486" s="1" t="s">
        <v>7411</v>
      </c>
      <c r="M486" s="222">
        <v>0</v>
      </c>
      <c r="N486" s="2">
        <v>44054</v>
      </c>
      <c r="O486" s="1" t="s">
        <v>1828</v>
      </c>
      <c r="P486" s="259">
        <f>Tableau10[[#This Row],[Quantité échéancée]]-Tableau10[[#This Row],[Quantité livrée]]</f>
        <v>1</v>
      </c>
    </row>
    <row r="487" spans="1:16" hidden="1" x14ac:dyDescent="0.35">
      <c r="A487" t="str">
        <f>VLOOKUP(Tableau10[[#This Row],[Document d''achat]],Tableau1[[#All],[Nº pièce référence]:[AB]],17,FALSE)</f>
        <v>255223452501</v>
      </c>
      <c r="B487" s="9" t="str">
        <f>VLOOKUP(Tableau10[[#This Row],[Document d''achat]],Tableau1[[#All],[Nº pièce référence]:[AB]],15,FALSE)</f>
        <v>300021246</v>
      </c>
      <c r="C487" t="str">
        <f>VLOOKUP(Tableau10[[#This Row],[Document d''achat]],Tableau1[[#All],[Nº pièce référence]:[AB]],16,FALSE)</f>
        <v>1</v>
      </c>
      <c r="D487" t="str">
        <f>VLOOKUP(Tableau10[[#This Row],[Document d''achat]],Tableau1[[#All],[Nº pièce référence]:[Type PO]],18,FALSE)</f>
        <v>Z</v>
      </c>
      <c r="E487" t="str">
        <f>VLOOKUP(Tableau10[[#This Row],[Document d''achat]],Tableau1[[#All],[Colonne1]:[Nom Fournisseur]],5,FALSE)</f>
        <v>700001093 AV Universiteit Antwerpen</v>
      </c>
      <c r="F487" s="1" t="s">
        <v>1833</v>
      </c>
      <c r="G487" s="1" t="s">
        <v>222</v>
      </c>
      <c r="H487" s="1" t="s">
        <v>1832</v>
      </c>
      <c r="I487" s="1" t="s">
        <v>2407</v>
      </c>
      <c r="J487" s="2">
        <v>44054</v>
      </c>
      <c r="K487" s="222">
        <v>1</v>
      </c>
      <c r="L487" s="1" t="s">
        <v>7411</v>
      </c>
      <c r="M487" s="222">
        <v>0</v>
      </c>
      <c r="N487" s="2">
        <v>44054</v>
      </c>
      <c r="O487" s="1" t="s">
        <v>1829</v>
      </c>
      <c r="P487" s="259">
        <f>Tableau10[[#This Row],[Quantité échéancée]]-Tableau10[[#This Row],[Quantité livrée]]</f>
        <v>1</v>
      </c>
    </row>
    <row r="488" spans="1:16" hidden="1" x14ac:dyDescent="0.35">
      <c r="A488" t="str">
        <f>VLOOKUP(Tableau10[[#This Row],[Document d''achat]],Tableau1[[#All],[Nº pièce référence]:[AB]],17,FALSE)</f>
        <v>255223452401</v>
      </c>
      <c r="B488" s="9" t="str">
        <f>VLOOKUP(Tableau10[[#This Row],[Document d''achat]],Tableau1[[#All],[Nº pièce référence]:[AB]],15,FALSE)</f>
        <v>300021246</v>
      </c>
      <c r="C488" t="str">
        <f>VLOOKUP(Tableau10[[#This Row],[Document d''achat]],Tableau1[[#All],[Nº pièce référence]:[AB]],16,FALSE)</f>
        <v>2</v>
      </c>
      <c r="D488" t="str">
        <f>VLOOKUP(Tableau10[[#This Row],[Document d''achat]],Tableau1[[#All],[Nº pièce référence]:[Type PO]],18,FALSE)</f>
        <v>Z</v>
      </c>
      <c r="E488" t="str">
        <f>VLOOKUP(Tableau10[[#This Row],[Document d''achat]],Tableau1[[#All],[Colonne1]:[Nom Fournisseur]],5,FALSE)</f>
        <v>700001063 AFJ Université Libre de Bruxelles</v>
      </c>
      <c r="F488" s="1" t="s">
        <v>1826</v>
      </c>
      <c r="G488" s="1" t="s">
        <v>88</v>
      </c>
      <c r="H488" s="1" t="s">
        <v>1825</v>
      </c>
      <c r="I488" s="1" t="s">
        <v>2407</v>
      </c>
      <c r="J488" s="2">
        <v>44054</v>
      </c>
      <c r="K488" s="222">
        <v>1</v>
      </c>
      <c r="L488" s="1" t="s">
        <v>7411</v>
      </c>
      <c r="M488" s="222">
        <v>0</v>
      </c>
      <c r="N488" s="2">
        <v>44054</v>
      </c>
      <c r="O488" s="1" t="s">
        <v>1827</v>
      </c>
      <c r="P488" s="259">
        <f>Tableau10[[#This Row],[Quantité échéancée]]-Tableau10[[#This Row],[Quantité livrée]]</f>
        <v>1</v>
      </c>
    </row>
    <row r="489" spans="1:16" hidden="1" x14ac:dyDescent="0.35">
      <c r="A489" t="str">
        <f>VLOOKUP(Tableau10[[#This Row],[Document d''achat]],Tableau1[[#All],[Nº pièce référence]:[AB]],17,FALSE)</f>
        <v>255223452401</v>
      </c>
      <c r="B489" s="9" t="str">
        <f>VLOOKUP(Tableau10[[#This Row],[Document d''achat]],Tableau1[[#All],[Nº pièce référence]:[AB]],15,FALSE)</f>
        <v>300021246</v>
      </c>
      <c r="C489" t="str">
        <f>VLOOKUP(Tableau10[[#This Row],[Document d''achat]],Tableau1[[#All],[Nº pièce référence]:[AB]],16,FALSE)</f>
        <v>2</v>
      </c>
      <c r="D489" t="str">
        <f>VLOOKUP(Tableau10[[#This Row],[Document d''achat]],Tableau1[[#All],[Nº pièce référence]:[Type PO]],18,FALSE)</f>
        <v>Z</v>
      </c>
      <c r="E489" t="str">
        <f>VLOOKUP(Tableau10[[#This Row],[Document d''achat]],Tableau1[[#All],[Colonne1]:[Nom Fournisseur]],5,FALSE)</f>
        <v>700001063 AFJ Université Libre de Bruxelles</v>
      </c>
      <c r="F489" s="1" t="s">
        <v>1826</v>
      </c>
      <c r="G489" s="1" t="s">
        <v>217</v>
      </c>
      <c r="H489" s="1" t="s">
        <v>1825</v>
      </c>
      <c r="I489" s="1" t="s">
        <v>2407</v>
      </c>
      <c r="J489" s="2">
        <v>44054</v>
      </c>
      <c r="K489" s="222">
        <v>1</v>
      </c>
      <c r="L489" s="1" t="s">
        <v>7411</v>
      </c>
      <c r="M489" s="222">
        <v>0</v>
      </c>
      <c r="N489" s="2">
        <v>44054</v>
      </c>
      <c r="O489" s="1" t="s">
        <v>1828</v>
      </c>
      <c r="P489" s="259">
        <f>Tableau10[[#This Row],[Quantité échéancée]]-Tableau10[[#This Row],[Quantité livrée]]</f>
        <v>1</v>
      </c>
    </row>
    <row r="490" spans="1:16" hidden="1" x14ac:dyDescent="0.35">
      <c r="A490" t="str">
        <f>VLOOKUP(Tableau10[[#This Row],[Document d''achat]],Tableau1[[#All],[Nº pièce référence]:[AB]],17,FALSE)</f>
        <v>255223452401</v>
      </c>
      <c r="B490" s="9" t="str">
        <f>VLOOKUP(Tableau10[[#This Row],[Document d''achat]],Tableau1[[#All],[Nº pièce référence]:[AB]],15,FALSE)</f>
        <v>300021246</v>
      </c>
      <c r="C490" t="str">
        <f>VLOOKUP(Tableau10[[#This Row],[Document d''achat]],Tableau1[[#All],[Nº pièce référence]:[AB]],16,FALSE)</f>
        <v>2</v>
      </c>
      <c r="D490" t="str">
        <f>VLOOKUP(Tableau10[[#This Row],[Document d''achat]],Tableau1[[#All],[Nº pièce référence]:[Type PO]],18,FALSE)</f>
        <v>Z</v>
      </c>
      <c r="E490" t="str">
        <f>VLOOKUP(Tableau10[[#This Row],[Document d''achat]],Tableau1[[#All],[Colonne1]:[Nom Fournisseur]],5,FALSE)</f>
        <v>700001063 AFJ Université Libre de Bruxelles</v>
      </c>
      <c r="F490" s="1" t="s">
        <v>1826</v>
      </c>
      <c r="G490" s="1" t="s">
        <v>222</v>
      </c>
      <c r="H490" s="1" t="s">
        <v>1825</v>
      </c>
      <c r="I490" s="1" t="s">
        <v>2407</v>
      </c>
      <c r="J490" s="2">
        <v>44054</v>
      </c>
      <c r="K490" s="222">
        <v>1</v>
      </c>
      <c r="L490" s="1" t="s">
        <v>7411</v>
      </c>
      <c r="M490" s="222">
        <v>0</v>
      </c>
      <c r="N490" s="2">
        <v>44054</v>
      </c>
      <c r="O490" s="1" t="s">
        <v>1829</v>
      </c>
      <c r="P490" s="259">
        <f>Tableau10[[#This Row],[Quantité échéancée]]-Tableau10[[#This Row],[Quantité livrée]]</f>
        <v>1</v>
      </c>
    </row>
    <row r="491" spans="1:16" hidden="1" x14ac:dyDescent="0.35">
      <c r="A491" t="str">
        <f>VLOOKUP(Tableau10[[#This Row],[Document d''achat]],Tableau1[[#All],[Nº pièce référence]:[AB]],17,FALSE)</f>
        <v>255223121102</v>
      </c>
      <c r="B491" s="9" t="str">
        <f>VLOOKUP(Tableau10[[#This Row],[Document d''achat]],Tableau1[[#All],[Nº pièce référence]:[AB]],15,FALSE)</f>
        <v>300020861</v>
      </c>
      <c r="C491" t="str">
        <f>VLOOKUP(Tableau10[[#This Row],[Document d''achat]],Tableau1[[#All],[Nº pièce référence]:[AB]],16,FALSE)</f>
        <v>2</v>
      </c>
      <c r="D491" t="str">
        <f>VLOOKUP(Tableau10[[#This Row],[Document d''achat]],Tableau1[[#All],[Nº pièce référence]:[Type PO]],18,FALSE)</f>
        <v>Z</v>
      </c>
      <c r="E491" t="str">
        <f>VLOOKUP(Tableau10[[#This Row],[Document d''achat]],Tableau1[[#All],[Colonne1]:[Nom Fournisseur]],5,FALSE)</f>
        <v>500026800 Ltd Wuxi Nest Biotechnology</v>
      </c>
      <c r="F491" s="1" t="s">
        <v>1837</v>
      </c>
      <c r="G491" s="1" t="s">
        <v>88</v>
      </c>
      <c r="H491" s="1" t="s">
        <v>1836</v>
      </c>
      <c r="I491" s="1" t="s">
        <v>2407</v>
      </c>
      <c r="J491" s="2">
        <v>44055</v>
      </c>
      <c r="K491" s="222">
        <v>1</v>
      </c>
      <c r="L491" s="1" t="s">
        <v>7411</v>
      </c>
      <c r="M491" s="222">
        <v>0</v>
      </c>
      <c r="N491" s="2">
        <v>44055</v>
      </c>
      <c r="O491" s="1" t="s">
        <v>1839</v>
      </c>
      <c r="P491" s="259">
        <f>Tableau10[[#This Row],[Quantité échéancée]]-Tableau10[[#This Row],[Quantité livrée]]</f>
        <v>1</v>
      </c>
    </row>
    <row r="492" spans="1:16" hidden="1" x14ac:dyDescent="0.35">
      <c r="A492" t="str">
        <f>VLOOKUP(Tableau10[[#This Row],[Document d''achat]],Tableau1[[#All],[Nº pièce référence]:[AB]],17,FALSE)</f>
        <v>255223121102</v>
      </c>
      <c r="B492" s="9" t="str">
        <f>VLOOKUP(Tableau10[[#This Row],[Document d''achat]],Tableau1[[#All],[Nº pièce référence]:[AB]],15,FALSE)</f>
        <v>300020861</v>
      </c>
      <c r="C492" t="str">
        <f>VLOOKUP(Tableau10[[#This Row],[Document d''achat]],Tableau1[[#All],[Nº pièce référence]:[AB]],16,FALSE)</f>
        <v>2</v>
      </c>
      <c r="D492" t="str">
        <f>VLOOKUP(Tableau10[[#This Row],[Document d''achat]],Tableau1[[#All],[Nº pièce référence]:[Type PO]],18,FALSE)</f>
        <v>Z</v>
      </c>
      <c r="E492" t="str">
        <f>VLOOKUP(Tableau10[[#This Row],[Document d''achat]],Tableau1[[#All],[Colonne1]:[Nom Fournisseur]],5,FALSE)</f>
        <v>500026800 Ltd Wuxi Nest Biotechnology</v>
      </c>
      <c r="F492" s="1" t="s">
        <v>1837</v>
      </c>
      <c r="G492" s="1" t="s">
        <v>217</v>
      </c>
      <c r="H492" s="1" t="s">
        <v>1836</v>
      </c>
      <c r="I492" s="1" t="s">
        <v>2407</v>
      </c>
      <c r="J492" s="2">
        <v>44068</v>
      </c>
      <c r="K492" s="222">
        <v>1</v>
      </c>
      <c r="L492" s="1" t="s">
        <v>7411</v>
      </c>
      <c r="M492" s="222">
        <v>0</v>
      </c>
      <c r="N492" s="2">
        <v>44055</v>
      </c>
      <c r="O492" s="1" t="s">
        <v>1839</v>
      </c>
      <c r="P492" s="259">
        <f>Tableau10[[#This Row],[Quantité échéancée]]-Tableau10[[#This Row],[Quantité livrée]]</f>
        <v>1</v>
      </c>
    </row>
    <row r="493" spans="1:16" hidden="1" x14ac:dyDescent="0.35">
      <c r="A493" t="str">
        <f>VLOOKUP(Tableau10[[#This Row],[Document d''achat]],Tableau1[[#All],[Nº pièce référence]:[AB]],17,FALSE)</f>
        <v>255223121102</v>
      </c>
      <c r="B493" s="9" t="str">
        <f>VLOOKUP(Tableau10[[#This Row],[Document d''achat]],Tableau1[[#All],[Nº pièce référence]:[AB]],15,FALSE)</f>
        <v>300020861</v>
      </c>
      <c r="C493" t="str">
        <f>VLOOKUP(Tableau10[[#This Row],[Document d''achat]],Tableau1[[#All],[Nº pièce référence]:[AB]],16,FALSE)</f>
        <v>2</v>
      </c>
      <c r="D493" t="str">
        <f>VLOOKUP(Tableau10[[#This Row],[Document d''achat]],Tableau1[[#All],[Nº pièce référence]:[Type PO]],18,FALSE)</f>
        <v>Z</v>
      </c>
      <c r="E493" t="str">
        <f>VLOOKUP(Tableau10[[#This Row],[Document d''achat]],Tableau1[[#All],[Colonne1]:[Nom Fournisseur]],5,FALSE)</f>
        <v>500026800 Ltd Wuxi Nest Biotechnology</v>
      </c>
      <c r="F493" s="1" t="s">
        <v>1837</v>
      </c>
      <c r="G493" s="1" t="s">
        <v>222</v>
      </c>
      <c r="H493" s="1" t="s">
        <v>1836</v>
      </c>
      <c r="I493" s="1" t="s">
        <v>2407</v>
      </c>
      <c r="J493" s="2">
        <v>44085</v>
      </c>
      <c r="K493" s="222">
        <v>1</v>
      </c>
      <c r="L493" s="1" t="s">
        <v>7411</v>
      </c>
      <c r="M493" s="222">
        <v>0</v>
      </c>
      <c r="N493" s="2">
        <v>44055</v>
      </c>
      <c r="O493" s="1" t="s">
        <v>1839</v>
      </c>
      <c r="P493" s="259">
        <f>Tableau10[[#This Row],[Quantité échéancée]]-Tableau10[[#This Row],[Quantité livrée]]</f>
        <v>1</v>
      </c>
    </row>
    <row r="494" spans="1:16" hidden="1" x14ac:dyDescent="0.35">
      <c r="A494" t="str">
        <f>VLOOKUP(Tableau10[[#This Row],[Document d''achat]],Tableau1[[#All],[Nº pièce référence]:[AB]],17,FALSE)</f>
        <v>255223121102</v>
      </c>
      <c r="B494" s="9" t="str">
        <f>VLOOKUP(Tableau10[[#This Row],[Document d''achat]],Tableau1[[#All],[Nº pièce référence]:[AB]],15,FALSE)</f>
        <v>300020861</v>
      </c>
      <c r="C494" t="str">
        <f>VLOOKUP(Tableau10[[#This Row],[Document d''achat]],Tableau1[[#All],[Nº pièce référence]:[AB]],16,FALSE)</f>
        <v>5</v>
      </c>
      <c r="D494" t="str">
        <f>VLOOKUP(Tableau10[[#This Row],[Document d''achat]],Tableau1[[#All],[Nº pièce référence]:[Type PO]],18,FALSE)</f>
        <v>Z</v>
      </c>
      <c r="E494" t="str">
        <f>VLOOKUP(Tableau10[[#This Row],[Document d''achat]],Tableau1[[#All],[Colonne1]:[Nom Fournisseur]],5,FALSE)</f>
        <v>100000276 NV DSV Air and Sea</v>
      </c>
      <c r="F494" s="1" t="s">
        <v>1933</v>
      </c>
      <c r="G494" s="1" t="s">
        <v>88</v>
      </c>
      <c r="H494" s="1" t="s">
        <v>1932</v>
      </c>
      <c r="I494" s="1" t="s">
        <v>2407</v>
      </c>
      <c r="J494" s="2">
        <v>44077</v>
      </c>
      <c r="K494" s="222">
        <v>1</v>
      </c>
      <c r="L494" s="1" t="s">
        <v>7410</v>
      </c>
      <c r="M494" s="222">
        <v>0</v>
      </c>
      <c r="N494" s="2">
        <v>44077</v>
      </c>
      <c r="O494" s="1" t="s">
        <v>1934</v>
      </c>
      <c r="P494" s="259">
        <f>Tableau10[[#This Row],[Quantité échéancée]]-Tableau10[[#This Row],[Quantité livrée]]</f>
        <v>1</v>
      </c>
    </row>
    <row r="495" spans="1:16" x14ac:dyDescent="0.35">
      <c r="A495" t="str">
        <f>VLOOKUP(Tableau10[[#This Row],[Document d''achat]],Tableau1[[#All],[Nº pièce référence]:[AB]],17,FALSE)</f>
        <v>255223121102</v>
      </c>
      <c r="B495" s="9" t="str">
        <f>VLOOKUP(Tableau10[[#This Row],[Document d''achat]],Tableau1[[#All],[Nº pièce référence]:[AB]],15,FALSE)</f>
        <v>300020861</v>
      </c>
      <c r="C495" t="str">
        <f>VLOOKUP(Tableau10[[#This Row],[Document d''achat]],Tableau1[[#All],[Nº pièce référence]:[AB]],16,FALSE)</f>
        <v>2</v>
      </c>
      <c r="D495" t="str">
        <f>VLOOKUP(Tableau10[[#This Row],[Document d''achat]],Tableau1[[#All],[Nº pièce référence]:[Type PO]],18,FALSE)</f>
        <v>L</v>
      </c>
      <c r="E495" t="str">
        <f>VLOOKUP(Tableau10[[#This Row],[Document d''achat]],Tableau1[[#All],[Colonne1]:[Nom Fournisseur]],5,FALSE)</f>
        <v>100000350 BV Thermo Fisher Scientific</v>
      </c>
      <c r="F495" s="1" t="s">
        <v>2005</v>
      </c>
      <c r="G495" s="1" t="s">
        <v>88</v>
      </c>
      <c r="H495" s="1" t="s">
        <v>785</v>
      </c>
      <c r="I495" s="1" t="s">
        <v>2407</v>
      </c>
      <c r="J495" s="2">
        <v>44110</v>
      </c>
      <c r="K495" s="222">
        <v>4</v>
      </c>
      <c r="L495" s="1" t="s">
        <v>7410</v>
      </c>
      <c r="M495" s="222">
        <v>0</v>
      </c>
      <c r="N495" s="2">
        <v>44119</v>
      </c>
      <c r="O495" s="1" t="s">
        <v>2006</v>
      </c>
      <c r="P495" s="259">
        <f>Tableau10[[#This Row],[Quantité échéancée]]-Tableau10[[#This Row],[Quantité livrée]]</f>
        <v>4</v>
      </c>
    </row>
    <row r="496" spans="1:16" hidden="1" x14ac:dyDescent="0.35">
      <c r="A496" t="str">
        <f>VLOOKUP(Tableau10[[#This Row],[Document d''achat]],Tableau1[[#All],[Nº pièce référence]:[AB]],17,FALSE)</f>
        <v>255223121102</v>
      </c>
      <c r="B496" s="9" t="str">
        <f>VLOOKUP(Tableau10[[#This Row],[Document d''achat]],Tableau1[[#All],[Nº pièce référence]:[AB]],15,FALSE)</f>
        <v>300020861</v>
      </c>
      <c r="C496" t="str">
        <f>VLOOKUP(Tableau10[[#This Row],[Document d''achat]],Tableau1[[#All],[Nº pièce référence]:[AB]],16,FALSE)</f>
        <v>2</v>
      </c>
      <c r="D496" t="str">
        <f>VLOOKUP(Tableau10[[#This Row],[Document d''achat]],Tableau1[[#All],[Nº pièce référence]:[Type PO]],18,FALSE)</f>
        <v>Z</v>
      </c>
      <c r="E496" t="str">
        <f>VLOOKUP(Tableau10[[#This Row],[Document d''achat]],Tableau1[[#All],[Colonne1]:[Nom Fournisseur]],5,FALSE)</f>
        <v>500026801 Ltd Suzhou Conrem Biomedical Techno</v>
      </c>
      <c r="F496" s="1" t="s">
        <v>2319</v>
      </c>
      <c r="G496" s="1" t="s">
        <v>88</v>
      </c>
      <c r="H496" s="1" t="s">
        <v>2318</v>
      </c>
      <c r="I496" s="1" t="s">
        <v>2407</v>
      </c>
      <c r="J496" s="2">
        <v>44055</v>
      </c>
      <c r="K496" s="222">
        <v>1</v>
      </c>
      <c r="L496" s="1" t="s">
        <v>7411</v>
      </c>
      <c r="M496" s="222">
        <v>0</v>
      </c>
      <c r="N496" s="2">
        <v>44055</v>
      </c>
      <c r="O496" s="1" t="s">
        <v>1838</v>
      </c>
      <c r="P496" s="259">
        <f>Tableau10[[#This Row],[Quantité échéancée]]-Tableau10[[#This Row],[Quantité livrée]]</f>
        <v>1</v>
      </c>
    </row>
    <row r="497" spans="1:16" hidden="1" x14ac:dyDescent="0.35">
      <c r="A497" t="str">
        <f>VLOOKUP(Tableau10[[#This Row],[Document d''achat]],Tableau1[[#All],[Nº pièce référence]:[AB]],17,FALSE)</f>
        <v>255223121102</v>
      </c>
      <c r="B497" s="9" t="str">
        <f>VLOOKUP(Tableau10[[#This Row],[Document d''achat]],Tableau1[[#All],[Nº pièce référence]:[AB]],15,FALSE)</f>
        <v>300020861</v>
      </c>
      <c r="C497" t="str">
        <f>VLOOKUP(Tableau10[[#This Row],[Document d''achat]],Tableau1[[#All],[Nº pièce référence]:[AB]],16,FALSE)</f>
        <v>2</v>
      </c>
      <c r="D497" t="str">
        <f>VLOOKUP(Tableau10[[#This Row],[Document d''achat]],Tableau1[[#All],[Nº pièce référence]:[Type PO]],18,FALSE)</f>
        <v>Z</v>
      </c>
      <c r="E497" t="str">
        <f>VLOOKUP(Tableau10[[#This Row],[Document d''achat]],Tableau1[[#All],[Colonne1]:[Nom Fournisseur]],5,FALSE)</f>
        <v>500026801 Ltd Suzhou Conrem Biomedical Techno</v>
      </c>
      <c r="F497" s="1" t="s">
        <v>2319</v>
      </c>
      <c r="G497" s="1" t="s">
        <v>217</v>
      </c>
      <c r="H497" s="1" t="s">
        <v>2318</v>
      </c>
      <c r="I497" s="1" t="s">
        <v>2407</v>
      </c>
      <c r="J497" s="2">
        <v>44055</v>
      </c>
      <c r="K497" s="222">
        <v>1</v>
      </c>
      <c r="L497" s="1" t="s">
        <v>7411</v>
      </c>
      <c r="M497" s="222">
        <v>0</v>
      </c>
      <c r="N497" s="2">
        <v>44055</v>
      </c>
      <c r="O497" s="1" t="s">
        <v>2320</v>
      </c>
      <c r="P497" s="259">
        <f>Tableau10[[#This Row],[Quantité échéancée]]-Tableau10[[#This Row],[Quantité livrée]]</f>
        <v>1</v>
      </c>
    </row>
    <row r="498" spans="1:16" x14ac:dyDescent="0.35">
      <c r="A498" t="str">
        <f>VLOOKUP(Tableau10[[#This Row],[Document d''achat]],Tableau1[[#All],[Nº pièce référence]:[AB]],17,FALSE)</f>
        <v>255223121102</v>
      </c>
      <c r="B498" s="9" t="str">
        <f>VLOOKUP(Tableau10[[#This Row],[Document d''achat]],Tableau1[[#All],[Nº pièce référence]:[AB]],15,FALSE)</f>
        <v>300020861</v>
      </c>
      <c r="C498" t="str">
        <f>VLOOKUP(Tableau10[[#This Row],[Document d''achat]],Tableau1[[#All],[Nº pièce référence]:[AB]],16,FALSE)</f>
        <v>2</v>
      </c>
      <c r="D498" t="str">
        <f>VLOOKUP(Tableau10[[#This Row],[Document d''achat]],Tableau1[[#All],[Nº pièce référence]:[Type PO]],18,FALSE)</f>
        <v>L</v>
      </c>
      <c r="E498" t="str">
        <f>VLOOKUP(Tableau10[[#This Row],[Document d''achat]],Tableau1[[#All],[Colonne1]:[Nom Fournisseur]],5,FALSE)</f>
        <v>100000350 BV Thermo Fisher Scientific</v>
      </c>
      <c r="F498" s="1" t="s">
        <v>2005</v>
      </c>
      <c r="G498" s="1" t="s">
        <v>88</v>
      </c>
      <c r="H498" s="1" t="s">
        <v>785</v>
      </c>
      <c r="I498" s="1" t="s">
        <v>2407</v>
      </c>
      <c r="J498" s="2">
        <v>44110</v>
      </c>
      <c r="K498" s="222">
        <v>6</v>
      </c>
      <c r="L498" s="1" t="s">
        <v>7410</v>
      </c>
      <c r="M498" s="222">
        <v>0</v>
      </c>
      <c r="N498" s="2">
        <v>44141</v>
      </c>
      <c r="O498" s="1" t="s">
        <v>2006</v>
      </c>
      <c r="P498" s="259">
        <f>Tableau10[[#This Row],[Quantité échéancée]]-Tableau10[[#This Row],[Quantité livrée]]</f>
        <v>6</v>
      </c>
    </row>
    <row r="499" spans="1:16" x14ac:dyDescent="0.35">
      <c r="A499" t="str">
        <f>VLOOKUP(Tableau10[[#This Row],[Document d''achat]],Tableau1[[#All],[Nº pièce référence]:[AB]],17,FALSE)</f>
        <v>255223121102</v>
      </c>
      <c r="B499" s="9" t="str">
        <f>VLOOKUP(Tableau10[[#This Row],[Document d''achat]],Tableau1[[#All],[Nº pièce référence]:[AB]],15,FALSE)</f>
        <v>300020861</v>
      </c>
      <c r="C499" t="str">
        <f>VLOOKUP(Tableau10[[#This Row],[Document d''achat]],Tableau1[[#All],[Nº pièce référence]:[AB]],16,FALSE)</f>
        <v>2</v>
      </c>
      <c r="D499" t="str">
        <f>VLOOKUP(Tableau10[[#This Row],[Document d''achat]],Tableau1[[#All],[Nº pièce référence]:[Type PO]],18,FALSE)</f>
        <v>L</v>
      </c>
      <c r="E499" t="str">
        <f>VLOOKUP(Tableau10[[#This Row],[Document d''achat]],Tableau1[[#All],[Colonne1]:[Nom Fournisseur]],5,FALSE)</f>
        <v>100000350 BV Thermo Fisher Scientific</v>
      </c>
      <c r="F499" s="1" t="s">
        <v>2008</v>
      </c>
      <c r="G499" s="1" t="s">
        <v>88</v>
      </c>
      <c r="H499" s="1" t="s">
        <v>785</v>
      </c>
      <c r="I499" s="1" t="s">
        <v>2407</v>
      </c>
      <c r="J499" s="2">
        <v>44110</v>
      </c>
      <c r="K499" s="222">
        <v>3000</v>
      </c>
      <c r="L499" s="1" t="s">
        <v>7410</v>
      </c>
      <c r="M499" s="222">
        <v>0</v>
      </c>
      <c r="N499" s="2">
        <v>44119</v>
      </c>
      <c r="O499" s="1" t="s">
        <v>2009</v>
      </c>
      <c r="P499" s="259">
        <f>Tableau10[[#This Row],[Quantité échéancée]]-Tableau10[[#This Row],[Quantité livrée]]</f>
        <v>3000</v>
      </c>
    </row>
    <row r="500" spans="1:16" x14ac:dyDescent="0.35">
      <c r="A500" t="str">
        <f>VLOOKUP(Tableau10[[#This Row],[Document d''achat]],Tableau1[[#All],[Nº pièce référence]:[AB]],17,FALSE)</f>
        <v>255223121102</v>
      </c>
      <c r="B500" s="9" t="str">
        <f>VLOOKUP(Tableau10[[#This Row],[Document d''achat]],Tableau1[[#All],[Nº pièce référence]:[AB]],15,FALSE)</f>
        <v>300020861</v>
      </c>
      <c r="C500" t="str">
        <f>VLOOKUP(Tableau10[[#This Row],[Document d''achat]],Tableau1[[#All],[Nº pièce référence]:[AB]],16,FALSE)</f>
        <v>2</v>
      </c>
      <c r="D500" t="str">
        <f>VLOOKUP(Tableau10[[#This Row],[Document d''achat]],Tableau1[[#All],[Nº pièce référence]:[Type PO]],18,FALSE)</f>
        <v>L</v>
      </c>
      <c r="E500" t="str">
        <f>VLOOKUP(Tableau10[[#This Row],[Document d''achat]],Tableau1[[#All],[Colonne1]:[Nom Fournisseur]],5,FALSE)</f>
        <v>100000667 BV Life Technologies Europe B.v.</v>
      </c>
      <c r="F500" s="1" t="s">
        <v>2011</v>
      </c>
      <c r="G500" s="1" t="s">
        <v>88</v>
      </c>
      <c r="H500" s="1" t="s">
        <v>352</v>
      </c>
      <c r="I500" s="1" t="s">
        <v>2407</v>
      </c>
      <c r="J500" s="2">
        <v>44110</v>
      </c>
      <c r="K500" s="222">
        <v>6</v>
      </c>
      <c r="L500" s="1" t="s">
        <v>7410</v>
      </c>
      <c r="M500" s="222">
        <v>0</v>
      </c>
      <c r="N500" s="2">
        <v>44113</v>
      </c>
      <c r="O500" s="1" t="s">
        <v>2012</v>
      </c>
      <c r="P500" s="259">
        <f>Tableau10[[#This Row],[Quantité échéancée]]-Tableau10[[#This Row],[Quantité livrée]]</f>
        <v>6</v>
      </c>
    </row>
    <row r="501" spans="1:16" x14ac:dyDescent="0.35">
      <c r="A501" t="str">
        <f>VLOOKUP(Tableau10[[#This Row],[Document d''achat]],Tableau1[[#All],[Nº pièce référence]:[AB]],17,FALSE)</f>
        <v>255223121102</v>
      </c>
      <c r="B501" s="9" t="str">
        <f>VLOOKUP(Tableau10[[#This Row],[Document d''achat]],Tableau1[[#All],[Nº pièce référence]:[AB]],15,FALSE)</f>
        <v>300020861</v>
      </c>
      <c r="C501" t="str">
        <f>VLOOKUP(Tableau10[[#This Row],[Document d''achat]],Tableau1[[#All],[Nº pièce référence]:[AB]],16,FALSE)</f>
        <v>2</v>
      </c>
      <c r="D501" t="str">
        <f>VLOOKUP(Tableau10[[#This Row],[Document d''achat]],Tableau1[[#All],[Nº pièce référence]:[Type PO]],18,FALSE)</f>
        <v>L</v>
      </c>
      <c r="E501" t="str">
        <f>VLOOKUP(Tableau10[[#This Row],[Document d''achat]],Tableau1[[#All],[Colonne1]:[Nom Fournisseur]],5,FALSE)</f>
        <v>100000667 BV Life Technologies Europe B.v.</v>
      </c>
      <c r="F501" s="1" t="s">
        <v>2011</v>
      </c>
      <c r="G501" s="1" t="s">
        <v>217</v>
      </c>
      <c r="H501" s="1" t="s">
        <v>352</v>
      </c>
      <c r="I501" s="1" t="s">
        <v>2407</v>
      </c>
      <c r="J501" s="2">
        <v>44110</v>
      </c>
      <c r="K501" s="222">
        <v>3</v>
      </c>
      <c r="L501" s="1" t="s">
        <v>7410</v>
      </c>
      <c r="M501" s="222">
        <v>0</v>
      </c>
      <c r="N501" s="2">
        <v>44113</v>
      </c>
      <c r="O501" s="1" t="s">
        <v>2013</v>
      </c>
      <c r="P501" s="259">
        <f>Tableau10[[#This Row],[Quantité échéancée]]-Tableau10[[#This Row],[Quantité livrée]]</f>
        <v>3</v>
      </c>
    </row>
    <row r="502" spans="1:16" x14ac:dyDescent="0.35">
      <c r="A502" t="str">
        <f>VLOOKUP(Tableau10[[#This Row],[Document d''achat]],Tableau1[[#All],[Nº pièce référence]:[AB]],17,FALSE)</f>
        <v>255223121102</v>
      </c>
      <c r="B502" s="9" t="str">
        <f>VLOOKUP(Tableau10[[#This Row],[Document d''achat]],Tableau1[[#All],[Nº pièce référence]:[AB]],15,FALSE)</f>
        <v>300020861</v>
      </c>
      <c r="C502" t="str">
        <f>VLOOKUP(Tableau10[[#This Row],[Document d''achat]],Tableau1[[#All],[Nº pièce référence]:[AB]],16,FALSE)</f>
        <v>2</v>
      </c>
      <c r="D502" t="str">
        <f>VLOOKUP(Tableau10[[#This Row],[Document d''achat]],Tableau1[[#All],[Nº pièce référence]:[Type PO]],18,FALSE)</f>
        <v>L</v>
      </c>
      <c r="E502" t="str">
        <f>VLOOKUP(Tableau10[[#This Row],[Document d''achat]],Tableau1[[#All],[Colonne1]:[Nom Fournisseur]],5,FALSE)</f>
        <v>100000667 BV Life Technologies Europe B.v.</v>
      </c>
      <c r="F502" s="1" t="s">
        <v>2011</v>
      </c>
      <c r="G502" s="1" t="s">
        <v>222</v>
      </c>
      <c r="H502" s="1" t="s">
        <v>352</v>
      </c>
      <c r="I502" s="1" t="s">
        <v>2407</v>
      </c>
      <c r="J502" s="2">
        <v>44110</v>
      </c>
      <c r="K502" s="222">
        <v>30</v>
      </c>
      <c r="L502" s="1" t="s">
        <v>7410</v>
      </c>
      <c r="M502" s="222">
        <v>0</v>
      </c>
      <c r="N502" s="2">
        <v>44113</v>
      </c>
      <c r="O502" s="1" t="s">
        <v>2014</v>
      </c>
      <c r="P502" s="259">
        <f>Tableau10[[#This Row],[Quantité échéancée]]-Tableau10[[#This Row],[Quantité livrée]]</f>
        <v>30</v>
      </c>
    </row>
    <row r="503" spans="1:16" x14ac:dyDescent="0.35">
      <c r="A503" t="str">
        <f>VLOOKUP(Tableau10[[#This Row],[Document d''achat]],Tableau1[[#All],[Nº pièce référence]:[AB]],17,FALSE)</f>
        <v>255223121102</v>
      </c>
      <c r="B503" s="9" t="str">
        <f>VLOOKUP(Tableau10[[#This Row],[Document d''achat]],Tableau1[[#All],[Nº pièce référence]:[AB]],15,FALSE)</f>
        <v>300020861</v>
      </c>
      <c r="C503" t="str">
        <f>VLOOKUP(Tableau10[[#This Row],[Document d''achat]],Tableau1[[#All],[Nº pièce référence]:[AB]],16,FALSE)</f>
        <v>2</v>
      </c>
      <c r="D503" t="str">
        <f>VLOOKUP(Tableau10[[#This Row],[Document d''achat]],Tableau1[[#All],[Nº pièce référence]:[Type PO]],18,FALSE)</f>
        <v>L</v>
      </c>
      <c r="E503" t="str">
        <f>VLOOKUP(Tableau10[[#This Row],[Document d''achat]],Tableau1[[#All],[Colonne1]:[Nom Fournisseur]],5,FALSE)</f>
        <v>100000667 BV Life Technologies Europe B.v.</v>
      </c>
      <c r="F503" s="1" t="s">
        <v>353</v>
      </c>
      <c r="G503" s="1" t="s">
        <v>88</v>
      </c>
      <c r="H503" s="1" t="s">
        <v>352</v>
      </c>
      <c r="I503" s="1" t="s">
        <v>2407</v>
      </c>
      <c r="J503" s="2">
        <v>44127</v>
      </c>
      <c r="K503" s="222">
        <v>4</v>
      </c>
      <c r="L503" s="1" t="s">
        <v>7410</v>
      </c>
      <c r="M503" s="222">
        <v>0</v>
      </c>
      <c r="N503" s="2">
        <v>44127</v>
      </c>
      <c r="O503" s="1" t="s">
        <v>354</v>
      </c>
      <c r="P503" s="259">
        <f>Tableau10[[#This Row],[Quantité échéancée]]-Tableau10[[#This Row],[Quantité livrée]]</f>
        <v>4</v>
      </c>
    </row>
    <row r="504" spans="1:16" hidden="1" x14ac:dyDescent="0.35">
      <c r="A504" t="str">
        <f>VLOOKUP(Tableau10[[#This Row],[Document d''achat]],Tableau1[[#All],[Nº pièce référence]:[AB]],17,FALSE)</f>
        <v>255223121101</v>
      </c>
      <c r="B504" s="9" t="str">
        <f>VLOOKUP(Tableau10[[#This Row],[Document d''achat]],Tableau1[[#All],[Nº pièce référence]:[AB]],15,FALSE)</f>
        <v>300020756</v>
      </c>
      <c r="C504" t="str">
        <f>VLOOKUP(Tableau10[[#This Row],[Document d''achat]],Tableau1[[#All],[Nº pièce référence]:[AB]],16,FALSE)</f>
        <v>1</v>
      </c>
      <c r="D504" t="str">
        <f>VLOOKUP(Tableau10[[#This Row],[Document d''achat]],Tableau1[[#All],[Nº pièce référence]:[Type PO]],18,FALSE)</f>
        <v>Z</v>
      </c>
      <c r="E504" t="str">
        <f>VLOOKUP(Tableau10[[#This Row],[Document d''achat]],Tableau1[[#All],[Colonne1]:[Nom Fournisseur]],5,FALSE)</f>
        <v>100013113 NV Coolblue</v>
      </c>
      <c r="F504" s="1" t="s">
        <v>216</v>
      </c>
      <c r="G504" s="1" t="s">
        <v>217</v>
      </c>
      <c r="H504" s="1" t="s">
        <v>215</v>
      </c>
      <c r="I504" s="1" t="s">
        <v>2407</v>
      </c>
      <c r="J504" s="2">
        <v>43871</v>
      </c>
      <c r="K504" s="222">
        <v>1</v>
      </c>
      <c r="L504" s="1" t="s">
        <v>7410</v>
      </c>
      <c r="M504" s="222">
        <v>0</v>
      </c>
      <c r="N504" s="2">
        <v>43871</v>
      </c>
      <c r="O504" s="1" t="s">
        <v>218</v>
      </c>
      <c r="P504" s="259">
        <f>Tableau10[[#This Row],[Quantité échéancée]]-Tableau10[[#This Row],[Quantité livrée]]</f>
        <v>1</v>
      </c>
    </row>
    <row r="505" spans="1:16" hidden="1" x14ac:dyDescent="0.35">
      <c r="A505" t="str">
        <f>VLOOKUP(Tableau10[[#This Row],[Document d''achat]],Tableau1[[#All],[Nº pièce référence]:[AB]],17,FALSE)</f>
        <v>255223121101</v>
      </c>
      <c r="B505" s="9" t="str">
        <f>VLOOKUP(Tableau10[[#This Row],[Document d''achat]],Tableau1[[#All],[Nº pièce référence]:[AB]],15,FALSE)</f>
        <v>300020756</v>
      </c>
      <c r="C505" t="str">
        <f>VLOOKUP(Tableau10[[#This Row],[Document d''achat]],Tableau1[[#All],[Nº pièce référence]:[AB]],16,FALSE)</f>
        <v>1</v>
      </c>
      <c r="D505" t="str">
        <f>VLOOKUP(Tableau10[[#This Row],[Document d''achat]],Tableau1[[#All],[Nº pièce référence]:[Type PO]],18,FALSE)</f>
        <v>Z</v>
      </c>
      <c r="E505" t="str">
        <f>VLOOKUP(Tableau10[[#This Row],[Document d''achat]],Tableau1[[#All],[Colonne1]:[Nom Fournisseur]],5,FALSE)</f>
        <v>100013113 NV Coolblue</v>
      </c>
      <c r="F505" s="1" t="s">
        <v>216</v>
      </c>
      <c r="G505" s="1" t="s">
        <v>222</v>
      </c>
      <c r="H505" s="1" t="s">
        <v>215</v>
      </c>
      <c r="I505" s="1" t="s">
        <v>2407</v>
      </c>
      <c r="J505" s="2">
        <v>43871</v>
      </c>
      <c r="K505" s="222">
        <v>1</v>
      </c>
      <c r="L505" s="1" t="s">
        <v>7410</v>
      </c>
      <c r="M505" s="222">
        <v>0</v>
      </c>
      <c r="N505" s="2">
        <v>43871</v>
      </c>
      <c r="O505" s="1" t="s">
        <v>223</v>
      </c>
      <c r="P505" s="259">
        <f>Tableau10[[#This Row],[Quantité échéancée]]-Tableau10[[#This Row],[Quantité livrée]]</f>
        <v>1</v>
      </c>
    </row>
    <row r="506" spans="1:16" hidden="1" x14ac:dyDescent="0.35">
      <c r="A506" t="str">
        <f>VLOOKUP(Tableau10[[#This Row],[Document d''achat]],Tableau1[[#All],[Nº pièce référence]:[AB]],17,FALSE)</f>
        <v>255223121113</v>
      </c>
      <c r="B506" s="9" t="str">
        <f>VLOOKUP(Tableau10[[#This Row],[Document d''achat]],Tableau1[[#All],[Nº pièce référence]:[AB]],15,FALSE)</f>
        <v>300020335</v>
      </c>
      <c r="C506" t="str">
        <f>VLOOKUP(Tableau10[[#This Row],[Document d''achat]],Tableau1[[#All],[Nº pièce référence]:[AB]],16,FALSE)</f>
        <v>3</v>
      </c>
      <c r="D506" t="str">
        <f>VLOOKUP(Tableau10[[#This Row],[Document d''achat]],Tableau1[[#All],[Nº pièce référence]:[Type PO]],18,FALSE)</f>
        <v>L</v>
      </c>
      <c r="E506" t="str">
        <f>VLOOKUP(Tableau10[[#This Row],[Document d''achat]],Tableau1[[#All],[Colonne1]:[Nom Fournisseur]],5,FALSE)</f>
        <v>100027654 NV IPG Contact Solutions</v>
      </c>
      <c r="F506" s="1" t="s">
        <v>229</v>
      </c>
      <c r="G506" s="1" t="s">
        <v>88</v>
      </c>
      <c r="H506" s="1" t="s">
        <v>228</v>
      </c>
      <c r="I506" s="1" t="s">
        <v>2407</v>
      </c>
      <c r="J506" s="2">
        <v>43864</v>
      </c>
      <c r="K506" s="223">
        <v>2475.66</v>
      </c>
      <c r="L506" s="1" t="s">
        <v>7410</v>
      </c>
      <c r="M506" s="223">
        <v>2475.66</v>
      </c>
      <c r="N506" s="2">
        <v>43864</v>
      </c>
      <c r="O506" s="1" t="s">
        <v>230</v>
      </c>
      <c r="P506" s="259">
        <f>Tableau10[[#This Row],[Quantité échéancée]]-Tableau10[[#This Row],[Quantité livrée]]</f>
        <v>0</v>
      </c>
    </row>
    <row r="507" spans="1:16" hidden="1" x14ac:dyDescent="0.35">
      <c r="A507" t="str">
        <f>VLOOKUP(Tableau10[[#This Row],[Document d''achat]],Tableau1[[#All],[Nº pièce référence]:[AB]],17,FALSE)</f>
        <v>255223121113</v>
      </c>
      <c r="B507" s="9" t="str">
        <f>VLOOKUP(Tableau10[[#This Row],[Document d''achat]],Tableau1[[#All],[Nº pièce référence]:[AB]],15,FALSE)</f>
        <v>300020335</v>
      </c>
      <c r="C507" t="str">
        <f>VLOOKUP(Tableau10[[#This Row],[Document d''achat]],Tableau1[[#All],[Nº pièce référence]:[AB]],16,FALSE)</f>
        <v>3</v>
      </c>
      <c r="D507" t="str">
        <f>VLOOKUP(Tableau10[[#This Row],[Document d''achat]],Tableau1[[#All],[Nº pièce référence]:[Type PO]],18,FALSE)</f>
        <v>L</v>
      </c>
      <c r="E507" t="str">
        <f>VLOOKUP(Tableau10[[#This Row],[Document d''achat]],Tableau1[[#All],[Colonne1]:[Nom Fournisseur]],5,FALSE)</f>
        <v>100027654 NV IPG Contact Solutions</v>
      </c>
      <c r="F507" s="1" t="s">
        <v>229</v>
      </c>
      <c r="G507" s="1" t="s">
        <v>217</v>
      </c>
      <c r="H507" s="1" t="s">
        <v>228</v>
      </c>
      <c r="I507" s="1" t="s">
        <v>2407</v>
      </c>
      <c r="J507" s="2">
        <v>44048</v>
      </c>
      <c r="K507" s="222">
        <v>1</v>
      </c>
      <c r="L507" s="1" t="s">
        <v>7411</v>
      </c>
      <c r="M507" s="222">
        <v>0</v>
      </c>
      <c r="N507" s="2">
        <v>44048</v>
      </c>
      <c r="O507" s="1" t="s">
        <v>230</v>
      </c>
      <c r="P507" s="259">
        <f>Tableau10[[#This Row],[Quantité échéancée]]-Tableau10[[#This Row],[Quantité livrée]]</f>
        <v>1</v>
      </c>
    </row>
    <row r="508" spans="1:16" hidden="1" x14ac:dyDescent="0.35">
      <c r="A508" t="str">
        <f>VLOOKUP(Tableau10[[#This Row],[Document d''achat]],Tableau1[[#All],[Nº pièce référence]:[AB]],17,FALSE)</f>
        <v>255223121113</v>
      </c>
      <c r="B508" s="9" t="str">
        <f>VLOOKUP(Tableau10[[#This Row],[Document d''achat]],Tableau1[[#All],[Nº pièce référence]:[AB]],15,FALSE)</f>
        <v>300020335</v>
      </c>
      <c r="C508" t="str">
        <f>VLOOKUP(Tableau10[[#This Row],[Document d''achat]],Tableau1[[#All],[Nº pièce référence]:[AB]],16,FALSE)</f>
        <v>3</v>
      </c>
      <c r="D508" t="str">
        <f>VLOOKUP(Tableau10[[#This Row],[Document d''achat]],Tableau1[[#All],[Nº pièce référence]:[Type PO]],18,FALSE)</f>
        <v>L</v>
      </c>
      <c r="E508" t="str">
        <f>VLOOKUP(Tableau10[[#This Row],[Document d''achat]],Tableau1[[#All],[Colonne1]:[Nom Fournisseur]],5,FALSE)</f>
        <v>100027654 NV IPG Contact Solutions</v>
      </c>
      <c r="F508" s="1" t="s">
        <v>229</v>
      </c>
      <c r="G508" s="1" t="s">
        <v>222</v>
      </c>
      <c r="H508" s="1" t="s">
        <v>228</v>
      </c>
      <c r="I508" s="1" t="s">
        <v>2407</v>
      </c>
      <c r="J508" s="2">
        <v>44111</v>
      </c>
      <c r="K508" s="222">
        <v>1</v>
      </c>
      <c r="L508" s="1" t="s">
        <v>7411</v>
      </c>
      <c r="M508" s="222">
        <v>0</v>
      </c>
      <c r="N508" s="2">
        <v>44111</v>
      </c>
      <c r="O508" s="1" t="s">
        <v>2509</v>
      </c>
      <c r="P508" s="259">
        <f>Tableau10[[#This Row],[Quantité échéancée]]-Tableau10[[#This Row],[Quantité livrée]]</f>
        <v>1</v>
      </c>
    </row>
    <row r="509" spans="1:16" hidden="1" x14ac:dyDescent="0.35">
      <c r="A509" t="str">
        <f>VLOOKUP(Tableau10[[#This Row],[Document d''achat]],Tableau1[[#All],[Nº pièce référence]:[AB]],17,FALSE)</f>
        <v>255221121113</v>
      </c>
      <c r="B509" s="9" t="str">
        <f>VLOOKUP(Tableau10[[#This Row],[Document d''achat]],Tableau1[[#All],[Nº pièce référence]:[AB]],15,FALSE)</f>
        <v>300020900</v>
      </c>
      <c r="C509" t="str">
        <f>VLOOKUP(Tableau10[[#This Row],[Document d''achat]],Tableau1[[#All],[Nº pièce référence]:[AB]],16,FALSE)</f>
        <v>2</v>
      </c>
      <c r="D509" t="str">
        <f>VLOOKUP(Tableau10[[#This Row],[Document d''achat]],Tableau1[[#All],[Nº pièce référence]:[Type PO]],18,FALSE)</f>
        <v>Z</v>
      </c>
      <c r="E509" t="str">
        <f>VLOOKUP(Tableau10[[#This Row],[Document d''achat]],Tableau1[[#All],[Colonne1]:[Nom Fournisseur]],5,FALSE)</f>
        <v>500001348 SRL Docteur Régine Zandona</v>
      </c>
      <c r="F509" s="1" t="s">
        <v>234</v>
      </c>
      <c r="G509" s="1" t="s">
        <v>88</v>
      </c>
      <c r="H509" s="1" t="s">
        <v>233</v>
      </c>
      <c r="I509" s="1" t="s">
        <v>2407</v>
      </c>
      <c r="J509" s="2">
        <v>43865</v>
      </c>
      <c r="K509" s="222">
        <v>1</v>
      </c>
      <c r="L509" s="1" t="s">
        <v>7410</v>
      </c>
      <c r="M509" s="222">
        <v>0</v>
      </c>
      <c r="N509" s="2">
        <v>43865</v>
      </c>
      <c r="O509" s="1" t="s">
        <v>235</v>
      </c>
      <c r="P509" s="259">
        <f>Tableau10[[#This Row],[Quantité échéancée]]-Tableau10[[#This Row],[Quantité livrée]]</f>
        <v>1</v>
      </c>
    </row>
    <row r="510" spans="1:16" hidden="1" x14ac:dyDescent="0.35">
      <c r="A510" t="str">
        <f>VLOOKUP(Tableau10[[#This Row],[Document d''achat]],Tableau1[[#All],[Nº pièce référence]:[AB]],17,FALSE)</f>
        <v>255223121101</v>
      </c>
      <c r="B510" s="9" t="str">
        <f>VLOOKUP(Tableau10[[#This Row],[Document d''achat]],Tableau1[[#All],[Nº pièce référence]:[AB]],15,FALSE)</f>
        <v>300020756</v>
      </c>
      <c r="C510" t="str">
        <f>VLOOKUP(Tableau10[[#This Row],[Document d''achat]],Tableau1[[#All],[Nº pièce référence]:[AB]],16,FALSE)</f>
        <v>1</v>
      </c>
      <c r="D510" t="str">
        <f>VLOOKUP(Tableau10[[#This Row],[Document d''achat]],Tableau1[[#All],[Nº pièce référence]:[Type PO]],18,FALSE)</f>
        <v>Z</v>
      </c>
      <c r="E510" t="str">
        <f>VLOOKUP(Tableau10[[#This Row],[Document d''achat]],Tableau1[[#All],[Colonne1]:[Nom Fournisseur]],5,FALSE)</f>
        <v>300000014  Charlier Vinciane</v>
      </c>
      <c r="F510" s="1" t="s">
        <v>238</v>
      </c>
      <c r="G510" s="1" t="s">
        <v>88</v>
      </c>
      <c r="H510" s="1" t="s">
        <v>237</v>
      </c>
      <c r="I510" s="1" t="s">
        <v>2407</v>
      </c>
      <c r="J510" s="2">
        <v>43871</v>
      </c>
      <c r="K510" s="222">
        <v>1</v>
      </c>
      <c r="L510" s="1" t="s">
        <v>7410</v>
      </c>
      <c r="M510" s="222">
        <v>0</v>
      </c>
      <c r="N510" s="2">
        <v>43871</v>
      </c>
      <c r="O510" s="1" t="s">
        <v>239</v>
      </c>
      <c r="P510" s="259">
        <f>Tableau10[[#This Row],[Quantité échéancée]]-Tableau10[[#This Row],[Quantité livrée]]</f>
        <v>1</v>
      </c>
    </row>
    <row r="511" spans="1:16" hidden="1" x14ac:dyDescent="0.35">
      <c r="A511" t="str">
        <f>VLOOKUP(Tableau10[[#This Row],[Document d''achat]],Tableau1[[#All],[Nº pièce référence]:[AB]],17,FALSE)</f>
        <v>255223121101</v>
      </c>
      <c r="B511" s="9" t="str">
        <f>VLOOKUP(Tableau10[[#This Row],[Document d''achat]],Tableau1[[#All],[Nº pièce référence]:[AB]],15,FALSE)</f>
        <v>300020756</v>
      </c>
      <c r="C511" t="str">
        <f>VLOOKUP(Tableau10[[#This Row],[Document d''achat]],Tableau1[[#All],[Nº pièce référence]:[AB]],16,FALSE)</f>
        <v>1</v>
      </c>
      <c r="D511" t="str">
        <f>VLOOKUP(Tableau10[[#This Row],[Document d''achat]],Tableau1[[#All],[Nº pièce référence]:[Type PO]],18,FALSE)</f>
        <v>L</v>
      </c>
      <c r="E511" t="str">
        <f>VLOOKUP(Tableau10[[#This Row],[Document d''achat]],Tableau1[[#All],[Colonne1]:[Nom Fournisseur]],5,FALSE)</f>
        <v>600000680  SPF Finances</v>
      </c>
      <c r="F511" s="1" t="s">
        <v>242</v>
      </c>
      <c r="G511" s="1" t="s">
        <v>88</v>
      </c>
      <c r="H511" s="1" t="s">
        <v>241</v>
      </c>
      <c r="I511" s="1" t="s">
        <v>2407</v>
      </c>
      <c r="J511" s="2">
        <v>43872</v>
      </c>
      <c r="K511" s="222">
        <v>1</v>
      </c>
      <c r="L511" s="1" t="s">
        <v>7410</v>
      </c>
      <c r="M511" s="222">
        <v>0</v>
      </c>
      <c r="N511" s="2">
        <v>43872</v>
      </c>
      <c r="O511" s="1" t="s">
        <v>243</v>
      </c>
      <c r="P511" s="259">
        <f>Tableau10[[#This Row],[Quantité échéancée]]-Tableau10[[#This Row],[Quantité livrée]]</f>
        <v>1</v>
      </c>
    </row>
    <row r="512" spans="1:16" hidden="1" x14ac:dyDescent="0.35">
      <c r="A512" t="str">
        <f>VLOOKUP(Tableau10[[#This Row],[Document d''achat]],Tableau1[[#All],[Nº pièce référence]:[AB]],17,FALSE)</f>
        <v>255223121101</v>
      </c>
      <c r="B512" s="9" t="str">
        <f>VLOOKUP(Tableau10[[#This Row],[Document d''achat]],Tableau1[[#All],[Nº pièce référence]:[AB]],15,FALSE)</f>
        <v>300020756</v>
      </c>
      <c r="C512" t="str">
        <f>VLOOKUP(Tableau10[[#This Row],[Document d''achat]],Tableau1[[#All],[Nº pièce référence]:[AB]],16,FALSE)</f>
        <v>1</v>
      </c>
      <c r="D512" t="str">
        <f>VLOOKUP(Tableau10[[#This Row],[Document d''achat]],Tableau1[[#All],[Nº pièce référence]:[Type PO]],18,FALSE)</f>
        <v>Z</v>
      </c>
      <c r="E512" t="str">
        <f>VLOOKUP(Tableau10[[#This Row],[Document d''achat]],Tableau1[[#All],[Colonne1]:[Nom Fournisseur]],5,FALSE)</f>
        <v>300000014  Charlier Vinciane</v>
      </c>
      <c r="F512" s="1" t="s">
        <v>244</v>
      </c>
      <c r="G512" s="1" t="s">
        <v>88</v>
      </c>
      <c r="H512" s="1" t="s">
        <v>237</v>
      </c>
      <c r="I512" s="1" t="s">
        <v>2407</v>
      </c>
      <c r="J512" s="2">
        <v>43878</v>
      </c>
      <c r="K512" s="222">
        <v>1</v>
      </c>
      <c r="L512" s="1" t="s">
        <v>7410</v>
      </c>
      <c r="M512" s="222">
        <v>0</v>
      </c>
      <c r="N512" s="2">
        <v>43878</v>
      </c>
      <c r="O512" s="1" t="s">
        <v>245</v>
      </c>
      <c r="P512" s="259">
        <f>Tableau10[[#This Row],[Quantité échéancée]]-Tableau10[[#This Row],[Quantité livrée]]</f>
        <v>1</v>
      </c>
    </row>
    <row r="513" spans="1:16" hidden="1" x14ac:dyDescent="0.35">
      <c r="A513" t="str">
        <f>VLOOKUP(Tableau10[[#This Row],[Document d''achat]],Tableau1[[#All],[Nº pièce référence]:[AB]],17,FALSE)</f>
        <v>252102121101</v>
      </c>
      <c r="B513" s="9" t="str">
        <f>VLOOKUP(Tableau10[[#This Row],[Document d''achat]],Tableau1[[#All],[Nº pièce référence]:[AB]],15,FALSE)</f>
        <v>300020695</v>
      </c>
      <c r="C513" t="str">
        <f>VLOOKUP(Tableau10[[#This Row],[Document d''achat]],Tableau1[[#All],[Nº pièce référence]:[AB]],16,FALSE)</f>
        <v>2</v>
      </c>
      <c r="D513" t="str">
        <f>VLOOKUP(Tableau10[[#This Row],[Document d''achat]],Tableau1[[#All],[Nº pièce référence]:[Type PO]],18,FALSE)</f>
        <v>L</v>
      </c>
      <c r="E513" t="str">
        <f>VLOOKUP(Tableau10[[#This Row],[Document d''achat]],Tableau1[[#All],[Colonne1]:[Nom Fournisseur]],5,FALSE)</f>
        <v>600000680  SPF Finances</v>
      </c>
      <c r="F513" s="1" t="s">
        <v>246</v>
      </c>
      <c r="G513" s="1" t="s">
        <v>88</v>
      </c>
      <c r="H513" s="1" t="s">
        <v>241</v>
      </c>
      <c r="I513" s="1" t="s">
        <v>2407</v>
      </c>
      <c r="J513" s="2">
        <v>43892</v>
      </c>
      <c r="K513" s="222">
        <v>1</v>
      </c>
      <c r="L513" s="1" t="s">
        <v>7410</v>
      </c>
      <c r="M513" s="222">
        <v>0</v>
      </c>
      <c r="N513" s="2">
        <v>43892</v>
      </c>
      <c r="O513" s="1" t="s">
        <v>247</v>
      </c>
      <c r="P513" s="259">
        <f>Tableau10[[#This Row],[Quantité échéancée]]-Tableau10[[#This Row],[Quantité livrée]]</f>
        <v>1</v>
      </c>
    </row>
    <row r="514" spans="1:16" hidden="1" x14ac:dyDescent="0.35">
      <c r="A514" t="str">
        <f>VLOOKUP(Tableau10[[#This Row],[Document d''achat]],Tableau1[[#All],[Nº pièce référence]:[AB]],17,FALSE)</f>
        <v>254012121101</v>
      </c>
      <c r="B514" s="9" t="str">
        <f>VLOOKUP(Tableau10[[#This Row],[Document d''achat]],Tableau1[[#All],[Nº pièce référence]:[AB]],15,FALSE)</f>
        <v>300020910</v>
      </c>
      <c r="C514" t="str">
        <f>VLOOKUP(Tableau10[[#This Row],[Document d''achat]],Tableau1[[#All],[Nº pièce référence]:[AB]],16,FALSE)</f>
        <v>1</v>
      </c>
      <c r="D514" t="str">
        <f>VLOOKUP(Tableau10[[#This Row],[Document d''achat]],Tableau1[[#All],[Nº pièce référence]:[Type PO]],18,FALSE)</f>
        <v>L</v>
      </c>
      <c r="E514" t="str">
        <f>VLOOKUP(Tableau10[[#This Row],[Document d''achat]],Tableau1[[#All],[Colonne1]:[Nom Fournisseur]],5,FALSE)</f>
        <v>100030003  SRL Specialised Cleaning Product</v>
      </c>
      <c r="F514" s="1" t="s">
        <v>250</v>
      </c>
      <c r="G514" s="1" t="s">
        <v>88</v>
      </c>
      <c r="H514" s="1" t="s">
        <v>249</v>
      </c>
      <c r="I514" s="1" t="s">
        <v>2407</v>
      </c>
      <c r="J514" s="2">
        <v>43893</v>
      </c>
      <c r="K514" s="222">
        <v>640</v>
      </c>
      <c r="L514" s="1" t="s">
        <v>7410</v>
      </c>
      <c r="M514" s="222">
        <v>384</v>
      </c>
      <c r="N514" s="2">
        <v>43893</v>
      </c>
      <c r="O514" s="1" t="s">
        <v>251</v>
      </c>
      <c r="P514" s="259">
        <f>Tableau10[[#This Row],[Quantité échéancée]]-Tableau10[[#This Row],[Quantité livrée]]</f>
        <v>256</v>
      </c>
    </row>
    <row r="515" spans="1:16" hidden="1" x14ac:dyDescent="0.35">
      <c r="A515" t="str">
        <f>VLOOKUP(Tableau10[[#This Row],[Document d''achat]],Tableau1[[#All],[Nº pièce référence]:[AB]],17,FALSE)</f>
        <v>252122121104</v>
      </c>
      <c r="B515" s="9" t="str">
        <f>VLOOKUP(Tableau10[[#This Row],[Document d''achat]],Tableau1[[#All],[Nº pièce référence]:[AB]],15,FALSE)</f>
        <v>300020346</v>
      </c>
      <c r="C515" t="str">
        <f>VLOOKUP(Tableau10[[#This Row],[Document d''achat]],Tableau1[[#All],[Nº pièce référence]:[AB]],16,FALSE)</f>
        <v>1</v>
      </c>
      <c r="D515" t="str">
        <f>VLOOKUP(Tableau10[[#This Row],[Document d''achat]],Tableau1[[#All],[Nº pièce référence]:[Type PO]],18,FALSE)</f>
        <v>L</v>
      </c>
      <c r="E515" t="str">
        <f>VLOOKUP(Tableau10[[#This Row],[Document d''achat]],Tableau1[[#All],[Colonne1]:[Nom Fournisseur]],5,FALSE)</f>
        <v>100023266  NV M. Vandenabeele</v>
      </c>
      <c r="F515" s="1" t="s">
        <v>255</v>
      </c>
      <c r="G515" s="1" t="s">
        <v>88</v>
      </c>
      <c r="H515" s="1" t="s">
        <v>254</v>
      </c>
      <c r="I515" s="1" t="s">
        <v>2549</v>
      </c>
      <c r="J515" s="2">
        <v>43895</v>
      </c>
      <c r="K515" s="222">
        <v>5</v>
      </c>
      <c r="L515" s="1" t="s">
        <v>7410</v>
      </c>
      <c r="M515" s="222">
        <v>5</v>
      </c>
      <c r="N515" s="2">
        <v>43895</v>
      </c>
      <c r="O515" s="1" t="s">
        <v>256</v>
      </c>
      <c r="P515" s="259">
        <f>Tableau10[[#This Row],[Quantité échéancée]]-Tableau10[[#This Row],[Quantité livrée]]</f>
        <v>0</v>
      </c>
    </row>
    <row r="516" spans="1:16" hidden="1" x14ac:dyDescent="0.35">
      <c r="A516" t="str">
        <f>VLOOKUP(Tableau10[[#This Row],[Document d''achat]],Tableau1[[#All],[Nº pièce référence]:[AB]],17,FALSE)</f>
        <v>252102121101</v>
      </c>
      <c r="B516" s="9" t="str">
        <f>VLOOKUP(Tableau10[[#This Row],[Document d''achat]],Tableau1[[#All],[Nº pièce référence]:[AB]],15,FALSE)</f>
        <v>300020695</v>
      </c>
      <c r="C516" t="str">
        <f>VLOOKUP(Tableau10[[#This Row],[Document d''achat]],Tableau1[[#All],[Nº pièce référence]:[AB]],16,FALSE)</f>
        <v>2</v>
      </c>
      <c r="D516" t="str">
        <f>VLOOKUP(Tableau10[[#This Row],[Document d''achat]],Tableau1[[#All],[Nº pièce référence]:[Type PO]],18,FALSE)</f>
        <v>L</v>
      </c>
      <c r="E516" t="str">
        <f>VLOOKUP(Tableau10[[#This Row],[Document d''achat]],Tableau1[[#All],[Colonne1]:[Nom Fournisseur]],5,FALSE)</f>
        <v>600000680  SPF Finances</v>
      </c>
      <c r="F516" s="1" t="s">
        <v>257</v>
      </c>
      <c r="G516" s="1" t="s">
        <v>88</v>
      </c>
      <c r="H516" s="1" t="s">
        <v>241</v>
      </c>
      <c r="I516" s="1" t="s">
        <v>2407</v>
      </c>
      <c r="J516" s="2">
        <v>43896</v>
      </c>
      <c r="K516" s="222">
        <v>1</v>
      </c>
      <c r="L516" s="1" t="s">
        <v>7410</v>
      </c>
      <c r="M516" s="222">
        <v>0</v>
      </c>
      <c r="N516" s="2">
        <v>43896</v>
      </c>
      <c r="O516" s="1" t="s">
        <v>258</v>
      </c>
      <c r="P516" s="259">
        <f>Tableau10[[#This Row],[Quantité échéancée]]-Tableau10[[#This Row],[Quantité livrée]]</f>
        <v>1</v>
      </c>
    </row>
    <row r="517" spans="1:16" hidden="1" x14ac:dyDescent="0.35">
      <c r="A517" t="str">
        <f>VLOOKUP(Tableau10[[#This Row],[Document d''achat]],Tableau1[[#All],[Nº pièce référence]:[AB]],17,FALSE)</f>
        <v>252122121104</v>
      </c>
      <c r="B517" s="9" t="str">
        <f>VLOOKUP(Tableau10[[#This Row],[Document d''achat]],Tableau1[[#All],[Nº pièce référence]:[AB]],15,FALSE)</f>
        <v>300020346</v>
      </c>
      <c r="C517" t="str">
        <f>VLOOKUP(Tableau10[[#This Row],[Document d''achat]],Tableau1[[#All],[Nº pièce référence]:[AB]],16,FALSE)</f>
        <v>1</v>
      </c>
      <c r="D517" t="str">
        <f>VLOOKUP(Tableau10[[#This Row],[Document d''achat]],Tableau1[[#All],[Nº pièce référence]:[Type PO]],18,FALSE)</f>
        <v>L</v>
      </c>
      <c r="E517" t="str">
        <f>VLOOKUP(Tableau10[[#This Row],[Document d''achat]],Tableau1[[#All],[Colonne1]:[Nom Fournisseur]],5,FALSE)</f>
        <v>100028433  SC Alpha Card</v>
      </c>
      <c r="F517" s="1" t="s">
        <v>264</v>
      </c>
      <c r="G517" s="1" t="s">
        <v>88</v>
      </c>
      <c r="H517" s="1" t="s">
        <v>263</v>
      </c>
      <c r="I517" s="1" t="s">
        <v>2549</v>
      </c>
      <c r="J517" s="2">
        <v>43899</v>
      </c>
      <c r="K517" s="222">
        <v>1</v>
      </c>
      <c r="L517" s="1" t="s">
        <v>7410</v>
      </c>
      <c r="M517" s="222">
        <v>1</v>
      </c>
      <c r="N517" s="2">
        <v>43899</v>
      </c>
      <c r="O517" s="1" t="s">
        <v>265</v>
      </c>
      <c r="P517" s="259">
        <f>Tableau10[[#This Row],[Quantité échéancée]]-Tableau10[[#This Row],[Quantité livrée]]</f>
        <v>0</v>
      </c>
    </row>
    <row r="518" spans="1:16" hidden="1" x14ac:dyDescent="0.35">
      <c r="A518" t="str">
        <f>VLOOKUP(Tableau10[[#This Row],[Document d''achat]],Tableau1[[#All],[Nº pièce référence]:[AB]],17,FALSE)</f>
        <v>252102121101</v>
      </c>
      <c r="B518" s="9" t="str">
        <f>VLOOKUP(Tableau10[[#This Row],[Document d''achat]],Tableau1[[#All],[Nº pièce référence]:[AB]],15,FALSE)</f>
        <v>300020695</v>
      </c>
      <c r="C518" t="str">
        <f>VLOOKUP(Tableau10[[#This Row],[Document d''achat]],Tableau1[[#All],[Nº pièce référence]:[AB]],16,FALSE)</f>
        <v>2</v>
      </c>
      <c r="D518" t="str">
        <f>VLOOKUP(Tableau10[[#This Row],[Document d''achat]],Tableau1[[#All],[Nº pièce référence]:[Type PO]],18,FALSE)</f>
        <v>L</v>
      </c>
      <c r="E518" t="str">
        <f>VLOOKUP(Tableau10[[#This Row],[Document d''achat]],Tableau1[[#All],[Colonne1]:[Nom Fournisseur]],5,FALSE)</f>
        <v>600000680  SPF Finances</v>
      </c>
      <c r="F518" s="1" t="s">
        <v>260</v>
      </c>
      <c r="G518" s="1" t="s">
        <v>88</v>
      </c>
      <c r="H518" s="1" t="s">
        <v>241</v>
      </c>
      <c r="I518" s="1" t="s">
        <v>2407</v>
      </c>
      <c r="J518" s="2">
        <v>43899</v>
      </c>
      <c r="K518" s="222">
        <v>1</v>
      </c>
      <c r="L518" s="1" t="s">
        <v>7410</v>
      </c>
      <c r="M518" s="222">
        <v>0</v>
      </c>
      <c r="N518" s="2">
        <v>43899</v>
      </c>
      <c r="O518" s="1" t="s">
        <v>261</v>
      </c>
      <c r="P518" s="259">
        <f>Tableau10[[#This Row],[Quantité échéancée]]-Tableau10[[#This Row],[Quantité livrée]]</f>
        <v>1</v>
      </c>
    </row>
    <row r="519" spans="1:16" hidden="1" x14ac:dyDescent="0.35">
      <c r="A519" t="str">
        <f>VLOOKUP(Tableau10[[#This Row],[Document d''achat]],Tableau1[[#All],[Nº pièce référence]:[AB]],17,FALSE)</f>
        <v>255223121102</v>
      </c>
      <c r="B519" s="9" t="str">
        <f>VLOOKUP(Tableau10[[#This Row],[Document d''achat]],Tableau1[[#All],[Nº pièce référence]:[AB]],15,FALSE)</f>
        <v>300020861</v>
      </c>
      <c r="C519" t="str">
        <f>VLOOKUP(Tableau10[[#This Row],[Document d''achat]],Tableau1[[#All],[Nº pièce référence]:[AB]],16,FALSE)</f>
        <v>1</v>
      </c>
      <c r="D519" t="str">
        <f>VLOOKUP(Tableau10[[#This Row],[Document d''achat]],Tableau1[[#All],[Nº pièce référence]:[Type PO]],18,FALSE)</f>
        <v>L</v>
      </c>
      <c r="E519" t="str">
        <f>VLOOKUP(Tableau10[[#This Row],[Document d''achat]],Tableau1[[#All],[Colonne1]:[Nom Fournisseur]],5,FALSE)</f>
        <v>100044715 VOF Mahmut Öz Service Support Agenc</v>
      </c>
      <c r="F519" s="1" t="s">
        <v>278</v>
      </c>
      <c r="G519" s="1" t="s">
        <v>88</v>
      </c>
      <c r="H519" s="1" t="s">
        <v>277</v>
      </c>
      <c r="I519" s="1" t="s">
        <v>2407</v>
      </c>
      <c r="J519" s="2">
        <v>43900</v>
      </c>
      <c r="K519" s="222">
        <v>635294</v>
      </c>
      <c r="L519" s="1" t="s">
        <v>7410</v>
      </c>
      <c r="M519" s="222">
        <v>635294</v>
      </c>
      <c r="N519" s="2">
        <v>43900</v>
      </c>
      <c r="O519" s="1" t="s">
        <v>279</v>
      </c>
      <c r="P519" s="259">
        <f>Tableau10[[#This Row],[Quantité échéancée]]-Tableau10[[#This Row],[Quantité livrée]]</f>
        <v>0</v>
      </c>
    </row>
    <row r="520" spans="1:16" hidden="1" x14ac:dyDescent="0.35">
      <c r="A520" t="str">
        <f>VLOOKUP(Tableau10[[#This Row],[Document d''achat]],Tableau1[[#All],[Nº pièce référence]:[AB]],17,FALSE)</f>
        <v>252122742204</v>
      </c>
      <c r="B520" s="9" t="str">
        <f>VLOOKUP(Tableau10[[#This Row],[Document d''achat]],Tableau1[[#All],[Nº pièce référence]:[AB]],15,FALSE)</f>
        <v>300020622</v>
      </c>
      <c r="C520" t="str">
        <f>VLOOKUP(Tableau10[[#This Row],[Document d''achat]],Tableau1[[#All],[Nº pièce référence]:[AB]],16,FALSE)</f>
        <v>7</v>
      </c>
      <c r="D520" t="str">
        <f>VLOOKUP(Tableau10[[#This Row],[Document d''achat]],Tableau1[[#All],[Nº pièce référence]:[Type PO]],18,FALSE)</f>
        <v>V</v>
      </c>
      <c r="E520" t="str">
        <f>VLOOKUP(Tableau10[[#This Row],[Document d''achat]],Tableau1[[#All],[Colonne1]:[Nom Fournisseur]],5,FALSE)</f>
        <v>100000650  NV Dell</v>
      </c>
      <c r="F520" s="1" t="s">
        <v>269</v>
      </c>
      <c r="G520" s="1" t="s">
        <v>88</v>
      </c>
      <c r="H520" s="1" t="s">
        <v>268</v>
      </c>
      <c r="I520" s="1" t="s">
        <v>2475</v>
      </c>
      <c r="J520" s="2">
        <v>43900</v>
      </c>
      <c r="K520" s="222">
        <v>3</v>
      </c>
      <c r="L520" s="1" t="s">
        <v>7410</v>
      </c>
      <c r="M520" s="222">
        <v>3</v>
      </c>
      <c r="N520" s="2">
        <v>43900</v>
      </c>
      <c r="O520" s="1" t="s">
        <v>270</v>
      </c>
      <c r="P520" s="259">
        <f>Tableau10[[#This Row],[Quantité échéancée]]-Tableau10[[#This Row],[Quantité livrée]]</f>
        <v>0</v>
      </c>
    </row>
    <row r="521" spans="1:16" hidden="1" x14ac:dyDescent="0.35">
      <c r="A521" t="str">
        <f>VLOOKUP(Tableau10[[#This Row],[Document d''achat]],Tableau1[[#All],[Nº pièce référence]:[AB]],17,FALSE)</f>
        <v>252122121104</v>
      </c>
      <c r="B521" s="9" t="str">
        <f>VLOOKUP(Tableau10[[#This Row],[Document d''achat]],Tableau1[[#All],[Nº pièce référence]:[AB]],15,FALSE)</f>
        <v>300020346</v>
      </c>
      <c r="C521" t="str">
        <f>VLOOKUP(Tableau10[[#This Row],[Document d''achat]],Tableau1[[#All],[Nº pièce référence]:[AB]],16,FALSE)</f>
        <v>1</v>
      </c>
      <c r="D521" t="str">
        <f>VLOOKUP(Tableau10[[#This Row],[Document d''achat]],Tableau1[[#All],[Nº pièce référence]:[Type PO]],18,FALSE)</f>
        <v>L</v>
      </c>
      <c r="E521" t="str">
        <f>VLOOKUP(Tableau10[[#This Row],[Document d''achat]],Tableau1[[#All],[Colonne1]:[Nom Fournisseur]],5,FALSE)</f>
        <v>100028433  SC Alpha Card</v>
      </c>
      <c r="F521" s="1" t="s">
        <v>271</v>
      </c>
      <c r="G521" s="1" t="s">
        <v>88</v>
      </c>
      <c r="H521" s="1" t="s">
        <v>263</v>
      </c>
      <c r="I521" s="1" t="s">
        <v>2549</v>
      </c>
      <c r="J521" s="2">
        <v>43900</v>
      </c>
      <c r="K521" s="222">
        <v>5</v>
      </c>
      <c r="L521" s="1" t="s">
        <v>7410</v>
      </c>
      <c r="M521" s="222">
        <v>5</v>
      </c>
      <c r="N521" s="2">
        <v>43900</v>
      </c>
      <c r="O521" s="1" t="s">
        <v>272</v>
      </c>
      <c r="P521" s="259">
        <f>Tableau10[[#This Row],[Quantité échéancée]]-Tableau10[[#This Row],[Quantité livrée]]</f>
        <v>0</v>
      </c>
    </row>
    <row r="522" spans="1:16" hidden="1" x14ac:dyDescent="0.35">
      <c r="A522" t="str">
        <f>VLOOKUP(Tableau10[[#This Row],[Document d''achat]],Tableau1[[#All],[Nº pièce référence]:[AB]],17,FALSE)</f>
        <v>255223121102</v>
      </c>
      <c r="B522" s="9" t="str">
        <f>VLOOKUP(Tableau10[[#This Row],[Document d''achat]],Tableau1[[#All],[Nº pièce référence]:[AB]],15,FALSE)</f>
        <v>300020870</v>
      </c>
      <c r="C522" t="str">
        <f>VLOOKUP(Tableau10[[#This Row],[Document d''achat]],Tableau1[[#All],[Nº pièce référence]:[AB]],16,FALSE)</f>
        <v>1</v>
      </c>
      <c r="D522" t="str">
        <f>VLOOKUP(Tableau10[[#This Row],[Document d''achat]],Tableau1[[#All],[Nº pièce référence]:[Type PO]],18,FALSE)</f>
        <v>Z</v>
      </c>
      <c r="E522" t="str">
        <f>VLOOKUP(Tableau10[[#This Row],[Document d''achat]],Tableau1[[#All],[Colonne1]:[Nom Fournisseur]],5,FALSE)</f>
        <v>100000770  NV Tentoo Payroll Services</v>
      </c>
      <c r="F522" s="1" t="s">
        <v>284</v>
      </c>
      <c r="G522" s="1" t="s">
        <v>88</v>
      </c>
      <c r="H522" s="1" t="s">
        <v>283</v>
      </c>
      <c r="I522" s="1" t="s">
        <v>2407</v>
      </c>
      <c r="J522" s="2">
        <v>43901</v>
      </c>
      <c r="K522" s="222">
        <v>1</v>
      </c>
      <c r="L522" s="1" t="s">
        <v>7411</v>
      </c>
      <c r="M522" s="222">
        <v>0</v>
      </c>
      <c r="N522" s="2">
        <v>43901</v>
      </c>
      <c r="O522" s="1" t="s">
        <v>285</v>
      </c>
      <c r="P522" s="259">
        <f>Tableau10[[#This Row],[Quantité échéancée]]-Tableau10[[#This Row],[Quantité livrée]]</f>
        <v>1</v>
      </c>
    </row>
    <row r="523" spans="1:16" hidden="1" x14ac:dyDescent="0.35">
      <c r="A523" t="str">
        <f>VLOOKUP(Tableau10[[#This Row],[Document d''achat]],Tableau1[[#All],[Nº pièce référence]:[AB]],17,FALSE)</f>
        <v>252122121104</v>
      </c>
      <c r="B523" s="9" t="str">
        <f>VLOOKUP(Tableau10[[#This Row],[Document d''achat]],Tableau1[[#All],[Nº pièce référence]:[AB]],15,FALSE)</f>
        <v>300020346</v>
      </c>
      <c r="C523" t="str">
        <f>VLOOKUP(Tableau10[[#This Row],[Document d''achat]],Tableau1[[#All],[Nº pièce référence]:[AB]],16,FALSE)</f>
        <v>1</v>
      </c>
      <c r="D523" t="str">
        <f>VLOOKUP(Tableau10[[#This Row],[Document d''achat]],Tableau1[[#All],[Nº pièce référence]:[Type PO]],18,FALSE)</f>
        <v>L</v>
      </c>
      <c r="E523" t="str">
        <f>VLOOKUP(Tableau10[[#This Row],[Document d''achat]],Tableau1[[#All],[Colonne1]:[Nom Fournisseur]],5,FALSE)</f>
        <v>100023266  NV M. Vandenabeele</v>
      </c>
      <c r="F523" s="1" t="s">
        <v>286</v>
      </c>
      <c r="G523" s="1" t="s">
        <v>88</v>
      </c>
      <c r="H523" s="1" t="s">
        <v>254</v>
      </c>
      <c r="I523" s="1" t="s">
        <v>2549</v>
      </c>
      <c r="J523" s="2">
        <v>43901</v>
      </c>
      <c r="K523" s="222">
        <v>2</v>
      </c>
      <c r="L523" s="1" t="s">
        <v>7410</v>
      </c>
      <c r="M523" s="222">
        <v>2</v>
      </c>
      <c r="N523" s="2">
        <v>43901</v>
      </c>
      <c r="O523" s="1" t="s">
        <v>287</v>
      </c>
      <c r="P523" s="259">
        <f>Tableau10[[#This Row],[Quantité échéancée]]-Tableau10[[#This Row],[Quantité livrée]]</f>
        <v>0</v>
      </c>
    </row>
    <row r="524" spans="1:16" hidden="1" x14ac:dyDescent="0.35">
      <c r="A524" t="str">
        <f>VLOOKUP(Tableau10[[#This Row],[Document d''achat]],Tableau1[[#All],[Nº pièce référence]:[AB]],17,FALSE)</f>
        <v>255223121102</v>
      </c>
      <c r="B524" s="9" t="str">
        <f>VLOOKUP(Tableau10[[#This Row],[Document d''achat]],Tableau1[[#All],[Nº pièce référence]:[AB]],15,FALSE)</f>
        <v>300020861</v>
      </c>
      <c r="C524" t="str">
        <f>VLOOKUP(Tableau10[[#This Row],[Document d''achat]],Tableau1[[#All],[Nº pièce référence]:[AB]],16,FALSE)</f>
        <v>1</v>
      </c>
      <c r="D524" t="str">
        <f>VLOOKUP(Tableau10[[#This Row],[Document d''achat]],Tableau1[[#All],[Nº pièce référence]:[Type PO]],18,FALSE)</f>
        <v>L</v>
      </c>
      <c r="E524" t="str">
        <f>VLOOKUP(Tableau10[[#This Row],[Document d''achat]],Tableau1[[#All],[Colonne1]:[Nom Fournisseur]],5,FALSE)</f>
        <v>100050407 SRL IC Pharma</v>
      </c>
      <c r="F524" s="1" t="s">
        <v>296</v>
      </c>
      <c r="G524" s="1" t="s">
        <v>88</v>
      </c>
      <c r="H524" s="1" t="s">
        <v>295</v>
      </c>
      <c r="I524" s="1" t="s">
        <v>2407</v>
      </c>
      <c r="J524" s="2">
        <v>43902</v>
      </c>
      <c r="K524" s="222">
        <v>1000000</v>
      </c>
      <c r="L524" s="1" t="s">
        <v>7410</v>
      </c>
      <c r="M524" s="222">
        <v>0</v>
      </c>
      <c r="N524" s="2">
        <v>43902</v>
      </c>
      <c r="O524" s="1" t="s">
        <v>297</v>
      </c>
      <c r="P524" s="259">
        <f>Tableau10[[#This Row],[Quantité échéancée]]-Tableau10[[#This Row],[Quantité livrée]]</f>
        <v>1000000</v>
      </c>
    </row>
    <row r="525" spans="1:16" hidden="1" x14ac:dyDescent="0.35">
      <c r="A525" t="str">
        <f>VLOOKUP(Tableau10[[#This Row],[Document d''achat]],Tableau1[[#All],[Nº pièce référence]:[AB]],17,FALSE)</f>
        <v>255223742210</v>
      </c>
      <c r="B525" s="9" t="str">
        <f>VLOOKUP(Tableau10[[#This Row],[Document d''achat]],Tableau1[[#All],[Nº pièce référence]:[AB]],15,FALSE)</f>
        <v>300020874</v>
      </c>
      <c r="C525" t="str">
        <f>VLOOKUP(Tableau10[[#This Row],[Document d''achat]],Tableau1[[#All],[Nº pièce référence]:[AB]],16,FALSE)</f>
        <v>1</v>
      </c>
      <c r="D525" t="str">
        <f>VLOOKUP(Tableau10[[#This Row],[Document d''achat]],Tableau1[[#All],[Nº pièce référence]:[Type PO]],18,FALSE)</f>
        <v>V</v>
      </c>
      <c r="E525" t="str">
        <f>VLOOKUP(Tableau10[[#This Row],[Document d''achat]],Tableau1[[#All],[Colonne1]:[Nom Fournisseur]],5,FALSE)</f>
        <v>100035593  NV Cetem Containers (Belgium)</v>
      </c>
      <c r="F525" s="1" t="s">
        <v>290</v>
      </c>
      <c r="G525" s="1" t="s">
        <v>88</v>
      </c>
      <c r="H525" s="1" t="s">
        <v>289</v>
      </c>
      <c r="I525" s="1" t="s">
        <v>2407</v>
      </c>
      <c r="J525" s="2">
        <v>43902</v>
      </c>
      <c r="K525" s="222">
        <v>2</v>
      </c>
      <c r="L525" s="1" t="s">
        <v>7410</v>
      </c>
      <c r="M525" s="222">
        <v>2</v>
      </c>
      <c r="N525" s="2">
        <v>43902</v>
      </c>
      <c r="O525" s="1" t="s">
        <v>291</v>
      </c>
      <c r="P525" s="259">
        <f>Tableau10[[#This Row],[Quantité échéancée]]-Tableau10[[#This Row],[Quantité livrée]]</f>
        <v>0</v>
      </c>
    </row>
    <row r="526" spans="1:16" hidden="1" x14ac:dyDescent="0.35">
      <c r="A526" t="str">
        <f>VLOOKUP(Tableau10[[#This Row],[Document d''achat]],Tableau1[[#All],[Nº pièce référence]:[AB]],17,FALSE)</f>
        <v>255221121113</v>
      </c>
      <c r="B526" s="9" t="str">
        <f>VLOOKUP(Tableau10[[#This Row],[Document d''achat]],Tableau1[[#All],[Nº pièce référence]:[AB]],15,FALSE)</f>
        <v>300020694</v>
      </c>
      <c r="C526" t="str">
        <f>VLOOKUP(Tableau10[[#This Row],[Document d''achat]],Tableau1[[#All],[Nº pièce référence]:[AB]],16,FALSE)</f>
        <v>10</v>
      </c>
      <c r="D526" t="str">
        <f>VLOOKUP(Tableau10[[#This Row],[Document d''achat]],Tableau1[[#All],[Nº pièce référence]:[Type PO]],18,FALSE)</f>
        <v>Z</v>
      </c>
      <c r="E526" t="str">
        <f>VLOOKUP(Tableau10[[#This Row],[Document d''achat]],Tableau1[[#All],[Colonne1]:[Nom Fournisseur]],5,FALSE)</f>
        <v>GE100      Engagem. provisionnel/Provision. Va</v>
      </c>
      <c r="F526" s="1" t="s">
        <v>302</v>
      </c>
      <c r="G526" s="1" t="s">
        <v>88</v>
      </c>
      <c r="H526" s="1" t="s">
        <v>301</v>
      </c>
      <c r="I526" s="1" t="s">
        <v>2407</v>
      </c>
      <c r="J526" s="2">
        <v>43902</v>
      </c>
      <c r="K526" s="222">
        <v>1</v>
      </c>
      <c r="L526" s="1" t="s">
        <v>7411</v>
      </c>
      <c r="M526" s="222">
        <v>0</v>
      </c>
      <c r="N526" s="2">
        <v>43902</v>
      </c>
      <c r="O526" s="1" t="s">
        <v>303</v>
      </c>
      <c r="P526" s="259">
        <f>Tableau10[[#This Row],[Quantité échéancée]]-Tableau10[[#This Row],[Quantité livrée]]</f>
        <v>1</v>
      </c>
    </row>
    <row r="527" spans="1:16" hidden="1" x14ac:dyDescent="0.35">
      <c r="A527" t="str">
        <f>VLOOKUP(Tableau10[[#This Row],[Document d''achat]],Tableau1[[#All],[Nº pièce référence]:[AB]],17,FALSE)</f>
        <v>255221121113</v>
      </c>
      <c r="B527" s="9" t="str">
        <f>VLOOKUP(Tableau10[[#This Row],[Document d''achat]],Tableau1[[#All],[Nº pièce référence]:[AB]],15,FALSE)</f>
        <v>300020694</v>
      </c>
      <c r="C527" t="str">
        <f>VLOOKUP(Tableau10[[#This Row],[Document d''achat]],Tableau1[[#All],[Nº pièce référence]:[AB]],16,FALSE)</f>
        <v>10</v>
      </c>
      <c r="D527" t="str">
        <f>VLOOKUP(Tableau10[[#This Row],[Document d''achat]],Tableau1[[#All],[Nº pièce référence]:[Type PO]],18,FALSE)</f>
        <v>Z</v>
      </c>
      <c r="E527" t="str">
        <f>VLOOKUP(Tableau10[[#This Row],[Document d''achat]],Tableau1[[#All],[Colonne1]:[Nom Fournisseur]],5,FALSE)</f>
        <v>GE100      Engagem. provisionnel/Provision. Va</v>
      </c>
      <c r="F527" s="1" t="s">
        <v>302</v>
      </c>
      <c r="G527" s="1" t="s">
        <v>217</v>
      </c>
      <c r="H527" s="1" t="s">
        <v>301</v>
      </c>
      <c r="I527" s="1" t="s">
        <v>2407</v>
      </c>
      <c r="J527" s="2">
        <v>43948</v>
      </c>
      <c r="K527" s="222">
        <v>1</v>
      </c>
      <c r="L527" s="1" t="s">
        <v>7411</v>
      </c>
      <c r="M527" s="222">
        <v>0</v>
      </c>
      <c r="N527" s="2">
        <v>43948</v>
      </c>
      <c r="O527" s="1" t="s">
        <v>308</v>
      </c>
      <c r="P527" s="259">
        <f>Tableau10[[#This Row],[Quantité échéancée]]-Tableau10[[#This Row],[Quantité livrée]]</f>
        <v>1</v>
      </c>
    </row>
    <row r="528" spans="1:16" hidden="1" x14ac:dyDescent="0.35">
      <c r="A528" t="str">
        <f>VLOOKUP(Tableau10[[#This Row],[Document d''achat]],Tableau1[[#All],[Nº pièce référence]:[AB]],17,FALSE)</f>
        <v>252122742204</v>
      </c>
      <c r="B528" s="9" t="str">
        <f>VLOOKUP(Tableau10[[#This Row],[Document d''achat]],Tableau1[[#All],[Nº pièce référence]:[AB]],15,FALSE)</f>
        <v>300020622</v>
      </c>
      <c r="C528" t="str">
        <f>VLOOKUP(Tableau10[[#This Row],[Document d''achat]],Tableau1[[#All],[Nº pièce référence]:[AB]],16,FALSE)</f>
        <v>7</v>
      </c>
      <c r="D528" t="str">
        <f>VLOOKUP(Tableau10[[#This Row],[Document d''achat]],Tableau1[[#All],[Nº pièce référence]:[Type PO]],18,FALSE)</f>
        <v>V</v>
      </c>
      <c r="E528" t="str">
        <f>VLOOKUP(Tableau10[[#This Row],[Document d''achat]],Tableau1[[#All],[Colonne1]:[Nom Fournisseur]],5,FALSE)</f>
        <v>100030558  NV Discorp</v>
      </c>
      <c r="F528" s="1" t="s">
        <v>311</v>
      </c>
      <c r="G528" s="1" t="s">
        <v>88</v>
      </c>
      <c r="H528" s="1" t="s">
        <v>310</v>
      </c>
      <c r="I528" s="1" t="s">
        <v>2475</v>
      </c>
      <c r="J528" s="2">
        <v>43904</v>
      </c>
      <c r="K528" s="222">
        <v>1</v>
      </c>
      <c r="L528" s="1" t="s">
        <v>7410</v>
      </c>
      <c r="M528" s="222">
        <v>1</v>
      </c>
      <c r="N528" s="2">
        <v>43904</v>
      </c>
      <c r="O528" s="1" t="s">
        <v>312</v>
      </c>
      <c r="P528" s="259">
        <f>Tableau10[[#This Row],[Quantité échéancée]]-Tableau10[[#This Row],[Quantité livrée]]</f>
        <v>0</v>
      </c>
    </row>
    <row r="529" spans="1:16" hidden="1" x14ac:dyDescent="0.35">
      <c r="A529" t="str">
        <f>VLOOKUP(Tableau10[[#This Row],[Document d''achat]],Tableau1[[#All],[Nº pièce référence]:[AB]],17,FALSE)</f>
        <v>252122742204</v>
      </c>
      <c r="B529" s="9" t="str">
        <f>VLOOKUP(Tableau10[[#This Row],[Document d''achat]],Tableau1[[#All],[Nº pièce référence]:[AB]],15,FALSE)</f>
        <v>300020622</v>
      </c>
      <c r="C529" t="str">
        <f>VLOOKUP(Tableau10[[#This Row],[Document d''achat]],Tableau1[[#All],[Nº pièce référence]:[AB]],16,FALSE)</f>
        <v>7</v>
      </c>
      <c r="D529" t="str">
        <f>VLOOKUP(Tableau10[[#This Row],[Document d''achat]],Tableau1[[#All],[Nº pièce référence]:[Type PO]],18,FALSE)</f>
        <v>V</v>
      </c>
      <c r="E529" t="str">
        <f>VLOOKUP(Tableau10[[#This Row],[Document d''achat]],Tableau1[[#All],[Colonne1]:[Nom Fournisseur]],5,FALSE)</f>
        <v>100030558  NV Discorp</v>
      </c>
      <c r="F529" s="1" t="s">
        <v>311</v>
      </c>
      <c r="G529" s="1" t="s">
        <v>217</v>
      </c>
      <c r="H529" s="1" t="s">
        <v>310</v>
      </c>
      <c r="I529" s="1" t="s">
        <v>2475</v>
      </c>
      <c r="J529" s="2">
        <v>43904</v>
      </c>
      <c r="K529" s="222">
        <v>1</v>
      </c>
      <c r="L529" s="1" t="s">
        <v>7410</v>
      </c>
      <c r="M529" s="222">
        <v>1</v>
      </c>
      <c r="N529" s="2">
        <v>43904</v>
      </c>
      <c r="O529" s="1" t="s">
        <v>2608</v>
      </c>
      <c r="P529" s="259">
        <f>Tableau10[[#This Row],[Quantité échéancée]]-Tableau10[[#This Row],[Quantité livrée]]</f>
        <v>0</v>
      </c>
    </row>
    <row r="530" spans="1:16" hidden="1" x14ac:dyDescent="0.35">
      <c r="A530" t="str">
        <f>VLOOKUP(Tableau10[[#This Row],[Document d''achat]],Tableau1[[#All],[Nº pièce référence]:[AB]],17,FALSE)</f>
        <v>252122742204</v>
      </c>
      <c r="B530" s="9" t="str">
        <f>VLOOKUP(Tableau10[[#This Row],[Document d''achat]],Tableau1[[#All],[Nº pièce référence]:[AB]],15,FALSE)</f>
        <v>300020622</v>
      </c>
      <c r="C530" t="str">
        <f>VLOOKUP(Tableau10[[#This Row],[Document d''achat]],Tableau1[[#All],[Nº pièce référence]:[AB]],16,FALSE)</f>
        <v>7</v>
      </c>
      <c r="D530" t="str">
        <f>VLOOKUP(Tableau10[[#This Row],[Document d''achat]],Tableau1[[#All],[Nº pièce référence]:[Type PO]],18,FALSE)</f>
        <v>V</v>
      </c>
      <c r="E530" t="str">
        <f>VLOOKUP(Tableau10[[#This Row],[Document d''achat]],Tableau1[[#All],[Colonne1]:[Nom Fournisseur]],5,FALSE)</f>
        <v>100030558  NV Discorp</v>
      </c>
      <c r="F530" s="1" t="s">
        <v>311</v>
      </c>
      <c r="G530" s="1" t="s">
        <v>222</v>
      </c>
      <c r="H530" s="1" t="s">
        <v>310</v>
      </c>
      <c r="I530" s="1" t="s">
        <v>2475</v>
      </c>
      <c r="J530" s="2">
        <v>43904</v>
      </c>
      <c r="K530" s="222">
        <v>1</v>
      </c>
      <c r="L530" s="1" t="s">
        <v>7410</v>
      </c>
      <c r="M530" s="222">
        <v>1</v>
      </c>
      <c r="N530" s="2">
        <v>43904</v>
      </c>
      <c r="O530" s="1" t="s">
        <v>2609</v>
      </c>
      <c r="P530" s="259">
        <f>Tableau10[[#This Row],[Quantité échéancée]]-Tableau10[[#This Row],[Quantité livrée]]</f>
        <v>0</v>
      </c>
    </row>
    <row r="531" spans="1:16" hidden="1" x14ac:dyDescent="0.35">
      <c r="A531" t="str">
        <f>VLOOKUP(Tableau10[[#This Row],[Document d''achat]],Tableau1[[#All],[Nº pièce référence]:[AB]],17,FALSE)</f>
        <v>252122742204</v>
      </c>
      <c r="B531" s="9" t="str">
        <f>VLOOKUP(Tableau10[[#This Row],[Document d''achat]],Tableau1[[#All],[Nº pièce référence]:[AB]],15,FALSE)</f>
        <v>300020622</v>
      </c>
      <c r="C531" t="str">
        <f>VLOOKUP(Tableau10[[#This Row],[Document d''achat]],Tableau1[[#All],[Nº pièce référence]:[AB]],16,FALSE)</f>
        <v>7</v>
      </c>
      <c r="D531" t="str">
        <f>VLOOKUP(Tableau10[[#This Row],[Document d''achat]],Tableau1[[#All],[Nº pièce référence]:[Type PO]],18,FALSE)</f>
        <v>V</v>
      </c>
      <c r="E531" t="str">
        <f>VLOOKUP(Tableau10[[#This Row],[Document d''achat]],Tableau1[[#All],[Colonne1]:[Nom Fournisseur]],5,FALSE)</f>
        <v>100030558  NV Discorp</v>
      </c>
      <c r="F531" s="1" t="s">
        <v>311</v>
      </c>
      <c r="G531" s="1" t="s">
        <v>421</v>
      </c>
      <c r="H531" s="1" t="s">
        <v>310</v>
      </c>
      <c r="I531" s="1" t="s">
        <v>2475</v>
      </c>
      <c r="J531" s="2">
        <v>43904</v>
      </c>
      <c r="K531" s="222">
        <v>1</v>
      </c>
      <c r="L531" s="1" t="s">
        <v>7410</v>
      </c>
      <c r="M531" s="222">
        <v>1</v>
      </c>
      <c r="N531" s="2">
        <v>43904</v>
      </c>
      <c r="O531" s="1" t="s">
        <v>2610</v>
      </c>
      <c r="P531" s="259">
        <f>Tableau10[[#This Row],[Quantité échéancée]]-Tableau10[[#This Row],[Quantité livrée]]</f>
        <v>0</v>
      </c>
    </row>
    <row r="532" spans="1:16" hidden="1" x14ac:dyDescent="0.35">
      <c r="A532" t="str">
        <f>VLOOKUP(Tableau10[[#This Row],[Document d''achat]],Tableau1[[#All],[Nº pièce référence]:[AB]],17,FALSE)</f>
        <v>252122742204</v>
      </c>
      <c r="B532" s="9" t="str">
        <f>VLOOKUP(Tableau10[[#This Row],[Document d''achat]],Tableau1[[#All],[Nº pièce référence]:[AB]],15,FALSE)</f>
        <v>300020622</v>
      </c>
      <c r="C532" t="str">
        <f>VLOOKUP(Tableau10[[#This Row],[Document d''achat]],Tableau1[[#All],[Nº pièce référence]:[AB]],16,FALSE)</f>
        <v>7</v>
      </c>
      <c r="D532" t="str">
        <f>VLOOKUP(Tableau10[[#This Row],[Document d''achat]],Tableau1[[#All],[Nº pièce référence]:[Type PO]],18,FALSE)</f>
        <v>V</v>
      </c>
      <c r="E532" t="str">
        <f>VLOOKUP(Tableau10[[#This Row],[Document d''achat]],Tableau1[[#All],[Colonne1]:[Nom Fournisseur]],5,FALSE)</f>
        <v>100030558  NV Discorp</v>
      </c>
      <c r="F532" s="1" t="s">
        <v>319</v>
      </c>
      <c r="G532" s="1" t="s">
        <v>88</v>
      </c>
      <c r="H532" s="1" t="s">
        <v>310</v>
      </c>
      <c r="I532" s="1" t="s">
        <v>2475</v>
      </c>
      <c r="J532" s="2">
        <v>43906</v>
      </c>
      <c r="K532" s="222">
        <v>1</v>
      </c>
      <c r="L532" s="1" t="s">
        <v>7410</v>
      </c>
      <c r="M532" s="222">
        <v>1</v>
      </c>
      <c r="N532" s="2">
        <v>43906</v>
      </c>
      <c r="O532" s="1" t="s">
        <v>320</v>
      </c>
      <c r="P532" s="259">
        <f>Tableau10[[#This Row],[Quantité échéancée]]-Tableau10[[#This Row],[Quantité livrée]]</f>
        <v>0</v>
      </c>
    </row>
    <row r="533" spans="1:16" hidden="1" x14ac:dyDescent="0.35">
      <c r="A533" t="str">
        <f>VLOOKUP(Tableau10[[#This Row],[Document d''achat]],Tableau1[[#All],[Nº pièce référence]:[AB]],17,FALSE)</f>
        <v>252122742204</v>
      </c>
      <c r="B533" s="9" t="str">
        <f>VLOOKUP(Tableau10[[#This Row],[Document d''achat]],Tableau1[[#All],[Nº pièce référence]:[AB]],15,FALSE)</f>
        <v>300020622</v>
      </c>
      <c r="C533" t="str">
        <f>VLOOKUP(Tableau10[[#This Row],[Document d''achat]],Tableau1[[#All],[Nº pièce référence]:[AB]],16,FALSE)</f>
        <v>7</v>
      </c>
      <c r="D533" t="str">
        <f>VLOOKUP(Tableau10[[#This Row],[Document d''achat]],Tableau1[[#All],[Nº pièce référence]:[Type PO]],18,FALSE)</f>
        <v>V</v>
      </c>
      <c r="E533" t="str">
        <f>VLOOKUP(Tableau10[[#This Row],[Document d''achat]],Tableau1[[#All],[Colonne1]:[Nom Fournisseur]],5,FALSE)</f>
        <v>100030558  NV Discorp</v>
      </c>
      <c r="F533" s="1" t="s">
        <v>319</v>
      </c>
      <c r="G533" s="1" t="s">
        <v>217</v>
      </c>
      <c r="H533" s="1" t="s">
        <v>310</v>
      </c>
      <c r="I533" s="1" t="s">
        <v>2475</v>
      </c>
      <c r="J533" s="2">
        <v>43906</v>
      </c>
      <c r="K533" s="222">
        <v>1</v>
      </c>
      <c r="L533" s="1" t="s">
        <v>7410</v>
      </c>
      <c r="M533" s="222">
        <v>1</v>
      </c>
      <c r="N533" s="2">
        <v>43906</v>
      </c>
      <c r="O533" s="1" t="s">
        <v>2613</v>
      </c>
      <c r="P533" s="259">
        <f>Tableau10[[#This Row],[Quantité échéancée]]-Tableau10[[#This Row],[Quantité livrée]]</f>
        <v>0</v>
      </c>
    </row>
    <row r="534" spans="1:16" hidden="1" x14ac:dyDescent="0.35">
      <c r="A534" t="str">
        <f>VLOOKUP(Tableau10[[#This Row],[Document d''achat]],Tableau1[[#All],[Nº pièce référence]:[AB]],17,FALSE)</f>
        <v>252122742204</v>
      </c>
      <c r="B534" s="9" t="str">
        <f>VLOOKUP(Tableau10[[#This Row],[Document d''achat]],Tableau1[[#All],[Nº pièce référence]:[AB]],15,FALSE)</f>
        <v>300020622</v>
      </c>
      <c r="C534" t="str">
        <f>VLOOKUP(Tableau10[[#This Row],[Document d''achat]],Tableau1[[#All],[Nº pièce référence]:[AB]],16,FALSE)</f>
        <v>7</v>
      </c>
      <c r="D534" t="str">
        <f>VLOOKUP(Tableau10[[#This Row],[Document d''achat]],Tableau1[[#All],[Nº pièce référence]:[Type PO]],18,FALSE)</f>
        <v>V</v>
      </c>
      <c r="E534" t="str">
        <f>VLOOKUP(Tableau10[[#This Row],[Document d''achat]],Tableau1[[#All],[Colonne1]:[Nom Fournisseur]],5,FALSE)</f>
        <v>100030558  NV Discorp</v>
      </c>
      <c r="F534" s="1" t="s">
        <v>319</v>
      </c>
      <c r="G534" s="1" t="s">
        <v>222</v>
      </c>
      <c r="H534" s="1" t="s">
        <v>310</v>
      </c>
      <c r="I534" s="1" t="s">
        <v>2475</v>
      </c>
      <c r="J534" s="2">
        <v>43906</v>
      </c>
      <c r="K534" s="222">
        <v>1</v>
      </c>
      <c r="L534" s="1" t="s">
        <v>7410</v>
      </c>
      <c r="M534" s="222">
        <v>1</v>
      </c>
      <c r="N534" s="2">
        <v>43906</v>
      </c>
      <c r="O534" s="1" t="s">
        <v>2614</v>
      </c>
      <c r="P534" s="259">
        <f>Tableau10[[#This Row],[Quantité échéancée]]-Tableau10[[#This Row],[Quantité livrée]]</f>
        <v>0</v>
      </c>
    </row>
    <row r="535" spans="1:16" hidden="1" x14ac:dyDescent="0.35">
      <c r="A535" t="str">
        <f>VLOOKUP(Tableau10[[#This Row],[Document d''achat]],Tableau1[[#All],[Nº pièce référence]:[AB]],17,FALSE)</f>
        <v>252122742204</v>
      </c>
      <c r="B535" s="9" t="str">
        <f>VLOOKUP(Tableau10[[#This Row],[Document d''achat]],Tableau1[[#All],[Nº pièce référence]:[AB]],15,FALSE)</f>
        <v>300020622</v>
      </c>
      <c r="C535" t="str">
        <f>VLOOKUP(Tableau10[[#This Row],[Document d''achat]],Tableau1[[#All],[Nº pièce référence]:[AB]],16,FALSE)</f>
        <v>7</v>
      </c>
      <c r="D535" t="str">
        <f>VLOOKUP(Tableau10[[#This Row],[Document d''achat]],Tableau1[[#All],[Nº pièce référence]:[Type PO]],18,FALSE)</f>
        <v>V</v>
      </c>
      <c r="E535" t="str">
        <f>VLOOKUP(Tableau10[[#This Row],[Document d''achat]],Tableau1[[#All],[Colonne1]:[Nom Fournisseur]],5,FALSE)</f>
        <v>100030558  NV Discorp</v>
      </c>
      <c r="F535" s="1" t="s">
        <v>319</v>
      </c>
      <c r="G535" s="1" t="s">
        <v>421</v>
      </c>
      <c r="H535" s="1" t="s">
        <v>310</v>
      </c>
      <c r="I535" s="1" t="s">
        <v>2475</v>
      </c>
      <c r="J535" s="2">
        <v>43906</v>
      </c>
      <c r="K535" s="222">
        <v>1</v>
      </c>
      <c r="L535" s="1" t="s">
        <v>7410</v>
      </c>
      <c r="M535" s="222">
        <v>1</v>
      </c>
      <c r="N535" s="2">
        <v>43906</v>
      </c>
      <c r="O535" s="1" t="s">
        <v>2615</v>
      </c>
      <c r="P535" s="259">
        <f>Tableau10[[#This Row],[Quantité échéancée]]-Tableau10[[#This Row],[Quantité livrée]]</f>
        <v>0</v>
      </c>
    </row>
    <row r="536" spans="1:16" hidden="1" x14ac:dyDescent="0.35">
      <c r="A536" t="str">
        <f>VLOOKUP(Tableau10[[#This Row],[Document d''achat]],Tableau1[[#All],[Nº pièce référence]:[AB]],17,FALSE)</f>
        <v>255223121102</v>
      </c>
      <c r="B536" s="9" t="str">
        <f>VLOOKUP(Tableau10[[#This Row],[Document d''achat]],Tableau1[[#All],[Nº pièce référence]:[AB]],15,FALSE)</f>
        <v>300020861</v>
      </c>
      <c r="C536" t="str">
        <f>VLOOKUP(Tableau10[[#This Row],[Document d''achat]],Tableau1[[#All],[Nº pièce référence]:[AB]],16,FALSE)</f>
        <v>5</v>
      </c>
      <c r="D536" t="str">
        <f>VLOOKUP(Tableau10[[#This Row],[Document d''achat]],Tableau1[[#All],[Nº pièce référence]:[Type PO]],18,FALSE)</f>
        <v>Z</v>
      </c>
      <c r="E536" t="str">
        <f>VLOOKUP(Tableau10[[#This Row],[Document d''achat]],Tableau1[[#All],[Colonne1]:[Nom Fournisseur]],5,FALSE)</f>
        <v>200007137  BV ACE Pharmaceuticals</v>
      </c>
      <c r="F536" s="1" t="s">
        <v>323</v>
      </c>
      <c r="G536" s="1" t="s">
        <v>88</v>
      </c>
      <c r="H536" s="1" t="s">
        <v>322</v>
      </c>
      <c r="I536" s="1" t="s">
        <v>2407</v>
      </c>
      <c r="J536" s="2">
        <v>43906</v>
      </c>
      <c r="K536" s="222">
        <v>1</v>
      </c>
      <c r="L536" s="1" t="s">
        <v>7410</v>
      </c>
      <c r="M536" s="222">
        <v>0</v>
      </c>
      <c r="N536" s="2">
        <v>43906</v>
      </c>
      <c r="O536" s="1" t="s">
        <v>324</v>
      </c>
      <c r="P536" s="259">
        <f>Tableau10[[#This Row],[Quantité échéancée]]-Tableau10[[#This Row],[Quantité livrée]]</f>
        <v>1</v>
      </c>
    </row>
    <row r="537" spans="1:16" hidden="1" x14ac:dyDescent="0.35">
      <c r="A537" t="str">
        <f>VLOOKUP(Tableau10[[#This Row],[Document d''achat]],Tableau1[[#All],[Nº pièce référence]:[AB]],17,FALSE)</f>
        <v>255223121102</v>
      </c>
      <c r="B537" s="9" t="str">
        <f>VLOOKUP(Tableau10[[#This Row],[Document d''achat]],Tableau1[[#All],[Nº pièce référence]:[AB]],15,FALSE)</f>
        <v>300020861</v>
      </c>
      <c r="C537" t="str">
        <f>VLOOKUP(Tableau10[[#This Row],[Document d''achat]],Tableau1[[#All],[Nº pièce référence]:[AB]],16,FALSE)</f>
        <v>1</v>
      </c>
      <c r="D537" t="str">
        <f>VLOOKUP(Tableau10[[#This Row],[Document d''achat]],Tableau1[[#All],[Nº pièce référence]:[Type PO]],18,FALSE)</f>
        <v>Z</v>
      </c>
      <c r="E537" t="str">
        <f>VLOOKUP(Tableau10[[#This Row],[Document d''achat]],Tableau1[[#All],[Colonne1]:[Nom Fournisseur]],5,FALSE)</f>
        <v>100042305 BV Life</v>
      </c>
      <c r="F537" s="1" t="s">
        <v>2123</v>
      </c>
      <c r="G537" s="1" t="s">
        <v>88</v>
      </c>
      <c r="H537" s="1" t="s">
        <v>345</v>
      </c>
      <c r="I537" s="1" t="s">
        <v>2407</v>
      </c>
      <c r="J537" s="2">
        <v>43906</v>
      </c>
      <c r="K537" s="222">
        <v>1</v>
      </c>
      <c r="L537" s="1" t="s">
        <v>7411</v>
      </c>
      <c r="M537" s="222">
        <v>0</v>
      </c>
      <c r="N537" s="2">
        <v>43906</v>
      </c>
      <c r="O537" s="1" t="s">
        <v>279</v>
      </c>
      <c r="P537" s="259">
        <f>Tableau10[[#This Row],[Quantité échéancée]]-Tableau10[[#This Row],[Quantité livrée]]</f>
        <v>1</v>
      </c>
    </row>
    <row r="538" spans="1:16" hidden="1" x14ac:dyDescent="0.35">
      <c r="A538" t="str">
        <f>VLOOKUP(Tableau10[[#This Row],[Document d''achat]],Tableau1[[#All],[Nº pièce référence]:[AB]],17,FALSE)</f>
        <v>255223121102</v>
      </c>
      <c r="B538" s="9" t="str">
        <f>VLOOKUP(Tableau10[[#This Row],[Document d''achat]],Tableau1[[#All],[Nº pièce référence]:[AB]],15,FALSE)</f>
        <v>300020861</v>
      </c>
      <c r="C538" t="str">
        <f>VLOOKUP(Tableau10[[#This Row],[Document d''achat]],Tableau1[[#All],[Nº pièce référence]:[AB]],16,FALSE)</f>
        <v>1</v>
      </c>
      <c r="D538" t="str">
        <f>VLOOKUP(Tableau10[[#This Row],[Document d''achat]],Tableau1[[#All],[Nº pièce référence]:[Type PO]],18,FALSE)</f>
        <v>Z</v>
      </c>
      <c r="E538" t="str">
        <f>VLOOKUP(Tableau10[[#This Row],[Document d''achat]],Tableau1[[#All],[Colonne1]:[Nom Fournisseur]],5,FALSE)</f>
        <v>100050468 NV Ultrazonic</v>
      </c>
      <c r="F538" s="1" t="s">
        <v>328</v>
      </c>
      <c r="G538" s="1" t="s">
        <v>88</v>
      </c>
      <c r="H538" s="1" t="s">
        <v>327</v>
      </c>
      <c r="I538" s="1" t="s">
        <v>2407</v>
      </c>
      <c r="J538" s="2">
        <v>43907</v>
      </c>
      <c r="K538" s="222">
        <v>1</v>
      </c>
      <c r="L538" s="1" t="s">
        <v>7411</v>
      </c>
      <c r="M538" s="222">
        <v>0</v>
      </c>
      <c r="N538" s="2">
        <v>43907</v>
      </c>
      <c r="O538" s="1" t="s">
        <v>279</v>
      </c>
      <c r="P538" s="259">
        <f>Tableau10[[#This Row],[Quantité échéancée]]-Tableau10[[#This Row],[Quantité livrée]]</f>
        <v>1</v>
      </c>
    </row>
    <row r="539" spans="1:16" hidden="1" x14ac:dyDescent="0.35">
      <c r="A539" t="str">
        <f>VLOOKUP(Tableau10[[#This Row],[Document d''achat]],Tableau1[[#All],[Nº pièce référence]:[AB]],17,FALSE)</f>
        <v>255223121102</v>
      </c>
      <c r="B539" s="9" t="str">
        <f>VLOOKUP(Tableau10[[#This Row],[Document d''achat]],Tableau1[[#All],[Nº pièce référence]:[AB]],15,FALSE)</f>
        <v>300020861</v>
      </c>
      <c r="C539" t="str">
        <f>VLOOKUP(Tableau10[[#This Row],[Document d''achat]],Tableau1[[#All],[Nº pièce référence]:[AB]],16,FALSE)</f>
        <v>1</v>
      </c>
      <c r="D539" t="str">
        <f>VLOOKUP(Tableau10[[#This Row],[Document d''achat]],Tableau1[[#All],[Nº pièce référence]:[Type PO]],18,FALSE)</f>
        <v>Z</v>
      </c>
      <c r="E539" t="str">
        <f>VLOOKUP(Tableau10[[#This Row],[Document d''achat]],Tableau1[[#All],[Colonne1]:[Nom Fournisseur]],5,FALSE)</f>
        <v>100050468 NV Ultrazonic</v>
      </c>
      <c r="F539" s="1" t="s">
        <v>328</v>
      </c>
      <c r="G539" s="1" t="s">
        <v>217</v>
      </c>
      <c r="H539" s="1" t="s">
        <v>327</v>
      </c>
      <c r="I539" s="1" t="s">
        <v>2407</v>
      </c>
      <c r="J539" s="2">
        <v>43907</v>
      </c>
      <c r="K539" s="222">
        <v>1</v>
      </c>
      <c r="L539" s="1" t="s">
        <v>7411</v>
      </c>
      <c r="M539" s="222">
        <v>0</v>
      </c>
      <c r="N539" s="2">
        <v>43907</v>
      </c>
      <c r="O539" s="1" t="s">
        <v>330</v>
      </c>
      <c r="P539" s="259">
        <f>Tableau10[[#This Row],[Quantité échéancée]]-Tableau10[[#This Row],[Quantité livrée]]</f>
        <v>1</v>
      </c>
    </row>
    <row r="540" spans="1:16" hidden="1" x14ac:dyDescent="0.35">
      <c r="A540" t="str">
        <f>VLOOKUP(Tableau10[[#This Row],[Document d''achat]],Tableau1[[#All],[Nº pièce référence]:[AB]],17,FALSE)</f>
        <v>255223121102</v>
      </c>
      <c r="B540" s="9" t="str">
        <f>VLOOKUP(Tableau10[[#This Row],[Document d''achat]],Tableau1[[#All],[Nº pièce référence]:[AB]],15,FALSE)</f>
        <v>300020870</v>
      </c>
      <c r="C540" t="str">
        <f>VLOOKUP(Tableau10[[#This Row],[Document d''achat]],Tableau1[[#All],[Nº pièce référence]:[AB]],16,FALSE)</f>
        <v>3</v>
      </c>
      <c r="D540" t="str">
        <f>VLOOKUP(Tableau10[[#This Row],[Document d''achat]],Tableau1[[#All],[Nº pièce référence]:[Type PO]],18,FALSE)</f>
        <v>Z</v>
      </c>
      <c r="E540" t="str">
        <f>VLOOKUP(Tableau10[[#This Row],[Document d''achat]],Tableau1[[#All],[Colonne1]:[Nom Fournisseur]],5,FALSE)</f>
        <v>100013113  NV Coolblue</v>
      </c>
      <c r="F540" s="1" t="s">
        <v>333</v>
      </c>
      <c r="G540" s="1" t="s">
        <v>88</v>
      </c>
      <c r="H540" s="1" t="s">
        <v>215</v>
      </c>
      <c r="I540" s="1" t="s">
        <v>2407</v>
      </c>
      <c r="J540" s="2">
        <v>43908</v>
      </c>
      <c r="K540" s="222">
        <v>1</v>
      </c>
      <c r="L540" s="1" t="s">
        <v>7410</v>
      </c>
      <c r="M540" s="222">
        <v>0</v>
      </c>
      <c r="N540" s="2">
        <v>43871</v>
      </c>
      <c r="O540" s="1" t="s">
        <v>334</v>
      </c>
      <c r="P540" s="259">
        <f>Tableau10[[#This Row],[Quantité échéancée]]-Tableau10[[#This Row],[Quantité livrée]]</f>
        <v>1</v>
      </c>
    </row>
    <row r="541" spans="1:16" hidden="1" x14ac:dyDescent="0.35">
      <c r="A541" t="str">
        <f>VLOOKUP(Tableau10[[#This Row],[Document d''achat]],Tableau1[[#All],[Nº pièce référence]:[AB]],17,FALSE)</f>
        <v>255223121102</v>
      </c>
      <c r="B541" s="9" t="str">
        <f>VLOOKUP(Tableau10[[#This Row],[Document d''achat]],Tableau1[[#All],[Nº pièce référence]:[AB]],15,FALSE)</f>
        <v>300020861</v>
      </c>
      <c r="C541" t="str">
        <f>VLOOKUP(Tableau10[[#This Row],[Document d''achat]],Tableau1[[#All],[Nº pièce référence]:[AB]],16,FALSE)</f>
        <v>1</v>
      </c>
      <c r="D541" t="str">
        <f>VLOOKUP(Tableau10[[#This Row],[Document d''achat]],Tableau1[[#All],[Nº pièce référence]:[Type PO]],18,FALSE)</f>
        <v>Z</v>
      </c>
      <c r="E541" t="str">
        <f>VLOOKUP(Tableau10[[#This Row],[Document d''achat]],Tableau1[[#All],[Colonne1]:[Nom Fournisseur]],5,FALSE)</f>
        <v>100050467  BV Readypal</v>
      </c>
      <c r="F541" s="1" t="s">
        <v>337</v>
      </c>
      <c r="G541" s="1" t="s">
        <v>88</v>
      </c>
      <c r="H541" s="1" t="s">
        <v>336</v>
      </c>
      <c r="I541" s="1" t="s">
        <v>2407</v>
      </c>
      <c r="J541" s="2">
        <v>43911</v>
      </c>
      <c r="K541" s="222">
        <v>1</v>
      </c>
      <c r="L541" s="1" t="s">
        <v>7410</v>
      </c>
      <c r="M541" s="222">
        <v>0</v>
      </c>
      <c r="N541" s="2">
        <v>43911</v>
      </c>
      <c r="O541" s="1" t="s">
        <v>338</v>
      </c>
      <c r="P541" s="259">
        <f>Tableau10[[#This Row],[Quantité échéancée]]-Tableau10[[#This Row],[Quantité livrée]]</f>
        <v>1</v>
      </c>
    </row>
    <row r="542" spans="1:16" hidden="1" x14ac:dyDescent="0.35">
      <c r="A542" t="str">
        <f>VLOOKUP(Tableau10[[#This Row],[Document d''achat]],Tableau1[[#All],[Nº pièce référence]:[AB]],17,FALSE)</f>
        <v>255223121102</v>
      </c>
      <c r="B542" s="9" t="str">
        <f>VLOOKUP(Tableau10[[#This Row],[Document d''achat]],Tableau1[[#All],[Nº pièce référence]:[AB]],15,FALSE)</f>
        <v>300020870</v>
      </c>
      <c r="C542" t="str">
        <f>VLOOKUP(Tableau10[[#This Row],[Document d''achat]],Tableau1[[#All],[Nº pièce référence]:[AB]],16,FALSE)</f>
        <v>6</v>
      </c>
      <c r="D542" t="str">
        <f>VLOOKUP(Tableau10[[#This Row],[Document d''achat]],Tableau1[[#All],[Nº pièce référence]:[Type PO]],18,FALSE)</f>
        <v>Z</v>
      </c>
      <c r="E542" t="str">
        <f>VLOOKUP(Tableau10[[#This Row],[Document d''achat]],Tableau1[[#All],[Colonne1]:[Nom Fournisseur]],5,FALSE)</f>
        <v>100014057  NV VRT</v>
      </c>
      <c r="F542" s="1" t="s">
        <v>341</v>
      </c>
      <c r="G542" s="1" t="s">
        <v>88</v>
      </c>
      <c r="H542" s="1" t="s">
        <v>340</v>
      </c>
      <c r="I542" s="1" t="s">
        <v>2407</v>
      </c>
      <c r="J542" s="2">
        <v>43913</v>
      </c>
      <c r="K542" s="222">
        <v>1</v>
      </c>
      <c r="L542" s="1" t="s">
        <v>7411</v>
      </c>
      <c r="M542" s="222">
        <v>0</v>
      </c>
      <c r="N542" s="2">
        <v>43944</v>
      </c>
      <c r="O542" s="1" t="s">
        <v>342</v>
      </c>
      <c r="P542" s="259">
        <f>Tableau10[[#This Row],[Quantité échéancée]]-Tableau10[[#This Row],[Quantité livrée]]</f>
        <v>1</v>
      </c>
    </row>
    <row r="543" spans="1:16" hidden="1" x14ac:dyDescent="0.35">
      <c r="A543" t="str">
        <f>VLOOKUP(Tableau10[[#This Row],[Document d''achat]],Tableau1[[#All],[Nº pièce référence]:[AB]],17,FALSE)</f>
        <v>255223121102</v>
      </c>
      <c r="B543" s="9" t="str">
        <f>VLOOKUP(Tableau10[[#This Row],[Document d''achat]],Tableau1[[#All],[Nº pièce référence]:[AB]],15,FALSE)</f>
        <v>300020861</v>
      </c>
      <c r="C543" t="str">
        <f>VLOOKUP(Tableau10[[#This Row],[Document d''achat]],Tableau1[[#All],[Nº pièce référence]:[AB]],16,FALSE)</f>
        <v>1</v>
      </c>
      <c r="D543" t="str">
        <f>VLOOKUP(Tableau10[[#This Row],[Document d''achat]],Tableau1[[#All],[Nº pièce référence]:[Type PO]],18,FALSE)</f>
        <v>Z</v>
      </c>
      <c r="E543" t="str">
        <f>VLOOKUP(Tableau10[[#This Row],[Document d''achat]],Tableau1[[#All],[Colonne1]:[Nom Fournisseur]],5,FALSE)</f>
        <v>100042305 BV Life</v>
      </c>
      <c r="F543" s="1" t="s">
        <v>346</v>
      </c>
      <c r="G543" s="1" t="s">
        <v>88</v>
      </c>
      <c r="H543" s="1" t="s">
        <v>345</v>
      </c>
      <c r="I543" s="1" t="s">
        <v>2407</v>
      </c>
      <c r="J543" s="2">
        <v>43913</v>
      </c>
      <c r="K543" s="222">
        <v>1</v>
      </c>
      <c r="L543" s="1" t="s">
        <v>7411</v>
      </c>
      <c r="M543" s="222">
        <v>0</v>
      </c>
      <c r="N543" s="2">
        <v>43917</v>
      </c>
      <c r="O543" s="1" t="s">
        <v>330</v>
      </c>
      <c r="P543" s="259">
        <f>Tableau10[[#This Row],[Quantité échéancée]]-Tableau10[[#This Row],[Quantité livrée]]</f>
        <v>1</v>
      </c>
    </row>
    <row r="544" spans="1:16" hidden="1" x14ac:dyDescent="0.35">
      <c r="A544" t="str">
        <f>VLOOKUP(Tableau10[[#This Row],[Document d''achat]],Tableau1[[#All],[Nº pièce référence]:[AB]],17,FALSE)</f>
        <v>255221121113</v>
      </c>
      <c r="B544" s="9" t="str">
        <f>VLOOKUP(Tableau10[[#This Row],[Document d''achat]],Tableau1[[#All],[Nº pièce référence]:[AB]],15,FALSE)</f>
        <v>300020900</v>
      </c>
      <c r="C544" t="str">
        <f>VLOOKUP(Tableau10[[#This Row],[Document d''achat]],Tableau1[[#All],[Nº pièce référence]:[AB]],16,FALSE)</f>
        <v>2</v>
      </c>
      <c r="D544" t="str">
        <f>VLOOKUP(Tableau10[[#This Row],[Document d''achat]],Tableau1[[#All],[Nº pièce référence]:[Type PO]],18,FALSE)</f>
        <v>Z</v>
      </c>
      <c r="E544" t="str">
        <f>VLOOKUP(Tableau10[[#This Row],[Document d''achat]],Tableau1[[#All],[Colonne1]:[Nom Fournisseur]],5,FALSE)</f>
        <v>500021035  SNC Healthcare Technology</v>
      </c>
      <c r="F544" s="1" t="s">
        <v>357</v>
      </c>
      <c r="G544" s="1" t="s">
        <v>88</v>
      </c>
      <c r="H544" s="1" t="s">
        <v>356</v>
      </c>
      <c r="I544" s="1" t="s">
        <v>2407</v>
      </c>
      <c r="J544" s="2">
        <v>43914</v>
      </c>
      <c r="K544" s="222">
        <v>1</v>
      </c>
      <c r="L544" s="1" t="s">
        <v>7411</v>
      </c>
      <c r="M544" s="222">
        <v>0</v>
      </c>
      <c r="N544" s="2">
        <v>43914</v>
      </c>
      <c r="O544" s="1" t="s">
        <v>358</v>
      </c>
      <c r="P544" s="259">
        <f>Tableau10[[#This Row],[Quantité échéancée]]-Tableau10[[#This Row],[Quantité livrée]]</f>
        <v>1</v>
      </c>
    </row>
    <row r="545" spans="1:16" hidden="1" x14ac:dyDescent="0.35">
      <c r="A545" t="str">
        <f>VLOOKUP(Tableau10[[#This Row],[Document d''achat]],Tableau1[[#All],[Nº pièce référence]:[AB]],17,FALSE)</f>
        <v>252122121104</v>
      </c>
      <c r="B545" s="9" t="str">
        <f>VLOOKUP(Tableau10[[#This Row],[Document d''achat]],Tableau1[[#All],[Nº pièce référence]:[AB]],15,FALSE)</f>
        <v>300020895</v>
      </c>
      <c r="C545" t="str">
        <f>VLOOKUP(Tableau10[[#This Row],[Document d''achat]],Tableau1[[#All],[Nº pièce référence]:[AB]],16,FALSE)</f>
        <v>1</v>
      </c>
      <c r="D545" t="str">
        <f>VLOOKUP(Tableau10[[#This Row],[Document d''achat]],Tableau1[[#All],[Nº pièce référence]:[Type PO]],18,FALSE)</f>
        <v>L</v>
      </c>
      <c r="E545" t="str">
        <f>VLOOKUP(Tableau10[[#This Row],[Document d''achat]],Tableau1[[#All],[Colonne1]:[Nom Fournisseur]],5,FALSE)</f>
        <v>100000386  NV Ntt Belgium</v>
      </c>
      <c r="F545" s="1" t="s">
        <v>317</v>
      </c>
      <c r="G545" s="1" t="s">
        <v>88</v>
      </c>
      <c r="H545" s="1" t="s">
        <v>316</v>
      </c>
      <c r="I545" s="1" t="s">
        <v>2633</v>
      </c>
      <c r="J545" s="2">
        <v>43914</v>
      </c>
      <c r="K545" s="222">
        <v>10</v>
      </c>
      <c r="L545" s="1" t="s">
        <v>7410</v>
      </c>
      <c r="M545" s="222">
        <v>10</v>
      </c>
      <c r="N545" s="2">
        <v>43914</v>
      </c>
      <c r="O545" s="1" t="s">
        <v>318</v>
      </c>
      <c r="P545" s="259">
        <f>Tableau10[[#This Row],[Quantité échéancée]]-Tableau10[[#This Row],[Quantité livrée]]</f>
        <v>0</v>
      </c>
    </row>
    <row r="546" spans="1:16" hidden="1" x14ac:dyDescent="0.35">
      <c r="A546" t="str">
        <f>VLOOKUP(Tableau10[[#This Row],[Document d''achat]],Tableau1[[#All],[Nº pièce référence]:[AB]],17,FALSE)</f>
        <v>255223121102</v>
      </c>
      <c r="B546" s="9" t="str">
        <f>VLOOKUP(Tableau10[[#This Row],[Document d''achat]],Tableau1[[#All],[Nº pièce référence]:[AB]],15,FALSE)</f>
        <v>300020870</v>
      </c>
      <c r="C546" t="str">
        <f>VLOOKUP(Tableau10[[#This Row],[Document d''achat]],Tableau1[[#All],[Nº pièce référence]:[AB]],16,FALSE)</f>
        <v>3</v>
      </c>
      <c r="D546" t="str">
        <f>VLOOKUP(Tableau10[[#This Row],[Document d''achat]],Tableau1[[#All],[Nº pièce référence]:[Type PO]],18,FALSE)</f>
        <v>Z</v>
      </c>
      <c r="E546" t="str">
        <f>VLOOKUP(Tableau10[[#This Row],[Document d''achat]],Tableau1[[#All],[Colonne1]:[Nom Fournisseur]],5,FALSE)</f>
        <v>100018451  SRL Taxis Ucclois 2000</v>
      </c>
      <c r="F546" s="1" t="s">
        <v>361</v>
      </c>
      <c r="G546" s="1" t="s">
        <v>88</v>
      </c>
      <c r="H546" s="1" t="s">
        <v>360</v>
      </c>
      <c r="I546" s="1" t="s">
        <v>2407</v>
      </c>
      <c r="J546" s="2">
        <v>43915</v>
      </c>
      <c r="K546" s="222">
        <v>1</v>
      </c>
      <c r="L546" s="1" t="s">
        <v>7411</v>
      </c>
      <c r="M546" s="222">
        <v>0</v>
      </c>
      <c r="N546" s="2">
        <v>43915</v>
      </c>
      <c r="O546" s="1" t="s">
        <v>362</v>
      </c>
      <c r="P546" s="259">
        <f>Tableau10[[#This Row],[Quantité échéancée]]-Tableau10[[#This Row],[Quantité livrée]]</f>
        <v>1</v>
      </c>
    </row>
    <row r="547" spans="1:16" hidden="1" x14ac:dyDescent="0.35">
      <c r="A547" t="str">
        <f>VLOOKUP(Tableau10[[#This Row],[Document d''achat]],Tableau1[[#All],[Nº pièce référence]:[AB]],17,FALSE)</f>
        <v>255223121102</v>
      </c>
      <c r="B547" s="9" t="str">
        <f>VLOOKUP(Tableau10[[#This Row],[Document d''achat]],Tableau1[[#All],[Nº pièce référence]:[AB]],15,FALSE)</f>
        <v>300020861</v>
      </c>
      <c r="C547" t="str">
        <f>VLOOKUP(Tableau10[[#This Row],[Document d''achat]],Tableau1[[#All],[Nº pièce référence]:[AB]],16,FALSE)</f>
        <v>1</v>
      </c>
      <c r="D547" t="str">
        <f>VLOOKUP(Tableau10[[#This Row],[Document d''achat]],Tableau1[[#All],[Nº pièce référence]:[Type PO]],18,FALSE)</f>
        <v>Z</v>
      </c>
      <c r="E547" t="str">
        <f>VLOOKUP(Tableau10[[#This Row],[Document d''achat]],Tableau1[[#All],[Colonne1]:[Nom Fournisseur]],5,FALSE)</f>
        <v>500026426  Ltd Pan Scope Trading Company</v>
      </c>
      <c r="F547" s="1" t="s">
        <v>369</v>
      </c>
      <c r="G547" s="1" t="s">
        <v>88</v>
      </c>
      <c r="H547" s="1" t="s">
        <v>368</v>
      </c>
      <c r="I547" s="1" t="s">
        <v>2407</v>
      </c>
      <c r="J547" s="2">
        <v>43916</v>
      </c>
      <c r="K547" s="222">
        <v>1</v>
      </c>
      <c r="L547" s="1" t="s">
        <v>7411</v>
      </c>
      <c r="M547" s="222">
        <v>0</v>
      </c>
      <c r="N547" s="2">
        <v>43916</v>
      </c>
      <c r="O547" s="1" t="s">
        <v>330</v>
      </c>
      <c r="P547" s="259">
        <f>Tableau10[[#This Row],[Quantité échéancée]]-Tableau10[[#This Row],[Quantité livrée]]</f>
        <v>1</v>
      </c>
    </row>
    <row r="548" spans="1:16" hidden="1" x14ac:dyDescent="0.35">
      <c r="A548" t="str">
        <f>VLOOKUP(Tableau10[[#This Row],[Document d''achat]],Tableau1[[#All],[Nº pièce référence]:[AB]],17,FALSE)</f>
        <v>255102121101</v>
      </c>
      <c r="B548" s="9" t="str">
        <f>VLOOKUP(Tableau10[[#This Row],[Document d''achat]],Tableau1[[#All],[Nº pièce référence]:[AB]],15,FALSE)</f>
        <v>300020623</v>
      </c>
      <c r="C548" t="str">
        <f>VLOOKUP(Tableau10[[#This Row],[Document d''achat]],Tableau1[[#All],[Nº pièce référence]:[AB]],16,FALSE)</f>
        <v>1</v>
      </c>
      <c r="D548" t="str">
        <f>VLOOKUP(Tableau10[[#This Row],[Document d''achat]],Tableau1[[#All],[Nº pièce référence]:[Type PO]],18,FALSE)</f>
        <v>Z</v>
      </c>
      <c r="E548" t="str">
        <f>VLOOKUP(Tableau10[[#This Row],[Document d''achat]],Tableau1[[#All],[Colonne1]:[Nom Fournisseur]],5,FALSE)</f>
        <v>100001145  SA Ethias</v>
      </c>
      <c r="F548" s="1" t="s">
        <v>372</v>
      </c>
      <c r="G548" s="1" t="s">
        <v>88</v>
      </c>
      <c r="H548" s="1" t="s">
        <v>371</v>
      </c>
      <c r="I548" s="1" t="s">
        <v>2407</v>
      </c>
      <c r="J548" s="2">
        <v>43917</v>
      </c>
      <c r="K548" s="222">
        <v>1</v>
      </c>
      <c r="L548" s="1" t="s">
        <v>7410</v>
      </c>
      <c r="M548" s="222">
        <v>0</v>
      </c>
      <c r="N548" s="2">
        <v>43917</v>
      </c>
      <c r="O548" s="1" t="s">
        <v>373</v>
      </c>
      <c r="P548" s="259">
        <f>Tableau10[[#This Row],[Quantité échéancée]]-Tableau10[[#This Row],[Quantité livrée]]</f>
        <v>1</v>
      </c>
    </row>
    <row r="549" spans="1:16" hidden="1" x14ac:dyDescent="0.35">
      <c r="A549" t="str">
        <f>VLOOKUP(Tableau10[[#This Row],[Document d''achat]],Tableau1[[#All],[Nº pièce référence]:[AB]],17,FALSE)</f>
        <v>255223121102</v>
      </c>
      <c r="B549" s="9" t="str">
        <f>VLOOKUP(Tableau10[[#This Row],[Document d''achat]],Tableau1[[#All],[Nº pièce référence]:[AB]],15,FALSE)</f>
        <v>300020861</v>
      </c>
      <c r="C549" t="str">
        <f>VLOOKUP(Tableau10[[#This Row],[Document d''achat]],Tableau1[[#All],[Nº pièce référence]:[AB]],16,FALSE)</f>
        <v>2</v>
      </c>
      <c r="D549" t="str">
        <f>VLOOKUP(Tableau10[[#This Row],[Document d''achat]],Tableau1[[#All],[Nº pièce référence]:[Type PO]],18,FALSE)</f>
        <v>Z</v>
      </c>
      <c r="E549" t="str">
        <f>VLOOKUP(Tableau10[[#This Row],[Document d''achat]],Tableau1[[#All],[Colonne1]:[Nom Fournisseur]],5,FALSE)</f>
        <v>500026429  Ltd Huvexel Co</v>
      </c>
      <c r="F549" s="1" t="s">
        <v>385</v>
      </c>
      <c r="G549" s="1" t="s">
        <v>88</v>
      </c>
      <c r="H549" s="1" t="s">
        <v>384</v>
      </c>
      <c r="I549" s="1" t="s">
        <v>2407</v>
      </c>
      <c r="J549" s="2">
        <v>43917</v>
      </c>
      <c r="K549" s="222">
        <v>1</v>
      </c>
      <c r="L549" s="1" t="s">
        <v>7410</v>
      </c>
      <c r="M549" s="222">
        <v>0</v>
      </c>
      <c r="N549" s="2">
        <v>43948</v>
      </c>
      <c r="O549" s="1" t="s">
        <v>386</v>
      </c>
      <c r="P549" s="259">
        <f>Tableau10[[#This Row],[Quantité échéancée]]-Tableau10[[#This Row],[Quantité livrée]]</f>
        <v>1</v>
      </c>
    </row>
    <row r="550" spans="1:16" hidden="1" x14ac:dyDescent="0.35">
      <c r="A550" t="str">
        <f>VLOOKUP(Tableau10[[#This Row],[Document d''achat]],Tableau1[[#All],[Nº pièce référence]:[AB]],17,FALSE)</f>
        <v>255223121102</v>
      </c>
      <c r="B550" s="9" t="str">
        <f>VLOOKUP(Tableau10[[#This Row],[Document d''achat]],Tableau1[[#All],[Nº pièce référence]:[AB]],15,FALSE)</f>
        <v>300020861</v>
      </c>
      <c r="C550" t="str">
        <f>VLOOKUP(Tableau10[[#This Row],[Document d''achat]],Tableau1[[#All],[Nº pièce référence]:[AB]],16,FALSE)</f>
        <v>2</v>
      </c>
      <c r="D550" t="str">
        <f>VLOOKUP(Tableau10[[#This Row],[Document d''achat]],Tableau1[[#All],[Nº pièce référence]:[Type PO]],18,FALSE)</f>
        <v>Z</v>
      </c>
      <c r="E550" t="str">
        <f>VLOOKUP(Tableau10[[#This Row],[Document d''achat]],Tableau1[[#All],[Colonne1]:[Nom Fournisseur]],5,FALSE)</f>
        <v>500026422  Ltd Miraclean Technology Co</v>
      </c>
      <c r="F550" s="1" t="s">
        <v>381</v>
      </c>
      <c r="G550" s="1" t="s">
        <v>88</v>
      </c>
      <c r="H550" s="1" t="s">
        <v>380</v>
      </c>
      <c r="I550" s="1" t="s">
        <v>2407</v>
      </c>
      <c r="J550" s="2">
        <v>43917</v>
      </c>
      <c r="K550" s="222">
        <v>1</v>
      </c>
      <c r="L550" s="1" t="s">
        <v>7410</v>
      </c>
      <c r="M550" s="222">
        <v>0</v>
      </c>
      <c r="N550" s="2">
        <v>43948</v>
      </c>
      <c r="O550" s="1" t="s">
        <v>382</v>
      </c>
      <c r="P550" s="259">
        <f>Tableau10[[#This Row],[Quantité échéancée]]-Tableau10[[#This Row],[Quantité livrée]]</f>
        <v>1</v>
      </c>
    </row>
    <row r="551" spans="1:16" hidden="1" x14ac:dyDescent="0.35">
      <c r="A551" t="str">
        <f>VLOOKUP(Tableau10[[#This Row],[Document d''achat]],Tableau1[[#All],[Nº pièce référence]:[AB]],17,FALSE)</f>
        <v>255221121113</v>
      </c>
      <c r="B551" s="9" t="str">
        <f>VLOOKUP(Tableau10[[#This Row],[Document d''achat]],Tableau1[[#All],[Nº pièce référence]:[AB]],15,FALSE)</f>
        <v>300020900</v>
      </c>
      <c r="C551" t="str">
        <f>VLOOKUP(Tableau10[[#This Row],[Document d''achat]],Tableau1[[#All],[Nº pièce référence]:[AB]],16,FALSE)</f>
        <v>2</v>
      </c>
      <c r="D551" t="str">
        <f>VLOOKUP(Tableau10[[#This Row],[Document d''achat]],Tableau1[[#All],[Nº pièce référence]:[Type PO]],18,FALSE)</f>
        <v>Z</v>
      </c>
      <c r="E551" t="str">
        <f>VLOOKUP(Tableau10[[#This Row],[Document d''achat]],Tableau1[[#All],[Colonne1]:[Nom Fournisseur]],5,FALSE)</f>
        <v>500003663  VZW Regionaal Ziekenhuis H. Hart</v>
      </c>
      <c r="F551" s="1" t="s">
        <v>376</v>
      </c>
      <c r="G551" s="1" t="s">
        <v>88</v>
      </c>
      <c r="H551" s="1" t="s">
        <v>375</v>
      </c>
      <c r="I551" s="1" t="s">
        <v>2407</v>
      </c>
      <c r="J551" s="2">
        <v>43917</v>
      </c>
      <c r="K551" s="222">
        <v>1</v>
      </c>
      <c r="L551" s="1" t="s">
        <v>7411</v>
      </c>
      <c r="M551" s="222">
        <v>0</v>
      </c>
      <c r="N551" s="2">
        <v>43917</v>
      </c>
      <c r="O551" s="1" t="s">
        <v>377</v>
      </c>
      <c r="P551" s="259">
        <f>Tableau10[[#This Row],[Quantité échéancée]]-Tableau10[[#This Row],[Quantité livrée]]</f>
        <v>1</v>
      </c>
    </row>
    <row r="552" spans="1:16" hidden="1" x14ac:dyDescent="0.35">
      <c r="A552" t="str">
        <f>VLOOKUP(Tableau10[[#This Row],[Document d''achat]],Tableau1[[#All],[Nº pièce référence]:[AB]],17,FALSE)</f>
        <v>255223121102</v>
      </c>
      <c r="B552" s="9" t="str">
        <f>VLOOKUP(Tableau10[[#This Row],[Document d''achat]],Tableau1[[#All],[Nº pièce référence]:[AB]],15,FALSE)</f>
        <v>300020861</v>
      </c>
      <c r="C552" t="str">
        <f>VLOOKUP(Tableau10[[#This Row],[Document d''achat]],Tableau1[[#All],[Nº pièce référence]:[AB]],16,FALSE)</f>
        <v>2</v>
      </c>
      <c r="D552" t="str">
        <f>VLOOKUP(Tableau10[[#This Row],[Document d''achat]],Tableau1[[#All],[Nº pièce référence]:[Type PO]],18,FALSE)</f>
        <v>Z</v>
      </c>
      <c r="E552" t="str">
        <f>VLOOKUP(Tableau10[[#This Row],[Document d''achat]],Tableau1[[#All],[Colonne1]:[Nom Fournisseur]],5,FALSE)</f>
        <v>500026431  Ltd Lingen Precision Medical Produc</v>
      </c>
      <c r="F552" s="1" t="s">
        <v>390</v>
      </c>
      <c r="G552" s="1" t="s">
        <v>88</v>
      </c>
      <c r="H552" s="1" t="s">
        <v>389</v>
      </c>
      <c r="I552" s="1" t="s">
        <v>2407</v>
      </c>
      <c r="J552" s="2">
        <v>43917</v>
      </c>
      <c r="K552" s="222">
        <v>1</v>
      </c>
      <c r="L552" s="1" t="s">
        <v>7410</v>
      </c>
      <c r="M552" s="222">
        <v>0</v>
      </c>
      <c r="N552" s="2">
        <v>43948</v>
      </c>
      <c r="O552" s="1" t="s">
        <v>391</v>
      </c>
      <c r="P552" s="259">
        <f>Tableau10[[#This Row],[Quantité échéancée]]-Tableau10[[#This Row],[Quantité livrée]]</f>
        <v>1</v>
      </c>
    </row>
    <row r="553" spans="1:16" hidden="1" x14ac:dyDescent="0.35">
      <c r="A553" t="str">
        <f>VLOOKUP(Tableau10[[#This Row],[Document d''achat]],Tableau1[[#All],[Nº pièce référence]:[AB]],17,FALSE)</f>
        <v>255223121102</v>
      </c>
      <c r="B553" s="9" t="str">
        <f>VLOOKUP(Tableau10[[#This Row],[Document d''achat]],Tableau1[[#All],[Nº pièce référence]:[AB]],15,FALSE)</f>
        <v>300020861</v>
      </c>
      <c r="C553" t="str">
        <f>VLOOKUP(Tableau10[[#This Row],[Document d''achat]],Tableau1[[#All],[Nº pièce référence]:[AB]],16,FALSE)</f>
        <v>5</v>
      </c>
      <c r="D553" t="str">
        <f>VLOOKUP(Tableau10[[#This Row],[Document d''achat]],Tableau1[[#All],[Nº pièce référence]:[Type PO]],18,FALSE)</f>
        <v>Z</v>
      </c>
      <c r="E553" t="str">
        <f>VLOOKUP(Tableau10[[#This Row],[Document d''achat]],Tableau1[[#All],[Colonne1]:[Nom Fournisseur]],5,FALSE)</f>
        <v>100050590  SA Pharma Chemicals</v>
      </c>
      <c r="F553" s="1" t="s">
        <v>398</v>
      </c>
      <c r="G553" s="1" t="s">
        <v>88</v>
      </c>
      <c r="H553" s="1" t="s">
        <v>397</v>
      </c>
      <c r="I553" s="1" t="s">
        <v>2407</v>
      </c>
      <c r="J553" s="2">
        <v>43920</v>
      </c>
      <c r="K553" s="222">
        <v>1</v>
      </c>
      <c r="L553" s="1" t="s">
        <v>7411</v>
      </c>
      <c r="M553" s="222">
        <v>0</v>
      </c>
      <c r="N553" s="2">
        <v>43920</v>
      </c>
      <c r="O553" s="1" t="s">
        <v>399</v>
      </c>
      <c r="P553" s="259">
        <f>Tableau10[[#This Row],[Quantité échéancée]]-Tableau10[[#This Row],[Quantité livrée]]</f>
        <v>1</v>
      </c>
    </row>
    <row r="554" spans="1:16" hidden="1" x14ac:dyDescent="0.35">
      <c r="A554" t="str">
        <f>VLOOKUP(Tableau10[[#This Row],[Document d''achat]],Tableau1[[#All],[Nº pièce référence]:[AB]],17,FALSE)</f>
        <v>255223121102</v>
      </c>
      <c r="B554" s="9" t="str">
        <f>VLOOKUP(Tableau10[[#This Row],[Document d''achat]],Tableau1[[#All],[Nº pièce référence]:[AB]],15,FALSE)</f>
        <v>300020861</v>
      </c>
      <c r="C554" t="str">
        <f>VLOOKUP(Tableau10[[#This Row],[Document d''achat]],Tableau1[[#All],[Nº pièce référence]:[AB]],16,FALSE)</f>
        <v>2</v>
      </c>
      <c r="D554" t="str">
        <f>VLOOKUP(Tableau10[[#This Row],[Document d''achat]],Tableau1[[#All],[Nº pièce référence]:[Type PO]],18,FALSE)</f>
        <v>L</v>
      </c>
      <c r="E554" t="str">
        <f>VLOOKUP(Tableau10[[#This Row],[Document d''achat]],Tableau1[[#All],[Colonne1]:[Nom Fournisseur]],5,FALSE)</f>
        <v>100001431 NV Medisch Labo Service</v>
      </c>
      <c r="F554" s="1" t="s">
        <v>402</v>
      </c>
      <c r="G554" s="1" t="s">
        <v>88</v>
      </c>
      <c r="H554" s="1" t="s">
        <v>401</v>
      </c>
      <c r="I554" s="1" t="s">
        <v>2407</v>
      </c>
      <c r="J554" s="2">
        <v>43921</v>
      </c>
      <c r="K554" s="222">
        <v>150000</v>
      </c>
      <c r="L554" s="1" t="s">
        <v>7410</v>
      </c>
      <c r="M554" s="222">
        <v>150000</v>
      </c>
      <c r="N554" s="2">
        <v>43951</v>
      </c>
      <c r="O554" s="1" t="s">
        <v>403</v>
      </c>
      <c r="P554" s="259">
        <f>Tableau10[[#This Row],[Quantité échéancée]]-Tableau10[[#This Row],[Quantité livrée]]</f>
        <v>0</v>
      </c>
    </row>
    <row r="555" spans="1:16" hidden="1" x14ac:dyDescent="0.35">
      <c r="A555" t="str">
        <f>VLOOKUP(Tableau10[[#This Row],[Document d''achat]],Tableau1[[#All],[Nº pièce référence]:[AB]],17,FALSE)</f>
        <v>255223121102</v>
      </c>
      <c r="B555" s="9" t="str">
        <f>VLOOKUP(Tableau10[[#This Row],[Document d''achat]],Tableau1[[#All],[Nº pièce référence]:[AB]],15,FALSE)</f>
        <v>300020861</v>
      </c>
      <c r="C555" t="str">
        <f>VLOOKUP(Tableau10[[#This Row],[Document d''achat]],Tableau1[[#All],[Nº pièce référence]:[AB]],16,FALSE)</f>
        <v>1</v>
      </c>
      <c r="D555" t="str">
        <f>VLOOKUP(Tableau10[[#This Row],[Document d''achat]],Tableau1[[#All],[Nº pièce référence]:[Type PO]],18,FALSE)</f>
        <v>Z</v>
      </c>
      <c r="E555" t="str">
        <f>VLOOKUP(Tableau10[[#This Row],[Document d''achat]],Tableau1[[#All],[Colonne1]:[Nom Fournisseur]],5,FALSE)</f>
        <v>100050589  BV Belscan Continental</v>
      </c>
      <c r="F555" s="1" t="s">
        <v>408</v>
      </c>
      <c r="G555" s="1" t="s">
        <v>88</v>
      </c>
      <c r="H555" s="1" t="s">
        <v>407</v>
      </c>
      <c r="I555" s="1" t="s">
        <v>2407</v>
      </c>
      <c r="J555" s="2">
        <v>43921</v>
      </c>
      <c r="K555" s="222">
        <v>1</v>
      </c>
      <c r="L555" s="1" t="s">
        <v>7410</v>
      </c>
      <c r="M555" s="222">
        <v>0</v>
      </c>
      <c r="N555" s="2">
        <v>43951</v>
      </c>
      <c r="O555" s="1" t="s">
        <v>409</v>
      </c>
      <c r="P555" s="259">
        <f>Tableau10[[#This Row],[Quantité échéancée]]-Tableau10[[#This Row],[Quantité livrée]]</f>
        <v>1</v>
      </c>
    </row>
    <row r="556" spans="1:16" hidden="1" x14ac:dyDescent="0.35">
      <c r="A556" t="str">
        <f>VLOOKUP(Tableau10[[#This Row],[Document d''achat]],Tableau1[[#All],[Nº pièce référence]:[AB]],17,FALSE)</f>
        <v>255223121102</v>
      </c>
      <c r="B556" s="9" t="str">
        <f>VLOOKUP(Tableau10[[#This Row],[Document d''achat]],Tableau1[[#All],[Nº pièce référence]:[AB]],15,FALSE)</f>
        <v>300020861</v>
      </c>
      <c r="C556" t="str">
        <f>VLOOKUP(Tableau10[[#This Row],[Document d''achat]],Tableau1[[#All],[Nº pièce référence]:[AB]],16,FALSE)</f>
        <v>1</v>
      </c>
      <c r="D556" t="str">
        <f>VLOOKUP(Tableau10[[#This Row],[Document d''achat]],Tableau1[[#All],[Nº pièce référence]:[Type PO]],18,FALSE)</f>
        <v>Z</v>
      </c>
      <c r="E556" t="str">
        <f>VLOOKUP(Tableau10[[#This Row],[Document d''achat]],Tableau1[[#All],[Colonne1]:[Nom Fournisseur]],5,FALSE)</f>
        <v>100050589  BV Belscan Continental</v>
      </c>
      <c r="F556" s="1" t="s">
        <v>408</v>
      </c>
      <c r="G556" s="1" t="s">
        <v>217</v>
      </c>
      <c r="H556" s="1" t="s">
        <v>407</v>
      </c>
      <c r="I556" s="1" t="s">
        <v>2407</v>
      </c>
      <c r="J556" s="2">
        <v>43921</v>
      </c>
      <c r="K556" s="222">
        <v>1</v>
      </c>
      <c r="L556" s="1" t="s">
        <v>7410</v>
      </c>
      <c r="M556" s="222">
        <v>0</v>
      </c>
      <c r="N556" s="2">
        <v>43951</v>
      </c>
      <c r="O556" s="1" t="s">
        <v>411</v>
      </c>
      <c r="P556" s="259">
        <f>Tableau10[[#This Row],[Quantité échéancée]]-Tableau10[[#This Row],[Quantité livrée]]</f>
        <v>1</v>
      </c>
    </row>
    <row r="557" spans="1:16" hidden="1" x14ac:dyDescent="0.35">
      <c r="A557" t="str">
        <f>VLOOKUP(Tableau10[[#This Row],[Document d''achat]],Tableau1[[#All],[Nº pièce référence]:[AB]],17,FALSE)</f>
        <v>255223121102</v>
      </c>
      <c r="B557" s="9" t="str">
        <f>VLOOKUP(Tableau10[[#This Row],[Document d''achat]],Tableau1[[#All],[Nº pièce référence]:[AB]],15,FALSE)</f>
        <v>300020861</v>
      </c>
      <c r="C557" t="str">
        <f>VLOOKUP(Tableau10[[#This Row],[Document d''achat]],Tableau1[[#All],[Nº pièce référence]:[AB]],16,FALSE)</f>
        <v>2</v>
      </c>
      <c r="D557" t="str">
        <f>VLOOKUP(Tableau10[[#This Row],[Document d''achat]],Tableau1[[#All],[Nº pièce référence]:[Type PO]],18,FALSE)</f>
        <v>Z</v>
      </c>
      <c r="E557" t="str">
        <f>VLOOKUP(Tableau10[[#This Row],[Document d''achat]],Tableau1[[#All],[Colonne1]:[Nom Fournisseur]],5,FALSE)</f>
        <v>100050589  BV Belscan Continental</v>
      </c>
      <c r="F557" s="1" t="s">
        <v>413</v>
      </c>
      <c r="G557" s="1" t="s">
        <v>88</v>
      </c>
      <c r="H557" s="1" t="s">
        <v>407</v>
      </c>
      <c r="I557" s="1" t="s">
        <v>2407</v>
      </c>
      <c r="J557" s="2">
        <v>43921</v>
      </c>
      <c r="K557" s="222">
        <v>1</v>
      </c>
      <c r="L557" s="1" t="s">
        <v>7410</v>
      </c>
      <c r="M557" s="222">
        <v>0</v>
      </c>
      <c r="N557" s="2">
        <v>43951</v>
      </c>
      <c r="O557" s="1" t="s">
        <v>414</v>
      </c>
      <c r="P557" s="259">
        <f>Tableau10[[#This Row],[Quantité échéancée]]-Tableau10[[#This Row],[Quantité livrée]]</f>
        <v>1</v>
      </c>
    </row>
    <row r="558" spans="1:16" hidden="1" x14ac:dyDescent="0.35">
      <c r="A558" t="str">
        <f>VLOOKUP(Tableau10[[#This Row],[Document d''achat]],Tableau1[[#All],[Nº pièce référence]:[AB]],17,FALSE)</f>
        <v>255221121113</v>
      </c>
      <c r="B558" s="9" t="str">
        <f>VLOOKUP(Tableau10[[#This Row],[Document d''achat]],Tableau1[[#All],[Nº pièce référence]:[AB]],15,FALSE)</f>
        <v>300020900</v>
      </c>
      <c r="C558" t="str">
        <f>VLOOKUP(Tableau10[[#This Row],[Document d''achat]],Tableau1[[#All],[Nº pièce référence]:[AB]],16,FALSE)</f>
        <v>4</v>
      </c>
      <c r="D558" t="str">
        <f>VLOOKUP(Tableau10[[#This Row],[Document d''achat]],Tableau1[[#All],[Nº pièce référence]:[Type PO]],18,FALSE)</f>
        <v>Z</v>
      </c>
      <c r="E558" t="str">
        <f>VLOOKUP(Tableau10[[#This Row],[Document d''achat]],Tableau1[[#All],[Colonne1]:[Nom Fournisseur]],5,FALSE)</f>
        <v>GE100      Engagem. provisionnel/Provision. Va</v>
      </c>
      <c r="F558" s="1" t="s">
        <v>443</v>
      </c>
      <c r="G558" s="1" t="s">
        <v>88</v>
      </c>
      <c r="H558" s="1" t="s">
        <v>301</v>
      </c>
      <c r="I558" s="1" t="s">
        <v>2407</v>
      </c>
      <c r="J558" s="2">
        <v>43922</v>
      </c>
      <c r="K558" s="222">
        <v>1</v>
      </c>
      <c r="L558" s="1" t="s">
        <v>7411</v>
      </c>
      <c r="M558" s="222">
        <v>0</v>
      </c>
      <c r="N558" s="2">
        <v>43922</v>
      </c>
      <c r="O558" s="1" t="s">
        <v>444</v>
      </c>
      <c r="P558" s="259">
        <f>Tableau10[[#This Row],[Quantité échéancée]]-Tableau10[[#This Row],[Quantité livrée]]</f>
        <v>1</v>
      </c>
    </row>
    <row r="559" spans="1:16" hidden="1" x14ac:dyDescent="0.35">
      <c r="A559" t="str">
        <f>VLOOKUP(Tableau10[[#This Row],[Document d''achat]],Tableau1[[#All],[Nº pièce référence]:[AB]],17,FALSE)</f>
        <v>255221121113</v>
      </c>
      <c r="B559" s="9" t="str">
        <f>VLOOKUP(Tableau10[[#This Row],[Document d''achat]],Tableau1[[#All],[Nº pièce référence]:[AB]],15,FALSE)</f>
        <v>300020900</v>
      </c>
      <c r="C559" t="str">
        <f>VLOOKUP(Tableau10[[#This Row],[Document d''achat]],Tableau1[[#All],[Nº pièce référence]:[AB]],16,FALSE)</f>
        <v>4</v>
      </c>
      <c r="D559" t="str">
        <f>VLOOKUP(Tableau10[[#This Row],[Document d''achat]],Tableau1[[#All],[Nº pièce référence]:[Type PO]],18,FALSE)</f>
        <v>Z</v>
      </c>
      <c r="E559" t="str">
        <f>VLOOKUP(Tableau10[[#This Row],[Document d''achat]],Tableau1[[#All],[Colonne1]:[Nom Fournisseur]],5,FALSE)</f>
        <v>GE100      Engagem. provisionnel/Provision. Va</v>
      </c>
      <c r="F559" s="1" t="s">
        <v>443</v>
      </c>
      <c r="G559" s="1" t="s">
        <v>217</v>
      </c>
      <c r="H559" s="1" t="s">
        <v>301</v>
      </c>
      <c r="I559" s="1" t="s">
        <v>2407</v>
      </c>
      <c r="J559" s="2">
        <v>43948</v>
      </c>
      <c r="K559" s="222">
        <v>1</v>
      </c>
      <c r="L559" s="1" t="s">
        <v>7411</v>
      </c>
      <c r="M559" s="222">
        <v>0</v>
      </c>
      <c r="N559" s="2">
        <v>43948</v>
      </c>
      <c r="O559" s="1" t="s">
        <v>445</v>
      </c>
      <c r="P559" s="259">
        <f>Tableau10[[#This Row],[Quantité échéancée]]-Tableau10[[#This Row],[Quantité livrée]]</f>
        <v>1</v>
      </c>
    </row>
    <row r="560" spans="1:16" hidden="1" x14ac:dyDescent="0.35">
      <c r="A560" t="str">
        <f>VLOOKUP(Tableau10[[#This Row],[Document d''achat]],Tableau1[[#All],[Nº pièce référence]:[AB]],17,FALSE)</f>
        <v>255223121102</v>
      </c>
      <c r="B560" s="9" t="str">
        <f>VLOOKUP(Tableau10[[#This Row],[Document d''achat]],Tableau1[[#All],[Nº pièce référence]:[AB]],15,FALSE)</f>
        <v>300020861</v>
      </c>
      <c r="C560" t="str">
        <f>VLOOKUP(Tableau10[[#This Row],[Document d''achat]],Tableau1[[#All],[Nº pièce référence]:[AB]],16,FALSE)</f>
        <v>2</v>
      </c>
      <c r="D560" t="str">
        <f>VLOOKUP(Tableau10[[#This Row],[Document d''achat]],Tableau1[[#All],[Nº pièce référence]:[Type PO]],18,FALSE)</f>
        <v>Z</v>
      </c>
      <c r="E560" t="str">
        <f>VLOOKUP(Tableau10[[#This Row],[Document d''achat]],Tableau1[[#All],[Colonne1]:[Nom Fournisseur]],5,FALSE)</f>
        <v>500026442  Ltd China Resources Pharmaceutical</v>
      </c>
      <c r="F560" s="1" t="s">
        <v>440</v>
      </c>
      <c r="G560" s="1" t="s">
        <v>88</v>
      </c>
      <c r="H560" s="1" t="s">
        <v>439</v>
      </c>
      <c r="I560" s="1" t="s">
        <v>2407</v>
      </c>
      <c r="J560" s="2">
        <v>43922</v>
      </c>
      <c r="K560" s="222">
        <v>1</v>
      </c>
      <c r="L560" s="1" t="s">
        <v>7411</v>
      </c>
      <c r="M560" s="222">
        <v>0</v>
      </c>
      <c r="N560" s="2">
        <v>43922</v>
      </c>
      <c r="O560" s="1" t="s">
        <v>441</v>
      </c>
      <c r="P560" s="259">
        <f>Tableau10[[#This Row],[Quantité échéancée]]-Tableau10[[#This Row],[Quantité livrée]]</f>
        <v>1</v>
      </c>
    </row>
    <row r="561" spans="1:16" hidden="1" x14ac:dyDescent="0.35">
      <c r="A561" t="str">
        <f>VLOOKUP(Tableau10[[#This Row],[Document d''achat]],Tableau1[[#All],[Nº pièce référence]:[AB]],17,FALSE)</f>
        <v>255223121102</v>
      </c>
      <c r="B561" s="9" t="str">
        <f>VLOOKUP(Tableau10[[#This Row],[Document d''achat]],Tableau1[[#All],[Nº pièce référence]:[AB]],15,FALSE)</f>
        <v>300020861</v>
      </c>
      <c r="C561" t="str">
        <f>VLOOKUP(Tableau10[[#This Row],[Document d''achat]],Tableau1[[#All],[Nº pièce référence]:[AB]],16,FALSE)</f>
        <v>2</v>
      </c>
      <c r="D561" t="str">
        <f>VLOOKUP(Tableau10[[#This Row],[Document d''achat]],Tableau1[[#All],[Nº pièce référence]:[Type PO]],18,FALSE)</f>
        <v>Z</v>
      </c>
      <c r="E561" t="str">
        <f>VLOOKUP(Tableau10[[#This Row],[Document d''achat]],Tableau1[[#All],[Colonne1]:[Nom Fournisseur]],5,FALSE)</f>
        <v>500026441  Ltd Cleanmo International Co</v>
      </c>
      <c r="F561" s="1" t="s">
        <v>432</v>
      </c>
      <c r="G561" s="1" t="s">
        <v>88</v>
      </c>
      <c r="H561" s="1" t="s">
        <v>431</v>
      </c>
      <c r="I561" s="1" t="s">
        <v>2407</v>
      </c>
      <c r="J561" s="2">
        <v>43922</v>
      </c>
      <c r="K561" s="222">
        <v>1</v>
      </c>
      <c r="L561" s="1" t="s">
        <v>7411</v>
      </c>
      <c r="M561" s="222">
        <v>0</v>
      </c>
      <c r="N561" s="2">
        <v>43951</v>
      </c>
      <c r="O561" s="1" t="s">
        <v>433</v>
      </c>
      <c r="P561" s="259">
        <f>Tableau10[[#This Row],[Quantité échéancée]]-Tableau10[[#This Row],[Quantité livrée]]</f>
        <v>1</v>
      </c>
    </row>
    <row r="562" spans="1:16" hidden="1" x14ac:dyDescent="0.35">
      <c r="A562" t="str">
        <f>VLOOKUP(Tableau10[[#This Row],[Document d''achat]],Tableau1[[#All],[Nº pièce référence]:[AB]],17,FALSE)</f>
        <v>254012121101</v>
      </c>
      <c r="B562" s="9" t="str">
        <f>VLOOKUP(Tableau10[[#This Row],[Document d''achat]],Tableau1[[#All],[Nº pièce référence]:[AB]],15,FALSE)</f>
        <v>300020910</v>
      </c>
      <c r="C562" t="str">
        <f>VLOOKUP(Tableau10[[#This Row],[Document d''achat]],Tableau1[[#All],[Nº pièce référence]:[AB]],16,FALSE)</f>
        <v>1</v>
      </c>
      <c r="D562" t="str">
        <f>VLOOKUP(Tableau10[[#This Row],[Document d''achat]],Tableau1[[#All],[Nº pièce référence]:[Type PO]],18,FALSE)</f>
        <v>Z</v>
      </c>
      <c r="E562" t="str">
        <f>VLOOKUP(Tableau10[[#This Row],[Document d''achat]],Tableau1[[#All],[Colonne1]:[Nom Fournisseur]],5,FALSE)</f>
        <v>100001654  SA Lyreco Belgium</v>
      </c>
      <c r="F562" s="1" t="s">
        <v>417</v>
      </c>
      <c r="G562" s="1" t="s">
        <v>88</v>
      </c>
      <c r="H562" s="1" t="s">
        <v>416</v>
      </c>
      <c r="I562" s="1" t="s">
        <v>2407</v>
      </c>
      <c r="J562" s="2">
        <v>43922</v>
      </c>
      <c r="K562" s="222">
        <v>1</v>
      </c>
      <c r="L562" s="1" t="s">
        <v>7410</v>
      </c>
      <c r="M562" s="222">
        <v>0</v>
      </c>
      <c r="N562" s="2">
        <v>43922</v>
      </c>
      <c r="O562" s="1" t="s">
        <v>418</v>
      </c>
      <c r="P562" s="259">
        <f>Tableau10[[#This Row],[Quantité échéancée]]-Tableau10[[#This Row],[Quantité livrée]]</f>
        <v>1</v>
      </c>
    </row>
    <row r="563" spans="1:16" hidden="1" x14ac:dyDescent="0.35">
      <c r="A563" t="str">
        <f>VLOOKUP(Tableau10[[#This Row],[Document d''achat]],Tableau1[[#All],[Nº pièce référence]:[AB]],17,FALSE)</f>
        <v>254012121101</v>
      </c>
      <c r="B563" s="9" t="str">
        <f>VLOOKUP(Tableau10[[#This Row],[Document d''achat]],Tableau1[[#All],[Nº pièce référence]:[AB]],15,FALSE)</f>
        <v>300020910</v>
      </c>
      <c r="C563" t="str">
        <f>VLOOKUP(Tableau10[[#This Row],[Document d''achat]],Tableau1[[#All],[Nº pièce référence]:[AB]],16,FALSE)</f>
        <v>1</v>
      </c>
      <c r="D563" t="str">
        <f>VLOOKUP(Tableau10[[#This Row],[Document d''achat]],Tableau1[[#All],[Nº pièce référence]:[Type PO]],18,FALSE)</f>
        <v>Z</v>
      </c>
      <c r="E563" t="str">
        <f>VLOOKUP(Tableau10[[#This Row],[Document d''achat]],Tableau1[[#All],[Colonne1]:[Nom Fournisseur]],5,FALSE)</f>
        <v>100001654  SA Lyreco Belgium</v>
      </c>
      <c r="F563" s="1" t="s">
        <v>417</v>
      </c>
      <c r="G563" s="1" t="s">
        <v>217</v>
      </c>
      <c r="H563" s="1" t="s">
        <v>416</v>
      </c>
      <c r="I563" s="1" t="s">
        <v>2407</v>
      </c>
      <c r="J563" s="2">
        <v>43922</v>
      </c>
      <c r="K563" s="222">
        <v>1</v>
      </c>
      <c r="L563" s="1" t="s">
        <v>7410</v>
      </c>
      <c r="M563" s="222">
        <v>0</v>
      </c>
      <c r="N563" s="2">
        <v>43922</v>
      </c>
      <c r="O563" s="1" t="s">
        <v>419</v>
      </c>
      <c r="P563" s="259">
        <f>Tableau10[[#This Row],[Quantité échéancée]]-Tableau10[[#This Row],[Quantité livrée]]</f>
        <v>1</v>
      </c>
    </row>
    <row r="564" spans="1:16" hidden="1" x14ac:dyDescent="0.35">
      <c r="A564" t="str">
        <f>VLOOKUP(Tableau10[[#This Row],[Document d''achat]],Tableau1[[#All],[Nº pièce référence]:[AB]],17,FALSE)</f>
        <v>254012121101</v>
      </c>
      <c r="B564" s="9" t="str">
        <f>VLOOKUP(Tableau10[[#This Row],[Document d''achat]],Tableau1[[#All],[Nº pièce référence]:[AB]],15,FALSE)</f>
        <v>300020910</v>
      </c>
      <c r="C564" t="str">
        <f>VLOOKUP(Tableau10[[#This Row],[Document d''achat]],Tableau1[[#All],[Nº pièce référence]:[AB]],16,FALSE)</f>
        <v>1</v>
      </c>
      <c r="D564" t="str">
        <f>VLOOKUP(Tableau10[[#This Row],[Document d''achat]],Tableau1[[#All],[Nº pièce référence]:[Type PO]],18,FALSE)</f>
        <v>Z</v>
      </c>
      <c r="E564" t="str">
        <f>VLOOKUP(Tableau10[[#This Row],[Document d''achat]],Tableau1[[#All],[Colonne1]:[Nom Fournisseur]],5,FALSE)</f>
        <v>100001654  SA Lyreco Belgium</v>
      </c>
      <c r="F564" s="1" t="s">
        <v>417</v>
      </c>
      <c r="G564" s="1" t="s">
        <v>222</v>
      </c>
      <c r="H564" s="1" t="s">
        <v>416</v>
      </c>
      <c r="I564" s="1" t="s">
        <v>2407</v>
      </c>
      <c r="J564" s="2">
        <v>43922</v>
      </c>
      <c r="K564" s="222">
        <v>1</v>
      </c>
      <c r="L564" s="1" t="s">
        <v>7410</v>
      </c>
      <c r="M564" s="222">
        <v>0</v>
      </c>
      <c r="N564" s="2">
        <v>43922</v>
      </c>
      <c r="O564" s="1" t="s">
        <v>420</v>
      </c>
      <c r="P564" s="259">
        <f>Tableau10[[#This Row],[Quantité échéancée]]-Tableau10[[#This Row],[Quantité livrée]]</f>
        <v>1</v>
      </c>
    </row>
    <row r="565" spans="1:16" hidden="1" x14ac:dyDescent="0.35">
      <c r="A565" t="str">
        <f>VLOOKUP(Tableau10[[#This Row],[Document d''achat]],Tableau1[[#All],[Nº pièce référence]:[AB]],17,FALSE)</f>
        <v>254012121101</v>
      </c>
      <c r="B565" s="9" t="str">
        <f>VLOOKUP(Tableau10[[#This Row],[Document d''achat]],Tableau1[[#All],[Nº pièce référence]:[AB]],15,FALSE)</f>
        <v>300020910</v>
      </c>
      <c r="C565" t="str">
        <f>VLOOKUP(Tableau10[[#This Row],[Document d''achat]],Tableau1[[#All],[Nº pièce référence]:[AB]],16,FALSE)</f>
        <v>1</v>
      </c>
      <c r="D565" t="str">
        <f>VLOOKUP(Tableau10[[#This Row],[Document d''achat]],Tableau1[[#All],[Nº pièce référence]:[Type PO]],18,FALSE)</f>
        <v>Z</v>
      </c>
      <c r="E565" t="str">
        <f>VLOOKUP(Tableau10[[#This Row],[Document d''achat]],Tableau1[[#All],[Colonne1]:[Nom Fournisseur]],5,FALSE)</f>
        <v>100001654  SA Lyreco Belgium</v>
      </c>
      <c r="F565" s="1" t="s">
        <v>417</v>
      </c>
      <c r="G565" s="1" t="s">
        <v>421</v>
      </c>
      <c r="H565" s="1" t="s">
        <v>416</v>
      </c>
      <c r="I565" s="1" t="s">
        <v>2407</v>
      </c>
      <c r="J565" s="2">
        <v>43922</v>
      </c>
      <c r="K565" s="222">
        <v>1</v>
      </c>
      <c r="L565" s="1" t="s">
        <v>7410</v>
      </c>
      <c r="M565" s="222">
        <v>0</v>
      </c>
      <c r="N565" s="2">
        <v>43922</v>
      </c>
      <c r="O565" s="1" t="s">
        <v>422</v>
      </c>
      <c r="P565" s="259">
        <f>Tableau10[[#This Row],[Quantité échéancée]]-Tableau10[[#This Row],[Quantité livrée]]</f>
        <v>1</v>
      </c>
    </row>
    <row r="566" spans="1:16" hidden="1" x14ac:dyDescent="0.35">
      <c r="A566" t="str">
        <f>VLOOKUP(Tableau10[[#This Row],[Document d''achat]],Tableau1[[#All],[Nº pièce référence]:[AB]],17,FALSE)</f>
        <v>254012121101</v>
      </c>
      <c r="B566" s="9" t="str">
        <f>VLOOKUP(Tableau10[[#This Row],[Document d''achat]],Tableau1[[#All],[Nº pièce référence]:[AB]],15,FALSE)</f>
        <v>300020910</v>
      </c>
      <c r="C566" t="str">
        <f>VLOOKUP(Tableau10[[#This Row],[Document d''achat]],Tableau1[[#All],[Nº pièce référence]:[AB]],16,FALSE)</f>
        <v>1</v>
      </c>
      <c r="D566" t="str">
        <f>VLOOKUP(Tableau10[[#This Row],[Document d''achat]],Tableau1[[#All],[Nº pièce référence]:[Type PO]],18,FALSE)</f>
        <v>Z</v>
      </c>
      <c r="E566" t="str">
        <f>VLOOKUP(Tableau10[[#This Row],[Document d''achat]],Tableau1[[#All],[Colonne1]:[Nom Fournisseur]],5,FALSE)</f>
        <v>100001654  SA Lyreco Belgium</v>
      </c>
      <c r="F566" s="1" t="s">
        <v>417</v>
      </c>
      <c r="G566" s="1" t="s">
        <v>423</v>
      </c>
      <c r="H566" s="1" t="s">
        <v>416</v>
      </c>
      <c r="I566" s="1" t="s">
        <v>2407</v>
      </c>
      <c r="J566" s="2">
        <v>43922</v>
      </c>
      <c r="K566" s="222">
        <v>1</v>
      </c>
      <c r="L566" s="1" t="s">
        <v>7410</v>
      </c>
      <c r="M566" s="222">
        <v>0</v>
      </c>
      <c r="N566" s="2">
        <v>43922</v>
      </c>
      <c r="O566" s="1" t="s">
        <v>424</v>
      </c>
      <c r="P566" s="259">
        <f>Tableau10[[#This Row],[Quantité échéancée]]-Tableau10[[#This Row],[Quantité livrée]]</f>
        <v>1</v>
      </c>
    </row>
    <row r="567" spans="1:16" hidden="1" x14ac:dyDescent="0.35">
      <c r="A567" t="str">
        <f>VLOOKUP(Tableau10[[#This Row],[Document d''achat]],Tableau1[[#All],[Nº pièce référence]:[AB]],17,FALSE)</f>
        <v>254012121101</v>
      </c>
      <c r="B567" s="9" t="str">
        <f>VLOOKUP(Tableau10[[#This Row],[Document d''achat]],Tableau1[[#All],[Nº pièce référence]:[AB]],15,FALSE)</f>
        <v>300020910</v>
      </c>
      <c r="C567" t="str">
        <f>VLOOKUP(Tableau10[[#This Row],[Document d''achat]],Tableau1[[#All],[Nº pièce référence]:[AB]],16,FALSE)</f>
        <v>1</v>
      </c>
      <c r="D567" t="str">
        <f>VLOOKUP(Tableau10[[#This Row],[Document d''achat]],Tableau1[[#All],[Nº pièce référence]:[Type PO]],18,FALSE)</f>
        <v>Z</v>
      </c>
      <c r="E567" t="str">
        <f>VLOOKUP(Tableau10[[#This Row],[Document d''achat]],Tableau1[[#All],[Colonne1]:[Nom Fournisseur]],5,FALSE)</f>
        <v>400190908  Vande Caveye Koen</v>
      </c>
      <c r="F567" s="1" t="s">
        <v>427</v>
      </c>
      <c r="G567" s="1" t="s">
        <v>88</v>
      </c>
      <c r="H567" s="1" t="s">
        <v>426</v>
      </c>
      <c r="I567" s="1" t="s">
        <v>2407</v>
      </c>
      <c r="J567" s="2">
        <v>43922</v>
      </c>
      <c r="K567" s="222">
        <v>1</v>
      </c>
      <c r="L567" s="1" t="s">
        <v>7410</v>
      </c>
      <c r="M567" s="222">
        <v>0</v>
      </c>
      <c r="N567" s="2">
        <v>43922</v>
      </c>
      <c r="O567" s="1" t="s">
        <v>428</v>
      </c>
      <c r="P567" s="259">
        <f>Tableau10[[#This Row],[Quantité échéancée]]-Tableau10[[#This Row],[Quantité livrée]]</f>
        <v>1</v>
      </c>
    </row>
    <row r="568" spans="1:16" hidden="1" x14ac:dyDescent="0.35">
      <c r="A568" t="str">
        <f>VLOOKUP(Tableau10[[#This Row],[Document d''achat]],Tableau1[[#All],[Nº pièce référence]:[AB]],17,FALSE)</f>
        <v>255221121113</v>
      </c>
      <c r="B568" s="9" t="str">
        <f>VLOOKUP(Tableau10[[#This Row],[Document d''achat]],Tableau1[[#All],[Nº pièce référence]:[AB]],15,FALSE)</f>
        <v>300020900</v>
      </c>
      <c r="C568" t="str">
        <f>VLOOKUP(Tableau10[[#This Row],[Document d''achat]],Tableau1[[#All],[Nº pièce référence]:[AB]],16,FALSE)</f>
        <v>5</v>
      </c>
      <c r="D568" t="str">
        <f>VLOOKUP(Tableau10[[#This Row],[Document d''achat]],Tableau1[[#All],[Nº pièce référence]:[Type PO]],18,FALSE)</f>
        <v>Z</v>
      </c>
      <c r="E568" t="str">
        <f>VLOOKUP(Tableau10[[#This Row],[Document d''achat]],Tableau1[[#All],[Colonne1]:[Nom Fournisseur]],5,FALSE)</f>
        <v>100027654  NV IPG Contact Solutions</v>
      </c>
      <c r="F568" s="1" t="s">
        <v>449</v>
      </c>
      <c r="G568" s="1" t="s">
        <v>88</v>
      </c>
      <c r="H568" s="1" t="s">
        <v>228</v>
      </c>
      <c r="I568" s="1" t="s">
        <v>2407</v>
      </c>
      <c r="J568" s="2">
        <v>43923</v>
      </c>
      <c r="K568" s="222">
        <v>1</v>
      </c>
      <c r="L568" s="1" t="s">
        <v>7410</v>
      </c>
      <c r="M568" s="222">
        <v>0</v>
      </c>
      <c r="N568" s="2">
        <v>43923</v>
      </c>
      <c r="O568" s="1" t="s">
        <v>450</v>
      </c>
      <c r="P568" s="259">
        <f>Tableau10[[#This Row],[Quantité échéancée]]-Tableau10[[#This Row],[Quantité livrée]]</f>
        <v>1</v>
      </c>
    </row>
    <row r="569" spans="1:16" hidden="1" x14ac:dyDescent="0.35">
      <c r="A569" t="str">
        <f>VLOOKUP(Tableau10[[#This Row],[Document d''achat]],Tableau1[[#All],[Nº pièce référence]:[AB]],17,FALSE)</f>
        <v>255221121113</v>
      </c>
      <c r="B569" s="9" t="str">
        <f>VLOOKUP(Tableau10[[#This Row],[Document d''achat]],Tableau1[[#All],[Nº pièce référence]:[AB]],15,FALSE)</f>
        <v>300020900</v>
      </c>
      <c r="C569" t="str">
        <f>VLOOKUP(Tableau10[[#This Row],[Document d''achat]],Tableau1[[#All],[Nº pièce référence]:[AB]],16,FALSE)</f>
        <v>3</v>
      </c>
      <c r="D569" t="str">
        <f>VLOOKUP(Tableau10[[#This Row],[Document d''achat]],Tableau1[[#All],[Nº pièce référence]:[Type PO]],18,FALSE)</f>
        <v>Z</v>
      </c>
      <c r="E569" t="str">
        <f>VLOOKUP(Tableau10[[#This Row],[Document d''achat]],Tableau1[[#All],[Colonne1]:[Nom Fournisseur]],5,FALSE)</f>
        <v>GE100      Engagem. provisionnel/Provision. Va</v>
      </c>
      <c r="F569" s="1" t="s">
        <v>451</v>
      </c>
      <c r="G569" s="1" t="s">
        <v>88</v>
      </c>
      <c r="H569" s="1" t="s">
        <v>301</v>
      </c>
      <c r="I569" s="1" t="s">
        <v>2407</v>
      </c>
      <c r="J569" s="2">
        <v>43923</v>
      </c>
      <c r="K569" s="222">
        <v>1</v>
      </c>
      <c r="L569" s="1" t="s">
        <v>7411</v>
      </c>
      <c r="M569" s="222">
        <v>0</v>
      </c>
      <c r="N569" s="2">
        <v>43922</v>
      </c>
      <c r="O569" s="1" t="s">
        <v>452</v>
      </c>
      <c r="P569" s="259">
        <f>Tableau10[[#This Row],[Quantité échéancée]]-Tableau10[[#This Row],[Quantité livrée]]</f>
        <v>1</v>
      </c>
    </row>
    <row r="570" spans="1:16" hidden="1" x14ac:dyDescent="0.35">
      <c r="A570" t="str">
        <f>VLOOKUP(Tableau10[[#This Row],[Document d''achat]],Tableau1[[#All],[Nº pièce référence]:[AB]],17,FALSE)</f>
        <v>254012121101</v>
      </c>
      <c r="B570" s="9" t="str">
        <f>VLOOKUP(Tableau10[[#This Row],[Document d''achat]],Tableau1[[#All],[Nº pièce référence]:[AB]],15,FALSE)</f>
        <v>300020910</v>
      </c>
      <c r="C570" t="str">
        <f>VLOOKUP(Tableau10[[#This Row],[Document d''achat]],Tableau1[[#All],[Nº pièce référence]:[AB]],16,FALSE)</f>
        <v>2</v>
      </c>
      <c r="D570" t="str">
        <f>VLOOKUP(Tableau10[[#This Row],[Document d''achat]],Tableau1[[#All],[Nº pièce référence]:[Type PO]],18,FALSE)</f>
        <v>Z</v>
      </c>
      <c r="E570" t="str">
        <f>VLOOKUP(Tableau10[[#This Row],[Document d''achat]],Tableau1[[#All],[Colonne1]:[Nom Fournisseur]],5,FALSE)</f>
        <v>600000646  SERVFEDE SCTA</v>
      </c>
      <c r="F570" s="1" t="s">
        <v>455</v>
      </c>
      <c r="G570" s="1" t="s">
        <v>88</v>
      </c>
      <c r="H570" s="1" t="s">
        <v>454</v>
      </c>
      <c r="I570" s="1" t="s">
        <v>2407</v>
      </c>
      <c r="J570" s="2">
        <v>43923</v>
      </c>
      <c r="K570" s="222">
        <v>1</v>
      </c>
      <c r="L570" s="1" t="s">
        <v>7410</v>
      </c>
      <c r="M570" s="222">
        <v>0</v>
      </c>
      <c r="N570" s="2">
        <v>43923</v>
      </c>
      <c r="O570" s="1" t="s">
        <v>456</v>
      </c>
      <c r="P570" s="259">
        <f>Tableau10[[#This Row],[Quantité échéancée]]-Tableau10[[#This Row],[Quantité livrée]]</f>
        <v>1</v>
      </c>
    </row>
    <row r="571" spans="1:16" hidden="1" x14ac:dyDescent="0.35">
      <c r="A571" t="str">
        <f>VLOOKUP(Tableau10[[#This Row],[Document d''achat]],Tableau1[[#All],[Nº pièce référence]:[AB]],17,FALSE)</f>
        <v>254012121101</v>
      </c>
      <c r="B571" s="9" t="str">
        <f>VLOOKUP(Tableau10[[#This Row],[Document d''achat]],Tableau1[[#All],[Nº pièce référence]:[AB]],15,FALSE)</f>
        <v>300020910</v>
      </c>
      <c r="C571" t="str">
        <f>VLOOKUP(Tableau10[[#This Row],[Document d''achat]],Tableau1[[#All],[Nº pièce référence]:[AB]],16,FALSE)</f>
        <v>1</v>
      </c>
      <c r="D571" t="str">
        <f>VLOOKUP(Tableau10[[#This Row],[Document d''achat]],Tableau1[[#All],[Nº pièce référence]:[Type PO]],18,FALSE)</f>
        <v>Z</v>
      </c>
      <c r="E571" t="str">
        <f>VLOOKUP(Tableau10[[#This Row],[Document d''achat]],Tableau1[[#All],[Colonne1]:[Nom Fournisseur]],5,FALSE)</f>
        <v>100028433  SC Alpha Card</v>
      </c>
      <c r="F571" s="1" t="s">
        <v>446</v>
      </c>
      <c r="G571" s="1" t="s">
        <v>88</v>
      </c>
      <c r="H571" s="1" t="s">
        <v>263</v>
      </c>
      <c r="I571" s="1" t="s">
        <v>2407</v>
      </c>
      <c r="J571" s="2">
        <v>43923</v>
      </c>
      <c r="K571" s="222">
        <v>1</v>
      </c>
      <c r="L571" s="1" t="s">
        <v>7410</v>
      </c>
      <c r="M571" s="222">
        <v>0</v>
      </c>
      <c r="N571" s="2">
        <v>43923</v>
      </c>
      <c r="O571" s="1" t="s">
        <v>447</v>
      </c>
      <c r="P571" s="259">
        <f>Tableau10[[#This Row],[Quantité échéancée]]-Tableau10[[#This Row],[Quantité livrée]]</f>
        <v>1</v>
      </c>
    </row>
    <row r="572" spans="1:16" hidden="1" x14ac:dyDescent="0.35">
      <c r="A572" t="str">
        <f>VLOOKUP(Tableau10[[#This Row],[Document d''achat]],Tableau1[[#All],[Nº pièce référence]:[AB]],17,FALSE)</f>
        <v>255223121102</v>
      </c>
      <c r="B572" s="9" t="str">
        <f>VLOOKUP(Tableau10[[#This Row],[Document d''achat]],Tableau1[[#All],[Nº pièce référence]:[AB]],15,FALSE)</f>
        <v>300020861</v>
      </c>
      <c r="C572" t="str">
        <f>VLOOKUP(Tableau10[[#This Row],[Document d''achat]],Tableau1[[#All],[Nº pièce référence]:[AB]],16,FALSE)</f>
        <v>1</v>
      </c>
      <c r="D572" t="str">
        <f>VLOOKUP(Tableau10[[#This Row],[Document d''achat]],Tableau1[[#All],[Nº pièce référence]:[Type PO]],18,FALSE)</f>
        <v>Z</v>
      </c>
      <c r="E572" t="str">
        <f>VLOOKUP(Tableau10[[#This Row],[Document d''achat]],Tableau1[[#All],[Colonne1]:[Nom Fournisseur]],5,FALSE)</f>
        <v>500026443 Alibaba</v>
      </c>
      <c r="F572" s="1" t="s">
        <v>470</v>
      </c>
      <c r="G572" s="1" t="s">
        <v>88</v>
      </c>
      <c r="H572" s="1" t="s">
        <v>469</v>
      </c>
      <c r="I572" s="1" t="s">
        <v>2407</v>
      </c>
      <c r="J572" s="2">
        <v>43924</v>
      </c>
      <c r="K572" s="222">
        <v>1</v>
      </c>
      <c r="L572" s="1" t="s">
        <v>7411</v>
      </c>
      <c r="M572" s="222">
        <v>0</v>
      </c>
      <c r="N572" s="2">
        <v>43924</v>
      </c>
      <c r="O572" s="1" t="s">
        <v>471</v>
      </c>
      <c r="P572" s="259">
        <f>Tableau10[[#This Row],[Quantité échéancée]]-Tableau10[[#This Row],[Quantité livrée]]</f>
        <v>1</v>
      </c>
    </row>
    <row r="573" spans="1:16" hidden="1" x14ac:dyDescent="0.35">
      <c r="A573" t="str">
        <f>VLOOKUP(Tableau10[[#This Row],[Document d''achat]],Tableau1[[#All],[Nº pièce référence]:[AB]],17,FALSE)</f>
        <v>255223121102</v>
      </c>
      <c r="B573" s="9" t="str">
        <f>VLOOKUP(Tableau10[[#This Row],[Document d''achat]],Tableau1[[#All],[Nº pièce référence]:[AB]],15,FALSE)</f>
        <v>300020861</v>
      </c>
      <c r="C573" t="str">
        <f>VLOOKUP(Tableau10[[#This Row],[Document d''achat]],Tableau1[[#All],[Nº pièce référence]:[AB]],16,FALSE)</f>
        <v>1</v>
      </c>
      <c r="D573" t="str">
        <f>VLOOKUP(Tableau10[[#This Row],[Document d''achat]],Tableau1[[#All],[Nº pièce référence]:[Type PO]],18,FALSE)</f>
        <v>L</v>
      </c>
      <c r="E573" t="str">
        <f>VLOOKUP(Tableau10[[#This Row],[Document d''achat]],Tableau1[[#All],[Colonne1]:[Nom Fournisseur]],5,FALSE)</f>
        <v>100050510  SA Pharmasimple</v>
      </c>
      <c r="F573" s="1" t="s">
        <v>461</v>
      </c>
      <c r="G573" s="1" t="s">
        <v>88</v>
      </c>
      <c r="H573" s="1" t="s">
        <v>460</v>
      </c>
      <c r="I573" s="1" t="s">
        <v>2407</v>
      </c>
      <c r="J573" s="2">
        <v>43924</v>
      </c>
      <c r="K573" s="222">
        <v>500000</v>
      </c>
      <c r="L573" s="1" t="s">
        <v>7410</v>
      </c>
      <c r="M573" s="222">
        <v>500000</v>
      </c>
      <c r="N573" s="2">
        <v>43924</v>
      </c>
      <c r="O573" s="1" t="s">
        <v>462</v>
      </c>
      <c r="P573" s="259">
        <f>Tableau10[[#This Row],[Quantité échéancée]]-Tableau10[[#This Row],[Quantité livrée]]</f>
        <v>0</v>
      </c>
    </row>
    <row r="574" spans="1:16" hidden="1" x14ac:dyDescent="0.35">
      <c r="A574" t="str">
        <f>VLOOKUP(Tableau10[[#This Row],[Document d''achat]],Tableau1[[#All],[Nº pièce référence]:[AB]],17,FALSE)</f>
        <v>255223121102</v>
      </c>
      <c r="B574" s="9" t="str">
        <f>VLOOKUP(Tableau10[[#This Row],[Document d''achat]],Tableau1[[#All],[Nº pièce référence]:[AB]],15,FALSE)</f>
        <v>300020861</v>
      </c>
      <c r="C574" t="str">
        <f>VLOOKUP(Tableau10[[#This Row],[Document d''achat]],Tableau1[[#All],[Nº pièce référence]:[AB]],16,FALSE)</f>
        <v>1</v>
      </c>
      <c r="D574" t="str">
        <f>VLOOKUP(Tableau10[[#This Row],[Document d''achat]],Tableau1[[#All],[Nº pièce référence]:[Type PO]],18,FALSE)</f>
        <v>Z</v>
      </c>
      <c r="E574" t="str">
        <f>VLOOKUP(Tableau10[[#This Row],[Document d''achat]],Tableau1[[#All],[Colonne1]:[Nom Fournisseur]],5,FALSE)</f>
        <v>500026446  Ltd Stan Asia</v>
      </c>
      <c r="F574" s="1" t="s">
        <v>475</v>
      </c>
      <c r="G574" s="1" t="s">
        <v>88</v>
      </c>
      <c r="H574" s="1" t="s">
        <v>474</v>
      </c>
      <c r="I574" s="1" t="s">
        <v>2407</v>
      </c>
      <c r="J574" s="2">
        <v>43924</v>
      </c>
      <c r="K574" s="222">
        <v>1</v>
      </c>
      <c r="L574" s="1" t="s">
        <v>7411</v>
      </c>
      <c r="M574" s="222">
        <v>0</v>
      </c>
      <c r="N574" s="2">
        <v>43924</v>
      </c>
      <c r="O574" s="1" t="s">
        <v>476</v>
      </c>
      <c r="P574" s="259">
        <f>Tableau10[[#This Row],[Quantité échéancée]]-Tableau10[[#This Row],[Quantité livrée]]</f>
        <v>1</v>
      </c>
    </row>
    <row r="575" spans="1:16" hidden="1" x14ac:dyDescent="0.35">
      <c r="A575" t="str">
        <f>VLOOKUP(Tableau10[[#This Row],[Document d''achat]],Tableau1[[#All],[Nº pièce référence]:[AB]],17,FALSE)</f>
        <v>255223121102</v>
      </c>
      <c r="B575" s="9" t="str">
        <f>VLOOKUP(Tableau10[[#This Row],[Document d''achat]],Tableau1[[#All],[Nº pièce référence]:[AB]],15,FALSE)</f>
        <v>300020861</v>
      </c>
      <c r="C575" t="str">
        <f>VLOOKUP(Tableau10[[#This Row],[Document d''achat]],Tableau1[[#All],[Nº pièce référence]:[AB]],16,FALSE)</f>
        <v>1</v>
      </c>
      <c r="D575" t="str">
        <f>VLOOKUP(Tableau10[[#This Row],[Document d''achat]],Tableau1[[#All],[Nº pièce référence]:[Type PO]],18,FALSE)</f>
        <v>Z</v>
      </c>
      <c r="E575" t="str">
        <f>VLOOKUP(Tableau10[[#This Row],[Document d''achat]],Tableau1[[#All],[Colonne1]:[Nom Fournisseur]],5,FALSE)</f>
        <v>100050589  BV Belscan Continental</v>
      </c>
      <c r="F575" s="1" t="s">
        <v>464</v>
      </c>
      <c r="G575" s="1" t="s">
        <v>88</v>
      </c>
      <c r="H575" s="1" t="s">
        <v>407</v>
      </c>
      <c r="I575" s="1" t="s">
        <v>2407</v>
      </c>
      <c r="J575" s="2">
        <v>43924</v>
      </c>
      <c r="K575" s="222">
        <v>1</v>
      </c>
      <c r="L575" s="1" t="s">
        <v>7411</v>
      </c>
      <c r="M575" s="222">
        <v>0</v>
      </c>
      <c r="N575" s="2">
        <v>43924</v>
      </c>
      <c r="O575" s="1" t="s">
        <v>465</v>
      </c>
      <c r="P575" s="259">
        <f>Tableau10[[#This Row],[Quantité échéancée]]-Tableau10[[#This Row],[Quantité livrée]]</f>
        <v>1</v>
      </c>
    </row>
    <row r="576" spans="1:16" hidden="1" x14ac:dyDescent="0.35">
      <c r="A576" t="str">
        <f>VLOOKUP(Tableau10[[#This Row],[Document d''achat]],Tableau1[[#All],[Nº pièce référence]:[AB]],17,FALSE)</f>
        <v>255223121102</v>
      </c>
      <c r="B576" s="9" t="str">
        <f>VLOOKUP(Tableau10[[#This Row],[Document d''achat]],Tableau1[[#All],[Nº pièce référence]:[AB]],15,FALSE)</f>
        <v>300020861</v>
      </c>
      <c r="C576" t="str">
        <f>VLOOKUP(Tableau10[[#This Row],[Document d''achat]],Tableau1[[#All],[Nº pièce référence]:[AB]],16,FALSE)</f>
        <v>1</v>
      </c>
      <c r="D576" t="str">
        <f>VLOOKUP(Tableau10[[#This Row],[Document d''achat]],Tableau1[[#All],[Nº pièce référence]:[Type PO]],18,FALSE)</f>
        <v>L</v>
      </c>
      <c r="E576" t="str">
        <f>VLOOKUP(Tableau10[[#This Row],[Document d''achat]],Tableau1[[#All],[Colonne1]:[Nom Fournisseur]],5,FALSE)</f>
        <v>100050634  BV Xpect</v>
      </c>
      <c r="F576" s="1" t="s">
        <v>488</v>
      </c>
      <c r="G576" s="1" t="s">
        <v>88</v>
      </c>
      <c r="H576" s="1" t="s">
        <v>487</v>
      </c>
      <c r="I576" s="1" t="s">
        <v>2407</v>
      </c>
      <c r="J576" s="2">
        <v>43925</v>
      </c>
      <c r="K576" s="222">
        <v>2000000</v>
      </c>
      <c r="L576" s="1" t="s">
        <v>7410</v>
      </c>
      <c r="M576" s="222">
        <v>2000000</v>
      </c>
      <c r="N576" s="2">
        <v>43925</v>
      </c>
      <c r="O576" s="1" t="s">
        <v>489</v>
      </c>
      <c r="P576" s="259">
        <f>Tableau10[[#This Row],[Quantité échéancée]]-Tableau10[[#This Row],[Quantité livrée]]</f>
        <v>0</v>
      </c>
    </row>
    <row r="577" spans="1:16" hidden="1" x14ac:dyDescent="0.35">
      <c r="A577" t="str">
        <f>VLOOKUP(Tableau10[[#This Row],[Document d''achat]],Tableau1[[#All],[Nº pièce référence]:[AB]],17,FALSE)</f>
        <v>255223121102</v>
      </c>
      <c r="B577" s="9" t="str">
        <f>VLOOKUP(Tableau10[[#This Row],[Document d''achat]],Tableau1[[#All],[Nº pièce référence]:[AB]],15,FALSE)</f>
        <v>300020861</v>
      </c>
      <c r="C577" t="str">
        <f>VLOOKUP(Tableau10[[#This Row],[Document d''achat]],Tableau1[[#All],[Nº pièce référence]:[AB]],16,FALSE)</f>
        <v>1</v>
      </c>
      <c r="D577" t="str">
        <f>VLOOKUP(Tableau10[[#This Row],[Document d''achat]],Tableau1[[#All],[Nº pièce référence]:[Type PO]],18,FALSE)</f>
        <v>L</v>
      </c>
      <c r="E577" t="str">
        <f>VLOOKUP(Tableau10[[#This Row],[Document d''achat]],Tableau1[[#All],[Colonne1]:[Nom Fournisseur]],5,FALSE)</f>
        <v>100050634  BV Xpect</v>
      </c>
      <c r="F577" s="1" t="s">
        <v>488</v>
      </c>
      <c r="G577" s="1" t="s">
        <v>217</v>
      </c>
      <c r="H577" s="1" t="s">
        <v>487</v>
      </c>
      <c r="I577" s="1" t="s">
        <v>2407</v>
      </c>
      <c r="J577" s="2">
        <v>43925</v>
      </c>
      <c r="K577" s="222">
        <v>2000000</v>
      </c>
      <c r="L577" s="1" t="s">
        <v>7410</v>
      </c>
      <c r="M577" s="222">
        <v>2000000</v>
      </c>
      <c r="N577" s="2">
        <v>43925</v>
      </c>
      <c r="O577" s="1" t="s">
        <v>491</v>
      </c>
      <c r="P577" s="259">
        <f>Tableau10[[#This Row],[Quantité échéancée]]-Tableau10[[#This Row],[Quantité livrée]]</f>
        <v>0</v>
      </c>
    </row>
    <row r="578" spans="1:16" hidden="1" x14ac:dyDescent="0.35">
      <c r="A578" t="str">
        <f>VLOOKUP(Tableau10[[#This Row],[Document d''achat]],Tableau1[[#All],[Nº pièce référence]:[AB]],17,FALSE)</f>
        <v>255223121102</v>
      </c>
      <c r="B578" s="9" t="str">
        <f>VLOOKUP(Tableau10[[#This Row],[Document d''achat]],Tableau1[[#All],[Nº pièce référence]:[AB]],15,FALSE)</f>
        <v>300020861</v>
      </c>
      <c r="C578" t="str">
        <f>VLOOKUP(Tableau10[[#This Row],[Document d''achat]],Tableau1[[#All],[Nº pièce référence]:[AB]],16,FALSE)</f>
        <v>1</v>
      </c>
      <c r="D578" t="str">
        <f>VLOOKUP(Tableau10[[#This Row],[Document d''achat]],Tableau1[[#All],[Nº pièce référence]:[Type PO]],18,FALSE)</f>
        <v>Z</v>
      </c>
      <c r="E578" t="str">
        <f>VLOOKUP(Tableau10[[#This Row],[Document d''achat]],Tableau1[[#All],[Colonne1]:[Nom Fournisseur]],5,FALSE)</f>
        <v>100033059  NV Innomediq</v>
      </c>
      <c r="F578" s="1" t="s">
        <v>483</v>
      </c>
      <c r="G578" s="1" t="s">
        <v>88</v>
      </c>
      <c r="H578" s="1" t="s">
        <v>482</v>
      </c>
      <c r="I578" s="1" t="s">
        <v>2407</v>
      </c>
      <c r="J578" s="2">
        <v>43925</v>
      </c>
      <c r="K578" s="222">
        <v>1</v>
      </c>
      <c r="L578" s="1" t="s">
        <v>7411</v>
      </c>
      <c r="M578" s="222">
        <v>0</v>
      </c>
      <c r="N578" s="2">
        <v>43925</v>
      </c>
      <c r="O578" s="1" t="s">
        <v>476</v>
      </c>
      <c r="P578" s="259">
        <f>Tableau10[[#This Row],[Quantité échéancée]]-Tableau10[[#This Row],[Quantité livrée]]</f>
        <v>1</v>
      </c>
    </row>
    <row r="579" spans="1:16" hidden="1" x14ac:dyDescent="0.35">
      <c r="A579" t="str">
        <f>VLOOKUP(Tableau10[[#This Row],[Document d''achat]],Tableau1[[#All],[Nº pièce référence]:[AB]],17,FALSE)</f>
        <v>255223121102</v>
      </c>
      <c r="B579" s="9" t="str">
        <f>VLOOKUP(Tableau10[[#This Row],[Document d''achat]],Tableau1[[#All],[Nº pièce référence]:[AB]],15,FALSE)</f>
        <v>300020861</v>
      </c>
      <c r="C579" t="str">
        <f>VLOOKUP(Tableau10[[#This Row],[Document d''achat]],Tableau1[[#All],[Nº pièce référence]:[AB]],16,FALSE)</f>
        <v>1</v>
      </c>
      <c r="D579" t="str">
        <f>VLOOKUP(Tableau10[[#This Row],[Document d''achat]],Tableau1[[#All],[Nº pièce référence]:[Type PO]],18,FALSE)</f>
        <v>L</v>
      </c>
      <c r="E579" t="str">
        <f>VLOOKUP(Tableau10[[#This Row],[Document d''achat]],Tableau1[[#All],[Colonne1]:[Nom Fournisseur]],5,FALSE)</f>
        <v>100050640  BV X M L</v>
      </c>
      <c r="F579" s="1" t="s">
        <v>496</v>
      </c>
      <c r="G579" s="1" t="s">
        <v>88</v>
      </c>
      <c r="H579" s="1" t="s">
        <v>495</v>
      </c>
      <c r="I579" s="1" t="s">
        <v>2407</v>
      </c>
      <c r="J579" s="2">
        <v>43927</v>
      </c>
      <c r="K579" s="222">
        <v>2000000</v>
      </c>
      <c r="L579" s="1" t="s">
        <v>7410</v>
      </c>
      <c r="M579" s="222">
        <v>2000000</v>
      </c>
      <c r="N579" s="2">
        <v>43927</v>
      </c>
      <c r="O579" s="1" t="s">
        <v>462</v>
      </c>
      <c r="P579" s="259">
        <f>Tableau10[[#This Row],[Quantité échéancée]]-Tableau10[[#This Row],[Quantité livrée]]</f>
        <v>0</v>
      </c>
    </row>
    <row r="580" spans="1:16" hidden="1" x14ac:dyDescent="0.35">
      <c r="A580" t="str">
        <f>VLOOKUP(Tableau10[[#This Row],[Document d''achat]],Tableau1[[#All],[Nº pièce référence]:[AB]],17,FALSE)</f>
        <v>255223121102</v>
      </c>
      <c r="B580" s="9" t="str">
        <f>VLOOKUP(Tableau10[[#This Row],[Document d''achat]],Tableau1[[#All],[Nº pièce référence]:[AB]],15,FALSE)</f>
        <v>300020861</v>
      </c>
      <c r="C580" t="str">
        <f>VLOOKUP(Tableau10[[#This Row],[Document d''achat]],Tableau1[[#All],[Nº pièce référence]:[AB]],16,FALSE)</f>
        <v>1</v>
      </c>
      <c r="D580" t="str">
        <f>VLOOKUP(Tableau10[[#This Row],[Document d''achat]],Tableau1[[#All],[Nº pièce référence]:[Type PO]],18,FALSE)</f>
        <v>Z</v>
      </c>
      <c r="E580" t="str">
        <f>VLOOKUP(Tableau10[[#This Row],[Document d''achat]],Tableau1[[#All],[Colonne1]:[Nom Fournisseur]],5,FALSE)</f>
        <v>100050644  VOF CSS Industrial Services</v>
      </c>
      <c r="F580" s="1" t="s">
        <v>501</v>
      </c>
      <c r="G580" s="1" t="s">
        <v>88</v>
      </c>
      <c r="H580" s="1" t="s">
        <v>500</v>
      </c>
      <c r="I580" s="1" t="s">
        <v>2407</v>
      </c>
      <c r="J580" s="2">
        <v>43927</v>
      </c>
      <c r="K580" s="222">
        <v>1</v>
      </c>
      <c r="L580" s="1" t="s">
        <v>7411</v>
      </c>
      <c r="M580" s="222">
        <v>0</v>
      </c>
      <c r="N580" s="2">
        <v>43927</v>
      </c>
      <c r="O580" s="1" t="s">
        <v>502</v>
      </c>
      <c r="P580" s="259">
        <f>Tableau10[[#This Row],[Quantité échéancée]]-Tableau10[[#This Row],[Quantité livrée]]</f>
        <v>1</v>
      </c>
    </row>
    <row r="581" spans="1:16" hidden="1" x14ac:dyDescent="0.35">
      <c r="A581" t="str">
        <f>VLOOKUP(Tableau10[[#This Row],[Document d''achat]],Tableau1[[#All],[Nº pièce référence]:[AB]],17,FALSE)</f>
        <v>255223121102</v>
      </c>
      <c r="B581" s="9" t="str">
        <f>VLOOKUP(Tableau10[[#This Row],[Document d''achat]],Tableau1[[#All],[Nº pièce référence]:[AB]],15,FALSE)</f>
        <v>300020861</v>
      </c>
      <c r="C581" t="str">
        <f>VLOOKUP(Tableau10[[#This Row],[Document d''achat]],Tableau1[[#All],[Nº pièce référence]:[AB]],16,FALSE)</f>
        <v>1</v>
      </c>
      <c r="D581" t="str">
        <f>VLOOKUP(Tableau10[[#This Row],[Document d''achat]],Tableau1[[#All],[Nº pièce référence]:[Type PO]],18,FALSE)</f>
        <v>L</v>
      </c>
      <c r="E581" t="str">
        <f>VLOOKUP(Tableau10[[#This Row],[Document d''achat]],Tableau1[[#All],[Colonne1]:[Nom Fournisseur]],5,FALSE)</f>
        <v>100050646  SRL Health &amp; Training</v>
      </c>
      <c r="F581" s="1" t="s">
        <v>506</v>
      </c>
      <c r="G581" s="1" t="s">
        <v>88</v>
      </c>
      <c r="H581" s="1" t="s">
        <v>505</v>
      </c>
      <c r="I581" s="1" t="s">
        <v>2407</v>
      </c>
      <c r="J581" s="2">
        <v>43927</v>
      </c>
      <c r="K581" s="222">
        <v>50</v>
      </c>
      <c r="L581" s="1" t="s">
        <v>7410</v>
      </c>
      <c r="M581" s="222">
        <v>50</v>
      </c>
      <c r="N581" s="2">
        <v>43927</v>
      </c>
      <c r="O581" s="1" t="s">
        <v>507</v>
      </c>
      <c r="P581" s="259">
        <f>Tableau10[[#This Row],[Quantité échéancée]]-Tableau10[[#This Row],[Quantité livrée]]</f>
        <v>0</v>
      </c>
    </row>
    <row r="582" spans="1:16" hidden="1" x14ac:dyDescent="0.35">
      <c r="A582" t="str">
        <f>VLOOKUP(Tableau10[[#This Row],[Document d''achat]],Tableau1[[#All],[Nº pièce référence]:[AB]],17,FALSE)</f>
        <v>255223121102</v>
      </c>
      <c r="B582" s="9" t="str">
        <f>VLOOKUP(Tableau10[[#This Row],[Document d''achat]],Tableau1[[#All],[Nº pièce référence]:[AB]],15,FALSE)</f>
        <v>300020861</v>
      </c>
      <c r="C582" t="str">
        <f>VLOOKUP(Tableau10[[#This Row],[Document d''achat]],Tableau1[[#All],[Nº pièce référence]:[AB]],16,FALSE)</f>
        <v>1</v>
      </c>
      <c r="D582" t="str">
        <f>VLOOKUP(Tableau10[[#This Row],[Document d''achat]],Tableau1[[#All],[Nº pièce référence]:[Type PO]],18,FALSE)</f>
        <v>L</v>
      </c>
      <c r="E582" t="str">
        <f>VLOOKUP(Tableau10[[#This Row],[Document d''achat]],Tableau1[[#All],[Colonne1]:[Nom Fournisseur]],5,FALSE)</f>
        <v>100050646  SRL Health &amp; Training</v>
      </c>
      <c r="F582" s="1" t="s">
        <v>506</v>
      </c>
      <c r="G582" s="1" t="s">
        <v>217</v>
      </c>
      <c r="H582" s="1" t="s">
        <v>505</v>
      </c>
      <c r="I582" s="1" t="s">
        <v>2407</v>
      </c>
      <c r="J582" s="2">
        <v>43927</v>
      </c>
      <c r="K582" s="222">
        <v>215</v>
      </c>
      <c r="L582" s="1" t="s">
        <v>7410</v>
      </c>
      <c r="M582" s="222">
        <v>215</v>
      </c>
      <c r="N582" s="2">
        <v>43927</v>
      </c>
      <c r="O582" s="1" t="s">
        <v>508</v>
      </c>
      <c r="P582" s="259">
        <f>Tableau10[[#This Row],[Quantité échéancée]]-Tableau10[[#This Row],[Quantité livrée]]</f>
        <v>0</v>
      </c>
    </row>
    <row r="583" spans="1:16" hidden="1" x14ac:dyDescent="0.35">
      <c r="A583" t="str">
        <f>VLOOKUP(Tableau10[[#This Row],[Document d''achat]],Tableau1[[#All],[Nº pièce référence]:[AB]],17,FALSE)</f>
        <v>255223121102</v>
      </c>
      <c r="B583" s="9" t="str">
        <f>VLOOKUP(Tableau10[[#This Row],[Document d''achat]],Tableau1[[#All],[Nº pièce référence]:[AB]],15,FALSE)</f>
        <v>300020861</v>
      </c>
      <c r="C583" t="str">
        <f>VLOOKUP(Tableau10[[#This Row],[Document d''achat]],Tableau1[[#All],[Nº pièce référence]:[AB]],16,FALSE)</f>
        <v>1</v>
      </c>
      <c r="D583" t="str">
        <f>VLOOKUP(Tableau10[[#This Row],[Document d''achat]],Tableau1[[#All],[Nº pièce référence]:[Type PO]],18,FALSE)</f>
        <v>L</v>
      </c>
      <c r="E583" t="str">
        <f>VLOOKUP(Tableau10[[#This Row],[Document d''achat]],Tableau1[[#All],[Colonne1]:[Nom Fournisseur]],5,FALSE)</f>
        <v>100050646  SRL Health &amp; Training</v>
      </c>
      <c r="F583" s="1" t="s">
        <v>506</v>
      </c>
      <c r="G583" s="1" t="s">
        <v>222</v>
      </c>
      <c r="H583" s="1" t="s">
        <v>505</v>
      </c>
      <c r="I583" s="1" t="s">
        <v>2407</v>
      </c>
      <c r="J583" s="2">
        <v>43927</v>
      </c>
      <c r="K583" s="222">
        <v>120</v>
      </c>
      <c r="L583" s="1" t="s">
        <v>7410</v>
      </c>
      <c r="M583" s="222">
        <v>120</v>
      </c>
      <c r="N583" s="2">
        <v>43927</v>
      </c>
      <c r="O583" s="1" t="s">
        <v>509</v>
      </c>
      <c r="P583" s="259">
        <f>Tableau10[[#This Row],[Quantité échéancée]]-Tableau10[[#This Row],[Quantité livrée]]</f>
        <v>0</v>
      </c>
    </row>
    <row r="584" spans="1:16" hidden="1" x14ac:dyDescent="0.35">
      <c r="A584" t="str">
        <f>VLOOKUP(Tableau10[[#This Row],[Document d''achat]],Tableau1[[#All],[Nº pièce référence]:[AB]],17,FALSE)</f>
        <v>255223121102</v>
      </c>
      <c r="B584" s="9" t="str">
        <f>VLOOKUP(Tableau10[[#This Row],[Document d''achat]],Tableau1[[#All],[Nº pièce référence]:[AB]],15,FALSE)</f>
        <v>300020861</v>
      </c>
      <c r="C584" t="str">
        <f>VLOOKUP(Tableau10[[#This Row],[Document d''achat]],Tableau1[[#All],[Nº pièce référence]:[AB]],16,FALSE)</f>
        <v>1</v>
      </c>
      <c r="D584" t="str">
        <f>VLOOKUP(Tableau10[[#This Row],[Document d''achat]],Tableau1[[#All],[Nº pièce référence]:[Type PO]],18,FALSE)</f>
        <v>L</v>
      </c>
      <c r="E584" t="str">
        <f>VLOOKUP(Tableau10[[#This Row],[Document d''achat]],Tableau1[[#All],[Colonne1]:[Nom Fournisseur]],5,FALSE)</f>
        <v>100050646  SRL Health &amp; Training</v>
      </c>
      <c r="F584" s="1" t="s">
        <v>506</v>
      </c>
      <c r="G584" s="1" t="s">
        <v>421</v>
      </c>
      <c r="H584" s="1" t="s">
        <v>505</v>
      </c>
      <c r="I584" s="1" t="s">
        <v>2407</v>
      </c>
      <c r="J584" s="2">
        <v>43927</v>
      </c>
      <c r="K584" s="222">
        <v>22</v>
      </c>
      <c r="L584" s="1" t="s">
        <v>7410</v>
      </c>
      <c r="M584" s="222">
        <v>22</v>
      </c>
      <c r="N584" s="2">
        <v>43927</v>
      </c>
      <c r="O584" s="1" t="s">
        <v>510</v>
      </c>
      <c r="P584" s="259">
        <f>Tableau10[[#This Row],[Quantité échéancée]]-Tableau10[[#This Row],[Quantité livrée]]</f>
        <v>0</v>
      </c>
    </row>
    <row r="585" spans="1:16" hidden="1" x14ac:dyDescent="0.35">
      <c r="A585" t="str">
        <f>VLOOKUP(Tableau10[[#This Row],[Document d''achat]],Tableau1[[#All],[Nº pièce référence]:[AB]],17,FALSE)</f>
        <v>255223121102</v>
      </c>
      <c r="B585" s="9" t="str">
        <f>VLOOKUP(Tableau10[[#This Row],[Document d''achat]],Tableau1[[#All],[Nº pièce référence]:[AB]],15,FALSE)</f>
        <v>300020861</v>
      </c>
      <c r="C585" t="str">
        <f>VLOOKUP(Tableau10[[#This Row],[Document d''achat]],Tableau1[[#All],[Nº pièce référence]:[AB]],16,FALSE)</f>
        <v>1</v>
      </c>
      <c r="D585" t="str">
        <f>VLOOKUP(Tableau10[[#This Row],[Document d''achat]],Tableau1[[#All],[Nº pièce référence]:[Type PO]],18,FALSE)</f>
        <v>L</v>
      </c>
      <c r="E585" t="str">
        <f>VLOOKUP(Tableau10[[#This Row],[Document d''achat]],Tableau1[[#All],[Colonne1]:[Nom Fournisseur]],5,FALSE)</f>
        <v>100050646  SRL Health &amp; Training</v>
      </c>
      <c r="F585" s="1" t="s">
        <v>506</v>
      </c>
      <c r="G585" s="1" t="s">
        <v>423</v>
      </c>
      <c r="H585" s="1" t="s">
        <v>505</v>
      </c>
      <c r="I585" s="1" t="s">
        <v>2407</v>
      </c>
      <c r="J585" s="2">
        <v>43927</v>
      </c>
      <c r="K585" s="222">
        <v>85</v>
      </c>
      <c r="L585" s="1" t="s">
        <v>7410</v>
      </c>
      <c r="M585" s="222">
        <v>85</v>
      </c>
      <c r="N585" s="2">
        <v>43927</v>
      </c>
      <c r="O585" s="1" t="s">
        <v>507</v>
      </c>
      <c r="P585" s="259">
        <f>Tableau10[[#This Row],[Quantité échéancée]]-Tableau10[[#This Row],[Quantité livrée]]</f>
        <v>0</v>
      </c>
    </row>
    <row r="586" spans="1:16" hidden="1" x14ac:dyDescent="0.35">
      <c r="A586" t="str">
        <f>VLOOKUP(Tableau10[[#This Row],[Document d''achat]],Tableau1[[#All],[Nº pièce référence]:[AB]],17,FALSE)</f>
        <v>255223121102</v>
      </c>
      <c r="B586" s="9" t="str">
        <f>VLOOKUP(Tableau10[[#This Row],[Document d''achat]],Tableau1[[#All],[Nº pièce référence]:[AB]],15,FALSE)</f>
        <v>300020861</v>
      </c>
      <c r="C586" t="str">
        <f>VLOOKUP(Tableau10[[#This Row],[Document d''achat]],Tableau1[[#All],[Nº pièce référence]:[AB]],16,FALSE)</f>
        <v>1</v>
      </c>
      <c r="D586" t="str">
        <f>VLOOKUP(Tableau10[[#This Row],[Document d''achat]],Tableau1[[#All],[Nº pièce référence]:[Type PO]],18,FALSE)</f>
        <v>L</v>
      </c>
      <c r="E586" t="str">
        <f>VLOOKUP(Tableau10[[#This Row],[Document d''achat]],Tableau1[[#All],[Colonne1]:[Nom Fournisseur]],5,FALSE)</f>
        <v>100050646  SRL Health &amp; Training</v>
      </c>
      <c r="F586" s="1" t="s">
        <v>506</v>
      </c>
      <c r="G586" s="1" t="s">
        <v>511</v>
      </c>
      <c r="H586" s="1" t="s">
        <v>505</v>
      </c>
      <c r="I586" s="1" t="s">
        <v>2407</v>
      </c>
      <c r="J586" s="2">
        <v>43927</v>
      </c>
      <c r="K586" s="222">
        <v>90</v>
      </c>
      <c r="L586" s="1" t="s">
        <v>7410</v>
      </c>
      <c r="M586" s="222">
        <v>90</v>
      </c>
      <c r="N586" s="2">
        <v>43927</v>
      </c>
      <c r="O586" s="1" t="s">
        <v>512</v>
      </c>
      <c r="P586" s="259">
        <f>Tableau10[[#This Row],[Quantité échéancée]]-Tableau10[[#This Row],[Quantité livrée]]</f>
        <v>0</v>
      </c>
    </row>
    <row r="587" spans="1:16" hidden="1" x14ac:dyDescent="0.35">
      <c r="A587" t="str">
        <f>VLOOKUP(Tableau10[[#This Row],[Document d''achat]],Tableau1[[#All],[Nº pièce référence]:[AB]],17,FALSE)</f>
        <v>255223121102</v>
      </c>
      <c r="B587" s="9" t="str">
        <f>VLOOKUP(Tableau10[[#This Row],[Document d''achat]],Tableau1[[#All],[Nº pièce référence]:[AB]],15,FALSE)</f>
        <v>300020861</v>
      </c>
      <c r="C587" t="str">
        <f>VLOOKUP(Tableau10[[#This Row],[Document d''achat]],Tableau1[[#All],[Nº pièce référence]:[AB]],16,FALSE)</f>
        <v>1</v>
      </c>
      <c r="D587" t="str">
        <f>VLOOKUP(Tableau10[[#This Row],[Document d''achat]],Tableau1[[#All],[Nº pièce référence]:[Type PO]],18,FALSE)</f>
        <v>L</v>
      </c>
      <c r="E587" t="str">
        <f>VLOOKUP(Tableau10[[#This Row],[Document d''achat]],Tableau1[[#All],[Colonne1]:[Nom Fournisseur]],5,FALSE)</f>
        <v>100050646  SRL Health &amp; Training</v>
      </c>
      <c r="F587" s="1" t="s">
        <v>506</v>
      </c>
      <c r="G587" s="1" t="s">
        <v>513</v>
      </c>
      <c r="H587" s="1" t="s">
        <v>505</v>
      </c>
      <c r="I587" s="1" t="s">
        <v>2407</v>
      </c>
      <c r="J587" s="2">
        <v>43927</v>
      </c>
      <c r="K587" s="222">
        <v>1</v>
      </c>
      <c r="L587" s="1" t="s">
        <v>7410</v>
      </c>
      <c r="M587" s="222">
        <v>1</v>
      </c>
      <c r="N587" s="2">
        <v>43927</v>
      </c>
      <c r="O587" s="1" t="s">
        <v>514</v>
      </c>
      <c r="P587" s="259">
        <f>Tableau10[[#This Row],[Quantité échéancée]]-Tableau10[[#This Row],[Quantité livrée]]</f>
        <v>0</v>
      </c>
    </row>
    <row r="588" spans="1:16" hidden="1" x14ac:dyDescent="0.35">
      <c r="A588" t="str">
        <f>VLOOKUP(Tableau10[[#This Row],[Document d''achat]],Tableau1[[#All],[Nº pièce référence]:[AB]],17,FALSE)</f>
        <v>255223121102</v>
      </c>
      <c r="B588" s="9" t="str">
        <f>VLOOKUP(Tableau10[[#This Row],[Document d''achat]],Tableau1[[#All],[Nº pièce référence]:[AB]],15,FALSE)</f>
        <v>300020861</v>
      </c>
      <c r="C588" t="str">
        <f>VLOOKUP(Tableau10[[#This Row],[Document d''achat]],Tableau1[[#All],[Nº pièce référence]:[AB]],16,FALSE)</f>
        <v>1</v>
      </c>
      <c r="D588" t="str">
        <f>VLOOKUP(Tableau10[[#This Row],[Document d''achat]],Tableau1[[#All],[Nº pièce référence]:[Type PO]],18,FALSE)</f>
        <v>L</v>
      </c>
      <c r="E588" t="str">
        <f>VLOOKUP(Tableau10[[#This Row],[Document d''achat]],Tableau1[[#All],[Colonne1]:[Nom Fournisseur]],5,FALSE)</f>
        <v>100050646  SRL Health &amp; Training</v>
      </c>
      <c r="F588" s="1" t="s">
        <v>506</v>
      </c>
      <c r="G588" s="1" t="s">
        <v>515</v>
      </c>
      <c r="H588" s="1" t="s">
        <v>505</v>
      </c>
      <c r="I588" s="1" t="s">
        <v>2407</v>
      </c>
      <c r="J588" s="2">
        <v>43930</v>
      </c>
      <c r="K588" s="222">
        <v>48</v>
      </c>
      <c r="L588" s="1" t="s">
        <v>7410</v>
      </c>
      <c r="M588" s="222">
        <v>48</v>
      </c>
      <c r="N588" s="2">
        <v>43930</v>
      </c>
      <c r="O588" s="1" t="s">
        <v>476</v>
      </c>
      <c r="P588" s="259">
        <f>Tableau10[[#This Row],[Quantité échéancée]]-Tableau10[[#This Row],[Quantité livrée]]</f>
        <v>0</v>
      </c>
    </row>
    <row r="589" spans="1:16" hidden="1" x14ac:dyDescent="0.35">
      <c r="A589" t="str">
        <f>VLOOKUP(Tableau10[[#This Row],[Document d''achat]],Tableau1[[#All],[Nº pièce référence]:[AB]],17,FALSE)</f>
        <v>255223121102</v>
      </c>
      <c r="B589" s="9" t="str">
        <f>VLOOKUP(Tableau10[[#This Row],[Document d''achat]],Tableau1[[#All],[Nº pièce référence]:[AB]],15,FALSE)</f>
        <v>300020861</v>
      </c>
      <c r="C589" t="str">
        <f>VLOOKUP(Tableau10[[#This Row],[Document d''achat]],Tableau1[[#All],[Nº pièce référence]:[AB]],16,FALSE)</f>
        <v>1</v>
      </c>
      <c r="D589" t="str">
        <f>VLOOKUP(Tableau10[[#This Row],[Document d''achat]],Tableau1[[#All],[Nº pièce référence]:[Type PO]],18,FALSE)</f>
        <v>L</v>
      </c>
      <c r="E589" t="str">
        <f>VLOOKUP(Tableau10[[#This Row],[Document d''achat]],Tableau1[[#All],[Colonne1]:[Nom Fournisseur]],5,FALSE)</f>
        <v>100050646  SRL Health &amp; Training</v>
      </c>
      <c r="F589" s="1" t="s">
        <v>506</v>
      </c>
      <c r="G589" s="1" t="s">
        <v>516</v>
      </c>
      <c r="H589" s="1" t="s">
        <v>505</v>
      </c>
      <c r="I589" s="1" t="s">
        <v>2407</v>
      </c>
      <c r="J589" s="2">
        <v>43941</v>
      </c>
      <c r="K589" s="222">
        <v>1</v>
      </c>
      <c r="L589" s="1" t="s">
        <v>7410</v>
      </c>
      <c r="M589" s="222">
        <v>1</v>
      </c>
      <c r="N589" s="2">
        <v>43941</v>
      </c>
      <c r="O589" s="1" t="s">
        <v>514</v>
      </c>
      <c r="P589" s="259">
        <f>Tableau10[[#This Row],[Quantité échéancée]]-Tableau10[[#This Row],[Quantité livrée]]</f>
        <v>0</v>
      </c>
    </row>
    <row r="590" spans="1:16" hidden="1" x14ac:dyDescent="0.35">
      <c r="A590" t="str">
        <f>VLOOKUP(Tableau10[[#This Row],[Document d''achat]],Tableau1[[#All],[Nº pièce référence]:[AB]],17,FALSE)</f>
        <v>255223121102</v>
      </c>
      <c r="B590" s="9" t="str">
        <f>VLOOKUP(Tableau10[[#This Row],[Document d''achat]],Tableau1[[#All],[Nº pièce référence]:[AB]],15,FALSE)</f>
        <v>300020861</v>
      </c>
      <c r="C590" t="str">
        <f>VLOOKUP(Tableau10[[#This Row],[Document d''achat]],Tableau1[[#All],[Nº pièce référence]:[AB]],16,FALSE)</f>
        <v>1</v>
      </c>
      <c r="D590" t="str">
        <f>VLOOKUP(Tableau10[[#This Row],[Document d''achat]],Tableau1[[#All],[Nº pièce référence]:[Type PO]],18,FALSE)</f>
        <v>L</v>
      </c>
      <c r="E590" t="str">
        <f>VLOOKUP(Tableau10[[#This Row],[Document d''achat]],Tableau1[[#All],[Colonne1]:[Nom Fournisseur]],5,FALSE)</f>
        <v>200008146  KG Moldex-Metric AG &amp; Co</v>
      </c>
      <c r="F590" s="1" t="s">
        <v>529</v>
      </c>
      <c r="G590" s="1" t="s">
        <v>88</v>
      </c>
      <c r="H590" s="1" t="s">
        <v>528</v>
      </c>
      <c r="I590" s="1" t="s">
        <v>2407</v>
      </c>
      <c r="J590" s="2">
        <v>43927</v>
      </c>
      <c r="K590" s="222">
        <v>6960</v>
      </c>
      <c r="L590" s="1" t="s">
        <v>7410</v>
      </c>
      <c r="M590" s="222">
        <v>6960</v>
      </c>
      <c r="N590" s="2">
        <v>43927</v>
      </c>
      <c r="O590" s="1" t="s">
        <v>530</v>
      </c>
      <c r="P590" s="259">
        <f>Tableau10[[#This Row],[Quantité échéancée]]-Tableau10[[#This Row],[Quantité livrée]]</f>
        <v>0</v>
      </c>
    </row>
    <row r="591" spans="1:16" hidden="1" x14ac:dyDescent="0.35">
      <c r="A591" t="str">
        <f>VLOOKUP(Tableau10[[#This Row],[Document d''achat]],Tableau1[[#All],[Nº pièce référence]:[AB]],17,FALSE)</f>
        <v>255223121102</v>
      </c>
      <c r="B591" s="9" t="str">
        <f>VLOOKUP(Tableau10[[#This Row],[Document d''achat]],Tableau1[[#All],[Nº pièce référence]:[AB]],15,FALSE)</f>
        <v>300020861</v>
      </c>
      <c r="C591" t="str">
        <f>VLOOKUP(Tableau10[[#This Row],[Document d''achat]],Tableau1[[#All],[Nº pièce référence]:[AB]],16,FALSE)</f>
        <v>1</v>
      </c>
      <c r="D591" t="str">
        <f>VLOOKUP(Tableau10[[#This Row],[Document d''achat]],Tableau1[[#All],[Nº pièce référence]:[Type PO]],18,FALSE)</f>
        <v>L</v>
      </c>
      <c r="E591" t="str">
        <f>VLOOKUP(Tableau10[[#This Row],[Document d''achat]],Tableau1[[#All],[Colonne1]:[Nom Fournisseur]],5,FALSE)</f>
        <v>200008146  KG Moldex-Metric AG &amp; Co</v>
      </c>
      <c r="F591" s="1" t="s">
        <v>529</v>
      </c>
      <c r="G591" s="1" t="s">
        <v>217</v>
      </c>
      <c r="H591" s="1" t="s">
        <v>528</v>
      </c>
      <c r="I591" s="1" t="s">
        <v>2407</v>
      </c>
      <c r="J591" s="2">
        <v>43927</v>
      </c>
      <c r="K591" s="222">
        <v>2880</v>
      </c>
      <c r="L591" s="1" t="s">
        <v>7410</v>
      </c>
      <c r="M591" s="222">
        <v>2880</v>
      </c>
      <c r="N591" s="2">
        <v>43927</v>
      </c>
      <c r="O591" s="1" t="s">
        <v>532</v>
      </c>
      <c r="P591" s="259">
        <f>Tableau10[[#This Row],[Quantité échéancée]]-Tableau10[[#This Row],[Quantité livrée]]</f>
        <v>0</v>
      </c>
    </row>
    <row r="592" spans="1:16" hidden="1" x14ac:dyDescent="0.35">
      <c r="A592" t="str">
        <f>VLOOKUP(Tableau10[[#This Row],[Document d''achat]],Tableau1[[#All],[Nº pièce référence]:[AB]],17,FALSE)</f>
        <v>255223121102</v>
      </c>
      <c r="B592" s="9" t="str">
        <f>VLOOKUP(Tableau10[[#This Row],[Document d''achat]],Tableau1[[#All],[Nº pièce référence]:[AB]],15,FALSE)</f>
        <v>300020861</v>
      </c>
      <c r="C592" t="str">
        <f>VLOOKUP(Tableau10[[#This Row],[Document d''achat]],Tableau1[[#All],[Nº pièce référence]:[AB]],16,FALSE)</f>
        <v>1</v>
      </c>
      <c r="D592" t="str">
        <f>VLOOKUP(Tableau10[[#This Row],[Document d''achat]],Tableau1[[#All],[Nº pièce référence]:[Type PO]],18,FALSE)</f>
        <v>L</v>
      </c>
      <c r="E592" t="str">
        <f>VLOOKUP(Tableau10[[#This Row],[Document d''achat]],Tableau1[[#All],[Colonne1]:[Nom Fournisseur]],5,FALSE)</f>
        <v>200008146  KG Moldex-Metric AG &amp; Co</v>
      </c>
      <c r="F592" s="1" t="s">
        <v>529</v>
      </c>
      <c r="G592" s="1" t="s">
        <v>222</v>
      </c>
      <c r="H592" s="1" t="s">
        <v>528</v>
      </c>
      <c r="I592" s="1" t="s">
        <v>2407</v>
      </c>
      <c r="J592" s="2">
        <v>43927</v>
      </c>
      <c r="K592" s="222">
        <v>2400</v>
      </c>
      <c r="L592" s="1" t="s">
        <v>7410</v>
      </c>
      <c r="M592" s="222">
        <v>2400</v>
      </c>
      <c r="N592" s="2">
        <v>43927</v>
      </c>
      <c r="O592" s="1" t="s">
        <v>534</v>
      </c>
      <c r="P592" s="259">
        <f>Tableau10[[#This Row],[Quantité échéancée]]-Tableau10[[#This Row],[Quantité livrée]]</f>
        <v>0</v>
      </c>
    </row>
    <row r="593" spans="1:16" hidden="1" x14ac:dyDescent="0.35">
      <c r="A593" t="str">
        <f>VLOOKUP(Tableau10[[#This Row],[Document d''achat]],Tableau1[[#All],[Nº pièce référence]:[AB]],17,FALSE)</f>
        <v>255223121102</v>
      </c>
      <c r="B593" s="9" t="str">
        <f>VLOOKUP(Tableau10[[#This Row],[Document d''achat]],Tableau1[[#All],[Nº pièce référence]:[AB]],15,FALSE)</f>
        <v>300020861</v>
      </c>
      <c r="C593" t="str">
        <f>VLOOKUP(Tableau10[[#This Row],[Document d''achat]],Tableau1[[#All],[Nº pièce référence]:[AB]],16,FALSE)</f>
        <v>1</v>
      </c>
      <c r="D593" t="str">
        <f>VLOOKUP(Tableau10[[#This Row],[Document d''achat]],Tableau1[[#All],[Nº pièce référence]:[Type PO]],18,FALSE)</f>
        <v>L</v>
      </c>
      <c r="E593" t="str">
        <f>VLOOKUP(Tableau10[[#This Row],[Document d''achat]],Tableau1[[#All],[Colonne1]:[Nom Fournisseur]],5,FALSE)</f>
        <v>200008146  KG Moldex-Metric AG &amp; Co</v>
      </c>
      <c r="F593" s="1" t="s">
        <v>529</v>
      </c>
      <c r="G593" s="1" t="s">
        <v>421</v>
      </c>
      <c r="H593" s="1" t="s">
        <v>528</v>
      </c>
      <c r="I593" s="1" t="s">
        <v>2407</v>
      </c>
      <c r="J593" s="2">
        <v>43927</v>
      </c>
      <c r="K593" s="222">
        <v>960</v>
      </c>
      <c r="L593" s="1" t="s">
        <v>7410</v>
      </c>
      <c r="M593" s="222">
        <v>960</v>
      </c>
      <c r="N593" s="2">
        <v>43927</v>
      </c>
      <c r="O593" s="1" t="s">
        <v>536</v>
      </c>
      <c r="P593" s="259">
        <f>Tableau10[[#This Row],[Quantité échéancée]]-Tableau10[[#This Row],[Quantité livrée]]</f>
        <v>0</v>
      </c>
    </row>
    <row r="594" spans="1:16" hidden="1" x14ac:dyDescent="0.35">
      <c r="A594" t="str">
        <f>VLOOKUP(Tableau10[[#This Row],[Document d''achat]],Tableau1[[#All],[Nº pièce référence]:[AB]],17,FALSE)</f>
        <v>255223121102</v>
      </c>
      <c r="B594" s="9" t="str">
        <f>VLOOKUP(Tableau10[[#This Row],[Document d''achat]],Tableau1[[#All],[Nº pièce référence]:[AB]],15,FALSE)</f>
        <v>300020861</v>
      </c>
      <c r="C594" t="str">
        <f>VLOOKUP(Tableau10[[#This Row],[Document d''achat]],Tableau1[[#All],[Nº pièce référence]:[AB]],16,FALSE)</f>
        <v>2</v>
      </c>
      <c r="D594" t="str">
        <f>VLOOKUP(Tableau10[[#This Row],[Document d''achat]],Tableau1[[#All],[Nº pièce référence]:[Type PO]],18,FALSE)</f>
        <v>Z</v>
      </c>
      <c r="E594" t="str">
        <f>VLOOKUP(Tableau10[[#This Row],[Document d''achat]],Tableau1[[#All],[Colonne1]:[Nom Fournisseur]],5,FALSE)</f>
        <v>500026431  Ltd Lingen Precision Medical Produc</v>
      </c>
      <c r="F594" s="1" t="s">
        <v>538</v>
      </c>
      <c r="G594" s="1" t="s">
        <v>88</v>
      </c>
      <c r="H594" s="1" t="s">
        <v>389</v>
      </c>
      <c r="I594" s="1" t="s">
        <v>2407</v>
      </c>
      <c r="J594" s="2">
        <v>43927</v>
      </c>
      <c r="K594" s="222">
        <v>1</v>
      </c>
      <c r="L594" s="1" t="s">
        <v>7411</v>
      </c>
      <c r="M594" s="222">
        <v>0</v>
      </c>
      <c r="N594" s="2">
        <v>43927</v>
      </c>
      <c r="O594" s="1" t="s">
        <v>539</v>
      </c>
      <c r="P594" s="259">
        <f>Tableau10[[#This Row],[Quantité échéancée]]-Tableau10[[#This Row],[Quantité livrée]]</f>
        <v>1</v>
      </c>
    </row>
    <row r="595" spans="1:16" hidden="1" x14ac:dyDescent="0.35">
      <c r="A595" t="str">
        <f>VLOOKUP(Tableau10[[#This Row],[Document d''achat]],Tableau1[[#All],[Nº pièce référence]:[AB]],17,FALSE)</f>
        <v>255223121102</v>
      </c>
      <c r="B595" s="9" t="str">
        <f>VLOOKUP(Tableau10[[#This Row],[Document d''achat]],Tableau1[[#All],[Nº pièce référence]:[AB]],15,FALSE)</f>
        <v>300020861</v>
      </c>
      <c r="C595" t="str">
        <f>VLOOKUP(Tableau10[[#This Row],[Document d''achat]],Tableau1[[#All],[Nº pièce référence]:[AB]],16,FALSE)</f>
        <v>1</v>
      </c>
      <c r="D595" t="str">
        <f>VLOOKUP(Tableau10[[#This Row],[Document d''achat]],Tableau1[[#All],[Nº pièce référence]:[Type PO]],18,FALSE)</f>
        <v>L</v>
      </c>
      <c r="E595" t="str">
        <f>VLOOKUP(Tableau10[[#This Row],[Document d''achat]],Tableau1[[#All],[Colonne1]:[Nom Fournisseur]],5,FALSE)</f>
        <v>200007726  GmbH &amp; CO KG Dastex Reinraumzubehör</v>
      </c>
      <c r="F595" s="1" t="s">
        <v>520</v>
      </c>
      <c r="G595" s="1" t="s">
        <v>88</v>
      </c>
      <c r="H595" s="1" t="s">
        <v>519</v>
      </c>
      <c r="I595" s="1" t="s">
        <v>2407</v>
      </c>
      <c r="J595" s="2">
        <v>43927</v>
      </c>
      <c r="K595" s="222">
        <v>124500</v>
      </c>
      <c r="L595" s="1" t="s">
        <v>7410</v>
      </c>
      <c r="M595" s="222">
        <v>124500</v>
      </c>
      <c r="N595" s="2">
        <v>43927</v>
      </c>
      <c r="O595" s="1" t="s">
        <v>521</v>
      </c>
      <c r="P595" s="259">
        <f>Tableau10[[#This Row],[Quantité échéancée]]-Tableau10[[#This Row],[Quantité livrée]]</f>
        <v>0</v>
      </c>
    </row>
    <row r="596" spans="1:16" hidden="1" x14ac:dyDescent="0.35">
      <c r="A596" t="str">
        <f>VLOOKUP(Tableau10[[#This Row],[Document d''achat]],Tableau1[[#All],[Nº pièce référence]:[AB]],17,FALSE)</f>
        <v>255223121102</v>
      </c>
      <c r="B596" s="9" t="str">
        <f>VLOOKUP(Tableau10[[#This Row],[Document d''achat]],Tableau1[[#All],[Nº pièce référence]:[AB]],15,FALSE)</f>
        <v>300020861</v>
      </c>
      <c r="C596" t="str">
        <f>VLOOKUP(Tableau10[[#This Row],[Document d''achat]],Tableau1[[#All],[Nº pièce référence]:[AB]],16,FALSE)</f>
        <v>1</v>
      </c>
      <c r="D596" t="str">
        <f>VLOOKUP(Tableau10[[#This Row],[Document d''achat]],Tableau1[[#All],[Nº pièce référence]:[Type PO]],18,FALSE)</f>
        <v>L</v>
      </c>
      <c r="E596" t="str">
        <f>VLOOKUP(Tableau10[[#This Row],[Document d''achat]],Tableau1[[#All],[Colonne1]:[Nom Fournisseur]],5,FALSE)</f>
        <v>200007726  GmbH &amp; CO KG Dastex Reinraumzubehör</v>
      </c>
      <c r="F596" s="1" t="s">
        <v>520</v>
      </c>
      <c r="G596" s="1" t="s">
        <v>217</v>
      </c>
      <c r="H596" s="1" t="s">
        <v>519</v>
      </c>
      <c r="I596" s="1" t="s">
        <v>2407</v>
      </c>
      <c r="J596" s="2">
        <v>44011</v>
      </c>
      <c r="K596" s="222">
        <v>1</v>
      </c>
      <c r="L596" s="1" t="s">
        <v>7411</v>
      </c>
      <c r="M596" s="222">
        <v>0</v>
      </c>
      <c r="N596" s="2">
        <v>44011</v>
      </c>
      <c r="O596" s="1" t="s">
        <v>521</v>
      </c>
      <c r="P596" s="259">
        <f>Tableau10[[#This Row],[Quantité échéancée]]-Tableau10[[#This Row],[Quantité livrée]]</f>
        <v>1</v>
      </c>
    </row>
    <row r="597" spans="1:16" hidden="1" x14ac:dyDescent="0.35">
      <c r="A597" t="str">
        <f>VLOOKUP(Tableau10[[#This Row],[Document d''achat]],Tableau1[[#All],[Nº pièce référence]:[AB]],17,FALSE)</f>
        <v>255223121102</v>
      </c>
      <c r="B597" s="9" t="str">
        <f>VLOOKUP(Tableau10[[#This Row],[Document d''achat]],Tableau1[[#All],[Nº pièce référence]:[AB]],15,FALSE)</f>
        <v>300020861</v>
      </c>
      <c r="C597" t="str">
        <f>VLOOKUP(Tableau10[[#This Row],[Document d''achat]],Tableau1[[#All],[Nº pièce référence]:[AB]],16,FALSE)</f>
        <v>2</v>
      </c>
      <c r="D597" t="str">
        <f>VLOOKUP(Tableau10[[#This Row],[Document d''achat]],Tableau1[[#All],[Nº pièce référence]:[Type PO]],18,FALSE)</f>
        <v>Z</v>
      </c>
      <c r="E597" t="str">
        <f>VLOOKUP(Tableau10[[#This Row],[Document d''achat]],Tableau1[[#All],[Colonne1]:[Nom Fournisseur]],5,FALSE)</f>
        <v>100050589  BV Belscan Continental</v>
      </c>
      <c r="F597" s="1" t="s">
        <v>560</v>
      </c>
      <c r="G597" s="1" t="s">
        <v>88</v>
      </c>
      <c r="H597" s="1" t="s">
        <v>407</v>
      </c>
      <c r="I597" s="1" t="s">
        <v>2407</v>
      </c>
      <c r="J597" s="2">
        <v>43928</v>
      </c>
      <c r="K597" s="222">
        <v>1</v>
      </c>
      <c r="L597" s="1" t="s">
        <v>7411</v>
      </c>
      <c r="M597" s="222">
        <v>0</v>
      </c>
      <c r="N597" s="2">
        <v>43928</v>
      </c>
      <c r="O597" s="1" t="s">
        <v>561</v>
      </c>
      <c r="P597" s="259">
        <f>Tableau10[[#This Row],[Quantité échéancée]]-Tableau10[[#This Row],[Quantité livrée]]</f>
        <v>1</v>
      </c>
    </row>
    <row r="598" spans="1:16" hidden="1" x14ac:dyDescent="0.35">
      <c r="A598" t="str">
        <f>VLOOKUP(Tableau10[[#This Row],[Document d''achat]],Tableau1[[#All],[Nº pièce référence]:[AB]],17,FALSE)</f>
        <v>254012121101</v>
      </c>
      <c r="B598" s="9" t="str">
        <f>VLOOKUP(Tableau10[[#This Row],[Document d''achat]],Tableau1[[#All],[Nº pièce référence]:[AB]],15,FALSE)</f>
        <v>300020910</v>
      </c>
      <c r="C598" t="str">
        <f>VLOOKUP(Tableau10[[#This Row],[Document d''achat]],Tableau1[[#All],[Nº pièce référence]:[AB]],16,FALSE)</f>
        <v>1</v>
      </c>
      <c r="D598" t="str">
        <f>VLOOKUP(Tableau10[[#This Row],[Document d''achat]],Tableau1[[#All],[Nº pièce référence]:[Type PO]],18,FALSE)</f>
        <v>Z</v>
      </c>
      <c r="E598" t="str">
        <f>VLOOKUP(Tableau10[[#This Row],[Document d''achat]],Tableau1[[#All],[Colonne1]:[Nom Fournisseur]],5,FALSE)</f>
        <v>100000505  VZW Twi</v>
      </c>
      <c r="F598" s="1" t="s">
        <v>542</v>
      </c>
      <c r="G598" s="1" t="s">
        <v>88</v>
      </c>
      <c r="H598" s="1" t="s">
        <v>541</v>
      </c>
      <c r="I598" s="1" t="s">
        <v>2407</v>
      </c>
      <c r="J598" s="2">
        <v>43928</v>
      </c>
      <c r="K598" s="222">
        <v>1</v>
      </c>
      <c r="L598" s="1" t="s">
        <v>7410</v>
      </c>
      <c r="M598" s="222">
        <v>0</v>
      </c>
      <c r="N598" s="2">
        <v>43928</v>
      </c>
      <c r="O598" s="1" t="s">
        <v>543</v>
      </c>
      <c r="P598" s="259">
        <f>Tableau10[[#This Row],[Quantité échéancée]]-Tableau10[[#This Row],[Quantité livrée]]</f>
        <v>1</v>
      </c>
    </row>
    <row r="599" spans="1:16" hidden="1" x14ac:dyDescent="0.35">
      <c r="A599" t="str">
        <f>VLOOKUP(Tableau10[[#This Row],[Document d''achat]],Tableau1[[#All],[Nº pièce référence]:[AB]],17,FALSE)</f>
        <v>255223121102</v>
      </c>
      <c r="B599" s="9" t="str">
        <f>VLOOKUP(Tableau10[[#This Row],[Document d''achat]],Tableau1[[#All],[Nº pièce référence]:[AB]],15,FALSE)</f>
        <v>300020861</v>
      </c>
      <c r="C599" t="str">
        <f>VLOOKUP(Tableau10[[#This Row],[Document d''achat]],Tableau1[[#All],[Nº pièce référence]:[AB]],16,FALSE)</f>
        <v>1</v>
      </c>
      <c r="D599" t="str">
        <f>VLOOKUP(Tableau10[[#This Row],[Document d''achat]],Tableau1[[#All],[Nº pièce référence]:[Type PO]],18,FALSE)</f>
        <v>Z</v>
      </c>
      <c r="E599" t="str">
        <f>VLOOKUP(Tableau10[[#This Row],[Document d''achat]],Tableau1[[#All],[Colonne1]:[Nom Fournisseur]],5,FALSE)</f>
        <v>100050656  SRL Allona Belgium</v>
      </c>
      <c r="F599" s="1" t="s">
        <v>596</v>
      </c>
      <c r="G599" s="1" t="s">
        <v>88</v>
      </c>
      <c r="H599" s="1" t="s">
        <v>595</v>
      </c>
      <c r="I599" s="1" t="s">
        <v>2407</v>
      </c>
      <c r="J599" s="2">
        <v>43928</v>
      </c>
      <c r="K599" s="222">
        <v>1</v>
      </c>
      <c r="L599" s="1" t="s">
        <v>7411</v>
      </c>
      <c r="M599" s="222">
        <v>0</v>
      </c>
      <c r="N599" s="2">
        <v>43928</v>
      </c>
      <c r="O599" s="1" t="s">
        <v>597</v>
      </c>
      <c r="P599" s="259">
        <f>Tableau10[[#This Row],[Quantité échéancée]]-Tableau10[[#This Row],[Quantité livrée]]</f>
        <v>1</v>
      </c>
    </row>
    <row r="600" spans="1:16" hidden="1" x14ac:dyDescent="0.35">
      <c r="A600" t="str">
        <f>VLOOKUP(Tableau10[[#This Row],[Document d''achat]],Tableau1[[#All],[Nº pièce référence]:[AB]],17,FALSE)</f>
        <v>255223121102</v>
      </c>
      <c r="B600" s="9" t="str">
        <f>VLOOKUP(Tableau10[[#This Row],[Document d''achat]],Tableau1[[#All],[Nº pièce référence]:[AB]],15,FALSE)</f>
        <v>300020861</v>
      </c>
      <c r="C600" t="str">
        <f>VLOOKUP(Tableau10[[#This Row],[Document d''achat]],Tableau1[[#All],[Nº pièce référence]:[AB]],16,FALSE)</f>
        <v>1</v>
      </c>
      <c r="D600" t="str">
        <f>VLOOKUP(Tableau10[[#This Row],[Document d''achat]],Tableau1[[#All],[Nº pièce référence]:[Type PO]],18,FALSE)</f>
        <v>Z</v>
      </c>
      <c r="E600" t="str">
        <f>VLOOKUP(Tableau10[[#This Row],[Document d''achat]],Tableau1[[#All],[Colonne1]:[Nom Fournisseur]],5,FALSE)</f>
        <v>100050656  SRL Allona Belgium</v>
      </c>
      <c r="F600" s="1" t="s">
        <v>596</v>
      </c>
      <c r="G600" s="1" t="s">
        <v>217</v>
      </c>
      <c r="H600" s="1" t="s">
        <v>595</v>
      </c>
      <c r="I600" s="1" t="s">
        <v>2407</v>
      </c>
      <c r="J600" s="2">
        <v>43928</v>
      </c>
      <c r="K600" s="222">
        <v>1</v>
      </c>
      <c r="L600" s="1" t="s">
        <v>7411</v>
      </c>
      <c r="M600" s="222">
        <v>0</v>
      </c>
      <c r="N600" s="2">
        <v>43928</v>
      </c>
      <c r="O600" s="1" t="s">
        <v>598</v>
      </c>
      <c r="P600" s="259">
        <f>Tableau10[[#This Row],[Quantité échéancée]]-Tableau10[[#This Row],[Quantité livrée]]</f>
        <v>1</v>
      </c>
    </row>
    <row r="601" spans="1:16" hidden="1" x14ac:dyDescent="0.35">
      <c r="A601" t="str">
        <f>VLOOKUP(Tableau10[[#This Row],[Document d''achat]],Tableau1[[#All],[Nº pièce référence]:[AB]],17,FALSE)</f>
        <v>255223121102</v>
      </c>
      <c r="B601" s="9" t="str">
        <f>VLOOKUP(Tableau10[[#This Row],[Document d''achat]],Tableau1[[#All],[Nº pièce référence]:[AB]],15,FALSE)</f>
        <v>300020861</v>
      </c>
      <c r="C601" t="str">
        <f>VLOOKUP(Tableau10[[#This Row],[Document d''achat]],Tableau1[[#All],[Nº pièce référence]:[AB]],16,FALSE)</f>
        <v>1</v>
      </c>
      <c r="D601" t="str">
        <f>VLOOKUP(Tableau10[[#This Row],[Document d''achat]],Tableau1[[#All],[Nº pièce référence]:[Type PO]],18,FALSE)</f>
        <v>Z</v>
      </c>
      <c r="E601" t="str">
        <f>VLOOKUP(Tableau10[[#This Row],[Document d''achat]],Tableau1[[#All],[Colonne1]:[Nom Fournisseur]],5,FALSE)</f>
        <v>100050656  SRL Allona Belgium</v>
      </c>
      <c r="F601" s="1" t="s">
        <v>596</v>
      </c>
      <c r="G601" s="1" t="s">
        <v>222</v>
      </c>
      <c r="H601" s="1" t="s">
        <v>595</v>
      </c>
      <c r="I601" s="1" t="s">
        <v>2407</v>
      </c>
      <c r="J601" s="2">
        <v>43955</v>
      </c>
      <c r="K601" s="222">
        <v>1</v>
      </c>
      <c r="L601" s="1" t="s">
        <v>7411</v>
      </c>
      <c r="M601" s="222">
        <v>0</v>
      </c>
      <c r="N601" s="2">
        <v>43955</v>
      </c>
      <c r="O601" s="1" t="s">
        <v>602</v>
      </c>
      <c r="P601" s="259">
        <f>Tableau10[[#This Row],[Quantité échéancée]]-Tableau10[[#This Row],[Quantité livrée]]</f>
        <v>1</v>
      </c>
    </row>
    <row r="602" spans="1:16" hidden="1" x14ac:dyDescent="0.35">
      <c r="A602" t="str">
        <f>VLOOKUP(Tableau10[[#This Row],[Document d''achat]],Tableau1[[#All],[Nº pièce référence]:[AB]],17,FALSE)</f>
        <v>255223121102</v>
      </c>
      <c r="B602" s="9" t="str">
        <f>VLOOKUP(Tableau10[[#This Row],[Document d''achat]],Tableau1[[#All],[Nº pièce référence]:[AB]],15,FALSE)</f>
        <v>300020861</v>
      </c>
      <c r="C602" t="str">
        <f>VLOOKUP(Tableau10[[#This Row],[Document d''achat]],Tableau1[[#All],[Nº pièce référence]:[AB]],16,FALSE)</f>
        <v>5</v>
      </c>
      <c r="D602" t="str">
        <f>VLOOKUP(Tableau10[[#This Row],[Document d''achat]],Tableau1[[#All],[Nº pièce référence]:[Type PO]],18,FALSE)</f>
        <v>Z</v>
      </c>
      <c r="E602" t="str">
        <f>VLOOKUP(Tableau10[[#This Row],[Document d''achat]],Tableau1[[#All],[Colonne1]:[Nom Fournisseur]],5,FALSE)</f>
        <v>600000037  FEDEDIEN FAGG</v>
      </c>
      <c r="F602" s="1" t="s">
        <v>620</v>
      </c>
      <c r="G602" s="1" t="s">
        <v>88</v>
      </c>
      <c r="H602" s="1" t="s">
        <v>619</v>
      </c>
      <c r="I602" s="1" t="s">
        <v>2407</v>
      </c>
      <c r="J602" s="2">
        <v>43928</v>
      </c>
      <c r="K602" s="222">
        <v>1</v>
      </c>
      <c r="L602" s="1" t="s">
        <v>7410</v>
      </c>
      <c r="M602" s="222">
        <v>0</v>
      </c>
      <c r="N602" s="2">
        <v>43928</v>
      </c>
      <c r="O602" s="1" t="s">
        <v>621</v>
      </c>
      <c r="P602" s="259">
        <f>Tableau10[[#This Row],[Quantité échéancée]]-Tableau10[[#This Row],[Quantité livrée]]</f>
        <v>1</v>
      </c>
    </row>
    <row r="603" spans="1:16" hidden="1" x14ac:dyDescent="0.35">
      <c r="A603" t="str">
        <f>VLOOKUP(Tableau10[[#This Row],[Document d''achat]],Tableau1[[#All],[Nº pièce référence]:[AB]],17,FALSE)</f>
        <v>255223121102</v>
      </c>
      <c r="B603" s="9" t="str">
        <f>VLOOKUP(Tableau10[[#This Row],[Document d''achat]],Tableau1[[#All],[Nº pièce référence]:[AB]],15,FALSE)</f>
        <v>300020861</v>
      </c>
      <c r="C603" t="str">
        <f>VLOOKUP(Tableau10[[#This Row],[Document d''achat]],Tableau1[[#All],[Nº pièce référence]:[AB]],16,FALSE)</f>
        <v>1</v>
      </c>
      <c r="D603" t="str">
        <f>VLOOKUP(Tableau10[[#This Row],[Document d''achat]],Tableau1[[#All],[Nº pièce référence]:[Type PO]],18,FALSE)</f>
        <v>Z</v>
      </c>
      <c r="E603" t="str">
        <f>VLOOKUP(Tableau10[[#This Row],[Document d''achat]],Tableau1[[#All],[Colonne1]:[Nom Fournisseur]],5,FALSE)</f>
        <v>100050659  BV DecoTX</v>
      </c>
      <c r="F603" s="1" t="s">
        <v>606</v>
      </c>
      <c r="G603" s="1" t="s">
        <v>88</v>
      </c>
      <c r="H603" s="1" t="s">
        <v>605</v>
      </c>
      <c r="I603" s="1" t="s">
        <v>2407</v>
      </c>
      <c r="J603" s="2">
        <v>43928</v>
      </c>
      <c r="K603" s="222">
        <v>1</v>
      </c>
      <c r="L603" s="1" t="s">
        <v>7411</v>
      </c>
      <c r="M603" s="222">
        <v>0</v>
      </c>
      <c r="N603" s="2">
        <v>43928</v>
      </c>
      <c r="O603" s="1" t="s">
        <v>476</v>
      </c>
      <c r="P603" s="259">
        <f>Tableau10[[#This Row],[Quantité échéancée]]-Tableau10[[#This Row],[Quantité livrée]]</f>
        <v>1</v>
      </c>
    </row>
    <row r="604" spans="1:16" hidden="1" x14ac:dyDescent="0.35">
      <c r="A604" t="str">
        <f>VLOOKUP(Tableau10[[#This Row],[Document d''achat]],Tableau1[[#All],[Nº pièce référence]:[AB]],17,FALSE)</f>
        <v>255223121102</v>
      </c>
      <c r="B604" s="9" t="str">
        <f>VLOOKUP(Tableau10[[#This Row],[Document d''achat]],Tableau1[[#All],[Nº pièce référence]:[AB]],15,FALSE)</f>
        <v>300020861</v>
      </c>
      <c r="C604" t="str">
        <f>VLOOKUP(Tableau10[[#This Row],[Document d''achat]],Tableau1[[#All],[Nº pièce référence]:[AB]],16,FALSE)</f>
        <v>4</v>
      </c>
      <c r="D604" t="str">
        <f>VLOOKUP(Tableau10[[#This Row],[Document d''achat]],Tableau1[[#All],[Nº pièce référence]:[Type PO]],18,FALSE)</f>
        <v>Z</v>
      </c>
      <c r="E604" t="str">
        <f>VLOOKUP(Tableau10[[#This Row],[Document d''achat]],Tableau1[[#All],[Colonne1]:[Nom Fournisseur]],5,FALSE)</f>
        <v>100050655  BV Kronos Group</v>
      </c>
      <c r="F604" s="1" t="s">
        <v>586</v>
      </c>
      <c r="G604" s="1" t="s">
        <v>88</v>
      </c>
      <c r="H604" s="1" t="s">
        <v>585</v>
      </c>
      <c r="I604" s="1" t="s">
        <v>2407</v>
      </c>
      <c r="J604" s="2">
        <v>43928</v>
      </c>
      <c r="K604" s="222">
        <v>1</v>
      </c>
      <c r="L604" s="1" t="s">
        <v>7410</v>
      </c>
      <c r="M604" s="222">
        <v>0</v>
      </c>
      <c r="N604" s="2">
        <v>43928</v>
      </c>
      <c r="O604" s="1" t="s">
        <v>587</v>
      </c>
      <c r="P604" s="259">
        <f>Tableau10[[#This Row],[Quantité échéancée]]-Tableau10[[#This Row],[Quantité livrée]]</f>
        <v>1</v>
      </c>
    </row>
    <row r="605" spans="1:16" hidden="1" x14ac:dyDescent="0.35">
      <c r="A605" t="str">
        <f>VLOOKUP(Tableau10[[#This Row],[Document d''achat]],Tableau1[[#All],[Nº pièce référence]:[AB]],17,FALSE)</f>
        <v>255223121102</v>
      </c>
      <c r="B605" s="9" t="str">
        <f>VLOOKUP(Tableau10[[#This Row],[Document d''achat]],Tableau1[[#All],[Nº pièce référence]:[AB]],15,FALSE)</f>
        <v>300020861</v>
      </c>
      <c r="C605" t="str">
        <f>VLOOKUP(Tableau10[[#This Row],[Document d''achat]],Tableau1[[#All],[Nº pièce référence]:[AB]],16,FALSE)</f>
        <v>4</v>
      </c>
      <c r="D605" t="str">
        <f>VLOOKUP(Tableau10[[#This Row],[Document d''achat]],Tableau1[[#All],[Nº pièce référence]:[Type PO]],18,FALSE)</f>
        <v>Z</v>
      </c>
      <c r="E605" t="str">
        <f>VLOOKUP(Tableau10[[#This Row],[Document d''achat]],Tableau1[[#All],[Colonne1]:[Nom Fournisseur]],5,FALSE)</f>
        <v>100050655  BV Kronos Group</v>
      </c>
      <c r="F605" s="1" t="s">
        <v>586</v>
      </c>
      <c r="G605" s="1" t="s">
        <v>217</v>
      </c>
      <c r="H605" s="1" t="s">
        <v>585</v>
      </c>
      <c r="I605" s="1" t="s">
        <v>2407</v>
      </c>
      <c r="J605" s="2">
        <v>43948</v>
      </c>
      <c r="K605" s="222">
        <v>1</v>
      </c>
      <c r="L605" s="1" t="s">
        <v>7410</v>
      </c>
      <c r="M605" s="222">
        <v>0</v>
      </c>
      <c r="N605" s="2">
        <v>43948</v>
      </c>
      <c r="O605" s="1" t="s">
        <v>588</v>
      </c>
      <c r="P605" s="259">
        <f>Tableau10[[#This Row],[Quantité échéancée]]-Tableau10[[#This Row],[Quantité livrée]]</f>
        <v>1</v>
      </c>
    </row>
    <row r="606" spans="1:16" hidden="1" x14ac:dyDescent="0.35">
      <c r="A606" t="str">
        <f>VLOOKUP(Tableau10[[#This Row],[Document d''achat]],Tableau1[[#All],[Nº pièce référence]:[AB]],17,FALSE)</f>
        <v>255223121102</v>
      </c>
      <c r="B606" s="9" t="str">
        <f>VLOOKUP(Tableau10[[#This Row],[Document d''achat]],Tableau1[[#All],[Nº pièce référence]:[AB]],15,FALSE)</f>
        <v>300020861</v>
      </c>
      <c r="C606" t="str">
        <f>VLOOKUP(Tableau10[[#This Row],[Document d''achat]],Tableau1[[#All],[Nº pièce référence]:[AB]],16,FALSE)</f>
        <v>4</v>
      </c>
      <c r="D606" t="str">
        <f>VLOOKUP(Tableau10[[#This Row],[Document d''achat]],Tableau1[[#All],[Nº pièce référence]:[Type PO]],18,FALSE)</f>
        <v>Z</v>
      </c>
      <c r="E606" t="str">
        <f>VLOOKUP(Tableau10[[#This Row],[Document d''achat]],Tableau1[[#All],[Colonne1]:[Nom Fournisseur]],5,FALSE)</f>
        <v>100050655  BV Kronos Group</v>
      </c>
      <c r="F606" s="1" t="s">
        <v>586</v>
      </c>
      <c r="G606" s="1" t="s">
        <v>222</v>
      </c>
      <c r="H606" s="1" t="s">
        <v>585</v>
      </c>
      <c r="I606" s="1" t="s">
        <v>2407</v>
      </c>
      <c r="J606" s="2">
        <v>43977</v>
      </c>
      <c r="K606" s="222">
        <v>1</v>
      </c>
      <c r="L606" s="1" t="s">
        <v>7410</v>
      </c>
      <c r="M606" s="222">
        <v>0</v>
      </c>
      <c r="N606" s="2">
        <v>43977</v>
      </c>
      <c r="O606" s="1" t="s">
        <v>589</v>
      </c>
      <c r="P606" s="259">
        <f>Tableau10[[#This Row],[Quantité échéancée]]-Tableau10[[#This Row],[Quantité livrée]]</f>
        <v>1</v>
      </c>
    </row>
    <row r="607" spans="1:16" hidden="1" x14ac:dyDescent="0.35">
      <c r="A607" t="str">
        <f>VLOOKUP(Tableau10[[#This Row],[Document d''achat]],Tableau1[[#All],[Nº pièce référence]:[AB]],17,FALSE)</f>
        <v>255223121102</v>
      </c>
      <c r="B607" s="9" t="str">
        <f>VLOOKUP(Tableau10[[#This Row],[Document d''achat]],Tableau1[[#All],[Nº pièce référence]:[AB]],15,FALSE)</f>
        <v>300020861</v>
      </c>
      <c r="C607" t="str">
        <f>VLOOKUP(Tableau10[[#This Row],[Document d''achat]],Tableau1[[#All],[Nº pièce référence]:[AB]],16,FALSE)</f>
        <v>4</v>
      </c>
      <c r="D607" t="str">
        <f>VLOOKUP(Tableau10[[#This Row],[Document d''achat]],Tableau1[[#All],[Nº pièce référence]:[Type PO]],18,FALSE)</f>
        <v>Z</v>
      </c>
      <c r="E607" t="str">
        <f>VLOOKUP(Tableau10[[#This Row],[Document d''achat]],Tableau1[[#All],[Colonne1]:[Nom Fournisseur]],5,FALSE)</f>
        <v>100050655  BV Kronos Group</v>
      </c>
      <c r="F607" s="1" t="s">
        <v>586</v>
      </c>
      <c r="G607" s="1" t="s">
        <v>421</v>
      </c>
      <c r="H607" s="1" t="s">
        <v>585</v>
      </c>
      <c r="I607" s="1" t="s">
        <v>2407</v>
      </c>
      <c r="J607" s="2">
        <v>43994</v>
      </c>
      <c r="K607" s="222">
        <v>1</v>
      </c>
      <c r="L607" s="1" t="s">
        <v>7410</v>
      </c>
      <c r="M607" s="222">
        <v>0</v>
      </c>
      <c r="N607" s="2">
        <v>43994</v>
      </c>
      <c r="O607" s="1" t="s">
        <v>590</v>
      </c>
      <c r="P607" s="259">
        <f>Tableau10[[#This Row],[Quantité échéancée]]-Tableau10[[#This Row],[Quantité livrée]]</f>
        <v>1</v>
      </c>
    </row>
    <row r="608" spans="1:16" hidden="1" x14ac:dyDescent="0.35">
      <c r="A608" t="str">
        <f>VLOOKUP(Tableau10[[#This Row],[Document d''achat]],Tableau1[[#All],[Nº pièce référence]:[AB]],17,FALSE)</f>
        <v>255223121102</v>
      </c>
      <c r="B608" s="9" t="str">
        <f>VLOOKUP(Tableau10[[#This Row],[Document d''achat]],Tableau1[[#All],[Nº pièce référence]:[AB]],15,FALSE)</f>
        <v>300020861</v>
      </c>
      <c r="C608" t="str">
        <f>VLOOKUP(Tableau10[[#This Row],[Document d''achat]],Tableau1[[#All],[Nº pièce référence]:[AB]],16,FALSE)</f>
        <v>4</v>
      </c>
      <c r="D608" t="str">
        <f>VLOOKUP(Tableau10[[#This Row],[Document d''achat]],Tableau1[[#All],[Nº pièce référence]:[Type PO]],18,FALSE)</f>
        <v>Z</v>
      </c>
      <c r="E608" t="str">
        <f>VLOOKUP(Tableau10[[#This Row],[Document d''achat]],Tableau1[[#All],[Colonne1]:[Nom Fournisseur]],5,FALSE)</f>
        <v>100050655  BV Kronos Group</v>
      </c>
      <c r="F608" s="1" t="s">
        <v>586</v>
      </c>
      <c r="G608" s="1" t="s">
        <v>423</v>
      </c>
      <c r="H608" s="1" t="s">
        <v>585</v>
      </c>
      <c r="I608" s="1" t="s">
        <v>2407</v>
      </c>
      <c r="J608" s="2">
        <v>43994</v>
      </c>
      <c r="K608" s="222">
        <v>1</v>
      </c>
      <c r="L608" s="1" t="s">
        <v>7410</v>
      </c>
      <c r="M608" s="222">
        <v>0</v>
      </c>
      <c r="N608" s="2">
        <v>43994</v>
      </c>
      <c r="O608" s="1" t="s">
        <v>591</v>
      </c>
      <c r="P608" s="259">
        <f>Tableau10[[#This Row],[Quantité échéancée]]-Tableau10[[#This Row],[Quantité livrée]]</f>
        <v>1</v>
      </c>
    </row>
    <row r="609" spans="1:16" hidden="1" x14ac:dyDescent="0.35">
      <c r="A609" t="str">
        <f>VLOOKUP(Tableau10[[#This Row],[Document d''achat]],Tableau1[[#All],[Nº pièce référence]:[AB]],17,FALSE)</f>
        <v>255223121102</v>
      </c>
      <c r="B609" s="9" t="str">
        <f>VLOOKUP(Tableau10[[#This Row],[Document d''achat]],Tableau1[[#All],[Nº pièce référence]:[AB]],15,FALSE)</f>
        <v>300020861</v>
      </c>
      <c r="C609" t="str">
        <f>VLOOKUP(Tableau10[[#This Row],[Document d''achat]],Tableau1[[#All],[Nº pièce référence]:[AB]],16,FALSE)</f>
        <v>4</v>
      </c>
      <c r="D609" t="str">
        <f>VLOOKUP(Tableau10[[#This Row],[Document d''achat]],Tableau1[[#All],[Nº pièce référence]:[Type PO]],18,FALSE)</f>
        <v>Z</v>
      </c>
      <c r="E609" t="str">
        <f>VLOOKUP(Tableau10[[#This Row],[Document d''achat]],Tableau1[[#All],[Colonne1]:[Nom Fournisseur]],5,FALSE)</f>
        <v>100050655  BV Kronos Group</v>
      </c>
      <c r="F609" s="1" t="s">
        <v>586</v>
      </c>
      <c r="G609" s="1" t="s">
        <v>511</v>
      </c>
      <c r="H609" s="1" t="s">
        <v>585</v>
      </c>
      <c r="I609" s="1" t="s">
        <v>2407</v>
      </c>
      <c r="J609" s="2">
        <v>44004</v>
      </c>
      <c r="K609" s="222">
        <v>1</v>
      </c>
      <c r="L609" s="1" t="s">
        <v>7410</v>
      </c>
      <c r="M609" s="222">
        <v>0</v>
      </c>
      <c r="N609" s="2">
        <v>44004</v>
      </c>
      <c r="O609" s="1" t="s">
        <v>592</v>
      </c>
      <c r="P609" s="259">
        <f>Tableau10[[#This Row],[Quantité échéancée]]-Tableau10[[#This Row],[Quantité livrée]]</f>
        <v>1</v>
      </c>
    </row>
    <row r="610" spans="1:16" hidden="1" x14ac:dyDescent="0.35">
      <c r="A610" t="str">
        <f>VLOOKUP(Tableau10[[#This Row],[Document d''achat]],Tableau1[[#All],[Nº pièce référence]:[AB]],17,FALSE)</f>
        <v>255223121102</v>
      </c>
      <c r="B610" s="9" t="str">
        <f>VLOOKUP(Tableau10[[#This Row],[Document d''achat]],Tableau1[[#All],[Nº pièce référence]:[AB]],15,FALSE)</f>
        <v>300020861</v>
      </c>
      <c r="C610" t="str">
        <f>VLOOKUP(Tableau10[[#This Row],[Document d''achat]],Tableau1[[#All],[Nº pièce référence]:[AB]],16,FALSE)</f>
        <v>4</v>
      </c>
      <c r="D610" t="str">
        <f>VLOOKUP(Tableau10[[#This Row],[Document d''achat]],Tableau1[[#All],[Nº pièce référence]:[Type PO]],18,FALSE)</f>
        <v>Z</v>
      </c>
      <c r="E610" t="str">
        <f>VLOOKUP(Tableau10[[#This Row],[Document d''achat]],Tableau1[[#All],[Colonne1]:[Nom Fournisseur]],5,FALSE)</f>
        <v>100040297  BV Solvint Supply Management</v>
      </c>
      <c r="F610" s="1" t="s">
        <v>549</v>
      </c>
      <c r="G610" s="1" t="s">
        <v>88</v>
      </c>
      <c r="H610" s="1" t="s">
        <v>548</v>
      </c>
      <c r="I610" s="1" t="s">
        <v>2407</v>
      </c>
      <c r="J610" s="2">
        <v>43928</v>
      </c>
      <c r="K610" s="222">
        <v>1</v>
      </c>
      <c r="L610" s="1" t="s">
        <v>7410</v>
      </c>
      <c r="M610" s="222">
        <v>0</v>
      </c>
      <c r="N610" s="2">
        <v>43928</v>
      </c>
      <c r="O610" s="1" t="s">
        <v>550</v>
      </c>
      <c r="P610" s="259">
        <f>Tableau10[[#This Row],[Quantité échéancée]]-Tableau10[[#This Row],[Quantité livrée]]</f>
        <v>1</v>
      </c>
    </row>
    <row r="611" spans="1:16" hidden="1" x14ac:dyDescent="0.35">
      <c r="A611" t="str">
        <f>VLOOKUP(Tableau10[[#This Row],[Document d''achat]],Tableau1[[#All],[Nº pièce référence]:[AB]],17,FALSE)</f>
        <v>255223121102</v>
      </c>
      <c r="B611" s="9" t="str">
        <f>VLOOKUP(Tableau10[[#This Row],[Document d''achat]],Tableau1[[#All],[Nº pièce référence]:[AB]],15,FALSE)</f>
        <v>300020861</v>
      </c>
      <c r="C611" t="str">
        <f>VLOOKUP(Tableau10[[#This Row],[Document d''achat]],Tableau1[[#All],[Nº pièce référence]:[AB]],16,FALSE)</f>
        <v>4</v>
      </c>
      <c r="D611" t="str">
        <f>VLOOKUP(Tableau10[[#This Row],[Document d''achat]],Tableau1[[#All],[Nº pièce référence]:[Type PO]],18,FALSE)</f>
        <v>Z</v>
      </c>
      <c r="E611" t="str">
        <f>VLOOKUP(Tableau10[[#This Row],[Document d''achat]],Tableau1[[#All],[Colonne1]:[Nom Fournisseur]],5,FALSE)</f>
        <v>100040297  BV Solvint Supply Management</v>
      </c>
      <c r="F611" s="1" t="s">
        <v>549</v>
      </c>
      <c r="G611" s="1" t="s">
        <v>217</v>
      </c>
      <c r="H611" s="1" t="s">
        <v>548</v>
      </c>
      <c r="I611" s="1" t="s">
        <v>2407</v>
      </c>
      <c r="J611" s="2">
        <v>43948</v>
      </c>
      <c r="K611" s="222">
        <v>1</v>
      </c>
      <c r="L611" s="1" t="s">
        <v>7410</v>
      </c>
      <c r="M611" s="222">
        <v>0</v>
      </c>
      <c r="N611" s="2">
        <v>43948</v>
      </c>
      <c r="O611" s="1" t="s">
        <v>551</v>
      </c>
      <c r="P611" s="259">
        <f>Tableau10[[#This Row],[Quantité échéancée]]-Tableau10[[#This Row],[Quantité livrée]]</f>
        <v>1</v>
      </c>
    </row>
    <row r="612" spans="1:16" hidden="1" x14ac:dyDescent="0.35">
      <c r="A612" t="str">
        <f>VLOOKUP(Tableau10[[#This Row],[Document d''achat]],Tableau1[[#All],[Nº pièce référence]:[AB]],17,FALSE)</f>
        <v>255223121102</v>
      </c>
      <c r="B612" s="9" t="str">
        <f>VLOOKUP(Tableau10[[#This Row],[Document d''achat]],Tableau1[[#All],[Nº pièce référence]:[AB]],15,FALSE)</f>
        <v>300020861</v>
      </c>
      <c r="C612" t="str">
        <f>VLOOKUP(Tableau10[[#This Row],[Document d''achat]],Tableau1[[#All],[Nº pièce référence]:[AB]],16,FALSE)</f>
        <v>4</v>
      </c>
      <c r="D612" t="str">
        <f>VLOOKUP(Tableau10[[#This Row],[Document d''achat]],Tableau1[[#All],[Nº pièce référence]:[Type PO]],18,FALSE)</f>
        <v>Z</v>
      </c>
      <c r="E612" t="str">
        <f>VLOOKUP(Tableau10[[#This Row],[Document d''achat]],Tableau1[[#All],[Colonne1]:[Nom Fournisseur]],5,FALSE)</f>
        <v>100040297  BV Solvint Supply Management</v>
      </c>
      <c r="F612" s="1" t="s">
        <v>549</v>
      </c>
      <c r="G612" s="1" t="s">
        <v>222</v>
      </c>
      <c r="H612" s="1" t="s">
        <v>548</v>
      </c>
      <c r="I612" s="1" t="s">
        <v>2407</v>
      </c>
      <c r="J612" s="2">
        <v>43948</v>
      </c>
      <c r="K612" s="222">
        <v>1</v>
      </c>
      <c r="L612" s="1" t="s">
        <v>7410</v>
      </c>
      <c r="M612" s="222">
        <v>0</v>
      </c>
      <c r="N612" s="2">
        <v>43948</v>
      </c>
      <c r="O612" s="1" t="s">
        <v>552</v>
      </c>
      <c r="P612" s="259">
        <f>Tableau10[[#This Row],[Quantité échéancée]]-Tableau10[[#This Row],[Quantité livrée]]</f>
        <v>1</v>
      </c>
    </row>
    <row r="613" spans="1:16" hidden="1" x14ac:dyDescent="0.35">
      <c r="A613" t="str">
        <f>VLOOKUP(Tableau10[[#This Row],[Document d''achat]],Tableau1[[#All],[Nº pièce référence]:[AB]],17,FALSE)</f>
        <v>255223121102</v>
      </c>
      <c r="B613" s="9" t="str">
        <f>VLOOKUP(Tableau10[[#This Row],[Document d''achat]],Tableau1[[#All],[Nº pièce référence]:[AB]],15,FALSE)</f>
        <v>300020861</v>
      </c>
      <c r="C613" t="str">
        <f>VLOOKUP(Tableau10[[#This Row],[Document d''achat]],Tableau1[[#All],[Nº pièce référence]:[AB]],16,FALSE)</f>
        <v>4</v>
      </c>
      <c r="D613" t="str">
        <f>VLOOKUP(Tableau10[[#This Row],[Document d''achat]],Tableau1[[#All],[Nº pièce référence]:[Type PO]],18,FALSE)</f>
        <v>Z</v>
      </c>
      <c r="E613" t="str">
        <f>VLOOKUP(Tableau10[[#This Row],[Document d''achat]],Tableau1[[#All],[Colonne1]:[Nom Fournisseur]],5,FALSE)</f>
        <v>100040297  BV Solvint Supply Management</v>
      </c>
      <c r="F613" s="1" t="s">
        <v>549</v>
      </c>
      <c r="G613" s="1" t="s">
        <v>421</v>
      </c>
      <c r="H613" s="1" t="s">
        <v>548</v>
      </c>
      <c r="I613" s="1" t="s">
        <v>2407</v>
      </c>
      <c r="J613" s="2">
        <v>43977</v>
      </c>
      <c r="K613" s="222">
        <v>1</v>
      </c>
      <c r="L613" s="1" t="s">
        <v>7410</v>
      </c>
      <c r="M613" s="222">
        <v>0</v>
      </c>
      <c r="N613" s="2">
        <v>43977</v>
      </c>
      <c r="O613" s="1" t="s">
        <v>553</v>
      </c>
      <c r="P613" s="259">
        <f>Tableau10[[#This Row],[Quantité échéancée]]-Tableau10[[#This Row],[Quantité livrée]]</f>
        <v>1</v>
      </c>
    </row>
    <row r="614" spans="1:16" hidden="1" x14ac:dyDescent="0.35">
      <c r="A614" t="str">
        <f>VLOOKUP(Tableau10[[#This Row],[Document d''achat]],Tableau1[[#All],[Nº pièce référence]:[AB]],17,FALSE)</f>
        <v>255223121102</v>
      </c>
      <c r="B614" s="9" t="str">
        <f>VLOOKUP(Tableau10[[#This Row],[Document d''achat]],Tableau1[[#All],[Nº pièce référence]:[AB]],15,FALSE)</f>
        <v>300020861</v>
      </c>
      <c r="C614" t="str">
        <f>VLOOKUP(Tableau10[[#This Row],[Document d''achat]],Tableau1[[#All],[Nº pièce référence]:[AB]],16,FALSE)</f>
        <v>4</v>
      </c>
      <c r="D614" t="str">
        <f>VLOOKUP(Tableau10[[#This Row],[Document d''achat]],Tableau1[[#All],[Nº pièce référence]:[Type PO]],18,FALSE)</f>
        <v>Z</v>
      </c>
      <c r="E614" t="str">
        <f>VLOOKUP(Tableau10[[#This Row],[Document d''achat]],Tableau1[[#All],[Colonne1]:[Nom Fournisseur]],5,FALSE)</f>
        <v>100040297  BV Solvint Supply Management</v>
      </c>
      <c r="F614" s="1" t="s">
        <v>549</v>
      </c>
      <c r="G614" s="1" t="s">
        <v>423</v>
      </c>
      <c r="H614" s="1" t="s">
        <v>548</v>
      </c>
      <c r="I614" s="1" t="s">
        <v>2407</v>
      </c>
      <c r="J614" s="2">
        <v>43994</v>
      </c>
      <c r="K614" s="222">
        <v>1</v>
      </c>
      <c r="L614" s="1" t="s">
        <v>7410</v>
      </c>
      <c r="M614" s="222">
        <v>0</v>
      </c>
      <c r="N614" s="2">
        <v>43994</v>
      </c>
      <c r="O614" s="1" t="s">
        <v>554</v>
      </c>
      <c r="P614" s="259">
        <f>Tableau10[[#This Row],[Quantité échéancée]]-Tableau10[[#This Row],[Quantité livrée]]</f>
        <v>1</v>
      </c>
    </row>
    <row r="615" spans="1:16" hidden="1" x14ac:dyDescent="0.35">
      <c r="A615" t="str">
        <f>VLOOKUP(Tableau10[[#This Row],[Document d''achat]],Tableau1[[#All],[Nº pièce référence]:[AB]],17,FALSE)</f>
        <v>255223121102</v>
      </c>
      <c r="B615" s="9" t="str">
        <f>VLOOKUP(Tableau10[[#This Row],[Document d''achat]],Tableau1[[#All],[Nº pièce référence]:[AB]],15,FALSE)</f>
        <v>300020861</v>
      </c>
      <c r="C615" t="str">
        <f>VLOOKUP(Tableau10[[#This Row],[Document d''achat]],Tableau1[[#All],[Nº pièce référence]:[AB]],16,FALSE)</f>
        <v>4</v>
      </c>
      <c r="D615" t="str">
        <f>VLOOKUP(Tableau10[[#This Row],[Document d''achat]],Tableau1[[#All],[Nº pièce référence]:[Type PO]],18,FALSE)</f>
        <v>Z</v>
      </c>
      <c r="E615" t="str">
        <f>VLOOKUP(Tableau10[[#This Row],[Document d''achat]],Tableau1[[#All],[Colonne1]:[Nom Fournisseur]],5,FALSE)</f>
        <v>100040297  BV Solvint Supply Management</v>
      </c>
      <c r="F615" s="1" t="s">
        <v>549</v>
      </c>
      <c r="G615" s="1" t="s">
        <v>511</v>
      </c>
      <c r="H615" s="1" t="s">
        <v>548</v>
      </c>
      <c r="I615" s="1" t="s">
        <v>2407</v>
      </c>
      <c r="J615" s="2">
        <v>43994</v>
      </c>
      <c r="K615" s="222">
        <v>1</v>
      </c>
      <c r="L615" s="1" t="s">
        <v>7410</v>
      </c>
      <c r="M615" s="222">
        <v>0</v>
      </c>
      <c r="N615" s="2">
        <v>43994</v>
      </c>
      <c r="O615" s="1" t="s">
        <v>555</v>
      </c>
      <c r="P615" s="259">
        <f>Tableau10[[#This Row],[Quantité échéancée]]-Tableau10[[#This Row],[Quantité livrée]]</f>
        <v>1</v>
      </c>
    </row>
    <row r="616" spans="1:16" hidden="1" x14ac:dyDescent="0.35">
      <c r="A616" t="str">
        <f>VLOOKUP(Tableau10[[#This Row],[Document d''achat]],Tableau1[[#All],[Nº pièce référence]:[AB]],17,FALSE)</f>
        <v>255223121102</v>
      </c>
      <c r="B616" s="9" t="str">
        <f>VLOOKUP(Tableau10[[#This Row],[Document d''achat]],Tableau1[[#All],[Nº pièce référence]:[AB]],15,FALSE)</f>
        <v>300020861</v>
      </c>
      <c r="C616" t="str">
        <f>VLOOKUP(Tableau10[[#This Row],[Document d''achat]],Tableau1[[#All],[Nº pièce référence]:[AB]],16,FALSE)</f>
        <v>4</v>
      </c>
      <c r="D616" t="str">
        <f>VLOOKUP(Tableau10[[#This Row],[Document d''achat]],Tableau1[[#All],[Nº pièce référence]:[Type PO]],18,FALSE)</f>
        <v>Z</v>
      </c>
      <c r="E616" t="str">
        <f>VLOOKUP(Tableau10[[#This Row],[Document d''achat]],Tableau1[[#All],[Colonne1]:[Nom Fournisseur]],5,FALSE)</f>
        <v>100040297  BV Solvint Supply Management</v>
      </c>
      <c r="F616" s="1" t="s">
        <v>549</v>
      </c>
      <c r="G616" s="1" t="s">
        <v>513</v>
      </c>
      <c r="H616" s="1" t="s">
        <v>548</v>
      </c>
      <c r="I616" s="1" t="s">
        <v>2407</v>
      </c>
      <c r="J616" s="2">
        <v>43994</v>
      </c>
      <c r="K616" s="222">
        <v>1</v>
      </c>
      <c r="L616" s="1" t="s">
        <v>7410</v>
      </c>
      <c r="M616" s="222">
        <v>0</v>
      </c>
      <c r="N616" s="2">
        <v>43994</v>
      </c>
      <c r="O616" s="1" t="s">
        <v>556</v>
      </c>
      <c r="P616" s="259">
        <f>Tableau10[[#This Row],[Quantité échéancée]]-Tableau10[[#This Row],[Quantité livrée]]</f>
        <v>1</v>
      </c>
    </row>
    <row r="617" spans="1:16" hidden="1" x14ac:dyDescent="0.35">
      <c r="A617" t="str">
        <f>VLOOKUP(Tableau10[[#This Row],[Document d''achat]],Tableau1[[#All],[Nº pièce référence]:[AB]],17,FALSE)</f>
        <v>255223121102</v>
      </c>
      <c r="B617" s="9" t="str">
        <f>VLOOKUP(Tableau10[[#This Row],[Document d''achat]],Tableau1[[#All],[Nº pièce référence]:[AB]],15,FALSE)</f>
        <v>300020861</v>
      </c>
      <c r="C617" t="str">
        <f>VLOOKUP(Tableau10[[#This Row],[Document d''achat]],Tableau1[[#All],[Nº pièce référence]:[AB]],16,FALSE)</f>
        <v>4</v>
      </c>
      <c r="D617" t="str">
        <f>VLOOKUP(Tableau10[[#This Row],[Document d''achat]],Tableau1[[#All],[Nº pièce référence]:[Type PO]],18,FALSE)</f>
        <v>Z</v>
      </c>
      <c r="E617" t="str">
        <f>VLOOKUP(Tableau10[[#This Row],[Document d''achat]],Tableau1[[#All],[Colonne1]:[Nom Fournisseur]],5,FALSE)</f>
        <v>100040297  BV Solvint Supply Management</v>
      </c>
      <c r="F617" s="1" t="s">
        <v>549</v>
      </c>
      <c r="G617" s="1" t="s">
        <v>515</v>
      </c>
      <c r="H617" s="1" t="s">
        <v>548</v>
      </c>
      <c r="I617" s="1" t="s">
        <v>2407</v>
      </c>
      <c r="J617" s="2">
        <v>43994</v>
      </c>
      <c r="K617" s="222">
        <v>1</v>
      </c>
      <c r="L617" s="1" t="s">
        <v>7410</v>
      </c>
      <c r="M617" s="222">
        <v>0</v>
      </c>
      <c r="N617" s="2">
        <v>43994</v>
      </c>
      <c r="O617" s="1" t="s">
        <v>557</v>
      </c>
      <c r="P617" s="259">
        <f>Tableau10[[#This Row],[Quantité échéancée]]-Tableau10[[#This Row],[Quantité livrée]]</f>
        <v>1</v>
      </c>
    </row>
    <row r="618" spans="1:16" hidden="1" x14ac:dyDescent="0.35">
      <c r="A618" t="str">
        <f>VLOOKUP(Tableau10[[#This Row],[Document d''achat]],Tableau1[[#All],[Nº pièce référence]:[AB]],17,FALSE)</f>
        <v>255223121102</v>
      </c>
      <c r="B618" s="9" t="str">
        <f>VLOOKUP(Tableau10[[#This Row],[Document d''achat]],Tableau1[[#All],[Nº pièce référence]:[AB]],15,FALSE)</f>
        <v>300020861</v>
      </c>
      <c r="C618" t="str">
        <f>VLOOKUP(Tableau10[[#This Row],[Document d''achat]],Tableau1[[#All],[Nº pièce référence]:[AB]],16,FALSE)</f>
        <v>4</v>
      </c>
      <c r="D618" t="str">
        <f>VLOOKUP(Tableau10[[#This Row],[Document d''achat]],Tableau1[[#All],[Nº pièce référence]:[Type PO]],18,FALSE)</f>
        <v>Z</v>
      </c>
      <c r="E618" t="str">
        <f>VLOOKUP(Tableau10[[#This Row],[Document d''achat]],Tableau1[[#All],[Colonne1]:[Nom Fournisseur]],5,FALSE)</f>
        <v>100040297  BV Solvint Supply Management</v>
      </c>
      <c r="F618" s="1" t="s">
        <v>549</v>
      </c>
      <c r="G618" s="1" t="s">
        <v>516</v>
      </c>
      <c r="H618" s="1" t="s">
        <v>548</v>
      </c>
      <c r="I618" s="1" t="s">
        <v>2407</v>
      </c>
      <c r="J618" s="2">
        <v>44004</v>
      </c>
      <c r="K618" s="222">
        <v>1</v>
      </c>
      <c r="L618" s="1" t="s">
        <v>7410</v>
      </c>
      <c r="M618" s="222">
        <v>0</v>
      </c>
      <c r="N618" s="2">
        <v>44004</v>
      </c>
      <c r="O618" s="1" t="s">
        <v>558</v>
      </c>
      <c r="P618" s="259">
        <f>Tableau10[[#This Row],[Quantité échéancée]]-Tableau10[[#This Row],[Quantité livrée]]</f>
        <v>1</v>
      </c>
    </row>
    <row r="619" spans="1:16" hidden="1" x14ac:dyDescent="0.35">
      <c r="A619" t="str">
        <f>VLOOKUP(Tableau10[[#This Row],[Document d''achat]],Tableau1[[#All],[Nº pièce référence]:[AB]],17,FALSE)</f>
        <v>255223121102</v>
      </c>
      <c r="B619" s="9" t="str">
        <f>VLOOKUP(Tableau10[[#This Row],[Document d''achat]],Tableau1[[#All],[Nº pièce référence]:[AB]],15,FALSE)</f>
        <v>300020861</v>
      </c>
      <c r="C619" t="str">
        <f>VLOOKUP(Tableau10[[#This Row],[Document d''achat]],Tableau1[[#All],[Nº pièce référence]:[AB]],16,FALSE)</f>
        <v>4</v>
      </c>
      <c r="D619" t="str">
        <f>VLOOKUP(Tableau10[[#This Row],[Document d''achat]],Tableau1[[#All],[Nº pièce référence]:[Type PO]],18,FALSE)</f>
        <v>Z</v>
      </c>
      <c r="E619" t="str">
        <f>VLOOKUP(Tableau10[[#This Row],[Document d''achat]],Tableau1[[#All],[Colonne1]:[Nom Fournisseur]],5,FALSE)</f>
        <v>100050654  BV ConsulDMi</v>
      </c>
      <c r="F619" s="1" t="s">
        <v>577</v>
      </c>
      <c r="G619" s="1" t="s">
        <v>88</v>
      </c>
      <c r="H619" s="1" t="s">
        <v>576</v>
      </c>
      <c r="I619" s="1" t="s">
        <v>2407</v>
      </c>
      <c r="J619" s="2">
        <v>43928</v>
      </c>
      <c r="K619" s="222">
        <v>1</v>
      </c>
      <c r="L619" s="1" t="s">
        <v>7410</v>
      </c>
      <c r="M619" s="222">
        <v>0</v>
      </c>
      <c r="N619" s="2">
        <v>43928</v>
      </c>
      <c r="O619" s="1" t="s">
        <v>578</v>
      </c>
      <c r="P619" s="259">
        <f>Tableau10[[#This Row],[Quantité échéancée]]-Tableau10[[#This Row],[Quantité livrée]]</f>
        <v>1</v>
      </c>
    </row>
    <row r="620" spans="1:16" hidden="1" x14ac:dyDescent="0.35">
      <c r="A620" t="str">
        <f>VLOOKUP(Tableau10[[#This Row],[Document d''achat]],Tableau1[[#All],[Nº pièce référence]:[AB]],17,FALSE)</f>
        <v>255223121102</v>
      </c>
      <c r="B620" s="9" t="str">
        <f>VLOOKUP(Tableau10[[#This Row],[Document d''achat]],Tableau1[[#All],[Nº pièce référence]:[AB]],15,FALSE)</f>
        <v>300020861</v>
      </c>
      <c r="C620" t="str">
        <f>VLOOKUP(Tableau10[[#This Row],[Document d''achat]],Tableau1[[#All],[Nº pièce référence]:[AB]],16,FALSE)</f>
        <v>4</v>
      </c>
      <c r="D620" t="str">
        <f>VLOOKUP(Tableau10[[#This Row],[Document d''achat]],Tableau1[[#All],[Nº pièce référence]:[Type PO]],18,FALSE)</f>
        <v>Z</v>
      </c>
      <c r="E620" t="str">
        <f>VLOOKUP(Tableau10[[#This Row],[Document d''achat]],Tableau1[[#All],[Colonne1]:[Nom Fournisseur]],5,FALSE)</f>
        <v>100050654  BV ConsulDMi</v>
      </c>
      <c r="F620" s="1" t="s">
        <v>577</v>
      </c>
      <c r="G620" s="1" t="s">
        <v>217</v>
      </c>
      <c r="H620" s="1" t="s">
        <v>576</v>
      </c>
      <c r="I620" s="1" t="s">
        <v>2407</v>
      </c>
      <c r="J620" s="2">
        <v>43948</v>
      </c>
      <c r="K620" s="222">
        <v>1</v>
      </c>
      <c r="L620" s="1" t="s">
        <v>7410</v>
      </c>
      <c r="M620" s="222">
        <v>0</v>
      </c>
      <c r="N620" s="2">
        <v>43948</v>
      </c>
      <c r="O620" s="1" t="s">
        <v>579</v>
      </c>
      <c r="P620" s="259">
        <f>Tableau10[[#This Row],[Quantité échéancée]]-Tableau10[[#This Row],[Quantité livrée]]</f>
        <v>1</v>
      </c>
    </row>
    <row r="621" spans="1:16" hidden="1" x14ac:dyDescent="0.35">
      <c r="A621" t="str">
        <f>VLOOKUP(Tableau10[[#This Row],[Document d''achat]],Tableau1[[#All],[Nº pièce référence]:[AB]],17,FALSE)</f>
        <v>255223121102</v>
      </c>
      <c r="B621" s="9" t="str">
        <f>VLOOKUP(Tableau10[[#This Row],[Document d''achat]],Tableau1[[#All],[Nº pièce référence]:[AB]],15,FALSE)</f>
        <v>300020861</v>
      </c>
      <c r="C621" t="str">
        <f>VLOOKUP(Tableau10[[#This Row],[Document d''achat]],Tableau1[[#All],[Nº pièce référence]:[AB]],16,FALSE)</f>
        <v>4</v>
      </c>
      <c r="D621" t="str">
        <f>VLOOKUP(Tableau10[[#This Row],[Document d''achat]],Tableau1[[#All],[Nº pièce référence]:[Type PO]],18,FALSE)</f>
        <v>Z</v>
      </c>
      <c r="E621" t="str">
        <f>VLOOKUP(Tableau10[[#This Row],[Document d''achat]],Tableau1[[#All],[Colonne1]:[Nom Fournisseur]],5,FALSE)</f>
        <v>100050654  BV ConsulDMi</v>
      </c>
      <c r="F621" s="1" t="s">
        <v>577</v>
      </c>
      <c r="G621" s="1" t="s">
        <v>222</v>
      </c>
      <c r="H621" s="1" t="s">
        <v>576</v>
      </c>
      <c r="I621" s="1" t="s">
        <v>2407</v>
      </c>
      <c r="J621" s="2">
        <v>43977</v>
      </c>
      <c r="K621" s="222">
        <v>1</v>
      </c>
      <c r="L621" s="1" t="s">
        <v>7410</v>
      </c>
      <c r="M621" s="222">
        <v>0</v>
      </c>
      <c r="N621" s="2">
        <v>43977</v>
      </c>
      <c r="O621" s="1" t="s">
        <v>580</v>
      </c>
      <c r="P621" s="259">
        <f>Tableau10[[#This Row],[Quantité échéancée]]-Tableau10[[#This Row],[Quantité livrée]]</f>
        <v>1</v>
      </c>
    </row>
    <row r="622" spans="1:16" hidden="1" x14ac:dyDescent="0.35">
      <c r="A622" t="str">
        <f>VLOOKUP(Tableau10[[#This Row],[Document d''achat]],Tableau1[[#All],[Nº pièce référence]:[AB]],17,FALSE)</f>
        <v>255223121102</v>
      </c>
      <c r="B622" s="9" t="str">
        <f>VLOOKUP(Tableau10[[#This Row],[Document d''achat]],Tableau1[[#All],[Nº pièce référence]:[AB]],15,FALSE)</f>
        <v>300020861</v>
      </c>
      <c r="C622" t="str">
        <f>VLOOKUP(Tableau10[[#This Row],[Document d''achat]],Tableau1[[#All],[Nº pièce référence]:[AB]],16,FALSE)</f>
        <v>4</v>
      </c>
      <c r="D622" t="str">
        <f>VLOOKUP(Tableau10[[#This Row],[Document d''achat]],Tableau1[[#All],[Nº pièce référence]:[Type PO]],18,FALSE)</f>
        <v>Z</v>
      </c>
      <c r="E622" t="str">
        <f>VLOOKUP(Tableau10[[#This Row],[Document d''achat]],Tableau1[[#All],[Colonne1]:[Nom Fournisseur]],5,FALSE)</f>
        <v>100050654  BV ConsulDMi</v>
      </c>
      <c r="F622" s="1" t="s">
        <v>577</v>
      </c>
      <c r="G622" s="1" t="s">
        <v>421</v>
      </c>
      <c r="H622" s="1" t="s">
        <v>576</v>
      </c>
      <c r="I622" s="1" t="s">
        <v>2407</v>
      </c>
      <c r="J622" s="2">
        <v>43994</v>
      </c>
      <c r="K622" s="222">
        <v>1</v>
      </c>
      <c r="L622" s="1" t="s">
        <v>7410</v>
      </c>
      <c r="M622" s="222">
        <v>0</v>
      </c>
      <c r="N622" s="2">
        <v>43994</v>
      </c>
      <c r="O622" s="1" t="s">
        <v>581</v>
      </c>
      <c r="P622" s="259">
        <f>Tableau10[[#This Row],[Quantité échéancée]]-Tableau10[[#This Row],[Quantité livrée]]</f>
        <v>1</v>
      </c>
    </row>
    <row r="623" spans="1:16" hidden="1" x14ac:dyDescent="0.35">
      <c r="A623" t="str">
        <f>VLOOKUP(Tableau10[[#This Row],[Document d''achat]],Tableau1[[#All],[Nº pièce référence]:[AB]],17,FALSE)</f>
        <v>255223121102</v>
      </c>
      <c r="B623" s="9" t="str">
        <f>VLOOKUP(Tableau10[[#This Row],[Document d''achat]],Tableau1[[#All],[Nº pièce référence]:[AB]],15,FALSE)</f>
        <v>300020861</v>
      </c>
      <c r="C623" t="str">
        <f>VLOOKUP(Tableau10[[#This Row],[Document d''achat]],Tableau1[[#All],[Nº pièce référence]:[AB]],16,FALSE)</f>
        <v>4</v>
      </c>
      <c r="D623" t="str">
        <f>VLOOKUP(Tableau10[[#This Row],[Document d''achat]],Tableau1[[#All],[Nº pièce référence]:[Type PO]],18,FALSE)</f>
        <v>Z</v>
      </c>
      <c r="E623" t="str">
        <f>VLOOKUP(Tableau10[[#This Row],[Document d''achat]],Tableau1[[#All],[Colonne1]:[Nom Fournisseur]],5,FALSE)</f>
        <v>100050654  BV ConsulDMi</v>
      </c>
      <c r="F623" s="1" t="s">
        <v>577</v>
      </c>
      <c r="G623" s="1" t="s">
        <v>423</v>
      </c>
      <c r="H623" s="1" t="s">
        <v>576</v>
      </c>
      <c r="I623" s="1" t="s">
        <v>2407</v>
      </c>
      <c r="J623" s="2">
        <v>43994</v>
      </c>
      <c r="K623" s="222">
        <v>1</v>
      </c>
      <c r="L623" s="1" t="s">
        <v>7410</v>
      </c>
      <c r="M623" s="222">
        <v>0</v>
      </c>
      <c r="N623" s="2">
        <v>43994</v>
      </c>
      <c r="O623" s="1" t="s">
        <v>582</v>
      </c>
      <c r="P623" s="259">
        <f>Tableau10[[#This Row],[Quantité échéancée]]-Tableau10[[#This Row],[Quantité livrée]]</f>
        <v>1</v>
      </c>
    </row>
    <row r="624" spans="1:16" hidden="1" x14ac:dyDescent="0.35">
      <c r="A624" t="str">
        <f>VLOOKUP(Tableau10[[#This Row],[Document d''achat]],Tableau1[[#All],[Nº pièce référence]:[AB]],17,FALSE)</f>
        <v>255223121102</v>
      </c>
      <c r="B624" s="9" t="str">
        <f>VLOOKUP(Tableau10[[#This Row],[Document d''achat]],Tableau1[[#All],[Nº pièce référence]:[AB]],15,FALSE)</f>
        <v>300020861</v>
      </c>
      <c r="C624" t="str">
        <f>VLOOKUP(Tableau10[[#This Row],[Document d''achat]],Tableau1[[#All],[Nº pièce référence]:[AB]],16,FALSE)</f>
        <v>4</v>
      </c>
      <c r="D624" t="str">
        <f>VLOOKUP(Tableau10[[#This Row],[Document d''achat]],Tableau1[[#All],[Nº pièce référence]:[Type PO]],18,FALSE)</f>
        <v>Z</v>
      </c>
      <c r="E624" t="str">
        <f>VLOOKUP(Tableau10[[#This Row],[Document d''achat]],Tableau1[[#All],[Colonne1]:[Nom Fournisseur]],5,FALSE)</f>
        <v>100050654  BV ConsulDMi</v>
      </c>
      <c r="F624" s="1" t="s">
        <v>577</v>
      </c>
      <c r="G624" s="1" t="s">
        <v>511</v>
      </c>
      <c r="H624" s="1" t="s">
        <v>576</v>
      </c>
      <c r="I624" s="1" t="s">
        <v>2407</v>
      </c>
      <c r="J624" s="2">
        <v>44004</v>
      </c>
      <c r="K624" s="222">
        <v>1</v>
      </c>
      <c r="L624" s="1" t="s">
        <v>7410</v>
      </c>
      <c r="M624" s="222">
        <v>0</v>
      </c>
      <c r="N624" s="2">
        <v>44004</v>
      </c>
      <c r="O624" s="1" t="s">
        <v>583</v>
      </c>
      <c r="P624" s="259">
        <f>Tableau10[[#This Row],[Quantité échéancée]]-Tableau10[[#This Row],[Quantité livrée]]</f>
        <v>1</v>
      </c>
    </row>
    <row r="625" spans="1:16" hidden="1" x14ac:dyDescent="0.35">
      <c r="A625" t="str">
        <f>VLOOKUP(Tableau10[[#This Row],[Document d''achat]],Tableau1[[#All],[Nº pièce référence]:[AB]],17,FALSE)</f>
        <v>255223121102</v>
      </c>
      <c r="B625" s="9" t="str">
        <f>VLOOKUP(Tableau10[[#This Row],[Document d''achat]],Tableau1[[#All],[Nº pièce référence]:[AB]],15,FALSE)</f>
        <v>300020861</v>
      </c>
      <c r="C625" t="str">
        <f>VLOOKUP(Tableau10[[#This Row],[Document d''achat]],Tableau1[[#All],[Nº pièce référence]:[AB]],16,FALSE)</f>
        <v>4</v>
      </c>
      <c r="D625" t="str">
        <f>VLOOKUP(Tableau10[[#This Row],[Document d''achat]],Tableau1[[#All],[Nº pièce référence]:[Type PO]],18,FALSE)</f>
        <v>Z</v>
      </c>
      <c r="E625" t="str">
        <f>VLOOKUP(Tableau10[[#This Row],[Document d''achat]],Tableau1[[#All],[Colonne1]:[Nom Fournisseur]],5,FALSE)</f>
        <v>500026461  EURL La Petite Nenette</v>
      </c>
      <c r="F625" s="1" t="s">
        <v>614</v>
      </c>
      <c r="G625" s="1" t="s">
        <v>88</v>
      </c>
      <c r="H625" s="1" t="s">
        <v>613</v>
      </c>
      <c r="I625" s="1" t="s">
        <v>2407</v>
      </c>
      <c r="J625" s="2">
        <v>43928</v>
      </c>
      <c r="K625" s="222">
        <v>1</v>
      </c>
      <c r="L625" s="1" t="s">
        <v>7410</v>
      </c>
      <c r="M625" s="222">
        <v>0</v>
      </c>
      <c r="N625" s="2">
        <v>43928</v>
      </c>
      <c r="O625" s="1" t="s">
        <v>615</v>
      </c>
      <c r="P625" s="259">
        <f>Tableau10[[#This Row],[Quantité échéancée]]-Tableau10[[#This Row],[Quantité livrée]]</f>
        <v>1</v>
      </c>
    </row>
    <row r="626" spans="1:16" hidden="1" x14ac:dyDescent="0.35">
      <c r="A626" t="str">
        <f>VLOOKUP(Tableau10[[#This Row],[Document d''achat]],Tableau1[[#All],[Nº pièce référence]:[AB]],17,FALSE)</f>
        <v>255223121102</v>
      </c>
      <c r="B626" s="9" t="str">
        <f>VLOOKUP(Tableau10[[#This Row],[Document d''achat]],Tableau1[[#All],[Nº pièce référence]:[AB]],15,FALSE)</f>
        <v>300020861</v>
      </c>
      <c r="C626" t="str">
        <f>VLOOKUP(Tableau10[[#This Row],[Document d''achat]],Tableau1[[#All],[Nº pièce référence]:[AB]],16,FALSE)</f>
        <v>4</v>
      </c>
      <c r="D626" t="str">
        <f>VLOOKUP(Tableau10[[#This Row],[Document d''achat]],Tableau1[[#All],[Nº pièce référence]:[Type PO]],18,FALSE)</f>
        <v>Z</v>
      </c>
      <c r="E626" t="str">
        <f>VLOOKUP(Tableau10[[#This Row],[Document d''achat]],Tableau1[[#All],[Colonne1]:[Nom Fournisseur]],5,FALSE)</f>
        <v>500026461  EURL La Petite Nenette</v>
      </c>
      <c r="F626" s="1" t="s">
        <v>614</v>
      </c>
      <c r="G626" s="1" t="s">
        <v>217</v>
      </c>
      <c r="H626" s="1" t="s">
        <v>613</v>
      </c>
      <c r="I626" s="1" t="s">
        <v>2407</v>
      </c>
      <c r="J626" s="2">
        <v>43948</v>
      </c>
      <c r="K626" s="222">
        <v>1</v>
      </c>
      <c r="L626" s="1" t="s">
        <v>7410</v>
      </c>
      <c r="M626" s="222">
        <v>0</v>
      </c>
      <c r="N626" s="2">
        <v>43948</v>
      </c>
      <c r="O626" s="1" t="s">
        <v>616</v>
      </c>
      <c r="P626" s="259">
        <f>Tableau10[[#This Row],[Quantité échéancée]]-Tableau10[[#This Row],[Quantité livrée]]</f>
        <v>1</v>
      </c>
    </row>
    <row r="627" spans="1:16" hidden="1" x14ac:dyDescent="0.35">
      <c r="A627" t="str">
        <f>VLOOKUP(Tableau10[[#This Row],[Document d''achat]],Tableau1[[#All],[Nº pièce référence]:[AB]],17,FALSE)</f>
        <v>255223121102</v>
      </c>
      <c r="B627" s="9" t="str">
        <f>VLOOKUP(Tableau10[[#This Row],[Document d''achat]],Tableau1[[#All],[Nº pièce référence]:[AB]],15,FALSE)</f>
        <v>300020861</v>
      </c>
      <c r="C627" t="str">
        <f>VLOOKUP(Tableau10[[#This Row],[Document d''achat]],Tableau1[[#All],[Nº pièce référence]:[AB]],16,FALSE)</f>
        <v>4</v>
      </c>
      <c r="D627" t="str">
        <f>VLOOKUP(Tableau10[[#This Row],[Document d''achat]],Tableau1[[#All],[Nº pièce référence]:[Type PO]],18,FALSE)</f>
        <v>Z</v>
      </c>
      <c r="E627" t="str">
        <f>VLOOKUP(Tableau10[[#This Row],[Document d''achat]],Tableau1[[#All],[Colonne1]:[Nom Fournisseur]],5,FALSE)</f>
        <v>100050653  BV YQ Purchasing</v>
      </c>
      <c r="F627" s="1" t="s">
        <v>568</v>
      </c>
      <c r="G627" s="1" t="s">
        <v>88</v>
      </c>
      <c r="H627" s="1" t="s">
        <v>567</v>
      </c>
      <c r="I627" s="1" t="s">
        <v>2407</v>
      </c>
      <c r="J627" s="2">
        <v>43928</v>
      </c>
      <c r="K627" s="222">
        <v>1</v>
      </c>
      <c r="L627" s="1" t="s">
        <v>7410</v>
      </c>
      <c r="M627" s="222">
        <v>0</v>
      </c>
      <c r="N627" s="2">
        <v>43928</v>
      </c>
      <c r="O627" s="1" t="s">
        <v>569</v>
      </c>
      <c r="P627" s="259">
        <f>Tableau10[[#This Row],[Quantité échéancée]]-Tableau10[[#This Row],[Quantité livrée]]</f>
        <v>1</v>
      </c>
    </row>
    <row r="628" spans="1:16" hidden="1" x14ac:dyDescent="0.35">
      <c r="A628" t="str">
        <f>VLOOKUP(Tableau10[[#This Row],[Document d''achat]],Tableau1[[#All],[Nº pièce référence]:[AB]],17,FALSE)</f>
        <v>255223121102</v>
      </c>
      <c r="B628" s="9" t="str">
        <f>VLOOKUP(Tableau10[[#This Row],[Document d''achat]],Tableau1[[#All],[Nº pièce référence]:[AB]],15,FALSE)</f>
        <v>300020861</v>
      </c>
      <c r="C628" t="str">
        <f>VLOOKUP(Tableau10[[#This Row],[Document d''achat]],Tableau1[[#All],[Nº pièce référence]:[AB]],16,FALSE)</f>
        <v>4</v>
      </c>
      <c r="D628" t="str">
        <f>VLOOKUP(Tableau10[[#This Row],[Document d''achat]],Tableau1[[#All],[Nº pièce référence]:[Type PO]],18,FALSE)</f>
        <v>Z</v>
      </c>
      <c r="E628" t="str">
        <f>VLOOKUP(Tableau10[[#This Row],[Document d''achat]],Tableau1[[#All],[Colonne1]:[Nom Fournisseur]],5,FALSE)</f>
        <v>100050653  BV YQ Purchasing</v>
      </c>
      <c r="F628" s="1" t="s">
        <v>568</v>
      </c>
      <c r="G628" s="1" t="s">
        <v>217</v>
      </c>
      <c r="H628" s="1" t="s">
        <v>567</v>
      </c>
      <c r="I628" s="1" t="s">
        <v>2407</v>
      </c>
      <c r="J628" s="2">
        <v>43948</v>
      </c>
      <c r="K628" s="222">
        <v>1</v>
      </c>
      <c r="L628" s="1" t="s">
        <v>7410</v>
      </c>
      <c r="M628" s="222">
        <v>0</v>
      </c>
      <c r="N628" s="2">
        <v>43948</v>
      </c>
      <c r="O628" s="1" t="s">
        <v>570</v>
      </c>
      <c r="P628" s="259">
        <f>Tableau10[[#This Row],[Quantité échéancée]]-Tableau10[[#This Row],[Quantité livrée]]</f>
        <v>1</v>
      </c>
    </row>
    <row r="629" spans="1:16" hidden="1" x14ac:dyDescent="0.35">
      <c r="A629" t="str">
        <f>VLOOKUP(Tableau10[[#This Row],[Document d''achat]],Tableau1[[#All],[Nº pièce référence]:[AB]],17,FALSE)</f>
        <v>255223121102</v>
      </c>
      <c r="B629" s="9" t="str">
        <f>VLOOKUP(Tableau10[[#This Row],[Document d''achat]],Tableau1[[#All],[Nº pièce référence]:[AB]],15,FALSE)</f>
        <v>300020861</v>
      </c>
      <c r="C629" t="str">
        <f>VLOOKUP(Tableau10[[#This Row],[Document d''achat]],Tableau1[[#All],[Nº pièce référence]:[AB]],16,FALSE)</f>
        <v>4</v>
      </c>
      <c r="D629" t="str">
        <f>VLOOKUP(Tableau10[[#This Row],[Document d''achat]],Tableau1[[#All],[Nº pièce référence]:[Type PO]],18,FALSE)</f>
        <v>Z</v>
      </c>
      <c r="E629" t="str">
        <f>VLOOKUP(Tableau10[[#This Row],[Document d''achat]],Tableau1[[#All],[Colonne1]:[Nom Fournisseur]],5,FALSE)</f>
        <v>100050653  BV YQ Purchasing</v>
      </c>
      <c r="F629" s="1" t="s">
        <v>568</v>
      </c>
      <c r="G629" s="1" t="s">
        <v>222</v>
      </c>
      <c r="H629" s="1" t="s">
        <v>567</v>
      </c>
      <c r="I629" s="1" t="s">
        <v>2407</v>
      </c>
      <c r="J629" s="2">
        <v>43977</v>
      </c>
      <c r="K629" s="222">
        <v>1</v>
      </c>
      <c r="L629" s="1" t="s">
        <v>7410</v>
      </c>
      <c r="M629" s="222">
        <v>0</v>
      </c>
      <c r="N629" s="2">
        <v>43977</v>
      </c>
      <c r="O629" s="1" t="s">
        <v>571</v>
      </c>
      <c r="P629" s="259">
        <f>Tableau10[[#This Row],[Quantité échéancée]]-Tableau10[[#This Row],[Quantité livrée]]</f>
        <v>1</v>
      </c>
    </row>
    <row r="630" spans="1:16" hidden="1" x14ac:dyDescent="0.35">
      <c r="A630" t="str">
        <f>VLOOKUP(Tableau10[[#This Row],[Document d''achat]],Tableau1[[#All],[Nº pièce référence]:[AB]],17,FALSE)</f>
        <v>255223121102</v>
      </c>
      <c r="B630" s="9" t="str">
        <f>VLOOKUP(Tableau10[[#This Row],[Document d''achat]],Tableau1[[#All],[Nº pièce référence]:[AB]],15,FALSE)</f>
        <v>300020861</v>
      </c>
      <c r="C630" t="str">
        <f>VLOOKUP(Tableau10[[#This Row],[Document d''achat]],Tableau1[[#All],[Nº pièce référence]:[AB]],16,FALSE)</f>
        <v>4</v>
      </c>
      <c r="D630" t="str">
        <f>VLOOKUP(Tableau10[[#This Row],[Document d''achat]],Tableau1[[#All],[Nº pièce référence]:[Type PO]],18,FALSE)</f>
        <v>Z</v>
      </c>
      <c r="E630" t="str">
        <f>VLOOKUP(Tableau10[[#This Row],[Document d''achat]],Tableau1[[#All],[Colonne1]:[Nom Fournisseur]],5,FALSE)</f>
        <v>100050653  BV YQ Purchasing</v>
      </c>
      <c r="F630" s="1" t="s">
        <v>568</v>
      </c>
      <c r="G630" s="1" t="s">
        <v>421</v>
      </c>
      <c r="H630" s="1" t="s">
        <v>567</v>
      </c>
      <c r="I630" s="1" t="s">
        <v>2407</v>
      </c>
      <c r="J630" s="2">
        <v>43994</v>
      </c>
      <c r="K630" s="222">
        <v>1</v>
      </c>
      <c r="L630" s="1" t="s">
        <v>7410</v>
      </c>
      <c r="M630" s="222">
        <v>0</v>
      </c>
      <c r="N630" s="2">
        <v>43994</v>
      </c>
      <c r="O630" s="1" t="s">
        <v>572</v>
      </c>
      <c r="P630" s="259">
        <f>Tableau10[[#This Row],[Quantité échéancée]]-Tableau10[[#This Row],[Quantité livrée]]</f>
        <v>1</v>
      </c>
    </row>
    <row r="631" spans="1:16" hidden="1" x14ac:dyDescent="0.35">
      <c r="A631" t="str">
        <f>VLOOKUP(Tableau10[[#This Row],[Document d''achat]],Tableau1[[#All],[Nº pièce référence]:[AB]],17,FALSE)</f>
        <v>255223121102</v>
      </c>
      <c r="B631" s="9" t="str">
        <f>VLOOKUP(Tableau10[[#This Row],[Document d''achat]],Tableau1[[#All],[Nº pièce référence]:[AB]],15,FALSE)</f>
        <v>300020861</v>
      </c>
      <c r="C631" t="str">
        <f>VLOOKUP(Tableau10[[#This Row],[Document d''achat]],Tableau1[[#All],[Nº pièce référence]:[AB]],16,FALSE)</f>
        <v>4</v>
      </c>
      <c r="D631" t="str">
        <f>VLOOKUP(Tableau10[[#This Row],[Document d''achat]],Tableau1[[#All],[Nº pièce référence]:[Type PO]],18,FALSE)</f>
        <v>Z</v>
      </c>
      <c r="E631" t="str">
        <f>VLOOKUP(Tableau10[[#This Row],[Document d''achat]],Tableau1[[#All],[Colonne1]:[Nom Fournisseur]],5,FALSE)</f>
        <v>100050653  BV YQ Purchasing</v>
      </c>
      <c r="F631" s="1" t="s">
        <v>568</v>
      </c>
      <c r="G631" s="1" t="s">
        <v>423</v>
      </c>
      <c r="H631" s="1" t="s">
        <v>567</v>
      </c>
      <c r="I631" s="1" t="s">
        <v>2407</v>
      </c>
      <c r="J631" s="2">
        <v>43994</v>
      </c>
      <c r="K631" s="222">
        <v>1</v>
      </c>
      <c r="L631" s="1" t="s">
        <v>7410</v>
      </c>
      <c r="M631" s="222">
        <v>0</v>
      </c>
      <c r="N631" s="2">
        <v>43994</v>
      </c>
      <c r="O631" s="1" t="s">
        <v>573</v>
      </c>
      <c r="P631" s="259">
        <f>Tableau10[[#This Row],[Quantité échéancée]]-Tableau10[[#This Row],[Quantité livrée]]</f>
        <v>1</v>
      </c>
    </row>
    <row r="632" spans="1:16" hidden="1" x14ac:dyDescent="0.35">
      <c r="A632" t="str">
        <f>VLOOKUP(Tableau10[[#This Row],[Document d''achat]],Tableau1[[#All],[Nº pièce référence]:[AB]],17,FALSE)</f>
        <v>255223121102</v>
      </c>
      <c r="B632" s="9" t="str">
        <f>VLOOKUP(Tableau10[[#This Row],[Document d''achat]],Tableau1[[#All],[Nº pièce référence]:[AB]],15,FALSE)</f>
        <v>300020861</v>
      </c>
      <c r="C632" t="str">
        <f>VLOOKUP(Tableau10[[#This Row],[Document d''achat]],Tableau1[[#All],[Nº pièce référence]:[AB]],16,FALSE)</f>
        <v>4</v>
      </c>
      <c r="D632" t="str">
        <f>VLOOKUP(Tableau10[[#This Row],[Document d''achat]],Tableau1[[#All],[Nº pièce référence]:[Type PO]],18,FALSE)</f>
        <v>Z</v>
      </c>
      <c r="E632" t="str">
        <f>VLOOKUP(Tableau10[[#This Row],[Document d''achat]],Tableau1[[#All],[Colonne1]:[Nom Fournisseur]],5,FALSE)</f>
        <v>100050653  BV YQ Purchasing</v>
      </c>
      <c r="F632" s="1" t="s">
        <v>568</v>
      </c>
      <c r="G632" s="1" t="s">
        <v>511</v>
      </c>
      <c r="H632" s="1" t="s">
        <v>567</v>
      </c>
      <c r="I632" s="1" t="s">
        <v>2407</v>
      </c>
      <c r="J632" s="2">
        <v>44004</v>
      </c>
      <c r="K632" s="222">
        <v>1</v>
      </c>
      <c r="L632" s="1" t="s">
        <v>7410</v>
      </c>
      <c r="M632" s="222">
        <v>0</v>
      </c>
      <c r="N632" s="2">
        <v>44004</v>
      </c>
      <c r="O632" s="1" t="s">
        <v>574</v>
      </c>
      <c r="P632" s="259">
        <f>Tableau10[[#This Row],[Quantité échéancée]]-Tableau10[[#This Row],[Quantité livrée]]</f>
        <v>1</v>
      </c>
    </row>
    <row r="633" spans="1:16" hidden="1" x14ac:dyDescent="0.35">
      <c r="A633" t="str">
        <f>VLOOKUP(Tableau10[[#This Row],[Document d''achat]],Tableau1[[#All],[Nº pièce référence]:[AB]],17,FALSE)</f>
        <v>255223121102</v>
      </c>
      <c r="B633" s="9" t="str">
        <f>VLOOKUP(Tableau10[[#This Row],[Document d''achat]],Tableau1[[#All],[Nº pièce référence]:[AB]],15,FALSE)</f>
        <v>300020861</v>
      </c>
      <c r="C633" t="str">
        <f>VLOOKUP(Tableau10[[#This Row],[Document d''achat]],Tableau1[[#All],[Nº pièce référence]:[AB]],16,FALSE)</f>
        <v>1</v>
      </c>
      <c r="D633" t="str">
        <f>VLOOKUP(Tableau10[[#This Row],[Document d''achat]],Tableau1[[#All],[Nº pièce référence]:[Type PO]],18,FALSE)</f>
        <v>Z</v>
      </c>
      <c r="E633" t="str">
        <f>VLOOKUP(Tableau10[[#This Row],[Document d''achat]],Tableau1[[#All],[Colonne1]:[Nom Fournisseur]],5,FALSE)</f>
        <v>100050640  BV X M L</v>
      </c>
      <c r="F633" s="1" t="s">
        <v>564</v>
      </c>
      <c r="G633" s="1" t="s">
        <v>88</v>
      </c>
      <c r="H633" s="1" t="s">
        <v>495</v>
      </c>
      <c r="I633" s="1" t="s">
        <v>2407</v>
      </c>
      <c r="J633" s="2">
        <v>43928</v>
      </c>
      <c r="K633" s="222">
        <v>1</v>
      </c>
      <c r="L633" s="1" t="s">
        <v>7411</v>
      </c>
      <c r="M633" s="222">
        <v>0</v>
      </c>
      <c r="N633" s="2">
        <v>43928</v>
      </c>
      <c r="O633" s="1" t="s">
        <v>565</v>
      </c>
      <c r="P633" s="259">
        <f>Tableau10[[#This Row],[Quantité échéancée]]-Tableau10[[#This Row],[Quantité livrée]]</f>
        <v>1</v>
      </c>
    </row>
    <row r="634" spans="1:16" hidden="1" x14ac:dyDescent="0.35">
      <c r="A634" t="str">
        <f>VLOOKUP(Tableau10[[#This Row],[Document d''achat]],Tableau1[[#All],[Nº pièce référence]:[AB]],17,FALSE)</f>
        <v>255223121102</v>
      </c>
      <c r="B634" s="9" t="str">
        <f>VLOOKUP(Tableau10[[#This Row],[Document d''achat]],Tableau1[[#All],[Nº pièce référence]:[AB]],15,FALSE)</f>
        <v>300020861</v>
      </c>
      <c r="C634" t="str">
        <f>VLOOKUP(Tableau10[[#This Row],[Document d''achat]],Tableau1[[#All],[Nº pièce référence]:[AB]],16,FALSE)</f>
        <v>5</v>
      </c>
      <c r="D634" t="str">
        <f>VLOOKUP(Tableau10[[#This Row],[Document d''achat]],Tableau1[[#All],[Nº pièce référence]:[Type PO]],18,FALSE)</f>
        <v>Z</v>
      </c>
      <c r="E634" t="str">
        <f>VLOOKUP(Tableau10[[#This Row],[Document d''achat]],Tableau1[[#All],[Colonne1]:[Nom Fournisseur]],5,FALSE)</f>
        <v>500026448  Ltd Ningbo Nuobai Pharmaceutical Co</v>
      </c>
      <c r="F634" s="1" t="s">
        <v>610</v>
      </c>
      <c r="G634" s="1" t="s">
        <v>88</v>
      </c>
      <c r="H634" s="1" t="s">
        <v>609</v>
      </c>
      <c r="I634" s="1" t="s">
        <v>2407</v>
      </c>
      <c r="J634" s="2">
        <v>43928</v>
      </c>
      <c r="K634" s="222">
        <v>1</v>
      </c>
      <c r="L634" s="1" t="s">
        <v>7411</v>
      </c>
      <c r="M634" s="222">
        <v>0</v>
      </c>
      <c r="N634" s="2">
        <v>43928</v>
      </c>
      <c r="O634" s="1" t="s">
        <v>611</v>
      </c>
      <c r="P634" s="259">
        <f>Tableau10[[#This Row],[Quantité échéancée]]-Tableau10[[#This Row],[Quantité livrée]]</f>
        <v>1</v>
      </c>
    </row>
    <row r="635" spans="1:16" hidden="1" x14ac:dyDescent="0.35">
      <c r="A635" t="str">
        <f>VLOOKUP(Tableau10[[#This Row],[Document d''achat]],Tableau1[[#All],[Nº pièce référence]:[AB]],17,FALSE)</f>
        <v>255223121102</v>
      </c>
      <c r="B635" s="9" t="str">
        <f>VLOOKUP(Tableau10[[#This Row],[Document d''achat]],Tableau1[[#All],[Nº pièce référence]:[AB]],15,FALSE)</f>
        <v>300020861</v>
      </c>
      <c r="C635" t="str">
        <f>VLOOKUP(Tableau10[[#This Row],[Document d''achat]],Tableau1[[#All],[Nº pièce référence]:[AB]],16,FALSE)</f>
        <v>5</v>
      </c>
      <c r="D635" t="str">
        <f>VLOOKUP(Tableau10[[#This Row],[Document d''achat]],Tableau1[[#All],[Nº pièce référence]:[Type PO]],18,FALSE)</f>
        <v>L</v>
      </c>
      <c r="E635" t="str">
        <f>VLOOKUP(Tableau10[[#This Row],[Document d''achat]],Tableau1[[#All],[Colonne1]:[Nom Fournisseur]],5,FALSE)</f>
        <v>100050660  BV Nadimed</v>
      </c>
      <c r="F635" s="1" t="s">
        <v>655</v>
      </c>
      <c r="G635" s="1" t="s">
        <v>88</v>
      </c>
      <c r="H635" s="1" t="s">
        <v>654</v>
      </c>
      <c r="I635" s="1" t="s">
        <v>2407</v>
      </c>
      <c r="J635" s="2">
        <v>43929</v>
      </c>
      <c r="K635" s="222">
        <v>72</v>
      </c>
      <c r="L635" s="1" t="s">
        <v>7410</v>
      </c>
      <c r="M635" s="222">
        <v>72</v>
      </c>
      <c r="N635" s="2">
        <v>43929</v>
      </c>
      <c r="O635" s="1" t="s">
        <v>656</v>
      </c>
      <c r="P635" s="259">
        <f>Tableau10[[#This Row],[Quantité échéancée]]-Tableau10[[#This Row],[Quantité livrée]]</f>
        <v>0</v>
      </c>
    </row>
    <row r="636" spans="1:16" hidden="1" x14ac:dyDescent="0.35">
      <c r="A636" t="str">
        <f>VLOOKUP(Tableau10[[#This Row],[Document d''achat]],Tableau1[[#All],[Nº pièce référence]:[AB]],17,FALSE)</f>
        <v>255223121102</v>
      </c>
      <c r="B636" s="9" t="str">
        <f>VLOOKUP(Tableau10[[#This Row],[Document d''achat]],Tableau1[[#All],[Nº pièce référence]:[AB]],15,FALSE)</f>
        <v>300020861</v>
      </c>
      <c r="C636" t="str">
        <f>VLOOKUP(Tableau10[[#This Row],[Document d''achat]],Tableau1[[#All],[Nº pièce référence]:[AB]],16,FALSE)</f>
        <v>2</v>
      </c>
      <c r="D636" t="str">
        <f>VLOOKUP(Tableau10[[#This Row],[Document d''achat]],Tableau1[[#All],[Nº pièce référence]:[Type PO]],18,FALSE)</f>
        <v>Z</v>
      </c>
      <c r="E636" t="str">
        <f>VLOOKUP(Tableau10[[#This Row],[Document d''achat]],Tableau1[[#All],[Colonne1]:[Nom Fournisseur]],5,FALSE)</f>
        <v>100001431 NV Medisch Labo Service</v>
      </c>
      <c r="F636" s="1" t="s">
        <v>623</v>
      </c>
      <c r="G636" s="1" t="s">
        <v>88</v>
      </c>
      <c r="H636" s="1" t="s">
        <v>401</v>
      </c>
      <c r="I636" s="1" t="s">
        <v>2407</v>
      </c>
      <c r="J636" s="2">
        <v>43929</v>
      </c>
      <c r="K636" s="222">
        <v>1</v>
      </c>
      <c r="L636" s="1" t="s">
        <v>7411</v>
      </c>
      <c r="M636" s="222">
        <v>0</v>
      </c>
      <c r="N636" s="2">
        <v>43929</v>
      </c>
      <c r="O636" s="1" t="s">
        <v>624</v>
      </c>
      <c r="P636" s="259">
        <f>Tableau10[[#This Row],[Quantité échéancée]]-Tableau10[[#This Row],[Quantité livrée]]</f>
        <v>1</v>
      </c>
    </row>
    <row r="637" spans="1:16" hidden="1" x14ac:dyDescent="0.35">
      <c r="A637" t="str">
        <f>VLOOKUP(Tableau10[[#This Row],[Document d''achat]],Tableau1[[#All],[Nº pièce référence]:[AB]],17,FALSE)</f>
        <v>255223121102</v>
      </c>
      <c r="B637" s="9" t="str">
        <f>VLOOKUP(Tableau10[[#This Row],[Document d''achat]],Tableau1[[#All],[Nº pièce référence]:[AB]],15,FALSE)</f>
        <v>300020861</v>
      </c>
      <c r="C637" t="str">
        <f>VLOOKUP(Tableau10[[#This Row],[Document d''achat]],Tableau1[[#All],[Nº pièce référence]:[AB]],16,FALSE)</f>
        <v>2</v>
      </c>
      <c r="D637" t="str">
        <f>VLOOKUP(Tableau10[[#This Row],[Document d''achat]],Tableau1[[#All],[Nº pièce référence]:[Type PO]],18,FALSE)</f>
        <v>Z</v>
      </c>
      <c r="E637" t="str">
        <f>VLOOKUP(Tableau10[[#This Row],[Document d''achat]],Tableau1[[#All],[Colonne1]:[Nom Fournisseur]],5,FALSE)</f>
        <v>100001431 NV Medisch Labo Service</v>
      </c>
      <c r="F637" s="1" t="s">
        <v>626</v>
      </c>
      <c r="G637" s="1" t="s">
        <v>88</v>
      </c>
      <c r="H637" s="1" t="s">
        <v>401</v>
      </c>
      <c r="I637" s="1" t="s">
        <v>2407</v>
      </c>
      <c r="J637" s="2">
        <v>43929</v>
      </c>
      <c r="K637" s="222">
        <v>1</v>
      </c>
      <c r="L637" s="1" t="s">
        <v>7411</v>
      </c>
      <c r="M637" s="222">
        <v>0</v>
      </c>
      <c r="N637" s="2">
        <v>43929</v>
      </c>
      <c r="O637" s="1" t="s">
        <v>627</v>
      </c>
      <c r="P637" s="259">
        <f>Tableau10[[#This Row],[Quantité échéancée]]-Tableau10[[#This Row],[Quantité livrée]]</f>
        <v>1</v>
      </c>
    </row>
    <row r="638" spans="1:16" hidden="1" x14ac:dyDescent="0.35">
      <c r="A638" t="str">
        <f>VLOOKUP(Tableau10[[#This Row],[Document d''achat]],Tableau1[[#All],[Nº pièce référence]:[AB]],17,FALSE)</f>
        <v>255223121102</v>
      </c>
      <c r="B638" s="9" t="str">
        <f>VLOOKUP(Tableau10[[#This Row],[Document d''achat]],Tableau1[[#All],[Nº pièce référence]:[AB]],15,FALSE)</f>
        <v>300020861</v>
      </c>
      <c r="C638" t="str">
        <f>VLOOKUP(Tableau10[[#This Row],[Document d''achat]],Tableau1[[#All],[Nº pièce référence]:[AB]],16,FALSE)</f>
        <v>1</v>
      </c>
      <c r="D638" t="str">
        <f>VLOOKUP(Tableau10[[#This Row],[Document d''achat]],Tableau1[[#All],[Nº pièce référence]:[Type PO]],18,FALSE)</f>
        <v>Z</v>
      </c>
      <c r="E638" t="str">
        <f>VLOOKUP(Tableau10[[#This Row],[Document d''achat]],Tableau1[[#All],[Colonne1]:[Nom Fournisseur]],5,FALSE)</f>
        <v>100001548  NV Novolab</v>
      </c>
      <c r="F638" s="1" t="s">
        <v>634</v>
      </c>
      <c r="G638" s="1" t="s">
        <v>88</v>
      </c>
      <c r="H638" s="1" t="s">
        <v>633</v>
      </c>
      <c r="I638" s="1" t="s">
        <v>2407</v>
      </c>
      <c r="J638" s="2">
        <v>43929</v>
      </c>
      <c r="K638" s="222">
        <v>1</v>
      </c>
      <c r="L638" s="1" t="s">
        <v>7411</v>
      </c>
      <c r="M638" s="222">
        <v>0</v>
      </c>
      <c r="N638" s="2">
        <v>43929</v>
      </c>
      <c r="O638" s="1" t="s">
        <v>635</v>
      </c>
      <c r="P638" s="259">
        <f>Tableau10[[#This Row],[Quantité échéancée]]-Tableau10[[#This Row],[Quantité livrée]]</f>
        <v>1</v>
      </c>
    </row>
    <row r="639" spans="1:16" hidden="1" x14ac:dyDescent="0.35">
      <c r="A639" t="str">
        <f>VLOOKUP(Tableau10[[#This Row],[Document d''achat]],Tableau1[[#All],[Nº pièce référence]:[AB]],17,FALSE)</f>
        <v>255223121102</v>
      </c>
      <c r="B639" s="9" t="str">
        <f>VLOOKUP(Tableau10[[#This Row],[Document d''achat]],Tableau1[[#All],[Nº pièce référence]:[AB]],15,FALSE)</f>
        <v>300020861</v>
      </c>
      <c r="C639" t="str">
        <f>VLOOKUP(Tableau10[[#This Row],[Document d''achat]],Tableau1[[#All],[Nº pièce référence]:[AB]],16,FALSE)</f>
        <v>1</v>
      </c>
      <c r="D639" t="str">
        <f>VLOOKUP(Tableau10[[#This Row],[Document d''achat]],Tableau1[[#All],[Nº pièce référence]:[Type PO]],18,FALSE)</f>
        <v>Z</v>
      </c>
      <c r="E639" t="str">
        <f>VLOOKUP(Tableau10[[#This Row],[Document d''achat]],Tableau1[[#All],[Colonne1]:[Nom Fournisseur]],5,FALSE)</f>
        <v>100001548  NV Novolab</v>
      </c>
      <c r="F639" s="1" t="s">
        <v>634</v>
      </c>
      <c r="G639" s="1" t="s">
        <v>217</v>
      </c>
      <c r="H639" s="1" t="s">
        <v>633</v>
      </c>
      <c r="I639" s="1" t="s">
        <v>2407</v>
      </c>
      <c r="J639" s="2">
        <v>43929</v>
      </c>
      <c r="K639" s="222">
        <v>1</v>
      </c>
      <c r="L639" s="1" t="s">
        <v>7411</v>
      </c>
      <c r="M639" s="222">
        <v>0</v>
      </c>
      <c r="N639" s="2">
        <v>43929</v>
      </c>
      <c r="O639" s="1" t="s">
        <v>636</v>
      </c>
      <c r="P639" s="259">
        <f>Tableau10[[#This Row],[Quantité échéancée]]-Tableau10[[#This Row],[Quantité livrée]]</f>
        <v>1</v>
      </c>
    </row>
    <row r="640" spans="1:16" hidden="1" x14ac:dyDescent="0.35">
      <c r="A640" t="str">
        <f>VLOOKUP(Tableau10[[#This Row],[Document d''achat]],Tableau1[[#All],[Nº pièce référence]:[AB]],17,FALSE)</f>
        <v>255223121102</v>
      </c>
      <c r="B640" s="9" t="str">
        <f>VLOOKUP(Tableau10[[#This Row],[Document d''achat]],Tableau1[[#All],[Nº pièce référence]:[AB]],15,FALSE)</f>
        <v>300020861</v>
      </c>
      <c r="C640" t="str">
        <f>VLOOKUP(Tableau10[[#This Row],[Document d''achat]],Tableau1[[#All],[Nº pièce référence]:[AB]],16,FALSE)</f>
        <v>1</v>
      </c>
      <c r="D640" t="str">
        <f>VLOOKUP(Tableau10[[#This Row],[Document d''achat]],Tableau1[[#All],[Nº pièce référence]:[Type PO]],18,FALSE)</f>
        <v>Z</v>
      </c>
      <c r="E640" t="str">
        <f>VLOOKUP(Tableau10[[#This Row],[Document d''achat]],Tableau1[[#All],[Colonne1]:[Nom Fournisseur]],5,FALSE)</f>
        <v>500026467  Ltd Qi Run Pharmaceutical Technolog</v>
      </c>
      <c r="F640" s="1" t="s">
        <v>663</v>
      </c>
      <c r="G640" s="1" t="s">
        <v>88</v>
      </c>
      <c r="H640" s="1" t="s">
        <v>662</v>
      </c>
      <c r="I640" s="1" t="s">
        <v>2407</v>
      </c>
      <c r="J640" s="2">
        <v>43929</v>
      </c>
      <c r="K640" s="222">
        <v>1</v>
      </c>
      <c r="L640" s="1" t="s">
        <v>7411</v>
      </c>
      <c r="M640" s="222">
        <v>0</v>
      </c>
      <c r="N640" s="2">
        <v>43929</v>
      </c>
      <c r="O640" s="1" t="s">
        <v>664</v>
      </c>
      <c r="P640" s="259">
        <f>Tableau10[[#This Row],[Quantité échéancée]]-Tableau10[[#This Row],[Quantité livrée]]</f>
        <v>1</v>
      </c>
    </row>
    <row r="641" spans="1:16" hidden="1" x14ac:dyDescent="0.35">
      <c r="A641" t="str">
        <f>VLOOKUP(Tableau10[[#This Row],[Document d''achat]],Tableau1[[#All],[Nº pièce référence]:[AB]],17,FALSE)</f>
        <v>255223121102</v>
      </c>
      <c r="B641" s="9" t="str">
        <f>VLOOKUP(Tableau10[[#This Row],[Document d''achat]],Tableau1[[#All],[Nº pièce référence]:[AB]],15,FALSE)</f>
        <v>300020861</v>
      </c>
      <c r="C641" t="str">
        <f>VLOOKUP(Tableau10[[#This Row],[Document d''achat]],Tableau1[[#All],[Nº pièce référence]:[AB]],16,FALSE)</f>
        <v>1</v>
      </c>
      <c r="D641" t="str">
        <f>VLOOKUP(Tableau10[[#This Row],[Document d''achat]],Tableau1[[#All],[Nº pièce référence]:[Type PO]],18,FALSE)</f>
        <v>Z</v>
      </c>
      <c r="E641" t="str">
        <f>VLOOKUP(Tableau10[[#This Row],[Document d''achat]],Tableau1[[#All],[Colonne1]:[Nom Fournisseur]],5,FALSE)</f>
        <v>100015920  SA Paul Hartmann</v>
      </c>
      <c r="F641" s="1" t="s">
        <v>641</v>
      </c>
      <c r="G641" s="1" t="s">
        <v>88</v>
      </c>
      <c r="H641" s="1" t="s">
        <v>640</v>
      </c>
      <c r="I641" s="1" t="s">
        <v>2407</v>
      </c>
      <c r="J641" s="2">
        <v>43929</v>
      </c>
      <c r="K641" s="222">
        <v>1</v>
      </c>
      <c r="L641" s="1" t="s">
        <v>7411</v>
      </c>
      <c r="M641" s="222">
        <v>0</v>
      </c>
      <c r="N641" s="2">
        <v>43929</v>
      </c>
      <c r="O641" s="1" t="s">
        <v>642</v>
      </c>
      <c r="P641" s="259">
        <f>Tableau10[[#This Row],[Quantité échéancée]]-Tableau10[[#This Row],[Quantité livrée]]</f>
        <v>1</v>
      </c>
    </row>
    <row r="642" spans="1:16" hidden="1" x14ac:dyDescent="0.35">
      <c r="A642" t="str">
        <f>VLOOKUP(Tableau10[[#This Row],[Document d''achat]],Tableau1[[#All],[Nº pièce référence]:[AB]],17,FALSE)</f>
        <v>255223121102</v>
      </c>
      <c r="B642" s="9" t="str">
        <f>VLOOKUP(Tableau10[[#This Row],[Document d''achat]],Tableau1[[#All],[Nº pièce référence]:[AB]],15,FALSE)</f>
        <v>300020861</v>
      </c>
      <c r="C642" t="str">
        <f>VLOOKUP(Tableau10[[#This Row],[Document d''achat]],Tableau1[[#All],[Nº pièce référence]:[AB]],16,FALSE)</f>
        <v>2</v>
      </c>
      <c r="D642" t="str">
        <f>VLOOKUP(Tableau10[[#This Row],[Document d''achat]],Tableau1[[#All],[Nº pièce référence]:[Type PO]],18,FALSE)</f>
        <v>Z</v>
      </c>
      <c r="E642" t="str">
        <f>VLOOKUP(Tableau10[[#This Row],[Document d''achat]],Tableau1[[#All],[Colonne1]:[Nom Fournisseur]],5,FALSE)</f>
        <v>500026469 Ltd Shanghai Fosun Long March Medic</v>
      </c>
      <c r="F642" s="1" t="s">
        <v>670</v>
      </c>
      <c r="G642" s="1" t="s">
        <v>88</v>
      </c>
      <c r="H642" s="1" t="s">
        <v>669</v>
      </c>
      <c r="I642" s="1" t="s">
        <v>2407</v>
      </c>
      <c r="J642" s="2">
        <v>43929</v>
      </c>
      <c r="K642" s="222">
        <v>1</v>
      </c>
      <c r="L642" s="1" t="s">
        <v>7411</v>
      </c>
      <c r="M642" s="222">
        <v>0</v>
      </c>
      <c r="N642" s="2">
        <v>43929</v>
      </c>
      <c r="O642" s="1" t="s">
        <v>671</v>
      </c>
      <c r="P642" s="259">
        <f>Tableau10[[#This Row],[Quantité échéancée]]-Tableau10[[#This Row],[Quantité livrée]]</f>
        <v>1</v>
      </c>
    </row>
    <row r="643" spans="1:16" hidden="1" x14ac:dyDescent="0.35">
      <c r="A643" t="str">
        <f>VLOOKUP(Tableau10[[#This Row],[Document d''achat]],Tableau1[[#All],[Nº pièce référence]:[AB]],17,FALSE)</f>
        <v>255223121102</v>
      </c>
      <c r="B643" s="9" t="str">
        <f>VLOOKUP(Tableau10[[#This Row],[Document d''achat]],Tableau1[[#All],[Nº pièce référence]:[AB]],15,FALSE)</f>
        <v>300020861</v>
      </c>
      <c r="C643" t="str">
        <f>VLOOKUP(Tableau10[[#This Row],[Document d''achat]],Tableau1[[#All],[Nº pièce référence]:[AB]],16,FALSE)</f>
        <v>2</v>
      </c>
      <c r="D643" t="str">
        <f>VLOOKUP(Tableau10[[#This Row],[Document d''achat]],Tableau1[[#All],[Nº pièce référence]:[Type PO]],18,FALSE)</f>
        <v>Z</v>
      </c>
      <c r="E643" t="str">
        <f>VLOOKUP(Tableau10[[#This Row],[Document d''achat]],Tableau1[[#All],[Colonne1]:[Nom Fournisseur]],5,FALSE)</f>
        <v>500026469 Ltd Shanghai Fosun Long March Medic</v>
      </c>
      <c r="F643" s="1" t="s">
        <v>670</v>
      </c>
      <c r="G643" s="1" t="s">
        <v>217</v>
      </c>
      <c r="H643" s="1" t="s">
        <v>669</v>
      </c>
      <c r="I643" s="1" t="s">
        <v>2407</v>
      </c>
      <c r="J643" s="2">
        <v>43962</v>
      </c>
      <c r="K643" s="222">
        <v>1</v>
      </c>
      <c r="L643" s="1" t="s">
        <v>7411</v>
      </c>
      <c r="M643" s="222">
        <v>0</v>
      </c>
      <c r="N643" s="2">
        <v>43962</v>
      </c>
      <c r="O643" s="1" t="s">
        <v>672</v>
      </c>
      <c r="P643" s="259">
        <f>Tableau10[[#This Row],[Quantité échéancée]]-Tableau10[[#This Row],[Quantité livrée]]</f>
        <v>1</v>
      </c>
    </row>
    <row r="644" spans="1:16" hidden="1" x14ac:dyDescent="0.35">
      <c r="A644" t="str">
        <f>VLOOKUP(Tableau10[[#This Row],[Document d''achat]],Tableau1[[#All],[Nº pièce référence]:[AB]],17,FALSE)</f>
        <v>255223121102</v>
      </c>
      <c r="B644" s="9" t="str">
        <f>VLOOKUP(Tableau10[[#This Row],[Document d''achat]],Tableau1[[#All],[Nº pièce référence]:[AB]],15,FALSE)</f>
        <v>300020861</v>
      </c>
      <c r="C644" t="str">
        <f>VLOOKUP(Tableau10[[#This Row],[Document d''achat]],Tableau1[[#All],[Nº pièce référence]:[AB]],16,FALSE)</f>
        <v>1</v>
      </c>
      <c r="D644" t="str">
        <f>VLOOKUP(Tableau10[[#This Row],[Document d''achat]],Tableau1[[#All],[Nº pièce référence]:[Type PO]],18,FALSE)</f>
        <v>Z</v>
      </c>
      <c r="E644" t="str">
        <f>VLOOKUP(Tableau10[[#This Row],[Document d''achat]],Tableau1[[#All],[Colonne1]:[Nom Fournisseur]],5,FALSE)</f>
        <v>200008146  KG Moldex-Metric AG &amp; Co</v>
      </c>
      <c r="F644" s="1" t="s">
        <v>658</v>
      </c>
      <c r="G644" s="1" t="s">
        <v>88</v>
      </c>
      <c r="H644" s="1" t="s">
        <v>528</v>
      </c>
      <c r="I644" s="1" t="s">
        <v>2407</v>
      </c>
      <c r="J644" s="2">
        <v>43929</v>
      </c>
      <c r="K644" s="222">
        <v>1</v>
      </c>
      <c r="L644" s="1" t="s">
        <v>7411</v>
      </c>
      <c r="M644" s="222">
        <v>0</v>
      </c>
      <c r="N644" s="2">
        <v>43929</v>
      </c>
      <c r="O644" s="1" t="s">
        <v>659</v>
      </c>
      <c r="P644" s="259">
        <f>Tableau10[[#This Row],[Quantité échéancée]]-Tableau10[[#This Row],[Quantité livrée]]</f>
        <v>1</v>
      </c>
    </row>
    <row r="645" spans="1:16" hidden="1" x14ac:dyDescent="0.35">
      <c r="A645" t="str">
        <f>VLOOKUP(Tableau10[[#This Row],[Document d''achat]],Tableau1[[#All],[Nº pièce référence]:[AB]],17,FALSE)</f>
        <v>255223121102</v>
      </c>
      <c r="B645" s="9" t="str">
        <f>VLOOKUP(Tableau10[[#This Row],[Document d''achat]],Tableau1[[#All],[Nº pièce référence]:[AB]],15,FALSE)</f>
        <v>300020861</v>
      </c>
      <c r="C645" t="str">
        <f>VLOOKUP(Tableau10[[#This Row],[Document d''achat]],Tableau1[[#All],[Nº pièce référence]:[AB]],16,FALSE)</f>
        <v>1</v>
      </c>
      <c r="D645" t="str">
        <f>VLOOKUP(Tableau10[[#This Row],[Document d''achat]],Tableau1[[#All],[Nº pièce référence]:[Type PO]],18,FALSE)</f>
        <v>Z</v>
      </c>
      <c r="E645" t="str">
        <f>VLOOKUP(Tableau10[[#This Row],[Document d''achat]],Tableau1[[#All],[Colonne1]:[Nom Fournisseur]],5,FALSE)</f>
        <v>200008146  KG Moldex-Metric AG &amp; Co</v>
      </c>
      <c r="F645" s="1" t="s">
        <v>658</v>
      </c>
      <c r="G645" s="1" t="s">
        <v>217</v>
      </c>
      <c r="H645" s="1" t="s">
        <v>528</v>
      </c>
      <c r="I645" s="1" t="s">
        <v>2407</v>
      </c>
      <c r="J645" s="2">
        <v>43929</v>
      </c>
      <c r="K645" s="222">
        <v>1</v>
      </c>
      <c r="L645" s="1" t="s">
        <v>7411</v>
      </c>
      <c r="M645" s="222">
        <v>0</v>
      </c>
      <c r="N645" s="2">
        <v>43929</v>
      </c>
      <c r="O645" s="1" t="s">
        <v>659</v>
      </c>
      <c r="P645" s="259">
        <f>Tableau10[[#This Row],[Quantité échéancée]]-Tableau10[[#This Row],[Quantité livrée]]</f>
        <v>1</v>
      </c>
    </row>
    <row r="646" spans="1:16" hidden="1" x14ac:dyDescent="0.35">
      <c r="A646" t="str">
        <f>VLOOKUP(Tableau10[[#This Row],[Document d''achat]],Tableau1[[#All],[Nº pièce référence]:[AB]],17,FALSE)</f>
        <v>255223121102</v>
      </c>
      <c r="B646" s="9" t="str">
        <f>VLOOKUP(Tableau10[[#This Row],[Document d''achat]],Tableau1[[#All],[Nº pièce référence]:[AB]],15,FALSE)</f>
        <v>300020861</v>
      </c>
      <c r="C646" t="str">
        <f>VLOOKUP(Tableau10[[#This Row],[Document d''achat]],Tableau1[[#All],[Nº pièce référence]:[AB]],16,FALSE)</f>
        <v>1</v>
      </c>
      <c r="D646" t="str">
        <f>VLOOKUP(Tableau10[[#This Row],[Document d''achat]],Tableau1[[#All],[Nº pièce référence]:[Type PO]],18,FALSE)</f>
        <v>Z</v>
      </c>
      <c r="E646" t="str">
        <f>VLOOKUP(Tableau10[[#This Row],[Document d''achat]],Tableau1[[#All],[Colonne1]:[Nom Fournisseur]],5,FALSE)</f>
        <v>100030156  NV Sioen Industries</v>
      </c>
      <c r="F646" s="1" t="s">
        <v>650</v>
      </c>
      <c r="G646" s="1" t="s">
        <v>88</v>
      </c>
      <c r="H646" s="1" t="s">
        <v>649</v>
      </c>
      <c r="I646" s="1" t="s">
        <v>2407</v>
      </c>
      <c r="J646" s="2">
        <v>43929</v>
      </c>
      <c r="K646" s="222">
        <v>1</v>
      </c>
      <c r="L646" s="1" t="s">
        <v>7411</v>
      </c>
      <c r="M646" s="222">
        <v>0</v>
      </c>
      <c r="N646" s="2">
        <v>43929</v>
      </c>
      <c r="O646" s="1" t="s">
        <v>651</v>
      </c>
      <c r="P646" s="259">
        <f>Tableau10[[#This Row],[Quantité échéancée]]-Tableau10[[#This Row],[Quantité livrée]]</f>
        <v>1</v>
      </c>
    </row>
    <row r="647" spans="1:16" hidden="1" x14ac:dyDescent="0.35">
      <c r="A647" t="str">
        <f>VLOOKUP(Tableau10[[#This Row],[Document d''achat]],Tableau1[[#All],[Nº pièce référence]:[AB]],17,FALSE)</f>
        <v>255223121102</v>
      </c>
      <c r="B647" s="9" t="str">
        <f>VLOOKUP(Tableau10[[#This Row],[Document d''achat]],Tableau1[[#All],[Nº pièce référence]:[AB]],15,FALSE)</f>
        <v>300020861</v>
      </c>
      <c r="C647" t="str">
        <f>VLOOKUP(Tableau10[[#This Row],[Document d''achat]],Tableau1[[#All],[Nº pièce référence]:[AB]],16,FALSE)</f>
        <v>1</v>
      </c>
      <c r="D647" t="str">
        <f>VLOOKUP(Tableau10[[#This Row],[Document d''achat]],Tableau1[[#All],[Nº pièce référence]:[Type PO]],18,FALSE)</f>
        <v>Z</v>
      </c>
      <c r="E647" t="str">
        <f>VLOOKUP(Tableau10[[#This Row],[Document d''achat]],Tableau1[[#All],[Colonne1]:[Nom Fournisseur]],5,FALSE)</f>
        <v>100030156  NV Sioen Industries</v>
      </c>
      <c r="F647" s="1" t="s">
        <v>650</v>
      </c>
      <c r="G647" s="1" t="s">
        <v>217</v>
      </c>
      <c r="H647" s="1" t="s">
        <v>649</v>
      </c>
      <c r="I647" s="1" t="s">
        <v>2407</v>
      </c>
      <c r="J647" s="2">
        <v>43929</v>
      </c>
      <c r="K647" s="222">
        <v>1</v>
      </c>
      <c r="L647" s="1" t="s">
        <v>7411</v>
      </c>
      <c r="M647" s="222">
        <v>0</v>
      </c>
      <c r="N647" s="2">
        <v>43929</v>
      </c>
      <c r="O647" s="1" t="s">
        <v>652</v>
      </c>
      <c r="P647" s="259">
        <f>Tableau10[[#This Row],[Quantité échéancée]]-Tableau10[[#This Row],[Quantité livrée]]</f>
        <v>1</v>
      </c>
    </row>
    <row r="648" spans="1:16" hidden="1" x14ac:dyDescent="0.35">
      <c r="A648" t="str">
        <f>VLOOKUP(Tableau10[[#This Row],[Document d''achat]],Tableau1[[#All],[Nº pièce référence]:[AB]],17,FALSE)</f>
        <v>255223121102</v>
      </c>
      <c r="B648" s="9" t="str">
        <f>VLOOKUP(Tableau10[[#This Row],[Document d''achat]],Tableau1[[#All],[Nº pièce référence]:[AB]],15,FALSE)</f>
        <v>300020861</v>
      </c>
      <c r="C648" t="str">
        <f>VLOOKUP(Tableau10[[#This Row],[Document d''achat]],Tableau1[[#All],[Nº pièce référence]:[AB]],16,FALSE)</f>
        <v>1</v>
      </c>
      <c r="D648" t="str">
        <f>VLOOKUP(Tableau10[[#This Row],[Document d''achat]],Tableau1[[#All],[Nº pièce référence]:[Type PO]],18,FALSE)</f>
        <v>Z</v>
      </c>
      <c r="E648" t="str">
        <f>VLOOKUP(Tableau10[[#This Row],[Document d''achat]],Tableau1[[#All],[Colonne1]:[Nom Fournisseur]],5,FALSE)</f>
        <v>500026462  Ltd Jiangxi Chusheng Medical Techno</v>
      </c>
      <c r="F648" s="1" t="s">
        <v>696</v>
      </c>
      <c r="G648" s="1" t="s">
        <v>88</v>
      </c>
      <c r="H648" s="1" t="s">
        <v>695</v>
      </c>
      <c r="I648" s="1" t="s">
        <v>2407</v>
      </c>
      <c r="J648" s="2">
        <v>43930</v>
      </c>
      <c r="K648" s="222">
        <v>1</v>
      </c>
      <c r="L648" s="1" t="s">
        <v>7411</v>
      </c>
      <c r="M648" s="222">
        <v>0</v>
      </c>
      <c r="N648" s="2">
        <v>43930</v>
      </c>
      <c r="O648" s="1" t="s">
        <v>697</v>
      </c>
      <c r="P648" s="259">
        <f>Tableau10[[#This Row],[Quantité échéancée]]-Tableau10[[#This Row],[Quantité livrée]]</f>
        <v>1</v>
      </c>
    </row>
    <row r="649" spans="1:16" hidden="1" x14ac:dyDescent="0.35">
      <c r="A649" t="str">
        <f>VLOOKUP(Tableau10[[#This Row],[Document d''achat]],Tableau1[[#All],[Nº pièce référence]:[AB]],17,FALSE)</f>
        <v>255223121102</v>
      </c>
      <c r="B649" s="9" t="str">
        <f>VLOOKUP(Tableau10[[#This Row],[Document d''achat]],Tableau1[[#All],[Nº pièce référence]:[AB]],15,FALSE)</f>
        <v>300020861</v>
      </c>
      <c r="C649" t="str">
        <f>VLOOKUP(Tableau10[[#This Row],[Document d''achat]],Tableau1[[#All],[Nº pièce référence]:[AB]],16,FALSE)</f>
        <v>5</v>
      </c>
      <c r="D649" t="str">
        <f>VLOOKUP(Tableau10[[#This Row],[Document d''achat]],Tableau1[[#All],[Nº pièce référence]:[Type PO]],18,FALSE)</f>
        <v>Z</v>
      </c>
      <c r="E649" t="str">
        <f>VLOOKUP(Tableau10[[#This Row],[Document d''achat]],Tableau1[[#All],[Colonne1]:[Nom Fournisseur]],5,FALSE)</f>
        <v>100050590  SA Pharma Chemicals</v>
      </c>
      <c r="F649" s="1" t="s">
        <v>674</v>
      </c>
      <c r="G649" s="1" t="s">
        <v>88</v>
      </c>
      <c r="H649" s="1" t="s">
        <v>397</v>
      </c>
      <c r="I649" s="1" t="s">
        <v>2407</v>
      </c>
      <c r="J649" s="2">
        <v>43930</v>
      </c>
      <c r="K649" s="222">
        <v>1</v>
      </c>
      <c r="L649" s="1" t="s">
        <v>7411</v>
      </c>
      <c r="M649" s="222">
        <v>0</v>
      </c>
      <c r="N649" s="2">
        <v>43930</v>
      </c>
      <c r="O649" s="1" t="s">
        <v>675</v>
      </c>
      <c r="P649" s="259">
        <f>Tableau10[[#This Row],[Quantité échéancée]]-Tableau10[[#This Row],[Quantité livrée]]</f>
        <v>1</v>
      </c>
    </row>
    <row r="650" spans="1:16" hidden="1" x14ac:dyDescent="0.35">
      <c r="A650" t="str">
        <f>VLOOKUP(Tableau10[[#This Row],[Document d''achat]],Tableau1[[#All],[Nº pièce référence]:[AB]],17,FALSE)</f>
        <v>255223121102</v>
      </c>
      <c r="B650" s="9" t="str">
        <f>VLOOKUP(Tableau10[[#This Row],[Document d''achat]],Tableau1[[#All],[Nº pièce référence]:[AB]],15,FALSE)</f>
        <v>300020861</v>
      </c>
      <c r="C650" t="str">
        <f>VLOOKUP(Tableau10[[#This Row],[Document d''achat]],Tableau1[[#All],[Nº pièce référence]:[AB]],16,FALSE)</f>
        <v>2</v>
      </c>
      <c r="D650" t="str">
        <f>VLOOKUP(Tableau10[[#This Row],[Document d''achat]],Tableau1[[#All],[Nº pièce référence]:[Type PO]],18,FALSE)</f>
        <v>Z</v>
      </c>
      <c r="E650" t="str">
        <f>VLOOKUP(Tableau10[[#This Row],[Document d''achat]],Tableau1[[#All],[Colonne1]:[Nom Fournisseur]],5,FALSE)</f>
        <v>100050676  NV FertiPro</v>
      </c>
      <c r="F650" s="1" t="s">
        <v>679</v>
      </c>
      <c r="G650" s="1" t="s">
        <v>88</v>
      </c>
      <c r="H650" s="1" t="s">
        <v>678</v>
      </c>
      <c r="I650" s="1" t="s">
        <v>2407</v>
      </c>
      <c r="J650" s="2">
        <v>43930</v>
      </c>
      <c r="K650" s="222">
        <v>1</v>
      </c>
      <c r="L650" s="1" t="s">
        <v>7411</v>
      </c>
      <c r="M650" s="222">
        <v>0</v>
      </c>
      <c r="N650" s="2">
        <v>43930</v>
      </c>
      <c r="O650" s="1" t="s">
        <v>680</v>
      </c>
      <c r="P650" s="259">
        <f>Tableau10[[#This Row],[Quantité échéancée]]-Tableau10[[#This Row],[Quantité livrée]]</f>
        <v>1</v>
      </c>
    </row>
    <row r="651" spans="1:16" hidden="1" x14ac:dyDescent="0.35">
      <c r="A651" t="str">
        <f>VLOOKUP(Tableau10[[#This Row],[Document d''achat]],Tableau1[[#All],[Nº pièce référence]:[AB]],17,FALSE)</f>
        <v>255223121102</v>
      </c>
      <c r="B651" s="9" t="str">
        <f>VLOOKUP(Tableau10[[#This Row],[Document d''achat]],Tableau1[[#All],[Nº pièce référence]:[AB]],15,FALSE)</f>
        <v>300020861</v>
      </c>
      <c r="C651" t="str">
        <f>VLOOKUP(Tableau10[[#This Row],[Document d''achat]],Tableau1[[#All],[Nº pièce référence]:[AB]],16,FALSE)</f>
        <v>2</v>
      </c>
      <c r="D651" t="str">
        <f>VLOOKUP(Tableau10[[#This Row],[Document d''achat]],Tableau1[[#All],[Nº pièce référence]:[Type PO]],18,FALSE)</f>
        <v>Z</v>
      </c>
      <c r="E651" t="str">
        <f>VLOOKUP(Tableau10[[#This Row],[Document d''achat]],Tableau1[[#All],[Colonne1]:[Nom Fournisseur]],5,FALSE)</f>
        <v>100050677  NV Ardena Gent</v>
      </c>
      <c r="F651" s="1" t="s">
        <v>684</v>
      </c>
      <c r="G651" s="1" t="s">
        <v>88</v>
      </c>
      <c r="H651" s="1" t="s">
        <v>683</v>
      </c>
      <c r="I651" s="1" t="s">
        <v>2407</v>
      </c>
      <c r="J651" s="2">
        <v>43930</v>
      </c>
      <c r="K651" s="222">
        <v>1</v>
      </c>
      <c r="L651" s="1" t="s">
        <v>7411</v>
      </c>
      <c r="M651" s="222">
        <v>0</v>
      </c>
      <c r="N651" s="2">
        <v>43930</v>
      </c>
      <c r="O651" s="1" t="s">
        <v>685</v>
      </c>
      <c r="P651" s="259">
        <f>Tableau10[[#This Row],[Quantité échéancée]]-Tableau10[[#This Row],[Quantité livrée]]</f>
        <v>1</v>
      </c>
    </row>
    <row r="652" spans="1:16" hidden="1" x14ac:dyDescent="0.35">
      <c r="A652" t="str">
        <f>VLOOKUP(Tableau10[[#This Row],[Document d''achat]],Tableau1[[#All],[Nº pièce référence]:[AB]],17,FALSE)</f>
        <v>255223121102</v>
      </c>
      <c r="B652" s="9" t="str">
        <f>VLOOKUP(Tableau10[[#This Row],[Document d''achat]],Tableau1[[#All],[Nº pièce référence]:[AB]],15,FALSE)</f>
        <v>300020861</v>
      </c>
      <c r="C652" t="str">
        <f>VLOOKUP(Tableau10[[#This Row],[Document d''achat]],Tableau1[[#All],[Nº pièce référence]:[AB]],16,FALSE)</f>
        <v>1</v>
      </c>
      <c r="D652" t="str">
        <f>VLOOKUP(Tableau10[[#This Row],[Document d''achat]],Tableau1[[#All],[Nº pièce référence]:[Type PO]],18,FALSE)</f>
        <v>Z</v>
      </c>
      <c r="E652" t="str">
        <f>VLOOKUP(Tableau10[[#This Row],[Document d''achat]],Tableau1[[#All],[Colonne1]:[Nom Fournisseur]],5,FALSE)</f>
        <v>100050678  BV European Technical Trading</v>
      </c>
      <c r="F652" s="1" t="s">
        <v>690</v>
      </c>
      <c r="G652" s="1" t="s">
        <v>88</v>
      </c>
      <c r="H652" s="1" t="s">
        <v>689</v>
      </c>
      <c r="I652" s="1" t="s">
        <v>2407</v>
      </c>
      <c r="J652" s="2">
        <v>43930</v>
      </c>
      <c r="K652" s="222">
        <v>1</v>
      </c>
      <c r="L652" s="1" t="s">
        <v>7411</v>
      </c>
      <c r="M652" s="222">
        <v>0</v>
      </c>
      <c r="N652" s="2">
        <v>43930</v>
      </c>
      <c r="O652" s="1" t="s">
        <v>691</v>
      </c>
      <c r="P652" s="259">
        <f>Tableau10[[#This Row],[Quantité échéancée]]-Tableau10[[#This Row],[Quantité livrée]]</f>
        <v>1</v>
      </c>
    </row>
    <row r="653" spans="1:16" hidden="1" x14ac:dyDescent="0.35">
      <c r="A653" t="str">
        <f>VLOOKUP(Tableau10[[#This Row],[Document d''achat]],Tableau1[[#All],[Nº pièce référence]:[AB]],17,FALSE)</f>
        <v>255223121102</v>
      </c>
      <c r="B653" s="9" t="str">
        <f>VLOOKUP(Tableau10[[#This Row],[Document d''achat]],Tableau1[[#All],[Nº pièce référence]:[AB]],15,FALSE)</f>
        <v>300020861</v>
      </c>
      <c r="C653" t="str">
        <f>VLOOKUP(Tableau10[[#This Row],[Document d''achat]],Tableau1[[#All],[Nº pièce référence]:[AB]],16,FALSE)</f>
        <v>1</v>
      </c>
      <c r="D653" t="str">
        <f>VLOOKUP(Tableau10[[#This Row],[Document d''achat]],Tableau1[[#All],[Nº pièce référence]:[Type PO]],18,FALSE)</f>
        <v>Z</v>
      </c>
      <c r="E653" t="str">
        <f>VLOOKUP(Tableau10[[#This Row],[Document d''achat]],Tableau1[[#All],[Colonne1]:[Nom Fournisseur]],5,FALSE)</f>
        <v>100050627  BV Firematch Global</v>
      </c>
      <c r="F653" s="1" t="s">
        <v>708</v>
      </c>
      <c r="G653" s="1" t="s">
        <v>88</v>
      </c>
      <c r="H653" s="1" t="s">
        <v>707</v>
      </c>
      <c r="I653" s="1" t="s">
        <v>2407</v>
      </c>
      <c r="J653" s="2">
        <v>43931</v>
      </c>
      <c r="K653" s="222">
        <v>1</v>
      </c>
      <c r="L653" s="1" t="s">
        <v>7411</v>
      </c>
      <c r="M653" s="222">
        <v>0</v>
      </c>
      <c r="N653" s="2">
        <v>43931</v>
      </c>
      <c r="O653" s="1" t="s">
        <v>709</v>
      </c>
      <c r="P653" s="259">
        <f>Tableau10[[#This Row],[Quantité échéancée]]-Tableau10[[#This Row],[Quantité livrée]]</f>
        <v>1</v>
      </c>
    </row>
    <row r="654" spans="1:16" hidden="1" x14ac:dyDescent="0.35">
      <c r="A654" t="str">
        <f>VLOOKUP(Tableau10[[#This Row],[Document d''achat]],Tableau1[[#All],[Nº pièce référence]:[AB]],17,FALSE)</f>
        <v>255223121102</v>
      </c>
      <c r="B654" s="9" t="str">
        <f>VLOOKUP(Tableau10[[#This Row],[Document d''achat]],Tableau1[[#All],[Nº pièce référence]:[AB]],15,FALSE)</f>
        <v>300020861</v>
      </c>
      <c r="C654" t="str">
        <f>VLOOKUP(Tableau10[[#This Row],[Document d''achat]],Tableau1[[#All],[Nº pièce référence]:[AB]],16,FALSE)</f>
        <v>1</v>
      </c>
      <c r="D654" t="str">
        <f>VLOOKUP(Tableau10[[#This Row],[Document d''achat]],Tableau1[[#All],[Nº pièce référence]:[Type PO]],18,FALSE)</f>
        <v>Z</v>
      </c>
      <c r="E654" t="str">
        <f>VLOOKUP(Tableau10[[#This Row],[Document d''achat]],Tableau1[[#All],[Colonne1]:[Nom Fournisseur]],5,FALSE)</f>
        <v>100050682  BV Sunday Homes Belgium</v>
      </c>
      <c r="F654" s="1" t="s">
        <v>743</v>
      </c>
      <c r="G654" s="1" t="s">
        <v>88</v>
      </c>
      <c r="H654" s="1" t="s">
        <v>742</v>
      </c>
      <c r="I654" s="1" t="s">
        <v>2407</v>
      </c>
      <c r="J654" s="2">
        <v>43931</v>
      </c>
      <c r="K654" s="222">
        <v>1</v>
      </c>
      <c r="L654" s="1" t="s">
        <v>7411</v>
      </c>
      <c r="M654" s="222">
        <v>0</v>
      </c>
      <c r="N654" s="2">
        <v>43931</v>
      </c>
      <c r="O654" s="1" t="s">
        <v>744</v>
      </c>
      <c r="P654" s="259">
        <f>Tableau10[[#This Row],[Quantité échéancée]]-Tableau10[[#This Row],[Quantité livrée]]</f>
        <v>1</v>
      </c>
    </row>
    <row r="655" spans="1:16" hidden="1" x14ac:dyDescent="0.35">
      <c r="A655" t="str">
        <f>VLOOKUP(Tableau10[[#This Row],[Document d''achat]],Tableau1[[#All],[Nº pièce référence]:[AB]],17,FALSE)</f>
        <v>255223121102</v>
      </c>
      <c r="B655" s="9" t="str">
        <f>VLOOKUP(Tableau10[[#This Row],[Document d''achat]],Tableau1[[#All],[Nº pièce référence]:[AB]],15,FALSE)</f>
        <v>300020861</v>
      </c>
      <c r="C655" t="str">
        <f>VLOOKUP(Tableau10[[#This Row],[Document d''achat]],Tableau1[[#All],[Nº pièce référence]:[AB]],16,FALSE)</f>
        <v>1</v>
      </c>
      <c r="D655" t="str">
        <f>VLOOKUP(Tableau10[[#This Row],[Document d''achat]],Tableau1[[#All],[Nº pièce référence]:[Type PO]],18,FALSE)</f>
        <v>Z</v>
      </c>
      <c r="E655" t="str">
        <f>VLOOKUP(Tableau10[[#This Row],[Document d''achat]],Tableau1[[#All],[Colonne1]:[Nom Fournisseur]],5,FALSE)</f>
        <v>100050634  BV Xpect</v>
      </c>
      <c r="F655" s="1" t="s">
        <v>713</v>
      </c>
      <c r="G655" s="1" t="s">
        <v>88</v>
      </c>
      <c r="H655" s="1" t="s">
        <v>487</v>
      </c>
      <c r="I655" s="1" t="s">
        <v>2407</v>
      </c>
      <c r="J655" s="2">
        <v>43931</v>
      </c>
      <c r="K655" s="222">
        <v>1</v>
      </c>
      <c r="L655" s="1" t="s">
        <v>7411</v>
      </c>
      <c r="M655" s="222">
        <v>0</v>
      </c>
      <c r="N655" s="2">
        <v>43931</v>
      </c>
      <c r="O655" s="1" t="s">
        <v>714</v>
      </c>
      <c r="P655" s="259">
        <f>Tableau10[[#This Row],[Quantité échéancée]]-Tableau10[[#This Row],[Quantité livrée]]</f>
        <v>1</v>
      </c>
    </row>
    <row r="656" spans="1:16" hidden="1" x14ac:dyDescent="0.35">
      <c r="A656" t="str">
        <f>VLOOKUP(Tableau10[[#This Row],[Document d''achat]],Tableau1[[#All],[Nº pièce référence]:[AB]],17,FALSE)</f>
        <v>255223121102</v>
      </c>
      <c r="B656" s="9" t="str">
        <f>VLOOKUP(Tableau10[[#This Row],[Document d''achat]],Tableau1[[#All],[Nº pièce référence]:[AB]],15,FALSE)</f>
        <v>300020861</v>
      </c>
      <c r="C656" t="str">
        <f>VLOOKUP(Tableau10[[#This Row],[Document d''achat]],Tableau1[[#All],[Nº pièce référence]:[AB]],16,FALSE)</f>
        <v>1</v>
      </c>
      <c r="D656" t="str">
        <f>VLOOKUP(Tableau10[[#This Row],[Document d''achat]],Tableau1[[#All],[Nº pièce référence]:[Type PO]],18,FALSE)</f>
        <v>Z</v>
      </c>
      <c r="E656" t="str">
        <f>VLOOKUP(Tableau10[[#This Row],[Document d''achat]],Tableau1[[#All],[Colonne1]:[Nom Fournisseur]],5,FALSE)</f>
        <v>100050670  BV Extradim F.T.C.</v>
      </c>
      <c r="F656" s="1" t="s">
        <v>737</v>
      </c>
      <c r="G656" s="1" t="s">
        <v>88</v>
      </c>
      <c r="H656" s="1" t="s">
        <v>736</v>
      </c>
      <c r="I656" s="1" t="s">
        <v>2407</v>
      </c>
      <c r="J656" s="2">
        <v>43931</v>
      </c>
      <c r="K656" s="222">
        <v>1</v>
      </c>
      <c r="L656" s="1" t="s">
        <v>7411</v>
      </c>
      <c r="M656" s="222">
        <v>0</v>
      </c>
      <c r="N656" s="2">
        <v>43931</v>
      </c>
      <c r="O656" s="1" t="s">
        <v>738</v>
      </c>
      <c r="P656" s="259">
        <f>Tableau10[[#This Row],[Quantité échéancée]]-Tableau10[[#This Row],[Quantité livrée]]</f>
        <v>1</v>
      </c>
    </row>
    <row r="657" spans="1:16" hidden="1" x14ac:dyDescent="0.35">
      <c r="A657" t="str">
        <f>VLOOKUP(Tableau10[[#This Row],[Document d''achat]],Tableau1[[#All],[Nº pièce référence]:[AB]],17,FALSE)</f>
        <v>255223121102</v>
      </c>
      <c r="B657" s="9" t="str">
        <f>VLOOKUP(Tableau10[[#This Row],[Document d''achat]],Tableau1[[#All],[Nº pièce référence]:[AB]],15,FALSE)</f>
        <v>300020861</v>
      </c>
      <c r="C657" t="str">
        <f>VLOOKUP(Tableau10[[#This Row],[Document d''achat]],Tableau1[[#All],[Nº pièce référence]:[AB]],16,FALSE)</f>
        <v>1</v>
      </c>
      <c r="D657" t="str">
        <f>VLOOKUP(Tableau10[[#This Row],[Document d''achat]],Tableau1[[#All],[Nº pièce référence]:[Type PO]],18,FALSE)</f>
        <v>Z</v>
      </c>
      <c r="E657" t="str">
        <f>VLOOKUP(Tableau10[[#This Row],[Document d''achat]],Tableau1[[#All],[Colonne1]:[Nom Fournisseur]],5,FALSE)</f>
        <v>100033059  NV Innomediq</v>
      </c>
      <c r="F657" s="1" t="s">
        <v>702</v>
      </c>
      <c r="G657" s="1" t="s">
        <v>88</v>
      </c>
      <c r="H657" s="1" t="s">
        <v>482</v>
      </c>
      <c r="I657" s="1" t="s">
        <v>2407</v>
      </c>
      <c r="J657" s="2">
        <v>43931</v>
      </c>
      <c r="K657" s="222">
        <v>1</v>
      </c>
      <c r="L657" s="1" t="s">
        <v>7411</v>
      </c>
      <c r="M657" s="222">
        <v>0</v>
      </c>
      <c r="N657" s="2">
        <v>43931</v>
      </c>
      <c r="O657" s="1" t="s">
        <v>703</v>
      </c>
      <c r="P657" s="259">
        <f>Tableau10[[#This Row],[Quantité échéancée]]-Tableau10[[#This Row],[Quantité livrée]]</f>
        <v>1</v>
      </c>
    </row>
    <row r="658" spans="1:16" hidden="1" x14ac:dyDescent="0.35">
      <c r="A658" t="str">
        <f>VLOOKUP(Tableau10[[#This Row],[Document d''achat]],Tableau1[[#All],[Nº pièce référence]:[AB]],17,FALSE)</f>
        <v>255223121102</v>
      </c>
      <c r="B658" s="9" t="str">
        <f>VLOOKUP(Tableau10[[#This Row],[Document d''achat]],Tableau1[[#All],[Nº pièce référence]:[AB]],15,FALSE)</f>
        <v>300020861</v>
      </c>
      <c r="C658" t="str">
        <f>VLOOKUP(Tableau10[[#This Row],[Document d''achat]],Tableau1[[#All],[Nº pièce référence]:[AB]],16,FALSE)</f>
        <v>1</v>
      </c>
      <c r="D658" t="str">
        <f>VLOOKUP(Tableau10[[#This Row],[Document d''achat]],Tableau1[[#All],[Nº pièce référence]:[Type PO]],18,FALSE)</f>
        <v>Z</v>
      </c>
      <c r="E658" t="str">
        <f>VLOOKUP(Tableau10[[#This Row],[Document d''achat]],Tableau1[[#All],[Colonne1]:[Nom Fournisseur]],5,FALSE)</f>
        <v>100050634  BV Xpect</v>
      </c>
      <c r="F658" s="1" t="s">
        <v>718</v>
      </c>
      <c r="G658" s="1" t="s">
        <v>88</v>
      </c>
      <c r="H658" s="1" t="s">
        <v>487</v>
      </c>
      <c r="I658" s="1" t="s">
        <v>2407</v>
      </c>
      <c r="J658" s="2">
        <v>43931</v>
      </c>
      <c r="K658" s="222">
        <v>1</v>
      </c>
      <c r="L658" s="1" t="s">
        <v>7411</v>
      </c>
      <c r="M658" s="222">
        <v>0</v>
      </c>
      <c r="N658" s="2">
        <v>43931</v>
      </c>
      <c r="O658" s="1" t="s">
        <v>719</v>
      </c>
      <c r="P658" s="259">
        <f>Tableau10[[#This Row],[Quantité échéancée]]-Tableau10[[#This Row],[Quantité livrée]]</f>
        <v>1</v>
      </c>
    </row>
    <row r="659" spans="1:16" hidden="1" x14ac:dyDescent="0.35">
      <c r="A659" t="str">
        <f>VLOOKUP(Tableau10[[#This Row],[Document d''achat]],Tableau1[[#All],[Nº pièce référence]:[AB]],17,FALSE)</f>
        <v>255223121102</v>
      </c>
      <c r="B659" s="9" t="str">
        <f>VLOOKUP(Tableau10[[#This Row],[Document d''achat]],Tableau1[[#All],[Nº pièce référence]:[AB]],15,FALSE)</f>
        <v>300020861</v>
      </c>
      <c r="C659" t="str">
        <f>VLOOKUP(Tableau10[[#This Row],[Document d''achat]],Tableau1[[#All],[Nº pièce référence]:[AB]],16,FALSE)</f>
        <v>1</v>
      </c>
      <c r="D659" t="str">
        <f>VLOOKUP(Tableau10[[#This Row],[Document d''achat]],Tableau1[[#All],[Nº pièce référence]:[Type PO]],18,FALSE)</f>
        <v>Z</v>
      </c>
      <c r="E659" t="str">
        <f>VLOOKUP(Tableau10[[#This Row],[Document d''achat]],Tableau1[[#All],[Colonne1]:[Nom Fournisseur]],5,FALSE)</f>
        <v>100050640  BV X M L</v>
      </c>
      <c r="F659" s="1" t="s">
        <v>725</v>
      </c>
      <c r="G659" s="1" t="s">
        <v>88</v>
      </c>
      <c r="H659" s="1" t="s">
        <v>495</v>
      </c>
      <c r="I659" s="1" t="s">
        <v>2407</v>
      </c>
      <c r="J659" s="2">
        <v>43931</v>
      </c>
      <c r="K659" s="222">
        <v>1</v>
      </c>
      <c r="L659" s="1" t="s">
        <v>7411</v>
      </c>
      <c r="M659" s="222">
        <v>0</v>
      </c>
      <c r="N659" s="2">
        <v>43931</v>
      </c>
      <c r="O659" s="1" t="s">
        <v>726</v>
      </c>
      <c r="P659" s="259">
        <f>Tableau10[[#This Row],[Quantité échéancée]]-Tableau10[[#This Row],[Quantité livrée]]</f>
        <v>1</v>
      </c>
    </row>
    <row r="660" spans="1:16" hidden="1" x14ac:dyDescent="0.35">
      <c r="A660" t="str">
        <f>VLOOKUP(Tableau10[[#This Row],[Document d''achat]],Tableau1[[#All],[Nº pièce référence]:[AB]],17,FALSE)</f>
        <v>255223121102</v>
      </c>
      <c r="B660" s="9" t="str">
        <f>VLOOKUP(Tableau10[[#This Row],[Document d''achat]],Tableau1[[#All],[Nº pièce référence]:[AB]],15,FALSE)</f>
        <v>300020861</v>
      </c>
      <c r="C660" t="str">
        <f>VLOOKUP(Tableau10[[#This Row],[Document d''achat]],Tableau1[[#All],[Nº pièce référence]:[AB]],16,FALSE)</f>
        <v>1</v>
      </c>
      <c r="D660" t="str">
        <f>VLOOKUP(Tableau10[[#This Row],[Document d''achat]],Tableau1[[#All],[Nº pièce référence]:[Type PO]],18,FALSE)</f>
        <v>Z</v>
      </c>
      <c r="E660" t="str">
        <f>VLOOKUP(Tableau10[[#This Row],[Document d''achat]],Tableau1[[#All],[Colonne1]:[Nom Fournisseur]],5,FALSE)</f>
        <v>500026477  SurCacao PTY Corp</v>
      </c>
      <c r="F660" s="1" t="s">
        <v>748</v>
      </c>
      <c r="G660" s="1" t="s">
        <v>88</v>
      </c>
      <c r="H660" s="1" t="s">
        <v>747</v>
      </c>
      <c r="I660" s="1" t="s">
        <v>2407</v>
      </c>
      <c r="J660" s="2">
        <v>43931</v>
      </c>
      <c r="K660" s="222">
        <v>1</v>
      </c>
      <c r="L660" s="1" t="s">
        <v>7411</v>
      </c>
      <c r="M660" s="222">
        <v>0</v>
      </c>
      <c r="N660" s="2">
        <v>43931</v>
      </c>
      <c r="O660" s="1" t="s">
        <v>749</v>
      </c>
      <c r="P660" s="259">
        <f>Tableau10[[#This Row],[Quantité échéancée]]-Tableau10[[#This Row],[Quantité livrée]]</f>
        <v>1</v>
      </c>
    </row>
    <row r="661" spans="1:16" hidden="1" x14ac:dyDescent="0.35">
      <c r="A661" t="str">
        <f>VLOOKUP(Tableau10[[#This Row],[Document d''achat]],Tableau1[[#All],[Nº pièce référence]:[AB]],17,FALSE)</f>
        <v>255223121102</v>
      </c>
      <c r="B661" s="9" t="str">
        <f>VLOOKUP(Tableau10[[#This Row],[Document d''achat]],Tableau1[[#All],[Nº pièce référence]:[AB]],15,FALSE)</f>
        <v>300020861</v>
      </c>
      <c r="C661" t="str">
        <f>VLOOKUP(Tableau10[[#This Row],[Document d''achat]],Tableau1[[#All],[Nº pièce référence]:[AB]],16,FALSE)</f>
        <v>1</v>
      </c>
      <c r="D661" t="str">
        <f>VLOOKUP(Tableau10[[#This Row],[Document d''achat]],Tableau1[[#All],[Nº pièce référence]:[Type PO]],18,FALSE)</f>
        <v>Z</v>
      </c>
      <c r="E661" t="str">
        <f>VLOOKUP(Tableau10[[#This Row],[Document d''achat]],Tableau1[[#All],[Colonne1]:[Nom Fournisseur]],5,FALSE)</f>
        <v>100050634  BV Xpect</v>
      </c>
      <c r="F661" s="1" t="s">
        <v>722</v>
      </c>
      <c r="G661" s="1" t="s">
        <v>88</v>
      </c>
      <c r="H661" s="1" t="s">
        <v>487</v>
      </c>
      <c r="I661" s="1" t="s">
        <v>2407</v>
      </c>
      <c r="J661" s="2">
        <v>43931</v>
      </c>
      <c r="K661" s="222">
        <v>1</v>
      </c>
      <c r="L661" s="1" t="s">
        <v>7411</v>
      </c>
      <c r="M661" s="222">
        <v>0</v>
      </c>
      <c r="N661" s="2">
        <v>43931</v>
      </c>
      <c r="O661" s="1" t="s">
        <v>723</v>
      </c>
      <c r="P661" s="259">
        <f>Tableau10[[#This Row],[Quantité échéancée]]-Tableau10[[#This Row],[Quantité livrée]]</f>
        <v>1</v>
      </c>
    </row>
    <row r="662" spans="1:16" hidden="1" x14ac:dyDescent="0.35">
      <c r="A662" t="str">
        <f>VLOOKUP(Tableau10[[#This Row],[Document d''achat]],Tableau1[[#All],[Nº pièce référence]:[AB]],17,FALSE)</f>
        <v>255223121102</v>
      </c>
      <c r="B662" s="9" t="str">
        <f>VLOOKUP(Tableau10[[#This Row],[Document d''achat]],Tableau1[[#All],[Nº pièce référence]:[AB]],15,FALSE)</f>
        <v>300020861</v>
      </c>
      <c r="C662" t="str">
        <f>VLOOKUP(Tableau10[[#This Row],[Document d''achat]],Tableau1[[#All],[Nº pièce référence]:[AB]],16,FALSE)</f>
        <v>1</v>
      </c>
      <c r="D662" t="str">
        <f>VLOOKUP(Tableau10[[#This Row],[Document d''achat]],Tableau1[[#All],[Nº pièce référence]:[Type PO]],18,FALSE)</f>
        <v>Z</v>
      </c>
      <c r="E662" t="str">
        <f>VLOOKUP(Tableau10[[#This Row],[Document d''achat]],Tableau1[[#All],[Colonne1]:[Nom Fournisseur]],5,FALSE)</f>
        <v>100050652  NV Texet Benelux</v>
      </c>
      <c r="F662" s="1" t="s">
        <v>731</v>
      </c>
      <c r="G662" s="1" t="s">
        <v>88</v>
      </c>
      <c r="H662" s="1" t="s">
        <v>730</v>
      </c>
      <c r="I662" s="1" t="s">
        <v>2407</v>
      </c>
      <c r="J662" s="2">
        <v>43931</v>
      </c>
      <c r="K662" s="222">
        <v>1</v>
      </c>
      <c r="L662" s="1" t="s">
        <v>7411</v>
      </c>
      <c r="M662" s="222">
        <v>0</v>
      </c>
      <c r="N662" s="2">
        <v>43931</v>
      </c>
      <c r="O662" s="1" t="s">
        <v>732</v>
      </c>
      <c r="P662" s="259">
        <f>Tableau10[[#This Row],[Quantité échéancée]]-Tableau10[[#This Row],[Quantité livrée]]</f>
        <v>1</v>
      </c>
    </row>
    <row r="663" spans="1:16" hidden="1" x14ac:dyDescent="0.35">
      <c r="A663" t="str">
        <f>VLOOKUP(Tableau10[[#This Row],[Document d''achat]],Tableau1[[#All],[Nº pièce référence]:[AB]],17,FALSE)</f>
        <v>255223121102</v>
      </c>
      <c r="B663" s="9" t="str">
        <f>VLOOKUP(Tableau10[[#This Row],[Document d''achat]],Tableau1[[#All],[Nº pièce référence]:[AB]],15,FALSE)</f>
        <v>300020861</v>
      </c>
      <c r="C663" t="str">
        <f>VLOOKUP(Tableau10[[#This Row],[Document d''achat]],Tableau1[[#All],[Nº pièce référence]:[AB]],16,FALSE)</f>
        <v>5</v>
      </c>
      <c r="D663" t="str">
        <f>VLOOKUP(Tableau10[[#This Row],[Document d''achat]],Tableau1[[#All],[Nº pièce référence]:[Type PO]],18,FALSE)</f>
        <v>Z</v>
      </c>
      <c r="E663" t="str">
        <f>VLOOKUP(Tableau10[[#This Row],[Document d''achat]],Tableau1[[#All],[Colonne1]:[Nom Fournisseur]],5,FALSE)</f>
        <v>500026478  BioQ Pharma Incorporated</v>
      </c>
      <c r="F663" s="1" t="s">
        <v>753</v>
      </c>
      <c r="G663" s="1" t="s">
        <v>88</v>
      </c>
      <c r="H663" s="1" t="s">
        <v>752</v>
      </c>
      <c r="I663" s="1" t="s">
        <v>2407</v>
      </c>
      <c r="J663" s="2">
        <v>43932</v>
      </c>
      <c r="K663" s="222">
        <v>1</v>
      </c>
      <c r="L663" s="1" t="s">
        <v>7411</v>
      </c>
      <c r="M663" s="222">
        <v>0</v>
      </c>
      <c r="N663" s="2">
        <v>43932</v>
      </c>
      <c r="O663" s="1" t="s">
        <v>754</v>
      </c>
      <c r="P663" s="259">
        <f>Tableau10[[#This Row],[Quantité échéancée]]-Tableau10[[#This Row],[Quantité livrée]]</f>
        <v>1</v>
      </c>
    </row>
    <row r="664" spans="1:16" hidden="1" x14ac:dyDescent="0.35">
      <c r="A664" t="str">
        <f>VLOOKUP(Tableau10[[#This Row],[Document d''achat]],Tableau1[[#All],[Nº pièce référence]:[AB]],17,FALSE)</f>
        <v>255223121102</v>
      </c>
      <c r="B664" s="9" t="str">
        <f>VLOOKUP(Tableau10[[#This Row],[Document d''achat]],Tableau1[[#All],[Nº pièce référence]:[AB]],15,FALSE)</f>
        <v>300020861</v>
      </c>
      <c r="C664" t="str">
        <f>VLOOKUP(Tableau10[[#This Row],[Document d''achat]],Tableau1[[#All],[Nº pièce référence]:[AB]],16,FALSE)</f>
        <v>1</v>
      </c>
      <c r="D664" t="str">
        <f>VLOOKUP(Tableau10[[#This Row],[Document d''achat]],Tableau1[[#All],[Nº pièce référence]:[Type PO]],18,FALSE)</f>
        <v>Z</v>
      </c>
      <c r="E664" t="str">
        <f>VLOOKUP(Tableau10[[#This Row],[Document d''achat]],Tableau1[[#All],[Colonne1]:[Nom Fournisseur]],5,FALSE)</f>
        <v>200008158  BV Holland House Fashion</v>
      </c>
      <c r="F664" s="1" t="s">
        <v>758</v>
      </c>
      <c r="G664" s="1" t="s">
        <v>88</v>
      </c>
      <c r="H664" s="1" t="s">
        <v>757</v>
      </c>
      <c r="I664" s="1" t="s">
        <v>2407</v>
      </c>
      <c r="J664" s="2">
        <v>43933</v>
      </c>
      <c r="K664" s="222">
        <v>1</v>
      </c>
      <c r="L664" s="1" t="s">
        <v>7411</v>
      </c>
      <c r="M664" s="222">
        <v>0</v>
      </c>
      <c r="N664" s="2">
        <v>43933</v>
      </c>
      <c r="O664" s="1" t="s">
        <v>759</v>
      </c>
      <c r="P664" s="259">
        <f>Tableau10[[#This Row],[Quantité échéancée]]-Tableau10[[#This Row],[Quantité livrée]]</f>
        <v>1</v>
      </c>
    </row>
    <row r="665" spans="1:16" hidden="1" x14ac:dyDescent="0.35">
      <c r="A665" t="str">
        <f>VLOOKUP(Tableau10[[#This Row],[Document d''achat]],Tableau1[[#All],[Nº pièce référence]:[AB]],17,FALSE)</f>
        <v>255221121113</v>
      </c>
      <c r="B665" s="9" t="str">
        <f>VLOOKUP(Tableau10[[#This Row],[Document d''achat]],Tableau1[[#All],[Nº pièce référence]:[AB]],15,FALSE)</f>
        <v>300020900</v>
      </c>
      <c r="C665" t="str">
        <f>VLOOKUP(Tableau10[[#This Row],[Document d''achat]],Tableau1[[#All],[Nº pièce référence]:[AB]],16,FALSE)</f>
        <v>6</v>
      </c>
      <c r="D665" t="str">
        <f>VLOOKUP(Tableau10[[#This Row],[Document d''achat]],Tableau1[[#All],[Nº pièce référence]:[Type PO]],18,FALSE)</f>
        <v>Z</v>
      </c>
      <c r="E665" t="str">
        <f>VLOOKUP(Tableau10[[#This Row],[Document d''achat]],Tableau1[[#All],[Colonne1]:[Nom Fournisseur]],5,FALSE)</f>
        <v>100050690  NV Mega Industrial Engineering</v>
      </c>
      <c r="F665" s="1" t="s">
        <v>763</v>
      </c>
      <c r="G665" s="1" t="s">
        <v>88</v>
      </c>
      <c r="H665" s="1" t="s">
        <v>762</v>
      </c>
      <c r="I665" s="1" t="s">
        <v>2407</v>
      </c>
      <c r="J665" s="2">
        <v>43934</v>
      </c>
      <c r="K665" s="222">
        <v>1</v>
      </c>
      <c r="L665" s="1" t="s">
        <v>7411</v>
      </c>
      <c r="M665" s="222">
        <v>0</v>
      </c>
      <c r="N665" s="2">
        <v>43935</v>
      </c>
      <c r="O665" s="1" t="s">
        <v>764</v>
      </c>
      <c r="P665" s="259">
        <f>Tableau10[[#This Row],[Quantité échéancée]]-Tableau10[[#This Row],[Quantité livrée]]</f>
        <v>1</v>
      </c>
    </row>
    <row r="666" spans="1:16" hidden="1" x14ac:dyDescent="0.35">
      <c r="A666" t="str">
        <f>VLOOKUP(Tableau10[[#This Row],[Document d''achat]],Tableau1[[#All],[Nº pièce référence]:[AB]],17,FALSE)</f>
        <v>255223121102</v>
      </c>
      <c r="B666" s="9" t="str">
        <f>VLOOKUP(Tableau10[[#This Row],[Document d''achat]],Tableau1[[#All],[Nº pièce référence]:[AB]],15,FALSE)</f>
        <v>300020861</v>
      </c>
      <c r="C666" t="str">
        <f>VLOOKUP(Tableau10[[#This Row],[Document d''achat]],Tableau1[[#All],[Nº pièce référence]:[AB]],16,FALSE)</f>
        <v>1</v>
      </c>
      <c r="D666" t="str">
        <f>VLOOKUP(Tableau10[[#This Row],[Document d''achat]],Tableau1[[#All],[Nº pièce référence]:[Type PO]],18,FALSE)</f>
        <v>Z</v>
      </c>
      <c r="E666" t="str">
        <f>VLOOKUP(Tableau10[[#This Row],[Document d''achat]],Tableau1[[#All],[Colonne1]:[Nom Fournisseur]],5,FALSE)</f>
        <v>500026475  Ltd Ming Global</v>
      </c>
      <c r="F666" s="1" t="s">
        <v>768</v>
      </c>
      <c r="G666" s="1" t="s">
        <v>88</v>
      </c>
      <c r="H666" s="1" t="s">
        <v>767</v>
      </c>
      <c r="I666" s="1" t="s">
        <v>2407</v>
      </c>
      <c r="J666" s="2">
        <v>43935</v>
      </c>
      <c r="K666" s="222">
        <v>1</v>
      </c>
      <c r="L666" s="1" t="s">
        <v>7411</v>
      </c>
      <c r="M666" s="222">
        <v>0</v>
      </c>
      <c r="N666" s="2">
        <v>43935</v>
      </c>
      <c r="O666" s="1" t="s">
        <v>769</v>
      </c>
      <c r="P666" s="259">
        <f>Tableau10[[#This Row],[Quantité échéancée]]-Tableau10[[#This Row],[Quantité livrée]]</f>
        <v>1</v>
      </c>
    </row>
    <row r="667" spans="1:16" hidden="1" x14ac:dyDescent="0.35">
      <c r="A667" t="str">
        <f>VLOOKUP(Tableau10[[#This Row],[Document d''achat]],Tableau1[[#All],[Nº pièce référence]:[AB]],17,FALSE)</f>
        <v>255223121102</v>
      </c>
      <c r="B667" s="9" t="str">
        <f>VLOOKUP(Tableau10[[#This Row],[Document d''achat]],Tableau1[[#All],[Nº pièce référence]:[AB]],15,FALSE)</f>
        <v>300020861</v>
      </c>
      <c r="C667" t="str">
        <f>VLOOKUP(Tableau10[[#This Row],[Document d''achat]],Tableau1[[#All],[Nº pièce référence]:[AB]],16,FALSE)</f>
        <v>5</v>
      </c>
      <c r="D667" t="str">
        <f>VLOOKUP(Tableau10[[#This Row],[Document d''achat]],Tableau1[[#All],[Nº pièce référence]:[Type PO]],18,FALSE)</f>
        <v>Z</v>
      </c>
      <c r="E667" t="str">
        <f>VLOOKUP(Tableau10[[#This Row],[Document d''achat]],Tableau1[[#All],[Colonne1]:[Nom Fournisseur]],5,FALSE)</f>
        <v>600000037  FEDEDIEN FAGG</v>
      </c>
      <c r="F667" s="1" t="s">
        <v>770</v>
      </c>
      <c r="G667" s="1" t="s">
        <v>88</v>
      </c>
      <c r="H667" s="1" t="s">
        <v>619</v>
      </c>
      <c r="I667" s="1" t="s">
        <v>2407</v>
      </c>
      <c r="J667" s="2">
        <v>43935</v>
      </c>
      <c r="K667" s="222">
        <v>1</v>
      </c>
      <c r="L667" s="1" t="s">
        <v>7410</v>
      </c>
      <c r="M667" s="222">
        <v>0</v>
      </c>
      <c r="N667" s="2">
        <v>43935</v>
      </c>
      <c r="O667" s="1" t="s">
        <v>771</v>
      </c>
      <c r="P667" s="259">
        <f>Tableau10[[#This Row],[Quantité échéancée]]-Tableau10[[#This Row],[Quantité livrée]]</f>
        <v>1</v>
      </c>
    </row>
    <row r="668" spans="1:16" hidden="1" x14ac:dyDescent="0.35">
      <c r="A668" t="str">
        <f>VLOOKUP(Tableau10[[#This Row],[Document d''achat]],Tableau1[[#All],[Nº pièce référence]:[AB]],17,FALSE)</f>
        <v>255223121102</v>
      </c>
      <c r="B668" s="9" t="str">
        <f>VLOOKUP(Tableau10[[#This Row],[Document d''achat]],Tableau1[[#All],[Nº pièce référence]:[AB]],15,FALSE)</f>
        <v>300020870</v>
      </c>
      <c r="C668" t="str">
        <f>VLOOKUP(Tableau10[[#This Row],[Document d''achat]],Tableau1[[#All],[Nº pièce référence]:[AB]],16,FALSE)</f>
        <v>3</v>
      </c>
      <c r="D668" t="str">
        <f>VLOOKUP(Tableau10[[#This Row],[Document d''achat]],Tableau1[[#All],[Nº pièce référence]:[Type PO]],18,FALSE)</f>
        <v>Z</v>
      </c>
      <c r="E668" t="str">
        <f>VLOOKUP(Tableau10[[#This Row],[Document d''achat]],Tableau1[[#All],[Colonne1]:[Nom Fournisseur]],5,FALSE)</f>
        <v>100050137  BV Pure Nature Kitchen</v>
      </c>
      <c r="F668" s="1" t="s">
        <v>774</v>
      </c>
      <c r="G668" s="1" t="s">
        <v>88</v>
      </c>
      <c r="H668" s="1" t="s">
        <v>773</v>
      </c>
      <c r="I668" s="1" t="s">
        <v>2407</v>
      </c>
      <c r="J668" s="2">
        <v>43938</v>
      </c>
      <c r="K668" s="222">
        <v>1</v>
      </c>
      <c r="L668" s="1" t="s">
        <v>7410</v>
      </c>
      <c r="M668" s="222">
        <v>0</v>
      </c>
      <c r="N668" s="2">
        <v>43938</v>
      </c>
      <c r="O668" s="1" t="s">
        <v>775</v>
      </c>
      <c r="P668" s="259">
        <f>Tableau10[[#This Row],[Quantité échéancée]]-Tableau10[[#This Row],[Quantité livrée]]</f>
        <v>1</v>
      </c>
    </row>
    <row r="669" spans="1:16" hidden="1" x14ac:dyDescent="0.35">
      <c r="A669" t="str">
        <f>VLOOKUP(Tableau10[[#This Row],[Document d''achat]],Tableau1[[#All],[Nº pièce référence]:[AB]],17,FALSE)</f>
        <v>255223121102</v>
      </c>
      <c r="B669" s="9" t="str">
        <f>VLOOKUP(Tableau10[[#This Row],[Document d''achat]],Tableau1[[#All],[Nº pièce référence]:[AB]],15,FALSE)</f>
        <v>300020870</v>
      </c>
      <c r="C669" t="str">
        <f>VLOOKUP(Tableau10[[#This Row],[Document d''achat]],Tableau1[[#All],[Nº pièce référence]:[AB]],16,FALSE)</f>
        <v>3</v>
      </c>
      <c r="D669" t="str">
        <f>VLOOKUP(Tableau10[[#This Row],[Document d''achat]],Tableau1[[#All],[Nº pièce référence]:[Type PO]],18,FALSE)</f>
        <v>Z</v>
      </c>
      <c r="E669" t="str">
        <f>VLOOKUP(Tableau10[[#This Row],[Document d''achat]],Tableau1[[#All],[Colonne1]:[Nom Fournisseur]],5,FALSE)</f>
        <v>100050137  BV Pure Nature Kitchen</v>
      </c>
      <c r="F669" s="1" t="s">
        <v>774</v>
      </c>
      <c r="G669" s="1" t="s">
        <v>217</v>
      </c>
      <c r="H669" s="1" t="s">
        <v>773</v>
      </c>
      <c r="I669" s="1" t="s">
        <v>2407</v>
      </c>
      <c r="J669" s="2">
        <v>43938</v>
      </c>
      <c r="K669" s="222">
        <v>1</v>
      </c>
      <c r="L669" s="1" t="s">
        <v>7410</v>
      </c>
      <c r="M669" s="222">
        <v>0</v>
      </c>
      <c r="N669" s="2">
        <v>43938</v>
      </c>
      <c r="O669" s="1" t="s">
        <v>776</v>
      </c>
      <c r="P669" s="259">
        <f>Tableau10[[#This Row],[Quantité échéancée]]-Tableau10[[#This Row],[Quantité livrée]]</f>
        <v>1</v>
      </c>
    </row>
    <row r="670" spans="1:16" hidden="1" x14ac:dyDescent="0.35">
      <c r="A670" t="str">
        <f>VLOOKUP(Tableau10[[#This Row],[Document d''achat]],Tableau1[[#All],[Nº pièce référence]:[AB]],17,FALSE)</f>
        <v>255223121102</v>
      </c>
      <c r="B670" s="9" t="str">
        <f>VLOOKUP(Tableau10[[#This Row],[Document d''achat]],Tableau1[[#All],[Nº pièce référence]:[AB]],15,FALSE)</f>
        <v>300020870</v>
      </c>
      <c r="C670" t="str">
        <f>VLOOKUP(Tableau10[[#This Row],[Document d''achat]],Tableau1[[#All],[Nº pièce référence]:[AB]],16,FALSE)</f>
        <v>3</v>
      </c>
      <c r="D670" t="str">
        <f>VLOOKUP(Tableau10[[#This Row],[Document d''achat]],Tableau1[[#All],[Nº pièce référence]:[Type PO]],18,FALSE)</f>
        <v>Z</v>
      </c>
      <c r="E670" t="str">
        <f>VLOOKUP(Tableau10[[#This Row],[Document d''achat]],Tableau1[[#All],[Colonne1]:[Nom Fournisseur]],5,FALSE)</f>
        <v>100050137  BV Pure Nature Kitchen</v>
      </c>
      <c r="F670" s="1" t="s">
        <v>774</v>
      </c>
      <c r="G670" s="1" t="s">
        <v>222</v>
      </c>
      <c r="H670" s="1" t="s">
        <v>773</v>
      </c>
      <c r="I670" s="1" t="s">
        <v>2407</v>
      </c>
      <c r="J670" s="2">
        <v>43938</v>
      </c>
      <c r="K670" s="222">
        <v>1</v>
      </c>
      <c r="L670" s="1" t="s">
        <v>7410</v>
      </c>
      <c r="M670" s="222">
        <v>0</v>
      </c>
      <c r="N670" s="2">
        <v>43938</v>
      </c>
      <c r="O670" s="1" t="s">
        <v>777</v>
      </c>
      <c r="P670" s="259">
        <f>Tableau10[[#This Row],[Quantité échéancée]]-Tableau10[[#This Row],[Quantité livrée]]</f>
        <v>1</v>
      </c>
    </row>
    <row r="671" spans="1:16" hidden="1" x14ac:dyDescent="0.35">
      <c r="A671" t="str">
        <f>VLOOKUP(Tableau10[[#This Row],[Document d''achat]],Tableau1[[#All],[Nº pièce référence]:[AB]],17,FALSE)</f>
        <v>255223121102</v>
      </c>
      <c r="B671" s="9" t="str">
        <f>VLOOKUP(Tableau10[[#This Row],[Document d''achat]],Tableau1[[#All],[Nº pièce référence]:[AB]],15,FALSE)</f>
        <v>300020870</v>
      </c>
      <c r="C671" t="str">
        <f>VLOOKUP(Tableau10[[#This Row],[Document d''achat]],Tableau1[[#All],[Nº pièce référence]:[AB]],16,FALSE)</f>
        <v>3</v>
      </c>
      <c r="D671" t="str">
        <f>VLOOKUP(Tableau10[[#This Row],[Document d''achat]],Tableau1[[#All],[Nº pièce référence]:[Type PO]],18,FALSE)</f>
        <v>Z</v>
      </c>
      <c r="E671" t="str">
        <f>VLOOKUP(Tableau10[[#This Row],[Document d''achat]],Tableau1[[#All],[Colonne1]:[Nom Fournisseur]],5,FALSE)</f>
        <v>100050137  BV Pure Nature Kitchen</v>
      </c>
      <c r="F671" s="1" t="s">
        <v>774</v>
      </c>
      <c r="G671" s="1" t="s">
        <v>421</v>
      </c>
      <c r="H671" s="1" t="s">
        <v>773</v>
      </c>
      <c r="I671" s="1" t="s">
        <v>2407</v>
      </c>
      <c r="J671" s="2">
        <v>43938</v>
      </c>
      <c r="K671" s="222">
        <v>1</v>
      </c>
      <c r="L671" s="1" t="s">
        <v>7410</v>
      </c>
      <c r="M671" s="222">
        <v>0</v>
      </c>
      <c r="N671" s="2">
        <v>43938</v>
      </c>
      <c r="O671" s="1" t="s">
        <v>778</v>
      </c>
      <c r="P671" s="259">
        <f>Tableau10[[#This Row],[Quantité échéancée]]-Tableau10[[#This Row],[Quantité livrée]]</f>
        <v>1</v>
      </c>
    </row>
    <row r="672" spans="1:16" hidden="1" x14ac:dyDescent="0.35">
      <c r="A672" t="str">
        <f>VLOOKUP(Tableau10[[#This Row],[Document d''achat]],Tableau1[[#All],[Nº pièce référence]:[AB]],17,FALSE)</f>
        <v>255223121102</v>
      </c>
      <c r="B672" s="9" t="str">
        <f>VLOOKUP(Tableau10[[#This Row],[Document d''achat]],Tableau1[[#All],[Nº pièce référence]:[AB]],15,FALSE)</f>
        <v>300020870</v>
      </c>
      <c r="C672" t="str">
        <f>VLOOKUP(Tableau10[[#This Row],[Document d''achat]],Tableau1[[#All],[Nº pièce référence]:[AB]],16,FALSE)</f>
        <v>3</v>
      </c>
      <c r="D672" t="str">
        <f>VLOOKUP(Tableau10[[#This Row],[Document d''achat]],Tableau1[[#All],[Nº pièce référence]:[Type PO]],18,FALSE)</f>
        <v>Z</v>
      </c>
      <c r="E672" t="str">
        <f>VLOOKUP(Tableau10[[#This Row],[Document d''achat]],Tableau1[[#All],[Colonne1]:[Nom Fournisseur]],5,FALSE)</f>
        <v>100050137  BV Pure Nature Kitchen</v>
      </c>
      <c r="F672" s="1" t="s">
        <v>774</v>
      </c>
      <c r="G672" s="1" t="s">
        <v>423</v>
      </c>
      <c r="H672" s="1" t="s">
        <v>773</v>
      </c>
      <c r="I672" s="1" t="s">
        <v>2407</v>
      </c>
      <c r="J672" s="2">
        <v>43941</v>
      </c>
      <c r="K672" s="222">
        <v>1</v>
      </c>
      <c r="L672" s="1" t="s">
        <v>7410</v>
      </c>
      <c r="M672" s="222">
        <v>0</v>
      </c>
      <c r="N672" s="2">
        <v>43938</v>
      </c>
      <c r="O672" s="1" t="s">
        <v>779</v>
      </c>
      <c r="P672" s="259">
        <f>Tableau10[[#This Row],[Quantité échéancée]]-Tableau10[[#This Row],[Quantité livrée]]</f>
        <v>1</v>
      </c>
    </row>
    <row r="673" spans="1:16" hidden="1" x14ac:dyDescent="0.35">
      <c r="A673" t="str">
        <f>VLOOKUP(Tableau10[[#This Row],[Document d''achat]],Tableau1[[#All],[Nº pièce référence]:[AB]],17,FALSE)</f>
        <v>255223121102</v>
      </c>
      <c r="B673" s="9" t="str">
        <f>VLOOKUP(Tableau10[[#This Row],[Document d''achat]],Tableau1[[#All],[Nº pièce référence]:[AB]],15,FALSE)</f>
        <v>300020870</v>
      </c>
      <c r="C673" t="str">
        <f>VLOOKUP(Tableau10[[#This Row],[Document d''achat]],Tableau1[[#All],[Nº pièce référence]:[AB]],16,FALSE)</f>
        <v>3</v>
      </c>
      <c r="D673" t="str">
        <f>VLOOKUP(Tableau10[[#This Row],[Document d''achat]],Tableau1[[#All],[Nº pièce référence]:[Type PO]],18,FALSE)</f>
        <v>Z</v>
      </c>
      <c r="E673" t="str">
        <f>VLOOKUP(Tableau10[[#This Row],[Document d''achat]],Tableau1[[#All],[Colonne1]:[Nom Fournisseur]],5,FALSE)</f>
        <v>100050137  BV Pure Nature Kitchen</v>
      </c>
      <c r="F673" s="1" t="s">
        <v>774</v>
      </c>
      <c r="G673" s="1" t="s">
        <v>511</v>
      </c>
      <c r="H673" s="1" t="s">
        <v>773</v>
      </c>
      <c r="I673" s="1" t="s">
        <v>2407</v>
      </c>
      <c r="J673" s="2">
        <v>43941</v>
      </c>
      <c r="K673" s="222">
        <v>1</v>
      </c>
      <c r="L673" s="1" t="s">
        <v>7410</v>
      </c>
      <c r="M673" s="222">
        <v>0</v>
      </c>
      <c r="N673" s="2">
        <v>43938</v>
      </c>
      <c r="O673" s="1" t="s">
        <v>780</v>
      </c>
      <c r="P673" s="259">
        <f>Tableau10[[#This Row],[Quantité échéancée]]-Tableau10[[#This Row],[Quantité livrée]]</f>
        <v>1</v>
      </c>
    </row>
    <row r="674" spans="1:16" hidden="1" x14ac:dyDescent="0.35">
      <c r="A674" t="str">
        <f>VLOOKUP(Tableau10[[#This Row],[Document d''achat]],Tableau1[[#All],[Nº pièce référence]:[AB]],17,FALSE)</f>
        <v>255223121102</v>
      </c>
      <c r="B674" s="9" t="str">
        <f>VLOOKUP(Tableau10[[#This Row],[Document d''achat]],Tableau1[[#All],[Nº pièce référence]:[AB]],15,FALSE)</f>
        <v>300020870</v>
      </c>
      <c r="C674" t="str">
        <f>VLOOKUP(Tableau10[[#This Row],[Document d''achat]],Tableau1[[#All],[Nº pièce référence]:[AB]],16,FALSE)</f>
        <v>3</v>
      </c>
      <c r="D674" t="str">
        <f>VLOOKUP(Tableau10[[#This Row],[Document d''achat]],Tableau1[[#All],[Nº pièce référence]:[Type PO]],18,FALSE)</f>
        <v>Z</v>
      </c>
      <c r="E674" t="str">
        <f>VLOOKUP(Tableau10[[#This Row],[Document d''achat]],Tableau1[[#All],[Colonne1]:[Nom Fournisseur]],5,FALSE)</f>
        <v>100050137  BV Pure Nature Kitchen</v>
      </c>
      <c r="F674" s="1" t="s">
        <v>774</v>
      </c>
      <c r="G674" s="1" t="s">
        <v>513</v>
      </c>
      <c r="H674" s="1" t="s">
        <v>773</v>
      </c>
      <c r="I674" s="1" t="s">
        <v>2407</v>
      </c>
      <c r="J674" s="2">
        <v>43941</v>
      </c>
      <c r="K674" s="222">
        <v>1</v>
      </c>
      <c r="L674" s="1" t="s">
        <v>7410</v>
      </c>
      <c r="M674" s="222">
        <v>0</v>
      </c>
      <c r="N674" s="2">
        <v>43938</v>
      </c>
      <c r="O674" s="1" t="s">
        <v>781</v>
      </c>
      <c r="P674" s="259">
        <f>Tableau10[[#This Row],[Quantité échéancée]]-Tableau10[[#This Row],[Quantité livrée]]</f>
        <v>1</v>
      </c>
    </row>
    <row r="675" spans="1:16" hidden="1" x14ac:dyDescent="0.35">
      <c r="A675" t="str">
        <f>VLOOKUP(Tableau10[[#This Row],[Document d''achat]],Tableau1[[#All],[Nº pièce référence]:[AB]],17,FALSE)</f>
        <v>255223121102</v>
      </c>
      <c r="B675" s="9" t="str">
        <f>VLOOKUP(Tableau10[[#This Row],[Document d''achat]],Tableau1[[#All],[Nº pièce référence]:[AB]],15,FALSE)</f>
        <v>300020870</v>
      </c>
      <c r="C675" t="str">
        <f>VLOOKUP(Tableau10[[#This Row],[Document d''achat]],Tableau1[[#All],[Nº pièce référence]:[AB]],16,FALSE)</f>
        <v>3</v>
      </c>
      <c r="D675" t="str">
        <f>VLOOKUP(Tableau10[[#This Row],[Document d''achat]],Tableau1[[#All],[Nº pièce référence]:[Type PO]],18,FALSE)</f>
        <v>Z</v>
      </c>
      <c r="E675" t="str">
        <f>VLOOKUP(Tableau10[[#This Row],[Document d''achat]],Tableau1[[#All],[Colonne1]:[Nom Fournisseur]],5,FALSE)</f>
        <v>100050137  BV Pure Nature Kitchen</v>
      </c>
      <c r="F675" s="1" t="s">
        <v>774</v>
      </c>
      <c r="G675" s="1" t="s">
        <v>515</v>
      </c>
      <c r="H675" s="1" t="s">
        <v>773</v>
      </c>
      <c r="I675" s="1" t="s">
        <v>2407</v>
      </c>
      <c r="J675" s="2">
        <v>43941</v>
      </c>
      <c r="K675" s="222">
        <v>1</v>
      </c>
      <c r="L675" s="1" t="s">
        <v>7410</v>
      </c>
      <c r="M675" s="222">
        <v>0</v>
      </c>
      <c r="N675" s="2">
        <v>43938</v>
      </c>
      <c r="O675" s="1" t="s">
        <v>782</v>
      </c>
      <c r="P675" s="259">
        <f>Tableau10[[#This Row],[Quantité échéancée]]-Tableau10[[#This Row],[Quantité livrée]]</f>
        <v>1</v>
      </c>
    </row>
    <row r="676" spans="1:16" hidden="1" x14ac:dyDescent="0.35">
      <c r="A676" t="str">
        <f>VLOOKUP(Tableau10[[#This Row],[Document d''achat]],Tableau1[[#All],[Nº pièce référence]:[AB]],17,FALSE)</f>
        <v>255223121102</v>
      </c>
      <c r="B676" s="9" t="str">
        <f>VLOOKUP(Tableau10[[#This Row],[Document d''achat]],Tableau1[[#All],[Nº pièce référence]:[AB]],15,FALSE)</f>
        <v>300020861</v>
      </c>
      <c r="C676" t="str">
        <f>VLOOKUP(Tableau10[[#This Row],[Document d''achat]],Tableau1[[#All],[Nº pièce référence]:[AB]],16,FALSE)</f>
        <v>2</v>
      </c>
      <c r="D676" t="str">
        <f>VLOOKUP(Tableau10[[#This Row],[Document d''achat]],Tableau1[[#All],[Nº pièce référence]:[Type PO]],18,FALSE)</f>
        <v>Z</v>
      </c>
      <c r="E676" t="str">
        <f>VLOOKUP(Tableau10[[#This Row],[Document d''achat]],Tableau1[[#All],[Colonne1]:[Nom Fournisseur]],5,FALSE)</f>
        <v>100000350  BV Thermo Fisher Scientific</v>
      </c>
      <c r="F676" s="1" t="s">
        <v>786</v>
      </c>
      <c r="G676" s="1" t="s">
        <v>88</v>
      </c>
      <c r="H676" s="1" t="s">
        <v>785</v>
      </c>
      <c r="I676" s="1" t="s">
        <v>2407</v>
      </c>
      <c r="J676" s="2">
        <v>43941</v>
      </c>
      <c r="K676" s="222">
        <v>1</v>
      </c>
      <c r="L676" s="1" t="s">
        <v>7411</v>
      </c>
      <c r="M676" s="222">
        <v>0</v>
      </c>
      <c r="N676" s="2">
        <v>43941</v>
      </c>
      <c r="O676" s="1" t="s">
        <v>787</v>
      </c>
      <c r="P676" s="259">
        <f>Tableau10[[#This Row],[Quantité échéancée]]-Tableau10[[#This Row],[Quantité livrée]]</f>
        <v>1</v>
      </c>
    </row>
    <row r="677" spans="1:16" hidden="1" x14ac:dyDescent="0.35">
      <c r="A677" t="str">
        <f>VLOOKUP(Tableau10[[#This Row],[Document d''achat]],Tableau1[[#All],[Nº pièce référence]:[AB]],17,FALSE)</f>
        <v>255223121102</v>
      </c>
      <c r="B677" s="9" t="str">
        <f>VLOOKUP(Tableau10[[#This Row],[Document d''achat]],Tableau1[[#All],[Nº pièce référence]:[AB]],15,FALSE)</f>
        <v>300020861</v>
      </c>
      <c r="C677" t="str">
        <f>VLOOKUP(Tableau10[[#This Row],[Document d''achat]],Tableau1[[#All],[Nº pièce référence]:[AB]],16,FALSE)</f>
        <v>1</v>
      </c>
      <c r="D677" t="str">
        <f>VLOOKUP(Tableau10[[#This Row],[Document d''achat]],Tableau1[[#All],[Nº pièce référence]:[Type PO]],18,FALSE)</f>
        <v>Z</v>
      </c>
      <c r="E677" t="str">
        <f>VLOOKUP(Tableau10[[#This Row],[Document d''achat]],Tableau1[[#All],[Colonne1]:[Nom Fournisseur]],5,FALSE)</f>
        <v>500014609  BV Sds</v>
      </c>
      <c r="F677" s="1" t="s">
        <v>801</v>
      </c>
      <c r="G677" s="1" t="s">
        <v>88</v>
      </c>
      <c r="H677" s="1" t="s">
        <v>800</v>
      </c>
      <c r="I677" s="1" t="s">
        <v>2407</v>
      </c>
      <c r="J677" s="2">
        <v>43942</v>
      </c>
      <c r="K677" s="222">
        <v>1</v>
      </c>
      <c r="L677" s="1" t="s">
        <v>7410</v>
      </c>
      <c r="M677" s="222">
        <v>0</v>
      </c>
      <c r="N677" s="2">
        <v>43942</v>
      </c>
      <c r="O677" s="1" t="s">
        <v>802</v>
      </c>
      <c r="P677" s="259">
        <f>Tableau10[[#This Row],[Quantité échéancée]]-Tableau10[[#This Row],[Quantité livrée]]</f>
        <v>1</v>
      </c>
    </row>
    <row r="678" spans="1:16" hidden="1" x14ac:dyDescent="0.35">
      <c r="A678" t="str">
        <f>VLOOKUP(Tableau10[[#This Row],[Document d''achat]],Tableau1[[#All],[Nº pièce référence]:[AB]],17,FALSE)</f>
        <v>255223121102</v>
      </c>
      <c r="B678" s="9" t="str">
        <f>VLOOKUP(Tableau10[[#This Row],[Document d''achat]],Tableau1[[#All],[Nº pièce référence]:[AB]],15,FALSE)</f>
        <v>300020870</v>
      </c>
      <c r="C678" t="str">
        <f>VLOOKUP(Tableau10[[#This Row],[Document d''achat]],Tableau1[[#All],[Nº pièce référence]:[AB]],16,FALSE)</f>
        <v>3</v>
      </c>
      <c r="D678" t="str">
        <f>VLOOKUP(Tableau10[[#This Row],[Document d''achat]],Tableau1[[#All],[Nº pièce référence]:[Type PO]],18,FALSE)</f>
        <v>Z</v>
      </c>
      <c r="E678" t="str">
        <f>VLOOKUP(Tableau10[[#This Row],[Document d''achat]],Tableau1[[#All],[Colonne1]:[Nom Fournisseur]],5,FALSE)</f>
        <v>100050137  BV Pure Nature Kitchen</v>
      </c>
      <c r="F678" s="1" t="s">
        <v>789</v>
      </c>
      <c r="G678" s="1" t="s">
        <v>88</v>
      </c>
      <c r="H678" s="1" t="s">
        <v>773</v>
      </c>
      <c r="I678" s="1" t="s">
        <v>2407</v>
      </c>
      <c r="J678" s="2">
        <v>43942</v>
      </c>
      <c r="K678" s="222">
        <v>1</v>
      </c>
      <c r="L678" s="1" t="s">
        <v>7411</v>
      </c>
      <c r="M678" s="222">
        <v>0</v>
      </c>
      <c r="N678" s="2">
        <v>43942</v>
      </c>
      <c r="O678" s="1" t="s">
        <v>790</v>
      </c>
      <c r="P678" s="259">
        <f>Tableau10[[#This Row],[Quantité échéancée]]-Tableau10[[#This Row],[Quantité livrée]]</f>
        <v>1</v>
      </c>
    </row>
    <row r="679" spans="1:16" hidden="1" x14ac:dyDescent="0.35">
      <c r="A679" t="str">
        <f>VLOOKUP(Tableau10[[#This Row],[Document d''achat]],Tableau1[[#All],[Nº pièce référence]:[AB]],17,FALSE)</f>
        <v>255223121102</v>
      </c>
      <c r="B679" s="9" t="str">
        <f>VLOOKUP(Tableau10[[#This Row],[Document d''achat]],Tableau1[[#All],[Nº pièce référence]:[AB]],15,FALSE)</f>
        <v>300020861</v>
      </c>
      <c r="C679" t="str">
        <f>VLOOKUP(Tableau10[[#This Row],[Document d''achat]],Tableau1[[#All],[Nº pièce référence]:[AB]],16,FALSE)</f>
        <v>3</v>
      </c>
      <c r="D679" t="str">
        <f>VLOOKUP(Tableau10[[#This Row],[Document d''achat]],Tableau1[[#All],[Nº pièce référence]:[Type PO]],18,FALSE)</f>
        <v>Z</v>
      </c>
      <c r="E679" t="str">
        <f>VLOOKUP(Tableau10[[#This Row],[Document d''achat]],Tableau1[[#All],[Colonne1]:[Nom Fournisseur]],5,FALSE)</f>
        <v>600000082  Ministère de la Défense</v>
      </c>
      <c r="F679" s="1" t="s">
        <v>806</v>
      </c>
      <c r="G679" s="1" t="s">
        <v>88</v>
      </c>
      <c r="H679" s="1" t="s">
        <v>805</v>
      </c>
      <c r="I679" s="1" t="s">
        <v>2407</v>
      </c>
      <c r="J679" s="2">
        <v>43942</v>
      </c>
      <c r="K679" s="222">
        <v>1</v>
      </c>
      <c r="L679" s="1" t="s">
        <v>7410</v>
      </c>
      <c r="M679" s="222">
        <v>0</v>
      </c>
      <c r="N679" s="2">
        <v>43942</v>
      </c>
      <c r="O679" s="1" t="s">
        <v>807</v>
      </c>
      <c r="P679" s="259">
        <f>Tableau10[[#This Row],[Quantité échéancée]]-Tableau10[[#This Row],[Quantité livrée]]</f>
        <v>1</v>
      </c>
    </row>
    <row r="680" spans="1:16" hidden="1" x14ac:dyDescent="0.35">
      <c r="A680" t="str">
        <f>VLOOKUP(Tableau10[[#This Row],[Document d''achat]],Tableau1[[#All],[Nº pièce référence]:[AB]],17,FALSE)</f>
        <v>255223121102</v>
      </c>
      <c r="B680" s="9" t="str">
        <f>VLOOKUP(Tableau10[[#This Row],[Document d''achat]],Tableau1[[#All],[Nº pièce référence]:[AB]],15,FALSE)</f>
        <v>300020861</v>
      </c>
      <c r="C680" t="str">
        <f>VLOOKUP(Tableau10[[#This Row],[Document d''achat]],Tableau1[[#All],[Nº pièce référence]:[AB]],16,FALSE)</f>
        <v>1</v>
      </c>
      <c r="D680" t="str">
        <f>VLOOKUP(Tableau10[[#This Row],[Document d''achat]],Tableau1[[#All],[Nº pièce référence]:[Type PO]],18,FALSE)</f>
        <v>Z</v>
      </c>
      <c r="E680" t="str">
        <f>VLOOKUP(Tableau10[[#This Row],[Document d''achat]],Tableau1[[#All],[Colonne1]:[Nom Fournisseur]],5,FALSE)</f>
        <v>100050640  BV X M L</v>
      </c>
      <c r="F680" s="1" t="s">
        <v>793</v>
      </c>
      <c r="G680" s="1" t="s">
        <v>88</v>
      </c>
      <c r="H680" s="1" t="s">
        <v>495</v>
      </c>
      <c r="I680" s="1" t="s">
        <v>2407</v>
      </c>
      <c r="J680" s="2">
        <v>43942</v>
      </c>
      <c r="K680" s="222">
        <v>1</v>
      </c>
      <c r="L680" s="1" t="s">
        <v>7411</v>
      </c>
      <c r="M680" s="222">
        <v>0</v>
      </c>
      <c r="N680" s="2">
        <v>43942</v>
      </c>
      <c r="O680" s="1" t="s">
        <v>794</v>
      </c>
      <c r="P680" s="259">
        <f>Tableau10[[#This Row],[Quantité échéancée]]-Tableau10[[#This Row],[Quantité livrée]]</f>
        <v>1</v>
      </c>
    </row>
    <row r="681" spans="1:16" hidden="1" x14ac:dyDescent="0.35">
      <c r="A681" t="str">
        <f>VLOOKUP(Tableau10[[#This Row],[Document d''achat]],Tableau1[[#All],[Nº pièce référence]:[AB]],17,FALSE)</f>
        <v>255223121102</v>
      </c>
      <c r="B681" s="9" t="str">
        <f>VLOOKUP(Tableau10[[#This Row],[Document d''achat]],Tableau1[[#All],[Nº pièce référence]:[AB]],15,FALSE)</f>
        <v>300020861</v>
      </c>
      <c r="C681" t="str">
        <f>VLOOKUP(Tableau10[[#This Row],[Document d''achat]],Tableau1[[#All],[Nº pièce référence]:[AB]],16,FALSE)</f>
        <v>1</v>
      </c>
      <c r="D681" t="str">
        <f>VLOOKUP(Tableau10[[#This Row],[Document d''achat]],Tableau1[[#All],[Nº pièce référence]:[Type PO]],18,FALSE)</f>
        <v>Z</v>
      </c>
      <c r="E681" t="str">
        <f>VLOOKUP(Tableau10[[#This Row],[Document d''achat]],Tableau1[[#All],[Colonne1]:[Nom Fournisseur]],5,FALSE)</f>
        <v>100050640  BV X M L</v>
      </c>
      <c r="F681" s="1" t="s">
        <v>796</v>
      </c>
      <c r="G681" s="1" t="s">
        <v>88</v>
      </c>
      <c r="H681" s="1" t="s">
        <v>495</v>
      </c>
      <c r="I681" s="1" t="s">
        <v>2407</v>
      </c>
      <c r="J681" s="2">
        <v>43942</v>
      </c>
      <c r="K681" s="222">
        <v>1</v>
      </c>
      <c r="L681" s="1" t="s">
        <v>7411</v>
      </c>
      <c r="M681" s="222">
        <v>0</v>
      </c>
      <c r="N681" s="2">
        <v>43942</v>
      </c>
      <c r="O681" s="1" t="s">
        <v>794</v>
      </c>
      <c r="P681" s="259">
        <f>Tableau10[[#This Row],[Quantité échéancée]]-Tableau10[[#This Row],[Quantité livrée]]</f>
        <v>1</v>
      </c>
    </row>
    <row r="682" spans="1:16" hidden="1" x14ac:dyDescent="0.35">
      <c r="A682" t="str">
        <f>VLOOKUP(Tableau10[[#This Row],[Document d''achat]],Tableau1[[#All],[Nº pièce référence]:[AB]],17,FALSE)</f>
        <v>255223121102</v>
      </c>
      <c r="B682" s="9" t="str">
        <f>VLOOKUP(Tableau10[[#This Row],[Document d''achat]],Tableau1[[#All],[Nº pièce référence]:[AB]],15,FALSE)</f>
        <v>300020861</v>
      </c>
      <c r="C682" t="str">
        <f>VLOOKUP(Tableau10[[#This Row],[Document d''achat]],Tableau1[[#All],[Nº pièce référence]:[AB]],16,FALSE)</f>
        <v>1</v>
      </c>
      <c r="D682" t="str">
        <f>VLOOKUP(Tableau10[[#This Row],[Document d''achat]],Tableau1[[#All],[Nº pièce référence]:[Type PO]],18,FALSE)</f>
        <v>Z</v>
      </c>
      <c r="E682" t="str">
        <f>VLOOKUP(Tableau10[[#This Row],[Document d''achat]],Tableau1[[#All],[Colonne1]:[Nom Fournisseur]],5,FALSE)</f>
        <v>100050640  BV X M L</v>
      </c>
      <c r="F682" s="1" t="s">
        <v>798</v>
      </c>
      <c r="G682" s="1" t="s">
        <v>88</v>
      </c>
      <c r="H682" s="1" t="s">
        <v>495</v>
      </c>
      <c r="I682" s="1" t="s">
        <v>2407</v>
      </c>
      <c r="J682" s="2">
        <v>43942</v>
      </c>
      <c r="K682" s="222">
        <v>1</v>
      </c>
      <c r="L682" s="1" t="s">
        <v>7411</v>
      </c>
      <c r="M682" s="222">
        <v>0</v>
      </c>
      <c r="N682" s="2">
        <v>43942</v>
      </c>
      <c r="O682" s="1" t="s">
        <v>794</v>
      </c>
      <c r="P682" s="259">
        <f>Tableau10[[#This Row],[Quantité échéancée]]-Tableau10[[#This Row],[Quantité livrée]]</f>
        <v>1</v>
      </c>
    </row>
    <row r="683" spans="1:16" hidden="1" x14ac:dyDescent="0.35">
      <c r="A683" t="str">
        <f>VLOOKUP(Tableau10[[#This Row],[Document d''achat]],Tableau1[[#All],[Nº pièce référence]:[AB]],17,FALSE)</f>
        <v>255223121102</v>
      </c>
      <c r="B683" s="9" t="str">
        <f>VLOOKUP(Tableau10[[#This Row],[Document d''achat]],Tableau1[[#All],[Nº pièce référence]:[AB]],15,FALSE)</f>
        <v>300020861</v>
      </c>
      <c r="C683" t="str">
        <f>VLOOKUP(Tableau10[[#This Row],[Document d''achat]],Tableau1[[#All],[Nº pièce référence]:[AB]],16,FALSE)</f>
        <v>1</v>
      </c>
      <c r="D683" t="str">
        <f>VLOOKUP(Tableau10[[#This Row],[Document d''achat]],Tableau1[[#All],[Nº pièce référence]:[Type PO]],18,FALSE)</f>
        <v>Z</v>
      </c>
      <c r="E683" t="str">
        <f>VLOOKUP(Tableau10[[#This Row],[Document d''achat]],Tableau1[[#All],[Colonne1]:[Nom Fournisseur]],5,FALSE)</f>
        <v>100005097  NV Van Heurck</v>
      </c>
      <c r="F683" s="1" t="s">
        <v>811</v>
      </c>
      <c r="G683" s="1" t="s">
        <v>88</v>
      </c>
      <c r="H683" s="1" t="s">
        <v>810</v>
      </c>
      <c r="I683" s="1" t="s">
        <v>2407</v>
      </c>
      <c r="J683" s="2">
        <v>43943</v>
      </c>
      <c r="K683" s="222">
        <v>1</v>
      </c>
      <c r="L683" s="1" t="s">
        <v>7411</v>
      </c>
      <c r="M683" s="222">
        <v>0</v>
      </c>
      <c r="N683" s="2">
        <v>43943</v>
      </c>
      <c r="O683" s="1" t="s">
        <v>812</v>
      </c>
      <c r="P683" s="259">
        <f>Tableau10[[#This Row],[Quantité échéancée]]-Tableau10[[#This Row],[Quantité livrée]]</f>
        <v>1</v>
      </c>
    </row>
    <row r="684" spans="1:16" hidden="1" x14ac:dyDescent="0.35">
      <c r="A684" t="str">
        <f>VLOOKUP(Tableau10[[#This Row],[Document d''achat]],Tableau1[[#All],[Nº pièce référence]:[AB]],17,FALSE)</f>
        <v>255223121102</v>
      </c>
      <c r="B684" s="9" t="str">
        <f>VLOOKUP(Tableau10[[#This Row],[Document d''achat]],Tableau1[[#All],[Nº pièce référence]:[AB]],15,FALSE)</f>
        <v>300020861</v>
      </c>
      <c r="C684" t="str">
        <f>VLOOKUP(Tableau10[[#This Row],[Document d''achat]],Tableau1[[#All],[Nº pièce référence]:[AB]],16,FALSE)</f>
        <v>1</v>
      </c>
      <c r="D684" t="str">
        <f>VLOOKUP(Tableau10[[#This Row],[Document d''achat]],Tableau1[[#All],[Nº pièce référence]:[Type PO]],18,FALSE)</f>
        <v>Z</v>
      </c>
      <c r="E684" t="str">
        <f>VLOOKUP(Tableau10[[#This Row],[Document d''achat]],Tableau1[[#All],[Colonne1]:[Nom Fournisseur]],5,FALSE)</f>
        <v>100005097  NV Van Heurck</v>
      </c>
      <c r="F684" s="1" t="s">
        <v>814</v>
      </c>
      <c r="G684" s="1" t="s">
        <v>88</v>
      </c>
      <c r="H684" s="1" t="s">
        <v>810</v>
      </c>
      <c r="I684" s="1" t="s">
        <v>2407</v>
      </c>
      <c r="J684" s="2">
        <v>43943</v>
      </c>
      <c r="K684" s="222">
        <v>1</v>
      </c>
      <c r="L684" s="1" t="s">
        <v>7411</v>
      </c>
      <c r="M684" s="222">
        <v>0</v>
      </c>
      <c r="N684" s="2">
        <v>43943</v>
      </c>
      <c r="O684" s="1" t="s">
        <v>815</v>
      </c>
      <c r="P684" s="259">
        <f>Tableau10[[#This Row],[Quantité échéancée]]-Tableau10[[#This Row],[Quantité livrée]]</f>
        <v>1</v>
      </c>
    </row>
    <row r="685" spans="1:16" hidden="1" x14ac:dyDescent="0.35">
      <c r="A685" t="str">
        <f>VLOOKUP(Tableau10[[#This Row],[Document d''achat]],Tableau1[[#All],[Nº pièce référence]:[AB]],17,FALSE)</f>
        <v>255223121102</v>
      </c>
      <c r="B685" s="9" t="str">
        <f>VLOOKUP(Tableau10[[#This Row],[Document d''achat]],Tableau1[[#All],[Nº pièce référence]:[AB]],15,FALSE)</f>
        <v>300020861</v>
      </c>
      <c r="C685" t="str">
        <f>VLOOKUP(Tableau10[[#This Row],[Document d''achat]],Tableau1[[#All],[Nº pièce référence]:[AB]],16,FALSE)</f>
        <v>1</v>
      </c>
      <c r="D685" t="str">
        <f>VLOOKUP(Tableau10[[#This Row],[Document d''achat]],Tableau1[[#All],[Nº pièce référence]:[Type PO]],18,FALSE)</f>
        <v>Z</v>
      </c>
      <c r="E685" t="str">
        <f>VLOOKUP(Tableau10[[#This Row],[Document d''achat]],Tableau1[[#All],[Colonne1]:[Nom Fournisseur]],5,FALSE)</f>
        <v>500026489  Qube Medical Products Sdn Bhd</v>
      </c>
      <c r="F685" s="1" t="s">
        <v>855</v>
      </c>
      <c r="G685" s="1" t="s">
        <v>88</v>
      </c>
      <c r="H685" s="1" t="s">
        <v>854</v>
      </c>
      <c r="I685" s="1" t="s">
        <v>2407</v>
      </c>
      <c r="J685" s="2">
        <v>43943</v>
      </c>
      <c r="K685" s="222">
        <v>1</v>
      </c>
      <c r="L685" s="1" t="s">
        <v>7411</v>
      </c>
      <c r="M685" s="222">
        <v>0</v>
      </c>
      <c r="N685" s="2">
        <v>43943</v>
      </c>
      <c r="O685" s="1" t="s">
        <v>818</v>
      </c>
      <c r="P685" s="259">
        <f>Tableau10[[#This Row],[Quantité échéancée]]-Tableau10[[#This Row],[Quantité livrée]]</f>
        <v>1</v>
      </c>
    </row>
    <row r="686" spans="1:16" hidden="1" x14ac:dyDescent="0.35">
      <c r="A686" t="str">
        <f>VLOOKUP(Tableau10[[#This Row],[Document d''achat]],Tableau1[[#All],[Nº pièce référence]:[AB]],17,FALSE)</f>
        <v>255223121102</v>
      </c>
      <c r="B686" s="9" t="str">
        <f>VLOOKUP(Tableau10[[#This Row],[Document d''achat]],Tableau1[[#All],[Nº pièce référence]:[AB]],15,FALSE)</f>
        <v>300020861</v>
      </c>
      <c r="C686" t="str">
        <f>VLOOKUP(Tableau10[[#This Row],[Document d''achat]],Tableau1[[#All],[Nº pièce référence]:[AB]],16,FALSE)</f>
        <v>1</v>
      </c>
      <c r="D686" t="str">
        <f>VLOOKUP(Tableau10[[#This Row],[Document d''achat]],Tableau1[[#All],[Nº pièce référence]:[Type PO]],18,FALSE)</f>
        <v>Z</v>
      </c>
      <c r="E686" t="str">
        <f>VLOOKUP(Tableau10[[#This Row],[Document d''achat]],Tableau1[[#All],[Colonne1]:[Nom Fournisseur]],5,FALSE)</f>
        <v>500026491  Ltd Echelon Holdings</v>
      </c>
      <c r="F686" s="1" t="s">
        <v>859</v>
      </c>
      <c r="G686" s="1" t="s">
        <v>88</v>
      </c>
      <c r="H686" s="1" t="s">
        <v>858</v>
      </c>
      <c r="I686" s="1" t="s">
        <v>2407</v>
      </c>
      <c r="J686" s="2">
        <v>43943</v>
      </c>
      <c r="K686" s="222">
        <v>1</v>
      </c>
      <c r="L686" s="1" t="s">
        <v>7411</v>
      </c>
      <c r="M686" s="222">
        <v>0</v>
      </c>
      <c r="N686" s="2">
        <v>43943</v>
      </c>
      <c r="O686" s="1" t="s">
        <v>860</v>
      </c>
      <c r="P686" s="259">
        <f>Tableau10[[#This Row],[Quantité échéancée]]-Tableau10[[#This Row],[Quantité livrée]]</f>
        <v>1</v>
      </c>
    </row>
    <row r="687" spans="1:16" hidden="1" x14ac:dyDescent="0.35">
      <c r="A687" t="str">
        <f>VLOOKUP(Tableau10[[#This Row],[Document d''achat]],Tableau1[[#All],[Nº pièce référence]:[AB]],17,FALSE)</f>
        <v>255223121102</v>
      </c>
      <c r="B687" s="9" t="str">
        <f>VLOOKUP(Tableau10[[#This Row],[Document d''achat]],Tableau1[[#All],[Nº pièce référence]:[AB]],15,FALSE)</f>
        <v>300020861</v>
      </c>
      <c r="C687" t="str">
        <f>VLOOKUP(Tableau10[[#This Row],[Document d''achat]],Tableau1[[#All],[Nº pièce référence]:[AB]],16,FALSE)</f>
        <v>1</v>
      </c>
      <c r="D687" t="str">
        <f>VLOOKUP(Tableau10[[#This Row],[Document d''achat]],Tableau1[[#All],[Nº pièce référence]:[Type PO]],18,FALSE)</f>
        <v>Z</v>
      </c>
      <c r="E687" t="str">
        <f>VLOOKUP(Tableau10[[#This Row],[Document d''achat]],Tableau1[[#All],[Colonne1]:[Nom Fournisseur]],5,FALSE)</f>
        <v>100050627  BV Firematch Global</v>
      </c>
      <c r="F687" s="1" t="s">
        <v>820</v>
      </c>
      <c r="G687" s="1" t="s">
        <v>88</v>
      </c>
      <c r="H687" s="1" t="s">
        <v>707</v>
      </c>
      <c r="I687" s="1" t="s">
        <v>2407</v>
      </c>
      <c r="J687" s="2">
        <v>43943</v>
      </c>
      <c r="K687" s="222">
        <v>1</v>
      </c>
      <c r="L687" s="1" t="s">
        <v>7411</v>
      </c>
      <c r="M687" s="222">
        <v>0</v>
      </c>
      <c r="N687" s="2">
        <v>43943</v>
      </c>
      <c r="O687" s="1" t="s">
        <v>818</v>
      </c>
      <c r="P687" s="259">
        <f>Tableau10[[#This Row],[Quantité échéancée]]-Tableau10[[#This Row],[Quantité livrée]]</f>
        <v>1</v>
      </c>
    </row>
    <row r="688" spans="1:16" hidden="1" x14ac:dyDescent="0.35">
      <c r="A688" t="str">
        <f>VLOOKUP(Tableau10[[#This Row],[Document d''achat]],Tableau1[[#All],[Nº pièce référence]:[AB]],17,FALSE)</f>
        <v>255223121102</v>
      </c>
      <c r="B688" s="9" t="str">
        <f>VLOOKUP(Tableau10[[#This Row],[Document d''achat]],Tableau1[[#All],[Nº pièce référence]:[AB]],15,FALSE)</f>
        <v>300020861</v>
      </c>
      <c r="C688" t="str">
        <f>VLOOKUP(Tableau10[[#This Row],[Document d''achat]],Tableau1[[#All],[Nº pièce référence]:[AB]],16,FALSE)</f>
        <v>1</v>
      </c>
      <c r="D688" t="str">
        <f>VLOOKUP(Tableau10[[#This Row],[Document d''achat]],Tableau1[[#All],[Nº pièce référence]:[Type PO]],18,FALSE)</f>
        <v>Z</v>
      </c>
      <c r="E688" t="str">
        <f>VLOOKUP(Tableau10[[#This Row],[Document d''achat]],Tableau1[[#All],[Colonne1]:[Nom Fournisseur]],5,FALSE)</f>
        <v>100050675  BV Bepac Belgium</v>
      </c>
      <c r="F688" s="1" t="s">
        <v>824</v>
      </c>
      <c r="G688" s="1" t="s">
        <v>88</v>
      </c>
      <c r="H688" s="1" t="s">
        <v>823</v>
      </c>
      <c r="I688" s="1" t="s">
        <v>2407</v>
      </c>
      <c r="J688" s="2">
        <v>43943</v>
      </c>
      <c r="K688" s="222">
        <v>1</v>
      </c>
      <c r="L688" s="1" t="s">
        <v>7411</v>
      </c>
      <c r="M688" s="222">
        <v>0</v>
      </c>
      <c r="N688" s="2">
        <v>43943</v>
      </c>
      <c r="O688" s="1" t="s">
        <v>818</v>
      </c>
      <c r="P688" s="259">
        <f>Tableau10[[#This Row],[Quantité échéancée]]-Tableau10[[#This Row],[Quantité livrée]]</f>
        <v>1</v>
      </c>
    </row>
    <row r="689" spans="1:16" hidden="1" x14ac:dyDescent="0.35">
      <c r="A689" t="str">
        <f>VLOOKUP(Tableau10[[#This Row],[Document d''achat]],Tableau1[[#All],[Nº pièce référence]:[AB]],17,FALSE)</f>
        <v>255223121102</v>
      </c>
      <c r="B689" s="9" t="str">
        <f>VLOOKUP(Tableau10[[#This Row],[Document d''achat]],Tableau1[[#All],[Nº pièce référence]:[AB]],15,FALSE)</f>
        <v>300020861</v>
      </c>
      <c r="C689" t="str">
        <f>VLOOKUP(Tableau10[[#This Row],[Document d''achat]],Tableau1[[#All],[Nº pièce référence]:[AB]],16,FALSE)</f>
        <v>1</v>
      </c>
      <c r="D689" t="str">
        <f>VLOOKUP(Tableau10[[#This Row],[Document d''achat]],Tableau1[[#All],[Nº pièce référence]:[Type PO]],18,FALSE)</f>
        <v>Z</v>
      </c>
      <c r="E689" t="str">
        <f>VLOOKUP(Tableau10[[#This Row],[Document d''achat]],Tableau1[[#All],[Colonne1]:[Nom Fournisseur]],5,FALSE)</f>
        <v>100033059  NV Innomediq</v>
      </c>
      <c r="F689" s="1" t="s">
        <v>817</v>
      </c>
      <c r="G689" s="1" t="s">
        <v>88</v>
      </c>
      <c r="H689" s="1" t="s">
        <v>482</v>
      </c>
      <c r="I689" s="1" t="s">
        <v>2407</v>
      </c>
      <c r="J689" s="2">
        <v>43943</v>
      </c>
      <c r="K689" s="222">
        <v>1</v>
      </c>
      <c r="L689" s="1" t="s">
        <v>7411</v>
      </c>
      <c r="M689" s="222">
        <v>0</v>
      </c>
      <c r="N689" s="2">
        <v>43943</v>
      </c>
      <c r="O689" s="1" t="s">
        <v>818</v>
      </c>
      <c r="P689" s="259">
        <f>Tableau10[[#This Row],[Quantité échéancée]]-Tableau10[[#This Row],[Quantité livrée]]</f>
        <v>1</v>
      </c>
    </row>
    <row r="690" spans="1:16" hidden="1" x14ac:dyDescent="0.35">
      <c r="A690" t="str">
        <f>VLOOKUP(Tableau10[[#This Row],[Document d''achat]],Tableau1[[#All],[Nº pièce référence]:[AB]],17,FALSE)</f>
        <v>255223121102</v>
      </c>
      <c r="B690" s="9" t="str">
        <f>VLOOKUP(Tableau10[[#This Row],[Document d''achat]],Tableau1[[#All],[Nº pièce référence]:[AB]],15,FALSE)</f>
        <v>300020861</v>
      </c>
      <c r="C690" t="str">
        <f>VLOOKUP(Tableau10[[#This Row],[Document d''achat]],Tableau1[[#All],[Nº pièce référence]:[AB]],16,FALSE)</f>
        <v>1</v>
      </c>
      <c r="D690" t="str">
        <f>VLOOKUP(Tableau10[[#This Row],[Document d''achat]],Tableau1[[#All],[Nº pièce référence]:[Type PO]],18,FALSE)</f>
        <v>Z</v>
      </c>
      <c r="E690" t="str">
        <f>VLOOKUP(Tableau10[[#This Row],[Document d''achat]],Tableau1[[#All],[Colonne1]:[Nom Fournisseur]],5,FALSE)</f>
        <v>200008175  BV Imetra</v>
      </c>
      <c r="F690" s="1" t="s">
        <v>847</v>
      </c>
      <c r="G690" s="1" t="s">
        <v>88</v>
      </c>
      <c r="H690" s="1" t="s">
        <v>846</v>
      </c>
      <c r="I690" s="1" t="s">
        <v>2407</v>
      </c>
      <c r="J690" s="2">
        <v>43943</v>
      </c>
      <c r="K690" s="222">
        <v>1</v>
      </c>
      <c r="L690" s="1" t="s">
        <v>7411</v>
      </c>
      <c r="M690" s="222">
        <v>0</v>
      </c>
      <c r="N690" s="2">
        <v>43943</v>
      </c>
      <c r="O690" s="1" t="s">
        <v>848</v>
      </c>
      <c r="P690" s="259">
        <f>Tableau10[[#This Row],[Quantité échéancée]]-Tableau10[[#This Row],[Quantité livrée]]</f>
        <v>1</v>
      </c>
    </row>
    <row r="691" spans="1:16" hidden="1" x14ac:dyDescent="0.35">
      <c r="A691" t="str">
        <f>VLOOKUP(Tableau10[[#This Row],[Document d''achat]],Tableau1[[#All],[Nº pièce référence]:[AB]],17,FALSE)</f>
        <v>255223121102</v>
      </c>
      <c r="B691" s="9" t="str">
        <f>VLOOKUP(Tableau10[[#This Row],[Document d''achat]],Tableau1[[#All],[Nº pièce référence]:[AB]],15,FALSE)</f>
        <v>300020861</v>
      </c>
      <c r="C691" t="str">
        <f>VLOOKUP(Tableau10[[#This Row],[Document d''achat]],Tableau1[[#All],[Nº pièce référence]:[AB]],16,FALSE)</f>
        <v>1</v>
      </c>
      <c r="D691" t="str">
        <f>VLOOKUP(Tableau10[[#This Row],[Document d''achat]],Tableau1[[#All],[Nº pièce référence]:[Type PO]],18,FALSE)</f>
        <v>Z</v>
      </c>
      <c r="E691" t="str">
        <f>VLOOKUP(Tableau10[[#This Row],[Document d''achat]],Tableau1[[#All],[Colonne1]:[Nom Fournisseur]],5,FALSE)</f>
        <v>200008147  SARL LCH Medical</v>
      </c>
      <c r="F691" s="1" t="s">
        <v>842</v>
      </c>
      <c r="G691" s="1" t="s">
        <v>88</v>
      </c>
      <c r="H691" s="1" t="s">
        <v>841</v>
      </c>
      <c r="I691" s="1" t="s">
        <v>2407</v>
      </c>
      <c r="J691" s="2">
        <v>43943</v>
      </c>
      <c r="K691" s="222">
        <v>1</v>
      </c>
      <c r="L691" s="1" t="s">
        <v>7411</v>
      </c>
      <c r="M691" s="222">
        <v>0</v>
      </c>
      <c r="N691" s="2">
        <v>43943</v>
      </c>
      <c r="O691" s="1" t="s">
        <v>843</v>
      </c>
      <c r="P691" s="259">
        <f>Tableau10[[#This Row],[Quantité échéancée]]-Tableau10[[#This Row],[Quantité livrée]]</f>
        <v>1</v>
      </c>
    </row>
    <row r="692" spans="1:16" hidden="1" x14ac:dyDescent="0.35">
      <c r="A692" t="str">
        <f>VLOOKUP(Tableau10[[#This Row],[Document d''achat]],Tableau1[[#All],[Nº pièce référence]:[AB]],17,FALSE)</f>
        <v>255223121102</v>
      </c>
      <c r="B692" s="9" t="str">
        <f>VLOOKUP(Tableau10[[#This Row],[Document d''achat]],Tableau1[[#All],[Nº pièce référence]:[AB]],15,FALSE)</f>
        <v>300020861</v>
      </c>
      <c r="C692" t="str">
        <f>VLOOKUP(Tableau10[[#This Row],[Document d''achat]],Tableau1[[#All],[Nº pièce référence]:[AB]],16,FALSE)</f>
        <v>1</v>
      </c>
      <c r="D692" t="str">
        <f>VLOOKUP(Tableau10[[#This Row],[Document d''achat]],Tableau1[[#All],[Nº pièce référence]:[Type PO]],18,FALSE)</f>
        <v>Z</v>
      </c>
      <c r="E692" t="str">
        <f>VLOOKUP(Tableau10[[#This Row],[Document d''achat]],Tableau1[[#All],[Colonne1]:[Nom Fournisseur]],5,FALSE)</f>
        <v>100050702  SRL Work N'Build</v>
      </c>
      <c r="F692" s="1" t="s">
        <v>828</v>
      </c>
      <c r="G692" s="1" t="s">
        <v>88</v>
      </c>
      <c r="H692" s="1" t="s">
        <v>827</v>
      </c>
      <c r="I692" s="1" t="s">
        <v>2407</v>
      </c>
      <c r="J692" s="2">
        <v>43943</v>
      </c>
      <c r="K692" s="222">
        <v>1</v>
      </c>
      <c r="L692" s="1" t="s">
        <v>7411</v>
      </c>
      <c r="M692" s="222">
        <v>0</v>
      </c>
      <c r="N692" s="2">
        <v>43943</v>
      </c>
      <c r="O692" s="1" t="s">
        <v>829</v>
      </c>
      <c r="P692" s="259">
        <f>Tableau10[[#This Row],[Quantité échéancée]]-Tableau10[[#This Row],[Quantité livrée]]</f>
        <v>1</v>
      </c>
    </row>
    <row r="693" spans="1:16" hidden="1" x14ac:dyDescent="0.35">
      <c r="A693" t="str">
        <f>VLOOKUP(Tableau10[[#This Row],[Document d''achat]],Tableau1[[#All],[Nº pièce référence]:[AB]],17,FALSE)</f>
        <v>255223121102</v>
      </c>
      <c r="B693" s="9" t="str">
        <f>VLOOKUP(Tableau10[[#This Row],[Document d''achat]],Tableau1[[#All],[Nº pièce référence]:[AB]],15,FALSE)</f>
        <v>300020861</v>
      </c>
      <c r="C693" t="str">
        <f>VLOOKUP(Tableau10[[#This Row],[Document d''achat]],Tableau1[[#All],[Nº pièce référence]:[AB]],16,FALSE)</f>
        <v>1</v>
      </c>
      <c r="D693" t="str">
        <f>VLOOKUP(Tableau10[[#This Row],[Document d''achat]],Tableau1[[#All],[Nº pièce référence]:[Type PO]],18,FALSE)</f>
        <v>Z</v>
      </c>
      <c r="E693" t="str">
        <f>VLOOKUP(Tableau10[[#This Row],[Document d''achat]],Tableau1[[#All],[Colonne1]:[Nom Fournisseur]],5,FALSE)</f>
        <v>500026467  Ltd Qi Run Pharmaceutical Technolog</v>
      </c>
      <c r="F693" s="1" t="s">
        <v>850</v>
      </c>
      <c r="G693" s="1" t="s">
        <v>88</v>
      </c>
      <c r="H693" s="1" t="s">
        <v>662</v>
      </c>
      <c r="I693" s="1" t="s">
        <v>2407</v>
      </c>
      <c r="J693" s="2">
        <v>43943</v>
      </c>
      <c r="K693" s="222">
        <v>1</v>
      </c>
      <c r="L693" s="1" t="s">
        <v>7411</v>
      </c>
      <c r="M693" s="222">
        <v>0</v>
      </c>
      <c r="N693" s="2">
        <v>43943</v>
      </c>
      <c r="O693" s="1" t="s">
        <v>851</v>
      </c>
      <c r="P693" s="259">
        <f>Tableau10[[#This Row],[Quantité échéancée]]-Tableau10[[#This Row],[Quantité livrée]]</f>
        <v>1</v>
      </c>
    </row>
    <row r="694" spans="1:16" hidden="1" x14ac:dyDescent="0.35">
      <c r="A694" t="str">
        <f>VLOOKUP(Tableau10[[#This Row],[Document d''achat]],Tableau1[[#All],[Nº pièce référence]:[AB]],17,FALSE)</f>
        <v>255223121102</v>
      </c>
      <c r="B694" s="9" t="str">
        <f>VLOOKUP(Tableau10[[#This Row],[Document d''achat]],Tableau1[[#All],[Nº pièce référence]:[AB]],15,FALSE)</f>
        <v>300020861</v>
      </c>
      <c r="C694" t="str">
        <f>VLOOKUP(Tableau10[[#This Row],[Document d''achat]],Tableau1[[#All],[Nº pièce référence]:[AB]],16,FALSE)</f>
        <v>1</v>
      </c>
      <c r="D694" t="str">
        <f>VLOOKUP(Tableau10[[#This Row],[Document d''achat]],Tableau1[[#All],[Nº pièce référence]:[Type PO]],18,FALSE)</f>
        <v>Z</v>
      </c>
      <c r="E694" t="str">
        <f>VLOOKUP(Tableau10[[#This Row],[Document d''achat]],Tableau1[[#All],[Colonne1]:[Nom Fournisseur]],5,FALSE)</f>
        <v>100050732  BV Bestwood</v>
      </c>
      <c r="F694" s="1" t="s">
        <v>834</v>
      </c>
      <c r="G694" s="1" t="s">
        <v>88</v>
      </c>
      <c r="H694" s="1" t="s">
        <v>833</v>
      </c>
      <c r="I694" s="1" t="s">
        <v>2407</v>
      </c>
      <c r="J694" s="2">
        <v>43943</v>
      </c>
      <c r="K694" s="222">
        <v>1</v>
      </c>
      <c r="L694" s="1" t="s">
        <v>7411</v>
      </c>
      <c r="M694" s="222">
        <v>0</v>
      </c>
      <c r="N694" s="2">
        <v>43943</v>
      </c>
      <c r="O694" s="1" t="s">
        <v>835</v>
      </c>
      <c r="P694" s="259">
        <f>Tableau10[[#This Row],[Quantité échéancée]]-Tableau10[[#This Row],[Quantité livrée]]</f>
        <v>1</v>
      </c>
    </row>
    <row r="695" spans="1:16" hidden="1" x14ac:dyDescent="0.35">
      <c r="A695" t="str">
        <f>VLOOKUP(Tableau10[[#This Row],[Document d''achat]],Tableau1[[#All],[Nº pièce référence]:[AB]],17,FALSE)</f>
        <v>255223121102</v>
      </c>
      <c r="B695" s="9" t="str">
        <f>VLOOKUP(Tableau10[[#This Row],[Document d''achat]],Tableau1[[#All],[Nº pièce référence]:[AB]],15,FALSE)</f>
        <v>300020861</v>
      </c>
      <c r="C695" t="str">
        <f>VLOOKUP(Tableau10[[#This Row],[Document d''achat]],Tableau1[[#All],[Nº pièce référence]:[AB]],16,FALSE)</f>
        <v>1</v>
      </c>
      <c r="D695" t="str">
        <f>VLOOKUP(Tableau10[[#This Row],[Document d''achat]],Tableau1[[#All],[Nº pièce référence]:[Type PO]],18,FALSE)</f>
        <v>Z</v>
      </c>
      <c r="E695" t="str">
        <f>VLOOKUP(Tableau10[[#This Row],[Document d''achat]],Tableau1[[#All],[Colonne1]:[Nom Fournisseur]],5,FALSE)</f>
        <v>100050732  BV Bestwood</v>
      </c>
      <c r="F695" s="1" t="s">
        <v>834</v>
      </c>
      <c r="G695" s="1" t="s">
        <v>217</v>
      </c>
      <c r="H695" s="1" t="s">
        <v>833</v>
      </c>
      <c r="I695" s="1" t="s">
        <v>2407</v>
      </c>
      <c r="J695" s="2">
        <v>43978</v>
      </c>
      <c r="K695" s="222">
        <v>1</v>
      </c>
      <c r="L695" s="1" t="s">
        <v>7411</v>
      </c>
      <c r="M695" s="222">
        <v>0</v>
      </c>
      <c r="N695" s="2">
        <v>43978</v>
      </c>
      <c r="O695" s="1" t="s">
        <v>837</v>
      </c>
      <c r="P695" s="259">
        <f>Tableau10[[#This Row],[Quantité échéancée]]-Tableau10[[#This Row],[Quantité livrée]]</f>
        <v>1</v>
      </c>
    </row>
    <row r="696" spans="1:16" hidden="1" x14ac:dyDescent="0.35">
      <c r="A696" t="str">
        <f>VLOOKUP(Tableau10[[#This Row],[Document d''achat]],Tableau1[[#All],[Nº pièce référence]:[AB]],17,FALSE)</f>
        <v>255223121102</v>
      </c>
      <c r="B696" s="9" t="str">
        <f>VLOOKUP(Tableau10[[#This Row],[Document d''achat]],Tableau1[[#All],[Nº pièce référence]:[AB]],15,FALSE)</f>
        <v>300020870</v>
      </c>
      <c r="C696" t="str">
        <f>VLOOKUP(Tableau10[[#This Row],[Document d''achat]],Tableau1[[#All],[Nº pièce référence]:[AB]],16,FALSE)</f>
        <v>3</v>
      </c>
      <c r="D696" t="str">
        <f>VLOOKUP(Tableau10[[#This Row],[Document d''achat]],Tableau1[[#All],[Nº pièce référence]:[Type PO]],18,FALSE)</f>
        <v>Z</v>
      </c>
      <c r="E696" t="str">
        <f>VLOOKUP(Tableau10[[#This Row],[Document d''achat]],Tableau1[[#All],[Colonne1]:[Nom Fournisseur]],5,FALSE)</f>
        <v>100022378  BV Cloetens - Delicatessen</v>
      </c>
      <c r="F696" s="1" t="s">
        <v>863</v>
      </c>
      <c r="G696" s="1" t="s">
        <v>88</v>
      </c>
      <c r="H696" s="1" t="s">
        <v>862</v>
      </c>
      <c r="I696" s="1" t="s">
        <v>2407</v>
      </c>
      <c r="J696" s="2">
        <v>43943</v>
      </c>
      <c r="K696" s="222">
        <v>1</v>
      </c>
      <c r="L696" s="1" t="s">
        <v>7410</v>
      </c>
      <c r="M696" s="222">
        <v>0</v>
      </c>
      <c r="N696" s="2">
        <v>43943</v>
      </c>
      <c r="O696" s="1" t="s">
        <v>864</v>
      </c>
      <c r="P696" s="259">
        <f>Tableau10[[#This Row],[Quantité échéancée]]-Tableau10[[#This Row],[Quantité livrée]]</f>
        <v>1</v>
      </c>
    </row>
    <row r="697" spans="1:16" hidden="1" x14ac:dyDescent="0.35">
      <c r="A697" t="str">
        <f>VLOOKUP(Tableau10[[#This Row],[Document d''achat]],Tableau1[[#All],[Nº pièce référence]:[AB]],17,FALSE)</f>
        <v>255223121102</v>
      </c>
      <c r="B697" s="9" t="str">
        <f>VLOOKUP(Tableau10[[#This Row],[Document d''achat]],Tableau1[[#All],[Nº pièce référence]:[AB]],15,FALSE)</f>
        <v>300020861</v>
      </c>
      <c r="C697" t="str">
        <f>VLOOKUP(Tableau10[[#This Row],[Document d''achat]],Tableau1[[#All],[Nº pièce référence]:[AB]],16,FALSE)</f>
        <v>1</v>
      </c>
      <c r="D697" t="str">
        <f>VLOOKUP(Tableau10[[#This Row],[Document d''achat]],Tableau1[[#All],[Nº pièce référence]:[Type PO]],18,FALSE)</f>
        <v>Z</v>
      </c>
      <c r="E697" t="str">
        <f>VLOOKUP(Tableau10[[#This Row],[Document d''achat]],Tableau1[[#All],[Colonne1]:[Nom Fournisseur]],5,FALSE)</f>
        <v>500026475  Ltd Ming Global</v>
      </c>
      <c r="F697" s="1" t="s">
        <v>883</v>
      </c>
      <c r="G697" s="1" t="s">
        <v>88</v>
      </c>
      <c r="H697" s="1" t="s">
        <v>767</v>
      </c>
      <c r="I697" s="1" t="s">
        <v>2407</v>
      </c>
      <c r="J697" s="2">
        <v>43944</v>
      </c>
      <c r="K697" s="222">
        <v>1</v>
      </c>
      <c r="L697" s="1" t="s">
        <v>7411</v>
      </c>
      <c r="M697" s="222">
        <v>0</v>
      </c>
      <c r="N697" s="2">
        <v>43944</v>
      </c>
      <c r="O697" s="1" t="s">
        <v>818</v>
      </c>
      <c r="P697" s="259">
        <f>Tableau10[[#This Row],[Quantité échéancée]]-Tableau10[[#This Row],[Quantité livrée]]</f>
        <v>1</v>
      </c>
    </row>
    <row r="698" spans="1:16" hidden="1" x14ac:dyDescent="0.35">
      <c r="A698" t="str">
        <f>VLOOKUP(Tableau10[[#This Row],[Document d''achat]],Tableau1[[#All],[Nº pièce référence]:[AB]],17,FALSE)</f>
        <v>255223121102</v>
      </c>
      <c r="B698" s="9" t="str">
        <f>VLOOKUP(Tableau10[[#This Row],[Document d''achat]],Tableau1[[#All],[Nº pièce référence]:[AB]],15,FALSE)</f>
        <v>300020861</v>
      </c>
      <c r="C698" t="str">
        <f>VLOOKUP(Tableau10[[#This Row],[Document d''achat]],Tableau1[[#All],[Nº pièce référence]:[AB]],16,FALSE)</f>
        <v>1</v>
      </c>
      <c r="D698" t="str">
        <f>VLOOKUP(Tableau10[[#This Row],[Document d''achat]],Tableau1[[#All],[Nº pièce référence]:[Type PO]],18,FALSE)</f>
        <v>Z</v>
      </c>
      <c r="E698" t="str">
        <f>VLOOKUP(Tableau10[[#This Row],[Document d''achat]],Tableau1[[#All],[Colonne1]:[Nom Fournisseur]],5,FALSE)</f>
        <v>500026443 Alibaba</v>
      </c>
      <c r="F698" s="1" t="s">
        <v>880</v>
      </c>
      <c r="G698" s="1" t="s">
        <v>88</v>
      </c>
      <c r="H698" s="1" t="s">
        <v>469</v>
      </c>
      <c r="I698" s="1" t="s">
        <v>2407</v>
      </c>
      <c r="J698" s="2">
        <v>43944</v>
      </c>
      <c r="K698" s="222">
        <v>1</v>
      </c>
      <c r="L698" s="1" t="s">
        <v>7411</v>
      </c>
      <c r="M698" s="222">
        <v>0</v>
      </c>
      <c r="N698" s="2">
        <v>43944</v>
      </c>
      <c r="O698" s="1" t="s">
        <v>881</v>
      </c>
      <c r="P698" s="259">
        <f>Tableau10[[#This Row],[Quantité échéancée]]-Tableau10[[#This Row],[Quantité livrée]]</f>
        <v>1</v>
      </c>
    </row>
    <row r="699" spans="1:16" hidden="1" x14ac:dyDescent="0.35">
      <c r="A699" t="str">
        <f>VLOOKUP(Tableau10[[#This Row],[Document d''achat]],Tableau1[[#All],[Nº pièce référence]:[AB]],17,FALSE)</f>
        <v>255223121102</v>
      </c>
      <c r="B699" s="9" t="str">
        <f>VLOOKUP(Tableau10[[#This Row],[Document d''achat]],Tableau1[[#All],[Nº pièce référence]:[AB]],15,FALSE)</f>
        <v>300020861</v>
      </c>
      <c r="C699" t="str">
        <f>VLOOKUP(Tableau10[[#This Row],[Document d''achat]],Tableau1[[#All],[Nº pièce référence]:[AB]],16,FALSE)</f>
        <v>5</v>
      </c>
      <c r="D699" t="str">
        <f>VLOOKUP(Tableau10[[#This Row],[Document d''achat]],Tableau1[[#All],[Nº pièce référence]:[Type PO]],18,FALSE)</f>
        <v>Z</v>
      </c>
      <c r="E699" t="str">
        <f>VLOOKUP(Tableau10[[#This Row],[Document d''achat]],Tableau1[[#All],[Colonne1]:[Nom Fournisseur]],5,FALSE)</f>
        <v>100019662  NV Novitan</v>
      </c>
      <c r="F699" s="1" t="s">
        <v>868</v>
      </c>
      <c r="G699" s="1" t="s">
        <v>88</v>
      </c>
      <c r="H699" s="1" t="s">
        <v>867</v>
      </c>
      <c r="I699" s="1" t="s">
        <v>2407</v>
      </c>
      <c r="J699" s="2">
        <v>43944</v>
      </c>
      <c r="K699" s="222">
        <v>1</v>
      </c>
      <c r="L699" s="1" t="s">
        <v>7411</v>
      </c>
      <c r="M699" s="222">
        <v>0</v>
      </c>
      <c r="N699" s="2">
        <v>43944</v>
      </c>
      <c r="O699" s="1" t="s">
        <v>869</v>
      </c>
      <c r="P699" s="259">
        <f>Tableau10[[#This Row],[Quantité échéancée]]-Tableau10[[#This Row],[Quantité livrée]]</f>
        <v>1</v>
      </c>
    </row>
    <row r="700" spans="1:16" hidden="1" x14ac:dyDescent="0.35">
      <c r="A700" t="str">
        <f>VLOOKUP(Tableau10[[#This Row],[Document d''achat]],Tableau1[[#All],[Nº pièce référence]:[AB]],17,FALSE)</f>
        <v>255223121102</v>
      </c>
      <c r="B700" s="9" t="str">
        <f>VLOOKUP(Tableau10[[#This Row],[Document d''achat]],Tableau1[[#All],[Nº pièce référence]:[AB]],15,FALSE)</f>
        <v>300020861</v>
      </c>
      <c r="C700" t="str">
        <f>VLOOKUP(Tableau10[[#This Row],[Document d''achat]],Tableau1[[#All],[Nº pièce référence]:[AB]],16,FALSE)</f>
        <v>5</v>
      </c>
      <c r="D700" t="str">
        <f>VLOOKUP(Tableau10[[#This Row],[Document d''achat]],Tableau1[[#All],[Nº pièce référence]:[Type PO]],18,FALSE)</f>
        <v>Z</v>
      </c>
      <c r="E700" t="str">
        <f>VLOOKUP(Tableau10[[#This Row],[Document d''achat]],Tableau1[[#All],[Colonne1]:[Nom Fournisseur]],5,FALSE)</f>
        <v>100019662  NV Novitan</v>
      </c>
      <c r="F700" s="1" t="s">
        <v>871</v>
      </c>
      <c r="G700" s="1" t="s">
        <v>88</v>
      </c>
      <c r="H700" s="1" t="s">
        <v>867</v>
      </c>
      <c r="I700" s="1" t="s">
        <v>2407</v>
      </c>
      <c r="J700" s="2">
        <v>43944</v>
      </c>
      <c r="K700" s="222">
        <v>1</v>
      </c>
      <c r="L700" s="1" t="s">
        <v>7411</v>
      </c>
      <c r="M700" s="222">
        <v>0</v>
      </c>
      <c r="N700" s="2">
        <v>43944</v>
      </c>
      <c r="O700" s="1" t="s">
        <v>872</v>
      </c>
      <c r="P700" s="259">
        <f>Tableau10[[#This Row],[Quantité échéancée]]-Tableau10[[#This Row],[Quantité livrée]]</f>
        <v>1</v>
      </c>
    </row>
    <row r="701" spans="1:16" hidden="1" x14ac:dyDescent="0.35">
      <c r="A701" t="str">
        <f>VLOOKUP(Tableau10[[#This Row],[Document d''achat]],Tableau1[[#All],[Nº pièce référence]:[AB]],17,FALSE)</f>
        <v>255223121102</v>
      </c>
      <c r="B701" s="9" t="str">
        <f>VLOOKUP(Tableau10[[#This Row],[Document d''achat]],Tableau1[[#All],[Nº pièce référence]:[AB]],15,FALSE)</f>
        <v>300020861</v>
      </c>
      <c r="C701" t="str">
        <f>VLOOKUP(Tableau10[[#This Row],[Document d''achat]],Tableau1[[#All],[Nº pièce référence]:[AB]],16,FALSE)</f>
        <v>5</v>
      </c>
      <c r="D701" t="str">
        <f>VLOOKUP(Tableau10[[#This Row],[Document d''achat]],Tableau1[[#All],[Nº pièce référence]:[Type PO]],18,FALSE)</f>
        <v>Z</v>
      </c>
      <c r="E701" t="str">
        <f>VLOOKUP(Tableau10[[#This Row],[Document d''achat]],Tableau1[[#All],[Colonne1]:[Nom Fournisseur]],5,FALSE)</f>
        <v>100019662  NV Novitan</v>
      </c>
      <c r="F701" s="1" t="s">
        <v>874</v>
      </c>
      <c r="G701" s="1" t="s">
        <v>88</v>
      </c>
      <c r="H701" s="1" t="s">
        <v>867</v>
      </c>
      <c r="I701" s="1" t="s">
        <v>2407</v>
      </c>
      <c r="J701" s="2">
        <v>43944</v>
      </c>
      <c r="K701" s="222">
        <v>1</v>
      </c>
      <c r="L701" s="1" t="s">
        <v>7411</v>
      </c>
      <c r="M701" s="222">
        <v>0</v>
      </c>
      <c r="N701" s="2">
        <v>43944</v>
      </c>
      <c r="O701" s="1" t="s">
        <v>875</v>
      </c>
      <c r="P701" s="259">
        <f>Tableau10[[#This Row],[Quantité échéancée]]-Tableau10[[#This Row],[Quantité livrée]]</f>
        <v>1</v>
      </c>
    </row>
    <row r="702" spans="1:16" hidden="1" x14ac:dyDescent="0.35">
      <c r="A702" t="str">
        <f>VLOOKUP(Tableau10[[#This Row],[Document d''achat]],Tableau1[[#All],[Nº pièce référence]:[AB]],17,FALSE)</f>
        <v>255223121102</v>
      </c>
      <c r="B702" s="9" t="str">
        <f>VLOOKUP(Tableau10[[#This Row],[Document d''achat]],Tableau1[[#All],[Nº pièce référence]:[AB]],15,FALSE)</f>
        <v>300020861</v>
      </c>
      <c r="C702" t="str">
        <f>VLOOKUP(Tableau10[[#This Row],[Document d''achat]],Tableau1[[#All],[Nº pièce référence]:[AB]],16,FALSE)</f>
        <v>5</v>
      </c>
      <c r="D702" t="str">
        <f>VLOOKUP(Tableau10[[#This Row],[Document d''achat]],Tableau1[[#All],[Nº pièce référence]:[Type PO]],18,FALSE)</f>
        <v>Z</v>
      </c>
      <c r="E702" t="str">
        <f>VLOOKUP(Tableau10[[#This Row],[Document d''achat]],Tableau1[[#All],[Colonne1]:[Nom Fournisseur]],5,FALSE)</f>
        <v>100019662  NV Novitan</v>
      </c>
      <c r="F702" s="1" t="s">
        <v>877</v>
      </c>
      <c r="G702" s="1" t="s">
        <v>88</v>
      </c>
      <c r="H702" s="1" t="s">
        <v>867</v>
      </c>
      <c r="I702" s="1" t="s">
        <v>2407</v>
      </c>
      <c r="J702" s="2">
        <v>43944</v>
      </c>
      <c r="K702" s="222">
        <v>1</v>
      </c>
      <c r="L702" s="1" t="s">
        <v>7411</v>
      </c>
      <c r="M702" s="222">
        <v>0</v>
      </c>
      <c r="N702" s="2">
        <v>43944</v>
      </c>
      <c r="O702" s="1" t="s">
        <v>878</v>
      </c>
      <c r="P702" s="259">
        <f>Tableau10[[#This Row],[Quantité échéancée]]-Tableau10[[#This Row],[Quantité livrée]]</f>
        <v>1</v>
      </c>
    </row>
    <row r="703" spans="1:16" hidden="1" x14ac:dyDescent="0.35">
      <c r="A703" t="str">
        <f>VLOOKUP(Tableau10[[#This Row],[Document d''achat]],Tableau1[[#All],[Nº pièce référence]:[AB]],17,FALSE)</f>
        <v>255223121102</v>
      </c>
      <c r="B703" s="9" t="str">
        <f>VLOOKUP(Tableau10[[#This Row],[Document d''achat]],Tableau1[[#All],[Nº pièce référence]:[AB]],15,FALSE)</f>
        <v>300020291</v>
      </c>
      <c r="C703" t="str">
        <f>VLOOKUP(Tableau10[[#This Row],[Document d''achat]],Tableau1[[#All],[Nº pièce référence]:[AB]],16,FALSE)</f>
        <v>1</v>
      </c>
      <c r="D703" t="str">
        <f>VLOOKUP(Tableau10[[#This Row],[Document d''achat]],Tableau1[[#All],[Nº pièce référence]:[Type PO]],18,FALSE)</f>
        <v>Z</v>
      </c>
      <c r="E703" t="str">
        <f>VLOOKUP(Tableau10[[#This Row],[Document d''achat]],Tableau1[[#All],[Colonne1]:[Nom Fournisseur]],5,FALSE)</f>
        <v>100004333  NV World Courier Belgium</v>
      </c>
      <c r="F703" s="1" t="s">
        <v>893</v>
      </c>
      <c r="G703" s="1" t="s">
        <v>88</v>
      </c>
      <c r="H703" s="1" t="s">
        <v>892</v>
      </c>
      <c r="I703" s="1" t="s">
        <v>2407</v>
      </c>
      <c r="J703" s="2">
        <v>43945</v>
      </c>
      <c r="K703" s="222">
        <v>1</v>
      </c>
      <c r="L703" s="1" t="s">
        <v>7410</v>
      </c>
      <c r="M703" s="222">
        <v>0</v>
      </c>
      <c r="N703" s="2">
        <v>43945</v>
      </c>
      <c r="O703" s="1" t="s">
        <v>894</v>
      </c>
      <c r="P703" s="259">
        <f>Tableau10[[#This Row],[Quantité échéancée]]-Tableau10[[#This Row],[Quantité livrée]]</f>
        <v>1</v>
      </c>
    </row>
    <row r="704" spans="1:16" hidden="1" x14ac:dyDescent="0.35">
      <c r="A704" t="str">
        <f>VLOOKUP(Tableau10[[#This Row],[Document d''achat]],Tableau1[[#All],[Nº pièce référence]:[AB]],17,FALSE)</f>
        <v>252112121101</v>
      </c>
      <c r="B704" s="9" t="str">
        <f>VLOOKUP(Tableau10[[#This Row],[Document d''achat]],Tableau1[[#All],[Nº pièce référence]:[AB]],15,FALSE)</f>
        <v>300020692</v>
      </c>
      <c r="C704" t="str">
        <f>VLOOKUP(Tableau10[[#This Row],[Document d''achat]],Tableau1[[#All],[Nº pièce référence]:[AB]],16,FALSE)</f>
        <v>2</v>
      </c>
      <c r="D704" t="str">
        <f>VLOOKUP(Tableau10[[#This Row],[Document d''achat]],Tableau1[[#All],[Nº pièce référence]:[Type PO]],18,FALSE)</f>
        <v>Z</v>
      </c>
      <c r="E704" t="str">
        <f>VLOOKUP(Tableau10[[#This Row],[Document d''achat]],Tableau1[[#All],[Colonne1]:[Nom Fournisseur]],5,FALSE)</f>
        <v>100001145  SA Ethias</v>
      </c>
      <c r="F704" s="1" t="s">
        <v>889</v>
      </c>
      <c r="G704" s="1" t="s">
        <v>88</v>
      </c>
      <c r="H704" s="1" t="s">
        <v>371</v>
      </c>
      <c r="I704" s="1" t="s">
        <v>2407</v>
      </c>
      <c r="J704" s="2">
        <v>43945</v>
      </c>
      <c r="K704" s="222">
        <v>1</v>
      </c>
      <c r="L704" s="1" t="s">
        <v>7410</v>
      </c>
      <c r="M704" s="222">
        <v>0</v>
      </c>
      <c r="N704" s="2">
        <v>43945</v>
      </c>
      <c r="O704" s="1" t="s">
        <v>890</v>
      </c>
      <c r="P704" s="259">
        <f>Tableau10[[#This Row],[Quantité échéancée]]-Tableau10[[#This Row],[Quantité livrée]]</f>
        <v>1</v>
      </c>
    </row>
    <row r="705" spans="1:16" hidden="1" x14ac:dyDescent="0.35">
      <c r="A705" t="str">
        <f>VLOOKUP(Tableau10[[#This Row],[Document d''achat]],Tableau1[[#All],[Nº pièce référence]:[AB]],17,FALSE)</f>
        <v>254012121101</v>
      </c>
      <c r="B705" s="9" t="str">
        <f>VLOOKUP(Tableau10[[#This Row],[Document d''achat]],Tableau1[[#All],[Nº pièce référence]:[AB]],15,FALSE)</f>
        <v>300020910</v>
      </c>
      <c r="C705" t="str">
        <f>VLOOKUP(Tableau10[[#This Row],[Document d''achat]],Tableau1[[#All],[Nº pièce référence]:[AB]],16,FALSE)</f>
        <v>1</v>
      </c>
      <c r="D705" t="str">
        <f>VLOOKUP(Tableau10[[#This Row],[Document d''achat]],Tableau1[[#All],[Nº pièce référence]:[Type PO]],18,FALSE)</f>
        <v>Z</v>
      </c>
      <c r="E705" t="str">
        <f>VLOOKUP(Tableau10[[#This Row],[Document d''achat]],Tableau1[[#All],[Colonne1]:[Nom Fournisseur]],5,FALSE)</f>
        <v>100000032  SA 'Bpost''</v>
      </c>
      <c r="F705" s="1" t="s">
        <v>887</v>
      </c>
      <c r="G705" s="1" t="s">
        <v>88</v>
      </c>
      <c r="H705" s="1" t="s">
        <v>886</v>
      </c>
      <c r="I705" s="1" t="s">
        <v>2407</v>
      </c>
      <c r="J705" s="2">
        <v>43945</v>
      </c>
      <c r="K705" s="222">
        <v>1</v>
      </c>
      <c r="L705" s="1" t="s">
        <v>7410</v>
      </c>
      <c r="M705" s="222">
        <v>0</v>
      </c>
      <c r="N705" s="2">
        <v>43945</v>
      </c>
      <c r="O705" s="1" t="s">
        <v>888</v>
      </c>
      <c r="P705" s="259">
        <f>Tableau10[[#This Row],[Quantité échéancée]]-Tableau10[[#This Row],[Quantité livrée]]</f>
        <v>1</v>
      </c>
    </row>
    <row r="706" spans="1:16" hidden="1" x14ac:dyDescent="0.35">
      <c r="A706" t="str">
        <f>VLOOKUP(Tableau10[[#This Row],[Document d''achat]],Tableau1[[#All],[Nº pièce référence]:[AB]],17,FALSE)</f>
        <v>254012121101</v>
      </c>
      <c r="B706" s="9" t="str">
        <f>VLOOKUP(Tableau10[[#This Row],[Document d''achat]],Tableau1[[#All],[Nº pièce référence]:[AB]],15,FALSE)</f>
        <v>300020910</v>
      </c>
      <c r="C706" t="str">
        <f>VLOOKUP(Tableau10[[#This Row],[Document d''achat]],Tableau1[[#All],[Nº pièce référence]:[AB]],16,FALSE)</f>
        <v>2</v>
      </c>
      <c r="D706" t="str">
        <f>VLOOKUP(Tableau10[[#This Row],[Document d''achat]],Tableau1[[#All],[Nº pièce référence]:[Type PO]],18,FALSE)</f>
        <v>Z</v>
      </c>
      <c r="E706" t="str">
        <f>VLOOKUP(Tableau10[[#This Row],[Document d''achat]],Tableau1[[#All],[Colonne1]:[Nom Fournisseur]],5,FALSE)</f>
        <v>600000646  SERVFEDE SCTA</v>
      </c>
      <c r="F706" s="1" t="s">
        <v>895</v>
      </c>
      <c r="G706" s="1" t="s">
        <v>88</v>
      </c>
      <c r="H706" s="1" t="s">
        <v>454</v>
      </c>
      <c r="I706" s="1" t="s">
        <v>2407</v>
      </c>
      <c r="J706" s="2">
        <v>43945</v>
      </c>
      <c r="K706" s="222">
        <v>1</v>
      </c>
      <c r="L706" s="1" t="s">
        <v>7410</v>
      </c>
      <c r="M706" s="222">
        <v>0</v>
      </c>
      <c r="N706" s="2">
        <v>43945</v>
      </c>
      <c r="O706" s="1" t="s">
        <v>896</v>
      </c>
      <c r="P706" s="259">
        <f>Tableau10[[#This Row],[Quantité échéancée]]-Tableau10[[#This Row],[Quantité livrée]]</f>
        <v>1</v>
      </c>
    </row>
    <row r="707" spans="1:16" hidden="1" x14ac:dyDescent="0.35">
      <c r="A707" t="str">
        <f>VLOOKUP(Tableau10[[#This Row],[Document d''achat]],Tableau1[[#All],[Nº pièce référence]:[AB]],17,FALSE)</f>
        <v>255223121102</v>
      </c>
      <c r="B707" s="9" t="str">
        <f>VLOOKUP(Tableau10[[#This Row],[Document d''achat]],Tableau1[[#All],[Nº pièce référence]:[AB]],15,FALSE)</f>
        <v>300020861</v>
      </c>
      <c r="C707" t="str">
        <f>VLOOKUP(Tableau10[[#This Row],[Document d''achat]],Tableau1[[#All],[Nº pièce référence]:[AB]],16,FALSE)</f>
        <v>1</v>
      </c>
      <c r="D707" t="str">
        <f>VLOOKUP(Tableau10[[#This Row],[Document d''achat]],Tableau1[[#All],[Nº pièce référence]:[Type PO]],18,FALSE)</f>
        <v>Z</v>
      </c>
      <c r="E707" t="str">
        <f>VLOOKUP(Tableau10[[#This Row],[Document d''achat]],Tableau1[[#All],[Colonne1]:[Nom Fournisseur]],5,FALSE)</f>
        <v>100050640  BV X M L</v>
      </c>
      <c r="F707" s="1" t="s">
        <v>939</v>
      </c>
      <c r="G707" s="1" t="s">
        <v>88</v>
      </c>
      <c r="H707" s="1" t="s">
        <v>495</v>
      </c>
      <c r="I707" s="1" t="s">
        <v>2407</v>
      </c>
      <c r="J707" s="2">
        <v>43948</v>
      </c>
      <c r="K707" s="222">
        <v>1</v>
      </c>
      <c r="L707" s="1" t="s">
        <v>7411</v>
      </c>
      <c r="M707" s="222">
        <v>0</v>
      </c>
      <c r="N707" s="2">
        <v>43948</v>
      </c>
      <c r="O707" s="1" t="s">
        <v>940</v>
      </c>
      <c r="P707" s="259">
        <f>Tableau10[[#This Row],[Quantité échéancée]]-Tableau10[[#This Row],[Quantité livrée]]</f>
        <v>1</v>
      </c>
    </row>
    <row r="708" spans="1:16" hidden="1" x14ac:dyDescent="0.35">
      <c r="A708" t="str">
        <f>VLOOKUP(Tableau10[[#This Row],[Document d''achat]],Tableau1[[#All],[Nº pièce référence]:[AB]],17,FALSE)</f>
        <v>255223121102</v>
      </c>
      <c r="B708" s="9" t="str">
        <f>VLOOKUP(Tableau10[[#This Row],[Document d''achat]],Tableau1[[#All],[Nº pièce référence]:[AB]],15,FALSE)</f>
        <v>300020861</v>
      </c>
      <c r="C708" t="str">
        <f>VLOOKUP(Tableau10[[#This Row],[Document d''achat]],Tableau1[[#All],[Nº pièce référence]:[AB]],16,FALSE)</f>
        <v>1</v>
      </c>
      <c r="D708" t="str">
        <f>VLOOKUP(Tableau10[[#This Row],[Document d''achat]],Tableau1[[#All],[Nº pièce référence]:[Type PO]],18,FALSE)</f>
        <v>Z</v>
      </c>
      <c r="E708" t="str">
        <f>VLOOKUP(Tableau10[[#This Row],[Document d''achat]],Tableau1[[#All],[Colonne1]:[Nom Fournisseur]],5,FALSE)</f>
        <v>100050640  BV X M L</v>
      </c>
      <c r="F708" s="1" t="s">
        <v>946</v>
      </c>
      <c r="G708" s="1" t="s">
        <v>88</v>
      </c>
      <c r="H708" s="1" t="s">
        <v>495</v>
      </c>
      <c r="I708" s="1" t="s">
        <v>2407</v>
      </c>
      <c r="J708" s="2">
        <v>43948</v>
      </c>
      <c r="K708" s="222">
        <v>1</v>
      </c>
      <c r="L708" s="1" t="s">
        <v>7411</v>
      </c>
      <c r="M708" s="222">
        <v>0</v>
      </c>
      <c r="N708" s="2">
        <v>43948</v>
      </c>
      <c r="O708" s="1" t="s">
        <v>947</v>
      </c>
      <c r="P708" s="259">
        <f>Tableau10[[#This Row],[Quantité échéancée]]-Tableau10[[#This Row],[Quantité livrée]]</f>
        <v>1</v>
      </c>
    </row>
    <row r="709" spans="1:16" hidden="1" x14ac:dyDescent="0.35">
      <c r="A709" t="str">
        <f>VLOOKUP(Tableau10[[#This Row],[Document d''achat]],Tableau1[[#All],[Nº pièce référence]:[AB]],17,FALSE)</f>
        <v>255223121102</v>
      </c>
      <c r="B709" s="9" t="str">
        <f>VLOOKUP(Tableau10[[#This Row],[Document d''achat]],Tableau1[[#All],[Nº pièce référence]:[AB]],15,FALSE)</f>
        <v>300020861</v>
      </c>
      <c r="C709" t="str">
        <f>VLOOKUP(Tableau10[[#This Row],[Document d''achat]],Tableau1[[#All],[Nº pièce référence]:[AB]],16,FALSE)</f>
        <v>1</v>
      </c>
      <c r="D709" t="str">
        <f>VLOOKUP(Tableau10[[#This Row],[Document d''achat]],Tableau1[[#All],[Nº pièce référence]:[Type PO]],18,FALSE)</f>
        <v>Z</v>
      </c>
      <c r="E709" t="str">
        <f>VLOOKUP(Tableau10[[#This Row],[Document d''achat]],Tableau1[[#All],[Colonne1]:[Nom Fournisseur]],5,FALSE)</f>
        <v>100024685  NV Acertys Healthcare</v>
      </c>
      <c r="F709" s="1" t="s">
        <v>925</v>
      </c>
      <c r="G709" s="1" t="s">
        <v>88</v>
      </c>
      <c r="H709" s="1" t="s">
        <v>924</v>
      </c>
      <c r="I709" s="1" t="s">
        <v>2407</v>
      </c>
      <c r="J709" s="2">
        <v>43948</v>
      </c>
      <c r="K709" s="222">
        <v>1</v>
      </c>
      <c r="L709" s="1" t="s">
        <v>7411</v>
      </c>
      <c r="M709" s="222">
        <v>0</v>
      </c>
      <c r="N709" s="2">
        <v>43948</v>
      </c>
      <c r="O709" s="1" t="s">
        <v>926</v>
      </c>
      <c r="P709" s="259">
        <f>Tableau10[[#This Row],[Quantité échéancée]]-Tableau10[[#This Row],[Quantité livrée]]</f>
        <v>1</v>
      </c>
    </row>
    <row r="710" spans="1:16" hidden="1" x14ac:dyDescent="0.35">
      <c r="A710" t="str">
        <f>VLOOKUP(Tableau10[[#This Row],[Document d''achat]],Tableau1[[#All],[Nº pièce référence]:[AB]],17,FALSE)</f>
        <v>255223121102</v>
      </c>
      <c r="B710" s="9" t="str">
        <f>VLOOKUP(Tableau10[[#This Row],[Document d''achat]],Tableau1[[#All],[Nº pièce référence]:[AB]],15,FALSE)</f>
        <v>300020861</v>
      </c>
      <c r="C710" t="str">
        <f>VLOOKUP(Tableau10[[#This Row],[Document d''achat]],Tableau1[[#All],[Nº pièce référence]:[AB]],16,FALSE)</f>
        <v>2</v>
      </c>
      <c r="D710" t="str">
        <f>VLOOKUP(Tableau10[[#This Row],[Document d''achat]],Tableau1[[#All],[Nº pièce référence]:[Type PO]],18,FALSE)</f>
        <v>Z</v>
      </c>
      <c r="E710" t="str">
        <f>VLOOKUP(Tableau10[[#This Row],[Document d''achat]],Tableau1[[#All],[Colonne1]:[Nom Fournisseur]],5,FALSE)</f>
        <v>100001490  NV Fujirebio Europe</v>
      </c>
      <c r="F710" s="1" t="s">
        <v>911</v>
      </c>
      <c r="G710" s="1" t="s">
        <v>88</v>
      </c>
      <c r="H710" s="1" t="s">
        <v>910</v>
      </c>
      <c r="I710" s="1" t="s">
        <v>2407</v>
      </c>
      <c r="J710" s="2">
        <v>43948</v>
      </c>
      <c r="K710" s="222">
        <v>1</v>
      </c>
      <c r="L710" s="1" t="s">
        <v>7411</v>
      </c>
      <c r="M710" s="222">
        <v>0</v>
      </c>
      <c r="N710" s="2">
        <v>43948</v>
      </c>
      <c r="O710" s="1" t="s">
        <v>912</v>
      </c>
      <c r="P710" s="259">
        <f>Tableau10[[#This Row],[Quantité échéancée]]-Tableau10[[#This Row],[Quantité livrée]]</f>
        <v>1</v>
      </c>
    </row>
    <row r="711" spans="1:16" hidden="1" x14ac:dyDescent="0.35">
      <c r="A711" t="str">
        <f>VLOOKUP(Tableau10[[#This Row],[Document d''achat]],Tableau1[[#All],[Nº pièce référence]:[AB]],17,FALSE)</f>
        <v>255223121102</v>
      </c>
      <c r="B711" s="9" t="str">
        <f>VLOOKUP(Tableau10[[#This Row],[Document d''achat]],Tableau1[[#All],[Nº pièce référence]:[AB]],15,FALSE)</f>
        <v>300020861</v>
      </c>
      <c r="C711" t="str">
        <f>VLOOKUP(Tableau10[[#This Row],[Document d''achat]],Tableau1[[#All],[Nº pièce référence]:[AB]],16,FALSE)</f>
        <v>5</v>
      </c>
      <c r="D711" t="str">
        <f>VLOOKUP(Tableau10[[#This Row],[Document d''achat]],Tableau1[[#All],[Nº pièce référence]:[Type PO]],18,FALSE)</f>
        <v>Z</v>
      </c>
      <c r="E711" t="str">
        <f>VLOOKUP(Tableau10[[#This Row],[Document d''achat]],Tableau1[[#All],[Colonne1]:[Nom Fournisseur]],5,FALSE)</f>
        <v>100024688  NV Fresenius Kabi</v>
      </c>
      <c r="F711" s="1" t="s">
        <v>930</v>
      </c>
      <c r="G711" s="1" t="s">
        <v>88</v>
      </c>
      <c r="H711" s="1" t="s">
        <v>929</v>
      </c>
      <c r="I711" s="1" t="s">
        <v>2407</v>
      </c>
      <c r="J711" s="2">
        <v>43948</v>
      </c>
      <c r="K711" s="222">
        <v>1</v>
      </c>
      <c r="L711" s="1" t="s">
        <v>7411</v>
      </c>
      <c r="M711" s="222">
        <v>0</v>
      </c>
      <c r="N711" s="2">
        <v>43948</v>
      </c>
      <c r="O711" s="1" t="s">
        <v>931</v>
      </c>
      <c r="P711" s="259">
        <f>Tableau10[[#This Row],[Quantité échéancée]]-Tableau10[[#This Row],[Quantité livrée]]</f>
        <v>1</v>
      </c>
    </row>
    <row r="712" spans="1:16" hidden="1" x14ac:dyDescent="0.35">
      <c r="A712" t="str">
        <f>VLOOKUP(Tableau10[[#This Row],[Document d''achat]],Tableau1[[#All],[Nº pièce référence]:[AB]],17,FALSE)</f>
        <v>255223121102</v>
      </c>
      <c r="B712" s="9" t="str">
        <f>VLOOKUP(Tableau10[[#This Row],[Document d''achat]],Tableau1[[#All],[Nº pièce référence]:[AB]],15,FALSE)</f>
        <v>300020861</v>
      </c>
      <c r="C712" t="str">
        <f>VLOOKUP(Tableau10[[#This Row],[Document d''achat]],Tableau1[[#All],[Nº pièce référence]:[AB]],16,FALSE)</f>
        <v>1</v>
      </c>
      <c r="D712" t="str">
        <f>VLOOKUP(Tableau10[[#This Row],[Document d''achat]],Tableau1[[#All],[Nº pièce référence]:[Type PO]],18,FALSE)</f>
        <v>Z</v>
      </c>
      <c r="E712" t="str">
        <f>VLOOKUP(Tableau10[[#This Row],[Document d''achat]],Tableau1[[#All],[Colonne1]:[Nom Fournisseur]],5,FALSE)</f>
        <v>100050745  CommV DEMA-CON</v>
      </c>
      <c r="F712" s="1" t="s">
        <v>956</v>
      </c>
      <c r="G712" s="1" t="s">
        <v>88</v>
      </c>
      <c r="H712" s="1" t="s">
        <v>955</v>
      </c>
      <c r="I712" s="1" t="s">
        <v>2407</v>
      </c>
      <c r="J712" s="2">
        <v>43948</v>
      </c>
      <c r="K712" s="222">
        <v>1</v>
      </c>
      <c r="L712" s="1" t="s">
        <v>7411</v>
      </c>
      <c r="M712" s="222">
        <v>0</v>
      </c>
      <c r="N712" s="2">
        <v>43948</v>
      </c>
      <c r="O712" s="1" t="s">
        <v>794</v>
      </c>
      <c r="P712" s="259">
        <f>Tableau10[[#This Row],[Quantité échéancée]]-Tableau10[[#This Row],[Quantité livrée]]</f>
        <v>1</v>
      </c>
    </row>
    <row r="713" spans="1:16" hidden="1" x14ac:dyDescent="0.35">
      <c r="A713" t="str">
        <f>VLOOKUP(Tableau10[[#This Row],[Document d''achat]],Tableau1[[#All],[Nº pièce référence]:[AB]],17,FALSE)</f>
        <v>255223121102</v>
      </c>
      <c r="B713" s="9" t="str">
        <f>VLOOKUP(Tableau10[[#This Row],[Document d''achat]],Tableau1[[#All],[Nº pièce référence]:[AB]],15,FALSE)</f>
        <v>300020861</v>
      </c>
      <c r="C713" t="str">
        <f>VLOOKUP(Tableau10[[#This Row],[Document d''achat]],Tableau1[[#All],[Nº pièce référence]:[AB]],16,FALSE)</f>
        <v>1</v>
      </c>
      <c r="D713" t="str">
        <f>VLOOKUP(Tableau10[[#This Row],[Document d''achat]],Tableau1[[#All],[Nº pièce référence]:[Type PO]],18,FALSE)</f>
        <v>Z</v>
      </c>
      <c r="E713" t="str">
        <f>VLOOKUP(Tableau10[[#This Row],[Document d''achat]],Tableau1[[#All],[Colonne1]:[Nom Fournisseur]],5,FALSE)</f>
        <v>100021117  BV Be Protection</v>
      </c>
      <c r="F713" s="1" t="s">
        <v>920</v>
      </c>
      <c r="G713" s="1" t="s">
        <v>88</v>
      </c>
      <c r="H713" s="1" t="s">
        <v>919</v>
      </c>
      <c r="I713" s="1" t="s">
        <v>2407</v>
      </c>
      <c r="J713" s="2">
        <v>43948</v>
      </c>
      <c r="K713" s="222">
        <v>1</v>
      </c>
      <c r="L713" s="1" t="s">
        <v>7411</v>
      </c>
      <c r="M713" s="222">
        <v>0</v>
      </c>
      <c r="N713" s="2">
        <v>43948</v>
      </c>
      <c r="O713" s="1" t="s">
        <v>921</v>
      </c>
      <c r="P713" s="259">
        <f>Tableau10[[#This Row],[Quantité échéancée]]-Tableau10[[#This Row],[Quantité livrée]]</f>
        <v>1</v>
      </c>
    </row>
    <row r="714" spans="1:16" hidden="1" x14ac:dyDescent="0.35">
      <c r="A714" t="str">
        <f>VLOOKUP(Tableau10[[#This Row],[Document d''achat]],Tableau1[[#All],[Nº pièce référence]:[AB]],17,FALSE)</f>
        <v>255223121102</v>
      </c>
      <c r="B714" s="9" t="str">
        <f>VLOOKUP(Tableau10[[#This Row],[Document d''achat]],Tableau1[[#All],[Nº pièce référence]:[AB]],15,FALSE)</f>
        <v>300020861</v>
      </c>
      <c r="C714" t="str">
        <f>VLOOKUP(Tableau10[[#This Row],[Document d''achat]],Tableau1[[#All],[Nº pièce référence]:[AB]],16,FALSE)</f>
        <v>5</v>
      </c>
      <c r="D714" t="str">
        <f>VLOOKUP(Tableau10[[#This Row],[Document d''achat]],Tableau1[[#All],[Nº pièce référence]:[Type PO]],18,FALSE)</f>
        <v>Z</v>
      </c>
      <c r="E714" t="str">
        <f>VLOOKUP(Tableau10[[#This Row],[Document d''achat]],Tableau1[[#All],[Colonne1]:[Nom Fournisseur]],5,FALSE)</f>
        <v>100024695  NV Janssen-Cilag</v>
      </c>
      <c r="F714" s="1" t="s">
        <v>936</v>
      </c>
      <c r="G714" s="1" t="s">
        <v>88</v>
      </c>
      <c r="H714" s="1" t="s">
        <v>935</v>
      </c>
      <c r="I714" s="1" t="s">
        <v>2407</v>
      </c>
      <c r="J714" s="2">
        <v>43948</v>
      </c>
      <c r="K714" s="222">
        <v>1</v>
      </c>
      <c r="L714" s="1" t="s">
        <v>7411</v>
      </c>
      <c r="M714" s="222">
        <v>0</v>
      </c>
      <c r="N714" s="2">
        <v>43948</v>
      </c>
      <c r="O714" s="1" t="s">
        <v>937</v>
      </c>
      <c r="P714" s="259">
        <f>Tableau10[[#This Row],[Quantité échéancée]]-Tableau10[[#This Row],[Quantité livrée]]</f>
        <v>1</v>
      </c>
    </row>
    <row r="715" spans="1:16" hidden="1" x14ac:dyDescent="0.35">
      <c r="A715" t="str">
        <f>VLOOKUP(Tableau10[[#This Row],[Document d''achat]],Tableau1[[#All],[Nº pièce référence]:[AB]],17,FALSE)</f>
        <v>255223121102</v>
      </c>
      <c r="B715" s="9" t="str">
        <f>VLOOKUP(Tableau10[[#This Row],[Document d''achat]],Tableau1[[#All],[Nº pièce référence]:[AB]],15,FALSE)</f>
        <v>300020861</v>
      </c>
      <c r="C715" t="str">
        <f>VLOOKUP(Tableau10[[#This Row],[Document d''achat]],Tableau1[[#All],[Nº pièce référence]:[AB]],16,FALSE)</f>
        <v>1</v>
      </c>
      <c r="D715" t="str">
        <f>VLOOKUP(Tableau10[[#This Row],[Document d''achat]],Tableau1[[#All],[Nº pièce référence]:[Type PO]],18,FALSE)</f>
        <v>Z</v>
      </c>
      <c r="E715" t="str">
        <f>VLOOKUP(Tableau10[[#This Row],[Document d''achat]],Tableau1[[#All],[Colonne1]:[Nom Fournisseur]],5,FALSE)</f>
        <v>100019084  BV Ambassador Arms</v>
      </c>
      <c r="F715" s="1" t="s">
        <v>916</v>
      </c>
      <c r="G715" s="1" t="s">
        <v>88</v>
      </c>
      <c r="H715" s="1" t="s">
        <v>915</v>
      </c>
      <c r="I715" s="1" t="s">
        <v>2407</v>
      </c>
      <c r="J715" s="2">
        <v>43948</v>
      </c>
      <c r="K715" s="222">
        <v>1</v>
      </c>
      <c r="L715" s="1" t="s">
        <v>7411</v>
      </c>
      <c r="M715" s="222">
        <v>0</v>
      </c>
      <c r="N715" s="2">
        <v>43948</v>
      </c>
      <c r="O715" s="1" t="s">
        <v>818</v>
      </c>
      <c r="P715" s="259">
        <f>Tableau10[[#This Row],[Quantité échéancée]]-Tableau10[[#This Row],[Quantité livrée]]</f>
        <v>1</v>
      </c>
    </row>
    <row r="716" spans="1:16" hidden="1" x14ac:dyDescent="0.35">
      <c r="A716" t="str">
        <f>VLOOKUP(Tableau10[[#This Row],[Document d''achat]],Tableau1[[#All],[Nº pièce référence]:[AB]],17,FALSE)</f>
        <v>255223121102</v>
      </c>
      <c r="B716" s="9" t="str">
        <f>VLOOKUP(Tableau10[[#This Row],[Document d''achat]],Tableau1[[#All],[Nº pièce référence]:[AB]],15,FALSE)</f>
        <v>300020861</v>
      </c>
      <c r="C716" t="str">
        <f>VLOOKUP(Tableau10[[#This Row],[Document d''achat]],Tableau1[[#All],[Nº pièce référence]:[AB]],16,FALSE)</f>
        <v>1</v>
      </c>
      <c r="D716" t="str">
        <f>VLOOKUP(Tableau10[[#This Row],[Document d''achat]],Tableau1[[#All],[Nº pièce référence]:[Type PO]],18,FALSE)</f>
        <v>Z</v>
      </c>
      <c r="E716" t="str">
        <f>VLOOKUP(Tableau10[[#This Row],[Document d''achat]],Tableau1[[#All],[Colonne1]:[Nom Fournisseur]],5,FALSE)</f>
        <v>500026522  Ltd Sinopharm Foreign Trade</v>
      </c>
      <c r="F716" s="1" t="s">
        <v>968</v>
      </c>
      <c r="G716" s="1" t="s">
        <v>88</v>
      </c>
      <c r="H716" s="1" t="s">
        <v>967</v>
      </c>
      <c r="I716" s="1" t="s">
        <v>2407</v>
      </c>
      <c r="J716" s="2">
        <v>43948</v>
      </c>
      <c r="K716" s="222">
        <v>1</v>
      </c>
      <c r="L716" s="1" t="s">
        <v>7411</v>
      </c>
      <c r="M716" s="222">
        <v>0</v>
      </c>
      <c r="N716" s="2">
        <v>43948</v>
      </c>
      <c r="O716" s="1" t="s">
        <v>818</v>
      </c>
      <c r="P716" s="259">
        <f>Tableau10[[#This Row],[Quantité échéancée]]-Tableau10[[#This Row],[Quantité livrée]]</f>
        <v>1</v>
      </c>
    </row>
    <row r="717" spans="1:16" hidden="1" x14ac:dyDescent="0.35">
      <c r="A717" t="str">
        <f>VLOOKUP(Tableau10[[#This Row],[Document d''achat]],Tableau1[[#All],[Nº pièce référence]:[AB]],17,FALSE)</f>
        <v>255223121102</v>
      </c>
      <c r="B717" s="9" t="str">
        <f>VLOOKUP(Tableau10[[#This Row],[Document d''achat]],Tableau1[[#All],[Nº pièce référence]:[AB]],15,FALSE)</f>
        <v>300020861</v>
      </c>
      <c r="C717" t="str">
        <f>VLOOKUP(Tableau10[[#This Row],[Document d''achat]],Tableau1[[#All],[Nº pièce référence]:[AB]],16,FALSE)</f>
        <v>1</v>
      </c>
      <c r="D717" t="str">
        <f>VLOOKUP(Tableau10[[#This Row],[Document d''achat]],Tableau1[[#All],[Nº pièce référence]:[Type PO]],18,FALSE)</f>
        <v>Z</v>
      </c>
      <c r="E717" t="str">
        <f>VLOOKUP(Tableau10[[#This Row],[Document d''achat]],Tableau1[[#All],[Colonne1]:[Nom Fournisseur]],5,FALSE)</f>
        <v>500026519  Ltd Sino-Eternal SCM (Beijing) Co</v>
      </c>
      <c r="F717" s="1" t="s">
        <v>964</v>
      </c>
      <c r="G717" s="1" t="s">
        <v>88</v>
      </c>
      <c r="H717" s="1" t="s">
        <v>963</v>
      </c>
      <c r="I717" s="1" t="s">
        <v>2407</v>
      </c>
      <c r="J717" s="2">
        <v>43948</v>
      </c>
      <c r="K717" s="222">
        <v>1</v>
      </c>
      <c r="L717" s="1" t="s">
        <v>7411</v>
      </c>
      <c r="M717" s="222">
        <v>0</v>
      </c>
      <c r="N717" s="2">
        <v>43948</v>
      </c>
      <c r="O717" s="1" t="s">
        <v>818</v>
      </c>
      <c r="P717" s="259">
        <f>Tableau10[[#This Row],[Quantité échéancée]]-Tableau10[[#This Row],[Quantité livrée]]</f>
        <v>1</v>
      </c>
    </row>
    <row r="718" spans="1:16" hidden="1" x14ac:dyDescent="0.35">
      <c r="A718" t="str">
        <f>VLOOKUP(Tableau10[[#This Row],[Document d''achat]],Tableau1[[#All],[Nº pièce référence]:[AB]],17,FALSE)</f>
        <v>255223121102</v>
      </c>
      <c r="B718" s="9" t="str">
        <f>VLOOKUP(Tableau10[[#This Row],[Document d''achat]],Tableau1[[#All],[Nº pièce référence]:[AB]],15,FALSE)</f>
        <v>300020861</v>
      </c>
      <c r="C718" t="str">
        <f>VLOOKUP(Tableau10[[#This Row],[Document d''achat]],Tableau1[[#All],[Nº pièce référence]:[AB]],16,FALSE)</f>
        <v>2</v>
      </c>
      <c r="D718" t="str">
        <f>VLOOKUP(Tableau10[[#This Row],[Document d''achat]],Tableau1[[#All],[Nº pièce référence]:[Type PO]],18,FALSE)</f>
        <v>Z</v>
      </c>
      <c r="E718" t="str">
        <f>VLOOKUP(Tableau10[[#This Row],[Document d''achat]],Tableau1[[#All],[Colonne1]:[Nom Fournisseur]],5,FALSE)</f>
        <v>500026518  Ltd Chenyang Global Group</v>
      </c>
      <c r="F718" s="1" t="s">
        <v>960</v>
      </c>
      <c r="G718" s="1" t="s">
        <v>88</v>
      </c>
      <c r="H718" s="1" t="s">
        <v>959</v>
      </c>
      <c r="I718" s="1" t="s">
        <v>2407</v>
      </c>
      <c r="J718" s="2">
        <v>43948</v>
      </c>
      <c r="K718" s="222">
        <v>1</v>
      </c>
      <c r="L718" s="1" t="s">
        <v>7411</v>
      </c>
      <c r="M718" s="222">
        <v>0</v>
      </c>
      <c r="N718" s="2">
        <v>43948</v>
      </c>
      <c r="O718" s="1" t="s">
        <v>952</v>
      </c>
      <c r="P718" s="259">
        <f>Tableau10[[#This Row],[Quantité échéancée]]-Tableau10[[#This Row],[Quantité livrée]]</f>
        <v>1</v>
      </c>
    </row>
    <row r="719" spans="1:16" hidden="1" x14ac:dyDescent="0.35">
      <c r="A719" t="str">
        <f>VLOOKUP(Tableau10[[#This Row],[Document d''achat]],Tableau1[[#All],[Nº pièce référence]:[AB]],17,FALSE)</f>
        <v>255223121102</v>
      </c>
      <c r="B719" s="9" t="str">
        <f>VLOOKUP(Tableau10[[#This Row],[Document d''achat]],Tableau1[[#All],[Nº pièce référence]:[AB]],15,FALSE)</f>
        <v>300020861</v>
      </c>
      <c r="C719" t="str">
        <f>VLOOKUP(Tableau10[[#This Row],[Document d''achat]],Tableau1[[#All],[Nº pièce référence]:[AB]],16,FALSE)</f>
        <v>6</v>
      </c>
      <c r="D719" t="str">
        <f>VLOOKUP(Tableau10[[#This Row],[Document d''achat]],Tableau1[[#All],[Nº pièce référence]:[Type PO]],18,FALSE)</f>
        <v>Z</v>
      </c>
      <c r="E719" t="str">
        <f>VLOOKUP(Tableau10[[#This Row],[Document d''achat]],Tableau1[[#All],[Colonne1]:[Nom Fournisseur]],5,FALSE)</f>
        <v>100000368  SA Medtronic Belgium</v>
      </c>
      <c r="F719" s="1" t="s">
        <v>900</v>
      </c>
      <c r="G719" s="1" t="s">
        <v>88</v>
      </c>
      <c r="H719" s="1" t="s">
        <v>899</v>
      </c>
      <c r="I719" s="1" t="s">
        <v>2407</v>
      </c>
      <c r="J719" s="2">
        <v>43948</v>
      </c>
      <c r="K719" s="222">
        <v>1</v>
      </c>
      <c r="L719" s="1" t="s">
        <v>7411</v>
      </c>
      <c r="M719" s="222">
        <v>0</v>
      </c>
      <c r="N719" s="2">
        <v>43948</v>
      </c>
      <c r="O719" s="1" t="s">
        <v>901</v>
      </c>
      <c r="P719" s="259">
        <f>Tableau10[[#This Row],[Quantité échéancée]]-Tableau10[[#This Row],[Quantité livrée]]</f>
        <v>1</v>
      </c>
    </row>
    <row r="720" spans="1:16" hidden="1" x14ac:dyDescent="0.35">
      <c r="A720" t="str">
        <f>VLOOKUP(Tableau10[[#This Row],[Document d''achat]],Tableau1[[#All],[Nº pièce référence]:[AB]],17,FALSE)</f>
        <v>255223121102</v>
      </c>
      <c r="B720" s="9" t="str">
        <f>VLOOKUP(Tableau10[[#This Row],[Document d''achat]],Tableau1[[#All],[Nº pièce référence]:[AB]],15,FALSE)</f>
        <v>300020861</v>
      </c>
      <c r="C720" t="str">
        <f>VLOOKUP(Tableau10[[#This Row],[Document d''achat]],Tableau1[[#All],[Nº pièce référence]:[AB]],16,FALSE)</f>
        <v>2</v>
      </c>
      <c r="D720" t="str">
        <f>VLOOKUP(Tableau10[[#This Row],[Document d''achat]],Tableau1[[#All],[Nº pièce référence]:[Type PO]],18,FALSE)</f>
        <v>Z</v>
      </c>
      <c r="E720" t="str">
        <f>VLOOKUP(Tableau10[[#This Row],[Document d''achat]],Tableau1[[#All],[Colonne1]:[Nom Fournisseur]],5,FALSE)</f>
        <v>100050734  SA Any-Shape</v>
      </c>
      <c r="F720" s="1" t="s">
        <v>951</v>
      </c>
      <c r="G720" s="1" t="s">
        <v>88</v>
      </c>
      <c r="H720" s="1" t="s">
        <v>950</v>
      </c>
      <c r="I720" s="1" t="s">
        <v>2407</v>
      </c>
      <c r="J720" s="2">
        <v>43948</v>
      </c>
      <c r="K720" s="222">
        <v>1</v>
      </c>
      <c r="L720" s="1" t="s">
        <v>7411</v>
      </c>
      <c r="M720" s="222">
        <v>0</v>
      </c>
      <c r="N720" s="2">
        <v>43948</v>
      </c>
      <c r="O720" s="1" t="s">
        <v>952</v>
      </c>
      <c r="P720" s="259">
        <f>Tableau10[[#This Row],[Quantité échéancée]]-Tableau10[[#This Row],[Quantité livrée]]</f>
        <v>1</v>
      </c>
    </row>
    <row r="721" spans="1:16" hidden="1" x14ac:dyDescent="0.35">
      <c r="A721" t="str">
        <f>VLOOKUP(Tableau10[[#This Row],[Document d''achat]],Tableau1[[#All],[Nº pièce référence]:[AB]],17,FALSE)</f>
        <v>252122121104</v>
      </c>
      <c r="B721" s="9" t="str">
        <f>VLOOKUP(Tableau10[[#This Row],[Document d''achat]],Tableau1[[#All],[Nº pièce référence]:[AB]],15,FALSE)</f>
        <v>300020895</v>
      </c>
      <c r="C721" t="str">
        <f>VLOOKUP(Tableau10[[#This Row],[Document d''achat]],Tableau1[[#All],[Nº pièce référence]:[AB]],16,FALSE)</f>
        <v>1</v>
      </c>
      <c r="D721" t="str">
        <f>VLOOKUP(Tableau10[[#This Row],[Document d''achat]],Tableau1[[#All],[Nº pièce référence]:[Type PO]],18,FALSE)</f>
        <v>Z</v>
      </c>
      <c r="E721" t="str">
        <f>VLOOKUP(Tableau10[[#This Row],[Document d''achat]],Tableau1[[#All],[Colonne1]:[Nom Fournisseur]],5,FALSE)</f>
        <v>500002616  VZW Smals</v>
      </c>
      <c r="F721" s="1" t="s">
        <v>2292</v>
      </c>
      <c r="G721" s="1" t="s">
        <v>88</v>
      </c>
      <c r="H721" s="1" t="s">
        <v>1400</v>
      </c>
      <c r="I721" s="1" t="s">
        <v>2407</v>
      </c>
      <c r="J721" s="2">
        <v>43948</v>
      </c>
      <c r="K721" s="222">
        <v>1</v>
      </c>
      <c r="L721" s="1" t="s">
        <v>7411</v>
      </c>
      <c r="M721" s="222">
        <v>0</v>
      </c>
      <c r="N721" s="2">
        <v>43948</v>
      </c>
      <c r="O721" s="1" t="s">
        <v>2293</v>
      </c>
      <c r="P721" s="259">
        <f>Tableau10[[#This Row],[Quantité échéancée]]-Tableau10[[#This Row],[Quantité livrée]]</f>
        <v>1</v>
      </c>
    </row>
    <row r="722" spans="1:16" hidden="1" x14ac:dyDescent="0.35">
      <c r="A722" t="str">
        <f>VLOOKUP(Tableau10[[#This Row],[Document d''achat]],Tableau1[[#All],[Nº pièce référence]:[AB]],17,FALSE)</f>
        <v>255223121102</v>
      </c>
      <c r="B722" s="9" t="str">
        <f>VLOOKUP(Tableau10[[#This Row],[Document d''achat]],Tableau1[[#All],[Nº pièce référence]:[AB]],15,FALSE)</f>
        <v>300020861</v>
      </c>
      <c r="C722" t="str">
        <f>VLOOKUP(Tableau10[[#This Row],[Document d''achat]],Tableau1[[#All],[Nº pièce référence]:[AB]],16,FALSE)</f>
        <v>4</v>
      </c>
      <c r="D722" t="str">
        <f>VLOOKUP(Tableau10[[#This Row],[Document d''achat]],Tableau1[[#All],[Nº pièce référence]:[Type PO]],18,FALSE)</f>
        <v>Z</v>
      </c>
      <c r="E722" t="str">
        <f>VLOOKUP(Tableau10[[#This Row],[Document d''achat]],Tableau1[[#All],[Colonne1]:[Nom Fournisseur]],5,FALSE)</f>
        <v>100050764  BV Purson</v>
      </c>
      <c r="F722" s="1" t="s">
        <v>986</v>
      </c>
      <c r="G722" s="1" t="s">
        <v>88</v>
      </c>
      <c r="H722" s="1" t="s">
        <v>985</v>
      </c>
      <c r="I722" s="1" t="s">
        <v>2407</v>
      </c>
      <c r="J722" s="2">
        <v>43949</v>
      </c>
      <c r="K722" s="222">
        <v>1</v>
      </c>
      <c r="L722" s="1" t="s">
        <v>7410</v>
      </c>
      <c r="M722" s="222">
        <v>0</v>
      </c>
      <c r="N722" s="2">
        <v>43949</v>
      </c>
      <c r="O722" s="1" t="s">
        <v>987</v>
      </c>
      <c r="P722" s="259">
        <f>Tableau10[[#This Row],[Quantité échéancée]]-Tableau10[[#This Row],[Quantité livrée]]</f>
        <v>1</v>
      </c>
    </row>
    <row r="723" spans="1:16" hidden="1" x14ac:dyDescent="0.35">
      <c r="A723" t="str">
        <f>VLOOKUP(Tableau10[[#This Row],[Document d''achat]],Tableau1[[#All],[Nº pièce référence]:[AB]],17,FALSE)</f>
        <v>255223121102</v>
      </c>
      <c r="B723" s="9" t="str">
        <f>VLOOKUP(Tableau10[[#This Row],[Document d''achat]],Tableau1[[#All],[Nº pièce référence]:[AB]],15,FALSE)</f>
        <v>300020861</v>
      </c>
      <c r="C723" t="str">
        <f>VLOOKUP(Tableau10[[#This Row],[Document d''achat]],Tableau1[[#All],[Nº pièce référence]:[AB]],16,FALSE)</f>
        <v>4</v>
      </c>
      <c r="D723" t="str">
        <f>VLOOKUP(Tableau10[[#This Row],[Document d''achat]],Tableau1[[#All],[Nº pièce référence]:[Type PO]],18,FALSE)</f>
        <v>Z</v>
      </c>
      <c r="E723" t="str">
        <f>VLOOKUP(Tableau10[[#This Row],[Document d''achat]],Tableau1[[#All],[Colonne1]:[Nom Fournisseur]],5,FALSE)</f>
        <v>100050764  BV Purson</v>
      </c>
      <c r="F723" s="1" t="s">
        <v>986</v>
      </c>
      <c r="G723" s="1" t="s">
        <v>217</v>
      </c>
      <c r="H723" s="1" t="s">
        <v>985</v>
      </c>
      <c r="I723" s="1" t="s">
        <v>2407</v>
      </c>
      <c r="J723" s="2">
        <v>43949</v>
      </c>
      <c r="K723" s="222">
        <v>1</v>
      </c>
      <c r="L723" s="1" t="s">
        <v>7410</v>
      </c>
      <c r="M723" s="222">
        <v>0</v>
      </c>
      <c r="N723" s="2">
        <v>43949</v>
      </c>
      <c r="O723" s="1" t="s">
        <v>988</v>
      </c>
      <c r="P723" s="259">
        <f>Tableau10[[#This Row],[Quantité échéancée]]-Tableau10[[#This Row],[Quantité livrée]]</f>
        <v>1</v>
      </c>
    </row>
    <row r="724" spans="1:16" hidden="1" x14ac:dyDescent="0.35">
      <c r="A724" t="str">
        <f>VLOOKUP(Tableau10[[#This Row],[Document d''achat]],Tableau1[[#All],[Nº pièce référence]:[AB]],17,FALSE)</f>
        <v>255223121102</v>
      </c>
      <c r="B724" s="9" t="str">
        <f>VLOOKUP(Tableau10[[#This Row],[Document d''achat]],Tableau1[[#All],[Nº pièce référence]:[AB]],15,FALSE)</f>
        <v>300020861</v>
      </c>
      <c r="C724" t="str">
        <f>VLOOKUP(Tableau10[[#This Row],[Document d''achat]],Tableau1[[#All],[Nº pièce référence]:[AB]],16,FALSE)</f>
        <v>4</v>
      </c>
      <c r="D724" t="str">
        <f>VLOOKUP(Tableau10[[#This Row],[Document d''achat]],Tableau1[[#All],[Nº pièce référence]:[Type PO]],18,FALSE)</f>
        <v>Z</v>
      </c>
      <c r="E724" t="str">
        <f>VLOOKUP(Tableau10[[#This Row],[Document d''achat]],Tableau1[[#All],[Colonne1]:[Nom Fournisseur]],5,FALSE)</f>
        <v>100050764  BV Purson</v>
      </c>
      <c r="F724" s="1" t="s">
        <v>986</v>
      </c>
      <c r="G724" s="1" t="s">
        <v>222</v>
      </c>
      <c r="H724" s="1" t="s">
        <v>985</v>
      </c>
      <c r="I724" s="1" t="s">
        <v>2407</v>
      </c>
      <c r="J724" s="2">
        <v>43977</v>
      </c>
      <c r="K724" s="222">
        <v>1</v>
      </c>
      <c r="L724" s="1" t="s">
        <v>7410</v>
      </c>
      <c r="M724" s="222">
        <v>0</v>
      </c>
      <c r="N724" s="2">
        <v>43977</v>
      </c>
      <c r="O724" s="1" t="s">
        <v>989</v>
      </c>
      <c r="P724" s="259">
        <f>Tableau10[[#This Row],[Quantité échéancée]]-Tableau10[[#This Row],[Quantité livrée]]</f>
        <v>1</v>
      </c>
    </row>
    <row r="725" spans="1:16" hidden="1" x14ac:dyDescent="0.35">
      <c r="A725" t="str">
        <f>VLOOKUP(Tableau10[[#This Row],[Document d''achat]],Tableau1[[#All],[Nº pièce référence]:[AB]],17,FALSE)</f>
        <v>255223121102</v>
      </c>
      <c r="B725" s="9" t="str">
        <f>VLOOKUP(Tableau10[[#This Row],[Document d''achat]],Tableau1[[#All],[Nº pièce référence]:[AB]],15,FALSE)</f>
        <v>300020861</v>
      </c>
      <c r="C725" t="str">
        <f>VLOOKUP(Tableau10[[#This Row],[Document d''achat]],Tableau1[[#All],[Nº pièce référence]:[AB]],16,FALSE)</f>
        <v>4</v>
      </c>
      <c r="D725" t="str">
        <f>VLOOKUP(Tableau10[[#This Row],[Document d''achat]],Tableau1[[#All],[Nº pièce référence]:[Type PO]],18,FALSE)</f>
        <v>Z</v>
      </c>
      <c r="E725" t="str">
        <f>VLOOKUP(Tableau10[[#This Row],[Document d''achat]],Tableau1[[#All],[Colonne1]:[Nom Fournisseur]],5,FALSE)</f>
        <v>100050764  BV Purson</v>
      </c>
      <c r="F725" s="1" t="s">
        <v>986</v>
      </c>
      <c r="G725" s="1" t="s">
        <v>421</v>
      </c>
      <c r="H725" s="1" t="s">
        <v>985</v>
      </c>
      <c r="I725" s="1" t="s">
        <v>2407</v>
      </c>
      <c r="J725" s="2">
        <v>43994</v>
      </c>
      <c r="K725" s="222">
        <v>1</v>
      </c>
      <c r="L725" s="1" t="s">
        <v>7410</v>
      </c>
      <c r="M725" s="222">
        <v>0</v>
      </c>
      <c r="N725" s="2">
        <v>43994</v>
      </c>
      <c r="O725" s="1" t="s">
        <v>990</v>
      </c>
      <c r="P725" s="259">
        <f>Tableau10[[#This Row],[Quantité échéancée]]-Tableau10[[#This Row],[Quantité livrée]]</f>
        <v>1</v>
      </c>
    </row>
    <row r="726" spans="1:16" hidden="1" x14ac:dyDescent="0.35">
      <c r="A726" t="str">
        <f>VLOOKUP(Tableau10[[#This Row],[Document d''achat]],Tableau1[[#All],[Nº pièce référence]:[AB]],17,FALSE)</f>
        <v>255223121102</v>
      </c>
      <c r="B726" s="9" t="str">
        <f>VLOOKUP(Tableau10[[#This Row],[Document d''achat]],Tableau1[[#All],[Nº pièce référence]:[AB]],15,FALSE)</f>
        <v>300020861</v>
      </c>
      <c r="C726" t="str">
        <f>VLOOKUP(Tableau10[[#This Row],[Document d''achat]],Tableau1[[#All],[Nº pièce référence]:[AB]],16,FALSE)</f>
        <v>4</v>
      </c>
      <c r="D726" t="str">
        <f>VLOOKUP(Tableau10[[#This Row],[Document d''achat]],Tableau1[[#All],[Nº pièce référence]:[Type PO]],18,FALSE)</f>
        <v>Z</v>
      </c>
      <c r="E726" t="str">
        <f>VLOOKUP(Tableau10[[#This Row],[Document d''achat]],Tableau1[[#All],[Colonne1]:[Nom Fournisseur]],5,FALSE)</f>
        <v>100050764  BV Purson</v>
      </c>
      <c r="F726" s="1" t="s">
        <v>986</v>
      </c>
      <c r="G726" s="1" t="s">
        <v>423</v>
      </c>
      <c r="H726" s="1" t="s">
        <v>985</v>
      </c>
      <c r="I726" s="1" t="s">
        <v>2407</v>
      </c>
      <c r="J726" s="2">
        <v>43994</v>
      </c>
      <c r="K726" s="222">
        <v>1</v>
      </c>
      <c r="L726" s="1" t="s">
        <v>7410</v>
      </c>
      <c r="M726" s="222">
        <v>0</v>
      </c>
      <c r="N726" s="2">
        <v>43994</v>
      </c>
      <c r="O726" s="1" t="s">
        <v>991</v>
      </c>
      <c r="P726" s="259">
        <f>Tableau10[[#This Row],[Quantité échéancée]]-Tableau10[[#This Row],[Quantité livrée]]</f>
        <v>1</v>
      </c>
    </row>
    <row r="727" spans="1:16" hidden="1" x14ac:dyDescent="0.35">
      <c r="A727" t="str">
        <f>VLOOKUP(Tableau10[[#This Row],[Document d''achat]],Tableau1[[#All],[Nº pièce référence]:[AB]],17,FALSE)</f>
        <v>255223121102</v>
      </c>
      <c r="B727" s="9" t="str">
        <f>VLOOKUP(Tableau10[[#This Row],[Document d''achat]],Tableau1[[#All],[Nº pièce référence]:[AB]],15,FALSE)</f>
        <v>300020861</v>
      </c>
      <c r="C727" t="str">
        <f>VLOOKUP(Tableau10[[#This Row],[Document d''achat]],Tableau1[[#All],[Nº pièce référence]:[AB]],16,FALSE)</f>
        <v>4</v>
      </c>
      <c r="D727" t="str">
        <f>VLOOKUP(Tableau10[[#This Row],[Document d''achat]],Tableau1[[#All],[Nº pièce référence]:[Type PO]],18,FALSE)</f>
        <v>Z</v>
      </c>
      <c r="E727" t="str">
        <f>VLOOKUP(Tableau10[[#This Row],[Document d''achat]],Tableau1[[#All],[Colonne1]:[Nom Fournisseur]],5,FALSE)</f>
        <v>100050764  BV Purson</v>
      </c>
      <c r="F727" s="1" t="s">
        <v>986</v>
      </c>
      <c r="G727" s="1" t="s">
        <v>511</v>
      </c>
      <c r="H727" s="1" t="s">
        <v>985</v>
      </c>
      <c r="I727" s="1" t="s">
        <v>2407</v>
      </c>
      <c r="J727" s="2">
        <v>43994</v>
      </c>
      <c r="K727" s="222">
        <v>1</v>
      </c>
      <c r="L727" s="1" t="s">
        <v>7410</v>
      </c>
      <c r="M727" s="222">
        <v>0</v>
      </c>
      <c r="N727" s="2">
        <v>43994</v>
      </c>
      <c r="O727" s="1" t="s">
        <v>992</v>
      </c>
      <c r="P727" s="259">
        <f>Tableau10[[#This Row],[Quantité échéancée]]-Tableau10[[#This Row],[Quantité livrée]]</f>
        <v>1</v>
      </c>
    </row>
    <row r="728" spans="1:16" hidden="1" x14ac:dyDescent="0.35">
      <c r="A728" t="str">
        <f>VLOOKUP(Tableau10[[#This Row],[Document d''achat]],Tableau1[[#All],[Nº pièce référence]:[AB]],17,FALSE)</f>
        <v>255223121102</v>
      </c>
      <c r="B728" s="9" t="str">
        <f>VLOOKUP(Tableau10[[#This Row],[Document d''achat]],Tableau1[[#All],[Nº pièce référence]:[AB]],15,FALSE)</f>
        <v>300020861</v>
      </c>
      <c r="C728" t="str">
        <f>VLOOKUP(Tableau10[[#This Row],[Document d''achat]],Tableau1[[#All],[Nº pièce référence]:[AB]],16,FALSE)</f>
        <v>4</v>
      </c>
      <c r="D728" t="str">
        <f>VLOOKUP(Tableau10[[#This Row],[Document d''achat]],Tableau1[[#All],[Nº pièce référence]:[Type PO]],18,FALSE)</f>
        <v>Z</v>
      </c>
      <c r="E728" t="str">
        <f>VLOOKUP(Tableau10[[#This Row],[Document d''achat]],Tableau1[[#All],[Colonne1]:[Nom Fournisseur]],5,FALSE)</f>
        <v>100050764  BV Purson</v>
      </c>
      <c r="F728" s="1" t="s">
        <v>986</v>
      </c>
      <c r="G728" s="1" t="s">
        <v>513</v>
      </c>
      <c r="H728" s="1" t="s">
        <v>985</v>
      </c>
      <c r="I728" s="1" t="s">
        <v>2407</v>
      </c>
      <c r="J728" s="2">
        <v>44004</v>
      </c>
      <c r="K728" s="222">
        <v>1</v>
      </c>
      <c r="L728" s="1" t="s">
        <v>7410</v>
      </c>
      <c r="M728" s="222">
        <v>0</v>
      </c>
      <c r="N728" s="2">
        <v>44004</v>
      </c>
      <c r="O728" s="1" t="s">
        <v>993</v>
      </c>
      <c r="P728" s="259">
        <f>Tableau10[[#This Row],[Quantité échéancée]]-Tableau10[[#This Row],[Quantité livrée]]</f>
        <v>1</v>
      </c>
    </row>
    <row r="729" spans="1:16" hidden="1" x14ac:dyDescent="0.35">
      <c r="A729" t="str">
        <f>VLOOKUP(Tableau10[[#This Row],[Document d''achat]],Tableau1[[#All],[Nº pièce référence]:[AB]],17,FALSE)</f>
        <v>255223121102</v>
      </c>
      <c r="B729" s="9" t="str">
        <f>VLOOKUP(Tableau10[[#This Row],[Document d''achat]],Tableau1[[#All],[Nº pièce référence]:[AB]],15,FALSE)</f>
        <v>300020861</v>
      </c>
      <c r="C729" t="str">
        <f>VLOOKUP(Tableau10[[#This Row],[Document d''achat]],Tableau1[[#All],[Nº pièce référence]:[AB]],16,FALSE)</f>
        <v>4</v>
      </c>
      <c r="D729" t="str">
        <f>VLOOKUP(Tableau10[[#This Row],[Document d''achat]],Tableau1[[#All],[Nº pièce référence]:[Type PO]],18,FALSE)</f>
        <v>Z</v>
      </c>
      <c r="E729" t="str">
        <f>VLOOKUP(Tableau10[[#This Row],[Document d''achat]],Tableau1[[#All],[Colonne1]:[Nom Fournisseur]],5,FALSE)</f>
        <v>100005516  BV Immax</v>
      </c>
      <c r="F729" s="1" t="s">
        <v>974</v>
      </c>
      <c r="G729" s="1" t="s">
        <v>88</v>
      </c>
      <c r="H729" s="1" t="s">
        <v>973</v>
      </c>
      <c r="I729" s="1" t="s">
        <v>2407</v>
      </c>
      <c r="J729" s="2">
        <v>43949</v>
      </c>
      <c r="K729" s="222">
        <v>1</v>
      </c>
      <c r="L729" s="1" t="s">
        <v>7410</v>
      </c>
      <c r="M729" s="222">
        <v>0</v>
      </c>
      <c r="N729" s="2">
        <v>43949</v>
      </c>
      <c r="O729" s="1" t="s">
        <v>975</v>
      </c>
      <c r="P729" s="259">
        <f>Tableau10[[#This Row],[Quantité échéancée]]-Tableau10[[#This Row],[Quantité livrée]]</f>
        <v>1</v>
      </c>
    </row>
    <row r="730" spans="1:16" hidden="1" x14ac:dyDescent="0.35">
      <c r="A730" t="str">
        <f>VLOOKUP(Tableau10[[#This Row],[Document d''achat]],Tableau1[[#All],[Nº pièce référence]:[AB]],17,FALSE)</f>
        <v>255223121102</v>
      </c>
      <c r="B730" s="9" t="str">
        <f>VLOOKUP(Tableau10[[#This Row],[Document d''achat]],Tableau1[[#All],[Nº pièce référence]:[AB]],15,FALSE)</f>
        <v>300020861</v>
      </c>
      <c r="C730" t="str">
        <f>VLOOKUP(Tableau10[[#This Row],[Document d''achat]],Tableau1[[#All],[Nº pièce référence]:[AB]],16,FALSE)</f>
        <v>4</v>
      </c>
      <c r="D730" t="str">
        <f>VLOOKUP(Tableau10[[#This Row],[Document d''achat]],Tableau1[[#All],[Nº pièce référence]:[Type PO]],18,FALSE)</f>
        <v>Z</v>
      </c>
      <c r="E730" t="str">
        <f>VLOOKUP(Tableau10[[#This Row],[Document d''achat]],Tableau1[[#All],[Colonne1]:[Nom Fournisseur]],5,FALSE)</f>
        <v>100005516  BV Immax</v>
      </c>
      <c r="F730" s="1" t="s">
        <v>974</v>
      </c>
      <c r="G730" s="1" t="s">
        <v>217</v>
      </c>
      <c r="H730" s="1" t="s">
        <v>973</v>
      </c>
      <c r="I730" s="1" t="s">
        <v>2407</v>
      </c>
      <c r="J730" s="2">
        <v>43977</v>
      </c>
      <c r="K730" s="222">
        <v>1</v>
      </c>
      <c r="L730" s="1" t="s">
        <v>7410</v>
      </c>
      <c r="M730" s="222">
        <v>0</v>
      </c>
      <c r="N730" s="2">
        <v>43977</v>
      </c>
      <c r="O730" s="1" t="s">
        <v>976</v>
      </c>
      <c r="P730" s="259">
        <f>Tableau10[[#This Row],[Quantité échéancée]]-Tableau10[[#This Row],[Quantité livrée]]</f>
        <v>1</v>
      </c>
    </row>
    <row r="731" spans="1:16" hidden="1" x14ac:dyDescent="0.35">
      <c r="A731" t="str">
        <f>VLOOKUP(Tableau10[[#This Row],[Document d''achat]],Tableau1[[#All],[Nº pièce référence]:[AB]],17,FALSE)</f>
        <v>255223121102</v>
      </c>
      <c r="B731" s="9" t="str">
        <f>VLOOKUP(Tableau10[[#This Row],[Document d''achat]],Tableau1[[#All],[Nº pièce référence]:[AB]],15,FALSE)</f>
        <v>300020861</v>
      </c>
      <c r="C731" t="str">
        <f>VLOOKUP(Tableau10[[#This Row],[Document d''achat]],Tableau1[[#All],[Nº pièce référence]:[AB]],16,FALSE)</f>
        <v>4</v>
      </c>
      <c r="D731" t="str">
        <f>VLOOKUP(Tableau10[[#This Row],[Document d''achat]],Tableau1[[#All],[Nº pièce référence]:[Type PO]],18,FALSE)</f>
        <v>Z</v>
      </c>
      <c r="E731" t="str">
        <f>VLOOKUP(Tableau10[[#This Row],[Document d''achat]],Tableau1[[#All],[Colonne1]:[Nom Fournisseur]],5,FALSE)</f>
        <v>100005516  BV Immax</v>
      </c>
      <c r="F731" s="1" t="s">
        <v>974</v>
      </c>
      <c r="G731" s="1" t="s">
        <v>222</v>
      </c>
      <c r="H731" s="1" t="s">
        <v>973</v>
      </c>
      <c r="I731" s="1" t="s">
        <v>2407</v>
      </c>
      <c r="J731" s="2">
        <v>43994</v>
      </c>
      <c r="K731" s="222">
        <v>1</v>
      </c>
      <c r="L731" s="1" t="s">
        <v>7410</v>
      </c>
      <c r="M731" s="222">
        <v>0</v>
      </c>
      <c r="N731" s="2">
        <v>43994</v>
      </c>
      <c r="O731" s="1" t="s">
        <v>977</v>
      </c>
      <c r="P731" s="259">
        <f>Tableau10[[#This Row],[Quantité échéancée]]-Tableau10[[#This Row],[Quantité livrée]]</f>
        <v>1</v>
      </c>
    </row>
    <row r="732" spans="1:16" hidden="1" x14ac:dyDescent="0.35">
      <c r="A732" t="str">
        <f>VLOOKUP(Tableau10[[#This Row],[Document d''achat]],Tableau1[[#All],[Nº pièce référence]:[AB]],17,FALSE)</f>
        <v>255223121102</v>
      </c>
      <c r="B732" s="9" t="str">
        <f>VLOOKUP(Tableau10[[#This Row],[Document d''achat]],Tableau1[[#All],[Nº pièce référence]:[AB]],15,FALSE)</f>
        <v>300020861</v>
      </c>
      <c r="C732" t="str">
        <f>VLOOKUP(Tableau10[[#This Row],[Document d''achat]],Tableau1[[#All],[Nº pièce référence]:[AB]],16,FALSE)</f>
        <v>4</v>
      </c>
      <c r="D732" t="str">
        <f>VLOOKUP(Tableau10[[#This Row],[Document d''achat]],Tableau1[[#All],[Nº pièce référence]:[Type PO]],18,FALSE)</f>
        <v>Z</v>
      </c>
      <c r="E732" t="str">
        <f>VLOOKUP(Tableau10[[#This Row],[Document d''achat]],Tableau1[[#All],[Colonne1]:[Nom Fournisseur]],5,FALSE)</f>
        <v>100005516  BV Immax</v>
      </c>
      <c r="F732" s="1" t="s">
        <v>974</v>
      </c>
      <c r="G732" s="1" t="s">
        <v>421</v>
      </c>
      <c r="H732" s="1" t="s">
        <v>973</v>
      </c>
      <c r="I732" s="1" t="s">
        <v>2407</v>
      </c>
      <c r="J732" s="2">
        <v>43994</v>
      </c>
      <c r="K732" s="222">
        <v>1</v>
      </c>
      <c r="L732" s="1" t="s">
        <v>7410</v>
      </c>
      <c r="M732" s="222">
        <v>0</v>
      </c>
      <c r="N732" s="2">
        <v>43994</v>
      </c>
      <c r="O732" s="1" t="s">
        <v>978</v>
      </c>
      <c r="P732" s="259">
        <f>Tableau10[[#This Row],[Quantité échéancée]]-Tableau10[[#This Row],[Quantité livrée]]</f>
        <v>1</v>
      </c>
    </row>
    <row r="733" spans="1:16" hidden="1" x14ac:dyDescent="0.35">
      <c r="A733" t="str">
        <f>VLOOKUP(Tableau10[[#This Row],[Document d''achat]],Tableau1[[#All],[Nº pièce référence]:[AB]],17,FALSE)</f>
        <v>255223121102</v>
      </c>
      <c r="B733" s="9" t="str">
        <f>VLOOKUP(Tableau10[[#This Row],[Document d''achat]],Tableau1[[#All],[Nº pièce référence]:[AB]],15,FALSE)</f>
        <v>300020861</v>
      </c>
      <c r="C733" t="str">
        <f>VLOOKUP(Tableau10[[#This Row],[Document d''achat]],Tableau1[[#All],[Nº pièce référence]:[AB]],16,FALSE)</f>
        <v>4</v>
      </c>
      <c r="D733" t="str">
        <f>VLOOKUP(Tableau10[[#This Row],[Document d''achat]],Tableau1[[#All],[Nº pièce référence]:[Type PO]],18,FALSE)</f>
        <v>Z</v>
      </c>
      <c r="E733" t="str">
        <f>VLOOKUP(Tableau10[[#This Row],[Document d''achat]],Tableau1[[#All],[Colonne1]:[Nom Fournisseur]],5,FALSE)</f>
        <v>100005516  BV Immax</v>
      </c>
      <c r="F733" s="1" t="s">
        <v>974</v>
      </c>
      <c r="G733" s="1" t="s">
        <v>423</v>
      </c>
      <c r="H733" s="1" t="s">
        <v>973</v>
      </c>
      <c r="I733" s="1" t="s">
        <v>2407</v>
      </c>
      <c r="J733" s="2">
        <v>44004</v>
      </c>
      <c r="K733" s="222">
        <v>1</v>
      </c>
      <c r="L733" s="1" t="s">
        <v>7410</v>
      </c>
      <c r="M733" s="222">
        <v>0</v>
      </c>
      <c r="N733" s="2">
        <v>44004</v>
      </c>
      <c r="O733" s="1" t="s">
        <v>979</v>
      </c>
      <c r="P733" s="259">
        <f>Tableau10[[#This Row],[Quantité échéancée]]-Tableau10[[#This Row],[Quantité livrée]]</f>
        <v>1</v>
      </c>
    </row>
    <row r="734" spans="1:16" hidden="1" x14ac:dyDescent="0.35">
      <c r="A734" t="str">
        <f>VLOOKUP(Tableau10[[#This Row],[Document d''achat]],Tableau1[[#All],[Nº pièce référence]:[AB]],17,FALSE)</f>
        <v>255223121102</v>
      </c>
      <c r="B734" s="9" t="str">
        <f>VLOOKUP(Tableau10[[#This Row],[Document d''achat]],Tableau1[[#All],[Nº pièce référence]:[AB]],15,FALSE)</f>
        <v>300020861</v>
      </c>
      <c r="C734" t="str">
        <f>VLOOKUP(Tableau10[[#This Row],[Document d''achat]],Tableau1[[#All],[Nº pièce référence]:[AB]],16,FALSE)</f>
        <v>4</v>
      </c>
      <c r="D734" t="str">
        <f>VLOOKUP(Tableau10[[#This Row],[Document d''achat]],Tableau1[[#All],[Nº pièce référence]:[Type PO]],18,FALSE)</f>
        <v>Z</v>
      </c>
      <c r="E734" t="str">
        <f>VLOOKUP(Tableau10[[#This Row],[Document d''achat]],Tableau1[[#All],[Colonne1]:[Nom Fournisseur]],5,FALSE)</f>
        <v>400191994  Rosan Jérôme</v>
      </c>
      <c r="F734" s="1" t="s">
        <v>1030</v>
      </c>
      <c r="G734" s="1" t="s">
        <v>88</v>
      </c>
      <c r="H734" s="1" t="s">
        <v>1029</v>
      </c>
      <c r="I734" s="1" t="s">
        <v>2407</v>
      </c>
      <c r="J734" s="2">
        <v>43949</v>
      </c>
      <c r="K734" s="222">
        <v>1</v>
      </c>
      <c r="L734" s="1" t="s">
        <v>7410</v>
      </c>
      <c r="M734" s="222">
        <v>0</v>
      </c>
      <c r="N734" s="2">
        <v>43949</v>
      </c>
      <c r="O734" s="1" t="s">
        <v>1031</v>
      </c>
      <c r="P734" s="259">
        <f>Tableau10[[#This Row],[Quantité échéancée]]-Tableau10[[#This Row],[Quantité livrée]]</f>
        <v>1</v>
      </c>
    </row>
    <row r="735" spans="1:16" hidden="1" x14ac:dyDescent="0.35">
      <c r="A735" t="str">
        <f>VLOOKUP(Tableau10[[#This Row],[Document d''achat]],Tableau1[[#All],[Nº pièce référence]:[AB]],17,FALSE)</f>
        <v>255223121102</v>
      </c>
      <c r="B735" s="9" t="str">
        <f>VLOOKUP(Tableau10[[#This Row],[Document d''achat]],Tableau1[[#All],[Nº pièce référence]:[AB]],15,FALSE)</f>
        <v>300020861</v>
      </c>
      <c r="C735" t="str">
        <f>VLOOKUP(Tableau10[[#This Row],[Document d''achat]],Tableau1[[#All],[Nº pièce référence]:[AB]],16,FALSE)</f>
        <v>4</v>
      </c>
      <c r="D735" t="str">
        <f>VLOOKUP(Tableau10[[#This Row],[Document d''achat]],Tableau1[[#All],[Nº pièce référence]:[Type PO]],18,FALSE)</f>
        <v>Z</v>
      </c>
      <c r="E735" t="str">
        <f>VLOOKUP(Tableau10[[#This Row],[Document d''achat]],Tableau1[[#All],[Colonne1]:[Nom Fournisseur]],5,FALSE)</f>
        <v>400191994  Rosan Jérôme</v>
      </c>
      <c r="F735" s="1" t="s">
        <v>1030</v>
      </c>
      <c r="G735" s="1" t="s">
        <v>217</v>
      </c>
      <c r="H735" s="1" t="s">
        <v>1029</v>
      </c>
      <c r="I735" s="1" t="s">
        <v>2407</v>
      </c>
      <c r="J735" s="2">
        <v>43949</v>
      </c>
      <c r="K735" s="222">
        <v>1</v>
      </c>
      <c r="L735" s="1" t="s">
        <v>7410</v>
      </c>
      <c r="M735" s="222">
        <v>0</v>
      </c>
      <c r="N735" s="2">
        <v>43949</v>
      </c>
      <c r="O735" s="1" t="s">
        <v>1032</v>
      </c>
      <c r="P735" s="259">
        <f>Tableau10[[#This Row],[Quantité échéancée]]-Tableau10[[#This Row],[Quantité livrée]]</f>
        <v>1</v>
      </c>
    </row>
    <row r="736" spans="1:16" hidden="1" x14ac:dyDescent="0.35">
      <c r="A736" t="str">
        <f>VLOOKUP(Tableau10[[#This Row],[Document d''achat]],Tableau1[[#All],[Nº pièce référence]:[AB]],17,FALSE)</f>
        <v>255223121102</v>
      </c>
      <c r="B736" s="9" t="str">
        <f>VLOOKUP(Tableau10[[#This Row],[Document d''achat]],Tableau1[[#All],[Nº pièce référence]:[AB]],15,FALSE)</f>
        <v>300020861</v>
      </c>
      <c r="C736" t="str">
        <f>VLOOKUP(Tableau10[[#This Row],[Document d''achat]],Tableau1[[#All],[Nº pièce référence]:[AB]],16,FALSE)</f>
        <v>4</v>
      </c>
      <c r="D736" t="str">
        <f>VLOOKUP(Tableau10[[#This Row],[Document d''achat]],Tableau1[[#All],[Nº pièce référence]:[Type PO]],18,FALSE)</f>
        <v>Z</v>
      </c>
      <c r="E736" t="str">
        <f>VLOOKUP(Tableau10[[#This Row],[Document d''achat]],Tableau1[[#All],[Colonne1]:[Nom Fournisseur]],5,FALSE)</f>
        <v>400191994  Rosan Jérôme</v>
      </c>
      <c r="F736" s="1" t="s">
        <v>1030</v>
      </c>
      <c r="G736" s="1" t="s">
        <v>222</v>
      </c>
      <c r="H736" s="1" t="s">
        <v>1029</v>
      </c>
      <c r="I736" s="1" t="s">
        <v>2407</v>
      </c>
      <c r="J736" s="2">
        <v>43977</v>
      </c>
      <c r="K736" s="222">
        <v>1</v>
      </c>
      <c r="L736" s="1" t="s">
        <v>7410</v>
      </c>
      <c r="M736" s="222">
        <v>0</v>
      </c>
      <c r="N736" s="2">
        <v>43977</v>
      </c>
      <c r="O736" s="1" t="s">
        <v>1033</v>
      </c>
      <c r="P736" s="259">
        <f>Tableau10[[#This Row],[Quantité échéancée]]-Tableau10[[#This Row],[Quantité livrée]]</f>
        <v>1</v>
      </c>
    </row>
    <row r="737" spans="1:16" hidden="1" x14ac:dyDescent="0.35">
      <c r="A737" t="str">
        <f>VLOOKUP(Tableau10[[#This Row],[Document d''achat]],Tableau1[[#All],[Nº pièce référence]:[AB]],17,FALSE)</f>
        <v>255223121102</v>
      </c>
      <c r="B737" s="9" t="str">
        <f>VLOOKUP(Tableau10[[#This Row],[Document d''achat]],Tableau1[[#All],[Nº pièce référence]:[AB]],15,FALSE)</f>
        <v>300020861</v>
      </c>
      <c r="C737" t="str">
        <f>VLOOKUP(Tableau10[[#This Row],[Document d''achat]],Tableau1[[#All],[Nº pièce référence]:[AB]],16,FALSE)</f>
        <v>4</v>
      </c>
      <c r="D737" t="str">
        <f>VLOOKUP(Tableau10[[#This Row],[Document d''achat]],Tableau1[[#All],[Nº pièce référence]:[Type PO]],18,FALSE)</f>
        <v>Z</v>
      </c>
      <c r="E737" t="str">
        <f>VLOOKUP(Tableau10[[#This Row],[Document d''achat]],Tableau1[[#All],[Colonne1]:[Nom Fournisseur]],5,FALSE)</f>
        <v>400191994  Rosan Jérôme</v>
      </c>
      <c r="F737" s="1" t="s">
        <v>1030</v>
      </c>
      <c r="G737" s="1" t="s">
        <v>421</v>
      </c>
      <c r="H737" s="1" t="s">
        <v>1029</v>
      </c>
      <c r="I737" s="1" t="s">
        <v>2407</v>
      </c>
      <c r="J737" s="2">
        <v>43994</v>
      </c>
      <c r="K737" s="222">
        <v>1</v>
      </c>
      <c r="L737" s="1" t="s">
        <v>7410</v>
      </c>
      <c r="M737" s="222">
        <v>0</v>
      </c>
      <c r="N737" s="2">
        <v>43994</v>
      </c>
      <c r="O737" s="1" t="s">
        <v>1034</v>
      </c>
      <c r="P737" s="259">
        <f>Tableau10[[#This Row],[Quantité échéancée]]-Tableau10[[#This Row],[Quantité livrée]]</f>
        <v>1</v>
      </c>
    </row>
    <row r="738" spans="1:16" hidden="1" x14ac:dyDescent="0.35">
      <c r="A738" t="str">
        <f>VLOOKUP(Tableau10[[#This Row],[Document d''achat]],Tableau1[[#All],[Nº pièce référence]:[AB]],17,FALSE)</f>
        <v>255223121102</v>
      </c>
      <c r="B738" s="9" t="str">
        <f>VLOOKUP(Tableau10[[#This Row],[Document d''achat]],Tableau1[[#All],[Nº pièce référence]:[AB]],15,FALSE)</f>
        <v>300020861</v>
      </c>
      <c r="C738" t="str">
        <f>VLOOKUP(Tableau10[[#This Row],[Document d''achat]],Tableau1[[#All],[Nº pièce référence]:[AB]],16,FALSE)</f>
        <v>4</v>
      </c>
      <c r="D738" t="str">
        <f>VLOOKUP(Tableau10[[#This Row],[Document d''achat]],Tableau1[[#All],[Nº pièce référence]:[Type PO]],18,FALSE)</f>
        <v>Z</v>
      </c>
      <c r="E738" t="str">
        <f>VLOOKUP(Tableau10[[#This Row],[Document d''achat]],Tableau1[[#All],[Colonne1]:[Nom Fournisseur]],5,FALSE)</f>
        <v>100050765  SRL Altesia Procurement</v>
      </c>
      <c r="F738" s="1" t="s">
        <v>997</v>
      </c>
      <c r="G738" s="1" t="s">
        <v>88</v>
      </c>
      <c r="H738" s="1" t="s">
        <v>996</v>
      </c>
      <c r="I738" s="1" t="s">
        <v>2407</v>
      </c>
      <c r="J738" s="2">
        <v>43949</v>
      </c>
      <c r="K738" s="222">
        <v>1</v>
      </c>
      <c r="L738" s="1" t="s">
        <v>7410</v>
      </c>
      <c r="M738" s="222">
        <v>0</v>
      </c>
      <c r="N738" s="2">
        <v>43949</v>
      </c>
      <c r="O738" s="1" t="s">
        <v>998</v>
      </c>
      <c r="P738" s="259">
        <f>Tableau10[[#This Row],[Quantité échéancée]]-Tableau10[[#This Row],[Quantité livrée]]</f>
        <v>1</v>
      </c>
    </row>
    <row r="739" spans="1:16" hidden="1" x14ac:dyDescent="0.35">
      <c r="A739" t="str">
        <f>VLOOKUP(Tableau10[[#This Row],[Document d''achat]],Tableau1[[#All],[Nº pièce référence]:[AB]],17,FALSE)</f>
        <v>255223121102</v>
      </c>
      <c r="B739" s="9" t="str">
        <f>VLOOKUP(Tableau10[[#This Row],[Document d''achat]],Tableau1[[#All],[Nº pièce référence]:[AB]],15,FALSE)</f>
        <v>300020861</v>
      </c>
      <c r="C739" t="str">
        <f>VLOOKUP(Tableau10[[#This Row],[Document d''achat]],Tableau1[[#All],[Nº pièce référence]:[AB]],16,FALSE)</f>
        <v>4</v>
      </c>
      <c r="D739" t="str">
        <f>VLOOKUP(Tableau10[[#This Row],[Document d''achat]],Tableau1[[#All],[Nº pièce référence]:[Type PO]],18,FALSE)</f>
        <v>Z</v>
      </c>
      <c r="E739" t="str">
        <f>VLOOKUP(Tableau10[[#This Row],[Document d''achat]],Tableau1[[#All],[Colonne1]:[Nom Fournisseur]],5,FALSE)</f>
        <v>100050768  VOF Realt</v>
      </c>
      <c r="F739" s="1" t="s">
        <v>1001</v>
      </c>
      <c r="G739" s="1" t="s">
        <v>88</v>
      </c>
      <c r="H739" s="1" t="s">
        <v>1000</v>
      </c>
      <c r="I739" s="1" t="s">
        <v>2407</v>
      </c>
      <c r="J739" s="2">
        <v>43949</v>
      </c>
      <c r="K739" s="222">
        <v>1</v>
      </c>
      <c r="L739" s="1" t="s">
        <v>7410</v>
      </c>
      <c r="M739" s="222">
        <v>0</v>
      </c>
      <c r="N739" s="2">
        <v>43949</v>
      </c>
      <c r="O739" s="1" t="s">
        <v>1002</v>
      </c>
      <c r="P739" s="259">
        <f>Tableau10[[#This Row],[Quantité échéancée]]-Tableau10[[#This Row],[Quantité livrée]]</f>
        <v>1</v>
      </c>
    </row>
    <row r="740" spans="1:16" hidden="1" x14ac:dyDescent="0.35">
      <c r="A740" t="str">
        <f>VLOOKUP(Tableau10[[#This Row],[Document d''achat]],Tableau1[[#All],[Nº pièce référence]:[AB]],17,FALSE)</f>
        <v>255223121102</v>
      </c>
      <c r="B740" s="9" t="str">
        <f>VLOOKUP(Tableau10[[#This Row],[Document d''achat]],Tableau1[[#All],[Nº pièce référence]:[AB]],15,FALSE)</f>
        <v>300020861</v>
      </c>
      <c r="C740" t="str">
        <f>VLOOKUP(Tableau10[[#This Row],[Document d''achat]],Tableau1[[#All],[Nº pièce référence]:[AB]],16,FALSE)</f>
        <v>4</v>
      </c>
      <c r="D740" t="str">
        <f>VLOOKUP(Tableau10[[#This Row],[Document d''achat]],Tableau1[[#All],[Nº pièce référence]:[Type PO]],18,FALSE)</f>
        <v>Z</v>
      </c>
      <c r="E740" t="str">
        <f>VLOOKUP(Tableau10[[#This Row],[Document d''achat]],Tableau1[[#All],[Colonne1]:[Nom Fournisseur]],5,FALSE)</f>
        <v>100050768  VOF Realt</v>
      </c>
      <c r="F740" s="1" t="s">
        <v>1001</v>
      </c>
      <c r="G740" s="1" t="s">
        <v>217</v>
      </c>
      <c r="H740" s="1" t="s">
        <v>1000</v>
      </c>
      <c r="I740" s="1" t="s">
        <v>2407</v>
      </c>
      <c r="J740" s="2">
        <v>43977</v>
      </c>
      <c r="K740" s="222">
        <v>1</v>
      </c>
      <c r="L740" s="1" t="s">
        <v>7410</v>
      </c>
      <c r="M740" s="222">
        <v>0</v>
      </c>
      <c r="N740" s="2">
        <v>43977</v>
      </c>
      <c r="O740" s="1" t="s">
        <v>1003</v>
      </c>
      <c r="P740" s="259">
        <f>Tableau10[[#This Row],[Quantité échéancée]]-Tableau10[[#This Row],[Quantité livrée]]</f>
        <v>1</v>
      </c>
    </row>
    <row r="741" spans="1:16" hidden="1" x14ac:dyDescent="0.35">
      <c r="A741" t="str">
        <f>VLOOKUP(Tableau10[[#This Row],[Document d''achat]],Tableau1[[#All],[Nº pièce référence]:[AB]],17,FALSE)</f>
        <v>255223121102</v>
      </c>
      <c r="B741" s="9" t="str">
        <f>VLOOKUP(Tableau10[[#This Row],[Document d''achat]],Tableau1[[#All],[Nº pièce référence]:[AB]],15,FALSE)</f>
        <v>300020861</v>
      </c>
      <c r="C741" t="str">
        <f>VLOOKUP(Tableau10[[#This Row],[Document d''achat]],Tableau1[[#All],[Nº pièce référence]:[AB]],16,FALSE)</f>
        <v>4</v>
      </c>
      <c r="D741" t="str">
        <f>VLOOKUP(Tableau10[[#This Row],[Document d''achat]],Tableau1[[#All],[Nº pièce référence]:[Type PO]],18,FALSE)</f>
        <v>Z</v>
      </c>
      <c r="E741" t="str">
        <f>VLOOKUP(Tableau10[[#This Row],[Document d''achat]],Tableau1[[#All],[Colonne1]:[Nom Fournisseur]],5,FALSE)</f>
        <v>100050768  VOF Realt</v>
      </c>
      <c r="F741" s="1" t="s">
        <v>1001</v>
      </c>
      <c r="G741" s="1" t="s">
        <v>222</v>
      </c>
      <c r="H741" s="1" t="s">
        <v>1000</v>
      </c>
      <c r="I741" s="1" t="s">
        <v>2407</v>
      </c>
      <c r="J741" s="2">
        <v>43994</v>
      </c>
      <c r="K741" s="222">
        <v>1</v>
      </c>
      <c r="L741" s="1" t="s">
        <v>7410</v>
      </c>
      <c r="M741" s="222">
        <v>0</v>
      </c>
      <c r="N741" s="2">
        <v>43994</v>
      </c>
      <c r="O741" s="1" t="s">
        <v>1004</v>
      </c>
      <c r="P741" s="259">
        <f>Tableau10[[#This Row],[Quantité échéancée]]-Tableau10[[#This Row],[Quantité livrée]]</f>
        <v>1</v>
      </c>
    </row>
    <row r="742" spans="1:16" hidden="1" x14ac:dyDescent="0.35">
      <c r="A742" t="str">
        <f>VLOOKUP(Tableau10[[#This Row],[Document d''achat]],Tableau1[[#All],[Nº pièce référence]:[AB]],17,FALSE)</f>
        <v>255223121102</v>
      </c>
      <c r="B742" s="9" t="str">
        <f>VLOOKUP(Tableau10[[#This Row],[Document d''achat]],Tableau1[[#All],[Nº pièce référence]:[AB]],15,FALSE)</f>
        <v>300020861</v>
      </c>
      <c r="C742" t="str">
        <f>VLOOKUP(Tableau10[[#This Row],[Document d''achat]],Tableau1[[#All],[Nº pièce référence]:[AB]],16,FALSE)</f>
        <v>4</v>
      </c>
      <c r="D742" t="str">
        <f>VLOOKUP(Tableau10[[#This Row],[Document d''achat]],Tableau1[[#All],[Nº pièce référence]:[Type PO]],18,FALSE)</f>
        <v>Z</v>
      </c>
      <c r="E742" t="str">
        <f>VLOOKUP(Tableau10[[#This Row],[Document d''achat]],Tableau1[[#All],[Colonne1]:[Nom Fournisseur]],5,FALSE)</f>
        <v>100050768  VOF Realt</v>
      </c>
      <c r="F742" s="1" t="s">
        <v>1001</v>
      </c>
      <c r="G742" s="1" t="s">
        <v>421</v>
      </c>
      <c r="H742" s="1" t="s">
        <v>1000</v>
      </c>
      <c r="I742" s="1" t="s">
        <v>2407</v>
      </c>
      <c r="J742" s="2">
        <v>43994</v>
      </c>
      <c r="K742" s="222">
        <v>1</v>
      </c>
      <c r="L742" s="1" t="s">
        <v>7410</v>
      </c>
      <c r="M742" s="222">
        <v>0</v>
      </c>
      <c r="N742" s="2">
        <v>43994</v>
      </c>
      <c r="O742" s="1" t="s">
        <v>1005</v>
      </c>
      <c r="P742" s="259">
        <f>Tableau10[[#This Row],[Quantité échéancée]]-Tableau10[[#This Row],[Quantité livrée]]</f>
        <v>1</v>
      </c>
    </row>
    <row r="743" spans="1:16" hidden="1" x14ac:dyDescent="0.35">
      <c r="A743" t="str">
        <f>VLOOKUP(Tableau10[[#This Row],[Document d''achat]],Tableau1[[#All],[Nº pièce référence]:[AB]],17,FALSE)</f>
        <v>255223121102</v>
      </c>
      <c r="B743" s="9" t="str">
        <f>VLOOKUP(Tableau10[[#This Row],[Document d''achat]],Tableau1[[#All],[Nº pièce référence]:[AB]],15,FALSE)</f>
        <v>300020861</v>
      </c>
      <c r="C743" t="str">
        <f>VLOOKUP(Tableau10[[#This Row],[Document d''achat]],Tableau1[[#All],[Nº pièce référence]:[AB]],16,FALSE)</f>
        <v>4</v>
      </c>
      <c r="D743" t="str">
        <f>VLOOKUP(Tableau10[[#This Row],[Document d''achat]],Tableau1[[#All],[Nº pièce référence]:[Type PO]],18,FALSE)</f>
        <v>Z</v>
      </c>
      <c r="E743" t="str">
        <f>VLOOKUP(Tableau10[[#This Row],[Document d''achat]],Tableau1[[#All],[Colonne1]:[Nom Fournisseur]],5,FALSE)</f>
        <v>100050768  VOF Realt</v>
      </c>
      <c r="F743" s="1" t="s">
        <v>1001</v>
      </c>
      <c r="G743" s="1" t="s">
        <v>423</v>
      </c>
      <c r="H743" s="1" t="s">
        <v>1000</v>
      </c>
      <c r="I743" s="1" t="s">
        <v>2407</v>
      </c>
      <c r="J743" s="2">
        <v>44004</v>
      </c>
      <c r="K743" s="222">
        <v>1</v>
      </c>
      <c r="L743" s="1" t="s">
        <v>7410</v>
      </c>
      <c r="M743" s="222">
        <v>0</v>
      </c>
      <c r="N743" s="2">
        <v>44004</v>
      </c>
      <c r="O743" s="1" t="s">
        <v>1006</v>
      </c>
      <c r="P743" s="259">
        <f>Tableau10[[#This Row],[Quantité échéancée]]-Tableau10[[#This Row],[Quantité livrée]]</f>
        <v>1</v>
      </c>
    </row>
    <row r="744" spans="1:16" hidden="1" x14ac:dyDescent="0.35">
      <c r="A744" t="str">
        <f>VLOOKUP(Tableau10[[#This Row],[Document d''achat]],Tableau1[[#All],[Nº pièce référence]:[AB]],17,FALSE)</f>
        <v>255223121102</v>
      </c>
      <c r="B744" s="9" t="str">
        <f>VLOOKUP(Tableau10[[#This Row],[Document d''achat]],Tableau1[[#All],[Nº pièce référence]:[AB]],15,FALSE)</f>
        <v>300020861</v>
      </c>
      <c r="C744" t="str">
        <f>VLOOKUP(Tableau10[[#This Row],[Document d''achat]],Tableau1[[#All],[Nº pièce référence]:[AB]],16,FALSE)</f>
        <v>5</v>
      </c>
      <c r="D744" t="str">
        <f>VLOOKUP(Tableau10[[#This Row],[Document d''achat]],Tableau1[[#All],[Nº pièce référence]:[Type PO]],18,FALSE)</f>
        <v>Z</v>
      </c>
      <c r="E744" t="str">
        <f>VLOOKUP(Tableau10[[#This Row],[Document d''achat]],Tableau1[[#All],[Colonne1]:[Nom Fournisseur]],5,FALSE)</f>
        <v>200008191  BV Aspen Oss</v>
      </c>
      <c r="F744" s="1" t="s">
        <v>1021</v>
      </c>
      <c r="G744" s="1" t="s">
        <v>88</v>
      </c>
      <c r="H744" s="1" t="s">
        <v>1020</v>
      </c>
      <c r="I744" s="1" t="s">
        <v>2407</v>
      </c>
      <c r="J744" s="2">
        <v>43949</v>
      </c>
      <c r="K744" s="222">
        <v>1</v>
      </c>
      <c r="L744" s="1" t="s">
        <v>7411</v>
      </c>
      <c r="M744" s="222">
        <v>0</v>
      </c>
      <c r="N744" s="2">
        <v>43949</v>
      </c>
      <c r="O744" s="1" t="s">
        <v>1022</v>
      </c>
      <c r="P744" s="259">
        <f>Tableau10[[#This Row],[Quantité échéancée]]-Tableau10[[#This Row],[Quantité livrée]]</f>
        <v>1</v>
      </c>
    </row>
    <row r="745" spans="1:16" hidden="1" x14ac:dyDescent="0.35">
      <c r="A745" t="str">
        <f>VLOOKUP(Tableau10[[#This Row],[Document d''achat]],Tableau1[[#All],[Nº pièce référence]:[AB]],17,FALSE)</f>
        <v>255223121102</v>
      </c>
      <c r="B745" s="9" t="str">
        <f>VLOOKUP(Tableau10[[#This Row],[Document d''achat]],Tableau1[[#All],[Nº pièce référence]:[AB]],15,FALSE)</f>
        <v>300020861</v>
      </c>
      <c r="C745" t="str">
        <f>VLOOKUP(Tableau10[[#This Row],[Document d''achat]],Tableau1[[#All],[Nº pièce référence]:[AB]],16,FALSE)</f>
        <v>1</v>
      </c>
      <c r="D745" t="str">
        <f>VLOOKUP(Tableau10[[#This Row],[Document d''achat]],Tableau1[[#All],[Nº pièce référence]:[Type PO]],18,FALSE)</f>
        <v>Z</v>
      </c>
      <c r="E745" t="str">
        <f>VLOOKUP(Tableau10[[#This Row],[Document d''achat]],Tableau1[[#All],[Colonne1]:[Nom Fournisseur]],5,FALSE)</f>
        <v>500026503  Ltd Gamma Holding</v>
      </c>
      <c r="F745" s="1" t="s">
        <v>1040</v>
      </c>
      <c r="G745" s="1" t="s">
        <v>88</v>
      </c>
      <c r="H745" s="1" t="s">
        <v>1039</v>
      </c>
      <c r="I745" s="1" t="s">
        <v>2407</v>
      </c>
      <c r="J745" s="2">
        <v>43949</v>
      </c>
      <c r="K745" s="222">
        <v>1</v>
      </c>
      <c r="L745" s="1" t="s">
        <v>7411</v>
      </c>
      <c r="M745" s="222">
        <v>0</v>
      </c>
      <c r="N745" s="2">
        <v>43949</v>
      </c>
      <c r="O745" s="1" t="s">
        <v>940</v>
      </c>
      <c r="P745" s="259">
        <f>Tableau10[[#This Row],[Quantité échéancée]]-Tableau10[[#This Row],[Quantité livrée]]</f>
        <v>1</v>
      </c>
    </row>
    <row r="746" spans="1:16" hidden="1" x14ac:dyDescent="0.35">
      <c r="A746" t="str">
        <f>VLOOKUP(Tableau10[[#This Row],[Document d''achat]],Tableau1[[#All],[Nº pièce référence]:[AB]],17,FALSE)</f>
        <v>255223121102</v>
      </c>
      <c r="B746" s="9" t="str">
        <f>VLOOKUP(Tableau10[[#This Row],[Document d''achat]],Tableau1[[#All],[Nº pièce référence]:[AB]],15,FALSE)</f>
        <v>300020861</v>
      </c>
      <c r="C746" t="str">
        <f>VLOOKUP(Tableau10[[#This Row],[Document d''achat]],Tableau1[[#All],[Nº pièce référence]:[AB]],16,FALSE)</f>
        <v>5</v>
      </c>
      <c r="D746" t="str">
        <f>VLOOKUP(Tableau10[[#This Row],[Document d''achat]],Tableau1[[#All],[Nº pièce référence]:[Type PO]],18,FALSE)</f>
        <v>Z</v>
      </c>
      <c r="E746" t="str">
        <f>VLOOKUP(Tableau10[[#This Row],[Document d''achat]],Tableau1[[#All],[Colonne1]:[Nom Fournisseur]],5,FALSE)</f>
        <v>200008174  SPA Bioindustria Laboratorio Italia</v>
      </c>
      <c r="F746" s="1" t="s">
        <v>1013</v>
      </c>
      <c r="G746" s="1" t="s">
        <v>88</v>
      </c>
      <c r="H746" s="1" t="s">
        <v>1012</v>
      </c>
      <c r="I746" s="1" t="s">
        <v>2407</v>
      </c>
      <c r="J746" s="2">
        <v>43949</v>
      </c>
      <c r="K746" s="222">
        <v>1</v>
      </c>
      <c r="L746" s="1" t="s">
        <v>7411</v>
      </c>
      <c r="M746" s="222">
        <v>0</v>
      </c>
      <c r="N746" s="2">
        <v>43949</v>
      </c>
      <c r="O746" s="1" t="s">
        <v>1014</v>
      </c>
      <c r="P746" s="259">
        <f>Tableau10[[#This Row],[Quantité échéancée]]-Tableau10[[#This Row],[Quantité livrée]]</f>
        <v>1</v>
      </c>
    </row>
    <row r="747" spans="1:16" hidden="1" x14ac:dyDescent="0.35">
      <c r="A747" t="str">
        <f>VLOOKUP(Tableau10[[#This Row],[Document d''achat]],Tableau1[[#All],[Nº pièce référence]:[AB]],17,FALSE)</f>
        <v>255223121102</v>
      </c>
      <c r="B747" s="9" t="str">
        <f>VLOOKUP(Tableau10[[#This Row],[Document d''achat]],Tableau1[[#All],[Nº pièce référence]:[AB]],15,FALSE)</f>
        <v>300020861</v>
      </c>
      <c r="C747" t="str">
        <f>VLOOKUP(Tableau10[[#This Row],[Document d''achat]],Tableau1[[#All],[Nº pièce référence]:[AB]],16,FALSE)</f>
        <v>2</v>
      </c>
      <c r="D747" t="str">
        <f>VLOOKUP(Tableau10[[#This Row],[Document d''achat]],Tableau1[[#All],[Nº pièce référence]:[Type PO]],18,FALSE)</f>
        <v>Z</v>
      </c>
      <c r="E747" t="str">
        <f>VLOOKUP(Tableau10[[#This Row],[Document d''achat]],Tableau1[[#All],[Colonne1]:[Nom Fournisseur]],5,FALSE)</f>
        <v>100001431 NV Medisch Labo Service</v>
      </c>
      <c r="F747" s="1" t="s">
        <v>970</v>
      </c>
      <c r="G747" s="1" t="s">
        <v>88</v>
      </c>
      <c r="H747" s="1" t="s">
        <v>401</v>
      </c>
      <c r="I747" s="1" t="s">
        <v>2407</v>
      </c>
      <c r="J747" s="2">
        <v>43949</v>
      </c>
      <c r="K747" s="222">
        <v>1</v>
      </c>
      <c r="L747" s="1" t="s">
        <v>7411</v>
      </c>
      <c r="M747" s="222">
        <v>0</v>
      </c>
      <c r="N747" s="2">
        <v>43949</v>
      </c>
      <c r="O747" s="1" t="s">
        <v>971</v>
      </c>
      <c r="P747" s="259">
        <f>Tableau10[[#This Row],[Quantité échéancée]]-Tableau10[[#This Row],[Quantité livrée]]</f>
        <v>1</v>
      </c>
    </row>
    <row r="748" spans="1:16" hidden="1" x14ac:dyDescent="0.35">
      <c r="A748" t="str">
        <f>VLOOKUP(Tableau10[[#This Row],[Document d''achat]],Tableau1[[#All],[Nº pièce référence]:[AB]],17,FALSE)</f>
        <v>255223121102</v>
      </c>
      <c r="B748" s="9" t="str">
        <f>VLOOKUP(Tableau10[[#This Row],[Document d''achat]],Tableau1[[#All],[Nº pièce référence]:[AB]],15,FALSE)</f>
        <v>300020861</v>
      </c>
      <c r="C748" t="str">
        <f>VLOOKUP(Tableau10[[#This Row],[Document d''achat]],Tableau1[[#All],[Nº pièce référence]:[AB]],16,FALSE)</f>
        <v>1</v>
      </c>
      <c r="D748" t="str">
        <f>VLOOKUP(Tableau10[[#This Row],[Document d''achat]],Tableau1[[#All],[Nº pièce référence]:[Type PO]],18,FALSE)</f>
        <v>Z</v>
      </c>
      <c r="E748" t="str">
        <f>VLOOKUP(Tableau10[[#This Row],[Document d''achat]],Tableau1[[#All],[Colonne1]:[Nom Fournisseur]],5,FALSE)</f>
        <v>500026475  Ltd Ming Global</v>
      </c>
      <c r="F748" s="1" t="s">
        <v>1036</v>
      </c>
      <c r="G748" s="1" t="s">
        <v>88</v>
      </c>
      <c r="H748" s="1" t="s">
        <v>767</v>
      </c>
      <c r="I748" s="1" t="s">
        <v>2407</v>
      </c>
      <c r="J748" s="2">
        <v>43949</v>
      </c>
      <c r="K748" s="222">
        <v>1</v>
      </c>
      <c r="L748" s="1" t="s">
        <v>7411</v>
      </c>
      <c r="M748" s="222">
        <v>0</v>
      </c>
      <c r="N748" s="2">
        <v>43949</v>
      </c>
      <c r="O748" s="1" t="s">
        <v>860</v>
      </c>
      <c r="P748" s="259">
        <f>Tableau10[[#This Row],[Quantité échéancée]]-Tableau10[[#This Row],[Quantité livrée]]</f>
        <v>1</v>
      </c>
    </row>
    <row r="749" spans="1:16" hidden="1" x14ac:dyDescent="0.35">
      <c r="A749" t="str">
        <f>VLOOKUP(Tableau10[[#This Row],[Document d''achat]],Tableau1[[#All],[Nº pièce référence]:[AB]],17,FALSE)</f>
        <v>252122121104</v>
      </c>
      <c r="B749" s="9" t="str">
        <f>VLOOKUP(Tableau10[[#This Row],[Document d''achat]],Tableau1[[#All],[Nº pièce référence]:[AB]],15,FALSE)</f>
        <v>300020895</v>
      </c>
      <c r="C749" t="str">
        <f>VLOOKUP(Tableau10[[#This Row],[Document d''achat]],Tableau1[[#All],[Nº pièce référence]:[AB]],16,FALSE)</f>
        <v>1</v>
      </c>
      <c r="D749" t="str">
        <f>VLOOKUP(Tableau10[[#This Row],[Document d''achat]],Tableau1[[#All],[Nº pièce référence]:[Type PO]],18,FALSE)</f>
        <v>L</v>
      </c>
      <c r="E749" t="str">
        <f>VLOOKUP(Tableau10[[#This Row],[Document d''achat]],Tableau1[[#All],[Colonne1]:[Nom Fournisseur]],5,FALSE)</f>
        <v>100030558  NV Discorp</v>
      </c>
      <c r="F749" s="1" t="s">
        <v>980</v>
      </c>
      <c r="G749" s="1" t="s">
        <v>88</v>
      </c>
      <c r="H749" s="1" t="s">
        <v>310</v>
      </c>
      <c r="I749" s="1" t="s">
        <v>2549</v>
      </c>
      <c r="J749" s="2">
        <v>43949</v>
      </c>
      <c r="K749" s="222">
        <v>3</v>
      </c>
      <c r="L749" s="1" t="s">
        <v>7410</v>
      </c>
      <c r="M749" s="222">
        <v>3</v>
      </c>
      <c r="N749" s="2">
        <v>43949</v>
      </c>
      <c r="O749" s="1" t="s">
        <v>981</v>
      </c>
      <c r="P749" s="259">
        <f>Tableau10[[#This Row],[Quantité échéancée]]-Tableau10[[#This Row],[Quantité livrée]]</f>
        <v>0</v>
      </c>
    </row>
    <row r="750" spans="1:16" hidden="1" x14ac:dyDescent="0.35">
      <c r="A750" t="str">
        <f>VLOOKUP(Tableau10[[#This Row],[Document d''achat]],Tableau1[[#All],[Nº pièce référence]:[AB]],17,FALSE)</f>
        <v>252122121104</v>
      </c>
      <c r="B750" s="9" t="str">
        <f>VLOOKUP(Tableau10[[#This Row],[Document d''achat]],Tableau1[[#All],[Nº pièce référence]:[AB]],15,FALSE)</f>
        <v>300020895</v>
      </c>
      <c r="C750" t="str">
        <f>VLOOKUP(Tableau10[[#This Row],[Document d''achat]],Tableau1[[#All],[Nº pièce référence]:[AB]],16,FALSE)</f>
        <v>1</v>
      </c>
      <c r="D750" t="str">
        <f>VLOOKUP(Tableau10[[#This Row],[Document d''achat]],Tableau1[[#All],[Nº pièce référence]:[Type PO]],18,FALSE)</f>
        <v>L</v>
      </c>
      <c r="E750" t="str">
        <f>VLOOKUP(Tableau10[[#This Row],[Document d''achat]],Tableau1[[#All],[Colonne1]:[Nom Fournisseur]],5,FALSE)</f>
        <v>100030558  NV Discorp</v>
      </c>
      <c r="F750" s="1" t="s">
        <v>980</v>
      </c>
      <c r="G750" s="1" t="s">
        <v>217</v>
      </c>
      <c r="H750" s="1" t="s">
        <v>310</v>
      </c>
      <c r="I750" s="1" t="s">
        <v>2549</v>
      </c>
      <c r="J750" s="2">
        <v>43949</v>
      </c>
      <c r="K750" s="222">
        <v>5</v>
      </c>
      <c r="L750" s="1" t="s">
        <v>7410</v>
      </c>
      <c r="M750" s="222">
        <v>5</v>
      </c>
      <c r="N750" s="2">
        <v>43949</v>
      </c>
      <c r="O750" s="1" t="s">
        <v>982</v>
      </c>
      <c r="P750" s="259">
        <f>Tableau10[[#This Row],[Quantité échéancée]]-Tableau10[[#This Row],[Quantité livrée]]</f>
        <v>0</v>
      </c>
    </row>
    <row r="751" spans="1:16" hidden="1" x14ac:dyDescent="0.35">
      <c r="A751" t="str">
        <f>VLOOKUP(Tableau10[[#This Row],[Document d''achat]],Tableau1[[#All],[Nº pièce référence]:[AB]],17,FALSE)</f>
        <v>252122121104</v>
      </c>
      <c r="B751" s="9" t="str">
        <f>VLOOKUP(Tableau10[[#This Row],[Document d''achat]],Tableau1[[#All],[Nº pièce référence]:[AB]],15,FALSE)</f>
        <v>300020895</v>
      </c>
      <c r="C751" t="str">
        <f>VLOOKUP(Tableau10[[#This Row],[Document d''achat]],Tableau1[[#All],[Nº pièce référence]:[AB]],16,FALSE)</f>
        <v>1</v>
      </c>
      <c r="D751" t="str">
        <f>VLOOKUP(Tableau10[[#This Row],[Document d''achat]],Tableau1[[#All],[Nº pièce référence]:[Type PO]],18,FALSE)</f>
        <v>L</v>
      </c>
      <c r="E751" t="str">
        <f>VLOOKUP(Tableau10[[#This Row],[Document d''achat]],Tableau1[[#All],[Colonne1]:[Nom Fournisseur]],5,FALSE)</f>
        <v>100030558  NV Discorp</v>
      </c>
      <c r="F751" s="1" t="s">
        <v>980</v>
      </c>
      <c r="G751" s="1" t="s">
        <v>222</v>
      </c>
      <c r="H751" s="1" t="s">
        <v>310</v>
      </c>
      <c r="I751" s="1" t="s">
        <v>2549</v>
      </c>
      <c r="J751" s="2">
        <v>43949</v>
      </c>
      <c r="K751" s="222">
        <v>10</v>
      </c>
      <c r="L751" s="1" t="s">
        <v>7410</v>
      </c>
      <c r="M751" s="222">
        <v>10</v>
      </c>
      <c r="N751" s="2">
        <v>43949</v>
      </c>
      <c r="O751" s="1" t="s">
        <v>983</v>
      </c>
      <c r="P751" s="259">
        <f>Tableau10[[#This Row],[Quantité échéancée]]-Tableau10[[#This Row],[Quantité livrée]]</f>
        <v>0</v>
      </c>
    </row>
    <row r="752" spans="1:16" hidden="1" x14ac:dyDescent="0.35">
      <c r="A752" t="str">
        <f>VLOOKUP(Tableau10[[#This Row],[Document d''achat]],Tableau1[[#All],[Nº pièce référence]:[AB]],17,FALSE)</f>
        <v>255223121102</v>
      </c>
      <c r="B752" s="9" t="str">
        <f>VLOOKUP(Tableau10[[#This Row],[Document d''achat]],Tableau1[[#All],[Nº pièce référence]:[AB]],15,FALSE)</f>
        <v>300020861</v>
      </c>
      <c r="C752" t="str">
        <f>VLOOKUP(Tableau10[[#This Row],[Document d''achat]],Tableau1[[#All],[Nº pièce référence]:[AB]],16,FALSE)</f>
        <v>1</v>
      </c>
      <c r="D752" t="str">
        <f>VLOOKUP(Tableau10[[#This Row],[Document d''achat]],Tableau1[[#All],[Nº pièce référence]:[Type PO]],18,FALSE)</f>
        <v>Z</v>
      </c>
      <c r="E752" t="str">
        <f>VLOOKUP(Tableau10[[#This Row],[Document d''achat]],Tableau1[[#All],[Colonne1]:[Nom Fournisseur]],5,FALSE)</f>
        <v>200008158  BV Holland House Fashion</v>
      </c>
      <c r="F752" s="1" t="s">
        <v>1008</v>
      </c>
      <c r="G752" s="1" t="s">
        <v>88</v>
      </c>
      <c r="H752" s="1" t="s">
        <v>757</v>
      </c>
      <c r="I752" s="1" t="s">
        <v>2407</v>
      </c>
      <c r="J752" s="2">
        <v>43949</v>
      </c>
      <c r="K752" s="222">
        <v>1</v>
      </c>
      <c r="L752" s="1" t="s">
        <v>7411</v>
      </c>
      <c r="M752" s="222">
        <v>0</v>
      </c>
      <c r="N752" s="2">
        <v>43949</v>
      </c>
      <c r="O752" s="1" t="s">
        <v>1009</v>
      </c>
      <c r="P752" s="259">
        <f>Tableau10[[#This Row],[Quantité échéancée]]-Tableau10[[#This Row],[Quantité livrée]]</f>
        <v>1</v>
      </c>
    </row>
    <row r="753" spans="1:16" hidden="1" x14ac:dyDescent="0.35">
      <c r="A753" t="str">
        <f>VLOOKUP(Tableau10[[#This Row],[Document d''achat]],Tableau1[[#All],[Nº pièce référence]:[AB]],17,FALSE)</f>
        <v>255223121102</v>
      </c>
      <c r="B753" s="9" t="str">
        <f>VLOOKUP(Tableau10[[#This Row],[Document d''achat]],Tableau1[[#All],[Nº pièce référence]:[AB]],15,FALSE)</f>
        <v>300020861</v>
      </c>
      <c r="C753" t="str">
        <f>VLOOKUP(Tableau10[[#This Row],[Document d''achat]],Tableau1[[#All],[Nº pièce référence]:[AB]],16,FALSE)</f>
        <v>5</v>
      </c>
      <c r="D753" t="str">
        <f>VLOOKUP(Tableau10[[#This Row],[Document d''achat]],Tableau1[[#All],[Nº pièce référence]:[Type PO]],18,FALSE)</f>
        <v>Z</v>
      </c>
      <c r="E753" t="str">
        <f>VLOOKUP(Tableau10[[#This Row],[Document d''achat]],Tableau1[[#All],[Colonne1]:[Nom Fournisseur]],5,FALSE)</f>
        <v>200008193  SAU Altan Pharmaceuticals</v>
      </c>
      <c r="F753" s="1" t="s">
        <v>1026</v>
      </c>
      <c r="G753" s="1" t="s">
        <v>88</v>
      </c>
      <c r="H753" s="1" t="s">
        <v>1025</v>
      </c>
      <c r="I753" s="1" t="s">
        <v>2407</v>
      </c>
      <c r="J753" s="2">
        <v>43949</v>
      </c>
      <c r="K753" s="222">
        <v>1</v>
      </c>
      <c r="L753" s="1" t="s">
        <v>7411</v>
      </c>
      <c r="M753" s="222">
        <v>0</v>
      </c>
      <c r="N753" s="2">
        <v>43949</v>
      </c>
      <c r="O753" s="1" t="s">
        <v>1027</v>
      </c>
      <c r="P753" s="259">
        <f>Tableau10[[#This Row],[Quantité échéancée]]-Tableau10[[#This Row],[Quantité livrée]]</f>
        <v>1</v>
      </c>
    </row>
    <row r="754" spans="1:16" hidden="1" x14ac:dyDescent="0.35">
      <c r="A754" t="str">
        <f>VLOOKUP(Tableau10[[#This Row],[Document d''achat]],Tableau1[[#All],[Nº pièce référence]:[AB]],17,FALSE)</f>
        <v>255223121102</v>
      </c>
      <c r="B754" s="9" t="str">
        <f>VLOOKUP(Tableau10[[#This Row],[Document d''achat]],Tableau1[[#All],[Nº pièce référence]:[AB]],15,FALSE)</f>
        <v>300020861</v>
      </c>
      <c r="C754" t="str">
        <f>VLOOKUP(Tableau10[[#This Row],[Document d''achat]],Tableau1[[#All],[Nº pièce référence]:[AB]],16,FALSE)</f>
        <v>5</v>
      </c>
      <c r="D754" t="str">
        <f>VLOOKUP(Tableau10[[#This Row],[Document d''achat]],Tableau1[[#All],[Nº pièce référence]:[Type PO]],18,FALSE)</f>
        <v>Z</v>
      </c>
      <c r="E754" t="str">
        <f>VLOOKUP(Tableau10[[#This Row],[Document d''achat]],Tableau1[[#All],[Colonne1]:[Nom Fournisseur]],5,FALSE)</f>
        <v>100019662  NV Novitan</v>
      </c>
      <c r="F754" s="1" t="s">
        <v>1042</v>
      </c>
      <c r="G754" s="1" t="s">
        <v>88</v>
      </c>
      <c r="H754" s="1" t="s">
        <v>867</v>
      </c>
      <c r="I754" s="1" t="s">
        <v>2407</v>
      </c>
      <c r="J754" s="2">
        <v>43950</v>
      </c>
      <c r="K754" s="222">
        <v>1</v>
      </c>
      <c r="L754" s="1" t="s">
        <v>7411</v>
      </c>
      <c r="M754" s="222">
        <v>0</v>
      </c>
      <c r="N754" s="2">
        <v>43950</v>
      </c>
      <c r="O754" s="1" t="s">
        <v>1043</v>
      </c>
      <c r="P754" s="259">
        <f>Tableau10[[#This Row],[Quantité échéancée]]-Tableau10[[#This Row],[Quantité livrée]]</f>
        <v>1</v>
      </c>
    </row>
    <row r="755" spans="1:16" hidden="1" x14ac:dyDescent="0.35">
      <c r="A755" t="str">
        <f>VLOOKUP(Tableau10[[#This Row],[Document d''achat]],Tableau1[[#All],[Nº pièce référence]:[AB]],17,FALSE)</f>
        <v>255223121102</v>
      </c>
      <c r="B755" s="9" t="str">
        <f>VLOOKUP(Tableau10[[#This Row],[Document d''achat]],Tableau1[[#All],[Nº pièce référence]:[AB]],15,FALSE)</f>
        <v>300020861</v>
      </c>
      <c r="C755" t="str">
        <f>VLOOKUP(Tableau10[[#This Row],[Document d''achat]],Tableau1[[#All],[Nº pièce référence]:[AB]],16,FALSE)</f>
        <v>5</v>
      </c>
      <c r="D755" t="str">
        <f>VLOOKUP(Tableau10[[#This Row],[Document d''achat]],Tableau1[[#All],[Nº pièce référence]:[Type PO]],18,FALSE)</f>
        <v>Z</v>
      </c>
      <c r="E755" t="str">
        <f>VLOOKUP(Tableau10[[#This Row],[Document d''achat]],Tableau1[[#All],[Colonne1]:[Nom Fournisseur]],5,FALSE)</f>
        <v>200008188  BV Teva Api</v>
      </c>
      <c r="F755" s="1" t="s">
        <v>1066</v>
      </c>
      <c r="G755" s="1" t="s">
        <v>88</v>
      </c>
      <c r="H755" s="1" t="s">
        <v>1065</v>
      </c>
      <c r="I755" s="1" t="s">
        <v>2407</v>
      </c>
      <c r="J755" s="2">
        <v>43950</v>
      </c>
      <c r="K755" s="222">
        <v>1</v>
      </c>
      <c r="L755" s="1" t="s">
        <v>7411</v>
      </c>
      <c r="M755" s="222">
        <v>0</v>
      </c>
      <c r="N755" s="2">
        <v>43950</v>
      </c>
      <c r="O755" s="1" t="s">
        <v>1067</v>
      </c>
      <c r="P755" s="259">
        <f>Tableau10[[#This Row],[Quantité échéancée]]-Tableau10[[#This Row],[Quantité livrée]]</f>
        <v>1</v>
      </c>
    </row>
    <row r="756" spans="1:16" hidden="1" x14ac:dyDescent="0.35">
      <c r="A756" t="str">
        <f>VLOOKUP(Tableau10[[#This Row],[Document d''achat]],Tableau1[[#All],[Nº pièce référence]:[AB]],17,FALSE)</f>
        <v>255223121102</v>
      </c>
      <c r="B756" s="9" t="str">
        <f>VLOOKUP(Tableau10[[#This Row],[Document d''achat]],Tableau1[[#All],[Nº pièce référence]:[AB]],15,FALSE)</f>
        <v>300020861</v>
      </c>
      <c r="C756" t="str">
        <f>VLOOKUP(Tableau10[[#This Row],[Document d''achat]],Tableau1[[#All],[Nº pièce référence]:[AB]],16,FALSE)</f>
        <v>1</v>
      </c>
      <c r="D756" t="str">
        <f>VLOOKUP(Tableau10[[#This Row],[Document d''achat]],Tableau1[[#All],[Nº pièce référence]:[Type PO]],18,FALSE)</f>
        <v>Z</v>
      </c>
      <c r="E756" t="str">
        <f>VLOOKUP(Tableau10[[#This Row],[Document d''achat]],Tableau1[[#All],[Colonne1]:[Nom Fournisseur]],5,FALSE)</f>
        <v>500026543  Sinopharm Fortune Way Company</v>
      </c>
      <c r="F756" s="1" t="s">
        <v>1076</v>
      </c>
      <c r="G756" s="1" t="s">
        <v>88</v>
      </c>
      <c r="H756" s="1" t="s">
        <v>1075</v>
      </c>
      <c r="I756" s="1" t="s">
        <v>2407</v>
      </c>
      <c r="J756" s="2">
        <v>43950</v>
      </c>
      <c r="K756" s="222">
        <v>1</v>
      </c>
      <c r="L756" s="1" t="s">
        <v>7411</v>
      </c>
      <c r="M756" s="222">
        <v>0</v>
      </c>
      <c r="N756" s="2">
        <v>43950</v>
      </c>
      <c r="O756" s="1" t="s">
        <v>818</v>
      </c>
      <c r="P756" s="259">
        <f>Tableau10[[#This Row],[Quantité échéancée]]-Tableau10[[#This Row],[Quantité livrée]]</f>
        <v>1</v>
      </c>
    </row>
    <row r="757" spans="1:16" hidden="1" x14ac:dyDescent="0.35">
      <c r="A757" t="str">
        <f>VLOOKUP(Tableau10[[#This Row],[Document d''achat]],Tableau1[[#All],[Nº pièce référence]:[AB]],17,FALSE)</f>
        <v>255223121102</v>
      </c>
      <c r="B757" s="9" t="str">
        <f>VLOOKUP(Tableau10[[#This Row],[Document d''achat]],Tableau1[[#All],[Nº pièce référence]:[AB]],15,FALSE)</f>
        <v>300020861</v>
      </c>
      <c r="C757" t="str">
        <f>VLOOKUP(Tableau10[[#This Row],[Document d''achat]],Tableau1[[#All],[Nº pièce référence]:[AB]],16,FALSE)</f>
        <v>5</v>
      </c>
      <c r="D757" t="str">
        <f>VLOOKUP(Tableau10[[#This Row],[Document d''achat]],Tableau1[[#All],[Nº pièce référence]:[Type PO]],18,FALSE)</f>
        <v>Z</v>
      </c>
      <c r="E757" t="str">
        <f>VLOOKUP(Tableau10[[#This Row],[Document d''achat]],Tableau1[[#All],[Colonne1]:[Nom Fournisseur]],5,FALSE)</f>
        <v>200008179  D.O.O. Medical Intertrade</v>
      </c>
      <c r="F757" s="1" t="s">
        <v>1061</v>
      </c>
      <c r="G757" s="1" t="s">
        <v>88</v>
      </c>
      <c r="H757" s="1" t="s">
        <v>1060</v>
      </c>
      <c r="I757" s="1" t="s">
        <v>2407</v>
      </c>
      <c r="J757" s="2">
        <v>43950</v>
      </c>
      <c r="K757" s="222">
        <v>1</v>
      </c>
      <c r="L757" s="1" t="s">
        <v>7411</v>
      </c>
      <c r="M757" s="222">
        <v>0</v>
      </c>
      <c r="N757" s="2">
        <v>43950</v>
      </c>
      <c r="O757" s="1" t="s">
        <v>1062</v>
      </c>
      <c r="P757" s="259">
        <f>Tableau10[[#This Row],[Quantité échéancée]]-Tableau10[[#This Row],[Quantité livrée]]</f>
        <v>1</v>
      </c>
    </row>
    <row r="758" spans="1:16" hidden="1" x14ac:dyDescent="0.35">
      <c r="A758" t="str">
        <f>VLOOKUP(Tableau10[[#This Row],[Document d''achat]],Tableau1[[#All],[Nº pièce référence]:[AB]],17,FALSE)</f>
        <v>255223121102</v>
      </c>
      <c r="B758" s="9" t="str">
        <f>VLOOKUP(Tableau10[[#This Row],[Document d''achat]],Tableau1[[#All],[Nº pièce référence]:[AB]],15,FALSE)</f>
        <v>300020861</v>
      </c>
      <c r="C758" t="str">
        <f>VLOOKUP(Tableau10[[#This Row],[Document d''achat]],Tableau1[[#All],[Nº pièce référence]:[AB]],16,FALSE)</f>
        <v>5</v>
      </c>
      <c r="D758" t="str">
        <f>VLOOKUP(Tableau10[[#This Row],[Document d''achat]],Tableau1[[#All],[Nº pièce référence]:[Type PO]],18,FALSE)</f>
        <v>Z</v>
      </c>
      <c r="E758" t="str">
        <f>VLOOKUP(Tableau10[[#This Row],[Document d''achat]],Tableau1[[#All],[Colonne1]:[Nom Fournisseur]],5,FALSE)</f>
        <v>100025259  NV Sandoz</v>
      </c>
      <c r="F758" s="1" t="s">
        <v>1047</v>
      </c>
      <c r="G758" s="1" t="s">
        <v>88</v>
      </c>
      <c r="H758" s="1" t="s">
        <v>1046</v>
      </c>
      <c r="I758" s="1" t="s">
        <v>2407</v>
      </c>
      <c r="J758" s="2">
        <v>43950</v>
      </c>
      <c r="K758" s="222">
        <v>1</v>
      </c>
      <c r="L758" s="1" t="s">
        <v>7411</v>
      </c>
      <c r="M758" s="222">
        <v>0</v>
      </c>
      <c r="N758" s="2">
        <v>43950</v>
      </c>
      <c r="O758" s="1" t="s">
        <v>1048</v>
      </c>
      <c r="P758" s="259">
        <f>Tableau10[[#This Row],[Quantité échéancée]]-Tableau10[[#This Row],[Quantité livrée]]</f>
        <v>1</v>
      </c>
    </row>
    <row r="759" spans="1:16" hidden="1" x14ac:dyDescent="0.35">
      <c r="A759" t="str">
        <f>VLOOKUP(Tableau10[[#This Row],[Document d''achat]],Tableau1[[#All],[Nº pièce référence]:[AB]],17,FALSE)</f>
        <v>255223121102</v>
      </c>
      <c r="B759" s="9" t="str">
        <f>VLOOKUP(Tableau10[[#This Row],[Document d''achat]],Tableau1[[#All],[Nº pièce référence]:[AB]],15,FALSE)</f>
        <v>300020861</v>
      </c>
      <c r="C759" t="str">
        <f>VLOOKUP(Tableau10[[#This Row],[Document d''achat]],Tableau1[[#All],[Nº pièce référence]:[AB]],16,FALSE)</f>
        <v>1</v>
      </c>
      <c r="D759" t="str">
        <f>VLOOKUP(Tableau10[[#This Row],[Document d''achat]],Tableau1[[#All],[Nº pièce référence]:[Type PO]],18,FALSE)</f>
        <v>Z</v>
      </c>
      <c r="E759" t="str">
        <f>VLOOKUP(Tableau10[[#This Row],[Document d''achat]],Tableau1[[#All],[Colonne1]:[Nom Fournisseur]],5,FALSE)</f>
        <v>100050728  NV BT Projects</v>
      </c>
      <c r="F759" s="1" t="s">
        <v>1052</v>
      </c>
      <c r="G759" s="1" t="s">
        <v>88</v>
      </c>
      <c r="H759" s="1" t="s">
        <v>1051</v>
      </c>
      <c r="I759" s="1" t="s">
        <v>2407</v>
      </c>
      <c r="J759" s="2">
        <v>43950</v>
      </c>
      <c r="K759" s="222">
        <v>1</v>
      </c>
      <c r="L759" s="1" t="s">
        <v>7411</v>
      </c>
      <c r="M759" s="222">
        <v>0</v>
      </c>
      <c r="N759" s="2">
        <v>43950</v>
      </c>
      <c r="O759" s="1" t="s">
        <v>1053</v>
      </c>
      <c r="P759" s="259">
        <f>Tableau10[[#This Row],[Quantité échéancée]]-Tableau10[[#This Row],[Quantité livrée]]</f>
        <v>1</v>
      </c>
    </row>
    <row r="760" spans="1:16" hidden="1" x14ac:dyDescent="0.35">
      <c r="A760" t="str">
        <f>VLOOKUP(Tableau10[[#This Row],[Document d''achat]],Tableau1[[#All],[Nº pièce référence]:[AB]],17,FALSE)</f>
        <v>252132121101</v>
      </c>
      <c r="B760" s="9" t="str">
        <f>VLOOKUP(Tableau10[[#This Row],[Document d''achat]],Tableau1[[#All],[Nº pièce référence]:[AB]],15,FALSE)</f>
        <v>300020973</v>
      </c>
      <c r="C760" t="str">
        <f>VLOOKUP(Tableau10[[#This Row],[Document d''achat]],Tableau1[[#All],[Nº pièce référence]:[AB]],16,FALSE)</f>
        <v>1</v>
      </c>
      <c r="D760" t="str">
        <f>VLOOKUP(Tableau10[[#This Row],[Document d''achat]],Tableau1[[#All],[Nº pièce référence]:[Type PO]],18,FALSE)</f>
        <v>Z</v>
      </c>
      <c r="E760" t="str">
        <f>VLOOKUP(Tableau10[[#This Row],[Document d''achat]],Tableau1[[#All],[Colonne1]:[Nom Fournisseur]],5,FALSE)</f>
        <v>500025596  SNC Swing</v>
      </c>
      <c r="F760" s="1" t="s">
        <v>1070</v>
      </c>
      <c r="G760" s="1" t="s">
        <v>88</v>
      </c>
      <c r="H760" s="1" t="s">
        <v>1069</v>
      </c>
      <c r="I760" s="1" t="s">
        <v>2407</v>
      </c>
      <c r="J760" s="2">
        <v>43950</v>
      </c>
      <c r="K760" s="222">
        <v>1</v>
      </c>
      <c r="L760" s="1" t="s">
        <v>7410</v>
      </c>
      <c r="M760" s="222">
        <v>0</v>
      </c>
      <c r="N760" s="2">
        <v>43950</v>
      </c>
      <c r="O760" s="1" t="s">
        <v>1071</v>
      </c>
      <c r="P760" s="259">
        <f>Tableau10[[#This Row],[Quantité échéancée]]-Tableau10[[#This Row],[Quantité livrée]]</f>
        <v>1</v>
      </c>
    </row>
    <row r="761" spans="1:16" hidden="1" x14ac:dyDescent="0.35">
      <c r="A761" t="str">
        <f>VLOOKUP(Tableau10[[#This Row],[Document d''achat]],Tableau1[[#All],[Nº pièce référence]:[AB]],17,FALSE)</f>
        <v>252132121101</v>
      </c>
      <c r="B761" s="9" t="str">
        <f>VLOOKUP(Tableau10[[#This Row],[Document d''achat]],Tableau1[[#All],[Nº pièce référence]:[AB]],15,FALSE)</f>
        <v>300020973</v>
      </c>
      <c r="C761" t="str">
        <f>VLOOKUP(Tableau10[[#This Row],[Document d''achat]],Tableau1[[#All],[Nº pièce référence]:[AB]],16,FALSE)</f>
        <v>1</v>
      </c>
      <c r="D761" t="str">
        <f>VLOOKUP(Tableau10[[#This Row],[Document d''achat]],Tableau1[[#All],[Nº pièce référence]:[Type PO]],18,FALSE)</f>
        <v>Z</v>
      </c>
      <c r="E761" t="str">
        <f>VLOOKUP(Tableau10[[#This Row],[Document d''achat]],Tableau1[[#All],[Colonne1]:[Nom Fournisseur]],5,FALSE)</f>
        <v>500025596  SNC Swing</v>
      </c>
      <c r="F761" s="1" t="s">
        <v>1070</v>
      </c>
      <c r="G761" s="1" t="s">
        <v>217</v>
      </c>
      <c r="H761" s="1" t="s">
        <v>1069</v>
      </c>
      <c r="I761" s="1" t="s">
        <v>2407</v>
      </c>
      <c r="J761" s="2">
        <v>43950</v>
      </c>
      <c r="K761" s="222">
        <v>1</v>
      </c>
      <c r="L761" s="1" t="s">
        <v>7410</v>
      </c>
      <c r="M761" s="222">
        <v>0</v>
      </c>
      <c r="N761" s="2">
        <v>43950</v>
      </c>
      <c r="O761" s="1" t="s">
        <v>1072</v>
      </c>
      <c r="P761" s="259">
        <f>Tableau10[[#This Row],[Quantité échéancée]]-Tableau10[[#This Row],[Quantité livrée]]</f>
        <v>1</v>
      </c>
    </row>
    <row r="762" spans="1:16" hidden="1" x14ac:dyDescent="0.35">
      <c r="A762" t="str">
        <f>VLOOKUP(Tableau10[[#This Row],[Document d''achat]],Tableau1[[#All],[Nº pièce référence]:[AB]],17,FALSE)</f>
        <v>255223121102</v>
      </c>
      <c r="B762" s="9" t="str">
        <f>VLOOKUP(Tableau10[[#This Row],[Document d''achat]],Tableau1[[#All],[Nº pièce référence]:[AB]],15,FALSE)</f>
        <v>300020861</v>
      </c>
      <c r="C762" t="str">
        <f>VLOOKUP(Tableau10[[#This Row],[Document d''achat]],Tableau1[[#All],[Nº pièce référence]:[AB]],16,FALSE)</f>
        <v>2</v>
      </c>
      <c r="D762" t="str">
        <f>VLOOKUP(Tableau10[[#This Row],[Document d''achat]],Tableau1[[#All],[Nº pièce référence]:[Type PO]],18,FALSE)</f>
        <v>Z</v>
      </c>
      <c r="E762" t="str">
        <f>VLOOKUP(Tableau10[[#This Row],[Document d''achat]],Tableau1[[#All],[Colonne1]:[Nom Fournisseur]],5,FALSE)</f>
        <v>100001431 NV Medisch Labo Service</v>
      </c>
      <c r="F762" s="1" t="s">
        <v>1104</v>
      </c>
      <c r="G762" s="1" t="s">
        <v>88</v>
      </c>
      <c r="H762" s="1" t="s">
        <v>401</v>
      </c>
      <c r="I762" s="1" t="s">
        <v>2407</v>
      </c>
      <c r="J762" s="2">
        <v>43951</v>
      </c>
      <c r="K762" s="222">
        <v>1</v>
      </c>
      <c r="L762" s="1" t="s">
        <v>7411</v>
      </c>
      <c r="M762" s="222">
        <v>0</v>
      </c>
      <c r="N762" s="2">
        <v>43951</v>
      </c>
      <c r="O762" s="1" t="s">
        <v>1105</v>
      </c>
      <c r="P762" s="259">
        <f>Tableau10[[#This Row],[Quantité échéancée]]-Tableau10[[#This Row],[Quantité livrée]]</f>
        <v>1</v>
      </c>
    </row>
    <row r="763" spans="1:16" hidden="1" x14ac:dyDescent="0.35">
      <c r="A763" t="str">
        <f>VLOOKUP(Tableau10[[#This Row],[Document d''achat]],Tableau1[[#All],[Nº pièce référence]:[AB]],17,FALSE)</f>
        <v>255223121102</v>
      </c>
      <c r="B763" s="9" t="str">
        <f>VLOOKUP(Tableau10[[#This Row],[Document d''achat]],Tableau1[[#All],[Nº pièce référence]:[AB]],15,FALSE)</f>
        <v>300020861</v>
      </c>
      <c r="C763" t="str">
        <f>VLOOKUP(Tableau10[[#This Row],[Document d''achat]],Tableau1[[#All],[Nº pièce référence]:[AB]],16,FALSE)</f>
        <v>2</v>
      </c>
      <c r="D763" t="str">
        <f>VLOOKUP(Tableau10[[#This Row],[Document d''achat]],Tableau1[[#All],[Nº pièce référence]:[Type PO]],18,FALSE)</f>
        <v>Z</v>
      </c>
      <c r="E763" t="str">
        <f>VLOOKUP(Tableau10[[#This Row],[Document d''achat]],Tableau1[[#All],[Colonne1]:[Nom Fournisseur]],5,FALSE)</f>
        <v>100050676  NV FertiPro</v>
      </c>
      <c r="F763" s="1" t="s">
        <v>1126</v>
      </c>
      <c r="G763" s="1" t="s">
        <v>88</v>
      </c>
      <c r="H763" s="1" t="s">
        <v>678</v>
      </c>
      <c r="I763" s="1" t="s">
        <v>2407</v>
      </c>
      <c r="J763" s="2">
        <v>43951</v>
      </c>
      <c r="K763" s="222">
        <v>1</v>
      </c>
      <c r="L763" s="1" t="s">
        <v>7411</v>
      </c>
      <c r="M763" s="222">
        <v>0</v>
      </c>
      <c r="N763" s="2">
        <v>43951</v>
      </c>
      <c r="O763" s="1" t="s">
        <v>1127</v>
      </c>
      <c r="P763" s="259">
        <f>Tableau10[[#This Row],[Quantité échéancée]]-Tableau10[[#This Row],[Quantité livrée]]</f>
        <v>1</v>
      </c>
    </row>
    <row r="764" spans="1:16" hidden="1" x14ac:dyDescent="0.35">
      <c r="A764" t="str">
        <f>VLOOKUP(Tableau10[[#This Row],[Document d''achat]],Tableau1[[#All],[Nº pièce référence]:[AB]],17,FALSE)</f>
        <v>255223121102</v>
      </c>
      <c r="B764" s="9" t="str">
        <f>VLOOKUP(Tableau10[[#This Row],[Document d''achat]],Tableau1[[#All],[Nº pièce référence]:[AB]],15,FALSE)</f>
        <v>300020861</v>
      </c>
      <c r="C764" t="str">
        <f>VLOOKUP(Tableau10[[#This Row],[Document d''achat]],Tableau1[[#All],[Nº pièce référence]:[AB]],16,FALSE)</f>
        <v>1</v>
      </c>
      <c r="D764" t="str">
        <f>VLOOKUP(Tableau10[[#This Row],[Document d''achat]],Tableau1[[#All],[Nº pièce référence]:[Type PO]],18,FALSE)</f>
        <v>Z</v>
      </c>
      <c r="E764" t="str">
        <f>VLOOKUP(Tableau10[[#This Row],[Document d''achat]],Tableau1[[#All],[Colonne1]:[Nom Fournisseur]],5,FALSE)</f>
        <v>100050728  NV BT Projects</v>
      </c>
      <c r="F764" s="1" t="s">
        <v>1132</v>
      </c>
      <c r="G764" s="1" t="s">
        <v>88</v>
      </c>
      <c r="H764" s="1" t="s">
        <v>1051</v>
      </c>
      <c r="I764" s="1" t="s">
        <v>2407</v>
      </c>
      <c r="J764" s="2">
        <v>43951</v>
      </c>
      <c r="K764" s="222">
        <v>1</v>
      </c>
      <c r="L764" s="1" t="s">
        <v>7411</v>
      </c>
      <c r="M764" s="222">
        <v>0</v>
      </c>
      <c r="N764" s="2">
        <v>43951</v>
      </c>
      <c r="O764" s="1" t="s">
        <v>1053</v>
      </c>
      <c r="P764" s="259">
        <f>Tableau10[[#This Row],[Quantité échéancée]]-Tableau10[[#This Row],[Quantité livrée]]</f>
        <v>1</v>
      </c>
    </row>
    <row r="765" spans="1:16" hidden="1" x14ac:dyDescent="0.35">
      <c r="A765" t="str">
        <f>VLOOKUP(Tableau10[[#This Row],[Document d''achat]],Tableau1[[#All],[Nº pièce référence]:[AB]],17,FALSE)</f>
        <v>255223121102</v>
      </c>
      <c r="B765" s="9" t="str">
        <f>VLOOKUP(Tableau10[[#This Row],[Document d''achat]],Tableau1[[#All],[Nº pièce référence]:[AB]],15,FALSE)</f>
        <v>300020861</v>
      </c>
      <c r="C765" t="str">
        <f>VLOOKUP(Tableau10[[#This Row],[Document d''achat]],Tableau1[[#All],[Nº pièce référence]:[AB]],16,FALSE)</f>
        <v>1</v>
      </c>
      <c r="D765" t="str">
        <f>VLOOKUP(Tableau10[[#This Row],[Document d''achat]],Tableau1[[#All],[Nº pièce référence]:[Type PO]],18,FALSE)</f>
        <v>Z</v>
      </c>
      <c r="E765" t="str">
        <f>VLOOKUP(Tableau10[[#This Row],[Document d''achat]],Tableau1[[#All],[Colonne1]:[Nom Fournisseur]],5,FALSE)</f>
        <v>100050770  BV Dester</v>
      </c>
      <c r="F765" s="1" t="s">
        <v>1136</v>
      </c>
      <c r="G765" s="1" t="s">
        <v>88</v>
      </c>
      <c r="H765" s="1" t="s">
        <v>1135</v>
      </c>
      <c r="I765" s="1" t="s">
        <v>2407</v>
      </c>
      <c r="J765" s="2">
        <v>43951</v>
      </c>
      <c r="K765" s="222">
        <v>1</v>
      </c>
      <c r="L765" s="1" t="s">
        <v>7411</v>
      </c>
      <c r="M765" s="222">
        <v>0</v>
      </c>
      <c r="N765" s="2">
        <v>43951</v>
      </c>
      <c r="O765" s="1" t="s">
        <v>1137</v>
      </c>
      <c r="P765" s="259">
        <f>Tableau10[[#This Row],[Quantité échéancée]]-Tableau10[[#This Row],[Quantité livrée]]</f>
        <v>1</v>
      </c>
    </row>
    <row r="766" spans="1:16" hidden="1" x14ac:dyDescent="0.35">
      <c r="A766" t="str">
        <f>VLOOKUP(Tableau10[[#This Row],[Document d''achat]],Tableau1[[#All],[Nº pièce référence]:[AB]],17,FALSE)</f>
        <v>255223121102</v>
      </c>
      <c r="B766" s="9" t="str">
        <f>VLOOKUP(Tableau10[[#This Row],[Document d''achat]],Tableau1[[#All],[Nº pièce référence]:[AB]],15,FALSE)</f>
        <v>300020861</v>
      </c>
      <c r="C766" t="str">
        <f>VLOOKUP(Tableau10[[#This Row],[Document d''achat]],Tableau1[[#All],[Nº pièce référence]:[AB]],16,FALSE)</f>
        <v>5</v>
      </c>
      <c r="D766" t="str">
        <f>VLOOKUP(Tableau10[[#This Row],[Document d''achat]],Tableau1[[#All],[Nº pièce référence]:[Type PO]],18,FALSE)</f>
        <v>Z</v>
      </c>
      <c r="E766" t="str">
        <f>VLOOKUP(Tableau10[[#This Row],[Document d''achat]],Tableau1[[#All],[Colonne1]:[Nom Fournisseur]],5,FALSE)</f>
        <v>200008181  SA Cooper Pharmaceuticals</v>
      </c>
      <c r="F766" s="1" t="s">
        <v>1145</v>
      </c>
      <c r="G766" s="1" t="s">
        <v>88</v>
      </c>
      <c r="H766" s="1" t="s">
        <v>1144</v>
      </c>
      <c r="I766" s="1" t="s">
        <v>2407</v>
      </c>
      <c r="J766" s="2">
        <v>43951</v>
      </c>
      <c r="K766" s="222">
        <v>1</v>
      </c>
      <c r="L766" s="1" t="s">
        <v>7411</v>
      </c>
      <c r="M766" s="222">
        <v>0</v>
      </c>
      <c r="N766" s="2">
        <v>43951</v>
      </c>
      <c r="O766" s="1" t="s">
        <v>1062</v>
      </c>
      <c r="P766" s="259">
        <f>Tableau10[[#This Row],[Quantité échéancée]]-Tableau10[[#This Row],[Quantité livrée]]</f>
        <v>1</v>
      </c>
    </row>
    <row r="767" spans="1:16" hidden="1" x14ac:dyDescent="0.35">
      <c r="A767" t="str">
        <f>VLOOKUP(Tableau10[[#This Row],[Document d''achat]],Tableau1[[#All],[Nº pièce référence]:[AB]],17,FALSE)</f>
        <v>255223121102</v>
      </c>
      <c r="B767" s="9" t="str">
        <f>VLOOKUP(Tableau10[[#This Row],[Document d''achat]],Tableau1[[#All],[Nº pièce référence]:[AB]],15,FALSE)</f>
        <v>300020861</v>
      </c>
      <c r="C767" t="str">
        <f>VLOOKUP(Tableau10[[#This Row],[Document d''achat]],Tableau1[[#All],[Nº pièce référence]:[AB]],16,FALSE)</f>
        <v>5</v>
      </c>
      <c r="D767" t="str">
        <f>VLOOKUP(Tableau10[[#This Row],[Document d''achat]],Tableau1[[#All],[Nº pièce référence]:[Type PO]],18,FALSE)</f>
        <v>Z</v>
      </c>
      <c r="E767" t="str">
        <f>VLOOKUP(Tableau10[[#This Row],[Document d''achat]],Tableau1[[#All],[Colonne1]:[Nom Fournisseur]],5,FALSE)</f>
        <v>200008198  GmbH Cheplapharm Arzneimittel</v>
      </c>
      <c r="F767" s="1" t="s">
        <v>1149</v>
      </c>
      <c r="G767" s="1" t="s">
        <v>88</v>
      </c>
      <c r="H767" s="1" t="s">
        <v>1148</v>
      </c>
      <c r="I767" s="1" t="s">
        <v>2407</v>
      </c>
      <c r="J767" s="2">
        <v>43951</v>
      </c>
      <c r="K767" s="222">
        <v>1</v>
      </c>
      <c r="L767" s="1" t="s">
        <v>7411</v>
      </c>
      <c r="M767" s="222">
        <v>0</v>
      </c>
      <c r="N767" s="2">
        <v>43951</v>
      </c>
      <c r="O767" s="1" t="s">
        <v>1150</v>
      </c>
      <c r="P767" s="259">
        <f>Tableau10[[#This Row],[Quantité échéancée]]-Tableau10[[#This Row],[Quantité livrée]]</f>
        <v>1</v>
      </c>
    </row>
    <row r="768" spans="1:16" hidden="1" x14ac:dyDescent="0.35">
      <c r="A768" t="str">
        <f>VLOOKUP(Tableau10[[#This Row],[Document d''achat]],Tableau1[[#All],[Nº pièce référence]:[AB]],17,FALSE)</f>
        <v>255223121102</v>
      </c>
      <c r="B768" s="9" t="str">
        <f>VLOOKUP(Tableau10[[#This Row],[Document d''achat]],Tableau1[[#All],[Nº pièce référence]:[AB]],15,FALSE)</f>
        <v>300020861</v>
      </c>
      <c r="C768" t="str">
        <f>VLOOKUP(Tableau10[[#This Row],[Document d''achat]],Tableau1[[#All],[Nº pièce référence]:[AB]],16,FALSE)</f>
        <v>6</v>
      </c>
      <c r="D768" t="str">
        <f>VLOOKUP(Tableau10[[#This Row],[Document d''achat]],Tableau1[[#All],[Nº pièce référence]:[Type PO]],18,FALSE)</f>
        <v>Z</v>
      </c>
      <c r="E768" t="str">
        <f>VLOOKUP(Tableau10[[#This Row],[Document d''achat]],Tableau1[[#All],[Colonne1]:[Nom Fournisseur]],5,FALSE)</f>
        <v>100047374  BV QRS Healthcare Belgium</v>
      </c>
      <c r="F768" s="1" t="s">
        <v>1120</v>
      </c>
      <c r="G768" s="1" t="s">
        <v>88</v>
      </c>
      <c r="H768" s="1" t="s">
        <v>1119</v>
      </c>
      <c r="I768" s="1" t="s">
        <v>2407</v>
      </c>
      <c r="J768" s="2">
        <v>43951</v>
      </c>
      <c r="K768" s="222">
        <v>1</v>
      </c>
      <c r="L768" s="1" t="s">
        <v>7411</v>
      </c>
      <c r="M768" s="222">
        <v>0</v>
      </c>
      <c r="N768" s="2">
        <v>43951</v>
      </c>
      <c r="O768" s="1" t="s">
        <v>1121</v>
      </c>
      <c r="P768" s="259">
        <f>Tableau10[[#This Row],[Quantité échéancée]]-Tableau10[[#This Row],[Quantité livrée]]</f>
        <v>1</v>
      </c>
    </row>
    <row r="769" spans="1:16" hidden="1" x14ac:dyDescent="0.35">
      <c r="A769" t="str">
        <f>VLOOKUP(Tableau10[[#This Row],[Document d''achat]],Tableau1[[#All],[Nº pièce référence]:[AB]],17,FALSE)</f>
        <v>254012121101</v>
      </c>
      <c r="B769" s="9" t="str">
        <f>VLOOKUP(Tableau10[[#This Row],[Document d''achat]],Tableau1[[#All],[Nº pièce référence]:[AB]],15,FALSE)</f>
        <v>300020910</v>
      </c>
      <c r="C769" t="str">
        <f>VLOOKUP(Tableau10[[#This Row],[Document d''achat]],Tableau1[[#All],[Nº pièce référence]:[AB]],16,FALSE)</f>
        <v>1</v>
      </c>
      <c r="D769" t="str">
        <f>VLOOKUP(Tableau10[[#This Row],[Document d''achat]],Tableau1[[#All],[Nº pièce référence]:[Type PO]],18,FALSE)</f>
        <v>L</v>
      </c>
      <c r="E769" t="str">
        <f>VLOOKUP(Tableau10[[#This Row],[Document d''achat]],Tableau1[[#All],[Colonne1]:[Nom Fournisseur]],5,FALSE)</f>
        <v>100000849  NV Etablissementen Dumortier</v>
      </c>
      <c r="F769" s="1" t="s">
        <v>1089</v>
      </c>
      <c r="G769" s="1" t="s">
        <v>88</v>
      </c>
      <c r="H769" s="1" t="s">
        <v>1088</v>
      </c>
      <c r="I769" s="1" t="s">
        <v>2407</v>
      </c>
      <c r="J769" s="2">
        <v>43951</v>
      </c>
      <c r="K769" s="222">
        <v>500</v>
      </c>
      <c r="L769" s="1" t="s">
        <v>7410</v>
      </c>
      <c r="M769" s="222">
        <v>500</v>
      </c>
      <c r="N769" s="2">
        <v>43951</v>
      </c>
      <c r="O769" s="1" t="s">
        <v>1090</v>
      </c>
      <c r="P769" s="259">
        <f>Tableau10[[#This Row],[Quantité échéancée]]-Tableau10[[#This Row],[Quantité livrée]]</f>
        <v>0</v>
      </c>
    </row>
    <row r="770" spans="1:16" hidden="1" x14ac:dyDescent="0.35">
      <c r="A770" t="str">
        <f>VLOOKUP(Tableau10[[#This Row],[Document d''achat]],Tableau1[[#All],[Nº pièce référence]:[AB]],17,FALSE)</f>
        <v>254012121101</v>
      </c>
      <c r="B770" s="9" t="str">
        <f>VLOOKUP(Tableau10[[#This Row],[Document d''achat]],Tableau1[[#All],[Nº pièce référence]:[AB]],15,FALSE)</f>
        <v>300020910</v>
      </c>
      <c r="C770" t="str">
        <f>VLOOKUP(Tableau10[[#This Row],[Document d''achat]],Tableau1[[#All],[Nº pièce référence]:[AB]],16,FALSE)</f>
        <v>1</v>
      </c>
      <c r="D770" t="str">
        <f>VLOOKUP(Tableau10[[#This Row],[Document d''achat]],Tableau1[[#All],[Nº pièce référence]:[Type PO]],18,FALSE)</f>
        <v>L</v>
      </c>
      <c r="E770" t="str">
        <f>VLOOKUP(Tableau10[[#This Row],[Document d''achat]],Tableau1[[#All],[Colonne1]:[Nom Fournisseur]],5,FALSE)</f>
        <v>100001080  NV Sign &amp; Display</v>
      </c>
      <c r="F770" s="1" t="s">
        <v>1093</v>
      </c>
      <c r="G770" s="1" t="s">
        <v>88</v>
      </c>
      <c r="H770" s="1" t="s">
        <v>1092</v>
      </c>
      <c r="I770" s="1" t="s">
        <v>2407</v>
      </c>
      <c r="J770" s="2">
        <v>43951</v>
      </c>
      <c r="K770" s="222">
        <v>6</v>
      </c>
      <c r="L770" s="1" t="s">
        <v>7410</v>
      </c>
      <c r="M770" s="222">
        <v>6</v>
      </c>
      <c r="N770" s="2">
        <v>43951</v>
      </c>
      <c r="O770" s="1" t="s">
        <v>1094</v>
      </c>
      <c r="P770" s="259">
        <f>Tableau10[[#This Row],[Quantité échéancée]]-Tableau10[[#This Row],[Quantité livrée]]</f>
        <v>0</v>
      </c>
    </row>
    <row r="771" spans="1:16" hidden="1" x14ac:dyDescent="0.35">
      <c r="A771" t="str">
        <f>VLOOKUP(Tableau10[[#This Row],[Document d''achat]],Tableau1[[#All],[Nº pièce référence]:[AB]],17,FALSE)</f>
        <v>254012121101</v>
      </c>
      <c r="B771" s="9" t="str">
        <f>VLOOKUP(Tableau10[[#This Row],[Document d''achat]],Tableau1[[#All],[Nº pièce référence]:[AB]],15,FALSE)</f>
        <v>300020910</v>
      </c>
      <c r="C771" t="str">
        <f>VLOOKUP(Tableau10[[#This Row],[Document d''achat]],Tableau1[[#All],[Nº pièce référence]:[AB]],16,FALSE)</f>
        <v>1</v>
      </c>
      <c r="D771" t="str">
        <f>VLOOKUP(Tableau10[[#This Row],[Document d''achat]],Tableau1[[#All],[Nº pièce référence]:[Type PO]],18,FALSE)</f>
        <v>L</v>
      </c>
      <c r="E771" t="str">
        <f>VLOOKUP(Tableau10[[#This Row],[Document d''achat]],Tableau1[[#All],[Colonne1]:[Nom Fournisseur]],5,FALSE)</f>
        <v>100001080  NV Sign &amp; Display</v>
      </c>
      <c r="F771" s="1" t="s">
        <v>1093</v>
      </c>
      <c r="G771" s="1" t="s">
        <v>217</v>
      </c>
      <c r="H771" s="1" t="s">
        <v>1092</v>
      </c>
      <c r="I771" s="1" t="s">
        <v>2407</v>
      </c>
      <c r="J771" s="2">
        <v>43951</v>
      </c>
      <c r="K771" s="222">
        <v>2</v>
      </c>
      <c r="L771" s="1" t="s">
        <v>7410</v>
      </c>
      <c r="M771" s="222">
        <v>2</v>
      </c>
      <c r="N771" s="2">
        <v>43951</v>
      </c>
      <c r="O771" s="1" t="s">
        <v>1095</v>
      </c>
      <c r="P771" s="259">
        <f>Tableau10[[#This Row],[Quantité échéancée]]-Tableau10[[#This Row],[Quantité livrée]]</f>
        <v>0</v>
      </c>
    </row>
    <row r="772" spans="1:16" hidden="1" x14ac:dyDescent="0.35">
      <c r="A772" t="str">
        <f>VLOOKUP(Tableau10[[#This Row],[Document d''achat]],Tableau1[[#All],[Nº pièce référence]:[AB]],17,FALSE)</f>
        <v>254012121101</v>
      </c>
      <c r="B772" s="9" t="str">
        <f>VLOOKUP(Tableau10[[#This Row],[Document d''achat]],Tableau1[[#All],[Nº pièce référence]:[AB]],15,FALSE)</f>
        <v>300020910</v>
      </c>
      <c r="C772" t="str">
        <f>VLOOKUP(Tableau10[[#This Row],[Document d''achat]],Tableau1[[#All],[Nº pièce référence]:[AB]],16,FALSE)</f>
        <v>1</v>
      </c>
      <c r="D772" t="str">
        <f>VLOOKUP(Tableau10[[#This Row],[Document d''achat]],Tableau1[[#All],[Nº pièce référence]:[Type PO]],18,FALSE)</f>
        <v>L</v>
      </c>
      <c r="E772" t="str">
        <f>VLOOKUP(Tableau10[[#This Row],[Document d''achat]],Tableau1[[#All],[Colonne1]:[Nom Fournisseur]],5,FALSE)</f>
        <v>100001080  NV Sign &amp; Display</v>
      </c>
      <c r="F772" s="1" t="s">
        <v>1093</v>
      </c>
      <c r="G772" s="1" t="s">
        <v>222</v>
      </c>
      <c r="H772" s="1" t="s">
        <v>1092</v>
      </c>
      <c r="I772" s="1" t="s">
        <v>2407</v>
      </c>
      <c r="J772" s="2">
        <v>43951</v>
      </c>
      <c r="K772" s="222">
        <v>100</v>
      </c>
      <c r="L772" s="1" t="s">
        <v>7410</v>
      </c>
      <c r="M772" s="222">
        <v>100</v>
      </c>
      <c r="N772" s="2">
        <v>43951</v>
      </c>
      <c r="O772" s="1" t="s">
        <v>1096</v>
      </c>
      <c r="P772" s="259">
        <f>Tableau10[[#This Row],[Quantité échéancée]]-Tableau10[[#This Row],[Quantité livrée]]</f>
        <v>0</v>
      </c>
    </row>
    <row r="773" spans="1:16" hidden="1" x14ac:dyDescent="0.35">
      <c r="A773" t="str">
        <f>VLOOKUP(Tableau10[[#This Row],[Document d''achat]],Tableau1[[#All],[Nº pièce référence]:[AB]],17,FALSE)</f>
        <v>254012121101</v>
      </c>
      <c r="B773" s="9" t="str">
        <f>VLOOKUP(Tableau10[[#This Row],[Document d''achat]],Tableau1[[#All],[Nº pièce référence]:[AB]],15,FALSE)</f>
        <v>300020910</v>
      </c>
      <c r="C773" t="str">
        <f>VLOOKUP(Tableau10[[#This Row],[Document d''achat]],Tableau1[[#All],[Nº pièce référence]:[AB]],16,FALSE)</f>
        <v>1</v>
      </c>
      <c r="D773" t="str">
        <f>VLOOKUP(Tableau10[[#This Row],[Document d''achat]],Tableau1[[#All],[Nº pièce référence]:[Type PO]],18,FALSE)</f>
        <v>L</v>
      </c>
      <c r="E773" t="str">
        <f>VLOOKUP(Tableau10[[#This Row],[Document d''achat]],Tableau1[[#All],[Colonne1]:[Nom Fournisseur]],5,FALSE)</f>
        <v>100001080  NV Sign &amp; Display</v>
      </c>
      <c r="F773" s="1" t="s">
        <v>1093</v>
      </c>
      <c r="G773" s="1" t="s">
        <v>421</v>
      </c>
      <c r="H773" s="1" t="s">
        <v>1092</v>
      </c>
      <c r="I773" s="1" t="s">
        <v>2407</v>
      </c>
      <c r="J773" s="2">
        <v>43951</v>
      </c>
      <c r="K773" s="222">
        <v>100</v>
      </c>
      <c r="L773" s="1" t="s">
        <v>7410</v>
      </c>
      <c r="M773" s="222">
        <v>100</v>
      </c>
      <c r="N773" s="2">
        <v>43951</v>
      </c>
      <c r="O773" s="1" t="s">
        <v>1097</v>
      </c>
      <c r="P773" s="259">
        <f>Tableau10[[#This Row],[Quantité échéancée]]-Tableau10[[#This Row],[Quantité livrée]]</f>
        <v>0</v>
      </c>
    </row>
    <row r="774" spans="1:16" hidden="1" x14ac:dyDescent="0.35">
      <c r="A774" t="str">
        <f>VLOOKUP(Tableau10[[#This Row],[Document d''achat]],Tableau1[[#All],[Nº pièce référence]:[AB]],17,FALSE)</f>
        <v>254012121101</v>
      </c>
      <c r="B774" s="9" t="str">
        <f>VLOOKUP(Tableau10[[#This Row],[Document d''achat]],Tableau1[[#All],[Nº pièce référence]:[AB]],15,FALSE)</f>
        <v>300020910</v>
      </c>
      <c r="C774" t="str">
        <f>VLOOKUP(Tableau10[[#This Row],[Document d''achat]],Tableau1[[#All],[Nº pièce référence]:[AB]],16,FALSE)</f>
        <v>1</v>
      </c>
      <c r="D774" t="str">
        <f>VLOOKUP(Tableau10[[#This Row],[Document d''achat]],Tableau1[[#All],[Nº pièce référence]:[Type PO]],18,FALSE)</f>
        <v>L</v>
      </c>
      <c r="E774" t="str">
        <f>VLOOKUP(Tableau10[[#This Row],[Document d''achat]],Tableau1[[#All],[Colonne1]:[Nom Fournisseur]],5,FALSE)</f>
        <v>100001080  NV Sign &amp; Display</v>
      </c>
      <c r="F774" s="1" t="s">
        <v>1093</v>
      </c>
      <c r="G774" s="1" t="s">
        <v>423</v>
      </c>
      <c r="H774" s="1" t="s">
        <v>1092</v>
      </c>
      <c r="I774" s="1" t="s">
        <v>2407</v>
      </c>
      <c r="J774" s="2">
        <v>43951</v>
      </c>
      <c r="K774" s="222">
        <v>300</v>
      </c>
      <c r="L774" s="1" t="s">
        <v>7410</v>
      </c>
      <c r="M774" s="222">
        <v>300</v>
      </c>
      <c r="N774" s="2">
        <v>43951</v>
      </c>
      <c r="O774" s="1" t="s">
        <v>1098</v>
      </c>
      <c r="P774" s="259">
        <f>Tableau10[[#This Row],[Quantité échéancée]]-Tableau10[[#This Row],[Quantité livrée]]</f>
        <v>0</v>
      </c>
    </row>
    <row r="775" spans="1:16" hidden="1" x14ac:dyDescent="0.35">
      <c r="A775" t="str">
        <f>VLOOKUP(Tableau10[[#This Row],[Document d''achat]],Tableau1[[#All],[Nº pièce référence]:[AB]],17,FALSE)</f>
        <v>254012121101</v>
      </c>
      <c r="B775" s="9" t="str">
        <f>VLOOKUP(Tableau10[[#This Row],[Document d''achat]],Tableau1[[#All],[Nº pièce référence]:[AB]],15,FALSE)</f>
        <v>300020910</v>
      </c>
      <c r="C775" t="str">
        <f>VLOOKUP(Tableau10[[#This Row],[Document d''achat]],Tableau1[[#All],[Nº pièce référence]:[AB]],16,FALSE)</f>
        <v>1</v>
      </c>
      <c r="D775" t="str">
        <f>VLOOKUP(Tableau10[[#This Row],[Document d''achat]],Tableau1[[#All],[Nº pièce référence]:[Type PO]],18,FALSE)</f>
        <v>L</v>
      </c>
      <c r="E775" t="str">
        <f>VLOOKUP(Tableau10[[#This Row],[Document d''achat]],Tableau1[[#All],[Colonne1]:[Nom Fournisseur]],5,FALSE)</f>
        <v>100001080  NV Sign &amp; Display</v>
      </c>
      <c r="F775" s="1" t="s">
        <v>1093</v>
      </c>
      <c r="G775" s="1" t="s">
        <v>511</v>
      </c>
      <c r="H775" s="1" t="s">
        <v>1092</v>
      </c>
      <c r="I775" s="1" t="s">
        <v>2407</v>
      </c>
      <c r="J775" s="2">
        <v>43951</v>
      </c>
      <c r="K775" s="222">
        <v>100</v>
      </c>
      <c r="L775" s="1" t="s">
        <v>7410</v>
      </c>
      <c r="M775" s="222">
        <v>100</v>
      </c>
      <c r="N775" s="2">
        <v>43951</v>
      </c>
      <c r="O775" s="1" t="s">
        <v>1099</v>
      </c>
      <c r="P775" s="259">
        <f>Tableau10[[#This Row],[Quantité échéancée]]-Tableau10[[#This Row],[Quantité livrée]]</f>
        <v>0</v>
      </c>
    </row>
    <row r="776" spans="1:16" hidden="1" x14ac:dyDescent="0.35">
      <c r="A776" t="str">
        <f>VLOOKUP(Tableau10[[#This Row],[Document d''achat]],Tableau1[[#All],[Nº pièce référence]:[AB]],17,FALSE)</f>
        <v>254012121101</v>
      </c>
      <c r="B776" s="9" t="str">
        <f>VLOOKUP(Tableau10[[#This Row],[Document d''achat]],Tableau1[[#All],[Nº pièce référence]:[AB]],15,FALSE)</f>
        <v>300020910</v>
      </c>
      <c r="C776" t="str">
        <f>VLOOKUP(Tableau10[[#This Row],[Document d''achat]],Tableau1[[#All],[Nº pièce référence]:[AB]],16,FALSE)</f>
        <v>1</v>
      </c>
      <c r="D776" t="str">
        <f>VLOOKUP(Tableau10[[#This Row],[Document d''achat]],Tableau1[[#All],[Nº pièce référence]:[Type PO]],18,FALSE)</f>
        <v>L</v>
      </c>
      <c r="E776" t="str">
        <f>VLOOKUP(Tableau10[[#This Row],[Document d''achat]],Tableau1[[#All],[Colonne1]:[Nom Fournisseur]],5,FALSE)</f>
        <v>100001080  NV Sign &amp; Display</v>
      </c>
      <c r="F776" s="1" t="s">
        <v>1093</v>
      </c>
      <c r="G776" s="1" t="s">
        <v>513</v>
      </c>
      <c r="H776" s="1" t="s">
        <v>1092</v>
      </c>
      <c r="I776" s="1" t="s">
        <v>2407</v>
      </c>
      <c r="J776" s="2">
        <v>43951</v>
      </c>
      <c r="K776" s="222">
        <v>100</v>
      </c>
      <c r="L776" s="1" t="s">
        <v>7410</v>
      </c>
      <c r="M776" s="222">
        <v>100</v>
      </c>
      <c r="N776" s="2">
        <v>43951</v>
      </c>
      <c r="O776" s="1" t="s">
        <v>1100</v>
      </c>
      <c r="P776" s="259">
        <f>Tableau10[[#This Row],[Quantité échéancée]]-Tableau10[[#This Row],[Quantité livrée]]</f>
        <v>0</v>
      </c>
    </row>
    <row r="777" spans="1:16" hidden="1" x14ac:dyDescent="0.35">
      <c r="A777" t="str">
        <f>VLOOKUP(Tableau10[[#This Row],[Document d''achat]],Tableau1[[#All],[Nº pièce référence]:[AB]],17,FALSE)</f>
        <v>254012121101</v>
      </c>
      <c r="B777" s="9" t="str">
        <f>VLOOKUP(Tableau10[[#This Row],[Document d''achat]],Tableau1[[#All],[Nº pièce référence]:[AB]],15,FALSE)</f>
        <v>300020910</v>
      </c>
      <c r="C777" t="str">
        <f>VLOOKUP(Tableau10[[#This Row],[Document d''achat]],Tableau1[[#All],[Nº pièce référence]:[AB]],16,FALSE)</f>
        <v>1</v>
      </c>
      <c r="D777" t="str">
        <f>VLOOKUP(Tableau10[[#This Row],[Document d''achat]],Tableau1[[#All],[Nº pièce référence]:[Type PO]],18,FALSE)</f>
        <v>L</v>
      </c>
      <c r="E777" t="str">
        <f>VLOOKUP(Tableau10[[#This Row],[Document d''achat]],Tableau1[[#All],[Colonne1]:[Nom Fournisseur]],5,FALSE)</f>
        <v>100001080  NV Sign &amp; Display</v>
      </c>
      <c r="F777" s="1" t="s">
        <v>1093</v>
      </c>
      <c r="G777" s="1" t="s">
        <v>515</v>
      </c>
      <c r="H777" s="1" t="s">
        <v>1092</v>
      </c>
      <c r="I777" s="1" t="s">
        <v>2407</v>
      </c>
      <c r="J777" s="2">
        <v>43951</v>
      </c>
      <c r="K777" s="222">
        <v>200</v>
      </c>
      <c r="L777" s="1" t="s">
        <v>7410</v>
      </c>
      <c r="M777" s="222">
        <v>200</v>
      </c>
      <c r="N777" s="2">
        <v>43951</v>
      </c>
      <c r="O777" s="1" t="s">
        <v>1101</v>
      </c>
      <c r="P777" s="259">
        <f>Tableau10[[#This Row],[Quantité échéancée]]-Tableau10[[#This Row],[Quantité livrée]]</f>
        <v>0</v>
      </c>
    </row>
    <row r="778" spans="1:16" hidden="1" x14ac:dyDescent="0.35">
      <c r="A778" t="str">
        <f>VLOOKUP(Tableau10[[#This Row],[Document d''achat]],Tableau1[[#All],[Nº pièce référence]:[AB]],17,FALSE)</f>
        <v>254012121101</v>
      </c>
      <c r="B778" s="9" t="str">
        <f>VLOOKUP(Tableau10[[#This Row],[Document d''achat]],Tableau1[[#All],[Nº pièce référence]:[AB]],15,FALSE)</f>
        <v>300020910</v>
      </c>
      <c r="C778" t="str">
        <f>VLOOKUP(Tableau10[[#This Row],[Document d''achat]],Tableau1[[#All],[Nº pièce référence]:[AB]],16,FALSE)</f>
        <v>1</v>
      </c>
      <c r="D778" t="str">
        <f>VLOOKUP(Tableau10[[#This Row],[Document d''achat]],Tableau1[[#All],[Nº pièce référence]:[Type PO]],18,FALSE)</f>
        <v>L</v>
      </c>
      <c r="E778" t="str">
        <f>VLOOKUP(Tableau10[[#This Row],[Document d''achat]],Tableau1[[#All],[Colonne1]:[Nom Fournisseur]],5,FALSE)</f>
        <v>100001080  NV Sign &amp; Display</v>
      </c>
      <c r="F778" s="1" t="s">
        <v>1093</v>
      </c>
      <c r="G778" s="1" t="s">
        <v>516</v>
      </c>
      <c r="H778" s="1" t="s">
        <v>1092</v>
      </c>
      <c r="I778" s="1" t="s">
        <v>2407</v>
      </c>
      <c r="J778" s="2">
        <v>43951</v>
      </c>
      <c r="K778" s="222">
        <v>100</v>
      </c>
      <c r="L778" s="1" t="s">
        <v>7410</v>
      </c>
      <c r="M778" s="222">
        <v>100</v>
      </c>
      <c r="N778" s="2">
        <v>43951</v>
      </c>
      <c r="O778" s="1" t="s">
        <v>1102</v>
      </c>
      <c r="P778" s="259">
        <f>Tableau10[[#This Row],[Quantité échéancée]]-Tableau10[[#This Row],[Quantité livrée]]</f>
        <v>0</v>
      </c>
    </row>
    <row r="779" spans="1:16" hidden="1" x14ac:dyDescent="0.35">
      <c r="A779" t="str">
        <f>VLOOKUP(Tableau10[[#This Row],[Document d''achat]],Tableau1[[#All],[Nº pièce référence]:[AB]],17,FALSE)</f>
        <v>255223121102</v>
      </c>
      <c r="B779" s="9" t="str">
        <f>VLOOKUP(Tableau10[[#This Row],[Document d''achat]],Tableau1[[#All],[Nº pièce référence]:[AB]],15,FALSE)</f>
        <v>300020861</v>
      </c>
      <c r="C779" t="str">
        <f>VLOOKUP(Tableau10[[#This Row],[Document d''achat]],Tableau1[[#All],[Nº pièce référence]:[AB]],16,FALSE)</f>
        <v>2</v>
      </c>
      <c r="D779" t="str">
        <f>VLOOKUP(Tableau10[[#This Row],[Document d''achat]],Tableau1[[#All],[Nº pièce référence]:[Type PO]],18,FALSE)</f>
        <v>Z</v>
      </c>
      <c r="E779" t="str">
        <f>VLOOKUP(Tableau10[[#This Row],[Document d''achat]],Tableau1[[#All],[Colonne1]:[Nom Fournisseur]],5,FALSE)</f>
        <v>100001490  NV Fujirebio Europe</v>
      </c>
      <c r="F779" s="1" t="s">
        <v>1107</v>
      </c>
      <c r="G779" s="1" t="s">
        <v>88</v>
      </c>
      <c r="H779" s="1" t="s">
        <v>910</v>
      </c>
      <c r="I779" s="1" t="s">
        <v>2407</v>
      </c>
      <c r="J779" s="2">
        <v>43951</v>
      </c>
      <c r="K779" s="222">
        <v>1</v>
      </c>
      <c r="L779" s="1" t="s">
        <v>7411</v>
      </c>
      <c r="M779" s="222">
        <v>0</v>
      </c>
      <c r="N779" s="2">
        <v>43951</v>
      </c>
      <c r="O779" s="1" t="s">
        <v>1108</v>
      </c>
      <c r="P779" s="259">
        <f>Tableau10[[#This Row],[Quantité échéancée]]-Tableau10[[#This Row],[Quantité livrée]]</f>
        <v>1</v>
      </c>
    </row>
    <row r="780" spans="1:16" hidden="1" x14ac:dyDescent="0.35">
      <c r="A780" t="str">
        <f>VLOOKUP(Tableau10[[#This Row],[Document d''achat]],Tableau1[[#All],[Nº pièce référence]:[AB]],17,FALSE)</f>
        <v>255223121102</v>
      </c>
      <c r="B780" s="9" t="str">
        <f>VLOOKUP(Tableau10[[#This Row],[Document d''achat]],Tableau1[[#All],[Nº pièce référence]:[AB]],15,FALSE)</f>
        <v>300020861</v>
      </c>
      <c r="C780" t="str">
        <f>VLOOKUP(Tableau10[[#This Row],[Document d''achat]],Tableau1[[#All],[Nº pièce référence]:[AB]],16,FALSE)</f>
        <v>6</v>
      </c>
      <c r="D780" t="str">
        <f>VLOOKUP(Tableau10[[#This Row],[Document d''achat]],Tableau1[[#All],[Nº pièce référence]:[Type PO]],18,FALSE)</f>
        <v>Z</v>
      </c>
      <c r="E780" t="str">
        <f>VLOOKUP(Tableau10[[#This Row],[Document d''achat]],Tableau1[[#All],[Colonne1]:[Nom Fournisseur]],5,FALSE)</f>
        <v>100047374  BV QRS Healthcare Belgium</v>
      </c>
      <c r="F780" s="1" t="s">
        <v>1123</v>
      </c>
      <c r="G780" s="1" t="s">
        <v>88</v>
      </c>
      <c r="H780" s="1" t="s">
        <v>1119</v>
      </c>
      <c r="I780" s="1" t="s">
        <v>2407</v>
      </c>
      <c r="J780" s="2">
        <v>43951</v>
      </c>
      <c r="K780" s="222">
        <v>1</v>
      </c>
      <c r="L780" s="1" t="s">
        <v>7411</v>
      </c>
      <c r="M780" s="222">
        <v>0</v>
      </c>
      <c r="N780" s="2">
        <v>43951</v>
      </c>
      <c r="O780" s="1" t="s">
        <v>1124</v>
      </c>
      <c r="P780" s="259">
        <f>Tableau10[[#This Row],[Quantité échéancée]]-Tableau10[[#This Row],[Quantité livrée]]</f>
        <v>1</v>
      </c>
    </row>
    <row r="781" spans="1:16" hidden="1" x14ac:dyDescent="0.35">
      <c r="A781" t="str">
        <f>VLOOKUP(Tableau10[[#This Row],[Document d''achat]],Tableau1[[#All],[Nº pièce référence]:[AB]],17,FALSE)</f>
        <v>255223121102</v>
      </c>
      <c r="B781" s="9" t="str">
        <f>VLOOKUP(Tableau10[[#This Row],[Document d''achat]],Tableau1[[#All],[Nº pièce référence]:[AB]],15,FALSE)</f>
        <v>300020861</v>
      </c>
      <c r="C781" t="str">
        <f>VLOOKUP(Tableau10[[#This Row],[Document d''achat]],Tableau1[[#All],[Nº pièce référence]:[AB]],16,FALSE)</f>
        <v>6</v>
      </c>
      <c r="D781" t="str">
        <f>VLOOKUP(Tableau10[[#This Row],[Document d''achat]],Tableau1[[#All],[Nº pièce référence]:[Type PO]],18,FALSE)</f>
        <v>Z</v>
      </c>
      <c r="E781" t="str">
        <f>VLOOKUP(Tableau10[[#This Row],[Document d''achat]],Tableau1[[#All],[Colonne1]:[Nom Fournisseur]],5,FALSE)</f>
        <v>100024685  NV Acertys Healthcare</v>
      </c>
      <c r="F781" s="1" t="s">
        <v>1110</v>
      </c>
      <c r="G781" s="1" t="s">
        <v>88</v>
      </c>
      <c r="H781" s="1" t="s">
        <v>924</v>
      </c>
      <c r="I781" s="1" t="s">
        <v>2407</v>
      </c>
      <c r="J781" s="2">
        <v>43951</v>
      </c>
      <c r="K781" s="222">
        <v>1</v>
      </c>
      <c r="L781" s="1" t="s">
        <v>7411</v>
      </c>
      <c r="M781" s="222">
        <v>0</v>
      </c>
      <c r="N781" s="2">
        <v>43951</v>
      </c>
      <c r="O781" s="1" t="s">
        <v>1111</v>
      </c>
      <c r="P781" s="259">
        <f>Tableau10[[#This Row],[Quantité échéancée]]-Tableau10[[#This Row],[Quantité livrée]]</f>
        <v>1</v>
      </c>
    </row>
    <row r="782" spans="1:16" hidden="1" x14ac:dyDescent="0.35">
      <c r="A782" t="str">
        <f>VLOOKUP(Tableau10[[#This Row],[Document d''achat]],Tableau1[[#All],[Nº pièce référence]:[AB]],17,FALSE)</f>
        <v>255223121102</v>
      </c>
      <c r="B782" s="9" t="str">
        <f>VLOOKUP(Tableau10[[#This Row],[Document d''achat]],Tableau1[[#All],[Nº pièce référence]:[AB]],15,FALSE)</f>
        <v>300020861</v>
      </c>
      <c r="C782" t="str">
        <f>VLOOKUP(Tableau10[[#This Row],[Document d''achat]],Tableau1[[#All],[Nº pièce référence]:[AB]],16,FALSE)</f>
        <v>2</v>
      </c>
      <c r="D782" t="str">
        <f>VLOOKUP(Tableau10[[#This Row],[Document d''achat]],Tableau1[[#All],[Nº pièce référence]:[Type PO]],18,FALSE)</f>
        <v>Z</v>
      </c>
      <c r="E782" t="str">
        <f>VLOOKUP(Tableau10[[#This Row],[Document d''achat]],Tableau1[[#All],[Colonne1]:[Nom Fournisseur]],5,FALSE)</f>
        <v>100000284  NV DiaSorin</v>
      </c>
      <c r="F782" s="1" t="s">
        <v>1085</v>
      </c>
      <c r="G782" s="1" t="s">
        <v>88</v>
      </c>
      <c r="H782" s="1" t="s">
        <v>1084</v>
      </c>
      <c r="I782" s="1" t="s">
        <v>2407</v>
      </c>
      <c r="J782" s="2">
        <v>43951</v>
      </c>
      <c r="K782" s="222">
        <v>1</v>
      </c>
      <c r="L782" s="1" t="s">
        <v>7411</v>
      </c>
      <c r="M782" s="222">
        <v>0</v>
      </c>
      <c r="N782" s="2">
        <v>43951</v>
      </c>
      <c r="O782" s="1" t="s">
        <v>1086</v>
      </c>
      <c r="P782" s="259">
        <f>Tableau10[[#This Row],[Quantité échéancée]]-Tableau10[[#This Row],[Quantité livrée]]</f>
        <v>1</v>
      </c>
    </row>
    <row r="783" spans="1:16" hidden="1" x14ac:dyDescent="0.35">
      <c r="A783" t="str">
        <f>VLOOKUP(Tableau10[[#This Row],[Document d''achat]],Tableau1[[#All],[Nº pièce référence]:[AB]],17,FALSE)</f>
        <v>255223121102</v>
      </c>
      <c r="B783" s="9" t="str">
        <f>VLOOKUP(Tableau10[[#This Row],[Document d''achat]],Tableau1[[#All],[Nº pièce référence]:[AB]],15,FALSE)</f>
        <v>300020861</v>
      </c>
      <c r="C783" t="str">
        <f>VLOOKUP(Tableau10[[#This Row],[Document d''achat]],Tableau1[[#All],[Nº pièce référence]:[AB]],16,FALSE)</f>
        <v>6</v>
      </c>
      <c r="D783" t="str">
        <f>VLOOKUP(Tableau10[[#This Row],[Document d''achat]],Tableau1[[#All],[Nº pièce référence]:[Type PO]],18,FALSE)</f>
        <v>Z</v>
      </c>
      <c r="E783" t="str">
        <f>VLOOKUP(Tableau10[[#This Row],[Document d''achat]],Tableau1[[#All],[Colonne1]:[Nom Fournisseur]],5,FALSE)</f>
        <v>100024685  NV Acertys Healthcare</v>
      </c>
      <c r="F783" s="1" t="s">
        <v>1113</v>
      </c>
      <c r="G783" s="1" t="s">
        <v>88</v>
      </c>
      <c r="H783" s="1" t="s">
        <v>924</v>
      </c>
      <c r="I783" s="1" t="s">
        <v>2407</v>
      </c>
      <c r="J783" s="2">
        <v>43951</v>
      </c>
      <c r="K783" s="222">
        <v>1</v>
      </c>
      <c r="L783" s="1" t="s">
        <v>7411</v>
      </c>
      <c r="M783" s="222">
        <v>0</v>
      </c>
      <c r="N783" s="2">
        <v>43951</v>
      </c>
      <c r="O783" s="1" t="s">
        <v>1114</v>
      </c>
      <c r="P783" s="259">
        <f>Tableau10[[#This Row],[Quantité échéancée]]-Tableau10[[#This Row],[Quantité livrée]]</f>
        <v>1</v>
      </c>
    </row>
    <row r="784" spans="1:16" hidden="1" x14ac:dyDescent="0.35">
      <c r="A784" t="str">
        <f>VLOOKUP(Tableau10[[#This Row],[Document d''achat]],Tableau1[[#All],[Nº pièce référence]:[AB]],17,FALSE)</f>
        <v>255223121102</v>
      </c>
      <c r="B784" s="9" t="str">
        <f>VLOOKUP(Tableau10[[#This Row],[Document d''achat]],Tableau1[[#All],[Nº pièce référence]:[AB]],15,FALSE)</f>
        <v>300020861</v>
      </c>
      <c r="C784" t="str">
        <f>VLOOKUP(Tableau10[[#This Row],[Document d''achat]],Tableau1[[#All],[Nº pièce référence]:[AB]],16,FALSE)</f>
        <v>5</v>
      </c>
      <c r="D784" t="str">
        <f>VLOOKUP(Tableau10[[#This Row],[Document d''achat]],Tableau1[[#All],[Nº pièce référence]:[Type PO]],18,FALSE)</f>
        <v>Z</v>
      </c>
      <c r="E784" t="str">
        <f>VLOOKUP(Tableau10[[#This Row],[Document d''achat]],Tableau1[[#All],[Colonne1]:[Nom Fournisseur]],5,FALSE)</f>
        <v>100024688  NV Fresenius Kabi</v>
      </c>
      <c r="F784" s="1" t="s">
        <v>1116</v>
      </c>
      <c r="G784" s="1" t="s">
        <v>88</v>
      </c>
      <c r="H784" s="1" t="s">
        <v>929</v>
      </c>
      <c r="I784" s="1" t="s">
        <v>2407</v>
      </c>
      <c r="J784" s="2">
        <v>43951</v>
      </c>
      <c r="K784" s="222">
        <v>1</v>
      </c>
      <c r="L784" s="1" t="s">
        <v>7411</v>
      </c>
      <c r="M784" s="222">
        <v>0</v>
      </c>
      <c r="N784" s="2">
        <v>43951</v>
      </c>
      <c r="O784" s="1" t="s">
        <v>1048</v>
      </c>
      <c r="P784" s="259">
        <f>Tableau10[[#This Row],[Quantité échéancée]]-Tableau10[[#This Row],[Quantité livrée]]</f>
        <v>1</v>
      </c>
    </row>
    <row r="785" spans="1:16" hidden="1" x14ac:dyDescent="0.35">
      <c r="A785" t="str">
        <f>VLOOKUP(Tableau10[[#This Row],[Document d''achat]],Tableau1[[#All],[Nº pièce référence]:[AB]],17,FALSE)</f>
        <v>255223121102</v>
      </c>
      <c r="B785" s="9" t="str">
        <f>VLOOKUP(Tableau10[[#This Row],[Document d''achat]],Tableau1[[#All],[Nº pièce référence]:[AB]],15,FALSE)</f>
        <v>300020861</v>
      </c>
      <c r="C785" t="str">
        <f>VLOOKUP(Tableau10[[#This Row],[Document d''achat]],Tableau1[[#All],[Nº pièce référence]:[AB]],16,FALSE)</f>
        <v>1</v>
      </c>
      <c r="D785" t="str">
        <f>VLOOKUP(Tableau10[[#This Row],[Document d''achat]],Tableau1[[#All],[Nº pièce référence]:[Type PO]],18,FALSE)</f>
        <v>Z</v>
      </c>
      <c r="E785" t="str">
        <f>VLOOKUP(Tableau10[[#This Row],[Document d''achat]],Tableau1[[#All],[Colonne1]:[Nom Fournisseur]],5,FALSE)</f>
        <v>500026496  Ltd Qingdao LuoTa Fund Management</v>
      </c>
      <c r="F785" s="1" t="s">
        <v>1166</v>
      </c>
      <c r="G785" s="1" t="s">
        <v>88</v>
      </c>
      <c r="H785" s="1" t="s">
        <v>1165</v>
      </c>
      <c r="I785" s="1" t="s">
        <v>2407</v>
      </c>
      <c r="J785" s="2">
        <v>43951</v>
      </c>
      <c r="K785" s="222">
        <v>1</v>
      </c>
      <c r="L785" s="1" t="s">
        <v>7411</v>
      </c>
      <c r="M785" s="222">
        <v>0</v>
      </c>
      <c r="N785" s="2">
        <v>43951</v>
      </c>
      <c r="O785" s="1" t="s">
        <v>1167</v>
      </c>
      <c r="P785" s="259">
        <f>Tableau10[[#This Row],[Quantité échéancée]]-Tableau10[[#This Row],[Quantité livrée]]</f>
        <v>1</v>
      </c>
    </row>
    <row r="786" spans="1:16" hidden="1" x14ac:dyDescent="0.35">
      <c r="A786" t="str">
        <f>VLOOKUP(Tableau10[[#This Row],[Document d''achat]],Tableau1[[#All],[Nº pièce référence]:[AB]],17,FALSE)</f>
        <v>255223121102</v>
      </c>
      <c r="B786" s="9" t="str">
        <f>VLOOKUP(Tableau10[[#This Row],[Document d''achat]],Tableau1[[#All],[Nº pièce référence]:[AB]],15,FALSE)</f>
        <v>300020861</v>
      </c>
      <c r="C786" t="str">
        <f>VLOOKUP(Tableau10[[#This Row],[Document d''achat]],Tableau1[[#All],[Nº pièce référence]:[AB]],16,FALSE)</f>
        <v>5</v>
      </c>
      <c r="D786" t="str">
        <f>VLOOKUP(Tableau10[[#This Row],[Document d''achat]],Tableau1[[#All],[Nº pièce référence]:[Type PO]],18,FALSE)</f>
        <v>Z</v>
      </c>
      <c r="E786" t="str">
        <f>VLOOKUP(Tableau10[[#This Row],[Document d''achat]],Tableau1[[#All],[Colonne1]:[Nom Fournisseur]],5,FALSE)</f>
        <v>200008180  GmbH EVER Valinject</v>
      </c>
      <c r="F786" s="1" t="s">
        <v>1141</v>
      </c>
      <c r="G786" s="1" t="s">
        <v>88</v>
      </c>
      <c r="H786" s="1" t="s">
        <v>1140</v>
      </c>
      <c r="I786" s="1" t="s">
        <v>2407</v>
      </c>
      <c r="J786" s="2">
        <v>43951</v>
      </c>
      <c r="K786" s="222">
        <v>1</v>
      </c>
      <c r="L786" s="1" t="s">
        <v>7411</v>
      </c>
      <c r="M786" s="222">
        <v>0</v>
      </c>
      <c r="N786" s="2">
        <v>43951</v>
      </c>
      <c r="O786" s="1" t="s">
        <v>1142</v>
      </c>
      <c r="P786" s="259">
        <f>Tableau10[[#This Row],[Quantité échéancée]]-Tableau10[[#This Row],[Quantité livrée]]</f>
        <v>1</v>
      </c>
    </row>
    <row r="787" spans="1:16" hidden="1" x14ac:dyDescent="0.35">
      <c r="A787" t="str">
        <f>VLOOKUP(Tableau10[[#This Row],[Document d''achat]],Tableau1[[#All],[Nº pièce référence]:[AB]],17,FALSE)</f>
        <v>255223121102</v>
      </c>
      <c r="B787" s="9" t="str">
        <f>VLOOKUP(Tableau10[[#This Row],[Document d''achat]],Tableau1[[#All],[Nº pièce référence]:[AB]],15,FALSE)</f>
        <v>300020861</v>
      </c>
      <c r="C787" t="str">
        <f>VLOOKUP(Tableau10[[#This Row],[Document d''achat]],Tableau1[[#All],[Nº pièce référence]:[AB]],16,FALSE)</f>
        <v>1</v>
      </c>
      <c r="D787" t="str">
        <f>VLOOKUP(Tableau10[[#This Row],[Document d''achat]],Tableau1[[#All],[Nº pièce référence]:[Type PO]],18,FALSE)</f>
        <v>Z</v>
      </c>
      <c r="E787" t="str">
        <f>VLOOKUP(Tableau10[[#This Row],[Document d''achat]],Tableau1[[#All],[Colonne1]:[Nom Fournisseur]],5,FALSE)</f>
        <v>500022990  VZW Idewe</v>
      </c>
      <c r="F787" s="1" t="s">
        <v>1158</v>
      </c>
      <c r="G787" s="1" t="s">
        <v>88</v>
      </c>
      <c r="H787" s="1" t="s">
        <v>1157</v>
      </c>
      <c r="I787" s="1" t="s">
        <v>2407</v>
      </c>
      <c r="J787" s="2">
        <v>43951</v>
      </c>
      <c r="K787" s="222">
        <v>1</v>
      </c>
      <c r="L787" s="1" t="s">
        <v>7411</v>
      </c>
      <c r="M787" s="222">
        <v>0</v>
      </c>
      <c r="N787" s="2">
        <v>43951</v>
      </c>
      <c r="O787" s="1" t="s">
        <v>1159</v>
      </c>
      <c r="P787" s="259">
        <f>Tableau10[[#This Row],[Quantité échéancée]]-Tableau10[[#This Row],[Quantité livrée]]</f>
        <v>1</v>
      </c>
    </row>
    <row r="788" spans="1:16" hidden="1" x14ac:dyDescent="0.35">
      <c r="A788" t="str">
        <f>VLOOKUP(Tableau10[[#This Row],[Document d''achat]],Tableau1[[#All],[Nº pièce référence]:[AB]],17,FALSE)</f>
        <v>255223121102</v>
      </c>
      <c r="B788" s="9" t="str">
        <f>VLOOKUP(Tableau10[[#This Row],[Document d''achat]],Tableau1[[#All],[Nº pièce référence]:[AB]],15,FALSE)</f>
        <v>300020861</v>
      </c>
      <c r="C788" t="str">
        <f>VLOOKUP(Tableau10[[#This Row],[Document d''achat]],Tableau1[[#All],[Nº pièce référence]:[AB]],16,FALSE)</f>
        <v>2</v>
      </c>
      <c r="D788" t="str">
        <f>VLOOKUP(Tableau10[[#This Row],[Document d''achat]],Tableau1[[#All],[Nº pièce référence]:[Type PO]],18,FALSE)</f>
        <v>Z</v>
      </c>
      <c r="E788" t="str">
        <f>VLOOKUP(Tableau10[[#This Row],[Document d''achat]],Tableau1[[#All],[Colonne1]:[Nom Fournisseur]],5,FALSE)</f>
        <v>100050676  NV FertiPro</v>
      </c>
      <c r="F788" s="1" t="s">
        <v>1129</v>
      </c>
      <c r="G788" s="1" t="s">
        <v>88</v>
      </c>
      <c r="H788" s="1" t="s">
        <v>678</v>
      </c>
      <c r="I788" s="1" t="s">
        <v>2407</v>
      </c>
      <c r="J788" s="2">
        <v>43951</v>
      </c>
      <c r="K788" s="222">
        <v>1</v>
      </c>
      <c r="L788" s="1" t="s">
        <v>7411</v>
      </c>
      <c r="M788" s="222">
        <v>0</v>
      </c>
      <c r="N788" s="2">
        <v>43951</v>
      </c>
      <c r="O788" s="1" t="s">
        <v>1130</v>
      </c>
      <c r="P788" s="259">
        <f>Tableau10[[#This Row],[Quantité échéancée]]-Tableau10[[#This Row],[Quantité livrée]]</f>
        <v>1</v>
      </c>
    </row>
    <row r="789" spans="1:16" hidden="1" x14ac:dyDescent="0.35">
      <c r="A789" t="str">
        <f>VLOOKUP(Tableau10[[#This Row],[Document d''achat]],Tableau1[[#All],[Nº pièce référence]:[AB]],17,FALSE)</f>
        <v>255223121102</v>
      </c>
      <c r="B789" s="9" t="str">
        <f>VLOOKUP(Tableau10[[#This Row],[Document d''achat]],Tableau1[[#All],[Nº pièce référence]:[AB]],15,FALSE)</f>
        <v>300020861</v>
      </c>
      <c r="C789" t="str">
        <f>VLOOKUP(Tableau10[[#This Row],[Document d''achat]],Tableau1[[#All],[Nº pièce référence]:[AB]],16,FALSE)</f>
        <v>5</v>
      </c>
      <c r="D789" t="str">
        <f>VLOOKUP(Tableau10[[#This Row],[Document d''achat]],Tableau1[[#All],[Nº pièce référence]:[Type PO]],18,FALSE)</f>
        <v>Z</v>
      </c>
      <c r="E789" t="str">
        <f>VLOOKUP(Tableau10[[#This Row],[Document d''achat]],Tableau1[[#All],[Colonne1]:[Nom Fournisseur]],5,FALSE)</f>
        <v>100024695  NV Janssen-Cilag</v>
      </c>
      <c r="F789" s="1" t="s">
        <v>1182</v>
      </c>
      <c r="G789" s="1" t="s">
        <v>88</v>
      </c>
      <c r="H789" s="1" t="s">
        <v>935</v>
      </c>
      <c r="I789" s="1" t="s">
        <v>2407</v>
      </c>
      <c r="J789" s="2">
        <v>43955</v>
      </c>
      <c r="K789" s="222">
        <v>1</v>
      </c>
      <c r="L789" s="1" t="s">
        <v>7411</v>
      </c>
      <c r="M789" s="222">
        <v>0</v>
      </c>
      <c r="N789" s="2">
        <v>43955</v>
      </c>
      <c r="O789" s="1" t="s">
        <v>1183</v>
      </c>
      <c r="P789" s="259">
        <f>Tableau10[[#This Row],[Quantité échéancée]]-Tableau10[[#This Row],[Quantité livrée]]</f>
        <v>1</v>
      </c>
    </row>
    <row r="790" spans="1:16" hidden="1" x14ac:dyDescent="0.35">
      <c r="A790" t="str">
        <f>VLOOKUP(Tableau10[[#This Row],[Document d''achat]],Tableau1[[#All],[Nº pièce référence]:[AB]],17,FALSE)</f>
        <v>252102121101</v>
      </c>
      <c r="B790" s="9" t="str">
        <f>VLOOKUP(Tableau10[[#This Row],[Document d''achat]],Tableau1[[#All],[Nº pièce référence]:[AB]],15,FALSE)</f>
        <v>300020695</v>
      </c>
      <c r="C790" t="str">
        <f>VLOOKUP(Tableau10[[#This Row],[Document d''achat]],Tableau1[[#All],[Nº pièce référence]:[AB]],16,FALSE)</f>
        <v>2</v>
      </c>
      <c r="D790" t="str">
        <f>VLOOKUP(Tableau10[[#This Row],[Document d''achat]],Tableau1[[#All],[Nº pièce référence]:[Type PO]],18,FALSE)</f>
        <v>Z</v>
      </c>
      <c r="E790" t="str">
        <f>VLOOKUP(Tableau10[[#This Row],[Document d''achat]],Tableau1[[#All],[Colonne1]:[Nom Fournisseur]],5,FALSE)</f>
        <v>300031177  Carolien Sonck</v>
      </c>
      <c r="F790" s="1" t="s">
        <v>1173</v>
      </c>
      <c r="G790" s="1" t="s">
        <v>88</v>
      </c>
      <c r="H790" s="1" t="s">
        <v>1172</v>
      </c>
      <c r="I790" s="1" t="s">
        <v>2407</v>
      </c>
      <c r="J790" s="2">
        <v>43955</v>
      </c>
      <c r="K790" s="222">
        <v>1</v>
      </c>
      <c r="L790" s="1" t="s">
        <v>7410</v>
      </c>
      <c r="M790" s="222">
        <v>0</v>
      </c>
      <c r="N790" s="2">
        <v>43955</v>
      </c>
      <c r="O790" s="1" t="s">
        <v>1174</v>
      </c>
      <c r="P790" s="259">
        <f>Tableau10[[#This Row],[Quantité échéancée]]-Tableau10[[#This Row],[Quantité livrée]]</f>
        <v>1</v>
      </c>
    </row>
    <row r="791" spans="1:16" hidden="1" x14ac:dyDescent="0.35">
      <c r="A791" t="str">
        <f>VLOOKUP(Tableau10[[#This Row],[Document d''achat]],Tableau1[[#All],[Nº pièce référence]:[AB]],17,FALSE)</f>
        <v>255223121102</v>
      </c>
      <c r="B791" s="9" t="str">
        <f>VLOOKUP(Tableau10[[#This Row],[Document d''achat]],Tableau1[[#All],[Nº pièce référence]:[AB]],15,FALSE)</f>
        <v>300020861</v>
      </c>
      <c r="C791" t="str">
        <f>VLOOKUP(Tableau10[[#This Row],[Document d''achat]],Tableau1[[#All],[Nº pièce référence]:[AB]],16,FALSE)</f>
        <v>5</v>
      </c>
      <c r="D791" t="str">
        <f>VLOOKUP(Tableau10[[#This Row],[Document d''achat]],Tableau1[[#All],[Nº pièce référence]:[Type PO]],18,FALSE)</f>
        <v>Z</v>
      </c>
      <c r="E791" t="str">
        <f>VLOOKUP(Tableau10[[#This Row],[Document d''achat]],Tableau1[[#All],[Colonne1]:[Nom Fournisseur]],5,FALSE)</f>
        <v>100026151  BV Mylan</v>
      </c>
      <c r="F791" s="1" t="s">
        <v>1188</v>
      </c>
      <c r="G791" s="1" t="s">
        <v>88</v>
      </c>
      <c r="H791" s="1" t="s">
        <v>1187</v>
      </c>
      <c r="I791" s="1" t="s">
        <v>2407</v>
      </c>
      <c r="J791" s="2">
        <v>43955</v>
      </c>
      <c r="K791" s="222">
        <v>1</v>
      </c>
      <c r="L791" s="1" t="s">
        <v>7411</v>
      </c>
      <c r="M791" s="222">
        <v>0</v>
      </c>
      <c r="N791" s="2">
        <v>43955</v>
      </c>
      <c r="O791" s="1" t="s">
        <v>1142</v>
      </c>
      <c r="P791" s="259">
        <f>Tableau10[[#This Row],[Quantité échéancée]]-Tableau10[[#This Row],[Quantité livrée]]</f>
        <v>1</v>
      </c>
    </row>
    <row r="792" spans="1:16" hidden="1" x14ac:dyDescent="0.35">
      <c r="A792" t="str">
        <f>VLOOKUP(Tableau10[[#This Row],[Document d''achat]],Tableau1[[#All],[Nº pièce référence]:[AB]],17,FALSE)</f>
        <v>255223121102</v>
      </c>
      <c r="B792" s="9" t="str">
        <f>VLOOKUP(Tableau10[[#This Row],[Document d''achat]],Tableau1[[#All],[Nº pièce référence]:[AB]],15,FALSE)</f>
        <v>300020861</v>
      </c>
      <c r="C792" t="str">
        <f>VLOOKUP(Tableau10[[#This Row],[Document d''achat]],Tableau1[[#All],[Nº pièce référence]:[AB]],16,FALSE)</f>
        <v>4</v>
      </c>
      <c r="D792" t="str">
        <f>VLOOKUP(Tableau10[[#This Row],[Document d''achat]],Tableau1[[#All],[Nº pièce référence]:[Type PO]],18,FALSE)</f>
        <v>Z</v>
      </c>
      <c r="E792" t="str">
        <f>VLOOKUP(Tableau10[[#This Row],[Document d''achat]],Tableau1[[#All],[Colonne1]:[Nom Fournisseur]],5,FALSE)</f>
        <v>100002444  CVBA Deloitte Consulting &amp; Advisory</v>
      </c>
      <c r="F792" s="1" t="s">
        <v>1866</v>
      </c>
      <c r="G792" s="1" t="s">
        <v>88</v>
      </c>
      <c r="H792" s="1" t="s">
        <v>1865</v>
      </c>
      <c r="I792" s="1" t="s">
        <v>2407</v>
      </c>
      <c r="J792" s="2">
        <v>43955</v>
      </c>
      <c r="K792" s="222">
        <v>1</v>
      </c>
      <c r="L792" s="1" t="s">
        <v>7411</v>
      </c>
      <c r="M792" s="222">
        <v>0</v>
      </c>
      <c r="N792" s="2">
        <v>43955</v>
      </c>
      <c r="O792" s="1" t="s">
        <v>1867</v>
      </c>
      <c r="P792" s="259">
        <f>Tableau10[[#This Row],[Quantité échéancée]]-Tableau10[[#This Row],[Quantité livrée]]</f>
        <v>1</v>
      </c>
    </row>
    <row r="793" spans="1:16" hidden="1" x14ac:dyDescent="0.35">
      <c r="A793" t="str">
        <f>VLOOKUP(Tableau10[[#This Row],[Document d''achat]],Tableau1[[#All],[Nº pièce référence]:[AB]],17,FALSE)</f>
        <v>255223121102</v>
      </c>
      <c r="B793" s="9" t="str">
        <f>VLOOKUP(Tableau10[[#This Row],[Document d''achat]],Tableau1[[#All],[Nº pièce référence]:[AB]],15,FALSE)</f>
        <v>300020861</v>
      </c>
      <c r="C793" t="str">
        <f>VLOOKUP(Tableau10[[#This Row],[Document d''achat]],Tableau1[[#All],[Nº pièce référence]:[AB]],16,FALSE)</f>
        <v>4</v>
      </c>
      <c r="D793" t="str">
        <f>VLOOKUP(Tableau10[[#This Row],[Document d''achat]],Tableau1[[#All],[Nº pièce référence]:[Type PO]],18,FALSE)</f>
        <v>Z</v>
      </c>
      <c r="E793" t="str">
        <f>VLOOKUP(Tableau10[[#This Row],[Document d''achat]],Tableau1[[#All],[Colonne1]:[Nom Fournisseur]],5,FALSE)</f>
        <v>100002444  CVBA Deloitte Consulting &amp; Advisory</v>
      </c>
      <c r="F793" s="1" t="s">
        <v>1866</v>
      </c>
      <c r="G793" s="1" t="s">
        <v>217</v>
      </c>
      <c r="H793" s="1" t="s">
        <v>1865</v>
      </c>
      <c r="I793" s="1" t="s">
        <v>2407</v>
      </c>
      <c r="J793" s="2">
        <v>44104</v>
      </c>
      <c r="K793" s="222">
        <v>1</v>
      </c>
      <c r="L793" s="1" t="s">
        <v>7411</v>
      </c>
      <c r="M793" s="222">
        <v>0</v>
      </c>
      <c r="N793" s="2">
        <v>44104</v>
      </c>
      <c r="O793" s="1" t="s">
        <v>1871</v>
      </c>
      <c r="P793" s="259">
        <f>Tableau10[[#This Row],[Quantité échéancée]]-Tableau10[[#This Row],[Quantité livrée]]</f>
        <v>1</v>
      </c>
    </row>
    <row r="794" spans="1:16" hidden="1" x14ac:dyDescent="0.35">
      <c r="A794" t="str">
        <f>VLOOKUP(Tableau10[[#This Row],[Document d''achat]],Tableau1[[#All],[Nº pièce référence]:[AB]],17,FALSE)</f>
        <v>255223121102</v>
      </c>
      <c r="B794" s="9" t="str">
        <f>VLOOKUP(Tableau10[[#This Row],[Document d''achat]],Tableau1[[#All],[Nº pièce référence]:[AB]],15,FALSE)</f>
        <v>300020861</v>
      </c>
      <c r="C794" t="str">
        <f>VLOOKUP(Tableau10[[#This Row],[Document d''achat]],Tableau1[[#All],[Nº pièce référence]:[AB]],16,FALSE)</f>
        <v>4</v>
      </c>
      <c r="D794" t="str">
        <f>VLOOKUP(Tableau10[[#This Row],[Document d''achat]],Tableau1[[#All],[Nº pièce référence]:[Type PO]],18,FALSE)</f>
        <v>Z</v>
      </c>
      <c r="E794" t="str">
        <f>VLOOKUP(Tableau10[[#This Row],[Document d''achat]],Tableau1[[#All],[Colonne1]:[Nom Fournisseur]],5,FALSE)</f>
        <v>100002444  CVBA Deloitte Consulting &amp; Advisory</v>
      </c>
      <c r="F794" s="1" t="s">
        <v>1866</v>
      </c>
      <c r="G794" s="1" t="s">
        <v>222</v>
      </c>
      <c r="H794" s="1" t="s">
        <v>1865</v>
      </c>
      <c r="I794" s="1" t="s">
        <v>2407</v>
      </c>
      <c r="J794" s="2">
        <v>44104</v>
      </c>
      <c r="K794" s="222">
        <v>1</v>
      </c>
      <c r="L794" s="1" t="s">
        <v>7411</v>
      </c>
      <c r="M794" s="222">
        <v>0</v>
      </c>
      <c r="N794" s="2">
        <v>44104</v>
      </c>
      <c r="O794" s="1" t="s">
        <v>1872</v>
      </c>
      <c r="P794" s="259">
        <f>Tableau10[[#This Row],[Quantité échéancée]]-Tableau10[[#This Row],[Quantité livrée]]</f>
        <v>1</v>
      </c>
    </row>
    <row r="795" spans="1:16" hidden="1" x14ac:dyDescent="0.35">
      <c r="A795" t="str">
        <f>VLOOKUP(Tableau10[[#This Row],[Document d''achat]],Tableau1[[#All],[Nº pièce référence]:[AB]],17,FALSE)</f>
        <v>255223121102</v>
      </c>
      <c r="B795" s="9" t="str">
        <f>VLOOKUP(Tableau10[[#This Row],[Document d''achat]],Tableau1[[#All],[Nº pièce référence]:[AB]],15,FALSE)</f>
        <v>300020861</v>
      </c>
      <c r="C795" t="str">
        <f>VLOOKUP(Tableau10[[#This Row],[Document d''achat]],Tableau1[[#All],[Nº pièce référence]:[AB]],16,FALSE)</f>
        <v>6</v>
      </c>
      <c r="D795" t="str">
        <f>VLOOKUP(Tableau10[[#This Row],[Document d''achat]],Tableau1[[#All],[Nº pièce référence]:[Type PO]],18,FALSE)</f>
        <v>Z</v>
      </c>
      <c r="E795" t="str">
        <f>VLOOKUP(Tableau10[[#This Row],[Document d''achat]],Tableau1[[#All],[Colonne1]:[Nom Fournisseur]],5,FALSE)</f>
        <v>100024685  NV Acertys Healthcare</v>
      </c>
      <c r="F795" s="1" t="s">
        <v>1179</v>
      </c>
      <c r="G795" s="1" t="s">
        <v>88</v>
      </c>
      <c r="H795" s="1" t="s">
        <v>924</v>
      </c>
      <c r="I795" s="1" t="s">
        <v>2407</v>
      </c>
      <c r="J795" s="2">
        <v>43955</v>
      </c>
      <c r="K795" s="222">
        <v>1</v>
      </c>
      <c r="L795" s="1" t="s">
        <v>7411</v>
      </c>
      <c r="M795" s="222">
        <v>0</v>
      </c>
      <c r="N795" s="2">
        <v>43955</v>
      </c>
      <c r="O795" s="1" t="s">
        <v>1180</v>
      </c>
      <c r="P795" s="259">
        <f>Tableau10[[#This Row],[Quantité échéancée]]-Tableau10[[#This Row],[Quantité livrée]]</f>
        <v>1</v>
      </c>
    </row>
    <row r="796" spans="1:16" hidden="1" x14ac:dyDescent="0.35">
      <c r="A796" t="str">
        <f>VLOOKUP(Tableau10[[#This Row],[Document d''achat]],Tableau1[[#All],[Nº pièce référence]:[AB]],17,FALSE)</f>
        <v>255223121102</v>
      </c>
      <c r="B796" s="9" t="str">
        <f>VLOOKUP(Tableau10[[#This Row],[Document d''achat]],Tableau1[[#All],[Nº pièce référence]:[AB]],15,FALSE)</f>
        <v>300020861</v>
      </c>
      <c r="C796" t="str">
        <f>VLOOKUP(Tableau10[[#This Row],[Document d''achat]],Tableau1[[#All],[Nº pièce référence]:[AB]],16,FALSE)</f>
        <v>5</v>
      </c>
      <c r="D796" t="str">
        <f>VLOOKUP(Tableau10[[#This Row],[Document d''achat]],Tableau1[[#All],[Nº pièce référence]:[Type PO]],18,FALSE)</f>
        <v>Z</v>
      </c>
      <c r="E796" t="str">
        <f>VLOOKUP(Tableau10[[#This Row],[Document d''achat]],Tableau1[[#All],[Colonne1]:[Nom Fournisseur]],5,FALSE)</f>
        <v>200008184  Kft Pátriapharma</v>
      </c>
      <c r="F796" s="1" t="s">
        <v>1194</v>
      </c>
      <c r="G796" s="1" t="s">
        <v>88</v>
      </c>
      <c r="H796" s="1" t="s">
        <v>1193</v>
      </c>
      <c r="I796" s="1" t="s">
        <v>2407</v>
      </c>
      <c r="J796" s="2">
        <v>43955</v>
      </c>
      <c r="K796" s="222">
        <v>1</v>
      </c>
      <c r="L796" s="1" t="s">
        <v>7411</v>
      </c>
      <c r="M796" s="222">
        <v>0</v>
      </c>
      <c r="N796" s="2">
        <v>43955</v>
      </c>
      <c r="O796" s="1" t="s">
        <v>1195</v>
      </c>
      <c r="P796" s="259">
        <f>Tableau10[[#This Row],[Quantité échéancée]]-Tableau10[[#This Row],[Quantité livrée]]</f>
        <v>1</v>
      </c>
    </row>
    <row r="797" spans="1:16" hidden="1" x14ac:dyDescent="0.35">
      <c r="A797" t="str">
        <f>VLOOKUP(Tableau10[[#This Row],[Document d''achat]],Tableau1[[#All],[Nº pièce référence]:[AB]],17,FALSE)</f>
        <v>255223121102</v>
      </c>
      <c r="B797" s="9" t="str">
        <f>VLOOKUP(Tableau10[[#This Row],[Document d''achat]],Tableau1[[#All],[Nº pièce référence]:[AB]],15,FALSE)</f>
        <v>300020861</v>
      </c>
      <c r="C797" t="str">
        <f>VLOOKUP(Tableau10[[#This Row],[Document d''achat]],Tableau1[[#All],[Nº pièce référence]:[AB]],16,FALSE)</f>
        <v>1</v>
      </c>
      <c r="D797" t="str">
        <f>VLOOKUP(Tableau10[[#This Row],[Document d''achat]],Tableau1[[#All],[Nº pièce référence]:[Type PO]],18,FALSE)</f>
        <v>Z</v>
      </c>
      <c r="E797" t="str">
        <f>VLOOKUP(Tableau10[[#This Row],[Document d''achat]],Tableau1[[#All],[Colonne1]:[Nom Fournisseur]],5,FALSE)</f>
        <v>100005097  NV Van Heurck</v>
      </c>
      <c r="F797" s="1" t="s">
        <v>1176</v>
      </c>
      <c r="G797" s="1" t="s">
        <v>88</v>
      </c>
      <c r="H797" s="1" t="s">
        <v>810</v>
      </c>
      <c r="I797" s="1" t="s">
        <v>2407</v>
      </c>
      <c r="J797" s="2">
        <v>43955</v>
      </c>
      <c r="K797" s="222">
        <v>1</v>
      </c>
      <c r="L797" s="1" t="s">
        <v>7411</v>
      </c>
      <c r="M797" s="222">
        <v>0</v>
      </c>
      <c r="N797" s="2">
        <v>43955</v>
      </c>
      <c r="O797" s="1" t="s">
        <v>1177</v>
      </c>
      <c r="P797" s="259">
        <f>Tableau10[[#This Row],[Quantité échéancée]]-Tableau10[[#This Row],[Quantité livrée]]</f>
        <v>1</v>
      </c>
    </row>
    <row r="798" spans="1:16" hidden="1" x14ac:dyDescent="0.35">
      <c r="A798" t="str">
        <f>VLOOKUP(Tableau10[[#This Row],[Document d''achat]],Tableau1[[#All],[Nº pièce référence]:[AB]],17,FALSE)</f>
        <v>255223121102</v>
      </c>
      <c r="B798" s="9" t="str">
        <f>VLOOKUP(Tableau10[[#This Row],[Document d''achat]],Tableau1[[#All],[Nº pièce référence]:[AB]],15,FALSE)</f>
        <v>300020861</v>
      </c>
      <c r="C798" t="str">
        <f>VLOOKUP(Tableau10[[#This Row],[Document d''achat]],Tableau1[[#All],[Nº pièce référence]:[AB]],16,FALSE)</f>
        <v>2</v>
      </c>
      <c r="D798" t="str">
        <f>VLOOKUP(Tableau10[[#This Row],[Document d''achat]],Tableau1[[#All],[Nº pièce référence]:[Type PO]],18,FALSE)</f>
        <v>Z</v>
      </c>
      <c r="E798" t="str">
        <f>VLOOKUP(Tableau10[[#This Row],[Document d''achat]],Tableau1[[#All],[Colonne1]:[Nom Fournisseur]],5,FALSE)</f>
        <v>100050677  NV Ardena Gent</v>
      </c>
      <c r="F798" s="1" t="s">
        <v>1190</v>
      </c>
      <c r="G798" s="1" t="s">
        <v>88</v>
      </c>
      <c r="H798" s="1" t="s">
        <v>683</v>
      </c>
      <c r="I798" s="1" t="s">
        <v>2407</v>
      </c>
      <c r="J798" s="2">
        <v>43955</v>
      </c>
      <c r="K798" s="222">
        <v>1</v>
      </c>
      <c r="L798" s="1" t="s">
        <v>7411</v>
      </c>
      <c r="M798" s="222">
        <v>0</v>
      </c>
      <c r="N798" s="2">
        <v>43955</v>
      </c>
      <c r="O798" s="1" t="s">
        <v>1191</v>
      </c>
      <c r="P798" s="259">
        <f>Tableau10[[#This Row],[Quantité échéancée]]-Tableau10[[#This Row],[Quantité livrée]]</f>
        <v>1</v>
      </c>
    </row>
    <row r="799" spans="1:16" hidden="1" x14ac:dyDescent="0.35">
      <c r="A799" t="str">
        <f>VLOOKUP(Tableau10[[#This Row],[Document d''achat]],Tableau1[[#All],[Nº pièce référence]:[AB]],17,FALSE)</f>
        <v>255223121102</v>
      </c>
      <c r="B799" s="9" t="str">
        <f>VLOOKUP(Tableau10[[#This Row],[Document d''achat]],Tableau1[[#All],[Nº pièce référence]:[AB]],15,FALSE)</f>
        <v>300020861</v>
      </c>
      <c r="C799" t="str">
        <f>VLOOKUP(Tableau10[[#This Row],[Document d''achat]],Tableau1[[#All],[Nº pièce référence]:[AB]],16,FALSE)</f>
        <v>5</v>
      </c>
      <c r="D799" t="str">
        <f>VLOOKUP(Tableau10[[#This Row],[Document d''achat]],Tableau1[[#All],[Nº pièce référence]:[Type PO]],18,FALSE)</f>
        <v>Z</v>
      </c>
      <c r="E799" t="str">
        <f>VLOOKUP(Tableau10[[#This Row],[Document d''achat]],Tableau1[[#All],[Colonne1]:[Nom Fournisseur]],5,FALSE)</f>
        <v>100024695  NV Janssen-Cilag</v>
      </c>
      <c r="F799" s="1" t="s">
        <v>1197</v>
      </c>
      <c r="G799" s="1" t="s">
        <v>88</v>
      </c>
      <c r="H799" s="1" t="s">
        <v>935</v>
      </c>
      <c r="I799" s="1" t="s">
        <v>2407</v>
      </c>
      <c r="J799" s="2">
        <v>43956</v>
      </c>
      <c r="K799" s="222">
        <v>1</v>
      </c>
      <c r="L799" s="1" t="s">
        <v>7411</v>
      </c>
      <c r="M799" s="222">
        <v>0</v>
      </c>
      <c r="N799" s="2">
        <v>43956</v>
      </c>
      <c r="O799" s="1" t="s">
        <v>1198</v>
      </c>
      <c r="P799" s="259">
        <f>Tableau10[[#This Row],[Quantité échéancée]]-Tableau10[[#This Row],[Quantité livrée]]</f>
        <v>1</v>
      </c>
    </row>
    <row r="800" spans="1:16" hidden="1" x14ac:dyDescent="0.35">
      <c r="A800" t="str">
        <f>VLOOKUP(Tableau10[[#This Row],[Document d''achat]],Tableau1[[#All],[Nº pièce référence]:[AB]],17,FALSE)</f>
        <v>255223121102</v>
      </c>
      <c r="B800" s="9" t="str">
        <f>VLOOKUP(Tableau10[[#This Row],[Document d''achat]],Tableau1[[#All],[Nº pièce référence]:[AB]],15,FALSE)</f>
        <v>300020861</v>
      </c>
      <c r="C800" t="str">
        <f>VLOOKUP(Tableau10[[#This Row],[Document d''achat]],Tableau1[[#All],[Nº pièce référence]:[AB]],16,FALSE)</f>
        <v>5</v>
      </c>
      <c r="D800" t="str">
        <f>VLOOKUP(Tableau10[[#This Row],[Document d''achat]],Tableau1[[#All],[Nº pièce référence]:[Type PO]],18,FALSE)</f>
        <v>Z</v>
      </c>
      <c r="E800" t="str">
        <f>VLOOKUP(Tableau10[[#This Row],[Document d''achat]],Tableau1[[#All],[Colonne1]:[Nom Fournisseur]],5,FALSE)</f>
        <v>100050725  BV Accord Healthcare</v>
      </c>
      <c r="F800" s="1" t="s">
        <v>1202</v>
      </c>
      <c r="G800" s="1" t="s">
        <v>88</v>
      </c>
      <c r="H800" s="1" t="s">
        <v>1201</v>
      </c>
      <c r="I800" s="1" t="s">
        <v>2407</v>
      </c>
      <c r="J800" s="2">
        <v>43956</v>
      </c>
      <c r="K800" s="222">
        <v>1</v>
      </c>
      <c r="L800" s="1" t="s">
        <v>7411</v>
      </c>
      <c r="M800" s="222">
        <v>0</v>
      </c>
      <c r="N800" s="2">
        <v>43956</v>
      </c>
      <c r="O800" s="1" t="s">
        <v>931</v>
      </c>
      <c r="P800" s="259">
        <f>Tableau10[[#This Row],[Quantité échéancée]]-Tableau10[[#This Row],[Quantité livrée]]</f>
        <v>1</v>
      </c>
    </row>
    <row r="801" spans="1:16" hidden="1" x14ac:dyDescent="0.35">
      <c r="A801" t="str">
        <f>VLOOKUP(Tableau10[[#This Row],[Document d''achat]],Tableau1[[#All],[Nº pièce référence]:[AB]],17,FALSE)</f>
        <v>255223121102</v>
      </c>
      <c r="B801" s="9" t="str">
        <f>VLOOKUP(Tableau10[[#This Row],[Document d''achat]],Tableau1[[#All],[Nº pièce référence]:[AB]],15,FALSE)</f>
        <v>300020861</v>
      </c>
      <c r="C801" t="str">
        <f>VLOOKUP(Tableau10[[#This Row],[Document d''achat]],Tableau1[[#All],[Nº pièce référence]:[AB]],16,FALSE)</f>
        <v>5</v>
      </c>
      <c r="D801" t="str">
        <f>VLOOKUP(Tableau10[[#This Row],[Document d''achat]],Tableau1[[#All],[Nº pièce référence]:[Type PO]],18,FALSE)</f>
        <v>Z</v>
      </c>
      <c r="E801" t="str">
        <f>VLOOKUP(Tableau10[[#This Row],[Document d''achat]],Tableau1[[#All],[Colonne1]:[Nom Fournisseur]],5,FALSE)</f>
        <v>200008201  SRL Rompharm Company</v>
      </c>
      <c r="F801" s="1" t="s">
        <v>1207</v>
      </c>
      <c r="G801" s="1" t="s">
        <v>88</v>
      </c>
      <c r="H801" s="1" t="s">
        <v>1206</v>
      </c>
      <c r="I801" s="1" t="s">
        <v>2407</v>
      </c>
      <c r="J801" s="2">
        <v>43956</v>
      </c>
      <c r="K801" s="222">
        <v>1</v>
      </c>
      <c r="L801" s="1" t="s">
        <v>7411</v>
      </c>
      <c r="M801" s="222">
        <v>0</v>
      </c>
      <c r="N801" s="2">
        <v>43956</v>
      </c>
      <c r="O801" s="1" t="s">
        <v>1062</v>
      </c>
      <c r="P801" s="259">
        <f>Tableau10[[#This Row],[Quantité échéancée]]-Tableau10[[#This Row],[Quantité livrée]]</f>
        <v>1</v>
      </c>
    </row>
    <row r="802" spans="1:16" hidden="1" x14ac:dyDescent="0.35">
      <c r="A802" t="str">
        <f>VLOOKUP(Tableau10[[#This Row],[Document d''achat]],Tableau1[[#All],[Nº pièce référence]:[AB]],17,FALSE)</f>
        <v>255223121102</v>
      </c>
      <c r="B802" s="9" t="str">
        <f>VLOOKUP(Tableau10[[#This Row],[Document d''achat]],Tableau1[[#All],[Nº pièce référence]:[AB]],15,FALSE)</f>
        <v>300020861</v>
      </c>
      <c r="C802" t="str">
        <f>VLOOKUP(Tableau10[[#This Row],[Document d''achat]],Tableau1[[#All],[Nº pièce référence]:[AB]],16,FALSE)</f>
        <v>1</v>
      </c>
      <c r="D802" t="str">
        <f>VLOOKUP(Tableau10[[#This Row],[Document d''achat]],Tableau1[[#All],[Nº pièce référence]:[Type PO]],18,FALSE)</f>
        <v>Z</v>
      </c>
      <c r="E802" t="str">
        <f>VLOOKUP(Tableau10[[#This Row],[Document d''achat]],Tableau1[[#All],[Colonne1]:[Nom Fournisseur]],5,FALSE)</f>
        <v>100050656  SRL Allona Belgium</v>
      </c>
      <c r="F802" s="1" t="s">
        <v>1215</v>
      </c>
      <c r="G802" s="1" t="s">
        <v>88</v>
      </c>
      <c r="H802" s="1" t="s">
        <v>595</v>
      </c>
      <c r="I802" s="1" t="s">
        <v>2407</v>
      </c>
      <c r="J802" s="2">
        <v>43957</v>
      </c>
      <c r="K802" s="222">
        <v>1</v>
      </c>
      <c r="L802" s="1" t="s">
        <v>7411</v>
      </c>
      <c r="M802" s="222">
        <v>0</v>
      </c>
      <c r="N802" s="2">
        <v>43957</v>
      </c>
      <c r="O802" s="1" t="s">
        <v>940</v>
      </c>
      <c r="P802" s="259">
        <f>Tableau10[[#This Row],[Quantité échéancée]]-Tableau10[[#This Row],[Quantité livrée]]</f>
        <v>1</v>
      </c>
    </row>
    <row r="803" spans="1:16" hidden="1" x14ac:dyDescent="0.35">
      <c r="A803" t="str">
        <f>VLOOKUP(Tableau10[[#This Row],[Document d''achat]],Tableau1[[#All],[Nº pièce référence]:[AB]],17,FALSE)</f>
        <v>255223121102</v>
      </c>
      <c r="B803" s="9" t="str">
        <f>VLOOKUP(Tableau10[[#This Row],[Document d''achat]],Tableau1[[#All],[Nº pièce référence]:[AB]],15,FALSE)</f>
        <v>300020861</v>
      </c>
      <c r="C803" t="str">
        <f>VLOOKUP(Tableau10[[#This Row],[Document d''achat]],Tableau1[[#All],[Nº pièce référence]:[AB]],16,FALSE)</f>
        <v>1</v>
      </c>
      <c r="D803" t="str">
        <f>VLOOKUP(Tableau10[[#This Row],[Document d''achat]],Tableau1[[#All],[Nº pièce référence]:[Type PO]],18,FALSE)</f>
        <v>Z</v>
      </c>
      <c r="E803" t="str">
        <f>VLOOKUP(Tableau10[[#This Row],[Document d''achat]],Tableau1[[#All],[Colonne1]:[Nom Fournisseur]],5,FALSE)</f>
        <v>100050627  BV Firematch Global</v>
      </c>
      <c r="F803" s="1" t="s">
        <v>1212</v>
      </c>
      <c r="G803" s="1" t="s">
        <v>88</v>
      </c>
      <c r="H803" s="1" t="s">
        <v>707</v>
      </c>
      <c r="I803" s="1" t="s">
        <v>2407</v>
      </c>
      <c r="J803" s="2">
        <v>43957</v>
      </c>
      <c r="K803" s="222">
        <v>1</v>
      </c>
      <c r="L803" s="1" t="s">
        <v>7411</v>
      </c>
      <c r="M803" s="222">
        <v>0</v>
      </c>
      <c r="N803" s="2">
        <v>43957</v>
      </c>
      <c r="O803" s="1" t="s">
        <v>1213</v>
      </c>
      <c r="P803" s="259">
        <f>Tableau10[[#This Row],[Quantité échéancée]]-Tableau10[[#This Row],[Quantité livrée]]</f>
        <v>1</v>
      </c>
    </row>
    <row r="804" spans="1:16" hidden="1" x14ac:dyDescent="0.35">
      <c r="A804" t="str">
        <f>VLOOKUP(Tableau10[[#This Row],[Document d''achat]],Tableau1[[#All],[Nº pièce référence]:[AB]],17,FALSE)</f>
        <v>254012121101</v>
      </c>
      <c r="B804" s="9" t="str">
        <f>VLOOKUP(Tableau10[[#This Row],[Document d''achat]],Tableau1[[#All],[Nº pièce référence]:[AB]],15,FALSE)</f>
        <v>300020910</v>
      </c>
      <c r="C804" t="str">
        <f>VLOOKUP(Tableau10[[#This Row],[Document d''achat]],Tableau1[[#All],[Nº pièce référence]:[AB]],16,FALSE)</f>
        <v>1</v>
      </c>
      <c r="D804" t="str">
        <f>VLOOKUP(Tableau10[[#This Row],[Document d''achat]],Tableau1[[#All],[Nº pièce référence]:[Type PO]],18,FALSE)</f>
        <v>L</v>
      </c>
      <c r="E804" t="str">
        <f>VLOOKUP(Tableau10[[#This Row],[Document d''achat]],Tableau1[[#All],[Colonne1]:[Nom Fournisseur]],5,FALSE)</f>
        <v>100001654  SA Lyreco Belgium</v>
      </c>
      <c r="F804" s="1" t="s">
        <v>1208</v>
      </c>
      <c r="G804" s="1" t="s">
        <v>88</v>
      </c>
      <c r="H804" s="1" t="s">
        <v>416</v>
      </c>
      <c r="I804" s="1" t="s">
        <v>2407</v>
      </c>
      <c r="J804" s="2">
        <v>43957</v>
      </c>
      <c r="K804" s="222">
        <v>40</v>
      </c>
      <c r="L804" s="1" t="s">
        <v>7410</v>
      </c>
      <c r="M804" s="222">
        <v>40</v>
      </c>
      <c r="N804" s="2">
        <v>43957</v>
      </c>
      <c r="O804" s="1" t="s">
        <v>1209</v>
      </c>
      <c r="P804" s="259">
        <f>Tableau10[[#This Row],[Quantité échéancée]]-Tableau10[[#This Row],[Quantité livrée]]</f>
        <v>0</v>
      </c>
    </row>
    <row r="805" spans="1:16" hidden="1" x14ac:dyDescent="0.35">
      <c r="A805" t="str">
        <f>VLOOKUP(Tableau10[[#This Row],[Document d''achat]],Tableau1[[#All],[Nº pièce référence]:[AB]],17,FALSE)</f>
        <v>254012121101</v>
      </c>
      <c r="B805" s="9" t="str">
        <f>VLOOKUP(Tableau10[[#This Row],[Document d''achat]],Tableau1[[#All],[Nº pièce référence]:[AB]],15,FALSE)</f>
        <v>300020910</v>
      </c>
      <c r="C805" t="str">
        <f>VLOOKUP(Tableau10[[#This Row],[Document d''achat]],Tableau1[[#All],[Nº pièce référence]:[AB]],16,FALSE)</f>
        <v>1</v>
      </c>
      <c r="D805" t="str">
        <f>VLOOKUP(Tableau10[[#This Row],[Document d''achat]],Tableau1[[#All],[Nº pièce référence]:[Type PO]],18,FALSE)</f>
        <v>L</v>
      </c>
      <c r="E805" t="str">
        <f>VLOOKUP(Tableau10[[#This Row],[Document d''achat]],Tableau1[[#All],[Colonne1]:[Nom Fournisseur]],5,FALSE)</f>
        <v>100001654  SA Lyreco Belgium</v>
      </c>
      <c r="F805" s="1" t="s">
        <v>1208</v>
      </c>
      <c r="G805" s="1" t="s">
        <v>217</v>
      </c>
      <c r="H805" s="1" t="s">
        <v>416</v>
      </c>
      <c r="I805" s="1" t="s">
        <v>2407</v>
      </c>
      <c r="J805" s="2">
        <v>43957</v>
      </c>
      <c r="K805" s="222">
        <v>25</v>
      </c>
      <c r="L805" s="1" t="s">
        <v>7410</v>
      </c>
      <c r="M805" s="222">
        <v>25</v>
      </c>
      <c r="N805" s="2">
        <v>43957</v>
      </c>
      <c r="O805" s="1" t="s">
        <v>1210</v>
      </c>
      <c r="P805" s="259">
        <f>Tableau10[[#This Row],[Quantité échéancée]]-Tableau10[[#This Row],[Quantité livrée]]</f>
        <v>0</v>
      </c>
    </row>
    <row r="806" spans="1:16" hidden="1" x14ac:dyDescent="0.35">
      <c r="A806" t="str">
        <f>VLOOKUP(Tableau10[[#This Row],[Document d''achat]],Tableau1[[#All],[Nº pièce référence]:[AB]],17,FALSE)</f>
        <v>255223121102</v>
      </c>
      <c r="B806" s="9" t="str">
        <f>VLOOKUP(Tableau10[[#This Row],[Document d''achat]],Tableau1[[#All],[Nº pièce référence]:[AB]],15,FALSE)</f>
        <v>300020861</v>
      </c>
      <c r="C806" t="str">
        <f>VLOOKUP(Tableau10[[#This Row],[Document d''achat]],Tableau1[[#All],[Nº pièce référence]:[AB]],16,FALSE)</f>
        <v>5</v>
      </c>
      <c r="D806" t="str">
        <f>VLOOKUP(Tableau10[[#This Row],[Document d''achat]],Tableau1[[#All],[Nº pièce référence]:[Type PO]],18,FALSE)</f>
        <v>Z</v>
      </c>
      <c r="E806" t="str">
        <f>VLOOKUP(Tableau10[[#This Row],[Document d''achat]],Tableau1[[#All],[Colonne1]:[Nom Fournisseur]],5,FALSE)</f>
        <v>100050725  BV Accord Healthcare</v>
      </c>
      <c r="F806" s="1" t="s">
        <v>1217</v>
      </c>
      <c r="G806" s="1" t="s">
        <v>88</v>
      </c>
      <c r="H806" s="1" t="s">
        <v>1201</v>
      </c>
      <c r="I806" s="1" t="s">
        <v>2407</v>
      </c>
      <c r="J806" s="2">
        <v>43957</v>
      </c>
      <c r="K806" s="222">
        <v>1</v>
      </c>
      <c r="L806" s="1" t="s">
        <v>7411</v>
      </c>
      <c r="M806" s="222">
        <v>0</v>
      </c>
      <c r="N806" s="2">
        <v>43957</v>
      </c>
      <c r="O806" s="1" t="s">
        <v>1218</v>
      </c>
      <c r="P806" s="259">
        <f>Tableau10[[#This Row],[Quantité échéancée]]-Tableau10[[#This Row],[Quantité livrée]]</f>
        <v>1</v>
      </c>
    </row>
    <row r="807" spans="1:16" hidden="1" x14ac:dyDescent="0.35">
      <c r="A807" t="str">
        <f>VLOOKUP(Tableau10[[#This Row],[Document d''achat]],Tableau1[[#All],[Nº pièce référence]:[AB]],17,FALSE)</f>
        <v>255223121102</v>
      </c>
      <c r="B807" s="9" t="str">
        <f>VLOOKUP(Tableau10[[#This Row],[Document d''achat]],Tableau1[[#All],[Nº pièce référence]:[AB]],15,FALSE)</f>
        <v>300020861</v>
      </c>
      <c r="C807" t="str">
        <f>VLOOKUP(Tableau10[[#This Row],[Document d''achat]],Tableau1[[#All],[Nº pièce référence]:[AB]],16,FALSE)</f>
        <v>2</v>
      </c>
      <c r="D807" t="str">
        <f>VLOOKUP(Tableau10[[#This Row],[Document d''achat]],Tableau1[[#All],[Nº pièce référence]:[Type PO]],18,FALSE)</f>
        <v>Z</v>
      </c>
      <c r="E807" t="str">
        <f>VLOOKUP(Tableau10[[#This Row],[Document d''achat]],Tableau1[[#All],[Colonne1]:[Nom Fournisseur]],5,FALSE)</f>
        <v>200008151  GmbH Korchina Logistics Germany</v>
      </c>
      <c r="F807" s="1" t="s">
        <v>1222</v>
      </c>
      <c r="G807" s="1" t="s">
        <v>88</v>
      </c>
      <c r="H807" s="1" t="s">
        <v>1221</v>
      </c>
      <c r="I807" s="1" t="s">
        <v>2407</v>
      </c>
      <c r="J807" s="2">
        <v>43957</v>
      </c>
      <c r="K807" s="222">
        <v>1</v>
      </c>
      <c r="L807" s="1" t="s">
        <v>7411</v>
      </c>
      <c r="M807" s="222">
        <v>0</v>
      </c>
      <c r="N807" s="2">
        <v>43957</v>
      </c>
      <c r="O807" s="1" t="s">
        <v>1223</v>
      </c>
      <c r="P807" s="259">
        <f>Tableau10[[#This Row],[Quantité échéancée]]-Tableau10[[#This Row],[Quantité livrée]]</f>
        <v>1</v>
      </c>
    </row>
    <row r="808" spans="1:16" hidden="1" x14ac:dyDescent="0.35">
      <c r="A808" t="str">
        <f>VLOOKUP(Tableau10[[#This Row],[Document d''achat]],Tableau1[[#All],[Nº pièce référence]:[AB]],17,FALSE)</f>
        <v>255223121102</v>
      </c>
      <c r="B808" s="9" t="str">
        <f>VLOOKUP(Tableau10[[#This Row],[Document d''achat]],Tableau1[[#All],[Nº pièce référence]:[AB]],15,FALSE)</f>
        <v>300020861</v>
      </c>
      <c r="C808" t="str">
        <f>VLOOKUP(Tableau10[[#This Row],[Document d''achat]],Tableau1[[#All],[Nº pièce référence]:[AB]],16,FALSE)</f>
        <v>1</v>
      </c>
      <c r="D808" t="str">
        <f>VLOOKUP(Tableau10[[#This Row],[Document d''achat]],Tableau1[[#All],[Nº pièce référence]:[Type PO]],18,FALSE)</f>
        <v>Z</v>
      </c>
      <c r="E808" t="str">
        <f>VLOOKUP(Tableau10[[#This Row],[Document d''achat]],Tableau1[[#All],[Colonne1]:[Nom Fournisseur]],5,FALSE)</f>
        <v>200008209  SA Ansell</v>
      </c>
      <c r="F808" s="1" t="s">
        <v>1230</v>
      </c>
      <c r="G808" s="1" t="s">
        <v>88</v>
      </c>
      <c r="H808" s="1" t="s">
        <v>1229</v>
      </c>
      <c r="I808" s="1" t="s">
        <v>2407</v>
      </c>
      <c r="J808" s="2">
        <v>43958</v>
      </c>
      <c r="K808" s="222">
        <v>1</v>
      </c>
      <c r="L808" s="1" t="s">
        <v>7411</v>
      </c>
      <c r="M808" s="222">
        <v>0</v>
      </c>
      <c r="N808" s="2">
        <v>43958</v>
      </c>
      <c r="O808" s="1" t="s">
        <v>1231</v>
      </c>
      <c r="P808" s="259">
        <f>Tableau10[[#This Row],[Quantité échéancée]]-Tableau10[[#This Row],[Quantité livrée]]</f>
        <v>1</v>
      </c>
    </row>
    <row r="809" spans="1:16" hidden="1" x14ac:dyDescent="0.35">
      <c r="A809" t="str">
        <f>VLOOKUP(Tableau10[[#This Row],[Document d''achat]],Tableau1[[#All],[Nº pièce référence]:[AB]],17,FALSE)</f>
        <v>255223121102</v>
      </c>
      <c r="B809" s="9" t="str">
        <f>VLOOKUP(Tableau10[[#This Row],[Document d''achat]],Tableau1[[#All],[Nº pièce référence]:[AB]],15,FALSE)</f>
        <v>300020861</v>
      </c>
      <c r="C809" t="str">
        <f>VLOOKUP(Tableau10[[#This Row],[Document d''achat]],Tableau1[[#All],[Nº pièce référence]:[AB]],16,FALSE)</f>
        <v>1</v>
      </c>
      <c r="D809" t="str">
        <f>VLOOKUP(Tableau10[[#This Row],[Document d''achat]],Tableau1[[#All],[Nº pièce référence]:[Type PO]],18,FALSE)</f>
        <v>Z</v>
      </c>
      <c r="E809" t="str">
        <f>VLOOKUP(Tableau10[[#This Row],[Document d''achat]],Tableau1[[#All],[Colonne1]:[Nom Fournisseur]],5,FALSE)</f>
        <v>500026479  Ltd Chengdu Maipu International Inf</v>
      </c>
      <c r="F809" s="1" t="s">
        <v>1236</v>
      </c>
      <c r="G809" s="1" t="s">
        <v>88</v>
      </c>
      <c r="H809" s="1" t="s">
        <v>1235</v>
      </c>
      <c r="I809" s="1" t="s">
        <v>2407</v>
      </c>
      <c r="J809" s="2">
        <v>43958</v>
      </c>
      <c r="K809" s="222">
        <v>1</v>
      </c>
      <c r="L809" s="1" t="s">
        <v>7411</v>
      </c>
      <c r="M809" s="222">
        <v>0</v>
      </c>
      <c r="N809" s="2">
        <v>43958</v>
      </c>
      <c r="O809" s="1" t="s">
        <v>1237</v>
      </c>
      <c r="P809" s="259">
        <f>Tableau10[[#This Row],[Quantité échéancée]]-Tableau10[[#This Row],[Quantité livrée]]</f>
        <v>1</v>
      </c>
    </row>
    <row r="810" spans="1:16" hidden="1" x14ac:dyDescent="0.35">
      <c r="A810" t="str">
        <f>VLOOKUP(Tableau10[[#This Row],[Document d''achat]],Tableau1[[#All],[Nº pièce référence]:[AB]],17,FALSE)</f>
        <v>255223121102</v>
      </c>
      <c r="B810" s="9" t="str">
        <f>VLOOKUP(Tableau10[[#This Row],[Document d''achat]],Tableau1[[#All],[Nº pièce référence]:[AB]],15,FALSE)</f>
        <v>300020861</v>
      </c>
      <c r="C810" t="str">
        <f>VLOOKUP(Tableau10[[#This Row],[Document d''achat]],Tableau1[[#All],[Nº pièce référence]:[AB]],16,FALSE)</f>
        <v>2</v>
      </c>
      <c r="D810" t="str">
        <f>VLOOKUP(Tableau10[[#This Row],[Document d''achat]],Tableau1[[#All],[Nº pièce référence]:[Type PO]],18,FALSE)</f>
        <v>Z</v>
      </c>
      <c r="E810" t="str">
        <f>VLOOKUP(Tableau10[[#This Row],[Document d''achat]],Tableau1[[#All],[Colonne1]:[Nom Fournisseur]],5,FALSE)</f>
        <v>100001431 NV Medisch Labo Service</v>
      </c>
      <c r="F810" s="1" t="s">
        <v>1225</v>
      </c>
      <c r="G810" s="1" t="s">
        <v>88</v>
      </c>
      <c r="H810" s="1" t="s">
        <v>401</v>
      </c>
      <c r="I810" s="1" t="s">
        <v>2407</v>
      </c>
      <c r="J810" s="2">
        <v>43958</v>
      </c>
      <c r="K810" s="222">
        <v>1</v>
      </c>
      <c r="L810" s="1" t="s">
        <v>7411</v>
      </c>
      <c r="M810" s="222">
        <v>0</v>
      </c>
      <c r="N810" s="2">
        <v>43958</v>
      </c>
      <c r="O810" s="1" t="s">
        <v>1226</v>
      </c>
      <c r="P810" s="259">
        <f>Tableau10[[#This Row],[Quantité échéancée]]-Tableau10[[#This Row],[Quantité livrée]]</f>
        <v>1</v>
      </c>
    </row>
    <row r="811" spans="1:16" hidden="1" x14ac:dyDescent="0.35">
      <c r="A811" t="str">
        <f>VLOOKUP(Tableau10[[#This Row],[Document d''achat]],Tableau1[[#All],[Nº pièce référence]:[AB]],17,FALSE)</f>
        <v>255223121102</v>
      </c>
      <c r="B811" s="9" t="str">
        <f>VLOOKUP(Tableau10[[#This Row],[Document d''achat]],Tableau1[[#All],[Nº pièce référence]:[AB]],15,FALSE)</f>
        <v>300020861</v>
      </c>
      <c r="C811" t="str">
        <f>VLOOKUP(Tableau10[[#This Row],[Document d''achat]],Tableau1[[#All],[Nº pièce référence]:[AB]],16,FALSE)</f>
        <v>1</v>
      </c>
      <c r="D811" t="str">
        <f>VLOOKUP(Tableau10[[#This Row],[Document d''achat]],Tableau1[[#All],[Nº pièce référence]:[Type PO]],18,FALSE)</f>
        <v>Z</v>
      </c>
      <c r="E811" t="str">
        <f>VLOOKUP(Tableau10[[#This Row],[Document d''achat]],Tableau1[[#All],[Colonne1]:[Nom Fournisseur]],5,FALSE)</f>
        <v>100050787  SRL Rychem Group</v>
      </c>
      <c r="F811" s="1" t="s">
        <v>1267</v>
      </c>
      <c r="G811" s="1" t="s">
        <v>88</v>
      </c>
      <c r="H811" s="1" t="s">
        <v>1266</v>
      </c>
      <c r="I811" s="1" t="s">
        <v>2407</v>
      </c>
      <c r="J811" s="2">
        <v>43959</v>
      </c>
      <c r="K811" s="222">
        <v>1</v>
      </c>
      <c r="L811" s="1" t="s">
        <v>7411</v>
      </c>
      <c r="M811" s="222">
        <v>0</v>
      </c>
      <c r="N811" s="2">
        <v>43959</v>
      </c>
      <c r="O811" s="1" t="s">
        <v>1268</v>
      </c>
      <c r="P811" s="259">
        <f>Tableau10[[#This Row],[Quantité échéancée]]-Tableau10[[#This Row],[Quantité livrée]]</f>
        <v>1</v>
      </c>
    </row>
    <row r="812" spans="1:16" hidden="1" x14ac:dyDescent="0.35">
      <c r="A812" t="str">
        <f>VLOOKUP(Tableau10[[#This Row],[Document d''achat]],Tableau1[[#All],[Nº pièce référence]:[AB]],17,FALSE)</f>
        <v>255223121102</v>
      </c>
      <c r="B812" s="9" t="str">
        <f>VLOOKUP(Tableau10[[#This Row],[Document d''achat]],Tableau1[[#All],[Nº pièce référence]:[AB]],15,FALSE)</f>
        <v>300020861</v>
      </c>
      <c r="C812" t="str">
        <f>VLOOKUP(Tableau10[[#This Row],[Document d''achat]],Tableau1[[#All],[Nº pièce référence]:[AB]],16,FALSE)</f>
        <v>1</v>
      </c>
      <c r="D812" t="str">
        <f>VLOOKUP(Tableau10[[#This Row],[Document d''achat]],Tableau1[[#All],[Nº pièce référence]:[Type PO]],18,FALSE)</f>
        <v>Z</v>
      </c>
      <c r="E812" t="str">
        <f>VLOOKUP(Tableau10[[#This Row],[Document d''achat]],Tableau1[[#All],[Colonne1]:[Nom Fournisseur]],5,FALSE)</f>
        <v>100005620  VZW Centexbel</v>
      </c>
      <c r="F812" s="1" t="s">
        <v>1251</v>
      </c>
      <c r="G812" s="1" t="s">
        <v>88</v>
      </c>
      <c r="H812" s="1" t="s">
        <v>1250</v>
      </c>
      <c r="I812" s="1" t="s">
        <v>2407</v>
      </c>
      <c r="J812" s="2">
        <v>43959</v>
      </c>
      <c r="K812" s="222">
        <v>1</v>
      </c>
      <c r="L812" s="1" t="s">
        <v>7411</v>
      </c>
      <c r="M812" s="222">
        <v>0</v>
      </c>
      <c r="N812" s="2">
        <v>43959</v>
      </c>
      <c r="O812" s="1" t="s">
        <v>1252</v>
      </c>
      <c r="P812" s="259">
        <f>Tableau10[[#This Row],[Quantité échéancée]]-Tableau10[[#This Row],[Quantité livrée]]</f>
        <v>1</v>
      </c>
    </row>
    <row r="813" spans="1:16" hidden="1" x14ac:dyDescent="0.35">
      <c r="A813" t="str">
        <f>VLOOKUP(Tableau10[[#This Row],[Document d''achat]],Tableau1[[#All],[Nº pièce référence]:[AB]],17,FALSE)</f>
        <v>255223121102</v>
      </c>
      <c r="B813" s="9" t="str">
        <f>VLOOKUP(Tableau10[[#This Row],[Document d''achat]],Tableau1[[#All],[Nº pièce référence]:[AB]],15,FALSE)</f>
        <v>300020861</v>
      </c>
      <c r="C813" t="str">
        <f>VLOOKUP(Tableau10[[#This Row],[Document d''achat]],Tableau1[[#All],[Nº pièce référence]:[AB]],16,FALSE)</f>
        <v>1</v>
      </c>
      <c r="D813" t="str">
        <f>VLOOKUP(Tableau10[[#This Row],[Document d''achat]],Tableau1[[#All],[Nº pièce référence]:[Type PO]],18,FALSE)</f>
        <v>Z</v>
      </c>
      <c r="E813" t="str">
        <f>VLOOKUP(Tableau10[[#This Row],[Document d''achat]],Tableau1[[#All],[Colonne1]:[Nom Fournisseur]],5,FALSE)</f>
        <v>100000522  SA SGS Lab Simon</v>
      </c>
      <c r="F813" s="1" t="s">
        <v>1241</v>
      </c>
      <c r="G813" s="1" t="s">
        <v>88</v>
      </c>
      <c r="H813" s="1" t="s">
        <v>1240</v>
      </c>
      <c r="I813" s="1" t="s">
        <v>2407</v>
      </c>
      <c r="J813" s="2">
        <v>43959</v>
      </c>
      <c r="K813" s="222">
        <v>1</v>
      </c>
      <c r="L813" s="1" t="s">
        <v>7411</v>
      </c>
      <c r="M813" s="222">
        <v>0</v>
      </c>
      <c r="N813" s="2">
        <v>43959</v>
      </c>
      <c r="O813" s="1" t="s">
        <v>1242</v>
      </c>
      <c r="P813" s="259">
        <f>Tableau10[[#This Row],[Quantité échéancée]]-Tableau10[[#This Row],[Quantité livrée]]</f>
        <v>1</v>
      </c>
    </row>
    <row r="814" spans="1:16" hidden="1" x14ac:dyDescent="0.35">
      <c r="A814" t="str">
        <f>VLOOKUP(Tableau10[[#This Row],[Document d''achat]],Tableau1[[#All],[Nº pièce référence]:[AB]],17,FALSE)</f>
        <v>255223121102</v>
      </c>
      <c r="B814" s="9" t="str">
        <f>VLOOKUP(Tableau10[[#This Row],[Document d''achat]],Tableau1[[#All],[Nº pièce référence]:[AB]],15,FALSE)</f>
        <v>300020861</v>
      </c>
      <c r="C814" t="str">
        <f>VLOOKUP(Tableau10[[#This Row],[Document d''achat]],Tableau1[[#All],[Nº pièce référence]:[AB]],16,FALSE)</f>
        <v>2</v>
      </c>
      <c r="D814" t="str">
        <f>VLOOKUP(Tableau10[[#This Row],[Document d''achat]],Tableau1[[#All],[Nº pièce référence]:[Type PO]],18,FALSE)</f>
        <v>Z</v>
      </c>
      <c r="E814" t="str">
        <f>VLOOKUP(Tableau10[[#This Row],[Document d''achat]],Tableau1[[#All],[Colonne1]:[Nom Fournisseur]],5,FALSE)</f>
        <v>100001490  NV Fujirebio Europe</v>
      </c>
      <c r="F814" s="1" t="s">
        <v>1246</v>
      </c>
      <c r="G814" s="1" t="s">
        <v>88</v>
      </c>
      <c r="H814" s="1" t="s">
        <v>910</v>
      </c>
      <c r="I814" s="1" t="s">
        <v>2407</v>
      </c>
      <c r="J814" s="2">
        <v>43959</v>
      </c>
      <c r="K814" s="222">
        <v>1</v>
      </c>
      <c r="L814" s="1" t="s">
        <v>7411</v>
      </c>
      <c r="M814" s="222">
        <v>0</v>
      </c>
      <c r="N814" s="2">
        <v>43959</v>
      </c>
      <c r="O814" s="1" t="s">
        <v>1247</v>
      </c>
      <c r="P814" s="259">
        <f>Tableau10[[#This Row],[Quantité échéancée]]-Tableau10[[#This Row],[Quantité livrée]]</f>
        <v>1</v>
      </c>
    </row>
    <row r="815" spans="1:16" hidden="1" x14ac:dyDescent="0.35">
      <c r="A815" t="str">
        <f>VLOOKUP(Tableau10[[#This Row],[Document d''achat]],Tableau1[[#All],[Nº pièce référence]:[AB]],17,FALSE)</f>
        <v>255223121102</v>
      </c>
      <c r="B815" s="9" t="str">
        <f>VLOOKUP(Tableau10[[#This Row],[Document d''achat]],Tableau1[[#All],[Nº pièce référence]:[AB]],15,FALSE)</f>
        <v>300020861</v>
      </c>
      <c r="C815" t="str">
        <f>VLOOKUP(Tableau10[[#This Row],[Document d''achat]],Tableau1[[#All],[Nº pièce référence]:[AB]],16,FALSE)</f>
        <v>2</v>
      </c>
      <c r="D815" t="str">
        <f>VLOOKUP(Tableau10[[#This Row],[Document d''achat]],Tableau1[[#All],[Nº pièce référence]:[Type PO]],18,FALSE)</f>
        <v>Z</v>
      </c>
      <c r="E815" t="str">
        <f>VLOOKUP(Tableau10[[#This Row],[Document d''achat]],Tableau1[[#All],[Colonne1]:[Nom Fournisseur]],5,FALSE)</f>
        <v>100022614  NV H. Essers Transport Company</v>
      </c>
      <c r="F815" s="1" t="s">
        <v>1256</v>
      </c>
      <c r="G815" s="1" t="s">
        <v>88</v>
      </c>
      <c r="H815" s="1" t="s">
        <v>1255</v>
      </c>
      <c r="I815" s="1" t="s">
        <v>2407</v>
      </c>
      <c r="J815" s="2">
        <v>43959</v>
      </c>
      <c r="K815" s="222">
        <v>1</v>
      </c>
      <c r="L815" s="1" t="s">
        <v>7411</v>
      </c>
      <c r="M815" s="222">
        <v>0</v>
      </c>
      <c r="N815" s="2">
        <v>43959</v>
      </c>
      <c r="O815" s="1" t="s">
        <v>1257</v>
      </c>
      <c r="P815" s="259">
        <f>Tableau10[[#This Row],[Quantité échéancée]]-Tableau10[[#This Row],[Quantité livrée]]</f>
        <v>1</v>
      </c>
    </row>
    <row r="816" spans="1:16" hidden="1" x14ac:dyDescent="0.35">
      <c r="A816" t="str">
        <f>VLOOKUP(Tableau10[[#This Row],[Document d''achat]],Tableau1[[#All],[Nº pièce référence]:[AB]],17,FALSE)</f>
        <v>255223121102</v>
      </c>
      <c r="B816" s="9" t="str">
        <f>VLOOKUP(Tableau10[[#This Row],[Document d''achat]],Tableau1[[#All],[Nº pièce référence]:[AB]],15,FALSE)</f>
        <v>300020861</v>
      </c>
      <c r="C816" t="str">
        <f>VLOOKUP(Tableau10[[#This Row],[Document d''achat]],Tableau1[[#All],[Nº pièce référence]:[AB]],16,FALSE)</f>
        <v>6</v>
      </c>
      <c r="D816" t="str">
        <f>VLOOKUP(Tableau10[[#This Row],[Document d''achat]],Tableau1[[#All],[Nº pièce référence]:[Type PO]],18,FALSE)</f>
        <v>Z</v>
      </c>
      <c r="E816" t="str">
        <f>VLOOKUP(Tableau10[[#This Row],[Document d''achat]],Tableau1[[#All],[Colonne1]:[Nom Fournisseur]],5,FALSE)</f>
        <v>500026443  Ltd Shenzhen Onetouch Business Serv</v>
      </c>
      <c r="F816" s="1" t="s">
        <v>1272</v>
      </c>
      <c r="G816" s="1" t="s">
        <v>88</v>
      </c>
      <c r="H816" s="1" t="s">
        <v>469</v>
      </c>
      <c r="I816" s="1" t="s">
        <v>2407</v>
      </c>
      <c r="J816" s="2">
        <v>43959</v>
      </c>
      <c r="K816" s="222">
        <v>1</v>
      </c>
      <c r="L816" s="1" t="s">
        <v>7411</v>
      </c>
      <c r="M816" s="222">
        <v>0</v>
      </c>
      <c r="N816" s="2">
        <v>43959</v>
      </c>
      <c r="O816" s="1" t="s">
        <v>1273</v>
      </c>
      <c r="P816" s="259">
        <f>Tableau10[[#This Row],[Quantité échéancée]]-Tableau10[[#This Row],[Quantité livrée]]</f>
        <v>1</v>
      </c>
    </row>
    <row r="817" spans="1:16" hidden="1" x14ac:dyDescent="0.35">
      <c r="A817" t="str">
        <f>VLOOKUP(Tableau10[[#This Row],[Document d''achat]],Tableau1[[#All],[Nº pièce référence]:[AB]],17,FALSE)</f>
        <v>255223121102</v>
      </c>
      <c r="B817" s="9" t="str">
        <f>VLOOKUP(Tableau10[[#This Row],[Document d''achat]],Tableau1[[#All],[Nº pièce référence]:[AB]],15,FALSE)</f>
        <v>300020861</v>
      </c>
      <c r="C817" t="str">
        <f>VLOOKUP(Tableau10[[#This Row],[Document d''achat]],Tableau1[[#All],[Nº pièce référence]:[AB]],16,FALSE)</f>
        <v>5</v>
      </c>
      <c r="D817" t="str">
        <f>VLOOKUP(Tableau10[[#This Row],[Document d''achat]],Tableau1[[#All],[Nº pièce référence]:[Type PO]],18,FALSE)</f>
        <v>Z</v>
      </c>
      <c r="E817" t="str">
        <f>VLOOKUP(Tableau10[[#This Row],[Document d''achat]],Tableau1[[#All],[Colonne1]:[Nom Fournisseur]],5,FALSE)</f>
        <v>100049753 NV Fac Secundum Artem Magis Pharma</v>
      </c>
      <c r="F817" s="1" t="s">
        <v>1261</v>
      </c>
      <c r="G817" s="1" t="s">
        <v>88</v>
      </c>
      <c r="H817" s="1" t="s">
        <v>1260</v>
      </c>
      <c r="I817" s="1" t="s">
        <v>2407</v>
      </c>
      <c r="J817" s="2">
        <v>43959</v>
      </c>
      <c r="K817" s="222">
        <v>1</v>
      </c>
      <c r="L817" s="1" t="s">
        <v>7411</v>
      </c>
      <c r="M817" s="222">
        <v>0</v>
      </c>
      <c r="N817" s="2">
        <v>43959</v>
      </c>
      <c r="O817" s="1" t="s">
        <v>1262</v>
      </c>
      <c r="P817" s="259">
        <f>Tableau10[[#This Row],[Quantité échéancée]]-Tableau10[[#This Row],[Quantité livrée]]</f>
        <v>1</v>
      </c>
    </row>
    <row r="818" spans="1:16" hidden="1" x14ac:dyDescent="0.35">
      <c r="A818" t="str">
        <f>VLOOKUP(Tableau10[[#This Row],[Document d''achat]],Tableau1[[#All],[Nº pièce référence]:[AB]],17,FALSE)</f>
        <v>255223121102</v>
      </c>
      <c r="B818" s="9" t="str">
        <f>VLOOKUP(Tableau10[[#This Row],[Document d''achat]],Tableau1[[#All],[Nº pièce référence]:[AB]],15,FALSE)</f>
        <v>300020861</v>
      </c>
      <c r="C818" t="str">
        <f>VLOOKUP(Tableau10[[#This Row],[Document d''achat]],Tableau1[[#All],[Nº pièce référence]:[AB]],16,FALSE)</f>
        <v>6</v>
      </c>
      <c r="D818" t="str">
        <f>VLOOKUP(Tableau10[[#This Row],[Document d''achat]],Tableau1[[#All],[Nº pièce référence]:[Type PO]],18,FALSE)</f>
        <v>Z</v>
      </c>
      <c r="E818" t="str">
        <f>VLOOKUP(Tableau10[[#This Row],[Document d''achat]],Tableau1[[#All],[Colonne1]:[Nom Fournisseur]],5,FALSE)</f>
        <v>100000926  NV Arseus Hospital</v>
      </c>
      <c r="F818" s="1" t="s">
        <v>1294</v>
      </c>
      <c r="G818" s="1" t="s">
        <v>88</v>
      </c>
      <c r="H818" s="1" t="s">
        <v>1293</v>
      </c>
      <c r="I818" s="1" t="s">
        <v>2407</v>
      </c>
      <c r="J818" s="2">
        <v>43962</v>
      </c>
      <c r="K818" s="222">
        <v>1</v>
      </c>
      <c r="L818" s="1" t="s">
        <v>7411</v>
      </c>
      <c r="M818" s="222">
        <v>0</v>
      </c>
      <c r="N818" s="2">
        <v>43962</v>
      </c>
      <c r="O818" s="1" t="s">
        <v>1295</v>
      </c>
      <c r="P818" s="259">
        <f>Tableau10[[#This Row],[Quantité échéancée]]-Tableau10[[#This Row],[Quantité livrée]]</f>
        <v>1</v>
      </c>
    </row>
    <row r="819" spans="1:16" hidden="1" x14ac:dyDescent="0.35">
      <c r="A819" t="str">
        <f>VLOOKUP(Tableau10[[#This Row],[Document d''achat]],Tableau1[[#All],[Nº pièce référence]:[AB]],17,FALSE)</f>
        <v>255223121102</v>
      </c>
      <c r="B819" s="9" t="str">
        <f>VLOOKUP(Tableau10[[#This Row],[Document d''achat]],Tableau1[[#All],[Nº pièce référence]:[AB]],15,FALSE)</f>
        <v>300020861</v>
      </c>
      <c r="C819" t="str">
        <f>VLOOKUP(Tableau10[[#This Row],[Document d''achat]],Tableau1[[#All],[Nº pièce référence]:[AB]],16,FALSE)</f>
        <v>1</v>
      </c>
      <c r="D819" t="str">
        <f>VLOOKUP(Tableau10[[#This Row],[Document d''achat]],Tableau1[[#All],[Nº pièce référence]:[Type PO]],18,FALSE)</f>
        <v>Z</v>
      </c>
      <c r="E819" t="str">
        <f>VLOOKUP(Tableau10[[#This Row],[Document d''achat]],Tableau1[[#All],[Colonne1]:[Nom Fournisseur]],5,FALSE)</f>
        <v>100000926  NV Arseus Hospital</v>
      </c>
      <c r="F819" s="1" t="s">
        <v>1297</v>
      </c>
      <c r="G819" s="1" t="s">
        <v>88</v>
      </c>
      <c r="H819" s="1" t="s">
        <v>1293</v>
      </c>
      <c r="I819" s="1" t="s">
        <v>2407</v>
      </c>
      <c r="J819" s="2">
        <v>43962</v>
      </c>
      <c r="K819" s="222">
        <v>1</v>
      </c>
      <c r="L819" s="1" t="s">
        <v>7411</v>
      </c>
      <c r="M819" s="222">
        <v>0</v>
      </c>
      <c r="N819" s="2">
        <v>43962</v>
      </c>
      <c r="O819" s="1" t="s">
        <v>1298</v>
      </c>
      <c r="P819" s="259">
        <f>Tableau10[[#This Row],[Quantité échéancée]]-Tableau10[[#This Row],[Quantité livrée]]</f>
        <v>1</v>
      </c>
    </row>
    <row r="820" spans="1:16" hidden="1" x14ac:dyDescent="0.35">
      <c r="A820" t="str">
        <f>VLOOKUP(Tableau10[[#This Row],[Document d''achat]],Tableau1[[#All],[Nº pièce référence]:[AB]],17,FALSE)</f>
        <v>255223121102</v>
      </c>
      <c r="B820" s="9" t="str">
        <f>VLOOKUP(Tableau10[[#This Row],[Document d''achat]],Tableau1[[#All],[Nº pièce référence]:[AB]],15,FALSE)</f>
        <v>300020861</v>
      </c>
      <c r="C820" t="str">
        <f>VLOOKUP(Tableau10[[#This Row],[Document d''achat]],Tableau1[[#All],[Nº pièce référence]:[AB]],16,FALSE)</f>
        <v>6</v>
      </c>
      <c r="D820" t="str">
        <f>VLOOKUP(Tableau10[[#This Row],[Document d''achat]],Tableau1[[#All],[Nº pièce référence]:[Type PO]],18,FALSE)</f>
        <v>Z</v>
      </c>
      <c r="E820" t="str">
        <f>VLOOKUP(Tableau10[[#This Row],[Document d''achat]],Tableau1[[#All],[Colonne1]:[Nom Fournisseur]],5,FALSE)</f>
        <v>100000926  NV Arseus Hospital</v>
      </c>
      <c r="F820" s="1" t="s">
        <v>1300</v>
      </c>
      <c r="G820" s="1" t="s">
        <v>88</v>
      </c>
      <c r="H820" s="1" t="s">
        <v>1293</v>
      </c>
      <c r="I820" s="1" t="s">
        <v>2407</v>
      </c>
      <c r="J820" s="2">
        <v>43962</v>
      </c>
      <c r="K820" s="222">
        <v>1</v>
      </c>
      <c r="L820" s="1" t="s">
        <v>7411</v>
      </c>
      <c r="M820" s="222">
        <v>0</v>
      </c>
      <c r="N820" s="2">
        <v>43962</v>
      </c>
      <c r="O820" s="1" t="s">
        <v>1301</v>
      </c>
      <c r="P820" s="259">
        <f>Tableau10[[#This Row],[Quantité échéancée]]-Tableau10[[#This Row],[Quantité livrée]]</f>
        <v>1</v>
      </c>
    </row>
    <row r="821" spans="1:16" hidden="1" x14ac:dyDescent="0.35">
      <c r="A821" t="str">
        <f>VLOOKUP(Tableau10[[#This Row],[Document d''achat]],Tableau1[[#All],[Nº pièce référence]:[AB]],17,FALSE)</f>
        <v>255223121102</v>
      </c>
      <c r="B821" s="9" t="str">
        <f>VLOOKUP(Tableau10[[#This Row],[Document d''achat]],Tableau1[[#All],[Nº pièce référence]:[AB]],15,FALSE)</f>
        <v>300020861</v>
      </c>
      <c r="C821" t="str">
        <f>VLOOKUP(Tableau10[[#This Row],[Document d''achat]],Tableau1[[#All],[Nº pièce référence]:[AB]],16,FALSE)</f>
        <v>6</v>
      </c>
      <c r="D821" t="str">
        <f>VLOOKUP(Tableau10[[#This Row],[Document d''achat]],Tableau1[[#All],[Nº pièce référence]:[Type PO]],18,FALSE)</f>
        <v>Z</v>
      </c>
      <c r="E821" t="str">
        <f>VLOOKUP(Tableau10[[#This Row],[Document d''achat]],Tableau1[[#All],[Colonne1]:[Nom Fournisseur]],5,FALSE)</f>
        <v>100000926  NV Arseus Hospital</v>
      </c>
      <c r="F821" s="1" t="s">
        <v>1303</v>
      </c>
      <c r="G821" s="1" t="s">
        <v>88</v>
      </c>
      <c r="H821" s="1" t="s">
        <v>1293</v>
      </c>
      <c r="I821" s="1" t="s">
        <v>2407</v>
      </c>
      <c r="J821" s="2">
        <v>43962</v>
      </c>
      <c r="K821" s="222">
        <v>1</v>
      </c>
      <c r="L821" s="1" t="s">
        <v>7411</v>
      </c>
      <c r="M821" s="222">
        <v>0</v>
      </c>
      <c r="N821" s="2">
        <v>43962</v>
      </c>
      <c r="O821" s="1" t="s">
        <v>1295</v>
      </c>
      <c r="P821" s="259">
        <f>Tableau10[[#This Row],[Quantité échéancée]]-Tableau10[[#This Row],[Quantité livrée]]</f>
        <v>1</v>
      </c>
    </row>
    <row r="822" spans="1:16" hidden="1" x14ac:dyDescent="0.35">
      <c r="A822" t="str">
        <f>VLOOKUP(Tableau10[[#This Row],[Document d''achat]],Tableau1[[#All],[Nº pièce référence]:[AB]],17,FALSE)</f>
        <v>255223121102</v>
      </c>
      <c r="B822" s="9" t="str">
        <f>VLOOKUP(Tableau10[[#This Row],[Document d''achat]],Tableau1[[#All],[Nº pièce référence]:[AB]],15,FALSE)</f>
        <v>300020861</v>
      </c>
      <c r="C822" t="str">
        <f>VLOOKUP(Tableau10[[#This Row],[Document d''achat]],Tableau1[[#All],[Nº pièce référence]:[AB]],16,FALSE)</f>
        <v>6</v>
      </c>
      <c r="D822" t="str">
        <f>VLOOKUP(Tableau10[[#This Row],[Document d''achat]],Tableau1[[#All],[Nº pièce référence]:[Type PO]],18,FALSE)</f>
        <v>Z</v>
      </c>
      <c r="E822" t="str">
        <f>VLOOKUP(Tableau10[[#This Row],[Document d''achat]],Tableau1[[#All],[Colonne1]:[Nom Fournisseur]],5,FALSE)</f>
        <v>100024685  NV Acertys Healthcare</v>
      </c>
      <c r="F822" s="1" t="s">
        <v>1305</v>
      </c>
      <c r="G822" s="1" t="s">
        <v>88</v>
      </c>
      <c r="H822" s="1" t="s">
        <v>924</v>
      </c>
      <c r="I822" s="1" t="s">
        <v>2407</v>
      </c>
      <c r="J822" s="2">
        <v>43962</v>
      </c>
      <c r="K822" s="222">
        <v>1</v>
      </c>
      <c r="L822" s="1" t="s">
        <v>7411</v>
      </c>
      <c r="M822" s="222">
        <v>0</v>
      </c>
      <c r="N822" s="2">
        <v>43962</v>
      </c>
      <c r="O822" s="1" t="s">
        <v>1306</v>
      </c>
      <c r="P822" s="259">
        <f>Tableau10[[#This Row],[Quantité échéancée]]-Tableau10[[#This Row],[Quantité livrée]]</f>
        <v>1</v>
      </c>
    </row>
    <row r="823" spans="1:16" hidden="1" x14ac:dyDescent="0.35">
      <c r="A823" t="str">
        <f>VLOOKUP(Tableau10[[#This Row],[Document d''achat]],Tableau1[[#All],[Nº pièce référence]:[AB]],17,FALSE)</f>
        <v>255223121102</v>
      </c>
      <c r="B823" s="9" t="str">
        <f>VLOOKUP(Tableau10[[#This Row],[Document d''achat]],Tableau1[[#All],[Nº pièce référence]:[AB]],15,FALSE)</f>
        <v>300020861</v>
      </c>
      <c r="C823" t="str">
        <f>VLOOKUP(Tableau10[[#This Row],[Document d''achat]],Tableau1[[#All],[Nº pièce référence]:[AB]],16,FALSE)</f>
        <v>2</v>
      </c>
      <c r="D823" t="str">
        <f>VLOOKUP(Tableau10[[#This Row],[Document d''achat]],Tableau1[[#All],[Nº pièce référence]:[Type PO]],18,FALSE)</f>
        <v>Z</v>
      </c>
      <c r="E823" t="str">
        <f>VLOOKUP(Tableau10[[#This Row],[Document d''achat]],Tableau1[[#All],[Colonne1]:[Nom Fournisseur]],5,FALSE)</f>
        <v>200001133  BV Baseclear (Biogazelle)</v>
      </c>
      <c r="F823" s="1" t="s">
        <v>1319</v>
      </c>
      <c r="G823" s="1" t="s">
        <v>88</v>
      </c>
      <c r="H823" s="1" t="s">
        <v>1318</v>
      </c>
      <c r="I823" s="1" t="s">
        <v>2407</v>
      </c>
      <c r="J823" s="2">
        <v>43962</v>
      </c>
      <c r="K823" s="222">
        <v>1</v>
      </c>
      <c r="L823" s="1" t="s">
        <v>7411</v>
      </c>
      <c r="M823" s="222">
        <v>0</v>
      </c>
      <c r="N823" s="2">
        <v>43962</v>
      </c>
      <c r="O823" s="1" t="s">
        <v>1247</v>
      </c>
      <c r="P823" s="259">
        <f>Tableau10[[#This Row],[Quantité échéancée]]-Tableau10[[#This Row],[Quantité livrée]]</f>
        <v>1</v>
      </c>
    </row>
    <row r="824" spans="1:16" hidden="1" x14ac:dyDescent="0.35">
      <c r="A824" t="str">
        <f>VLOOKUP(Tableau10[[#This Row],[Document d''achat]],Tableau1[[#All],[Nº pièce référence]:[AB]],17,FALSE)</f>
        <v>255223121102</v>
      </c>
      <c r="B824" s="9" t="str">
        <f>VLOOKUP(Tableau10[[#This Row],[Document d''achat]],Tableau1[[#All],[Nº pièce référence]:[AB]],15,FALSE)</f>
        <v>300020861</v>
      </c>
      <c r="C824" t="str">
        <f>VLOOKUP(Tableau10[[#This Row],[Document d''achat]],Tableau1[[#All],[Nº pièce référence]:[AB]],16,FALSE)</f>
        <v>2</v>
      </c>
      <c r="D824" t="str">
        <f>VLOOKUP(Tableau10[[#This Row],[Document d''achat]],Tableau1[[#All],[Nº pièce référence]:[Type PO]],18,FALSE)</f>
        <v>Z</v>
      </c>
      <c r="E824" t="str">
        <f>VLOOKUP(Tableau10[[#This Row],[Document d''achat]],Tableau1[[#All],[Colonne1]:[Nom Fournisseur]],5,FALSE)</f>
        <v>200001133  BV Baseclear (Biogazelle)</v>
      </c>
      <c r="F824" s="1" t="s">
        <v>1321</v>
      </c>
      <c r="G824" s="1" t="s">
        <v>88</v>
      </c>
      <c r="H824" s="1" t="s">
        <v>1318</v>
      </c>
      <c r="I824" s="1" t="s">
        <v>2407</v>
      </c>
      <c r="J824" s="2">
        <v>43962</v>
      </c>
      <c r="K824" s="222">
        <v>1</v>
      </c>
      <c r="L824" s="1" t="s">
        <v>7411</v>
      </c>
      <c r="M824" s="222">
        <v>0</v>
      </c>
      <c r="N824" s="2">
        <v>43962</v>
      </c>
      <c r="O824" s="1" t="s">
        <v>1247</v>
      </c>
      <c r="P824" s="259">
        <f>Tableau10[[#This Row],[Quantité échéancée]]-Tableau10[[#This Row],[Quantité livrée]]</f>
        <v>1</v>
      </c>
    </row>
    <row r="825" spans="1:16" hidden="1" x14ac:dyDescent="0.35">
      <c r="A825" t="str">
        <f>VLOOKUP(Tableau10[[#This Row],[Document d''achat]],Tableau1[[#All],[Nº pièce référence]:[AB]],17,FALSE)</f>
        <v>255223121102</v>
      </c>
      <c r="B825" s="9" t="str">
        <f>VLOOKUP(Tableau10[[#This Row],[Document d''achat]],Tableau1[[#All],[Nº pièce référence]:[AB]],15,FALSE)</f>
        <v>300020861</v>
      </c>
      <c r="C825" t="str">
        <f>VLOOKUP(Tableau10[[#This Row],[Document d''achat]],Tableau1[[#All],[Nº pièce référence]:[AB]],16,FALSE)</f>
        <v>2</v>
      </c>
      <c r="D825" t="str">
        <f>VLOOKUP(Tableau10[[#This Row],[Document d''achat]],Tableau1[[#All],[Nº pièce référence]:[Type PO]],18,FALSE)</f>
        <v>Z</v>
      </c>
      <c r="E825" t="str">
        <f>VLOOKUP(Tableau10[[#This Row],[Document d''achat]],Tableau1[[#All],[Colonne1]:[Nom Fournisseur]],5,FALSE)</f>
        <v>100050676  NV FertiPro</v>
      </c>
      <c r="F825" s="1" t="s">
        <v>1313</v>
      </c>
      <c r="G825" s="1" t="s">
        <v>88</v>
      </c>
      <c r="H825" s="1" t="s">
        <v>678</v>
      </c>
      <c r="I825" s="1" t="s">
        <v>2407</v>
      </c>
      <c r="J825" s="2">
        <v>43962</v>
      </c>
      <c r="K825" s="222">
        <v>1</v>
      </c>
      <c r="L825" s="1" t="s">
        <v>7411</v>
      </c>
      <c r="M825" s="222">
        <v>0</v>
      </c>
      <c r="N825" s="2">
        <v>43962</v>
      </c>
      <c r="O825" s="1" t="s">
        <v>1314</v>
      </c>
      <c r="P825" s="259">
        <f>Tableau10[[#This Row],[Quantité échéancée]]-Tableau10[[#This Row],[Quantité livrée]]</f>
        <v>1</v>
      </c>
    </row>
    <row r="826" spans="1:16" hidden="1" x14ac:dyDescent="0.35">
      <c r="A826" t="str">
        <f>VLOOKUP(Tableau10[[#This Row],[Document d''achat]],Tableau1[[#All],[Nº pièce référence]:[AB]],17,FALSE)</f>
        <v>255223121102</v>
      </c>
      <c r="B826" s="9" t="str">
        <f>VLOOKUP(Tableau10[[#This Row],[Document d''achat]],Tableau1[[#All],[Nº pièce référence]:[AB]],15,FALSE)</f>
        <v>300020861</v>
      </c>
      <c r="C826" t="str">
        <f>VLOOKUP(Tableau10[[#This Row],[Document d''achat]],Tableau1[[#All],[Nº pièce référence]:[AB]],16,FALSE)</f>
        <v>1</v>
      </c>
      <c r="D826" t="str">
        <f>VLOOKUP(Tableau10[[#This Row],[Document d''achat]],Tableau1[[#All],[Nº pièce référence]:[Type PO]],18,FALSE)</f>
        <v>Z</v>
      </c>
      <c r="E826" t="str">
        <f>VLOOKUP(Tableau10[[#This Row],[Document d''achat]],Tableau1[[#All],[Colonne1]:[Nom Fournisseur]],5,FALSE)</f>
        <v>100000368  SA Medtronic Belgium</v>
      </c>
      <c r="F826" s="1" t="s">
        <v>1275</v>
      </c>
      <c r="G826" s="1" t="s">
        <v>88</v>
      </c>
      <c r="H826" s="1" t="s">
        <v>899</v>
      </c>
      <c r="I826" s="1" t="s">
        <v>2407</v>
      </c>
      <c r="J826" s="2">
        <v>43962</v>
      </c>
      <c r="K826" s="222">
        <v>1</v>
      </c>
      <c r="L826" s="1" t="s">
        <v>7411</v>
      </c>
      <c r="M826" s="222">
        <v>0</v>
      </c>
      <c r="N826" s="2">
        <v>43962</v>
      </c>
      <c r="O826" s="1" t="s">
        <v>1276</v>
      </c>
      <c r="P826" s="259">
        <f>Tableau10[[#This Row],[Quantité échéancée]]-Tableau10[[#This Row],[Quantité livrée]]</f>
        <v>1</v>
      </c>
    </row>
    <row r="827" spans="1:16" hidden="1" x14ac:dyDescent="0.35">
      <c r="A827" t="str">
        <f>VLOOKUP(Tableau10[[#This Row],[Document d''achat]],Tableau1[[#All],[Nº pièce référence]:[AB]],17,FALSE)</f>
        <v>255223121102</v>
      </c>
      <c r="B827" s="9" t="str">
        <f>VLOOKUP(Tableau10[[#This Row],[Document d''achat]],Tableau1[[#All],[Nº pièce référence]:[AB]],15,FALSE)</f>
        <v>300020861</v>
      </c>
      <c r="C827" t="str">
        <f>VLOOKUP(Tableau10[[#This Row],[Document d''achat]],Tableau1[[#All],[Nº pièce référence]:[AB]],16,FALSE)</f>
        <v>1</v>
      </c>
      <c r="D827" t="str">
        <f>VLOOKUP(Tableau10[[#This Row],[Document d''achat]],Tableau1[[#All],[Nº pièce référence]:[Type PO]],18,FALSE)</f>
        <v>Z</v>
      </c>
      <c r="E827" t="str">
        <f>VLOOKUP(Tableau10[[#This Row],[Document d''achat]],Tableau1[[#All],[Colonne1]:[Nom Fournisseur]],5,FALSE)</f>
        <v>100000713  BV 3M Belgium</v>
      </c>
      <c r="F827" s="1" t="s">
        <v>1283</v>
      </c>
      <c r="G827" s="1" t="s">
        <v>88</v>
      </c>
      <c r="H827" s="1" t="s">
        <v>1282</v>
      </c>
      <c r="I827" s="1" t="s">
        <v>2407</v>
      </c>
      <c r="J827" s="2">
        <v>43962</v>
      </c>
      <c r="K827" s="222">
        <v>1</v>
      </c>
      <c r="L827" s="1" t="s">
        <v>7411</v>
      </c>
      <c r="M827" s="222">
        <v>0</v>
      </c>
      <c r="N827" s="2">
        <v>43962</v>
      </c>
      <c r="O827" s="1" t="s">
        <v>1284</v>
      </c>
      <c r="P827" s="259">
        <f>Tableau10[[#This Row],[Quantité échéancée]]-Tableau10[[#This Row],[Quantité livrée]]</f>
        <v>1</v>
      </c>
    </row>
    <row r="828" spans="1:16" hidden="1" x14ac:dyDescent="0.35">
      <c r="A828" t="str">
        <f>VLOOKUP(Tableau10[[#This Row],[Document d''achat]],Tableau1[[#All],[Nº pièce référence]:[AB]],17,FALSE)</f>
        <v>255223121102</v>
      </c>
      <c r="B828" s="9" t="str">
        <f>VLOOKUP(Tableau10[[#This Row],[Document d''achat]],Tableau1[[#All],[Nº pièce référence]:[AB]],15,FALSE)</f>
        <v>300020861</v>
      </c>
      <c r="C828" t="str">
        <f>VLOOKUP(Tableau10[[#This Row],[Document d''achat]],Tableau1[[#All],[Nº pièce référence]:[AB]],16,FALSE)</f>
        <v>5</v>
      </c>
      <c r="D828" t="str">
        <f>VLOOKUP(Tableau10[[#This Row],[Document d''achat]],Tableau1[[#All],[Nº pièce référence]:[Type PO]],18,FALSE)</f>
        <v>Z</v>
      </c>
      <c r="E828" t="str">
        <f>VLOOKUP(Tableau10[[#This Row],[Document d''achat]],Tableau1[[#All],[Colonne1]:[Nom Fournisseur]],5,FALSE)</f>
        <v>200008216  GmbH Hikma Pharma</v>
      </c>
      <c r="F828" s="1" t="s">
        <v>1325</v>
      </c>
      <c r="G828" s="1" t="s">
        <v>88</v>
      </c>
      <c r="H828" s="1" t="s">
        <v>1324</v>
      </c>
      <c r="I828" s="1" t="s">
        <v>2407</v>
      </c>
      <c r="J828" s="2">
        <v>43962</v>
      </c>
      <c r="K828" s="222">
        <v>1</v>
      </c>
      <c r="L828" s="1" t="s">
        <v>7411</v>
      </c>
      <c r="M828" s="222">
        <v>0</v>
      </c>
      <c r="N828" s="2">
        <v>43962</v>
      </c>
      <c r="O828" s="1" t="s">
        <v>1326</v>
      </c>
      <c r="P828" s="259">
        <f>Tableau10[[#This Row],[Quantité échéancée]]-Tableau10[[#This Row],[Quantité livrée]]</f>
        <v>1</v>
      </c>
    </row>
    <row r="829" spans="1:16" hidden="1" x14ac:dyDescent="0.35">
      <c r="A829" t="str">
        <f>VLOOKUP(Tableau10[[#This Row],[Document d''achat]],Tableau1[[#All],[Nº pièce référence]:[AB]],17,FALSE)</f>
        <v>255223121102</v>
      </c>
      <c r="B829" s="9" t="str">
        <f>VLOOKUP(Tableau10[[#This Row],[Document d''achat]],Tableau1[[#All],[Nº pièce référence]:[AB]],15,FALSE)</f>
        <v>300020861</v>
      </c>
      <c r="C829" t="str">
        <f>VLOOKUP(Tableau10[[#This Row],[Document d''achat]],Tableau1[[#All],[Nº pièce référence]:[AB]],16,FALSE)</f>
        <v>1</v>
      </c>
      <c r="D829" t="str">
        <f>VLOOKUP(Tableau10[[#This Row],[Document d''achat]],Tableau1[[#All],[Nº pièce référence]:[Type PO]],18,FALSE)</f>
        <v>Z</v>
      </c>
      <c r="E829" t="str">
        <f>VLOOKUP(Tableau10[[#This Row],[Document d''achat]],Tableau1[[#All],[Colonne1]:[Nom Fournisseur]],5,FALSE)</f>
        <v>100000713  BV 3M Belgium</v>
      </c>
      <c r="F829" s="1" t="s">
        <v>1287</v>
      </c>
      <c r="G829" s="1" t="s">
        <v>88</v>
      </c>
      <c r="H829" s="1" t="s">
        <v>1282</v>
      </c>
      <c r="I829" s="1" t="s">
        <v>2407</v>
      </c>
      <c r="J829" s="2">
        <v>43962</v>
      </c>
      <c r="K829" s="222">
        <v>1</v>
      </c>
      <c r="L829" s="1" t="s">
        <v>7411</v>
      </c>
      <c r="M829" s="222">
        <v>0</v>
      </c>
      <c r="N829" s="2">
        <v>43962</v>
      </c>
      <c r="O829" s="1" t="s">
        <v>1284</v>
      </c>
      <c r="P829" s="259">
        <f>Tableau10[[#This Row],[Quantité échéancée]]-Tableau10[[#This Row],[Quantité livrée]]</f>
        <v>1</v>
      </c>
    </row>
    <row r="830" spans="1:16" hidden="1" x14ac:dyDescent="0.35">
      <c r="A830" t="str">
        <f>VLOOKUP(Tableau10[[#This Row],[Document d''achat]],Tableau1[[#All],[Nº pièce référence]:[AB]],17,FALSE)</f>
        <v>255223121102</v>
      </c>
      <c r="B830" s="9" t="str">
        <f>VLOOKUP(Tableau10[[#This Row],[Document d''achat]],Tableau1[[#All],[Nº pièce référence]:[AB]],15,FALSE)</f>
        <v>300020861</v>
      </c>
      <c r="C830" t="str">
        <f>VLOOKUP(Tableau10[[#This Row],[Document d''achat]],Tableau1[[#All],[Nº pièce référence]:[AB]],16,FALSE)</f>
        <v>6</v>
      </c>
      <c r="D830" t="str">
        <f>VLOOKUP(Tableau10[[#This Row],[Document d''achat]],Tableau1[[#All],[Nº pièce référence]:[Type PO]],18,FALSE)</f>
        <v>Z</v>
      </c>
      <c r="E830" t="str">
        <f>VLOOKUP(Tableau10[[#This Row],[Document d''achat]],Tableau1[[#All],[Colonne1]:[Nom Fournisseur]],5,FALSE)</f>
        <v>100047795  BV Cardinal Health Belgium 505</v>
      </c>
      <c r="F830" s="1" t="s">
        <v>1310</v>
      </c>
      <c r="G830" s="1" t="s">
        <v>88</v>
      </c>
      <c r="H830" s="1" t="s">
        <v>1309</v>
      </c>
      <c r="I830" s="1" t="s">
        <v>2407</v>
      </c>
      <c r="J830" s="2">
        <v>43962</v>
      </c>
      <c r="K830" s="222">
        <v>1</v>
      </c>
      <c r="L830" s="1" t="s">
        <v>7411</v>
      </c>
      <c r="M830" s="222">
        <v>0</v>
      </c>
      <c r="N830" s="2">
        <v>43962</v>
      </c>
      <c r="O830" s="1" t="s">
        <v>1311</v>
      </c>
      <c r="P830" s="259">
        <f>Tableau10[[#This Row],[Quantité échéancée]]-Tableau10[[#This Row],[Quantité livrée]]</f>
        <v>1</v>
      </c>
    </row>
    <row r="831" spans="1:16" hidden="1" x14ac:dyDescent="0.35">
      <c r="A831" t="str">
        <f>VLOOKUP(Tableau10[[#This Row],[Document d''achat]],Tableau1[[#All],[Nº pièce référence]:[AB]],17,FALSE)</f>
        <v>255223121102</v>
      </c>
      <c r="B831" s="9" t="str">
        <f>VLOOKUP(Tableau10[[#This Row],[Document d''achat]],Tableau1[[#All],[Nº pièce référence]:[AB]],15,FALSE)</f>
        <v>300020861</v>
      </c>
      <c r="C831" t="str">
        <f>VLOOKUP(Tableau10[[#This Row],[Document d''achat]],Tableau1[[#All],[Nº pièce référence]:[AB]],16,FALSE)</f>
        <v>2</v>
      </c>
      <c r="D831" t="str">
        <f>VLOOKUP(Tableau10[[#This Row],[Document d''achat]],Tableau1[[#All],[Nº pièce référence]:[Type PO]],18,FALSE)</f>
        <v>Z</v>
      </c>
      <c r="E831" t="str">
        <f>VLOOKUP(Tableau10[[#This Row],[Document d''achat]],Tableau1[[#All],[Colonne1]:[Nom Fournisseur]],5,FALSE)</f>
        <v>100001431 NV Medisch Labo Service</v>
      </c>
      <c r="F831" s="1" t="s">
        <v>1331</v>
      </c>
      <c r="G831" s="1" t="s">
        <v>88</v>
      </c>
      <c r="H831" s="1" t="s">
        <v>401</v>
      </c>
      <c r="I831" s="1" t="s">
        <v>2407</v>
      </c>
      <c r="J831" s="2">
        <v>43963</v>
      </c>
      <c r="K831" s="222">
        <v>1</v>
      </c>
      <c r="L831" s="1" t="s">
        <v>7411</v>
      </c>
      <c r="M831" s="222">
        <v>0</v>
      </c>
      <c r="N831" s="2">
        <v>43963</v>
      </c>
      <c r="O831" s="1" t="s">
        <v>1226</v>
      </c>
      <c r="P831" s="259">
        <f>Tableau10[[#This Row],[Quantité échéancée]]-Tableau10[[#This Row],[Quantité livrée]]</f>
        <v>1</v>
      </c>
    </row>
    <row r="832" spans="1:16" hidden="1" x14ac:dyDescent="0.35">
      <c r="A832" t="str">
        <f>VLOOKUP(Tableau10[[#This Row],[Document d''achat]],Tableau1[[#All],[Nº pièce référence]:[AB]],17,FALSE)</f>
        <v>255223121102</v>
      </c>
      <c r="B832" s="9" t="str">
        <f>VLOOKUP(Tableau10[[#This Row],[Document d''achat]],Tableau1[[#All],[Nº pièce référence]:[AB]],15,FALSE)</f>
        <v>300020861</v>
      </c>
      <c r="C832" t="str">
        <f>VLOOKUP(Tableau10[[#This Row],[Document d''achat]],Tableau1[[#All],[Nº pièce référence]:[AB]],16,FALSE)</f>
        <v>2</v>
      </c>
      <c r="D832" t="str">
        <f>VLOOKUP(Tableau10[[#This Row],[Document d''achat]],Tableau1[[#All],[Nº pièce référence]:[Type PO]],18,FALSE)</f>
        <v>Z</v>
      </c>
      <c r="E832" t="str">
        <f>VLOOKUP(Tableau10[[#This Row],[Document d''achat]],Tableau1[[#All],[Colonne1]:[Nom Fournisseur]],5,FALSE)</f>
        <v>100050677  NV Ardena Gent</v>
      </c>
      <c r="F832" s="1" t="s">
        <v>1351</v>
      </c>
      <c r="G832" s="1" t="s">
        <v>88</v>
      </c>
      <c r="H832" s="1" t="s">
        <v>683</v>
      </c>
      <c r="I832" s="1" t="s">
        <v>2407</v>
      </c>
      <c r="J832" s="2">
        <v>43963</v>
      </c>
      <c r="K832" s="222">
        <v>1</v>
      </c>
      <c r="L832" s="1" t="s">
        <v>7411</v>
      </c>
      <c r="M832" s="222">
        <v>0</v>
      </c>
      <c r="N832" s="2">
        <v>43963</v>
      </c>
      <c r="O832" s="1" t="s">
        <v>1191</v>
      </c>
      <c r="P832" s="259">
        <f>Tableau10[[#This Row],[Quantité échéancée]]-Tableau10[[#This Row],[Quantité livrée]]</f>
        <v>1</v>
      </c>
    </row>
    <row r="833" spans="1:16" hidden="1" x14ac:dyDescent="0.35">
      <c r="A833" t="str">
        <f>VLOOKUP(Tableau10[[#This Row],[Document d''achat]],Tableau1[[#All],[Nº pièce référence]:[AB]],17,FALSE)</f>
        <v>255223121102</v>
      </c>
      <c r="B833" s="9" t="str">
        <f>VLOOKUP(Tableau10[[#This Row],[Document d''achat]],Tableau1[[#All],[Nº pièce référence]:[AB]],15,FALSE)</f>
        <v>300020861</v>
      </c>
      <c r="C833" t="str">
        <f>VLOOKUP(Tableau10[[#This Row],[Document d''achat]],Tableau1[[#All],[Nº pièce référence]:[AB]],16,FALSE)</f>
        <v>2</v>
      </c>
      <c r="D833" t="str">
        <f>VLOOKUP(Tableau10[[#This Row],[Document d''achat]],Tableau1[[#All],[Nº pièce référence]:[Type PO]],18,FALSE)</f>
        <v>Z</v>
      </c>
      <c r="E833" t="str">
        <f>VLOOKUP(Tableau10[[#This Row],[Document d''achat]],Tableau1[[#All],[Colonne1]:[Nom Fournisseur]],5,FALSE)</f>
        <v>100001431 NV Medisch Labo Service</v>
      </c>
      <c r="F833" s="1" t="s">
        <v>1333</v>
      </c>
      <c r="G833" s="1" t="s">
        <v>88</v>
      </c>
      <c r="H833" s="1" t="s">
        <v>401</v>
      </c>
      <c r="I833" s="1" t="s">
        <v>2407</v>
      </c>
      <c r="J833" s="2">
        <v>43963</v>
      </c>
      <c r="K833" s="222">
        <v>1</v>
      </c>
      <c r="L833" s="1" t="s">
        <v>7411</v>
      </c>
      <c r="M833" s="222">
        <v>0</v>
      </c>
      <c r="N833" s="2">
        <v>43963</v>
      </c>
      <c r="O833" s="1" t="s">
        <v>1334</v>
      </c>
      <c r="P833" s="259">
        <f>Tableau10[[#This Row],[Quantité échéancée]]-Tableau10[[#This Row],[Quantité livrée]]</f>
        <v>1</v>
      </c>
    </row>
    <row r="834" spans="1:16" hidden="1" x14ac:dyDescent="0.35">
      <c r="A834" t="str">
        <f>VLOOKUP(Tableau10[[#This Row],[Document d''achat]],Tableau1[[#All],[Nº pièce référence]:[AB]],17,FALSE)</f>
        <v>255223121102</v>
      </c>
      <c r="B834" s="9" t="str">
        <f>VLOOKUP(Tableau10[[#This Row],[Document d''achat]],Tableau1[[#All],[Nº pièce référence]:[AB]],15,FALSE)</f>
        <v>300020861</v>
      </c>
      <c r="C834" t="str">
        <f>VLOOKUP(Tableau10[[#This Row],[Document d''achat]],Tableau1[[#All],[Nº pièce référence]:[AB]],16,FALSE)</f>
        <v>2</v>
      </c>
      <c r="D834" t="str">
        <f>VLOOKUP(Tableau10[[#This Row],[Document d''achat]],Tableau1[[#All],[Nº pièce référence]:[Type PO]],18,FALSE)</f>
        <v>Z</v>
      </c>
      <c r="E834" t="str">
        <f>VLOOKUP(Tableau10[[#This Row],[Document d''achat]],Tableau1[[#All],[Colonne1]:[Nom Fournisseur]],5,FALSE)</f>
        <v>100003039  SA Labconsult</v>
      </c>
      <c r="F834" s="1" t="s">
        <v>1341</v>
      </c>
      <c r="G834" s="1" t="s">
        <v>88</v>
      </c>
      <c r="H834" s="1" t="s">
        <v>1340</v>
      </c>
      <c r="I834" s="1" t="s">
        <v>2407</v>
      </c>
      <c r="J834" s="2">
        <v>43963</v>
      </c>
      <c r="K834" s="222">
        <v>1</v>
      </c>
      <c r="L834" s="1" t="s">
        <v>7411</v>
      </c>
      <c r="M834" s="222">
        <v>0</v>
      </c>
      <c r="N834" s="2">
        <v>43963</v>
      </c>
      <c r="O834" s="1" t="s">
        <v>1342</v>
      </c>
      <c r="P834" s="259">
        <f>Tableau10[[#This Row],[Quantité échéancée]]-Tableau10[[#This Row],[Quantité livrée]]</f>
        <v>1</v>
      </c>
    </row>
    <row r="835" spans="1:16" hidden="1" x14ac:dyDescent="0.35">
      <c r="A835" t="str">
        <f>VLOOKUP(Tableau10[[#This Row],[Document d''achat]],Tableau1[[#All],[Nº pièce référence]:[AB]],17,FALSE)</f>
        <v>255223121102</v>
      </c>
      <c r="B835" s="9" t="str">
        <f>VLOOKUP(Tableau10[[#This Row],[Document d''achat]],Tableau1[[#All],[Nº pièce référence]:[AB]],15,FALSE)</f>
        <v>300020861</v>
      </c>
      <c r="C835" t="str">
        <f>VLOOKUP(Tableau10[[#This Row],[Document d''achat]],Tableau1[[#All],[Nº pièce référence]:[AB]],16,FALSE)</f>
        <v>6</v>
      </c>
      <c r="D835" t="str">
        <f>VLOOKUP(Tableau10[[#This Row],[Document d''achat]],Tableau1[[#All],[Nº pièce référence]:[Type PO]],18,FALSE)</f>
        <v>Z</v>
      </c>
      <c r="E835" t="str">
        <f>VLOOKUP(Tableau10[[#This Row],[Document d''achat]],Tableau1[[#All],[Colonne1]:[Nom Fournisseur]],5,FALSE)</f>
        <v>100005620  VZW Centexbel</v>
      </c>
      <c r="F835" s="1" t="s">
        <v>1348</v>
      </c>
      <c r="G835" s="1" t="s">
        <v>88</v>
      </c>
      <c r="H835" s="1" t="s">
        <v>1250</v>
      </c>
      <c r="I835" s="1" t="s">
        <v>2407</v>
      </c>
      <c r="J835" s="2">
        <v>43963</v>
      </c>
      <c r="K835" s="222">
        <v>1</v>
      </c>
      <c r="L835" s="1" t="s">
        <v>7411</v>
      </c>
      <c r="M835" s="222">
        <v>0</v>
      </c>
      <c r="N835" s="2">
        <v>43963</v>
      </c>
      <c r="O835" s="1" t="s">
        <v>1349</v>
      </c>
      <c r="P835" s="259">
        <f>Tableau10[[#This Row],[Quantité échéancée]]-Tableau10[[#This Row],[Quantité livrée]]</f>
        <v>1</v>
      </c>
    </row>
    <row r="836" spans="1:16" hidden="1" x14ac:dyDescent="0.35">
      <c r="A836" t="str">
        <f>VLOOKUP(Tableau10[[#This Row],[Document d''achat]],Tableau1[[#All],[Nº pièce référence]:[AB]],17,FALSE)</f>
        <v>252122121104</v>
      </c>
      <c r="B836" s="9" t="str">
        <f>VLOOKUP(Tableau10[[#This Row],[Document d''achat]],Tableau1[[#All],[Nº pièce référence]:[AB]],15,FALSE)</f>
        <v>300020895</v>
      </c>
      <c r="C836" t="str">
        <f>VLOOKUP(Tableau10[[#This Row],[Document d''achat]],Tableau1[[#All],[Nº pièce référence]:[AB]],16,FALSE)</f>
        <v>1</v>
      </c>
      <c r="D836" t="str">
        <f>VLOOKUP(Tableau10[[#This Row],[Document d''achat]],Tableau1[[#All],[Nº pièce référence]:[Type PO]],18,FALSE)</f>
        <v>L</v>
      </c>
      <c r="E836" t="str">
        <f>VLOOKUP(Tableau10[[#This Row],[Document d''achat]],Tableau1[[#All],[Colonne1]:[Nom Fournisseur]],5,FALSE)</f>
        <v>100000386  NV Ntt Belgium</v>
      </c>
      <c r="F836" s="1" t="s">
        <v>1328</v>
      </c>
      <c r="G836" s="1" t="s">
        <v>88</v>
      </c>
      <c r="H836" s="1" t="s">
        <v>316</v>
      </c>
      <c r="I836" s="1" t="s">
        <v>2633</v>
      </c>
      <c r="J836" s="2">
        <v>43963</v>
      </c>
      <c r="K836" s="222">
        <v>10</v>
      </c>
      <c r="L836" s="1" t="s">
        <v>7410</v>
      </c>
      <c r="M836" s="222">
        <v>10</v>
      </c>
      <c r="N836" s="2">
        <v>43963</v>
      </c>
      <c r="O836" s="1" t="s">
        <v>1329</v>
      </c>
      <c r="P836" s="259">
        <f>Tableau10[[#This Row],[Quantité échéancée]]-Tableau10[[#This Row],[Quantité livrée]]</f>
        <v>0</v>
      </c>
    </row>
    <row r="837" spans="1:16" hidden="1" x14ac:dyDescent="0.35">
      <c r="A837" t="str">
        <f>VLOOKUP(Tableau10[[#This Row],[Document d''achat]],Tableau1[[#All],[Nº pièce référence]:[AB]],17,FALSE)</f>
        <v>255223121102</v>
      </c>
      <c r="B837" s="9" t="str">
        <f>VLOOKUP(Tableau10[[#This Row],[Document d''achat]],Tableau1[[#All],[Nº pièce référence]:[AB]],15,FALSE)</f>
        <v>300020861</v>
      </c>
      <c r="C837" t="str">
        <f>VLOOKUP(Tableau10[[#This Row],[Document d''achat]],Tableau1[[#All],[Nº pièce référence]:[AB]],16,FALSE)</f>
        <v>5</v>
      </c>
      <c r="D837" t="str">
        <f>VLOOKUP(Tableau10[[#This Row],[Document d''achat]],Tableau1[[#All],[Nº pièce référence]:[Type PO]],18,FALSE)</f>
        <v>Z</v>
      </c>
      <c r="E837" t="str">
        <f>VLOOKUP(Tableau10[[#This Row],[Document d''achat]],Tableau1[[#All],[Colonne1]:[Nom Fournisseur]],5,FALSE)</f>
        <v>100050825  SA Catalent Belgium</v>
      </c>
      <c r="F837" s="1" t="s">
        <v>1357</v>
      </c>
      <c r="G837" s="1" t="s">
        <v>88</v>
      </c>
      <c r="H837" s="1" t="s">
        <v>1356</v>
      </c>
      <c r="I837" s="1" t="s">
        <v>2407</v>
      </c>
      <c r="J837" s="2">
        <v>43963</v>
      </c>
      <c r="K837" s="222">
        <v>1</v>
      </c>
      <c r="L837" s="1" t="s">
        <v>7411</v>
      </c>
      <c r="M837" s="222">
        <v>0</v>
      </c>
      <c r="N837" s="2">
        <v>43963</v>
      </c>
      <c r="O837" s="1" t="s">
        <v>1358</v>
      </c>
      <c r="P837" s="259">
        <f>Tableau10[[#This Row],[Quantité échéancée]]-Tableau10[[#This Row],[Quantité livrée]]</f>
        <v>1</v>
      </c>
    </row>
    <row r="838" spans="1:16" hidden="1" x14ac:dyDescent="0.35">
      <c r="A838" t="str">
        <f>VLOOKUP(Tableau10[[#This Row],[Document d''achat]],Tableau1[[#All],[Nº pièce référence]:[AB]],17,FALSE)</f>
        <v>255223121102</v>
      </c>
      <c r="B838" s="9" t="str">
        <f>VLOOKUP(Tableau10[[#This Row],[Document d''achat]],Tableau1[[#All],[Nº pièce référence]:[AB]],15,FALSE)</f>
        <v>300020861</v>
      </c>
      <c r="C838" t="str">
        <f>VLOOKUP(Tableau10[[#This Row],[Document d''achat]],Tableau1[[#All],[Nº pièce référence]:[AB]],16,FALSE)</f>
        <v>2</v>
      </c>
      <c r="D838" t="str">
        <f>VLOOKUP(Tableau10[[#This Row],[Document d''achat]],Tableau1[[#All],[Nº pièce référence]:[Type PO]],18,FALSE)</f>
        <v>Z</v>
      </c>
      <c r="E838" t="str">
        <f>VLOOKUP(Tableau10[[#This Row],[Document d''achat]],Tableau1[[#All],[Colonne1]:[Nom Fournisseur]],5,FALSE)</f>
        <v>200008170  Ltd Johnsons Healthcare</v>
      </c>
      <c r="F838" s="1" t="s">
        <v>1363</v>
      </c>
      <c r="G838" s="1" t="s">
        <v>88</v>
      </c>
      <c r="H838" s="1" t="s">
        <v>1362</v>
      </c>
      <c r="I838" s="1" t="s">
        <v>2407</v>
      </c>
      <c r="J838" s="2">
        <v>43963</v>
      </c>
      <c r="K838" s="222">
        <v>1</v>
      </c>
      <c r="L838" s="1" t="s">
        <v>7411</v>
      </c>
      <c r="M838" s="222">
        <v>0</v>
      </c>
      <c r="N838" s="2">
        <v>43963</v>
      </c>
      <c r="O838" s="1" t="s">
        <v>1364</v>
      </c>
      <c r="P838" s="259">
        <f>Tableau10[[#This Row],[Quantité échéancée]]-Tableau10[[#This Row],[Quantité livrée]]</f>
        <v>1</v>
      </c>
    </row>
    <row r="839" spans="1:16" hidden="1" x14ac:dyDescent="0.35">
      <c r="A839" t="str">
        <f>VLOOKUP(Tableau10[[#This Row],[Document d''achat]],Tableau1[[#All],[Nº pièce référence]:[AB]],17,FALSE)</f>
        <v>255223121102</v>
      </c>
      <c r="B839" s="9" t="str">
        <f>VLOOKUP(Tableau10[[#This Row],[Document d''achat]],Tableau1[[#All],[Nº pièce référence]:[AB]],15,FALSE)</f>
        <v>300020861</v>
      </c>
      <c r="C839" t="str">
        <f>VLOOKUP(Tableau10[[#This Row],[Document d''achat]],Tableau1[[#All],[Nº pièce référence]:[AB]],16,FALSE)</f>
        <v>1</v>
      </c>
      <c r="D839" t="str">
        <f>VLOOKUP(Tableau10[[#This Row],[Document d''achat]],Tableau1[[#All],[Nº pièce référence]:[Type PO]],18,FALSE)</f>
        <v>Z</v>
      </c>
      <c r="E839" t="str">
        <f>VLOOKUP(Tableau10[[#This Row],[Document d''achat]],Tableau1[[#All],[Colonne1]:[Nom Fournisseur]],5,FALSE)</f>
        <v>100004347  NV DHL Global Forwarding</v>
      </c>
      <c r="F839" s="1" t="s">
        <v>1345</v>
      </c>
      <c r="G839" s="1" t="s">
        <v>88</v>
      </c>
      <c r="H839" s="1" t="s">
        <v>1344</v>
      </c>
      <c r="I839" s="1" t="s">
        <v>2407</v>
      </c>
      <c r="J839" s="2">
        <v>43963</v>
      </c>
      <c r="K839" s="222">
        <v>1</v>
      </c>
      <c r="L839" s="1" t="s">
        <v>7410</v>
      </c>
      <c r="M839" s="222">
        <v>0</v>
      </c>
      <c r="N839" s="2">
        <v>43963</v>
      </c>
      <c r="O839" s="1" t="s">
        <v>1346</v>
      </c>
      <c r="P839" s="259">
        <f>Tableau10[[#This Row],[Quantité échéancée]]-Tableau10[[#This Row],[Quantité livrée]]</f>
        <v>1</v>
      </c>
    </row>
    <row r="840" spans="1:16" hidden="1" x14ac:dyDescent="0.35">
      <c r="A840" t="str">
        <f>VLOOKUP(Tableau10[[#This Row],[Document d''achat]],Tableau1[[#All],[Nº pièce référence]:[AB]],17,FALSE)</f>
        <v>255223121102</v>
      </c>
      <c r="B840" s="9" t="str">
        <f>VLOOKUP(Tableau10[[#This Row],[Document d''achat]],Tableau1[[#All],[Nº pièce référence]:[AB]],15,FALSE)</f>
        <v>300020861</v>
      </c>
      <c r="C840" t="str">
        <f>VLOOKUP(Tableau10[[#This Row],[Document d''achat]],Tableau1[[#All],[Nº pièce référence]:[AB]],16,FALSE)</f>
        <v>2</v>
      </c>
      <c r="D840" t="str">
        <f>VLOOKUP(Tableau10[[#This Row],[Document d''achat]],Tableau1[[#All],[Nº pièce référence]:[Type PO]],18,FALSE)</f>
        <v>Z</v>
      </c>
      <c r="E840" t="str">
        <f>VLOOKUP(Tableau10[[#This Row],[Document d''achat]],Tableau1[[#All],[Colonne1]:[Nom Fournisseur]],5,FALSE)</f>
        <v>500026589  DNA Genotek Inc</v>
      </c>
      <c r="F840" s="1" t="s">
        <v>1389</v>
      </c>
      <c r="G840" s="1" t="s">
        <v>88</v>
      </c>
      <c r="H840" s="1" t="s">
        <v>1388</v>
      </c>
      <c r="I840" s="1" t="s">
        <v>2407</v>
      </c>
      <c r="J840" s="2">
        <v>43964</v>
      </c>
      <c r="K840" s="222">
        <v>1</v>
      </c>
      <c r="L840" s="1" t="s">
        <v>7411</v>
      </c>
      <c r="M840" s="222">
        <v>0</v>
      </c>
      <c r="N840" s="2">
        <v>43964</v>
      </c>
      <c r="O840" s="1" t="s">
        <v>1390</v>
      </c>
      <c r="P840" s="259">
        <f>Tableau10[[#This Row],[Quantité échéancée]]-Tableau10[[#This Row],[Quantité livrée]]</f>
        <v>1</v>
      </c>
    </row>
    <row r="841" spans="1:16" hidden="1" x14ac:dyDescent="0.35">
      <c r="A841" t="str">
        <f>VLOOKUP(Tableau10[[#This Row],[Document d''achat]],Tableau1[[#All],[Nº pièce référence]:[AB]],17,FALSE)</f>
        <v>255223121102</v>
      </c>
      <c r="B841" s="9" t="str">
        <f>VLOOKUP(Tableau10[[#This Row],[Document d''achat]],Tableau1[[#All],[Nº pièce référence]:[AB]],15,FALSE)</f>
        <v>300020861</v>
      </c>
      <c r="C841" t="str">
        <f>VLOOKUP(Tableau10[[#This Row],[Document d''achat]],Tableau1[[#All],[Nº pièce référence]:[AB]],16,FALSE)</f>
        <v>1</v>
      </c>
      <c r="D841" t="str">
        <f>VLOOKUP(Tableau10[[#This Row],[Document d''achat]],Tableau1[[#All],[Nº pièce référence]:[Type PO]],18,FALSE)</f>
        <v>Z</v>
      </c>
      <c r="E841" t="str">
        <f>VLOOKUP(Tableau10[[#This Row],[Document d''achat]],Tableau1[[#All],[Colonne1]:[Nom Fournisseur]],5,FALSE)</f>
        <v>100034341  NV Eca</v>
      </c>
      <c r="F841" s="1" t="s">
        <v>1376</v>
      </c>
      <c r="G841" s="1" t="s">
        <v>88</v>
      </c>
      <c r="H841" s="1" t="s">
        <v>1375</v>
      </c>
      <c r="I841" s="1" t="s">
        <v>2407</v>
      </c>
      <c r="J841" s="2">
        <v>43964</v>
      </c>
      <c r="K841" s="222">
        <v>1</v>
      </c>
      <c r="L841" s="1" t="s">
        <v>7411</v>
      </c>
      <c r="M841" s="222">
        <v>0</v>
      </c>
      <c r="N841" s="2">
        <v>43964</v>
      </c>
      <c r="O841" s="1" t="s">
        <v>947</v>
      </c>
      <c r="P841" s="259">
        <f>Tableau10[[#This Row],[Quantité échéancée]]-Tableau10[[#This Row],[Quantité livrée]]</f>
        <v>1</v>
      </c>
    </row>
    <row r="842" spans="1:16" hidden="1" x14ac:dyDescent="0.35">
      <c r="A842" t="str">
        <f>VLOOKUP(Tableau10[[#This Row],[Document d''achat]],Tableau1[[#All],[Nº pièce référence]:[AB]],17,FALSE)</f>
        <v>255223121102</v>
      </c>
      <c r="B842" s="9" t="str">
        <f>VLOOKUP(Tableau10[[#This Row],[Document d''achat]],Tableau1[[#All],[Nº pièce référence]:[AB]],15,FALSE)</f>
        <v>300020861</v>
      </c>
      <c r="C842" t="str">
        <f>VLOOKUP(Tableau10[[#This Row],[Document d''achat]],Tableau1[[#All],[Nº pièce référence]:[AB]],16,FALSE)</f>
        <v>6</v>
      </c>
      <c r="D842" t="str">
        <f>VLOOKUP(Tableau10[[#This Row],[Document d''achat]],Tableau1[[#All],[Nº pièce référence]:[Type PO]],18,FALSE)</f>
        <v>Z</v>
      </c>
      <c r="E842" t="str">
        <f>VLOOKUP(Tableau10[[#This Row],[Document d''achat]],Tableau1[[#All],[Colonne1]:[Nom Fournisseur]],5,FALSE)</f>
        <v>100001542  NV Becton Dickinson Benelux</v>
      </c>
      <c r="F842" s="1" t="s">
        <v>1370</v>
      </c>
      <c r="G842" s="1" t="s">
        <v>88</v>
      </c>
      <c r="H842" s="1" t="s">
        <v>1369</v>
      </c>
      <c r="I842" s="1" t="s">
        <v>2407</v>
      </c>
      <c r="J842" s="2">
        <v>43964</v>
      </c>
      <c r="K842" s="222">
        <v>1</v>
      </c>
      <c r="L842" s="1" t="s">
        <v>7411</v>
      </c>
      <c r="M842" s="222">
        <v>0</v>
      </c>
      <c r="N842" s="2">
        <v>43964</v>
      </c>
      <c r="O842" s="1" t="s">
        <v>1371</v>
      </c>
      <c r="P842" s="259">
        <f>Tableau10[[#This Row],[Quantité échéancée]]-Tableau10[[#This Row],[Quantité livrée]]</f>
        <v>1</v>
      </c>
    </row>
    <row r="843" spans="1:16" hidden="1" x14ac:dyDescent="0.35">
      <c r="A843" t="str">
        <f>VLOOKUP(Tableau10[[#This Row],[Document d''achat]],Tableau1[[#All],[Nº pièce référence]:[AB]],17,FALSE)</f>
        <v>255223121102</v>
      </c>
      <c r="B843" s="9" t="str">
        <f>VLOOKUP(Tableau10[[#This Row],[Document d''achat]],Tableau1[[#All],[Nº pièce référence]:[AB]],15,FALSE)</f>
        <v>300020861</v>
      </c>
      <c r="C843" t="str">
        <f>VLOOKUP(Tableau10[[#This Row],[Document d''achat]],Tableau1[[#All],[Nº pièce référence]:[AB]],16,FALSE)</f>
        <v>6</v>
      </c>
      <c r="D843" t="str">
        <f>VLOOKUP(Tableau10[[#This Row],[Document d''achat]],Tableau1[[#All],[Nº pièce référence]:[Type PO]],18,FALSE)</f>
        <v>Z</v>
      </c>
      <c r="E843" t="str">
        <f>VLOOKUP(Tableau10[[#This Row],[Document d''achat]],Tableau1[[#All],[Colonne1]:[Nom Fournisseur]],5,FALSE)</f>
        <v>200005896  BV Intersurgical Benelux</v>
      </c>
      <c r="F843" s="1" t="s">
        <v>1380</v>
      </c>
      <c r="G843" s="1" t="s">
        <v>88</v>
      </c>
      <c r="H843" s="1" t="s">
        <v>1379</v>
      </c>
      <c r="I843" s="1" t="s">
        <v>2407</v>
      </c>
      <c r="J843" s="2">
        <v>43964</v>
      </c>
      <c r="K843" s="222">
        <v>1</v>
      </c>
      <c r="L843" s="1" t="s">
        <v>7411</v>
      </c>
      <c r="M843" s="222">
        <v>0</v>
      </c>
      <c r="N843" s="2">
        <v>43964</v>
      </c>
      <c r="O843" s="1" t="s">
        <v>1381</v>
      </c>
      <c r="P843" s="259">
        <f>Tableau10[[#This Row],[Quantité échéancée]]-Tableau10[[#This Row],[Quantité livrée]]</f>
        <v>1</v>
      </c>
    </row>
    <row r="844" spans="1:16" hidden="1" x14ac:dyDescent="0.35">
      <c r="A844" t="str">
        <f>VLOOKUP(Tableau10[[#This Row],[Document d''achat]],Tableau1[[#All],[Nº pièce référence]:[AB]],17,FALSE)</f>
        <v>255223121102</v>
      </c>
      <c r="B844" s="9" t="str">
        <f>VLOOKUP(Tableau10[[#This Row],[Document d''achat]],Tableau1[[#All],[Nº pièce référence]:[AB]],15,FALSE)</f>
        <v>300020861</v>
      </c>
      <c r="C844" t="str">
        <f>VLOOKUP(Tableau10[[#This Row],[Document d''achat]],Tableau1[[#All],[Nº pièce référence]:[AB]],16,FALSE)</f>
        <v>1</v>
      </c>
      <c r="D844" t="str">
        <f>VLOOKUP(Tableau10[[#This Row],[Document d''achat]],Tableau1[[#All],[Nº pièce référence]:[Type PO]],18,FALSE)</f>
        <v>Z</v>
      </c>
      <c r="E844" t="str">
        <f>VLOOKUP(Tableau10[[#This Row],[Document d''achat]],Tableau1[[#All],[Colonne1]:[Nom Fournisseur]],5,FALSE)</f>
        <v>100000713  BV 3M Belgium</v>
      </c>
      <c r="F844" s="1" t="s">
        <v>1366</v>
      </c>
      <c r="G844" s="1" t="s">
        <v>88</v>
      </c>
      <c r="H844" s="1" t="s">
        <v>1282</v>
      </c>
      <c r="I844" s="1" t="s">
        <v>2407</v>
      </c>
      <c r="J844" s="2">
        <v>43964</v>
      </c>
      <c r="K844" s="222">
        <v>1</v>
      </c>
      <c r="L844" s="1" t="s">
        <v>7411</v>
      </c>
      <c r="M844" s="222">
        <v>0</v>
      </c>
      <c r="N844" s="2">
        <v>43983</v>
      </c>
      <c r="O844" s="1" t="s">
        <v>1284</v>
      </c>
      <c r="P844" s="259">
        <f>Tableau10[[#This Row],[Quantité échéancée]]-Tableau10[[#This Row],[Quantité livrée]]</f>
        <v>1</v>
      </c>
    </row>
    <row r="845" spans="1:16" hidden="1" x14ac:dyDescent="0.35">
      <c r="A845" t="str">
        <f>VLOOKUP(Tableau10[[#This Row],[Document d''achat]],Tableau1[[#All],[Nº pièce référence]:[AB]],17,FALSE)</f>
        <v>255223121102</v>
      </c>
      <c r="B845" s="9" t="str">
        <f>VLOOKUP(Tableau10[[#This Row],[Document d''achat]],Tableau1[[#All],[Nº pièce référence]:[AB]],15,FALSE)</f>
        <v>300020870</v>
      </c>
      <c r="C845" t="str">
        <f>VLOOKUP(Tableau10[[#This Row],[Document d''achat]],Tableau1[[#All],[Nº pièce référence]:[AB]],16,FALSE)</f>
        <v>3</v>
      </c>
      <c r="D845" t="str">
        <f>VLOOKUP(Tableau10[[#This Row],[Document d''achat]],Tableau1[[#All],[Nº pièce référence]:[Type PO]],18,FALSE)</f>
        <v>Z</v>
      </c>
      <c r="E845" t="str">
        <f>VLOOKUP(Tableau10[[#This Row],[Document d''achat]],Tableau1[[#All],[Colonne1]:[Nom Fournisseur]],5,FALSE)</f>
        <v>400000587  Yves Van Laethem</v>
      </c>
      <c r="F845" s="1" t="s">
        <v>1384</v>
      </c>
      <c r="G845" s="1" t="s">
        <v>88</v>
      </c>
      <c r="H845" s="1" t="s">
        <v>1383</v>
      </c>
      <c r="I845" s="1" t="s">
        <v>2407</v>
      </c>
      <c r="J845" s="2">
        <v>43964</v>
      </c>
      <c r="K845" s="222">
        <v>1</v>
      </c>
      <c r="L845" s="1" t="s">
        <v>7411</v>
      </c>
      <c r="M845" s="222">
        <v>0</v>
      </c>
      <c r="N845" s="2">
        <v>43964</v>
      </c>
      <c r="O845" s="1" t="s">
        <v>1385</v>
      </c>
      <c r="P845" s="259">
        <f>Tableau10[[#This Row],[Quantité échéancée]]-Tableau10[[#This Row],[Quantité livrée]]</f>
        <v>1</v>
      </c>
    </row>
    <row r="846" spans="1:16" hidden="1" x14ac:dyDescent="0.35">
      <c r="A846" t="str">
        <f>VLOOKUP(Tableau10[[#This Row],[Document d''achat]],Tableau1[[#All],[Nº pièce référence]:[AB]],17,FALSE)</f>
        <v>255223121102</v>
      </c>
      <c r="B846" s="9" t="str">
        <f>VLOOKUP(Tableau10[[#This Row],[Document d''achat]],Tableau1[[#All],[Nº pièce référence]:[AB]],15,FALSE)</f>
        <v>300020861</v>
      </c>
      <c r="C846" t="str">
        <f>VLOOKUP(Tableau10[[#This Row],[Document d''achat]],Tableau1[[#All],[Nº pièce référence]:[AB]],16,FALSE)</f>
        <v>2</v>
      </c>
      <c r="D846" t="str">
        <f>VLOOKUP(Tableau10[[#This Row],[Document d''achat]],Tableau1[[#All],[Nº pièce référence]:[Type PO]],18,FALSE)</f>
        <v>Z</v>
      </c>
      <c r="E846" t="str">
        <f>VLOOKUP(Tableau10[[#This Row],[Document d''achat]],Tableau1[[#All],[Colonne1]:[Nom Fournisseur]],5,FALSE)</f>
        <v>100050676  NV FertiPro</v>
      </c>
      <c r="F846" s="1" t="s">
        <v>1392</v>
      </c>
      <c r="G846" s="1" t="s">
        <v>88</v>
      </c>
      <c r="H846" s="1" t="s">
        <v>678</v>
      </c>
      <c r="I846" s="1" t="s">
        <v>2407</v>
      </c>
      <c r="J846" s="2">
        <v>43965</v>
      </c>
      <c r="K846" s="222">
        <v>1</v>
      </c>
      <c r="L846" s="1" t="s">
        <v>7411</v>
      </c>
      <c r="M846" s="222">
        <v>0</v>
      </c>
      <c r="N846" s="2">
        <v>43965</v>
      </c>
      <c r="O846" s="1" t="s">
        <v>1393</v>
      </c>
      <c r="P846" s="259">
        <f>Tableau10[[#This Row],[Quantité échéancée]]-Tableau10[[#This Row],[Quantité livrée]]</f>
        <v>1</v>
      </c>
    </row>
    <row r="847" spans="1:16" hidden="1" x14ac:dyDescent="0.35">
      <c r="A847" t="str">
        <f>VLOOKUP(Tableau10[[#This Row],[Document d''achat]],Tableau1[[#All],[Nº pièce référence]:[AB]],17,FALSE)</f>
        <v>255223121102</v>
      </c>
      <c r="B847" s="9" t="str">
        <f>VLOOKUP(Tableau10[[#This Row],[Document d''achat]],Tableau1[[#All],[Nº pièce référence]:[AB]],15,FALSE)</f>
        <v>300020861</v>
      </c>
      <c r="C847" t="str">
        <f>VLOOKUP(Tableau10[[#This Row],[Document d''achat]],Tableau1[[#All],[Nº pièce référence]:[AB]],16,FALSE)</f>
        <v>2</v>
      </c>
      <c r="D847" t="str">
        <f>VLOOKUP(Tableau10[[#This Row],[Document d''achat]],Tableau1[[#All],[Nº pièce référence]:[Type PO]],18,FALSE)</f>
        <v>Z</v>
      </c>
      <c r="E847" t="str">
        <f>VLOOKUP(Tableau10[[#This Row],[Document d''achat]],Tableau1[[#All],[Colonne1]:[Nom Fournisseur]],5,FALSE)</f>
        <v>200001133  BV Baseclear (Biogazelle)</v>
      </c>
      <c r="F847" s="1" t="s">
        <v>1395</v>
      </c>
      <c r="G847" s="1" t="s">
        <v>88</v>
      </c>
      <c r="H847" s="1" t="s">
        <v>1318</v>
      </c>
      <c r="I847" s="1" t="s">
        <v>2407</v>
      </c>
      <c r="J847" s="2">
        <v>43965</v>
      </c>
      <c r="K847" s="222">
        <v>1</v>
      </c>
      <c r="L847" s="1" t="s">
        <v>7411</v>
      </c>
      <c r="M847" s="222">
        <v>0</v>
      </c>
      <c r="N847" s="2">
        <v>43965</v>
      </c>
      <c r="O847" s="1" t="s">
        <v>1396</v>
      </c>
      <c r="P847" s="259">
        <f>Tableau10[[#This Row],[Quantité échéancée]]-Tableau10[[#This Row],[Quantité livrée]]</f>
        <v>1</v>
      </c>
    </row>
    <row r="848" spans="1:16" hidden="1" x14ac:dyDescent="0.35">
      <c r="A848" t="str">
        <f>VLOOKUP(Tableau10[[#This Row],[Document d''achat]],Tableau1[[#All],[Nº pièce référence]:[AB]],17,FALSE)</f>
        <v>252122121104</v>
      </c>
      <c r="B848" s="9" t="str">
        <f>VLOOKUP(Tableau10[[#This Row],[Document d''achat]],Tableau1[[#All],[Nº pièce référence]:[AB]],15,FALSE)</f>
        <v>300020895</v>
      </c>
      <c r="C848" t="str">
        <f>VLOOKUP(Tableau10[[#This Row],[Document d''achat]],Tableau1[[#All],[Nº pièce référence]:[AB]],16,FALSE)</f>
        <v>1</v>
      </c>
      <c r="D848" t="str">
        <f>VLOOKUP(Tableau10[[#This Row],[Document d''achat]],Tableau1[[#All],[Nº pièce référence]:[Type PO]],18,FALSE)</f>
        <v>Z</v>
      </c>
      <c r="E848" t="str">
        <f>VLOOKUP(Tableau10[[#This Row],[Document d''achat]],Tableau1[[#All],[Colonne1]:[Nom Fournisseur]],5,FALSE)</f>
        <v>500002616  VZW Smals</v>
      </c>
      <c r="F848" s="1" t="s">
        <v>1401</v>
      </c>
      <c r="G848" s="1" t="s">
        <v>88</v>
      </c>
      <c r="H848" s="1" t="s">
        <v>1400</v>
      </c>
      <c r="I848" s="1" t="s">
        <v>2407</v>
      </c>
      <c r="J848" s="2">
        <v>43965</v>
      </c>
      <c r="K848" s="222">
        <v>1</v>
      </c>
      <c r="L848" s="1" t="s">
        <v>7411</v>
      </c>
      <c r="M848" s="222">
        <v>0</v>
      </c>
      <c r="N848" s="2">
        <v>43965</v>
      </c>
      <c r="O848" s="1" t="s">
        <v>1402</v>
      </c>
      <c r="P848" s="259">
        <f>Tableau10[[#This Row],[Quantité échéancée]]-Tableau10[[#This Row],[Quantité livrée]]</f>
        <v>1</v>
      </c>
    </row>
    <row r="849" spans="1:16" hidden="1" x14ac:dyDescent="0.35">
      <c r="A849" t="str">
        <f>VLOOKUP(Tableau10[[#This Row],[Document d''achat]],Tableau1[[#All],[Nº pièce référence]:[AB]],17,FALSE)</f>
        <v>252122121104</v>
      </c>
      <c r="B849" s="9" t="str">
        <f>VLOOKUP(Tableau10[[#This Row],[Document d''achat]],Tableau1[[#All],[Nº pièce référence]:[AB]],15,FALSE)</f>
        <v>300020895</v>
      </c>
      <c r="C849" t="str">
        <f>VLOOKUP(Tableau10[[#This Row],[Document d''achat]],Tableau1[[#All],[Nº pièce référence]:[AB]],16,FALSE)</f>
        <v>1</v>
      </c>
      <c r="D849" t="str">
        <f>VLOOKUP(Tableau10[[#This Row],[Document d''achat]],Tableau1[[#All],[Nº pièce référence]:[Type PO]],18,FALSE)</f>
        <v>Z</v>
      </c>
      <c r="E849" t="str">
        <f>VLOOKUP(Tableau10[[#This Row],[Document d''achat]],Tableau1[[#All],[Colonne1]:[Nom Fournisseur]],5,FALSE)</f>
        <v>500002616  VZW Smals</v>
      </c>
      <c r="F849" s="1" t="s">
        <v>1404</v>
      </c>
      <c r="G849" s="1" t="s">
        <v>88</v>
      </c>
      <c r="H849" s="1" t="s">
        <v>1400</v>
      </c>
      <c r="I849" s="1" t="s">
        <v>2407</v>
      </c>
      <c r="J849" s="2">
        <v>43965</v>
      </c>
      <c r="K849" s="222">
        <v>1</v>
      </c>
      <c r="L849" s="1" t="s">
        <v>7411</v>
      </c>
      <c r="M849" s="222">
        <v>0</v>
      </c>
      <c r="N849" s="2">
        <v>43965</v>
      </c>
      <c r="O849" s="1" t="s">
        <v>1405</v>
      </c>
      <c r="P849" s="259">
        <f>Tableau10[[#This Row],[Quantité échéancée]]-Tableau10[[#This Row],[Quantité livrée]]</f>
        <v>1</v>
      </c>
    </row>
    <row r="850" spans="1:16" hidden="1" x14ac:dyDescent="0.35">
      <c r="A850" t="str">
        <f>VLOOKUP(Tableau10[[#This Row],[Document d''achat]],Tableau1[[#All],[Nº pièce référence]:[AB]],17,FALSE)</f>
        <v>255223121102</v>
      </c>
      <c r="B850" s="9" t="str">
        <f>VLOOKUP(Tableau10[[#This Row],[Document d''achat]],Tableau1[[#All],[Nº pièce référence]:[AB]],15,FALSE)</f>
        <v>300020861</v>
      </c>
      <c r="C850" t="str">
        <f>VLOOKUP(Tableau10[[#This Row],[Document d''achat]],Tableau1[[#All],[Nº pièce référence]:[AB]],16,FALSE)</f>
        <v>5</v>
      </c>
      <c r="D850" t="str">
        <f>VLOOKUP(Tableau10[[#This Row],[Document d''achat]],Tableau1[[#All],[Nº pièce référence]:[Type PO]],18,FALSE)</f>
        <v>Z</v>
      </c>
      <c r="E850" t="str">
        <f>VLOOKUP(Tableau10[[#This Row],[Document d''achat]],Tableau1[[#All],[Colonne1]:[Nom Fournisseur]],5,FALSE)</f>
        <v>200008180  GmbH EVER Valinject</v>
      </c>
      <c r="F850" s="1" t="s">
        <v>1409</v>
      </c>
      <c r="G850" s="1" t="s">
        <v>88</v>
      </c>
      <c r="H850" s="1" t="s">
        <v>1140</v>
      </c>
      <c r="I850" s="1" t="s">
        <v>2407</v>
      </c>
      <c r="J850" s="2">
        <v>43966</v>
      </c>
      <c r="K850" s="222">
        <v>1</v>
      </c>
      <c r="L850" s="1" t="s">
        <v>7411</v>
      </c>
      <c r="M850" s="222">
        <v>0</v>
      </c>
      <c r="N850" s="2">
        <v>43966</v>
      </c>
      <c r="O850" s="1" t="s">
        <v>1410</v>
      </c>
      <c r="P850" s="259">
        <f>Tableau10[[#This Row],[Quantité échéancée]]-Tableau10[[#This Row],[Quantité livrée]]</f>
        <v>1</v>
      </c>
    </row>
    <row r="851" spans="1:16" hidden="1" x14ac:dyDescent="0.35">
      <c r="A851" t="str">
        <f>VLOOKUP(Tableau10[[#This Row],[Document d''achat]],Tableau1[[#All],[Nº pièce référence]:[AB]],17,FALSE)</f>
        <v>255223121102</v>
      </c>
      <c r="B851" s="9" t="str">
        <f>VLOOKUP(Tableau10[[#This Row],[Document d''achat]],Tableau1[[#All],[Nº pièce référence]:[AB]],15,FALSE)</f>
        <v>300020861</v>
      </c>
      <c r="C851" t="str">
        <f>VLOOKUP(Tableau10[[#This Row],[Document d''achat]],Tableau1[[#All],[Nº pièce référence]:[AB]],16,FALSE)</f>
        <v>6</v>
      </c>
      <c r="D851" t="str">
        <f>VLOOKUP(Tableau10[[#This Row],[Document d''achat]],Tableau1[[#All],[Nº pièce référence]:[Type PO]],18,FALSE)</f>
        <v>Z</v>
      </c>
      <c r="E851" t="str">
        <f>VLOOKUP(Tableau10[[#This Row],[Document d''achat]],Tableau1[[#All],[Colonne1]:[Nom Fournisseur]],5,FALSE)</f>
        <v>100019221  NV Dräger Medical Belgium</v>
      </c>
      <c r="F851" s="1" t="s">
        <v>1436</v>
      </c>
      <c r="G851" s="1" t="s">
        <v>88</v>
      </c>
      <c r="H851" s="1" t="s">
        <v>1435</v>
      </c>
      <c r="I851" s="1" t="s">
        <v>2407</v>
      </c>
      <c r="J851" s="2">
        <v>43969</v>
      </c>
      <c r="K851" s="222">
        <v>1</v>
      </c>
      <c r="L851" s="1" t="s">
        <v>7411</v>
      </c>
      <c r="M851" s="222">
        <v>0</v>
      </c>
      <c r="N851" s="2">
        <v>43969</v>
      </c>
      <c r="O851" s="1" t="s">
        <v>1437</v>
      </c>
      <c r="P851" s="259">
        <f>Tableau10[[#This Row],[Quantité échéancée]]-Tableau10[[#This Row],[Quantité livrée]]</f>
        <v>1</v>
      </c>
    </row>
    <row r="852" spans="1:16" hidden="1" x14ac:dyDescent="0.35">
      <c r="A852" t="str">
        <f>VLOOKUP(Tableau10[[#This Row],[Document d''achat]],Tableau1[[#All],[Nº pièce référence]:[AB]],17,FALSE)</f>
        <v>252122121104</v>
      </c>
      <c r="B852" s="9" t="str">
        <f>VLOOKUP(Tableau10[[#This Row],[Document d''achat]],Tableau1[[#All],[Nº pièce référence]:[AB]],15,FALSE)</f>
        <v>300020895</v>
      </c>
      <c r="C852" t="str">
        <f>VLOOKUP(Tableau10[[#This Row],[Document d''achat]],Tableau1[[#All],[Nº pièce référence]:[AB]],16,FALSE)</f>
        <v>1</v>
      </c>
      <c r="D852" t="str">
        <f>VLOOKUP(Tableau10[[#This Row],[Document d''achat]],Tableau1[[#All],[Nº pièce référence]:[Type PO]],18,FALSE)</f>
        <v>L</v>
      </c>
      <c r="E852" t="str">
        <f>VLOOKUP(Tableau10[[#This Row],[Document d''achat]],Tableau1[[#All],[Colonne1]:[Nom Fournisseur]],5,FALSE)</f>
        <v>100028433  SC Alpha Card</v>
      </c>
      <c r="F852" s="1" t="s">
        <v>1445</v>
      </c>
      <c r="G852" s="1" t="s">
        <v>88</v>
      </c>
      <c r="H852" s="1" t="s">
        <v>263</v>
      </c>
      <c r="I852" s="1" t="s">
        <v>2549</v>
      </c>
      <c r="J852" s="2">
        <v>43969</v>
      </c>
      <c r="K852" s="222">
        <v>1</v>
      </c>
      <c r="L852" s="1" t="s">
        <v>7410</v>
      </c>
      <c r="M852" s="222">
        <v>1</v>
      </c>
      <c r="N852" s="2">
        <v>43969</v>
      </c>
      <c r="O852" s="1" t="s">
        <v>1446</v>
      </c>
      <c r="P852" s="259">
        <f>Tableau10[[#This Row],[Quantité échéancée]]-Tableau10[[#This Row],[Quantité livrée]]</f>
        <v>0</v>
      </c>
    </row>
    <row r="853" spans="1:16" hidden="1" x14ac:dyDescent="0.35">
      <c r="A853" t="str">
        <f>VLOOKUP(Tableau10[[#This Row],[Document d''achat]],Tableau1[[#All],[Nº pièce référence]:[AB]],17,FALSE)</f>
        <v>255223121102</v>
      </c>
      <c r="B853" s="9" t="str">
        <f>VLOOKUP(Tableau10[[#This Row],[Document d''achat]],Tableau1[[#All],[Nº pièce référence]:[AB]],15,FALSE)</f>
        <v>300020861</v>
      </c>
      <c r="C853" t="str">
        <f>VLOOKUP(Tableau10[[#This Row],[Document d''achat]],Tableau1[[#All],[Nº pièce référence]:[AB]],16,FALSE)</f>
        <v>6</v>
      </c>
      <c r="D853" t="str">
        <f>VLOOKUP(Tableau10[[#This Row],[Document d''achat]],Tableau1[[#All],[Nº pièce référence]:[Type PO]],18,FALSE)</f>
        <v>Z</v>
      </c>
      <c r="E853" t="str">
        <f>VLOOKUP(Tableau10[[#This Row],[Document d''achat]],Tableau1[[#All],[Colonne1]:[Nom Fournisseur]],5,FALSE)</f>
        <v>100000926  NV Arseus Hospital</v>
      </c>
      <c r="F853" s="1" t="s">
        <v>1423</v>
      </c>
      <c r="G853" s="1" t="s">
        <v>88</v>
      </c>
      <c r="H853" s="1" t="s">
        <v>1293</v>
      </c>
      <c r="I853" s="1" t="s">
        <v>2407</v>
      </c>
      <c r="J853" s="2">
        <v>43969</v>
      </c>
      <c r="K853" s="222">
        <v>1</v>
      </c>
      <c r="L853" s="1" t="s">
        <v>7411</v>
      </c>
      <c r="M853" s="222">
        <v>0</v>
      </c>
      <c r="N853" s="2">
        <v>43969</v>
      </c>
      <c r="O853" s="1" t="s">
        <v>1424</v>
      </c>
      <c r="P853" s="259">
        <f>Tableau10[[#This Row],[Quantité échéancée]]-Tableau10[[#This Row],[Quantité livrée]]</f>
        <v>1</v>
      </c>
    </row>
    <row r="854" spans="1:16" hidden="1" x14ac:dyDescent="0.35">
      <c r="A854" t="str">
        <f>VLOOKUP(Tableau10[[#This Row],[Document d''achat]],Tableau1[[#All],[Nº pièce référence]:[AB]],17,FALSE)</f>
        <v>255223121102</v>
      </c>
      <c r="B854" s="9" t="str">
        <f>VLOOKUP(Tableau10[[#This Row],[Document d''achat]],Tableau1[[#All],[Nº pièce référence]:[AB]],15,FALSE)</f>
        <v>300020861</v>
      </c>
      <c r="C854" t="str">
        <f>VLOOKUP(Tableau10[[#This Row],[Document d''achat]],Tableau1[[#All],[Nº pièce référence]:[AB]],16,FALSE)</f>
        <v>6</v>
      </c>
      <c r="D854" t="str">
        <f>VLOOKUP(Tableau10[[#This Row],[Document d''achat]],Tableau1[[#All],[Nº pièce référence]:[Type PO]],18,FALSE)</f>
        <v>Z</v>
      </c>
      <c r="E854" t="str">
        <f>VLOOKUP(Tableau10[[#This Row],[Document d''achat]],Tableau1[[#All],[Colonne1]:[Nom Fournisseur]],5,FALSE)</f>
        <v>100000274  SA Hospithera</v>
      </c>
      <c r="F854" s="1" t="s">
        <v>1414</v>
      </c>
      <c r="G854" s="1" t="s">
        <v>88</v>
      </c>
      <c r="H854" s="1" t="s">
        <v>1413</v>
      </c>
      <c r="I854" s="1" t="s">
        <v>2407</v>
      </c>
      <c r="J854" s="2">
        <v>43969</v>
      </c>
      <c r="K854" s="222">
        <v>1</v>
      </c>
      <c r="L854" s="1" t="s">
        <v>7411</v>
      </c>
      <c r="M854" s="222">
        <v>0</v>
      </c>
      <c r="N854" s="2">
        <v>43969</v>
      </c>
      <c r="O854" s="1" t="s">
        <v>1415</v>
      </c>
      <c r="P854" s="259">
        <f>Tableau10[[#This Row],[Quantité échéancée]]-Tableau10[[#This Row],[Quantité livrée]]</f>
        <v>1</v>
      </c>
    </row>
    <row r="855" spans="1:16" hidden="1" x14ac:dyDescent="0.35">
      <c r="A855" t="str">
        <f>VLOOKUP(Tableau10[[#This Row],[Document d''achat]],Tableau1[[#All],[Nº pièce référence]:[AB]],17,FALSE)</f>
        <v>255223121102</v>
      </c>
      <c r="B855" s="9" t="str">
        <f>VLOOKUP(Tableau10[[#This Row],[Document d''achat]],Tableau1[[#All],[Nº pièce référence]:[AB]],15,FALSE)</f>
        <v>300020861</v>
      </c>
      <c r="C855" t="str">
        <f>VLOOKUP(Tableau10[[#This Row],[Document d''achat]],Tableau1[[#All],[Nº pièce référence]:[AB]],16,FALSE)</f>
        <v>6</v>
      </c>
      <c r="D855" t="str">
        <f>VLOOKUP(Tableau10[[#This Row],[Document d''achat]],Tableau1[[#All],[Nº pièce référence]:[Type PO]],18,FALSE)</f>
        <v>Z</v>
      </c>
      <c r="E855" t="str">
        <f>VLOOKUP(Tableau10[[#This Row],[Document d''achat]],Tableau1[[#All],[Colonne1]:[Nom Fournisseur]],5,FALSE)</f>
        <v>100022295  SA Vygon</v>
      </c>
      <c r="F855" s="1" t="s">
        <v>1443</v>
      </c>
      <c r="G855" s="1" t="s">
        <v>88</v>
      </c>
      <c r="H855" s="1" t="s">
        <v>1442</v>
      </c>
      <c r="I855" s="1" t="s">
        <v>2407</v>
      </c>
      <c r="J855" s="2">
        <v>43969</v>
      </c>
      <c r="K855" s="222">
        <v>1</v>
      </c>
      <c r="L855" s="1" t="s">
        <v>7411</v>
      </c>
      <c r="M855" s="222">
        <v>0</v>
      </c>
      <c r="N855" s="2">
        <v>43969</v>
      </c>
      <c r="O855" s="1" t="s">
        <v>1444</v>
      </c>
      <c r="P855" s="259">
        <f>Tableau10[[#This Row],[Quantité échéancée]]-Tableau10[[#This Row],[Quantité livrée]]</f>
        <v>1</v>
      </c>
    </row>
    <row r="856" spans="1:16" hidden="1" x14ac:dyDescent="0.35">
      <c r="A856" t="str">
        <f>VLOOKUP(Tableau10[[#This Row],[Document d''achat]],Tableau1[[#All],[Nº pièce référence]:[AB]],17,FALSE)</f>
        <v>255223121102</v>
      </c>
      <c r="B856" s="9" t="str">
        <f>VLOOKUP(Tableau10[[#This Row],[Document d''achat]],Tableau1[[#All],[Nº pièce référence]:[AB]],15,FALSE)</f>
        <v>300020861</v>
      </c>
      <c r="C856" t="str">
        <f>VLOOKUP(Tableau10[[#This Row],[Document d''achat]],Tableau1[[#All],[Nº pièce référence]:[AB]],16,FALSE)</f>
        <v>6</v>
      </c>
      <c r="D856" t="str">
        <f>VLOOKUP(Tableau10[[#This Row],[Document d''achat]],Tableau1[[#All],[Nº pièce référence]:[Type PO]],18,FALSE)</f>
        <v>Z</v>
      </c>
      <c r="E856" t="str">
        <f>VLOOKUP(Tableau10[[#This Row],[Document d''achat]],Tableau1[[#All],[Colonne1]:[Nom Fournisseur]],5,FALSE)</f>
        <v>100048606  BU ENT Ambu BV</v>
      </c>
      <c r="F856" s="1" t="s">
        <v>1451</v>
      </c>
      <c r="G856" s="1" t="s">
        <v>88</v>
      </c>
      <c r="H856" s="1" t="s">
        <v>1450</v>
      </c>
      <c r="I856" s="1" t="s">
        <v>2407</v>
      </c>
      <c r="J856" s="2">
        <v>43969</v>
      </c>
      <c r="K856" s="222">
        <v>1</v>
      </c>
      <c r="L856" s="1" t="s">
        <v>7411</v>
      </c>
      <c r="M856" s="222">
        <v>0</v>
      </c>
      <c r="N856" s="2">
        <v>43969</v>
      </c>
      <c r="O856" s="1" t="s">
        <v>1452</v>
      </c>
      <c r="P856" s="259">
        <f>Tableau10[[#This Row],[Quantité échéancée]]-Tableau10[[#This Row],[Quantité livrée]]</f>
        <v>1</v>
      </c>
    </row>
    <row r="857" spans="1:16" hidden="1" x14ac:dyDescent="0.35">
      <c r="A857" t="str">
        <f>VLOOKUP(Tableau10[[#This Row],[Document d''achat]],Tableau1[[#All],[Nº pièce référence]:[AB]],17,FALSE)</f>
        <v>255223121102</v>
      </c>
      <c r="B857" s="9" t="str">
        <f>VLOOKUP(Tableau10[[#This Row],[Document d''achat]],Tableau1[[#All],[Nº pièce référence]:[AB]],15,FALSE)</f>
        <v>300020861</v>
      </c>
      <c r="C857" t="str">
        <f>VLOOKUP(Tableau10[[#This Row],[Document d''achat]],Tableau1[[#All],[Nº pièce référence]:[AB]],16,FALSE)</f>
        <v>5</v>
      </c>
      <c r="D857" t="str">
        <f>VLOOKUP(Tableau10[[#This Row],[Document d''achat]],Tableau1[[#All],[Nº pièce référence]:[Type PO]],18,FALSE)</f>
        <v>Z</v>
      </c>
      <c r="E857" t="str">
        <f>VLOOKUP(Tableau10[[#This Row],[Document d''achat]],Tableau1[[#All],[Colonne1]:[Nom Fournisseur]],5,FALSE)</f>
        <v>200008210  Primex Pharmaceuticals Oy</v>
      </c>
      <c r="F857" s="1" t="s">
        <v>2281</v>
      </c>
      <c r="G857" s="1" t="s">
        <v>88</v>
      </c>
      <c r="H857" s="1" t="s">
        <v>2280</v>
      </c>
      <c r="I857" s="1" t="s">
        <v>2407</v>
      </c>
      <c r="J857" s="2">
        <v>43969</v>
      </c>
      <c r="K857" s="222">
        <v>1</v>
      </c>
      <c r="L857" s="1" t="s">
        <v>7411</v>
      </c>
      <c r="M857" s="222">
        <v>0</v>
      </c>
      <c r="N857" s="2">
        <v>43969</v>
      </c>
      <c r="O857" s="1" t="s">
        <v>2282</v>
      </c>
      <c r="P857" s="259">
        <f>Tableau10[[#This Row],[Quantité échéancée]]-Tableau10[[#This Row],[Quantité livrée]]</f>
        <v>1</v>
      </c>
    </row>
    <row r="858" spans="1:16" hidden="1" x14ac:dyDescent="0.35">
      <c r="A858" t="str">
        <f>VLOOKUP(Tableau10[[#This Row],[Document d''achat]],Tableau1[[#All],[Nº pièce référence]:[AB]],17,FALSE)</f>
        <v>255223121102</v>
      </c>
      <c r="B858" s="9" t="str">
        <f>VLOOKUP(Tableau10[[#This Row],[Document d''achat]],Tableau1[[#All],[Nº pièce référence]:[AB]],15,FALSE)</f>
        <v>300020861</v>
      </c>
      <c r="C858" t="str">
        <f>VLOOKUP(Tableau10[[#This Row],[Document d''achat]],Tableau1[[#All],[Nº pièce référence]:[AB]],16,FALSE)</f>
        <v>2</v>
      </c>
      <c r="D858" t="str">
        <f>VLOOKUP(Tableau10[[#This Row],[Document d''achat]],Tableau1[[#All],[Nº pièce référence]:[Type PO]],18,FALSE)</f>
        <v>Z</v>
      </c>
      <c r="E858" t="str">
        <f>VLOOKUP(Tableau10[[#This Row],[Document d''achat]],Tableau1[[#All],[Colonne1]:[Nom Fournisseur]],5,FALSE)</f>
        <v>100001431 NV Medisch Labo Service</v>
      </c>
      <c r="F858" s="1" t="s">
        <v>1426</v>
      </c>
      <c r="G858" s="1" t="s">
        <v>88</v>
      </c>
      <c r="H858" s="1" t="s">
        <v>401</v>
      </c>
      <c r="I858" s="1" t="s">
        <v>2407</v>
      </c>
      <c r="J858" s="2">
        <v>43969</v>
      </c>
      <c r="K858" s="222">
        <v>1</v>
      </c>
      <c r="L858" s="1" t="s">
        <v>7411</v>
      </c>
      <c r="M858" s="222">
        <v>0</v>
      </c>
      <c r="N858" s="2">
        <v>43969</v>
      </c>
      <c r="O858" s="1" t="s">
        <v>1427</v>
      </c>
      <c r="P858" s="259">
        <f>Tableau10[[#This Row],[Quantité échéancée]]-Tableau10[[#This Row],[Quantité livrée]]</f>
        <v>1</v>
      </c>
    </row>
    <row r="859" spans="1:16" hidden="1" x14ac:dyDescent="0.35">
      <c r="A859" t="str">
        <f>VLOOKUP(Tableau10[[#This Row],[Document d''achat]],Tableau1[[#All],[Nº pièce référence]:[AB]],17,FALSE)</f>
        <v>255223121102</v>
      </c>
      <c r="B859" s="9" t="str">
        <f>VLOOKUP(Tableau10[[#This Row],[Document d''achat]],Tableau1[[#All],[Nº pièce référence]:[AB]],15,FALSE)</f>
        <v>300020861</v>
      </c>
      <c r="C859" t="str">
        <f>VLOOKUP(Tableau10[[#This Row],[Document d''achat]],Tableau1[[#All],[Nº pièce référence]:[AB]],16,FALSE)</f>
        <v>6</v>
      </c>
      <c r="D859" t="str">
        <f>VLOOKUP(Tableau10[[#This Row],[Document d''achat]],Tableau1[[#All],[Nº pièce référence]:[Type PO]],18,FALSE)</f>
        <v>Z</v>
      </c>
      <c r="E859" t="str">
        <f>VLOOKUP(Tableau10[[#This Row],[Document d''achat]],Tableau1[[#All],[Colonne1]:[Nom Fournisseur]],5,FALSE)</f>
        <v>100000274  SA Hospithera</v>
      </c>
      <c r="F859" s="1" t="s">
        <v>1417</v>
      </c>
      <c r="G859" s="1" t="s">
        <v>88</v>
      </c>
      <c r="H859" s="1" t="s">
        <v>1413</v>
      </c>
      <c r="I859" s="1" t="s">
        <v>2407</v>
      </c>
      <c r="J859" s="2">
        <v>43969</v>
      </c>
      <c r="K859" s="222">
        <v>1</v>
      </c>
      <c r="L859" s="1" t="s">
        <v>7411</v>
      </c>
      <c r="M859" s="222">
        <v>0</v>
      </c>
      <c r="N859" s="2">
        <v>43969</v>
      </c>
      <c r="O859" s="1" t="s">
        <v>1418</v>
      </c>
      <c r="P859" s="259">
        <f>Tableau10[[#This Row],[Quantité échéancée]]-Tableau10[[#This Row],[Quantité livrée]]</f>
        <v>1</v>
      </c>
    </row>
    <row r="860" spans="1:16" hidden="1" x14ac:dyDescent="0.35">
      <c r="A860" t="str">
        <f>VLOOKUP(Tableau10[[#This Row],[Document d''achat]],Tableau1[[#All],[Nº pièce référence]:[AB]],17,FALSE)</f>
        <v>255223121102</v>
      </c>
      <c r="B860" s="9" t="str">
        <f>VLOOKUP(Tableau10[[#This Row],[Document d''achat]],Tableau1[[#All],[Nº pièce référence]:[AB]],15,FALSE)</f>
        <v>300020861</v>
      </c>
      <c r="C860" t="str">
        <f>VLOOKUP(Tableau10[[#This Row],[Document d''achat]],Tableau1[[#All],[Nº pièce référence]:[AB]],16,FALSE)</f>
        <v>5</v>
      </c>
      <c r="D860" t="str">
        <f>VLOOKUP(Tableau10[[#This Row],[Document d''achat]],Tableau1[[#All],[Nº pièce référence]:[Type PO]],18,FALSE)</f>
        <v>Z</v>
      </c>
      <c r="E860" t="str">
        <f>VLOOKUP(Tableau10[[#This Row],[Document d''achat]],Tableau1[[#All],[Colonne1]:[Nom Fournisseur]],5,FALSE)</f>
        <v>100019662  NV Novitan</v>
      </c>
      <c r="F860" s="1" t="s">
        <v>1438</v>
      </c>
      <c r="G860" s="1" t="s">
        <v>88</v>
      </c>
      <c r="H860" s="1" t="s">
        <v>867</v>
      </c>
      <c r="I860" s="1" t="s">
        <v>2407</v>
      </c>
      <c r="J860" s="2">
        <v>43969</v>
      </c>
      <c r="K860" s="222">
        <v>1</v>
      </c>
      <c r="L860" s="1" t="s">
        <v>7411</v>
      </c>
      <c r="M860" s="222">
        <v>0</v>
      </c>
      <c r="N860" s="2">
        <v>43969</v>
      </c>
      <c r="O860" s="1" t="s">
        <v>1439</v>
      </c>
      <c r="P860" s="259">
        <f>Tableau10[[#This Row],[Quantité échéancée]]-Tableau10[[#This Row],[Quantité livrée]]</f>
        <v>1</v>
      </c>
    </row>
    <row r="861" spans="1:16" hidden="1" x14ac:dyDescent="0.35">
      <c r="A861" t="str">
        <f>VLOOKUP(Tableau10[[#This Row],[Document d''achat]],Tableau1[[#All],[Nº pièce référence]:[AB]],17,FALSE)</f>
        <v>255223121102</v>
      </c>
      <c r="B861" s="9" t="str">
        <f>VLOOKUP(Tableau10[[#This Row],[Document d''achat]],Tableau1[[#All],[Nº pièce référence]:[AB]],15,FALSE)</f>
        <v>300020861</v>
      </c>
      <c r="C861" t="str">
        <f>VLOOKUP(Tableau10[[#This Row],[Document d''achat]],Tableau1[[#All],[Nº pièce référence]:[AB]],16,FALSE)</f>
        <v>5</v>
      </c>
      <c r="D861" t="str">
        <f>VLOOKUP(Tableau10[[#This Row],[Document d''achat]],Tableau1[[#All],[Nº pièce référence]:[Type PO]],18,FALSE)</f>
        <v>Z</v>
      </c>
      <c r="E861" t="str">
        <f>VLOOKUP(Tableau10[[#This Row],[Document d''achat]],Tableau1[[#All],[Colonne1]:[Nom Fournisseur]],5,FALSE)</f>
        <v>100004322 NV B. Braun Medical</v>
      </c>
      <c r="F861" s="1" t="s">
        <v>1431</v>
      </c>
      <c r="G861" s="1" t="s">
        <v>88</v>
      </c>
      <c r="H861" s="1" t="s">
        <v>1430</v>
      </c>
      <c r="I861" s="1" t="s">
        <v>2407</v>
      </c>
      <c r="J861" s="2">
        <v>43969</v>
      </c>
      <c r="K861" s="222">
        <v>1</v>
      </c>
      <c r="L861" s="1" t="s">
        <v>7411</v>
      </c>
      <c r="M861" s="222">
        <v>0</v>
      </c>
      <c r="N861" s="2">
        <v>43969</v>
      </c>
      <c r="O861" s="1" t="s">
        <v>1432</v>
      </c>
      <c r="P861" s="259">
        <f>Tableau10[[#This Row],[Quantité échéancée]]-Tableau10[[#This Row],[Quantité livrée]]</f>
        <v>1</v>
      </c>
    </row>
    <row r="862" spans="1:16" hidden="1" x14ac:dyDescent="0.35">
      <c r="A862" t="str">
        <f>VLOOKUP(Tableau10[[#This Row],[Document d''achat]],Tableau1[[#All],[Nº pièce référence]:[AB]],17,FALSE)</f>
        <v>255223121102</v>
      </c>
      <c r="B862" s="9" t="str">
        <f>VLOOKUP(Tableau10[[#This Row],[Document d''achat]],Tableau1[[#All],[Nº pièce référence]:[AB]],15,FALSE)</f>
        <v>300020861</v>
      </c>
      <c r="C862" t="str">
        <f>VLOOKUP(Tableau10[[#This Row],[Document d''achat]],Tableau1[[#All],[Nº pièce référence]:[AB]],16,FALSE)</f>
        <v>5</v>
      </c>
      <c r="D862" t="str">
        <f>VLOOKUP(Tableau10[[#This Row],[Document d''achat]],Tableau1[[#All],[Nº pièce référence]:[Type PO]],18,FALSE)</f>
        <v>Z</v>
      </c>
      <c r="E862" t="str">
        <f>VLOOKUP(Tableau10[[#This Row],[Document d''achat]],Tableau1[[#All],[Colonne1]:[Nom Fournisseur]],5,FALSE)</f>
        <v>100050636 SC MSF Supply</v>
      </c>
      <c r="F862" s="1" t="s">
        <v>1458</v>
      </c>
      <c r="G862" s="1" t="s">
        <v>88</v>
      </c>
      <c r="H862" s="1" t="s">
        <v>1457</v>
      </c>
      <c r="I862" s="1" t="s">
        <v>2407</v>
      </c>
      <c r="J862" s="2">
        <v>43969</v>
      </c>
      <c r="K862" s="222">
        <v>1</v>
      </c>
      <c r="L862" s="1" t="s">
        <v>7411</v>
      </c>
      <c r="M862" s="222">
        <v>0</v>
      </c>
      <c r="N862" s="2">
        <v>43969</v>
      </c>
      <c r="O862" s="1" t="s">
        <v>1459</v>
      </c>
      <c r="P862" s="259">
        <f>Tableau10[[#This Row],[Quantité échéancée]]-Tableau10[[#This Row],[Quantité livrée]]</f>
        <v>1</v>
      </c>
    </row>
    <row r="863" spans="1:16" hidden="1" x14ac:dyDescent="0.35">
      <c r="A863" t="str">
        <f>VLOOKUP(Tableau10[[#This Row],[Document d''achat]],Tableau1[[#All],[Nº pièce référence]:[AB]],17,FALSE)</f>
        <v>255223121102</v>
      </c>
      <c r="B863" s="9" t="str">
        <f>VLOOKUP(Tableau10[[#This Row],[Document d''achat]],Tableau1[[#All],[Nº pièce référence]:[AB]],15,FALSE)</f>
        <v>300020335</v>
      </c>
      <c r="C863" t="str">
        <f>VLOOKUP(Tableau10[[#This Row],[Document d''achat]],Tableau1[[#All],[Nº pièce référence]:[AB]],16,FALSE)</f>
        <v>3</v>
      </c>
      <c r="D863" t="str">
        <f>VLOOKUP(Tableau10[[#This Row],[Document d''achat]],Tableau1[[#All],[Nº pièce référence]:[Type PO]],18,FALSE)</f>
        <v>Z</v>
      </c>
      <c r="E863" t="str">
        <f>VLOOKUP(Tableau10[[#This Row],[Document d''achat]],Tableau1[[#All],[Colonne1]:[Nom Fournisseur]],5,FALSE)</f>
        <v>100000130 NV PR Proximus</v>
      </c>
      <c r="F863" s="1" t="s">
        <v>1466</v>
      </c>
      <c r="G863" s="1" t="s">
        <v>217</v>
      </c>
      <c r="H863" s="1" t="s">
        <v>1465</v>
      </c>
      <c r="I863" s="1" t="s">
        <v>2407</v>
      </c>
      <c r="J863" s="2">
        <v>43970</v>
      </c>
      <c r="K863" s="222">
        <v>1</v>
      </c>
      <c r="L863" s="1" t="s">
        <v>7411</v>
      </c>
      <c r="M863" s="222">
        <v>0</v>
      </c>
      <c r="N863" s="2">
        <v>44054</v>
      </c>
      <c r="O863" s="1" t="s">
        <v>1467</v>
      </c>
      <c r="P863" s="259">
        <f>Tableau10[[#This Row],[Quantité échéancée]]-Tableau10[[#This Row],[Quantité livrée]]</f>
        <v>1</v>
      </c>
    </row>
    <row r="864" spans="1:16" hidden="1" x14ac:dyDescent="0.35">
      <c r="A864" t="str">
        <f>VLOOKUP(Tableau10[[#This Row],[Document d''achat]],Tableau1[[#All],[Nº pièce référence]:[AB]],17,FALSE)</f>
        <v>255223121102</v>
      </c>
      <c r="B864" s="9" t="str">
        <f>VLOOKUP(Tableau10[[#This Row],[Document d''achat]],Tableau1[[#All],[Nº pièce référence]:[AB]],15,FALSE)</f>
        <v>300020335</v>
      </c>
      <c r="C864" t="str">
        <f>VLOOKUP(Tableau10[[#This Row],[Document d''achat]],Tableau1[[#All],[Nº pièce référence]:[AB]],16,FALSE)</f>
        <v>3</v>
      </c>
      <c r="D864" t="str">
        <f>VLOOKUP(Tableau10[[#This Row],[Document d''achat]],Tableau1[[#All],[Nº pièce référence]:[Type PO]],18,FALSE)</f>
        <v>Z</v>
      </c>
      <c r="E864" t="str">
        <f>VLOOKUP(Tableau10[[#This Row],[Document d''achat]],Tableau1[[#All],[Colonne1]:[Nom Fournisseur]],5,FALSE)</f>
        <v>100000130 NV PR Proximus</v>
      </c>
      <c r="F864" s="1" t="s">
        <v>1466</v>
      </c>
      <c r="G864" s="1" t="s">
        <v>222</v>
      </c>
      <c r="H864" s="1" t="s">
        <v>1465</v>
      </c>
      <c r="I864" s="1" t="s">
        <v>2407</v>
      </c>
      <c r="J864" s="2">
        <v>44117</v>
      </c>
      <c r="K864" s="222">
        <v>1</v>
      </c>
      <c r="L864" s="1" t="s">
        <v>7411</v>
      </c>
      <c r="M864" s="222">
        <v>0</v>
      </c>
      <c r="N864" s="2">
        <v>44117</v>
      </c>
      <c r="O864" s="1" t="s">
        <v>1467</v>
      </c>
      <c r="P864" s="259">
        <f>Tableau10[[#This Row],[Quantité échéancée]]-Tableau10[[#This Row],[Quantité livrée]]</f>
        <v>1</v>
      </c>
    </row>
    <row r="865" spans="1:16" hidden="1" x14ac:dyDescent="0.35">
      <c r="A865" t="str">
        <f>VLOOKUP(Tableau10[[#This Row],[Document d''achat]],Tableau1[[#All],[Nº pièce référence]:[AB]],17,FALSE)</f>
        <v>255223121102</v>
      </c>
      <c r="B865" s="9" t="str">
        <f>VLOOKUP(Tableau10[[#This Row],[Document d''achat]],Tableau1[[#All],[Nº pièce référence]:[AB]],15,FALSE)</f>
        <v>300020861</v>
      </c>
      <c r="C865" t="str">
        <f>VLOOKUP(Tableau10[[#This Row],[Document d''achat]],Tableau1[[#All],[Nº pièce référence]:[AB]],16,FALSE)</f>
        <v>2</v>
      </c>
      <c r="D865" t="str">
        <f>VLOOKUP(Tableau10[[#This Row],[Document d''achat]],Tableau1[[#All],[Nº pièce référence]:[Type PO]],18,FALSE)</f>
        <v>Z</v>
      </c>
      <c r="E865" t="str">
        <f>VLOOKUP(Tableau10[[#This Row],[Document d''achat]],Tableau1[[#All],[Colonne1]:[Nom Fournisseur]],5,FALSE)</f>
        <v>100033009  BV Deny Cargo</v>
      </c>
      <c r="F865" s="1" t="s">
        <v>1471</v>
      </c>
      <c r="G865" s="1" t="s">
        <v>88</v>
      </c>
      <c r="H865" s="1" t="s">
        <v>1470</v>
      </c>
      <c r="I865" s="1" t="s">
        <v>2407</v>
      </c>
      <c r="J865" s="2">
        <v>43971</v>
      </c>
      <c r="K865" s="222">
        <v>1</v>
      </c>
      <c r="L865" s="1" t="s">
        <v>7410</v>
      </c>
      <c r="M865" s="222">
        <v>0</v>
      </c>
      <c r="N865" s="2">
        <v>43971</v>
      </c>
      <c r="O865" s="1" t="s">
        <v>1472</v>
      </c>
      <c r="P865" s="259">
        <f>Tableau10[[#This Row],[Quantité échéancée]]-Tableau10[[#This Row],[Quantité livrée]]</f>
        <v>1</v>
      </c>
    </row>
    <row r="866" spans="1:16" hidden="1" x14ac:dyDescent="0.35">
      <c r="A866" t="str">
        <f>VLOOKUP(Tableau10[[#This Row],[Document d''achat]],Tableau1[[#All],[Nº pièce référence]:[AB]],17,FALSE)</f>
        <v>255223121102</v>
      </c>
      <c r="B866" s="9" t="str">
        <f>VLOOKUP(Tableau10[[#This Row],[Document d''achat]],Tableau1[[#All],[Nº pièce référence]:[AB]],15,FALSE)</f>
        <v>300020861</v>
      </c>
      <c r="C866" t="str">
        <f>VLOOKUP(Tableau10[[#This Row],[Document d''achat]],Tableau1[[#All],[Nº pièce référence]:[AB]],16,FALSE)</f>
        <v>2</v>
      </c>
      <c r="D866" t="str">
        <f>VLOOKUP(Tableau10[[#This Row],[Document d''achat]],Tableau1[[#All],[Nº pièce référence]:[Type PO]],18,FALSE)</f>
        <v>Z</v>
      </c>
      <c r="E866" t="str">
        <f>VLOOKUP(Tableau10[[#This Row],[Document d''achat]],Tableau1[[#All],[Colonne1]:[Nom Fournisseur]],5,FALSE)</f>
        <v>100033009  BV Deny Cargo</v>
      </c>
      <c r="F866" s="1" t="s">
        <v>1471</v>
      </c>
      <c r="G866" s="1" t="s">
        <v>217</v>
      </c>
      <c r="H866" s="1" t="s">
        <v>1470</v>
      </c>
      <c r="I866" s="1" t="s">
        <v>2407</v>
      </c>
      <c r="J866" s="2">
        <v>43971</v>
      </c>
      <c r="K866" s="222">
        <v>1</v>
      </c>
      <c r="L866" s="1" t="s">
        <v>7410</v>
      </c>
      <c r="M866" s="222">
        <v>0</v>
      </c>
      <c r="N866" s="2">
        <v>43971</v>
      </c>
      <c r="O866" s="1" t="s">
        <v>1472</v>
      </c>
      <c r="P866" s="259">
        <f>Tableau10[[#This Row],[Quantité échéancée]]-Tableau10[[#This Row],[Quantité livrée]]</f>
        <v>1</v>
      </c>
    </row>
    <row r="867" spans="1:16" hidden="1" x14ac:dyDescent="0.35">
      <c r="A867" t="str">
        <f>VLOOKUP(Tableau10[[#This Row],[Document d''achat]],Tableau1[[#All],[Nº pièce référence]:[AB]],17,FALSE)</f>
        <v>255223121102</v>
      </c>
      <c r="B867" s="9" t="str">
        <f>VLOOKUP(Tableau10[[#This Row],[Document d''achat]],Tableau1[[#All],[Nº pièce référence]:[AB]],15,FALSE)</f>
        <v>300020861</v>
      </c>
      <c r="C867" t="str">
        <f>VLOOKUP(Tableau10[[#This Row],[Document d''achat]],Tableau1[[#All],[Nº pièce référence]:[AB]],16,FALSE)</f>
        <v>2</v>
      </c>
      <c r="D867" t="str">
        <f>VLOOKUP(Tableau10[[#This Row],[Document d''achat]],Tableau1[[#All],[Nº pièce référence]:[Type PO]],18,FALSE)</f>
        <v>Z</v>
      </c>
      <c r="E867" t="str">
        <f>VLOOKUP(Tableau10[[#This Row],[Document d''achat]],Tableau1[[#All],[Colonne1]:[Nom Fournisseur]],5,FALSE)</f>
        <v>100033009  BV Deny Cargo</v>
      </c>
      <c r="F867" s="1" t="s">
        <v>1471</v>
      </c>
      <c r="G867" s="1" t="s">
        <v>222</v>
      </c>
      <c r="H867" s="1" t="s">
        <v>1470</v>
      </c>
      <c r="I867" s="1" t="s">
        <v>2407</v>
      </c>
      <c r="J867" s="2">
        <v>43971</v>
      </c>
      <c r="K867" s="222">
        <v>1</v>
      </c>
      <c r="L867" s="1" t="s">
        <v>7410</v>
      </c>
      <c r="M867" s="222">
        <v>0</v>
      </c>
      <c r="N867" s="2">
        <v>43971</v>
      </c>
      <c r="O867" s="1" t="s">
        <v>1472</v>
      </c>
      <c r="P867" s="259">
        <f>Tableau10[[#This Row],[Quantité échéancée]]-Tableau10[[#This Row],[Quantité livrée]]</f>
        <v>1</v>
      </c>
    </row>
    <row r="868" spans="1:16" hidden="1" x14ac:dyDescent="0.35">
      <c r="A868" t="str">
        <f>VLOOKUP(Tableau10[[#This Row],[Document d''achat]],Tableau1[[#All],[Nº pièce référence]:[AB]],17,FALSE)</f>
        <v>255223121102</v>
      </c>
      <c r="B868" s="9" t="str">
        <f>VLOOKUP(Tableau10[[#This Row],[Document d''achat]],Tableau1[[#All],[Nº pièce référence]:[AB]],15,FALSE)</f>
        <v>300020861</v>
      </c>
      <c r="C868" t="str">
        <f>VLOOKUP(Tableau10[[#This Row],[Document d''achat]],Tableau1[[#All],[Nº pièce référence]:[AB]],16,FALSE)</f>
        <v>2</v>
      </c>
      <c r="D868" t="str">
        <f>VLOOKUP(Tableau10[[#This Row],[Document d''achat]],Tableau1[[#All],[Nº pièce référence]:[Type PO]],18,FALSE)</f>
        <v>Z</v>
      </c>
      <c r="E868" t="str">
        <f>VLOOKUP(Tableau10[[#This Row],[Document d''achat]],Tableau1[[#All],[Colonne1]:[Nom Fournisseur]],5,FALSE)</f>
        <v>100033009  BV Deny Cargo</v>
      </c>
      <c r="F868" s="1" t="s">
        <v>1471</v>
      </c>
      <c r="G868" s="1" t="s">
        <v>421</v>
      </c>
      <c r="H868" s="1" t="s">
        <v>1470</v>
      </c>
      <c r="I868" s="1" t="s">
        <v>2407</v>
      </c>
      <c r="J868" s="2">
        <v>43976</v>
      </c>
      <c r="K868" s="222">
        <v>1</v>
      </c>
      <c r="L868" s="1" t="s">
        <v>7410</v>
      </c>
      <c r="M868" s="222">
        <v>0</v>
      </c>
      <c r="N868" s="2">
        <v>43976</v>
      </c>
      <c r="O868" s="1" t="s">
        <v>1472</v>
      </c>
      <c r="P868" s="259">
        <f>Tableau10[[#This Row],[Quantité échéancée]]-Tableau10[[#This Row],[Quantité livrée]]</f>
        <v>1</v>
      </c>
    </row>
    <row r="869" spans="1:16" hidden="1" x14ac:dyDescent="0.35">
      <c r="A869" t="str">
        <f>VLOOKUP(Tableau10[[#This Row],[Document d''achat]],Tableau1[[#All],[Nº pièce référence]:[AB]],17,FALSE)</f>
        <v>255223121102</v>
      </c>
      <c r="B869" s="9" t="str">
        <f>VLOOKUP(Tableau10[[#This Row],[Document d''achat]],Tableau1[[#All],[Nº pièce référence]:[AB]],15,FALSE)</f>
        <v>300020861</v>
      </c>
      <c r="C869" t="str">
        <f>VLOOKUP(Tableau10[[#This Row],[Document d''achat]],Tableau1[[#All],[Nº pièce référence]:[AB]],16,FALSE)</f>
        <v>2</v>
      </c>
      <c r="D869" t="str">
        <f>VLOOKUP(Tableau10[[#This Row],[Document d''achat]],Tableau1[[#All],[Nº pièce référence]:[Type PO]],18,FALSE)</f>
        <v>Z</v>
      </c>
      <c r="E869" t="str">
        <f>VLOOKUP(Tableau10[[#This Row],[Document d''achat]],Tableau1[[#All],[Colonne1]:[Nom Fournisseur]],5,FALSE)</f>
        <v>100033009  BV Deny Cargo</v>
      </c>
      <c r="F869" s="1" t="s">
        <v>1471</v>
      </c>
      <c r="G869" s="1" t="s">
        <v>423</v>
      </c>
      <c r="H869" s="1" t="s">
        <v>1470</v>
      </c>
      <c r="I869" s="1" t="s">
        <v>2407</v>
      </c>
      <c r="J869" s="2">
        <v>43976</v>
      </c>
      <c r="K869" s="222">
        <v>1</v>
      </c>
      <c r="L869" s="1" t="s">
        <v>7410</v>
      </c>
      <c r="M869" s="222">
        <v>0</v>
      </c>
      <c r="N869" s="2">
        <v>43976</v>
      </c>
      <c r="O869" s="1" t="s">
        <v>1472</v>
      </c>
      <c r="P869" s="259">
        <f>Tableau10[[#This Row],[Quantité échéancée]]-Tableau10[[#This Row],[Quantité livrée]]</f>
        <v>1</v>
      </c>
    </row>
    <row r="870" spans="1:16" hidden="1" x14ac:dyDescent="0.35">
      <c r="A870" t="str">
        <f>VLOOKUP(Tableau10[[#This Row],[Document d''achat]],Tableau1[[#All],[Nº pièce référence]:[AB]],17,FALSE)</f>
        <v>255223121102</v>
      </c>
      <c r="B870" s="9" t="str">
        <f>VLOOKUP(Tableau10[[#This Row],[Document d''achat]],Tableau1[[#All],[Nº pièce référence]:[AB]],15,FALSE)</f>
        <v>300020861</v>
      </c>
      <c r="C870" t="str">
        <f>VLOOKUP(Tableau10[[#This Row],[Document d''achat]],Tableau1[[#All],[Nº pièce référence]:[AB]],16,FALSE)</f>
        <v>2</v>
      </c>
      <c r="D870" t="str">
        <f>VLOOKUP(Tableau10[[#This Row],[Document d''achat]],Tableau1[[#All],[Nº pièce référence]:[Type PO]],18,FALSE)</f>
        <v>Z</v>
      </c>
      <c r="E870" t="str">
        <f>VLOOKUP(Tableau10[[#This Row],[Document d''achat]],Tableau1[[#All],[Colonne1]:[Nom Fournisseur]],5,FALSE)</f>
        <v>100033009  BV Deny Cargo</v>
      </c>
      <c r="F870" s="1" t="s">
        <v>1471</v>
      </c>
      <c r="G870" s="1" t="s">
        <v>511</v>
      </c>
      <c r="H870" s="1" t="s">
        <v>1470</v>
      </c>
      <c r="I870" s="1" t="s">
        <v>2407</v>
      </c>
      <c r="J870" s="2">
        <v>43976</v>
      </c>
      <c r="K870" s="222">
        <v>1</v>
      </c>
      <c r="L870" s="1" t="s">
        <v>7410</v>
      </c>
      <c r="M870" s="222">
        <v>0</v>
      </c>
      <c r="N870" s="2">
        <v>43976</v>
      </c>
      <c r="O870" s="1" t="s">
        <v>1472</v>
      </c>
      <c r="P870" s="259">
        <f>Tableau10[[#This Row],[Quantité échéancée]]-Tableau10[[#This Row],[Quantité livrée]]</f>
        <v>1</v>
      </c>
    </row>
    <row r="871" spans="1:16" hidden="1" x14ac:dyDescent="0.35">
      <c r="A871" t="str">
        <f>VLOOKUP(Tableau10[[#This Row],[Document d''achat]],Tableau1[[#All],[Nº pièce référence]:[AB]],17,FALSE)</f>
        <v>255223121102</v>
      </c>
      <c r="B871" s="9" t="str">
        <f>VLOOKUP(Tableau10[[#This Row],[Document d''achat]],Tableau1[[#All],[Nº pièce référence]:[AB]],15,FALSE)</f>
        <v>300020861</v>
      </c>
      <c r="C871" t="str">
        <f>VLOOKUP(Tableau10[[#This Row],[Document d''achat]],Tableau1[[#All],[Nº pièce référence]:[AB]],16,FALSE)</f>
        <v>2</v>
      </c>
      <c r="D871" t="str">
        <f>VLOOKUP(Tableau10[[#This Row],[Document d''achat]],Tableau1[[#All],[Nº pièce référence]:[Type PO]],18,FALSE)</f>
        <v>Z</v>
      </c>
      <c r="E871" t="str">
        <f>VLOOKUP(Tableau10[[#This Row],[Document d''achat]],Tableau1[[#All],[Colonne1]:[Nom Fournisseur]],5,FALSE)</f>
        <v>100033009  BV Deny Cargo</v>
      </c>
      <c r="F871" s="1" t="s">
        <v>1471</v>
      </c>
      <c r="G871" s="1" t="s">
        <v>513</v>
      </c>
      <c r="H871" s="1" t="s">
        <v>1470</v>
      </c>
      <c r="I871" s="1" t="s">
        <v>2407</v>
      </c>
      <c r="J871" s="2">
        <v>43993</v>
      </c>
      <c r="K871" s="222">
        <v>1</v>
      </c>
      <c r="L871" s="1" t="s">
        <v>7410</v>
      </c>
      <c r="M871" s="222">
        <v>0</v>
      </c>
      <c r="N871" s="2">
        <v>43993</v>
      </c>
      <c r="O871" s="1" t="s">
        <v>1472</v>
      </c>
      <c r="P871" s="259">
        <f>Tableau10[[#This Row],[Quantité échéancée]]-Tableau10[[#This Row],[Quantité livrée]]</f>
        <v>1</v>
      </c>
    </row>
    <row r="872" spans="1:16" hidden="1" x14ac:dyDescent="0.35">
      <c r="A872" t="str">
        <f>VLOOKUP(Tableau10[[#This Row],[Document d''achat]],Tableau1[[#All],[Nº pièce référence]:[AB]],17,FALSE)</f>
        <v>255223121102</v>
      </c>
      <c r="B872" s="9" t="str">
        <f>VLOOKUP(Tableau10[[#This Row],[Document d''achat]],Tableau1[[#All],[Nº pièce référence]:[AB]],15,FALSE)</f>
        <v>300020861</v>
      </c>
      <c r="C872" t="str">
        <f>VLOOKUP(Tableau10[[#This Row],[Document d''achat]],Tableau1[[#All],[Nº pièce référence]:[AB]],16,FALSE)</f>
        <v>2</v>
      </c>
      <c r="D872" t="str">
        <f>VLOOKUP(Tableau10[[#This Row],[Document d''achat]],Tableau1[[#All],[Nº pièce référence]:[Type PO]],18,FALSE)</f>
        <v>Z</v>
      </c>
      <c r="E872" t="str">
        <f>VLOOKUP(Tableau10[[#This Row],[Document d''achat]],Tableau1[[#All],[Colonne1]:[Nom Fournisseur]],5,FALSE)</f>
        <v>100033009  BV Deny Cargo</v>
      </c>
      <c r="F872" s="1" t="s">
        <v>1471</v>
      </c>
      <c r="G872" s="1" t="s">
        <v>515</v>
      </c>
      <c r="H872" s="1" t="s">
        <v>1470</v>
      </c>
      <c r="I872" s="1" t="s">
        <v>2407</v>
      </c>
      <c r="J872" s="2">
        <v>43993</v>
      </c>
      <c r="K872" s="222">
        <v>1</v>
      </c>
      <c r="L872" s="1" t="s">
        <v>7410</v>
      </c>
      <c r="M872" s="222">
        <v>0</v>
      </c>
      <c r="N872" s="2">
        <v>43993</v>
      </c>
      <c r="O872" s="1" t="s">
        <v>1472</v>
      </c>
      <c r="P872" s="259">
        <f>Tableau10[[#This Row],[Quantité échéancée]]-Tableau10[[#This Row],[Quantité livrée]]</f>
        <v>1</v>
      </c>
    </row>
    <row r="873" spans="1:16" hidden="1" x14ac:dyDescent="0.35">
      <c r="A873" t="str">
        <f>VLOOKUP(Tableau10[[#This Row],[Document d''achat]],Tableau1[[#All],[Nº pièce référence]:[AB]],17,FALSE)</f>
        <v>255223121101</v>
      </c>
      <c r="B873" s="9" t="str">
        <f>VLOOKUP(Tableau10[[#This Row],[Document d''achat]],Tableau1[[#All],[Nº pièce référence]:[AB]],15,FALSE)</f>
        <v>300020756</v>
      </c>
      <c r="C873" t="str">
        <f>VLOOKUP(Tableau10[[#This Row],[Document d''achat]],Tableau1[[#All],[Nº pièce référence]:[AB]],16,FALSE)</f>
        <v>1</v>
      </c>
      <c r="D873" t="str">
        <f>VLOOKUP(Tableau10[[#This Row],[Document d''achat]],Tableau1[[#All],[Nº pièce référence]:[Type PO]],18,FALSE)</f>
        <v>Z</v>
      </c>
      <c r="E873" t="str">
        <f>VLOOKUP(Tableau10[[#This Row],[Document d''achat]],Tableau1[[#All],[Colonne1]:[Nom Fournisseur]],5,FALSE)</f>
        <v>300001755  Claes Gino</v>
      </c>
      <c r="F873" s="1" t="s">
        <v>1477</v>
      </c>
      <c r="G873" s="1" t="s">
        <v>88</v>
      </c>
      <c r="H873" s="1" t="s">
        <v>1476</v>
      </c>
      <c r="I873" s="1" t="s">
        <v>2407</v>
      </c>
      <c r="J873" s="2">
        <v>43971</v>
      </c>
      <c r="K873" s="222">
        <v>1</v>
      </c>
      <c r="L873" s="1" t="s">
        <v>7410</v>
      </c>
      <c r="M873" s="222">
        <v>0</v>
      </c>
      <c r="N873" s="2">
        <v>43878</v>
      </c>
      <c r="O873" s="1" t="s">
        <v>1478</v>
      </c>
      <c r="P873" s="259">
        <f>Tableau10[[#This Row],[Quantité échéancée]]-Tableau10[[#This Row],[Quantité livrée]]</f>
        <v>1</v>
      </c>
    </row>
    <row r="874" spans="1:16" hidden="1" x14ac:dyDescent="0.35">
      <c r="A874" t="str">
        <f>VLOOKUP(Tableau10[[#This Row],[Document d''achat]],Tableau1[[#All],[Nº pièce référence]:[AB]],17,FALSE)</f>
        <v>255223121102</v>
      </c>
      <c r="B874" s="9" t="str">
        <f>VLOOKUP(Tableau10[[#This Row],[Document d''achat]],Tableau1[[#All],[Nº pièce référence]:[AB]],15,FALSE)</f>
        <v>300020861</v>
      </c>
      <c r="C874" t="str">
        <f>VLOOKUP(Tableau10[[#This Row],[Document d''achat]],Tableau1[[#All],[Nº pièce référence]:[AB]],16,FALSE)</f>
        <v>5</v>
      </c>
      <c r="D874" t="str">
        <f>VLOOKUP(Tableau10[[#This Row],[Document d''achat]],Tableau1[[#All],[Nº pièce référence]:[Type PO]],18,FALSE)</f>
        <v>Z</v>
      </c>
      <c r="E874" t="str">
        <f>VLOOKUP(Tableau10[[#This Row],[Document d''achat]],Tableau1[[#All],[Colonne1]:[Nom Fournisseur]],5,FALSE)</f>
        <v>200008174  SPA Bioindustria Laboratorio Italia</v>
      </c>
      <c r="F874" s="1" t="s">
        <v>1474</v>
      </c>
      <c r="G874" s="1" t="s">
        <v>88</v>
      </c>
      <c r="H874" s="1" t="s">
        <v>1012</v>
      </c>
      <c r="I874" s="1" t="s">
        <v>2407</v>
      </c>
      <c r="J874" s="2">
        <v>43971</v>
      </c>
      <c r="K874" s="222">
        <v>1</v>
      </c>
      <c r="L874" s="1" t="s">
        <v>7411</v>
      </c>
      <c r="M874" s="222">
        <v>0</v>
      </c>
      <c r="N874" s="2">
        <v>43971</v>
      </c>
      <c r="O874" s="1" t="s">
        <v>1014</v>
      </c>
      <c r="P874" s="259">
        <f>Tableau10[[#This Row],[Quantité échéancée]]-Tableau10[[#This Row],[Quantité livrée]]</f>
        <v>1</v>
      </c>
    </row>
    <row r="875" spans="1:16" hidden="1" x14ac:dyDescent="0.35">
      <c r="A875" t="str">
        <f>VLOOKUP(Tableau10[[#This Row],[Document d''achat]],Tableau1[[#All],[Nº pièce référence]:[AB]],17,FALSE)</f>
        <v>255223121102</v>
      </c>
      <c r="B875" s="9" t="str">
        <f>VLOOKUP(Tableau10[[#This Row],[Document d''achat]],Tableau1[[#All],[Nº pièce référence]:[AB]],15,FALSE)</f>
        <v>300020861</v>
      </c>
      <c r="C875" t="str">
        <f>VLOOKUP(Tableau10[[#This Row],[Document d''achat]],Tableau1[[#All],[Nº pièce référence]:[AB]],16,FALSE)</f>
        <v>2</v>
      </c>
      <c r="D875" t="str">
        <f>VLOOKUP(Tableau10[[#This Row],[Document d''achat]],Tableau1[[#All],[Nº pièce référence]:[Type PO]],18,FALSE)</f>
        <v>Z</v>
      </c>
      <c r="E875" t="str">
        <f>VLOOKUP(Tableau10[[#This Row],[Document d''achat]],Tableau1[[#All],[Colonne1]:[Nom Fournisseur]],5,FALSE)</f>
        <v>100029586  NV Drukkerij Baete</v>
      </c>
      <c r="F875" s="1" t="s">
        <v>1481</v>
      </c>
      <c r="G875" s="1" t="s">
        <v>88</v>
      </c>
      <c r="H875" s="1" t="s">
        <v>1480</v>
      </c>
      <c r="I875" s="1" t="s">
        <v>2407</v>
      </c>
      <c r="J875" s="2">
        <v>43973</v>
      </c>
      <c r="K875" s="222">
        <v>1</v>
      </c>
      <c r="L875" s="1" t="s">
        <v>7411</v>
      </c>
      <c r="M875" s="222">
        <v>0</v>
      </c>
      <c r="N875" s="2">
        <v>43973</v>
      </c>
      <c r="O875" s="1" t="s">
        <v>1482</v>
      </c>
      <c r="P875" s="259">
        <f>Tableau10[[#This Row],[Quantité échéancée]]-Tableau10[[#This Row],[Quantité livrée]]</f>
        <v>1</v>
      </c>
    </row>
    <row r="876" spans="1:16" hidden="1" x14ac:dyDescent="0.35">
      <c r="A876" t="str">
        <f>VLOOKUP(Tableau10[[#This Row],[Document d''achat]],Tableau1[[#All],[Nº pièce référence]:[AB]],17,FALSE)</f>
        <v>255223121102</v>
      </c>
      <c r="B876" s="9" t="str">
        <f>VLOOKUP(Tableau10[[#This Row],[Document d''achat]],Tableau1[[#All],[Nº pièce référence]:[AB]],15,FALSE)</f>
        <v>300020861</v>
      </c>
      <c r="C876" t="str">
        <f>VLOOKUP(Tableau10[[#This Row],[Document d''achat]],Tableau1[[#All],[Nº pièce référence]:[AB]],16,FALSE)</f>
        <v>6</v>
      </c>
      <c r="D876" t="str">
        <f>VLOOKUP(Tableau10[[#This Row],[Document d''achat]],Tableau1[[#All],[Nº pièce référence]:[Type PO]],18,FALSE)</f>
        <v>Z</v>
      </c>
      <c r="E876" t="str">
        <f>VLOOKUP(Tableau10[[#This Row],[Document d''achat]],Tableau1[[#All],[Colonne1]:[Nom Fournisseur]],5,FALSE)</f>
        <v>100025637  NV Nutricia België</v>
      </c>
      <c r="F876" s="1" t="s">
        <v>1493</v>
      </c>
      <c r="G876" s="1" t="s">
        <v>88</v>
      </c>
      <c r="H876" s="1" t="s">
        <v>1492</v>
      </c>
      <c r="I876" s="1" t="s">
        <v>2407</v>
      </c>
      <c r="J876" s="2">
        <v>43977</v>
      </c>
      <c r="K876" s="222">
        <v>1</v>
      </c>
      <c r="L876" s="1" t="s">
        <v>7411</v>
      </c>
      <c r="M876" s="222">
        <v>0</v>
      </c>
      <c r="N876" s="2">
        <v>43977</v>
      </c>
      <c r="O876" s="1" t="s">
        <v>1494</v>
      </c>
      <c r="P876" s="259">
        <f>Tableau10[[#This Row],[Quantité échéancée]]-Tableau10[[#This Row],[Quantité livrée]]</f>
        <v>1</v>
      </c>
    </row>
    <row r="877" spans="1:16" hidden="1" x14ac:dyDescent="0.35">
      <c r="A877" t="str">
        <f>VLOOKUP(Tableau10[[#This Row],[Document d''achat]],Tableau1[[#All],[Nº pièce référence]:[AB]],17,FALSE)</f>
        <v>255223121102</v>
      </c>
      <c r="B877" s="9" t="str">
        <f>VLOOKUP(Tableau10[[#This Row],[Document d''achat]],Tableau1[[#All],[Nº pièce référence]:[AB]],15,FALSE)</f>
        <v>300020861</v>
      </c>
      <c r="C877" t="str">
        <f>VLOOKUP(Tableau10[[#This Row],[Document d''achat]],Tableau1[[#All],[Nº pièce référence]:[AB]],16,FALSE)</f>
        <v>2</v>
      </c>
      <c r="D877" t="str">
        <f>VLOOKUP(Tableau10[[#This Row],[Document d''achat]],Tableau1[[#All],[Nº pièce référence]:[Type PO]],18,FALSE)</f>
        <v>Z</v>
      </c>
      <c r="E877" t="str">
        <f>VLOOKUP(Tableau10[[#This Row],[Document d''achat]],Tableau1[[#All],[Colonne1]:[Nom Fournisseur]],5,FALSE)</f>
        <v>100050676  NV FertiPro</v>
      </c>
      <c r="F877" s="1" t="s">
        <v>1496</v>
      </c>
      <c r="G877" s="1" t="s">
        <v>88</v>
      </c>
      <c r="H877" s="1" t="s">
        <v>678</v>
      </c>
      <c r="I877" s="1" t="s">
        <v>2407</v>
      </c>
      <c r="J877" s="2">
        <v>43977</v>
      </c>
      <c r="K877" s="222">
        <v>1</v>
      </c>
      <c r="L877" s="1" t="s">
        <v>7411</v>
      </c>
      <c r="M877" s="222">
        <v>0</v>
      </c>
      <c r="N877" s="2">
        <v>43977</v>
      </c>
      <c r="O877" s="1" t="s">
        <v>1497</v>
      </c>
      <c r="P877" s="259">
        <f>Tableau10[[#This Row],[Quantité échéancée]]-Tableau10[[#This Row],[Quantité livrée]]</f>
        <v>1</v>
      </c>
    </row>
    <row r="878" spans="1:16" hidden="1" x14ac:dyDescent="0.35">
      <c r="A878" t="str">
        <f>VLOOKUP(Tableau10[[#This Row],[Document d''achat]],Tableau1[[#All],[Nº pièce référence]:[AB]],17,FALSE)</f>
        <v>255223121102</v>
      </c>
      <c r="B878" s="9" t="str">
        <f>VLOOKUP(Tableau10[[#This Row],[Document d''achat]],Tableau1[[#All],[Nº pièce référence]:[AB]],15,FALSE)</f>
        <v>300020861</v>
      </c>
      <c r="C878" t="str">
        <f>VLOOKUP(Tableau10[[#This Row],[Document d''achat]],Tableau1[[#All],[Nº pièce référence]:[AB]],16,FALSE)</f>
        <v>2</v>
      </c>
      <c r="D878" t="str">
        <f>VLOOKUP(Tableau10[[#This Row],[Document d''achat]],Tableau1[[#All],[Nº pièce référence]:[Type PO]],18,FALSE)</f>
        <v>Z</v>
      </c>
      <c r="E878" t="str">
        <f>VLOOKUP(Tableau10[[#This Row],[Document d''achat]],Tableau1[[#All],[Colonne1]:[Nom Fournisseur]],5,FALSE)</f>
        <v>100050676  NV FertiPro</v>
      </c>
      <c r="F878" s="1" t="s">
        <v>1496</v>
      </c>
      <c r="G878" s="1" t="s">
        <v>217</v>
      </c>
      <c r="H878" s="1" t="s">
        <v>678</v>
      </c>
      <c r="I878" s="1" t="s">
        <v>2407</v>
      </c>
      <c r="J878" s="2">
        <v>43977</v>
      </c>
      <c r="K878" s="222">
        <v>1</v>
      </c>
      <c r="L878" s="1" t="s">
        <v>7411</v>
      </c>
      <c r="M878" s="222">
        <v>0</v>
      </c>
      <c r="N878" s="2">
        <v>43977</v>
      </c>
      <c r="O878" s="1" t="s">
        <v>1497</v>
      </c>
      <c r="P878" s="259">
        <f>Tableau10[[#This Row],[Quantité échéancée]]-Tableau10[[#This Row],[Quantité livrée]]</f>
        <v>1</v>
      </c>
    </row>
    <row r="879" spans="1:16" hidden="1" x14ac:dyDescent="0.35">
      <c r="A879" t="str">
        <f>VLOOKUP(Tableau10[[#This Row],[Document d''achat]],Tableau1[[#All],[Nº pièce référence]:[AB]],17,FALSE)</f>
        <v>255223121102</v>
      </c>
      <c r="B879" s="9" t="str">
        <f>VLOOKUP(Tableau10[[#This Row],[Document d''achat]],Tableau1[[#All],[Nº pièce référence]:[AB]],15,FALSE)</f>
        <v>300020861</v>
      </c>
      <c r="C879" t="str">
        <f>VLOOKUP(Tableau10[[#This Row],[Document d''achat]],Tableau1[[#All],[Nº pièce référence]:[AB]],16,FALSE)</f>
        <v>2</v>
      </c>
      <c r="D879" t="str">
        <f>VLOOKUP(Tableau10[[#This Row],[Document d''achat]],Tableau1[[#All],[Nº pièce référence]:[Type PO]],18,FALSE)</f>
        <v>Z</v>
      </c>
      <c r="E879" t="str">
        <f>VLOOKUP(Tableau10[[#This Row],[Document d''achat]],Tableau1[[#All],[Colonne1]:[Nom Fournisseur]],5,FALSE)</f>
        <v>100001490  NV Fujirebio Europe</v>
      </c>
      <c r="F879" s="1" t="s">
        <v>1488</v>
      </c>
      <c r="G879" s="1" t="s">
        <v>88</v>
      </c>
      <c r="H879" s="1" t="s">
        <v>910</v>
      </c>
      <c r="I879" s="1" t="s">
        <v>2407</v>
      </c>
      <c r="J879" s="2">
        <v>43977</v>
      </c>
      <c r="K879" s="222">
        <v>1</v>
      </c>
      <c r="L879" s="1" t="s">
        <v>7411</v>
      </c>
      <c r="M879" s="222">
        <v>0</v>
      </c>
      <c r="N879" s="2">
        <v>43977</v>
      </c>
      <c r="O879" s="1" t="s">
        <v>1489</v>
      </c>
      <c r="P879" s="259">
        <f>Tableau10[[#This Row],[Quantité échéancée]]-Tableau10[[#This Row],[Quantité livrée]]</f>
        <v>1</v>
      </c>
    </row>
    <row r="880" spans="1:16" hidden="1" x14ac:dyDescent="0.35">
      <c r="A880" t="str">
        <f>VLOOKUP(Tableau10[[#This Row],[Document d''achat]],Tableau1[[#All],[Nº pièce référence]:[AB]],17,FALSE)</f>
        <v>255223121102</v>
      </c>
      <c r="B880" s="9" t="str">
        <f>VLOOKUP(Tableau10[[#This Row],[Document d''achat]],Tableau1[[#All],[Nº pièce référence]:[AB]],15,FALSE)</f>
        <v>300020861</v>
      </c>
      <c r="C880" t="str">
        <f>VLOOKUP(Tableau10[[#This Row],[Document d''achat]],Tableau1[[#All],[Nº pièce référence]:[AB]],16,FALSE)</f>
        <v>1</v>
      </c>
      <c r="D880" t="str">
        <f>VLOOKUP(Tableau10[[#This Row],[Document d''achat]],Tableau1[[#All],[Nº pièce référence]:[Type PO]],18,FALSE)</f>
        <v>Z</v>
      </c>
      <c r="E880" t="str">
        <f>VLOOKUP(Tableau10[[#This Row],[Document d''achat]],Tableau1[[#All],[Colonne1]:[Nom Fournisseur]],5,FALSE)</f>
        <v>500026503  Ltd Gamma Holding</v>
      </c>
      <c r="F880" s="1" t="s">
        <v>1500</v>
      </c>
      <c r="G880" s="1" t="s">
        <v>88</v>
      </c>
      <c r="H880" s="1" t="s">
        <v>1039</v>
      </c>
      <c r="I880" s="1" t="s">
        <v>2407</v>
      </c>
      <c r="J880" s="2">
        <v>43977</v>
      </c>
      <c r="K880" s="222">
        <v>1</v>
      </c>
      <c r="L880" s="1" t="s">
        <v>7411</v>
      </c>
      <c r="M880" s="222">
        <v>0</v>
      </c>
      <c r="N880" s="2">
        <v>43977</v>
      </c>
      <c r="O880" s="1" t="s">
        <v>940</v>
      </c>
      <c r="P880" s="259">
        <f>Tableau10[[#This Row],[Quantité échéancée]]-Tableau10[[#This Row],[Quantité livrée]]</f>
        <v>1</v>
      </c>
    </row>
    <row r="881" spans="1:16" hidden="1" x14ac:dyDescent="0.35">
      <c r="A881" t="str">
        <f>VLOOKUP(Tableau10[[#This Row],[Document d''achat]],Tableau1[[#All],[Nº pièce référence]:[AB]],17,FALSE)</f>
        <v>255223121102</v>
      </c>
      <c r="B881" s="9" t="str">
        <f>VLOOKUP(Tableau10[[#This Row],[Document d''achat]],Tableau1[[#All],[Nº pièce référence]:[AB]],15,FALSE)</f>
        <v>300020861</v>
      </c>
      <c r="C881" t="str">
        <f>VLOOKUP(Tableau10[[#This Row],[Document d''achat]],Tableau1[[#All],[Nº pièce référence]:[AB]],16,FALSE)</f>
        <v>4</v>
      </c>
      <c r="D881" t="str">
        <f>VLOOKUP(Tableau10[[#This Row],[Document d''achat]],Tableau1[[#All],[Nº pièce référence]:[Type PO]],18,FALSE)</f>
        <v>Z</v>
      </c>
      <c r="E881" t="str">
        <f>VLOOKUP(Tableau10[[#This Row],[Document d''achat]],Tableau1[[#All],[Colonne1]:[Nom Fournisseur]],5,FALSE)</f>
        <v>500014609  BV Sds</v>
      </c>
      <c r="F881" s="1" t="s">
        <v>1498</v>
      </c>
      <c r="G881" s="1" t="s">
        <v>88</v>
      </c>
      <c r="H881" s="1" t="s">
        <v>800</v>
      </c>
      <c r="I881" s="1" t="s">
        <v>2407</v>
      </c>
      <c r="J881" s="2">
        <v>43977</v>
      </c>
      <c r="K881" s="222">
        <v>1</v>
      </c>
      <c r="L881" s="1" t="s">
        <v>7410</v>
      </c>
      <c r="M881" s="222">
        <v>0</v>
      </c>
      <c r="N881" s="2">
        <v>43977</v>
      </c>
      <c r="O881" s="1" t="s">
        <v>1499</v>
      </c>
      <c r="P881" s="259">
        <f>Tableau10[[#This Row],[Quantité échéancée]]-Tableau10[[#This Row],[Quantité livrée]]</f>
        <v>1</v>
      </c>
    </row>
    <row r="882" spans="1:16" hidden="1" x14ac:dyDescent="0.35">
      <c r="A882" t="str">
        <f>VLOOKUP(Tableau10[[#This Row],[Document d''achat]],Tableau1[[#All],[Nº pièce référence]:[AB]],17,FALSE)</f>
        <v>255223121102</v>
      </c>
      <c r="B882" s="9" t="str">
        <f>VLOOKUP(Tableau10[[#This Row],[Document d''achat]],Tableau1[[#All],[Nº pièce référence]:[AB]],15,FALSE)</f>
        <v>300020870</v>
      </c>
      <c r="C882" t="str">
        <f>VLOOKUP(Tableau10[[#This Row],[Document d''achat]],Tableau1[[#All],[Nº pièce référence]:[AB]],16,FALSE)</f>
        <v>3</v>
      </c>
      <c r="D882" t="str">
        <f>VLOOKUP(Tableau10[[#This Row],[Document d''achat]],Tableau1[[#All],[Nº pièce référence]:[Type PO]],18,FALSE)</f>
        <v>Z</v>
      </c>
      <c r="E882" t="str">
        <f>VLOOKUP(Tableau10[[#This Row],[Document d''achat]],Tableau1[[#All],[Colonne1]:[Nom Fournisseur]],5,FALSE)</f>
        <v>100000715  NV Dhl International</v>
      </c>
      <c r="F882" s="1" t="s">
        <v>1485</v>
      </c>
      <c r="G882" s="1" t="s">
        <v>88</v>
      </c>
      <c r="H882" s="1" t="s">
        <v>1484</v>
      </c>
      <c r="I882" s="1" t="s">
        <v>2407</v>
      </c>
      <c r="J882" s="2">
        <v>43977</v>
      </c>
      <c r="K882" s="222">
        <v>1</v>
      </c>
      <c r="L882" s="1" t="s">
        <v>7410</v>
      </c>
      <c r="M882" s="222">
        <v>0</v>
      </c>
      <c r="N882" s="2">
        <v>43977</v>
      </c>
      <c r="O882" s="1" t="s">
        <v>1486</v>
      </c>
      <c r="P882" s="259">
        <f>Tableau10[[#This Row],[Quantité échéancée]]-Tableau10[[#This Row],[Quantité livrée]]</f>
        <v>1</v>
      </c>
    </row>
    <row r="883" spans="1:16" hidden="1" x14ac:dyDescent="0.35">
      <c r="A883" t="str">
        <f>VLOOKUP(Tableau10[[#This Row],[Document d''achat]],Tableau1[[#All],[Nº pièce référence]:[AB]],17,FALSE)</f>
        <v>254012121101</v>
      </c>
      <c r="B883" s="9" t="str">
        <f>VLOOKUP(Tableau10[[#This Row],[Document d''achat]],Tableau1[[#All],[Nº pièce référence]:[AB]],15,FALSE)</f>
        <v>300020910</v>
      </c>
      <c r="C883" t="str">
        <f>VLOOKUP(Tableau10[[#This Row],[Document d''achat]],Tableau1[[#All],[Nº pièce référence]:[AB]],16,FALSE)</f>
        <v>2</v>
      </c>
      <c r="D883" t="str">
        <f>VLOOKUP(Tableau10[[#This Row],[Document d''achat]],Tableau1[[#All],[Nº pièce référence]:[Type PO]],18,FALSE)</f>
        <v>Z</v>
      </c>
      <c r="E883" t="str">
        <f>VLOOKUP(Tableau10[[#This Row],[Document d''achat]],Tableau1[[#All],[Colonne1]:[Nom Fournisseur]],5,FALSE)</f>
        <v>600000646  SERVFEDE SCTA</v>
      </c>
      <c r="F883" s="1" t="s">
        <v>1501</v>
      </c>
      <c r="G883" s="1" t="s">
        <v>88</v>
      </c>
      <c r="H883" s="1" t="s">
        <v>454</v>
      </c>
      <c r="I883" s="1" t="s">
        <v>2407</v>
      </c>
      <c r="J883" s="2">
        <v>43978</v>
      </c>
      <c r="K883" s="222">
        <v>1</v>
      </c>
      <c r="L883" s="1" t="s">
        <v>7410</v>
      </c>
      <c r="M883" s="222">
        <v>0</v>
      </c>
      <c r="N883" s="2">
        <v>43978</v>
      </c>
      <c r="O883" s="1" t="s">
        <v>1502</v>
      </c>
      <c r="P883" s="259">
        <f>Tableau10[[#This Row],[Quantité échéancée]]-Tableau10[[#This Row],[Quantité livrée]]</f>
        <v>1</v>
      </c>
    </row>
    <row r="884" spans="1:16" hidden="1" x14ac:dyDescent="0.35">
      <c r="A884" t="str">
        <f>VLOOKUP(Tableau10[[#This Row],[Document d''achat]],Tableau1[[#All],[Nº pièce référence]:[AB]],17,FALSE)</f>
        <v>255102121101</v>
      </c>
      <c r="B884" s="9" t="str">
        <f>VLOOKUP(Tableau10[[#This Row],[Document d''achat]],Tableau1[[#All],[Nº pièce référence]:[AB]],15,FALSE)</f>
        <v>300020623</v>
      </c>
      <c r="C884" t="str">
        <f>VLOOKUP(Tableau10[[#This Row],[Document d''achat]],Tableau1[[#All],[Nº pièce référence]:[AB]],16,FALSE)</f>
        <v>1</v>
      </c>
      <c r="D884" t="str">
        <f>VLOOKUP(Tableau10[[#This Row],[Document d''achat]],Tableau1[[#All],[Nº pièce référence]:[Type PO]],18,FALSE)</f>
        <v>Z</v>
      </c>
      <c r="E884" t="str">
        <f>VLOOKUP(Tableau10[[#This Row],[Document d''achat]],Tableau1[[#All],[Colonne1]:[Nom Fournisseur]],5,FALSE)</f>
        <v>300021850  Van der Auwera Marcel</v>
      </c>
      <c r="F884" s="1" t="s">
        <v>1507</v>
      </c>
      <c r="G884" s="1" t="s">
        <v>88</v>
      </c>
      <c r="H884" s="1" t="s">
        <v>1506</v>
      </c>
      <c r="I884" s="1" t="s">
        <v>2407</v>
      </c>
      <c r="J884" s="2">
        <v>43979</v>
      </c>
      <c r="K884" s="222">
        <v>1</v>
      </c>
      <c r="L884" s="1" t="s">
        <v>7410</v>
      </c>
      <c r="M884" s="222">
        <v>0</v>
      </c>
      <c r="N884" s="2">
        <v>43979</v>
      </c>
      <c r="O884" s="1" t="s">
        <v>1508</v>
      </c>
      <c r="P884" s="259">
        <f>Tableau10[[#This Row],[Quantité échéancée]]-Tableau10[[#This Row],[Quantité livrée]]</f>
        <v>1</v>
      </c>
    </row>
    <row r="885" spans="1:16" hidden="1" x14ac:dyDescent="0.35">
      <c r="A885" t="str">
        <f>VLOOKUP(Tableau10[[#This Row],[Document d''achat]],Tableau1[[#All],[Nº pièce référence]:[AB]],17,FALSE)</f>
        <v>252102121101</v>
      </c>
      <c r="B885" s="9" t="str">
        <f>VLOOKUP(Tableau10[[#This Row],[Document d''achat]],Tableau1[[#All],[Nº pièce référence]:[AB]],15,FALSE)</f>
        <v>300020695</v>
      </c>
      <c r="C885" t="str">
        <f>VLOOKUP(Tableau10[[#This Row],[Document d''achat]],Tableau1[[#All],[Nº pièce référence]:[AB]],16,FALSE)</f>
        <v>2</v>
      </c>
      <c r="D885" t="str">
        <f>VLOOKUP(Tableau10[[#This Row],[Document d''achat]],Tableau1[[#All],[Nº pièce référence]:[Type PO]],18,FALSE)</f>
        <v>Z</v>
      </c>
      <c r="E885" t="str">
        <f>VLOOKUP(Tableau10[[#This Row],[Document d''achat]],Tableau1[[#All],[Colonne1]:[Nom Fournisseur]],5,FALSE)</f>
        <v>300031177  Carolien Sonck</v>
      </c>
      <c r="F885" s="1" t="s">
        <v>1503</v>
      </c>
      <c r="G885" s="1" t="s">
        <v>88</v>
      </c>
      <c r="H885" s="1" t="s">
        <v>1172</v>
      </c>
      <c r="I885" s="1" t="s">
        <v>2407</v>
      </c>
      <c r="J885" s="2">
        <v>43979</v>
      </c>
      <c r="K885" s="222">
        <v>1</v>
      </c>
      <c r="L885" s="1" t="s">
        <v>7410</v>
      </c>
      <c r="M885" s="222">
        <v>0</v>
      </c>
      <c r="N885" s="2">
        <v>43979</v>
      </c>
      <c r="O885" s="1" t="s">
        <v>1504</v>
      </c>
      <c r="P885" s="259">
        <f>Tableau10[[#This Row],[Quantité échéancée]]-Tableau10[[#This Row],[Quantité livrée]]</f>
        <v>1</v>
      </c>
    </row>
    <row r="886" spans="1:16" hidden="1" x14ac:dyDescent="0.35">
      <c r="A886" t="str">
        <f>VLOOKUP(Tableau10[[#This Row],[Document d''achat]],Tableau1[[#All],[Nº pièce référence]:[AB]],17,FALSE)</f>
        <v>255223121102</v>
      </c>
      <c r="B886" s="9" t="str">
        <f>VLOOKUP(Tableau10[[#This Row],[Document d''achat]],Tableau1[[#All],[Nº pièce référence]:[AB]],15,FALSE)</f>
        <v>300020861</v>
      </c>
      <c r="C886" t="str">
        <f>VLOOKUP(Tableau10[[#This Row],[Document d''achat]],Tableau1[[#All],[Nº pièce référence]:[AB]],16,FALSE)</f>
        <v>1</v>
      </c>
      <c r="D886" t="str">
        <f>VLOOKUP(Tableau10[[#This Row],[Document d''achat]],Tableau1[[#All],[Nº pièce référence]:[Type PO]],18,FALSE)</f>
        <v>Z</v>
      </c>
      <c r="E886" t="str">
        <f>VLOOKUP(Tableau10[[#This Row],[Document d''achat]],Tableau1[[#All],[Colonne1]:[Nom Fournisseur]],5,FALSE)</f>
        <v>100030156  NV Sioen Industries</v>
      </c>
      <c r="F886" s="1" t="s">
        <v>1513</v>
      </c>
      <c r="G886" s="1" t="s">
        <v>88</v>
      </c>
      <c r="H886" s="1" t="s">
        <v>649</v>
      </c>
      <c r="I886" s="1" t="s">
        <v>2407</v>
      </c>
      <c r="J886" s="2">
        <v>43980</v>
      </c>
      <c r="K886" s="222">
        <v>1</v>
      </c>
      <c r="L886" s="1" t="s">
        <v>7411</v>
      </c>
      <c r="M886" s="222">
        <v>0</v>
      </c>
      <c r="N886" s="2">
        <v>43980</v>
      </c>
      <c r="O886" s="1" t="s">
        <v>1514</v>
      </c>
      <c r="P886" s="259">
        <f>Tableau10[[#This Row],[Quantité échéancée]]-Tableau10[[#This Row],[Quantité livrée]]</f>
        <v>1</v>
      </c>
    </row>
    <row r="887" spans="1:16" hidden="1" x14ac:dyDescent="0.35">
      <c r="A887" t="str">
        <f>VLOOKUP(Tableau10[[#This Row],[Document d''achat]],Tableau1[[#All],[Nº pièce référence]:[AB]],17,FALSE)</f>
        <v>255223121102</v>
      </c>
      <c r="B887" s="9" t="str">
        <f>VLOOKUP(Tableau10[[#This Row],[Document d''achat]],Tableau1[[#All],[Nº pièce référence]:[AB]],15,FALSE)</f>
        <v>300020861</v>
      </c>
      <c r="C887" t="str">
        <f>VLOOKUP(Tableau10[[#This Row],[Document d''achat]],Tableau1[[#All],[Nº pièce référence]:[AB]],16,FALSE)</f>
        <v>1</v>
      </c>
      <c r="D887" t="str">
        <f>VLOOKUP(Tableau10[[#This Row],[Document d''achat]],Tableau1[[#All],[Nº pièce référence]:[Type PO]],18,FALSE)</f>
        <v>Z</v>
      </c>
      <c r="E887" t="str">
        <f>VLOOKUP(Tableau10[[#This Row],[Document d''achat]],Tableau1[[#All],[Colonne1]:[Nom Fournisseur]],5,FALSE)</f>
        <v>100030156  NV Sioen Industries</v>
      </c>
      <c r="F887" s="1" t="s">
        <v>1513</v>
      </c>
      <c r="G887" s="1" t="s">
        <v>217</v>
      </c>
      <c r="H887" s="1" t="s">
        <v>649</v>
      </c>
      <c r="I887" s="1" t="s">
        <v>2407</v>
      </c>
      <c r="J887" s="2">
        <v>43997</v>
      </c>
      <c r="K887" s="222">
        <v>1</v>
      </c>
      <c r="L887" s="1" t="s">
        <v>7411</v>
      </c>
      <c r="M887" s="222">
        <v>0</v>
      </c>
      <c r="N887" s="2">
        <v>43997</v>
      </c>
      <c r="O887" s="1" t="s">
        <v>1516</v>
      </c>
      <c r="P887" s="259">
        <f>Tableau10[[#This Row],[Quantité échéancée]]-Tableau10[[#This Row],[Quantité livrée]]</f>
        <v>1</v>
      </c>
    </row>
    <row r="888" spans="1:16" hidden="1" x14ac:dyDescent="0.35">
      <c r="A888" t="str">
        <f>VLOOKUP(Tableau10[[#This Row],[Document d''achat]],Tableau1[[#All],[Nº pièce référence]:[AB]],17,FALSE)</f>
        <v>255223121102</v>
      </c>
      <c r="B888" s="9" t="str">
        <f>VLOOKUP(Tableau10[[#This Row],[Document d''achat]],Tableau1[[#All],[Nº pièce référence]:[AB]],15,FALSE)</f>
        <v>300020861</v>
      </c>
      <c r="C888" t="str">
        <f>VLOOKUP(Tableau10[[#This Row],[Document d''achat]],Tableau1[[#All],[Nº pièce référence]:[AB]],16,FALSE)</f>
        <v>6</v>
      </c>
      <c r="D888" t="str">
        <f>VLOOKUP(Tableau10[[#This Row],[Document d''achat]],Tableau1[[#All],[Nº pièce référence]:[Type PO]],18,FALSE)</f>
        <v>Z</v>
      </c>
      <c r="E888" t="str">
        <f>VLOOKUP(Tableau10[[#This Row],[Document d''achat]],Tableau1[[#All],[Colonne1]:[Nom Fournisseur]],5,FALSE)</f>
        <v>100004322 NV B. Braun Medical</v>
      </c>
      <c r="F888" s="1" t="s">
        <v>1510</v>
      </c>
      <c r="G888" s="1" t="s">
        <v>88</v>
      </c>
      <c r="H888" s="1" t="s">
        <v>1430</v>
      </c>
      <c r="I888" s="1" t="s">
        <v>2407</v>
      </c>
      <c r="J888" s="2">
        <v>43980</v>
      </c>
      <c r="K888" s="222">
        <v>1</v>
      </c>
      <c r="L888" s="1" t="s">
        <v>7411</v>
      </c>
      <c r="M888" s="222">
        <v>0</v>
      </c>
      <c r="N888" s="2">
        <v>43980</v>
      </c>
      <c r="O888" s="1" t="s">
        <v>1511</v>
      </c>
      <c r="P888" s="259">
        <f>Tableau10[[#This Row],[Quantité échéancée]]-Tableau10[[#This Row],[Quantité livrée]]</f>
        <v>1</v>
      </c>
    </row>
    <row r="889" spans="1:16" hidden="1" x14ac:dyDescent="0.35">
      <c r="A889" t="str">
        <f>VLOOKUP(Tableau10[[#This Row],[Document d''achat]],Tableau1[[#All],[Nº pièce référence]:[AB]],17,FALSE)</f>
        <v>255223121102</v>
      </c>
      <c r="B889" s="9" t="str">
        <f>VLOOKUP(Tableau10[[#This Row],[Document d''achat]],Tableau1[[#All],[Nº pièce référence]:[AB]],15,FALSE)</f>
        <v>300020861</v>
      </c>
      <c r="C889" t="str">
        <f>VLOOKUP(Tableau10[[#This Row],[Document d''achat]],Tableau1[[#All],[Nº pièce référence]:[AB]],16,FALSE)</f>
        <v>1</v>
      </c>
      <c r="D889" t="str">
        <f>VLOOKUP(Tableau10[[#This Row],[Document d''achat]],Tableau1[[#All],[Nº pièce référence]:[Type PO]],18,FALSE)</f>
        <v>Z</v>
      </c>
      <c r="E889" t="str">
        <f>VLOOKUP(Tableau10[[#This Row],[Document d''achat]],Tableau1[[#All],[Colonne1]:[Nom Fournisseur]],5,FALSE)</f>
        <v>100050732  BV Bestwood</v>
      </c>
      <c r="F889" s="1" t="s">
        <v>1521</v>
      </c>
      <c r="G889" s="1" t="s">
        <v>88</v>
      </c>
      <c r="H889" s="1" t="s">
        <v>833</v>
      </c>
      <c r="I889" s="1" t="s">
        <v>2407</v>
      </c>
      <c r="J889" s="2">
        <v>43980</v>
      </c>
      <c r="K889" s="222">
        <v>1</v>
      </c>
      <c r="L889" s="1" t="s">
        <v>7411</v>
      </c>
      <c r="M889" s="222">
        <v>0</v>
      </c>
      <c r="N889" s="2">
        <v>43980</v>
      </c>
      <c r="O889" s="1" t="s">
        <v>837</v>
      </c>
      <c r="P889" s="259">
        <f>Tableau10[[#This Row],[Quantité échéancée]]-Tableau10[[#This Row],[Quantité livrée]]</f>
        <v>1</v>
      </c>
    </row>
    <row r="890" spans="1:16" hidden="1" x14ac:dyDescent="0.35">
      <c r="A890" t="str">
        <f>VLOOKUP(Tableau10[[#This Row],[Document d''achat]],Tableau1[[#All],[Nº pièce référence]:[AB]],17,FALSE)</f>
        <v>255223121102</v>
      </c>
      <c r="B890" s="9" t="str">
        <f>VLOOKUP(Tableau10[[#This Row],[Document d''achat]],Tableau1[[#All],[Nº pièce référence]:[AB]],15,FALSE)</f>
        <v>300020861</v>
      </c>
      <c r="C890" t="str">
        <f>VLOOKUP(Tableau10[[#This Row],[Document d''achat]],Tableau1[[#All],[Nº pièce référence]:[AB]],16,FALSE)</f>
        <v>2</v>
      </c>
      <c r="D890" t="str">
        <f>VLOOKUP(Tableau10[[#This Row],[Document d''achat]],Tableau1[[#All],[Nº pièce référence]:[Type PO]],18,FALSE)</f>
        <v>Z</v>
      </c>
      <c r="E890" t="str">
        <f>VLOOKUP(Tableau10[[#This Row],[Document d''achat]],Tableau1[[#All],[Colonne1]:[Nom Fournisseur]],5,FALSE)</f>
        <v>100050677  NV Ardena Gent</v>
      </c>
      <c r="F890" s="1" t="s">
        <v>1519</v>
      </c>
      <c r="G890" s="1" t="s">
        <v>88</v>
      </c>
      <c r="H890" s="1" t="s">
        <v>683</v>
      </c>
      <c r="I890" s="1" t="s">
        <v>2407</v>
      </c>
      <c r="J890" s="2">
        <v>43980</v>
      </c>
      <c r="K890" s="222">
        <v>1</v>
      </c>
      <c r="L890" s="1" t="s">
        <v>7411</v>
      </c>
      <c r="M890" s="222">
        <v>0</v>
      </c>
      <c r="N890" s="2">
        <v>43980</v>
      </c>
      <c r="O890" s="1" t="s">
        <v>1191</v>
      </c>
      <c r="P890" s="259">
        <f>Tableau10[[#This Row],[Quantité échéancée]]-Tableau10[[#This Row],[Quantité livrée]]</f>
        <v>1</v>
      </c>
    </row>
    <row r="891" spans="1:16" hidden="1" x14ac:dyDescent="0.35">
      <c r="A891" t="str">
        <f>VLOOKUP(Tableau10[[#This Row],[Document d''achat]],Tableau1[[#All],[Nº pièce référence]:[AB]],17,FALSE)</f>
        <v>255223121102</v>
      </c>
      <c r="B891" s="9" t="str">
        <f>VLOOKUP(Tableau10[[#This Row],[Document d''achat]],Tableau1[[#All],[Nº pièce référence]:[AB]],15,FALSE)</f>
        <v>300020861</v>
      </c>
      <c r="C891" t="str">
        <f>VLOOKUP(Tableau10[[#This Row],[Document d''achat]],Tableau1[[#All],[Nº pièce référence]:[AB]],16,FALSE)</f>
        <v>2</v>
      </c>
      <c r="D891" t="str">
        <f>VLOOKUP(Tableau10[[#This Row],[Document d''achat]],Tableau1[[#All],[Nº pièce référence]:[Type PO]],18,FALSE)</f>
        <v>Z</v>
      </c>
      <c r="E891" t="str">
        <f>VLOOKUP(Tableau10[[#This Row],[Document d''achat]],Tableau1[[#All],[Colonne1]:[Nom Fournisseur]],5,FALSE)</f>
        <v>100050934  BV Amaron</v>
      </c>
      <c r="F891" s="1" t="s">
        <v>1536</v>
      </c>
      <c r="G891" s="1" t="s">
        <v>88</v>
      </c>
      <c r="H891" s="1" t="s">
        <v>1535</v>
      </c>
      <c r="I891" s="1" t="s">
        <v>2407</v>
      </c>
      <c r="J891" s="2">
        <v>43984</v>
      </c>
      <c r="K891" s="222">
        <v>1</v>
      </c>
      <c r="L891" s="1" t="s">
        <v>7411</v>
      </c>
      <c r="M891" s="222">
        <v>0</v>
      </c>
      <c r="N891" s="2">
        <v>43984</v>
      </c>
      <c r="O891" s="1" t="s">
        <v>1537</v>
      </c>
      <c r="P891" s="259">
        <f>Tableau10[[#This Row],[Quantité échéancée]]-Tableau10[[#This Row],[Quantité livrée]]</f>
        <v>1</v>
      </c>
    </row>
    <row r="892" spans="1:16" hidden="1" x14ac:dyDescent="0.35">
      <c r="A892" t="str">
        <f>VLOOKUP(Tableau10[[#This Row],[Document d''achat]],Tableau1[[#All],[Nº pièce référence]:[AB]],17,FALSE)</f>
        <v>252112121101</v>
      </c>
      <c r="B892" s="9" t="str">
        <f>VLOOKUP(Tableau10[[#This Row],[Document d''achat]],Tableau1[[#All],[Nº pièce référence]:[AB]],15,FALSE)</f>
        <v>300020692</v>
      </c>
      <c r="C892" t="str">
        <f>VLOOKUP(Tableau10[[#This Row],[Document d''achat]],Tableau1[[#All],[Nº pièce référence]:[AB]],16,FALSE)</f>
        <v>2</v>
      </c>
      <c r="D892" t="str">
        <f>VLOOKUP(Tableau10[[#This Row],[Document d''achat]],Tableau1[[#All],[Nº pièce référence]:[Type PO]],18,FALSE)</f>
        <v>Z</v>
      </c>
      <c r="E892" t="str">
        <f>VLOOKUP(Tableau10[[#This Row],[Document d''achat]],Tableau1[[#All],[Colonne1]:[Nom Fournisseur]],5,FALSE)</f>
        <v>100001145  SA Ethias</v>
      </c>
      <c r="F892" s="1" t="s">
        <v>1527</v>
      </c>
      <c r="G892" s="1" t="s">
        <v>88</v>
      </c>
      <c r="H892" s="1" t="s">
        <v>371</v>
      </c>
      <c r="I892" s="1" t="s">
        <v>2407</v>
      </c>
      <c r="J892" s="2">
        <v>43984</v>
      </c>
      <c r="K892" s="222">
        <v>1</v>
      </c>
      <c r="L892" s="1" t="s">
        <v>7410</v>
      </c>
      <c r="M892" s="222">
        <v>0</v>
      </c>
      <c r="N892" s="2">
        <v>43945</v>
      </c>
      <c r="O892" s="1" t="s">
        <v>1528</v>
      </c>
      <c r="P892" s="259">
        <f>Tableau10[[#This Row],[Quantité échéancée]]-Tableau10[[#This Row],[Quantité livrée]]</f>
        <v>1</v>
      </c>
    </row>
    <row r="893" spans="1:16" hidden="1" x14ac:dyDescent="0.35">
      <c r="A893" t="str">
        <f>VLOOKUP(Tableau10[[#This Row],[Document d''achat]],Tableau1[[#All],[Nº pièce référence]:[AB]],17,FALSE)</f>
        <v>252112121101</v>
      </c>
      <c r="B893" s="9" t="str">
        <f>VLOOKUP(Tableau10[[#This Row],[Document d''achat]],Tableau1[[#All],[Nº pièce référence]:[AB]],15,FALSE)</f>
        <v>300020692</v>
      </c>
      <c r="C893" t="str">
        <f>VLOOKUP(Tableau10[[#This Row],[Document d''achat]],Tableau1[[#All],[Nº pièce référence]:[AB]],16,FALSE)</f>
        <v>2</v>
      </c>
      <c r="D893" t="str">
        <f>VLOOKUP(Tableau10[[#This Row],[Document d''achat]],Tableau1[[#All],[Nº pièce référence]:[Type PO]],18,FALSE)</f>
        <v>Z</v>
      </c>
      <c r="E893" t="str">
        <f>VLOOKUP(Tableau10[[#This Row],[Document d''achat]],Tableau1[[#All],[Colonne1]:[Nom Fournisseur]],5,FALSE)</f>
        <v>100001145  SA Ethias</v>
      </c>
      <c r="F893" s="1" t="s">
        <v>1527</v>
      </c>
      <c r="G893" s="1" t="s">
        <v>217</v>
      </c>
      <c r="H893" s="1" t="s">
        <v>371</v>
      </c>
      <c r="I893" s="1" t="s">
        <v>2407</v>
      </c>
      <c r="J893" s="2">
        <v>43984</v>
      </c>
      <c r="K893" s="222">
        <v>1</v>
      </c>
      <c r="L893" s="1" t="s">
        <v>7410</v>
      </c>
      <c r="M893" s="222">
        <v>0</v>
      </c>
      <c r="N893" s="2">
        <v>43945</v>
      </c>
      <c r="O893" s="1" t="s">
        <v>1529</v>
      </c>
      <c r="P893" s="259">
        <f>Tableau10[[#This Row],[Quantité échéancée]]-Tableau10[[#This Row],[Quantité livrée]]</f>
        <v>1</v>
      </c>
    </row>
    <row r="894" spans="1:16" hidden="1" x14ac:dyDescent="0.35">
      <c r="A894" t="str">
        <f>VLOOKUP(Tableau10[[#This Row],[Document d''achat]],Tableau1[[#All],[Nº pièce référence]:[AB]],17,FALSE)</f>
        <v>252112121101</v>
      </c>
      <c r="B894" s="9" t="str">
        <f>VLOOKUP(Tableau10[[#This Row],[Document d''achat]],Tableau1[[#All],[Nº pièce référence]:[AB]],15,FALSE)</f>
        <v>300020692</v>
      </c>
      <c r="C894" t="str">
        <f>VLOOKUP(Tableau10[[#This Row],[Document d''achat]],Tableau1[[#All],[Nº pièce référence]:[AB]],16,FALSE)</f>
        <v>2</v>
      </c>
      <c r="D894" t="str">
        <f>VLOOKUP(Tableau10[[#This Row],[Document d''achat]],Tableau1[[#All],[Nº pièce référence]:[Type PO]],18,FALSE)</f>
        <v>Z</v>
      </c>
      <c r="E894" t="str">
        <f>VLOOKUP(Tableau10[[#This Row],[Document d''achat]],Tableau1[[#All],[Colonne1]:[Nom Fournisseur]],5,FALSE)</f>
        <v>100001145  SA Ethias</v>
      </c>
      <c r="F894" s="1" t="s">
        <v>1527</v>
      </c>
      <c r="G894" s="1" t="s">
        <v>222</v>
      </c>
      <c r="H894" s="1" t="s">
        <v>371</v>
      </c>
      <c r="I894" s="1" t="s">
        <v>2407</v>
      </c>
      <c r="J894" s="2">
        <v>43984</v>
      </c>
      <c r="K894" s="222">
        <v>1</v>
      </c>
      <c r="L894" s="1" t="s">
        <v>7410</v>
      </c>
      <c r="M894" s="222">
        <v>0</v>
      </c>
      <c r="N894" s="2">
        <v>43945</v>
      </c>
      <c r="O894" s="1" t="s">
        <v>1530</v>
      </c>
      <c r="P894" s="259">
        <f>Tableau10[[#This Row],[Quantité échéancée]]-Tableau10[[#This Row],[Quantité livrée]]</f>
        <v>1</v>
      </c>
    </row>
    <row r="895" spans="1:16" hidden="1" x14ac:dyDescent="0.35">
      <c r="A895" t="str">
        <f>VLOOKUP(Tableau10[[#This Row],[Document d''achat]],Tableau1[[#All],[Nº pièce référence]:[AB]],17,FALSE)</f>
        <v>252112121101</v>
      </c>
      <c r="B895" s="9" t="str">
        <f>VLOOKUP(Tableau10[[#This Row],[Document d''achat]],Tableau1[[#All],[Nº pièce référence]:[AB]],15,FALSE)</f>
        <v>300020692</v>
      </c>
      <c r="C895" t="str">
        <f>VLOOKUP(Tableau10[[#This Row],[Document d''achat]],Tableau1[[#All],[Nº pièce référence]:[AB]],16,FALSE)</f>
        <v>2</v>
      </c>
      <c r="D895" t="str">
        <f>VLOOKUP(Tableau10[[#This Row],[Document d''achat]],Tableau1[[#All],[Nº pièce référence]:[Type PO]],18,FALSE)</f>
        <v>Z</v>
      </c>
      <c r="E895" t="str">
        <f>VLOOKUP(Tableau10[[#This Row],[Document d''achat]],Tableau1[[#All],[Colonne1]:[Nom Fournisseur]],5,FALSE)</f>
        <v>100001145  SA Ethias</v>
      </c>
      <c r="F895" s="1" t="s">
        <v>1527</v>
      </c>
      <c r="G895" s="1" t="s">
        <v>421</v>
      </c>
      <c r="H895" s="1" t="s">
        <v>371</v>
      </c>
      <c r="I895" s="1" t="s">
        <v>2407</v>
      </c>
      <c r="J895" s="2">
        <v>43984</v>
      </c>
      <c r="K895" s="222">
        <v>1</v>
      </c>
      <c r="L895" s="1" t="s">
        <v>7410</v>
      </c>
      <c r="M895" s="222">
        <v>0</v>
      </c>
      <c r="N895" s="2">
        <v>43945</v>
      </c>
      <c r="O895" s="1" t="s">
        <v>1531</v>
      </c>
      <c r="P895" s="259">
        <f>Tableau10[[#This Row],[Quantité échéancée]]-Tableau10[[#This Row],[Quantité livrée]]</f>
        <v>1</v>
      </c>
    </row>
    <row r="896" spans="1:16" hidden="1" x14ac:dyDescent="0.35">
      <c r="A896" t="str">
        <f>VLOOKUP(Tableau10[[#This Row],[Document d''achat]],Tableau1[[#All],[Nº pièce référence]:[AB]],17,FALSE)</f>
        <v>252112121101</v>
      </c>
      <c r="B896" s="9" t="str">
        <f>VLOOKUP(Tableau10[[#This Row],[Document d''achat]],Tableau1[[#All],[Nº pièce référence]:[AB]],15,FALSE)</f>
        <v>300020692</v>
      </c>
      <c r="C896" t="str">
        <f>VLOOKUP(Tableau10[[#This Row],[Document d''achat]],Tableau1[[#All],[Nº pièce référence]:[AB]],16,FALSE)</f>
        <v>2</v>
      </c>
      <c r="D896" t="str">
        <f>VLOOKUP(Tableau10[[#This Row],[Document d''achat]],Tableau1[[#All],[Nº pièce référence]:[Type PO]],18,FALSE)</f>
        <v>Z</v>
      </c>
      <c r="E896" t="str">
        <f>VLOOKUP(Tableau10[[#This Row],[Document d''achat]],Tableau1[[#All],[Colonne1]:[Nom Fournisseur]],5,FALSE)</f>
        <v>100001145  SA Ethias</v>
      </c>
      <c r="F896" s="1" t="s">
        <v>1527</v>
      </c>
      <c r="G896" s="1" t="s">
        <v>423</v>
      </c>
      <c r="H896" s="1" t="s">
        <v>371</v>
      </c>
      <c r="I896" s="1" t="s">
        <v>2407</v>
      </c>
      <c r="J896" s="2">
        <v>43984</v>
      </c>
      <c r="K896" s="222">
        <v>1</v>
      </c>
      <c r="L896" s="1" t="s">
        <v>7410</v>
      </c>
      <c r="M896" s="222">
        <v>0</v>
      </c>
      <c r="N896" s="2">
        <v>43945</v>
      </c>
      <c r="O896" s="1" t="s">
        <v>1532</v>
      </c>
      <c r="P896" s="259">
        <f>Tableau10[[#This Row],[Quantité échéancée]]-Tableau10[[#This Row],[Quantité livrée]]</f>
        <v>1</v>
      </c>
    </row>
    <row r="897" spans="1:16" hidden="1" x14ac:dyDescent="0.35">
      <c r="A897" t="str">
        <f>VLOOKUP(Tableau10[[#This Row],[Document d''achat]],Tableau1[[#All],[Nº pièce référence]:[AB]],17,FALSE)</f>
        <v>252122121104</v>
      </c>
      <c r="B897" s="9" t="str">
        <f>VLOOKUP(Tableau10[[#This Row],[Document d''achat]],Tableau1[[#All],[Nº pièce référence]:[AB]],15,FALSE)</f>
        <v>300020895</v>
      </c>
      <c r="C897" t="str">
        <f>VLOOKUP(Tableau10[[#This Row],[Document d''achat]],Tableau1[[#All],[Nº pièce référence]:[AB]],16,FALSE)</f>
        <v>1</v>
      </c>
      <c r="D897" t="str">
        <f>VLOOKUP(Tableau10[[#This Row],[Document d''achat]],Tableau1[[#All],[Nº pièce référence]:[Type PO]],18,FALSE)</f>
        <v>L</v>
      </c>
      <c r="E897" t="str">
        <f>VLOOKUP(Tableau10[[#This Row],[Document d''achat]],Tableau1[[#All],[Colonne1]:[Nom Fournisseur]],5,FALSE)</f>
        <v>100000238  NV Fujitsu Technology Solutions</v>
      </c>
      <c r="F897" s="1" t="s">
        <v>1525</v>
      </c>
      <c r="G897" s="1" t="s">
        <v>88</v>
      </c>
      <c r="H897" s="1" t="s">
        <v>1524</v>
      </c>
      <c r="I897" s="1" t="s">
        <v>3045</v>
      </c>
      <c r="J897" s="2">
        <v>43984</v>
      </c>
      <c r="K897" s="222">
        <v>1</v>
      </c>
      <c r="L897" s="1" t="s">
        <v>7410</v>
      </c>
      <c r="M897" s="222">
        <v>0</v>
      </c>
      <c r="N897" s="2">
        <v>43984</v>
      </c>
      <c r="O897" s="1" t="s">
        <v>1526</v>
      </c>
      <c r="P897" s="259">
        <f>Tableau10[[#This Row],[Quantité échéancée]]-Tableau10[[#This Row],[Quantité livrée]]</f>
        <v>1</v>
      </c>
    </row>
    <row r="898" spans="1:16" hidden="1" x14ac:dyDescent="0.35">
      <c r="A898" t="str">
        <f>VLOOKUP(Tableau10[[#This Row],[Document d''achat]],Tableau1[[#All],[Nº pièce référence]:[AB]],17,FALSE)</f>
        <v>255223121102</v>
      </c>
      <c r="B898" s="9" t="str">
        <f>VLOOKUP(Tableau10[[#This Row],[Document d''achat]],Tableau1[[#All],[Nº pièce référence]:[AB]],15,FALSE)</f>
        <v>300020861</v>
      </c>
      <c r="C898" t="str">
        <f>VLOOKUP(Tableau10[[#This Row],[Document d''achat]],Tableau1[[#All],[Nº pièce référence]:[AB]],16,FALSE)</f>
        <v>2</v>
      </c>
      <c r="D898" t="str">
        <f>VLOOKUP(Tableau10[[#This Row],[Document d''achat]],Tableau1[[#All],[Nº pièce référence]:[Type PO]],18,FALSE)</f>
        <v>Z</v>
      </c>
      <c r="E898" t="str">
        <f>VLOOKUP(Tableau10[[#This Row],[Document d''achat]],Tableau1[[#All],[Colonne1]:[Nom Fournisseur]],5,FALSE)</f>
        <v>100033009  BV Deny Cargo</v>
      </c>
      <c r="F898" s="1" t="s">
        <v>1539</v>
      </c>
      <c r="G898" s="1" t="s">
        <v>88</v>
      </c>
      <c r="H898" s="1" t="s">
        <v>1470</v>
      </c>
      <c r="I898" s="1" t="s">
        <v>2407</v>
      </c>
      <c r="J898" s="2">
        <v>43985</v>
      </c>
      <c r="K898" s="222">
        <v>1</v>
      </c>
      <c r="L898" s="1" t="s">
        <v>7410</v>
      </c>
      <c r="M898" s="222">
        <v>0</v>
      </c>
      <c r="N898" s="2">
        <v>43985</v>
      </c>
      <c r="O898" s="1" t="s">
        <v>1540</v>
      </c>
      <c r="P898" s="259">
        <f>Tableau10[[#This Row],[Quantité échéancée]]-Tableau10[[#This Row],[Quantité livrée]]</f>
        <v>1</v>
      </c>
    </row>
    <row r="899" spans="1:16" hidden="1" x14ac:dyDescent="0.35">
      <c r="A899" t="str">
        <f>VLOOKUP(Tableau10[[#This Row],[Document d''achat]],Tableau1[[#All],[Nº pièce référence]:[AB]],17,FALSE)</f>
        <v>255223121102</v>
      </c>
      <c r="B899" s="9" t="str">
        <f>VLOOKUP(Tableau10[[#This Row],[Document d''achat]],Tableau1[[#All],[Nº pièce référence]:[AB]],15,FALSE)</f>
        <v>300020861</v>
      </c>
      <c r="C899" t="str">
        <f>VLOOKUP(Tableau10[[#This Row],[Document d''achat]],Tableau1[[#All],[Nº pièce référence]:[AB]],16,FALSE)</f>
        <v>2</v>
      </c>
      <c r="D899" t="str">
        <f>VLOOKUP(Tableau10[[#This Row],[Document d''achat]],Tableau1[[#All],[Nº pièce référence]:[Type PO]],18,FALSE)</f>
        <v>Z</v>
      </c>
      <c r="E899" t="str">
        <f>VLOOKUP(Tableau10[[#This Row],[Document d''achat]],Tableau1[[#All],[Colonne1]:[Nom Fournisseur]],5,FALSE)</f>
        <v>100033009  BV Deny Cargo</v>
      </c>
      <c r="F899" s="1" t="s">
        <v>1539</v>
      </c>
      <c r="G899" s="1" t="s">
        <v>217</v>
      </c>
      <c r="H899" s="1" t="s">
        <v>1470</v>
      </c>
      <c r="I899" s="1" t="s">
        <v>2407</v>
      </c>
      <c r="J899" s="2">
        <v>43985</v>
      </c>
      <c r="K899" s="222">
        <v>1</v>
      </c>
      <c r="L899" s="1" t="s">
        <v>7410</v>
      </c>
      <c r="M899" s="222">
        <v>0</v>
      </c>
      <c r="N899" s="2">
        <v>43985</v>
      </c>
      <c r="O899" s="1" t="s">
        <v>1541</v>
      </c>
      <c r="P899" s="259">
        <f>Tableau10[[#This Row],[Quantité échéancée]]-Tableau10[[#This Row],[Quantité livrée]]</f>
        <v>1</v>
      </c>
    </row>
    <row r="900" spans="1:16" hidden="1" x14ac:dyDescent="0.35">
      <c r="A900" t="str">
        <f>VLOOKUP(Tableau10[[#This Row],[Document d''achat]],Tableau1[[#All],[Nº pièce référence]:[AB]],17,FALSE)</f>
        <v>255223121102</v>
      </c>
      <c r="B900" s="9" t="str">
        <f>VLOOKUP(Tableau10[[#This Row],[Document d''achat]],Tableau1[[#All],[Nº pièce référence]:[AB]],15,FALSE)</f>
        <v>300020861</v>
      </c>
      <c r="C900" t="str">
        <f>VLOOKUP(Tableau10[[#This Row],[Document d''achat]],Tableau1[[#All],[Nº pièce référence]:[AB]],16,FALSE)</f>
        <v>2</v>
      </c>
      <c r="D900" t="str">
        <f>VLOOKUP(Tableau10[[#This Row],[Document d''achat]],Tableau1[[#All],[Nº pièce référence]:[Type PO]],18,FALSE)</f>
        <v>Z</v>
      </c>
      <c r="E900" t="str">
        <f>VLOOKUP(Tableau10[[#This Row],[Document d''achat]],Tableau1[[#All],[Colonne1]:[Nom Fournisseur]],5,FALSE)</f>
        <v>100033009  BV Deny Cargo</v>
      </c>
      <c r="F900" s="1" t="s">
        <v>1539</v>
      </c>
      <c r="G900" s="1" t="s">
        <v>222</v>
      </c>
      <c r="H900" s="1" t="s">
        <v>1470</v>
      </c>
      <c r="I900" s="1" t="s">
        <v>2407</v>
      </c>
      <c r="J900" s="2">
        <v>43985</v>
      </c>
      <c r="K900" s="222">
        <v>1</v>
      </c>
      <c r="L900" s="1" t="s">
        <v>7410</v>
      </c>
      <c r="M900" s="222">
        <v>0</v>
      </c>
      <c r="N900" s="2">
        <v>43985</v>
      </c>
      <c r="O900" s="1" t="s">
        <v>1542</v>
      </c>
      <c r="P900" s="259">
        <f>Tableau10[[#This Row],[Quantité échéancée]]-Tableau10[[#This Row],[Quantité livrée]]</f>
        <v>1</v>
      </c>
    </row>
    <row r="901" spans="1:16" hidden="1" x14ac:dyDescent="0.35">
      <c r="A901" t="str">
        <f>VLOOKUP(Tableau10[[#This Row],[Document d''achat]],Tableau1[[#All],[Nº pièce référence]:[AB]],17,FALSE)</f>
        <v>255223121102</v>
      </c>
      <c r="B901" s="9" t="str">
        <f>VLOOKUP(Tableau10[[#This Row],[Document d''achat]],Tableau1[[#All],[Nº pièce référence]:[AB]],15,FALSE)</f>
        <v>300020870</v>
      </c>
      <c r="C901" t="str">
        <f>VLOOKUP(Tableau10[[#This Row],[Document d''achat]],Tableau1[[#All],[Nº pièce référence]:[AB]],16,FALSE)</f>
        <v>6</v>
      </c>
      <c r="D901" t="str">
        <f>VLOOKUP(Tableau10[[#This Row],[Document d''achat]],Tableau1[[#All],[Nº pièce référence]:[Type PO]],18,FALSE)</f>
        <v>Z</v>
      </c>
      <c r="E901" t="str">
        <f>VLOOKUP(Tableau10[[#This Row],[Document d''achat]],Tableau1[[#All],[Colonne1]:[Nom Fournisseur]],5,FALSE)</f>
        <v>100028433  SC Alpha Card</v>
      </c>
      <c r="F901" s="1" t="s">
        <v>1538</v>
      </c>
      <c r="G901" s="1" t="s">
        <v>88</v>
      </c>
      <c r="H901" s="1" t="s">
        <v>263</v>
      </c>
      <c r="I901" s="1" t="s">
        <v>2407</v>
      </c>
      <c r="J901" s="2">
        <v>43985</v>
      </c>
      <c r="K901" s="222">
        <v>1</v>
      </c>
      <c r="L901" s="1" t="s">
        <v>7410</v>
      </c>
      <c r="M901" s="222">
        <v>0</v>
      </c>
      <c r="N901" s="2">
        <v>43956</v>
      </c>
      <c r="O901" s="1" t="s">
        <v>1174</v>
      </c>
      <c r="P901" s="259">
        <f>Tableau10[[#This Row],[Quantité échéancée]]-Tableau10[[#This Row],[Quantité livrée]]</f>
        <v>1</v>
      </c>
    </row>
    <row r="902" spans="1:16" hidden="1" x14ac:dyDescent="0.35">
      <c r="A902" t="str">
        <f>VLOOKUP(Tableau10[[#This Row],[Document d''achat]],Tableau1[[#All],[Nº pièce référence]:[AB]],17,FALSE)</f>
        <v>255223121102</v>
      </c>
      <c r="B902" s="9" t="str">
        <f>VLOOKUP(Tableau10[[#This Row],[Document d''achat]],Tableau1[[#All],[Nº pièce référence]:[AB]],15,FALSE)</f>
        <v>300020861</v>
      </c>
      <c r="C902" t="str">
        <f>VLOOKUP(Tableau10[[#This Row],[Document d''achat]],Tableau1[[#All],[Nº pièce référence]:[AB]],16,FALSE)</f>
        <v>1</v>
      </c>
      <c r="D902" t="str">
        <f>VLOOKUP(Tableau10[[#This Row],[Document d''achat]],Tableau1[[#All],[Nº pièce référence]:[Type PO]],18,FALSE)</f>
        <v>Z</v>
      </c>
      <c r="E902" t="str">
        <f>VLOOKUP(Tableau10[[#This Row],[Document d''achat]],Tableau1[[#All],[Colonne1]:[Nom Fournisseur]],5,FALSE)</f>
        <v>500026522  Ltd Sinopharm Foreign Trade</v>
      </c>
      <c r="F902" s="1" t="s">
        <v>1545</v>
      </c>
      <c r="G902" s="1" t="s">
        <v>88</v>
      </c>
      <c r="H902" s="1" t="s">
        <v>967</v>
      </c>
      <c r="I902" s="1" t="s">
        <v>2407</v>
      </c>
      <c r="J902" s="2">
        <v>43985</v>
      </c>
      <c r="K902" s="222">
        <v>1</v>
      </c>
      <c r="L902" s="1" t="s">
        <v>7411</v>
      </c>
      <c r="M902" s="222">
        <v>0</v>
      </c>
      <c r="N902" s="2">
        <v>43985</v>
      </c>
      <c r="O902" s="1" t="s">
        <v>1546</v>
      </c>
      <c r="P902" s="259">
        <f>Tableau10[[#This Row],[Quantité échéancée]]-Tableau10[[#This Row],[Quantité livrée]]</f>
        <v>1</v>
      </c>
    </row>
    <row r="903" spans="1:16" hidden="1" x14ac:dyDescent="0.35">
      <c r="A903" t="str">
        <f>VLOOKUP(Tableau10[[#This Row],[Document d''achat]],Tableau1[[#All],[Nº pièce référence]:[AB]],17,FALSE)</f>
        <v>255223121102</v>
      </c>
      <c r="B903" s="9" t="str">
        <f>VLOOKUP(Tableau10[[#This Row],[Document d''achat]],Tableau1[[#All],[Nº pièce référence]:[AB]],15,FALSE)</f>
        <v>300020861</v>
      </c>
      <c r="C903" t="str">
        <f>VLOOKUP(Tableau10[[#This Row],[Document d''achat]],Tableau1[[#All],[Nº pièce référence]:[AB]],16,FALSE)</f>
        <v>2</v>
      </c>
      <c r="D903" t="str">
        <f>VLOOKUP(Tableau10[[#This Row],[Document d''achat]],Tableau1[[#All],[Nº pièce référence]:[Type PO]],18,FALSE)</f>
        <v>Z</v>
      </c>
      <c r="E903" t="str">
        <f>VLOOKUP(Tableau10[[#This Row],[Document d''achat]],Tableau1[[#All],[Colonne1]:[Nom Fournisseur]],5,FALSE)</f>
        <v>100050676  NV FertiPro</v>
      </c>
      <c r="F903" s="1" t="s">
        <v>1553</v>
      </c>
      <c r="G903" s="1" t="s">
        <v>88</v>
      </c>
      <c r="H903" s="1" t="s">
        <v>678</v>
      </c>
      <c r="I903" s="1" t="s">
        <v>2407</v>
      </c>
      <c r="J903" s="2">
        <v>43987</v>
      </c>
      <c r="K903" s="222">
        <v>1</v>
      </c>
      <c r="L903" s="1" t="s">
        <v>7411</v>
      </c>
      <c r="M903" s="222">
        <v>0</v>
      </c>
      <c r="N903" s="2">
        <v>43987</v>
      </c>
      <c r="O903" s="1" t="s">
        <v>1554</v>
      </c>
      <c r="P903" s="259">
        <f>Tableau10[[#This Row],[Quantité échéancée]]-Tableau10[[#This Row],[Quantité livrée]]</f>
        <v>1</v>
      </c>
    </row>
    <row r="904" spans="1:16" hidden="1" x14ac:dyDescent="0.35">
      <c r="A904" t="str">
        <f>VLOOKUP(Tableau10[[#This Row],[Document d''achat]],Tableau1[[#All],[Nº pièce référence]:[AB]],17,FALSE)</f>
        <v>255223121102</v>
      </c>
      <c r="B904" s="9" t="str">
        <f>VLOOKUP(Tableau10[[#This Row],[Document d''achat]],Tableau1[[#All],[Nº pièce référence]:[AB]],15,FALSE)</f>
        <v>300020861</v>
      </c>
      <c r="C904" t="str">
        <f>VLOOKUP(Tableau10[[#This Row],[Document d''achat]],Tableau1[[#All],[Nº pièce référence]:[AB]],16,FALSE)</f>
        <v>2</v>
      </c>
      <c r="D904" t="str">
        <f>VLOOKUP(Tableau10[[#This Row],[Document d''achat]],Tableau1[[#All],[Nº pièce référence]:[Type PO]],18,FALSE)</f>
        <v>Z</v>
      </c>
      <c r="E904" t="str">
        <f>VLOOKUP(Tableau10[[#This Row],[Document d''achat]],Tableau1[[#All],[Colonne1]:[Nom Fournisseur]],5,FALSE)</f>
        <v>100012685  FUP CER-Groupe</v>
      </c>
      <c r="F904" s="1" t="s">
        <v>1550</v>
      </c>
      <c r="G904" s="1" t="s">
        <v>88</v>
      </c>
      <c r="H904" s="1" t="s">
        <v>1549</v>
      </c>
      <c r="I904" s="1" t="s">
        <v>2407</v>
      </c>
      <c r="J904" s="2">
        <v>43987</v>
      </c>
      <c r="K904" s="222">
        <v>1</v>
      </c>
      <c r="L904" s="1" t="s">
        <v>7411</v>
      </c>
      <c r="M904" s="222">
        <v>0</v>
      </c>
      <c r="N904" s="2">
        <v>43987</v>
      </c>
      <c r="O904" s="1" t="s">
        <v>1551</v>
      </c>
      <c r="P904" s="259">
        <f>Tableau10[[#This Row],[Quantité échéancée]]-Tableau10[[#This Row],[Quantité livrée]]</f>
        <v>1</v>
      </c>
    </row>
    <row r="905" spans="1:16" hidden="1" x14ac:dyDescent="0.35">
      <c r="A905" t="str">
        <f>VLOOKUP(Tableau10[[#This Row],[Document d''achat]],Tableau1[[#All],[Nº pièce référence]:[AB]],17,FALSE)</f>
        <v>255223121102</v>
      </c>
      <c r="B905" s="9" t="str">
        <f>VLOOKUP(Tableau10[[#This Row],[Document d''achat]],Tableau1[[#All],[Nº pièce référence]:[AB]],15,FALSE)</f>
        <v>300020861</v>
      </c>
      <c r="C905" t="str">
        <f>VLOOKUP(Tableau10[[#This Row],[Document d''achat]],Tableau1[[#All],[Nº pièce référence]:[AB]],16,FALSE)</f>
        <v>1</v>
      </c>
      <c r="D905" t="str">
        <f>VLOOKUP(Tableau10[[#This Row],[Document d''achat]],Tableau1[[#All],[Nº pièce référence]:[Type PO]],18,FALSE)</f>
        <v>Z</v>
      </c>
      <c r="E905" t="str">
        <f>VLOOKUP(Tableau10[[#This Row],[Document d''achat]],Tableau1[[#All],[Colonne1]:[Nom Fournisseur]],5,FALSE)</f>
        <v>200008234  Ltd International Transport &amp; Shipp</v>
      </c>
      <c r="F905" s="1" t="s">
        <v>1558</v>
      </c>
      <c r="G905" s="1" t="s">
        <v>88</v>
      </c>
      <c r="H905" s="1" t="s">
        <v>1557</v>
      </c>
      <c r="I905" s="1" t="s">
        <v>2407</v>
      </c>
      <c r="J905" s="2">
        <v>43987</v>
      </c>
      <c r="K905" s="222">
        <v>1</v>
      </c>
      <c r="L905" s="1" t="s">
        <v>7411</v>
      </c>
      <c r="M905" s="222">
        <v>0</v>
      </c>
      <c r="N905" s="2">
        <v>43987</v>
      </c>
      <c r="O905" s="1" t="s">
        <v>1559</v>
      </c>
      <c r="P905" s="259">
        <f>Tableau10[[#This Row],[Quantité échéancée]]-Tableau10[[#This Row],[Quantité livrée]]</f>
        <v>1</v>
      </c>
    </row>
    <row r="906" spans="1:16" hidden="1" x14ac:dyDescent="0.35">
      <c r="A906" t="str">
        <f>VLOOKUP(Tableau10[[#This Row],[Document d''achat]],Tableau1[[#All],[Nº pièce référence]:[AB]],17,FALSE)</f>
        <v>255223121102</v>
      </c>
      <c r="B906" s="9" t="str">
        <f>VLOOKUP(Tableau10[[#This Row],[Document d''achat]],Tableau1[[#All],[Nº pièce référence]:[AB]],15,FALSE)</f>
        <v>300020861</v>
      </c>
      <c r="C906" t="str">
        <f>VLOOKUP(Tableau10[[#This Row],[Document d''achat]],Tableau1[[#All],[Nº pièce référence]:[AB]],16,FALSE)</f>
        <v>1</v>
      </c>
      <c r="D906" t="str">
        <f>VLOOKUP(Tableau10[[#This Row],[Document d''achat]],Tableau1[[#All],[Nº pièce référence]:[Type PO]],18,FALSE)</f>
        <v>Z</v>
      </c>
      <c r="E906" t="str">
        <f>VLOOKUP(Tableau10[[#This Row],[Document d''achat]],Tableau1[[#All],[Colonne1]:[Nom Fournisseur]],5,FALSE)</f>
        <v>500026476 Ltd Weihai Textile Group Co (DISHANG)</v>
      </c>
      <c r="F906" s="1" t="s">
        <v>1567</v>
      </c>
      <c r="G906" s="1" t="s">
        <v>88</v>
      </c>
      <c r="H906" s="1" t="s">
        <v>1566</v>
      </c>
      <c r="I906" s="1" t="s">
        <v>2407</v>
      </c>
      <c r="J906" s="2">
        <v>43987</v>
      </c>
      <c r="K906" s="222">
        <v>1</v>
      </c>
      <c r="L906" s="1" t="s">
        <v>7411</v>
      </c>
      <c r="M906" s="222">
        <v>0</v>
      </c>
      <c r="N906" s="2">
        <v>43987</v>
      </c>
      <c r="O906" s="1" t="s">
        <v>1568</v>
      </c>
      <c r="P906" s="259">
        <f>Tableau10[[#This Row],[Quantité échéancée]]-Tableau10[[#This Row],[Quantité livrée]]</f>
        <v>1</v>
      </c>
    </row>
    <row r="907" spans="1:16" hidden="1" x14ac:dyDescent="0.35">
      <c r="A907" t="str">
        <f>VLOOKUP(Tableau10[[#This Row],[Document d''achat]],Tableau1[[#All],[Nº pièce référence]:[AB]],17,FALSE)</f>
        <v>255223121102</v>
      </c>
      <c r="B907" s="9" t="str">
        <f>VLOOKUP(Tableau10[[#This Row],[Document d''achat]],Tableau1[[#All],[Nº pièce référence]:[AB]],15,FALSE)</f>
        <v>300020861</v>
      </c>
      <c r="C907" t="str">
        <f>VLOOKUP(Tableau10[[#This Row],[Document d''achat]],Tableau1[[#All],[Nº pièce référence]:[AB]],16,FALSE)</f>
        <v>2</v>
      </c>
      <c r="D907" t="str">
        <f>VLOOKUP(Tableau10[[#This Row],[Document d''achat]],Tableau1[[#All],[Nº pièce référence]:[Type PO]],18,FALSE)</f>
        <v>Z</v>
      </c>
      <c r="E907" t="str">
        <f>VLOOKUP(Tableau10[[#This Row],[Document d''achat]],Tableau1[[#All],[Colonne1]:[Nom Fournisseur]],5,FALSE)</f>
        <v>200008266  Ltd Amedica Group</v>
      </c>
      <c r="F907" s="1" t="s">
        <v>1571</v>
      </c>
      <c r="G907" s="1" t="s">
        <v>88</v>
      </c>
      <c r="H907" s="1" t="s">
        <v>1570</v>
      </c>
      <c r="I907" s="1" t="s">
        <v>2407</v>
      </c>
      <c r="J907" s="2">
        <v>43990</v>
      </c>
      <c r="K907" s="222">
        <v>1</v>
      </c>
      <c r="L907" s="1" t="s">
        <v>7411</v>
      </c>
      <c r="M907" s="222">
        <v>0</v>
      </c>
      <c r="N907" s="2">
        <v>43990</v>
      </c>
      <c r="O907" s="1" t="s">
        <v>1572</v>
      </c>
      <c r="P907" s="259">
        <f>Tableau10[[#This Row],[Quantité échéancée]]-Tableau10[[#This Row],[Quantité livrée]]</f>
        <v>1</v>
      </c>
    </row>
    <row r="908" spans="1:16" hidden="1" x14ac:dyDescent="0.35">
      <c r="A908" t="e">
        <f>VLOOKUP(Tableau10[[#This Row],[Document d''achat]],Tableau1[[#All],[Nº pièce référence]:[AB]],17,FALSE)</f>
        <v>#N/A</v>
      </c>
      <c r="B908" s="9" t="e">
        <f>VLOOKUP(Tableau10[[#This Row],[Document d''achat]],Tableau1[[#All],[Nº pièce référence]:[AB]],15,FALSE)</f>
        <v>#N/A</v>
      </c>
      <c r="C908" t="e">
        <f>VLOOKUP(Tableau10[[#This Row],[Document d''achat]],Tableau1[[#All],[Nº pièce référence]:[AB]],16,FALSE)</f>
        <v>#N/A</v>
      </c>
      <c r="D908" t="e">
        <f>VLOOKUP(Tableau10[[#This Row],[Document d''achat]],Tableau1[[#All],[Nº pièce référence]:[Type PO]],18,FALSE)</f>
        <v>#N/A</v>
      </c>
      <c r="E908" t="str">
        <f>VLOOKUP(Tableau10[[#This Row],[Document d''achat]],Tableau1[[#All],[Colonne1]:[Nom Fournisseur]],5,FALSE)</f>
        <v>GE100 Engagem. provisionnel/Provision. Va</v>
      </c>
      <c r="F908" s="1" t="s">
        <v>2415</v>
      </c>
      <c r="G908" s="1" t="s">
        <v>88</v>
      </c>
      <c r="H908" s="1" t="s">
        <v>301</v>
      </c>
      <c r="I908" s="1" t="s">
        <v>2407</v>
      </c>
      <c r="J908" s="2">
        <v>43990</v>
      </c>
      <c r="K908" s="222">
        <v>1</v>
      </c>
      <c r="L908" s="1" t="s">
        <v>7411</v>
      </c>
      <c r="M908" s="222">
        <v>0</v>
      </c>
      <c r="N908" s="2">
        <v>43990</v>
      </c>
      <c r="O908" s="1" t="s">
        <v>3061</v>
      </c>
      <c r="P908" s="259">
        <f>Tableau10[[#This Row],[Quantité échéancée]]-Tableau10[[#This Row],[Quantité livrée]]</f>
        <v>1</v>
      </c>
    </row>
    <row r="909" spans="1:16" hidden="1" x14ac:dyDescent="0.35">
      <c r="A909" t="str">
        <f>VLOOKUP(Tableau10[[#This Row],[Document d''achat]],Tableau1[[#All],[Nº pièce référence]:[AB]],17,FALSE)</f>
        <v>255223121102</v>
      </c>
      <c r="B909" s="9" t="str">
        <f>VLOOKUP(Tableau10[[#This Row],[Document d''achat]],Tableau1[[#All],[Nº pièce référence]:[AB]],15,FALSE)</f>
        <v>300020861</v>
      </c>
      <c r="C909" t="str">
        <f>VLOOKUP(Tableau10[[#This Row],[Document d''achat]],Tableau1[[#All],[Nº pièce référence]:[AB]],16,FALSE)</f>
        <v>4</v>
      </c>
      <c r="D909" t="str">
        <f>VLOOKUP(Tableau10[[#This Row],[Document d''achat]],Tableau1[[#All],[Nº pièce référence]:[Type PO]],18,FALSE)</f>
        <v>Z</v>
      </c>
      <c r="E909" t="str">
        <f>VLOOKUP(Tableau10[[#This Row],[Document d''achat]],Tableau1[[#All],[Colonne1]:[Nom Fournisseur]],5,FALSE)</f>
        <v>500014609  BV Sds</v>
      </c>
      <c r="F909" s="1" t="s">
        <v>1587</v>
      </c>
      <c r="G909" s="1" t="s">
        <v>88</v>
      </c>
      <c r="H909" s="1" t="s">
        <v>800</v>
      </c>
      <c r="I909" s="1" t="s">
        <v>2407</v>
      </c>
      <c r="J909" s="2">
        <v>43992</v>
      </c>
      <c r="K909" s="222">
        <v>1</v>
      </c>
      <c r="L909" s="1" t="s">
        <v>7410</v>
      </c>
      <c r="M909" s="222">
        <v>0</v>
      </c>
      <c r="N909" s="2">
        <v>43992</v>
      </c>
      <c r="O909" s="1" t="s">
        <v>1499</v>
      </c>
      <c r="P909" s="259">
        <f>Tableau10[[#This Row],[Quantité échéancée]]-Tableau10[[#This Row],[Quantité livrée]]</f>
        <v>1</v>
      </c>
    </row>
    <row r="910" spans="1:16" hidden="1" x14ac:dyDescent="0.35">
      <c r="A910" t="str">
        <f>VLOOKUP(Tableau10[[#This Row],[Document d''achat]],Tableau1[[#All],[Nº pièce référence]:[AB]],17,FALSE)</f>
        <v>255223121102</v>
      </c>
      <c r="B910" s="9" t="str">
        <f>VLOOKUP(Tableau10[[#This Row],[Document d''achat]],Tableau1[[#All],[Nº pièce référence]:[AB]],15,FALSE)</f>
        <v>300020861</v>
      </c>
      <c r="C910" t="str">
        <f>VLOOKUP(Tableau10[[#This Row],[Document d''achat]],Tableau1[[#All],[Nº pièce référence]:[AB]],16,FALSE)</f>
        <v>1</v>
      </c>
      <c r="D910" t="str">
        <f>VLOOKUP(Tableau10[[#This Row],[Document d''achat]],Tableau1[[#All],[Nº pièce référence]:[Type PO]],18,FALSE)</f>
        <v>Z</v>
      </c>
      <c r="E910" t="str">
        <f>VLOOKUP(Tableau10[[#This Row],[Document d''achat]],Tableau1[[#All],[Colonne1]:[Nom Fournisseur]],5,FALSE)</f>
        <v>100050732  BV Bestwood</v>
      </c>
      <c r="F910" s="1" t="s">
        <v>1577</v>
      </c>
      <c r="G910" s="1" t="s">
        <v>88</v>
      </c>
      <c r="H910" s="1" t="s">
        <v>833</v>
      </c>
      <c r="I910" s="1" t="s">
        <v>2407</v>
      </c>
      <c r="J910" s="2">
        <v>43992</v>
      </c>
      <c r="K910" s="222">
        <v>1</v>
      </c>
      <c r="L910" s="1" t="s">
        <v>7411</v>
      </c>
      <c r="M910" s="222">
        <v>0</v>
      </c>
      <c r="N910" s="2">
        <v>43992</v>
      </c>
      <c r="O910" s="1" t="s">
        <v>837</v>
      </c>
      <c r="P910" s="259">
        <f>Tableau10[[#This Row],[Quantité échéancée]]-Tableau10[[#This Row],[Quantité livrée]]</f>
        <v>1</v>
      </c>
    </row>
    <row r="911" spans="1:16" hidden="1" x14ac:dyDescent="0.35">
      <c r="A911" t="str">
        <f>VLOOKUP(Tableau10[[#This Row],[Document d''achat]],Tableau1[[#All],[Nº pièce référence]:[AB]],17,FALSE)</f>
        <v>255223121102</v>
      </c>
      <c r="B911" s="9" t="str">
        <f>VLOOKUP(Tableau10[[#This Row],[Document d''achat]],Tableau1[[#All],[Nº pièce référence]:[AB]],15,FALSE)</f>
        <v>300020861</v>
      </c>
      <c r="C911" t="str">
        <f>VLOOKUP(Tableau10[[#This Row],[Document d''achat]],Tableau1[[#All],[Nº pièce référence]:[AB]],16,FALSE)</f>
        <v>1</v>
      </c>
      <c r="D911" t="str">
        <f>VLOOKUP(Tableau10[[#This Row],[Document d''achat]],Tableau1[[#All],[Nº pièce référence]:[Type PO]],18,FALSE)</f>
        <v>Z</v>
      </c>
      <c r="E911" t="str">
        <f>VLOOKUP(Tableau10[[#This Row],[Document d''achat]],Tableau1[[#All],[Colonne1]:[Nom Fournisseur]],5,FALSE)</f>
        <v>100050937 NV Mainfreight</v>
      </c>
      <c r="F911" s="1" t="s">
        <v>1581</v>
      </c>
      <c r="G911" s="1" t="s">
        <v>88</v>
      </c>
      <c r="H911" s="1" t="s">
        <v>1580</v>
      </c>
      <c r="I911" s="1" t="s">
        <v>2407</v>
      </c>
      <c r="J911" s="2">
        <v>43992</v>
      </c>
      <c r="K911" s="222">
        <v>1</v>
      </c>
      <c r="L911" s="1" t="s">
        <v>7411</v>
      </c>
      <c r="M911" s="222">
        <v>0</v>
      </c>
      <c r="N911" s="2">
        <v>43992</v>
      </c>
      <c r="O911" s="1" t="s">
        <v>1582</v>
      </c>
      <c r="P911" s="259">
        <f>Tableau10[[#This Row],[Quantité échéancée]]-Tableau10[[#This Row],[Quantité livrée]]</f>
        <v>1</v>
      </c>
    </row>
    <row r="912" spans="1:16" hidden="1" x14ac:dyDescent="0.35">
      <c r="A912" t="str">
        <f>VLOOKUP(Tableau10[[#This Row],[Document d''achat]],Tableau1[[#All],[Nº pièce référence]:[AB]],17,FALSE)</f>
        <v>255223121102</v>
      </c>
      <c r="B912" s="9" t="str">
        <f>VLOOKUP(Tableau10[[#This Row],[Document d''achat]],Tableau1[[#All],[Nº pièce référence]:[AB]],15,FALSE)</f>
        <v>300020861</v>
      </c>
      <c r="C912" t="str">
        <f>VLOOKUP(Tableau10[[#This Row],[Document d''achat]],Tableau1[[#All],[Nº pièce référence]:[AB]],16,FALSE)</f>
        <v>1</v>
      </c>
      <c r="D912" t="str">
        <f>VLOOKUP(Tableau10[[#This Row],[Document d''achat]],Tableau1[[#All],[Nº pièce référence]:[Type PO]],18,FALSE)</f>
        <v>Z</v>
      </c>
      <c r="E912" t="str">
        <f>VLOOKUP(Tableau10[[#This Row],[Document d''achat]],Tableau1[[#All],[Colonne1]:[Nom Fournisseur]],5,FALSE)</f>
        <v>100050937 NV Mainfreight</v>
      </c>
      <c r="F912" s="1" t="s">
        <v>1581</v>
      </c>
      <c r="G912" s="1" t="s">
        <v>217</v>
      </c>
      <c r="H912" s="1" t="s">
        <v>1580</v>
      </c>
      <c r="I912" s="1" t="s">
        <v>2407</v>
      </c>
      <c r="J912" s="2">
        <v>44007</v>
      </c>
      <c r="K912" s="222">
        <v>1</v>
      </c>
      <c r="L912" s="1" t="s">
        <v>7411</v>
      </c>
      <c r="M912" s="222">
        <v>0</v>
      </c>
      <c r="N912" s="2">
        <v>44007</v>
      </c>
      <c r="O912" s="1" t="s">
        <v>1586</v>
      </c>
      <c r="P912" s="259">
        <f>Tableau10[[#This Row],[Quantité échéancée]]-Tableau10[[#This Row],[Quantité livrée]]</f>
        <v>1</v>
      </c>
    </row>
    <row r="913" spans="1:16" hidden="1" x14ac:dyDescent="0.35">
      <c r="A913" t="str">
        <f>VLOOKUP(Tableau10[[#This Row],[Document d''achat]],Tableau1[[#All],[Nº pièce référence]:[AB]],17,FALSE)</f>
        <v>255223121102</v>
      </c>
      <c r="B913" s="9" t="str">
        <f>VLOOKUP(Tableau10[[#This Row],[Document d''achat]],Tableau1[[#All],[Nº pièce référence]:[AB]],15,FALSE)</f>
        <v>300020861</v>
      </c>
      <c r="C913" t="str">
        <f>VLOOKUP(Tableau10[[#This Row],[Document d''achat]],Tableau1[[#All],[Nº pièce référence]:[AB]],16,FALSE)</f>
        <v>7</v>
      </c>
      <c r="D913" t="str">
        <f>VLOOKUP(Tableau10[[#This Row],[Document d''achat]],Tableau1[[#All],[Nº pièce référence]:[Type PO]],18,FALSE)</f>
        <v>Z</v>
      </c>
      <c r="E913" t="str">
        <f>VLOOKUP(Tableau10[[#This Row],[Document d''achat]],Tableau1[[#All],[Colonne1]:[Nom Fournisseur]],5,FALSE)</f>
        <v>100022614  NV H. Essers Transport Company</v>
      </c>
      <c r="F913" s="1" t="s">
        <v>1989</v>
      </c>
      <c r="G913" s="1" t="s">
        <v>88</v>
      </c>
      <c r="H913" s="1" t="s">
        <v>1988</v>
      </c>
      <c r="I913" s="1" t="s">
        <v>2407</v>
      </c>
      <c r="J913" s="2">
        <v>43993</v>
      </c>
      <c r="K913" s="222">
        <v>1</v>
      </c>
      <c r="L913" s="1" t="s">
        <v>7411</v>
      </c>
      <c r="M913" s="222">
        <v>0</v>
      </c>
      <c r="N913" s="2">
        <v>43993</v>
      </c>
      <c r="O913" s="1" t="s">
        <v>1990</v>
      </c>
      <c r="P913" s="259">
        <f>Tableau10[[#This Row],[Quantité échéancée]]-Tableau10[[#This Row],[Quantité livrée]]</f>
        <v>1</v>
      </c>
    </row>
    <row r="914" spans="1:16" hidden="1" x14ac:dyDescent="0.35">
      <c r="A914" t="str">
        <f>VLOOKUP(Tableau10[[#This Row],[Document d''achat]],Tableau1[[#All],[Nº pièce référence]:[AB]],17,FALSE)</f>
        <v>255223121102</v>
      </c>
      <c r="B914" s="9" t="str">
        <f>VLOOKUP(Tableau10[[#This Row],[Document d''achat]],Tableau1[[#All],[Nº pièce référence]:[AB]],15,FALSE)</f>
        <v>300020861</v>
      </c>
      <c r="C914" t="str">
        <f>VLOOKUP(Tableau10[[#This Row],[Document d''achat]],Tableau1[[#All],[Nº pièce référence]:[AB]],16,FALSE)</f>
        <v>2</v>
      </c>
      <c r="D914" t="str">
        <f>VLOOKUP(Tableau10[[#This Row],[Document d''achat]],Tableau1[[#All],[Nº pièce référence]:[Type PO]],18,FALSE)</f>
        <v>Z</v>
      </c>
      <c r="E914" t="str">
        <f>VLOOKUP(Tableau10[[#This Row],[Document d''achat]],Tableau1[[#All],[Colonne1]:[Nom Fournisseur]],5,FALSE)</f>
        <v>GE100      Engagem. provisionnel/Provision. Va</v>
      </c>
      <c r="F914" s="1" t="s">
        <v>1595</v>
      </c>
      <c r="G914" s="1" t="s">
        <v>88</v>
      </c>
      <c r="H914" s="1" t="s">
        <v>301</v>
      </c>
      <c r="I914" s="1" t="s">
        <v>2407</v>
      </c>
      <c r="J914" s="2">
        <v>43993</v>
      </c>
      <c r="K914" s="222">
        <v>1</v>
      </c>
      <c r="L914" s="1" t="s">
        <v>7411</v>
      </c>
      <c r="M914" s="222">
        <v>0</v>
      </c>
      <c r="N914" s="2">
        <v>43993</v>
      </c>
      <c r="O914" s="1" t="s">
        <v>1596</v>
      </c>
      <c r="P914" s="259">
        <f>Tableau10[[#This Row],[Quantité échéancée]]-Tableau10[[#This Row],[Quantité livrée]]</f>
        <v>1</v>
      </c>
    </row>
    <row r="915" spans="1:16" hidden="1" x14ac:dyDescent="0.35">
      <c r="A915" t="str">
        <f>VLOOKUP(Tableau10[[#This Row],[Document d''achat]],Tableau1[[#All],[Nº pièce référence]:[AB]],17,FALSE)</f>
        <v>252122121104</v>
      </c>
      <c r="B915" s="9" t="str">
        <f>VLOOKUP(Tableau10[[#This Row],[Document d''achat]],Tableau1[[#All],[Nº pièce référence]:[AB]],15,FALSE)</f>
        <v>300020895</v>
      </c>
      <c r="C915" t="str">
        <f>VLOOKUP(Tableau10[[#This Row],[Document d''achat]],Tableau1[[#All],[Nº pièce référence]:[AB]],16,FALSE)</f>
        <v>1</v>
      </c>
      <c r="D915" t="str">
        <f>VLOOKUP(Tableau10[[#This Row],[Document d''achat]],Tableau1[[#All],[Nº pièce référence]:[Type PO]],18,FALSE)</f>
        <v>L</v>
      </c>
      <c r="E915" t="str">
        <f>VLOOKUP(Tableau10[[#This Row],[Document d''achat]],Tableau1[[#All],[Colonne1]:[Nom Fournisseur]],5,FALSE)</f>
        <v>100028433  SC Alpha Card</v>
      </c>
      <c r="F915" s="1" t="s">
        <v>1589</v>
      </c>
      <c r="G915" s="1" t="s">
        <v>88</v>
      </c>
      <c r="H915" s="1" t="s">
        <v>263</v>
      </c>
      <c r="I915" s="1" t="s">
        <v>2549</v>
      </c>
      <c r="J915" s="2">
        <v>43993</v>
      </c>
      <c r="K915" s="222">
        <v>1</v>
      </c>
      <c r="L915" s="1" t="s">
        <v>7410</v>
      </c>
      <c r="M915" s="222">
        <v>1</v>
      </c>
      <c r="N915" s="2">
        <v>43993</v>
      </c>
      <c r="O915" s="1" t="s">
        <v>1590</v>
      </c>
      <c r="P915" s="259">
        <f>Tableau10[[#This Row],[Quantité échéancée]]-Tableau10[[#This Row],[Quantité livrée]]</f>
        <v>0</v>
      </c>
    </row>
    <row r="916" spans="1:16" hidden="1" x14ac:dyDescent="0.35">
      <c r="A916" t="str">
        <f>VLOOKUP(Tableau10[[#This Row],[Document d''achat]],Tableau1[[#All],[Nº pièce référence]:[AB]],17,FALSE)</f>
        <v>255223121102</v>
      </c>
      <c r="B916" s="9" t="str">
        <f>VLOOKUP(Tableau10[[#This Row],[Document d''achat]],Tableau1[[#All],[Nº pièce référence]:[AB]],15,FALSE)</f>
        <v>300020861</v>
      </c>
      <c r="C916" t="str">
        <f>VLOOKUP(Tableau10[[#This Row],[Document d''achat]],Tableau1[[#All],[Nº pièce référence]:[AB]],16,FALSE)</f>
        <v>5</v>
      </c>
      <c r="D916" t="str">
        <f>VLOOKUP(Tableau10[[#This Row],[Document d''achat]],Tableau1[[#All],[Nº pièce référence]:[Type PO]],18,FALSE)</f>
        <v>Z</v>
      </c>
      <c r="E916" t="str">
        <f>VLOOKUP(Tableau10[[#This Row],[Document d''achat]],Tableau1[[#All],[Colonne1]:[Nom Fournisseur]],5,FALSE)</f>
        <v>100023313  SA Laboratoires Sterop</v>
      </c>
      <c r="F916" s="1" t="s">
        <v>1600</v>
      </c>
      <c r="G916" s="1" t="s">
        <v>88</v>
      </c>
      <c r="H916" s="1" t="s">
        <v>1599</v>
      </c>
      <c r="I916" s="1" t="s">
        <v>2407</v>
      </c>
      <c r="J916" s="2">
        <v>43994</v>
      </c>
      <c r="K916" s="222">
        <v>1</v>
      </c>
      <c r="L916" s="1" t="s">
        <v>7411</v>
      </c>
      <c r="M916" s="222">
        <v>0</v>
      </c>
      <c r="N916" s="2">
        <v>43994</v>
      </c>
      <c r="O916" s="1" t="s">
        <v>1601</v>
      </c>
      <c r="P916" s="259">
        <f>Tableau10[[#This Row],[Quantité échéancée]]-Tableau10[[#This Row],[Quantité livrée]]</f>
        <v>1</v>
      </c>
    </row>
    <row r="917" spans="1:16" hidden="1" x14ac:dyDescent="0.35">
      <c r="A917" t="str">
        <f>VLOOKUP(Tableau10[[#This Row],[Document d''achat]],Tableau1[[#All],[Nº pièce référence]:[AB]],17,FALSE)</f>
        <v>255223121102</v>
      </c>
      <c r="B917" s="9" t="str">
        <f>VLOOKUP(Tableau10[[#This Row],[Document d''achat]],Tableau1[[#All],[Nº pièce référence]:[AB]],15,FALSE)</f>
        <v>300020861</v>
      </c>
      <c r="C917" t="str">
        <f>VLOOKUP(Tableau10[[#This Row],[Document d''achat]],Tableau1[[#All],[Nº pièce référence]:[AB]],16,FALSE)</f>
        <v>1</v>
      </c>
      <c r="D917" t="str">
        <f>VLOOKUP(Tableau10[[#This Row],[Document d''achat]],Tableau1[[#All],[Nº pièce référence]:[Type PO]],18,FALSE)</f>
        <v>Z</v>
      </c>
      <c r="E917" t="str">
        <f>VLOOKUP(Tableau10[[#This Row],[Document d''achat]],Tableau1[[#All],[Colonne1]:[Nom Fournisseur]],5,FALSE)</f>
        <v>100050937 NV Mainfreight</v>
      </c>
      <c r="F917" s="1" t="s">
        <v>1606</v>
      </c>
      <c r="G917" s="1" t="s">
        <v>88</v>
      </c>
      <c r="H917" s="1" t="s">
        <v>1580</v>
      </c>
      <c r="I917" s="1" t="s">
        <v>2407</v>
      </c>
      <c r="J917" s="2">
        <v>43998</v>
      </c>
      <c r="K917" s="222">
        <v>1</v>
      </c>
      <c r="L917" s="1" t="s">
        <v>7411</v>
      </c>
      <c r="M917" s="222">
        <v>0</v>
      </c>
      <c r="N917" s="2">
        <v>43998</v>
      </c>
      <c r="O917" s="1" t="s">
        <v>1607</v>
      </c>
      <c r="P917" s="259">
        <f>Tableau10[[#This Row],[Quantité échéancée]]-Tableau10[[#This Row],[Quantité livrée]]</f>
        <v>1</v>
      </c>
    </row>
    <row r="918" spans="1:16" hidden="1" x14ac:dyDescent="0.35">
      <c r="A918" t="str">
        <f>VLOOKUP(Tableau10[[#This Row],[Document d''achat]],Tableau1[[#All],[Nº pièce référence]:[AB]],17,FALSE)</f>
        <v>255223121102</v>
      </c>
      <c r="B918" s="9" t="str">
        <f>VLOOKUP(Tableau10[[#This Row],[Document d''achat]],Tableau1[[#All],[Nº pièce référence]:[AB]],15,FALSE)</f>
        <v>300020861</v>
      </c>
      <c r="C918" t="str">
        <f>VLOOKUP(Tableau10[[#This Row],[Document d''achat]],Tableau1[[#All],[Nº pièce référence]:[AB]],16,FALSE)</f>
        <v>5</v>
      </c>
      <c r="D918" t="str">
        <f>VLOOKUP(Tableau10[[#This Row],[Document d''achat]],Tableau1[[#All],[Nº pièce référence]:[Type PO]],18,FALSE)</f>
        <v>Z</v>
      </c>
      <c r="E918" t="str">
        <f>VLOOKUP(Tableau10[[#This Row],[Document d''achat]],Tableau1[[#All],[Colonne1]:[Nom Fournisseur]],5,FALSE)</f>
        <v>100024695  NV Janssen-Cilag</v>
      </c>
      <c r="F918" s="1" t="s">
        <v>1603</v>
      </c>
      <c r="G918" s="1" t="s">
        <v>88</v>
      </c>
      <c r="H918" s="1" t="s">
        <v>935</v>
      </c>
      <c r="I918" s="1" t="s">
        <v>2407</v>
      </c>
      <c r="J918" s="2">
        <v>43998</v>
      </c>
      <c r="K918" s="222">
        <v>1</v>
      </c>
      <c r="L918" s="1" t="s">
        <v>7411</v>
      </c>
      <c r="M918" s="222">
        <v>0</v>
      </c>
      <c r="N918" s="2">
        <v>43998</v>
      </c>
      <c r="O918" s="1" t="s">
        <v>1604</v>
      </c>
      <c r="P918" s="259">
        <f>Tableau10[[#This Row],[Quantité échéancée]]-Tableau10[[#This Row],[Quantité livrée]]</f>
        <v>1</v>
      </c>
    </row>
    <row r="919" spans="1:16" hidden="1" x14ac:dyDescent="0.35">
      <c r="A919" t="str">
        <f>VLOOKUP(Tableau10[[#This Row],[Document d''achat]],Tableau1[[#All],[Nº pièce référence]:[AB]],17,FALSE)</f>
        <v>255223121102</v>
      </c>
      <c r="B919" s="9" t="str">
        <f>VLOOKUP(Tableau10[[#This Row],[Document d''achat]],Tableau1[[#All],[Nº pièce référence]:[AB]],15,FALSE)</f>
        <v>300020861</v>
      </c>
      <c r="C919" t="str">
        <f>VLOOKUP(Tableau10[[#This Row],[Document d''achat]],Tableau1[[#All],[Nº pièce référence]:[AB]],16,FALSE)</f>
        <v>7</v>
      </c>
      <c r="D919" t="str">
        <f>VLOOKUP(Tableau10[[#This Row],[Document d''achat]],Tableau1[[#All],[Nº pièce référence]:[Type PO]],18,FALSE)</f>
        <v>Z</v>
      </c>
      <c r="E919" t="str">
        <f>VLOOKUP(Tableau10[[#This Row],[Document d''achat]],Tableau1[[#All],[Colonne1]:[Nom Fournisseur]],5,FALSE)</f>
        <v>100033009  BV Deny Cargo</v>
      </c>
      <c r="F919" s="1" t="s">
        <v>1608</v>
      </c>
      <c r="G919" s="1" t="s">
        <v>88</v>
      </c>
      <c r="H919" s="1" t="s">
        <v>1470</v>
      </c>
      <c r="I919" s="1" t="s">
        <v>2407</v>
      </c>
      <c r="J919" s="2">
        <v>43999</v>
      </c>
      <c r="K919" s="222">
        <v>1</v>
      </c>
      <c r="L919" s="1" t="s">
        <v>7411</v>
      </c>
      <c r="M919" s="222">
        <v>0</v>
      </c>
      <c r="N919" s="2">
        <v>43999</v>
      </c>
      <c r="O919" s="1" t="s">
        <v>1609</v>
      </c>
      <c r="P919" s="259">
        <f>Tableau10[[#This Row],[Quantité échéancée]]-Tableau10[[#This Row],[Quantité livrée]]</f>
        <v>1</v>
      </c>
    </row>
    <row r="920" spans="1:16" hidden="1" x14ac:dyDescent="0.35">
      <c r="A920" t="str">
        <f>VLOOKUP(Tableau10[[#This Row],[Document d''achat]],Tableau1[[#All],[Nº pièce référence]:[AB]],17,FALSE)</f>
        <v>255223121102</v>
      </c>
      <c r="B920" s="9" t="str">
        <f>VLOOKUP(Tableau10[[#This Row],[Document d''achat]],Tableau1[[#All],[Nº pièce référence]:[AB]],15,FALSE)</f>
        <v>300020870</v>
      </c>
      <c r="C920" t="str">
        <f>VLOOKUP(Tableau10[[#This Row],[Document d''achat]],Tableau1[[#All],[Nº pièce référence]:[AB]],16,FALSE)</f>
        <v>3</v>
      </c>
      <c r="D920" t="str">
        <f>VLOOKUP(Tableau10[[#This Row],[Document d''achat]],Tableau1[[#All],[Nº pièce référence]:[Type PO]],18,FALSE)</f>
        <v>Z</v>
      </c>
      <c r="E920" t="str">
        <f>VLOOKUP(Tableau10[[#This Row],[Document d''achat]],Tableau1[[#All],[Colonne1]:[Nom Fournisseur]],5,FALSE)</f>
        <v>100050137  BV Pure Nature Kitchen</v>
      </c>
      <c r="F920" s="1" t="s">
        <v>1610</v>
      </c>
      <c r="G920" s="1" t="s">
        <v>88</v>
      </c>
      <c r="H920" s="1" t="s">
        <v>773</v>
      </c>
      <c r="I920" s="1" t="s">
        <v>2407</v>
      </c>
      <c r="J920" s="2">
        <v>44001</v>
      </c>
      <c r="K920" s="222">
        <v>1</v>
      </c>
      <c r="L920" s="1" t="s">
        <v>7410</v>
      </c>
      <c r="M920" s="222">
        <v>0</v>
      </c>
      <c r="N920" s="2">
        <v>44001</v>
      </c>
      <c r="O920" s="1" t="s">
        <v>1611</v>
      </c>
      <c r="P920" s="259">
        <f>Tableau10[[#This Row],[Quantité échéancée]]-Tableau10[[#This Row],[Quantité livrée]]</f>
        <v>1</v>
      </c>
    </row>
    <row r="921" spans="1:16" hidden="1" x14ac:dyDescent="0.35">
      <c r="A921" t="str">
        <f>VLOOKUP(Tableau10[[#This Row],[Document d''achat]],Tableau1[[#All],[Nº pièce référence]:[AB]],17,FALSE)</f>
        <v>255223121102</v>
      </c>
      <c r="B921" s="9" t="str">
        <f>VLOOKUP(Tableau10[[#This Row],[Document d''achat]],Tableau1[[#All],[Nº pièce référence]:[AB]],15,FALSE)</f>
        <v>300020870</v>
      </c>
      <c r="C921" t="str">
        <f>VLOOKUP(Tableau10[[#This Row],[Document d''achat]],Tableau1[[#All],[Nº pièce référence]:[AB]],16,FALSE)</f>
        <v>3</v>
      </c>
      <c r="D921" t="str">
        <f>VLOOKUP(Tableau10[[#This Row],[Document d''achat]],Tableau1[[#All],[Nº pièce référence]:[Type PO]],18,FALSE)</f>
        <v>Z</v>
      </c>
      <c r="E921" t="str">
        <f>VLOOKUP(Tableau10[[#This Row],[Document d''achat]],Tableau1[[#All],[Colonne1]:[Nom Fournisseur]],5,FALSE)</f>
        <v>100050137  BV Pure Nature Kitchen</v>
      </c>
      <c r="F921" s="1" t="s">
        <v>1610</v>
      </c>
      <c r="G921" s="1" t="s">
        <v>217</v>
      </c>
      <c r="H921" s="1" t="s">
        <v>773</v>
      </c>
      <c r="I921" s="1" t="s">
        <v>2407</v>
      </c>
      <c r="J921" s="2">
        <v>44001</v>
      </c>
      <c r="K921" s="222">
        <v>1</v>
      </c>
      <c r="L921" s="1" t="s">
        <v>7410</v>
      </c>
      <c r="M921" s="222">
        <v>0</v>
      </c>
      <c r="N921" s="2">
        <v>44001</v>
      </c>
      <c r="O921" s="1" t="s">
        <v>1612</v>
      </c>
      <c r="P921" s="259">
        <f>Tableau10[[#This Row],[Quantité échéancée]]-Tableau10[[#This Row],[Quantité livrée]]</f>
        <v>1</v>
      </c>
    </row>
    <row r="922" spans="1:16" hidden="1" x14ac:dyDescent="0.35">
      <c r="A922" t="str">
        <f>VLOOKUP(Tableau10[[#This Row],[Document d''achat]],Tableau1[[#All],[Nº pièce référence]:[AB]],17,FALSE)</f>
        <v>255223121102</v>
      </c>
      <c r="B922" s="9" t="str">
        <f>VLOOKUP(Tableau10[[#This Row],[Document d''achat]],Tableau1[[#All],[Nº pièce référence]:[AB]],15,FALSE)</f>
        <v>300020870</v>
      </c>
      <c r="C922" t="str">
        <f>VLOOKUP(Tableau10[[#This Row],[Document d''achat]],Tableau1[[#All],[Nº pièce référence]:[AB]],16,FALSE)</f>
        <v>3</v>
      </c>
      <c r="D922" t="str">
        <f>VLOOKUP(Tableau10[[#This Row],[Document d''achat]],Tableau1[[#All],[Nº pièce référence]:[Type PO]],18,FALSE)</f>
        <v>Z</v>
      </c>
      <c r="E922" t="str">
        <f>VLOOKUP(Tableau10[[#This Row],[Document d''achat]],Tableau1[[#All],[Colonne1]:[Nom Fournisseur]],5,FALSE)</f>
        <v>100050137  BV Pure Nature Kitchen</v>
      </c>
      <c r="F922" s="1" t="s">
        <v>1610</v>
      </c>
      <c r="G922" s="1" t="s">
        <v>222</v>
      </c>
      <c r="H922" s="1" t="s">
        <v>773</v>
      </c>
      <c r="I922" s="1" t="s">
        <v>2407</v>
      </c>
      <c r="J922" s="2">
        <v>44001</v>
      </c>
      <c r="K922" s="222">
        <v>1</v>
      </c>
      <c r="L922" s="1" t="s">
        <v>7410</v>
      </c>
      <c r="M922" s="222">
        <v>0</v>
      </c>
      <c r="N922" s="2">
        <v>44001</v>
      </c>
      <c r="O922" s="1" t="s">
        <v>1613</v>
      </c>
      <c r="P922" s="259">
        <f>Tableau10[[#This Row],[Quantité échéancée]]-Tableau10[[#This Row],[Quantité livrée]]</f>
        <v>1</v>
      </c>
    </row>
    <row r="923" spans="1:16" hidden="1" x14ac:dyDescent="0.35">
      <c r="A923" t="str">
        <f>VLOOKUP(Tableau10[[#This Row],[Document d''achat]],Tableau1[[#All],[Nº pièce référence]:[AB]],17,FALSE)</f>
        <v>255223121102</v>
      </c>
      <c r="B923" s="9" t="str">
        <f>VLOOKUP(Tableau10[[#This Row],[Document d''achat]],Tableau1[[#All],[Nº pièce référence]:[AB]],15,FALSE)</f>
        <v>300020870</v>
      </c>
      <c r="C923" t="str">
        <f>VLOOKUP(Tableau10[[#This Row],[Document d''achat]],Tableau1[[#All],[Nº pièce référence]:[AB]],16,FALSE)</f>
        <v>3</v>
      </c>
      <c r="D923" t="str">
        <f>VLOOKUP(Tableau10[[#This Row],[Document d''achat]],Tableau1[[#All],[Nº pièce référence]:[Type PO]],18,FALSE)</f>
        <v>Z</v>
      </c>
      <c r="E923" t="str">
        <f>VLOOKUP(Tableau10[[#This Row],[Document d''achat]],Tableau1[[#All],[Colonne1]:[Nom Fournisseur]],5,FALSE)</f>
        <v>100050137  BV Pure Nature Kitchen</v>
      </c>
      <c r="F923" s="1" t="s">
        <v>1610</v>
      </c>
      <c r="G923" s="1" t="s">
        <v>421</v>
      </c>
      <c r="H923" s="1" t="s">
        <v>773</v>
      </c>
      <c r="I923" s="1" t="s">
        <v>2407</v>
      </c>
      <c r="J923" s="2">
        <v>44001</v>
      </c>
      <c r="K923" s="222">
        <v>1</v>
      </c>
      <c r="L923" s="1" t="s">
        <v>7410</v>
      </c>
      <c r="M923" s="222">
        <v>0</v>
      </c>
      <c r="N923" s="2">
        <v>44001</v>
      </c>
      <c r="O923" s="1" t="s">
        <v>1614</v>
      </c>
      <c r="P923" s="259">
        <f>Tableau10[[#This Row],[Quantité échéancée]]-Tableau10[[#This Row],[Quantité livrée]]</f>
        <v>1</v>
      </c>
    </row>
    <row r="924" spans="1:16" hidden="1" x14ac:dyDescent="0.35">
      <c r="A924" t="str">
        <f>VLOOKUP(Tableau10[[#This Row],[Document d''achat]],Tableau1[[#All],[Nº pièce référence]:[AB]],17,FALSE)</f>
        <v>255223121102</v>
      </c>
      <c r="B924" s="9" t="str">
        <f>VLOOKUP(Tableau10[[#This Row],[Document d''achat]],Tableau1[[#All],[Nº pièce référence]:[AB]],15,FALSE)</f>
        <v>300020870</v>
      </c>
      <c r="C924" t="str">
        <f>VLOOKUP(Tableau10[[#This Row],[Document d''achat]],Tableau1[[#All],[Nº pièce référence]:[AB]],16,FALSE)</f>
        <v>3</v>
      </c>
      <c r="D924" t="str">
        <f>VLOOKUP(Tableau10[[#This Row],[Document d''achat]],Tableau1[[#All],[Nº pièce référence]:[Type PO]],18,FALSE)</f>
        <v>Z</v>
      </c>
      <c r="E924" t="str">
        <f>VLOOKUP(Tableau10[[#This Row],[Document d''achat]],Tableau1[[#All],[Colonne1]:[Nom Fournisseur]],5,FALSE)</f>
        <v>100050137  BV Pure Nature Kitchen</v>
      </c>
      <c r="F924" s="1" t="s">
        <v>1610</v>
      </c>
      <c r="G924" s="1" t="s">
        <v>423</v>
      </c>
      <c r="H924" s="1" t="s">
        <v>773</v>
      </c>
      <c r="I924" s="1" t="s">
        <v>2407</v>
      </c>
      <c r="J924" s="2">
        <v>44001</v>
      </c>
      <c r="K924" s="222">
        <v>1</v>
      </c>
      <c r="L924" s="1" t="s">
        <v>7410</v>
      </c>
      <c r="M924" s="222">
        <v>0</v>
      </c>
      <c r="N924" s="2">
        <v>44001</v>
      </c>
      <c r="O924" s="1" t="s">
        <v>1615</v>
      </c>
      <c r="P924" s="259">
        <f>Tableau10[[#This Row],[Quantité échéancée]]-Tableau10[[#This Row],[Quantité livrée]]</f>
        <v>1</v>
      </c>
    </row>
    <row r="925" spans="1:16" hidden="1" x14ac:dyDescent="0.35">
      <c r="A925" t="str">
        <f>VLOOKUP(Tableau10[[#This Row],[Document d''achat]],Tableau1[[#All],[Nº pièce référence]:[AB]],17,FALSE)</f>
        <v>255223121102</v>
      </c>
      <c r="B925" s="9" t="str">
        <f>VLOOKUP(Tableau10[[#This Row],[Document d''achat]],Tableau1[[#All],[Nº pièce référence]:[AB]],15,FALSE)</f>
        <v>300020870</v>
      </c>
      <c r="C925" t="str">
        <f>VLOOKUP(Tableau10[[#This Row],[Document d''achat]],Tableau1[[#All],[Nº pièce référence]:[AB]],16,FALSE)</f>
        <v>3</v>
      </c>
      <c r="D925" t="str">
        <f>VLOOKUP(Tableau10[[#This Row],[Document d''achat]],Tableau1[[#All],[Nº pièce référence]:[Type PO]],18,FALSE)</f>
        <v>Z</v>
      </c>
      <c r="E925" t="str">
        <f>VLOOKUP(Tableau10[[#This Row],[Document d''achat]],Tableau1[[#All],[Colonne1]:[Nom Fournisseur]],5,FALSE)</f>
        <v>100050837  SRL Chez Jef</v>
      </c>
      <c r="F925" s="1" t="s">
        <v>1618</v>
      </c>
      <c r="G925" s="1" t="s">
        <v>88</v>
      </c>
      <c r="H925" s="1" t="s">
        <v>1617</v>
      </c>
      <c r="I925" s="1" t="s">
        <v>2407</v>
      </c>
      <c r="J925" s="2">
        <v>44001</v>
      </c>
      <c r="K925" s="222">
        <v>1</v>
      </c>
      <c r="L925" s="1" t="s">
        <v>7410</v>
      </c>
      <c r="M925" s="222">
        <v>0</v>
      </c>
      <c r="N925" s="2">
        <v>44001</v>
      </c>
      <c r="O925" s="1" t="s">
        <v>1619</v>
      </c>
      <c r="P925" s="259">
        <f>Tableau10[[#This Row],[Quantité échéancée]]-Tableau10[[#This Row],[Quantité livrée]]</f>
        <v>1</v>
      </c>
    </row>
    <row r="926" spans="1:16" hidden="1" x14ac:dyDescent="0.35">
      <c r="A926" t="str">
        <f>VLOOKUP(Tableau10[[#This Row],[Document d''achat]],Tableau1[[#All],[Nº pièce référence]:[AB]],17,FALSE)</f>
        <v>252122742204</v>
      </c>
      <c r="B926" s="9" t="str">
        <f>VLOOKUP(Tableau10[[#This Row],[Document d''achat]],Tableau1[[#All],[Nº pièce référence]:[AB]],15,FALSE)</f>
        <v>300020896</v>
      </c>
      <c r="C926" t="str">
        <f>VLOOKUP(Tableau10[[#This Row],[Document d''achat]],Tableau1[[#All],[Nº pièce référence]:[AB]],16,FALSE)</f>
        <v>1</v>
      </c>
      <c r="D926" t="str">
        <f>VLOOKUP(Tableau10[[#This Row],[Document d''achat]],Tableau1[[#All],[Nº pièce référence]:[Type PO]],18,FALSE)</f>
        <v>V</v>
      </c>
      <c r="E926" t="str">
        <f>VLOOKUP(Tableau10[[#This Row],[Document d''achat]],Tableau1[[#All],[Colonne1]:[Nom Fournisseur]],5,FALSE)</f>
        <v>100003265  NV Realdolmen</v>
      </c>
      <c r="F926" s="1" t="s">
        <v>1623</v>
      </c>
      <c r="G926" s="1" t="s">
        <v>88</v>
      </c>
      <c r="H926" s="1" t="s">
        <v>1622</v>
      </c>
      <c r="I926" s="1" t="s">
        <v>3078</v>
      </c>
      <c r="J926" s="2">
        <v>44004</v>
      </c>
      <c r="K926" s="222">
        <v>4</v>
      </c>
      <c r="L926" s="1" t="s">
        <v>7410</v>
      </c>
      <c r="M926" s="222">
        <v>4</v>
      </c>
      <c r="N926" s="2">
        <v>44004</v>
      </c>
      <c r="O926" s="1" t="s">
        <v>1624</v>
      </c>
      <c r="P926" s="259">
        <f>Tableau10[[#This Row],[Quantité échéancée]]-Tableau10[[#This Row],[Quantité livrée]]</f>
        <v>0</v>
      </c>
    </row>
    <row r="927" spans="1:16" hidden="1" x14ac:dyDescent="0.35">
      <c r="A927" t="str">
        <f>VLOOKUP(Tableau10[[#This Row],[Document d''achat]],Tableau1[[#All],[Nº pièce référence]:[AB]],17,FALSE)</f>
        <v>255102121101</v>
      </c>
      <c r="B927" s="9" t="str">
        <f>VLOOKUP(Tableau10[[#This Row],[Document d''achat]],Tableau1[[#All],[Nº pièce référence]:[AB]],15,FALSE)</f>
        <v>300020623</v>
      </c>
      <c r="C927" t="str">
        <f>VLOOKUP(Tableau10[[#This Row],[Document d''achat]],Tableau1[[#All],[Nº pièce référence]:[AB]],16,FALSE)</f>
        <v>1</v>
      </c>
      <c r="D927" t="str">
        <f>VLOOKUP(Tableau10[[#This Row],[Document d''achat]],Tableau1[[#All],[Nº pièce référence]:[Type PO]],18,FALSE)</f>
        <v>Z</v>
      </c>
      <c r="E927" t="str">
        <f>VLOOKUP(Tableau10[[#This Row],[Document d''achat]],Tableau1[[#All],[Colonne1]:[Nom Fournisseur]],5,FALSE)</f>
        <v>600000646  SERVFEDE SCTA</v>
      </c>
      <c r="F927" s="1" t="s">
        <v>1625</v>
      </c>
      <c r="G927" s="1" t="s">
        <v>88</v>
      </c>
      <c r="H927" s="1" t="s">
        <v>454</v>
      </c>
      <c r="I927" s="1" t="s">
        <v>2407</v>
      </c>
      <c r="J927" s="2">
        <v>44006</v>
      </c>
      <c r="K927" s="222">
        <v>1</v>
      </c>
      <c r="L927" s="1" t="s">
        <v>7411</v>
      </c>
      <c r="M927" s="222">
        <v>0</v>
      </c>
      <c r="N927" s="2">
        <v>44006</v>
      </c>
      <c r="O927" s="1" t="s">
        <v>1626</v>
      </c>
      <c r="P927" s="259">
        <f>Tableau10[[#This Row],[Quantité échéancée]]-Tableau10[[#This Row],[Quantité livrée]]</f>
        <v>1</v>
      </c>
    </row>
    <row r="928" spans="1:16" hidden="1" x14ac:dyDescent="0.35">
      <c r="A928" t="str">
        <f>VLOOKUP(Tableau10[[#This Row],[Document d''achat]],Tableau1[[#All],[Nº pièce référence]:[AB]],17,FALSE)</f>
        <v>255102121101</v>
      </c>
      <c r="B928" s="9" t="str">
        <f>VLOOKUP(Tableau10[[#This Row],[Document d''achat]],Tableau1[[#All],[Nº pièce référence]:[AB]],15,FALSE)</f>
        <v>300020623</v>
      </c>
      <c r="C928" t="str">
        <f>VLOOKUP(Tableau10[[#This Row],[Document d''achat]],Tableau1[[#All],[Nº pièce référence]:[AB]],16,FALSE)</f>
        <v>1</v>
      </c>
      <c r="D928" t="str">
        <f>VLOOKUP(Tableau10[[#This Row],[Document d''achat]],Tableau1[[#All],[Nº pièce référence]:[Type PO]],18,FALSE)</f>
        <v>Z</v>
      </c>
      <c r="E928" t="str">
        <f>VLOOKUP(Tableau10[[#This Row],[Document d''achat]],Tableau1[[#All],[Colonne1]:[Nom Fournisseur]],5,FALSE)</f>
        <v>600000646  SERVFEDE SCTA</v>
      </c>
      <c r="F928" s="1" t="s">
        <v>1625</v>
      </c>
      <c r="G928" s="1" t="s">
        <v>217</v>
      </c>
      <c r="H928" s="1" t="s">
        <v>454</v>
      </c>
      <c r="I928" s="1" t="s">
        <v>2407</v>
      </c>
      <c r="J928" s="2">
        <v>44034</v>
      </c>
      <c r="K928" s="222">
        <v>1</v>
      </c>
      <c r="L928" s="1" t="s">
        <v>7411</v>
      </c>
      <c r="M928" s="222">
        <v>0</v>
      </c>
      <c r="N928" s="2">
        <v>44006</v>
      </c>
      <c r="O928" s="1" t="s">
        <v>1627</v>
      </c>
      <c r="P928" s="259">
        <f>Tableau10[[#This Row],[Quantité échéancée]]-Tableau10[[#This Row],[Quantité livrée]]</f>
        <v>1</v>
      </c>
    </row>
    <row r="929" spans="1:16" hidden="1" x14ac:dyDescent="0.35">
      <c r="A929" t="str">
        <f>VLOOKUP(Tableau10[[#This Row],[Document d''achat]],Tableau1[[#All],[Nº pièce référence]:[AB]],17,FALSE)</f>
        <v>255102121101</v>
      </c>
      <c r="B929" s="9" t="str">
        <f>VLOOKUP(Tableau10[[#This Row],[Document d''achat]],Tableau1[[#All],[Nº pièce référence]:[AB]],15,FALSE)</f>
        <v>300020623</v>
      </c>
      <c r="C929" t="str">
        <f>VLOOKUP(Tableau10[[#This Row],[Document d''achat]],Tableau1[[#All],[Nº pièce référence]:[AB]],16,FALSE)</f>
        <v>1</v>
      </c>
      <c r="D929" t="str">
        <f>VLOOKUP(Tableau10[[#This Row],[Document d''achat]],Tableau1[[#All],[Nº pièce référence]:[Type PO]],18,FALSE)</f>
        <v>Z</v>
      </c>
      <c r="E929" t="str">
        <f>VLOOKUP(Tableau10[[#This Row],[Document d''achat]],Tableau1[[#All],[Colonne1]:[Nom Fournisseur]],5,FALSE)</f>
        <v>600000646  SERVFEDE SCTA</v>
      </c>
      <c r="F929" s="1" t="s">
        <v>1625</v>
      </c>
      <c r="G929" s="1" t="s">
        <v>222</v>
      </c>
      <c r="H929" s="1" t="s">
        <v>454</v>
      </c>
      <c r="I929" s="1" t="s">
        <v>2407</v>
      </c>
      <c r="J929" s="2">
        <v>44068</v>
      </c>
      <c r="K929" s="222">
        <v>1</v>
      </c>
      <c r="L929" s="1" t="s">
        <v>7411</v>
      </c>
      <c r="M929" s="222">
        <v>0</v>
      </c>
      <c r="N929" s="2">
        <v>44068</v>
      </c>
      <c r="O929" s="1" t="s">
        <v>1629</v>
      </c>
      <c r="P929" s="259">
        <f>Tableau10[[#This Row],[Quantité échéancée]]-Tableau10[[#This Row],[Quantité livrée]]</f>
        <v>1</v>
      </c>
    </row>
    <row r="930" spans="1:16" hidden="1" x14ac:dyDescent="0.35">
      <c r="A930" t="str">
        <f>VLOOKUP(Tableau10[[#This Row],[Document d''achat]],Tableau1[[#All],[Nº pièce référence]:[AB]],17,FALSE)</f>
        <v>255223121102</v>
      </c>
      <c r="B930" s="9" t="str">
        <f>VLOOKUP(Tableau10[[#This Row],[Document d''achat]],Tableau1[[#All],[Nº pièce référence]:[AB]],15,FALSE)</f>
        <v>300020861</v>
      </c>
      <c r="C930" t="str">
        <f>VLOOKUP(Tableau10[[#This Row],[Document d''achat]],Tableau1[[#All],[Nº pièce référence]:[AB]],16,FALSE)</f>
        <v>4</v>
      </c>
      <c r="D930" t="str">
        <f>VLOOKUP(Tableau10[[#This Row],[Document d''achat]],Tableau1[[#All],[Nº pièce référence]:[Type PO]],18,FALSE)</f>
        <v>Z</v>
      </c>
      <c r="E930" t="str">
        <f>VLOOKUP(Tableau10[[#This Row],[Document d''achat]],Tableau1[[#All],[Colonne1]:[Nom Fournisseur]],5,FALSE)</f>
        <v>100050924  SC Dalberg Data Insights</v>
      </c>
      <c r="F930" s="1" t="s">
        <v>1635</v>
      </c>
      <c r="G930" s="1" t="s">
        <v>88</v>
      </c>
      <c r="H930" s="1" t="s">
        <v>1634</v>
      </c>
      <c r="I930" s="1" t="s">
        <v>2407</v>
      </c>
      <c r="J930" s="2">
        <v>44011</v>
      </c>
      <c r="K930" s="222">
        <v>1</v>
      </c>
      <c r="L930" s="1" t="s">
        <v>7411</v>
      </c>
      <c r="M930" s="222">
        <v>0</v>
      </c>
      <c r="N930" s="2">
        <v>44011</v>
      </c>
      <c r="O930" s="1" t="s">
        <v>1636</v>
      </c>
      <c r="P930" s="259">
        <f>Tableau10[[#This Row],[Quantité échéancée]]-Tableau10[[#This Row],[Quantité livrée]]</f>
        <v>1</v>
      </c>
    </row>
    <row r="931" spans="1:16" hidden="1" x14ac:dyDescent="0.35">
      <c r="A931" t="str">
        <f>VLOOKUP(Tableau10[[#This Row],[Document d''achat]],Tableau1[[#All],[Nº pièce référence]:[AB]],17,FALSE)</f>
        <v>255223121102</v>
      </c>
      <c r="B931" s="9" t="str">
        <f>VLOOKUP(Tableau10[[#This Row],[Document d''achat]],Tableau1[[#All],[Nº pièce référence]:[AB]],15,FALSE)</f>
        <v>300020861</v>
      </c>
      <c r="C931" t="str">
        <f>VLOOKUP(Tableau10[[#This Row],[Document d''achat]],Tableau1[[#All],[Nº pièce référence]:[AB]],16,FALSE)</f>
        <v>5</v>
      </c>
      <c r="D931" t="str">
        <f>VLOOKUP(Tableau10[[#This Row],[Document d''achat]],Tableau1[[#All],[Nº pièce référence]:[Type PO]],18,FALSE)</f>
        <v>Z</v>
      </c>
      <c r="E931" t="str">
        <f>VLOOKUP(Tableau10[[#This Row],[Document d''achat]],Tableau1[[#All],[Colonne1]:[Nom Fournisseur]],5,FALSE)</f>
        <v>200008188  BV Teva Api</v>
      </c>
      <c r="F931" s="1" t="s">
        <v>1642</v>
      </c>
      <c r="G931" s="1" t="s">
        <v>88</v>
      </c>
      <c r="H931" s="1" t="s">
        <v>1065</v>
      </c>
      <c r="I931" s="1" t="s">
        <v>2407</v>
      </c>
      <c r="J931" s="2">
        <v>44011</v>
      </c>
      <c r="K931" s="222">
        <v>1</v>
      </c>
      <c r="L931" s="1" t="s">
        <v>7411</v>
      </c>
      <c r="M931" s="222">
        <v>0</v>
      </c>
      <c r="N931" s="2">
        <v>44011</v>
      </c>
      <c r="O931" s="1" t="s">
        <v>1643</v>
      </c>
      <c r="P931" s="259">
        <f>Tableau10[[#This Row],[Quantité échéancée]]-Tableau10[[#This Row],[Quantité livrée]]</f>
        <v>1</v>
      </c>
    </row>
    <row r="932" spans="1:16" hidden="1" x14ac:dyDescent="0.35">
      <c r="A932" t="str">
        <f>VLOOKUP(Tableau10[[#This Row],[Document d''achat]],Tableau1[[#All],[Nº pièce référence]:[AB]],17,FALSE)</f>
        <v>255223121102</v>
      </c>
      <c r="B932" s="9" t="str">
        <f>VLOOKUP(Tableau10[[#This Row],[Document d''achat]],Tableau1[[#All],[Nº pièce référence]:[AB]],15,FALSE)</f>
        <v>300020861</v>
      </c>
      <c r="C932" t="str">
        <f>VLOOKUP(Tableau10[[#This Row],[Document d''achat]],Tableau1[[#All],[Nº pièce référence]:[AB]],16,FALSE)</f>
        <v>2</v>
      </c>
      <c r="D932" t="str">
        <f>VLOOKUP(Tableau10[[#This Row],[Document d''achat]],Tableau1[[#All],[Nº pièce référence]:[Type PO]],18,FALSE)</f>
        <v>Z</v>
      </c>
      <c r="E932" t="str">
        <f>VLOOKUP(Tableau10[[#This Row],[Document d''achat]],Tableau1[[#All],[Colonne1]:[Nom Fournisseur]],5,FALSE)</f>
        <v>100050677  NV Ardena Gent</v>
      </c>
      <c r="F932" s="1" t="s">
        <v>1631</v>
      </c>
      <c r="G932" s="1" t="s">
        <v>88</v>
      </c>
      <c r="H932" s="1" t="s">
        <v>683</v>
      </c>
      <c r="I932" s="1" t="s">
        <v>2407</v>
      </c>
      <c r="J932" s="2">
        <v>44011</v>
      </c>
      <c r="K932" s="222">
        <v>1</v>
      </c>
      <c r="L932" s="1" t="s">
        <v>7411</v>
      </c>
      <c r="M932" s="222">
        <v>0</v>
      </c>
      <c r="N932" s="2">
        <v>44011</v>
      </c>
      <c r="O932" s="1" t="s">
        <v>1191</v>
      </c>
      <c r="P932" s="259">
        <f>Tableau10[[#This Row],[Quantité échéancée]]-Tableau10[[#This Row],[Quantité livrée]]</f>
        <v>1</v>
      </c>
    </row>
    <row r="933" spans="1:16" hidden="1" x14ac:dyDescent="0.35">
      <c r="A933" t="str">
        <f>VLOOKUP(Tableau10[[#This Row],[Document d''achat]],Tableau1[[#All],[Nº pièce référence]:[AB]],17,FALSE)</f>
        <v>255223121102</v>
      </c>
      <c r="B933" s="9" t="str">
        <f>VLOOKUP(Tableau10[[#This Row],[Document d''achat]],Tableau1[[#All],[Nº pièce référence]:[AB]],15,FALSE)</f>
        <v>300020861</v>
      </c>
      <c r="C933" t="str">
        <f>VLOOKUP(Tableau10[[#This Row],[Document d''achat]],Tableau1[[#All],[Nº pièce référence]:[AB]],16,FALSE)</f>
        <v>1</v>
      </c>
      <c r="D933" t="str">
        <f>VLOOKUP(Tableau10[[#This Row],[Document d''achat]],Tableau1[[#All],[Nº pièce référence]:[Type PO]],18,FALSE)</f>
        <v>Z</v>
      </c>
      <c r="E933" t="str">
        <f>VLOOKUP(Tableau10[[#This Row],[Document d''achat]],Tableau1[[#All],[Colonne1]:[Nom Fournisseur]],5,FALSE)</f>
        <v>100019353  NV Merak</v>
      </c>
      <c r="F933" s="1" t="s">
        <v>1649</v>
      </c>
      <c r="G933" s="1" t="s">
        <v>88</v>
      </c>
      <c r="H933" s="1" t="s">
        <v>1648</v>
      </c>
      <c r="I933" s="1" t="s">
        <v>2407</v>
      </c>
      <c r="J933" s="2">
        <v>44012</v>
      </c>
      <c r="K933" s="222">
        <v>1</v>
      </c>
      <c r="L933" s="1" t="s">
        <v>7411</v>
      </c>
      <c r="M933" s="222">
        <v>0</v>
      </c>
      <c r="N933" s="2">
        <v>44012</v>
      </c>
      <c r="O933" s="1" t="s">
        <v>1650</v>
      </c>
      <c r="P933" s="259">
        <f>Tableau10[[#This Row],[Quantité échéancée]]-Tableau10[[#This Row],[Quantité livrée]]</f>
        <v>1</v>
      </c>
    </row>
    <row r="934" spans="1:16" hidden="1" x14ac:dyDescent="0.35">
      <c r="A934" t="str">
        <f>VLOOKUP(Tableau10[[#This Row],[Document d''achat]],Tableau1[[#All],[Nº pièce référence]:[AB]],17,FALSE)</f>
        <v>255223121102</v>
      </c>
      <c r="B934" s="9" t="str">
        <f>VLOOKUP(Tableau10[[#This Row],[Document d''achat]],Tableau1[[#All],[Nº pièce référence]:[AB]],15,FALSE)</f>
        <v>300020861</v>
      </c>
      <c r="C934" t="str">
        <f>VLOOKUP(Tableau10[[#This Row],[Document d''achat]],Tableau1[[#All],[Nº pièce référence]:[AB]],16,FALSE)</f>
        <v>5</v>
      </c>
      <c r="D934" t="str">
        <f>VLOOKUP(Tableau10[[#This Row],[Document d''achat]],Tableau1[[#All],[Nº pièce référence]:[Type PO]],18,FALSE)</f>
        <v>Z</v>
      </c>
      <c r="E934" t="str">
        <f>VLOOKUP(Tableau10[[#This Row],[Document d''achat]],Tableau1[[#All],[Colonne1]:[Nom Fournisseur]],5,FALSE)</f>
        <v>100050722  SRL Ets. Emmanuel  Coutrez</v>
      </c>
      <c r="F934" s="1" t="s">
        <v>1670</v>
      </c>
      <c r="G934" s="1" t="s">
        <v>88</v>
      </c>
      <c r="H934" s="1" t="s">
        <v>1669</v>
      </c>
      <c r="I934" s="1" t="s">
        <v>2407</v>
      </c>
      <c r="J934" s="2">
        <v>44012</v>
      </c>
      <c r="K934" s="222">
        <v>1</v>
      </c>
      <c r="L934" s="1" t="s">
        <v>7411</v>
      </c>
      <c r="M934" s="222">
        <v>0</v>
      </c>
      <c r="N934" s="2">
        <v>44012</v>
      </c>
      <c r="O934" s="1" t="s">
        <v>1671</v>
      </c>
      <c r="P934" s="259">
        <f>Tableau10[[#This Row],[Quantité échéancée]]-Tableau10[[#This Row],[Quantité livrée]]</f>
        <v>1</v>
      </c>
    </row>
    <row r="935" spans="1:16" hidden="1" x14ac:dyDescent="0.35">
      <c r="A935" t="str">
        <f>VLOOKUP(Tableau10[[#This Row],[Document d''achat]],Tableau1[[#All],[Nº pièce référence]:[AB]],17,FALSE)</f>
        <v>255223121102</v>
      </c>
      <c r="B935" s="9" t="str">
        <f>VLOOKUP(Tableau10[[#This Row],[Document d''achat]],Tableau1[[#All],[Nº pièce référence]:[AB]],15,FALSE)</f>
        <v>300020861</v>
      </c>
      <c r="C935" t="str">
        <f>VLOOKUP(Tableau10[[#This Row],[Document d''achat]],Tableau1[[#All],[Nº pièce référence]:[AB]],16,FALSE)</f>
        <v>5</v>
      </c>
      <c r="D935" t="str">
        <f>VLOOKUP(Tableau10[[#This Row],[Document d''achat]],Tableau1[[#All],[Nº pièce référence]:[Type PO]],18,FALSE)</f>
        <v>Z</v>
      </c>
      <c r="E935" t="str">
        <f>VLOOKUP(Tableau10[[#This Row],[Document d''achat]],Tableau1[[#All],[Colonne1]:[Nom Fournisseur]],5,FALSE)</f>
        <v>100050722  SRL Ets. Emmanuel  Coutrez</v>
      </c>
      <c r="F935" s="1" t="s">
        <v>1670</v>
      </c>
      <c r="G935" s="1" t="s">
        <v>217</v>
      </c>
      <c r="H935" s="1" t="s">
        <v>1669</v>
      </c>
      <c r="I935" s="1" t="s">
        <v>2407</v>
      </c>
      <c r="J935" s="2">
        <v>44041</v>
      </c>
      <c r="K935" s="222">
        <v>1</v>
      </c>
      <c r="L935" s="1" t="s">
        <v>7411</v>
      </c>
      <c r="M935" s="222">
        <v>0</v>
      </c>
      <c r="N935" s="2">
        <v>44041</v>
      </c>
      <c r="O935" s="1" t="s">
        <v>1673</v>
      </c>
      <c r="P935" s="259">
        <f>Tableau10[[#This Row],[Quantité échéancée]]-Tableau10[[#This Row],[Quantité livrée]]</f>
        <v>1</v>
      </c>
    </row>
    <row r="936" spans="1:16" hidden="1" x14ac:dyDescent="0.35">
      <c r="A936" t="str">
        <f>VLOOKUP(Tableau10[[#This Row],[Document d''achat]],Tableau1[[#All],[Nº pièce référence]:[AB]],17,FALSE)</f>
        <v>255223121102</v>
      </c>
      <c r="B936" s="9" t="str">
        <f>VLOOKUP(Tableau10[[#This Row],[Document d''achat]],Tableau1[[#All],[Nº pièce référence]:[AB]],15,FALSE)</f>
        <v>300020861</v>
      </c>
      <c r="C936" t="str">
        <f>VLOOKUP(Tableau10[[#This Row],[Document d''achat]],Tableau1[[#All],[Nº pièce référence]:[AB]],16,FALSE)</f>
        <v>2</v>
      </c>
      <c r="D936" t="str">
        <f>VLOOKUP(Tableau10[[#This Row],[Document d''achat]],Tableau1[[#All],[Nº pièce référence]:[Type PO]],18,FALSE)</f>
        <v>Z</v>
      </c>
      <c r="E936" t="str">
        <f>VLOOKUP(Tableau10[[#This Row],[Document d''achat]],Tableau1[[#All],[Colonne1]:[Nom Fournisseur]],5,FALSE)</f>
        <v>100050676  NV FertiPro</v>
      </c>
      <c r="F936" s="1" t="s">
        <v>1666</v>
      </c>
      <c r="G936" s="1" t="s">
        <v>88</v>
      </c>
      <c r="H936" s="1" t="s">
        <v>678</v>
      </c>
      <c r="I936" s="1" t="s">
        <v>2407</v>
      </c>
      <c r="J936" s="2">
        <v>44012</v>
      </c>
      <c r="K936" s="222">
        <v>1</v>
      </c>
      <c r="L936" s="1" t="s">
        <v>7411</v>
      </c>
      <c r="M936" s="222">
        <v>0</v>
      </c>
      <c r="N936" s="2">
        <v>44012</v>
      </c>
      <c r="O936" s="1" t="s">
        <v>1497</v>
      </c>
      <c r="P936" s="259">
        <f>Tableau10[[#This Row],[Quantité échéancée]]-Tableau10[[#This Row],[Quantité livrée]]</f>
        <v>1</v>
      </c>
    </row>
    <row r="937" spans="1:16" hidden="1" x14ac:dyDescent="0.35">
      <c r="A937" t="str">
        <f>VLOOKUP(Tableau10[[#This Row],[Document d''achat]],Tableau1[[#All],[Nº pièce référence]:[AB]],17,FALSE)</f>
        <v>255223121102</v>
      </c>
      <c r="B937" s="9" t="str">
        <f>VLOOKUP(Tableau10[[#This Row],[Document d''achat]],Tableau1[[#All],[Nº pièce référence]:[AB]],15,FALSE)</f>
        <v>300020861</v>
      </c>
      <c r="C937" t="str">
        <f>VLOOKUP(Tableau10[[#This Row],[Document d''achat]],Tableau1[[#All],[Nº pièce référence]:[AB]],16,FALSE)</f>
        <v>2</v>
      </c>
      <c r="D937" t="str">
        <f>VLOOKUP(Tableau10[[#This Row],[Document d''achat]],Tableau1[[#All],[Nº pièce référence]:[Type PO]],18,FALSE)</f>
        <v>Z</v>
      </c>
      <c r="E937" t="str">
        <f>VLOOKUP(Tableau10[[#This Row],[Document d''achat]],Tableau1[[#All],[Colonne1]:[Nom Fournisseur]],5,FALSE)</f>
        <v>100050676  NV FertiPro</v>
      </c>
      <c r="F937" s="1" t="s">
        <v>1666</v>
      </c>
      <c r="G937" s="1" t="s">
        <v>217</v>
      </c>
      <c r="H937" s="1" t="s">
        <v>678</v>
      </c>
      <c r="I937" s="1" t="s">
        <v>2407</v>
      </c>
      <c r="J937" s="2">
        <v>44012</v>
      </c>
      <c r="K937" s="222">
        <v>1</v>
      </c>
      <c r="L937" s="1" t="s">
        <v>7411</v>
      </c>
      <c r="M937" s="222">
        <v>0</v>
      </c>
      <c r="N937" s="2">
        <v>44012</v>
      </c>
      <c r="O937" s="1" t="s">
        <v>1497</v>
      </c>
      <c r="P937" s="259">
        <f>Tableau10[[#This Row],[Quantité échéancée]]-Tableau10[[#This Row],[Quantité livrée]]</f>
        <v>1</v>
      </c>
    </row>
    <row r="938" spans="1:16" hidden="1" x14ac:dyDescent="0.35">
      <c r="A938" t="str">
        <f>VLOOKUP(Tableau10[[#This Row],[Document d''achat]],Tableau1[[#All],[Nº pièce référence]:[AB]],17,FALSE)</f>
        <v>255223121102</v>
      </c>
      <c r="B938" s="9" t="str">
        <f>VLOOKUP(Tableau10[[#This Row],[Document d''achat]],Tableau1[[#All],[Nº pièce référence]:[AB]],15,FALSE)</f>
        <v>300020861</v>
      </c>
      <c r="C938" t="str">
        <f>VLOOKUP(Tableau10[[#This Row],[Document d''achat]],Tableau1[[#All],[Nº pièce référence]:[AB]],16,FALSE)</f>
        <v>2</v>
      </c>
      <c r="D938" t="str">
        <f>VLOOKUP(Tableau10[[#This Row],[Document d''achat]],Tableau1[[#All],[Nº pièce référence]:[Type PO]],18,FALSE)</f>
        <v>Z</v>
      </c>
      <c r="E938" t="str">
        <f>VLOOKUP(Tableau10[[#This Row],[Document d''achat]],Tableau1[[#All],[Colonne1]:[Nom Fournisseur]],5,FALSE)</f>
        <v>100050676  NV FertiPro</v>
      </c>
      <c r="F938" s="1" t="s">
        <v>1666</v>
      </c>
      <c r="G938" s="1" t="s">
        <v>222</v>
      </c>
      <c r="H938" s="1" t="s">
        <v>678</v>
      </c>
      <c r="I938" s="1" t="s">
        <v>2407</v>
      </c>
      <c r="J938" s="2">
        <v>44012</v>
      </c>
      <c r="K938" s="222">
        <v>1</v>
      </c>
      <c r="L938" s="1" t="s">
        <v>7411</v>
      </c>
      <c r="M938" s="222">
        <v>0</v>
      </c>
      <c r="N938" s="2">
        <v>44012</v>
      </c>
      <c r="O938" s="1" t="s">
        <v>1497</v>
      </c>
      <c r="P938" s="259">
        <f>Tableau10[[#This Row],[Quantité échéancée]]-Tableau10[[#This Row],[Quantité livrée]]</f>
        <v>1</v>
      </c>
    </row>
    <row r="939" spans="1:16" hidden="1" x14ac:dyDescent="0.35">
      <c r="A939" t="str">
        <f>VLOOKUP(Tableau10[[#This Row],[Document d''achat]],Tableau1[[#All],[Nº pièce référence]:[AB]],17,FALSE)</f>
        <v>255223121102</v>
      </c>
      <c r="B939" s="9" t="str">
        <f>VLOOKUP(Tableau10[[#This Row],[Document d''achat]],Tableau1[[#All],[Nº pièce référence]:[AB]],15,FALSE)</f>
        <v>300020861</v>
      </c>
      <c r="C939" t="str">
        <f>VLOOKUP(Tableau10[[#This Row],[Document d''achat]],Tableau1[[#All],[Nº pièce référence]:[AB]],16,FALSE)</f>
        <v>2</v>
      </c>
      <c r="D939" t="str">
        <f>VLOOKUP(Tableau10[[#This Row],[Document d''achat]],Tableau1[[#All],[Nº pièce référence]:[Type PO]],18,FALSE)</f>
        <v>Z</v>
      </c>
      <c r="E939" t="str">
        <f>VLOOKUP(Tableau10[[#This Row],[Document d''achat]],Tableau1[[#All],[Colonne1]:[Nom Fournisseur]],5,FALSE)</f>
        <v>100050676  NV FertiPro</v>
      </c>
      <c r="F939" s="1" t="s">
        <v>1666</v>
      </c>
      <c r="G939" s="1" t="s">
        <v>421</v>
      </c>
      <c r="H939" s="1" t="s">
        <v>678</v>
      </c>
      <c r="I939" s="1" t="s">
        <v>2407</v>
      </c>
      <c r="J939" s="2">
        <v>44012</v>
      </c>
      <c r="K939" s="222">
        <v>1</v>
      </c>
      <c r="L939" s="1" t="s">
        <v>7411</v>
      </c>
      <c r="M939" s="222">
        <v>0</v>
      </c>
      <c r="N939" s="2">
        <v>44012</v>
      </c>
      <c r="O939" s="1" t="s">
        <v>1497</v>
      </c>
      <c r="P939" s="259">
        <f>Tableau10[[#This Row],[Quantité échéancée]]-Tableau10[[#This Row],[Quantité livrée]]</f>
        <v>1</v>
      </c>
    </row>
    <row r="940" spans="1:16" hidden="1" x14ac:dyDescent="0.35">
      <c r="A940" t="str">
        <f>VLOOKUP(Tableau10[[#This Row],[Document d''achat]],Tableau1[[#All],[Nº pièce référence]:[AB]],17,FALSE)</f>
        <v>255223121102</v>
      </c>
      <c r="B940" s="9" t="str">
        <f>VLOOKUP(Tableau10[[#This Row],[Document d''achat]],Tableau1[[#All],[Nº pièce référence]:[AB]],15,FALSE)</f>
        <v>300020861</v>
      </c>
      <c r="C940" t="str">
        <f>VLOOKUP(Tableau10[[#This Row],[Document d''achat]],Tableau1[[#All],[Nº pièce référence]:[AB]],16,FALSE)</f>
        <v>2</v>
      </c>
      <c r="D940" t="str">
        <f>VLOOKUP(Tableau10[[#This Row],[Document d''achat]],Tableau1[[#All],[Nº pièce référence]:[Type PO]],18,FALSE)</f>
        <v>Z</v>
      </c>
      <c r="E940" t="str">
        <f>VLOOKUP(Tableau10[[#This Row],[Document d''achat]],Tableau1[[#All],[Colonne1]:[Nom Fournisseur]],5,FALSE)</f>
        <v>100001490  NV Fujirebio Europe</v>
      </c>
      <c r="F940" s="1" t="s">
        <v>1645</v>
      </c>
      <c r="G940" s="1" t="s">
        <v>88</v>
      </c>
      <c r="H940" s="1" t="s">
        <v>910</v>
      </c>
      <c r="I940" s="1" t="s">
        <v>2407</v>
      </c>
      <c r="J940" s="2">
        <v>44012</v>
      </c>
      <c r="K940" s="222">
        <v>1</v>
      </c>
      <c r="L940" s="1" t="s">
        <v>7411</v>
      </c>
      <c r="M940" s="222">
        <v>0</v>
      </c>
      <c r="N940" s="2">
        <v>44012</v>
      </c>
      <c r="O940" s="1" t="s">
        <v>1489</v>
      </c>
      <c r="P940" s="259">
        <f>Tableau10[[#This Row],[Quantité échéancée]]-Tableau10[[#This Row],[Quantité livrée]]</f>
        <v>1</v>
      </c>
    </row>
    <row r="941" spans="1:16" hidden="1" x14ac:dyDescent="0.35">
      <c r="A941" t="str">
        <f>VLOOKUP(Tableau10[[#This Row],[Document d''achat]],Tableau1[[#All],[Nº pièce référence]:[AB]],17,FALSE)</f>
        <v>255223121102</v>
      </c>
      <c r="B941" s="9" t="str">
        <f>VLOOKUP(Tableau10[[#This Row],[Document d''achat]],Tableau1[[#All],[Nº pièce référence]:[AB]],15,FALSE)</f>
        <v>300020861</v>
      </c>
      <c r="C941" t="str">
        <f>VLOOKUP(Tableau10[[#This Row],[Document d''achat]],Tableau1[[#All],[Nº pièce référence]:[AB]],16,FALSE)</f>
        <v>2</v>
      </c>
      <c r="D941" t="str">
        <f>VLOOKUP(Tableau10[[#This Row],[Document d''achat]],Tableau1[[#All],[Nº pièce référence]:[Type PO]],18,FALSE)</f>
        <v>Z</v>
      </c>
      <c r="E941" t="str">
        <f>VLOOKUP(Tableau10[[#This Row],[Document d''achat]],Tableau1[[#All],[Colonne1]:[Nom Fournisseur]],5,FALSE)</f>
        <v>GE100      Engagem. provisionnel/Provision. Va</v>
      </c>
      <c r="F941" s="1" t="s">
        <v>1699</v>
      </c>
      <c r="G941" s="1" t="s">
        <v>88</v>
      </c>
      <c r="H941" s="1" t="s">
        <v>301</v>
      </c>
      <c r="I941" s="1" t="s">
        <v>2407</v>
      </c>
      <c r="J941" s="2">
        <v>44012</v>
      </c>
      <c r="K941" s="222">
        <v>1</v>
      </c>
      <c r="L941" s="1" t="s">
        <v>7411</v>
      </c>
      <c r="M941" s="222">
        <v>0</v>
      </c>
      <c r="N941" s="2">
        <v>44012</v>
      </c>
      <c r="O941" s="1" t="s">
        <v>1596</v>
      </c>
      <c r="P941" s="259">
        <f>Tableau10[[#This Row],[Quantité échéancée]]-Tableau10[[#This Row],[Quantité livrée]]</f>
        <v>1</v>
      </c>
    </row>
    <row r="942" spans="1:16" hidden="1" x14ac:dyDescent="0.35">
      <c r="A942" t="str">
        <f>VLOOKUP(Tableau10[[#This Row],[Document d''achat]],Tableau1[[#All],[Nº pièce référence]:[AB]],17,FALSE)</f>
        <v>255223121102</v>
      </c>
      <c r="B942" s="9" t="str">
        <f>VLOOKUP(Tableau10[[#This Row],[Document d''achat]],Tableau1[[#All],[Nº pièce référence]:[AB]],15,FALSE)</f>
        <v>300020861</v>
      </c>
      <c r="C942" t="str">
        <f>VLOOKUP(Tableau10[[#This Row],[Document d''achat]],Tableau1[[#All],[Nº pièce référence]:[AB]],16,FALSE)</f>
        <v>2</v>
      </c>
      <c r="D942" t="str">
        <f>VLOOKUP(Tableau10[[#This Row],[Document d''achat]],Tableau1[[#All],[Nº pièce référence]:[Type PO]],18,FALSE)</f>
        <v>Z</v>
      </c>
      <c r="E942" t="str">
        <f>VLOOKUP(Tableau10[[#This Row],[Document d''achat]],Tableau1[[#All],[Colonne1]:[Nom Fournisseur]],5,FALSE)</f>
        <v>100050947  NV Biogazelle</v>
      </c>
      <c r="F942" s="1" t="s">
        <v>1689</v>
      </c>
      <c r="G942" s="1" t="s">
        <v>88</v>
      </c>
      <c r="H942" s="1" t="s">
        <v>1688</v>
      </c>
      <c r="I942" s="1" t="s">
        <v>2407</v>
      </c>
      <c r="J942" s="2">
        <v>44012</v>
      </c>
      <c r="K942" s="222">
        <v>1</v>
      </c>
      <c r="L942" s="1" t="s">
        <v>7411</v>
      </c>
      <c r="M942" s="222">
        <v>0</v>
      </c>
      <c r="N942" s="2">
        <v>44012</v>
      </c>
      <c r="O942" s="1" t="s">
        <v>1690</v>
      </c>
      <c r="P942" s="259">
        <f>Tableau10[[#This Row],[Quantité échéancée]]-Tableau10[[#This Row],[Quantité livrée]]</f>
        <v>1</v>
      </c>
    </row>
    <row r="943" spans="1:16" hidden="1" x14ac:dyDescent="0.35">
      <c r="A943" t="str">
        <f>VLOOKUP(Tableau10[[#This Row],[Document d''achat]],Tableau1[[#All],[Nº pièce référence]:[AB]],17,FALSE)</f>
        <v>255223121102</v>
      </c>
      <c r="B943" s="9" t="str">
        <f>VLOOKUP(Tableau10[[#This Row],[Document d''achat]],Tableau1[[#All],[Nº pièce référence]:[AB]],15,FALSE)</f>
        <v>300020861</v>
      </c>
      <c r="C943" t="str">
        <f>VLOOKUP(Tableau10[[#This Row],[Document d''achat]],Tableau1[[#All],[Nº pièce référence]:[AB]],16,FALSE)</f>
        <v>2</v>
      </c>
      <c r="D943" t="str">
        <f>VLOOKUP(Tableau10[[#This Row],[Document d''achat]],Tableau1[[#All],[Nº pièce référence]:[Type PO]],18,FALSE)</f>
        <v>Z</v>
      </c>
      <c r="E943" t="str">
        <f>VLOOKUP(Tableau10[[#This Row],[Document d''achat]],Tableau1[[#All],[Colonne1]:[Nom Fournisseur]],5,FALSE)</f>
        <v>100050947  NV Biogazelle</v>
      </c>
      <c r="F943" s="1" t="s">
        <v>1689</v>
      </c>
      <c r="G943" s="1" t="s">
        <v>217</v>
      </c>
      <c r="H943" s="1" t="s">
        <v>1688</v>
      </c>
      <c r="I943" s="1" t="s">
        <v>2407</v>
      </c>
      <c r="J943" s="2">
        <v>44039</v>
      </c>
      <c r="K943" s="222">
        <v>1</v>
      </c>
      <c r="L943" s="1" t="s">
        <v>7411</v>
      </c>
      <c r="M943" s="222">
        <v>0</v>
      </c>
      <c r="N943" s="2">
        <v>44039</v>
      </c>
      <c r="O943" s="1" t="s">
        <v>1691</v>
      </c>
      <c r="P943" s="259">
        <f>Tableau10[[#This Row],[Quantité échéancée]]-Tableau10[[#This Row],[Quantité livrée]]</f>
        <v>1</v>
      </c>
    </row>
    <row r="944" spans="1:16" hidden="1" x14ac:dyDescent="0.35">
      <c r="A944" t="str">
        <f>VLOOKUP(Tableau10[[#This Row],[Document d''achat]],Tableau1[[#All],[Nº pièce référence]:[AB]],17,FALSE)</f>
        <v>255223121102</v>
      </c>
      <c r="B944" s="9" t="str">
        <f>VLOOKUP(Tableau10[[#This Row],[Document d''achat]],Tableau1[[#All],[Nº pièce référence]:[AB]],15,FALSE)</f>
        <v>300020861</v>
      </c>
      <c r="C944" t="str">
        <f>VLOOKUP(Tableau10[[#This Row],[Document d''achat]],Tableau1[[#All],[Nº pièce référence]:[AB]],16,FALSE)</f>
        <v>2</v>
      </c>
      <c r="D944" t="str">
        <f>VLOOKUP(Tableau10[[#This Row],[Document d''achat]],Tableau1[[#All],[Nº pièce référence]:[Type PO]],18,FALSE)</f>
        <v>Z</v>
      </c>
      <c r="E944" t="str">
        <f>VLOOKUP(Tableau10[[#This Row],[Document d''achat]],Tableau1[[#All],[Colonne1]:[Nom Fournisseur]],5,FALSE)</f>
        <v>100050874  NV UgenTec</v>
      </c>
      <c r="F944" s="1" t="s">
        <v>1686</v>
      </c>
      <c r="G944" s="1" t="s">
        <v>88</v>
      </c>
      <c r="H944" s="1" t="s">
        <v>1685</v>
      </c>
      <c r="I944" s="1" t="s">
        <v>2407</v>
      </c>
      <c r="J944" s="2">
        <v>44012</v>
      </c>
      <c r="K944" s="222">
        <v>1</v>
      </c>
      <c r="L944" s="1" t="s">
        <v>7411</v>
      </c>
      <c r="M944" s="222">
        <v>0</v>
      </c>
      <c r="N944" s="2">
        <v>44012</v>
      </c>
      <c r="O944" s="1" t="s">
        <v>1659</v>
      </c>
      <c r="P944" s="259">
        <f>Tableau10[[#This Row],[Quantité échéancée]]-Tableau10[[#This Row],[Quantité livrée]]</f>
        <v>1</v>
      </c>
    </row>
    <row r="945" spans="1:16" hidden="1" x14ac:dyDescent="0.35">
      <c r="A945" t="str">
        <f>VLOOKUP(Tableau10[[#This Row],[Document d''achat]],Tableau1[[#All],[Nº pièce référence]:[AB]],17,FALSE)</f>
        <v>255223121102</v>
      </c>
      <c r="B945" s="9" t="str">
        <f>VLOOKUP(Tableau10[[#This Row],[Document d''achat]],Tableau1[[#All],[Nº pièce référence]:[AB]],15,FALSE)</f>
        <v>300020861</v>
      </c>
      <c r="C945" t="str">
        <f>VLOOKUP(Tableau10[[#This Row],[Document d''achat]],Tableau1[[#All],[Nº pièce référence]:[AB]],16,FALSE)</f>
        <v>2</v>
      </c>
      <c r="D945" t="str">
        <f>VLOOKUP(Tableau10[[#This Row],[Document d''achat]],Tableau1[[#All],[Nº pièce référence]:[Type PO]],18,FALSE)</f>
        <v>Z</v>
      </c>
      <c r="E945" t="str">
        <f>VLOOKUP(Tableau10[[#This Row],[Document d''achat]],Tableau1[[#All],[Colonne1]:[Nom Fournisseur]],5,FALSE)</f>
        <v>100050869  BV Dexmach</v>
      </c>
      <c r="F945" s="1" t="s">
        <v>1679</v>
      </c>
      <c r="G945" s="1" t="s">
        <v>88</v>
      </c>
      <c r="H945" s="1" t="s">
        <v>1678</v>
      </c>
      <c r="I945" s="1" t="s">
        <v>2407</v>
      </c>
      <c r="J945" s="2">
        <v>44012</v>
      </c>
      <c r="K945" s="222">
        <v>1</v>
      </c>
      <c r="L945" s="1" t="s">
        <v>7411</v>
      </c>
      <c r="M945" s="222">
        <v>0</v>
      </c>
      <c r="N945" s="2">
        <v>44012</v>
      </c>
      <c r="O945" s="1" t="s">
        <v>1680</v>
      </c>
      <c r="P945" s="259">
        <f>Tableau10[[#This Row],[Quantité échéancée]]-Tableau10[[#This Row],[Quantité livrée]]</f>
        <v>1</v>
      </c>
    </row>
    <row r="946" spans="1:16" hidden="1" x14ac:dyDescent="0.35">
      <c r="A946" t="str">
        <f>VLOOKUP(Tableau10[[#This Row],[Document d''achat]],Tableau1[[#All],[Nº pièce référence]:[AB]],17,FALSE)</f>
        <v>255223121102</v>
      </c>
      <c r="B946" s="9" t="str">
        <f>VLOOKUP(Tableau10[[#This Row],[Document d''achat]],Tableau1[[#All],[Nº pièce référence]:[AB]],15,FALSE)</f>
        <v>300020861</v>
      </c>
      <c r="C946" t="str">
        <f>VLOOKUP(Tableau10[[#This Row],[Document d''achat]],Tableau1[[#All],[Nº pièce référence]:[AB]],16,FALSE)</f>
        <v>2</v>
      </c>
      <c r="D946" t="str">
        <f>VLOOKUP(Tableau10[[#This Row],[Document d''achat]],Tableau1[[#All],[Nº pièce référence]:[Type PO]],18,FALSE)</f>
        <v>Z</v>
      </c>
      <c r="E946" t="str">
        <f>VLOOKUP(Tableau10[[#This Row],[Document d''achat]],Tableau1[[#All],[Colonne1]:[Nom Fournisseur]],5,FALSE)</f>
        <v>100023257  NV MIPS</v>
      </c>
      <c r="F946" s="1" t="s">
        <v>1658</v>
      </c>
      <c r="G946" s="1" t="s">
        <v>88</v>
      </c>
      <c r="H946" s="1" t="s">
        <v>1657</v>
      </c>
      <c r="I946" s="1" t="s">
        <v>2407</v>
      </c>
      <c r="J946" s="2">
        <v>44012</v>
      </c>
      <c r="K946" s="222">
        <v>1</v>
      </c>
      <c r="L946" s="1" t="s">
        <v>7411</v>
      </c>
      <c r="M946" s="222">
        <v>0</v>
      </c>
      <c r="N946" s="2">
        <v>44012</v>
      </c>
      <c r="O946" s="1" t="s">
        <v>1659</v>
      </c>
      <c r="P946" s="259">
        <f>Tableau10[[#This Row],[Quantité échéancée]]-Tableau10[[#This Row],[Quantité livrée]]</f>
        <v>1</v>
      </c>
    </row>
    <row r="947" spans="1:16" hidden="1" x14ac:dyDescent="0.35">
      <c r="A947" t="str">
        <f>VLOOKUP(Tableau10[[#This Row],[Document d''achat]],Tableau1[[#All],[Nº pièce référence]:[AB]],17,FALSE)</f>
        <v>255223121102</v>
      </c>
      <c r="B947" s="9" t="str">
        <f>VLOOKUP(Tableau10[[#This Row],[Document d''achat]],Tableau1[[#All],[Nº pièce référence]:[AB]],15,FALSE)</f>
        <v>300020861</v>
      </c>
      <c r="C947" t="str">
        <f>VLOOKUP(Tableau10[[#This Row],[Document d''achat]],Tableau1[[#All],[Nº pièce référence]:[AB]],16,FALSE)</f>
        <v>2</v>
      </c>
      <c r="D947" t="str">
        <f>VLOOKUP(Tableau10[[#This Row],[Document d''achat]],Tableau1[[#All],[Nº pièce référence]:[Type PO]],18,FALSE)</f>
        <v>Z</v>
      </c>
      <c r="E947" t="str">
        <f>VLOOKUP(Tableau10[[#This Row],[Document d''achat]],Tableau1[[#All],[Colonne1]:[Nom Fournisseur]],5,FALSE)</f>
        <v>100023257  NV MIPS</v>
      </c>
      <c r="F947" s="1" t="s">
        <v>1658</v>
      </c>
      <c r="G947" s="1" t="s">
        <v>217</v>
      </c>
      <c r="H947" s="1" t="s">
        <v>1657</v>
      </c>
      <c r="I947" s="1" t="s">
        <v>2407</v>
      </c>
      <c r="J947" s="2">
        <v>44061</v>
      </c>
      <c r="K947" s="222">
        <v>1</v>
      </c>
      <c r="L947" s="1" t="s">
        <v>7411</v>
      </c>
      <c r="M947" s="222">
        <v>0</v>
      </c>
      <c r="N947" s="2">
        <v>44012</v>
      </c>
      <c r="O947" s="1" t="s">
        <v>2414</v>
      </c>
      <c r="P947" s="259">
        <f>Tableau10[[#This Row],[Quantité échéancée]]-Tableau10[[#This Row],[Quantité livrée]]</f>
        <v>1</v>
      </c>
    </row>
    <row r="948" spans="1:16" hidden="1" x14ac:dyDescent="0.35">
      <c r="A948" t="str">
        <f>VLOOKUP(Tableau10[[#This Row],[Document d''achat]],Tableau1[[#All],[Nº pièce référence]:[AB]],17,FALSE)</f>
        <v>255223121102</v>
      </c>
      <c r="B948" s="9" t="str">
        <f>VLOOKUP(Tableau10[[#This Row],[Document d''achat]],Tableau1[[#All],[Nº pièce référence]:[AB]],15,FALSE)</f>
        <v>300020861</v>
      </c>
      <c r="C948" t="str">
        <f>VLOOKUP(Tableau10[[#This Row],[Document d''achat]],Tableau1[[#All],[Nº pièce référence]:[AB]],16,FALSE)</f>
        <v>2</v>
      </c>
      <c r="D948" t="str">
        <f>VLOOKUP(Tableau10[[#This Row],[Document d''achat]],Tableau1[[#All],[Nº pièce référence]:[Type PO]],18,FALSE)</f>
        <v>Z</v>
      </c>
      <c r="E948" t="str">
        <f>VLOOKUP(Tableau10[[#This Row],[Document d''achat]],Tableau1[[#All],[Colonne1]:[Nom Fournisseur]],5,FALSE)</f>
        <v>100049647  NV Belgian Mobile ID</v>
      </c>
      <c r="F948" s="1" t="s">
        <v>1664</v>
      </c>
      <c r="G948" s="1" t="s">
        <v>88</v>
      </c>
      <c r="H948" s="1" t="s">
        <v>1663</v>
      </c>
      <c r="I948" s="1" t="s">
        <v>2407</v>
      </c>
      <c r="J948" s="2">
        <v>44012</v>
      </c>
      <c r="K948" s="222">
        <v>1</v>
      </c>
      <c r="L948" s="1" t="s">
        <v>7411</v>
      </c>
      <c r="M948" s="222">
        <v>0</v>
      </c>
      <c r="N948" s="2">
        <v>44012</v>
      </c>
      <c r="O948" s="1" t="s">
        <v>1659</v>
      </c>
      <c r="P948" s="259">
        <f>Tableau10[[#This Row],[Quantité échéancée]]-Tableau10[[#This Row],[Quantité livrée]]</f>
        <v>1</v>
      </c>
    </row>
    <row r="949" spans="1:16" hidden="1" x14ac:dyDescent="0.35">
      <c r="A949" t="str">
        <f>VLOOKUP(Tableau10[[#This Row],[Document d''achat]],Tableau1[[#All],[Nº pièce référence]:[AB]],17,FALSE)</f>
        <v>255223121102</v>
      </c>
      <c r="B949" s="9" t="str">
        <f>VLOOKUP(Tableau10[[#This Row],[Document d''achat]],Tableau1[[#All],[Nº pièce référence]:[AB]],15,FALSE)</f>
        <v>300020861</v>
      </c>
      <c r="C949" t="str">
        <f>VLOOKUP(Tableau10[[#This Row],[Document d''achat]],Tableau1[[#All],[Nº pièce référence]:[AB]],16,FALSE)</f>
        <v>1</v>
      </c>
      <c r="D949" t="str">
        <f>VLOOKUP(Tableau10[[#This Row],[Document d''achat]],Tableau1[[#All],[Nº pièce référence]:[Type PO]],18,FALSE)</f>
        <v>Z</v>
      </c>
      <c r="E949" t="str">
        <f>VLOOKUP(Tableau10[[#This Row],[Document d''achat]],Tableau1[[#All],[Colonne1]:[Nom Fournisseur]],5,FALSE)</f>
        <v>500026496  Ltd Qingdao LuoTa Fund Management</v>
      </c>
      <c r="F949" s="1" t="s">
        <v>1694</v>
      </c>
      <c r="G949" s="1" t="s">
        <v>88</v>
      </c>
      <c r="H949" s="1" t="s">
        <v>1165</v>
      </c>
      <c r="I949" s="1" t="s">
        <v>2407</v>
      </c>
      <c r="J949" s="2">
        <v>44012</v>
      </c>
      <c r="K949" s="222">
        <v>1</v>
      </c>
      <c r="L949" s="1" t="s">
        <v>7411</v>
      </c>
      <c r="M949" s="222">
        <v>0</v>
      </c>
      <c r="N949" s="2">
        <v>44012</v>
      </c>
      <c r="O949" s="1" t="s">
        <v>1167</v>
      </c>
      <c r="P949" s="259">
        <f>Tableau10[[#This Row],[Quantité échéancée]]-Tableau10[[#This Row],[Quantité livrée]]</f>
        <v>1</v>
      </c>
    </row>
    <row r="950" spans="1:16" hidden="1" x14ac:dyDescent="0.35">
      <c r="A950" t="str">
        <f>VLOOKUP(Tableau10[[#This Row],[Document d''achat]],Tableau1[[#All],[Nº pièce référence]:[AB]],17,FALSE)</f>
        <v>255223121102</v>
      </c>
      <c r="B950" s="9" t="str">
        <f>VLOOKUP(Tableau10[[#This Row],[Document d''achat]],Tableau1[[#All],[Nº pièce référence]:[AB]],15,FALSE)</f>
        <v>300020861</v>
      </c>
      <c r="C950" t="str">
        <f>VLOOKUP(Tableau10[[#This Row],[Document d''achat]],Tableau1[[#All],[Nº pièce référence]:[AB]],16,FALSE)</f>
        <v>4</v>
      </c>
      <c r="D950" t="str">
        <f>VLOOKUP(Tableau10[[#This Row],[Document d''achat]],Tableau1[[#All],[Nº pièce référence]:[Type PO]],18,FALSE)</f>
        <v>Z</v>
      </c>
      <c r="E950" t="str">
        <f>VLOOKUP(Tableau10[[#This Row],[Document d''achat]],Tableau1[[#All],[Colonne1]:[Nom Fournisseur]],5,FALSE)</f>
        <v>500014609  BV Sds</v>
      </c>
      <c r="F950" s="1" t="s">
        <v>1700</v>
      </c>
      <c r="G950" s="1" t="s">
        <v>88</v>
      </c>
      <c r="H950" s="1" t="s">
        <v>800</v>
      </c>
      <c r="I950" s="1" t="s">
        <v>2407</v>
      </c>
      <c r="J950" s="2">
        <v>44013</v>
      </c>
      <c r="K950" s="222">
        <v>1</v>
      </c>
      <c r="L950" s="1" t="s">
        <v>7410</v>
      </c>
      <c r="M950" s="222">
        <v>0</v>
      </c>
      <c r="N950" s="2">
        <v>44013</v>
      </c>
      <c r="O950" s="1" t="s">
        <v>1499</v>
      </c>
      <c r="P950" s="259">
        <f>Tableau10[[#This Row],[Quantité échéancée]]-Tableau10[[#This Row],[Quantité livrée]]</f>
        <v>1</v>
      </c>
    </row>
    <row r="951" spans="1:16" hidden="1" x14ac:dyDescent="0.35">
      <c r="A951" t="str">
        <f>VLOOKUP(Tableau10[[#This Row],[Document d''achat]],Tableau1[[#All],[Nº pièce référence]:[AB]],17,FALSE)</f>
        <v>255223121102</v>
      </c>
      <c r="B951" s="9" t="str">
        <f>VLOOKUP(Tableau10[[#This Row],[Document d''achat]],Tableau1[[#All],[Nº pièce référence]:[AB]],15,FALSE)</f>
        <v>300020861</v>
      </c>
      <c r="C951" t="str">
        <f>VLOOKUP(Tableau10[[#This Row],[Document d''achat]],Tableau1[[#All],[Nº pièce référence]:[AB]],16,FALSE)</f>
        <v>2</v>
      </c>
      <c r="D951" t="str">
        <f>VLOOKUP(Tableau10[[#This Row],[Document d''achat]],Tableau1[[#All],[Nº pièce référence]:[Type PO]],18,FALSE)</f>
        <v>Z</v>
      </c>
      <c r="E951" t="str">
        <f>VLOOKUP(Tableau10[[#This Row],[Document d''achat]],Tableau1[[#All],[Colonne1]:[Nom Fournisseur]],5,FALSE)</f>
        <v>100050589  BV Belscan Continental</v>
      </c>
      <c r="F951" s="1" t="s">
        <v>1703</v>
      </c>
      <c r="G951" s="1" t="s">
        <v>88</v>
      </c>
      <c r="H951" s="1" t="s">
        <v>407</v>
      </c>
      <c r="I951" s="1" t="s">
        <v>2407</v>
      </c>
      <c r="J951" s="2">
        <v>44015</v>
      </c>
      <c r="K951" s="222">
        <v>1</v>
      </c>
      <c r="L951" s="1" t="s">
        <v>7411</v>
      </c>
      <c r="M951" s="222">
        <v>0</v>
      </c>
      <c r="N951" s="2">
        <v>44015</v>
      </c>
      <c r="O951" s="1" t="s">
        <v>1704</v>
      </c>
      <c r="P951" s="259">
        <f>Tableau10[[#This Row],[Quantité échéancée]]-Tableau10[[#This Row],[Quantité livrée]]</f>
        <v>1</v>
      </c>
    </row>
    <row r="952" spans="1:16" hidden="1" x14ac:dyDescent="0.35">
      <c r="A952" t="str">
        <f>VLOOKUP(Tableau10[[#This Row],[Document d''achat]],Tableau1[[#All],[Nº pièce référence]:[AB]],17,FALSE)</f>
        <v>255223121102</v>
      </c>
      <c r="B952" s="9" t="str">
        <f>VLOOKUP(Tableau10[[#This Row],[Document d''achat]],Tableau1[[#All],[Nº pièce référence]:[AB]],15,FALSE)</f>
        <v>300020861</v>
      </c>
      <c r="C952" t="str">
        <f>VLOOKUP(Tableau10[[#This Row],[Document d''achat]],Tableau1[[#All],[Nº pièce référence]:[AB]],16,FALSE)</f>
        <v>6</v>
      </c>
      <c r="D952" t="str">
        <f>VLOOKUP(Tableau10[[#This Row],[Document d''achat]],Tableau1[[#All],[Nº pièce référence]:[Type PO]],18,FALSE)</f>
        <v>Z</v>
      </c>
      <c r="E952" t="str">
        <f>VLOOKUP(Tableau10[[#This Row],[Document d''achat]],Tableau1[[#All],[Colonne1]:[Nom Fournisseur]],5,FALSE)</f>
        <v>200008302  Ltd SGS-CSTC Standars Technical Ser</v>
      </c>
      <c r="F952" s="1" t="s">
        <v>1712</v>
      </c>
      <c r="G952" s="1" t="s">
        <v>88</v>
      </c>
      <c r="H952" s="1" t="s">
        <v>1711</v>
      </c>
      <c r="I952" s="1" t="s">
        <v>2407</v>
      </c>
      <c r="J952" s="2">
        <v>44018</v>
      </c>
      <c r="K952" s="222">
        <v>1</v>
      </c>
      <c r="L952" s="1" t="s">
        <v>7411</v>
      </c>
      <c r="M952" s="222">
        <v>0</v>
      </c>
      <c r="N952" s="2">
        <v>44018</v>
      </c>
      <c r="O952" s="1" t="s">
        <v>1713</v>
      </c>
      <c r="P952" s="259">
        <f>Tableau10[[#This Row],[Quantité échéancée]]-Tableau10[[#This Row],[Quantité livrée]]</f>
        <v>1</v>
      </c>
    </row>
    <row r="953" spans="1:16" hidden="1" x14ac:dyDescent="0.35">
      <c r="A953" t="str">
        <f>VLOOKUP(Tableau10[[#This Row],[Document d''achat]],Tableau1[[#All],[Nº pièce référence]:[AB]],17,FALSE)</f>
        <v>255223121102</v>
      </c>
      <c r="B953" s="9" t="str">
        <f>VLOOKUP(Tableau10[[#This Row],[Document d''achat]],Tableau1[[#All],[Nº pièce référence]:[AB]],15,FALSE)</f>
        <v>300020861</v>
      </c>
      <c r="C953" t="str">
        <f>VLOOKUP(Tableau10[[#This Row],[Document d''achat]],Tableau1[[#All],[Nº pièce référence]:[AB]],16,FALSE)</f>
        <v>7</v>
      </c>
      <c r="D953" t="str">
        <f>VLOOKUP(Tableau10[[#This Row],[Document d''achat]],Tableau1[[#All],[Nº pièce référence]:[Type PO]],18,FALSE)</f>
        <v>Z</v>
      </c>
      <c r="E953" t="str">
        <f>VLOOKUP(Tableau10[[#This Row],[Document d''achat]],Tableau1[[#All],[Colonne1]:[Nom Fournisseur]],5,FALSE)</f>
        <v>100041185  NV JAS Forwarding Worldwide (Belgiu</v>
      </c>
      <c r="F953" s="1" t="s">
        <v>2116</v>
      </c>
      <c r="G953" s="1" t="s">
        <v>88</v>
      </c>
      <c r="H953" s="1" t="s">
        <v>2115</v>
      </c>
      <c r="I953" s="1" t="s">
        <v>2407</v>
      </c>
      <c r="J953" s="2">
        <v>44018</v>
      </c>
      <c r="K953" s="222">
        <v>1</v>
      </c>
      <c r="L953" s="1" t="s">
        <v>7411</v>
      </c>
      <c r="M953" s="222">
        <v>0</v>
      </c>
      <c r="N953" s="2">
        <v>44018</v>
      </c>
      <c r="O953" s="1" t="s">
        <v>2117</v>
      </c>
      <c r="P953" s="259">
        <f>Tableau10[[#This Row],[Quantité échéancée]]-Tableau10[[#This Row],[Quantité livrée]]</f>
        <v>1</v>
      </c>
    </row>
    <row r="954" spans="1:16" hidden="1" x14ac:dyDescent="0.35">
      <c r="A954" t="str">
        <f>VLOOKUP(Tableau10[[#This Row],[Document d''achat]],Tableau1[[#All],[Nº pièce référence]:[AB]],17,FALSE)</f>
        <v>255223121102</v>
      </c>
      <c r="B954" s="9" t="str">
        <f>VLOOKUP(Tableau10[[#This Row],[Document d''achat]],Tableau1[[#All],[Nº pièce référence]:[AB]],15,FALSE)</f>
        <v>300020870</v>
      </c>
      <c r="C954" t="str">
        <f>VLOOKUP(Tableau10[[#This Row],[Document d''achat]],Tableau1[[#All],[Nº pièce référence]:[AB]],16,FALSE)</f>
        <v>6</v>
      </c>
      <c r="D954" t="str">
        <f>VLOOKUP(Tableau10[[#This Row],[Document d''achat]],Tableau1[[#All],[Nº pièce référence]:[Type PO]],18,FALSE)</f>
        <v>Z</v>
      </c>
      <c r="E954" t="str">
        <f>VLOOKUP(Tableau10[[#This Row],[Document d''achat]],Tableau1[[#All],[Colonne1]:[Nom Fournisseur]],5,FALSE)</f>
        <v>100047342  ENT E Amazon Web Services EMEA SARL</v>
      </c>
      <c r="F954" s="1" t="s">
        <v>1708</v>
      </c>
      <c r="G954" s="1" t="s">
        <v>88</v>
      </c>
      <c r="H954" s="1" t="s">
        <v>1707</v>
      </c>
      <c r="I954" s="1" t="s">
        <v>2407</v>
      </c>
      <c r="J954" s="2">
        <v>44018</v>
      </c>
      <c r="K954" s="222">
        <v>1</v>
      </c>
      <c r="L954" s="1" t="s">
        <v>7410</v>
      </c>
      <c r="M954" s="222">
        <v>0</v>
      </c>
      <c r="N954" s="2">
        <v>43956</v>
      </c>
      <c r="O954" s="1" t="s">
        <v>1174</v>
      </c>
      <c r="P954" s="259">
        <f>Tableau10[[#This Row],[Quantité échéancée]]-Tableau10[[#This Row],[Quantité livrée]]</f>
        <v>1</v>
      </c>
    </row>
    <row r="955" spans="1:16" hidden="1" x14ac:dyDescent="0.35">
      <c r="A955" t="str">
        <f>VLOOKUP(Tableau10[[#This Row],[Document d''achat]],Tableau1[[#All],[Nº pièce référence]:[AB]],17,FALSE)</f>
        <v>252103121101</v>
      </c>
      <c r="B955" s="9" t="str">
        <f>VLOOKUP(Tableau10[[#This Row],[Document d''achat]],Tableau1[[#All],[Nº pièce référence]:[AB]],15,FALSE)</f>
        <v>300020484</v>
      </c>
      <c r="C955" t="str">
        <f>VLOOKUP(Tableau10[[#This Row],[Document d''achat]],Tableau1[[#All],[Nº pièce référence]:[AB]],16,FALSE)</f>
        <v>1</v>
      </c>
      <c r="D955" t="str">
        <f>VLOOKUP(Tableau10[[#This Row],[Document d''achat]],Tableau1[[#All],[Nº pièce référence]:[Type PO]],18,FALSE)</f>
        <v>Z</v>
      </c>
      <c r="E955" t="str">
        <f>VLOOKUP(Tableau10[[#This Row],[Document d''achat]],Tableau1[[#All],[Colonne1]:[Nom Fournisseur]],5,FALSE)</f>
        <v>GE100      Engagem. provisionnel/Provision. Va</v>
      </c>
      <c r="F955" s="1" t="s">
        <v>1714</v>
      </c>
      <c r="G955" s="1" t="s">
        <v>88</v>
      </c>
      <c r="H955" s="1" t="s">
        <v>301</v>
      </c>
      <c r="I955" s="1" t="s">
        <v>2407</v>
      </c>
      <c r="J955" s="2">
        <v>44020</v>
      </c>
      <c r="K955" s="222">
        <v>1</v>
      </c>
      <c r="L955" s="1" t="s">
        <v>7411</v>
      </c>
      <c r="M955" s="222">
        <v>0</v>
      </c>
      <c r="N955" s="2">
        <v>44020</v>
      </c>
      <c r="O955" s="1" t="s">
        <v>1715</v>
      </c>
      <c r="P955" s="259">
        <f>Tableau10[[#This Row],[Quantité échéancée]]-Tableau10[[#This Row],[Quantité livrée]]</f>
        <v>1</v>
      </c>
    </row>
    <row r="956" spans="1:16" hidden="1" x14ac:dyDescent="0.35">
      <c r="A956" t="str">
        <f>VLOOKUP(Tableau10[[#This Row],[Document d''achat]],Tableau1[[#All],[Nº pièce référence]:[AB]],17,FALSE)</f>
        <v>255223121102</v>
      </c>
      <c r="B956" s="9" t="str">
        <f>VLOOKUP(Tableau10[[#This Row],[Document d''achat]],Tableau1[[#All],[Nº pièce référence]:[AB]],15,FALSE)</f>
        <v>300020861</v>
      </c>
      <c r="C956" t="str">
        <f>VLOOKUP(Tableau10[[#This Row],[Document d''achat]],Tableau1[[#All],[Nº pièce référence]:[AB]],16,FALSE)</f>
        <v>1</v>
      </c>
      <c r="D956" t="str">
        <f>VLOOKUP(Tableau10[[#This Row],[Document d''achat]],Tableau1[[#All],[Nº pièce référence]:[Type PO]],18,FALSE)</f>
        <v>Z</v>
      </c>
      <c r="E956" t="str">
        <f>VLOOKUP(Tableau10[[#This Row],[Document d''achat]],Tableau1[[#All],[Colonne1]:[Nom Fournisseur]],5,FALSE)</f>
        <v>100005097  NV Van Heurck</v>
      </c>
      <c r="F956" s="1" t="s">
        <v>1716</v>
      </c>
      <c r="G956" s="1" t="s">
        <v>88</v>
      </c>
      <c r="H956" s="1" t="s">
        <v>810</v>
      </c>
      <c r="I956" s="1" t="s">
        <v>2407</v>
      </c>
      <c r="J956" s="2">
        <v>44021</v>
      </c>
      <c r="K956" s="222">
        <v>1</v>
      </c>
      <c r="L956" s="1" t="s">
        <v>7410</v>
      </c>
      <c r="M956" s="222">
        <v>0</v>
      </c>
      <c r="N956" s="2">
        <v>44021</v>
      </c>
      <c r="O956" s="1" t="s">
        <v>1717</v>
      </c>
      <c r="P956" s="259">
        <f>Tableau10[[#This Row],[Quantité échéancée]]-Tableau10[[#This Row],[Quantité livrée]]</f>
        <v>1</v>
      </c>
    </row>
    <row r="957" spans="1:16" hidden="1" x14ac:dyDescent="0.35">
      <c r="A957" t="str">
        <f>VLOOKUP(Tableau10[[#This Row],[Document d''achat]],Tableau1[[#All],[Nº pièce référence]:[AB]],17,FALSE)</f>
        <v>255223121102</v>
      </c>
      <c r="B957" s="9" t="str">
        <f>VLOOKUP(Tableau10[[#This Row],[Document d''achat]],Tableau1[[#All],[Nº pièce référence]:[AB]],15,FALSE)</f>
        <v>300020861</v>
      </c>
      <c r="C957" t="str">
        <f>VLOOKUP(Tableau10[[#This Row],[Document d''achat]],Tableau1[[#All],[Nº pièce référence]:[AB]],16,FALSE)</f>
        <v>1</v>
      </c>
      <c r="D957" t="str">
        <f>VLOOKUP(Tableau10[[#This Row],[Document d''achat]],Tableau1[[#All],[Nº pièce référence]:[Type PO]],18,FALSE)</f>
        <v>Z</v>
      </c>
      <c r="E957" t="str">
        <f>VLOOKUP(Tableau10[[#This Row],[Document d''achat]],Tableau1[[#All],[Colonne1]:[Nom Fournisseur]],5,FALSE)</f>
        <v>100050728  NV BT Projects</v>
      </c>
      <c r="F957" s="1" t="s">
        <v>1719</v>
      </c>
      <c r="G957" s="1" t="s">
        <v>88</v>
      </c>
      <c r="H957" s="1" t="s">
        <v>1051</v>
      </c>
      <c r="I957" s="1" t="s">
        <v>2407</v>
      </c>
      <c r="J957" s="2">
        <v>44026</v>
      </c>
      <c r="K957" s="222">
        <v>1</v>
      </c>
      <c r="L957" s="1" t="s">
        <v>7411</v>
      </c>
      <c r="M957" s="222">
        <v>0</v>
      </c>
      <c r="N957" s="2">
        <v>44026</v>
      </c>
      <c r="O957" s="1" t="s">
        <v>1053</v>
      </c>
      <c r="P957" s="259">
        <f>Tableau10[[#This Row],[Quantité échéancée]]-Tableau10[[#This Row],[Quantité livrée]]</f>
        <v>1</v>
      </c>
    </row>
    <row r="958" spans="1:16" hidden="1" x14ac:dyDescent="0.35">
      <c r="A958" t="str">
        <f>VLOOKUP(Tableau10[[#This Row],[Document d''achat]],Tableau1[[#All],[Nº pièce référence]:[AB]],17,FALSE)</f>
        <v>255223121102</v>
      </c>
      <c r="B958" s="9" t="str">
        <f>VLOOKUP(Tableau10[[#This Row],[Document d''achat]],Tableau1[[#All],[Nº pièce référence]:[AB]],15,FALSE)</f>
        <v>300020861</v>
      </c>
      <c r="C958" t="str">
        <f>VLOOKUP(Tableau10[[#This Row],[Document d''achat]],Tableau1[[#All],[Nº pièce référence]:[AB]],16,FALSE)</f>
        <v>2</v>
      </c>
      <c r="D958" t="str">
        <f>VLOOKUP(Tableau10[[#This Row],[Document d''achat]],Tableau1[[#All],[Nº pièce référence]:[Type PO]],18,FALSE)</f>
        <v>Z</v>
      </c>
      <c r="E958" t="str">
        <f>VLOOKUP(Tableau10[[#This Row],[Document d''achat]],Tableau1[[#All],[Colonne1]:[Nom Fournisseur]],5,FALSE)</f>
        <v>100016033  NV Ortho-Clinical Diagnostics</v>
      </c>
      <c r="F958" s="1" t="s">
        <v>1728</v>
      </c>
      <c r="G958" s="1" t="s">
        <v>88</v>
      </c>
      <c r="H958" s="1" t="s">
        <v>1727</v>
      </c>
      <c r="I958" s="1" t="s">
        <v>2407</v>
      </c>
      <c r="J958" s="2">
        <v>44027</v>
      </c>
      <c r="K958" s="222">
        <v>1</v>
      </c>
      <c r="L958" s="1" t="s">
        <v>7411</v>
      </c>
      <c r="M958" s="222">
        <v>0</v>
      </c>
      <c r="N958" s="2">
        <v>44027</v>
      </c>
      <c r="O958" s="1" t="s">
        <v>1725</v>
      </c>
      <c r="P958" s="259">
        <f>Tableau10[[#This Row],[Quantité échéancée]]-Tableau10[[#This Row],[Quantité livrée]]</f>
        <v>1</v>
      </c>
    </row>
    <row r="959" spans="1:16" hidden="1" x14ac:dyDescent="0.35">
      <c r="A959" t="str">
        <f>VLOOKUP(Tableau10[[#This Row],[Document d''achat]],Tableau1[[#All],[Nº pièce référence]:[AB]],17,FALSE)</f>
        <v>255223121102</v>
      </c>
      <c r="B959" s="9" t="str">
        <f>VLOOKUP(Tableau10[[#This Row],[Document d''achat]],Tableau1[[#All],[Nº pièce référence]:[AB]],15,FALSE)</f>
        <v>300020861</v>
      </c>
      <c r="C959" t="str">
        <f>VLOOKUP(Tableau10[[#This Row],[Document d''achat]],Tableau1[[#All],[Nº pièce référence]:[AB]],16,FALSE)</f>
        <v>2</v>
      </c>
      <c r="D959" t="str">
        <f>VLOOKUP(Tableau10[[#This Row],[Document d''achat]],Tableau1[[#All],[Nº pièce référence]:[Type PO]],18,FALSE)</f>
        <v>Z</v>
      </c>
      <c r="E959" t="str">
        <f>VLOOKUP(Tableau10[[#This Row],[Document d''achat]],Tableau1[[#All],[Colonne1]:[Nom Fournisseur]],5,FALSE)</f>
        <v>100003004 SA Abbott</v>
      </c>
      <c r="F959" s="1" t="s">
        <v>1724</v>
      </c>
      <c r="G959" s="1" t="s">
        <v>88</v>
      </c>
      <c r="H959" s="1" t="s">
        <v>1723</v>
      </c>
      <c r="I959" s="1" t="s">
        <v>2407</v>
      </c>
      <c r="J959" s="2">
        <v>44027</v>
      </c>
      <c r="K959" s="222">
        <v>1</v>
      </c>
      <c r="L959" s="1" t="s">
        <v>7411</v>
      </c>
      <c r="M959" s="222">
        <v>0</v>
      </c>
      <c r="N959" s="2">
        <v>44027</v>
      </c>
      <c r="O959" s="1" t="s">
        <v>1725</v>
      </c>
      <c r="P959" s="259">
        <f>Tableau10[[#This Row],[Quantité échéancée]]-Tableau10[[#This Row],[Quantité livrée]]</f>
        <v>1</v>
      </c>
    </row>
    <row r="960" spans="1:16" hidden="1" x14ac:dyDescent="0.35">
      <c r="A960" t="str">
        <f>VLOOKUP(Tableau10[[#This Row],[Document d''achat]],Tableau1[[#All],[Nº pièce référence]:[AB]],17,FALSE)</f>
        <v>252122121104</v>
      </c>
      <c r="B960" s="9" t="str">
        <f>VLOOKUP(Tableau10[[#This Row],[Document d''achat]],Tableau1[[#All],[Nº pièce référence]:[AB]],15,FALSE)</f>
        <v>300020895</v>
      </c>
      <c r="C960" t="str">
        <f>VLOOKUP(Tableau10[[#This Row],[Document d''achat]],Tableau1[[#All],[Nº pièce référence]:[AB]],16,FALSE)</f>
        <v>1</v>
      </c>
      <c r="D960" t="str">
        <f>VLOOKUP(Tableau10[[#This Row],[Document d''achat]],Tableau1[[#All],[Nº pièce référence]:[Type PO]],18,FALSE)</f>
        <v>L</v>
      </c>
      <c r="E960" t="str">
        <f>VLOOKUP(Tableau10[[#This Row],[Document d''achat]],Tableau1[[#All],[Colonne1]:[Nom Fournisseur]],5,FALSE)</f>
        <v>100003235  SA Redcorp</v>
      </c>
      <c r="F960" s="1" t="s">
        <v>1731</v>
      </c>
      <c r="G960" s="1" t="s">
        <v>88</v>
      </c>
      <c r="H960" s="1" t="s">
        <v>1730</v>
      </c>
      <c r="I960" s="1" t="s">
        <v>2549</v>
      </c>
      <c r="J960" s="2">
        <v>44028</v>
      </c>
      <c r="K960" s="222">
        <v>1</v>
      </c>
      <c r="L960" s="1" t="s">
        <v>7410</v>
      </c>
      <c r="M960" s="222">
        <v>1</v>
      </c>
      <c r="N960" s="2">
        <v>44028</v>
      </c>
      <c r="O960" s="1" t="s">
        <v>1732</v>
      </c>
      <c r="P960" s="259">
        <f>Tableau10[[#This Row],[Quantité échéancée]]-Tableau10[[#This Row],[Quantité livrée]]</f>
        <v>0</v>
      </c>
    </row>
    <row r="961" spans="1:16" hidden="1" x14ac:dyDescent="0.35">
      <c r="A961" t="str">
        <f>VLOOKUP(Tableau10[[#This Row],[Document d''achat]],Tableau1[[#All],[Nº pièce référence]:[AB]],17,FALSE)</f>
        <v>255223121102</v>
      </c>
      <c r="B961" s="9" t="str">
        <f>VLOOKUP(Tableau10[[#This Row],[Document d''achat]],Tableau1[[#All],[Nº pièce référence]:[AB]],15,FALSE)</f>
        <v>300020861</v>
      </c>
      <c r="C961" t="str">
        <f>VLOOKUP(Tableau10[[#This Row],[Document d''achat]],Tableau1[[#All],[Nº pièce référence]:[AB]],16,FALSE)</f>
        <v>5</v>
      </c>
      <c r="D961" t="str">
        <f>VLOOKUP(Tableau10[[#This Row],[Document d''achat]],Tableau1[[#All],[Nº pièce référence]:[Type PO]],18,FALSE)</f>
        <v>Z</v>
      </c>
      <c r="E961" t="str">
        <f>VLOOKUP(Tableau10[[#This Row],[Document d''achat]],Tableau1[[#All],[Colonne1]:[Nom Fournisseur]],5,FALSE)</f>
        <v>100048259  SA Cenexi - Laboratoires Thissen</v>
      </c>
      <c r="F961" s="1" t="s">
        <v>1736</v>
      </c>
      <c r="G961" s="1" t="s">
        <v>88</v>
      </c>
      <c r="H961" s="1" t="s">
        <v>1735</v>
      </c>
      <c r="I961" s="1" t="s">
        <v>2407</v>
      </c>
      <c r="J961" s="2">
        <v>44028</v>
      </c>
      <c r="K961" s="222">
        <v>1</v>
      </c>
      <c r="L961" s="1" t="s">
        <v>7411</v>
      </c>
      <c r="M961" s="222">
        <v>0</v>
      </c>
      <c r="N961" s="2">
        <v>44028</v>
      </c>
      <c r="O961" s="1" t="s">
        <v>1737</v>
      </c>
      <c r="P961" s="259">
        <f>Tableau10[[#This Row],[Quantité échéancée]]-Tableau10[[#This Row],[Quantité livrée]]</f>
        <v>1</v>
      </c>
    </row>
    <row r="962" spans="1:16" hidden="1" x14ac:dyDescent="0.35">
      <c r="A962" t="str">
        <f>VLOOKUP(Tableau10[[#This Row],[Document d''achat]],Tableau1[[#All],[Nº pièce référence]:[AB]],17,FALSE)</f>
        <v>255223121102</v>
      </c>
      <c r="B962" s="9" t="str">
        <f>VLOOKUP(Tableau10[[#This Row],[Document d''achat]],Tableau1[[#All],[Nº pièce référence]:[AB]],15,FALSE)</f>
        <v>300020861</v>
      </c>
      <c r="C962" t="str">
        <f>VLOOKUP(Tableau10[[#This Row],[Document d''achat]],Tableau1[[#All],[Nº pièce référence]:[AB]],16,FALSE)</f>
        <v>5</v>
      </c>
      <c r="D962" t="str">
        <f>VLOOKUP(Tableau10[[#This Row],[Document d''achat]],Tableau1[[#All],[Nº pièce référence]:[Type PO]],18,FALSE)</f>
        <v>Z</v>
      </c>
      <c r="E962" t="str">
        <f>VLOOKUP(Tableau10[[#This Row],[Document d''achat]],Tableau1[[#All],[Colonne1]:[Nom Fournisseur]],5,FALSE)</f>
        <v>100051133  NV Medista</v>
      </c>
      <c r="F962" s="1" t="s">
        <v>1744</v>
      </c>
      <c r="G962" s="1" t="s">
        <v>88</v>
      </c>
      <c r="H962" s="1" t="s">
        <v>1743</v>
      </c>
      <c r="I962" s="1" t="s">
        <v>2407</v>
      </c>
      <c r="J962" s="2">
        <v>44028</v>
      </c>
      <c r="K962" s="222">
        <v>1</v>
      </c>
      <c r="L962" s="1" t="s">
        <v>7411</v>
      </c>
      <c r="M962" s="222">
        <v>0</v>
      </c>
      <c r="N962" s="2">
        <v>44028</v>
      </c>
      <c r="O962" s="1" t="s">
        <v>1745</v>
      </c>
      <c r="P962" s="259">
        <f>Tableau10[[#This Row],[Quantité échéancée]]-Tableau10[[#This Row],[Quantité livrée]]</f>
        <v>1</v>
      </c>
    </row>
    <row r="963" spans="1:16" hidden="1" x14ac:dyDescent="0.35">
      <c r="A963" t="str">
        <f>VLOOKUP(Tableau10[[#This Row],[Document d''achat]],Tableau1[[#All],[Nº pièce référence]:[AB]],17,FALSE)</f>
        <v>255223121102</v>
      </c>
      <c r="B963" s="9" t="str">
        <f>VLOOKUP(Tableau10[[#This Row],[Document d''achat]],Tableau1[[#All],[Nº pièce référence]:[AB]],15,FALSE)</f>
        <v>300020861</v>
      </c>
      <c r="C963" t="str">
        <f>VLOOKUP(Tableau10[[#This Row],[Document d''achat]],Tableau1[[#All],[Nº pièce référence]:[AB]],16,FALSE)</f>
        <v>2</v>
      </c>
      <c r="D963" t="str">
        <f>VLOOKUP(Tableau10[[#This Row],[Document d''achat]],Tableau1[[#All],[Nº pièce référence]:[Type PO]],18,FALSE)</f>
        <v>Z</v>
      </c>
      <c r="E963" t="str">
        <f>VLOOKUP(Tableau10[[#This Row],[Document d''achat]],Tableau1[[#All],[Colonne1]:[Nom Fournisseur]],5,FALSE)</f>
        <v>100051150  SA Zentech</v>
      </c>
      <c r="F963" s="1" t="s">
        <v>1749</v>
      </c>
      <c r="G963" s="1" t="s">
        <v>88</v>
      </c>
      <c r="H963" s="1" t="s">
        <v>1748</v>
      </c>
      <c r="I963" s="1" t="s">
        <v>2407</v>
      </c>
      <c r="J963" s="2">
        <v>44028</v>
      </c>
      <c r="K963" s="222">
        <v>1</v>
      </c>
      <c r="L963" s="1" t="s">
        <v>7411</v>
      </c>
      <c r="M963" s="222">
        <v>0</v>
      </c>
      <c r="N963" s="2">
        <v>44028</v>
      </c>
      <c r="O963" s="1" t="s">
        <v>1725</v>
      </c>
      <c r="P963" s="259">
        <f>Tableau10[[#This Row],[Quantité échéancée]]-Tableau10[[#This Row],[Quantité livrée]]</f>
        <v>1</v>
      </c>
    </row>
    <row r="964" spans="1:16" hidden="1" x14ac:dyDescent="0.35">
      <c r="A964" t="str">
        <f>VLOOKUP(Tableau10[[#This Row],[Document d''achat]],Tableau1[[#All],[Nº pièce référence]:[AB]],17,FALSE)</f>
        <v>254012121101</v>
      </c>
      <c r="B964" s="9" t="str">
        <f>VLOOKUP(Tableau10[[#This Row],[Document d''achat]],Tableau1[[#All],[Nº pièce référence]:[AB]],15,FALSE)</f>
        <v>300020288</v>
      </c>
      <c r="C964" t="str">
        <f>VLOOKUP(Tableau10[[#This Row],[Document d''achat]],Tableau1[[#All],[Nº pièce référence]:[AB]],16,FALSE)</f>
        <v>1</v>
      </c>
      <c r="D964" t="str">
        <f>VLOOKUP(Tableau10[[#This Row],[Document d''achat]],Tableau1[[#All],[Nº pièce référence]:[Type PO]],18,FALSE)</f>
        <v>L</v>
      </c>
      <c r="E964" t="str">
        <f>VLOOKUP(Tableau10[[#This Row],[Document d''achat]],Tableau1[[#All],[Colonne1]:[Nom Fournisseur]],5,FALSE)</f>
        <v>500000232  ASBL CLL Bruxelles</v>
      </c>
      <c r="F964" s="1" t="s">
        <v>1752</v>
      </c>
      <c r="G964" s="1" t="s">
        <v>88</v>
      </c>
      <c r="H964" s="1" t="s">
        <v>1751</v>
      </c>
      <c r="I964" s="1" t="s">
        <v>2407</v>
      </c>
      <c r="J964" s="2">
        <v>44034</v>
      </c>
      <c r="K964" s="222">
        <v>2</v>
      </c>
      <c r="L964" s="1" t="s">
        <v>7410</v>
      </c>
      <c r="M964" s="222">
        <v>0</v>
      </c>
      <c r="N964" s="2">
        <v>44034</v>
      </c>
      <c r="O964" s="1" t="s">
        <v>1753</v>
      </c>
      <c r="P964" s="259">
        <f>Tableau10[[#This Row],[Quantité échéancée]]-Tableau10[[#This Row],[Quantité livrée]]</f>
        <v>2</v>
      </c>
    </row>
    <row r="965" spans="1:16" hidden="1" x14ac:dyDescent="0.35">
      <c r="A965" t="str">
        <f>VLOOKUP(Tableau10[[#This Row],[Document d''achat]],Tableau1[[#All],[Nº pièce référence]:[AB]],17,FALSE)</f>
        <v>254012121101</v>
      </c>
      <c r="B965" s="9" t="str">
        <f>VLOOKUP(Tableau10[[#This Row],[Document d''achat]],Tableau1[[#All],[Nº pièce référence]:[AB]],15,FALSE)</f>
        <v>300020288</v>
      </c>
      <c r="C965" t="str">
        <f>VLOOKUP(Tableau10[[#This Row],[Document d''achat]],Tableau1[[#All],[Nº pièce référence]:[AB]],16,FALSE)</f>
        <v>1</v>
      </c>
      <c r="D965" t="str">
        <f>VLOOKUP(Tableau10[[#This Row],[Document d''achat]],Tableau1[[#All],[Nº pièce référence]:[Type PO]],18,FALSE)</f>
        <v>L</v>
      </c>
      <c r="E965" t="str">
        <f>VLOOKUP(Tableau10[[#This Row],[Document d''achat]],Tableau1[[#All],[Colonne1]:[Nom Fournisseur]],5,FALSE)</f>
        <v>500000232  ASBL CLL Bruxelles</v>
      </c>
      <c r="F965" s="1" t="s">
        <v>1752</v>
      </c>
      <c r="G965" s="1" t="s">
        <v>217</v>
      </c>
      <c r="H965" s="1" t="s">
        <v>1751</v>
      </c>
      <c r="I965" s="1" t="s">
        <v>2407</v>
      </c>
      <c r="J965" s="2">
        <v>44034</v>
      </c>
      <c r="K965" s="222">
        <v>30</v>
      </c>
      <c r="L965" s="1" t="s">
        <v>7410</v>
      </c>
      <c r="M965" s="222">
        <v>0</v>
      </c>
      <c r="N965" s="2">
        <v>44034</v>
      </c>
      <c r="O965" s="1" t="s">
        <v>1754</v>
      </c>
      <c r="P965" s="259">
        <f>Tableau10[[#This Row],[Quantité échéancée]]-Tableau10[[#This Row],[Quantité livrée]]</f>
        <v>30</v>
      </c>
    </row>
    <row r="966" spans="1:16" hidden="1" x14ac:dyDescent="0.35">
      <c r="A966" t="str">
        <f>VLOOKUP(Tableau10[[#This Row],[Document d''achat]],Tableau1[[#All],[Nº pièce référence]:[AB]],17,FALSE)</f>
        <v>255223121102</v>
      </c>
      <c r="B966" s="9" t="str">
        <f>VLOOKUP(Tableau10[[#This Row],[Document d''achat]],Tableau1[[#All],[Nº pièce référence]:[AB]],15,FALSE)</f>
        <v>300020861</v>
      </c>
      <c r="C966" t="str">
        <f>VLOOKUP(Tableau10[[#This Row],[Document d''achat]],Tableau1[[#All],[Nº pièce référence]:[AB]],16,FALSE)</f>
        <v>5</v>
      </c>
      <c r="D966" t="str">
        <f>VLOOKUP(Tableau10[[#This Row],[Document d''achat]],Tableau1[[#All],[Nº pièce référence]:[Type PO]],18,FALSE)</f>
        <v>Z</v>
      </c>
      <c r="E966" t="str">
        <f>VLOOKUP(Tableau10[[#This Row],[Document d''achat]],Tableau1[[#All],[Colonne1]:[Nom Fournisseur]],5,FALSE)</f>
        <v>100049753 NV Fac Secundum Artem Magis Pharma</v>
      </c>
      <c r="F966" s="1" t="s">
        <v>2135</v>
      </c>
      <c r="G966" s="1" t="s">
        <v>88</v>
      </c>
      <c r="H966" s="1" t="s">
        <v>1260</v>
      </c>
      <c r="I966" s="1" t="s">
        <v>2407</v>
      </c>
      <c r="J966" s="2">
        <v>44035</v>
      </c>
      <c r="K966" s="222">
        <v>1</v>
      </c>
      <c r="L966" s="1" t="s">
        <v>7411</v>
      </c>
      <c r="M966" s="222">
        <v>0</v>
      </c>
      <c r="N966" s="2">
        <v>44035</v>
      </c>
      <c r="O966" s="1" t="s">
        <v>2136</v>
      </c>
      <c r="P966" s="259">
        <f>Tableau10[[#This Row],[Quantité échéancée]]-Tableau10[[#This Row],[Quantité livrée]]</f>
        <v>1</v>
      </c>
    </row>
    <row r="967" spans="1:16" hidden="1" x14ac:dyDescent="0.35">
      <c r="A967" t="str">
        <f>VLOOKUP(Tableau10[[#This Row],[Document d''achat]],Tableau1[[#All],[Nº pièce référence]:[AB]],17,FALSE)</f>
        <v>255223121102</v>
      </c>
      <c r="B967" s="9" t="str">
        <f>VLOOKUP(Tableau10[[#This Row],[Document d''achat]],Tableau1[[#All],[Nº pièce référence]:[AB]],15,FALSE)</f>
        <v>300020861</v>
      </c>
      <c r="C967" t="str">
        <f>VLOOKUP(Tableau10[[#This Row],[Document d''achat]],Tableau1[[#All],[Nº pièce référence]:[AB]],16,FALSE)</f>
        <v>2</v>
      </c>
      <c r="D967" t="str">
        <f>VLOOKUP(Tableau10[[#This Row],[Document d''achat]],Tableau1[[#All],[Nº pièce référence]:[Type PO]],18,FALSE)</f>
        <v>Z</v>
      </c>
      <c r="E967" t="str">
        <f>VLOOKUP(Tableau10[[#This Row],[Document d''achat]],Tableau1[[#All],[Colonne1]:[Nom Fournisseur]],5,FALSE)</f>
        <v>100000667  BV Life Technologies Europe B.v.</v>
      </c>
      <c r="F967" s="1" t="s">
        <v>1760</v>
      </c>
      <c r="G967" s="1" t="s">
        <v>88</v>
      </c>
      <c r="H967" s="1" t="s">
        <v>352</v>
      </c>
      <c r="I967" s="1" t="s">
        <v>2407</v>
      </c>
      <c r="J967" s="2">
        <v>44036</v>
      </c>
      <c r="K967" s="222">
        <v>1</v>
      </c>
      <c r="L967" s="1" t="s">
        <v>7411</v>
      </c>
      <c r="M967" s="222">
        <v>0</v>
      </c>
      <c r="N967" s="2">
        <v>44036</v>
      </c>
      <c r="O967" s="1" t="s">
        <v>1761</v>
      </c>
      <c r="P967" s="259">
        <f>Tableau10[[#This Row],[Quantité échéancée]]-Tableau10[[#This Row],[Quantité livrée]]</f>
        <v>1</v>
      </c>
    </row>
    <row r="968" spans="1:16" hidden="1" x14ac:dyDescent="0.35">
      <c r="A968" t="str">
        <f>VLOOKUP(Tableau10[[#This Row],[Document d''achat]],Tableau1[[#All],[Nº pièce référence]:[AB]],17,FALSE)</f>
        <v>255223121102</v>
      </c>
      <c r="B968" s="9" t="str">
        <f>VLOOKUP(Tableau10[[#This Row],[Document d''achat]],Tableau1[[#All],[Nº pièce référence]:[AB]],15,FALSE)</f>
        <v>300020861</v>
      </c>
      <c r="C968" t="str">
        <f>VLOOKUP(Tableau10[[#This Row],[Document d''achat]],Tableau1[[#All],[Nº pièce référence]:[AB]],16,FALSE)</f>
        <v>6</v>
      </c>
      <c r="D968" t="str">
        <f>VLOOKUP(Tableau10[[#This Row],[Document d''achat]],Tableau1[[#All],[Nº pièce référence]:[Type PO]],18,FALSE)</f>
        <v>Z</v>
      </c>
      <c r="E968" t="str">
        <f>VLOOKUP(Tableau10[[#This Row],[Document d''achat]],Tableau1[[#All],[Colonne1]:[Nom Fournisseur]],5,FALSE)</f>
        <v>100000368  SA Medtronic Belgium</v>
      </c>
      <c r="F968" s="1" t="s">
        <v>1757</v>
      </c>
      <c r="G968" s="1" t="s">
        <v>88</v>
      </c>
      <c r="H968" s="1" t="s">
        <v>899</v>
      </c>
      <c r="I968" s="1" t="s">
        <v>2407</v>
      </c>
      <c r="J968" s="2">
        <v>44036</v>
      </c>
      <c r="K968" s="222">
        <v>1</v>
      </c>
      <c r="L968" s="1" t="s">
        <v>7411</v>
      </c>
      <c r="M968" s="222">
        <v>0</v>
      </c>
      <c r="N968" s="2">
        <v>44036</v>
      </c>
      <c r="O968" s="1" t="s">
        <v>1758</v>
      </c>
      <c r="P968" s="259">
        <f>Tableau10[[#This Row],[Quantité échéancée]]-Tableau10[[#This Row],[Quantité livrée]]</f>
        <v>1</v>
      </c>
    </row>
    <row r="969" spans="1:16" hidden="1" x14ac:dyDescent="0.35">
      <c r="A969" t="str">
        <f>VLOOKUP(Tableau10[[#This Row],[Document d''achat]],Tableau1[[#All],[Nº pièce référence]:[AB]],17,FALSE)</f>
        <v>255223121102</v>
      </c>
      <c r="B969" s="9" t="str">
        <f>VLOOKUP(Tableau10[[#This Row],[Document d''achat]],Tableau1[[#All],[Nº pièce référence]:[AB]],15,FALSE)</f>
        <v>300020861</v>
      </c>
      <c r="C969" t="str">
        <f>VLOOKUP(Tableau10[[#This Row],[Document d''achat]],Tableau1[[#All],[Nº pièce référence]:[AB]],16,FALSE)</f>
        <v>2</v>
      </c>
      <c r="D969" t="str">
        <f>VLOOKUP(Tableau10[[#This Row],[Document d''achat]],Tableau1[[#All],[Nº pièce référence]:[Type PO]],18,FALSE)</f>
        <v>Z</v>
      </c>
      <c r="E969" t="str">
        <f>VLOOKUP(Tableau10[[#This Row],[Document d''achat]],Tableau1[[#All],[Colonne1]:[Nom Fournisseur]],5,FALSE)</f>
        <v>200001800  SAS Fisher et Paykel Healthcare</v>
      </c>
      <c r="F969" s="1" t="s">
        <v>1765</v>
      </c>
      <c r="G969" s="1" t="s">
        <v>88</v>
      </c>
      <c r="H969" s="1" t="s">
        <v>1764</v>
      </c>
      <c r="I969" s="1" t="s">
        <v>2407</v>
      </c>
      <c r="J969" s="2">
        <v>44036</v>
      </c>
      <c r="K969" s="222">
        <v>1</v>
      </c>
      <c r="L969" s="1" t="s">
        <v>7411</v>
      </c>
      <c r="M969" s="222">
        <v>0</v>
      </c>
      <c r="N969" s="2">
        <v>44036</v>
      </c>
      <c r="O969" s="1" t="s">
        <v>1766</v>
      </c>
      <c r="P969" s="259">
        <f>Tableau10[[#This Row],[Quantité échéancée]]-Tableau10[[#This Row],[Quantité livrée]]</f>
        <v>1</v>
      </c>
    </row>
    <row r="970" spans="1:16" hidden="1" x14ac:dyDescent="0.35">
      <c r="A970" t="str">
        <f>VLOOKUP(Tableau10[[#This Row],[Document d''achat]],Tableau1[[#All],[Nº pièce référence]:[AB]],17,FALSE)</f>
        <v>252122121104</v>
      </c>
      <c r="B970" s="9" t="str">
        <f>VLOOKUP(Tableau10[[#This Row],[Document d''achat]],Tableau1[[#All],[Nº pièce référence]:[AB]],15,FALSE)</f>
        <v>300020895</v>
      </c>
      <c r="C970" t="str">
        <f>VLOOKUP(Tableau10[[#This Row],[Document d''achat]],Tableau1[[#All],[Nº pièce référence]:[AB]],16,FALSE)</f>
        <v>1</v>
      </c>
      <c r="D970" t="str">
        <f>VLOOKUP(Tableau10[[#This Row],[Document d''achat]],Tableau1[[#All],[Nº pièce référence]:[Type PO]],18,FALSE)</f>
        <v>Z</v>
      </c>
      <c r="E970" t="str">
        <f>VLOOKUP(Tableau10[[#This Row],[Document d''achat]],Tableau1[[#All],[Colonne1]:[Nom Fournisseur]],5,FALSE)</f>
        <v>500002616  VZW Smals</v>
      </c>
      <c r="F970" s="1" t="s">
        <v>1777</v>
      </c>
      <c r="G970" s="1" t="s">
        <v>88</v>
      </c>
      <c r="H970" s="1" t="s">
        <v>1400</v>
      </c>
      <c r="I970" s="1" t="s">
        <v>2407</v>
      </c>
      <c r="J970" s="2">
        <v>44039</v>
      </c>
      <c r="K970" s="222">
        <v>1</v>
      </c>
      <c r="L970" s="1" t="s">
        <v>7411</v>
      </c>
      <c r="M970" s="222">
        <v>0</v>
      </c>
      <c r="N970" s="2">
        <v>44039</v>
      </c>
      <c r="O970" s="1" t="s">
        <v>1778</v>
      </c>
      <c r="P970" s="259">
        <f>Tableau10[[#This Row],[Quantité échéancée]]-Tableau10[[#This Row],[Quantité livrée]]</f>
        <v>1</v>
      </c>
    </row>
    <row r="971" spans="1:16" hidden="1" x14ac:dyDescent="0.35">
      <c r="A971" t="str">
        <f>VLOOKUP(Tableau10[[#This Row],[Document d''achat]],Tableau1[[#All],[Nº pièce référence]:[AB]],17,FALSE)</f>
        <v>255223121102</v>
      </c>
      <c r="B971" s="9" t="str">
        <f>VLOOKUP(Tableau10[[#This Row],[Document d''achat]],Tableau1[[#All],[Nº pièce référence]:[AB]],15,FALSE)</f>
        <v>300020861</v>
      </c>
      <c r="C971" t="str">
        <f>VLOOKUP(Tableau10[[#This Row],[Document d''achat]],Tableau1[[#All],[Nº pièce référence]:[AB]],16,FALSE)</f>
        <v>2</v>
      </c>
      <c r="D971" t="str">
        <f>VLOOKUP(Tableau10[[#This Row],[Document d''achat]],Tableau1[[#All],[Nº pièce référence]:[Type PO]],18,FALSE)</f>
        <v>Z</v>
      </c>
      <c r="E971" t="str">
        <f>VLOOKUP(Tableau10[[#This Row],[Document d''achat]],Tableau1[[#All],[Colonne1]:[Nom Fournisseur]],5,FALSE)</f>
        <v>GE100      Engagem. provisionnel/Provision. Va</v>
      </c>
      <c r="F971" s="1" t="s">
        <v>1785</v>
      </c>
      <c r="G971" s="1" t="s">
        <v>88</v>
      </c>
      <c r="H971" s="1" t="s">
        <v>301</v>
      </c>
      <c r="I971" s="1" t="s">
        <v>2407</v>
      </c>
      <c r="J971" s="2">
        <v>44039</v>
      </c>
      <c r="K971" s="222">
        <v>1</v>
      </c>
      <c r="L971" s="1" t="s">
        <v>7411</v>
      </c>
      <c r="M971" s="222">
        <v>0</v>
      </c>
      <c r="N971" s="2">
        <v>44039</v>
      </c>
      <c r="O971" s="1" t="s">
        <v>1786</v>
      </c>
      <c r="P971" s="259">
        <f>Tableau10[[#This Row],[Quantité échéancée]]-Tableau10[[#This Row],[Quantité livrée]]</f>
        <v>1</v>
      </c>
    </row>
    <row r="972" spans="1:16" hidden="1" x14ac:dyDescent="0.35">
      <c r="A972" t="str">
        <f>VLOOKUP(Tableau10[[#This Row],[Document d''achat]],Tableau1[[#All],[Nº pièce référence]:[AB]],17,FALSE)</f>
        <v>255223121102</v>
      </c>
      <c r="B972" s="9" t="str">
        <f>VLOOKUP(Tableau10[[#This Row],[Document d''achat]],Tableau1[[#All],[Nº pièce référence]:[AB]],15,FALSE)</f>
        <v>300020861</v>
      </c>
      <c r="C972" t="str">
        <f>VLOOKUP(Tableau10[[#This Row],[Document d''achat]],Tableau1[[#All],[Nº pièce référence]:[AB]],16,FALSE)</f>
        <v>2</v>
      </c>
      <c r="D972" t="str">
        <f>VLOOKUP(Tableau10[[#This Row],[Document d''achat]],Tableau1[[#All],[Nº pièce référence]:[Type PO]],18,FALSE)</f>
        <v>Z</v>
      </c>
      <c r="E972" t="str">
        <f>VLOOKUP(Tableau10[[#This Row],[Document d''achat]],Tableau1[[#All],[Colonne1]:[Nom Fournisseur]],5,FALSE)</f>
        <v>100051191  NV Cerba Research</v>
      </c>
      <c r="F972" s="1" t="s">
        <v>1769</v>
      </c>
      <c r="G972" s="1" t="s">
        <v>88</v>
      </c>
      <c r="H972" s="1" t="s">
        <v>1768</v>
      </c>
      <c r="I972" s="1" t="s">
        <v>2407</v>
      </c>
      <c r="J972" s="2">
        <v>44039</v>
      </c>
      <c r="K972" s="222">
        <v>1</v>
      </c>
      <c r="L972" s="1" t="s">
        <v>7411</v>
      </c>
      <c r="M972" s="222">
        <v>0</v>
      </c>
      <c r="N972" s="2">
        <v>44039</v>
      </c>
      <c r="O972" s="1" t="s">
        <v>1770</v>
      </c>
      <c r="P972" s="259">
        <f>Tableau10[[#This Row],[Quantité échéancée]]-Tableau10[[#This Row],[Quantité livrée]]</f>
        <v>1</v>
      </c>
    </row>
    <row r="973" spans="1:16" hidden="1" x14ac:dyDescent="0.35">
      <c r="A973" t="str">
        <f>VLOOKUP(Tableau10[[#This Row],[Document d''achat]],Tableau1[[#All],[Nº pièce référence]:[AB]],17,FALSE)</f>
        <v>255223121102</v>
      </c>
      <c r="B973" s="9" t="str">
        <f>VLOOKUP(Tableau10[[#This Row],[Document d''achat]],Tableau1[[#All],[Nº pièce référence]:[AB]],15,FALSE)</f>
        <v>300020861</v>
      </c>
      <c r="C973" t="str">
        <f>VLOOKUP(Tableau10[[#This Row],[Document d''achat]],Tableau1[[#All],[Nº pièce référence]:[AB]],16,FALSE)</f>
        <v>2</v>
      </c>
      <c r="D973" t="str">
        <f>VLOOKUP(Tableau10[[#This Row],[Document d''achat]],Tableau1[[#All],[Nº pièce référence]:[Type PO]],18,FALSE)</f>
        <v>Z</v>
      </c>
      <c r="E973" t="str">
        <f>VLOOKUP(Tableau10[[#This Row],[Document d''achat]],Tableau1[[#All],[Colonne1]:[Nom Fournisseur]],5,FALSE)</f>
        <v>700000191  ETSPUBLI Université de Liège</v>
      </c>
      <c r="F973" s="1" t="s">
        <v>1782</v>
      </c>
      <c r="G973" s="1" t="s">
        <v>88</v>
      </c>
      <c r="H973" s="1" t="s">
        <v>1781</v>
      </c>
      <c r="I973" s="1" t="s">
        <v>2407</v>
      </c>
      <c r="J973" s="2">
        <v>44039</v>
      </c>
      <c r="K973" s="222">
        <v>1</v>
      </c>
      <c r="L973" s="1" t="s">
        <v>7411</v>
      </c>
      <c r="M973" s="222">
        <v>0</v>
      </c>
      <c r="N973" s="2">
        <v>44039</v>
      </c>
      <c r="O973" s="1" t="s">
        <v>1783</v>
      </c>
      <c r="P973" s="259">
        <f>Tableau10[[#This Row],[Quantité échéancée]]-Tableau10[[#This Row],[Quantité livrée]]</f>
        <v>1</v>
      </c>
    </row>
    <row r="974" spans="1:16" hidden="1" x14ac:dyDescent="0.35">
      <c r="A974" t="str">
        <f>VLOOKUP(Tableau10[[#This Row],[Document d''achat]],Tableau1[[#All],[Nº pièce référence]:[AB]],17,FALSE)</f>
        <v>252122121104</v>
      </c>
      <c r="B974" s="9" t="str">
        <f>VLOOKUP(Tableau10[[#This Row],[Document d''achat]],Tableau1[[#All],[Nº pièce référence]:[AB]],15,FALSE)</f>
        <v>300020895</v>
      </c>
      <c r="C974" t="str">
        <f>VLOOKUP(Tableau10[[#This Row],[Document d''achat]],Tableau1[[#All],[Nº pièce référence]:[AB]],16,FALSE)</f>
        <v>1</v>
      </c>
      <c r="D974" t="str">
        <f>VLOOKUP(Tableau10[[#This Row],[Document d''achat]],Tableau1[[#All],[Nº pièce référence]:[Type PO]],18,FALSE)</f>
        <v>L</v>
      </c>
      <c r="E974" t="str">
        <f>VLOOKUP(Tableau10[[#This Row],[Document d''achat]],Tableau1[[#All],[Colonne1]:[Nom Fournisseur]],5,FALSE)</f>
        <v>200007915  BV Saas Now</v>
      </c>
      <c r="F974" s="1" t="s">
        <v>1774</v>
      </c>
      <c r="G974" s="1" t="s">
        <v>88</v>
      </c>
      <c r="H974" s="1" t="s">
        <v>1773</v>
      </c>
      <c r="I974" s="1" t="s">
        <v>3144</v>
      </c>
      <c r="J974" s="2">
        <v>44039</v>
      </c>
      <c r="K974" s="222">
        <v>5</v>
      </c>
      <c r="L974" s="1" t="s">
        <v>7410</v>
      </c>
      <c r="M974" s="222">
        <v>5</v>
      </c>
      <c r="N974" s="2">
        <v>44039</v>
      </c>
      <c r="O974" s="1" t="s">
        <v>1775</v>
      </c>
      <c r="P974" s="259">
        <f>Tableau10[[#This Row],[Quantité échéancée]]-Tableau10[[#This Row],[Quantité livrée]]</f>
        <v>0</v>
      </c>
    </row>
    <row r="975" spans="1:16" hidden="1" x14ac:dyDescent="0.35">
      <c r="A975" t="str">
        <f>VLOOKUP(Tableau10[[#This Row],[Document d''achat]],Tableau1[[#All],[Nº pièce référence]:[AB]],17,FALSE)</f>
        <v>252122121104</v>
      </c>
      <c r="B975" s="9" t="str">
        <f>VLOOKUP(Tableau10[[#This Row],[Document d''achat]],Tableau1[[#All],[Nº pièce référence]:[AB]],15,FALSE)</f>
        <v>300020895</v>
      </c>
      <c r="C975" t="str">
        <f>VLOOKUP(Tableau10[[#This Row],[Document d''achat]],Tableau1[[#All],[Nº pièce référence]:[AB]],16,FALSE)</f>
        <v>1</v>
      </c>
      <c r="D975" t="str">
        <f>VLOOKUP(Tableau10[[#This Row],[Document d''achat]],Tableau1[[#All],[Nº pièce référence]:[Type PO]],18,FALSE)</f>
        <v>L</v>
      </c>
      <c r="E975" t="str">
        <f>VLOOKUP(Tableau10[[#This Row],[Document d''achat]],Tableau1[[#All],[Colonne1]:[Nom Fournisseur]],5,FALSE)</f>
        <v>200007915  BV Saas Now</v>
      </c>
      <c r="F975" s="1" t="s">
        <v>1774</v>
      </c>
      <c r="G975" s="1" t="s">
        <v>217</v>
      </c>
      <c r="H975" s="1" t="s">
        <v>1773</v>
      </c>
      <c r="I975" s="1" t="s">
        <v>3144</v>
      </c>
      <c r="J975" s="2">
        <v>44053</v>
      </c>
      <c r="K975" s="222">
        <v>4</v>
      </c>
      <c r="L975" s="1" t="s">
        <v>7410</v>
      </c>
      <c r="M975" s="222">
        <v>4</v>
      </c>
      <c r="N975" s="2">
        <v>44039</v>
      </c>
      <c r="O975" s="1" t="s">
        <v>1775</v>
      </c>
      <c r="P975" s="259">
        <f>Tableau10[[#This Row],[Quantité échéancée]]-Tableau10[[#This Row],[Quantité livrée]]</f>
        <v>0</v>
      </c>
    </row>
    <row r="976" spans="1:16" hidden="1" x14ac:dyDescent="0.35">
      <c r="A976" t="str">
        <f>VLOOKUP(Tableau10[[#This Row],[Document d''achat]],Tableau1[[#All],[Nº pièce référence]:[AB]],17,FALSE)</f>
        <v>255223121102</v>
      </c>
      <c r="B976" s="9" t="str">
        <f>VLOOKUP(Tableau10[[#This Row],[Document d''achat]],Tableau1[[#All],[Nº pièce référence]:[AB]],15,FALSE)</f>
        <v>300020870</v>
      </c>
      <c r="C976" t="str">
        <f>VLOOKUP(Tableau10[[#This Row],[Document d''achat]],Tableau1[[#All],[Nº pièce référence]:[AB]],16,FALSE)</f>
        <v>3</v>
      </c>
      <c r="D976" t="str">
        <f>VLOOKUP(Tableau10[[#This Row],[Document d''achat]],Tableau1[[#All],[Nº pièce référence]:[Type PO]],18,FALSE)</f>
        <v>Z</v>
      </c>
      <c r="E976" t="str">
        <f>VLOOKUP(Tableau10[[#This Row],[Document d''achat]],Tableau1[[#All],[Colonne1]:[Nom Fournisseur]],5,FALSE)</f>
        <v>100050137  BV Pure Nature Kitchen</v>
      </c>
      <c r="F976" s="1" t="s">
        <v>1787</v>
      </c>
      <c r="G976" s="1" t="s">
        <v>88</v>
      </c>
      <c r="H976" s="1" t="s">
        <v>773</v>
      </c>
      <c r="I976" s="1" t="s">
        <v>2407</v>
      </c>
      <c r="J976" s="2">
        <v>44041</v>
      </c>
      <c r="K976" s="222">
        <v>1</v>
      </c>
      <c r="L976" s="1" t="s">
        <v>7410</v>
      </c>
      <c r="M976" s="222">
        <v>0</v>
      </c>
      <c r="N976" s="2">
        <v>44041</v>
      </c>
      <c r="O976" s="1" t="s">
        <v>1788</v>
      </c>
      <c r="P976" s="259">
        <f>Tableau10[[#This Row],[Quantité échéancée]]-Tableau10[[#This Row],[Quantité livrée]]</f>
        <v>1</v>
      </c>
    </row>
    <row r="977" spans="1:16" hidden="1" x14ac:dyDescent="0.35">
      <c r="A977" t="str">
        <f>VLOOKUP(Tableau10[[#This Row],[Document d''achat]],Tableau1[[#All],[Nº pièce référence]:[AB]],17,FALSE)</f>
        <v>255223121102</v>
      </c>
      <c r="B977" s="9" t="str">
        <f>VLOOKUP(Tableau10[[#This Row],[Document d''achat]],Tableau1[[#All],[Nº pièce référence]:[AB]],15,FALSE)</f>
        <v>300020870</v>
      </c>
      <c r="C977" t="str">
        <f>VLOOKUP(Tableau10[[#This Row],[Document d''achat]],Tableau1[[#All],[Nº pièce référence]:[AB]],16,FALSE)</f>
        <v>3</v>
      </c>
      <c r="D977" t="str">
        <f>VLOOKUP(Tableau10[[#This Row],[Document d''achat]],Tableau1[[#All],[Nº pièce référence]:[Type PO]],18,FALSE)</f>
        <v>Z</v>
      </c>
      <c r="E977" t="str">
        <f>VLOOKUP(Tableau10[[#This Row],[Document d''achat]],Tableau1[[#All],[Colonne1]:[Nom Fournisseur]],5,FALSE)</f>
        <v>100050137  BV Pure Nature Kitchen</v>
      </c>
      <c r="F977" s="1" t="s">
        <v>1787</v>
      </c>
      <c r="G977" s="1" t="s">
        <v>217</v>
      </c>
      <c r="H977" s="1" t="s">
        <v>773</v>
      </c>
      <c r="I977" s="1" t="s">
        <v>2407</v>
      </c>
      <c r="J977" s="2">
        <v>44041</v>
      </c>
      <c r="K977" s="222">
        <v>1</v>
      </c>
      <c r="L977" s="1" t="s">
        <v>7410</v>
      </c>
      <c r="M977" s="222">
        <v>0</v>
      </c>
      <c r="N977" s="2">
        <v>44041</v>
      </c>
      <c r="O977" s="1" t="s">
        <v>1789</v>
      </c>
      <c r="P977" s="259">
        <f>Tableau10[[#This Row],[Quantité échéancée]]-Tableau10[[#This Row],[Quantité livrée]]</f>
        <v>1</v>
      </c>
    </row>
    <row r="978" spans="1:16" hidden="1" x14ac:dyDescent="0.35">
      <c r="A978" t="str">
        <f>VLOOKUP(Tableau10[[#This Row],[Document d''achat]],Tableau1[[#All],[Nº pièce référence]:[AB]],17,FALSE)</f>
        <v>255223121102</v>
      </c>
      <c r="B978" s="9" t="str">
        <f>VLOOKUP(Tableau10[[#This Row],[Document d''achat]],Tableau1[[#All],[Nº pièce référence]:[AB]],15,FALSE)</f>
        <v>300020870</v>
      </c>
      <c r="C978" t="str">
        <f>VLOOKUP(Tableau10[[#This Row],[Document d''achat]],Tableau1[[#All],[Nº pièce référence]:[AB]],16,FALSE)</f>
        <v>3</v>
      </c>
      <c r="D978" t="str">
        <f>VLOOKUP(Tableau10[[#This Row],[Document d''achat]],Tableau1[[#All],[Nº pièce référence]:[Type PO]],18,FALSE)</f>
        <v>Z</v>
      </c>
      <c r="E978" t="str">
        <f>VLOOKUP(Tableau10[[#This Row],[Document d''achat]],Tableau1[[#All],[Colonne1]:[Nom Fournisseur]],5,FALSE)</f>
        <v>100050137  BV Pure Nature Kitchen</v>
      </c>
      <c r="F978" s="1" t="s">
        <v>1787</v>
      </c>
      <c r="G978" s="1" t="s">
        <v>222</v>
      </c>
      <c r="H978" s="1" t="s">
        <v>773</v>
      </c>
      <c r="I978" s="1" t="s">
        <v>2407</v>
      </c>
      <c r="J978" s="2">
        <v>44041</v>
      </c>
      <c r="K978" s="222">
        <v>1</v>
      </c>
      <c r="L978" s="1" t="s">
        <v>7410</v>
      </c>
      <c r="M978" s="222">
        <v>0</v>
      </c>
      <c r="N978" s="2">
        <v>44041</v>
      </c>
      <c r="O978" s="1" t="s">
        <v>1790</v>
      </c>
      <c r="P978" s="259">
        <f>Tableau10[[#This Row],[Quantité échéancée]]-Tableau10[[#This Row],[Quantité livrée]]</f>
        <v>1</v>
      </c>
    </row>
    <row r="979" spans="1:16" hidden="1" x14ac:dyDescent="0.35">
      <c r="A979" t="str">
        <f>VLOOKUP(Tableau10[[#This Row],[Document d''achat]],Tableau1[[#All],[Nº pièce référence]:[AB]],17,FALSE)</f>
        <v>255223121102</v>
      </c>
      <c r="B979" s="9" t="str">
        <f>VLOOKUP(Tableau10[[#This Row],[Document d''achat]],Tableau1[[#All],[Nº pièce référence]:[AB]],15,FALSE)</f>
        <v>300020861</v>
      </c>
      <c r="C979" t="str">
        <f>VLOOKUP(Tableau10[[#This Row],[Document d''achat]],Tableau1[[#All],[Nº pièce référence]:[AB]],16,FALSE)</f>
        <v>4</v>
      </c>
      <c r="D979" t="str">
        <f>VLOOKUP(Tableau10[[#This Row],[Document d''achat]],Tableau1[[#All],[Nº pièce référence]:[Type PO]],18,FALSE)</f>
        <v>Z</v>
      </c>
      <c r="E979" t="str">
        <f>VLOOKUP(Tableau10[[#This Row],[Document d''achat]],Tableau1[[#All],[Colonne1]:[Nom Fournisseur]],5,FALSE)</f>
        <v>100051209  BV The Boston Consulting Group</v>
      </c>
      <c r="F979" s="1" t="s">
        <v>2274</v>
      </c>
      <c r="G979" s="1" t="s">
        <v>88</v>
      </c>
      <c r="H979" s="1" t="s">
        <v>2273</v>
      </c>
      <c r="I979" s="1" t="s">
        <v>2407</v>
      </c>
      <c r="J979" s="2">
        <v>44043</v>
      </c>
      <c r="K979" s="222">
        <v>1</v>
      </c>
      <c r="L979" s="1" t="s">
        <v>7411</v>
      </c>
      <c r="M979" s="222">
        <v>0</v>
      </c>
      <c r="N979" s="2">
        <v>44043</v>
      </c>
      <c r="O979" s="1" t="s">
        <v>2275</v>
      </c>
      <c r="P979" s="259">
        <f>Tableau10[[#This Row],[Quantité échéancée]]-Tableau10[[#This Row],[Quantité livrée]]</f>
        <v>1</v>
      </c>
    </row>
    <row r="980" spans="1:16" hidden="1" x14ac:dyDescent="0.35">
      <c r="A980" t="str">
        <f>VLOOKUP(Tableau10[[#This Row],[Document d''achat]],Tableau1[[#All],[Nº pièce référence]:[AB]],17,FALSE)</f>
        <v>255221121113</v>
      </c>
      <c r="B980" s="9" t="str">
        <f>VLOOKUP(Tableau10[[#This Row],[Document d''achat]],Tableau1[[#All],[Nº pièce référence]:[AB]],15,FALSE)</f>
        <v>300020694</v>
      </c>
      <c r="C980" t="str">
        <f>VLOOKUP(Tableau10[[#This Row],[Document d''achat]],Tableau1[[#All],[Nº pièce référence]:[AB]],16,FALSE)</f>
        <v>2</v>
      </c>
      <c r="D980" t="str">
        <f>VLOOKUP(Tableau10[[#This Row],[Document d''achat]],Tableau1[[#All],[Nº pièce référence]:[Type PO]],18,FALSE)</f>
        <v>L</v>
      </c>
      <c r="E980" t="str">
        <f>VLOOKUP(Tableau10[[#This Row],[Document d''achat]],Tableau1[[#All],[Colonne1]:[Nom Fournisseur]],5,FALSE)</f>
        <v>100051209  BV The Boston Consulting Group</v>
      </c>
      <c r="F980" s="1" t="s">
        <v>1802</v>
      </c>
      <c r="G980" s="1" t="s">
        <v>88</v>
      </c>
      <c r="H980" s="1" t="s">
        <v>1801</v>
      </c>
      <c r="I980" s="1" t="s">
        <v>2407</v>
      </c>
      <c r="J980" s="2">
        <v>44046</v>
      </c>
      <c r="K980" s="222">
        <v>1000</v>
      </c>
      <c r="L980" s="1" t="s">
        <v>7410</v>
      </c>
      <c r="M980" s="222">
        <v>1000</v>
      </c>
      <c r="N980" s="2">
        <v>44046</v>
      </c>
      <c r="O980" s="1" t="s">
        <v>1803</v>
      </c>
      <c r="P980" s="259">
        <f>Tableau10[[#This Row],[Quantité échéancée]]-Tableau10[[#This Row],[Quantité livrée]]</f>
        <v>0</v>
      </c>
    </row>
    <row r="981" spans="1:16" hidden="1" x14ac:dyDescent="0.35">
      <c r="A981" t="str">
        <f>VLOOKUP(Tableau10[[#This Row],[Document d''achat]],Tableau1[[#All],[Nº pièce référence]:[AB]],17,FALSE)</f>
        <v>254012121101</v>
      </c>
      <c r="B981" s="9" t="str">
        <f>VLOOKUP(Tableau10[[#This Row],[Document d''achat]],Tableau1[[#All],[Nº pièce référence]:[AB]],15,FALSE)</f>
        <v>300020910</v>
      </c>
      <c r="C981" t="str">
        <f>VLOOKUP(Tableau10[[#This Row],[Document d''achat]],Tableau1[[#All],[Nº pièce référence]:[AB]],16,FALSE)</f>
        <v>2</v>
      </c>
      <c r="D981" t="str">
        <f>VLOOKUP(Tableau10[[#This Row],[Document d''achat]],Tableau1[[#All],[Nº pièce référence]:[Type PO]],18,FALSE)</f>
        <v>Z</v>
      </c>
      <c r="E981" t="str">
        <f>VLOOKUP(Tableau10[[#This Row],[Document d''achat]],Tableau1[[#All],[Colonne1]:[Nom Fournisseur]],5,FALSE)</f>
        <v>600000646  SERVFEDE SCTA</v>
      </c>
      <c r="F981" s="1" t="s">
        <v>1804</v>
      </c>
      <c r="G981" s="1" t="s">
        <v>88</v>
      </c>
      <c r="H981" s="1" t="s">
        <v>454</v>
      </c>
      <c r="I981" s="1" t="s">
        <v>2407</v>
      </c>
      <c r="J981" s="2">
        <v>44046</v>
      </c>
      <c r="K981" s="222">
        <v>1</v>
      </c>
      <c r="L981" s="1" t="s">
        <v>7410</v>
      </c>
      <c r="M981" s="222">
        <v>0</v>
      </c>
      <c r="N981" s="2">
        <v>44046</v>
      </c>
      <c r="O981" s="1" t="s">
        <v>1805</v>
      </c>
      <c r="P981" s="259">
        <f>Tableau10[[#This Row],[Quantité échéancée]]-Tableau10[[#This Row],[Quantité livrée]]</f>
        <v>1</v>
      </c>
    </row>
    <row r="982" spans="1:16" hidden="1" x14ac:dyDescent="0.35">
      <c r="A982" t="str">
        <f>VLOOKUP(Tableau10[[#This Row],[Document d''achat]],Tableau1[[#All],[Nº pièce référence]:[AB]],17,FALSE)</f>
        <v>255223121102</v>
      </c>
      <c r="B982" s="9" t="str">
        <f>VLOOKUP(Tableau10[[#This Row],[Document d''achat]],Tableau1[[#All],[Nº pièce référence]:[AB]],15,FALSE)</f>
        <v>300020861</v>
      </c>
      <c r="C982" t="str">
        <f>VLOOKUP(Tableau10[[#This Row],[Document d''achat]],Tableau1[[#All],[Nº pièce référence]:[AB]],16,FALSE)</f>
        <v>1</v>
      </c>
      <c r="D982" t="str">
        <f>VLOOKUP(Tableau10[[#This Row],[Document d''achat]],Tableau1[[#All],[Nº pièce référence]:[Type PO]],18,FALSE)</f>
        <v>Z</v>
      </c>
      <c r="E982" t="str">
        <f>VLOOKUP(Tableau10[[#This Row],[Document d''achat]],Tableau1[[#All],[Colonne1]:[Nom Fournisseur]],5,FALSE)</f>
        <v>100014700 NV Materialise</v>
      </c>
      <c r="F982" s="1" t="s">
        <v>1797</v>
      </c>
      <c r="G982" s="1" t="s">
        <v>88</v>
      </c>
      <c r="H982" s="1" t="s">
        <v>1796</v>
      </c>
      <c r="I982" s="1" t="s">
        <v>2407</v>
      </c>
      <c r="J982" s="2">
        <v>44046</v>
      </c>
      <c r="K982" s="222">
        <v>1</v>
      </c>
      <c r="L982" s="1" t="s">
        <v>7410</v>
      </c>
      <c r="M982" s="222">
        <v>0</v>
      </c>
      <c r="N982" s="2">
        <v>44046</v>
      </c>
      <c r="O982" s="1" t="s">
        <v>1798</v>
      </c>
      <c r="P982" s="259">
        <f>Tableau10[[#This Row],[Quantité échéancée]]-Tableau10[[#This Row],[Quantité livrée]]</f>
        <v>1</v>
      </c>
    </row>
    <row r="983" spans="1:16" hidden="1" x14ac:dyDescent="0.35">
      <c r="A983" t="str">
        <f>VLOOKUP(Tableau10[[#This Row],[Document d''achat]],Tableau1[[#All],[Nº pièce référence]:[AB]],17,FALSE)</f>
        <v>255223121102</v>
      </c>
      <c r="B983" s="9" t="str">
        <f>VLOOKUP(Tableau10[[#This Row],[Document d''achat]],Tableau1[[#All],[Nº pièce référence]:[AB]],15,FALSE)</f>
        <v>300020861</v>
      </c>
      <c r="C983" t="str">
        <f>VLOOKUP(Tableau10[[#This Row],[Document d''achat]],Tableau1[[#All],[Nº pièce référence]:[AB]],16,FALSE)</f>
        <v>1</v>
      </c>
      <c r="D983" t="str">
        <f>VLOOKUP(Tableau10[[#This Row],[Document d''achat]],Tableau1[[#All],[Nº pièce référence]:[Type PO]],18,FALSE)</f>
        <v>Z</v>
      </c>
      <c r="E983" t="str">
        <f>VLOOKUP(Tableau10[[#This Row],[Document d''achat]],Tableau1[[#All],[Colonne1]:[Nom Fournisseur]],5,FALSE)</f>
        <v>100014700 NV Materialise</v>
      </c>
      <c r="F983" s="1" t="s">
        <v>1797</v>
      </c>
      <c r="G983" s="1" t="s">
        <v>217</v>
      </c>
      <c r="H983" s="1" t="s">
        <v>1796</v>
      </c>
      <c r="I983" s="1" t="s">
        <v>2407</v>
      </c>
      <c r="J983" s="2">
        <v>44046</v>
      </c>
      <c r="K983" s="222">
        <v>1</v>
      </c>
      <c r="L983" s="1" t="s">
        <v>7410</v>
      </c>
      <c r="M983" s="222">
        <v>0</v>
      </c>
      <c r="N983" s="2">
        <v>44046</v>
      </c>
      <c r="O983" s="1" t="s">
        <v>1799</v>
      </c>
      <c r="P983" s="259">
        <f>Tableau10[[#This Row],[Quantité échéancée]]-Tableau10[[#This Row],[Quantité livrée]]</f>
        <v>1</v>
      </c>
    </row>
    <row r="984" spans="1:16" hidden="1" x14ac:dyDescent="0.35">
      <c r="A984" t="str">
        <f>VLOOKUP(Tableau10[[#This Row],[Document d''achat]],Tableau1[[#All],[Nº pièce référence]:[AB]],17,FALSE)</f>
        <v>254012121101</v>
      </c>
      <c r="B984" s="9" t="str">
        <f>VLOOKUP(Tableau10[[#This Row],[Document d''achat]],Tableau1[[#All],[Nº pièce référence]:[AB]],15,FALSE)</f>
        <v>300020910</v>
      </c>
      <c r="C984" t="str">
        <f>VLOOKUP(Tableau10[[#This Row],[Document d''achat]],Tableau1[[#All],[Nº pièce référence]:[AB]],16,FALSE)</f>
        <v>3</v>
      </c>
      <c r="D984" t="str">
        <f>VLOOKUP(Tableau10[[#This Row],[Document d''achat]],Tableau1[[#All],[Nº pièce référence]:[Type PO]],18,FALSE)</f>
        <v>Z</v>
      </c>
      <c r="E984" t="str">
        <f>VLOOKUP(Tableau10[[#This Row],[Document d''achat]],Tableau1[[#All],[Colonne1]:[Nom Fournisseur]],5,FALSE)</f>
        <v>200008012 SA Presence Communications</v>
      </c>
      <c r="F984" s="1" t="s">
        <v>1809</v>
      </c>
      <c r="G984" s="1" t="s">
        <v>88</v>
      </c>
      <c r="H984" s="1" t="s">
        <v>1808</v>
      </c>
      <c r="I984" s="1" t="s">
        <v>2407</v>
      </c>
      <c r="J984" s="2">
        <v>44047</v>
      </c>
      <c r="K984" s="222">
        <v>1</v>
      </c>
      <c r="L984" s="1" t="s">
        <v>7410</v>
      </c>
      <c r="M984" s="222">
        <v>0</v>
      </c>
      <c r="N984" s="2">
        <v>44047</v>
      </c>
      <c r="O984" s="1" t="s">
        <v>1810</v>
      </c>
      <c r="P984" s="259">
        <f>Tableau10[[#This Row],[Quantité échéancée]]-Tableau10[[#This Row],[Quantité livrée]]</f>
        <v>1</v>
      </c>
    </row>
    <row r="985" spans="1:16" hidden="1" x14ac:dyDescent="0.35">
      <c r="A985" t="str">
        <f>VLOOKUP(Tableau10[[#This Row],[Document d''achat]],Tableau1[[#All],[Nº pièce référence]:[AB]],17,FALSE)</f>
        <v>255223121102</v>
      </c>
      <c r="B985" s="9" t="str">
        <f>VLOOKUP(Tableau10[[#This Row],[Document d''achat]],Tableau1[[#All],[Nº pièce référence]:[AB]],15,FALSE)</f>
        <v>300020870</v>
      </c>
      <c r="C985" t="str">
        <f>VLOOKUP(Tableau10[[#This Row],[Document d''achat]],Tableau1[[#All],[Nº pièce référence]:[AB]],16,FALSE)</f>
        <v>3</v>
      </c>
      <c r="D985" t="str">
        <f>VLOOKUP(Tableau10[[#This Row],[Document d''achat]],Tableau1[[#All],[Nº pièce référence]:[Type PO]],18,FALSE)</f>
        <v>Z</v>
      </c>
      <c r="E985" t="str">
        <f>VLOOKUP(Tableau10[[#This Row],[Document d''achat]],Tableau1[[#All],[Colonne1]:[Nom Fournisseur]],5,FALSE)</f>
        <v>100018451  SRL Taxis Ucclois 2000</v>
      </c>
      <c r="F985" s="1" t="s">
        <v>1811</v>
      </c>
      <c r="G985" s="1" t="s">
        <v>88</v>
      </c>
      <c r="H985" s="1" t="s">
        <v>360</v>
      </c>
      <c r="I985" s="1" t="s">
        <v>2407</v>
      </c>
      <c r="J985" s="2">
        <v>44047</v>
      </c>
      <c r="K985" s="222">
        <v>1</v>
      </c>
      <c r="L985" s="1" t="s">
        <v>7410</v>
      </c>
      <c r="M985" s="222">
        <v>0</v>
      </c>
      <c r="N985" s="2">
        <v>44047</v>
      </c>
      <c r="O985" s="1" t="s">
        <v>362</v>
      </c>
      <c r="P985" s="259">
        <f>Tableau10[[#This Row],[Quantité échéancée]]-Tableau10[[#This Row],[Quantité livrée]]</f>
        <v>1</v>
      </c>
    </row>
    <row r="986" spans="1:16" hidden="1" x14ac:dyDescent="0.35">
      <c r="A986" t="str">
        <f>VLOOKUP(Tableau10[[#This Row],[Document d''achat]],Tableau1[[#All],[Nº pièce référence]:[AB]],17,FALSE)</f>
        <v>255223121102</v>
      </c>
      <c r="B986" s="9" t="str">
        <f>VLOOKUP(Tableau10[[#This Row],[Document d''achat]],Tableau1[[#All],[Nº pièce référence]:[AB]],15,FALSE)</f>
        <v>300020861</v>
      </c>
      <c r="C986" t="str">
        <f>VLOOKUP(Tableau10[[#This Row],[Document d''achat]],Tableau1[[#All],[Nº pièce référence]:[AB]],16,FALSE)</f>
        <v>7</v>
      </c>
      <c r="D986" t="str">
        <f>VLOOKUP(Tableau10[[#This Row],[Document d''achat]],Tableau1[[#All],[Nº pièce référence]:[Type PO]],18,FALSE)</f>
        <v>Z</v>
      </c>
      <c r="E986" t="str">
        <f>VLOOKUP(Tableau10[[#This Row],[Document d''achat]],Tableau1[[#All],[Colonne1]:[Nom Fournisseur]],5,FALSE)</f>
        <v>100051205 SA L.A.C.H.S.</v>
      </c>
      <c r="F986" s="1" t="s">
        <v>1815</v>
      </c>
      <c r="G986" s="1" t="s">
        <v>88</v>
      </c>
      <c r="H986" s="1" t="s">
        <v>1814</v>
      </c>
      <c r="I986" s="1" t="s">
        <v>2407</v>
      </c>
      <c r="J986" s="2">
        <v>44050</v>
      </c>
      <c r="K986" s="222">
        <v>1</v>
      </c>
      <c r="L986" s="1" t="s">
        <v>7411</v>
      </c>
      <c r="M986" s="222">
        <v>0</v>
      </c>
      <c r="N986" s="2">
        <v>44050</v>
      </c>
      <c r="O986" s="1" t="s">
        <v>1816</v>
      </c>
      <c r="P986" s="259">
        <f>Tableau10[[#This Row],[Quantité échéancée]]-Tableau10[[#This Row],[Quantité livrée]]</f>
        <v>1</v>
      </c>
    </row>
    <row r="987" spans="1:16" hidden="1" x14ac:dyDescent="0.35">
      <c r="A987" t="str">
        <f>VLOOKUP(Tableau10[[#This Row],[Document d''achat]],Tableau1[[#All],[Nº pièce référence]:[AB]],17,FALSE)</f>
        <v>255223121102</v>
      </c>
      <c r="B987" s="9" t="str">
        <f>VLOOKUP(Tableau10[[#This Row],[Document d''achat]],Tableau1[[#All],[Nº pièce référence]:[AB]],15,FALSE)</f>
        <v>300020861</v>
      </c>
      <c r="C987" t="str">
        <f>VLOOKUP(Tableau10[[#This Row],[Document d''achat]],Tableau1[[#All],[Nº pièce référence]:[AB]],16,FALSE)</f>
        <v>1</v>
      </c>
      <c r="D987" t="str">
        <f>VLOOKUP(Tableau10[[#This Row],[Document d''achat]],Tableau1[[#All],[Nº pièce référence]:[Type PO]],18,FALSE)</f>
        <v>Z</v>
      </c>
      <c r="E987" t="str">
        <f>VLOOKUP(Tableau10[[#This Row],[Document d''achat]],Tableau1[[#All],[Colonne1]:[Nom Fournisseur]],5,FALSE)</f>
        <v>100051177 NV Ghent Handling and Distribution</v>
      </c>
      <c r="F987" s="1" t="s">
        <v>1820</v>
      </c>
      <c r="G987" s="1" t="s">
        <v>88</v>
      </c>
      <c r="H987" s="1" t="s">
        <v>1819</v>
      </c>
      <c r="I987" s="1" t="s">
        <v>2407</v>
      </c>
      <c r="J987" s="2">
        <v>44054</v>
      </c>
      <c r="K987" s="222">
        <v>1</v>
      </c>
      <c r="L987" s="1" t="s">
        <v>7411</v>
      </c>
      <c r="M987" s="222">
        <v>0</v>
      </c>
      <c r="N987" s="2">
        <v>44054</v>
      </c>
      <c r="O987" s="1" t="s">
        <v>3159</v>
      </c>
      <c r="P987" s="259">
        <f>Tableau10[[#This Row],[Quantité échéancée]]-Tableau10[[#This Row],[Quantité livrée]]</f>
        <v>1</v>
      </c>
    </row>
    <row r="988" spans="1:16" hidden="1" x14ac:dyDescent="0.35">
      <c r="A988" t="str">
        <f>VLOOKUP(Tableau10[[#This Row],[Document d''achat]],Tableau1[[#All],[Nº pièce référence]:[AB]],17,FALSE)</f>
        <v>255223452501</v>
      </c>
      <c r="B988" s="9" t="str">
        <f>VLOOKUP(Tableau10[[#This Row],[Document d''achat]],Tableau1[[#All],[Nº pièce référence]:[AB]],15,FALSE)</f>
        <v>300021246</v>
      </c>
      <c r="C988" t="str">
        <f>VLOOKUP(Tableau10[[#This Row],[Document d''achat]],Tableau1[[#All],[Nº pièce référence]:[AB]],16,FALSE)</f>
        <v>1</v>
      </c>
      <c r="D988" t="str">
        <f>VLOOKUP(Tableau10[[#This Row],[Document d''achat]],Tableau1[[#All],[Nº pièce référence]:[Type PO]],18,FALSE)</f>
        <v>Z</v>
      </c>
      <c r="E988" t="str">
        <f>VLOOKUP(Tableau10[[#This Row],[Document d''achat]],Tableau1[[#All],[Colonne1]:[Nom Fournisseur]],5,FALSE)</f>
        <v>700001093 AV Universiteit Antwerpen</v>
      </c>
      <c r="F988" s="1" t="s">
        <v>1833</v>
      </c>
      <c r="G988" s="1" t="s">
        <v>88</v>
      </c>
      <c r="H988" s="1" t="s">
        <v>1832</v>
      </c>
      <c r="I988" s="1" t="s">
        <v>2407</v>
      </c>
      <c r="J988" s="2">
        <v>44054</v>
      </c>
      <c r="K988" s="222">
        <v>1</v>
      </c>
      <c r="L988" s="1" t="s">
        <v>7411</v>
      </c>
      <c r="M988" s="222">
        <v>0</v>
      </c>
      <c r="N988" s="2">
        <v>44054</v>
      </c>
      <c r="O988" s="1" t="s">
        <v>1827</v>
      </c>
      <c r="P988" s="259">
        <f>Tableau10[[#This Row],[Quantité échéancée]]-Tableau10[[#This Row],[Quantité livrée]]</f>
        <v>1</v>
      </c>
    </row>
    <row r="989" spans="1:16" hidden="1" x14ac:dyDescent="0.35">
      <c r="A989" t="str">
        <f>VLOOKUP(Tableau10[[#This Row],[Document d''achat]],Tableau1[[#All],[Nº pièce référence]:[AB]],17,FALSE)</f>
        <v>255223452501</v>
      </c>
      <c r="B989" s="9" t="str">
        <f>VLOOKUP(Tableau10[[#This Row],[Document d''achat]],Tableau1[[#All],[Nº pièce référence]:[AB]],15,FALSE)</f>
        <v>300021246</v>
      </c>
      <c r="C989" t="str">
        <f>VLOOKUP(Tableau10[[#This Row],[Document d''achat]],Tableau1[[#All],[Nº pièce référence]:[AB]],16,FALSE)</f>
        <v>1</v>
      </c>
      <c r="D989" t="str">
        <f>VLOOKUP(Tableau10[[#This Row],[Document d''achat]],Tableau1[[#All],[Nº pièce référence]:[Type PO]],18,FALSE)</f>
        <v>Z</v>
      </c>
      <c r="E989" t="str">
        <f>VLOOKUP(Tableau10[[#This Row],[Document d''achat]],Tableau1[[#All],[Colonne1]:[Nom Fournisseur]],5,FALSE)</f>
        <v>700001093 AV Universiteit Antwerpen</v>
      </c>
      <c r="F989" s="1" t="s">
        <v>1833</v>
      </c>
      <c r="G989" s="1" t="s">
        <v>217</v>
      </c>
      <c r="H989" s="1" t="s">
        <v>1832</v>
      </c>
      <c r="I989" s="1" t="s">
        <v>2407</v>
      </c>
      <c r="J989" s="2">
        <v>44054</v>
      </c>
      <c r="K989" s="222">
        <v>1</v>
      </c>
      <c r="L989" s="1" t="s">
        <v>7411</v>
      </c>
      <c r="M989" s="222">
        <v>0</v>
      </c>
      <c r="N989" s="2">
        <v>44054</v>
      </c>
      <c r="O989" s="1" t="s">
        <v>1828</v>
      </c>
      <c r="P989" s="259">
        <f>Tableau10[[#This Row],[Quantité échéancée]]-Tableau10[[#This Row],[Quantité livrée]]</f>
        <v>1</v>
      </c>
    </row>
    <row r="990" spans="1:16" hidden="1" x14ac:dyDescent="0.35">
      <c r="A990" t="str">
        <f>VLOOKUP(Tableau10[[#This Row],[Document d''achat]],Tableau1[[#All],[Nº pièce référence]:[AB]],17,FALSE)</f>
        <v>255223452501</v>
      </c>
      <c r="B990" s="9" t="str">
        <f>VLOOKUP(Tableau10[[#This Row],[Document d''achat]],Tableau1[[#All],[Nº pièce référence]:[AB]],15,FALSE)</f>
        <v>300021246</v>
      </c>
      <c r="C990" t="str">
        <f>VLOOKUP(Tableau10[[#This Row],[Document d''achat]],Tableau1[[#All],[Nº pièce référence]:[AB]],16,FALSE)</f>
        <v>1</v>
      </c>
      <c r="D990" t="str">
        <f>VLOOKUP(Tableau10[[#This Row],[Document d''achat]],Tableau1[[#All],[Nº pièce référence]:[Type PO]],18,FALSE)</f>
        <v>Z</v>
      </c>
      <c r="E990" t="str">
        <f>VLOOKUP(Tableau10[[#This Row],[Document d''achat]],Tableau1[[#All],[Colonne1]:[Nom Fournisseur]],5,FALSE)</f>
        <v>700001093 AV Universiteit Antwerpen</v>
      </c>
      <c r="F990" s="1" t="s">
        <v>1833</v>
      </c>
      <c r="G990" s="1" t="s">
        <v>222</v>
      </c>
      <c r="H990" s="1" t="s">
        <v>1832</v>
      </c>
      <c r="I990" s="1" t="s">
        <v>2407</v>
      </c>
      <c r="J990" s="2">
        <v>44054</v>
      </c>
      <c r="K990" s="222">
        <v>1</v>
      </c>
      <c r="L990" s="1" t="s">
        <v>7411</v>
      </c>
      <c r="M990" s="222">
        <v>0</v>
      </c>
      <c r="N990" s="2">
        <v>44054</v>
      </c>
      <c r="O990" s="1" t="s">
        <v>1829</v>
      </c>
      <c r="P990" s="259">
        <f>Tableau10[[#This Row],[Quantité échéancée]]-Tableau10[[#This Row],[Quantité livrée]]</f>
        <v>1</v>
      </c>
    </row>
    <row r="991" spans="1:16" hidden="1" x14ac:dyDescent="0.35">
      <c r="A991" t="str">
        <f>VLOOKUP(Tableau10[[#This Row],[Document d''achat]],Tableau1[[#All],[Nº pièce référence]:[AB]],17,FALSE)</f>
        <v>255223452401</v>
      </c>
      <c r="B991" s="9" t="str">
        <f>VLOOKUP(Tableau10[[#This Row],[Document d''achat]],Tableau1[[#All],[Nº pièce référence]:[AB]],15,FALSE)</f>
        <v>300021246</v>
      </c>
      <c r="C991" t="str">
        <f>VLOOKUP(Tableau10[[#This Row],[Document d''achat]],Tableau1[[#All],[Nº pièce référence]:[AB]],16,FALSE)</f>
        <v>2</v>
      </c>
      <c r="D991" t="str">
        <f>VLOOKUP(Tableau10[[#This Row],[Document d''achat]],Tableau1[[#All],[Nº pièce référence]:[Type PO]],18,FALSE)</f>
        <v>Z</v>
      </c>
      <c r="E991" t="str">
        <f>VLOOKUP(Tableau10[[#This Row],[Document d''achat]],Tableau1[[#All],[Colonne1]:[Nom Fournisseur]],5,FALSE)</f>
        <v>700001063 AFJ Université Libre de Bruxelles</v>
      </c>
      <c r="F991" s="1" t="s">
        <v>1826</v>
      </c>
      <c r="G991" s="1" t="s">
        <v>88</v>
      </c>
      <c r="H991" s="1" t="s">
        <v>1825</v>
      </c>
      <c r="I991" s="1" t="s">
        <v>2407</v>
      </c>
      <c r="J991" s="2">
        <v>44054</v>
      </c>
      <c r="K991" s="222">
        <v>1</v>
      </c>
      <c r="L991" s="1" t="s">
        <v>7411</v>
      </c>
      <c r="M991" s="222">
        <v>0</v>
      </c>
      <c r="N991" s="2">
        <v>44054</v>
      </c>
      <c r="O991" s="1" t="s">
        <v>1827</v>
      </c>
      <c r="P991" s="259">
        <f>Tableau10[[#This Row],[Quantité échéancée]]-Tableau10[[#This Row],[Quantité livrée]]</f>
        <v>1</v>
      </c>
    </row>
    <row r="992" spans="1:16" hidden="1" x14ac:dyDescent="0.35">
      <c r="A992" t="str">
        <f>VLOOKUP(Tableau10[[#This Row],[Document d''achat]],Tableau1[[#All],[Nº pièce référence]:[AB]],17,FALSE)</f>
        <v>255223452401</v>
      </c>
      <c r="B992" s="9" t="str">
        <f>VLOOKUP(Tableau10[[#This Row],[Document d''achat]],Tableau1[[#All],[Nº pièce référence]:[AB]],15,FALSE)</f>
        <v>300021246</v>
      </c>
      <c r="C992" t="str">
        <f>VLOOKUP(Tableau10[[#This Row],[Document d''achat]],Tableau1[[#All],[Nº pièce référence]:[AB]],16,FALSE)</f>
        <v>2</v>
      </c>
      <c r="D992" t="str">
        <f>VLOOKUP(Tableau10[[#This Row],[Document d''achat]],Tableau1[[#All],[Nº pièce référence]:[Type PO]],18,FALSE)</f>
        <v>Z</v>
      </c>
      <c r="E992" t="str">
        <f>VLOOKUP(Tableau10[[#This Row],[Document d''achat]],Tableau1[[#All],[Colonne1]:[Nom Fournisseur]],5,FALSE)</f>
        <v>700001063 AFJ Université Libre de Bruxelles</v>
      </c>
      <c r="F992" s="1" t="s">
        <v>1826</v>
      </c>
      <c r="G992" s="1" t="s">
        <v>217</v>
      </c>
      <c r="H992" s="1" t="s">
        <v>1825</v>
      </c>
      <c r="I992" s="1" t="s">
        <v>2407</v>
      </c>
      <c r="J992" s="2">
        <v>44054</v>
      </c>
      <c r="K992" s="222">
        <v>1</v>
      </c>
      <c r="L992" s="1" t="s">
        <v>7411</v>
      </c>
      <c r="M992" s="222">
        <v>0</v>
      </c>
      <c r="N992" s="2">
        <v>44054</v>
      </c>
      <c r="O992" s="1" t="s">
        <v>1828</v>
      </c>
      <c r="P992" s="259">
        <f>Tableau10[[#This Row],[Quantité échéancée]]-Tableau10[[#This Row],[Quantité livrée]]</f>
        <v>1</v>
      </c>
    </row>
    <row r="993" spans="1:16" hidden="1" x14ac:dyDescent="0.35">
      <c r="A993" t="str">
        <f>VLOOKUP(Tableau10[[#This Row],[Document d''achat]],Tableau1[[#All],[Nº pièce référence]:[AB]],17,FALSE)</f>
        <v>255223452401</v>
      </c>
      <c r="B993" s="9" t="str">
        <f>VLOOKUP(Tableau10[[#This Row],[Document d''achat]],Tableau1[[#All],[Nº pièce référence]:[AB]],15,FALSE)</f>
        <v>300021246</v>
      </c>
      <c r="C993" t="str">
        <f>VLOOKUP(Tableau10[[#This Row],[Document d''achat]],Tableau1[[#All],[Nº pièce référence]:[AB]],16,FALSE)</f>
        <v>2</v>
      </c>
      <c r="D993" t="str">
        <f>VLOOKUP(Tableau10[[#This Row],[Document d''achat]],Tableau1[[#All],[Nº pièce référence]:[Type PO]],18,FALSE)</f>
        <v>Z</v>
      </c>
      <c r="E993" t="str">
        <f>VLOOKUP(Tableau10[[#This Row],[Document d''achat]],Tableau1[[#All],[Colonne1]:[Nom Fournisseur]],5,FALSE)</f>
        <v>700001063 AFJ Université Libre de Bruxelles</v>
      </c>
      <c r="F993" s="1" t="s">
        <v>1826</v>
      </c>
      <c r="G993" s="1" t="s">
        <v>222</v>
      </c>
      <c r="H993" s="1" t="s">
        <v>1825</v>
      </c>
      <c r="I993" s="1" t="s">
        <v>2407</v>
      </c>
      <c r="J993" s="2">
        <v>44054</v>
      </c>
      <c r="K993" s="222">
        <v>1</v>
      </c>
      <c r="L993" s="1" t="s">
        <v>7411</v>
      </c>
      <c r="M993" s="222">
        <v>0</v>
      </c>
      <c r="N993" s="2">
        <v>44054</v>
      </c>
      <c r="O993" s="1" t="s">
        <v>1829</v>
      </c>
      <c r="P993" s="259">
        <f>Tableau10[[#This Row],[Quantité échéancée]]-Tableau10[[#This Row],[Quantité livrée]]</f>
        <v>1</v>
      </c>
    </row>
    <row r="994" spans="1:16" hidden="1" x14ac:dyDescent="0.35">
      <c r="A994" t="str">
        <f>VLOOKUP(Tableau10[[#This Row],[Document d''achat]],Tableau1[[#All],[Nº pièce référence]:[AB]],17,FALSE)</f>
        <v>255223121102</v>
      </c>
      <c r="B994" s="9" t="str">
        <f>VLOOKUP(Tableau10[[#This Row],[Document d''achat]],Tableau1[[#All],[Nº pièce référence]:[AB]],15,FALSE)</f>
        <v>300020861</v>
      </c>
      <c r="C994" t="str">
        <f>VLOOKUP(Tableau10[[#This Row],[Document d''achat]],Tableau1[[#All],[Nº pièce référence]:[AB]],16,FALSE)</f>
        <v>2</v>
      </c>
      <c r="D994" t="str">
        <f>VLOOKUP(Tableau10[[#This Row],[Document d''achat]],Tableau1[[#All],[Nº pièce référence]:[Type PO]],18,FALSE)</f>
        <v>Z</v>
      </c>
      <c r="E994" t="str">
        <f>VLOOKUP(Tableau10[[#This Row],[Document d''achat]],Tableau1[[#All],[Colonne1]:[Nom Fournisseur]],5,FALSE)</f>
        <v>500026800 Ltd Wuxi Nest Biotechnology</v>
      </c>
      <c r="F994" s="1" t="s">
        <v>1837</v>
      </c>
      <c r="G994" s="1" t="s">
        <v>88</v>
      </c>
      <c r="H994" s="1" t="s">
        <v>1836</v>
      </c>
      <c r="I994" s="1" t="s">
        <v>2407</v>
      </c>
      <c r="J994" s="2">
        <v>44055</v>
      </c>
      <c r="K994" s="222">
        <v>1</v>
      </c>
      <c r="L994" s="1" t="s">
        <v>7411</v>
      </c>
      <c r="M994" s="222">
        <v>0</v>
      </c>
      <c r="N994" s="2">
        <v>44055</v>
      </c>
      <c r="O994" s="1" t="s">
        <v>1839</v>
      </c>
      <c r="P994" s="259">
        <f>Tableau10[[#This Row],[Quantité échéancée]]-Tableau10[[#This Row],[Quantité livrée]]</f>
        <v>1</v>
      </c>
    </row>
    <row r="995" spans="1:16" hidden="1" x14ac:dyDescent="0.35">
      <c r="A995" t="str">
        <f>VLOOKUP(Tableau10[[#This Row],[Document d''achat]],Tableau1[[#All],[Nº pièce référence]:[AB]],17,FALSE)</f>
        <v>255223121102</v>
      </c>
      <c r="B995" s="9" t="str">
        <f>VLOOKUP(Tableau10[[#This Row],[Document d''achat]],Tableau1[[#All],[Nº pièce référence]:[AB]],15,FALSE)</f>
        <v>300020861</v>
      </c>
      <c r="C995" t="str">
        <f>VLOOKUP(Tableau10[[#This Row],[Document d''achat]],Tableau1[[#All],[Nº pièce référence]:[AB]],16,FALSE)</f>
        <v>2</v>
      </c>
      <c r="D995" t="str">
        <f>VLOOKUP(Tableau10[[#This Row],[Document d''achat]],Tableau1[[#All],[Nº pièce référence]:[Type PO]],18,FALSE)</f>
        <v>Z</v>
      </c>
      <c r="E995" t="str">
        <f>VLOOKUP(Tableau10[[#This Row],[Document d''achat]],Tableau1[[#All],[Colonne1]:[Nom Fournisseur]],5,FALSE)</f>
        <v>500026800 Ltd Wuxi Nest Biotechnology</v>
      </c>
      <c r="F995" s="1" t="s">
        <v>1837</v>
      </c>
      <c r="G995" s="1" t="s">
        <v>217</v>
      </c>
      <c r="H995" s="1" t="s">
        <v>1836</v>
      </c>
      <c r="I995" s="1" t="s">
        <v>2407</v>
      </c>
      <c r="J995" s="2">
        <v>44068</v>
      </c>
      <c r="K995" s="222">
        <v>1</v>
      </c>
      <c r="L995" s="1" t="s">
        <v>7411</v>
      </c>
      <c r="M995" s="222">
        <v>0</v>
      </c>
      <c r="N995" s="2">
        <v>44055</v>
      </c>
      <c r="O995" s="1" t="s">
        <v>1839</v>
      </c>
      <c r="P995" s="259">
        <f>Tableau10[[#This Row],[Quantité échéancée]]-Tableau10[[#This Row],[Quantité livrée]]</f>
        <v>1</v>
      </c>
    </row>
    <row r="996" spans="1:16" hidden="1" x14ac:dyDescent="0.35">
      <c r="A996" t="str">
        <f>VLOOKUP(Tableau10[[#This Row],[Document d''achat]],Tableau1[[#All],[Nº pièce référence]:[AB]],17,FALSE)</f>
        <v>255223121102</v>
      </c>
      <c r="B996" s="9" t="str">
        <f>VLOOKUP(Tableau10[[#This Row],[Document d''achat]],Tableau1[[#All],[Nº pièce référence]:[AB]],15,FALSE)</f>
        <v>300020861</v>
      </c>
      <c r="C996" t="str">
        <f>VLOOKUP(Tableau10[[#This Row],[Document d''achat]],Tableau1[[#All],[Nº pièce référence]:[AB]],16,FALSE)</f>
        <v>2</v>
      </c>
      <c r="D996" t="str">
        <f>VLOOKUP(Tableau10[[#This Row],[Document d''achat]],Tableau1[[#All],[Nº pièce référence]:[Type PO]],18,FALSE)</f>
        <v>Z</v>
      </c>
      <c r="E996" t="str">
        <f>VLOOKUP(Tableau10[[#This Row],[Document d''achat]],Tableau1[[#All],[Colonne1]:[Nom Fournisseur]],5,FALSE)</f>
        <v>500026800 Ltd Wuxi Nest Biotechnology</v>
      </c>
      <c r="F996" s="1" t="s">
        <v>1837</v>
      </c>
      <c r="G996" s="1" t="s">
        <v>222</v>
      </c>
      <c r="H996" s="1" t="s">
        <v>1836</v>
      </c>
      <c r="I996" s="1" t="s">
        <v>2407</v>
      </c>
      <c r="J996" s="2">
        <v>44085</v>
      </c>
      <c r="K996" s="222">
        <v>1</v>
      </c>
      <c r="L996" s="1" t="s">
        <v>7411</v>
      </c>
      <c r="M996" s="222">
        <v>0</v>
      </c>
      <c r="N996" s="2">
        <v>44055</v>
      </c>
      <c r="O996" s="1" t="s">
        <v>1839</v>
      </c>
      <c r="P996" s="259">
        <f>Tableau10[[#This Row],[Quantité échéancée]]-Tableau10[[#This Row],[Quantité livrée]]</f>
        <v>1</v>
      </c>
    </row>
    <row r="997" spans="1:16" x14ac:dyDescent="0.35">
      <c r="A997" t="str">
        <f>VLOOKUP(Tableau10[[#This Row],[Document d''achat]],Tableau1[[#All],[Nº pièce référence]:[AB]],17,FALSE)</f>
        <v>255223121102</v>
      </c>
      <c r="B997" s="9" t="str">
        <f>VLOOKUP(Tableau10[[#This Row],[Document d''achat]],Tableau1[[#All],[Nº pièce référence]:[AB]],15,FALSE)</f>
        <v>300020861</v>
      </c>
      <c r="C997" t="str">
        <f>VLOOKUP(Tableau10[[#This Row],[Document d''achat]],Tableau1[[#All],[Nº pièce référence]:[AB]],16,FALSE)</f>
        <v>2</v>
      </c>
      <c r="D997" t="str">
        <f>VLOOKUP(Tableau10[[#This Row],[Document d''achat]],Tableau1[[#All],[Nº pièce référence]:[Type PO]],18,FALSE)</f>
        <v>L</v>
      </c>
      <c r="E997" t="str">
        <f>VLOOKUP(Tableau10[[#This Row],[Document d''achat]],Tableau1[[#All],[Colonne1]:[Nom Fournisseur]],5,FALSE)</f>
        <v>100000667 BV Life Technologies Europe B.v.</v>
      </c>
      <c r="F997" s="1" t="s">
        <v>904</v>
      </c>
      <c r="G997" s="1" t="s">
        <v>88</v>
      </c>
      <c r="H997" s="1" t="s">
        <v>352</v>
      </c>
      <c r="I997" s="1" t="s">
        <v>2407</v>
      </c>
      <c r="J997" s="2">
        <v>44127</v>
      </c>
      <c r="K997" s="222">
        <v>7</v>
      </c>
      <c r="L997" s="1" t="s">
        <v>7410</v>
      </c>
      <c r="M997" s="222">
        <v>0</v>
      </c>
      <c r="N997" s="2">
        <v>44127</v>
      </c>
      <c r="O997" s="1" t="s">
        <v>905</v>
      </c>
      <c r="P997" s="259">
        <f>Tableau10[[#This Row],[Quantité échéancée]]-Tableau10[[#This Row],[Quantité livrée]]</f>
        <v>7</v>
      </c>
    </row>
    <row r="998" spans="1:16" x14ac:dyDescent="0.35">
      <c r="A998" t="str">
        <f>VLOOKUP(Tableau10[[#This Row],[Document d''achat]],Tableau1[[#All],[Nº pièce référence]:[AB]],17,FALSE)</f>
        <v>255223121102</v>
      </c>
      <c r="B998" s="9" t="str">
        <f>VLOOKUP(Tableau10[[#This Row],[Document d''achat]],Tableau1[[#All],[Nº pièce référence]:[AB]],15,FALSE)</f>
        <v>300020861</v>
      </c>
      <c r="C998" t="str">
        <f>VLOOKUP(Tableau10[[#This Row],[Document d''achat]],Tableau1[[#All],[Nº pièce référence]:[AB]],16,FALSE)</f>
        <v>2</v>
      </c>
      <c r="D998" t="str">
        <f>VLOOKUP(Tableau10[[#This Row],[Document d''achat]],Tableau1[[#All],[Nº pièce référence]:[Type PO]],18,FALSE)</f>
        <v>L</v>
      </c>
      <c r="E998" t="str">
        <f>VLOOKUP(Tableau10[[#This Row],[Document d''achat]],Tableau1[[#All],[Colonne1]:[Nom Fournisseur]],5,FALSE)</f>
        <v>100000667 BV Life Technologies Europe B.v.</v>
      </c>
      <c r="F998" s="1" t="s">
        <v>904</v>
      </c>
      <c r="G998" s="1" t="s">
        <v>217</v>
      </c>
      <c r="H998" s="1" t="s">
        <v>352</v>
      </c>
      <c r="I998" s="1" t="s">
        <v>2407</v>
      </c>
      <c r="J998" s="2">
        <v>44127</v>
      </c>
      <c r="K998" s="222">
        <v>7</v>
      </c>
      <c r="L998" s="1" t="s">
        <v>7410</v>
      </c>
      <c r="M998" s="222">
        <v>0</v>
      </c>
      <c r="N998" s="2">
        <v>44127</v>
      </c>
      <c r="O998" s="1" t="s">
        <v>1168</v>
      </c>
      <c r="P998" s="259">
        <f>Tableau10[[#This Row],[Quantité échéancée]]-Tableau10[[#This Row],[Quantité livrée]]</f>
        <v>7</v>
      </c>
    </row>
    <row r="999" spans="1:16" hidden="1" x14ac:dyDescent="0.35">
      <c r="A999" t="str">
        <f>VLOOKUP(Tableau10[[#This Row],[Document d''achat]],Tableau1[[#All],[Nº pièce référence]:[AB]],17,FALSE)</f>
        <v>255223121102</v>
      </c>
      <c r="B999" s="9" t="str">
        <f>VLOOKUP(Tableau10[[#This Row],[Document d''achat]],Tableau1[[#All],[Nº pièce référence]:[AB]],15,FALSE)</f>
        <v>300020861</v>
      </c>
      <c r="C999" t="str">
        <f>VLOOKUP(Tableau10[[#This Row],[Document d''achat]],Tableau1[[#All],[Nº pièce référence]:[AB]],16,FALSE)</f>
        <v>2</v>
      </c>
      <c r="D999" t="str">
        <f>VLOOKUP(Tableau10[[#This Row],[Document d''achat]],Tableau1[[#All],[Nº pièce référence]:[Type PO]],18,FALSE)</f>
        <v>Z</v>
      </c>
      <c r="E999" t="str">
        <f>VLOOKUP(Tableau10[[#This Row],[Document d''achat]],Tableau1[[#All],[Colonne1]:[Nom Fournisseur]],5,FALSE)</f>
        <v>500026801 Ltd Suzhou Conrem Biomedical Techno</v>
      </c>
      <c r="F999" s="1" t="s">
        <v>2319</v>
      </c>
      <c r="G999" s="1" t="s">
        <v>88</v>
      </c>
      <c r="H999" s="1" t="s">
        <v>2318</v>
      </c>
      <c r="I999" s="1" t="s">
        <v>2407</v>
      </c>
      <c r="J999" s="2">
        <v>44055</v>
      </c>
      <c r="K999" s="222">
        <v>1</v>
      </c>
      <c r="L999" s="1" t="s">
        <v>7411</v>
      </c>
      <c r="M999" s="222">
        <v>0</v>
      </c>
      <c r="N999" s="2">
        <v>44055</v>
      </c>
      <c r="O999" s="1" t="s">
        <v>1838</v>
      </c>
      <c r="P999" s="259">
        <f>Tableau10[[#This Row],[Quantité échéancée]]-Tableau10[[#This Row],[Quantité livrée]]</f>
        <v>1</v>
      </c>
    </row>
    <row r="1000" spans="1:16" hidden="1" x14ac:dyDescent="0.35">
      <c r="A1000" t="str">
        <f>VLOOKUP(Tableau10[[#This Row],[Document d''achat]],Tableau1[[#All],[Nº pièce référence]:[AB]],17,FALSE)</f>
        <v>255223121102</v>
      </c>
      <c r="B1000" s="9" t="str">
        <f>VLOOKUP(Tableau10[[#This Row],[Document d''achat]],Tableau1[[#All],[Nº pièce référence]:[AB]],15,FALSE)</f>
        <v>300020861</v>
      </c>
      <c r="C1000" t="str">
        <f>VLOOKUP(Tableau10[[#This Row],[Document d''achat]],Tableau1[[#All],[Nº pièce référence]:[AB]],16,FALSE)</f>
        <v>2</v>
      </c>
      <c r="D1000" t="str">
        <f>VLOOKUP(Tableau10[[#This Row],[Document d''achat]],Tableau1[[#All],[Nº pièce référence]:[Type PO]],18,FALSE)</f>
        <v>Z</v>
      </c>
      <c r="E1000" t="str">
        <f>VLOOKUP(Tableau10[[#This Row],[Document d''achat]],Tableau1[[#All],[Colonne1]:[Nom Fournisseur]],5,FALSE)</f>
        <v>500026801 Ltd Suzhou Conrem Biomedical Techno</v>
      </c>
      <c r="F1000" s="1" t="s">
        <v>2319</v>
      </c>
      <c r="G1000" s="1" t="s">
        <v>217</v>
      </c>
      <c r="H1000" s="1" t="s">
        <v>2318</v>
      </c>
      <c r="I1000" s="1" t="s">
        <v>2407</v>
      </c>
      <c r="J1000" s="2">
        <v>44055</v>
      </c>
      <c r="K1000" s="222">
        <v>1</v>
      </c>
      <c r="L1000" s="1" t="s">
        <v>7411</v>
      </c>
      <c r="M1000" s="222">
        <v>0</v>
      </c>
      <c r="N1000" s="2">
        <v>44055</v>
      </c>
      <c r="O1000" s="1" t="s">
        <v>2320</v>
      </c>
      <c r="P1000" s="259">
        <f>Tableau10[[#This Row],[Quantité échéancée]]-Tableau10[[#This Row],[Quantité livrée]]</f>
        <v>1</v>
      </c>
    </row>
    <row r="1001" spans="1:16" x14ac:dyDescent="0.35">
      <c r="A1001" t="str">
        <f>VLOOKUP(Tableau10[[#This Row],[Document d''achat]],Tableau1[[#All],[Nº pièce référence]:[AB]],17,FALSE)</f>
        <v>255223121102</v>
      </c>
      <c r="B1001" s="9" t="str">
        <f>VLOOKUP(Tableau10[[#This Row],[Document d''achat]],Tableau1[[#All],[Nº pièce référence]:[AB]],15,FALSE)</f>
        <v>300020861</v>
      </c>
      <c r="C1001" t="str">
        <f>VLOOKUP(Tableau10[[#This Row],[Document d''achat]],Tableau1[[#All],[Nº pièce référence]:[AB]],16,FALSE)</f>
        <v>2</v>
      </c>
      <c r="D1001" t="str">
        <f>VLOOKUP(Tableau10[[#This Row],[Document d''achat]],Tableau1[[#All],[Nº pièce référence]:[Type PO]],18,FALSE)</f>
        <v>L</v>
      </c>
      <c r="E1001" t="str">
        <f>VLOOKUP(Tableau10[[#This Row],[Document d''achat]],Tableau1[[#All],[Colonne1]:[Nom Fournisseur]],5,FALSE)</f>
        <v>100000667 BV Life Technologies Europe B.v.</v>
      </c>
      <c r="F1001" s="1" t="s">
        <v>904</v>
      </c>
      <c r="G1001" s="1" t="s">
        <v>222</v>
      </c>
      <c r="H1001" s="1" t="s">
        <v>352</v>
      </c>
      <c r="I1001" s="1" t="s">
        <v>2407</v>
      </c>
      <c r="J1001" s="2">
        <v>44127</v>
      </c>
      <c r="K1001" s="222">
        <v>7</v>
      </c>
      <c r="L1001" s="1" t="s">
        <v>7410</v>
      </c>
      <c r="M1001" s="222">
        <v>0</v>
      </c>
      <c r="N1001" s="2">
        <v>44127</v>
      </c>
      <c r="O1001" s="1" t="s">
        <v>1169</v>
      </c>
      <c r="P1001" s="259">
        <f>Tableau10[[#This Row],[Quantité échéancée]]-Tableau10[[#This Row],[Quantité livrée]]</f>
        <v>7</v>
      </c>
    </row>
    <row r="1002" spans="1:16" x14ac:dyDescent="0.35">
      <c r="A1002" t="str">
        <f>VLOOKUP(Tableau10[[#This Row],[Document d''achat]],Tableau1[[#All],[Nº pièce référence]:[AB]],17,FALSE)</f>
        <v>255223121102</v>
      </c>
      <c r="B1002" s="9" t="str">
        <f>VLOOKUP(Tableau10[[#This Row],[Document d''achat]],Tableau1[[#All],[Nº pièce référence]:[AB]],15,FALSE)</f>
        <v>300020861</v>
      </c>
      <c r="C1002" t="str">
        <f>VLOOKUP(Tableau10[[#This Row],[Document d''achat]],Tableau1[[#All],[Nº pièce référence]:[AB]],16,FALSE)</f>
        <v>2</v>
      </c>
      <c r="D1002" t="str">
        <f>VLOOKUP(Tableau10[[#This Row],[Document d''achat]],Tableau1[[#All],[Nº pièce référence]:[Type PO]],18,FALSE)</f>
        <v>L</v>
      </c>
      <c r="E1002" t="str">
        <f>VLOOKUP(Tableau10[[#This Row],[Document d''achat]],Tableau1[[#All],[Colonne1]:[Nom Fournisseur]],5,FALSE)</f>
        <v>100000667 BV Life Technologies Europe B.v.</v>
      </c>
      <c r="F1002" s="1" t="s">
        <v>1170</v>
      </c>
      <c r="G1002" s="1" t="s">
        <v>88</v>
      </c>
      <c r="H1002" s="1" t="s">
        <v>352</v>
      </c>
      <c r="I1002" s="1" t="s">
        <v>2407</v>
      </c>
      <c r="J1002" s="2">
        <v>44127</v>
      </c>
      <c r="K1002" s="222">
        <v>10</v>
      </c>
      <c r="L1002" s="1" t="s">
        <v>7410</v>
      </c>
      <c r="M1002" s="222">
        <v>0</v>
      </c>
      <c r="N1002" s="2">
        <v>44127</v>
      </c>
      <c r="O1002" s="1" t="s">
        <v>354</v>
      </c>
      <c r="P1002" s="259">
        <f>Tableau10[[#This Row],[Quantité échéancée]]-Tableau10[[#This Row],[Quantité livrée]]</f>
        <v>10</v>
      </c>
    </row>
    <row r="1003" spans="1:16" x14ac:dyDescent="0.35">
      <c r="A1003" t="str">
        <f>VLOOKUP(Tableau10[[#This Row],[Document d''achat]],Tableau1[[#All],[Nº pièce référence]:[AB]],17,FALSE)</f>
        <v>255223121102</v>
      </c>
      <c r="B1003" s="9" t="str">
        <f>VLOOKUP(Tableau10[[#This Row],[Document d''achat]],Tableau1[[#All],[Nº pièce référence]:[AB]],15,FALSE)</f>
        <v>300020861</v>
      </c>
      <c r="C1003" t="str">
        <f>VLOOKUP(Tableau10[[#This Row],[Document d''achat]],Tableau1[[#All],[Nº pièce référence]:[AB]],16,FALSE)</f>
        <v>2</v>
      </c>
      <c r="D1003" t="str">
        <f>VLOOKUP(Tableau10[[#This Row],[Document d''achat]],Tableau1[[#All],[Nº pièce référence]:[Type PO]],18,FALSE)</f>
        <v>L</v>
      </c>
      <c r="E1003" t="str">
        <f>VLOOKUP(Tableau10[[#This Row],[Document d''achat]],Tableau1[[#All],[Colonne1]:[Nom Fournisseur]],5,FALSE)</f>
        <v>100000667 BV Life Technologies Europe B.v.</v>
      </c>
      <c r="F1003" s="1" t="s">
        <v>1419</v>
      </c>
      <c r="G1003" s="1" t="s">
        <v>88</v>
      </c>
      <c r="H1003" s="1" t="s">
        <v>352</v>
      </c>
      <c r="I1003" s="1" t="s">
        <v>2407</v>
      </c>
      <c r="J1003" s="2">
        <v>44127</v>
      </c>
      <c r="K1003" s="222">
        <v>4</v>
      </c>
      <c r="L1003" s="1" t="s">
        <v>7410</v>
      </c>
      <c r="M1003" s="222">
        <v>0</v>
      </c>
      <c r="N1003" s="2">
        <v>44127</v>
      </c>
      <c r="O1003" s="1" t="s">
        <v>1420</v>
      </c>
      <c r="P1003" s="259">
        <f>Tableau10[[#This Row],[Quantité échéancée]]-Tableau10[[#This Row],[Quantité livrée]]</f>
        <v>4</v>
      </c>
    </row>
    <row r="1004" spans="1:16" x14ac:dyDescent="0.35">
      <c r="A1004" t="str">
        <f>VLOOKUP(Tableau10[[#This Row],[Document d''achat]],Tableau1[[#All],[Nº pièce référence]:[AB]],17,FALSE)</f>
        <v>255223121102</v>
      </c>
      <c r="B1004" s="9" t="str">
        <f>VLOOKUP(Tableau10[[#This Row],[Document d''achat]],Tableau1[[#All],[Nº pièce référence]:[AB]],15,FALSE)</f>
        <v>300020861</v>
      </c>
      <c r="C1004" t="str">
        <f>VLOOKUP(Tableau10[[#This Row],[Document d''achat]],Tableau1[[#All],[Nº pièce référence]:[AB]],16,FALSE)</f>
        <v>2</v>
      </c>
      <c r="D1004" t="str">
        <f>VLOOKUP(Tableau10[[#This Row],[Document d''achat]],Tableau1[[#All],[Nº pièce référence]:[Type PO]],18,FALSE)</f>
        <v>L</v>
      </c>
      <c r="E1004" t="str">
        <f>VLOOKUP(Tableau10[[#This Row],[Document d''achat]],Tableau1[[#All],[Colonne1]:[Nom Fournisseur]],5,FALSE)</f>
        <v>100000667 BV Life Technologies Europe B.v.</v>
      </c>
      <c r="F1004" s="1" t="s">
        <v>1419</v>
      </c>
      <c r="G1004" s="1" t="s">
        <v>217</v>
      </c>
      <c r="H1004" s="1" t="s">
        <v>352</v>
      </c>
      <c r="I1004" s="1" t="s">
        <v>2407</v>
      </c>
      <c r="J1004" s="2">
        <v>44127</v>
      </c>
      <c r="K1004" s="222">
        <v>2</v>
      </c>
      <c r="L1004" s="1" t="s">
        <v>7410</v>
      </c>
      <c r="M1004" s="222">
        <v>0</v>
      </c>
      <c r="N1004" s="2">
        <v>44127</v>
      </c>
      <c r="O1004" s="1" t="s">
        <v>1588</v>
      </c>
      <c r="P1004" s="259">
        <f>Tableau10[[#This Row],[Quantité échéancée]]-Tableau10[[#This Row],[Quantité livrée]]</f>
        <v>2</v>
      </c>
    </row>
    <row r="1005" spans="1:16" x14ac:dyDescent="0.35">
      <c r="A1005" t="str">
        <f>VLOOKUP(Tableau10[[#This Row],[Document d''achat]],Tableau1[[#All],[Nº pièce référence]:[AB]],17,FALSE)</f>
        <v>255223121102</v>
      </c>
      <c r="B1005" s="9" t="str">
        <f>VLOOKUP(Tableau10[[#This Row],[Document d''achat]],Tableau1[[#All],[Nº pièce référence]:[AB]],15,FALSE)</f>
        <v>300020861</v>
      </c>
      <c r="C1005" t="str">
        <f>VLOOKUP(Tableau10[[#This Row],[Document d''achat]],Tableau1[[#All],[Nº pièce référence]:[AB]],16,FALSE)</f>
        <v>2</v>
      </c>
      <c r="D1005" t="str">
        <f>VLOOKUP(Tableau10[[#This Row],[Document d''achat]],Tableau1[[#All],[Nº pièce référence]:[Type PO]],18,FALSE)</f>
        <v>L</v>
      </c>
      <c r="E1005" t="str">
        <f>VLOOKUP(Tableau10[[#This Row],[Document d''achat]],Tableau1[[#All],[Colonne1]:[Nom Fournisseur]],5,FALSE)</f>
        <v>100000667 BV Life Technologies Europe B.v.</v>
      </c>
      <c r="F1005" s="1" t="s">
        <v>1419</v>
      </c>
      <c r="G1005" s="1" t="s">
        <v>222</v>
      </c>
      <c r="H1005" s="1" t="s">
        <v>352</v>
      </c>
      <c r="I1005" s="1" t="s">
        <v>2407</v>
      </c>
      <c r="J1005" s="2">
        <v>44127</v>
      </c>
      <c r="K1005" s="222">
        <v>2</v>
      </c>
      <c r="L1005" s="1" t="s">
        <v>7410</v>
      </c>
      <c r="M1005" s="222">
        <v>0</v>
      </c>
      <c r="N1005" s="2">
        <v>44127</v>
      </c>
      <c r="O1005" s="1" t="s">
        <v>1705</v>
      </c>
      <c r="P1005" s="259">
        <f>Tableau10[[#This Row],[Quantité échéancée]]-Tableau10[[#This Row],[Quantité livrée]]</f>
        <v>2</v>
      </c>
    </row>
    <row r="1006" spans="1:16" x14ac:dyDescent="0.35">
      <c r="A1006" t="str">
        <f>VLOOKUP(Tableau10[[#This Row],[Document d''achat]],Tableau1[[#All],[Nº pièce référence]:[AB]],17,FALSE)</f>
        <v>255223121102</v>
      </c>
      <c r="B1006" s="9" t="str">
        <f>VLOOKUP(Tableau10[[#This Row],[Document d''achat]],Tableau1[[#All],[Nº pièce référence]:[AB]],15,FALSE)</f>
        <v>300020861</v>
      </c>
      <c r="C1006" t="str">
        <f>VLOOKUP(Tableau10[[#This Row],[Document d''achat]],Tableau1[[#All],[Nº pièce référence]:[AB]],16,FALSE)</f>
        <v>2</v>
      </c>
      <c r="D1006" t="str">
        <f>VLOOKUP(Tableau10[[#This Row],[Document d''achat]],Tableau1[[#All],[Nº pièce référence]:[Type PO]],18,FALSE)</f>
        <v>L</v>
      </c>
      <c r="E1006" t="str">
        <f>VLOOKUP(Tableau10[[#This Row],[Document d''achat]],Tableau1[[#All],[Colonne1]:[Nom Fournisseur]],5,FALSE)</f>
        <v>100000667 BV Life Technologies Europe B.v.</v>
      </c>
      <c r="F1006" s="1" t="s">
        <v>1419</v>
      </c>
      <c r="G1006" s="1" t="s">
        <v>421</v>
      </c>
      <c r="H1006" s="1" t="s">
        <v>352</v>
      </c>
      <c r="I1006" s="1" t="s">
        <v>2407</v>
      </c>
      <c r="J1006" s="2">
        <v>44127</v>
      </c>
      <c r="K1006" s="222">
        <v>2</v>
      </c>
      <c r="L1006" s="1" t="s">
        <v>7410</v>
      </c>
      <c r="M1006" s="222">
        <v>0</v>
      </c>
      <c r="N1006" s="2">
        <v>44127</v>
      </c>
      <c r="O1006" s="1" t="s">
        <v>1755</v>
      </c>
      <c r="P1006" s="259">
        <f>Tableau10[[#This Row],[Quantité échéancée]]-Tableau10[[#This Row],[Quantité livrée]]</f>
        <v>2</v>
      </c>
    </row>
    <row r="1007" spans="1:16" x14ac:dyDescent="0.35">
      <c r="A1007" t="str">
        <f>VLOOKUP(Tableau10[[#This Row],[Document d''achat]],Tableau1[[#All],[Nº pièce référence]:[AB]],17,FALSE)</f>
        <v>255223121102</v>
      </c>
      <c r="B1007" s="9" t="str">
        <f>VLOOKUP(Tableau10[[#This Row],[Document d''achat]],Tableau1[[#All],[Nº pièce référence]:[AB]],15,FALSE)</f>
        <v>300020861</v>
      </c>
      <c r="C1007" t="str">
        <f>VLOOKUP(Tableau10[[#This Row],[Document d''achat]],Tableau1[[#All],[Nº pièce référence]:[AB]],16,FALSE)</f>
        <v>2</v>
      </c>
      <c r="D1007" t="str">
        <f>VLOOKUP(Tableau10[[#This Row],[Document d''achat]],Tableau1[[#All],[Nº pièce référence]:[Type PO]],18,FALSE)</f>
        <v>L</v>
      </c>
      <c r="E1007" t="str">
        <f>VLOOKUP(Tableau10[[#This Row],[Document d''achat]],Tableau1[[#All],[Colonne1]:[Nom Fournisseur]],5,FALSE)</f>
        <v>100000667 BV Life Technologies Europe B.v.</v>
      </c>
      <c r="F1007" s="1" t="s">
        <v>1792</v>
      </c>
      <c r="G1007" s="1" t="s">
        <v>88</v>
      </c>
      <c r="H1007" s="1" t="s">
        <v>352</v>
      </c>
      <c r="I1007" s="1" t="s">
        <v>2407</v>
      </c>
      <c r="J1007" s="2">
        <v>44151</v>
      </c>
      <c r="K1007" s="222">
        <v>500000</v>
      </c>
      <c r="L1007" s="1" t="s">
        <v>7410</v>
      </c>
      <c r="M1007" s="222">
        <v>0</v>
      </c>
      <c r="N1007" s="2">
        <v>44162</v>
      </c>
      <c r="O1007" s="1" t="s">
        <v>1793</v>
      </c>
      <c r="P1007" s="259">
        <f>Tableau10[[#This Row],[Quantité échéancée]]-Tableau10[[#This Row],[Quantité livrée]]</f>
        <v>500000</v>
      </c>
    </row>
    <row r="1008" spans="1:16" hidden="1" x14ac:dyDescent="0.35">
      <c r="A1008" t="str">
        <f>VLOOKUP(Tableau10[[#This Row],[Document d''achat]],Tableau1[[#All],[Nº pièce référence]:[AB]],17,FALSE)</f>
        <v>255223121102</v>
      </c>
      <c r="B1008" s="9" t="str">
        <f>VLOOKUP(Tableau10[[#This Row],[Document d''achat]],Tableau1[[#All],[Nº pièce référence]:[AB]],15,FALSE)</f>
        <v>300020861</v>
      </c>
      <c r="C1008" t="str">
        <f>VLOOKUP(Tableau10[[#This Row],[Document d''achat]],Tableau1[[#All],[Nº pièce référence]:[AB]],16,FALSE)</f>
        <v>2</v>
      </c>
      <c r="D1008" t="str">
        <f>VLOOKUP(Tableau10[[#This Row],[Document d''achat]],Tableau1[[#All],[Nº pièce référence]:[Type PO]],18,FALSE)</f>
        <v>L</v>
      </c>
      <c r="E1008" t="str">
        <f>VLOOKUP(Tableau10[[#This Row],[Document d''achat]],Tableau1[[#All],[Colonne1]:[Nom Fournisseur]],5,FALSE)</f>
        <v>100000667 BV Life Technologies Europe B.v.</v>
      </c>
      <c r="F1008" s="1" t="s">
        <v>2300</v>
      </c>
      <c r="G1008" s="1" t="s">
        <v>88</v>
      </c>
      <c r="H1008" s="1" t="s">
        <v>352</v>
      </c>
      <c r="I1008" s="1" t="s">
        <v>2407</v>
      </c>
      <c r="J1008" s="2">
        <v>44152</v>
      </c>
      <c r="K1008" s="222">
        <v>700</v>
      </c>
      <c r="L1008" s="1" t="s">
        <v>7410</v>
      </c>
      <c r="M1008" s="222">
        <v>700</v>
      </c>
      <c r="N1008" s="2">
        <v>44162</v>
      </c>
      <c r="O1008" s="1" t="s">
        <v>1793</v>
      </c>
      <c r="P1008" s="259">
        <f>Tableau10[[#This Row],[Quantité échéancée]]-Tableau10[[#This Row],[Quantité livrée]]</f>
        <v>0</v>
      </c>
    </row>
    <row r="1009" spans="1:16" hidden="1" x14ac:dyDescent="0.35">
      <c r="A1009" t="str">
        <f>VLOOKUP(Tableau10[[#This Row],[Document d''achat]],Tableau1[[#All],[Nº pièce référence]:[AB]],17,FALSE)</f>
        <v>255223121102</v>
      </c>
      <c r="B1009" s="9" t="str">
        <f>VLOOKUP(Tableau10[[#This Row],[Document d''achat]],Tableau1[[#All],[Nº pièce référence]:[AB]],15,FALSE)</f>
        <v>300020861</v>
      </c>
      <c r="C1009" t="str">
        <f>VLOOKUP(Tableau10[[#This Row],[Document d''achat]],Tableau1[[#All],[Nº pièce référence]:[AB]],16,FALSE)</f>
        <v>2</v>
      </c>
      <c r="D1009" t="str">
        <f>VLOOKUP(Tableau10[[#This Row],[Document d''achat]],Tableau1[[#All],[Nº pièce référence]:[Type PO]],18,FALSE)</f>
        <v>L</v>
      </c>
      <c r="E1009" t="str">
        <f>VLOOKUP(Tableau10[[#This Row],[Document d''achat]],Tableau1[[#All],[Colonne1]:[Nom Fournisseur]],5,FALSE)</f>
        <v>100000667 BV Life Technologies Europe B.v.</v>
      </c>
      <c r="F1009" s="1" t="s">
        <v>1844</v>
      </c>
      <c r="G1009" s="1" t="s">
        <v>88</v>
      </c>
      <c r="H1009" s="1" t="s">
        <v>352</v>
      </c>
      <c r="I1009" s="1" t="s">
        <v>2407</v>
      </c>
      <c r="J1009" s="2">
        <v>44154</v>
      </c>
      <c r="K1009" s="222">
        <v>530000</v>
      </c>
      <c r="L1009" s="1" t="s">
        <v>7410</v>
      </c>
      <c r="M1009" s="222">
        <v>530000</v>
      </c>
      <c r="N1009" s="2">
        <v>44162</v>
      </c>
      <c r="O1009" s="1" t="s">
        <v>3372</v>
      </c>
      <c r="P1009" s="259">
        <f>Tableau10[[#This Row],[Quantité échéancée]]-Tableau10[[#This Row],[Quantité livrée]]</f>
        <v>0</v>
      </c>
    </row>
    <row r="1010" spans="1:16" hidden="1" x14ac:dyDescent="0.35">
      <c r="A1010" t="str">
        <f>VLOOKUP(Tableau10[[#This Row],[Document d''achat]],Tableau1[[#All],[Nº pièce référence]:[AB]],17,FALSE)</f>
        <v>255223121102</v>
      </c>
      <c r="B1010" s="9" t="str">
        <f>VLOOKUP(Tableau10[[#This Row],[Document d''achat]],Tableau1[[#All],[Nº pièce référence]:[AB]],15,FALSE)</f>
        <v>300020870</v>
      </c>
      <c r="C1010" t="str">
        <f>VLOOKUP(Tableau10[[#This Row],[Document d''achat]],Tableau1[[#All],[Nº pièce référence]:[AB]],16,FALSE)</f>
        <v>6</v>
      </c>
      <c r="D1010" t="str">
        <f>VLOOKUP(Tableau10[[#This Row],[Document d''achat]],Tableau1[[#All],[Nº pièce référence]:[Type PO]],18,FALSE)</f>
        <v>Z</v>
      </c>
      <c r="E1010" t="str">
        <f>VLOOKUP(Tableau10[[#This Row],[Document d''achat]],Tableau1[[#All],[Colonne1]:[Nom Fournisseur]],5,FALSE)</f>
        <v>100047342  ENT E Amazon Web Service</v>
      </c>
      <c r="F1010" s="1" t="s">
        <v>2397</v>
      </c>
      <c r="G1010" s="1" t="s">
        <v>88</v>
      </c>
      <c r="H1010" s="1" t="s">
        <v>1707</v>
      </c>
      <c r="I1010" s="1" t="s">
        <v>2407</v>
      </c>
      <c r="J1010" s="2">
        <v>44055</v>
      </c>
      <c r="K1010" s="222">
        <v>1</v>
      </c>
      <c r="L1010" s="1" t="s">
        <v>7410</v>
      </c>
      <c r="M1010" s="222">
        <v>0</v>
      </c>
      <c r="N1010" s="2">
        <v>43956</v>
      </c>
      <c r="O1010" s="1" t="s">
        <v>1174</v>
      </c>
      <c r="P1010" s="259">
        <f>Tableau10[[#This Row],[Quantité échéancée]]-Tableau10[[#This Row],[Quantité livrée]]</f>
        <v>1</v>
      </c>
    </row>
    <row r="1011" spans="1:16" hidden="1" x14ac:dyDescent="0.35">
      <c r="A1011" t="str">
        <f>VLOOKUP(Tableau10[[#This Row],[Document d''achat]],Tableau1[[#All],[Nº pièce référence]:[AB]],17,FALSE)</f>
        <v>254012121101</v>
      </c>
      <c r="B1011" s="9" t="str">
        <f>VLOOKUP(Tableau10[[#This Row],[Document d''achat]],Tableau1[[#All],[Nº pièce référence]:[AB]],15,FALSE)</f>
        <v>300020910</v>
      </c>
      <c r="C1011" t="str">
        <f>VLOOKUP(Tableau10[[#This Row],[Document d''achat]],Tableau1[[#All],[Nº pièce référence]:[AB]],16,FALSE)</f>
        <v>2</v>
      </c>
      <c r="D1011" t="str">
        <f>VLOOKUP(Tableau10[[#This Row],[Document d''achat]],Tableau1[[#All],[Nº pièce référence]:[Type PO]],18,FALSE)</f>
        <v>Z</v>
      </c>
      <c r="E1011" t="str">
        <f>VLOOKUP(Tableau10[[#This Row],[Document d''achat]],Tableau1[[#All],[Colonne1]:[Nom Fournisseur]],5,FALSE)</f>
        <v>600000646 SERVFEDE SCTA</v>
      </c>
      <c r="F1011" s="1" t="s">
        <v>1879</v>
      </c>
      <c r="G1011" s="1" t="s">
        <v>88</v>
      </c>
      <c r="H1011" s="1" t="s">
        <v>454</v>
      </c>
      <c r="I1011" s="1" t="s">
        <v>2407</v>
      </c>
      <c r="J1011" s="2">
        <v>44062</v>
      </c>
      <c r="K1011" s="222">
        <v>1</v>
      </c>
      <c r="L1011" s="1" t="s">
        <v>7410</v>
      </c>
      <c r="M1011" s="222">
        <v>0</v>
      </c>
      <c r="N1011" s="2">
        <v>44062</v>
      </c>
      <c r="O1011" s="1" t="s">
        <v>1880</v>
      </c>
      <c r="P1011" s="259">
        <f>Tableau10[[#This Row],[Quantité échéancée]]-Tableau10[[#This Row],[Quantité livrée]]</f>
        <v>1</v>
      </c>
    </row>
    <row r="1012" spans="1:16" hidden="1" x14ac:dyDescent="0.35">
      <c r="A1012" t="str">
        <f>VLOOKUP(Tableau10[[#This Row],[Document d''achat]],Tableau1[[#All],[Nº pièce référence]:[AB]],17,FALSE)</f>
        <v>252122121104</v>
      </c>
      <c r="B1012" s="9" t="str">
        <f>VLOOKUP(Tableau10[[#This Row],[Document d''achat]],Tableau1[[#All],[Nº pièce référence]:[AB]],15,FALSE)</f>
        <v>300020895</v>
      </c>
      <c r="C1012" t="str">
        <f>VLOOKUP(Tableau10[[#This Row],[Document d''achat]],Tableau1[[#All],[Nº pièce référence]:[AB]],16,FALSE)</f>
        <v>1</v>
      </c>
      <c r="D1012" t="str">
        <f>VLOOKUP(Tableau10[[#This Row],[Document d''achat]],Tableau1[[#All],[Nº pièce référence]:[Type PO]],18,FALSE)</f>
        <v>L</v>
      </c>
      <c r="E1012" t="str">
        <f>VLOOKUP(Tableau10[[#This Row],[Document d''achat]],Tableau1[[#All],[Colonne1]:[Nom Fournisseur]],5,FALSE)</f>
        <v>100001052 NV SAS Institute</v>
      </c>
      <c r="F1012" s="1" t="s">
        <v>1854</v>
      </c>
      <c r="G1012" s="1" t="s">
        <v>88</v>
      </c>
      <c r="H1012" s="1" t="s">
        <v>3175</v>
      </c>
      <c r="I1012" s="1" t="s">
        <v>3179</v>
      </c>
      <c r="J1012" s="2">
        <v>44062</v>
      </c>
      <c r="K1012" s="222">
        <v>10</v>
      </c>
      <c r="L1012" s="1" t="s">
        <v>7410</v>
      </c>
      <c r="M1012" s="222">
        <v>0</v>
      </c>
      <c r="N1012" s="2">
        <v>44062</v>
      </c>
      <c r="O1012" s="1" t="s">
        <v>3178</v>
      </c>
      <c r="P1012" s="259">
        <f>Tableau10[[#This Row],[Quantité échéancée]]-Tableau10[[#This Row],[Quantité livrée]]</f>
        <v>10</v>
      </c>
    </row>
    <row r="1013" spans="1:16" hidden="1" x14ac:dyDescent="0.35">
      <c r="A1013" t="str">
        <f>VLOOKUP(Tableau10[[#This Row],[Document d''achat]],Tableau1[[#All],[Nº pièce référence]:[AB]],17,FALSE)</f>
        <v>255223121102</v>
      </c>
      <c r="B1013" s="9" t="str">
        <f>VLOOKUP(Tableau10[[#This Row],[Document d''achat]],Tableau1[[#All],[Nº pièce référence]:[AB]],15,FALSE)</f>
        <v>300020870</v>
      </c>
      <c r="C1013" t="str">
        <f>VLOOKUP(Tableau10[[#This Row],[Document d''achat]],Tableau1[[#All],[Nº pièce référence]:[AB]],16,FALSE)</f>
        <v>3</v>
      </c>
      <c r="D1013" t="str">
        <f>VLOOKUP(Tableau10[[#This Row],[Document d''achat]],Tableau1[[#All],[Nº pièce référence]:[Type PO]],18,FALSE)</f>
        <v>Z</v>
      </c>
      <c r="E1013" t="str">
        <f>VLOOKUP(Tableau10[[#This Row],[Document d''achat]],Tableau1[[#All],[Colonne1]:[Nom Fournisseur]],5,FALSE)</f>
        <v>100033328 SA Phil - Fonteyne The Kitchen</v>
      </c>
      <c r="F1013" s="1" t="s">
        <v>1883</v>
      </c>
      <c r="G1013" s="1" t="s">
        <v>88</v>
      </c>
      <c r="H1013" s="1" t="s">
        <v>1882</v>
      </c>
      <c r="I1013" s="1" t="s">
        <v>2407</v>
      </c>
      <c r="J1013" s="2">
        <v>44062</v>
      </c>
      <c r="K1013" s="222">
        <v>1</v>
      </c>
      <c r="L1013" s="1" t="s">
        <v>7410</v>
      </c>
      <c r="M1013" s="222">
        <v>0</v>
      </c>
      <c r="N1013" s="2">
        <v>44062</v>
      </c>
      <c r="O1013" s="1" t="s">
        <v>1884</v>
      </c>
      <c r="P1013" s="259">
        <f>Tableau10[[#This Row],[Quantité échéancée]]-Tableau10[[#This Row],[Quantité livrée]]</f>
        <v>1</v>
      </c>
    </row>
    <row r="1014" spans="1:16" hidden="1" x14ac:dyDescent="0.35">
      <c r="A1014" t="str">
        <f>VLOOKUP(Tableau10[[#This Row],[Document d''achat]],Tableau1[[#All],[Nº pièce référence]:[AB]],17,FALSE)</f>
        <v>255223121102</v>
      </c>
      <c r="B1014" s="9" t="str">
        <f>VLOOKUP(Tableau10[[#This Row],[Document d''achat]],Tableau1[[#All],[Nº pièce référence]:[AB]],15,FALSE)</f>
        <v>300020870</v>
      </c>
      <c r="C1014" t="str">
        <f>VLOOKUP(Tableau10[[#This Row],[Document d''achat]],Tableau1[[#All],[Nº pièce référence]:[AB]],16,FALSE)</f>
        <v>3</v>
      </c>
      <c r="D1014" t="str">
        <f>VLOOKUP(Tableau10[[#This Row],[Document d''achat]],Tableau1[[#All],[Nº pièce référence]:[Type PO]],18,FALSE)</f>
        <v>Z</v>
      </c>
      <c r="E1014" t="str">
        <f>VLOOKUP(Tableau10[[#This Row],[Document d''achat]],Tableau1[[#All],[Colonne1]:[Nom Fournisseur]],5,FALSE)</f>
        <v>100033328 SA Phil - Fonteyne The Kitchen</v>
      </c>
      <c r="F1014" s="1" t="s">
        <v>1883</v>
      </c>
      <c r="G1014" s="1" t="s">
        <v>217</v>
      </c>
      <c r="H1014" s="1" t="s">
        <v>1882</v>
      </c>
      <c r="I1014" s="1" t="s">
        <v>2407</v>
      </c>
      <c r="J1014" s="2">
        <v>44062</v>
      </c>
      <c r="K1014" s="222">
        <v>1</v>
      </c>
      <c r="L1014" s="1" t="s">
        <v>7410</v>
      </c>
      <c r="M1014" s="222">
        <v>0</v>
      </c>
      <c r="N1014" s="2">
        <v>44062</v>
      </c>
      <c r="O1014" s="1" t="s">
        <v>1885</v>
      </c>
      <c r="P1014" s="259">
        <f>Tableau10[[#This Row],[Quantité échéancée]]-Tableau10[[#This Row],[Quantité livrée]]</f>
        <v>1</v>
      </c>
    </row>
    <row r="1015" spans="1:16" hidden="1" x14ac:dyDescent="0.35">
      <c r="A1015" t="str">
        <f>VLOOKUP(Tableau10[[#This Row],[Document d''achat]],Tableau1[[#All],[Nº pièce référence]:[AB]],17,FALSE)</f>
        <v>255223121102</v>
      </c>
      <c r="B1015" s="9" t="str">
        <f>VLOOKUP(Tableau10[[#This Row],[Document d''achat]],Tableau1[[#All],[Nº pièce référence]:[AB]],15,FALSE)</f>
        <v>300020870</v>
      </c>
      <c r="C1015" t="str">
        <f>VLOOKUP(Tableau10[[#This Row],[Document d''achat]],Tableau1[[#All],[Nº pièce référence]:[AB]],16,FALSE)</f>
        <v>3</v>
      </c>
      <c r="D1015" t="str">
        <f>VLOOKUP(Tableau10[[#This Row],[Document d''achat]],Tableau1[[#All],[Nº pièce référence]:[Type PO]],18,FALSE)</f>
        <v>Z</v>
      </c>
      <c r="E1015" t="str">
        <f>VLOOKUP(Tableau10[[#This Row],[Document d''achat]],Tableau1[[#All],[Colonne1]:[Nom Fournisseur]],5,FALSE)</f>
        <v>100033328 SA Phil - Fonteyne The Kitchen</v>
      </c>
      <c r="F1015" s="1" t="s">
        <v>1883</v>
      </c>
      <c r="G1015" s="1" t="s">
        <v>222</v>
      </c>
      <c r="H1015" s="1" t="s">
        <v>1882</v>
      </c>
      <c r="I1015" s="1" t="s">
        <v>2407</v>
      </c>
      <c r="J1015" s="2">
        <v>44062</v>
      </c>
      <c r="K1015" s="222">
        <v>1</v>
      </c>
      <c r="L1015" s="1" t="s">
        <v>7410</v>
      </c>
      <c r="M1015" s="222">
        <v>0</v>
      </c>
      <c r="N1015" s="2">
        <v>44062</v>
      </c>
      <c r="O1015" s="1" t="s">
        <v>1886</v>
      </c>
      <c r="P1015" s="259">
        <f>Tableau10[[#This Row],[Quantité échéancée]]-Tableau10[[#This Row],[Quantité livrée]]</f>
        <v>1</v>
      </c>
    </row>
    <row r="1016" spans="1:16" hidden="1" x14ac:dyDescent="0.35">
      <c r="A1016" t="str">
        <f>VLOOKUP(Tableau10[[#This Row],[Document d''achat]],Tableau1[[#All],[Nº pièce référence]:[AB]],17,FALSE)</f>
        <v>255223121102</v>
      </c>
      <c r="B1016" s="9" t="str">
        <f>VLOOKUP(Tableau10[[#This Row],[Document d''achat]],Tableau1[[#All],[Nº pièce référence]:[AB]],15,FALSE)</f>
        <v>300020870</v>
      </c>
      <c r="C1016" t="str">
        <f>VLOOKUP(Tableau10[[#This Row],[Document d''achat]],Tableau1[[#All],[Nº pièce référence]:[AB]],16,FALSE)</f>
        <v>3</v>
      </c>
      <c r="D1016" t="str">
        <f>VLOOKUP(Tableau10[[#This Row],[Document d''achat]],Tableau1[[#All],[Nº pièce référence]:[Type PO]],18,FALSE)</f>
        <v>Z</v>
      </c>
      <c r="E1016" t="str">
        <f>VLOOKUP(Tableau10[[#This Row],[Document d''achat]],Tableau1[[#All],[Colonne1]:[Nom Fournisseur]],5,FALSE)</f>
        <v>100033328 SA Phil - Fonteyne The Kitchen</v>
      </c>
      <c r="F1016" s="1" t="s">
        <v>1883</v>
      </c>
      <c r="G1016" s="1" t="s">
        <v>421</v>
      </c>
      <c r="H1016" s="1" t="s">
        <v>1882</v>
      </c>
      <c r="I1016" s="1" t="s">
        <v>2407</v>
      </c>
      <c r="J1016" s="2">
        <v>44062</v>
      </c>
      <c r="K1016" s="222">
        <v>1</v>
      </c>
      <c r="L1016" s="1" t="s">
        <v>7410</v>
      </c>
      <c r="M1016" s="222">
        <v>0</v>
      </c>
      <c r="N1016" s="2">
        <v>44062</v>
      </c>
      <c r="O1016" s="1" t="s">
        <v>1887</v>
      </c>
      <c r="P1016" s="259">
        <f>Tableau10[[#This Row],[Quantité échéancée]]-Tableau10[[#This Row],[Quantité livrée]]</f>
        <v>1</v>
      </c>
    </row>
    <row r="1017" spans="1:16" hidden="1" x14ac:dyDescent="0.35">
      <c r="A1017" t="str">
        <f>VLOOKUP(Tableau10[[#This Row],[Document d''achat]],Tableau1[[#All],[Nº pièce référence]:[AB]],17,FALSE)</f>
        <v>255223121102</v>
      </c>
      <c r="B1017" s="9" t="str">
        <f>VLOOKUP(Tableau10[[#This Row],[Document d''achat]],Tableau1[[#All],[Nº pièce référence]:[AB]],15,FALSE)</f>
        <v>300020870</v>
      </c>
      <c r="C1017" t="str">
        <f>VLOOKUP(Tableau10[[#This Row],[Document d''achat]],Tableau1[[#All],[Nº pièce référence]:[AB]],16,FALSE)</f>
        <v>3</v>
      </c>
      <c r="D1017" t="str">
        <f>VLOOKUP(Tableau10[[#This Row],[Document d''achat]],Tableau1[[#All],[Nº pièce référence]:[Type PO]],18,FALSE)</f>
        <v>Z</v>
      </c>
      <c r="E1017" t="str">
        <f>VLOOKUP(Tableau10[[#This Row],[Document d''achat]],Tableau1[[#All],[Colonne1]:[Nom Fournisseur]],5,FALSE)</f>
        <v>100033328 SA Phil - Fonteyne The Kitchen</v>
      </c>
      <c r="F1017" s="1" t="s">
        <v>1883</v>
      </c>
      <c r="G1017" s="1" t="s">
        <v>423</v>
      </c>
      <c r="H1017" s="1" t="s">
        <v>1882</v>
      </c>
      <c r="I1017" s="1" t="s">
        <v>2407</v>
      </c>
      <c r="J1017" s="2">
        <v>44062</v>
      </c>
      <c r="K1017" s="222">
        <v>1</v>
      </c>
      <c r="L1017" s="1" t="s">
        <v>7410</v>
      </c>
      <c r="M1017" s="222">
        <v>0</v>
      </c>
      <c r="N1017" s="2">
        <v>44062</v>
      </c>
      <c r="O1017" s="1" t="s">
        <v>1888</v>
      </c>
      <c r="P1017" s="259">
        <f>Tableau10[[#This Row],[Quantité échéancée]]-Tableau10[[#This Row],[Quantité livrée]]</f>
        <v>1</v>
      </c>
    </row>
    <row r="1018" spans="1:16" hidden="1" x14ac:dyDescent="0.35">
      <c r="A1018" t="str">
        <f>VLOOKUP(Tableau10[[#This Row],[Document d''achat]],Tableau1[[#All],[Nº pièce référence]:[AB]],17,FALSE)</f>
        <v>255223121102</v>
      </c>
      <c r="B1018" s="9" t="str">
        <f>VLOOKUP(Tableau10[[#This Row],[Document d''achat]],Tableau1[[#All],[Nº pièce référence]:[AB]],15,FALSE)</f>
        <v>300020870</v>
      </c>
      <c r="C1018" t="str">
        <f>VLOOKUP(Tableau10[[#This Row],[Document d''achat]],Tableau1[[#All],[Nº pièce référence]:[AB]],16,FALSE)</f>
        <v>3</v>
      </c>
      <c r="D1018" t="str">
        <f>VLOOKUP(Tableau10[[#This Row],[Document d''achat]],Tableau1[[#All],[Nº pièce référence]:[Type PO]],18,FALSE)</f>
        <v>Z</v>
      </c>
      <c r="E1018" t="str">
        <f>VLOOKUP(Tableau10[[#This Row],[Document d''achat]],Tableau1[[#All],[Colonne1]:[Nom Fournisseur]],5,FALSE)</f>
        <v>100033328 SA Phil - Fonteyne The Kitchen</v>
      </c>
      <c r="F1018" s="1" t="s">
        <v>1883</v>
      </c>
      <c r="G1018" s="1" t="s">
        <v>511</v>
      </c>
      <c r="H1018" s="1" t="s">
        <v>1882</v>
      </c>
      <c r="I1018" s="1" t="s">
        <v>2407</v>
      </c>
      <c r="J1018" s="2">
        <v>44062</v>
      </c>
      <c r="K1018" s="222">
        <v>1</v>
      </c>
      <c r="L1018" s="1" t="s">
        <v>7410</v>
      </c>
      <c r="M1018" s="222">
        <v>0</v>
      </c>
      <c r="N1018" s="2">
        <v>44062</v>
      </c>
      <c r="O1018" s="1" t="s">
        <v>1889</v>
      </c>
      <c r="P1018" s="259">
        <f>Tableau10[[#This Row],[Quantité échéancée]]-Tableau10[[#This Row],[Quantité livrée]]</f>
        <v>1</v>
      </c>
    </row>
    <row r="1019" spans="1:16" hidden="1" x14ac:dyDescent="0.35">
      <c r="A1019" t="str">
        <f>VLOOKUP(Tableau10[[#This Row],[Document d''achat]],Tableau1[[#All],[Nº pièce référence]:[AB]],17,FALSE)</f>
        <v>255223121102</v>
      </c>
      <c r="B1019" s="9" t="str">
        <f>VLOOKUP(Tableau10[[#This Row],[Document d''achat]],Tableau1[[#All],[Nº pièce référence]:[AB]],15,FALSE)</f>
        <v>300020870</v>
      </c>
      <c r="C1019" t="str">
        <f>VLOOKUP(Tableau10[[#This Row],[Document d''achat]],Tableau1[[#All],[Nº pièce référence]:[AB]],16,FALSE)</f>
        <v>3</v>
      </c>
      <c r="D1019" t="str">
        <f>VLOOKUP(Tableau10[[#This Row],[Document d''achat]],Tableau1[[#All],[Nº pièce référence]:[Type PO]],18,FALSE)</f>
        <v>Z</v>
      </c>
      <c r="E1019" t="str">
        <f>VLOOKUP(Tableau10[[#This Row],[Document d''achat]],Tableau1[[#All],[Colonne1]:[Nom Fournisseur]],5,FALSE)</f>
        <v>100033328 SA Phil - Fonteyne The Kitchen</v>
      </c>
      <c r="F1019" s="1" t="s">
        <v>1883</v>
      </c>
      <c r="G1019" s="1" t="s">
        <v>513</v>
      </c>
      <c r="H1019" s="1" t="s">
        <v>1882</v>
      </c>
      <c r="I1019" s="1" t="s">
        <v>2407</v>
      </c>
      <c r="J1019" s="2">
        <v>44062</v>
      </c>
      <c r="K1019" s="222">
        <v>1</v>
      </c>
      <c r="L1019" s="1" t="s">
        <v>7410</v>
      </c>
      <c r="M1019" s="222">
        <v>0</v>
      </c>
      <c r="N1019" s="2">
        <v>44062</v>
      </c>
      <c r="O1019" s="1" t="s">
        <v>1890</v>
      </c>
      <c r="P1019" s="259">
        <f>Tableau10[[#This Row],[Quantité échéancée]]-Tableau10[[#This Row],[Quantité livrée]]</f>
        <v>1</v>
      </c>
    </row>
    <row r="1020" spans="1:16" hidden="1" x14ac:dyDescent="0.35">
      <c r="A1020" t="str">
        <f>VLOOKUP(Tableau10[[#This Row],[Document d''achat]],Tableau1[[#All],[Nº pièce référence]:[AB]],17,FALSE)</f>
        <v>255223121102</v>
      </c>
      <c r="B1020" s="9" t="str">
        <f>VLOOKUP(Tableau10[[#This Row],[Document d''achat]],Tableau1[[#All],[Nº pièce référence]:[AB]],15,FALSE)</f>
        <v>300020870</v>
      </c>
      <c r="C1020" t="str">
        <f>VLOOKUP(Tableau10[[#This Row],[Document d''achat]],Tableau1[[#All],[Nº pièce référence]:[AB]],16,FALSE)</f>
        <v>3</v>
      </c>
      <c r="D1020" t="str">
        <f>VLOOKUP(Tableau10[[#This Row],[Document d''achat]],Tableau1[[#All],[Nº pièce référence]:[Type PO]],18,FALSE)</f>
        <v>Z</v>
      </c>
      <c r="E1020" t="str">
        <f>VLOOKUP(Tableau10[[#This Row],[Document d''achat]],Tableau1[[#All],[Colonne1]:[Nom Fournisseur]],5,FALSE)</f>
        <v>100033328 SA Phil - Fonteyne The Kitchen</v>
      </c>
      <c r="F1020" s="1" t="s">
        <v>1883</v>
      </c>
      <c r="G1020" s="1" t="s">
        <v>515</v>
      </c>
      <c r="H1020" s="1" t="s">
        <v>1882</v>
      </c>
      <c r="I1020" s="1" t="s">
        <v>2407</v>
      </c>
      <c r="J1020" s="2">
        <v>44062</v>
      </c>
      <c r="K1020" s="222">
        <v>1</v>
      </c>
      <c r="L1020" s="1" t="s">
        <v>7410</v>
      </c>
      <c r="M1020" s="222">
        <v>0</v>
      </c>
      <c r="N1020" s="2">
        <v>44062</v>
      </c>
      <c r="O1020" s="1" t="s">
        <v>1891</v>
      </c>
      <c r="P1020" s="259">
        <f>Tableau10[[#This Row],[Quantité échéancée]]-Tableau10[[#This Row],[Quantité livrée]]</f>
        <v>1</v>
      </c>
    </row>
    <row r="1021" spans="1:16" hidden="1" x14ac:dyDescent="0.35">
      <c r="A1021" t="str">
        <f>VLOOKUP(Tableau10[[#This Row],[Document d''achat]],Tableau1[[#All],[Nº pièce référence]:[AB]],17,FALSE)</f>
        <v>255223121102</v>
      </c>
      <c r="B1021" s="9" t="str">
        <f>VLOOKUP(Tableau10[[#This Row],[Document d''achat]],Tableau1[[#All],[Nº pièce référence]:[AB]],15,FALSE)</f>
        <v>300020861</v>
      </c>
      <c r="C1021" t="str">
        <f>VLOOKUP(Tableau10[[#This Row],[Document d''achat]],Tableau1[[#All],[Nº pièce référence]:[AB]],16,FALSE)</f>
        <v>2</v>
      </c>
      <c r="D1021" t="str">
        <f>VLOOKUP(Tableau10[[#This Row],[Document d''achat]],Tableau1[[#All],[Nº pièce référence]:[Type PO]],18,FALSE)</f>
        <v>Z</v>
      </c>
      <c r="E1021" t="str">
        <f>VLOOKUP(Tableau10[[#This Row],[Document d''achat]],Tableau1[[#All],[Colonne1]:[Nom Fournisseur]],5,FALSE)</f>
        <v>100014352 NV Drukkerij Baete</v>
      </c>
      <c r="F1021" s="1" t="s">
        <v>1895</v>
      </c>
      <c r="G1021" s="1" t="s">
        <v>88</v>
      </c>
      <c r="H1021" s="1" t="s">
        <v>1894</v>
      </c>
      <c r="I1021" s="1" t="s">
        <v>2407</v>
      </c>
      <c r="J1021" s="2">
        <v>44067</v>
      </c>
      <c r="K1021" s="222">
        <v>1</v>
      </c>
      <c r="L1021" s="1" t="s">
        <v>7411</v>
      </c>
      <c r="M1021" s="222">
        <v>0</v>
      </c>
      <c r="N1021" s="2">
        <v>44067</v>
      </c>
      <c r="O1021" s="1" t="s">
        <v>1896</v>
      </c>
      <c r="P1021" s="259">
        <f>Tableau10[[#This Row],[Quantité échéancée]]-Tableau10[[#This Row],[Quantité livrée]]</f>
        <v>1</v>
      </c>
    </row>
    <row r="1022" spans="1:16" hidden="1" x14ac:dyDescent="0.35">
      <c r="A1022" t="str">
        <f>VLOOKUP(Tableau10[[#This Row],[Document d''achat]],Tableau1[[#All],[Nº pièce référence]:[AB]],17,FALSE)</f>
        <v>255223121102</v>
      </c>
      <c r="B1022" s="9" t="str">
        <f>VLOOKUP(Tableau10[[#This Row],[Document d''achat]],Tableau1[[#All],[Nº pièce référence]:[AB]],15,FALSE)</f>
        <v>300020861</v>
      </c>
      <c r="C1022" t="str">
        <f>VLOOKUP(Tableau10[[#This Row],[Document d''achat]],Tableau1[[#All],[Nº pièce référence]:[AB]],16,FALSE)</f>
        <v>1</v>
      </c>
      <c r="D1022" t="str">
        <f>VLOOKUP(Tableau10[[#This Row],[Document d''achat]],Tableau1[[#All],[Nº pièce référence]:[Type PO]],18,FALSE)</f>
        <v>Z</v>
      </c>
      <c r="E1022" t="str">
        <f>VLOOKUP(Tableau10[[#This Row],[Document d''achat]],Tableau1[[#All],[Colonne1]:[Nom Fournisseur]],5,FALSE)</f>
        <v>100025731 SA Medeco</v>
      </c>
      <c r="F1022" s="1" t="s">
        <v>1905</v>
      </c>
      <c r="G1022" s="1" t="s">
        <v>88</v>
      </c>
      <c r="H1022" s="1" t="s">
        <v>1904</v>
      </c>
      <c r="I1022" s="1" t="s">
        <v>2407</v>
      </c>
      <c r="J1022" s="2">
        <v>44069</v>
      </c>
      <c r="K1022" s="222">
        <v>1</v>
      </c>
      <c r="L1022" s="1" t="s">
        <v>7411</v>
      </c>
      <c r="M1022" s="222">
        <v>0</v>
      </c>
      <c r="N1022" s="2">
        <v>44069</v>
      </c>
      <c r="O1022" s="1" t="s">
        <v>1906</v>
      </c>
      <c r="P1022" s="259">
        <f>Tableau10[[#This Row],[Quantité échéancée]]-Tableau10[[#This Row],[Quantité livrée]]</f>
        <v>1</v>
      </c>
    </row>
    <row r="1023" spans="1:16" hidden="1" x14ac:dyDescent="0.35">
      <c r="A1023" t="str">
        <f>VLOOKUP(Tableau10[[#This Row],[Document d''achat]],Tableau1[[#All],[Nº pièce référence]:[AB]],17,FALSE)</f>
        <v>255223121102</v>
      </c>
      <c r="B1023" s="9" t="str">
        <f>VLOOKUP(Tableau10[[#This Row],[Document d''achat]],Tableau1[[#All],[Nº pièce référence]:[AB]],15,FALSE)</f>
        <v>300020861</v>
      </c>
      <c r="C1023" t="str">
        <f>VLOOKUP(Tableau10[[#This Row],[Document d''achat]],Tableau1[[#All],[Nº pièce référence]:[AB]],16,FALSE)</f>
        <v>6</v>
      </c>
      <c r="D1023" t="str">
        <f>VLOOKUP(Tableau10[[#This Row],[Document d''achat]],Tableau1[[#All],[Nº pièce référence]:[Type PO]],18,FALSE)</f>
        <v>Z</v>
      </c>
      <c r="E1023" t="str">
        <f>VLOOKUP(Tableau10[[#This Row],[Document d''achat]],Tableau1[[#All],[Colonne1]:[Nom Fournisseur]],5,FALSE)</f>
        <v>100025004 NV Cook Belgium</v>
      </c>
      <c r="F1023" s="1" t="s">
        <v>1900</v>
      </c>
      <c r="G1023" s="1" t="s">
        <v>88</v>
      </c>
      <c r="H1023" s="1" t="s">
        <v>1899</v>
      </c>
      <c r="I1023" s="1" t="s">
        <v>2407</v>
      </c>
      <c r="J1023" s="2">
        <v>44069</v>
      </c>
      <c r="K1023" s="222">
        <v>1</v>
      </c>
      <c r="L1023" s="1" t="s">
        <v>7411</v>
      </c>
      <c r="M1023" s="222">
        <v>0</v>
      </c>
      <c r="N1023" s="2">
        <v>44069</v>
      </c>
      <c r="O1023" s="1" t="s">
        <v>1901</v>
      </c>
      <c r="P1023" s="259">
        <f>Tableau10[[#This Row],[Quantité échéancée]]-Tableau10[[#This Row],[Quantité livrée]]</f>
        <v>1</v>
      </c>
    </row>
    <row r="1024" spans="1:16" hidden="1" x14ac:dyDescent="0.35">
      <c r="A1024" t="str">
        <f>VLOOKUP(Tableau10[[#This Row],[Document d''achat]],Tableau1[[#All],[Nº pièce référence]:[AB]],17,FALSE)</f>
        <v>255223121102</v>
      </c>
      <c r="B1024" s="9" t="str">
        <f>VLOOKUP(Tableau10[[#This Row],[Document d''achat]],Tableau1[[#All],[Nº pièce référence]:[AB]],15,FALSE)</f>
        <v>300020861</v>
      </c>
      <c r="C1024" t="str">
        <f>VLOOKUP(Tableau10[[#This Row],[Document d''achat]],Tableau1[[#All],[Nº pièce référence]:[AB]],16,FALSE)</f>
        <v>4</v>
      </c>
      <c r="D1024" t="str">
        <f>VLOOKUP(Tableau10[[#This Row],[Document d''achat]],Tableau1[[#All],[Nº pièce référence]:[Type PO]],18,FALSE)</f>
        <v>Z</v>
      </c>
      <c r="E1024" t="str">
        <f>VLOOKUP(Tableau10[[#This Row],[Document d''achat]],Tableau1[[#All],[Colonne1]:[Nom Fournisseur]],5,FALSE)</f>
        <v>500014609  BV Sds</v>
      </c>
      <c r="F1024" s="1" t="s">
        <v>2398</v>
      </c>
      <c r="G1024" s="1" t="s">
        <v>88</v>
      </c>
      <c r="H1024" s="1" t="s">
        <v>800</v>
      </c>
      <c r="I1024" s="1" t="s">
        <v>2407</v>
      </c>
      <c r="J1024" s="2">
        <v>44071</v>
      </c>
      <c r="K1024" s="222">
        <v>1</v>
      </c>
      <c r="L1024" s="1" t="s">
        <v>7410</v>
      </c>
      <c r="M1024" s="222">
        <v>0</v>
      </c>
      <c r="N1024" s="2">
        <v>44013</v>
      </c>
      <c r="O1024" s="1" t="s">
        <v>1499</v>
      </c>
      <c r="P1024" s="259">
        <f>Tableau10[[#This Row],[Quantité échéancée]]-Tableau10[[#This Row],[Quantité livrée]]</f>
        <v>1</v>
      </c>
    </row>
    <row r="1025" spans="1:16" hidden="1" x14ac:dyDescent="0.35">
      <c r="A1025" t="str">
        <f>VLOOKUP(Tableau10[[#This Row],[Document d''achat]],Tableau1[[#All],[Nº pièce référence]:[AB]],17,FALSE)</f>
        <v>255223121102</v>
      </c>
      <c r="B1025" s="9" t="str">
        <f>VLOOKUP(Tableau10[[#This Row],[Document d''achat]],Tableau1[[#All],[Nº pièce référence]:[AB]],15,FALSE)</f>
        <v>300020861</v>
      </c>
      <c r="C1025" t="str">
        <f>VLOOKUP(Tableau10[[#This Row],[Document d''achat]],Tableau1[[#All],[Nº pièce référence]:[AB]],16,FALSE)</f>
        <v>2</v>
      </c>
      <c r="D1025" t="str">
        <f>VLOOKUP(Tableau10[[#This Row],[Document d''achat]],Tableau1[[#All],[Nº pièce référence]:[Type PO]],18,FALSE)</f>
        <v>L</v>
      </c>
      <c r="E1025" t="str">
        <f>VLOOKUP(Tableau10[[#This Row],[Document d''achat]],Tableau1[[#All],[Colonne1]:[Nom Fournisseur]],5,FALSE)</f>
        <v>100000667 BV Life Technologies Europe B.v. THERMOFISHER</v>
      </c>
      <c r="F1025" s="1" t="s">
        <v>1913</v>
      </c>
      <c r="G1025" s="1" t="s">
        <v>88</v>
      </c>
      <c r="H1025" s="1" t="s">
        <v>352</v>
      </c>
      <c r="I1025" s="1" t="s">
        <v>2407</v>
      </c>
      <c r="J1025" s="2">
        <v>44076</v>
      </c>
      <c r="K1025" s="222">
        <v>3</v>
      </c>
      <c r="L1025" s="1" t="s">
        <v>7410</v>
      </c>
      <c r="M1025" s="222">
        <v>3</v>
      </c>
      <c r="N1025" s="2">
        <v>44096</v>
      </c>
      <c r="O1025" s="1" t="s">
        <v>1914</v>
      </c>
      <c r="P1025" s="259">
        <f>Tableau10[[#This Row],[Quantité échéancée]]-Tableau10[[#This Row],[Quantité livrée]]</f>
        <v>0</v>
      </c>
    </row>
    <row r="1026" spans="1:16" hidden="1" x14ac:dyDescent="0.35">
      <c r="A1026" t="str">
        <f>VLOOKUP(Tableau10[[#This Row],[Document d''achat]],Tableau1[[#All],[Nº pièce référence]:[AB]],17,FALSE)</f>
        <v>255223121102</v>
      </c>
      <c r="B1026" s="9" t="str">
        <f>VLOOKUP(Tableau10[[#This Row],[Document d''achat]],Tableau1[[#All],[Nº pièce référence]:[AB]],15,FALSE)</f>
        <v>300020861</v>
      </c>
      <c r="C1026" t="str">
        <f>VLOOKUP(Tableau10[[#This Row],[Document d''achat]],Tableau1[[#All],[Nº pièce référence]:[AB]],16,FALSE)</f>
        <v>2</v>
      </c>
      <c r="D1026" t="str">
        <f>VLOOKUP(Tableau10[[#This Row],[Document d''achat]],Tableau1[[#All],[Nº pièce référence]:[Type PO]],18,FALSE)</f>
        <v>L</v>
      </c>
      <c r="E1026" t="str">
        <f>VLOOKUP(Tableau10[[#This Row],[Document d''achat]],Tableau1[[#All],[Colonne1]:[Nom Fournisseur]],5,FALSE)</f>
        <v>100000667 BV Life Technologies Europe B.v. THERMOFISHER</v>
      </c>
      <c r="F1026" s="1" t="s">
        <v>1913</v>
      </c>
      <c r="G1026" s="1" t="s">
        <v>88</v>
      </c>
      <c r="H1026" s="1" t="s">
        <v>352</v>
      </c>
      <c r="I1026" s="1" t="s">
        <v>2407</v>
      </c>
      <c r="J1026" s="2">
        <v>44076</v>
      </c>
      <c r="K1026" s="222">
        <v>6</v>
      </c>
      <c r="L1026" s="1" t="s">
        <v>7410</v>
      </c>
      <c r="M1026" s="222">
        <v>6</v>
      </c>
      <c r="N1026" s="2">
        <v>44104</v>
      </c>
      <c r="O1026" s="1" t="s">
        <v>1914</v>
      </c>
      <c r="P1026" s="259">
        <f>Tableau10[[#This Row],[Quantité échéancée]]-Tableau10[[#This Row],[Quantité livrée]]</f>
        <v>0</v>
      </c>
    </row>
    <row r="1027" spans="1:16" hidden="1" x14ac:dyDescent="0.35">
      <c r="A1027" t="str">
        <f>VLOOKUP(Tableau10[[#This Row],[Document d''achat]],Tableau1[[#All],[Nº pièce référence]:[AB]],17,FALSE)</f>
        <v>255223121102</v>
      </c>
      <c r="B1027" s="9" t="str">
        <f>VLOOKUP(Tableau10[[#This Row],[Document d''achat]],Tableau1[[#All],[Nº pièce référence]:[AB]],15,FALSE)</f>
        <v>300020861</v>
      </c>
      <c r="C1027" t="str">
        <f>VLOOKUP(Tableau10[[#This Row],[Document d''achat]],Tableau1[[#All],[Nº pièce référence]:[AB]],16,FALSE)</f>
        <v>2</v>
      </c>
      <c r="D1027" t="str">
        <f>VLOOKUP(Tableau10[[#This Row],[Document d''achat]],Tableau1[[#All],[Nº pièce référence]:[Type PO]],18,FALSE)</f>
        <v>L</v>
      </c>
      <c r="E1027" t="str">
        <f>VLOOKUP(Tableau10[[#This Row],[Document d''achat]],Tableau1[[#All],[Colonne1]:[Nom Fournisseur]],5,FALSE)</f>
        <v>100000667 BV Life Technologies Europe B.v. THERMOFISHER</v>
      </c>
      <c r="F1027" s="1" t="s">
        <v>1913</v>
      </c>
      <c r="G1027" s="1" t="s">
        <v>88</v>
      </c>
      <c r="H1027" s="1" t="s">
        <v>352</v>
      </c>
      <c r="I1027" s="1" t="s">
        <v>2407</v>
      </c>
      <c r="J1027" s="2">
        <v>44076</v>
      </c>
      <c r="K1027" s="222">
        <v>6</v>
      </c>
      <c r="L1027" s="1" t="s">
        <v>7410</v>
      </c>
      <c r="M1027" s="222">
        <v>6</v>
      </c>
      <c r="N1027" s="2">
        <v>44111</v>
      </c>
      <c r="O1027" s="1" t="s">
        <v>1914</v>
      </c>
      <c r="P1027" s="259">
        <f>Tableau10[[#This Row],[Quantité échéancée]]-Tableau10[[#This Row],[Quantité livrée]]</f>
        <v>0</v>
      </c>
    </row>
    <row r="1028" spans="1:16" hidden="1" x14ac:dyDescent="0.35">
      <c r="A1028" t="str">
        <f>VLOOKUP(Tableau10[[#This Row],[Document d''achat]],Tableau1[[#All],[Nº pièce référence]:[AB]],17,FALSE)</f>
        <v>255223121102</v>
      </c>
      <c r="B1028" s="9" t="str">
        <f>VLOOKUP(Tableau10[[#This Row],[Document d''achat]],Tableau1[[#All],[Nº pièce référence]:[AB]],15,FALSE)</f>
        <v>300020861</v>
      </c>
      <c r="C1028" t="str">
        <f>VLOOKUP(Tableau10[[#This Row],[Document d''achat]],Tableau1[[#All],[Nº pièce référence]:[AB]],16,FALSE)</f>
        <v>2</v>
      </c>
      <c r="D1028" t="str">
        <f>VLOOKUP(Tableau10[[#This Row],[Document d''achat]],Tableau1[[#All],[Nº pièce référence]:[Type PO]],18,FALSE)</f>
        <v>L</v>
      </c>
      <c r="E1028" t="str">
        <f>VLOOKUP(Tableau10[[#This Row],[Document d''achat]],Tableau1[[#All],[Colonne1]:[Nom Fournisseur]],5,FALSE)</f>
        <v>100000667 BV Life Technologies Europe B.v. THERMOFISHER</v>
      </c>
      <c r="F1028" s="1" t="s">
        <v>1913</v>
      </c>
      <c r="G1028" s="1" t="s">
        <v>88</v>
      </c>
      <c r="H1028" s="1" t="s">
        <v>352</v>
      </c>
      <c r="I1028" s="1" t="s">
        <v>2407</v>
      </c>
      <c r="J1028" s="2">
        <v>44076</v>
      </c>
      <c r="K1028" s="222">
        <v>3</v>
      </c>
      <c r="L1028" s="1" t="s">
        <v>7410</v>
      </c>
      <c r="M1028" s="222">
        <v>3</v>
      </c>
      <c r="N1028" s="2">
        <v>44118</v>
      </c>
      <c r="O1028" s="1" t="s">
        <v>1914</v>
      </c>
      <c r="P1028" s="259">
        <f>Tableau10[[#This Row],[Quantité échéancée]]-Tableau10[[#This Row],[Quantité livrée]]</f>
        <v>0</v>
      </c>
    </row>
    <row r="1029" spans="1:16" hidden="1" x14ac:dyDescent="0.35">
      <c r="A1029" t="str">
        <f>VLOOKUP(Tableau10[[#This Row],[Document d''achat]],Tableau1[[#All],[Nº pièce référence]:[AB]],17,FALSE)</f>
        <v>255223121102</v>
      </c>
      <c r="B1029" s="9" t="str">
        <f>VLOOKUP(Tableau10[[#This Row],[Document d''achat]],Tableau1[[#All],[Nº pièce référence]:[AB]],15,FALSE)</f>
        <v>300020861</v>
      </c>
      <c r="C1029" t="str">
        <f>VLOOKUP(Tableau10[[#This Row],[Document d''achat]],Tableau1[[#All],[Nº pièce référence]:[AB]],16,FALSE)</f>
        <v>2</v>
      </c>
      <c r="D1029" t="str">
        <f>VLOOKUP(Tableau10[[#This Row],[Document d''achat]],Tableau1[[#All],[Nº pièce référence]:[Type PO]],18,FALSE)</f>
        <v>L</v>
      </c>
      <c r="E1029" t="str">
        <f>VLOOKUP(Tableau10[[#This Row],[Document d''achat]],Tableau1[[#All],[Colonne1]:[Nom Fournisseur]],5,FALSE)</f>
        <v>100000667 BV Life Technologies Europe B.v. THERMOFISHER</v>
      </c>
      <c r="F1029" s="1" t="s">
        <v>1913</v>
      </c>
      <c r="G1029" s="1" t="s">
        <v>88</v>
      </c>
      <c r="H1029" s="1" t="s">
        <v>352</v>
      </c>
      <c r="I1029" s="1" t="s">
        <v>2407</v>
      </c>
      <c r="J1029" s="2">
        <v>44076</v>
      </c>
      <c r="K1029" s="222">
        <v>4</v>
      </c>
      <c r="L1029" s="1" t="s">
        <v>7410</v>
      </c>
      <c r="M1029" s="222">
        <v>4</v>
      </c>
      <c r="N1029" s="2">
        <v>44132</v>
      </c>
      <c r="O1029" s="1" t="s">
        <v>1914</v>
      </c>
      <c r="P1029" s="259">
        <f>Tableau10[[#This Row],[Quantité échéancée]]-Tableau10[[#This Row],[Quantité livrée]]</f>
        <v>0</v>
      </c>
    </row>
    <row r="1030" spans="1:16" hidden="1" x14ac:dyDescent="0.35">
      <c r="A1030" t="str">
        <f>VLOOKUP(Tableau10[[#This Row],[Document d''achat]],Tableau1[[#All],[Nº pièce référence]:[AB]],17,FALSE)</f>
        <v>255223121102</v>
      </c>
      <c r="B1030" s="9" t="str">
        <f>VLOOKUP(Tableau10[[#This Row],[Document d''achat]],Tableau1[[#All],[Nº pièce référence]:[AB]],15,FALSE)</f>
        <v>300020861</v>
      </c>
      <c r="C1030" t="str">
        <f>VLOOKUP(Tableau10[[#This Row],[Document d''achat]],Tableau1[[#All],[Nº pièce référence]:[AB]],16,FALSE)</f>
        <v>2</v>
      </c>
      <c r="D1030" t="str">
        <f>VLOOKUP(Tableau10[[#This Row],[Document d''achat]],Tableau1[[#All],[Nº pièce référence]:[Type PO]],18,FALSE)</f>
        <v>L</v>
      </c>
      <c r="E1030" t="str">
        <f>VLOOKUP(Tableau10[[#This Row],[Document d''achat]],Tableau1[[#All],[Colonne1]:[Nom Fournisseur]],5,FALSE)</f>
        <v>100000667 BV Life Technologies Europe B.v. THERMOFISHER</v>
      </c>
      <c r="F1030" s="1" t="s">
        <v>1913</v>
      </c>
      <c r="G1030" s="1" t="s">
        <v>217</v>
      </c>
      <c r="H1030" s="1" t="s">
        <v>352</v>
      </c>
      <c r="I1030" s="1" t="s">
        <v>2407</v>
      </c>
      <c r="J1030" s="2">
        <v>44076</v>
      </c>
      <c r="K1030" s="222">
        <v>3</v>
      </c>
      <c r="L1030" s="1" t="s">
        <v>7410</v>
      </c>
      <c r="M1030" s="222">
        <v>3</v>
      </c>
      <c r="N1030" s="2">
        <v>44096</v>
      </c>
      <c r="O1030" s="1" t="s">
        <v>1915</v>
      </c>
      <c r="P1030" s="259">
        <f>Tableau10[[#This Row],[Quantité échéancée]]-Tableau10[[#This Row],[Quantité livrée]]</f>
        <v>0</v>
      </c>
    </row>
    <row r="1031" spans="1:16" hidden="1" x14ac:dyDescent="0.35">
      <c r="A1031" t="str">
        <f>VLOOKUP(Tableau10[[#This Row],[Document d''achat]],Tableau1[[#All],[Nº pièce référence]:[AB]],17,FALSE)</f>
        <v>255223121102</v>
      </c>
      <c r="B1031" s="9" t="str">
        <f>VLOOKUP(Tableau10[[#This Row],[Document d''achat]],Tableau1[[#All],[Nº pièce référence]:[AB]],15,FALSE)</f>
        <v>300020861</v>
      </c>
      <c r="C1031" t="str">
        <f>VLOOKUP(Tableau10[[#This Row],[Document d''achat]],Tableau1[[#All],[Nº pièce référence]:[AB]],16,FALSE)</f>
        <v>2</v>
      </c>
      <c r="D1031" t="str">
        <f>VLOOKUP(Tableau10[[#This Row],[Document d''achat]],Tableau1[[#All],[Nº pièce référence]:[Type PO]],18,FALSE)</f>
        <v>L</v>
      </c>
      <c r="E1031" t="str">
        <f>VLOOKUP(Tableau10[[#This Row],[Document d''achat]],Tableau1[[#All],[Colonne1]:[Nom Fournisseur]],5,FALSE)</f>
        <v>100000667 BV Life Technologies Europe B.v. THERMOFISHER</v>
      </c>
      <c r="F1031" s="1" t="s">
        <v>1913</v>
      </c>
      <c r="G1031" s="1" t="s">
        <v>217</v>
      </c>
      <c r="H1031" s="1" t="s">
        <v>352</v>
      </c>
      <c r="I1031" s="1" t="s">
        <v>2407</v>
      </c>
      <c r="J1031" s="2">
        <v>44076</v>
      </c>
      <c r="K1031" s="222">
        <v>6</v>
      </c>
      <c r="L1031" s="1" t="s">
        <v>7410</v>
      </c>
      <c r="M1031" s="222">
        <v>6</v>
      </c>
      <c r="N1031" s="2">
        <v>44111</v>
      </c>
      <c r="O1031" s="1" t="s">
        <v>1915</v>
      </c>
      <c r="P1031" s="259">
        <f>Tableau10[[#This Row],[Quantité échéancée]]-Tableau10[[#This Row],[Quantité livrée]]</f>
        <v>0</v>
      </c>
    </row>
    <row r="1032" spans="1:16" hidden="1" x14ac:dyDescent="0.35">
      <c r="A1032" t="str">
        <f>VLOOKUP(Tableau10[[#This Row],[Document d''achat]],Tableau1[[#All],[Nº pièce référence]:[AB]],17,FALSE)</f>
        <v>255223121102</v>
      </c>
      <c r="B1032" s="9" t="str">
        <f>VLOOKUP(Tableau10[[#This Row],[Document d''achat]],Tableau1[[#All],[Nº pièce référence]:[AB]],15,FALSE)</f>
        <v>300020861</v>
      </c>
      <c r="C1032" t="str">
        <f>VLOOKUP(Tableau10[[#This Row],[Document d''achat]],Tableau1[[#All],[Nº pièce référence]:[AB]],16,FALSE)</f>
        <v>2</v>
      </c>
      <c r="D1032" t="str">
        <f>VLOOKUP(Tableau10[[#This Row],[Document d''achat]],Tableau1[[#All],[Nº pièce référence]:[Type PO]],18,FALSE)</f>
        <v>L</v>
      </c>
      <c r="E1032" t="str">
        <f>VLOOKUP(Tableau10[[#This Row],[Document d''achat]],Tableau1[[#All],[Colonne1]:[Nom Fournisseur]],5,FALSE)</f>
        <v>100000667 BV Life Technologies Europe B.v. THERMOFISHER</v>
      </c>
      <c r="F1032" s="1" t="s">
        <v>1913</v>
      </c>
      <c r="G1032" s="1" t="s">
        <v>217</v>
      </c>
      <c r="H1032" s="1" t="s">
        <v>352</v>
      </c>
      <c r="I1032" s="1" t="s">
        <v>2407</v>
      </c>
      <c r="J1032" s="2">
        <v>44076</v>
      </c>
      <c r="K1032" s="222">
        <v>3</v>
      </c>
      <c r="L1032" s="1" t="s">
        <v>7410</v>
      </c>
      <c r="M1032" s="222">
        <v>3</v>
      </c>
      <c r="N1032" s="2">
        <v>44118</v>
      </c>
      <c r="O1032" s="1" t="s">
        <v>1915</v>
      </c>
      <c r="P1032" s="259">
        <f>Tableau10[[#This Row],[Quantité échéancée]]-Tableau10[[#This Row],[Quantité livrée]]</f>
        <v>0</v>
      </c>
    </row>
    <row r="1033" spans="1:16" hidden="1" x14ac:dyDescent="0.35">
      <c r="A1033" t="str">
        <f>VLOOKUP(Tableau10[[#This Row],[Document d''achat]],Tableau1[[#All],[Nº pièce référence]:[AB]],17,FALSE)</f>
        <v>255223121102</v>
      </c>
      <c r="B1033" s="9" t="str">
        <f>VLOOKUP(Tableau10[[#This Row],[Document d''achat]],Tableau1[[#All],[Nº pièce référence]:[AB]],15,FALSE)</f>
        <v>300020861</v>
      </c>
      <c r="C1033" t="str">
        <f>VLOOKUP(Tableau10[[#This Row],[Document d''achat]],Tableau1[[#All],[Nº pièce référence]:[AB]],16,FALSE)</f>
        <v>2</v>
      </c>
      <c r="D1033" t="str">
        <f>VLOOKUP(Tableau10[[#This Row],[Document d''achat]],Tableau1[[#All],[Nº pièce référence]:[Type PO]],18,FALSE)</f>
        <v>L</v>
      </c>
      <c r="E1033" t="str">
        <f>VLOOKUP(Tableau10[[#This Row],[Document d''achat]],Tableau1[[#All],[Colonne1]:[Nom Fournisseur]],5,FALSE)</f>
        <v>100000667 BV Life Technologies Europe B.v. THERMOFISHER</v>
      </c>
      <c r="F1033" s="1" t="s">
        <v>1913</v>
      </c>
      <c r="G1033" s="1" t="s">
        <v>217</v>
      </c>
      <c r="H1033" s="1" t="s">
        <v>352</v>
      </c>
      <c r="I1033" s="1" t="s">
        <v>2407</v>
      </c>
      <c r="J1033" s="2">
        <v>44076</v>
      </c>
      <c r="K1033" s="222">
        <v>4</v>
      </c>
      <c r="L1033" s="1" t="s">
        <v>7410</v>
      </c>
      <c r="M1033" s="222">
        <v>4</v>
      </c>
      <c r="N1033" s="2">
        <v>44132</v>
      </c>
      <c r="O1033" s="1" t="s">
        <v>1915</v>
      </c>
      <c r="P1033" s="259">
        <f>Tableau10[[#This Row],[Quantité échéancée]]-Tableau10[[#This Row],[Quantité livrée]]</f>
        <v>0</v>
      </c>
    </row>
    <row r="1034" spans="1:16" hidden="1" x14ac:dyDescent="0.35">
      <c r="A1034" t="str">
        <f>VLOOKUP(Tableau10[[#This Row],[Document d''achat]],Tableau1[[#All],[Nº pièce référence]:[AB]],17,FALSE)</f>
        <v>255223121102</v>
      </c>
      <c r="B1034" s="9" t="str">
        <f>VLOOKUP(Tableau10[[#This Row],[Document d''achat]],Tableau1[[#All],[Nº pièce référence]:[AB]],15,FALSE)</f>
        <v>300020861</v>
      </c>
      <c r="C1034" t="str">
        <f>VLOOKUP(Tableau10[[#This Row],[Document d''achat]],Tableau1[[#All],[Nº pièce référence]:[AB]],16,FALSE)</f>
        <v>2</v>
      </c>
      <c r="D1034" t="str">
        <f>VLOOKUP(Tableau10[[#This Row],[Document d''achat]],Tableau1[[#All],[Nº pièce référence]:[Type PO]],18,FALSE)</f>
        <v>L</v>
      </c>
      <c r="E1034" t="str">
        <f>VLOOKUP(Tableau10[[#This Row],[Document d''achat]],Tableau1[[#All],[Colonne1]:[Nom Fournisseur]],5,FALSE)</f>
        <v>100000667 BV Life Technologies Europe B.v. THERMOFISHER</v>
      </c>
      <c r="F1034" s="1" t="s">
        <v>1913</v>
      </c>
      <c r="G1034" s="1" t="s">
        <v>217</v>
      </c>
      <c r="H1034" s="1" t="s">
        <v>352</v>
      </c>
      <c r="I1034" s="1" t="s">
        <v>2407</v>
      </c>
      <c r="J1034" s="2">
        <v>44076</v>
      </c>
      <c r="K1034" s="222">
        <v>6</v>
      </c>
      <c r="L1034" s="1" t="s">
        <v>7410</v>
      </c>
      <c r="M1034" s="222">
        <v>6</v>
      </c>
      <c r="N1034" s="2">
        <v>44104</v>
      </c>
      <c r="O1034" s="1" t="s">
        <v>1915</v>
      </c>
      <c r="P1034" s="259">
        <f>Tableau10[[#This Row],[Quantité échéancée]]-Tableau10[[#This Row],[Quantité livrée]]</f>
        <v>0</v>
      </c>
    </row>
    <row r="1035" spans="1:16" hidden="1" x14ac:dyDescent="0.35">
      <c r="A1035" t="str">
        <f>VLOOKUP(Tableau10[[#This Row],[Document d''achat]],Tableau1[[#All],[Nº pièce référence]:[AB]],17,FALSE)</f>
        <v>255223121102</v>
      </c>
      <c r="B1035" s="9" t="str">
        <f>VLOOKUP(Tableau10[[#This Row],[Document d''achat]],Tableau1[[#All],[Nº pièce référence]:[AB]],15,FALSE)</f>
        <v>300020861</v>
      </c>
      <c r="C1035" t="str">
        <f>VLOOKUP(Tableau10[[#This Row],[Document d''achat]],Tableau1[[#All],[Nº pièce référence]:[AB]],16,FALSE)</f>
        <v>2</v>
      </c>
      <c r="D1035" t="str">
        <f>VLOOKUP(Tableau10[[#This Row],[Document d''achat]],Tableau1[[#All],[Nº pièce référence]:[Type PO]],18,FALSE)</f>
        <v>L</v>
      </c>
      <c r="E1035" t="str">
        <f>VLOOKUP(Tableau10[[#This Row],[Document d''achat]],Tableau1[[#All],[Colonne1]:[Nom Fournisseur]],5,FALSE)</f>
        <v>100000780 NV Mettler-Toledo</v>
      </c>
      <c r="F1035" s="1" t="s">
        <v>2016</v>
      </c>
      <c r="G1035" s="1" t="s">
        <v>88</v>
      </c>
      <c r="H1035" s="1" t="s">
        <v>1849</v>
      </c>
      <c r="I1035" s="1" t="s">
        <v>2407</v>
      </c>
      <c r="J1035" s="2">
        <v>44110</v>
      </c>
      <c r="K1035" s="222">
        <v>5</v>
      </c>
      <c r="L1035" s="1" t="s">
        <v>7410</v>
      </c>
      <c r="M1035" s="222">
        <v>5</v>
      </c>
      <c r="N1035" s="2">
        <v>44129</v>
      </c>
      <c r="O1035" s="1" t="s">
        <v>2017</v>
      </c>
      <c r="P1035" s="259">
        <f>Tableau10[[#This Row],[Quantité échéancée]]-Tableau10[[#This Row],[Quantité livrée]]</f>
        <v>0</v>
      </c>
    </row>
    <row r="1036" spans="1:16" x14ac:dyDescent="0.35">
      <c r="A1036" t="str">
        <f>VLOOKUP(Tableau10[[#This Row],[Document d''achat]],Tableau1[[#All],[Nº pièce référence]:[AB]],17,FALSE)</f>
        <v>255223121102</v>
      </c>
      <c r="B1036" s="9" t="str">
        <f>VLOOKUP(Tableau10[[#This Row],[Document d''achat]],Tableau1[[#All],[Nº pièce référence]:[AB]],15,FALSE)</f>
        <v>300020861</v>
      </c>
      <c r="C1036" t="str">
        <f>VLOOKUP(Tableau10[[#This Row],[Document d''achat]],Tableau1[[#All],[Nº pièce référence]:[AB]],16,FALSE)</f>
        <v>2</v>
      </c>
      <c r="D1036" t="str">
        <f>VLOOKUP(Tableau10[[#This Row],[Document d''achat]],Tableau1[[#All],[Nº pièce référence]:[Type PO]],18,FALSE)</f>
        <v>L</v>
      </c>
      <c r="E1036" t="str">
        <f>VLOOKUP(Tableau10[[#This Row],[Document d''achat]],Tableau1[[#All],[Colonne1]:[Nom Fournisseur]],5,FALSE)</f>
        <v>100000780 NV Mettler-Toledo</v>
      </c>
      <c r="F1036" s="1" t="s">
        <v>2016</v>
      </c>
      <c r="G1036" s="1" t="s">
        <v>88</v>
      </c>
      <c r="H1036" s="1" t="s">
        <v>1849</v>
      </c>
      <c r="I1036" s="1" t="s">
        <v>2407</v>
      </c>
      <c r="J1036" s="2">
        <v>44110</v>
      </c>
      <c r="K1036" s="222">
        <v>5</v>
      </c>
      <c r="L1036" s="1" t="s">
        <v>7410</v>
      </c>
      <c r="M1036" s="222">
        <v>2</v>
      </c>
      <c r="N1036" s="2">
        <v>44129</v>
      </c>
      <c r="O1036" s="1" t="s">
        <v>2017</v>
      </c>
      <c r="P1036" s="259">
        <f>Tableau10[[#This Row],[Quantité échéancée]]-Tableau10[[#This Row],[Quantité livrée]]</f>
        <v>3</v>
      </c>
    </row>
    <row r="1037" spans="1:16" x14ac:dyDescent="0.35">
      <c r="A1037" t="str">
        <f>VLOOKUP(Tableau10[[#This Row],[Document d''achat]],Tableau1[[#All],[Nº pièce référence]:[AB]],17,FALSE)</f>
        <v>255223121102</v>
      </c>
      <c r="B1037" s="9" t="str">
        <f>VLOOKUP(Tableau10[[#This Row],[Document d''achat]],Tableau1[[#All],[Nº pièce référence]:[AB]],15,FALSE)</f>
        <v>300020861</v>
      </c>
      <c r="C1037" t="str">
        <f>VLOOKUP(Tableau10[[#This Row],[Document d''achat]],Tableau1[[#All],[Nº pièce référence]:[AB]],16,FALSE)</f>
        <v>2</v>
      </c>
      <c r="D1037" t="str">
        <f>VLOOKUP(Tableau10[[#This Row],[Document d''achat]],Tableau1[[#All],[Nº pièce référence]:[Type PO]],18,FALSE)</f>
        <v>L</v>
      </c>
      <c r="E1037" t="str">
        <f>VLOOKUP(Tableau10[[#This Row],[Document d''achat]],Tableau1[[#All],[Colonne1]:[Nom Fournisseur]],5,FALSE)</f>
        <v>100000780 NV Mettler-Toledo</v>
      </c>
      <c r="F1037" s="1" t="s">
        <v>2016</v>
      </c>
      <c r="G1037" s="1" t="s">
        <v>222</v>
      </c>
      <c r="H1037" s="1" t="s">
        <v>1849</v>
      </c>
      <c r="I1037" s="1" t="s">
        <v>2407</v>
      </c>
      <c r="J1037" s="2">
        <v>44110</v>
      </c>
      <c r="K1037" s="222">
        <v>320</v>
      </c>
      <c r="L1037" s="1" t="s">
        <v>7410</v>
      </c>
      <c r="M1037" s="222">
        <v>0</v>
      </c>
      <c r="N1037" s="2">
        <v>44136</v>
      </c>
      <c r="O1037" s="1" t="s">
        <v>2018</v>
      </c>
      <c r="P1037" s="259">
        <f>Tableau10[[#This Row],[Quantité échéancée]]-Tableau10[[#This Row],[Quantité livrée]]</f>
        <v>320</v>
      </c>
    </row>
    <row r="1038" spans="1:16" x14ac:dyDescent="0.35">
      <c r="A1038" t="str">
        <f>VLOOKUP(Tableau10[[#This Row],[Document d''achat]],Tableau1[[#All],[Nº pièce référence]:[AB]],17,FALSE)</f>
        <v>255223121102</v>
      </c>
      <c r="B1038" s="9" t="str">
        <f>VLOOKUP(Tableau10[[#This Row],[Document d''achat]],Tableau1[[#All],[Nº pièce référence]:[AB]],15,FALSE)</f>
        <v>300020861</v>
      </c>
      <c r="C1038" t="str">
        <f>VLOOKUP(Tableau10[[#This Row],[Document d''achat]],Tableau1[[#All],[Nº pièce référence]:[AB]],16,FALSE)</f>
        <v>2</v>
      </c>
      <c r="D1038" t="str">
        <f>VLOOKUP(Tableau10[[#This Row],[Document d''achat]],Tableau1[[#All],[Nº pièce référence]:[Type PO]],18,FALSE)</f>
        <v>L</v>
      </c>
      <c r="E1038" t="str">
        <f>VLOOKUP(Tableau10[[#This Row],[Document d''achat]],Tableau1[[#All],[Colonne1]:[Nom Fournisseur]],5,FALSE)</f>
        <v>100000780 NV Mettler-Toledo</v>
      </c>
      <c r="F1038" s="1" t="s">
        <v>2016</v>
      </c>
      <c r="G1038" s="1" t="s">
        <v>222</v>
      </c>
      <c r="H1038" s="1" t="s">
        <v>1849</v>
      </c>
      <c r="I1038" s="1" t="s">
        <v>2407</v>
      </c>
      <c r="J1038" s="2">
        <v>44110</v>
      </c>
      <c r="K1038" s="222">
        <v>320</v>
      </c>
      <c r="L1038" s="1" t="s">
        <v>7410</v>
      </c>
      <c r="M1038" s="222">
        <v>0</v>
      </c>
      <c r="N1038" s="2">
        <v>44143</v>
      </c>
      <c r="O1038" s="1" t="s">
        <v>2018</v>
      </c>
      <c r="P1038" s="259">
        <f>Tableau10[[#This Row],[Quantité échéancée]]-Tableau10[[#This Row],[Quantité livrée]]</f>
        <v>320</v>
      </c>
    </row>
    <row r="1039" spans="1:16" x14ac:dyDescent="0.35">
      <c r="A1039" t="str">
        <f>VLOOKUP(Tableau10[[#This Row],[Document d''achat]],Tableau1[[#All],[Nº pièce référence]:[AB]],17,FALSE)</f>
        <v>255223121102</v>
      </c>
      <c r="B1039" s="9" t="str">
        <f>VLOOKUP(Tableau10[[#This Row],[Document d''achat]],Tableau1[[#All],[Nº pièce référence]:[AB]],15,FALSE)</f>
        <v>300020861</v>
      </c>
      <c r="C1039" t="str">
        <f>VLOOKUP(Tableau10[[#This Row],[Document d''achat]],Tableau1[[#All],[Nº pièce référence]:[AB]],16,FALSE)</f>
        <v>2</v>
      </c>
      <c r="D1039" t="str">
        <f>VLOOKUP(Tableau10[[#This Row],[Document d''achat]],Tableau1[[#All],[Nº pièce référence]:[Type PO]],18,FALSE)</f>
        <v>L</v>
      </c>
      <c r="E1039" t="str">
        <f>VLOOKUP(Tableau10[[#This Row],[Document d''achat]],Tableau1[[#All],[Colonne1]:[Nom Fournisseur]],5,FALSE)</f>
        <v>100000780 NV Mettler-Toledo</v>
      </c>
      <c r="F1039" s="1" t="s">
        <v>2016</v>
      </c>
      <c r="G1039" s="1" t="s">
        <v>222</v>
      </c>
      <c r="H1039" s="1" t="s">
        <v>1849</v>
      </c>
      <c r="I1039" s="1" t="s">
        <v>2407</v>
      </c>
      <c r="J1039" s="2">
        <v>44110</v>
      </c>
      <c r="K1039" s="222">
        <v>320</v>
      </c>
      <c r="L1039" s="1" t="s">
        <v>7410</v>
      </c>
      <c r="M1039" s="222">
        <v>0</v>
      </c>
      <c r="N1039" s="2">
        <v>44150</v>
      </c>
      <c r="O1039" s="1" t="s">
        <v>2018</v>
      </c>
      <c r="P1039" s="259">
        <f>Tableau10[[#This Row],[Quantité échéancée]]-Tableau10[[#This Row],[Quantité livrée]]</f>
        <v>320</v>
      </c>
    </row>
    <row r="1040" spans="1:16" x14ac:dyDescent="0.35">
      <c r="A1040" t="str">
        <f>VLOOKUP(Tableau10[[#This Row],[Document d''achat]],Tableau1[[#All],[Nº pièce référence]:[AB]],17,FALSE)</f>
        <v>255223121102</v>
      </c>
      <c r="B1040" s="9" t="str">
        <f>VLOOKUP(Tableau10[[#This Row],[Document d''achat]],Tableau1[[#All],[Nº pièce référence]:[AB]],15,FALSE)</f>
        <v>300020861</v>
      </c>
      <c r="C1040" t="str">
        <f>VLOOKUP(Tableau10[[#This Row],[Document d''achat]],Tableau1[[#All],[Nº pièce référence]:[AB]],16,FALSE)</f>
        <v>2</v>
      </c>
      <c r="D1040" t="str">
        <f>VLOOKUP(Tableau10[[#This Row],[Document d''achat]],Tableau1[[#All],[Nº pièce référence]:[Type PO]],18,FALSE)</f>
        <v>L</v>
      </c>
      <c r="E1040" t="str">
        <f>VLOOKUP(Tableau10[[#This Row],[Document d''achat]],Tableau1[[#All],[Colonne1]:[Nom Fournisseur]],5,FALSE)</f>
        <v>100000780 NV Mettler-Toledo</v>
      </c>
      <c r="F1040" s="1" t="s">
        <v>2016</v>
      </c>
      <c r="G1040" s="1" t="s">
        <v>222</v>
      </c>
      <c r="H1040" s="1" t="s">
        <v>1849</v>
      </c>
      <c r="I1040" s="1" t="s">
        <v>2407</v>
      </c>
      <c r="J1040" s="2">
        <v>44110</v>
      </c>
      <c r="K1040" s="222">
        <v>320</v>
      </c>
      <c r="L1040" s="1" t="s">
        <v>7410</v>
      </c>
      <c r="M1040" s="222">
        <v>0</v>
      </c>
      <c r="N1040" s="2">
        <v>44157</v>
      </c>
      <c r="O1040" s="1" t="s">
        <v>2018</v>
      </c>
      <c r="P1040" s="259">
        <f>Tableau10[[#This Row],[Quantité échéancée]]-Tableau10[[#This Row],[Quantité livrée]]</f>
        <v>320</v>
      </c>
    </row>
    <row r="1041" spans="1:16" x14ac:dyDescent="0.35">
      <c r="A1041" t="str">
        <f>VLOOKUP(Tableau10[[#This Row],[Document d''achat]],Tableau1[[#All],[Nº pièce référence]:[AB]],17,FALSE)</f>
        <v>255223121102</v>
      </c>
      <c r="B1041" s="9" t="str">
        <f>VLOOKUP(Tableau10[[#This Row],[Document d''achat]],Tableau1[[#All],[Nº pièce référence]:[AB]],15,FALSE)</f>
        <v>300020861</v>
      </c>
      <c r="C1041" t="str">
        <f>VLOOKUP(Tableau10[[#This Row],[Document d''achat]],Tableau1[[#All],[Nº pièce référence]:[AB]],16,FALSE)</f>
        <v>2</v>
      </c>
      <c r="D1041" t="str">
        <f>VLOOKUP(Tableau10[[#This Row],[Document d''achat]],Tableau1[[#All],[Nº pièce référence]:[Type PO]],18,FALSE)</f>
        <v>L</v>
      </c>
      <c r="E1041" t="str">
        <f>VLOOKUP(Tableau10[[#This Row],[Document d''achat]],Tableau1[[#All],[Colonne1]:[Nom Fournisseur]],5,FALSE)</f>
        <v>100000780 NV Mettler-Toledo</v>
      </c>
      <c r="F1041" s="1" t="s">
        <v>2016</v>
      </c>
      <c r="G1041" s="1" t="s">
        <v>222</v>
      </c>
      <c r="H1041" s="1" t="s">
        <v>1849</v>
      </c>
      <c r="I1041" s="1" t="s">
        <v>2407</v>
      </c>
      <c r="J1041" s="2">
        <v>44110</v>
      </c>
      <c r="K1041" s="222">
        <v>320</v>
      </c>
      <c r="L1041" s="1" t="s">
        <v>7410</v>
      </c>
      <c r="M1041" s="222">
        <v>0</v>
      </c>
      <c r="N1041" s="2">
        <v>44164</v>
      </c>
      <c r="O1041" s="1" t="s">
        <v>2018</v>
      </c>
      <c r="P1041" s="259">
        <f>Tableau10[[#This Row],[Quantité échéancée]]-Tableau10[[#This Row],[Quantité livrée]]</f>
        <v>320</v>
      </c>
    </row>
    <row r="1042" spans="1:16" hidden="1" x14ac:dyDescent="0.35">
      <c r="A1042" t="str">
        <f>VLOOKUP(Tableau10[[#This Row],[Document d''achat]],Tableau1[[#All],[Nº pièce référence]:[AB]],17,FALSE)</f>
        <v>255221121113</v>
      </c>
      <c r="B1042" s="9" t="str">
        <f>VLOOKUP(Tableau10[[#This Row],[Document d''achat]],Tableau1[[#All],[Nº pièce référence]:[AB]],15,FALSE)</f>
        <v>300020900</v>
      </c>
      <c r="C1042" t="str">
        <f>VLOOKUP(Tableau10[[#This Row],[Document d''achat]],Tableau1[[#All],[Nº pièce référence]:[AB]],16,FALSE)</f>
        <v>7</v>
      </c>
      <c r="D1042" t="str">
        <f>VLOOKUP(Tableau10[[#This Row],[Document d''achat]],Tableau1[[#All],[Nº pièce référence]:[Type PO]],18,FALSE)</f>
        <v>L</v>
      </c>
      <c r="E1042" t="str">
        <f>VLOOKUP(Tableau10[[#This Row],[Document d''achat]],Tableau1[[#All],[Colonne1]:[Nom Fournisseur]],5,FALSE)</f>
        <v>100051384 NV Beeple</v>
      </c>
      <c r="F1042" s="1" t="s">
        <v>1945</v>
      </c>
      <c r="G1042" s="1" t="s">
        <v>88</v>
      </c>
      <c r="H1042" s="1" t="s">
        <v>1944</v>
      </c>
      <c r="I1042" s="1" t="s">
        <v>2407</v>
      </c>
      <c r="J1042" s="2">
        <v>44081</v>
      </c>
      <c r="K1042" s="222">
        <v>1</v>
      </c>
      <c r="L1042" s="1" t="s">
        <v>7410</v>
      </c>
      <c r="M1042" s="222">
        <v>1</v>
      </c>
      <c r="N1042" s="2">
        <v>44081</v>
      </c>
      <c r="O1042" s="1" t="s">
        <v>1946</v>
      </c>
      <c r="P1042" s="259">
        <f>Tableau10[[#This Row],[Quantité échéancée]]-Tableau10[[#This Row],[Quantité livrée]]</f>
        <v>0</v>
      </c>
    </row>
    <row r="1043" spans="1:16" hidden="1" x14ac:dyDescent="0.35">
      <c r="A1043" t="str">
        <f>VLOOKUP(Tableau10[[#This Row],[Document d''achat]],Tableau1[[#All],[Nº pièce référence]:[AB]],17,FALSE)</f>
        <v>255221121113</v>
      </c>
      <c r="B1043" s="9" t="str">
        <f>VLOOKUP(Tableau10[[#This Row],[Document d''achat]],Tableau1[[#All],[Nº pièce référence]:[AB]],15,FALSE)</f>
        <v>300020900</v>
      </c>
      <c r="C1043" t="str">
        <f>VLOOKUP(Tableau10[[#This Row],[Document d''achat]],Tableau1[[#All],[Nº pièce référence]:[AB]],16,FALSE)</f>
        <v>7</v>
      </c>
      <c r="D1043" t="str">
        <f>VLOOKUP(Tableau10[[#This Row],[Document d''achat]],Tableau1[[#All],[Nº pièce référence]:[Type PO]],18,FALSE)</f>
        <v>L</v>
      </c>
      <c r="E1043" t="str">
        <f>VLOOKUP(Tableau10[[#This Row],[Document d''achat]],Tableau1[[#All],[Colonne1]:[Nom Fournisseur]],5,FALSE)</f>
        <v>100051384 NV Beeple</v>
      </c>
      <c r="F1043" s="1" t="s">
        <v>1945</v>
      </c>
      <c r="G1043" s="1" t="s">
        <v>217</v>
      </c>
      <c r="H1043" s="1" t="s">
        <v>1944</v>
      </c>
      <c r="I1043" s="1" t="s">
        <v>2407</v>
      </c>
      <c r="J1043" s="2">
        <v>44081</v>
      </c>
      <c r="K1043" s="222">
        <v>1</v>
      </c>
      <c r="L1043" s="1" t="s">
        <v>7410</v>
      </c>
      <c r="M1043" s="222">
        <v>1</v>
      </c>
      <c r="N1043" s="2">
        <v>44081</v>
      </c>
      <c r="O1043" s="1" t="s">
        <v>3202</v>
      </c>
      <c r="P1043" s="259">
        <f>Tableau10[[#This Row],[Quantité échéancée]]-Tableau10[[#This Row],[Quantité livrée]]</f>
        <v>0</v>
      </c>
    </row>
    <row r="1044" spans="1:16" hidden="1" x14ac:dyDescent="0.35">
      <c r="A1044" t="str">
        <f>VLOOKUP(Tableau10[[#This Row],[Document d''achat]],Tableau1[[#All],[Nº pièce référence]:[AB]],17,FALSE)</f>
        <v>255221121113</v>
      </c>
      <c r="B1044" s="9" t="str">
        <f>VLOOKUP(Tableau10[[#This Row],[Document d''achat]],Tableau1[[#All],[Nº pièce référence]:[AB]],15,FALSE)</f>
        <v>300020900</v>
      </c>
      <c r="C1044" t="str">
        <f>VLOOKUP(Tableau10[[#This Row],[Document d''achat]],Tableau1[[#All],[Nº pièce référence]:[AB]],16,FALSE)</f>
        <v>7</v>
      </c>
      <c r="D1044" t="str">
        <f>VLOOKUP(Tableau10[[#This Row],[Document d''achat]],Tableau1[[#All],[Nº pièce référence]:[Type PO]],18,FALSE)</f>
        <v>L</v>
      </c>
      <c r="E1044" t="str">
        <f>VLOOKUP(Tableau10[[#This Row],[Document d''achat]],Tableau1[[#All],[Colonne1]:[Nom Fournisseur]],5,FALSE)</f>
        <v>100051384 NV Beeple</v>
      </c>
      <c r="F1044" s="1" t="s">
        <v>1945</v>
      </c>
      <c r="G1044" s="1" t="s">
        <v>222</v>
      </c>
      <c r="H1044" s="1" t="s">
        <v>1944</v>
      </c>
      <c r="I1044" s="1" t="s">
        <v>2407</v>
      </c>
      <c r="J1044" s="2">
        <v>44081</v>
      </c>
      <c r="K1044" s="222">
        <v>1</v>
      </c>
      <c r="L1044" s="1" t="s">
        <v>7410</v>
      </c>
      <c r="M1044" s="222">
        <v>1</v>
      </c>
      <c r="N1044" s="2">
        <v>44081</v>
      </c>
      <c r="O1044" s="1" t="s">
        <v>3203</v>
      </c>
      <c r="P1044" s="259">
        <f>Tableau10[[#This Row],[Quantité échéancée]]-Tableau10[[#This Row],[Quantité livrée]]</f>
        <v>0</v>
      </c>
    </row>
    <row r="1045" spans="1:16" hidden="1" x14ac:dyDescent="0.35">
      <c r="A1045" t="str">
        <f>VLOOKUP(Tableau10[[#This Row],[Document d''achat]],Tableau1[[#All],[Nº pièce référence]:[AB]],17,FALSE)</f>
        <v>255223121102</v>
      </c>
      <c r="B1045" s="9" t="str">
        <f>VLOOKUP(Tableau10[[#This Row],[Document d''achat]],Tableau1[[#All],[Nº pièce référence]:[AB]],15,FALSE)</f>
        <v>300020870</v>
      </c>
      <c r="C1045" t="str">
        <f>VLOOKUP(Tableau10[[#This Row],[Document d''achat]],Tableau1[[#All],[Nº pièce référence]:[AB]],16,FALSE)</f>
        <v>6</v>
      </c>
      <c r="D1045" t="str">
        <f>VLOOKUP(Tableau10[[#This Row],[Document d''achat]],Tableau1[[#All],[Nº pièce référence]:[Type PO]],18,FALSE)</f>
        <v>Z</v>
      </c>
      <c r="E1045" t="str">
        <f>VLOOKUP(Tableau10[[#This Row],[Document d''achat]],Tableau1[[#All],[Colonne1]:[Nom Fournisseur]],5,FALSE)</f>
        <v>100047342  ENT E Amazon Web Service</v>
      </c>
      <c r="F1045" s="1" t="s">
        <v>2399</v>
      </c>
      <c r="G1045" s="1" t="s">
        <v>88</v>
      </c>
      <c r="H1045" s="1" t="s">
        <v>1707</v>
      </c>
      <c r="I1045" s="1" t="s">
        <v>2407</v>
      </c>
      <c r="J1045" s="2">
        <v>44083</v>
      </c>
      <c r="K1045" s="222">
        <v>1</v>
      </c>
      <c r="L1045" s="1" t="s">
        <v>7410</v>
      </c>
      <c r="M1045" s="222">
        <v>0</v>
      </c>
      <c r="N1045" s="2">
        <v>43956</v>
      </c>
      <c r="O1045" s="1" t="s">
        <v>1174</v>
      </c>
      <c r="P1045" s="259">
        <f>Tableau10[[#This Row],[Quantité échéancée]]-Tableau10[[#This Row],[Quantité livrée]]</f>
        <v>1</v>
      </c>
    </row>
    <row r="1046" spans="1:16" hidden="1" x14ac:dyDescent="0.35">
      <c r="A1046" t="str">
        <f>VLOOKUP(Tableau10[[#This Row],[Document d''achat]],Tableau1[[#All],[Nº pièce référence]:[AB]],17,FALSE)</f>
        <v>255223121102</v>
      </c>
      <c r="B1046" s="9" t="str">
        <f>VLOOKUP(Tableau10[[#This Row],[Document d''achat]],Tableau1[[#All],[Nº pièce référence]:[AB]],15,FALSE)</f>
        <v>300020861</v>
      </c>
      <c r="C1046" t="str">
        <f>VLOOKUP(Tableau10[[#This Row],[Document d''achat]],Tableau1[[#All],[Nº pièce référence]:[AB]],16,FALSE)</f>
        <v>2</v>
      </c>
      <c r="D1046" t="str">
        <f>VLOOKUP(Tableau10[[#This Row],[Document d''achat]],Tableau1[[#All],[Nº pièce référence]:[Type PO]],18,FALSE)</f>
        <v>L</v>
      </c>
      <c r="E1046" t="str">
        <f>VLOOKUP(Tableau10[[#This Row],[Document d''achat]],Tableau1[[#All],[Colonne1]:[Nom Fournisseur]],5,FALSE)</f>
        <v>100000780 NV Mettler-Toledo</v>
      </c>
      <c r="F1046" s="1" t="s">
        <v>2016</v>
      </c>
      <c r="G1046" s="1" t="s">
        <v>222</v>
      </c>
      <c r="H1046" s="1" t="s">
        <v>1849</v>
      </c>
      <c r="I1046" s="1" t="s">
        <v>2407</v>
      </c>
      <c r="J1046" s="2">
        <v>44110</v>
      </c>
      <c r="K1046" s="222">
        <v>320</v>
      </c>
      <c r="L1046" s="1" t="s">
        <v>7410</v>
      </c>
      <c r="M1046" s="222">
        <v>320</v>
      </c>
      <c r="N1046" s="2">
        <v>44122</v>
      </c>
      <c r="O1046" s="1" t="s">
        <v>2018</v>
      </c>
      <c r="P1046" s="259">
        <f>Tableau10[[#This Row],[Quantité échéancée]]-Tableau10[[#This Row],[Quantité livrée]]</f>
        <v>0</v>
      </c>
    </row>
    <row r="1047" spans="1:16" hidden="1" x14ac:dyDescent="0.35">
      <c r="A1047" t="str">
        <f>VLOOKUP(Tableau10[[#This Row],[Document d''achat]],Tableau1[[#All],[Nº pièce référence]:[AB]],17,FALSE)</f>
        <v>255223121102</v>
      </c>
      <c r="B1047" s="9" t="str">
        <f>VLOOKUP(Tableau10[[#This Row],[Document d''achat]],Tableau1[[#All],[Nº pièce référence]:[AB]],15,FALSE)</f>
        <v>300020870</v>
      </c>
      <c r="C1047" t="str">
        <f>VLOOKUP(Tableau10[[#This Row],[Document d''achat]],Tableau1[[#All],[Nº pièce référence]:[AB]],16,FALSE)</f>
        <v>3</v>
      </c>
      <c r="D1047" t="str">
        <f>VLOOKUP(Tableau10[[#This Row],[Document d''achat]],Tableau1[[#All],[Nº pièce référence]:[Type PO]],18,FALSE)</f>
        <v>L</v>
      </c>
      <c r="E1047" t="str">
        <f>VLOOKUP(Tableau10[[#This Row],[Document d''achat]],Tableau1[[#All],[Colonne1]:[Nom Fournisseur]],5,FALSE)</f>
        <v>100039990  BV Flyer</v>
      </c>
      <c r="F1047" s="1" t="s">
        <v>2401</v>
      </c>
      <c r="G1047" s="1" t="s">
        <v>88</v>
      </c>
      <c r="H1047" s="1" t="s">
        <v>3207</v>
      </c>
      <c r="I1047" s="1" t="s">
        <v>2407</v>
      </c>
      <c r="J1047" s="2">
        <v>44095</v>
      </c>
      <c r="K1047" s="222">
        <v>2</v>
      </c>
      <c r="L1047" s="1" t="s">
        <v>7410</v>
      </c>
      <c r="M1047" s="222">
        <v>2</v>
      </c>
      <c r="N1047" s="2">
        <v>43741</v>
      </c>
      <c r="O1047" s="1" t="s">
        <v>2402</v>
      </c>
      <c r="P1047" s="259">
        <f>Tableau10[[#This Row],[Quantité échéancée]]-Tableau10[[#This Row],[Quantité livrée]]</f>
        <v>0</v>
      </c>
    </row>
    <row r="1048" spans="1:16" hidden="1" x14ac:dyDescent="0.35">
      <c r="A1048" t="str">
        <f>VLOOKUP(Tableau10[[#This Row],[Document d''achat]],Tableau1[[#All],[Nº pièce référence]:[AB]],17,FALSE)</f>
        <v>255223121102</v>
      </c>
      <c r="B1048" s="9" t="str">
        <f>VLOOKUP(Tableau10[[#This Row],[Document d''achat]],Tableau1[[#All],[Nº pièce référence]:[AB]],15,FALSE)</f>
        <v>300020870</v>
      </c>
      <c r="C1048" t="str">
        <f>VLOOKUP(Tableau10[[#This Row],[Document d''achat]],Tableau1[[#All],[Nº pièce référence]:[AB]],16,FALSE)</f>
        <v>3</v>
      </c>
      <c r="D1048" t="str">
        <f>VLOOKUP(Tableau10[[#This Row],[Document d''achat]],Tableau1[[#All],[Nº pièce référence]:[Type PO]],18,FALSE)</f>
        <v>L</v>
      </c>
      <c r="E1048" t="str">
        <f>VLOOKUP(Tableau10[[#This Row],[Document d''achat]],Tableau1[[#All],[Colonne1]:[Nom Fournisseur]],5,FALSE)</f>
        <v>100039990  BV Flyer</v>
      </c>
      <c r="F1048" s="1" t="s">
        <v>2401</v>
      </c>
      <c r="G1048" s="1" t="s">
        <v>217</v>
      </c>
      <c r="H1048" s="1" t="s">
        <v>3207</v>
      </c>
      <c r="I1048" s="1" t="s">
        <v>2407</v>
      </c>
      <c r="J1048" s="2">
        <v>44095</v>
      </c>
      <c r="K1048" s="222">
        <v>2</v>
      </c>
      <c r="L1048" s="1" t="s">
        <v>7410</v>
      </c>
      <c r="M1048" s="222">
        <v>2</v>
      </c>
      <c r="N1048" s="2">
        <v>43741</v>
      </c>
      <c r="O1048" s="1" t="s">
        <v>2403</v>
      </c>
      <c r="P1048" s="259">
        <f>Tableau10[[#This Row],[Quantité échéancée]]-Tableau10[[#This Row],[Quantité livrée]]</f>
        <v>0</v>
      </c>
    </row>
    <row r="1049" spans="1:16" hidden="1" x14ac:dyDescent="0.35">
      <c r="A1049" t="str">
        <f>VLOOKUP(Tableau10[[#This Row],[Document d''achat]],Tableau1[[#All],[Nº pièce référence]:[AB]],17,FALSE)</f>
        <v>255223121102</v>
      </c>
      <c r="B1049" s="9" t="str">
        <f>VLOOKUP(Tableau10[[#This Row],[Document d''achat]],Tableau1[[#All],[Nº pièce référence]:[AB]],15,FALSE)</f>
        <v>300020861</v>
      </c>
      <c r="C1049" t="str">
        <f>VLOOKUP(Tableau10[[#This Row],[Document d''achat]],Tableau1[[#All],[Nº pièce référence]:[AB]],16,FALSE)</f>
        <v>4</v>
      </c>
      <c r="D1049" t="str">
        <f>VLOOKUP(Tableau10[[#This Row],[Document d''achat]],Tableau1[[#All],[Nº pièce référence]:[Type PO]],18,FALSE)</f>
        <v>Z</v>
      </c>
      <c r="E1049" t="str">
        <f>VLOOKUP(Tableau10[[#This Row],[Document d''achat]],Tableau1[[#All],[Colonne1]:[Nom Fournisseur]],5,FALSE)</f>
        <v>500025662 BV Eyskens &amp; Segers</v>
      </c>
      <c r="F1049" s="1" t="s">
        <v>1959</v>
      </c>
      <c r="G1049" s="1" t="s">
        <v>88</v>
      </c>
      <c r="H1049" s="1" t="s">
        <v>1958</v>
      </c>
      <c r="I1049" s="1" t="s">
        <v>2407</v>
      </c>
      <c r="J1049" s="2">
        <v>44098</v>
      </c>
      <c r="K1049" s="222">
        <v>1</v>
      </c>
      <c r="L1049" s="1" t="s">
        <v>7410</v>
      </c>
      <c r="M1049" s="222">
        <v>0</v>
      </c>
      <c r="N1049" s="2">
        <v>44098</v>
      </c>
      <c r="O1049" s="1" t="s">
        <v>1499</v>
      </c>
      <c r="P1049" s="259">
        <f>Tableau10[[#This Row],[Quantité échéancée]]-Tableau10[[#This Row],[Quantité livrée]]</f>
        <v>1</v>
      </c>
    </row>
    <row r="1050" spans="1:16" x14ac:dyDescent="0.35">
      <c r="A1050" t="str">
        <f>VLOOKUP(Tableau10[[#This Row],[Document d''achat]],Tableau1[[#All],[Nº pièce référence]:[AB]],17,FALSE)</f>
        <v>255223121102</v>
      </c>
      <c r="B1050" s="9" t="str">
        <f>VLOOKUP(Tableau10[[#This Row],[Document d''achat]],Tableau1[[#All],[Nº pièce référence]:[AB]],15,FALSE)</f>
        <v>300020861</v>
      </c>
      <c r="C1050" t="str">
        <f>VLOOKUP(Tableau10[[#This Row],[Document d''achat]],Tableau1[[#All],[Nº pièce référence]:[AB]],16,FALSE)</f>
        <v>2</v>
      </c>
      <c r="D1050" t="str">
        <f>VLOOKUP(Tableau10[[#This Row],[Document d''achat]],Tableau1[[#All],[Nº pièce référence]:[Type PO]],18,FALSE)</f>
        <v>L</v>
      </c>
      <c r="E1050" t="str">
        <f>VLOOKUP(Tableau10[[#This Row],[Document d''achat]],Tableau1[[#All],[Colonne1]:[Nom Fournisseur]],5,FALSE)</f>
        <v>100000780 NV Mettler-Toledo</v>
      </c>
      <c r="F1050" s="1" t="s">
        <v>2016</v>
      </c>
      <c r="G1050" s="1" t="s">
        <v>222</v>
      </c>
      <c r="H1050" s="1" t="s">
        <v>1849</v>
      </c>
      <c r="I1050" s="1" t="s">
        <v>2407</v>
      </c>
      <c r="J1050" s="2">
        <v>44110</v>
      </c>
      <c r="K1050" s="222">
        <v>320</v>
      </c>
      <c r="L1050" s="1" t="s">
        <v>7410</v>
      </c>
      <c r="M1050" s="222">
        <v>244</v>
      </c>
      <c r="N1050" s="2">
        <v>44129</v>
      </c>
      <c r="O1050" s="1" t="s">
        <v>2018</v>
      </c>
      <c r="P1050" s="259">
        <f>Tableau10[[#This Row],[Quantité échéancée]]-Tableau10[[#This Row],[Quantité livrée]]</f>
        <v>76</v>
      </c>
    </row>
    <row r="1051" spans="1:16" x14ac:dyDescent="0.35">
      <c r="A1051" t="str">
        <f>VLOOKUP(Tableau10[[#This Row],[Document d''achat]],Tableau1[[#All],[Nº pièce référence]:[AB]],17,FALSE)</f>
        <v>255223121102</v>
      </c>
      <c r="B1051" s="9" t="str">
        <f>VLOOKUP(Tableau10[[#This Row],[Document d''achat]],Tableau1[[#All],[Nº pièce référence]:[AB]],15,FALSE)</f>
        <v>300020861</v>
      </c>
      <c r="C1051" t="str">
        <f>VLOOKUP(Tableau10[[#This Row],[Document d''achat]],Tableau1[[#All],[Nº pièce référence]:[AB]],16,FALSE)</f>
        <v>2</v>
      </c>
      <c r="D1051" t="str">
        <f>VLOOKUP(Tableau10[[#This Row],[Document d''achat]],Tableau1[[#All],[Nº pièce référence]:[Type PO]],18,FALSE)</f>
        <v>L</v>
      </c>
      <c r="E1051" t="str">
        <f>VLOOKUP(Tableau10[[#This Row],[Document d''achat]],Tableau1[[#All],[Colonne1]:[Nom Fournisseur]],5,FALSE)</f>
        <v>100000780 NV Mettler-Toledo</v>
      </c>
      <c r="F1051" s="1" t="s">
        <v>1850</v>
      </c>
      <c r="G1051" s="1" t="s">
        <v>88</v>
      </c>
      <c r="H1051" s="1" t="s">
        <v>1849</v>
      </c>
      <c r="I1051" s="1" t="s">
        <v>2407</v>
      </c>
      <c r="J1051" s="2">
        <v>44139</v>
      </c>
      <c r="K1051" s="222">
        <v>20</v>
      </c>
      <c r="L1051" s="1" t="s">
        <v>7410</v>
      </c>
      <c r="M1051" s="222">
        <v>0</v>
      </c>
      <c r="N1051" s="2">
        <v>44139</v>
      </c>
      <c r="O1051" s="1" t="s">
        <v>3337</v>
      </c>
      <c r="P1051" s="259">
        <f>Tableau10[[#This Row],[Quantité échéancée]]-Tableau10[[#This Row],[Quantité livrée]]</f>
        <v>20</v>
      </c>
    </row>
    <row r="1052" spans="1:16" x14ac:dyDescent="0.35">
      <c r="A1052" t="str">
        <f>VLOOKUP(Tableau10[[#This Row],[Document d''achat]],Tableau1[[#All],[Nº pièce référence]:[AB]],17,FALSE)</f>
        <v>255223121102</v>
      </c>
      <c r="B1052" s="9" t="str">
        <f>VLOOKUP(Tableau10[[#This Row],[Document d''achat]],Tableau1[[#All],[Nº pièce référence]:[AB]],15,FALSE)</f>
        <v>300020861</v>
      </c>
      <c r="C1052" t="str">
        <f>VLOOKUP(Tableau10[[#This Row],[Document d''achat]],Tableau1[[#All],[Nº pièce référence]:[AB]],16,FALSE)</f>
        <v>2</v>
      </c>
      <c r="D1052" t="str">
        <f>VLOOKUP(Tableau10[[#This Row],[Document d''achat]],Tableau1[[#All],[Nº pièce référence]:[Type PO]],18,FALSE)</f>
        <v>L</v>
      </c>
      <c r="E1052" t="str">
        <f>VLOOKUP(Tableau10[[#This Row],[Document d''achat]],Tableau1[[#All],[Colonne1]:[Nom Fournisseur]],5,FALSE)</f>
        <v>100000872 BV Sarstedt</v>
      </c>
      <c r="F1052" s="1" t="s">
        <v>2022</v>
      </c>
      <c r="G1052" s="1" t="s">
        <v>88</v>
      </c>
      <c r="H1052" s="1" t="s">
        <v>2021</v>
      </c>
      <c r="I1052" s="1" t="s">
        <v>2407</v>
      </c>
      <c r="J1052" s="2">
        <v>44110</v>
      </c>
      <c r="K1052" s="222">
        <v>3</v>
      </c>
      <c r="L1052" s="1" t="s">
        <v>7410</v>
      </c>
      <c r="M1052" s="222">
        <v>0</v>
      </c>
      <c r="N1052" s="2">
        <v>44129</v>
      </c>
      <c r="O1052" s="1" t="s">
        <v>2023</v>
      </c>
      <c r="P1052" s="259">
        <f>Tableau10[[#This Row],[Quantité échéancée]]-Tableau10[[#This Row],[Quantité livrée]]</f>
        <v>3</v>
      </c>
    </row>
    <row r="1053" spans="1:16" x14ac:dyDescent="0.35">
      <c r="A1053" t="str">
        <f>VLOOKUP(Tableau10[[#This Row],[Document d''achat]],Tableau1[[#All],[Nº pièce référence]:[AB]],17,FALSE)</f>
        <v>255223121102</v>
      </c>
      <c r="B1053" s="9" t="str">
        <f>VLOOKUP(Tableau10[[#This Row],[Document d''achat]],Tableau1[[#All],[Nº pièce référence]:[AB]],15,FALSE)</f>
        <v>300020861</v>
      </c>
      <c r="C1053" t="str">
        <f>VLOOKUP(Tableau10[[#This Row],[Document d''achat]],Tableau1[[#All],[Nº pièce référence]:[AB]],16,FALSE)</f>
        <v>2</v>
      </c>
      <c r="D1053" t="str">
        <f>VLOOKUP(Tableau10[[#This Row],[Document d''achat]],Tableau1[[#All],[Nº pièce référence]:[Type PO]],18,FALSE)</f>
        <v>L</v>
      </c>
      <c r="E1053" t="str">
        <f>VLOOKUP(Tableau10[[#This Row],[Document d''achat]],Tableau1[[#All],[Colonne1]:[Nom Fournisseur]],5,FALSE)</f>
        <v>100000872 BV Sarstedt</v>
      </c>
      <c r="F1053" s="1" t="s">
        <v>2022</v>
      </c>
      <c r="G1053" s="1" t="s">
        <v>88</v>
      </c>
      <c r="H1053" s="1" t="s">
        <v>2021</v>
      </c>
      <c r="I1053" s="1" t="s">
        <v>2407</v>
      </c>
      <c r="J1053" s="2">
        <v>44110</v>
      </c>
      <c r="K1053" s="222">
        <v>3</v>
      </c>
      <c r="L1053" s="1" t="s">
        <v>7410</v>
      </c>
      <c r="M1053" s="222">
        <v>0</v>
      </c>
      <c r="N1053" s="2">
        <v>44136</v>
      </c>
      <c r="O1053" s="1" t="s">
        <v>2023</v>
      </c>
      <c r="P1053" s="259">
        <f>Tableau10[[#This Row],[Quantité échéancée]]-Tableau10[[#This Row],[Quantité livrée]]</f>
        <v>3</v>
      </c>
    </row>
    <row r="1054" spans="1:16" x14ac:dyDescent="0.35">
      <c r="A1054" t="str">
        <f>VLOOKUP(Tableau10[[#This Row],[Document d''achat]],Tableau1[[#All],[Nº pièce référence]:[AB]],17,FALSE)</f>
        <v>255223121102</v>
      </c>
      <c r="B1054" s="9" t="str">
        <f>VLOOKUP(Tableau10[[#This Row],[Document d''achat]],Tableau1[[#All],[Nº pièce référence]:[AB]],15,FALSE)</f>
        <v>300020861</v>
      </c>
      <c r="C1054" t="str">
        <f>VLOOKUP(Tableau10[[#This Row],[Document d''achat]],Tableau1[[#All],[Nº pièce référence]:[AB]],16,FALSE)</f>
        <v>2</v>
      </c>
      <c r="D1054" t="str">
        <f>VLOOKUP(Tableau10[[#This Row],[Document d''achat]],Tableau1[[#All],[Nº pièce référence]:[Type PO]],18,FALSE)</f>
        <v>L</v>
      </c>
      <c r="E1054" t="str">
        <f>VLOOKUP(Tableau10[[#This Row],[Document d''achat]],Tableau1[[#All],[Colonne1]:[Nom Fournisseur]],5,FALSE)</f>
        <v>100000949 BV Tecan Benelux</v>
      </c>
      <c r="F1054" s="1" t="s">
        <v>1918</v>
      </c>
      <c r="G1054" s="1" t="s">
        <v>88</v>
      </c>
      <c r="H1054" s="1" t="s">
        <v>1917</v>
      </c>
      <c r="I1054" s="1" t="s">
        <v>2407</v>
      </c>
      <c r="J1054" s="2">
        <v>44077</v>
      </c>
      <c r="K1054" s="222">
        <v>5</v>
      </c>
      <c r="L1054" s="1" t="s">
        <v>7410</v>
      </c>
      <c r="M1054" s="222">
        <v>0</v>
      </c>
      <c r="N1054" s="2">
        <v>44147</v>
      </c>
      <c r="O1054" s="1" t="s">
        <v>1919</v>
      </c>
      <c r="P1054" s="259">
        <f>Tableau10[[#This Row],[Quantité échéancée]]-Tableau10[[#This Row],[Quantité livrée]]</f>
        <v>5</v>
      </c>
    </row>
    <row r="1055" spans="1:16" x14ac:dyDescent="0.35">
      <c r="A1055" t="str">
        <f>VLOOKUP(Tableau10[[#This Row],[Document d''achat]],Tableau1[[#All],[Nº pièce référence]:[AB]],17,FALSE)</f>
        <v>255223121102</v>
      </c>
      <c r="B1055" s="9" t="str">
        <f>VLOOKUP(Tableau10[[#This Row],[Document d''achat]],Tableau1[[#All],[Nº pièce référence]:[AB]],15,FALSE)</f>
        <v>300020861</v>
      </c>
      <c r="C1055" t="str">
        <f>VLOOKUP(Tableau10[[#This Row],[Document d''achat]],Tableau1[[#All],[Nº pièce référence]:[AB]],16,FALSE)</f>
        <v>2</v>
      </c>
      <c r="D1055" t="str">
        <f>VLOOKUP(Tableau10[[#This Row],[Document d''achat]],Tableau1[[#All],[Nº pièce référence]:[Type PO]],18,FALSE)</f>
        <v>L</v>
      </c>
      <c r="E1055" t="str">
        <f>VLOOKUP(Tableau10[[#This Row],[Document d''achat]],Tableau1[[#All],[Colonne1]:[Nom Fournisseur]],5,FALSE)</f>
        <v>100000949 BV Tecan Benelux</v>
      </c>
      <c r="F1055" s="1" t="s">
        <v>1918</v>
      </c>
      <c r="G1055" s="1" t="s">
        <v>88</v>
      </c>
      <c r="H1055" s="1" t="s">
        <v>1917</v>
      </c>
      <c r="I1055" s="1" t="s">
        <v>2407</v>
      </c>
      <c r="J1055" s="2">
        <v>44076</v>
      </c>
      <c r="K1055" s="222">
        <v>6</v>
      </c>
      <c r="L1055" s="1" t="s">
        <v>7410</v>
      </c>
      <c r="M1055" s="222">
        <v>0</v>
      </c>
      <c r="N1055" s="2">
        <v>44133</v>
      </c>
      <c r="O1055" s="1" t="s">
        <v>1919</v>
      </c>
      <c r="P1055" s="259">
        <f>Tableau10[[#This Row],[Quantité échéancée]]-Tableau10[[#This Row],[Quantité livrée]]</f>
        <v>6</v>
      </c>
    </row>
    <row r="1056" spans="1:16" hidden="1" x14ac:dyDescent="0.35">
      <c r="A1056" t="str">
        <f>VLOOKUP(Tableau10[[#This Row],[Document d''achat]],Tableau1[[#All],[Nº pièce référence]:[AB]],17,FALSE)</f>
        <v>255223121102</v>
      </c>
      <c r="B1056" s="9" t="str">
        <f>VLOOKUP(Tableau10[[#This Row],[Document d''achat]],Tableau1[[#All],[Nº pièce référence]:[AB]],15,FALSE)</f>
        <v>300020861</v>
      </c>
      <c r="C1056" t="str">
        <f>VLOOKUP(Tableau10[[#This Row],[Document d''achat]],Tableau1[[#All],[Nº pièce référence]:[AB]],16,FALSE)</f>
        <v>5</v>
      </c>
      <c r="D1056" t="str">
        <f>VLOOKUP(Tableau10[[#This Row],[Document d''achat]],Tableau1[[#All],[Nº pièce référence]:[Type PO]],18,FALSE)</f>
        <v>Z</v>
      </c>
      <c r="E1056" t="str">
        <f>VLOOKUP(Tableau10[[#This Row],[Document d''achat]],Tableau1[[#All],[Colonne1]:[Nom Fournisseur]],5,FALSE)</f>
        <v>200008450  BV Bioq Pharma</v>
      </c>
      <c r="F1056" s="1" t="s">
        <v>1971</v>
      </c>
      <c r="G1056" s="1" t="s">
        <v>88</v>
      </c>
      <c r="H1056" s="1" t="s">
        <v>3215</v>
      </c>
      <c r="I1056" s="1" t="s">
        <v>2407</v>
      </c>
      <c r="J1056" s="2">
        <v>44102</v>
      </c>
      <c r="K1056" s="222">
        <v>1</v>
      </c>
      <c r="L1056" s="1" t="s">
        <v>7411</v>
      </c>
      <c r="M1056" s="222">
        <v>0</v>
      </c>
      <c r="N1056" s="2">
        <v>43932</v>
      </c>
      <c r="O1056" s="1" t="s">
        <v>754</v>
      </c>
      <c r="P1056" s="259">
        <f>Tableau10[[#This Row],[Quantité échéancée]]-Tableau10[[#This Row],[Quantité livrée]]</f>
        <v>1</v>
      </c>
    </row>
    <row r="1057" spans="1:16" x14ac:dyDescent="0.35">
      <c r="A1057" t="str">
        <f>VLOOKUP(Tableau10[[#This Row],[Document d''achat]],Tableau1[[#All],[Nº pièce référence]:[AB]],17,FALSE)</f>
        <v>255223121102</v>
      </c>
      <c r="B1057" s="9" t="str">
        <f>VLOOKUP(Tableau10[[#This Row],[Document d''achat]],Tableau1[[#All],[Nº pièce référence]:[AB]],15,FALSE)</f>
        <v>300020861</v>
      </c>
      <c r="C1057" t="str">
        <f>VLOOKUP(Tableau10[[#This Row],[Document d''achat]],Tableau1[[#All],[Nº pièce référence]:[AB]],16,FALSE)</f>
        <v>2</v>
      </c>
      <c r="D1057" t="str">
        <f>VLOOKUP(Tableau10[[#This Row],[Document d''achat]],Tableau1[[#All],[Nº pièce référence]:[Type PO]],18,FALSE)</f>
        <v>L</v>
      </c>
      <c r="E1057" t="str">
        <f>VLOOKUP(Tableau10[[#This Row],[Document d''achat]],Tableau1[[#All],[Colonne1]:[Nom Fournisseur]],5,FALSE)</f>
        <v>100001024 BV VWR International</v>
      </c>
      <c r="F1057" s="1" t="s">
        <v>2027</v>
      </c>
      <c r="G1057" s="1" t="s">
        <v>88</v>
      </c>
      <c r="H1057" s="1" t="s">
        <v>2026</v>
      </c>
      <c r="I1057" s="1" t="s">
        <v>2407</v>
      </c>
      <c r="J1057" s="2">
        <v>44110</v>
      </c>
      <c r="K1057" s="222">
        <v>1500</v>
      </c>
      <c r="L1057" s="1" t="s">
        <v>7410</v>
      </c>
      <c r="M1057" s="222">
        <v>0</v>
      </c>
      <c r="N1057" s="2">
        <v>44110</v>
      </c>
      <c r="O1057" s="1" t="s">
        <v>2028</v>
      </c>
      <c r="P1057" s="259">
        <f>Tableau10[[#This Row],[Quantité échéancée]]-Tableau10[[#This Row],[Quantité livrée]]</f>
        <v>1500</v>
      </c>
    </row>
    <row r="1058" spans="1:16" hidden="1" x14ac:dyDescent="0.35">
      <c r="A1058" t="str">
        <f>VLOOKUP(Tableau10[[#This Row],[Document d''achat]],Tableau1[[#All],[Nº pièce référence]:[AB]],17,FALSE)</f>
        <v>255223121102</v>
      </c>
      <c r="B1058" s="9" t="str">
        <f>VLOOKUP(Tableau10[[#This Row],[Document d''achat]],Tableau1[[#All],[Nº pièce référence]:[AB]],15,FALSE)</f>
        <v>300020861</v>
      </c>
      <c r="C1058" t="str">
        <f>VLOOKUP(Tableau10[[#This Row],[Document d''achat]],Tableau1[[#All],[Nº pièce référence]:[AB]],16,FALSE)</f>
        <v>4</v>
      </c>
      <c r="D1058" t="str">
        <f>VLOOKUP(Tableau10[[#This Row],[Document d''achat]],Tableau1[[#All],[Nº pièce référence]:[Type PO]],18,FALSE)</f>
        <v>Z</v>
      </c>
      <c r="E1058" t="str">
        <f>VLOOKUP(Tableau10[[#This Row],[Document d''achat]],Tableau1[[#All],[Colonne1]:[Nom Fournisseur]],5,FALSE)</f>
        <v>100043124 CV Deloitte Belastingsconsulenten</v>
      </c>
      <c r="F1058" s="1" t="s">
        <v>2130</v>
      </c>
      <c r="G1058" s="1" t="s">
        <v>88</v>
      </c>
      <c r="H1058" s="1" t="s">
        <v>2129</v>
      </c>
      <c r="I1058" s="1" t="s">
        <v>2407</v>
      </c>
      <c r="J1058" s="2">
        <v>44104</v>
      </c>
      <c r="K1058" s="222">
        <v>1</v>
      </c>
      <c r="L1058" s="1" t="s">
        <v>7411</v>
      </c>
      <c r="M1058" s="222">
        <v>0</v>
      </c>
      <c r="N1058" s="2">
        <v>44104</v>
      </c>
      <c r="O1058" s="1" t="s">
        <v>2131</v>
      </c>
      <c r="P1058" s="259">
        <f>Tableau10[[#This Row],[Quantité échéancée]]-Tableau10[[#This Row],[Quantité livrée]]</f>
        <v>1</v>
      </c>
    </row>
    <row r="1059" spans="1:16" hidden="1" x14ac:dyDescent="0.35">
      <c r="A1059" t="str">
        <f>VLOOKUP(Tableau10[[#This Row],[Document d''achat]],Tableau1[[#All],[Nº pièce référence]:[AB]],17,FALSE)</f>
        <v>255223121102</v>
      </c>
      <c r="B1059" s="9" t="str">
        <f>VLOOKUP(Tableau10[[#This Row],[Document d''achat]],Tableau1[[#All],[Nº pièce référence]:[AB]],15,FALSE)</f>
        <v>300020861</v>
      </c>
      <c r="C1059" t="str">
        <f>VLOOKUP(Tableau10[[#This Row],[Document d''achat]],Tableau1[[#All],[Nº pièce référence]:[AB]],16,FALSE)</f>
        <v>7</v>
      </c>
      <c r="D1059" t="str">
        <f>VLOOKUP(Tableau10[[#This Row],[Document d''achat]],Tableau1[[#All],[Nº pièce référence]:[Type PO]],18,FALSE)</f>
        <v>Z</v>
      </c>
      <c r="E1059" t="str">
        <f>VLOOKUP(Tableau10[[#This Row],[Document d''achat]],Tableau1[[#All],[Colonne1]:[Nom Fournisseur]],5,FALSE)</f>
        <v>100050937 NV Mainfreight</v>
      </c>
      <c r="F1059" s="1" t="s">
        <v>2245</v>
      </c>
      <c r="G1059" s="1" t="s">
        <v>88</v>
      </c>
      <c r="H1059" s="1" t="s">
        <v>1580</v>
      </c>
      <c r="I1059" s="1" t="s">
        <v>2407</v>
      </c>
      <c r="J1059" s="2">
        <v>44109</v>
      </c>
      <c r="K1059" s="222">
        <v>1</v>
      </c>
      <c r="L1059" s="1" t="s">
        <v>7410</v>
      </c>
      <c r="M1059" s="222">
        <v>0</v>
      </c>
      <c r="N1059" s="2">
        <v>44109</v>
      </c>
      <c r="O1059" s="1" t="s">
        <v>2246</v>
      </c>
      <c r="P1059" s="259">
        <f>Tableau10[[#This Row],[Quantité échéancée]]-Tableau10[[#This Row],[Quantité livrée]]</f>
        <v>1</v>
      </c>
    </row>
    <row r="1060" spans="1:16" hidden="1" x14ac:dyDescent="0.35">
      <c r="A1060" t="str">
        <f>VLOOKUP(Tableau10[[#This Row],[Document d''achat]],Tableau1[[#All],[Nº pièce référence]:[AB]],17,FALSE)</f>
        <v>255223121102</v>
      </c>
      <c r="B1060" s="9" t="str">
        <f>VLOOKUP(Tableau10[[#This Row],[Document d''achat]],Tableau1[[#All],[Nº pièce référence]:[AB]],15,FALSE)</f>
        <v>300020861</v>
      </c>
      <c r="C1060" t="str">
        <f>VLOOKUP(Tableau10[[#This Row],[Document d''achat]],Tableau1[[#All],[Nº pièce référence]:[AB]],16,FALSE)</f>
        <v>7</v>
      </c>
      <c r="D1060" t="str">
        <f>VLOOKUP(Tableau10[[#This Row],[Document d''achat]],Tableau1[[#All],[Nº pièce référence]:[Type PO]],18,FALSE)</f>
        <v>Z</v>
      </c>
      <c r="E1060" t="str">
        <f>VLOOKUP(Tableau10[[#This Row],[Document d''achat]],Tableau1[[#All],[Colonne1]:[Nom Fournisseur]],5,FALSE)</f>
        <v>100050937 NV Mainfreight</v>
      </c>
      <c r="F1060" s="1" t="s">
        <v>2245</v>
      </c>
      <c r="G1060" s="1" t="s">
        <v>217</v>
      </c>
      <c r="H1060" s="1" t="s">
        <v>1580</v>
      </c>
      <c r="I1060" s="1" t="s">
        <v>2407</v>
      </c>
      <c r="J1060" s="2">
        <v>44109</v>
      </c>
      <c r="K1060" s="222">
        <v>1</v>
      </c>
      <c r="L1060" s="1" t="s">
        <v>7410</v>
      </c>
      <c r="M1060" s="222">
        <v>0</v>
      </c>
      <c r="N1060" s="2">
        <v>44109</v>
      </c>
      <c r="O1060" s="1" t="s">
        <v>2247</v>
      </c>
      <c r="P1060" s="259">
        <f>Tableau10[[#This Row],[Quantité échéancée]]-Tableau10[[#This Row],[Quantité livrée]]</f>
        <v>1</v>
      </c>
    </row>
    <row r="1061" spans="1:16" hidden="1" x14ac:dyDescent="0.35">
      <c r="A1061" t="str">
        <f>VLOOKUP(Tableau10[[#This Row],[Document d''achat]],Tableau1[[#All],[Nº pièce référence]:[AB]],17,FALSE)</f>
        <v>255223121102</v>
      </c>
      <c r="B1061" s="9" t="str">
        <f>VLOOKUP(Tableau10[[#This Row],[Document d''achat]],Tableau1[[#All],[Nº pièce référence]:[AB]],15,FALSE)</f>
        <v>300020861</v>
      </c>
      <c r="C1061" t="str">
        <f>VLOOKUP(Tableau10[[#This Row],[Document d''achat]],Tableau1[[#All],[Nº pièce référence]:[AB]],16,FALSE)</f>
        <v>7</v>
      </c>
      <c r="D1061" t="str">
        <f>VLOOKUP(Tableau10[[#This Row],[Document d''achat]],Tableau1[[#All],[Nº pièce référence]:[Type PO]],18,FALSE)</f>
        <v>Z</v>
      </c>
      <c r="E1061" t="str">
        <f>VLOOKUP(Tableau10[[#This Row],[Document d''achat]],Tableau1[[#All],[Colonne1]:[Nom Fournisseur]],5,FALSE)</f>
        <v>100050937 NV Mainfreight</v>
      </c>
      <c r="F1061" s="1" t="s">
        <v>2245</v>
      </c>
      <c r="G1061" s="1" t="s">
        <v>222</v>
      </c>
      <c r="H1061" s="1" t="s">
        <v>1580</v>
      </c>
      <c r="I1061" s="1" t="s">
        <v>2407</v>
      </c>
      <c r="J1061" s="2">
        <v>44109</v>
      </c>
      <c r="K1061" s="222">
        <v>1</v>
      </c>
      <c r="L1061" s="1" t="s">
        <v>7410</v>
      </c>
      <c r="M1061" s="222">
        <v>0</v>
      </c>
      <c r="N1061" s="2">
        <v>44109</v>
      </c>
      <c r="O1061" s="1" t="s">
        <v>2248</v>
      </c>
      <c r="P1061" s="259">
        <f>Tableau10[[#This Row],[Quantité échéancée]]-Tableau10[[#This Row],[Quantité livrée]]</f>
        <v>1</v>
      </c>
    </row>
    <row r="1062" spans="1:16" hidden="1" x14ac:dyDescent="0.35">
      <c r="A1062" t="str">
        <f>VLOOKUP(Tableau10[[#This Row],[Document d''achat]],Tableau1[[#All],[Nº pièce référence]:[AB]],17,FALSE)</f>
        <v>255223121102</v>
      </c>
      <c r="B1062" s="9" t="str">
        <f>VLOOKUP(Tableau10[[#This Row],[Document d''achat]],Tableau1[[#All],[Nº pièce référence]:[AB]],15,FALSE)</f>
        <v>300020861</v>
      </c>
      <c r="C1062" t="str">
        <f>VLOOKUP(Tableau10[[#This Row],[Document d''achat]],Tableau1[[#All],[Nº pièce référence]:[AB]],16,FALSE)</f>
        <v>7</v>
      </c>
      <c r="D1062" t="str">
        <f>VLOOKUP(Tableau10[[#This Row],[Document d''achat]],Tableau1[[#All],[Nº pièce référence]:[Type PO]],18,FALSE)</f>
        <v>Z</v>
      </c>
      <c r="E1062" t="str">
        <f>VLOOKUP(Tableau10[[#This Row],[Document d''achat]],Tableau1[[#All],[Colonne1]:[Nom Fournisseur]],5,FALSE)</f>
        <v>100009985 NV Mainfreight Forwarding Belgium</v>
      </c>
      <c r="F1062" s="1" t="s">
        <v>1979</v>
      </c>
      <c r="G1062" s="1" t="s">
        <v>88</v>
      </c>
      <c r="H1062" s="1" t="s">
        <v>1978</v>
      </c>
      <c r="I1062" s="1" t="s">
        <v>2407</v>
      </c>
      <c r="J1062" s="2">
        <v>44109</v>
      </c>
      <c r="K1062" s="222">
        <v>1</v>
      </c>
      <c r="L1062" s="1" t="s">
        <v>7410</v>
      </c>
      <c r="M1062" s="222">
        <v>0</v>
      </c>
      <c r="N1062" s="2">
        <v>44109</v>
      </c>
      <c r="O1062" s="1" t="s">
        <v>1980</v>
      </c>
      <c r="P1062" s="259">
        <f>Tableau10[[#This Row],[Quantité échéancée]]-Tableau10[[#This Row],[Quantité livrée]]</f>
        <v>1</v>
      </c>
    </row>
    <row r="1063" spans="1:16" hidden="1" x14ac:dyDescent="0.35">
      <c r="A1063" t="str">
        <f>VLOOKUP(Tableau10[[#This Row],[Document d''achat]],Tableau1[[#All],[Nº pièce référence]:[AB]],17,FALSE)</f>
        <v>255223121102</v>
      </c>
      <c r="B1063" s="9" t="str">
        <f>VLOOKUP(Tableau10[[#This Row],[Document d''achat]],Tableau1[[#All],[Nº pièce référence]:[AB]],15,FALSE)</f>
        <v>300020861</v>
      </c>
      <c r="C1063" t="str">
        <f>VLOOKUP(Tableau10[[#This Row],[Document d''achat]],Tableau1[[#All],[Nº pièce référence]:[AB]],16,FALSE)</f>
        <v>7</v>
      </c>
      <c r="D1063" t="str">
        <f>VLOOKUP(Tableau10[[#This Row],[Document d''achat]],Tableau1[[#All],[Nº pièce référence]:[Type PO]],18,FALSE)</f>
        <v>Z</v>
      </c>
      <c r="E1063" t="str">
        <f>VLOOKUP(Tableau10[[#This Row],[Document d''achat]],Tableau1[[#All],[Colonne1]:[Nom Fournisseur]],5,FALSE)</f>
        <v>100009985 NV Mainfreight Forwarding Belgium</v>
      </c>
      <c r="F1063" s="1" t="s">
        <v>1979</v>
      </c>
      <c r="G1063" s="1" t="s">
        <v>217</v>
      </c>
      <c r="H1063" s="1" t="s">
        <v>1978</v>
      </c>
      <c r="I1063" s="1" t="s">
        <v>2407</v>
      </c>
      <c r="J1063" s="2">
        <v>44109</v>
      </c>
      <c r="K1063" s="222">
        <v>1</v>
      </c>
      <c r="L1063" s="1" t="s">
        <v>7410</v>
      </c>
      <c r="M1063" s="222">
        <v>0</v>
      </c>
      <c r="N1063" s="2">
        <v>44109</v>
      </c>
      <c r="O1063" s="1" t="s">
        <v>1981</v>
      </c>
      <c r="P1063" s="259">
        <f>Tableau10[[#This Row],[Quantité échéancée]]-Tableau10[[#This Row],[Quantité livrée]]</f>
        <v>1</v>
      </c>
    </row>
    <row r="1064" spans="1:16" hidden="1" x14ac:dyDescent="0.35">
      <c r="A1064" t="str">
        <f>VLOOKUP(Tableau10[[#This Row],[Document d''achat]],Tableau1[[#All],[Nº pièce référence]:[AB]],17,FALSE)</f>
        <v>255223121102</v>
      </c>
      <c r="B1064" s="9" t="str">
        <f>VLOOKUP(Tableau10[[#This Row],[Document d''achat]],Tableau1[[#All],[Nº pièce référence]:[AB]],15,FALSE)</f>
        <v>300020861</v>
      </c>
      <c r="C1064" t="str">
        <f>VLOOKUP(Tableau10[[#This Row],[Document d''achat]],Tableau1[[#All],[Nº pièce référence]:[AB]],16,FALSE)</f>
        <v>7</v>
      </c>
      <c r="D1064" t="str">
        <f>VLOOKUP(Tableau10[[#This Row],[Document d''achat]],Tableau1[[#All],[Nº pièce référence]:[Type PO]],18,FALSE)</f>
        <v>Z</v>
      </c>
      <c r="E1064" t="str">
        <f>VLOOKUP(Tableau10[[#This Row],[Document d''achat]],Tableau1[[#All],[Colonne1]:[Nom Fournisseur]],5,FALSE)</f>
        <v>100007132 SA Ziegler</v>
      </c>
      <c r="F1064" s="1" t="s">
        <v>1995</v>
      </c>
      <c r="G1064" s="1" t="s">
        <v>88</v>
      </c>
      <c r="H1064" s="1" t="s">
        <v>1994</v>
      </c>
      <c r="I1064" s="1" t="s">
        <v>2407</v>
      </c>
      <c r="J1064" s="2">
        <v>44109</v>
      </c>
      <c r="K1064" s="222">
        <v>1</v>
      </c>
      <c r="L1064" s="1" t="s">
        <v>7410</v>
      </c>
      <c r="M1064" s="222">
        <v>0</v>
      </c>
      <c r="N1064" s="2">
        <v>44109</v>
      </c>
      <c r="O1064" s="1" t="s">
        <v>1996</v>
      </c>
      <c r="P1064" s="259">
        <f>Tableau10[[#This Row],[Quantité échéancée]]-Tableau10[[#This Row],[Quantité livrée]]</f>
        <v>1</v>
      </c>
    </row>
    <row r="1065" spans="1:16" hidden="1" x14ac:dyDescent="0.35">
      <c r="A1065" t="str">
        <f>VLOOKUP(Tableau10[[#This Row],[Document d''achat]],Tableau1[[#All],[Nº pièce référence]:[AB]],17,FALSE)</f>
        <v>255223121102</v>
      </c>
      <c r="B1065" s="9" t="str">
        <f>VLOOKUP(Tableau10[[#This Row],[Document d''achat]],Tableau1[[#All],[Nº pièce référence]:[AB]],15,FALSE)</f>
        <v>300020861</v>
      </c>
      <c r="C1065" t="str">
        <f>VLOOKUP(Tableau10[[#This Row],[Document d''achat]],Tableau1[[#All],[Nº pièce référence]:[AB]],16,FALSE)</f>
        <v>7</v>
      </c>
      <c r="D1065" t="str">
        <f>VLOOKUP(Tableau10[[#This Row],[Document d''achat]],Tableau1[[#All],[Nº pièce référence]:[Type PO]],18,FALSE)</f>
        <v>Z</v>
      </c>
      <c r="E1065" t="str">
        <f>VLOOKUP(Tableau10[[#This Row],[Document d''achat]],Tableau1[[#All],[Colonne1]:[Nom Fournisseur]],5,FALSE)</f>
        <v>100007132 SA Ziegler</v>
      </c>
      <c r="F1065" s="1" t="s">
        <v>1995</v>
      </c>
      <c r="G1065" s="1" t="s">
        <v>217</v>
      </c>
      <c r="H1065" s="1" t="s">
        <v>1994</v>
      </c>
      <c r="I1065" s="1" t="s">
        <v>2407</v>
      </c>
      <c r="J1065" s="2">
        <v>44109</v>
      </c>
      <c r="K1065" s="222">
        <v>1</v>
      </c>
      <c r="L1065" s="1" t="s">
        <v>7410</v>
      </c>
      <c r="M1065" s="222">
        <v>0</v>
      </c>
      <c r="N1065" s="2">
        <v>44109</v>
      </c>
      <c r="O1065" s="1" t="s">
        <v>1997</v>
      </c>
      <c r="P1065" s="259">
        <f>Tableau10[[#This Row],[Quantité échéancée]]-Tableau10[[#This Row],[Quantité livrée]]</f>
        <v>1</v>
      </c>
    </row>
    <row r="1066" spans="1:16" hidden="1" x14ac:dyDescent="0.35">
      <c r="A1066" t="str">
        <f>VLOOKUP(Tableau10[[#This Row],[Document d''achat]],Tableau1[[#All],[Nº pièce référence]:[AB]],17,FALSE)</f>
        <v>255223121102</v>
      </c>
      <c r="B1066" s="9" t="str">
        <f>VLOOKUP(Tableau10[[#This Row],[Document d''achat]],Tableau1[[#All],[Nº pièce référence]:[AB]],15,FALSE)</f>
        <v>300020861</v>
      </c>
      <c r="C1066" t="str">
        <f>VLOOKUP(Tableau10[[#This Row],[Document d''achat]],Tableau1[[#All],[Nº pièce référence]:[AB]],16,FALSE)</f>
        <v>7</v>
      </c>
      <c r="D1066" t="str">
        <f>VLOOKUP(Tableau10[[#This Row],[Document d''achat]],Tableau1[[#All],[Nº pièce référence]:[Type PO]],18,FALSE)</f>
        <v>Z</v>
      </c>
      <c r="E1066" t="str">
        <f>VLOOKUP(Tableau10[[#This Row],[Document d''achat]],Tableau1[[#All],[Colonne1]:[Nom Fournisseur]],5,FALSE)</f>
        <v>100007132 SA Ziegler</v>
      </c>
      <c r="F1066" s="1" t="s">
        <v>1995</v>
      </c>
      <c r="G1066" s="1" t="s">
        <v>222</v>
      </c>
      <c r="H1066" s="1" t="s">
        <v>1994</v>
      </c>
      <c r="I1066" s="1" t="s">
        <v>2407</v>
      </c>
      <c r="J1066" s="2">
        <v>44109</v>
      </c>
      <c r="K1066" s="222">
        <v>1</v>
      </c>
      <c r="L1066" s="1" t="s">
        <v>7410</v>
      </c>
      <c r="M1066" s="222">
        <v>0</v>
      </c>
      <c r="N1066" s="2">
        <v>44109</v>
      </c>
      <c r="O1066" s="1" t="s">
        <v>1997</v>
      </c>
      <c r="P1066" s="259">
        <f>Tableau10[[#This Row],[Quantité échéancée]]-Tableau10[[#This Row],[Quantité livrée]]</f>
        <v>1</v>
      </c>
    </row>
    <row r="1067" spans="1:16" hidden="1" x14ac:dyDescent="0.35">
      <c r="A1067" t="str">
        <f>VLOOKUP(Tableau10[[#This Row],[Document d''achat]],Tableau1[[#All],[Nº pièce référence]:[AB]],17,FALSE)</f>
        <v>255223121102</v>
      </c>
      <c r="B1067" s="9" t="str">
        <f>VLOOKUP(Tableau10[[#This Row],[Document d''achat]],Tableau1[[#All],[Nº pièce référence]:[AB]],15,FALSE)</f>
        <v>300020861</v>
      </c>
      <c r="C1067" t="str">
        <f>VLOOKUP(Tableau10[[#This Row],[Document d''achat]],Tableau1[[#All],[Nº pièce référence]:[AB]],16,FALSE)</f>
        <v>7</v>
      </c>
      <c r="D1067" t="str">
        <f>VLOOKUP(Tableau10[[#This Row],[Document d''achat]],Tableau1[[#All],[Nº pièce référence]:[Type PO]],18,FALSE)</f>
        <v>Z</v>
      </c>
      <c r="E1067" t="str">
        <f>VLOOKUP(Tableau10[[#This Row],[Document d''achat]],Tableau1[[#All],[Colonne1]:[Nom Fournisseur]],5,FALSE)</f>
        <v>100007132 SA Ziegler</v>
      </c>
      <c r="F1067" s="1" t="s">
        <v>1995</v>
      </c>
      <c r="G1067" s="1" t="s">
        <v>421</v>
      </c>
      <c r="H1067" s="1" t="s">
        <v>1994</v>
      </c>
      <c r="I1067" s="1" t="s">
        <v>2407</v>
      </c>
      <c r="J1067" s="2">
        <v>44109</v>
      </c>
      <c r="K1067" s="222">
        <v>1</v>
      </c>
      <c r="L1067" s="1" t="s">
        <v>7410</v>
      </c>
      <c r="M1067" s="222">
        <v>0</v>
      </c>
      <c r="N1067" s="2">
        <v>44109</v>
      </c>
      <c r="O1067" s="1" t="s">
        <v>1996</v>
      </c>
      <c r="P1067" s="259">
        <f>Tableau10[[#This Row],[Quantité échéancée]]-Tableau10[[#This Row],[Quantité livrée]]</f>
        <v>1</v>
      </c>
    </row>
    <row r="1068" spans="1:16" hidden="1" x14ac:dyDescent="0.35">
      <c r="A1068" t="str">
        <f>VLOOKUP(Tableau10[[#This Row],[Document d''achat]],Tableau1[[#All],[Nº pièce référence]:[AB]],17,FALSE)</f>
        <v>255223121102</v>
      </c>
      <c r="B1068" s="9" t="str">
        <f>VLOOKUP(Tableau10[[#This Row],[Document d''achat]],Tableau1[[#All],[Nº pièce référence]:[AB]],15,FALSE)</f>
        <v>300020861</v>
      </c>
      <c r="C1068" t="str">
        <f>VLOOKUP(Tableau10[[#This Row],[Document d''achat]],Tableau1[[#All],[Nº pièce référence]:[AB]],16,FALSE)</f>
        <v>7</v>
      </c>
      <c r="D1068" t="str">
        <f>VLOOKUP(Tableau10[[#This Row],[Document d''achat]],Tableau1[[#All],[Nº pièce référence]:[Type PO]],18,FALSE)</f>
        <v>Z</v>
      </c>
      <c r="E1068" t="str">
        <f>VLOOKUP(Tableau10[[#This Row],[Document d''achat]],Tableau1[[#All],[Colonne1]:[Nom Fournisseur]],5,FALSE)</f>
        <v>100007132 SA Ziegler</v>
      </c>
      <c r="F1068" s="1" t="s">
        <v>1995</v>
      </c>
      <c r="G1068" s="1" t="s">
        <v>423</v>
      </c>
      <c r="H1068" s="1" t="s">
        <v>1994</v>
      </c>
      <c r="I1068" s="1" t="s">
        <v>2407</v>
      </c>
      <c r="J1068" s="2">
        <v>44109</v>
      </c>
      <c r="K1068" s="222">
        <v>1</v>
      </c>
      <c r="L1068" s="1" t="s">
        <v>7410</v>
      </c>
      <c r="M1068" s="222">
        <v>0</v>
      </c>
      <c r="N1068" s="2">
        <v>44109</v>
      </c>
      <c r="O1068" s="1" t="s">
        <v>1998</v>
      </c>
      <c r="P1068" s="259">
        <f>Tableau10[[#This Row],[Quantité échéancée]]-Tableau10[[#This Row],[Quantité livrée]]</f>
        <v>1</v>
      </c>
    </row>
    <row r="1069" spans="1:16" hidden="1" x14ac:dyDescent="0.35">
      <c r="A1069" t="str">
        <f>VLOOKUP(Tableau10[[#This Row],[Document d''achat]],Tableau1[[#All],[Nº pièce référence]:[AB]],17,FALSE)</f>
        <v>255223121102</v>
      </c>
      <c r="B1069" s="9" t="str">
        <f>VLOOKUP(Tableau10[[#This Row],[Document d''achat]],Tableau1[[#All],[Nº pièce référence]:[AB]],15,FALSE)</f>
        <v>300020861</v>
      </c>
      <c r="C1069" t="str">
        <f>VLOOKUP(Tableau10[[#This Row],[Document d''achat]],Tableau1[[#All],[Nº pièce référence]:[AB]],16,FALSE)</f>
        <v>7</v>
      </c>
      <c r="D1069" t="str">
        <f>VLOOKUP(Tableau10[[#This Row],[Document d''achat]],Tableau1[[#All],[Nº pièce référence]:[Type PO]],18,FALSE)</f>
        <v>Z</v>
      </c>
      <c r="E1069" t="str">
        <f>VLOOKUP(Tableau10[[#This Row],[Document d''achat]],Tableau1[[#All],[Colonne1]:[Nom Fournisseur]],5,FALSE)</f>
        <v>100007132 SA Ziegler</v>
      </c>
      <c r="F1069" s="1" t="s">
        <v>1995</v>
      </c>
      <c r="G1069" s="1" t="s">
        <v>511</v>
      </c>
      <c r="H1069" s="1" t="s">
        <v>1994</v>
      </c>
      <c r="I1069" s="1" t="s">
        <v>2407</v>
      </c>
      <c r="J1069" s="2">
        <v>44140</v>
      </c>
      <c r="K1069" s="222">
        <v>1</v>
      </c>
      <c r="L1069" s="1" t="s">
        <v>7410</v>
      </c>
      <c r="M1069" s="222">
        <v>0</v>
      </c>
      <c r="N1069" s="2">
        <v>44140</v>
      </c>
      <c r="O1069" s="1" t="s">
        <v>155</v>
      </c>
      <c r="P1069" s="259">
        <f>Tableau10[[#This Row],[Quantité échéancée]]-Tableau10[[#This Row],[Quantité livrée]]</f>
        <v>1</v>
      </c>
    </row>
    <row r="1070" spans="1:16" hidden="1" x14ac:dyDescent="0.35">
      <c r="A1070" t="str">
        <f>VLOOKUP(Tableau10[[#This Row],[Document d''achat]],Tableau1[[#All],[Nº pièce référence]:[AB]],17,FALSE)</f>
        <v>255223121102</v>
      </c>
      <c r="B1070" s="9" t="e">
        <f>VLOOKUP(Tableau10[[#This Row],[Document d''achat]],Tableau1[[#All],[Nº pièce référence]:[AB]],15,FALSE)</f>
        <v>#REF!</v>
      </c>
      <c r="C1070" t="e">
        <f>VLOOKUP(Tableau10[[#This Row],[Document d''achat]],Tableau1[[#All],[Nº pièce référence]:[AB]],16,FALSE)</f>
        <v>#REF!</v>
      </c>
      <c r="D1070" t="str">
        <f>VLOOKUP(Tableau10[[#This Row],[Document d''achat]],Tableau1[[#All],[Nº pièce référence]:[Type PO]],18,FALSE)</f>
        <v>Z</v>
      </c>
      <c r="E1070" t="str">
        <f>VLOOKUP(Tableau10[[#This Row],[Document d''achat]],Tableau1[[#All],[Colonne1]:[Nom Fournisseur]],5,FALSE)</f>
        <v>100047342 ENT E Amazon Web Services EMEA SARL</v>
      </c>
      <c r="F1070" s="1" t="s">
        <v>2054</v>
      </c>
      <c r="G1070" s="1" t="s">
        <v>88</v>
      </c>
      <c r="H1070" s="1" t="s">
        <v>1707</v>
      </c>
      <c r="I1070" s="1" t="s">
        <v>2407</v>
      </c>
      <c r="J1070" s="2">
        <v>44110</v>
      </c>
      <c r="K1070" s="222">
        <v>1</v>
      </c>
      <c r="L1070" s="1" t="s">
        <v>7410</v>
      </c>
      <c r="M1070" s="222">
        <v>0</v>
      </c>
      <c r="N1070" s="2">
        <v>43956</v>
      </c>
      <c r="O1070" s="1" t="s">
        <v>1174</v>
      </c>
      <c r="P1070" s="259">
        <f>Tableau10[[#This Row],[Quantité échéancée]]-Tableau10[[#This Row],[Quantité livrée]]</f>
        <v>1</v>
      </c>
    </row>
    <row r="1071" spans="1:16" hidden="1" x14ac:dyDescent="0.35">
      <c r="A1071" t="str">
        <f>VLOOKUP(Tableau10[[#This Row],[Document d''achat]],Tableau1[[#All],[Nº pièce référence]:[AB]],17,FALSE)</f>
        <v>255223121102</v>
      </c>
      <c r="B1071" s="9" t="str">
        <f>VLOOKUP(Tableau10[[#This Row],[Document d''achat]],Tableau1[[#All],[Nº pièce référence]:[AB]],15,FALSE)</f>
        <v>300020861</v>
      </c>
      <c r="C1071" t="str">
        <f>VLOOKUP(Tableau10[[#This Row],[Document d''achat]],Tableau1[[#All],[Nº pièce référence]:[AB]],16,FALSE)</f>
        <v>2</v>
      </c>
      <c r="D1071" t="str">
        <f>VLOOKUP(Tableau10[[#This Row],[Document d''achat]],Tableau1[[#All],[Nº pièce référence]:[Type PO]],18,FALSE)</f>
        <v>L</v>
      </c>
      <c r="E1071" t="str">
        <f>VLOOKUP(Tableau10[[#This Row],[Document d''achat]],Tableau1[[#All],[Colonne1]:[Nom Fournisseur]],5,FALSE)</f>
        <v>100001024 BV VWR International</v>
      </c>
      <c r="F1071" s="1" t="s">
        <v>2029</v>
      </c>
      <c r="G1071" s="1" t="s">
        <v>88</v>
      </c>
      <c r="H1071" s="1" t="s">
        <v>2026</v>
      </c>
      <c r="I1071" s="1" t="s">
        <v>2407</v>
      </c>
      <c r="J1071" s="2">
        <v>44110</v>
      </c>
      <c r="K1071" s="222">
        <v>2100</v>
      </c>
      <c r="L1071" s="1" t="s">
        <v>7410</v>
      </c>
      <c r="M1071" s="222">
        <v>2100</v>
      </c>
      <c r="N1071" s="2">
        <v>44110</v>
      </c>
      <c r="O1071" s="1" t="s">
        <v>2030</v>
      </c>
      <c r="P1071" s="259">
        <f>Tableau10[[#This Row],[Quantité échéancée]]-Tableau10[[#This Row],[Quantité livrée]]</f>
        <v>0</v>
      </c>
    </row>
    <row r="1072" spans="1:16" x14ac:dyDescent="0.35">
      <c r="A1072" t="str">
        <f>VLOOKUP(Tableau10[[#This Row],[Document d''achat]],Tableau1[[#All],[Nº pièce référence]:[AB]],17,FALSE)</f>
        <v>255223121102</v>
      </c>
      <c r="B1072" s="9" t="str">
        <f>VLOOKUP(Tableau10[[#This Row],[Document d''achat]],Tableau1[[#All],[Nº pièce référence]:[AB]],15,FALSE)</f>
        <v>300020861</v>
      </c>
      <c r="C1072" t="str">
        <f>VLOOKUP(Tableau10[[#This Row],[Document d''achat]],Tableau1[[#All],[Nº pièce référence]:[AB]],16,FALSE)</f>
        <v>2</v>
      </c>
      <c r="D1072" t="str">
        <f>VLOOKUP(Tableau10[[#This Row],[Document d''achat]],Tableau1[[#All],[Nº pièce référence]:[Type PO]],18,FALSE)</f>
        <v>L</v>
      </c>
      <c r="E1072" t="str">
        <f>VLOOKUP(Tableau10[[#This Row],[Document d''achat]],Tableau1[[#All],[Colonne1]:[Nom Fournisseur]],5,FALSE)</f>
        <v>100001024 BV VWR International</v>
      </c>
      <c r="F1072" s="1" t="s">
        <v>2031</v>
      </c>
      <c r="G1072" s="1" t="s">
        <v>88</v>
      </c>
      <c r="H1072" s="1" t="s">
        <v>2026</v>
      </c>
      <c r="I1072" s="1" t="s">
        <v>2407</v>
      </c>
      <c r="J1072" s="2">
        <v>44110</v>
      </c>
      <c r="K1072" s="222">
        <v>6</v>
      </c>
      <c r="L1072" s="1" t="s">
        <v>7410</v>
      </c>
      <c r="M1072" s="222">
        <v>0</v>
      </c>
      <c r="N1072" s="2">
        <v>44134</v>
      </c>
      <c r="O1072" s="1" t="s">
        <v>2032</v>
      </c>
      <c r="P1072" s="259">
        <f>Tableau10[[#This Row],[Quantité échéancée]]-Tableau10[[#This Row],[Quantité livrée]]</f>
        <v>6</v>
      </c>
    </row>
    <row r="1073" spans="1:16" x14ac:dyDescent="0.35">
      <c r="A1073" t="str">
        <f>VLOOKUP(Tableau10[[#This Row],[Document d''achat]],Tableau1[[#All],[Nº pièce référence]:[AB]],17,FALSE)</f>
        <v>255223121102</v>
      </c>
      <c r="B1073" s="9" t="str">
        <f>VLOOKUP(Tableau10[[#This Row],[Document d''achat]],Tableau1[[#All],[Nº pièce référence]:[AB]],15,FALSE)</f>
        <v>300020861</v>
      </c>
      <c r="C1073" t="str">
        <f>VLOOKUP(Tableau10[[#This Row],[Document d''achat]],Tableau1[[#All],[Nº pièce référence]:[AB]],16,FALSE)</f>
        <v>2</v>
      </c>
      <c r="D1073" t="str">
        <f>VLOOKUP(Tableau10[[#This Row],[Document d''achat]],Tableau1[[#All],[Nº pièce référence]:[Type PO]],18,FALSE)</f>
        <v>L</v>
      </c>
      <c r="E1073" t="str">
        <f>VLOOKUP(Tableau10[[#This Row],[Document d''achat]],Tableau1[[#All],[Colonne1]:[Nom Fournisseur]],5,FALSE)</f>
        <v>100001215 SA Analis</v>
      </c>
      <c r="F1073" s="1" t="s">
        <v>2035</v>
      </c>
      <c r="G1073" s="1" t="s">
        <v>88</v>
      </c>
      <c r="H1073" s="1" t="s">
        <v>2034</v>
      </c>
      <c r="I1073" s="1" t="s">
        <v>2407</v>
      </c>
      <c r="J1073" s="2">
        <v>44110</v>
      </c>
      <c r="K1073" s="222">
        <v>5</v>
      </c>
      <c r="L1073" s="1" t="s">
        <v>7410</v>
      </c>
      <c r="M1073" s="222">
        <v>0</v>
      </c>
      <c r="N1073" s="2">
        <v>44120</v>
      </c>
      <c r="O1073" s="1" t="s">
        <v>2036</v>
      </c>
      <c r="P1073" s="259">
        <f>Tableau10[[#This Row],[Quantité échéancée]]-Tableau10[[#This Row],[Quantité livrée]]</f>
        <v>5</v>
      </c>
    </row>
    <row r="1074" spans="1:16" x14ac:dyDescent="0.35">
      <c r="A1074" t="str">
        <f>VLOOKUP(Tableau10[[#This Row],[Document d''achat]],Tableau1[[#All],[Nº pièce référence]:[AB]],17,FALSE)</f>
        <v>255223121102</v>
      </c>
      <c r="B1074" s="9" t="str">
        <f>VLOOKUP(Tableau10[[#This Row],[Document d''achat]],Tableau1[[#All],[Nº pièce référence]:[AB]],15,FALSE)</f>
        <v>300020861</v>
      </c>
      <c r="C1074" t="str">
        <f>VLOOKUP(Tableau10[[#This Row],[Document d''achat]],Tableau1[[#All],[Nº pièce référence]:[AB]],16,FALSE)</f>
        <v>2</v>
      </c>
      <c r="D1074" t="str">
        <f>VLOOKUP(Tableau10[[#This Row],[Document d''achat]],Tableau1[[#All],[Nº pièce référence]:[Type PO]],18,FALSE)</f>
        <v>L</v>
      </c>
      <c r="E1074" t="str">
        <f>VLOOKUP(Tableau10[[#This Row],[Document d''achat]],Tableau1[[#All],[Colonne1]:[Nom Fournisseur]],5,FALSE)</f>
        <v>100001215 SA Analis</v>
      </c>
      <c r="F1074" s="1" t="s">
        <v>2037</v>
      </c>
      <c r="G1074" s="1" t="s">
        <v>88</v>
      </c>
      <c r="H1074" s="1" t="s">
        <v>2034</v>
      </c>
      <c r="I1074" s="1" t="s">
        <v>2407</v>
      </c>
      <c r="J1074" s="2">
        <v>44110</v>
      </c>
      <c r="K1074" s="222">
        <v>5</v>
      </c>
      <c r="L1074" s="1" t="s">
        <v>7410</v>
      </c>
      <c r="M1074" s="222">
        <v>0</v>
      </c>
      <c r="N1074" s="2">
        <v>44134</v>
      </c>
      <c r="O1074" s="1" t="s">
        <v>2038</v>
      </c>
      <c r="P1074" s="259">
        <f>Tableau10[[#This Row],[Quantité échéancée]]-Tableau10[[#This Row],[Quantité livrée]]</f>
        <v>5</v>
      </c>
    </row>
    <row r="1075" spans="1:16" x14ac:dyDescent="0.35">
      <c r="A1075" t="str">
        <f>VLOOKUP(Tableau10[[#This Row],[Document d''achat]],Tableau1[[#All],[Nº pièce référence]:[AB]],17,FALSE)</f>
        <v>255223121102</v>
      </c>
      <c r="B1075" s="9" t="str">
        <f>VLOOKUP(Tableau10[[#This Row],[Document d''achat]],Tableau1[[#All],[Nº pièce référence]:[AB]],15,FALSE)</f>
        <v>300020861</v>
      </c>
      <c r="C1075" t="str">
        <f>VLOOKUP(Tableau10[[#This Row],[Document d''achat]],Tableau1[[#All],[Nº pièce référence]:[AB]],16,FALSE)</f>
        <v>2</v>
      </c>
      <c r="D1075" t="str">
        <f>VLOOKUP(Tableau10[[#This Row],[Document d''achat]],Tableau1[[#All],[Nº pièce référence]:[Type PO]],18,FALSE)</f>
        <v>L</v>
      </c>
      <c r="E1075" t="str">
        <f>VLOOKUP(Tableau10[[#This Row],[Document d''achat]],Tableau1[[#All],[Colonne1]:[Nom Fournisseur]],5,FALSE)</f>
        <v>100001215 SA Analis</v>
      </c>
      <c r="F1075" s="1" t="s">
        <v>2039</v>
      </c>
      <c r="G1075" s="1" t="s">
        <v>88</v>
      </c>
      <c r="H1075" s="1" t="s">
        <v>2034</v>
      </c>
      <c r="I1075" s="1" t="s">
        <v>2407</v>
      </c>
      <c r="J1075" s="2">
        <v>44110</v>
      </c>
      <c r="K1075" s="222">
        <v>10</v>
      </c>
      <c r="L1075" s="1" t="s">
        <v>7410</v>
      </c>
      <c r="M1075" s="222">
        <v>0</v>
      </c>
      <c r="N1075" s="2">
        <v>44134</v>
      </c>
      <c r="O1075" s="1" t="s">
        <v>2040</v>
      </c>
      <c r="P1075" s="259">
        <f>Tableau10[[#This Row],[Quantité échéancée]]-Tableau10[[#This Row],[Quantité livrée]]</f>
        <v>10</v>
      </c>
    </row>
    <row r="1076" spans="1:16" hidden="1" x14ac:dyDescent="0.35">
      <c r="A1076" t="str">
        <f>VLOOKUP(Tableau10[[#This Row],[Document d''achat]],Tableau1[[#All],[Nº pièce référence]:[AB]],17,FALSE)</f>
        <v>255223121102</v>
      </c>
      <c r="B1076" s="9" t="str">
        <f>VLOOKUP(Tableau10[[#This Row],[Document d''achat]],Tableau1[[#All],[Nº pièce référence]:[AB]],15,FALSE)</f>
        <v>300020861</v>
      </c>
      <c r="C1076" t="str">
        <f>VLOOKUP(Tableau10[[#This Row],[Document d''achat]],Tableau1[[#All],[Nº pièce référence]:[AB]],16,FALSE)</f>
        <v>2</v>
      </c>
      <c r="D1076" t="str">
        <f>VLOOKUP(Tableau10[[#This Row],[Document d''achat]],Tableau1[[#All],[Nº pièce référence]:[Type PO]],18,FALSE)</f>
        <v>L</v>
      </c>
      <c r="E1076" t="str">
        <f>VLOOKUP(Tableau10[[#This Row],[Document d''achat]],Tableau1[[#All],[Colonne1]:[Nom Fournisseur]],5,FALSE)</f>
        <v>100001431 NV Medisch Labo Service</v>
      </c>
      <c r="F1076" s="1" t="s">
        <v>1962</v>
      </c>
      <c r="G1076" s="1" t="s">
        <v>88</v>
      </c>
      <c r="H1076" s="1" t="s">
        <v>401</v>
      </c>
      <c r="I1076" s="1" t="s">
        <v>2407</v>
      </c>
      <c r="J1076" s="2">
        <v>44102</v>
      </c>
      <c r="K1076" s="222">
        <v>30000</v>
      </c>
      <c r="L1076" s="1" t="s">
        <v>7410</v>
      </c>
      <c r="M1076" s="222">
        <v>30000</v>
      </c>
      <c r="N1076" s="2">
        <v>44104</v>
      </c>
      <c r="O1076" s="1" t="s">
        <v>1963</v>
      </c>
      <c r="P1076" s="259">
        <f>Tableau10[[#This Row],[Quantité échéancée]]-Tableau10[[#This Row],[Quantité livrée]]</f>
        <v>0</v>
      </c>
    </row>
    <row r="1077" spans="1:16" hidden="1" x14ac:dyDescent="0.35">
      <c r="A1077" t="str">
        <f>VLOOKUP(Tableau10[[#This Row],[Document d''achat]],Tableau1[[#All],[Nº pièce référence]:[AB]],17,FALSE)</f>
        <v>255223121102</v>
      </c>
      <c r="B1077" s="9" t="str">
        <f>VLOOKUP(Tableau10[[#This Row],[Document d''achat]],Tableau1[[#All],[Nº pièce référence]:[AB]],15,FALSE)</f>
        <v>300020861</v>
      </c>
      <c r="C1077" t="str">
        <f>VLOOKUP(Tableau10[[#This Row],[Document d''achat]],Tableau1[[#All],[Nº pièce référence]:[AB]],16,FALSE)</f>
        <v>2</v>
      </c>
      <c r="D1077" t="str">
        <f>VLOOKUP(Tableau10[[#This Row],[Document d''achat]],Tableau1[[#All],[Nº pièce référence]:[Type PO]],18,FALSE)</f>
        <v>L</v>
      </c>
      <c r="E1077" t="str">
        <f>VLOOKUP(Tableau10[[#This Row],[Document d''achat]],Tableau1[[#All],[Colonne1]:[Nom Fournisseur]],5,FALSE)</f>
        <v>100000872 BV Sarstedt</v>
      </c>
      <c r="F1077" s="1" t="s">
        <v>2022</v>
      </c>
      <c r="G1077" s="1" t="s">
        <v>217</v>
      </c>
      <c r="H1077" s="1" t="s">
        <v>2021</v>
      </c>
      <c r="I1077" s="1" t="s">
        <v>2407</v>
      </c>
      <c r="J1077" s="2">
        <v>44110</v>
      </c>
      <c r="K1077" s="222">
        <v>6</v>
      </c>
      <c r="L1077" s="1" t="s">
        <v>7410</v>
      </c>
      <c r="M1077" s="222">
        <v>0</v>
      </c>
      <c r="N1077" s="2">
        <v>44178</v>
      </c>
      <c r="O1077" s="1" t="s">
        <v>2024</v>
      </c>
      <c r="P1077" s="259">
        <f>Tableau10[[#This Row],[Quantité échéancée]]-Tableau10[[#This Row],[Quantité livrée]]</f>
        <v>6</v>
      </c>
    </row>
    <row r="1078" spans="1:16" hidden="1" x14ac:dyDescent="0.35">
      <c r="A1078" t="str">
        <f>VLOOKUP(Tableau10[[#This Row],[Document d''achat]],Tableau1[[#All],[Nº pièce référence]:[AB]],17,FALSE)</f>
        <v>255223121102</v>
      </c>
      <c r="B1078" s="9" t="str">
        <f>VLOOKUP(Tableau10[[#This Row],[Document d''achat]],Tableau1[[#All],[Nº pièce référence]:[AB]],15,FALSE)</f>
        <v>300020861</v>
      </c>
      <c r="C1078" t="str">
        <f>VLOOKUP(Tableau10[[#This Row],[Document d''achat]],Tableau1[[#All],[Nº pièce référence]:[AB]],16,FALSE)</f>
        <v>2</v>
      </c>
      <c r="D1078" t="str">
        <f>VLOOKUP(Tableau10[[#This Row],[Document d''achat]],Tableau1[[#All],[Nº pièce référence]:[Type PO]],18,FALSE)</f>
        <v>L</v>
      </c>
      <c r="E1078" t="str">
        <f>VLOOKUP(Tableau10[[#This Row],[Document d''achat]],Tableau1[[#All],[Colonne1]:[Nom Fournisseur]],5,FALSE)</f>
        <v>100001431 NV Medisch Labo Service</v>
      </c>
      <c r="F1078" s="1" t="s">
        <v>1962</v>
      </c>
      <c r="G1078" s="1" t="s">
        <v>217</v>
      </c>
      <c r="H1078" s="1" t="s">
        <v>401</v>
      </c>
      <c r="I1078" s="1" t="s">
        <v>2407</v>
      </c>
      <c r="J1078" s="2">
        <v>44102</v>
      </c>
      <c r="K1078" s="222">
        <v>250000</v>
      </c>
      <c r="L1078" s="1" t="s">
        <v>7410</v>
      </c>
      <c r="M1078" s="222">
        <v>250000</v>
      </c>
      <c r="N1078" s="2">
        <v>44104</v>
      </c>
      <c r="O1078" s="1" t="s">
        <v>1964</v>
      </c>
      <c r="P1078" s="259">
        <f>Tableau10[[#This Row],[Quantité échéancée]]-Tableau10[[#This Row],[Quantité livrée]]</f>
        <v>0</v>
      </c>
    </row>
    <row r="1079" spans="1:16" hidden="1" x14ac:dyDescent="0.35">
      <c r="A1079" t="str">
        <f>VLOOKUP(Tableau10[[#This Row],[Document d''achat]],Tableau1[[#All],[Nº pièce référence]:[AB]],17,FALSE)</f>
        <v>255223121102</v>
      </c>
      <c r="B1079" s="9" t="str">
        <f>VLOOKUP(Tableau10[[#This Row],[Document d''achat]],Tableau1[[#All],[Nº pièce référence]:[AB]],15,FALSE)</f>
        <v>300020861</v>
      </c>
      <c r="C1079" t="str">
        <f>VLOOKUP(Tableau10[[#This Row],[Document d''achat]],Tableau1[[#All],[Nº pièce référence]:[AB]],16,FALSE)</f>
        <v>2</v>
      </c>
      <c r="D1079" t="str">
        <f>VLOOKUP(Tableau10[[#This Row],[Document d''achat]],Tableau1[[#All],[Nº pièce référence]:[Type PO]],18,FALSE)</f>
        <v>L</v>
      </c>
      <c r="E1079" t="str">
        <f>VLOOKUP(Tableau10[[#This Row],[Document d''achat]],Tableau1[[#All],[Colonne1]:[Nom Fournisseur]],5,FALSE)</f>
        <v>100001431 NV Medisch Labo Service</v>
      </c>
      <c r="F1079" s="1" t="s">
        <v>1962</v>
      </c>
      <c r="G1079" s="1" t="s">
        <v>217</v>
      </c>
      <c r="H1079" s="1" t="s">
        <v>401</v>
      </c>
      <c r="I1079" s="1" t="s">
        <v>2407</v>
      </c>
      <c r="J1079" s="2">
        <v>44102</v>
      </c>
      <c r="K1079" s="222">
        <v>220000</v>
      </c>
      <c r="L1079" s="1" t="s">
        <v>7410</v>
      </c>
      <c r="M1079" s="222">
        <v>220000</v>
      </c>
      <c r="N1079" s="2">
        <v>44139</v>
      </c>
      <c r="O1079" s="1" t="s">
        <v>1964</v>
      </c>
      <c r="P1079" s="259">
        <f>Tableau10[[#This Row],[Quantité échéancée]]-Tableau10[[#This Row],[Quantité livrée]]</f>
        <v>0</v>
      </c>
    </row>
    <row r="1080" spans="1:16" x14ac:dyDescent="0.35">
      <c r="A1080" t="str">
        <f>VLOOKUP(Tableau10[[#This Row],[Document d''achat]],Tableau1[[#All],[Nº pièce référence]:[AB]],17,FALSE)</f>
        <v>255223121102</v>
      </c>
      <c r="B1080" s="9" t="str">
        <f>VLOOKUP(Tableau10[[#This Row],[Document d''achat]],Tableau1[[#All],[Nº pièce référence]:[AB]],15,FALSE)</f>
        <v>300020861</v>
      </c>
      <c r="C1080" t="str">
        <f>VLOOKUP(Tableau10[[#This Row],[Document d''achat]],Tableau1[[#All],[Nº pièce référence]:[AB]],16,FALSE)</f>
        <v>2</v>
      </c>
      <c r="D1080" t="str">
        <f>VLOOKUP(Tableau10[[#This Row],[Document d''achat]],Tableau1[[#All],[Nº pièce référence]:[Type PO]],18,FALSE)</f>
        <v>L</v>
      </c>
      <c r="E1080" t="str">
        <f>VLOOKUP(Tableau10[[#This Row],[Document d''achat]],Tableau1[[#All],[Colonne1]:[Nom Fournisseur]],5,FALSE)</f>
        <v>100001431 NV Medisch Labo Service</v>
      </c>
      <c r="F1080" s="1" t="s">
        <v>2041</v>
      </c>
      <c r="G1080" s="1" t="s">
        <v>88</v>
      </c>
      <c r="H1080" s="1" t="s">
        <v>401</v>
      </c>
      <c r="I1080" s="1" t="s">
        <v>2407</v>
      </c>
      <c r="J1080" s="2">
        <v>44110</v>
      </c>
      <c r="K1080" s="222">
        <v>100000</v>
      </c>
      <c r="L1080" s="1" t="s">
        <v>7410</v>
      </c>
      <c r="M1080" s="222">
        <v>0</v>
      </c>
      <c r="N1080" s="2">
        <v>44129</v>
      </c>
      <c r="O1080" s="1" t="s">
        <v>2042</v>
      </c>
      <c r="P1080" s="259">
        <f>Tableau10[[#This Row],[Quantité échéancée]]-Tableau10[[#This Row],[Quantité livrée]]</f>
        <v>100000</v>
      </c>
    </row>
    <row r="1081" spans="1:16" x14ac:dyDescent="0.35">
      <c r="A1081" t="str">
        <f>VLOOKUP(Tableau10[[#This Row],[Document d''achat]],Tableau1[[#All],[Nº pièce référence]:[AB]],17,FALSE)</f>
        <v>255223121102</v>
      </c>
      <c r="B1081" s="9" t="str">
        <f>VLOOKUP(Tableau10[[#This Row],[Document d''achat]],Tableau1[[#All],[Nº pièce référence]:[AB]],15,FALSE)</f>
        <v>300020861</v>
      </c>
      <c r="C1081" t="str">
        <f>VLOOKUP(Tableau10[[#This Row],[Document d''achat]],Tableau1[[#All],[Nº pièce référence]:[AB]],16,FALSE)</f>
        <v>2</v>
      </c>
      <c r="D1081" t="str">
        <f>VLOOKUP(Tableau10[[#This Row],[Document d''achat]],Tableau1[[#All],[Nº pièce référence]:[Type PO]],18,FALSE)</f>
        <v>L</v>
      </c>
      <c r="E1081" t="str">
        <f>VLOOKUP(Tableau10[[#This Row],[Document d''achat]],Tableau1[[#All],[Colonne1]:[Nom Fournisseur]],5,FALSE)</f>
        <v>100001431 NV Medisch Labo Service</v>
      </c>
      <c r="F1081" s="1" t="s">
        <v>2041</v>
      </c>
      <c r="G1081" s="1" t="s">
        <v>88</v>
      </c>
      <c r="H1081" s="1" t="s">
        <v>401</v>
      </c>
      <c r="I1081" s="1" t="s">
        <v>2407</v>
      </c>
      <c r="J1081" s="2">
        <v>44110</v>
      </c>
      <c r="K1081" s="222">
        <v>150000</v>
      </c>
      <c r="L1081" s="1" t="s">
        <v>7410</v>
      </c>
      <c r="M1081" s="222">
        <v>0</v>
      </c>
      <c r="N1081" s="2">
        <v>44143</v>
      </c>
      <c r="O1081" s="1" t="s">
        <v>2042</v>
      </c>
      <c r="P1081" s="259">
        <f>Tableau10[[#This Row],[Quantité échéancée]]-Tableau10[[#This Row],[Quantité livrée]]</f>
        <v>150000</v>
      </c>
    </row>
    <row r="1082" spans="1:16" x14ac:dyDescent="0.35">
      <c r="A1082" t="str">
        <f>VLOOKUP(Tableau10[[#This Row],[Document d''achat]],Tableau1[[#All],[Nº pièce référence]:[AB]],17,FALSE)</f>
        <v>255223121102</v>
      </c>
      <c r="B1082" s="9" t="str">
        <f>VLOOKUP(Tableau10[[#This Row],[Document d''achat]],Tableau1[[#All],[Nº pièce référence]:[AB]],15,FALSE)</f>
        <v>300020861</v>
      </c>
      <c r="C1082" t="str">
        <f>VLOOKUP(Tableau10[[#This Row],[Document d''achat]],Tableau1[[#All],[Nº pièce référence]:[AB]],16,FALSE)</f>
        <v>2</v>
      </c>
      <c r="D1082" t="str">
        <f>VLOOKUP(Tableau10[[#This Row],[Document d''achat]],Tableau1[[#All],[Nº pièce référence]:[Type PO]],18,FALSE)</f>
        <v>L</v>
      </c>
      <c r="E1082" t="str">
        <f>VLOOKUP(Tableau10[[#This Row],[Document d''achat]],Tableau1[[#All],[Colonne1]:[Nom Fournisseur]],5,FALSE)</f>
        <v>100001542 NV Becton Dickinson Benelux</v>
      </c>
      <c r="F1082" s="1" t="s">
        <v>1960</v>
      </c>
      <c r="G1082" s="1" t="s">
        <v>88</v>
      </c>
      <c r="H1082" s="1" t="s">
        <v>1369</v>
      </c>
      <c r="I1082" s="1" t="s">
        <v>2407</v>
      </c>
      <c r="J1082" s="2">
        <v>44099</v>
      </c>
      <c r="K1082" s="222">
        <v>100000</v>
      </c>
      <c r="L1082" s="1" t="s">
        <v>7410</v>
      </c>
      <c r="M1082" s="222">
        <v>95000</v>
      </c>
      <c r="N1082" s="2">
        <v>44101</v>
      </c>
      <c r="O1082" s="1" t="s">
        <v>1961</v>
      </c>
      <c r="P1082" s="259">
        <f>Tableau10[[#This Row],[Quantité échéancée]]-Tableau10[[#This Row],[Quantité livrée]]</f>
        <v>5000</v>
      </c>
    </row>
    <row r="1083" spans="1:16" x14ac:dyDescent="0.35">
      <c r="A1083" t="str">
        <f>VLOOKUP(Tableau10[[#This Row],[Document d''achat]],Tableau1[[#All],[Nº pièce référence]:[AB]],17,FALSE)</f>
        <v>255223121102</v>
      </c>
      <c r="B1083" s="9" t="str">
        <f>VLOOKUP(Tableau10[[#This Row],[Document d''achat]],Tableau1[[#All],[Nº pièce référence]:[AB]],15,FALSE)</f>
        <v>300020861</v>
      </c>
      <c r="C1083" t="str">
        <f>VLOOKUP(Tableau10[[#This Row],[Document d''achat]],Tableau1[[#All],[Nº pièce référence]:[AB]],16,FALSE)</f>
        <v>2</v>
      </c>
      <c r="D1083" t="str">
        <f>VLOOKUP(Tableau10[[#This Row],[Document d''achat]],Tableau1[[#All],[Nº pièce référence]:[Type PO]],18,FALSE)</f>
        <v>L</v>
      </c>
      <c r="E1083" t="str">
        <f>VLOOKUP(Tableau10[[#This Row],[Document d''achat]],Tableau1[[#All],[Colonne1]:[Nom Fournisseur]],5,FALSE)</f>
        <v>100001542 NV Becton Dickinson Benelux</v>
      </c>
      <c r="F1083" s="1" t="s">
        <v>1960</v>
      </c>
      <c r="G1083" s="1" t="s">
        <v>217</v>
      </c>
      <c r="H1083" s="1" t="s">
        <v>1369</v>
      </c>
      <c r="I1083" s="1" t="s">
        <v>2407</v>
      </c>
      <c r="J1083" s="2">
        <v>44099</v>
      </c>
      <c r="K1083" s="222">
        <v>200000</v>
      </c>
      <c r="L1083" s="1" t="s">
        <v>7410</v>
      </c>
      <c r="M1083" s="222">
        <v>75000</v>
      </c>
      <c r="N1083" s="2">
        <v>44108</v>
      </c>
      <c r="O1083" s="1" t="s">
        <v>1961</v>
      </c>
      <c r="P1083" s="259">
        <f>Tableau10[[#This Row],[Quantité échéancée]]-Tableau10[[#This Row],[Quantité livrée]]</f>
        <v>125000</v>
      </c>
    </row>
    <row r="1084" spans="1:16" x14ac:dyDescent="0.35">
      <c r="A1084" t="str">
        <f>VLOOKUP(Tableau10[[#This Row],[Document d''achat]],Tableau1[[#All],[Nº pièce référence]:[AB]],17,FALSE)</f>
        <v>255223121102</v>
      </c>
      <c r="B1084" s="9" t="str">
        <f>VLOOKUP(Tableau10[[#This Row],[Document d''achat]],Tableau1[[#All],[Nº pièce référence]:[AB]],15,FALSE)</f>
        <v>300020861</v>
      </c>
      <c r="C1084" t="str">
        <f>VLOOKUP(Tableau10[[#This Row],[Document d''achat]],Tableau1[[#All],[Nº pièce référence]:[AB]],16,FALSE)</f>
        <v>2</v>
      </c>
      <c r="D1084" t="str">
        <f>VLOOKUP(Tableau10[[#This Row],[Document d''achat]],Tableau1[[#All],[Nº pièce référence]:[Type PO]],18,FALSE)</f>
        <v>L</v>
      </c>
      <c r="E1084" t="str">
        <f>VLOOKUP(Tableau10[[#This Row],[Document d''achat]],Tableau1[[#All],[Colonne1]:[Nom Fournisseur]],5,FALSE)</f>
        <v>100001542 NV Becton Dickinson Benelux</v>
      </c>
      <c r="F1084" s="1" t="s">
        <v>2043</v>
      </c>
      <c r="G1084" s="1" t="s">
        <v>88</v>
      </c>
      <c r="H1084" s="1" t="s">
        <v>1369</v>
      </c>
      <c r="I1084" s="1" t="s">
        <v>2407</v>
      </c>
      <c r="J1084" s="2">
        <v>44110</v>
      </c>
      <c r="K1084" s="222">
        <v>150000</v>
      </c>
      <c r="L1084" s="1" t="s">
        <v>7410</v>
      </c>
      <c r="M1084" s="222">
        <v>0</v>
      </c>
      <c r="N1084" s="2">
        <v>44115</v>
      </c>
      <c r="O1084" s="1" t="s">
        <v>2044</v>
      </c>
      <c r="P1084" s="259">
        <f>Tableau10[[#This Row],[Quantité échéancée]]-Tableau10[[#This Row],[Quantité livrée]]</f>
        <v>150000</v>
      </c>
    </row>
    <row r="1085" spans="1:16" x14ac:dyDescent="0.35">
      <c r="A1085" t="str">
        <f>VLOOKUP(Tableau10[[#This Row],[Document d''achat]],Tableau1[[#All],[Nº pièce référence]:[AB]],17,FALSE)</f>
        <v>255223121102</v>
      </c>
      <c r="B1085" s="9" t="str">
        <f>VLOOKUP(Tableau10[[#This Row],[Document d''achat]],Tableau1[[#All],[Nº pièce référence]:[AB]],15,FALSE)</f>
        <v>300020861</v>
      </c>
      <c r="C1085" t="str">
        <f>VLOOKUP(Tableau10[[#This Row],[Document d''achat]],Tableau1[[#All],[Nº pièce référence]:[AB]],16,FALSE)</f>
        <v>2</v>
      </c>
      <c r="D1085" t="str">
        <f>VLOOKUP(Tableau10[[#This Row],[Document d''achat]],Tableau1[[#All],[Nº pièce référence]:[Type PO]],18,FALSE)</f>
        <v>L</v>
      </c>
      <c r="E1085" t="str">
        <f>VLOOKUP(Tableau10[[#This Row],[Document d''achat]],Tableau1[[#All],[Colonne1]:[Nom Fournisseur]],5,FALSE)</f>
        <v>100001542 NV Becton Dickinson Benelux</v>
      </c>
      <c r="F1085" s="1" t="s">
        <v>2043</v>
      </c>
      <c r="G1085" s="1" t="s">
        <v>88</v>
      </c>
      <c r="H1085" s="1" t="s">
        <v>1369</v>
      </c>
      <c r="I1085" s="1" t="s">
        <v>2407</v>
      </c>
      <c r="J1085" s="2">
        <v>44110</v>
      </c>
      <c r="K1085" s="222">
        <v>150000</v>
      </c>
      <c r="L1085" s="1" t="s">
        <v>7410</v>
      </c>
      <c r="M1085" s="222">
        <v>0</v>
      </c>
      <c r="N1085" s="2">
        <v>44122</v>
      </c>
      <c r="O1085" s="1" t="s">
        <v>2044</v>
      </c>
      <c r="P1085" s="259">
        <f>Tableau10[[#This Row],[Quantité échéancée]]-Tableau10[[#This Row],[Quantité livrée]]</f>
        <v>150000</v>
      </c>
    </row>
    <row r="1086" spans="1:16" hidden="1" x14ac:dyDescent="0.35">
      <c r="A1086" t="str">
        <f>VLOOKUP(Tableau10[[#This Row],[Document d''achat]],Tableau1[[#All],[Nº pièce référence]:[AB]],17,FALSE)</f>
        <v>255223121102</v>
      </c>
      <c r="B1086" s="9" t="str">
        <f>VLOOKUP(Tableau10[[#This Row],[Document d''achat]],Tableau1[[#All],[Nº pièce référence]:[AB]],15,FALSE)</f>
        <v>300020861</v>
      </c>
      <c r="C1086" t="str">
        <f>VLOOKUP(Tableau10[[#This Row],[Document d''achat]],Tableau1[[#All],[Nº pièce référence]:[AB]],16,FALSE)</f>
        <v>2</v>
      </c>
      <c r="D1086" t="str">
        <f>VLOOKUP(Tableau10[[#This Row],[Document d''achat]],Tableau1[[#All],[Nº pièce référence]:[Type PO]],18,FALSE)</f>
        <v>L</v>
      </c>
      <c r="E1086" t="str">
        <f>VLOOKUP(Tableau10[[#This Row],[Document d''achat]],Tableau1[[#All],[Colonne1]:[Nom Fournisseur]],5,FALSE)</f>
        <v>100003017 SA Diagenode</v>
      </c>
      <c r="F1086" s="1" t="s">
        <v>2049</v>
      </c>
      <c r="G1086" s="1" t="s">
        <v>88</v>
      </c>
      <c r="H1086" s="1" t="s">
        <v>2048</v>
      </c>
      <c r="I1086" s="1" t="s">
        <v>2407</v>
      </c>
      <c r="J1086" s="2">
        <v>44110</v>
      </c>
      <c r="K1086" s="222">
        <v>500000</v>
      </c>
      <c r="L1086" s="1" t="s">
        <v>7410</v>
      </c>
      <c r="M1086" s="222">
        <v>500000</v>
      </c>
      <c r="N1086" s="2">
        <v>44120</v>
      </c>
      <c r="O1086" s="1" t="s">
        <v>2050</v>
      </c>
      <c r="P1086" s="259">
        <f>Tableau10[[#This Row],[Quantité échéancée]]-Tableau10[[#This Row],[Quantité livrée]]</f>
        <v>0</v>
      </c>
    </row>
    <row r="1087" spans="1:16" hidden="1" x14ac:dyDescent="0.35">
      <c r="A1087" t="str">
        <f>VLOOKUP(Tableau10[[#This Row],[Document d''achat]],Tableau1[[#All],[Nº pièce référence]:[AB]],17,FALSE)</f>
        <v>255223121102</v>
      </c>
      <c r="B1087" s="9" t="str">
        <f>VLOOKUP(Tableau10[[#This Row],[Document d''achat]],Tableau1[[#All],[Nº pièce référence]:[AB]],15,FALSE)</f>
        <v>300020861</v>
      </c>
      <c r="C1087" t="str">
        <f>VLOOKUP(Tableau10[[#This Row],[Document d''achat]],Tableau1[[#All],[Nº pièce référence]:[AB]],16,FALSE)</f>
        <v>2</v>
      </c>
      <c r="D1087" t="str">
        <f>VLOOKUP(Tableau10[[#This Row],[Document d''achat]],Tableau1[[#All],[Nº pièce référence]:[Type PO]],18,FALSE)</f>
        <v>L</v>
      </c>
      <c r="E1087" t="str">
        <f>VLOOKUP(Tableau10[[#This Row],[Document d''achat]],Tableau1[[#All],[Colonne1]:[Nom Fournisseur]],5,FALSE)</f>
        <v>100003017 SA Diagenode</v>
      </c>
      <c r="F1087" s="1" t="s">
        <v>2049</v>
      </c>
      <c r="G1087" s="1" t="s">
        <v>88</v>
      </c>
      <c r="H1087" s="1" t="s">
        <v>2048</v>
      </c>
      <c r="I1087" s="1" t="s">
        <v>2407</v>
      </c>
      <c r="J1087" s="2">
        <v>44110</v>
      </c>
      <c r="K1087" s="222">
        <v>1000000</v>
      </c>
      <c r="L1087" s="1" t="s">
        <v>7410</v>
      </c>
      <c r="M1087" s="222">
        <v>1000000</v>
      </c>
      <c r="N1087" s="2">
        <v>44134</v>
      </c>
      <c r="O1087" s="1" t="s">
        <v>2050</v>
      </c>
      <c r="P1087" s="259">
        <f>Tableau10[[#This Row],[Quantité échéancée]]-Tableau10[[#This Row],[Quantité livrée]]</f>
        <v>0</v>
      </c>
    </row>
    <row r="1088" spans="1:16" x14ac:dyDescent="0.35">
      <c r="A1088" t="str">
        <f>VLOOKUP(Tableau10[[#This Row],[Document d''achat]],Tableau1[[#All],[Nº pièce référence]:[AB]],17,FALSE)</f>
        <v>255223121102</v>
      </c>
      <c r="B1088" s="9" t="str">
        <f>VLOOKUP(Tableau10[[#This Row],[Document d''achat]],Tableau1[[#All],[Nº pièce référence]:[AB]],15,FALSE)</f>
        <v>300020861</v>
      </c>
      <c r="C1088" t="str">
        <f>VLOOKUP(Tableau10[[#This Row],[Document d''achat]],Tableau1[[#All],[Nº pièce référence]:[AB]],16,FALSE)</f>
        <v>2</v>
      </c>
      <c r="D1088" t="str">
        <f>VLOOKUP(Tableau10[[#This Row],[Document d''achat]],Tableau1[[#All],[Nº pièce référence]:[Type PO]],18,FALSE)</f>
        <v>L</v>
      </c>
      <c r="E1088" t="str">
        <f>VLOOKUP(Tableau10[[#This Row],[Document d''achat]],Tableau1[[#All],[Colonne1]:[Nom Fournisseur]],5,FALSE)</f>
        <v>100003017 SA Diagenode</v>
      </c>
      <c r="F1088" s="1" t="s">
        <v>2049</v>
      </c>
      <c r="G1088" s="1" t="s">
        <v>88</v>
      </c>
      <c r="H1088" s="1" t="s">
        <v>2048</v>
      </c>
      <c r="I1088" s="1" t="s">
        <v>2407</v>
      </c>
      <c r="J1088" s="2">
        <v>44110</v>
      </c>
      <c r="K1088" s="222">
        <v>620000</v>
      </c>
      <c r="L1088" s="1" t="s">
        <v>7410</v>
      </c>
      <c r="M1088" s="222">
        <v>612000</v>
      </c>
      <c r="N1088" s="2">
        <v>44155</v>
      </c>
      <c r="O1088" s="1" t="s">
        <v>2050</v>
      </c>
      <c r="P1088" s="259">
        <f>Tableau10[[#This Row],[Quantité échéancée]]-Tableau10[[#This Row],[Quantité livrée]]</f>
        <v>8000</v>
      </c>
    </row>
    <row r="1089" spans="1:16" x14ac:dyDescent="0.35">
      <c r="A1089" t="str">
        <f>VLOOKUP(Tableau10[[#This Row],[Document d''achat]],Tableau1[[#All],[Nº pièce référence]:[AB]],17,FALSE)</f>
        <v>255223121102</v>
      </c>
      <c r="B1089" s="9" t="str">
        <f>VLOOKUP(Tableau10[[#This Row],[Document d''achat]],Tableau1[[#All],[Nº pièce référence]:[AB]],15,FALSE)</f>
        <v>300020861</v>
      </c>
      <c r="C1089" t="str">
        <f>VLOOKUP(Tableau10[[#This Row],[Document d''achat]],Tableau1[[#All],[Nº pièce référence]:[AB]],16,FALSE)</f>
        <v>2</v>
      </c>
      <c r="D1089" t="str">
        <f>VLOOKUP(Tableau10[[#This Row],[Document d''achat]],Tableau1[[#All],[Nº pièce référence]:[Type PO]],18,FALSE)</f>
        <v>L</v>
      </c>
      <c r="E1089" t="str">
        <f>VLOOKUP(Tableau10[[#This Row],[Document d''achat]],Tableau1[[#All],[Colonne1]:[Nom Fournisseur]],5,FALSE)</f>
        <v>100003017 SA Diagenode</v>
      </c>
      <c r="F1089" s="1" t="s">
        <v>2049</v>
      </c>
      <c r="G1089" s="1" t="s">
        <v>217</v>
      </c>
      <c r="H1089" s="1" t="s">
        <v>2048</v>
      </c>
      <c r="I1089" s="1" t="s">
        <v>2407</v>
      </c>
      <c r="J1089" s="2">
        <v>44133</v>
      </c>
      <c r="K1089" s="222">
        <v>200000</v>
      </c>
      <c r="L1089" s="1" t="s">
        <v>7410</v>
      </c>
      <c r="M1089" s="222">
        <v>0</v>
      </c>
      <c r="N1089" s="2">
        <v>44148</v>
      </c>
      <c r="O1089" s="1" t="s">
        <v>2050</v>
      </c>
      <c r="P1089" s="259">
        <f>Tableau10[[#This Row],[Quantité échéancée]]-Tableau10[[#This Row],[Quantité livrée]]</f>
        <v>200000</v>
      </c>
    </row>
    <row r="1090" spans="1:16" x14ac:dyDescent="0.35">
      <c r="A1090" t="str">
        <f>VLOOKUP(Tableau10[[#This Row],[Document d''achat]],Tableau1[[#All],[Nº pièce référence]:[AB]],17,FALSE)</f>
        <v>255223121102</v>
      </c>
      <c r="B1090" s="9" t="str">
        <f>VLOOKUP(Tableau10[[#This Row],[Document d''achat]],Tableau1[[#All],[Nº pièce référence]:[AB]],15,FALSE)</f>
        <v>300020861</v>
      </c>
      <c r="C1090" t="str">
        <f>VLOOKUP(Tableau10[[#This Row],[Document d''achat]],Tableau1[[#All],[Nº pièce référence]:[AB]],16,FALSE)</f>
        <v>2</v>
      </c>
      <c r="D1090" t="str">
        <f>VLOOKUP(Tableau10[[#This Row],[Document d''achat]],Tableau1[[#All],[Nº pièce référence]:[Type PO]],18,FALSE)</f>
        <v>L</v>
      </c>
      <c r="E1090" t="str">
        <f>VLOOKUP(Tableau10[[#This Row],[Document d''achat]],Tableau1[[#All],[Colonne1]:[Nom Fournisseur]],5,FALSE)</f>
        <v>100003017 SA Diagenode</v>
      </c>
      <c r="F1090" s="1" t="s">
        <v>2049</v>
      </c>
      <c r="G1090" s="1" t="s">
        <v>217</v>
      </c>
      <c r="H1090" s="1" t="s">
        <v>2048</v>
      </c>
      <c r="I1090" s="1" t="s">
        <v>2407</v>
      </c>
      <c r="J1090" s="2">
        <v>44133</v>
      </c>
      <c r="K1090" s="222">
        <v>200000</v>
      </c>
      <c r="L1090" s="1" t="s">
        <v>7410</v>
      </c>
      <c r="M1090" s="222">
        <v>0</v>
      </c>
      <c r="N1090" s="2">
        <v>44155</v>
      </c>
      <c r="O1090" s="1" t="s">
        <v>2050</v>
      </c>
      <c r="P1090" s="259">
        <f>Tableau10[[#This Row],[Quantité échéancée]]-Tableau10[[#This Row],[Quantité livrée]]</f>
        <v>200000</v>
      </c>
    </row>
    <row r="1091" spans="1:16" x14ac:dyDescent="0.35">
      <c r="A1091" t="str">
        <f>VLOOKUP(Tableau10[[#This Row],[Document d''achat]],Tableau1[[#All],[Nº pièce référence]:[AB]],17,FALSE)</f>
        <v>255223121102</v>
      </c>
      <c r="B1091" s="9" t="str">
        <f>VLOOKUP(Tableau10[[#This Row],[Document d''achat]],Tableau1[[#All],[Nº pièce référence]:[AB]],15,FALSE)</f>
        <v>300020861</v>
      </c>
      <c r="C1091" t="str">
        <f>VLOOKUP(Tableau10[[#This Row],[Document d''achat]],Tableau1[[#All],[Nº pièce référence]:[AB]],16,FALSE)</f>
        <v>2</v>
      </c>
      <c r="D1091" t="str">
        <f>VLOOKUP(Tableau10[[#This Row],[Document d''achat]],Tableau1[[#All],[Nº pièce référence]:[Type PO]],18,FALSE)</f>
        <v>L</v>
      </c>
      <c r="E1091" t="str">
        <f>VLOOKUP(Tableau10[[#This Row],[Document d''achat]],Tableau1[[#All],[Colonne1]:[Nom Fournisseur]],5,FALSE)</f>
        <v>100003017 SA Diagenode</v>
      </c>
      <c r="F1091" s="1" t="s">
        <v>2049</v>
      </c>
      <c r="G1091" s="1" t="s">
        <v>217</v>
      </c>
      <c r="H1091" s="1" t="s">
        <v>2048</v>
      </c>
      <c r="I1091" s="1" t="s">
        <v>2407</v>
      </c>
      <c r="J1091" s="2">
        <v>44133</v>
      </c>
      <c r="K1091" s="222">
        <v>400000</v>
      </c>
      <c r="L1091" s="1" t="s">
        <v>7410</v>
      </c>
      <c r="M1091" s="222">
        <v>0</v>
      </c>
      <c r="N1091" s="2">
        <v>44162</v>
      </c>
      <c r="O1091" s="1" t="s">
        <v>2050</v>
      </c>
      <c r="P1091" s="259">
        <f>Tableau10[[#This Row],[Quantité échéancée]]-Tableau10[[#This Row],[Quantité livrée]]</f>
        <v>400000</v>
      </c>
    </row>
    <row r="1092" spans="1:16" hidden="1" x14ac:dyDescent="0.35">
      <c r="A1092" t="str">
        <f>VLOOKUP(Tableau10[[#This Row],[Document d''achat]],Tableau1[[#All],[Nº pièce référence]:[AB]],17,FALSE)</f>
        <v>255223121102</v>
      </c>
      <c r="B1092" s="9" t="str">
        <f>VLOOKUP(Tableau10[[#This Row],[Document d''achat]],Tableau1[[#All],[Nº pièce référence]:[AB]],15,FALSE)</f>
        <v>300020861</v>
      </c>
      <c r="C1092" t="str">
        <f>VLOOKUP(Tableau10[[#This Row],[Document d''achat]],Tableau1[[#All],[Nº pièce référence]:[AB]],16,FALSE)</f>
        <v>2</v>
      </c>
      <c r="D1092" t="str">
        <f>VLOOKUP(Tableau10[[#This Row],[Document d''achat]],Tableau1[[#All],[Nº pièce référence]:[Type PO]],18,FALSE)</f>
        <v>L</v>
      </c>
      <c r="E1092" t="str">
        <f>VLOOKUP(Tableau10[[#This Row],[Document d''achat]],Tableau1[[#All],[Colonne1]:[Nom Fournisseur]],5,FALSE)</f>
        <v>100003017 SA Diagenode</v>
      </c>
      <c r="F1092" s="1" t="s">
        <v>2051</v>
      </c>
      <c r="G1092" s="1" t="s">
        <v>88</v>
      </c>
      <c r="H1092" s="1" t="s">
        <v>2048</v>
      </c>
      <c r="I1092" s="1" t="s">
        <v>2407</v>
      </c>
      <c r="J1092" s="2">
        <v>44110</v>
      </c>
      <c r="K1092" s="222">
        <v>200000</v>
      </c>
      <c r="L1092" s="1" t="s">
        <v>7410</v>
      </c>
      <c r="M1092" s="222">
        <v>200000</v>
      </c>
      <c r="N1092" s="2">
        <v>44113</v>
      </c>
      <c r="O1092" s="1" t="s">
        <v>2052</v>
      </c>
      <c r="P1092" s="259">
        <f>Tableau10[[#This Row],[Quantité échéancée]]-Tableau10[[#This Row],[Quantité livrée]]</f>
        <v>0</v>
      </c>
    </row>
    <row r="1093" spans="1:16" x14ac:dyDescent="0.35">
      <c r="A1093" t="str">
        <f>VLOOKUP(Tableau10[[#This Row],[Document d''achat]],Tableau1[[#All],[Nº pièce référence]:[AB]],17,FALSE)</f>
        <v>255223121102</v>
      </c>
      <c r="B1093" s="9" t="str">
        <f>VLOOKUP(Tableau10[[#This Row],[Document d''achat]],Tableau1[[#All],[Nº pièce référence]:[AB]],15,FALSE)</f>
        <v>300020861</v>
      </c>
      <c r="C1093" t="str">
        <f>VLOOKUP(Tableau10[[#This Row],[Document d''achat]],Tableau1[[#All],[Nº pièce référence]:[AB]],16,FALSE)</f>
        <v>2</v>
      </c>
      <c r="D1093" t="str">
        <f>VLOOKUP(Tableau10[[#This Row],[Document d''achat]],Tableau1[[#All],[Nº pièce référence]:[Type PO]],18,FALSE)</f>
        <v>L</v>
      </c>
      <c r="E1093" t="str">
        <f>VLOOKUP(Tableau10[[#This Row],[Document d''achat]],Tableau1[[#All],[Colonne1]:[Nom Fournisseur]],5,FALSE)</f>
        <v>100003017 SA Diagenode</v>
      </c>
      <c r="F1093" s="1" t="s">
        <v>2051</v>
      </c>
      <c r="G1093" s="1" t="s">
        <v>88</v>
      </c>
      <c r="H1093" s="1" t="s">
        <v>2048</v>
      </c>
      <c r="I1093" s="1" t="s">
        <v>2407</v>
      </c>
      <c r="J1093" s="2">
        <v>44110</v>
      </c>
      <c r="K1093" s="222">
        <v>500000</v>
      </c>
      <c r="L1093" s="1" t="s">
        <v>7410</v>
      </c>
      <c r="M1093" s="222">
        <v>201850</v>
      </c>
      <c r="N1093" s="2">
        <v>44120</v>
      </c>
      <c r="O1093" s="1" t="s">
        <v>2052</v>
      </c>
      <c r="P1093" s="259">
        <f>Tableau10[[#This Row],[Quantité échéancée]]-Tableau10[[#This Row],[Quantité livrée]]</f>
        <v>298150</v>
      </c>
    </row>
    <row r="1094" spans="1:16" x14ac:dyDescent="0.35">
      <c r="A1094" t="str">
        <f>VLOOKUP(Tableau10[[#This Row],[Document d''achat]],Tableau1[[#All],[Nº pièce référence]:[AB]],17,FALSE)</f>
        <v>255223121102</v>
      </c>
      <c r="B1094" s="9" t="str">
        <f>VLOOKUP(Tableau10[[#This Row],[Document d''achat]],Tableau1[[#All],[Nº pièce référence]:[AB]],15,FALSE)</f>
        <v>300020861</v>
      </c>
      <c r="C1094" t="str">
        <f>VLOOKUP(Tableau10[[#This Row],[Document d''achat]],Tableau1[[#All],[Nº pièce référence]:[AB]],16,FALSE)</f>
        <v>2</v>
      </c>
      <c r="D1094" t="str">
        <f>VLOOKUP(Tableau10[[#This Row],[Document d''achat]],Tableau1[[#All],[Nº pièce référence]:[Type PO]],18,FALSE)</f>
        <v>L</v>
      </c>
      <c r="E1094" t="str">
        <f>VLOOKUP(Tableau10[[#This Row],[Document d''achat]],Tableau1[[#All],[Colonne1]:[Nom Fournisseur]],5,FALSE)</f>
        <v>100003017 SA Diagenode</v>
      </c>
      <c r="F1094" s="1" t="s">
        <v>2051</v>
      </c>
      <c r="G1094" s="1" t="s">
        <v>217</v>
      </c>
      <c r="H1094" s="1" t="s">
        <v>2048</v>
      </c>
      <c r="I1094" s="1" t="s">
        <v>2407</v>
      </c>
      <c r="J1094" s="2">
        <v>44123</v>
      </c>
      <c r="K1094" s="222">
        <v>500000</v>
      </c>
      <c r="L1094" s="1" t="s">
        <v>7410</v>
      </c>
      <c r="M1094" s="222">
        <v>0</v>
      </c>
      <c r="N1094" s="2">
        <v>44165</v>
      </c>
      <c r="O1094" s="1" t="s">
        <v>2052</v>
      </c>
      <c r="P1094" s="259">
        <f>Tableau10[[#This Row],[Quantité échéancée]]-Tableau10[[#This Row],[Quantité livrée]]</f>
        <v>500000</v>
      </c>
    </row>
    <row r="1095" spans="1:16" x14ac:dyDescent="0.35">
      <c r="A1095" t="str">
        <f>VLOOKUP(Tableau10[[#This Row],[Document d''achat]],Tableau1[[#All],[Nº pièce référence]:[AB]],17,FALSE)</f>
        <v>255223121102</v>
      </c>
      <c r="B1095" s="9" t="str">
        <f>VLOOKUP(Tableau10[[#This Row],[Document d''achat]],Tableau1[[#All],[Nº pièce référence]:[AB]],15,FALSE)</f>
        <v>300020861</v>
      </c>
      <c r="C1095" t="str">
        <f>VLOOKUP(Tableau10[[#This Row],[Document d''achat]],Tableau1[[#All],[Nº pièce référence]:[AB]],16,FALSE)</f>
        <v>2</v>
      </c>
      <c r="D1095" t="str">
        <f>VLOOKUP(Tableau10[[#This Row],[Document d''achat]],Tableau1[[#All],[Nº pièce référence]:[Type PO]],18,FALSE)</f>
        <v>L</v>
      </c>
      <c r="E1095" t="str">
        <f>VLOOKUP(Tableau10[[#This Row],[Document d''achat]],Tableau1[[#All],[Colonne1]:[Nom Fournisseur]],5,FALSE)</f>
        <v>100014352 NV Drukkerij Baete</v>
      </c>
      <c r="F1095" s="1" t="s">
        <v>1975</v>
      </c>
      <c r="G1095" s="1" t="s">
        <v>88</v>
      </c>
      <c r="H1095" s="1" t="s">
        <v>1894</v>
      </c>
      <c r="I1095" s="1" t="s">
        <v>2407</v>
      </c>
      <c r="J1095" s="2">
        <v>44132</v>
      </c>
      <c r="K1095" s="222">
        <v>100000</v>
      </c>
      <c r="L1095" s="1" t="s">
        <v>7410</v>
      </c>
      <c r="M1095" s="222">
        <v>0</v>
      </c>
      <c r="N1095" s="2">
        <v>44134</v>
      </c>
      <c r="O1095" s="1" t="s">
        <v>1976</v>
      </c>
      <c r="P1095" s="259">
        <f>Tableau10[[#This Row],[Quantité échéancée]]-Tableau10[[#This Row],[Quantité livrée]]</f>
        <v>100000</v>
      </c>
    </row>
    <row r="1096" spans="1:16" hidden="1" x14ac:dyDescent="0.35">
      <c r="A1096" t="str">
        <f>VLOOKUP(Tableau10[[#This Row],[Document d''achat]],Tableau1[[#All],[Nº pièce référence]:[AB]],17,FALSE)</f>
        <v>255223121102</v>
      </c>
      <c r="B1096" s="9" t="str">
        <f>VLOOKUP(Tableau10[[#This Row],[Document d''achat]],Tableau1[[#All],[Nº pièce référence]:[AB]],15,FALSE)</f>
        <v>300020861</v>
      </c>
      <c r="C1096" t="str">
        <f>VLOOKUP(Tableau10[[#This Row],[Document d''achat]],Tableau1[[#All],[Nº pièce référence]:[AB]],16,FALSE)</f>
        <v>2</v>
      </c>
      <c r="D1096" t="str">
        <f>VLOOKUP(Tableau10[[#This Row],[Document d''achat]],Tableau1[[#All],[Nº pièce référence]:[Type PO]],18,FALSE)</f>
        <v>L</v>
      </c>
      <c r="E1096" t="str">
        <f>VLOOKUP(Tableau10[[#This Row],[Document d''achat]],Tableau1[[#All],[Colonne1]:[Nom Fournisseur]],5,FALSE)</f>
        <v>100000780 NV Mettler-Toledo</v>
      </c>
      <c r="F1096" s="1" t="s">
        <v>2016</v>
      </c>
      <c r="G1096" s="1" t="s">
        <v>222</v>
      </c>
      <c r="H1096" s="1" t="s">
        <v>1849</v>
      </c>
      <c r="I1096" s="1" t="s">
        <v>2407</v>
      </c>
      <c r="J1096" s="2">
        <v>44110</v>
      </c>
      <c r="K1096" s="222">
        <v>320</v>
      </c>
      <c r="L1096" s="1" t="s">
        <v>7410</v>
      </c>
      <c r="M1096" s="222">
        <v>0</v>
      </c>
      <c r="N1096" s="2">
        <v>44171</v>
      </c>
      <c r="O1096" s="1" t="s">
        <v>2018</v>
      </c>
      <c r="P1096" s="259">
        <f>Tableau10[[#This Row],[Quantité échéancée]]-Tableau10[[#This Row],[Quantité livrée]]</f>
        <v>320</v>
      </c>
    </row>
    <row r="1097" spans="1:16" hidden="1" x14ac:dyDescent="0.35">
      <c r="A1097" t="str">
        <f>VLOOKUP(Tableau10[[#This Row],[Document d''achat]],Tableau1[[#All],[Nº pièce référence]:[AB]],17,FALSE)</f>
        <v>255223121102</v>
      </c>
      <c r="B1097" s="9" t="str">
        <f>VLOOKUP(Tableau10[[#This Row],[Document d''achat]],Tableau1[[#All],[Nº pièce référence]:[AB]],15,FALSE)</f>
        <v>300020861</v>
      </c>
      <c r="C1097" t="str">
        <f>VLOOKUP(Tableau10[[#This Row],[Document d''achat]],Tableau1[[#All],[Nº pièce référence]:[AB]],16,FALSE)</f>
        <v>2</v>
      </c>
      <c r="D1097" t="str">
        <f>VLOOKUP(Tableau10[[#This Row],[Document d''achat]],Tableau1[[#All],[Nº pièce référence]:[Type PO]],18,FALSE)</f>
        <v>L</v>
      </c>
      <c r="E1097" t="str">
        <f>VLOOKUP(Tableau10[[#This Row],[Document d''achat]],Tableau1[[#All],[Colonne1]:[Nom Fournisseur]],5,FALSE)</f>
        <v>100000780 NV Mettler-Toledo</v>
      </c>
      <c r="F1097" s="1" t="s">
        <v>2016</v>
      </c>
      <c r="G1097" s="1" t="s">
        <v>222</v>
      </c>
      <c r="H1097" s="1" t="s">
        <v>1849</v>
      </c>
      <c r="I1097" s="1" t="s">
        <v>2407</v>
      </c>
      <c r="J1097" s="2">
        <v>44110</v>
      </c>
      <c r="K1097" s="222">
        <v>320</v>
      </c>
      <c r="L1097" s="1" t="s">
        <v>7410</v>
      </c>
      <c r="M1097" s="222">
        <v>0</v>
      </c>
      <c r="N1097" s="2">
        <v>44178</v>
      </c>
      <c r="O1097" s="1" t="s">
        <v>2018</v>
      </c>
      <c r="P1097" s="259">
        <f>Tableau10[[#This Row],[Quantité échéancée]]-Tableau10[[#This Row],[Quantité livrée]]</f>
        <v>320</v>
      </c>
    </row>
    <row r="1098" spans="1:16" hidden="1" x14ac:dyDescent="0.35">
      <c r="A1098" t="str">
        <f>VLOOKUP(Tableau10[[#This Row],[Document d''achat]],Tableau1[[#All],[Nº pièce référence]:[AB]],17,FALSE)</f>
        <v>255223121102</v>
      </c>
      <c r="B1098" s="9" t="str">
        <f>VLOOKUP(Tableau10[[#This Row],[Document d''achat]],Tableau1[[#All],[Nº pièce référence]:[AB]],15,FALSE)</f>
        <v>300020861</v>
      </c>
      <c r="C1098" t="str">
        <f>VLOOKUP(Tableau10[[#This Row],[Document d''achat]],Tableau1[[#All],[Nº pièce référence]:[AB]],16,FALSE)</f>
        <v>2</v>
      </c>
      <c r="D1098" t="str">
        <f>VLOOKUP(Tableau10[[#This Row],[Document d''achat]],Tableau1[[#All],[Nº pièce référence]:[Type PO]],18,FALSE)</f>
        <v>L</v>
      </c>
      <c r="E1098" t="str">
        <f>VLOOKUP(Tableau10[[#This Row],[Document d''achat]],Tableau1[[#All],[Colonne1]:[Nom Fournisseur]],5,FALSE)</f>
        <v>100000780 NV Mettler-Toledo</v>
      </c>
      <c r="F1098" s="1" t="s">
        <v>2016</v>
      </c>
      <c r="G1098" s="1" t="s">
        <v>222</v>
      </c>
      <c r="H1098" s="1" t="s">
        <v>1849</v>
      </c>
      <c r="I1098" s="1" t="s">
        <v>2407</v>
      </c>
      <c r="J1098" s="2">
        <v>44110</v>
      </c>
      <c r="K1098" s="222">
        <v>320</v>
      </c>
      <c r="L1098" s="1" t="s">
        <v>7410</v>
      </c>
      <c r="M1098" s="222">
        <v>0</v>
      </c>
      <c r="N1098" s="2">
        <v>44185</v>
      </c>
      <c r="O1098" s="1" t="s">
        <v>2018</v>
      </c>
      <c r="P1098" s="259">
        <f>Tableau10[[#This Row],[Quantité échéancée]]-Tableau10[[#This Row],[Quantité livrée]]</f>
        <v>320</v>
      </c>
    </row>
    <row r="1099" spans="1:16" hidden="1" x14ac:dyDescent="0.35">
      <c r="A1099" t="str">
        <f>VLOOKUP(Tableau10[[#This Row],[Document d''achat]],Tableau1[[#All],[Nº pièce référence]:[AB]],17,FALSE)</f>
        <v>255223121102</v>
      </c>
      <c r="B1099" s="9" t="str">
        <f>VLOOKUP(Tableau10[[#This Row],[Document d''achat]],Tableau1[[#All],[Nº pièce référence]:[AB]],15,FALSE)</f>
        <v>300020861</v>
      </c>
      <c r="C1099" t="str">
        <f>VLOOKUP(Tableau10[[#This Row],[Document d''achat]],Tableau1[[#All],[Nº pièce référence]:[AB]],16,FALSE)</f>
        <v>2</v>
      </c>
      <c r="D1099" t="str">
        <f>VLOOKUP(Tableau10[[#This Row],[Document d''achat]],Tableau1[[#All],[Nº pièce référence]:[Type PO]],18,FALSE)</f>
        <v>L</v>
      </c>
      <c r="E1099" t="str">
        <f>VLOOKUP(Tableau10[[#This Row],[Document d''achat]],Tableau1[[#All],[Colonne1]:[Nom Fournisseur]],5,FALSE)</f>
        <v>100000780 NV Mettler-Toledo</v>
      </c>
      <c r="F1099" s="1" t="s">
        <v>2016</v>
      </c>
      <c r="G1099" s="1" t="s">
        <v>222</v>
      </c>
      <c r="H1099" s="1" t="s">
        <v>1849</v>
      </c>
      <c r="I1099" s="1" t="s">
        <v>2407</v>
      </c>
      <c r="J1099" s="2">
        <v>44110</v>
      </c>
      <c r="K1099" s="222">
        <v>320</v>
      </c>
      <c r="L1099" s="1" t="s">
        <v>7410</v>
      </c>
      <c r="M1099" s="222">
        <v>0</v>
      </c>
      <c r="N1099" s="2">
        <v>44192</v>
      </c>
      <c r="O1099" s="1" t="s">
        <v>2018</v>
      </c>
      <c r="P1099" s="259">
        <f>Tableau10[[#This Row],[Quantité échéancée]]-Tableau10[[#This Row],[Quantité livrée]]</f>
        <v>320</v>
      </c>
    </row>
    <row r="1100" spans="1:16" hidden="1" x14ac:dyDescent="0.35">
      <c r="A1100" t="str">
        <f>VLOOKUP(Tableau10[[#This Row],[Document d''achat]],Tableau1[[#All],[Nº pièce référence]:[AB]],17,FALSE)</f>
        <v>255223121102</v>
      </c>
      <c r="B1100" s="9" t="str">
        <f>VLOOKUP(Tableau10[[#This Row],[Document d''achat]],Tableau1[[#All],[Nº pièce référence]:[AB]],15,FALSE)</f>
        <v>300020861</v>
      </c>
      <c r="C1100" t="str">
        <f>VLOOKUP(Tableau10[[#This Row],[Document d''achat]],Tableau1[[#All],[Nº pièce référence]:[AB]],16,FALSE)</f>
        <v>2</v>
      </c>
      <c r="D1100" t="str">
        <f>VLOOKUP(Tableau10[[#This Row],[Document d''achat]],Tableau1[[#All],[Nº pièce référence]:[Type PO]],18,FALSE)</f>
        <v>L</v>
      </c>
      <c r="E1100" t="str">
        <f>VLOOKUP(Tableau10[[#This Row],[Document d''achat]],Tableau1[[#All],[Colonne1]:[Nom Fournisseur]],5,FALSE)</f>
        <v>100000780 NV Mettler-Toledo</v>
      </c>
      <c r="F1100" s="1" t="s">
        <v>2016</v>
      </c>
      <c r="G1100" s="1" t="s">
        <v>222</v>
      </c>
      <c r="H1100" s="1" t="s">
        <v>1849</v>
      </c>
      <c r="I1100" s="1" t="s">
        <v>2407</v>
      </c>
      <c r="J1100" s="2">
        <v>44110</v>
      </c>
      <c r="K1100" s="222">
        <v>320</v>
      </c>
      <c r="L1100" s="1" t="s">
        <v>7410</v>
      </c>
      <c r="M1100" s="222">
        <v>0</v>
      </c>
      <c r="N1100" s="2">
        <v>44199</v>
      </c>
      <c r="O1100" s="1" t="s">
        <v>2018</v>
      </c>
      <c r="P1100" s="259">
        <f>Tableau10[[#This Row],[Quantité échéancée]]-Tableau10[[#This Row],[Quantité livrée]]</f>
        <v>320</v>
      </c>
    </row>
    <row r="1101" spans="1:16" hidden="1" x14ac:dyDescent="0.35">
      <c r="A1101" t="str">
        <f>VLOOKUP(Tableau10[[#This Row],[Document d''achat]],Tableau1[[#All],[Nº pièce référence]:[AB]],17,FALSE)</f>
        <v>255223121102</v>
      </c>
      <c r="B1101" s="9" t="str">
        <f>VLOOKUP(Tableau10[[#This Row],[Document d''achat]],Tableau1[[#All],[Nº pièce référence]:[AB]],15,FALSE)</f>
        <v>300020861</v>
      </c>
      <c r="C1101" t="str">
        <f>VLOOKUP(Tableau10[[#This Row],[Document d''achat]],Tableau1[[#All],[Nº pièce référence]:[AB]],16,FALSE)</f>
        <v>2</v>
      </c>
      <c r="D1101" t="str">
        <f>VLOOKUP(Tableau10[[#This Row],[Document d''achat]],Tableau1[[#All],[Nº pièce référence]:[Type PO]],18,FALSE)</f>
        <v>L</v>
      </c>
      <c r="E1101" t="str">
        <f>VLOOKUP(Tableau10[[#This Row],[Document d''achat]],Tableau1[[#All],[Colonne1]:[Nom Fournisseur]],5,FALSE)</f>
        <v>100000780 NV Mettler-Toledo</v>
      </c>
      <c r="F1101" s="1" t="s">
        <v>2016</v>
      </c>
      <c r="G1101" s="1" t="s">
        <v>222</v>
      </c>
      <c r="H1101" s="1" t="s">
        <v>1849</v>
      </c>
      <c r="I1101" s="1" t="s">
        <v>2407</v>
      </c>
      <c r="J1101" s="2">
        <v>44110</v>
      </c>
      <c r="K1101" s="222">
        <v>160</v>
      </c>
      <c r="L1101" s="1" t="s">
        <v>7410</v>
      </c>
      <c r="M1101" s="222">
        <v>0</v>
      </c>
      <c r="N1101" s="2">
        <v>44206</v>
      </c>
      <c r="O1101" s="1" t="s">
        <v>2018</v>
      </c>
      <c r="P1101" s="259">
        <f>Tableau10[[#This Row],[Quantité échéancée]]-Tableau10[[#This Row],[Quantité livrée]]</f>
        <v>160</v>
      </c>
    </row>
    <row r="1102" spans="1:16" x14ac:dyDescent="0.35">
      <c r="A1102" t="str">
        <f>VLOOKUP(Tableau10[[#This Row],[Document d''achat]],Tableau1[[#All],[Nº pièce référence]:[AB]],17,FALSE)</f>
        <v>255223121102</v>
      </c>
      <c r="B1102" s="9" t="str">
        <f>VLOOKUP(Tableau10[[#This Row],[Document d''achat]],Tableau1[[#All],[Nº pièce référence]:[AB]],15,FALSE)</f>
        <v>300020861</v>
      </c>
      <c r="C1102" t="str">
        <f>VLOOKUP(Tableau10[[#This Row],[Document d''achat]],Tableau1[[#All],[Nº pièce référence]:[AB]],16,FALSE)</f>
        <v>2</v>
      </c>
      <c r="D1102" t="str">
        <f>VLOOKUP(Tableau10[[#This Row],[Document d''achat]],Tableau1[[#All],[Nº pièce référence]:[Type PO]],18,FALSE)</f>
        <v>L</v>
      </c>
      <c r="E1102" t="str">
        <f>VLOOKUP(Tableau10[[#This Row],[Document d''achat]],Tableau1[[#All],[Colonne1]:[Nom Fournisseur]],5,FALSE)</f>
        <v>100014352 NV Drukkerij Baete</v>
      </c>
      <c r="F1102" s="1" t="s">
        <v>1975</v>
      </c>
      <c r="G1102" s="1" t="s">
        <v>88</v>
      </c>
      <c r="H1102" s="1" t="s">
        <v>1894</v>
      </c>
      <c r="I1102" s="1" t="s">
        <v>2407</v>
      </c>
      <c r="J1102" s="2">
        <v>44132</v>
      </c>
      <c r="K1102" s="222">
        <v>200000</v>
      </c>
      <c r="L1102" s="1" t="s">
        <v>7410</v>
      </c>
      <c r="M1102" s="222">
        <v>0</v>
      </c>
      <c r="N1102" s="2">
        <v>44143</v>
      </c>
      <c r="O1102" s="1" t="s">
        <v>1976</v>
      </c>
      <c r="P1102" s="259">
        <f>Tableau10[[#This Row],[Quantité échéancée]]-Tableau10[[#This Row],[Quantité livrée]]</f>
        <v>200000</v>
      </c>
    </row>
    <row r="1103" spans="1:16" x14ac:dyDescent="0.35">
      <c r="A1103" t="str">
        <f>VLOOKUP(Tableau10[[#This Row],[Document d''achat]],Tableau1[[#All],[Nº pièce référence]:[AB]],17,FALSE)</f>
        <v>255223121102</v>
      </c>
      <c r="B1103" s="9" t="str">
        <f>VLOOKUP(Tableau10[[#This Row],[Document d''achat]],Tableau1[[#All],[Nº pièce référence]:[AB]],15,FALSE)</f>
        <v>300020861</v>
      </c>
      <c r="C1103" t="str">
        <f>VLOOKUP(Tableau10[[#This Row],[Document d''achat]],Tableau1[[#All],[Nº pièce référence]:[AB]],16,FALSE)</f>
        <v>2</v>
      </c>
      <c r="D1103" t="str">
        <f>VLOOKUP(Tableau10[[#This Row],[Document d''achat]],Tableau1[[#All],[Nº pièce référence]:[Type PO]],18,FALSE)</f>
        <v>L</v>
      </c>
      <c r="E1103" t="str">
        <f>VLOOKUP(Tableau10[[#This Row],[Document d''achat]],Tableau1[[#All],[Colonne1]:[Nom Fournisseur]],5,FALSE)</f>
        <v>100014352 NV Drukkerij Baete</v>
      </c>
      <c r="F1103" s="1" t="s">
        <v>1975</v>
      </c>
      <c r="G1103" s="1" t="s">
        <v>88</v>
      </c>
      <c r="H1103" s="1" t="s">
        <v>1894</v>
      </c>
      <c r="I1103" s="1" t="s">
        <v>2407</v>
      </c>
      <c r="J1103" s="2">
        <v>44132</v>
      </c>
      <c r="K1103" s="222">
        <v>200000</v>
      </c>
      <c r="L1103" s="1" t="s">
        <v>7410</v>
      </c>
      <c r="M1103" s="222">
        <v>0</v>
      </c>
      <c r="N1103" s="2">
        <v>44150</v>
      </c>
      <c r="O1103" s="1" t="s">
        <v>1976</v>
      </c>
      <c r="P1103" s="259">
        <f>Tableau10[[#This Row],[Quantité échéancée]]-Tableau10[[#This Row],[Quantité livrée]]</f>
        <v>200000</v>
      </c>
    </row>
    <row r="1104" spans="1:16" x14ac:dyDescent="0.35">
      <c r="A1104" t="str">
        <f>VLOOKUP(Tableau10[[#This Row],[Document d''achat]],Tableau1[[#All],[Nº pièce référence]:[AB]],17,FALSE)</f>
        <v>255223121102</v>
      </c>
      <c r="B1104" s="9" t="str">
        <f>VLOOKUP(Tableau10[[#This Row],[Document d''achat]],Tableau1[[#All],[Nº pièce référence]:[AB]],15,FALSE)</f>
        <v>300020861</v>
      </c>
      <c r="C1104" t="str">
        <f>VLOOKUP(Tableau10[[#This Row],[Document d''achat]],Tableau1[[#All],[Nº pièce référence]:[AB]],16,FALSE)</f>
        <v>2</v>
      </c>
      <c r="D1104" t="str">
        <f>VLOOKUP(Tableau10[[#This Row],[Document d''achat]],Tableau1[[#All],[Nº pièce référence]:[Type PO]],18,FALSE)</f>
        <v>L</v>
      </c>
      <c r="E1104" t="str">
        <f>VLOOKUP(Tableau10[[#This Row],[Document d''achat]],Tableau1[[#All],[Colonne1]:[Nom Fournisseur]],5,FALSE)</f>
        <v>100014352 NV Drukkerij Baete</v>
      </c>
      <c r="F1104" s="1" t="s">
        <v>1975</v>
      </c>
      <c r="G1104" s="1" t="s">
        <v>88</v>
      </c>
      <c r="H1104" s="1" t="s">
        <v>1894</v>
      </c>
      <c r="I1104" s="1" t="s">
        <v>2407</v>
      </c>
      <c r="J1104" s="2">
        <v>44132</v>
      </c>
      <c r="K1104" s="222">
        <v>200000</v>
      </c>
      <c r="L1104" s="1" t="s">
        <v>7410</v>
      </c>
      <c r="M1104" s="222">
        <v>0</v>
      </c>
      <c r="N1104" s="2">
        <v>44157</v>
      </c>
      <c r="O1104" s="1" t="s">
        <v>1976</v>
      </c>
      <c r="P1104" s="259">
        <f>Tableau10[[#This Row],[Quantité échéancée]]-Tableau10[[#This Row],[Quantité livrée]]</f>
        <v>200000</v>
      </c>
    </row>
    <row r="1105" spans="1:16" x14ac:dyDescent="0.35">
      <c r="A1105" t="str">
        <f>VLOOKUP(Tableau10[[#This Row],[Document d''achat]],Tableau1[[#All],[Nº pièce référence]:[AB]],17,FALSE)</f>
        <v>255223121102</v>
      </c>
      <c r="B1105" s="9" t="str">
        <f>VLOOKUP(Tableau10[[#This Row],[Document d''achat]],Tableau1[[#All],[Nº pièce référence]:[AB]],15,FALSE)</f>
        <v>300020861</v>
      </c>
      <c r="C1105" t="str">
        <f>VLOOKUP(Tableau10[[#This Row],[Document d''achat]],Tableau1[[#All],[Nº pièce référence]:[AB]],16,FALSE)</f>
        <v>2</v>
      </c>
      <c r="D1105" t="str">
        <f>VLOOKUP(Tableau10[[#This Row],[Document d''achat]],Tableau1[[#All],[Nº pièce référence]:[Type PO]],18,FALSE)</f>
        <v>L</v>
      </c>
      <c r="E1105" t="str">
        <f>VLOOKUP(Tableau10[[#This Row],[Document d''achat]],Tableau1[[#All],[Colonne1]:[Nom Fournisseur]],5,FALSE)</f>
        <v>100014352 NV Drukkerij Baete</v>
      </c>
      <c r="F1105" s="1" t="s">
        <v>1975</v>
      </c>
      <c r="G1105" s="1" t="s">
        <v>88</v>
      </c>
      <c r="H1105" s="1" t="s">
        <v>1894</v>
      </c>
      <c r="I1105" s="1" t="s">
        <v>2407</v>
      </c>
      <c r="J1105" s="2">
        <v>44132</v>
      </c>
      <c r="K1105" s="222">
        <v>200000</v>
      </c>
      <c r="L1105" s="1" t="s">
        <v>7410</v>
      </c>
      <c r="M1105" s="222">
        <v>0</v>
      </c>
      <c r="N1105" s="2">
        <v>44164</v>
      </c>
      <c r="O1105" s="1" t="s">
        <v>1976</v>
      </c>
      <c r="P1105" s="259">
        <f>Tableau10[[#This Row],[Quantité échéancée]]-Tableau10[[#This Row],[Quantité livrée]]</f>
        <v>200000</v>
      </c>
    </row>
    <row r="1106" spans="1:16" hidden="1" x14ac:dyDescent="0.35">
      <c r="A1106" t="str">
        <f>VLOOKUP(Tableau10[[#This Row],[Document d''achat]],Tableau1[[#All],[Nº pièce référence]:[AB]],17,FALSE)</f>
        <v>255223121102</v>
      </c>
      <c r="B1106" s="9" t="str">
        <f>VLOOKUP(Tableau10[[#This Row],[Document d''achat]],Tableau1[[#All],[Nº pièce référence]:[AB]],15,FALSE)</f>
        <v>300020861</v>
      </c>
      <c r="C1106" t="str">
        <f>VLOOKUP(Tableau10[[#This Row],[Document d''achat]],Tableau1[[#All],[Nº pièce référence]:[AB]],16,FALSE)</f>
        <v>2</v>
      </c>
      <c r="D1106" t="str">
        <f>VLOOKUP(Tableau10[[#This Row],[Document d''achat]],Tableau1[[#All],[Nº pièce référence]:[Type PO]],18,FALSE)</f>
        <v>L</v>
      </c>
      <c r="E1106" t="str">
        <f>VLOOKUP(Tableau10[[#This Row],[Document d''achat]],Tableau1[[#All],[Colonne1]:[Nom Fournisseur]],5,FALSE)</f>
        <v>100001431 NV Medisch Labo Service</v>
      </c>
      <c r="F1106" s="1" t="s">
        <v>2041</v>
      </c>
      <c r="G1106" s="1" t="s">
        <v>88</v>
      </c>
      <c r="H1106" s="1" t="s">
        <v>401</v>
      </c>
      <c r="I1106" s="1" t="s">
        <v>2407</v>
      </c>
      <c r="J1106" s="2">
        <v>44110</v>
      </c>
      <c r="K1106" s="222">
        <v>1250000</v>
      </c>
      <c r="L1106" s="1" t="s">
        <v>7410</v>
      </c>
      <c r="M1106" s="222">
        <v>0</v>
      </c>
      <c r="N1106" s="2">
        <v>44171</v>
      </c>
      <c r="O1106" s="1" t="s">
        <v>2042</v>
      </c>
      <c r="P1106" s="259">
        <f>Tableau10[[#This Row],[Quantité échéancée]]-Tableau10[[#This Row],[Quantité livrée]]</f>
        <v>1250000</v>
      </c>
    </row>
    <row r="1107" spans="1:16" x14ac:dyDescent="0.35">
      <c r="A1107" t="str">
        <f>VLOOKUP(Tableau10[[#This Row],[Document d''achat]],Tableau1[[#All],[Nº pièce référence]:[AB]],17,FALSE)</f>
        <v>255223121102</v>
      </c>
      <c r="B1107" s="9" t="str">
        <f>VLOOKUP(Tableau10[[#This Row],[Document d''achat]],Tableau1[[#All],[Nº pièce référence]:[AB]],15,FALSE)</f>
        <v>300020861</v>
      </c>
      <c r="C1107" t="str">
        <f>VLOOKUP(Tableau10[[#This Row],[Document d''achat]],Tableau1[[#All],[Nº pièce référence]:[AB]],16,FALSE)</f>
        <v>2</v>
      </c>
      <c r="D1107" t="str">
        <f>VLOOKUP(Tableau10[[#This Row],[Document d''achat]],Tableau1[[#All],[Nº pièce référence]:[Type PO]],18,FALSE)</f>
        <v>L</v>
      </c>
      <c r="E1107" t="str">
        <f>VLOOKUP(Tableau10[[#This Row],[Document d''achat]],Tableau1[[#All],[Colonne1]:[Nom Fournisseur]],5,FALSE)</f>
        <v>100016279 BV Abbott Rapid Diagnostics</v>
      </c>
      <c r="F1107" s="1" t="s">
        <v>2091</v>
      </c>
      <c r="G1107" s="1" t="s">
        <v>88</v>
      </c>
      <c r="H1107" s="1" t="s">
        <v>2090</v>
      </c>
      <c r="I1107" s="1" t="s">
        <v>2407</v>
      </c>
      <c r="J1107" s="2">
        <v>44126</v>
      </c>
      <c r="K1107" s="222">
        <v>4000</v>
      </c>
      <c r="L1107" s="1" t="s">
        <v>7410</v>
      </c>
      <c r="M1107" s="222">
        <v>0</v>
      </c>
      <c r="N1107" s="2">
        <v>44126</v>
      </c>
      <c r="O1107" s="1" t="s">
        <v>2092</v>
      </c>
      <c r="P1107" s="259">
        <f>Tableau10[[#This Row],[Quantité échéancée]]-Tableau10[[#This Row],[Quantité livrée]]</f>
        <v>4000</v>
      </c>
    </row>
    <row r="1108" spans="1:16" hidden="1" x14ac:dyDescent="0.35">
      <c r="A1108" t="str">
        <f>VLOOKUP(Tableau10[[#This Row],[Document d''achat]],Tableau1[[#All],[Nº pièce référence]:[AB]],17,FALSE)</f>
        <v>255223121102</v>
      </c>
      <c r="B1108" s="9" t="str">
        <f>VLOOKUP(Tableau10[[#This Row],[Document d''achat]],Tableau1[[#All],[Nº pièce référence]:[AB]],15,FALSE)</f>
        <v>300020861</v>
      </c>
      <c r="C1108" t="str">
        <f>VLOOKUP(Tableau10[[#This Row],[Document d''achat]],Tableau1[[#All],[Nº pièce référence]:[AB]],16,FALSE)</f>
        <v>5</v>
      </c>
      <c r="D1108" t="str">
        <f>VLOOKUP(Tableau10[[#This Row],[Document d''achat]],Tableau1[[#All],[Nº pièce référence]:[Type PO]],18,FALSE)</f>
        <v>Z</v>
      </c>
      <c r="E1108" t="str">
        <f>VLOOKUP(Tableau10[[#This Row],[Document d''achat]],Tableau1[[#All],[Colonne1]:[Nom Fournisseur]],5,FALSE)</f>
        <v>100022626 SA Pfizer</v>
      </c>
      <c r="F1108" s="1" t="s">
        <v>1951</v>
      </c>
      <c r="G1108" s="1" t="s">
        <v>88</v>
      </c>
      <c r="H1108" s="1" t="s">
        <v>1950</v>
      </c>
      <c r="I1108" s="1" t="s">
        <v>2407</v>
      </c>
      <c r="J1108" s="2">
        <v>44085</v>
      </c>
      <c r="K1108" s="222">
        <v>1</v>
      </c>
      <c r="L1108" s="1" t="s">
        <v>7411</v>
      </c>
      <c r="M1108" s="222">
        <v>0</v>
      </c>
      <c r="N1108" s="2">
        <v>44085</v>
      </c>
      <c r="O1108" s="1" t="s">
        <v>1952</v>
      </c>
      <c r="P1108" s="259">
        <f>Tableau10[[#This Row],[Quantité échéancée]]-Tableau10[[#This Row],[Quantité livrée]]</f>
        <v>1</v>
      </c>
    </row>
    <row r="1109" spans="1:16" hidden="1" x14ac:dyDescent="0.35">
      <c r="A1109" t="str">
        <f>VLOOKUP(Tableau10[[#This Row],[Document d''achat]],Tableau1[[#All],[Nº pièce référence]:[AB]],17,FALSE)</f>
        <v>255223121102</v>
      </c>
      <c r="B1109" s="9" t="str">
        <f>VLOOKUP(Tableau10[[#This Row],[Document d''achat]],Tableau1[[#All],[Nº pièce référence]:[AB]],15,FALSE)</f>
        <v>300020861</v>
      </c>
      <c r="C1109" t="str">
        <f>VLOOKUP(Tableau10[[#This Row],[Document d''achat]],Tableau1[[#All],[Nº pièce référence]:[AB]],16,FALSE)</f>
        <v>1</v>
      </c>
      <c r="D1109" t="str">
        <f>VLOOKUP(Tableau10[[#This Row],[Document d''achat]],Tableau1[[#All],[Nº pièce référence]:[Type PO]],18,FALSE)</f>
        <v>Z</v>
      </c>
      <c r="E1109" t="str">
        <f>VLOOKUP(Tableau10[[#This Row],[Document d''achat]],Tableau1[[#All],[Colonne1]:[Nom Fournisseur]],5,FALSE)</f>
        <v>100025731 SA Medeco</v>
      </c>
      <c r="F1109" s="1" t="s">
        <v>1940</v>
      </c>
      <c r="G1109" s="1" t="s">
        <v>88</v>
      </c>
      <c r="H1109" s="1" t="s">
        <v>1904</v>
      </c>
      <c r="I1109" s="1" t="s">
        <v>2407</v>
      </c>
      <c r="J1109" s="2">
        <v>44078</v>
      </c>
      <c r="K1109" s="222">
        <v>1</v>
      </c>
      <c r="L1109" s="1" t="s">
        <v>7411</v>
      </c>
      <c r="M1109" s="222">
        <v>0</v>
      </c>
      <c r="N1109" s="2">
        <v>44078</v>
      </c>
      <c r="O1109" s="1" t="s">
        <v>1906</v>
      </c>
      <c r="P1109" s="259">
        <f>Tableau10[[#This Row],[Quantité échéancée]]-Tableau10[[#This Row],[Quantité livrée]]</f>
        <v>1</v>
      </c>
    </row>
    <row r="1110" spans="1:16" hidden="1" x14ac:dyDescent="0.35">
      <c r="A1110" t="str">
        <f>VLOOKUP(Tableau10[[#This Row],[Document d''achat]],Tableau1[[#All],[Nº pièce référence]:[AB]],17,FALSE)</f>
        <v>255223121102</v>
      </c>
      <c r="B1110" s="9" t="str">
        <f>VLOOKUP(Tableau10[[#This Row],[Document d''achat]],Tableau1[[#All],[Nº pièce référence]:[AB]],15,FALSE)</f>
        <v>300020861</v>
      </c>
      <c r="C1110" t="str">
        <f>VLOOKUP(Tableau10[[#This Row],[Document d''achat]],Tableau1[[#All],[Nº pièce référence]:[AB]],16,FALSE)</f>
        <v>5</v>
      </c>
      <c r="D1110" t="str">
        <f>VLOOKUP(Tableau10[[#This Row],[Document d''achat]],Tableau1[[#All],[Nº pièce référence]:[Type PO]],18,FALSE)</f>
        <v>Z</v>
      </c>
      <c r="E1110" t="str">
        <f>VLOOKUP(Tableau10[[#This Row],[Document d''achat]],Tableau1[[#All],[Colonne1]:[Nom Fournisseur]],5,FALSE)</f>
        <v>100033883 BV Gilead Sciences Belgium</v>
      </c>
      <c r="F1110" s="1" t="s">
        <v>2238</v>
      </c>
      <c r="G1110" s="1" t="s">
        <v>217</v>
      </c>
      <c r="H1110" s="1" t="s">
        <v>2237</v>
      </c>
      <c r="I1110" s="1" t="s">
        <v>2407</v>
      </c>
      <c r="J1110" s="2">
        <v>44145</v>
      </c>
      <c r="K1110" s="222">
        <v>12382</v>
      </c>
      <c r="L1110" s="1" t="s">
        <v>7410</v>
      </c>
      <c r="M1110" s="222">
        <v>12382</v>
      </c>
      <c r="N1110" s="2">
        <v>44145</v>
      </c>
      <c r="O1110" s="1" t="s">
        <v>2239</v>
      </c>
      <c r="P1110" s="259">
        <f>Tableau10[[#This Row],[Quantité échéancée]]-Tableau10[[#This Row],[Quantité livrée]]</f>
        <v>0</v>
      </c>
    </row>
    <row r="1111" spans="1:16" x14ac:dyDescent="0.35">
      <c r="A1111" t="str">
        <f>VLOOKUP(Tableau10[[#This Row],[Document d''achat]],Tableau1[[#All],[Nº pièce référence]:[AB]],17,FALSE)</f>
        <v>255223121102</v>
      </c>
      <c r="B1111" s="9" t="str">
        <f>VLOOKUP(Tableau10[[#This Row],[Document d''achat]],Tableau1[[#All],[Nº pièce référence]:[AB]],15,FALSE)</f>
        <v>300020861</v>
      </c>
      <c r="C1111" t="str">
        <f>VLOOKUP(Tableau10[[#This Row],[Document d''achat]],Tableau1[[#All],[Nº pièce référence]:[AB]],16,FALSE)</f>
        <v>5</v>
      </c>
      <c r="D1111" t="str">
        <f>VLOOKUP(Tableau10[[#This Row],[Document d''achat]],Tableau1[[#All],[Nº pièce référence]:[Type PO]],18,FALSE)</f>
        <v>L</v>
      </c>
      <c r="E1111" t="str">
        <f>VLOOKUP(Tableau10[[#This Row],[Document d''achat]],Tableau1[[#All],[Colonne1]:[Nom Fournisseur]],5,FALSE)</f>
        <v>100033883 BV Gilead Sciences Belgium</v>
      </c>
      <c r="F1111" s="1" t="s">
        <v>2266</v>
      </c>
      <c r="G1111" s="1" t="s">
        <v>88</v>
      </c>
      <c r="H1111" s="1" t="s">
        <v>2237</v>
      </c>
      <c r="I1111" s="1" t="s">
        <v>2407</v>
      </c>
      <c r="J1111" s="2">
        <v>44140</v>
      </c>
      <c r="K1111" s="222">
        <v>15000</v>
      </c>
      <c r="L1111" s="1" t="s">
        <v>7410</v>
      </c>
      <c r="M1111" s="222">
        <v>0</v>
      </c>
      <c r="N1111" s="2">
        <v>44140</v>
      </c>
      <c r="O1111" s="1" t="s">
        <v>2267</v>
      </c>
      <c r="P1111" s="259">
        <f>Tableau10[[#This Row],[Quantité échéancée]]-Tableau10[[#This Row],[Quantité livrée]]</f>
        <v>15000</v>
      </c>
    </row>
    <row r="1112" spans="1:16" x14ac:dyDescent="0.35">
      <c r="A1112" t="str">
        <f>VLOOKUP(Tableau10[[#This Row],[Document d''achat]],Tableau1[[#All],[Nº pièce référence]:[AB]],17,FALSE)</f>
        <v>255223121102</v>
      </c>
      <c r="B1112" s="9" t="str">
        <f>VLOOKUP(Tableau10[[#This Row],[Document d''achat]],Tableau1[[#All],[Nº pièce référence]:[AB]],15,FALSE)</f>
        <v>300020861</v>
      </c>
      <c r="C1112" t="str">
        <f>VLOOKUP(Tableau10[[#This Row],[Document d''achat]],Tableau1[[#All],[Nº pièce référence]:[AB]],16,FALSE)</f>
        <v>2</v>
      </c>
      <c r="D1112" t="str">
        <f>VLOOKUP(Tableau10[[#This Row],[Document d''achat]],Tableau1[[#All],[Nº pièce référence]:[Type PO]],18,FALSE)</f>
        <v>L</v>
      </c>
      <c r="E1112" t="str">
        <f>VLOOKUP(Tableau10[[#This Row],[Document d''achat]],Tableau1[[#All],[Colonne1]:[Nom Fournisseur]],5,FALSE)</f>
        <v>100036452 SA Glaxosmithkline Biologicals</v>
      </c>
      <c r="F1112" s="1" t="s">
        <v>2058</v>
      </c>
      <c r="G1112" s="1" t="s">
        <v>88</v>
      </c>
      <c r="H1112" s="1" t="s">
        <v>2057</v>
      </c>
      <c r="I1112" s="1" t="s">
        <v>2407</v>
      </c>
      <c r="J1112" s="2">
        <v>44144</v>
      </c>
      <c r="K1112" s="222">
        <v>38</v>
      </c>
      <c r="L1112" s="1" t="s">
        <v>7410</v>
      </c>
      <c r="M1112" s="222">
        <v>0</v>
      </c>
      <c r="N1112" s="2">
        <v>44144</v>
      </c>
      <c r="O1112" s="1" t="s">
        <v>2059</v>
      </c>
      <c r="P1112" s="259">
        <f>Tableau10[[#This Row],[Quantité échéancée]]-Tableau10[[#This Row],[Quantité livrée]]</f>
        <v>38</v>
      </c>
    </row>
    <row r="1113" spans="1:16" x14ac:dyDescent="0.35">
      <c r="A1113" t="str">
        <f>VLOOKUP(Tableau10[[#This Row],[Document d''achat]],Tableau1[[#All],[Nº pièce référence]:[AB]],17,FALSE)</f>
        <v>255223121102</v>
      </c>
      <c r="B1113" s="9" t="str">
        <f>VLOOKUP(Tableau10[[#This Row],[Document d''achat]],Tableau1[[#All],[Nº pièce référence]:[AB]],15,FALSE)</f>
        <v>300020861</v>
      </c>
      <c r="C1113" t="str">
        <f>VLOOKUP(Tableau10[[#This Row],[Document d''achat]],Tableau1[[#All],[Nº pièce référence]:[AB]],16,FALSE)</f>
        <v>2</v>
      </c>
      <c r="D1113" t="str">
        <f>VLOOKUP(Tableau10[[#This Row],[Document d''achat]],Tableau1[[#All],[Nº pièce référence]:[Type PO]],18,FALSE)</f>
        <v>L</v>
      </c>
      <c r="E1113" t="str">
        <f>VLOOKUP(Tableau10[[#This Row],[Document d''achat]],Tableau1[[#All],[Colonne1]:[Nom Fournisseur]],5,FALSE)</f>
        <v>100036452 SA Glaxosmithkline Biologicals</v>
      </c>
      <c r="F1113" s="1" t="s">
        <v>2058</v>
      </c>
      <c r="G1113" s="1" t="s">
        <v>217</v>
      </c>
      <c r="H1113" s="1" t="s">
        <v>2057</v>
      </c>
      <c r="I1113" s="1" t="s">
        <v>2407</v>
      </c>
      <c r="J1113" s="2">
        <v>44144</v>
      </c>
      <c r="K1113" s="222">
        <v>6</v>
      </c>
      <c r="L1113" s="1" t="s">
        <v>7410</v>
      </c>
      <c r="M1113" s="222">
        <v>0</v>
      </c>
      <c r="N1113" s="2">
        <v>44144</v>
      </c>
      <c r="O1113" s="1" t="s">
        <v>2060</v>
      </c>
      <c r="P1113" s="259">
        <f>Tableau10[[#This Row],[Quantité échéancée]]-Tableau10[[#This Row],[Quantité livrée]]</f>
        <v>6</v>
      </c>
    </row>
    <row r="1114" spans="1:16" x14ac:dyDescent="0.35">
      <c r="A1114" t="str">
        <f>VLOOKUP(Tableau10[[#This Row],[Document d''achat]],Tableau1[[#All],[Nº pièce référence]:[AB]],17,FALSE)</f>
        <v>255223121102</v>
      </c>
      <c r="B1114" s="9" t="str">
        <f>VLOOKUP(Tableau10[[#This Row],[Document d''achat]],Tableau1[[#All],[Nº pièce référence]:[AB]],15,FALSE)</f>
        <v>300020861</v>
      </c>
      <c r="C1114" t="str">
        <f>VLOOKUP(Tableau10[[#This Row],[Document d''achat]],Tableau1[[#All],[Nº pièce référence]:[AB]],16,FALSE)</f>
        <v>2</v>
      </c>
      <c r="D1114" t="str">
        <f>VLOOKUP(Tableau10[[#This Row],[Document d''achat]],Tableau1[[#All],[Nº pièce référence]:[Type PO]],18,FALSE)</f>
        <v>L</v>
      </c>
      <c r="E1114" t="str">
        <f>VLOOKUP(Tableau10[[#This Row],[Document d''achat]],Tableau1[[#All],[Colonne1]:[Nom Fournisseur]],5,FALSE)</f>
        <v>100036452 SA Glaxosmithkline Biologicals</v>
      </c>
      <c r="F1114" s="1" t="s">
        <v>2058</v>
      </c>
      <c r="G1114" s="1" t="s">
        <v>222</v>
      </c>
      <c r="H1114" s="1" t="s">
        <v>2057</v>
      </c>
      <c r="I1114" s="1" t="s">
        <v>2407</v>
      </c>
      <c r="J1114" s="2">
        <v>44144</v>
      </c>
      <c r="K1114" s="223">
        <v>0.8</v>
      </c>
      <c r="L1114" s="1" t="s">
        <v>7410</v>
      </c>
      <c r="M1114" s="222">
        <v>0</v>
      </c>
      <c r="N1114" s="2">
        <v>44144</v>
      </c>
      <c r="O1114" s="1" t="s">
        <v>2106</v>
      </c>
      <c r="P1114" s="259">
        <f>Tableau10[[#This Row],[Quantité échéancée]]-Tableau10[[#This Row],[Quantité livrée]]</f>
        <v>0.8</v>
      </c>
    </row>
    <row r="1115" spans="1:16" x14ac:dyDescent="0.35">
      <c r="A1115" t="str">
        <f>VLOOKUP(Tableau10[[#This Row],[Document d''achat]],Tableau1[[#All],[Nº pièce référence]:[AB]],17,FALSE)</f>
        <v>255223121102</v>
      </c>
      <c r="B1115" s="9" t="str">
        <f>VLOOKUP(Tableau10[[#This Row],[Document d''achat]],Tableau1[[#All],[Nº pièce référence]:[AB]],15,FALSE)</f>
        <v>300020861</v>
      </c>
      <c r="C1115" t="str">
        <f>VLOOKUP(Tableau10[[#This Row],[Document d''achat]],Tableau1[[#All],[Nº pièce référence]:[AB]],16,FALSE)</f>
        <v>2</v>
      </c>
      <c r="D1115" t="str">
        <f>VLOOKUP(Tableau10[[#This Row],[Document d''achat]],Tableau1[[#All],[Nº pièce référence]:[Type PO]],18,FALSE)</f>
        <v>L</v>
      </c>
      <c r="E1115" t="str">
        <f>VLOOKUP(Tableau10[[#This Row],[Document d''achat]],Tableau1[[#All],[Colonne1]:[Nom Fournisseur]],5,FALSE)</f>
        <v>100042733  NV Siemens Healthcare</v>
      </c>
      <c r="F1115" s="1" t="s">
        <v>2126</v>
      </c>
      <c r="G1115" s="1" t="s">
        <v>88</v>
      </c>
      <c r="H1115" s="1" t="s">
        <v>3368</v>
      </c>
      <c r="I1115" s="1" t="s">
        <v>2407</v>
      </c>
      <c r="J1115" s="2">
        <v>44152</v>
      </c>
      <c r="K1115" s="222">
        <v>100000</v>
      </c>
      <c r="L1115" s="1" t="s">
        <v>7410</v>
      </c>
      <c r="M1115" s="222">
        <v>0</v>
      </c>
      <c r="N1115" s="2">
        <v>44126</v>
      </c>
      <c r="O1115" s="1" t="s">
        <v>2127</v>
      </c>
      <c r="P1115" s="259">
        <f>Tableau10[[#This Row],[Quantité échéancée]]-Tableau10[[#This Row],[Quantité livrée]]</f>
        <v>100000</v>
      </c>
    </row>
    <row r="1116" spans="1:16" hidden="1" x14ac:dyDescent="0.35">
      <c r="A1116" t="str">
        <f>VLOOKUP(Tableau10[[#This Row],[Document d''achat]],Tableau1[[#All],[Nº pièce référence]:[AB]],17,FALSE)</f>
        <v>255223121102</v>
      </c>
      <c r="B1116" s="9" t="str">
        <f>VLOOKUP(Tableau10[[#This Row],[Document d''achat]],Tableau1[[#All],[Nº pièce référence]:[AB]],15,FALSE)</f>
        <v>300020861</v>
      </c>
      <c r="C1116" t="str">
        <f>VLOOKUP(Tableau10[[#This Row],[Document d''achat]],Tableau1[[#All],[Nº pièce référence]:[AB]],16,FALSE)</f>
        <v>2</v>
      </c>
      <c r="D1116" t="str">
        <f>VLOOKUP(Tableau10[[#This Row],[Document d''achat]],Tableau1[[#All],[Nº pièce référence]:[Type PO]],18,FALSE)</f>
        <v>L</v>
      </c>
      <c r="E1116" t="str">
        <f>VLOOKUP(Tableau10[[#This Row],[Document d''achat]],Tableau1[[#All],[Colonne1]:[Nom Fournisseur]],5,FALSE)</f>
        <v>100050676 NV FertiPro</v>
      </c>
      <c r="F1116" s="1" t="s">
        <v>2062</v>
      </c>
      <c r="G1116" s="1" t="s">
        <v>88</v>
      </c>
      <c r="H1116" s="1" t="s">
        <v>678</v>
      </c>
      <c r="I1116" s="1" t="s">
        <v>2407</v>
      </c>
      <c r="J1116" s="2">
        <v>44110</v>
      </c>
      <c r="K1116" s="222">
        <v>284941</v>
      </c>
      <c r="L1116" s="1" t="s">
        <v>7410</v>
      </c>
      <c r="M1116" s="222">
        <v>284941</v>
      </c>
      <c r="N1116" s="2">
        <v>44110</v>
      </c>
      <c r="O1116" s="1" t="s">
        <v>2052</v>
      </c>
      <c r="P1116" s="259">
        <f>Tableau10[[#This Row],[Quantité échéancée]]-Tableau10[[#This Row],[Quantité livrée]]</f>
        <v>0</v>
      </c>
    </row>
    <row r="1117" spans="1:16" x14ac:dyDescent="0.35">
      <c r="A1117" t="str">
        <f>VLOOKUP(Tableau10[[#This Row],[Document d''achat]],Tableau1[[#All],[Nº pièce référence]:[AB]],17,FALSE)</f>
        <v>255223121102</v>
      </c>
      <c r="B1117" s="9" t="str">
        <f>VLOOKUP(Tableau10[[#This Row],[Document d''achat]],Tableau1[[#All],[Nº pièce référence]:[AB]],15,FALSE)</f>
        <v>300020861</v>
      </c>
      <c r="C1117" t="str">
        <f>VLOOKUP(Tableau10[[#This Row],[Document d''achat]],Tableau1[[#All],[Nº pièce référence]:[AB]],16,FALSE)</f>
        <v>2</v>
      </c>
      <c r="D1117" t="str">
        <f>VLOOKUP(Tableau10[[#This Row],[Document d''achat]],Tableau1[[#All],[Nº pièce référence]:[Type PO]],18,FALSE)</f>
        <v>L</v>
      </c>
      <c r="E1117" t="str">
        <f>VLOOKUP(Tableau10[[#This Row],[Document d''achat]],Tableau1[[#All],[Colonne1]:[Nom Fournisseur]],5,FALSE)</f>
        <v>100050676 NV FertiPro</v>
      </c>
      <c r="F1117" s="1" t="s">
        <v>2233</v>
      </c>
      <c r="G1117" s="1" t="s">
        <v>88</v>
      </c>
      <c r="H1117" s="1" t="s">
        <v>678</v>
      </c>
      <c r="I1117" s="1" t="s">
        <v>2407</v>
      </c>
      <c r="J1117" s="2">
        <v>44138</v>
      </c>
      <c r="K1117" s="222">
        <v>377000</v>
      </c>
      <c r="L1117" s="1" t="s">
        <v>7410</v>
      </c>
      <c r="M1117" s="222">
        <v>0</v>
      </c>
      <c r="N1117" s="2">
        <v>44138</v>
      </c>
      <c r="O1117" s="1" t="s">
        <v>2234</v>
      </c>
      <c r="P1117" s="259">
        <f>Tableau10[[#This Row],[Quantité échéancée]]-Tableau10[[#This Row],[Quantité livrée]]</f>
        <v>377000</v>
      </c>
    </row>
    <row r="1118" spans="1:16" x14ac:dyDescent="0.35">
      <c r="A1118" t="str">
        <f>VLOOKUP(Tableau10[[#This Row],[Document d''achat]],Tableau1[[#All],[Nº pièce référence]:[AB]],17,FALSE)</f>
        <v>255223121102</v>
      </c>
      <c r="B1118" s="9" t="str">
        <f>VLOOKUP(Tableau10[[#This Row],[Document d''achat]],Tableau1[[#All],[Nº pièce référence]:[AB]],15,FALSE)</f>
        <v>300020861</v>
      </c>
      <c r="C1118" t="str">
        <f>VLOOKUP(Tableau10[[#This Row],[Document d''achat]],Tableau1[[#All],[Nº pièce référence]:[AB]],16,FALSE)</f>
        <v>2</v>
      </c>
      <c r="D1118" t="str">
        <f>VLOOKUP(Tableau10[[#This Row],[Document d''achat]],Tableau1[[#All],[Nº pièce référence]:[Type PO]],18,FALSE)</f>
        <v>L</v>
      </c>
      <c r="E1118" t="str">
        <f>VLOOKUP(Tableau10[[#This Row],[Document d''achat]],Tableau1[[#All],[Colonne1]:[Nom Fournisseur]],5,FALSE)</f>
        <v>100050676 NV FertiPro</v>
      </c>
      <c r="F1118" s="1" t="s">
        <v>2233</v>
      </c>
      <c r="G1118" s="1" t="s">
        <v>217</v>
      </c>
      <c r="H1118" s="1" t="s">
        <v>678</v>
      </c>
      <c r="I1118" s="1" t="s">
        <v>2407</v>
      </c>
      <c r="J1118" s="2">
        <v>44138</v>
      </c>
      <c r="K1118" s="222">
        <v>1</v>
      </c>
      <c r="L1118" s="1" t="s">
        <v>7410</v>
      </c>
      <c r="M1118" s="222">
        <v>0</v>
      </c>
      <c r="N1118" s="2">
        <v>44138</v>
      </c>
      <c r="O1118" s="1" t="s">
        <v>2242</v>
      </c>
      <c r="P1118" s="259">
        <f>Tableau10[[#This Row],[Quantité échéancée]]-Tableau10[[#This Row],[Quantité livrée]]</f>
        <v>1</v>
      </c>
    </row>
    <row r="1119" spans="1:16" x14ac:dyDescent="0.35">
      <c r="A1119" t="str">
        <f>VLOOKUP(Tableau10[[#This Row],[Document d''achat]],Tableau1[[#All],[Nº pièce référence]:[AB]],17,FALSE)</f>
        <v>255223121102</v>
      </c>
      <c r="B1119" s="9" t="str">
        <f>VLOOKUP(Tableau10[[#This Row],[Document d''achat]],Tableau1[[#All],[Nº pièce référence]:[AB]],15,FALSE)</f>
        <v>300020861</v>
      </c>
      <c r="C1119" t="str">
        <f>VLOOKUP(Tableau10[[#This Row],[Document d''achat]],Tableau1[[#All],[Nº pièce référence]:[AB]],16,FALSE)</f>
        <v>2</v>
      </c>
      <c r="D1119" t="str">
        <f>VLOOKUP(Tableau10[[#This Row],[Document d''achat]],Tableau1[[#All],[Nº pièce référence]:[Type PO]],18,FALSE)</f>
        <v>L</v>
      </c>
      <c r="E1119" t="str">
        <f>VLOOKUP(Tableau10[[#This Row],[Document d''achat]],Tableau1[[#All],[Colonne1]:[Nom Fournisseur]],5,FALSE)</f>
        <v>100050676 NV FertiPro</v>
      </c>
      <c r="F1119" s="1" t="s">
        <v>2233</v>
      </c>
      <c r="G1119" s="1" t="s">
        <v>222</v>
      </c>
      <c r="H1119" s="1" t="s">
        <v>678</v>
      </c>
      <c r="I1119" s="1" t="s">
        <v>2407</v>
      </c>
      <c r="J1119" s="2">
        <v>44138</v>
      </c>
      <c r="K1119" s="222">
        <v>1</v>
      </c>
      <c r="L1119" s="1" t="s">
        <v>7410</v>
      </c>
      <c r="M1119" s="222">
        <v>0</v>
      </c>
      <c r="N1119" s="2">
        <v>44138</v>
      </c>
      <c r="O1119" s="1" t="s">
        <v>2243</v>
      </c>
      <c r="P1119" s="259">
        <f>Tableau10[[#This Row],[Quantité échéancée]]-Tableau10[[#This Row],[Quantité livrée]]</f>
        <v>1</v>
      </c>
    </row>
    <row r="1120" spans="1:16" hidden="1" x14ac:dyDescent="0.35">
      <c r="A1120" t="str">
        <f>VLOOKUP(Tableau10[[#This Row],[Document d''achat]],Tableau1[[#All],[Nº pièce référence]:[AB]],17,FALSE)</f>
        <v>255223121102</v>
      </c>
      <c r="B1120" s="9" t="e">
        <f>VLOOKUP(Tableau10[[#This Row],[Document d''achat]],Tableau1[[#All],[Nº pièce référence]:[AB]],15,FALSE)</f>
        <v>#N/A</v>
      </c>
      <c r="C1120" t="e">
        <f>VLOOKUP(Tableau10[[#This Row],[Document d''achat]],Tableau1[[#All],[Nº pièce référence]:[AB]],16,FALSE)</f>
        <v>#N/A</v>
      </c>
      <c r="D1120" t="e">
        <f>VLOOKUP(Tableau10[[#This Row],[Document d''achat]],Tableau1[[#All],[Nº pièce référence]:[Type PO]],18,FALSE)</f>
        <v>#N/A</v>
      </c>
      <c r="E1120" t="str">
        <f>VLOOKUP(Tableau10[[#This Row],[Document d''achat]],Tableau1[[#All],[Colonne1]:[Nom Fournisseur]],5,FALSE)</f>
        <v>100050589  BV Belscan Continental</v>
      </c>
      <c r="F1120" s="1" t="s">
        <v>2137</v>
      </c>
      <c r="G1120" s="1" t="s">
        <v>88</v>
      </c>
      <c r="H1120" s="1" t="s">
        <v>407</v>
      </c>
      <c r="I1120" s="1" t="s">
        <v>2407</v>
      </c>
      <c r="J1120" s="2">
        <v>44110</v>
      </c>
      <c r="K1120" s="222">
        <v>400000</v>
      </c>
      <c r="L1120" s="1" t="s">
        <v>7410</v>
      </c>
      <c r="M1120" s="222">
        <v>0</v>
      </c>
      <c r="N1120" s="2">
        <v>44119</v>
      </c>
      <c r="O1120" s="1" t="s">
        <v>2141</v>
      </c>
      <c r="P1120" s="259">
        <f>Tableau10[[#This Row],[Quantité échéancée]]-Tableau10[[#This Row],[Quantité livrée]]</f>
        <v>400000</v>
      </c>
    </row>
    <row r="1121" spans="1:16" hidden="1" x14ac:dyDescent="0.35">
      <c r="A1121" t="str">
        <f>VLOOKUP(Tableau10[[#This Row],[Document d''achat]],Tableau1[[#All],[Nº pièce référence]:[AB]],17,FALSE)</f>
        <v>255223121102</v>
      </c>
      <c r="B1121" s="9" t="e">
        <f>VLOOKUP(Tableau10[[#This Row],[Document d''achat]],Tableau1[[#All],[Nº pièce référence]:[AB]],15,FALSE)</f>
        <v>#N/A</v>
      </c>
      <c r="C1121" t="e">
        <f>VLOOKUP(Tableau10[[#This Row],[Document d''achat]],Tableau1[[#All],[Nº pièce référence]:[AB]],16,FALSE)</f>
        <v>#N/A</v>
      </c>
      <c r="D1121" t="e">
        <f>VLOOKUP(Tableau10[[#This Row],[Document d''achat]],Tableau1[[#All],[Nº pièce référence]:[Type PO]],18,FALSE)</f>
        <v>#N/A</v>
      </c>
      <c r="E1121" t="str">
        <f>VLOOKUP(Tableau10[[#This Row],[Document d''achat]],Tableau1[[#All],[Colonne1]:[Nom Fournisseur]],5,FALSE)</f>
        <v>100050589  BV Belscan Continental</v>
      </c>
      <c r="F1121" s="1" t="s">
        <v>2137</v>
      </c>
      <c r="G1121" s="1" t="s">
        <v>217</v>
      </c>
      <c r="H1121" s="1" t="s">
        <v>407</v>
      </c>
      <c r="I1121" s="1" t="s">
        <v>2407</v>
      </c>
      <c r="J1121" s="2">
        <v>44133</v>
      </c>
      <c r="K1121" s="222">
        <v>150000</v>
      </c>
      <c r="L1121" s="1" t="s">
        <v>7410</v>
      </c>
      <c r="M1121" s="222">
        <v>0</v>
      </c>
      <c r="N1121" s="2">
        <v>44164</v>
      </c>
      <c r="O1121" s="1" t="s">
        <v>2141</v>
      </c>
      <c r="P1121" s="259">
        <f>Tableau10[[#This Row],[Quantité échéancée]]-Tableau10[[#This Row],[Quantité livrée]]</f>
        <v>150000</v>
      </c>
    </row>
    <row r="1122" spans="1:16" hidden="1" x14ac:dyDescent="0.35">
      <c r="A1122" t="str">
        <f>VLOOKUP(Tableau10[[#This Row],[Document d''achat]],Tableau1[[#All],[Nº pièce référence]:[AB]],17,FALSE)</f>
        <v>255223121102</v>
      </c>
      <c r="B1122" s="9" t="e">
        <f>VLOOKUP(Tableau10[[#This Row],[Document d''achat]],Tableau1[[#All],[Nº pièce référence]:[AB]],15,FALSE)</f>
        <v>#N/A</v>
      </c>
      <c r="C1122" t="e">
        <f>VLOOKUP(Tableau10[[#This Row],[Document d''achat]],Tableau1[[#All],[Nº pièce référence]:[AB]],16,FALSE)</f>
        <v>#N/A</v>
      </c>
      <c r="D1122" t="e">
        <f>VLOOKUP(Tableau10[[#This Row],[Document d''achat]],Tableau1[[#All],[Nº pièce référence]:[Type PO]],18,FALSE)</f>
        <v>#N/A</v>
      </c>
      <c r="E1122" t="str">
        <f>VLOOKUP(Tableau10[[#This Row],[Document d''achat]],Tableau1[[#All],[Colonne1]:[Nom Fournisseur]],5,FALSE)</f>
        <v>100050589  BV Belscan Continental</v>
      </c>
      <c r="F1122" s="1" t="s">
        <v>2137</v>
      </c>
      <c r="G1122" s="1" t="s">
        <v>217</v>
      </c>
      <c r="H1122" s="1" t="s">
        <v>407</v>
      </c>
      <c r="I1122" s="1" t="s">
        <v>2407</v>
      </c>
      <c r="J1122" s="2">
        <v>44133</v>
      </c>
      <c r="K1122" s="222">
        <v>150000</v>
      </c>
      <c r="L1122" s="1" t="s">
        <v>7410</v>
      </c>
      <c r="M1122" s="222">
        <v>0</v>
      </c>
      <c r="N1122" s="2">
        <v>44171</v>
      </c>
      <c r="O1122" s="1" t="s">
        <v>2141</v>
      </c>
      <c r="P1122" s="259">
        <f>Tableau10[[#This Row],[Quantité échéancée]]-Tableau10[[#This Row],[Quantité livrée]]</f>
        <v>150000</v>
      </c>
    </row>
    <row r="1123" spans="1:16" hidden="1" x14ac:dyDescent="0.35">
      <c r="A1123" t="str">
        <f>VLOOKUP(Tableau10[[#This Row],[Document d''achat]],Tableau1[[#All],[Nº pièce référence]:[AB]],17,FALSE)</f>
        <v>255223121102</v>
      </c>
      <c r="B1123" s="9" t="e">
        <f>VLOOKUP(Tableau10[[#This Row],[Document d''achat]],Tableau1[[#All],[Nº pièce référence]:[AB]],15,FALSE)</f>
        <v>#N/A</v>
      </c>
      <c r="C1123" t="e">
        <f>VLOOKUP(Tableau10[[#This Row],[Document d''achat]],Tableau1[[#All],[Nº pièce référence]:[AB]],16,FALSE)</f>
        <v>#N/A</v>
      </c>
      <c r="D1123" t="e">
        <f>VLOOKUP(Tableau10[[#This Row],[Document d''achat]],Tableau1[[#All],[Nº pièce référence]:[Type PO]],18,FALSE)</f>
        <v>#N/A</v>
      </c>
      <c r="E1123" t="str">
        <f>VLOOKUP(Tableau10[[#This Row],[Document d''achat]],Tableau1[[#All],[Colonne1]:[Nom Fournisseur]],5,FALSE)</f>
        <v>100050589  BV Belscan Continental</v>
      </c>
      <c r="F1123" s="1" t="s">
        <v>2137</v>
      </c>
      <c r="G1123" s="1" t="s">
        <v>217</v>
      </c>
      <c r="H1123" s="1" t="s">
        <v>407</v>
      </c>
      <c r="I1123" s="1" t="s">
        <v>2407</v>
      </c>
      <c r="J1123" s="2">
        <v>44133</v>
      </c>
      <c r="K1123" s="222">
        <v>100000</v>
      </c>
      <c r="L1123" s="1" t="s">
        <v>7410</v>
      </c>
      <c r="M1123" s="222">
        <v>0</v>
      </c>
      <c r="N1123" s="2">
        <v>44178</v>
      </c>
      <c r="O1123" s="1" t="s">
        <v>2141</v>
      </c>
      <c r="P1123" s="259">
        <f>Tableau10[[#This Row],[Quantité échéancée]]-Tableau10[[#This Row],[Quantité livrée]]</f>
        <v>100000</v>
      </c>
    </row>
    <row r="1124" spans="1:16" hidden="1" x14ac:dyDescent="0.35">
      <c r="A1124" t="str">
        <f>VLOOKUP(Tableau10[[#This Row],[Document d''achat]],Tableau1[[#All],[Nº pièce référence]:[AB]],17,FALSE)</f>
        <v>255223121102</v>
      </c>
      <c r="B1124" s="9" t="e">
        <f>VLOOKUP(Tableau10[[#This Row],[Document d''achat]],Tableau1[[#All],[Nº pièce référence]:[AB]],15,FALSE)</f>
        <v>#N/A</v>
      </c>
      <c r="C1124" t="e">
        <f>VLOOKUP(Tableau10[[#This Row],[Document d''achat]],Tableau1[[#All],[Nº pièce référence]:[AB]],16,FALSE)</f>
        <v>#N/A</v>
      </c>
      <c r="D1124" t="e">
        <f>VLOOKUP(Tableau10[[#This Row],[Document d''achat]],Tableau1[[#All],[Nº pièce référence]:[Type PO]],18,FALSE)</f>
        <v>#N/A</v>
      </c>
      <c r="E1124" t="str">
        <f>VLOOKUP(Tableau10[[#This Row],[Document d''achat]],Tableau1[[#All],[Colonne1]:[Nom Fournisseur]],5,FALSE)</f>
        <v>100050589  BV Belscan Continental</v>
      </c>
      <c r="F1124" s="1" t="s">
        <v>2137</v>
      </c>
      <c r="G1124" s="1" t="s">
        <v>217</v>
      </c>
      <c r="H1124" s="1" t="s">
        <v>407</v>
      </c>
      <c r="I1124" s="1" t="s">
        <v>2407</v>
      </c>
      <c r="J1124" s="2">
        <v>44133</v>
      </c>
      <c r="K1124" s="222">
        <v>100000</v>
      </c>
      <c r="L1124" s="1" t="s">
        <v>7410</v>
      </c>
      <c r="M1124" s="222">
        <v>0</v>
      </c>
      <c r="N1124" s="2">
        <v>44185</v>
      </c>
      <c r="O1124" s="1" t="s">
        <v>2141</v>
      </c>
      <c r="P1124" s="259">
        <f>Tableau10[[#This Row],[Quantité échéancée]]-Tableau10[[#This Row],[Quantité livrée]]</f>
        <v>100000</v>
      </c>
    </row>
    <row r="1125" spans="1:16" hidden="1" x14ac:dyDescent="0.35">
      <c r="A1125" t="str">
        <f>VLOOKUP(Tableau10[[#This Row],[Document d''achat]],Tableau1[[#All],[Nº pièce référence]:[AB]],17,FALSE)</f>
        <v>254012121101</v>
      </c>
      <c r="B1125" s="9" t="str">
        <f>VLOOKUP(Tableau10[[#This Row],[Document d''achat]],Tableau1[[#All],[Nº pièce référence]:[AB]],15,FALSE)</f>
        <v>300020910</v>
      </c>
      <c r="C1125" t="str">
        <f>VLOOKUP(Tableau10[[#This Row],[Document d''achat]],Tableau1[[#All],[Nº pièce référence]:[AB]],16,FALSE)</f>
        <v>2</v>
      </c>
      <c r="D1125" t="str">
        <f>VLOOKUP(Tableau10[[#This Row],[Document d''achat]],Tableau1[[#All],[Nº pièce référence]:[Type PO]],18,FALSE)</f>
        <v>Z</v>
      </c>
      <c r="E1125" t="str">
        <f>VLOOKUP(Tableau10[[#This Row],[Document d''achat]],Tableau1[[#All],[Colonne1]:[Nom Fournisseur]],5,FALSE)</f>
        <v>600000646 SERVFEDE SCTA</v>
      </c>
      <c r="F1125" s="1" t="s">
        <v>2068</v>
      </c>
      <c r="G1125" s="1" t="s">
        <v>88</v>
      </c>
      <c r="H1125" s="1" t="s">
        <v>454</v>
      </c>
      <c r="I1125" s="1" t="s">
        <v>2407</v>
      </c>
      <c r="J1125" s="2">
        <v>44112</v>
      </c>
      <c r="K1125" s="222">
        <v>1</v>
      </c>
      <c r="L1125" s="1" t="s">
        <v>7410</v>
      </c>
      <c r="M1125" s="222">
        <v>0</v>
      </c>
      <c r="N1125" s="2">
        <v>44112</v>
      </c>
      <c r="O1125" s="1" t="s">
        <v>1880</v>
      </c>
      <c r="P1125" s="259">
        <f>Tableau10[[#This Row],[Quantité échéancée]]-Tableau10[[#This Row],[Quantité livrée]]</f>
        <v>1</v>
      </c>
    </row>
    <row r="1126" spans="1:16" hidden="1" x14ac:dyDescent="0.35">
      <c r="A1126" t="str">
        <f>VLOOKUP(Tableau10[[#This Row],[Document d''achat]],Tableau1[[#All],[Nº pièce référence]:[AB]],17,FALSE)</f>
        <v>255224121113</v>
      </c>
      <c r="B1126" s="9" t="str">
        <f>VLOOKUP(Tableau10[[#This Row],[Document d''achat]],Tableau1[[#All],[Nº pièce référence]:[AB]],15,FALSE)</f>
        <v>300020940</v>
      </c>
      <c r="C1126" t="str">
        <f>VLOOKUP(Tableau10[[#This Row],[Document d''achat]],Tableau1[[#All],[Nº pièce référence]:[AB]],16,FALSE)</f>
        <v>4</v>
      </c>
      <c r="D1126" t="str">
        <f>VLOOKUP(Tableau10[[#This Row],[Document d''achat]],Tableau1[[#All],[Nº pièce référence]:[Type PO]],18,FALSE)</f>
        <v>Z</v>
      </c>
      <c r="E1126" t="str">
        <f>VLOOKUP(Tableau10[[#This Row],[Document d''achat]],Tableau1[[#All],[Colonne1]:[Nom Fournisseur]],5,FALSE)</f>
        <v>GE100 Engagem. provisionnel/Provision. Va</v>
      </c>
      <c r="F1126" s="1" t="s">
        <v>2070</v>
      </c>
      <c r="G1126" s="1" t="s">
        <v>88</v>
      </c>
      <c r="H1126" s="1" t="s">
        <v>301</v>
      </c>
      <c r="I1126" s="1" t="s">
        <v>2407</v>
      </c>
      <c r="J1126" s="2">
        <v>44120</v>
      </c>
      <c r="K1126" s="222">
        <v>1</v>
      </c>
      <c r="L1126" s="1" t="s">
        <v>7411</v>
      </c>
      <c r="M1126" s="222">
        <v>0</v>
      </c>
      <c r="N1126" s="2">
        <v>44130</v>
      </c>
      <c r="O1126" s="1" t="s">
        <v>2071</v>
      </c>
      <c r="P1126" s="259">
        <f>Tableau10[[#This Row],[Quantité échéancée]]-Tableau10[[#This Row],[Quantité livrée]]</f>
        <v>1</v>
      </c>
    </row>
    <row r="1127" spans="1:16" hidden="1" x14ac:dyDescent="0.35">
      <c r="A1127" t="str">
        <f>VLOOKUP(Tableau10[[#This Row],[Document d''achat]],Tableau1[[#All],[Nº pièce référence]:[AB]],17,FALSE)</f>
        <v>255223121102</v>
      </c>
      <c r="B1127" s="9" t="e">
        <f>VLOOKUP(Tableau10[[#This Row],[Document d''achat]],Tableau1[[#All],[Nº pièce référence]:[AB]],15,FALSE)</f>
        <v>#REF!</v>
      </c>
      <c r="C1127" t="e">
        <f>VLOOKUP(Tableau10[[#This Row],[Document d''achat]],Tableau1[[#All],[Nº pièce référence]:[AB]],16,FALSE)</f>
        <v>#REF!</v>
      </c>
      <c r="D1127" t="str">
        <f>VLOOKUP(Tableau10[[#This Row],[Document d''achat]],Tableau1[[#All],[Nº pièce référence]:[Type PO]],18,FALSE)</f>
        <v>L</v>
      </c>
      <c r="E1127" t="str">
        <f>VLOOKUP(Tableau10[[#This Row],[Document d''achat]],Tableau1[[#All],[Colonne1]:[Nom Fournisseur]],5,FALSE)</f>
        <v>100000674 BV Greiner Bio-One</v>
      </c>
      <c r="F1127" s="1" t="s">
        <v>2074</v>
      </c>
      <c r="G1127" s="1" t="s">
        <v>88</v>
      </c>
      <c r="H1127" s="1" t="s">
        <v>2073</v>
      </c>
      <c r="I1127" s="1" t="s">
        <v>2407</v>
      </c>
      <c r="J1127" s="2">
        <v>44123</v>
      </c>
      <c r="K1127" s="222">
        <v>1000000</v>
      </c>
      <c r="L1127" s="1" t="s">
        <v>7410</v>
      </c>
      <c r="M1127" s="222">
        <v>0</v>
      </c>
      <c r="N1127" s="2">
        <v>44123</v>
      </c>
      <c r="O1127" s="1" t="s">
        <v>2075</v>
      </c>
      <c r="P1127" s="259">
        <f>Tableau10[[#This Row],[Quantité échéancée]]-Tableau10[[#This Row],[Quantité livrée]]</f>
        <v>1000000</v>
      </c>
    </row>
    <row r="1128" spans="1:16" hidden="1" x14ac:dyDescent="0.35">
      <c r="A1128" t="str">
        <f>VLOOKUP(Tableau10[[#This Row],[Document d''achat]],Tableau1[[#All],[Nº pièce référence]:[AB]],17,FALSE)</f>
        <v>255223121102</v>
      </c>
      <c r="B1128" s="9" t="str">
        <f>VLOOKUP(Tableau10[[#This Row],[Document d''achat]],Tableau1[[#All],[Nº pièce référence]:[AB]],15,FALSE)</f>
        <v>300020870</v>
      </c>
      <c r="C1128" t="str">
        <f>VLOOKUP(Tableau10[[#This Row],[Document d''achat]],Tableau1[[#All],[Nº pièce référence]:[AB]],16,FALSE)</f>
        <v>3</v>
      </c>
      <c r="D1128" t="str">
        <f>VLOOKUP(Tableau10[[#This Row],[Document d''achat]],Tableau1[[#All],[Nº pièce référence]:[Type PO]],18,FALSE)</f>
        <v>L</v>
      </c>
      <c r="E1128" t="str">
        <f>VLOOKUP(Tableau10[[#This Row],[Document d''achat]],Tableau1[[#All],[Colonne1]:[Nom Fournisseur]],5,FALSE)</f>
        <v>100018790 BV Airhotel Belgium</v>
      </c>
      <c r="F1128" s="1" t="s">
        <v>2078</v>
      </c>
      <c r="G1128" s="1" t="s">
        <v>88</v>
      </c>
      <c r="H1128" s="1" t="s">
        <v>2077</v>
      </c>
      <c r="I1128" s="1" t="s">
        <v>2407</v>
      </c>
      <c r="J1128" s="2">
        <v>44125</v>
      </c>
      <c r="K1128" s="222">
        <v>7</v>
      </c>
      <c r="L1128" s="1" t="s">
        <v>7410</v>
      </c>
      <c r="M1128" s="222">
        <v>7</v>
      </c>
      <c r="N1128" s="2">
        <v>44125</v>
      </c>
      <c r="O1128" s="1" t="s">
        <v>2079</v>
      </c>
      <c r="P1128" s="259">
        <f>Tableau10[[#This Row],[Quantité échéancée]]-Tableau10[[#This Row],[Quantité livrée]]</f>
        <v>0</v>
      </c>
    </row>
    <row r="1129" spans="1:16" hidden="1" x14ac:dyDescent="0.35">
      <c r="A1129" t="str">
        <f>VLOOKUP(Tableau10[[#This Row],[Document d''achat]],Tableau1[[#All],[Nº pièce référence]:[AB]],17,FALSE)</f>
        <v>255223121102</v>
      </c>
      <c r="B1129" s="9" t="str">
        <f>VLOOKUP(Tableau10[[#This Row],[Document d''achat]],Tableau1[[#All],[Nº pièce référence]:[AB]],15,FALSE)</f>
        <v>300020870</v>
      </c>
      <c r="C1129" t="str">
        <f>VLOOKUP(Tableau10[[#This Row],[Document d''achat]],Tableau1[[#All],[Nº pièce référence]:[AB]],16,FALSE)</f>
        <v>3</v>
      </c>
      <c r="D1129" t="str">
        <f>VLOOKUP(Tableau10[[#This Row],[Document d''achat]],Tableau1[[#All],[Nº pièce référence]:[Type PO]],18,FALSE)</f>
        <v>L</v>
      </c>
      <c r="E1129" t="str">
        <f>VLOOKUP(Tableau10[[#This Row],[Document d''achat]],Tableau1[[#All],[Colonne1]:[Nom Fournisseur]],5,FALSE)</f>
        <v>100018790 BV Airhotel Belgium</v>
      </c>
      <c r="F1129" s="1" t="s">
        <v>2078</v>
      </c>
      <c r="G1129" s="1" t="s">
        <v>217</v>
      </c>
      <c r="H1129" s="1" t="s">
        <v>2077</v>
      </c>
      <c r="I1129" s="1" t="s">
        <v>2407</v>
      </c>
      <c r="J1129" s="2">
        <v>44125</v>
      </c>
      <c r="K1129" s="222">
        <v>7</v>
      </c>
      <c r="L1129" s="1" t="s">
        <v>7410</v>
      </c>
      <c r="M1129" s="222">
        <v>7</v>
      </c>
      <c r="N1129" s="2">
        <v>44125</v>
      </c>
      <c r="O1129" s="1" t="s">
        <v>2080</v>
      </c>
      <c r="P1129" s="259">
        <f>Tableau10[[#This Row],[Quantité échéancée]]-Tableau10[[#This Row],[Quantité livrée]]</f>
        <v>0</v>
      </c>
    </row>
    <row r="1130" spans="1:16" hidden="1" x14ac:dyDescent="0.35">
      <c r="A1130" t="str">
        <f>VLOOKUP(Tableau10[[#This Row],[Document d''achat]],Tableau1[[#All],[Nº pièce référence]:[AB]],17,FALSE)</f>
        <v>255223121102</v>
      </c>
      <c r="B1130" s="9" t="str">
        <f>VLOOKUP(Tableau10[[#This Row],[Document d''achat]],Tableau1[[#All],[Nº pièce référence]:[AB]],15,FALSE)</f>
        <v>300020870</v>
      </c>
      <c r="C1130" t="str">
        <f>VLOOKUP(Tableau10[[#This Row],[Document d''achat]],Tableau1[[#All],[Nº pièce référence]:[AB]],16,FALSE)</f>
        <v>3</v>
      </c>
      <c r="D1130" t="str">
        <f>VLOOKUP(Tableau10[[#This Row],[Document d''achat]],Tableau1[[#All],[Nº pièce référence]:[Type PO]],18,FALSE)</f>
        <v>L</v>
      </c>
      <c r="E1130" t="str">
        <f>VLOOKUP(Tableau10[[#This Row],[Document d''achat]],Tableau1[[#All],[Colonne1]:[Nom Fournisseur]],5,FALSE)</f>
        <v>100018790 BV Airhotel Belgium</v>
      </c>
      <c r="F1130" s="1" t="s">
        <v>2078</v>
      </c>
      <c r="G1130" s="1" t="s">
        <v>222</v>
      </c>
      <c r="H1130" s="1" t="s">
        <v>2077</v>
      </c>
      <c r="I1130" s="1" t="s">
        <v>2407</v>
      </c>
      <c r="J1130" s="2">
        <v>44125</v>
      </c>
      <c r="K1130" s="222">
        <v>7</v>
      </c>
      <c r="L1130" s="1" t="s">
        <v>7410</v>
      </c>
      <c r="M1130" s="222">
        <v>7</v>
      </c>
      <c r="N1130" s="2">
        <v>44125</v>
      </c>
      <c r="O1130" s="1" t="s">
        <v>2081</v>
      </c>
      <c r="P1130" s="259">
        <f>Tableau10[[#This Row],[Quantité échéancée]]-Tableau10[[#This Row],[Quantité livrée]]</f>
        <v>0</v>
      </c>
    </row>
    <row r="1131" spans="1:16" hidden="1" x14ac:dyDescent="0.35">
      <c r="A1131" t="str">
        <f>VLOOKUP(Tableau10[[#This Row],[Document d''achat]],Tableau1[[#All],[Nº pièce référence]:[AB]],17,FALSE)</f>
        <v>255223121102</v>
      </c>
      <c r="B1131" s="9" t="str">
        <f>VLOOKUP(Tableau10[[#This Row],[Document d''achat]],Tableau1[[#All],[Nº pièce référence]:[AB]],15,FALSE)</f>
        <v>300020870</v>
      </c>
      <c r="C1131" t="str">
        <f>VLOOKUP(Tableau10[[#This Row],[Document d''achat]],Tableau1[[#All],[Nº pièce référence]:[AB]],16,FALSE)</f>
        <v>3</v>
      </c>
      <c r="D1131" t="str">
        <f>VLOOKUP(Tableau10[[#This Row],[Document d''achat]],Tableau1[[#All],[Nº pièce référence]:[Type PO]],18,FALSE)</f>
        <v>L</v>
      </c>
      <c r="E1131" t="str">
        <f>VLOOKUP(Tableau10[[#This Row],[Document d''achat]],Tableau1[[#All],[Colonne1]:[Nom Fournisseur]],5,FALSE)</f>
        <v>100018790 BV Airhotel Belgium</v>
      </c>
      <c r="F1131" s="1" t="s">
        <v>2078</v>
      </c>
      <c r="G1131" s="1" t="s">
        <v>421</v>
      </c>
      <c r="H1131" s="1" t="s">
        <v>2077</v>
      </c>
      <c r="I1131" s="1" t="s">
        <v>2407</v>
      </c>
      <c r="J1131" s="2">
        <v>44125</v>
      </c>
      <c r="K1131" s="222">
        <v>7</v>
      </c>
      <c r="L1131" s="1" t="s">
        <v>7410</v>
      </c>
      <c r="M1131" s="222">
        <v>7</v>
      </c>
      <c r="N1131" s="2">
        <v>44125</v>
      </c>
      <c r="O1131" s="1" t="s">
        <v>2082</v>
      </c>
      <c r="P1131" s="259">
        <f>Tableau10[[#This Row],[Quantité échéancée]]-Tableau10[[#This Row],[Quantité livrée]]</f>
        <v>0</v>
      </c>
    </row>
    <row r="1132" spans="1:16" hidden="1" x14ac:dyDescent="0.35">
      <c r="A1132" t="str">
        <f>VLOOKUP(Tableau10[[#This Row],[Document d''achat]],Tableau1[[#All],[Nº pièce référence]:[AB]],17,FALSE)</f>
        <v>255223121102</v>
      </c>
      <c r="B1132" s="9" t="str">
        <f>VLOOKUP(Tableau10[[#This Row],[Document d''achat]],Tableau1[[#All],[Nº pièce référence]:[AB]],15,FALSE)</f>
        <v>300020870</v>
      </c>
      <c r="C1132" t="str">
        <f>VLOOKUP(Tableau10[[#This Row],[Document d''achat]],Tableau1[[#All],[Nº pièce référence]:[AB]],16,FALSE)</f>
        <v>3</v>
      </c>
      <c r="D1132" t="str">
        <f>VLOOKUP(Tableau10[[#This Row],[Document d''achat]],Tableau1[[#All],[Nº pièce référence]:[Type PO]],18,FALSE)</f>
        <v>L</v>
      </c>
      <c r="E1132" t="str">
        <f>VLOOKUP(Tableau10[[#This Row],[Document d''achat]],Tableau1[[#All],[Colonne1]:[Nom Fournisseur]],5,FALSE)</f>
        <v>100018790 BV Airhotel Belgium</v>
      </c>
      <c r="F1132" s="1" t="s">
        <v>2078</v>
      </c>
      <c r="G1132" s="1" t="s">
        <v>423</v>
      </c>
      <c r="H1132" s="1" t="s">
        <v>2077</v>
      </c>
      <c r="I1132" s="1" t="s">
        <v>2407</v>
      </c>
      <c r="J1132" s="2">
        <v>44125</v>
      </c>
      <c r="K1132" s="222">
        <v>7</v>
      </c>
      <c r="L1132" s="1" t="s">
        <v>7410</v>
      </c>
      <c r="M1132" s="222">
        <v>7</v>
      </c>
      <c r="N1132" s="2">
        <v>44125</v>
      </c>
      <c r="O1132" s="1" t="s">
        <v>2083</v>
      </c>
      <c r="P1132" s="259">
        <f>Tableau10[[#This Row],[Quantité échéancée]]-Tableau10[[#This Row],[Quantité livrée]]</f>
        <v>0</v>
      </c>
    </row>
    <row r="1133" spans="1:16" hidden="1" x14ac:dyDescent="0.35">
      <c r="A1133" t="str">
        <f>VLOOKUP(Tableau10[[#This Row],[Document d''achat]],Tableau1[[#All],[Nº pièce référence]:[AB]],17,FALSE)</f>
        <v>255223121102</v>
      </c>
      <c r="B1133" s="9" t="str">
        <f>VLOOKUP(Tableau10[[#This Row],[Document d''achat]],Tableau1[[#All],[Nº pièce référence]:[AB]],15,FALSE)</f>
        <v>300020861</v>
      </c>
      <c r="C1133" t="str">
        <f>VLOOKUP(Tableau10[[#This Row],[Document d''achat]],Tableau1[[#All],[Nº pièce référence]:[AB]],16,FALSE)</f>
        <v>7</v>
      </c>
      <c r="D1133" t="str">
        <f>VLOOKUP(Tableau10[[#This Row],[Document d''achat]],Tableau1[[#All],[Nº pièce référence]:[Type PO]],18,FALSE)</f>
        <v>Z</v>
      </c>
      <c r="E1133" t="str">
        <f>VLOOKUP(Tableau10[[#This Row],[Document d''achat]],Tableau1[[#All],[Colonne1]:[Nom Fournisseur]],5,FALSE)</f>
        <v>100051589 BV DCTS</v>
      </c>
      <c r="F1133" s="1" t="s">
        <v>2086</v>
      </c>
      <c r="G1133" s="1" t="s">
        <v>88</v>
      </c>
      <c r="H1133" s="1" t="s">
        <v>2085</v>
      </c>
      <c r="I1133" s="1" t="s">
        <v>2407</v>
      </c>
      <c r="J1133" s="2">
        <v>44126</v>
      </c>
      <c r="K1133" s="222">
        <v>1</v>
      </c>
      <c r="L1133" s="1" t="s">
        <v>7410</v>
      </c>
      <c r="M1133" s="222">
        <v>0</v>
      </c>
      <c r="N1133" s="2">
        <v>44126</v>
      </c>
      <c r="O1133" s="1" t="s">
        <v>2087</v>
      </c>
      <c r="P1133" s="259">
        <f>Tableau10[[#This Row],[Quantité échéancée]]-Tableau10[[#This Row],[Quantité livrée]]</f>
        <v>1</v>
      </c>
    </row>
    <row r="1134" spans="1:16" x14ac:dyDescent="0.35">
      <c r="A1134" t="str">
        <f>VLOOKUP(Tableau10[[#This Row],[Document d''achat]],Tableau1[[#All],[Nº pièce référence]:[AB]],17,FALSE)</f>
        <v>255223121102</v>
      </c>
      <c r="B1134" s="9" t="str">
        <f>VLOOKUP(Tableau10[[#This Row],[Document d''achat]],Tableau1[[#All],[Nº pièce référence]:[AB]],15,FALSE)</f>
        <v>300020861</v>
      </c>
      <c r="C1134" t="str">
        <f>VLOOKUP(Tableau10[[#This Row],[Document d''achat]],Tableau1[[#All],[Nº pièce référence]:[AB]],16,FALSE)</f>
        <v>2</v>
      </c>
      <c r="D1134" t="str">
        <f>VLOOKUP(Tableau10[[#This Row],[Document d''achat]],Tableau1[[#All],[Nº pièce référence]:[Type PO]],18,FALSE)</f>
        <v>L</v>
      </c>
      <c r="E1134" t="str">
        <f>VLOOKUP(Tableau10[[#This Row],[Document d''achat]],Tableau1[[#All],[Colonne1]:[Nom Fournisseur]],5,FALSE)</f>
        <v>100050676 NV FertiPro</v>
      </c>
      <c r="F1134" s="1" t="s">
        <v>2233</v>
      </c>
      <c r="G1134" s="1" t="s">
        <v>421</v>
      </c>
      <c r="H1134" s="1" t="s">
        <v>678</v>
      </c>
      <c r="I1134" s="1" t="s">
        <v>2407</v>
      </c>
      <c r="J1134" s="2">
        <v>44138</v>
      </c>
      <c r="K1134" s="222">
        <v>6</v>
      </c>
      <c r="L1134" s="1" t="s">
        <v>7410</v>
      </c>
      <c r="M1134" s="222">
        <v>0</v>
      </c>
      <c r="N1134" s="2">
        <v>44138</v>
      </c>
      <c r="O1134" s="1" t="s">
        <v>2244</v>
      </c>
      <c r="P1134" s="259">
        <f>Tableau10[[#This Row],[Quantité échéancée]]-Tableau10[[#This Row],[Quantité livrée]]</f>
        <v>6</v>
      </c>
    </row>
    <row r="1135" spans="1:16" hidden="1" x14ac:dyDescent="0.35">
      <c r="A1135" t="str">
        <f>VLOOKUP(Tableau10[[#This Row],[Document d''achat]],Tableau1[[#All],[Nº pièce référence]:[AB]],17,FALSE)</f>
        <v>255223121102</v>
      </c>
      <c r="B1135" s="9" t="str">
        <f>VLOOKUP(Tableau10[[#This Row],[Document d''achat]],Tableau1[[#All],[Nº pièce référence]:[AB]],15,FALSE)</f>
        <v>300020861</v>
      </c>
      <c r="C1135" t="str">
        <f>VLOOKUP(Tableau10[[#This Row],[Document d''achat]],Tableau1[[#All],[Nº pièce référence]:[AB]],16,FALSE)</f>
        <v>5</v>
      </c>
      <c r="D1135" t="str">
        <f>VLOOKUP(Tableau10[[#This Row],[Document d''achat]],Tableau1[[#All],[Nº pièce référence]:[Type PO]],18,FALSE)</f>
        <v>Z</v>
      </c>
      <c r="E1135" t="str">
        <f>VLOOKUP(Tableau10[[#This Row],[Document d''achat]],Tableau1[[#All],[Colonne1]:[Nom Fournisseur]],5,FALSE)</f>
        <v>100050825  SA Catalent Belgium</v>
      </c>
      <c r="F1135" s="1" t="s">
        <v>1954</v>
      </c>
      <c r="G1135" s="1" t="s">
        <v>88</v>
      </c>
      <c r="H1135" s="1" t="s">
        <v>1356</v>
      </c>
      <c r="I1135" s="1" t="s">
        <v>2407</v>
      </c>
      <c r="J1135" s="2">
        <v>44098</v>
      </c>
      <c r="K1135" s="222">
        <v>1</v>
      </c>
      <c r="L1135" s="1" t="s">
        <v>7411</v>
      </c>
      <c r="M1135" s="222">
        <v>0</v>
      </c>
      <c r="N1135" s="2">
        <v>44098</v>
      </c>
      <c r="O1135" s="1" t="s">
        <v>1955</v>
      </c>
      <c r="P1135" s="259">
        <f>Tableau10[[#This Row],[Quantité échéancée]]-Tableau10[[#This Row],[Quantité livrée]]</f>
        <v>1</v>
      </c>
    </row>
    <row r="1136" spans="1:16" hidden="1" x14ac:dyDescent="0.35">
      <c r="A1136" t="str">
        <f>VLOOKUP(Tableau10[[#This Row],[Document d''achat]],Tableau1[[#All],[Nº pièce référence]:[AB]],17,FALSE)</f>
        <v>255223121102</v>
      </c>
      <c r="B1136" s="9" t="str">
        <f>VLOOKUP(Tableau10[[#This Row],[Document d''achat]],Tableau1[[#All],[Nº pièce référence]:[AB]],15,FALSE)</f>
        <v>300020861</v>
      </c>
      <c r="C1136" t="str">
        <f>VLOOKUP(Tableau10[[#This Row],[Document d''achat]],Tableau1[[#All],[Nº pièce référence]:[AB]],16,FALSE)</f>
        <v>1</v>
      </c>
      <c r="D1136" t="str">
        <f>VLOOKUP(Tableau10[[#This Row],[Document d''achat]],Tableau1[[#All],[Nº pièce référence]:[Type PO]],18,FALSE)</f>
        <v>Z</v>
      </c>
      <c r="E1136" t="str">
        <f>VLOOKUP(Tableau10[[#This Row],[Document d''achat]],Tableau1[[#All],[Colonne1]:[Nom Fournisseur]],5,FALSE)</f>
        <v>100050878 SRL Hygiene &amp; Expertise</v>
      </c>
      <c r="F1136" s="1" t="s">
        <v>1937</v>
      </c>
      <c r="G1136" s="1" t="s">
        <v>88</v>
      </c>
      <c r="H1136" s="1" t="s">
        <v>1936</v>
      </c>
      <c r="I1136" s="1" t="s">
        <v>2407</v>
      </c>
      <c r="J1136" s="2">
        <v>44077</v>
      </c>
      <c r="K1136" s="222">
        <v>1</v>
      </c>
      <c r="L1136" s="1" t="s">
        <v>7410</v>
      </c>
      <c r="M1136" s="222">
        <v>0</v>
      </c>
      <c r="N1136" s="2">
        <v>44077</v>
      </c>
      <c r="O1136" s="1" t="s">
        <v>1938</v>
      </c>
      <c r="P1136" s="259">
        <f>Tableau10[[#This Row],[Quantité échéancée]]-Tableau10[[#This Row],[Quantité livrée]]</f>
        <v>1</v>
      </c>
    </row>
    <row r="1137" spans="1:16" hidden="1" x14ac:dyDescent="0.35">
      <c r="A1137" t="str">
        <f>VLOOKUP(Tableau10[[#This Row],[Document d''achat]],Tableau1[[#All],[Nº pièce référence]:[AB]],17,FALSE)</f>
        <v>255223121102</v>
      </c>
      <c r="B1137" s="9" t="str">
        <f>VLOOKUP(Tableau10[[#This Row],[Document d''achat]],Tableau1[[#All],[Nº pièce référence]:[AB]],15,FALSE)</f>
        <v>300020861</v>
      </c>
      <c r="C1137" t="str">
        <f>VLOOKUP(Tableau10[[#This Row],[Document d''achat]],Tableau1[[#All],[Nº pièce référence]:[AB]],16,FALSE)</f>
        <v>1</v>
      </c>
      <c r="D1137" t="str">
        <f>VLOOKUP(Tableau10[[#This Row],[Document d''achat]],Tableau1[[#All],[Nº pièce référence]:[Type PO]],18,FALSE)</f>
        <v>Z</v>
      </c>
      <c r="E1137" t="str">
        <f>VLOOKUP(Tableau10[[#This Row],[Document d''achat]],Tableau1[[#All],[Colonne1]:[Nom Fournisseur]],5,FALSE)</f>
        <v>100050937 NV Mainfreight</v>
      </c>
      <c r="F1137" s="1" t="s">
        <v>1973</v>
      </c>
      <c r="G1137" s="1" t="s">
        <v>88</v>
      </c>
      <c r="H1137" s="1" t="s">
        <v>1580</v>
      </c>
      <c r="I1137" s="1" t="s">
        <v>2407</v>
      </c>
      <c r="J1137" s="2">
        <v>44103</v>
      </c>
      <c r="K1137" s="222">
        <v>1</v>
      </c>
      <c r="L1137" s="1" t="s">
        <v>7410</v>
      </c>
      <c r="M1137" s="222">
        <v>0</v>
      </c>
      <c r="N1137" s="2">
        <v>44103</v>
      </c>
      <c r="O1137" s="1" t="s">
        <v>1974</v>
      </c>
      <c r="P1137" s="259">
        <f>Tableau10[[#This Row],[Quantité échéancée]]-Tableau10[[#This Row],[Quantité livrée]]</f>
        <v>1</v>
      </c>
    </row>
    <row r="1138" spans="1:16" hidden="1" x14ac:dyDescent="0.35">
      <c r="A1138" t="str">
        <f>VLOOKUP(Tableau10[[#This Row],[Document d''achat]],Tableau1[[#All],[Nº pièce référence]:[AB]],17,FALSE)</f>
        <v>255223121102</v>
      </c>
      <c r="B1138" s="9" t="str">
        <f>VLOOKUP(Tableau10[[#This Row],[Document d''achat]],Tableau1[[#All],[Nº pièce référence]:[AB]],15,FALSE)</f>
        <v>300020861</v>
      </c>
      <c r="C1138" t="str">
        <f>VLOOKUP(Tableau10[[#This Row],[Document d''achat]],Tableau1[[#All],[Nº pièce référence]:[AB]],16,FALSE)</f>
        <v>2</v>
      </c>
      <c r="D1138" t="str">
        <f>VLOOKUP(Tableau10[[#This Row],[Document d''achat]],Tableau1[[#All],[Nº pièce référence]:[Type PO]],18,FALSE)</f>
        <v>Z</v>
      </c>
      <c r="E1138" t="str">
        <f>VLOOKUP(Tableau10[[#This Row],[Document d''achat]],Tableau1[[#All],[Colonne1]:[Nom Fournisseur]],5,FALSE)</f>
        <v>100051133  NV Medista</v>
      </c>
      <c r="F1138" s="1" t="s">
        <v>2260</v>
      </c>
      <c r="G1138" s="1" t="s">
        <v>88</v>
      </c>
      <c r="H1138" s="1" t="s">
        <v>1743</v>
      </c>
      <c r="I1138" s="1" t="s">
        <v>2407</v>
      </c>
      <c r="J1138" s="2">
        <v>44140</v>
      </c>
      <c r="K1138" s="222">
        <v>1</v>
      </c>
      <c r="L1138" s="1" t="s">
        <v>7411</v>
      </c>
      <c r="M1138" s="222">
        <v>0</v>
      </c>
      <c r="N1138" s="2">
        <v>44140</v>
      </c>
      <c r="O1138" s="1" t="s">
        <v>2261</v>
      </c>
      <c r="P1138" s="259">
        <f>Tableau10[[#This Row],[Quantité échéancée]]-Tableau10[[#This Row],[Quantité livrée]]</f>
        <v>1</v>
      </c>
    </row>
    <row r="1139" spans="1:16" hidden="1" x14ac:dyDescent="0.35">
      <c r="A1139" t="str">
        <f>VLOOKUP(Tableau10[[#This Row],[Document d''achat]],Tableau1[[#All],[Nº pièce référence]:[AB]],17,FALSE)</f>
        <v>255223121102</v>
      </c>
      <c r="B1139" s="9" t="str">
        <f>VLOOKUP(Tableau10[[#This Row],[Document d''achat]],Tableau1[[#All],[Nº pièce référence]:[AB]],15,FALSE)</f>
        <v>300020861</v>
      </c>
      <c r="C1139" t="str">
        <f>VLOOKUP(Tableau10[[#This Row],[Document d''achat]],Tableau1[[#All],[Nº pièce référence]:[AB]],16,FALSE)</f>
        <v>2</v>
      </c>
      <c r="D1139" t="str">
        <f>VLOOKUP(Tableau10[[#This Row],[Document d''achat]],Tableau1[[#All],[Nº pièce référence]:[Type PO]],18,FALSE)</f>
        <v>Z</v>
      </c>
      <c r="E1139" t="str">
        <f>VLOOKUP(Tableau10[[#This Row],[Document d''achat]],Tableau1[[#All],[Colonne1]:[Nom Fournisseur]],5,FALSE)</f>
        <v>100051604 SRL Ajimex</v>
      </c>
      <c r="F1139" s="1" t="s">
        <v>2240</v>
      </c>
      <c r="G1139" s="1" t="s">
        <v>88</v>
      </c>
      <c r="H1139" s="1" t="s">
        <v>2229</v>
      </c>
      <c r="I1139" s="1" t="s">
        <v>2407</v>
      </c>
      <c r="J1139" s="2">
        <v>44138</v>
      </c>
      <c r="K1139" s="222">
        <v>1</v>
      </c>
      <c r="L1139" s="1" t="s">
        <v>7411</v>
      </c>
      <c r="M1139" s="222">
        <v>0</v>
      </c>
      <c r="N1139" s="2">
        <v>44138</v>
      </c>
      <c r="O1139" s="1" t="s">
        <v>2241</v>
      </c>
      <c r="P1139" s="259">
        <f>Tableau10[[#This Row],[Quantité échéancée]]-Tableau10[[#This Row],[Quantité livrée]]</f>
        <v>1</v>
      </c>
    </row>
    <row r="1140" spans="1:16" x14ac:dyDescent="0.35">
      <c r="A1140" t="str">
        <f>VLOOKUP(Tableau10[[#This Row],[Document d''achat]],Tableau1[[#All],[Nº pièce référence]:[AB]],17,FALSE)</f>
        <v>255223121102</v>
      </c>
      <c r="B1140" s="9" t="str">
        <f>VLOOKUP(Tableau10[[#This Row],[Document d''achat]],Tableau1[[#All],[Nº pièce référence]:[AB]],15,FALSE)</f>
        <v>300020861</v>
      </c>
      <c r="C1140" t="str">
        <f>VLOOKUP(Tableau10[[#This Row],[Document d''achat]],Tableau1[[#All],[Nº pièce référence]:[AB]],16,FALSE)</f>
        <v>2</v>
      </c>
      <c r="D1140" t="str">
        <f>VLOOKUP(Tableau10[[#This Row],[Document d''achat]],Tableau1[[#All],[Nº pièce référence]:[Type PO]],18,FALSE)</f>
        <v>L</v>
      </c>
      <c r="E1140" t="str">
        <f>VLOOKUP(Tableau10[[#This Row],[Document d''achat]],Tableau1[[#All],[Colonne1]:[Nom Fournisseur]],5,FALSE)</f>
        <v>200003576 BV Gilson International</v>
      </c>
      <c r="F1140" s="1" t="s">
        <v>2254</v>
      </c>
      <c r="G1140" s="1" t="s">
        <v>88</v>
      </c>
      <c r="H1140" s="1" t="s">
        <v>2253</v>
      </c>
      <c r="I1140" s="1" t="s">
        <v>2407</v>
      </c>
      <c r="J1140" s="2">
        <v>44140</v>
      </c>
      <c r="K1140" s="222">
        <v>250</v>
      </c>
      <c r="L1140" s="1" t="s">
        <v>7410</v>
      </c>
      <c r="M1140" s="222">
        <v>0</v>
      </c>
      <c r="N1140" s="2">
        <v>44143</v>
      </c>
      <c r="O1140" s="1" t="s">
        <v>2255</v>
      </c>
      <c r="P1140" s="259">
        <f>Tableau10[[#This Row],[Quantité échéancée]]-Tableau10[[#This Row],[Quantité livrée]]</f>
        <v>250</v>
      </c>
    </row>
    <row r="1141" spans="1:16" x14ac:dyDescent="0.35">
      <c r="A1141" t="str">
        <f>VLOOKUP(Tableau10[[#This Row],[Document d''achat]],Tableau1[[#All],[Nº pièce référence]:[AB]],17,FALSE)</f>
        <v>255223121102</v>
      </c>
      <c r="B1141" s="9" t="str">
        <f>VLOOKUP(Tableau10[[#This Row],[Document d''achat]],Tableau1[[#All],[Nº pièce référence]:[AB]],15,FALSE)</f>
        <v>300020861</v>
      </c>
      <c r="C1141" t="str">
        <f>VLOOKUP(Tableau10[[#This Row],[Document d''achat]],Tableau1[[#All],[Nº pièce référence]:[AB]],16,FALSE)</f>
        <v>2</v>
      </c>
      <c r="D1141" t="str">
        <f>VLOOKUP(Tableau10[[#This Row],[Document d''achat]],Tableau1[[#All],[Nº pièce référence]:[Type PO]],18,FALSE)</f>
        <v>L</v>
      </c>
      <c r="E1141" t="str">
        <f>VLOOKUP(Tableau10[[#This Row],[Document d''achat]],Tableau1[[#All],[Colonne1]:[Nom Fournisseur]],5,FALSE)</f>
        <v>200003576 BV Gilson International</v>
      </c>
      <c r="F1141" s="1" t="s">
        <v>2254</v>
      </c>
      <c r="G1141" s="1" t="s">
        <v>217</v>
      </c>
      <c r="H1141" s="1" t="s">
        <v>2253</v>
      </c>
      <c r="I1141" s="1" t="s">
        <v>2407</v>
      </c>
      <c r="J1141" s="2">
        <v>44140</v>
      </c>
      <c r="K1141" s="222">
        <v>75</v>
      </c>
      <c r="L1141" s="1" t="s">
        <v>7410</v>
      </c>
      <c r="M1141" s="222">
        <v>0</v>
      </c>
      <c r="N1141" s="2">
        <v>44143</v>
      </c>
      <c r="O1141" s="1" t="s">
        <v>2256</v>
      </c>
      <c r="P1141" s="259">
        <f>Tableau10[[#This Row],[Quantité échéancée]]-Tableau10[[#This Row],[Quantité livrée]]</f>
        <v>75</v>
      </c>
    </row>
    <row r="1142" spans="1:16" hidden="1" x14ac:dyDescent="0.35">
      <c r="A1142" t="str">
        <f>VLOOKUP(Tableau10[[#This Row],[Document d''achat]],Tableau1[[#All],[Nº pièce référence]:[AB]],17,FALSE)</f>
        <v>255223121102</v>
      </c>
      <c r="B1142" s="9" t="str">
        <f>VLOOKUP(Tableau10[[#This Row],[Document d''achat]],Tableau1[[#All],[Nº pièce référence]:[AB]],15,FALSE)</f>
        <v>300020861</v>
      </c>
      <c r="C1142" t="str">
        <f>VLOOKUP(Tableau10[[#This Row],[Document d''achat]],Tableau1[[#All],[Nº pièce référence]:[AB]],16,FALSE)</f>
        <v>5</v>
      </c>
      <c r="D1142" t="str">
        <f>VLOOKUP(Tableau10[[#This Row],[Document d''achat]],Tableau1[[#All],[Nº pièce référence]:[Type PO]],18,FALSE)</f>
        <v>Z</v>
      </c>
      <c r="E1142" t="str">
        <f>VLOOKUP(Tableau10[[#This Row],[Document d''achat]],Tableau1[[#All],[Colonne1]:[Nom Fournisseur]],5,FALSE)</f>
        <v>200008225 Ltd Macarthys Laboratories</v>
      </c>
      <c r="F1142" s="1" t="s">
        <v>1923</v>
      </c>
      <c r="G1142" s="1" t="s">
        <v>88</v>
      </c>
      <c r="H1142" s="1" t="s">
        <v>1922</v>
      </c>
      <c r="I1142" s="1" t="s">
        <v>2407</v>
      </c>
      <c r="J1142" s="2">
        <v>44076</v>
      </c>
      <c r="K1142" s="222">
        <v>1</v>
      </c>
      <c r="L1142" s="1" t="s">
        <v>7411</v>
      </c>
      <c r="M1142" s="222">
        <v>0</v>
      </c>
      <c r="N1142" s="2">
        <v>44076</v>
      </c>
      <c r="O1142" s="1" t="s">
        <v>1924</v>
      </c>
      <c r="P1142" s="259">
        <f>Tableau10[[#This Row],[Quantité échéancée]]-Tableau10[[#This Row],[Quantité livrée]]</f>
        <v>1</v>
      </c>
    </row>
    <row r="1143" spans="1:16" x14ac:dyDescent="0.35">
      <c r="A1143" t="str">
        <f>VLOOKUP(Tableau10[[#This Row],[Document d''achat]],Tableau1[[#All],[Nº pièce référence]:[AB]],17,FALSE)</f>
        <v>255223121102</v>
      </c>
      <c r="B1143" s="9" t="str">
        <f>VLOOKUP(Tableau10[[#This Row],[Document d''achat]],Tableau1[[#All],[Nº pièce référence]:[AB]],15,FALSE)</f>
        <v>300020861</v>
      </c>
      <c r="C1143" t="str">
        <f>VLOOKUP(Tableau10[[#This Row],[Document d''achat]],Tableau1[[#All],[Nº pièce référence]:[AB]],16,FALSE)</f>
        <v>2</v>
      </c>
      <c r="D1143" t="str">
        <f>VLOOKUP(Tableau10[[#This Row],[Document d''achat]],Tableau1[[#All],[Nº pièce référence]:[Type PO]],18,FALSE)</f>
        <v>L</v>
      </c>
      <c r="E1143" t="str">
        <f>VLOOKUP(Tableau10[[#This Row],[Document d''achat]],Tableau1[[#All],[Colonne1]:[Nom Fournisseur]],5,FALSE)</f>
        <v>200008247 GmbH Zymo Research Europe</v>
      </c>
      <c r="F1143" s="1" t="s">
        <v>2066</v>
      </c>
      <c r="G1143" s="1" t="s">
        <v>88</v>
      </c>
      <c r="H1143" s="1" t="s">
        <v>2065</v>
      </c>
      <c r="I1143" s="1" t="s">
        <v>2407</v>
      </c>
      <c r="J1143" s="2">
        <v>44110</v>
      </c>
      <c r="K1143" s="222">
        <v>1300</v>
      </c>
      <c r="L1143" s="1" t="s">
        <v>7410</v>
      </c>
      <c r="M1143" s="222">
        <v>0</v>
      </c>
      <c r="N1143" s="2">
        <v>44110</v>
      </c>
      <c r="O1143" s="1" t="s">
        <v>2067</v>
      </c>
      <c r="P1143" s="259">
        <f>Tableau10[[#This Row],[Quantité échéancée]]-Tableau10[[#This Row],[Quantité livrée]]</f>
        <v>1300</v>
      </c>
    </row>
    <row r="1144" spans="1:16" x14ac:dyDescent="0.35">
      <c r="A1144" t="str">
        <f>VLOOKUP(Tableau10[[#This Row],[Document d''achat]],Tableau1[[#All],[Nº pièce référence]:[AB]],17,FALSE)</f>
        <v>255223121102</v>
      </c>
      <c r="B1144" s="9" t="str">
        <f>VLOOKUP(Tableau10[[#This Row],[Document d''achat]],Tableau1[[#All],[Nº pièce référence]:[AB]],15,FALSE)</f>
        <v>300020861</v>
      </c>
      <c r="C1144" t="str">
        <f>VLOOKUP(Tableau10[[#This Row],[Document d''achat]],Tableau1[[#All],[Nº pièce référence]:[AB]],16,FALSE)</f>
        <v>2</v>
      </c>
      <c r="D1144" t="str">
        <f>VLOOKUP(Tableau10[[#This Row],[Document d''achat]],Tableau1[[#All],[Nº pièce référence]:[Type PO]],18,FALSE)</f>
        <v>L</v>
      </c>
      <c r="E1144" t="str">
        <f>VLOOKUP(Tableau10[[#This Row],[Document d''achat]],Tableau1[[#All],[Colonne1]:[Nom Fournisseur]],5,FALSE)</f>
        <v>200008247 GmbH Zymo Research Europe</v>
      </c>
      <c r="F1144" s="1" t="s">
        <v>2066</v>
      </c>
      <c r="G1144" s="1" t="s">
        <v>88</v>
      </c>
      <c r="H1144" s="1" t="s">
        <v>2065</v>
      </c>
      <c r="I1144" s="1" t="s">
        <v>2407</v>
      </c>
      <c r="J1144" s="2">
        <v>44110</v>
      </c>
      <c r="K1144" s="222">
        <v>1000</v>
      </c>
      <c r="L1144" s="1" t="s">
        <v>7410</v>
      </c>
      <c r="M1144" s="222">
        <v>0</v>
      </c>
      <c r="N1144" s="2">
        <v>44115</v>
      </c>
      <c r="O1144" s="1" t="s">
        <v>2067</v>
      </c>
      <c r="P1144" s="259">
        <f>Tableau10[[#This Row],[Quantité échéancée]]-Tableau10[[#This Row],[Quantité livrée]]</f>
        <v>1000</v>
      </c>
    </row>
    <row r="1145" spans="1:16" hidden="1" x14ac:dyDescent="0.35">
      <c r="A1145" t="str">
        <f>VLOOKUP(Tableau10[[#This Row],[Document d''achat]],Tableau1[[#All],[Nº pièce référence]:[AB]],17,FALSE)</f>
        <v>255224121113</v>
      </c>
      <c r="B1145" s="9" t="str">
        <f>VLOOKUP(Tableau10[[#This Row],[Document d''achat]],Tableau1[[#All],[Nº pièce référence]:[AB]],15,FALSE)</f>
        <v>300020940</v>
      </c>
      <c r="C1145" t="str">
        <f>VLOOKUP(Tableau10[[#This Row],[Document d''achat]],Tableau1[[#All],[Nº pièce référence]:[AB]],16,FALSE)</f>
        <v>5</v>
      </c>
      <c r="D1145" t="str">
        <f>VLOOKUP(Tableau10[[#This Row],[Document d''achat]],Tableau1[[#All],[Nº pièce référence]:[Type PO]],18,FALSE)</f>
        <v>Z</v>
      </c>
      <c r="E1145" t="str">
        <f>VLOOKUP(Tableau10[[#This Row],[Document d''achat]],Tableau1[[#All],[Colonne1]:[Nom Fournisseur]],5,FALSE)</f>
        <v>N/A</v>
      </c>
      <c r="F1145" s="1" t="s">
        <v>2143</v>
      </c>
      <c r="G1145" s="1" t="s">
        <v>88</v>
      </c>
      <c r="H1145" s="1" t="s">
        <v>301</v>
      </c>
      <c r="I1145" s="1" t="s">
        <v>2407</v>
      </c>
      <c r="J1145" s="2">
        <v>44127</v>
      </c>
      <c r="K1145" s="222">
        <v>1</v>
      </c>
      <c r="L1145" s="1" t="s">
        <v>7411</v>
      </c>
      <c r="M1145" s="222">
        <v>0</v>
      </c>
      <c r="N1145" s="2">
        <v>44127</v>
      </c>
      <c r="O1145" s="1" t="s">
        <v>2144</v>
      </c>
      <c r="P1145" s="259">
        <f>Tableau10[[#This Row],[Quantité échéancée]]-Tableau10[[#This Row],[Quantité livrée]]</f>
        <v>1</v>
      </c>
    </row>
    <row r="1146" spans="1:16" hidden="1" x14ac:dyDescent="0.35">
      <c r="A1146" t="str">
        <f>VLOOKUP(Tableau10[[#This Row],[Document d''achat]],Tableau1[[#All],[Nº pièce référence]:[AB]],17,FALSE)</f>
        <v>255221121113</v>
      </c>
      <c r="B1146" s="9" t="str">
        <f>VLOOKUP(Tableau10[[#This Row],[Document d''achat]],Tableau1[[#All],[Nº pièce référence]:[AB]],15,FALSE)</f>
        <v>300020900</v>
      </c>
      <c r="C1146" t="str">
        <f>VLOOKUP(Tableau10[[#This Row],[Document d''achat]],Tableau1[[#All],[Nº pièce référence]:[AB]],16,FALSE)</f>
        <v>2</v>
      </c>
      <c r="D1146" t="str">
        <f>VLOOKUP(Tableau10[[#This Row],[Document d''achat]],Tableau1[[#All],[Nº pièce référence]:[Type PO]],18,FALSE)</f>
        <v>Z</v>
      </c>
      <c r="E1146" t="str">
        <f>VLOOKUP(Tableau10[[#This Row],[Document d''achat]],Tableau1[[#All],[Colonne1]:[Nom Fournisseur]],5,FALSE)</f>
        <v>N/A</v>
      </c>
      <c r="F1146" s="1" t="s">
        <v>2182</v>
      </c>
      <c r="G1146" s="1" t="s">
        <v>88</v>
      </c>
      <c r="H1146" s="1" t="s">
        <v>233</v>
      </c>
      <c r="I1146" s="1" t="s">
        <v>2407</v>
      </c>
      <c r="J1146" s="2">
        <v>44129</v>
      </c>
      <c r="K1146" s="222">
        <v>1</v>
      </c>
      <c r="L1146" s="1" t="s">
        <v>7410</v>
      </c>
      <c r="M1146" s="222">
        <v>0</v>
      </c>
      <c r="N1146" s="2">
        <v>44129</v>
      </c>
      <c r="O1146" s="1" t="s">
        <v>2183</v>
      </c>
      <c r="P1146" s="259">
        <f>Tableau10[[#This Row],[Quantité échéancée]]-Tableau10[[#This Row],[Quantité livrée]]</f>
        <v>1</v>
      </c>
    </row>
    <row r="1147" spans="1:16" hidden="1" x14ac:dyDescent="0.35">
      <c r="A1147" t="str">
        <f>VLOOKUP(Tableau10[[#This Row],[Document d''achat]],Tableau1[[#All],[Nº pièce référence]:[AB]],17,FALSE)</f>
        <v>255221121113</v>
      </c>
      <c r="B1147" s="9" t="str">
        <f>VLOOKUP(Tableau10[[#This Row],[Document d''achat]],Tableau1[[#All],[Nº pièce référence]:[AB]],15,FALSE)</f>
        <v>300020900</v>
      </c>
      <c r="C1147" t="str">
        <f>VLOOKUP(Tableau10[[#This Row],[Document d''achat]],Tableau1[[#All],[Nº pièce référence]:[AB]],16,FALSE)</f>
        <v>2</v>
      </c>
      <c r="D1147" t="str">
        <f>VLOOKUP(Tableau10[[#This Row],[Document d''achat]],Tableau1[[#All],[Nº pièce référence]:[Type PO]],18,FALSE)</f>
        <v>Z</v>
      </c>
      <c r="E1147" t="str">
        <f>VLOOKUP(Tableau10[[#This Row],[Document d''achat]],Tableau1[[#All],[Colonne1]:[Nom Fournisseur]],5,FALSE)</f>
        <v>N/A</v>
      </c>
      <c r="F1147" s="1" t="s">
        <v>2152</v>
      </c>
      <c r="G1147" s="1" t="s">
        <v>88</v>
      </c>
      <c r="H1147" s="1" t="s">
        <v>2151</v>
      </c>
      <c r="I1147" s="1" t="s">
        <v>2407</v>
      </c>
      <c r="J1147" s="2">
        <v>44129</v>
      </c>
      <c r="K1147" s="222">
        <v>1</v>
      </c>
      <c r="L1147" s="1" t="s">
        <v>7410</v>
      </c>
      <c r="M1147" s="222">
        <v>0</v>
      </c>
      <c r="N1147" s="2">
        <v>44129</v>
      </c>
      <c r="O1147" s="1" t="s">
        <v>2153</v>
      </c>
      <c r="P1147" s="259">
        <f>Tableau10[[#This Row],[Quantité échéancée]]-Tableau10[[#This Row],[Quantité livrée]]</f>
        <v>1</v>
      </c>
    </row>
    <row r="1148" spans="1:16" hidden="1" x14ac:dyDescent="0.35">
      <c r="A1148" t="str">
        <f>VLOOKUP(Tableau10[[#This Row],[Document d''achat]],Tableau1[[#All],[Nº pièce référence]:[AB]],17,FALSE)</f>
        <v>255221121113</v>
      </c>
      <c r="B1148" s="9" t="str">
        <f>VLOOKUP(Tableau10[[#This Row],[Document d''achat]],Tableau1[[#All],[Nº pièce référence]:[AB]],15,FALSE)</f>
        <v>300020900</v>
      </c>
      <c r="C1148" t="str">
        <f>VLOOKUP(Tableau10[[#This Row],[Document d''achat]],Tableau1[[#All],[Nº pièce référence]:[AB]],16,FALSE)</f>
        <v>2</v>
      </c>
      <c r="D1148" t="str">
        <f>VLOOKUP(Tableau10[[#This Row],[Document d''achat]],Tableau1[[#All],[Nº pièce référence]:[Type PO]],18,FALSE)</f>
        <v>Z</v>
      </c>
      <c r="E1148" t="str">
        <f>VLOOKUP(Tableau10[[#This Row],[Document d''achat]],Tableau1[[#All],[Colonne1]:[Nom Fournisseur]],5,FALSE)</f>
        <v>N/A</v>
      </c>
      <c r="F1148" s="1" t="s">
        <v>2218</v>
      </c>
      <c r="G1148" s="1" t="s">
        <v>88</v>
      </c>
      <c r="H1148" s="1" t="s">
        <v>2217</v>
      </c>
      <c r="I1148" s="1" t="s">
        <v>2407</v>
      </c>
      <c r="J1148" s="2">
        <v>44129</v>
      </c>
      <c r="K1148" s="222">
        <v>1</v>
      </c>
      <c r="L1148" s="1" t="s">
        <v>7410</v>
      </c>
      <c r="M1148" s="222">
        <v>0</v>
      </c>
      <c r="N1148" s="2">
        <v>44129</v>
      </c>
      <c r="O1148" s="1" t="s">
        <v>2219</v>
      </c>
      <c r="P1148" s="259">
        <f>Tableau10[[#This Row],[Quantité échéancée]]-Tableau10[[#This Row],[Quantité livrée]]</f>
        <v>1</v>
      </c>
    </row>
    <row r="1149" spans="1:16" hidden="1" x14ac:dyDescent="0.35">
      <c r="A1149" t="str">
        <f>VLOOKUP(Tableau10[[#This Row],[Document d''achat]],Tableau1[[#All],[Nº pièce référence]:[AB]],17,FALSE)</f>
        <v>255221121113</v>
      </c>
      <c r="B1149" s="9" t="str">
        <f>VLOOKUP(Tableau10[[#This Row],[Document d''achat]],Tableau1[[#All],[Nº pièce référence]:[AB]],15,FALSE)</f>
        <v>300020900</v>
      </c>
      <c r="C1149" t="str">
        <f>VLOOKUP(Tableau10[[#This Row],[Document d''achat]],Tableau1[[#All],[Nº pièce référence]:[AB]],16,FALSE)</f>
        <v>2</v>
      </c>
      <c r="D1149" t="str">
        <f>VLOOKUP(Tableau10[[#This Row],[Document d''achat]],Tableau1[[#All],[Nº pièce référence]:[Type PO]],18,FALSE)</f>
        <v>Z</v>
      </c>
      <c r="E1149" t="str">
        <f>VLOOKUP(Tableau10[[#This Row],[Document d''achat]],Tableau1[[#All],[Colonne1]:[Nom Fournisseur]],5,FALSE)</f>
        <v>N/A</v>
      </c>
      <c r="F1149" s="1" t="s">
        <v>2149</v>
      </c>
      <c r="G1149" s="1" t="s">
        <v>88</v>
      </c>
      <c r="H1149" s="1" t="s">
        <v>2148</v>
      </c>
      <c r="I1149" s="1" t="s">
        <v>2407</v>
      </c>
      <c r="J1149" s="2">
        <v>44129</v>
      </c>
      <c r="K1149" s="222">
        <v>1</v>
      </c>
      <c r="L1149" s="1" t="s">
        <v>7410</v>
      </c>
      <c r="M1149" s="222">
        <v>0</v>
      </c>
      <c r="N1149" s="2">
        <v>44129</v>
      </c>
      <c r="O1149" s="1" t="s">
        <v>2150</v>
      </c>
      <c r="P1149" s="259">
        <f>Tableau10[[#This Row],[Quantité échéancée]]-Tableau10[[#This Row],[Quantité livrée]]</f>
        <v>1</v>
      </c>
    </row>
    <row r="1150" spans="1:16" hidden="1" x14ac:dyDescent="0.35">
      <c r="A1150" t="str">
        <f>VLOOKUP(Tableau10[[#This Row],[Document d''achat]],Tableau1[[#All],[Nº pièce référence]:[AB]],17,FALSE)</f>
        <v>255221121113</v>
      </c>
      <c r="B1150" s="9" t="str">
        <f>VLOOKUP(Tableau10[[#This Row],[Document d''achat]],Tableau1[[#All],[Nº pièce référence]:[AB]],15,FALSE)</f>
        <v>300020900</v>
      </c>
      <c r="C1150" t="str">
        <f>VLOOKUP(Tableau10[[#This Row],[Document d''achat]],Tableau1[[#All],[Nº pièce référence]:[AB]],16,FALSE)</f>
        <v>2</v>
      </c>
      <c r="D1150" t="str">
        <f>VLOOKUP(Tableau10[[#This Row],[Document d''achat]],Tableau1[[#All],[Nº pièce référence]:[Type PO]],18,FALSE)</f>
        <v>Z</v>
      </c>
      <c r="E1150" t="str">
        <f>VLOOKUP(Tableau10[[#This Row],[Document d''achat]],Tableau1[[#All],[Colonne1]:[Nom Fournisseur]],5,FALSE)</f>
        <v>N/A</v>
      </c>
      <c r="F1150" s="1" t="s">
        <v>2177</v>
      </c>
      <c r="G1150" s="1" t="s">
        <v>88</v>
      </c>
      <c r="H1150" s="1" t="s">
        <v>2176</v>
      </c>
      <c r="I1150" s="1" t="s">
        <v>2407</v>
      </c>
      <c r="J1150" s="2">
        <v>44129</v>
      </c>
      <c r="K1150" s="222">
        <v>1</v>
      </c>
      <c r="L1150" s="1" t="s">
        <v>7410</v>
      </c>
      <c r="M1150" s="222">
        <v>0</v>
      </c>
      <c r="N1150" s="2">
        <v>44129</v>
      </c>
      <c r="O1150" s="1" t="s">
        <v>2178</v>
      </c>
      <c r="P1150" s="259">
        <f>Tableau10[[#This Row],[Quantité échéancée]]-Tableau10[[#This Row],[Quantité livrée]]</f>
        <v>1</v>
      </c>
    </row>
    <row r="1151" spans="1:16" hidden="1" x14ac:dyDescent="0.35">
      <c r="A1151" t="str">
        <f>VLOOKUP(Tableau10[[#This Row],[Document d''achat]],Tableau1[[#All],[Nº pièce référence]:[AB]],17,FALSE)</f>
        <v>255221121113</v>
      </c>
      <c r="B1151" s="9" t="str">
        <f>VLOOKUP(Tableau10[[#This Row],[Document d''achat]],Tableau1[[#All],[Nº pièce référence]:[AB]],15,FALSE)</f>
        <v>300020900</v>
      </c>
      <c r="C1151" t="str">
        <f>VLOOKUP(Tableau10[[#This Row],[Document d''achat]],Tableau1[[#All],[Nº pièce référence]:[AB]],16,FALSE)</f>
        <v>2</v>
      </c>
      <c r="D1151" t="str">
        <f>VLOOKUP(Tableau10[[#This Row],[Document d''achat]],Tableau1[[#All],[Nº pièce référence]:[Type PO]],18,FALSE)</f>
        <v>Z</v>
      </c>
      <c r="E1151" t="str">
        <f>VLOOKUP(Tableau10[[#This Row],[Document d''achat]],Tableau1[[#All],[Colonne1]:[Nom Fournisseur]],5,FALSE)</f>
        <v>N/A</v>
      </c>
      <c r="F1151" s="1" t="s">
        <v>2158</v>
      </c>
      <c r="G1151" s="1" t="s">
        <v>88</v>
      </c>
      <c r="H1151" s="1" t="s">
        <v>2157</v>
      </c>
      <c r="I1151" s="1" t="s">
        <v>2407</v>
      </c>
      <c r="J1151" s="2">
        <v>44129</v>
      </c>
      <c r="K1151" s="222">
        <v>1</v>
      </c>
      <c r="L1151" s="1" t="s">
        <v>7410</v>
      </c>
      <c r="M1151" s="222">
        <v>0</v>
      </c>
      <c r="N1151" s="2">
        <v>44129</v>
      </c>
      <c r="O1151" s="1" t="s">
        <v>2159</v>
      </c>
      <c r="P1151" s="259">
        <f>Tableau10[[#This Row],[Quantité échéancée]]-Tableau10[[#This Row],[Quantité livrée]]</f>
        <v>1</v>
      </c>
    </row>
    <row r="1152" spans="1:16" hidden="1" x14ac:dyDescent="0.35">
      <c r="A1152" t="str">
        <f>VLOOKUP(Tableau10[[#This Row],[Document d''achat]],Tableau1[[#All],[Nº pièce référence]:[AB]],17,FALSE)</f>
        <v>255221121113</v>
      </c>
      <c r="B1152" s="9" t="str">
        <f>VLOOKUP(Tableau10[[#This Row],[Document d''achat]],Tableau1[[#All],[Nº pièce référence]:[AB]],15,FALSE)</f>
        <v>300020900</v>
      </c>
      <c r="C1152" t="str">
        <f>VLOOKUP(Tableau10[[#This Row],[Document d''achat]],Tableau1[[#All],[Nº pièce référence]:[AB]],16,FALSE)</f>
        <v>2</v>
      </c>
      <c r="D1152" t="str">
        <f>VLOOKUP(Tableau10[[#This Row],[Document d''achat]],Tableau1[[#All],[Nº pièce référence]:[Type PO]],18,FALSE)</f>
        <v>Z</v>
      </c>
      <c r="E1152" t="str">
        <f>VLOOKUP(Tableau10[[#This Row],[Document d''achat]],Tableau1[[#All],[Colonne1]:[Nom Fournisseur]],5,FALSE)</f>
        <v>N/A</v>
      </c>
      <c r="F1152" s="1" t="s">
        <v>2190</v>
      </c>
      <c r="G1152" s="1" t="s">
        <v>88</v>
      </c>
      <c r="H1152" s="1" t="s">
        <v>2189</v>
      </c>
      <c r="I1152" s="1" t="s">
        <v>2407</v>
      </c>
      <c r="J1152" s="2">
        <v>44129</v>
      </c>
      <c r="K1152" s="222">
        <v>1</v>
      </c>
      <c r="L1152" s="1" t="s">
        <v>7410</v>
      </c>
      <c r="M1152" s="222">
        <v>0</v>
      </c>
      <c r="N1152" s="2">
        <v>44129</v>
      </c>
      <c r="O1152" s="1" t="s">
        <v>2191</v>
      </c>
      <c r="P1152" s="259">
        <f>Tableau10[[#This Row],[Quantité échéancée]]-Tableau10[[#This Row],[Quantité livrée]]</f>
        <v>1</v>
      </c>
    </row>
    <row r="1153" spans="1:16" hidden="1" x14ac:dyDescent="0.35">
      <c r="A1153" t="str">
        <f>VLOOKUP(Tableau10[[#This Row],[Document d''achat]],Tableau1[[#All],[Nº pièce référence]:[AB]],17,FALSE)</f>
        <v>255221121113</v>
      </c>
      <c r="B1153" s="9" t="str">
        <f>VLOOKUP(Tableau10[[#This Row],[Document d''achat]],Tableau1[[#All],[Nº pièce référence]:[AB]],15,FALSE)</f>
        <v>300020900</v>
      </c>
      <c r="C1153" t="str">
        <f>VLOOKUP(Tableau10[[#This Row],[Document d''achat]],Tableau1[[#All],[Nº pièce référence]:[AB]],16,FALSE)</f>
        <v>2</v>
      </c>
      <c r="D1153" t="str">
        <f>VLOOKUP(Tableau10[[#This Row],[Document d''achat]],Tableau1[[#All],[Nº pièce référence]:[Type PO]],18,FALSE)</f>
        <v>Z</v>
      </c>
      <c r="E1153" t="str">
        <f>VLOOKUP(Tableau10[[#This Row],[Document d''achat]],Tableau1[[#All],[Colonne1]:[Nom Fournisseur]],5,FALSE)</f>
        <v>N/A</v>
      </c>
      <c r="F1153" s="1" t="s">
        <v>2174</v>
      </c>
      <c r="G1153" s="1" t="s">
        <v>88</v>
      </c>
      <c r="H1153" s="1" t="s">
        <v>2173</v>
      </c>
      <c r="I1153" s="1" t="s">
        <v>2407</v>
      </c>
      <c r="J1153" s="2">
        <v>44129</v>
      </c>
      <c r="K1153" s="222">
        <v>1</v>
      </c>
      <c r="L1153" s="1" t="s">
        <v>7410</v>
      </c>
      <c r="M1153" s="222">
        <v>0</v>
      </c>
      <c r="N1153" s="2">
        <v>44129</v>
      </c>
      <c r="O1153" s="1" t="s">
        <v>2175</v>
      </c>
      <c r="P1153" s="259">
        <f>Tableau10[[#This Row],[Quantité échéancée]]-Tableau10[[#This Row],[Quantité livrée]]</f>
        <v>1</v>
      </c>
    </row>
    <row r="1154" spans="1:16" hidden="1" x14ac:dyDescent="0.35">
      <c r="A1154" t="str">
        <f>VLOOKUP(Tableau10[[#This Row],[Document d''achat]],Tableau1[[#All],[Nº pièce référence]:[AB]],17,FALSE)</f>
        <v>255221121113</v>
      </c>
      <c r="B1154" s="9" t="str">
        <f>VLOOKUP(Tableau10[[#This Row],[Document d''achat]],Tableau1[[#All],[Nº pièce référence]:[AB]],15,FALSE)</f>
        <v>300020900</v>
      </c>
      <c r="C1154" t="str">
        <f>VLOOKUP(Tableau10[[#This Row],[Document d''achat]],Tableau1[[#All],[Nº pièce référence]:[AB]],16,FALSE)</f>
        <v>2</v>
      </c>
      <c r="D1154" t="str">
        <f>VLOOKUP(Tableau10[[#This Row],[Document d''achat]],Tableau1[[#All],[Nº pièce référence]:[Type PO]],18,FALSE)</f>
        <v>Z</v>
      </c>
      <c r="E1154" t="str">
        <f>VLOOKUP(Tableau10[[#This Row],[Document d''achat]],Tableau1[[#All],[Colonne1]:[Nom Fournisseur]],5,FALSE)</f>
        <v>N/A</v>
      </c>
      <c r="F1154" s="1" t="s">
        <v>2185</v>
      </c>
      <c r="G1154" s="1" t="s">
        <v>88</v>
      </c>
      <c r="H1154" s="1" t="s">
        <v>2184</v>
      </c>
      <c r="I1154" s="1" t="s">
        <v>2407</v>
      </c>
      <c r="J1154" s="2">
        <v>44129</v>
      </c>
      <c r="K1154" s="222">
        <v>1</v>
      </c>
      <c r="L1154" s="1" t="s">
        <v>7411</v>
      </c>
      <c r="M1154" s="222">
        <v>0</v>
      </c>
      <c r="N1154" s="2">
        <v>44129</v>
      </c>
      <c r="O1154" s="1" t="s">
        <v>2186</v>
      </c>
      <c r="P1154" s="259">
        <f>Tableau10[[#This Row],[Quantité échéancée]]-Tableau10[[#This Row],[Quantité livrée]]</f>
        <v>1</v>
      </c>
    </row>
    <row r="1155" spans="1:16" hidden="1" x14ac:dyDescent="0.35">
      <c r="A1155" t="str">
        <f>VLOOKUP(Tableau10[[#This Row],[Document d''achat]],Tableau1[[#All],[Nº pièce référence]:[AB]],17,FALSE)</f>
        <v>255221121113</v>
      </c>
      <c r="B1155" s="9" t="str">
        <f>VLOOKUP(Tableau10[[#This Row],[Document d''achat]],Tableau1[[#All],[Nº pièce référence]:[AB]],15,FALSE)</f>
        <v>300020900</v>
      </c>
      <c r="C1155" t="str">
        <f>VLOOKUP(Tableau10[[#This Row],[Document d''achat]],Tableau1[[#All],[Nº pièce référence]:[AB]],16,FALSE)</f>
        <v>2</v>
      </c>
      <c r="D1155" t="str">
        <f>VLOOKUP(Tableau10[[#This Row],[Document d''achat]],Tableau1[[#All],[Nº pièce référence]:[Type PO]],18,FALSE)</f>
        <v>Z</v>
      </c>
      <c r="E1155" t="str">
        <f>VLOOKUP(Tableau10[[#This Row],[Document d''achat]],Tableau1[[#All],[Colonne1]:[Nom Fournisseur]],5,FALSE)</f>
        <v>N/A</v>
      </c>
      <c r="F1155" s="1" t="s">
        <v>2168</v>
      </c>
      <c r="G1155" s="1" t="s">
        <v>88</v>
      </c>
      <c r="H1155" s="1" t="s">
        <v>2167</v>
      </c>
      <c r="I1155" s="1" t="s">
        <v>2407</v>
      </c>
      <c r="J1155" s="2">
        <v>44129</v>
      </c>
      <c r="K1155" s="222">
        <v>1</v>
      </c>
      <c r="L1155" s="1" t="s">
        <v>7411</v>
      </c>
      <c r="M1155" s="222">
        <v>0</v>
      </c>
      <c r="N1155" s="2">
        <v>44129</v>
      </c>
      <c r="O1155" s="1" t="s">
        <v>2169</v>
      </c>
      <c r="P1155" s="259">
        <f>Tableau10[[#This Row],[Quantité échéancée]]-Tableau10[[#This Row],[Quantité livrée]]</f>
        <v>1</v>
      </c>
    </row>
    <row r="1156" spans="1:16" hidden="1" x14ac:dyDescent="0.35">
      <c r="A1156" t="str">
        <f>VLOOKUP(Tableau10[[#This Row],[Document d''achat]],Tableau1[[#All],[Nº pièce référence]:[AB]],17,FALSE)</f>
        <v>255221121113</v>
      </c>
      <c r="B1156" s="9" t="str">
        <f>VLOOKUP(Tableau10[[#This Row],[Document d''achat]],Tableau1[[#All],[Nº pièce référence]:[AB]],15,FALSE)</f>
        <v>300020900</v>
      </c>
      <c r="C1156" t="str">
        <f>VLOOKUP(Tableau10[[#This Row],[Document d''achat]],Tableau1[[#All],[Nº pièce référence]:[AB]],16,FALSE)</f>
        <v>2</v>
      </c>
      <c r="D1156" t="str">
        <f>VLOOKUP(Tableau10[[#This Row],[Document d''achat]],Tableau1[[#All],[Nº pièce référence]:[Type PO]],18,FALSE)</f>
        <v>Z</v>
      </c>
      <c r="E1156" t="str">
        <f>VLOOKUP(Tableau10[[#This Row],[Document d''achat]],Tableau1[[#All],[Colonne1]:[Nom Fournisseur]],5,FALSE)</f>
        <v>N/A</v>
      </c>
      <c r="F1156" s="1" t="s">
        <v>2204</v>
      </c>
      <c r="G1156" s="1" t="s">
        <v>88</v>
      </c>
      <c r="H1156" s="1" t="s">
        <v>2203</v>
      </c>
      <c r="I1156" s="1" t="s">
        <v>2407</v>
      </c>
      <c r="J1156" s="2">
        <v>44129</v>
      </c>
      <c r="K1156" s="222">
        <v>1</v>
      </c>
      <c r="L1156" s="1" t="s">
        <v>7411</v>
      </c>
      <c r="M1156" s="222">
        <v>0</v>
      </c>
      <c r="N1156" s="2">
        <v>44129</v>
      </c>
      <c r="O1156" s="1" t="s">
        <v>2205</v>
      </c>
      <c r="P1156" s="259">
        <f>Tableau10[[#This Row],[Quantité échéancée]]-Tableau10[[#This Row],[Quantité livrée]]</f>
        <v>1</v>
      </c>
    </row>
    <row r="1157" spans="1:16" hidden="1" x14ac:dyDescent="0.35">
      <c r="A1157" t="str">
        <f>VLOOKUP(Tableau10[[#This Row],[Document d''achat]],Tableau1[[#All],[Nº pièce référence]:[AB]],17,FALSE)</f>
        <v>255221121113</v>
      </c>
      <c r="B1157" s="9" t="str">
        <f>VLOOKUP(Tableau10[[#This Row],[Document d''achat]],Tableau1[[#All],[Nº pièce référence]:[AB]],15,FALSE)</f>
        <v>300020900</v>
      </c>
      <c r="C1157" t="str">
        <f>VLOOKUP(Tableau10[[#This Row],[Document d''achat]],Tableau1[[#All],[Nº pièce référence]:[AB]],16,FALSE)</f>
        <v>2</v>
      </c>
      <c r="D1157" t="str">
        <f>VLOOKUP(Tableau10[[#This Row],[Document d''achat]],Tableau1[[#All],[Nº pièce référence]:[Type PO]],18,FALSE)</f>
        <v>Z</v>
      </c>
      <c r="E1157" t="str">
        <f>VLOOKUP(Tableau10[[#This Row],[Document d''achat]],Tableau1[[#All],[Colonne1]:[Nom Fournisseur]],5,FALSE)</f>
        <v>N/A</v>
      </c>
      <c r="F1157" s="1" t="s">
        <v>2198</v>
      </c>
      <c r="G1157" s="1" t="s">
        <v>88</v>
      </c>
      <c r="H1157" s="1" t="s">
        <v>2197</v>
      </c>
      <c r="I1157" s="1" t="s">
        <v>2407</v>
      </c>
      <c r="J1157" s="2">
        <v>44129</v>
      </c>
      <c r="K1157" s="222">
        <v>1</v>
      </c>
      <c r="L1157" s="1" t="s">
        <v>7411</v>
      </c>
      <c r="M1157" s="222">
        <v>0</v>
      </c>
      <c r="N1157" s="2">
        <v>44129</v>
      </c>
      <c r="O1157" s="1" t="s">
        <v>2199</v>
      </c>
      <c r="P1157" s="259">
        <f>Tableau10[[#This Row],[Quantité échéancée]]-Tableau10[[#This Row],[Quantité livrée]]</f>
        <v>1</v>
      </c>
    </row>
    <row r="1158" spans="1:16" hidden="1" x14ac:dyDescent="0.35">
      <c r="A1158" t="str">
        <f>VLOOKUP(Tableau10[[#This Row],[Document d''achat]],Tableau1[[#All],[Nº pièce référence]:[AB]],17,FALSE)</f>
        <v>255221121113</v>
      </c>
      <c r="B1158" s="9" t="str">
        <f>VLOOKUP(Tableau10[[#This Row],[Document d''achat]],Tableau1[[#All],[Nº pièce référence]:[AB]],15,FALSE)</f>
        <v>300020900</v>
      </c>
      <c r="C1158" t="str">
        <f>VLOOKUP(Tableau10[[#This Row],[Document d''achat]],Tableau1[[#All],[Nº pièce référence]:[AB]],16,FALSE)</f>
        <v>2</v>
      </c>
      <c r="D1158" t="str">
        <f>VLOOKUP(Tableau10[[#This Row],[Document d''achat]],Tableau1[[#All],[Nº pièce référence]:[Type PO]],18,FALSE)</f>
        <v>Z</v>
      </c>
      <c r="E1158" t="str">
        <f>VLOOKUP(Tableau10[[#This Row],[Document d''achat]],Tableau1[[#All],[Colonne1]:[Nom Fournisseur]],5,FALSE)</f>
        <v>N/A</v>
      </c>
      <c r="F1158" s="1" t="s">
        <v>2215</v>
      </c>
      <c r="G1158" s="1" t="s">
        <v>88</v>
      </c>
      <c r="H1158" s="1" t="s">
        <v>2214</v>
      </c>
      <c r="I1158" s="1" t="s">
        <v>2407</v>
      </c>
      <c r="J1158" s="2">
        <v>44129</v>
      </c>
      <c r="K1158" s="222">
        <v>1</v>
      </c>
      <c r="L1158" s="1" t="s">
        <v>7411</v>
      </c>
      <c r="M1158" s="222">
        <v>0</v>
      </c>
      <c r="N1158" s="2">
        <v>44129</v>
      </c>
      <c r="O1158" s="1" t="s">
        <v>2216</v>
      </c>
      <c r="P1158" s="259">
        <f>Tableau10[[#This Row],[Quantité échéancée]]-Tableau10[[#This Row],[Quantité livrée]]</f>
        <v>1</v>
      </c>
    </row>
    <row r="1159" spans="1:16" hidden="1" x14ac:dyDescent="0.35">
      <c r="A1159" t="str">
        <f>VLOOKUP(Tableau10[[#This Row],[Document d''achat]],Tableau1[[#All],[Nº pièce référence]:[AB]],17,FALSE)</f>
        <v>255221121113</v>
      </c>
      <c r="B1159" s="9" t="str">
        <f>VLOOKUP(Tableau10[[#This Row],[Document d''achat]],Tableau1[[#All],[Nº pièce référence]:[AB]],15,FALSE)</f>
        <v>300020900</v>
      </c>
      <c r="C1159" t="str">
        <f>VLOOKUP(Tableau10[[#This Row],[Document d''achat]],Tableau1[[#All],[Nº pièce référence]:[AB]],16,FALSE)</f>
        <v>2</v>
      </c>
      <c r="D1159" t="str">
        <f>VLOOKUP(Tableau10[[#This Row],[Document d''achat]],Tableau1[[#All],[Nº pièce référence]:[Type PO]],18,FALSE)</f>
        <v>Z</v>
      </c>
      <c r="E1159" t="str">
        <f>VLOOKUP(Tableau10[[#This Row],[Document d''achat]],Tableau1[[#All],[Colonne1]:[Nom Fournisseur]],5,FALSE)</f>
        <v>N/A</v>
      </c>
      <c r="F1159" s="1" t="s">
        <v>2180</v>
      </c>
      <c r="G1159" s="1" t="s">
        <v>88</v>
      </c>
      <c r="H1159" s="1" t="s">
        <v>2179</v>
      </c>
      <c r="I1159" s="1" t="s">
        <v>2407</v>
      </c>
      <c r="J1159" s="2">
        <v>44129</v>
      </c>
      <c r="K1159" s="222">
        <v>1</v>
      </c>
      <c r="L1159" s="1" t="s">
        <v>7411</v>
      </c>
      <c r="M1159" s="222">
        <v>0</v>
      </c>
      <c r="N1159" s="2">
        <v>44129</v>
      </c>
      <c r="O1159" s="1" t="s">
        <v>2181</v>
      </c>
      <c r="P1159" s="259">
        <f>Tableau10[[#This Row],[Quantité échéancée]]-Tableau10[[#This Row],[Quantité livrée]]</f>
        <v>1</v>
      </c>
    </row>
    <row r="1160" spans="1:16" hidden="1" x14ac:dyDescent="0.35">
      <c r="A1160" t="str">
        <f>VLOOKUP(Tableau10[[#This Row],[Document d''achat]],Tableau1[[#All],[Nº pièce référence]:[AB]],17,FALSE)</f>
        <v>255221121113</v>
      </c>
      <c r="B1160" s="9" t="str">
        <f>VLOOKUP(Tableau10[[#This Row],[Document d''achat]],Tableau1[[#All],[Nº pièce référence]:[AB]],15,FALSE)</f>
        <v>300020900</v>
      </c>
      <c r="C1160" t="str">
        <f>VLOOKUP(Tableau10[[#This Row],[Document d''achat]],Tableau1[[#All],[Nº pièce référence]:[AB]],16,FALSE)</f>
        <v>2</v>
      </c>
      <c r="D1160" t="str">
        <f>VLOOKUP(Tableau10[[#This Row],[Document d''achat]],Tableau1[[#All],[Nº pièce référence]:[Type PO]],18,FALSE)</f>
        <v>Z</v>
      </c>
      <c r="E1160" t="str">
        <f>VLOOKUP(Tableau10[[#This Row],[Document d''achat]],Tableau1[[#All],[Colonne1]:[Nom Fournisseur]],5,FALSE)</f>
        <v>N/A</v>
      </c>
      <c r="F1160" s="1" t="s">
        <v>2160</v>
      </c>
      <c r="G1160" s="1" t="s">
        <v>88</v>
      </c>
      <c r="H1160" s="1" t="s">
        <v>2157</v>
      </c>
      <c r="I1160" s="1" t="s">
        <v>2407</v>
      </c>
      <c r="J1160" s="2">
        <v>44129</v>
      </c>
      <c r="K1160" s="222">
        <v>1</v>
      </c>
      <c r="L1160" s="1" t="s">
        <v>7411</v>
      </c>
      <c r="M1160" s="222">
        <v>0</v>
      </c>
      <c r="N1160" s="2">
        <v>44129</v>
      </c>
      <c r="O1160" s="1" t="s">
        <v>2161</v>
      </c>
      <c r="P1160" s="259">
        <f>Tableau10[[#This Row],[Quantité échéancée]]-Tableau10[[#This Row],[Quantité livrée]]</f>
        <v>1</v>
      </c>
    </row>
    <row r="1161" spans="1:16" hidden="1" x14ac:dyDescent="0.35">
      <c r="A1161" t="str">
        <f>VLOOKUP(Tableau10[[#This Row],[Document d''achat]],Tableau1[[#All],[Nº pièce référence]:[AB]],17,FALSE)</f>
        <v>255221121113</v>
      </c>
      <c r="B1161" s="9" t="str">
        <f>VLOOKUP(Tableau10[[#This Row],[Document d''achat]],Tableau1[[#All],[Nº pièce référence]:[AB]],15,FALSE)</f>
        <v>300020900</v>
      </c>
      <c r="C1161" t="str">
        <f>VLOOKUP(Tableau10[[#This Row],[Document d''achat]],Tableau1[[#All],[Nº pièce référence]:[AB]],16,FALSE)</f>
        <v>2</v>
      </c>
      <c r="D1161" t="str">
        <f>VLOOKUP(Tableau10[[#This Row],[Document d''achat]],Tableau1[[#All],[Nº pièce référence]:[Type PO]],18,FALSE)</f>
        <v>Z</v>
      </c>
      <c r="E1161" t="str">
        <f>VLOOKUP(Tableau10[[#This Row],[Document d''achat]],Tableau1[[#All],[Colonne1]:[Nom Fournisseur]],5,FALSE)</f>
        <v>N/A</v>
      </c>
      <c r="F1161" s="1" t="s">
        <v>2195</v>
      </c>
      <c r="G1161" s="1" t="s">
        <v>88</v>
      </c>
      <c r="H1161" s="1" t="s">
        <v>2194</v>
      </c>
      <c r="I1161" s="1" t="s">
        <v>2407</v>
      </c>
      <c r="J1161" s="2">
        <v>44129</v>
      </c>
      <c r="K1161" s="222">
        <v>1</v>
      </c>
      <c r="L1161" s="1" t="s">
        <v>7411</v>
      </c>
      <c r="M1161" s="222">
        <v>0</v>
      </c>
      <c r="N1161" s="2">
        <v>44129</v>
      </c>
      <c r="O1161" s="1" t="s">
        <v>2196</v>
      </c>
      <c r="P1161" s="259">
        <f>Tableau10[[#This Row],[Quantité échéancée]]-Tableau10[[#This Row],[Quantité livrée]]</f>
        <v>1</v>
      </c>
    </row>
    <row r="1162" spans="1:16" hidden="1" x14ac:dyDescent="0.35">
      <c r="A1162" t="str">
        <f>VLOOKUP(Tableau10[[#This Row],[Document d''achat]],Tableau1[[#All],[Nº pièce référence]:[AB]],17,FALSE)</f>
        <v>255221121113</v>
      </c>
      <c r="B1162" s="9" t="str">
        <f>VLOOKUP(Tableau10[[#This Row],[Document d''achat]],Tableau1[[#All],[Nº pièce référence]:[AB]],15,FALSE)</f>
        <v>300020900</v>
      </c>
      <c r="C1162" t="str">
        <f>VLOOKUP(Tableau10[[#This Row],[Document d''achat]],Tableau1[[#All],[Nº pièce référence]:[AB]],16,FALSE)</f>
        <v>2</v>
      </c>
      <c r="D1162" t="str">
        <f>VLOOKUP(Tableau10[[#This Row],[Document d''achat]],Tableau1[[#All],[Nº pièce référence]:[Type PO]],18,FALSE)</f>
        <v>Z</v>
      </c>
      <c r="E1162" t="str">
        <f>VLOOKUP(Tableau10[[#This Row],[Document d''achat]],Tableau1[[#All],[Colonne1]:[Nom Fournisseur]],5,FALSE)</f>
        <v>N/A</v>
      </c>
      <c r="F1162" s="1" t="s">
        <v>2212</v>
      </c>
      <c r="G1162" s="1" t="s">
        <v>88</v>
      </c>
      <c r="H1162" s="1" t="s">
        <v>2211</v>
      </c>
      <c r="I1162" s="1" t="s">
        <v>2407</v>
      </c>
      <c r="J1162" s="2">
        <v>44129</v>
      </c>
      <c r="K1162" s="222">
        <v>1</v>
      </c>
      <c r="L1162" s="1" t="s">
        <v>7411</v>
      </c>
      <c r="M1162" s="222">
        <v>0</v>
      </c>
      <c r="N1162" s="2">
        <v>44129</v>
      </c>
      <c r="O1162" s="1" t="s">
        <v>2213</v>
      </c>
      <c r="P1162" s="259">
        <f>Tableau10[[#This Row],[Quantité échéancée]]-Tableau10[[#This Row],[Quantité livrée]]</f>
        <v>1</v>
      </c>
    </row>
    <row r="1163" spans="1:16" hidden="1" x14ac:dyDescent="0.35">
      <c r="A1163" t="str">
        <f>VLOOKUP(Tableau10[[#This Row],[Document d''achat]],Tableau1[[#All],[Nº pièce référence]:[AB]],17,FALSE)</f>
        <v>255221121113</v>
      </c>
      <c r="B1163" s="9" t="str">
        <f>VLOOKUP(Tableau10[[#This Row],[Document d''achat]],Tableau1[[#All],[Nº pièce référence]:[AB]],15,FALSE)</f>
        <v>300020900</v>
      </c>
      <c r="C1163" t="str">
        <f>VLOOKUP(Tableau10[[#This Row],[Document d''achat]],Tableau1[[#All],[Nº pièce référence]:[AB]],16,FALSE)</f>
        <v>2</v>
      </c>
      <c r="D1163" t="str">
        <f>VLOOKUP(Tableau10[[#This Row],[Document d''achat]],Tableau1[[#All],[Nº pièce référence]:[Type PO]],18,FALSE)</f>
        <v>Z</v>
      </c>
      <c r="E1163" t="str">
        <f>VLOOKUP(Tableau10[[#This Row],[Document d''achat]],Tableau1[[#All],[Colonne1]:[Nom Fournisseur]],5,FALSE)</f>
        <v>N/A</v>
      </c>
      <c r="F1163" s="1" t="s">
        <v>2192</v>
      </c>
      <c r="G1163" s="1" t="s">
        <v>88</v>
      </c>
      <c r="H1163" s="1" t="s">
        <v>2189</v>
      </c>
      <c r="I1163" s="1" t="s">
        <v>2407</v>
      </c>
      <c r="J1163" s="2">
        <v>44129</v>
      </c>
      <c r="K1163" s="222">
        <v>1</v>
      </c>
      <c r="L1163" s="1" t="s">
        <v>7411</v>
      </c>
      <c r="M1163" s="222">
        <v>0</v>
      </c>
      <c r="N1163" s="2">
        <v>44129</v>
      </c>
      <c r="O1163" s="1" t="s">
        <v>2193</v>
      </c>
      <c r="P1163" s="259">
        <f>Tableau10[[#This Row],[Quantité échéancée]]-Tableau10[[#This Row],[Quantité livrée]]</f>
        <v>1</v>
      </c>
    </row>
    <row r="1164" spans="1:16" hidden="1" x14ac:dyDescent="0.35">
      <c r="A1164" t="str">
        <f>VLOOKUP(Tableau10[[#This Row],[Document d''achat]],Tableau1[[#All],[Nº pièce référence]:[AB]],17,FALSE)</f>
        <v>255221121113</v>
      </c>
      <c r="B1164" s="9" t="str">
        <f>VLOOKUP(Tableau10[[#This Row],[Document d''achat]],Tableau1[[#All],[Nº pièce référence]:[AB]],15,FALSE)</f>
        <v>300020900</v>
      </c>
      <c r="C1164" t="str">
        <f>VLOOKUP(Tableau10[[#This Row],[Document d''achat]],Tableau1[[#All],[Nº pièce référence]:[AB]],16,FALSE)</f>
        <v>2</v>
      </c>
      <c r="D1164" t="str">
        <f>VLOOKUP(Tableau10[[#This Row],[Document d''achat]],Tableau1[[#All],[Nº pièce référence]:[Type PO]],18,FALSE)</f>
        <v>Z</v>
      </c>
      <c r="E1164" t="str">
        <f>VLOOKUP(Tableau10[[#This Row],[Document d''achat]],Tableau1[[#All],[Colonne1]:[Nom Fournisseur]],5,FALSE)</f>
        <v>N/A</v>
      </c>
      <c r="F1164" s="1" t="s">
        <v>2201</v>
      </c>
      <c r="G1164" s="1" t="s">
        <v>88</v>
      </c>
      <c r="H1164" s="1" t="s">
        <v>2200</v>
      </c>
      <c r="I1164" s="1" t="s">
        <v>2407</v>
      </c>
      <c r="J1164" s="2">
        <v>44129</v>
      </c>
      <c r="K1164" s="222">
        <v>1</v>
      </c>
      <c r="L1164" s="1" t="s">
        <v>7411</v>
      </c>
      <c r="M1164" s="222">
        <v>0</v>
      </c>
      <c r="N1164" s="2">
        <v>44129</v>
      </c>
      <c r="O1164" s="1" t="s">
        <v>2202</v>
      </c>
      <c r="P1164" s="259">
        <f>Tableau10[[#This Row],[Quantité échéancée]]-Tableau10[[#This Row],[Quantité livrée]]</f>
        <v>1</v>
      </c>
    </row>
    <row r="1165" spans="1:16" hidden="1" x14ac:dyDescent="0.35">
      <c r="A1165" t="str">
        <f>VLOOKUP(Tableau10[[#This Row],[Document d''achat]],Tableau1[[#All],[Nº pièce référence]:[AB]],17,FALSE)</f>
        <v>255221121113</v>
      </c>
      <c r="B1165" s="9" t="str">
        <f>VLOOKUP(Tableau10[[#This Row],[Document d''achat]],Tableau1[[#All],[Nº pièce référence]:[AB]],15,FALSE)</f>
        <v>300020900</v>
      </c>
      <c r="C1165" t="str">
        <f>VLOOKUP(Tableau10[[#This Row],[Document d''achat]],Tableau1[[#All],[Nº pièce référence]:[AB]],16,FALSE)</f>
        <v>2</v>
      </c>
      <c r="D1165" t="str">
        <f>VLOOKUP(Tableau10[[#This Row],[Document d''achat]],Tableau1[[#All],[Nº pièce référence]:[Type PO]],18,FALSE)</f>
        <v>Z</v>
      </c>
      <c r="E1165" t="str">
        <f>VLOOKUP(Tableau10[[#This Row],[Document d''achat]],Tableau1[[#All],[Colonne1]:[Nom Fournisseur]],5,FALSE)</f>
        <v>N/A</v>
      </c>
      <c r="F1165" s="1" t="s">
        <v>2209</v>
      </c>
      <c r="G1165" s="1" t="s">
        <v>88</v>
      </c>
      <c r="H1165" s="1" t="s">
        <v>2208</v>
      </c>
      <c r="I1165" s="1" t="s">
        <v>2407</v>
      </c>
      <c r="J1165" s="2">
        <v>44129</v>
      </c>
      <c r="K1165" s="222">
        <v>1</v>
      </c>
      <c r="L1165" s="1" t="s">
        <v>7411</v>
      </c>
      <c r="M1165" s="222">
        <v>0</v>
      </c>
      <c r="N1165" s="2">
        <v>44129</v>
      </c>
      <c r="O1165" s="1" t="s">
        <v>2210</v>
      </c>
      <c r="P1165" s="259">
        <f>Tableau10[[#This Row],[Quantité échéancée]]-Tableau10[[#This Row],[Quantité livrée]]</f>
        <v>1</v>
      </c>
    </row>
    <row r="1166" spans="1:16" hidden="1" x14ac:dyDescent="0.35">
      <c r="A1166" t="str">
        <f>VLOOKUP(Tableau10[[#This Row],[Document d''achat]],Tableau1[[#All],[Nº pièce référence]:[AB]],17,FALSE)</f>
        <v>255221121113</v>
      </c>
      <c r="B1166" s="9" t="str">
        <f>VLOOKUP(Tableau10[[#This Row],[Document d''achat]],Tableau1[[#All],[Nº pièce référence]:[AB]],15,FALSE)</f>
        <v>300020900</v>
      </c>
      <c r="C1166" t="str">
        <f>VLOOKUP(Tableau10[[#This Row],[Document d''achat]],Tableau1[[#All],[Nº pièce référence]:[AB]],16,FALSE)</f>
        <v>2</v>
      </c>
      <c r="D1166" t="str">
        <f>VLOOKUP(Tableau10[[#This Row],[Document d''achat]],Tableau1[[#All],[Nº pièce référence]:[Type PO]],18,FALSE)</f>
        <v>Z</v>
      </c>
      <c r="E1166" t="str">
        <f>VLOOKUP(Tableau10[[#This Row],[Document d''achat]],Tableau1[[#All],[Colonne1]:[Nom Fournisseur]],5,FALSE)</f>
        <v>N/A</v>
      </c>
      <c r="F1166" s="1" t="s">
        <v>2206</v>
      </c>
      <c r="G1166" s="1" t="s">
        <v>88</v>
      </c>
      <c r="H1166" s="1" t="s">
        <v>375</v>
      </c>
      <c r="I1166" s="1" t="s">
        <v>2407</v>
      </c>
      <c r="J1166" s="2">
        <v>44129</v>
      </c>
      <c r="K1166" s="222">
        <v>1</v>
      </c>
      <c r="L1166" s="1" t="s">
        <v>7411</v>
      </c>
      <c r="M1166" s="222">
        <v>0</v>
      </c>
      <c r="N1166" s="2">
        <v>44129</v>
      </c>
      <c r="O1166" s="1" t="s">
        <v>2207</v>
      </c>
      <c r="P1166" s="259">
        <f>Tableau10[[#This Row],[Quantité échéancée]]-Tableau10[[#This Row],[Quantité livrée]]</f>
        <v>1</v>
      </c>
    </row>
    <row r="1167" spans="1:16" hidden="1" x14ac:dyDescent="0.35">
      <c r="A1167" t="str">
        <f>VLOOKUP(Tableau10[[#This Row],[Document d''achat]],Tableau1[[#All],[Nº pièce référence]:[AB]],17,FALSE)</f>
        <v>255221121113</v>
      </c>
      <c r="B1167" s="9" t="str">
        <f>VLOOKUP(Tableau10[[#This Row],[Document d''achat]],Tableau1[[#All],[Nº pièce référence]:[AB]],15,FALSE)</f>
        <v>300020900</v>
      </c>
      <c r="C1167" t="str">
        <f>VLOOKUP(Tableau10[[#This Row],[Document d''achat]],Tableau1[[#All],[Nº pièce référence]:[AB]],16,FALSE)</f>
        <v>2</v>
      </c>
      <c r="D1167" t="str">
        <f>VLOOKUP(Tableau10[[#This Row],[Document d''achat]],Tableau1[[#All],[Nº pièce référence]:[Type PO]],18,FALSE)</f>
        <v>Z</v>
      </c>
      <c r="E1167" t="str">
        <f>VLOOKUP(Tableau10[[#This Row],[Document d''achat]],Tableau1[[#All],[Colonne1]:[Nom Fournisseur]],5,FALSE)</f>
        <v>N/A</v>
      </c>
      <c r="F1167" s="1" t="s">
        <v>2221</v>
      </c>
      <c r="G1167" s="1" t="s">
        <v>88</v>
      </c>
      <c r="H1167" s="1" t="s">
        <v>2220</v>
      </c>
      <c r="I1167" s="1" t="s">
        <v>2407</v>
      </c>
      <c r="J1167" s="2">
        <v>44129</v>
      </c>
      <c r="K1167" s="222">
        <v>1</v>
      </c>
      <c r="L1167" s="1" t="s">
        <v>7411</v>
      </c>
      <c r="M1167" s="222">
        <v>0</v>
      </c>
      <c r="N1167" s="2">
        <v>44129</v>
      </c>
      <c r="O1167" s="1" t="s">
        <v>2222</v>
      </c>
      <c r="P1167" s="259">
        <f>Tableau10[[#This Row],[Quantité échéancée]]-Tableau10[[#This Row],[Quantité livrée]]</f>
        <v>1</v>
      </c>
    </row>
    <row r="1168" spans="1:16" hidden="1" x14ac:dyDescent="0.35">
      <c r="A1168" t="str">
        <f>VLOOKUP(Tableau10[[#This Row],[Document d''achat]],Tableau1[[#All],[Nº pièce référence]:[AB]],17,FALSE)</f>
        <v>255221121113</v>
      </c>
      <c r="B1168" s="9" t="str">
        <f>VLOOKUP(Tableau10[[#This Row],[Document d''achat]],Tableau1[[#All],[Nº pièce référence]:[AB]],15,FALSE)</f>
        <v>300020900</v>
      </c>
      <c r="C1168" t="str">
        <f>VLOOKUP(Tableau10[[#This Row],[Document d''achat]],Tableau1[[#All],[Nº pièce référence]:[AB]],16,FALSE)</f>
        <v>2</v>
      </c>
      <c r="D1168" t="str">
        <f>VLOOKUP(Tableau10[[#This Row],[Document d''achat]],Tableau1[[#All],[Nº pièce référence]:[Type PO]],18,FALSE)</f>
        <v>Z</v>
      </c>
      <c r="E1168" t="str">
        <f>VLOOKUP(Tableau10[[#This Row],[Document d''achat]],Tableau1[[#All],[Colonne1]:[Nom Fournisseur]],5,FALSE)</f>
        <v>N/A</v>
      </c>
      <c r="F1168" s="1" t="s">
        <v>2162</v>
      </c>
      <c r="G1168" s="1" t="s">
        <v>88</v>
      </c>
      <c r="H1168" s="1" t="s">
        <v>2157</v>
      </c>
      <c r="I1168" s="1" t="s">
        <v>2407</v>
      </c>
      <c r="J1168" s="2">
        <v>44129</v>
      </c>
      <c r="K1168" s="222">
        <v>1</v>
      </c>
      <c r="L1168" s="1" t="s">
        <v>7410</v>
      </c>
      <c r="M1168" s="222">
        <v>0</v>
      </c>
      <c r="N1168" s="2">
        <v>44129</v>
      </c>
      <c r="O1168" s="1" t="s">
        <v>2163</v>
      </c>
      <c r="P1168" s="259">
        <f>Tableau10[[#This Row],[Quantité échéancée]]-Tableau10[[#This Row],[Quantité livrée]]</f>
        <v>1</v>
      </c>
    </row>
    <row r="1169" spans="1:16" hidden="1" x14ac:dyDescent="0.35">
      <c r="A1169" t="str">
        <f>VLOOKUP(Tableau10[[#This Row],[Document d''achat]],Tableau1[[#All],[Nº pièce référence]:[AB]],17,FALSE)</f>
        <v>255221121113</v>
      </c>
      <c r="B1169" s="9" t="str">
        <f>VLOOKUP(Tableau10[[#This Row],[Document d''achat]],Tableau1[[#All],[Nº pièce référence]:[AB]],15,FALSE)</f>
        <v>300020900</v>
      </c>
      <c r="C1169" t="str">
        <f>VLOOKUP(Tableau10[[#This Row],[Document d''achat]],Tableau1[[#All],[Nº pièce référence]:[AB]],16,FALSE)</f>
        <v>2</v>
      </c>
      <c r="D1169" t="str">
        <f>VLOOKUP(Tableau10[[#This Row],[Document d''achat]],Tableau1[[#All],[Nº pièce référence]:[Type PO]],18,FALSE)</f>
        <v>Z</v>
      </c>
      <c r="E1169" t="str">
        <f>VLOOKUP(Tableau10[[#This Row],[Document d''achat]],Tableau1[[#All],[Colonne1]:[Nom Fournisseur]],5,FALSE)</f>
        <v>N/A</v>
      </c>
      <c r="F1169" s="1" t="s">
        <v>2146</v>
      </c>
      <c r="G1169" s="1" t="s">
        <v>88</v>
      </c>
      <c r="H1169" s="1" t="s">
        <v>2145</v>
      </c>
      <c r="I1169" s="1" t="s">
        <v>2407</v>
      </c>
      <c r="J1169" s="2">
        <v>44129</v>
      </c>
      <c r="K1169" s="222">
        <v>1</v>
      </c>
      <c r="L1169" s="1" t="s">
        <v>7411</v>
      </c>
      <c r="M1169" s="222">
        <v>0</v>
      </c>
      <c r="N1169" s="2">
        <v>44124</v>
      </c>
      <c r="O1169" s="1" t="s">
        <v>2147</v>
      </c>
      <c r="P1169" s="259">
        <f>Tableau10[[#This Row],[Quantité échéancée]]-Tableau10[[#This Row],[Quantité livrée]]</f>
        <v>1</v>
      </c>
    </row>
    <row r="1170" spans="1:16" hidden="1" x14ac:dyDescent="0.35">
      <c r="A1170" t="str">
        <f>VLOOKUP(Tableau10[[#This Row],[Document d''achat]],Tableau1[[#All],[Nº pièce référence]:[AB]],17,FALSE)</f>
        <v>255221121113</v>
      </c>
      <c r="B1170" s="9" t="str">
        <f>VLOOKUP(Tableau10[[#This Row],[Document d''achat]],Tableau1[[#All],[Nº pièce référence]:[AB]],15,FALSE)</f>
        <v>300020900</v>
      </c>
      <c r="C1170" t="str">
        <f>VLOOKUP(Tableau10[[#This Row],[Document d''achat]],Tableau1[[#All],[Nº pièce référence]:[AB]],16,FALSE)</f>
        <v>2</v>
      </c>
      <c r="D1170" t="str">
        <f>VLOOKUP(Tableau10[[#This Row],[Document d''achat]],Tableau1[[#All],[Nº pièce référence]:[Type PO]],18,FALSE)</f>
        <v>Z</v>
      </c>
      <c r="E1170" t="str">
        <f>VLOOKUP(Tableau10[[#This Row],[Document d''achat]],Tableau1[[#All],[Colonne1]:[Nom Fournisseur]],5,FALSE)</f>
        <v>N/A</v>
      </c>
      <c r="F1170" s="1" t="s">
        <v>2187</v>
      </c>
      <c r="G1170" s="1" t="s">
        <v>88</v>
      </c>
      <c r="H1170" s="1" t="s">
        <v>2184</v>
      </c>
      <c r="I1170" s="1" t="s">
        <v>2407</v>
      </c>
      <c r="J1170" s="2">
        <v>44129</v>
      </c>
      <c r="K1170" s="222">
        <v>1</v>
      </c>
      <c r="L1170" s="1" t="s">
        <v>7411</v>
      </c>
      <c r="M1170" s="222">
        <v>0</v>
      </c>
      <c r="N1170" s="2">
        <v>44129</v>
      </c>
      <c r="O1170" s="1" t="s">
        <v>2188</v>
      </c>
      <c r="P1170" s="259">
        <f>Tableau10[[#This Row],[Quantité échéancée]]-Tableau10[[#This Row],[Quantité livrée]]</f>
        <v>1</v>
      </c>
    </row>
    <row r="1171" spans="1:16" hidden="1" x14ac:dyDescent="0.35">
      <c r="A1171" t="str">
        <f>VLOOKUP(Tableau10[[#This Row],[Document d''achat]],Tableau1[[#All],[Nº pièce référence]:[AB]],17,FALSE)</f>
        <v>255221121113</v>
      </c>
      <c r="B1171" s="9" t="str">
        <f>VLOOKUP(Tableau10[[#This Row],[Document d''achat]],Tableau1[[#All],[Nº pièce référence]:[AB]],15,FALSE)</f>
        <v>300020900</v>
      </c>
      <c r="C1171" t="str">
        <f>VLOOKUP(Tableau10[[#This Row],[Document d''achat]],Tableau1[[#All],[Nº pièce référence]:[AB]],16,FALSE)</f>
        <v>2</v>
      </c>
      <c r="D1171" t="str">
        <f>VLOOKUP(Tableau10[[#This Row],[Document d''achat]],Tableau1[[#All],[Nº pièce référence]:[Type PO]],18,FALSE)</f>
        <v>Z</v>
      </c>
      <c r="E1171" t="str">
        <f>VLOOKUP(Tableau10[[#This Row],[Document d''achat]],Tableau1[[#All],[Colonne1]:[Nom Fournisseur]],5,FALSE)</f>
        <v>N/A</v>
      </c>
      <c r="F1171" s="1" t="s">
        <v>2171</v>
      </c>
      <c r="G1171" s="1" t="s">
        <v>88</v>
      </c>
      <c r="H1171" s="1" t="s">
        <v>2170</v>
      </c>
      <c r="I1171" s="1" t="s">
        <v>2407</v>
      </c>
      <c r="J1171" s="2">
        <v>44129</v>
      </c>
      <c r="K1171" s="222">
        <v>1</v>
      </c>
      <c r="L1171" s="1" t="s">
        <v>7411</v>
      </c>
      <c r="M1171" s="222">
        <v>0</v>
      </c>
      <c r="N1171" s="2">
        <v>44129</v>
      </c>
      <c r="O1171" s="1" t="s">
        <v>2172</v>
      </c>
      <c r="P1171" s="259">
        <f>Tableau10[[#This Row],[Quantité échéancée]]-Tableau10[[#This Row],[Quantité livrée]]</f>
        <v>1</v>
      </c>
    </row>
    <row r="1172" spans="1:16" hidden="1" x14ac:dyDescent="0.35">
      <c r="A1172" t="str">
        <f>VLOOKUP(Tableau10[[#This Row],[Document d''achat]],Tableau1[[#All],[Nº pièce référence]:[AB]],17,FALSE)</f>
        <v>255221121113</v>
      </c>
      <c r="B1172" s="9" t="str">
        <f>VLOOKUP(Tableau10[[#This Row],[Document d''achat]],Tableau1[[#All],[Nº pièce référence]:[AB]],15,FALSE)</f>
        <v>300020900</v>
      </c>
      <c r="C1172" t="str">
        <f>VLOOKUP(Tableau10[[#This Row],[Document d''achat]],Tableau1[[#All],[Nº pièce référence]:[AB]],16,FALSE)</f>
        <v>2</v>
      </c>
      <c r="D1172" t="str">
        <f>VLOOKUP(Tableau10[[#This Row],[Document d''achat]],Tableau1[[#All],[Nº pièce référence]:[Type PO]],18,FALSE)</f>
        <v>Z</v>
      </c>
      <c r="E1172" t="str">
        <f>VLOOKUP(Tableau10[[#This Row],[Document d''achat]],Tableau1[[#All],[Colonne1]:[Nom Fournisseur]],5,FALSE)</f>
        <v>N/A</v>
      </c>
      <c r="F1172" s="1" t="s">
        <v>2165</v>
      </c>
      <c r="G1172" s="1" t="s">
        <v>88</v>
      </c>
      <c r="H1172" s="1" t="s">
        <v>2164</v>
      </c>
      <c r="I1172" s="1" t="s">
        <v>2407</v>
      </c>
      <c r="J1172" s="2">
        <v>44129</v>
      </c>
      <c r="K1172" s="222">
        <v>1</v>
      </c>
      <c r="L1172" s="1" t="s">
        <v>7411</v>
      </c>
      <c r="M1172" s="222">
        <v>0</v>
      </c>
      <c r="N1172" s="2">
        <v>44124</v>
      </c>
      <c r="O1172" s="1" t="s">
        <v>2166</v>
      </c>
      <c r="P1172" s="259">
        <f>Tableau10[[#This Row],[Quantité échéancée]]-Tableau10[[#This Row],[Quantité livrée]]</f>
        <v>1</v>
      </c>
    </row>
    <row r="1173" spans="1:16" hidden="1" x14ac:dyDescent="0.35">
      <c r="A1173" t="str">
        <f>VLOOKUP(Tableau10[[#This Row],[Document d''achat]],Tableau1[[#All],[Nº pièce référence]:[AB]],17,FALSE)</f>
        <v>255221121113</v>
      </c>
      <c r="B1173" s="9" t="str">
        <f>VLOOKUP(Tableau10[[#This Row],[Document d''achat]],Tableau1[[#All],[Nº pièce référence]:[AB]],15,FALSE)</f>
        <v>300020900</v>
      </c>
      <c r="C1173" t="str">
        <f>VLOOKUP(Tableau10[[#This Row],[Document d''achat]],Tableau1[[#All],[Nº pièce référence]:[AB]],16,FALSE)</f>
        <v>2</v>
      </c>
      <c r="D1173" t="str">
        <f>VLOOKUP(Tableau10[[#This Row],[Document d''achat]],Tableau1[[#All],[Nº pièce référence]:[Type PO]],18,FALSE)</f>
        <v>Z</v>
      </c>
      <c r="E1173" t="str">
        <f>VLOOKUP(Tableau10[[#This Row],[Document d''achat]],Tableau1[[#All],[Colonne1]:[Nom Fournisseur]],5,FALSE)</f>
        <v>N/A</v>
      </c>
      <c r="F1173" s="1" t="s">
        <v>2155</v>
      </c>
      <c r="G1173" s="1" t="s">
        <v>88</v>
      </c>
      <c r="H1173" s="1" t="s">
        <v>2154</v>
      </c>
      <c r="I1173" s="1" t="s">
        <v>2407</v>
      </c>
      <c r="J1173" s="2">
        <v>44129</v>
      </c>
      <c r="K1173" s="222">
        <v>1</v>
      </c>
      <c r="L1173" s="1" t="s">
        <v>7411</v>
      </c>
      <c r="M1173" s="222">
        <v>0</v>
      </c>
      <c r="N1173" s="2">
        <v>44124</v>
      </c>
      <c r="O1173" s="1" t="s">
        <v>2156</v>
      </c>
      <c r="P1173" s="259">
        <f>Tableau10[[#This Row],[Quantité échéancée]]-Tableau10[[#This Row],[Quantité livrée]]</f>
        <v>1</v>
      </c>
    </row>
    <row r="1174" spans="1:16" hidden="1" x14ac:dyDescent="0.35">
      <c r="A1174" t="str">
        <f>VLOOKUP(Tableau10[[#This Row],[Document d''achat]],Tableau1[[#All],[Nº pièce référence]:[AB]],17,FALSE)</f>
        <v>255223121102</v>
      </c>
      <c r="B1174" s="9" t="str">
        <f>VLOOKUP(Tableau10[[#This Row],[Document d''achat]],Tableau1[[#All],[Nº pièce référence]:[AB]],15,FALSE)</f>
        <v>300020870</v>
      </c>
      <c r="C1174" t="str">
        <f>VLOOKUP(Tableau10[[#This Row],[Document d''achat]],Tableau1[[#All],[Nº pièce référence]:[AB]],16,FALSE)</f>
        <v>3</v>
      </c>
      <c r="D1174" t="str">
        <f>VLOOKUP(Tableau10[[#This Row],[Document d''achat]],Tableau1[[#All],[Nº pièce référence]:[Type PO]],18,FALSE)</f>
        <v>Z</v>
      </c>
      <c r="E1174" t="str">
        <f>VLOOKUP(Tableau10[[#This Row],[Document d''achat]],Tableau1[[#All],[Colonne1]:[Nom Fournisseur]],5,FALSE)</f>
        <v>N/A</v>
      </c>
      <c r="F1174" s="1" t="s">
        <v>2223</v>
      </c>
      <c r="G1174" s="1" t="s">
        <v>88</v>
      </c>
      <c r="H1174" s="1" t="s">
        <v>1476</v>
      </c>
      <c r="I1174" s="1" t="s">
        <v>2407</v>
      </c>
      <c r="J1174" s="2">
        <v>44130</v>
      </c>
      <c r="K1174" s="222">
        <v>1</v>
      </c>
      <c r="L1174" s="1" t="s">
        <v>7410</v>
      </c>
      <c r="M1174" s="222">
        <v>0</v>
      </c>
      <c r="N1174" s="2">
        <v>44130</v>
      </c>
      <c r="O1174" s="1" t="s">
        <v>2224</v>
      </c>
      <c r="P1174" s="259">
        <f>Tableau10[[#This Row],[Quantité échéancée]]-Tableau10[[#This Row],[Quantité livrée]]</f>
        <v>1</v>
      </c>
    </row>
    <row r="1175" spans="1:16" hidden="1" x14ac:dyDescent="0.35">
      <c r="A1175" t="str">
        <f>VLOOKUP(Tableau10[[#This Row],[Document d''achat]],Tableau1[[#All],[Nº pièce référence]:[AB]],17,FALSE)</f>
        <v>255224121113</v>
      </c>
      <c r="B1175" s="9" t="str">
        <f>VLOOKUP(Tableau10[[#This Row],[Document d''achat]],Tableau1[[#All],[Nº pièce référence]:[AB]],15,FALSE)</f>
        <v>300020940</v>
      </c>
      <c r="C1175" t="str">
        <f>VLOOKUP(Tableau10[[#This Row],[Document d''achat]],Tableau1[[#All],[Nº pièce référence]:[AB]],16,FALSE)</f>
        <v>6</v>
      </c>
      <c r="D1175" t="str">
        <f>VLOOKUP(Tableau10[[#This Row],[Document d''achat]],Tableau1[[#All],[Nº pièce référence]:[Type PO]],18,FALSE)</f>
        <v>Z</v>
      </c>
      <c r="E1175" t="str">
        <f>VLOOKUP(Tableau10[[#This Row],[Document d''achat]],Tableau1[[#All],[Colonne1]:[Nom Fournisseur]],5,FALSE)</f>
        <v xml:space="preserve">GE100 Engagem. provisionnel/Provision. </v>
      </c>
      <c r="F1175" s="1" t="s">
        <v>2226</v>
      </c>
      <c r="G1175" s="1" t="s">
        <v>88</v>
      </c>
      <c r="H1175" s="1" t="s">
        <v>301</v>
      </c>
      <c r="I1175" s="1" t="s">
        <v>2407</v>
      </c>
      <c r="J1175" s="2">
        <v>44131</v>
      </c>
      <c r="K1175" s="222">
        <v>1</v>
      </c>
      <c r="L1175" s="1" t="s">
        <v>7411</v>
      </c>
      <c r="M1175" s="222">
        <v>0</v>
      </c>
      <c r="N1175" s="2">
        <v>44134</v>
      </c>
      <c r="O1175" s="1" t="s">
        <v>2227</v>
      </c>
      <c r="P1175" s="259">
        <f>Tableau10[[#This Row],[Quantité échéancée]]-Tableau10[[#This Row],[Quantité livrée]]</f>
        <v>1</v>
      </c>
    </row>
    <row r="1176" spans="1:16" x14ac:dyDescent="0.35">
      <c r="A1176" t="str">
        <f>VLOOKUP(Tableau10[[#This Row],[Document d''achat]],Tableau1[[#All],[Nº pièce référence]:[AB]],17,FALSE)</f>
        <v>255223121102</v>
      </c>
      <c r="B1176" s="9" t="str">
        <f>VLOOKUP(Tableau10[[#This Row],[Document d''achat]],Tableau1[[#All],[Nº pièce référence]:[AB]],15,FALSE)</f>
        <v>300020861</v>
      </c>
      <c r="C1176" t="str">
        <f>VLOOKUP(Tableau10[[#This Row],[Document d''achat]],Tableau1[[#All],[Nº pièce référence]:[AB]],16,FALSE)</f>
        <v>2</v>
      </c>
      <c r="D1176" t="str">
        <f>VLOOKUP(Tableau10[[#This Row],[Document d''achat]],Tableau1[[#All],[Nº pièce référence]:[Type PO]],18,FALSE)</f>
        <v>L</v>
      </c>
      <c r="E1176" t="str">
        <f>VLOOKUP(Tableau10[[#This Row],[Document d''achat]],Tableau1[[#All],[Colonne1]:[Nom Fournisseur]],5,FALSE)</f>
        <v>200008247 GmbH Zymo Research Europe</v>
      </c>
      <c r="F1176" s="1" t="s">
        <v>2066</v>
      </c>
      <c r="G1176" s="1" t="s">
        <v>88</v>
      </c>
      <c r="H1176" s="1" t="s">
        <v>2065</v>
      </c>
      <c r="I1176" s="1" t="s">
        <v>2407</v>
      </c>
      <c r="J1176" s="2">
        <v>44110</v>
      </c>
      <c r="K1176" s="222">
        <v>2000</v>
      </c>
      <c r="L1176" s="1" t="s">
        <v>7410</v>
      </c>
      <c r="M1176" s="222">
        <v>0</v>
      </c>
      <c r="N1176" s="2">
        <v>44122</v>
      </c>
      <c r="O1176" s="1" t="s">
        <v>2067</v>
      </c>
      <c r="P1176" s="259">
        <f>Tableau10[[#This Row],[Quantité échéancée]]-Tableau10[[#This Row],[Quantité livrée]]</f>
        <v>2000</v>
      </c>
    </row>
    <row r="1177" spans="1:16" x14ac:dyDescent="0.35">
      <c r="A1177" t="str">
        <f>VLOOKUP(Tableau10[[#This Row],[Document d''achat]],Tableau1[[#All],[Nº pièce référence]:[AB]],17,FALSE)</f>
        <v>255223121102</v>
      </c>
      <c r="B1177" s="9" t="str">
        <f>VLOOKUP(Tableau10[[#This Row],[Document d''achat]],Tableau1[[#All],[Nº pièce référence]:[AB]],15,FALSE)</f>
        <v>300020861</v>
      </c>
      <c r="C1177" t="str">
        <f>VLOOKUP(Tableau10[[#This Row],[Document d''achat]],Tableau1[[#All],[Nº pièce référence]:[AB]],16,FALSE)</f>
        <v>2</v>
      </c>
      <c r="D1177" t="str">
        <f>VLOOKUP(Tableau10[[#This Row],[Document d''achat]],Tableau1[[#All],[Nº pièce référence]:[Type PO]],18,FALSE)</f>
        <v>L</v>
      </c>
      <c r="E1177" t="str">
        <f>VLOOKUP(Tableau10[[#This Row],[Document d''achat]],Tableau1[[#All],[Colonne1]:[Nom Fournisseur]],5,FALSE)</f>
        <v>200008247 GmbH Zymo Research Europe</v>
      </c>
      <c r="F1177" s="1" t="s">
        <v>2066</v>
      </c>
      <c r="G1177" s="1" t="s">
        <v>88</v>
      </c>
      <c r="H1177" s="1" t="s">
        <v>2065</v>
      </c>
      <c r="I1177" s="1" t="s">
        <v>2407</v>
      </c>
      <c r="J1177" s="2">
        <v>44110</v>
      </c>
      <c r="K1177" s="222">
        <v>3000</v>
      </c>
      <c r="L1177" s="1" t="s">
        <v>7410</v>
      </c>
      <c r="M1177" s="222">
        <v>0</v>
      </c>
      <c r="N1177" s="2">
        <v>44129</v>
      </c>
      <c r="O1177" s="1" t="s">
        <v>2067</v>
      </c>
      <c r="P1177" s="259">
        <f>Tableau10[[#This Row],[Quantité échéancée]]-Tableau10[[#This Row],[Quantité livrée]]</f>
        <v>3000</v>
      </c>
    </row>
    <row r="1178" spans="1:16" x14ac:dyDescent="0.35">
      <c r="A1178" t="str">
        <f>VLOOKUP(Tableau10[[#This Row],[Document d''achat]],Tableau1[[#All],[Nº pièce référence]:[AB]],17,FALSE)</f>
        <v>255223121102</v>
      </c>
      <c r="B1178" s="9" t="str">
        <f>VLOOKUP(Tableau10[[#This Row],[Document d''achat]],Tableau1[[#All],[Nº pièce référence]:[AB]],15,FALSE)</f>
        <v>300020861</v>
      </c>
      <c r="C1178" t="str">
        <f>VLOOKUP(Tableau10[[#This Row],[Document d''achat]],Tableau1[[#All],[Nº pièce référence]:[AB]],16,FALSE)</f>
        <v>2</v>
      </c>
      <c r="D1178" t="str">
        <f>VLOOKUP(Tableau10[[#This Row],[Document d''achat]],Tableau1[[#All],[Nº pièce référence]:[Type PO]],18,FALSE)</f>
        <v>L</v>
      </c>
      <c r="E1178" t="str">
        <f>VLOOKUP(Tableau10[[#This Row],[Document d''achat]],Tableau1[[#All],[Colonne1]:[Nom Fournisseur]],5,FALSE)</f>
        <v>200008247 GmbH Zymo Research Europe</v>
      </c>
      <c r="F1178" s="1" t="s">
        <v>2287</v>
      </c>
      <c r="G1178" s="1" t="s">
        <v>88</v>
      </c>
      <c r="H1178" s="1" t="s">
        <v>2065</v>
      </c>
      <c r="I1178" s="1" t="s">
        <v>2407</v>
      </c>
      <c r="J1178" s="2">
        <v>44132</v>
      </c>
      <c r="K1178" s="222">
        <v>3000</v>
      </c>
      <c r="L1178" s="1" t="s">
        <v>7410</v>
      </c>
      <c r="M1178" s="222">
        <v>0</v>
      </c>
      <c r="N1178" s="2">
        <v>44164</v>
      </c>
      <c r="O1178" s="1" t="s">
        <v>2288</v>
      </c>
      <c r="P1178" s="259">
        <f>Tableau10[[#This Row],[Quantité échéancée]]-Tableau10[[#This Row],[Quantité livrée]]</f>
        <v>3000</v>
      </c>
    </row>
    <row r="1179" spans="1:16" x14ac:dyDescent="0.35">
      <c r="A1179" t="str">
        <f>VLOOKUP(Tableau10[[#This Row],[Document d''achat]],Tableau1[[#All],[Nº pièce référence]:[AB]],17,FALSE)</f>
        <v>255223121102</v>
      </c>
      <c r="B1179" s="9" t="str">
        <f>VLOOKUP(Tableau10[[#This Row],[Document d''achat]],Tableau1[[#All],[Nº pièce référence]:[AB]],15,FALSE)</f>
        <v>300020861</v>
      </c>
      <c r="C1179" t="str">
        <f>VLOOKUP(Tableau10[[#This Row],[Document d''achat]],Tableau1[[#All],[Nº pièce référence]:[AB]],16,FALSE)</f>
        <v>2</v>
      </c>
      <c r="D1179" t="str">
        <f>VLOOKUP(Tableau10[[#This Row],[Document d''achat]],Tableau1[[#All],[Nº pièce référence]:[Type PO]],18,FALSE)</f>
        <v>L</v>
      </c>
      <c r="E1179" t="str">
        <f>VLOOKUP(Tableau10[[#This Row],[Document d''achat]],Tableau1[[#All],[Colonne1]:[Nom Fournisseur]],5,FALSE)</f>
        <v>200008515 SA Biosynex</v>
      </c>
      <c r="F1179" s="1" t="s">
        <v>2096</v>
      </c>
      <c r="G1179" s="1" t="s">
        <v>88</v>
      </c>
      <c r="H1179" s="1" t="s">
        <v>2095</v>
      </c>
      <c r="I1179" s="1" t="s">
        <v>2407</v>
      </c>
      <c r="J1179" s="2">
        <v>44126</v>
      </c>
      <c r="K1179" s="222">
        <v>4000</v>
      </c>
      <c r="L1179" s="1" t="s">
        <v>7410</v>
      </c>
      <c r="M1179" s="222">
        <v>0</v>
      </c>
      <c r="N1179" s="2">
        <v>44126</v>
      </c>
      <c r="O1179" s="1" t="s">
        <v>2097</v>
      </c>
      <c r="P1179" s="259">
        <f>Tableau10[[#This Row],[Quantité échéancée]]-Tableau10[[#This Row],[Quantité livrée]]</f>
        <v>4000</v>
      </c>
    </row>
    <row r="1180" spans="1:16" x14ac:dyDescent="0.35">
      <c r="A1180" t="str">
        <f>VLOOKUP(Tableau10[[#This Row],[Document d''achat]],Tableau1[[#All],[Nº pièce référence]:[AB]],17,FALSE)</f>
        <v>255223121102</v>
      </c>
      <c r="B1180" s="9" t="str">
        <f>VLOOKUP(Tableau10[[#This Row],[Document d''achat]],Tableau1[[#All],[Nº pièce référence]:[AB]],15,FALSE)</f>
        <v>300020861</v>
      </c>
      <c r="C1180" t="str">
        <f>VLOOKUP(Tableau10[[#This Row],[Document d''achat]],Tableau1[[#All],[Nº pièce référence]:[AB]],16,FALSE)</f>
        <v>2</v>
      </c>
      <c r="D1180" t="str">
        <f>VLOOKUP(Tableau10[[#This Row],[Document d''achat]],Tableau1[[#All],[Nº pièce référence]:[Type PO]],18,FALSE)</f>
        <v>L</v>
      </c>
      <c r="E1180" t="str">
        <f>VLOOKUP(Tableau10[[#This Row],[Document d''achat]],Tableau1[[#All],[Colonne1]:[Nom Fournisseur]],5,FALSE)</f>
        <v>200008524 Ltd SureScreen Diagnostics</v>
      </c>
      <c r="F1180" s="1" t="s">
        <v>2303</v>
      </c>
      <c r="G1180" s="1" t="s">
        <v>88</v>
      </c>
      <c r="H1180" s="1" t="s">
        <v>2302</v>
      </c>
      <c r="I1180" s="1" t="s">
        <v>2407</v>
      </c>
      <c r="J1180" s="2">
        <v>44131</v>
      </c>
      <c r="K1180" s="222">
        <v>50000</v>
      </c>
      <c r="L1180" s="1" t="s">
        <v>7410</v>
      </c>
      <c r="M1180" s="222">
        <v>0</v>
      </c>
      <c r="N1180" s="2">
        <v>44141</v>
      </c>
      <c r="O1180" s="1" t="s">
        <v>2304</v>
      </c>
      <c r="P1180" s="259">
        <f>Tableau10[[#This Row],[Quantité échéancée]]-Tableau10[[#This Row],[Quantité livrée]]</f>
        <v>50000</v>
      </c>
    </row>
    <row r="1181" spans="1:16" x14ac:dyDescent="0.35">
      <c r="A1181" t="str">
        <f>VLOOKUP(Tableau10[[#This Row],[Document d''achat]],Tableau1[[#All],[Nº pièce référence]:[AB]],17,FALSE)</f>
        <v>255223121102</v>
      </c>
      <c r="B1181" s="9" t="str">
        <f>VLOOKUP(Tableau10[[#This Row],[Document d''achat]],Tableau1[[#All],[Nº pièce référence]:[AB]],15,FALSE)</f>
        <v>300020861</v>
      </c>
      <c r="C1181" t="str">
        <f>VLOOKUP(Tableau10[[#This Row],[Document d''achat]],Tableau1[[#All],[Nº pièce référence]:[AB]],16,FALSE)</f>
        <v>2</v>
      </c>
      <c r="D1181" t="str">
        <f>VLOOKUP(Tableau10[[#This Row],[Document d''achat]],Tableau1[[#All],[Nº pièce référence]:[Type PO]],18,FALSE)</f>
        <v>L</v>
      </c>
      <c r="E1181" t="str">
        <f>VLOOKUP(Tableau10[[#This Row],[Document d''achat]],Tableau1[[#All],[Colonne1]:[Nom Fournisseur]],5,FALSE)</f>
        <v>200008524 Ltd SureScreen Diagnostics</v>
      </c>
      <c r="F1181" s="1" t="s">
        <v>2303</v>
      </c>
      <c r="G1181" s="1" t="s">
        <v>88</v>
      </c>
      <c r="H1181" s="1" t="s">
        <v>2302</v>
      </c>
      <c r="I1181" s="1" t="s">
        <v>2407</v>
      </c>
      <c r="J1181" s="2">
        <v>44131</v>
      </c>
      <c r="K1181" s="222">
        <v>50000</v>
      </c>
      <c r="L1181" s="1" t="s">
        <v>7410</v>
      </c>
      <c r="M1181" s="222">
        <v>0</v>
      </c>
      <c r="N1181" s="2">
        <v>44148</v>
      </c>
      <c r="O1181" s="1" t="s">
        <v>2304</v>
      </c>
      <c r="P1181" s="259">
        <f>Tableau10[[#This Row],[Quantité échéancée]]-Tableau10[[#This Row],[Quantité livrée]]</f>
        <v>50000</v>
      </c>
    </row>
    <row r="1182" spans="1:16" hidden="1" x14ac:dyDescent="0.35">
      <c r="A1182" t="str">
        <f>VLOOKUP(Tableau10[[#This Row],[Document d''achat]],Tableau1[[#All],[Nº pièce référence]:[AB]],17,FALSE)</f>
        <v>255223121102</v>
      </c>
      <c r="B1182" s="9" t="str">
        <f>VLOOKUP(Tableau10[[#This Row],[Document d''achat]],Tableau1[[#All],[Nº pièce référence]:[AB]],15,FALSE)</f>
        <v>300020861</v>
      </c>
      <c r="C1182" t="str">
        <f>VLOOKUP(Tableau10[[#This Row],[Document d''achat]],Tableau1[[#All],[Nº pièce référence]:[AB]],16,FALSE)</f>
        <v>2</v>
      </c>
      <c r="D1182" t="str">
        <f>VLOOKUP(Tableau10[[#This Row],[Document d''achat]],Tableau1[[#All],[Nº pièce référence]:[Type PO]],18,FALSE)</f>
        <v>Z</v>
      </c>
      <c r="E1182" t="str">
        <f>VLOOKUP(Tableau10[[#This Row],[Document d''achat]],Tableau1[[#All],[Colonne1]:[Nom Fournisseur]],5,FALSE)</f>
        <v>500026800 Ltd Wuxi Nest Biotechnology</v>
      </c>
      <c r="F1182" s="1" t="s">
        <v>1837</v>
      </c>
      <c r="G1182" s="1" t="s">
        <v>421</v>
      </c>
      <c r="H1182" s="1" t="s">
        <v>1836</v>
      </c>
      <c r="I1182" s="1" t="s">
        <v>2407</v>
      </c>
      <c r="J1182" s="2">
        <v>44126</v>
      </c>
      <c r="K1182" s="222">
        <v>1</v>
      </c>
      <c r="L1182" s="1" t="s">
        <v>7411</v>
      </c>
      <c r="M1182" s="222">
        <v>0</v>
      </c>
      <c r="N1182" s="2">
        <v>44126</v>
      </c>
      <c r="O1182" s="1" t="s">
        <v>1839</v>
      </c>
      <c r="P1182" s="259">
        <f>Tableau10[[#This Row],[Quantité échéancée]]-Tableau10[[#This Row],[Quantité livrée]]</f>
        <v>1</v>
      </c>
    </row>
    <row r="1183" spans="1:16" hidden="1" x14ac:dyDescent="0.35">
      <c r="A1183" t="str">
        <f>VLOOKUP(Tableau10[[#This Row],[Document d''achat]],Tableau1[[#All],[Nº pièce référence]:[AB]],17,FALSE)</f>
        <v>255223121102</v>
      </c>
      <c r="B1183" s="9" t="str">
        <f>VLOOKUP(Tableau10[[#This Row],[Document d''achat]],Tableau1[[#All],[Nº pièce référence]:[AB]],15,FALSE)</f>
        <v>300020861</v>
      </c>
      <c r="C1183" t="str">
        <f>VLOOKUP(Tableau10[[#This Row],[Document d''achat]],Tableau1[[#All],[Nº pièce référence]:[AB]],16,FALSE)</f>
        <v>2</v>
      </c>
      <c r="D1183" t="str">
        <f>VLOOKUP(Tableau10[[#This Row],[Document d''achat]],Tableau1[[#All],[Nº pièce référence]:[Type PO]],18,FALSE)</f>
        <v>L</v>
      </c>
      <c r="E1183" t="str">
        <f>VLOOKUP(Tableau10[[#This Row],[Document d''achat]],Tableau1[[#All],[Colonne1]:[Nom Fournisseur]],5,FALSE)</f>
        <v>100014352 NV Drukkerij Baete</v>
      </c>
      <c r="F1183" s="1" t="s">
        <v>1975</v>
      </c>
      <c r="G1183" s="1" t="s">
        <v>88</v>
      </c>
      <c r="H1183" s="1" t="s">
        <v>1894</v>
      </c>
      <c r="I1183" s="1" t="s">
        <v>2407</v>
      </c>
      <c r="J1183" s="2">
        <v>44132</v>
      </c>
      <c r="K1183" s="222">
        <v>100000</v>
      </c>
      <c r="L1183" s="1" t="s">
        <v>7410</v>
      </c>
      <c r="M1183" s="222">
        <v>0</v>
      </c>
      <c r="N1183" s="2">
        <v>44171</v>
      </c>
      <c r="O1183" s="1" t="s">
        <v>1976</v>
      </c>
      <c r="P1183" s="259">
        <f>Tableau10[[#This Row],[Quantité échéancée]]-Tableau10[[#This Row],[Quantité livrée]]</f>
        <v>100000</v>
      </c>
    </row>
    <row r="1184" spans="1:16" hidden="1" x14ac:dyDescent="0.35">
      <c r="A1184" t="str">
        <f>VLOOKUP(Tableau10[[#This Row],[Document d''achat]],Tableau1[[#All],[Nº pièce référence]:[AB]],17,FALSE)</f>
        <v>255223121102</v>
      </c>
      <c r="B1184" s="9" t="str">
        <f>VLOOKUP(Tableau10[[#This Row],[Document d''achat]],Tableau1[[#All],[Nº pièce référence]:[AB]],15,FALSE)</f>
        <v>300020861</v>
      </c>
      <c r="C1184" t="str">
        <f>VLOOKUP(Tableau10[[#This Row],[Document d''achat]],Tableau1[[#All],[Nº pièce référence]:[AB]],16,FALSE)</f>
        <v>2</v>
      </c>
      <c r="D1184" t="str">
        <f>VLOOKUP(Tableau10[[#This Row],[Document d''achat]],Tableau1[[#All],[Nº pièce référence]:[Type PO]],18,FALSE)</f>
        <v>Z</v>
      </c>
      <c r="E1184" t="str">
        <f>VLOOKUP(Tableau10[[#This Row],[Document d''achat]],Tableau1[[#All],[Colonne1]:[Nom Fournisseur]],5,FALSE)</f>
        <v>500026800 Ltd Wuxi Nest Biotechnology</v>
      </c>
      <c r="F1184" s="1" t="s">
        <v>1837</v>
      </c>
      <c r="G1184" s="1" t="s">
        <v>421</v>
      </c>
      <c r="H1184" s="1" t="s">
        <v>1836</v>
      </c>
      <c r="I1184" s="1" t="s">
        <v>2407</v>
      </c>
      <c r="J1184" s="2">
        <v>44126</v>
      </c>
      <c r="K1184" s="222">
        <v>1</v>
      </c>
      <c r="L1184" s="1" t="s">
        <v>7411</v>
      </c>
      <c r="M1184" s="222">
        <v>0</v>
      </c>
      <c r="N1184" s="2">
        <v>44126</v>
      </c>
      <c r="O1184" s="1" t="s">
        <v>1839</v>
      </c>
      <c r="P1184" s="259">
        <f>Tableau10[[#This Row],[Quantité échéancée]]-Tableau10[[#This Row],[Quantité livrée]]</f>
        <v>1</v>
      </c>
    </row>
    <row r="1185" spans="1:16" hidden="1" x14ac:dyDescent="0.35">
      <c r="A1185" t="str">
        <f>VLOOKUP(Tableau10[[#This Row],[Document d''achat]],Tableau1[[#All],[Nº pièce référence]:[AB]],17,FALSE)</f>
        <v>255223121102</v>
      </c>
      <c r="B1185" s="9" t="str">
        <f>VLOOKUP(Tableau10[[#This Row],[Document d''achat]],Tableau1[[#All],[Nº pièce référence]:[AB]],15,FALSE)</f>
        <v>300020861</v>
      </c>
      <c r="C1185" t="str">
        <f>VLOOKUP(Tableau10[[#This Row],[Document d''achat]],Tableau1[[#All],[Nº pièce référence]:[AB]],16,FALSE)</f>
        <v>7</v>
      </c>
      <c r="D1185" t="str">
        <f>VLOOKUP(Tableau10[[#This Row],[Document d''achat]],Tableau1[[#All],[Nº pièce référence]:[Type PO]],18,FALSE)</f>
        <v>L</v>
      </c>
      <c r="E1185" t="str">
        <f>VLOOKUP(Tableau10[[#This Row],[Document d''achat]],Tableau1[[#All],[Colonne1]:[Nom Fournisseur]],5,FALSE)</f>
        <v>100051604 SRL Ajimex</v>
      </c>
      <c r="F1185" s="1" t="s">
        <v>2230</v>
      </c>
      <c r="G1185" s="1" t="s">
        <v>88</v>
      </c>
      <c r="H1185" s="1" t="s">
        <v>2229</v>
      </c>
      <c r="I1185" s="1" t="s">
        <v>2407</v>
      </c>
      <c r="J1185" s="2">
        <v>44132</v>
      </c>
      <c r="K1185" s="222">
        <v>1</v>
      </c>
      <c r="L1185" s="1" t="s">
        <v>7410</v>
      </c>
      <c r="M1185" s="222">
        <v>0</v>
      </c>
      <c r="N1185" s="2">
        <v>44132</v>
      </c>
      <c r="O1185" s="1" t="s">
        <v>2231</v>
      </c>
      <c r="P1185" s="259">
        <f>Tableau10[[#This Row],[Quantité échéancée]]-Tableau10[[#This Row],[Quantité livrée]]</f>
        <v>1</v>
      </c>
    </row>
    <row r="1186" spans="1:16" hidden="1" x14ac:dyDescent="0.35">
      <c r="A1186" t="str">
        <f>VLOOKUP(Tableau10[[#This Row],[Document d''achat]],Tableau1[[#All],[Nº pièce référence]:[AB]],17,FALSE)</f>
        <v>255223121102</v>
      </c>
      <c r="B1186" s="9" t="str">
        <f>VLOOKUP(Tableau10[[#This Row],[Document d''achat]],Tableau1[[#All],[Nº pièce référence]:[AB]],15,FALSE)</f>
        <v>300020861</v>
      </c>
      <c r="C1186" t="str">
        <f>VLOOKUP(Tableau10[[#This Row],[Document d''achat]],Tableau1[[#All],[Nº pièce référence]:[AB]],16,FALSE)</f>
        <v>7</v>
      </c>
      <c r="D1186" t="str">
        <f>VLOOKUP(Tableau10[[#This Row],[Document d''achat]],Tableau1[[#All],[Nº pièce référence]:[Type PO]],18,FALSE)</f>
        <v>L</v>
      </c>
      <c r="E1186" t="str">
        <f>VLOOKUP(Tableau10[[#This Row],[Document d''achat]],Tableau1[[#All],[Colonne1]:[Nom Fournisseur]],5,FALSE)</f>
        <v>100051604 SRL Ajimex</v>
      </c>
      <c r="F1186" s="1" t="s">
        <v>2230</v>
      </c>
      <c r="G1186" s="1" t="s">
        <v>217</v>
      </c>
      <c r="H1186" s="1" t="s">
        <v>2229</v>
      </c>
      <c r="I1186" s="1" t="s">
        <v>2407</v>
      </c>
      <c r="J1186" s="2">
        <v>44132</v>
      </c>
      <c r="K1186" s="222">
        <v>1</v>
      </c>
      <c r="L1186" s="1" t="s">
        <v>7410</v>
      </c>
      <c r="M1186" s="222">
        <v>0</v>
      </c>
      <c r="N1186" s="2">
        <v>44132</v>
      </c>
      <c r="O1186" s="1" t="s">
        <v>2232</v>
      </c>
      <c r="P1186" s="259">
        <f>Tableau10[[#This Row],[Quantité échéancée]]-Tableau10[[#This Row],[Quantité livrée]]</f>
        <v>1</v>
      </c>
    </row>
    <row r="1187" spans="1:16" hidden="1" x14ac:dyDescent="0.35">
      <c r="A1187" t="str">
        <f>VLOOKUP(Tableau10[[#This Row],[Document d''achat]],Tableau1[[#All],[Nº pièce référence]:[AB]],17,FALSE)</f>
        <v>255223121102</v>
      </c>
      <c r="B1187" s="9" t="str">
        <f>VLOOKUP(Tableau10[[#This Row],[Document d''achat]],Tableau1[[#All],[Nº pièce référence]:[AB]],15,FALSE)</f>
        <v>300020861</v>
      </c>
      <c r="C1187" t="str">
        <f>VLOOKUP(Tableau10[[#This Row],[Document d''achat]],Tableau1[[#All],[Nº pièce référence]:[AB]],16,FALSE)</f>
        <v>2</v>
      </c>
      <c r="D1187" t="str">
        <f>VLOOKUP(Tableau10[[#This Row],[Document d''achat]],Tableau1[[#All],[Nº pièce référence]:[Type PO]],18,FALSE)</f>
        <v>Z</v>
      </c>
      <c r="E1187" t="str">
        <f>VLOOKUP(Tableau10[[#This Row],[Document d''achat]],Tableau1[[#All],[Colonne1]:[Nom Fournisseur]],5,FALSE)</f>
        <v>500026800 Ltd Wuxi Nest Biotechnology</v>
      </c>
      <c r="F1187" s="1" t="s">
        <v>1837</v>
      </c>
      <c r="G1187" s="1" t="s">
        <v>423</v>
      </c>
      <c r="H1187" s="1" t="s">
        <v>1836</v>
      </c>
      <c r="I1187" s="1" t="s">
        <v>2407</v>
      </c>
      <c r="J1187" s="2">
        <v>44140</v>
      </c>
      <c r="K1187" s="222">
        <v>1</v>
      </c>
      <c r="L1187" s="1" t="s">
        <v>7411</v>
      </c>
      <c r="M1187" s="222">
        <v>0</v>
      </c>
      <c r="N1187" s="2">
        <v>44140</v>
      </c>
      <c r="O1187" s="1" t="s">
        <v>1839</v>
      </c>
      <c r="P1187" s="259">
        <f>Tableau10[[#This Row],[Quantité échéancée]]-Tableau10[[#This Row],[Quantité livrée]]</f>
        <v>1</v>
      </c>
    </row>
    <row r="1188" spans="1:16" hidden="1" x14ac:dyDescent="0.35">
      <c r="A1188" t="str">
        <f>VLOOKUP(Tableau10[[#This Row],[Document d''achat]],Tableau1[[#All],[Nº pièce référence]:[AB]],17,FALSE)</f>
        <v>255223121102</v>
      </c>
      <c r="B1188" s="9" t="str">
        <f>VLOOKUP(Tableau10[[#This Row],[Document d''achat]],Tableau1[[#All],[Nº pièce référence]:[AB]],15,FALSE)</f>
        <v>300020861</v>
      </c>
      <c r="C1188" t="str">
        <f>VLOOKUP(Tableau10[[#This Row],[Document d''achat]],Tableau1[[#All],[Nº pièce référence]:[AB]],16,FALSE)</f>
        <v>9</v>
      </c>
      <c r="D1188" t="str">
        <f>VLOOKUP(Tableau10[[#This Row],[Document d''achat]],Tableau1[[#All],[Nº pièce référence]:[Type PO]],18,FALSE)</f>
        <v>Z</v>
      </c>
      <c r="E1188" t="str">
        <f>VLOOKUP(Tableau10[[#This Row],[Document d''achat]],Tableau1[[#All],[Colonne1]:[Nom Fournisseur]],5,FALSE)</f>
        <v>700003447 BIPO Commissie van de Europese Unie</v>
      </c>
      <c r="F1188" s="1" t="s">
        <v>2314</v>
      </c>
      <c r="G1188" s="1" t="s">
        <v>88</v>
      </c>
      <c r="H1188" s="1" t="s">
        <v>2313</v>
      </c>
      <c r="I1188" s="1" t="s">
        <v>2407</v>
      </c>
      <c r="J1188" s="2">
        <v>44134</v>
      </c>
      <c r="K1188" s="222">
        <v>1</v>
      </c>
      <c r="L1188" s="1" t="s">
        <v>7410</v>
      </c>
      <c r="M1188" s="222">
        <v>0</v>
      </c>
      <c r="N1188" s="2">
        <v>43942</v>
      </c>
      <c r="O1188" s="1" t="s">
        <v>2315</v>
      </c>
      <c r="P1188" s="259">
        <f>Tableau10[[#This Row],[Quantité échéancée]]-Tableau10[[#This Row],[Quantité livrée]]</f>
        <v>1</v>
      </c>
    </row>
    <row r="1189" spans="1:16" hidden="1" x14ac:dyDescent="0.35">
      <c r="A1189" t="str">
        <f>VLOOKUP(Tableau10[[#This Row],[Document d''achat]],Tableau1[[#All],[Nº pièce référence]:[AB]],17,FALSE)</f>
        <v>255223121102</v>
      </c>
      <c r="B1189" s="9" t="str">
        <f>VLOOKUP(Tableau10[[#This Row],[Document d''achat]],Tableau1[[#All],[Nº pièce référence]:[AB]],15,FALSE)</f>
        <v>300020861</v>
      </c>
      <c r="C1189" t="str">
        <f>VLOOKUP(Tableau10[[#This Row],[Document d''achat]],Tableau1[[#All],[Nº pièce référence]:[AB]],16,FALSE)</f>
        <v>2</v>
      </c>
      <c r="D1189" t="str">
        <f>VLOOKUP(Tableau10[[#This Row],[Document d''achat]],Tableau1[[#All],[Nº pièce référence]:[Type PO]],18,FALSE)</f>
        <v>Z</v>
      </c>
      <c r="E1189" t="str">
        <f>VLOOKUP(Tableau10[[#This Row],[Document d''achat]],Tableau1[[#All],[Colonne1]:[Nom Fournisseur]],5,FALSE)</f>
        <v>500026800 Ltd Wuxi Nest Biotechnology</v>
      </c>
      <c r="F1189" s="1" t="s">
        <v>1837</v>
      </c>
      <c r="G1189" s="1" t="s">
        <v>423</v>
      </c>
      <c r="H1189" s="1" t="s">
        <v>1836</v>
      </c>
      <c r="I1189" s="1" t="s">
        <v>2407</v>
      </c>
      <c r="J1189" s="2">
        <v>44140</v>
      </c>
      <c r="K1189" s="222">
        <v>1</v>
      </c>
      <c r="L1189" s="1" t="s">
        <v>7411</v>
      </c>
      <c r="M1189" s="222">
        <v>0</v>
      </c>
      <c r="N1189" s="2">
        <v>44140</v>
      </c>
      <c r="O1189" s="1" t="s">
        <v>1839</v>
      </c>
      <c r="P1189" s="259">
        <f>Tableau10[[#This Row],[Quantité échéancée]]-Tableau10[[#This Row],[Quantité livrée]]</f>
        <v>1</v>
      </c>
    </row>
    <row r="1190" spans="1:16" hidden="1" x14ac:dyDescent="0.35">
      <c r="A1190" t="str">
        <f>VLOOKUP(Tableau10[[#This Row],[Document d''achat]],Tableau1[[#All],[Nº pièce référence]:[AB]],17,FALSE)</f>
        <v>255223121102</v>
      </c>
      <c r="B1190" s="9" t="str">
        <f>VLOOKUP(Tableau10[[#This Row],[Document d''achat]],Tableau1[[#All],[Nº pièce référence]:[AB]],15,FALSE)</f>
        <v>300020861</v>
      </c>
      <c r="C1190" t="str">
        <f>VLOOKUP(Tableau10[[#This Row],[Document d''achat]],Tableau1[[#All],[Nº pièce référence]:[AB]],16,FALSE)</f>
        <v>2</v>
      </c>
      <c r="D1190" t="str">
        <f>VLOOKUP(Tableau10[[#This Row],[Document d''achat]],Tableau1[[#All],[Nº pièce référence]:[Type PO]],18,FALSE)</f>
        <v>Z</v>
      </c>
      <c r="E1190" t="str">
        <f>VLOOKUP(Tableau10[[#This Row],[Document d''achat]],Tableau1[[#All],[Colonne1]:[Nom Fournisseur]],5,FALSE)</f>
        <v>500026801 Ltd Suzhou Conrem Biomedical Techno</v>
      </c>
      <c r="F1190" s="1" t="s">
        <v>2319</v>
      </c>
      <c r="G1190" s="1" t="s">
        <v>2324</v>
      </c>
      <c r="H1190" s="1" t="s">
        <v>2318</v>
      </c>
      <c r="I1190" s="1" t="s">
        <v>2407</v>
      </c>
      <c r="J1190" s="2">
        <v>44144</v>
      </c>
      <c r="K1190" s="222">
        <v>1</v>
      </c>
      <c r="L1190" s="1" t="s">
        <v>7410</v>
      </c>
      <c r="M1190" s="222">
        <v>0</v>
      </c>
      <c r="N1190" s="2">
        <v>44144</v>
      </c>
      <c r="O1190" s="1" t="s">
        <v>2322</v>
      </c>
      <c r="P1190" s="259">
        <f>Tableau10[[#This Row],[Quantité échéancée]]-Tableau10[[#This Row],[Quantité livrée]]</f>
        <v>1</v>
      </c>
    </row>
    <row r="1191" spans="1:16" hidden="1" x14ac:dyDescent="0.35">
      <c r="A1191" t="str">
        <f>VLOOKUP(Tableau10[[#This Row],[Document d''achat]],Tableau1[[#All],[Nº pièce référence]:[AB]],17,FALSE)</f>
        <v>255223121102</v>
      </c>
      <c r="B1191" s="9" t="str">
        <f>VLOOKUP(Tableau10[[#This Row],[Document d''achat]],Tableau1[[#All],[Nº pièce référence]:[AB]],15,FALSE)</f>
        <v>300020861</v>
      </c>
      <c r="C1191" t="str">
        <f>VLOOKUP(Tableau10[[#This Row],[Document d''achat]],Tableau1[[#All],[Nº pièce référence]:[AB]],16,FALSE)</f>
        <v>2</v>
      </c>
      <c r="D1191" t="str">
        <f>VLOOKUP(Tableau10[[#This Row],[Document d''achat]],Tableau1[[#All],[Nº pièce référence]:[Type PO]],18,FALSE)</f>
        <v>Z</v>
      </c>
      <c r="E1191" t="str">
        <f>VLOOKUP(Tableau10[[#This Row],[Document d''achat]],Tableau1[[#All],[Colonne1]:[Nom Fournisseur]],5,FALSE)</f>
        <v>500026801 Ltd Suzhou Conrem Biomedical Techno</v>
      </c>
      <c r="F1191" s="1" t="s">
        <v>2319</v>
      </c>
      <c r="G1191" s="1" t="s">
        <v>2324</v>
      </c>
      <c r="H1191" s="1" t="s">
        <v>2318</v>
      </c>
      <c r="I1191" s="1" t="s">
        <v>2407</v>
      </c>
      <c r="J1191" s="2">
        <v>44144</v>
      </c>
      <c r="K1191" s="222">
        <v>1</v>
      </c>
      <c r="L1191" s="1" t="s">
        <v>7410</v>
      </c>
      <c r="M1191" s="222">
        <v>0</v>
      </c>
      <c r="N1191" s="2">
        <v>44144</v>
      </c>
      <c r="O1191" s="1" t="s">
        <v>2322</v>
      </c>
      <c r="P1191" s="259">
        <f>Tableau10[[#This Row],[Quantité échéancée]]-Tableau10[[#This Row],[Quantité livrée]]</f>
        <v>1</v>
      </c>
    </row>
    <row r="1192" spans="1:16" hidden="1" x14ac:dyDescent="0.35">
      <c r="A1192" t="str">
        <f>VLOOKUP(Tableau10[[#This Row],[Document d''achat]],Tableau1[[#All],[Nº pièce référence]:[AB]],17,FALSE)</f>
        <v>255223121102</v>
      </c>
      <c r="B1192" s="9" t="str">
        <f>VLOOKUP(Tableau10[[#This Row],[Document d''achat]],Tableau1[[#All],[Nº pièce référence]:[AB]],15,FALSE)</f>
        <v>300020861</v>
      </c>
      <c r="C1192" t="str">
        <f>VLOOKUP(Tableau10[[#This Row],[Document d''achat]],Tableau1[[#All],[Nº pièce référence]:[AB]],16,FALSE)</f>
        <v>2</v>
      </c>
      <c r="D1192" t="str">
        <f>VLOOKUP(Tableau10[[#This Row],[Document d''achat]],Tableau1[[#All],[Nº pièce référence]:[Type PO]],18,FALSE)</f>
        <v>Z</v>
      </c>
      <c r="E1192" t="str">
        <f>VLOOKUP(Tableau10[[#This Row],[Document d''achat]],Tableau1[[#All],[Colonne1]:[Nom Fournisseur]],5,FALSE)</f>
        <v>500026801 Ltd Suzhou Conrem Biomedical Techno</v>
      </c>
      <c r="F1192" s="1" t="s">
        <v>2319</v>
      </c>
      <c r="G1192" s="1" t="s">
        <v>2325</v>
      </c>
      <c r="H1192" s="1" t="s">
        <v>2318</v>
      </c>
      <c r="I1192" s="1" t="s">
        <v>2407</v>
      </c>
      <c r="J1192" s="2">
        <v>44144</v>
      </c>
      <c r="K1192" s="222">
        <v>1</v>
      </c>
      <c r="L1192" s="1" t="s">
        <v>7411</v>
      </c>
      <c r="M1192" s="222">
        <v>0</v>
      </c>
      <c r="N1192" s="2">
        <v>44144</v>
      </c>
      <c r="O1192" s="1" t="s">
        <v>3172</v>
      </c>
      <c r="P1192" s="259">
        <f>Tableau10[[#This Row],[Quantité échéancée]]-Tableau10[[#This Row],[Quantité livrée]]</f>
        <v>1</v>
      </c>
    </row>
    <row r="1193" spans="1:16" hidden="1" x14ac:dyDescent="0.35">
      <c r="A1193" t="str">
        <f>VLOOKUP(Tableau10[[#This Row],[Document d''achat]],Tableau1[[#All],[Nº pièce référence]:[AB]],17,FALSE)</f>
        <v>255223121102</v>
      </c>
      <c r="B1193" s="9" t="str">
        <f>VLOOKUP(Tableau10[[#This Row],[Document d''achat]],Tableau1[[#All],[Nº pièce référence]:[AB]],15,FALSE)</f>
        <v>300020861</v>
      </c>
      <c r="C1193" t="str">
        <f>VLOOKUP(Tableau10[[#This Row],[Document d''achat]],Tableau1[[#All],[Nº pièce référence]:[AB]],16,FALSE)</f>
        <v>2</v>
      </c>
      <c r="D1193" t="str">
        <f>VLOOKUP(Tableau10[[#This Row],[Document d''achat]],Tableau1[[#All],[Nº pièce référence]:[Type PO]],18,FALSE)</f>
        <v>Z</v>
      </c>
      <c r="E1193" t="str">
        <f>VLOOKUP(Tableau10[[#This Row],[Document d''achat]],Tableau1[[#All],[Colonne1]:[Nom Fournisseur]],5,FALSE)</f>
        <v>500026801 Ltd Suzhou Conrem Biomedical Techno</v>
      </c>
      <c r="F1193" s="1" t="s">
        <v>2319</v>
      </c>
      <c r="G1193" s="1" t="s">
        <v>2325</v>
      </c>
      <c r="H1193" s="1" t="s">
        <v>2318</v>
      </c>
      <c r="I1193" s="1" t="s">
        <v>2407</v>
      </c>
      <c r="J1193" s="2">
        <v>44144</v>
      </c>
      <c r="K1193" s="222">
        <v>1</v>
      </c>
      <c r="L1193" s="1" t="s">
        <v>7411</v>
      </c>
      <c r="M1193" s="222">
        <v>0</v>
      </c>
      <c r="N1193" s="2">
        <v>44144</v>
      </c>
      <c r="O1193" s="1" t="s">
        <v>3172</v>
      </c>
      <c r="P1193" s="259">
        <f>Tableau10[[#This Row],[Quantité échéancée]]-Tableau10[[#This Row],[Quantité livrée]]</f>
        <v>1</v>
      </c>
    </row>
    <row r="1194" spans="1:16" hidden="1" x14ac:dyDescent="0.35">
      <c r="A1194" t="str">
        <f>VLOOKUP(Tableau10[[#This Row],[Document d''achat]],Tableau1[[#All],[Nº pièce référence]:[AB]],17,FALSE)</f>
        <v>255223121102</v>
      </c>
      <c r="B1194" s="9" t="str">
        <f>VLOOKUP(Tableau10[[#This Row],[Document d''achat]],Tableau1[[#All],[Nº pièce référence]:[AB]],15,FALSE)</f>
        <v>300020861</v>
      </c>
      <c r="C1194" t="str">
        <f>VLOOKUP(Tableau10[[#This Row],[Document d''achat]],Tableau1[[#All],[Nº pièce référence]:[AB]],16,FALSE)</f>
        <v>2</v>
      </c>
      <c r="D1194" t="str">
        <f>VLOOKUP(Tableau10[[#This Row],[Document d''achat]],Tableau1[[#All],[Nº pièce référence]:[Type PO]],18,FALSE)</f>
        <v>Z</v>
      </c>
      <c r="E1194" t="str">
        <f>VLOOKUP(Tableau10[[#This Row],[Document d''achat]],Tableau1[[#All],[Colonne1]:[Nom Fournisseur]],5,FALSE)</f>
        <v>500026801 Ltd Suzhou Conrem Biomedical Techno</v>
      </c>
      <c r="F1194" s="1" t="s">
        <v>2319</v>
      </c>
      <c r="G1194" s="1" t="s">
        <v>222</v>
      </c>
      <c r="H1194" s="1" t="s">
        <v>2318</v>
      </c>
      <c r="I1194" s="1" t="s">
        <v>2407</v>
      </c>
      <c r="J1194" s="2">
        <v>44109</v>
      </c>
      <c r="K1194" s="222">
        <v>502272</v>
      </c>
      <c r="L1194" s="1" t="s">
        <v>7410</v>
      </c>
      <c r="M1194" s="222">
        <v>502272</v>
      </c>
      <c r="N1194" s="2">
        <v>44109</v>
      </c>
      <c r="O1194" s="1" t="s">
        <v>2321</v>
      </c>
      <c r="P1194" s="259">
        <f>Tableau10[[#This Row],[Quantité échéancée]]-Tableau10[[#This Row],[Quantité livrée]]</f>
        <v>0</v>
      </c>
    </row>
    <row r="1195" spans="1:16" hidden="1" x14ac:dyDescent="0.35">
      <c r="A1195" t="str">
        <f>VLOOKUP(Tableau10[[#This Row],[Document d''achat]],Tableau1[[#All],[Nº pièce référence]:[AB]],17,FALSE)</f>
        <v>255223121102</v>
      </c>
      <c r="B1195" s="9" t="str">
        <f>VLOOKUP(Tableau10[[#This Row],[Document d''achat]],Tableau1[[#All],[Nº pièce référence]:[AB]],15,FALSE)</f>
        <v>300020870</v>
      </c>
      <c r="C1195" t="str">
        <f>VLOOKUP(Tableau10[[#This Row],[Document d''achat]],Tableau1[[#All],[Nº pièce référence]:[AB]],16,FALSE)</f>
        <v>6</v>
      </c>
      <c r="D1195" t="str">
        <f>VLOOKUP(Tableau10[[#This Row],[Document d''achat]],Tableau1[[#All],[Nº pièce référence]:[Type PO]],18,FALSE)</f>
        <v>Z</v>
      </c>
      <c r="E1195" t="str">
        <f>VLOOKUP(Tableau10[[#This Row],[Document d''achat]],Tableau1[[#All],[Colonne1]:[Nom Fournisseur]],5,FALSE)</f>
        <v>100047342  ENT E Amazon Web Service</v>
      </c>
      <c r="F1195" s="1" t="s">
        <v>2404</v>
      </c>
      <c r="G1195" s="1" t="s">
        <v>88</v>
      </c>
      <c r="H1195" s="1" t="s">
        <v>1707</v>
      </c>
      <c r="I1195" s="1" t="s">
        <v>2407</v>
      </c>
      <c r="J1195" s="2">
        <v>44138</v>
      </c>
      <c r="K1195" s="222">
        <v>1</v>
      </c>
      <c r="L1195" s="1" t="s">
        <v>7410</v>
      </c>
      <c r="M1195" s="222">
        <v>0</v>
      </c>
      <c r="N1195" s="2">
        <v>43956</v>
      </c>
      <c r="O1195" s="1" t="s">
        <v>1174</v>
      </c>
      <c r="P1195" s="259">
        <f>Tableau10[[#This Row],[Quantité échéancée]]-Tableau10[[#This Row],[Quantité livrée]]</f>
        <v>1</v>
      </c>
    </row>
    <row r="1196" spans="1:16" hidden="1" x14ac:dyDescent="0.35">
      <c r="A1196" t="str">
        <f>VLOOKUP(Tableau10[[#This Row],[Document d''achat]],Tableau1[[#All],[Nº pièce référence]:[AB]],17,FALSE)</f>
        <v>255223121102</v>
      </c>
      <c r="B1196" s="9" t="str">
        <f>VLOOKUP(Tableau10[[#This Row],[Document d''achat]],Tableau1[[#All],[Nº pièce référence]:[AB]],15,FALSE)</f>
        <v>300020861</v>
      </c>
      <c r="C1196" t="str">
        <f>VLOOKUP(Tableau10[[#This Row],[Document d''achat]],Tableau1[[#All],[Nº pièce référence]:[AB]],16,FALSE)</f>
        <v>2</v>
      </c>
      <c r="D1196" t="str">
        <f>VLOOKUP(Tableau10[[#This Row],[Document d''achat]],Tableau1[[#All],[Nº pièce référence]:[Type PO]],18,FALSE)</f>
        <v>Z</v>
      </c>
      <c r="E1196" t="str">
        <f>VLOOKUP(Tableau10[[#This Row],[Document d''achat]],Tableau1[[#All],[Colonne1]:[Nom Fournisseur]],5,FALSE)</f>
        <v>500026801 Ltd Suzhou Conrem Biomedical Techno</v>
      </c>
      <c r="F1196" s="1" t="s">
        <v>2319</v>
      </c>
      <c r="G1196" s="1" t="s">
        <v>222</v>
      </c>
      <c r="H1196" s="1" t="s">
        <v>2318</v>
      </c>
      <c r="I1196" s="1" t="s">
        <v>2407</v>
      </c>
      <c r="J1196" s="2">
        <v>44109</v>
      </c>
      <c r="K1196" s="222">
        <v>502272</v>
      </c>
      <c r="L1196" s="1" t="s">
        <v>7410</v>
      </c>
      <c r="M1196" s="222">
        <v>502272</v>
      </c>
      <c r="N1196" s="2">
        <v>44109</v>
      </c>
      <c r="O1196" s="1" t="s">
        <v>2321</v>
      </c>
      <c r="P1196" s="259">
        <f>Tableau10[[#This Row],[Quantité échéancée]]-Tableau10[[#This Row],[Quantité livrée]]</f>
        <v>0</v>
      </c>
    </row>
    <row r="1197" spans="1:16" hidden="1" x14ac:dyDescent="0.35">
      <c r="A1197" t="str">
        <f>VLOOKUP(Tableau10[[#This Row],[Document d''achat]],Tableau1[[#All],[Nº pièce référence]:[AB]],17,FALSE)</f>
        <v>255223121102</v>
      </c>
      <c r="B1197" s="9" t="str">
        <f>VLOOKUP(Tableau10[[#This Row],[Document d''achat]],Tableau1[[#All],[Nº pièce référence]:[AB]],15,FALSE)</f>
        <v>300020861</v>
      </c>
      <c r="C1197" t="str">
        <f>VLOOKUP(Tableau10[[#This Row],[Document d''achat]],Tableau1[[#All],[Nº pièce référence]:[AB]],16,FALSE)</f>
        <v>2</v>
      </c>
      <c r="D1197" t="str">
        <f>VLOOKUP(Tableau10[[#This Row],[Document d''achat]],Tableau1[[#All],[Nº pièce référence]:[Type PO]],18,FALSE)</f>
        <v>Z</v>
      </c>
      <c r="E1197" t="str">
        <f>VLOOKUP(Tableau10[[#This Row],[Document d''achat]],Tableau1[[#All],[Colonne1]:[Nom Fournisseur]],5,FALSE)</f>
        <v>500026801 Ltd Suzhou Conrem Biomedical Techno</v>
      </c>
      <c r="F1197" s="1" t="s">
        <v>2319</v>
      </c>
      <c r="G1197" s="1" t="s">
        <v>421</v>
      </c>
      <c r="H1197" s="1" t="s">
        <v>2318</v>
      </c>
      <c r="I1197" s="1" t="s">
        <v>2407</v>
      </c>
      <c r="J1197" s="2">
        <v>44109</v>
      </c>
      <c r="K1197" s="222">
        <v>1</v>
      </c>
      <c r="L1197" s="1" t="s">
        <v>7410</v>
      </c>
      <c r="M1197" s="222">
        <v>1</v>
      </c>
      <c r="N1197" s="2">
        <v>44109</v>
      </c>
      <c r="O1197" s="1" t="s">
        <v>2322</v>
      </c>
      <c r="P1197" s="259">
        <f>Tableau10[[#This Row],[Quantité échéancée]]-Tableau10[[#This Row],[Quantité livrée]]</f>
        <v>0</v>
      </c>
    </row>
    <row r="1198" spans="1:16" hidden="1" x14ac:dyDescent="0.35">
      <c r="A1198" t="str">
        <f>VLOOKUP(Tableau10[[#This Row],[Document d''achat]],Tableau1[[#All],[Nº pièce référence]:[AB]],17,FALSE)</f>
        <v>255223121102</v>
      </c>
      <c r="B1198" s="9" t="str">
        <f>VLOOKUP(Tableau10[[#This Row],[Document d''achat]],Tableau1[[#All],[Nº pièce référence]:[AB]],15,FALSE)</f>
        <v>300020861</v>
      </c>
      <c r="C1198" t="str">
        <f>VLOOKUP(Tableau10[[#This Row],[Document d''achat]],Tableau1[[#All],[Nº pièce référence]:[AB]],16,FALSE)</f>
        <v>2</v>
      </c>
      <c r="D1198" t="str">
        <f>VLOOKUP(Tableau10[[#This Row],[Document d''achat]],Tableau1[[#All],[Nº pièce référence]:[Type PO]],18,FALSE)</f>
        <v>Z</v>
      </c>
      <c r="E1198" t="str">
        <f>VLOOKUP(Tableau10[[#This Row],[Document d''achat]],Tableau1[[#All],[Colonne1]:[Nom Fournisseur]],5,FALSE)</f>
        <v>500026801 Ltd Suzhou Conrem Biomedical Techno</v>
      </c>
      <c r="F1198" s="1" t="s">
        <v>2319</v>
      </c>
      <c r="G1198" s="1" t="s">
        <v>421</v>
      </c>
      <c r="H1198" s="1" t="s">
        <v>2318</v>
      </c>
      <c r="I1198" s="1" t="s">
        <v>2407</v>
      </c>
      <c r="J1198" s="2">
        <v>44109</v>
      </c>
      <c r="K1198" s="222">
        <v>1</v>
      </c>
      <c r="L1198" s="1" t="s">
        <v>7410</v>
      </c>
      <c r="M1198" s="222">
        <v>1</v>
      </c>
      <c r="N1198" s="2">
        <v>44109</v>
      </c>
      <c r="O1198" s="1" t="s">
        <v>2322</v>
      </c>
      <c r="P1198" s="259">
        <f>Tableau10[[#This Row],[Quantité échéancée]]-Tableau10[[#This Row],[Quantité livrée]]</f>
        <v>0</v>
      </c>
    </row>
    <row r="1199" spans="1:16" hidden="1" x14ac:dyDescent="0.35">
      <c r="A1199" t="str">
        <f>VLOOKUP(Tableau10[[#This Row],[Document d''achat]],Tableau1[[#All],[Nº pièce référence]:[AB]],17,FALSE)</f>
        <v>255223121102</v>
      </c>
      <c r="B1199" s="9" t="str">
        <f>VLOOKUP(Tableau10[[#This Row],[Document d''achat]],Tableau1[[#All],[Nº pièce référence]:[AB]],15,FALSE)</f>
        <v>300020861</v>
      </c>
      <c r="C1199" t="str">
        <f>VLOOKUP(Tableau10[[#This Row],[Document d''achat]],Tableau1[[#All],[Nº pièce référence]:[AB]],16,FALSE)</f>
        <v>2</v>
      </c>
      <c r="D1199" t="str">
        <f>VLOOKUP(Tableau10[[#This Row],[Document d''achat]],Tableau1[[#All],[Nº pièce référence]:[Type PO]],18,FALSE)</f>
        <v>Z</v>
      </c>
      <c r="E1199" t="str">
        <f>VLOOKUP(Tableau10[[#This Row],[Document d''achat]],Tableau1[[#All],[Colonne1]:[Nom Fournisseur]],5,FALSE)</f>
        <v>500026801 Ltd Suzhou Conrem Biomedical Techno</v>
      </c>
      <c r="F1199" s="1" t="s">
        <v>2319</v>
      </c>
      <c r="G1199" s="1" t="s">
        <v>423</v>
      </c>
      <c r="H1199" s="1" t="s">
        <v>2318</v>
      </c>
      <c r="I1199" s="1" t="s">
        <v>2407</v>
      </c>
      <c r="J1199" s="2">
        <v>44118</v>
      </c>
      <c r="K1199" s="222">
        <v>502272</v>
      </c>
      <c r="L1199" s="1" t="s">
        <v>7410</v>
      </c>
      <c r="M1199" s="222">
        <v>502272</v>
      </c>
      <c r="N1199" s="2">
        <v>44118</v>
      </c>
      <c r="O1199" s="1" t="s">
        <v>2321</v>
      </c>
      <c r="P1199" s="259">
        <f>Tableau10[[#This Row],[Quantité échéancée]]-Tableau10[[#This Row],[Quantité livrée]]</f>
        <v>0</v>
      </c>
    </row>
    <row r="1200" spans="1:16" hidden="1" x14ac:dyDescent="0.35">
      <c r="A1200" t="str">
        <f>VLOOKUP(Tableau10[[#This Row],[Document d''achat]],Tableau1[[#All],[Nº pièce référence]:[AB]],17,FALSE)</f>
        <v>255223121102</v>
      </c>
      <c r="B1200" s="9" t="str">
        <f>VLOOKUP(Tableau10[[#This Row],[Document d''achat]],Tableau1[[#All],[Nº pièce référence]:[AB]],15,FALSE)</f>
        <v>300020861</v>
      </c>
      <c r="C1200" t="str">
        <f>VLOOKUP(Tableau10[[#This Row],[Document d''achat]],Tableau1[[#All],[Nº pièce référence]:[AB]],16,FALSE)</f>
        <v>2</v>
      </c>
      <c r="D1200" t="str">
        <f>VLOOKUP(Tableau10[[#This Row],[Document d''achat]],Tableau1[[#All],[Nº pièce référence]:[Type PO]],18,FALSE)</f>
        <v>Z</v>
      </c>
      <c r="E1200" t="str">
        <f>VLOOKUP(Tableau10[[#This Row],[Document d''achat]],Tableau1[[#All],[Colonne1]:[Nom Fournisseur]],5,FALSE)</f>
        <v>500026801 Ltd Suzhou Conrem Biomedical Techno</v>
      </c>
      <c r="F1200" s="1" t="s">
        <v>2319</v>
      </c>
      <c r="G1200" s="1" t="s">
        <v>423</v>
      </c>
      <c r="H1200" s="1" t="s">
        <v>2318</v>
      </c>
      <c r="I1200" s="1" t="s">
        <v>2407</v>
      </c>
      <c r="J1200" s="2">
        <v>44118</v>
      </c>
      <c r="K1200" s="222">
        <v>502272</v>
      </c>
      <c r="L1200" s="1" t="s">
        <v>7410</v>
      </c>
      <c r="M1200" s="222">
        <v>502272</v>
      </c>
      <c r="N1200" s="2">
        <v>44118</v>
      </c>
      <c r="O1200" s="1" t="s">
        <v>2321</v>
      </c>
      <c r="P1200" s="259">
        <f>Tableau10[[#This Row],[Quantité échéancée]]-Tableau10[[#This Row],[Quantité livrée]]</f>
        <v>0</v>
      </c>
    </row>
    <row r="1201" spans="1:16" hidden="1" x14ac:dyDescent="0.35">
      <c r="A1201" t="str">
        <f>VLOOKUP(Tableau10[[#This Row],[Document d''achat]],Tableau1[[#All],[Nº pièce référence]:[AB]],17,FALSE)</f>
        <v>254012121101</v>
      </c>
      <c r="B1201" s="9" t="str">
        <f>VLOOKUP(Tableau10[[#This Row],[Document d''achat]],Tableau1[[#All],[Nº pièce référence]:[AB]],15,FALSE)</f>
        <v>300020910</v>
      </c>
      <c r="C1201" t="str">
        <f>VLOOKUP(Tableau10[[#This Row],[Document d''achat]],Tableau1[[#All],[Nº pièce référence]:[AB]],16,FALSE)</f>
        <v>1</v>
      </c>
      <c r="D1201" t="str">
        <f>VLOOKUP(Tableau10[[#This Row],[Document d''achat]],Tableau1[[#All],[Nº pièce référence]:[Type PO]],18,FALSE)</f>
        <v>L</v>
      </c>
      <c r="E1201">
        <f>VLOOKUP(Tableau10[[#This Row],[Document d''achat]],Tableau1[[#All],[Colonne1]:[Nom Fournisseur]],5,FALSE)</f>
        <v>0</v>
      </c>
      <c r="F1201" s="1" t="s">
        <v>2284</v>
      </c>
      <c r="G1201" s="1" t="s">
        <v>88</v>
      </c>
      <c r="H1201" s="1" t="s">
        <v>2283</v>
      </c>
      <c r="I1201" s="1" t="s">
        <v>2407</v>
      </c>
      <c r="J1201" s="2">
        <v>44140</v>
      </c>
      <c r="K1201" s="222">
        <v>100</v>
      </c>
      <c r="L1201" s="1" t="s">
        <v>7410</v>
      </c>
      <c r="M1201" s="222">
        <v>0</v>
      </c>
      <c r="N1201" s="2">
        <v>44148</v>
      </c>
      <c r="O1201" s="1" t="s">
        <v>2285</v>
      </c>
      <c r="P1201" s="259">
        <f>Tableau10[[#This Row],[Quantité échéancée]]-Tableau10[[#This Row],[Quantité livrée]]</f>
        <v>100</v>
      </c>
    </row>
    <row r="1202" spans="1:16" hidden="1" x14ac:dyDescent="0.35">
      <c r="A1202" t="str">
        <f>VLOOKUP(Tableau10[[#This Row],[Document d''achat]],Tableau1[[#All],[Nº pièce référence]:[AB]],17,FALSE)</f>
        <v>254012121101</v>
      </c>
      <c r="B1202" s="9" t="str">
        <f>VLOOKUP(Tableau10[[#This Row],[Document d''achat]],Tableau1[[#All],[Nº pièce référence]:[AB]],15,FALSE)</f>
        <v>300020910</v>
      </c>
      <c r="C1202" t="str">
        <f>VLOOKUP(Tableau10[[#This Row],[Document d''achat]],Tableau1[[#All],[Nº pièce référence]:[AB]],16,FALSE)</f>
        <v>1</v>
      </c>
      <c r="D1202" t="str">
        <f>VLOOKUP(Tableau10[[#This Row],[Document d''achat]],Tableau1[[#All],[Nº pièce référence]:[Type PO]],18,FALSE)</f>
        <v>L</v>
      </c>
      <c r="E1202">
        <f>VLOOKUP(Tableau10[[#This Row],[Document d''achat]],Tableau1[[#All],[Colonne1]:[Nom Fournisseur]],5,FALSE)</f>
        <v>0</v>
      </c>
      <c r="F1202" s="1" t="s">
        <v>2284</v>
      </c>
      <c r="G1202" s="1" t="s">
        <v>217</v>
      </c>
      <c r="H1202" s="1" t="s">
        <v>2283</v>
      </c>
      <c r="I1202" s="1" t="s">
        <v>2407</v>
      </c>
      <c r="J1202" s="2">
        <v>44140</v>
      </c>
      <c r="K1202" s="222">
        <v>100</v>
      </c>
      <c r="L1202" s="1" t="s">
        <v>7410</v>
      </c>
      <c r="M1202" s="222">
        <v>0</v>
      </c>
      <c r="N1202" s="2">
        <v>44148</v>
      </c>
      <c r="O1202" s="1" t="s">
        <v>2286</v>
      </c>
      <c r="P1202" s="259">
        <f>Tableau10[[#This Row],[Quantité échéancée]]-Tableau10[[#This Row],[Quantité livrée]]</f>
        <v>100</v>
      </c>
    </row>
    <row r="1203" spans="1:16" hidden="1" x14ac:dyDescent="0.35">
      <c r="A1203" t="str">
        <f>VLOOKUP(Tableau10[[#This Row],[Document d''achat]],Tableau1[[#All],[Nº pièce référence]:[AB]],17,FALSE)</f>
        <v>254012121101</v>
      </c>
      <c r="B1203" s="9" t="str">
        <f>VLOOKUP(Tableau10[[#This Row],[Document d''achat]],Tableau1[[#All],[Nº pièce référence]:[AB]],15,FALSE)</f>
        <v>300020910</v>
      </c>
      <c r="C1203" t="str">
        <f>VLOOKUP(Tableau10[[#This Row],[Document d''achat]],Tableau1[[#All],[Nº pièce référence]:[AB]],16,FALSE)</f>
        <v>1</v>
      </c>
      <c r="D1203" t="str">
        <f>VLOOKUP(Tableau10[[#This Row],[Document d''achat]],Tableau1[[#All],[Nº pièce référence]:[Type PO]],18,FALSE)</f>
        <v>L</v>
      </c>
      <c r="E1203">
        <f>VLOOKUP(Tableau10[[#This Row],[Document d''achat]],Tableau1[[#All],[Colonne1]:[Nom Fournisseur]],5,FALSE)</f>
        <v>0</v>
      </c>
      <c r="F1203" s="1" t="s">
        <v>2284</v>
      </c>
      <c r="G1203" s="1" t="s">
        <v>222</v>
      </c>
      <c r="H1203" s="1" t="s">
        <v>2283</v>
      </c>
      <c r="I1203" s="1" t="s">
        <v>2407</v>
      </c>
      <c r="J1203" s="2">
        <v>44140</v>
      </c>
      <c r="K1203" s="222">
        <v>50</v>
      </c>
      <c r="L1203" s="1" t="s">
        <v>7410</v>
      </c>
      <c r="M1203" s="222">
        <v>0</v>
      </c>
      <c r="N1203" s="2">
        <v>44148</v>
      </c>
      <c r="O1203" s="1" t="s">
        <v>3347</v>
      </c>
      <c r="P1203" s="259">
        <f>Tableau10[[#This Row],[Quantité échéancée]]-Tableau10[[#This Row],[Quantité livrée]]</f>
        <v>50</v>
      </c>
    </row>
    <row r="1204" spans="1:16" hidden="1" x14ac:dyDescent="0.35">
      <c r="A1204" t="str">
        <f>VLOOKUP(Tableau10[[#This Row],[Document d''achat]],Tableau1[[#All],[Nº pièce référence]:[AB]],17,FALSE)</f>
        <v>252103121101</v>
      </c>
      <c r="B1204" s="9" t="str">
        <f>VLOOKUP(Tableau10[[#This Row],[Document d''achat]],Tableau1[[#All],[Nº pièce référence]:[AB]],15,FALSE)</f>
        <v>300021618</v>
      </c>
      <c r="C1204" t="str">
        <f>VLOOKUP(Tableau10[[#This Row],[Document d''achat]],Tableau1[[#All],[Nº pièce référence]:[AB]],16,FALSE)</f>
        <v>1</v>
      </c>
      <c r="D1204" t="str">
        <f>VLOOKUP(Tableau10[[#This Row],[Document d''achat]],Tableau1[[#All],[Nº pièce référence]:[Type PO]],18,FALSE)</f>
        <v>Z</v>
      </c>
      <c r="E1204" t="str">
        <f>VLOOKUP(Tableau10[[#This Row],[Document d''achat]],Tableau1[[#All],[Colonne1]:[Nom Fournisseur]],5,FALSE)</f>
        <v>Van Bael et Bellis</v>
      </c>
      <c r="F1204" s="1" t="s">
        <v>2389</v>
      </c>
      <c r="G1204" s="1" t="s">
        <v>88</v>
      </c>
      <c r="H1204" s="1" t="s">
        <v>2388</v>
      </c>
      <c r="I1204" s="1" t="s">
        <v>2407</v>
      </c>
      <c r="J1204" s="2">
        <v>44140</v>
      </c>
      <c r="K1204" s="222">
        <v>1</v>
      </c>
      <c r="L1204" s="1" t="s">
        <v>7411</v>
      </c>
      <c r="M1204" s="222">
        <v>0</v>
      </c>
      <c r="N1204" s="2">
        <v>44140</v>
      </c>
      <c r="O1204" s="1" t="s">
        <v>55</v>
      </c>
      <c r="P1204" s="259">
        <f>Tableau10[[#This Row],[Quantité échéancée]]-Tableau10[[#This Row],[Quantité livrée]]</f>
        <v>1</v>
      </c>
    </row>
    <row r="1205" spans="1:16" hidden="1" x14ac:dyDescent="0.35">
      <c r="A1205" t="str">
        <f>VLOOKUP(Tableau10[[#This Row],[Document d''achat]],Tableau1[[#All],[Nº pièce référence]:[AB]],17,FALSE)</f>
        <v>252103121101</v>
      </c>
      <c r="B1205" s="9" t="str">
        <f>VLOOKUP(Tableau10[[#This Row],[Document d''achat]],Tableau1[[#All],[Nº pièce référence]:[AB]],15,FALSE)</f>
        <v>300021618</v>
      </c>
      <c r="C1205" t="str">
        <f>VLOOKUP(Tableau10[[#This Row],[Document d''achat]],Tableau1[[#All],[Nº pièce référence]:[AB]],16,FALSE)</f>
        <v>1</v>
      </c>
      <c r="D1205" t="str">
        <f>VLOOKUP(Tableau10[[#This Row],[Document d''achat]],Tableau1[[#All],[Nº pièce référence]:[Type PO]],18,FALSE)</f>
        <v>Z</v>
      </c>
      <c r="E1205" t="str">
        <f>VLOOKUP(Tableau10[[#This Row],[Document d''achat]],Tableau1[[#All],[Colonne1]:[Nom Fournisseur]],5,FALSE)</f>
        <v>Van Bael et Bellis</v>
      </c>
      <c r="F1205" s="1" t="s">
        <v>2389</v>
      </c>
      <c r="G1205" s="1" t="s">
        <v>217</v>
      </c>
      <c r="H1205" s="1" t="s">
        <v>2388</v>
      </c>
      <c r="I1205" s="1" t="s">
        <v>2407</v>
      </c>
      <c r="J1205" s="2">
        <v>44140</v>
      </c>
      <c r="K1205" s="222">
        <v>1</v>
      </c>
      <c r="L1205" s="1" t="s">
        <v>7411</v>
      </c>
      <c r="M1205" s="222">
        <v>0</v>
      </c>
      <c r="N1205" s="2">
        <v>44140</v>
      </c>
      <c r="O1205" s="1" t="s">
        <v>58</v>
      </c>
      <c r="P1205" s="259">
        <f>Tableau10[[#This Row],[Quantité échéancée]]-Tableau10[[#This Row],[Quantité livrée]]</f>
        <v>1</v>
      </c>
    </row>
    <row r="1206" spans="1:16" hidden="1" x14ac:dyDescent="0.35">
      <c r="A1206" t="str">
        <f>VLOOKUP(Tableau10[[#This Row],[Document d''achat]],Tableau1[[#All],[Nº pièce référence]:[AB]],17,FALSE)</f>
        <v>252103121101</v>
      </c>
      <c r="B1206" s="9" t="str">
        <f>VLOOKUP(Tableau10[[#This Row],[Document d''achat]],Tableau1[[#All],[Nº pièce référence]:[AB]],15,FALSE)</f>
        <v>300021618</v>
      </c>
      <c r="C1206" t="str">
        <f>VLOOKUP(Tableau10[[#This Row],[Document d''achat]],Tableau1[[#All],[Nº pièce référence]:[AB]],16,FALSE)</f>
        <v>1</v>
      </c>
      <c r="D1206" t="str">
        <f>VLOOKUP(Tableau10[[#This Row],[Document d''achat]],Tableau1[[#All],[Nº pièce référence]:[Type PO]],18,FALSE)</f>
        <v>Z</v>
      </c>
      <c r="E1206" t="str">
        <f>VLOOKUP(Tableau10[[#This Row],[Document d''achat]],Tableau1[[#All],[Colonne1]:[Nom Fournisseur]],5,FALSE)</f>
        <v>Van Bael et Bellis</v>
      </c>
      <c r="F1206" s="1" t="s">
        <v>2389</v>
      </c>
      <c r="G1206" s="1" t="s">
        <v>222</v>
      </c>
      <c r="H1206" s="1" t="s">
        <v>2388</v>
      </c>
      <c r="I1206" s="1" t="s">
        <v>2407</v>
      </c>
      <c r="J1206" s="2">
        <v>44140</v>
      </c>
      <c r="K1206" s="222">
        <v>1</v>
      </c>
      <c r="L1206" s="1" t="s">
        <v>7411</v>
      </c>
      <c r="M1206" s="222">
        <v>0</v>
      </c>
      <c r="N1206" s="2">
        <v>44140</v>
      </c>
      <c r="O1206" s="1" t="s">
        <v>62</v>
      </c>
      <c r="P1206" s="259">
        <f>Tableau10[[#This Row],[Quantité échéancée]]-Tableau10[[#This Row],[Quantité livrée]]</f>
        <v>1</v>
      </c>
    </row>
    <row r="1207" spans="1:16" hidden="1" x14ac:dyDescent="0.35">
      <c r="A1207">
        <f>VLOOKUP(Tableau10[[#This Row],[Document d''achat]],Tableau1[[#All],[Nº pièce référence]:[AB]],17,FALSE)</f>
        <v>0</v>
      </c>
      <c r="B1207" s="9" t="e">
        <f>VLOOKUP(Tableau10[[#This Row],[Document d''achat]],Tableau1[[#All],[Nº pièce référence]:[AB]],15,FALSE)</f>
        <v>#REF!</v>
      </c>
      <c r="C1207" t="e">
        <f>VLOOKUP(Tableau10[[#This Row],[Document d''achat]],Tableau1[[#All],[Nº pièce référence]:[AB]],16,FALSE)</f>
        <v>#REF!</v>
      </c>
      <c r="D1207" t="str">
        <f>VLOOKUP(Tableau10[[#This Row],[Document d''achat]],Tableau1[[#All],[Nº pièce référence]:[Type PO]],18,FALSE)</f>
        <v>L</v>
      </c>
      <c r="E1207">
        <f>VLOOKUP(Tableau10[[#This Row],[Document d''achat]],Tableau1[[#All],[Colonne1]:[Nom Fournisseur]],5,FALSE)</f>
        <v>0</v>
      </c>
      <c r="F1207" s="1" t="s">
        <v>2249</v>
      </c>
      <c r="G1207" s="1" t="s">
        <v>88</v>
      </c>
      <c r="H1207" s="1" t="s">
        <v>416</v>
      </c>
      <c r="I1207" s="1" t="s">
        <v>2407</v>
      </c>
      <c r="J1207" s="2">
        <v>44140</v>
      </c>
      <c r="K1207" s="222">
        <v>10</v>
      </c>
      <c r="L1207" s="1" t="s">
        <v>7410</v>
      </c>
      <c r="M1207" s="222">
        <v>0</v>
      </c>
      <c r="N1207" s="2">
        <v>44140</v>
      </c>
      <c r="O1207" s="1" t="s">
        <v>2250</v>
      </c>
      <c r="P1207" s="259">
        <f>Tableau10[[#This Row],[Quantité échéancée]]-Tableau10[[#This Row],[Quantité livrée]]</f>
        <v>10</v>
      </c>
    </row>
    <row r="1208" spans="1:16" hidden="1" x14ac:dyDescent="0.35">
      <c r="A1208">
        <f>VLOOKUP(Tableau10[[#This Row],[Document d''achat]],Tableau1[[#All],[Nº pièce référence]:[AB]],17,FALSE)</f>
        <v>0</v>
      </c>
      <c r="B1208" s="9" t="e">
        <f>VLOOKUP(Tableau10[[#This Row],[Document d''achat]],Tableau1[[#All],[Nº pièce référence]:[AB]],15,FALSE)</f>
        <v>#REF!</v>
      </c>
      <c r="C1208" t="e">
        <f>VLOOKUP(Tableau10[[#This Row],[Document d''achat]],Tableau1[[#All],[Nº pièce référence]:[AB]],16,FALSE)</f>
        <v>#REF!</v>
      </c>
      <c r="D1208" t="str">
        <f>VLOOKUP(Tableau10[[#This Row],[Document d''achat]],Tableau1[[#All],[Nº pièce référence]:[Type PO]],18,FALSE)</f>
        <v>L</v>
      </c>
      <c r="E1208">
        <f>VLOOKUP(Tableau10[[#This Row],[Document d''achat]],Tableau1[[#All],[Colonne1]:[Nom Fournisseur]],5,FALSE)</f>
        <v>0</v>
      </c>
      <c r="F1208" s="1" t="s">
        <v>2249</v>
      </c>
      <c r="G1208" s="1" t="s">
        <v>217</v>
      </c>
      <c r="H1208" s="1" t="s">
        <v>416</v>
      </c>
      <c r="I1208" s="1" t="s">
        <v>2407</v>
      </c>
      <c r="J1208" s="2">
        <v>44140</v>
      </c>
      <c r="K1208" s="222">
        <v>2</v>
      </c>
      <c r="L1208" s="1" t="s">
        <v>7410</v>
      </c>
      <c r="M1208" s="222">
        <v>0</v>
      </c>
      <c r="N1208" s="2">
        <v>44140</v>
      </c>
      <c r="O1208" s="1" t="s">
        <v>2251</v>
      </c>
      <c r="P1208" s="259">
        <f>Tableau10[[#This Row],[Quantité échéancée]]-Tableau10[[#This Row],[Quantité livrée]]</f>
        <v>2</v>
      </c>
    </row>
    <row r="1209" spans="1:16" hidden="1" x14ac:dyDescent="0.35">
      <c r="A1209" t="str">
        <f>VLOOKUP(Tableau10[[#This Row],[Document d''achat]],Tableau1[[#All],[Nº pièce référence]:[AB]],17,FALSE)</f>
        <v>255223121102</v>
      </c>
      <c r="B1209" s="9" t="str">
        <f>VLOOKUP(Tableau10[[#This Row],[Document d''achat]],Tableau1[[#All],[Nº pièce référence]:[AB]],15,FALSE)</f>
        <v>300020861</v>
      </c>
      <c r="C1209" t="str">
        <f>VLOOKUP(Tableau10[[#This Row],[Document d''achat]],Tableau1[[#All],[Nº pièce référence]:[AB]],16,FALSE)</f>
        <v>7</v>
      </c>
      <c r="D1209" t="str">
        <f>VLOOKUP(Tableau10[[#This Row],[Document d''achat]],Tableau1[[#All],[Nº pièce référence]:[Type PO]],18,FALSE)</f>
        <v>Z</v>
      </c>
      <c r="E1209" t="str">
        <f>VLOOKUP(Tableau10[[#This Row],[Document d''achat]],Tableau1[[#All],[Colonne1]:[Nom Fournisseur]],5,FALSE)</f>
        <v>100007354 SCRL Ets. Guy Magermans &amp; Cie</v>
      </c>
      <c r="F1209" s="1" t="s">
        <v>1877</v>
      </c>
      <c r="G1209" s="1" t="s">
        <v>88</v>
      </c>
      <c r="H1209" s="1" t="s">
        <v>1876</v>
      </c>
      <c r="I1209" s="1" t="s">
        <v>2407</v>
      </c>
      <c r="J1209" s="2">
        <v>44141</v>
      </c>
      <c r="K1209" s="222">
        <v>1</v>
      </c>
      <c r="L1209" s="1" t="s">
        <v>7410</v>
      </c>
      <c r="M1209" s="222">
        <v>0</v>
      </c>
      <c r="N1209" s="2">
        <v>44141</v>
      </c>
      <c r="O1209" s="1" t="s">
        <v>1878</v>
      </c>
      <c r="P1209" s="259">
        <f>Tableau10[[#This Row],[Quantité échéancée]]-Tableau10[[#This Row],[Quantité livrée]]</f>
        <v>1</v>
      </c>
    </row>
    <row r="1210" spans="1:16" hidden="1" x14ac:dyDescent="0.35">
      <c r="A1210" t="str">
        <f>VLOOKUP(Tableau10[[#This Row],[Document d''achat]],Tableau1[[#All],[Nº pièce référence]:[AB]],17,FALSE)</f>
        <v>255221121113</v>
      </c>
      <c r="B1210" s="9" t="str">
        <f>VLOOKUP(Tableau10[[#This Row],[Document d''achat]],Tableau1[[#All],[Nº pièce référence]:[AB]],15,FALSE)</f>
        <v>300020900</v>
      </c>
      <c r="C1210" t="str">
        <f>VLOOKUP(Tableau10[[#This Row],[Document d''achat]],Tableau1[[#All],[Nº pièce référence]:[AB]],16,FALSE)</f>
        <v>5</v>
      </c>
      <c r="D1210" t="str">
        <f>VLOOKUP(Tableau10[[#This Row],[Document d''achat]],Tableau1[[#All],[Nº pièce référence]:[Type PO]],18,FALSE)</f>
        <v>Z</v>
      </c>
      <c r="E1210">
        <f>VLOOKUP(Tableau10[[#This Row],[Document d''achat]],Tableau1[[#All],[Colonne1]:[Nom Fournisseur]],5,FALSE)</f>
        <v>0</v>
      </c>
      <c r="F1210" s="1" t="s">
        <v>2290</v>
      </c>
      <c r="G1210" s="1" t="s">
        <v>88</v>
      </c>
      <c r="H1210" s="1" t="s">
        <v>2289</v>
      </c>
      <c r="I1210" s="1" t="s">
        <v>2407</v>
      </c>
      <c r="J1210" s="2">
        <v>44141</v>
      </c>
      <c r="K1210" s="222">
        <v>1</v>
      </c>
      <c r="L1210" s="1" t="s">
        <v>7410</v>
      </c>
      <c r="M1210" s="222">
        <v>0</v>
      </c>
      <c r="N1210" s="2">
        <v>44141</v>
      </c>
      <c r="O1210" s="1" t="s">
        <v>2291</v>
      </c>
      <c r="P1210" s="259">
        <f>Tableau10[[#This Row],[Quantité échéancée]]-Tableau10[[#This Row],[Quantité livrée]]</f>
        <v>1</v>
      </c>
    </row>
    <row r="1211" spans="1:16" hidden="1" x14ac:dyDescent="0.35">
      <c r="A1211" t="str">
        <f>VLOOKUP(Tableau10[[#This Row],[Document d''achat]],Tableau1[[#All],[Nº pièce référence]:[AB]],17,FALSE)</f>
        <v>255223121102</v>
      </c>
      <c r="B1211" s="9" t="str">
        <f>VLOOKUP(Tableau10[[#This Row],[Document d''achat]],Tableau1[[#All],[Nº pièce référence]:[AB]],15,FALSE)</f>
        <v>300020861</v>
      </c>
      <c r="C1211" t="str">
        <f>VLOOKUP(Tableau10[[#This Row],[Document d''achat]],Tableau1[[#All],[Nº pièce référence]:[AB]],16,FALSE)</f>
        <v>2</v>
      </c>
      <c r="D1211" t="str">
        <f>VLOOKUP(Tableau10[[#This Row],[Document d''achat]],Tableau1[[#All],[Nº pièce référence]:[Type PO]],18,FALSE)</f>
        <v>Z</v>
      </c>
      <c r="E1211" t="str">
        <f>VLOOKUP(Tableau10[[#This Row],[Document d''achat]],Tableau1[[#All],[Colonne1]:[Nom Fournisseur]],5,FALSE)</f>
        <v>500026801 Ltd Suzhou Conrem Biomedical Techno</v>
      </c>
      <c r="F1211" s="1" t="s">
        <v>2319</v>
      </c>
      <c r="G1211" s="1" t="s">
        <v>511</v>
      </c>
      <c r="H1211" s="1" t="s">
        <v>2318</v>
      </c>
      <c r="I1211" s="1" t="s">
        <v>2407</v>
      </c>
      <c r="J1211" s="2">
        <v>44118</v>
      </c>
      <c r="K1211" s="222">
        <v>1</v>
      </c>
      <c r="L1211" s="1" t="s">
        <v>7410</v>
      </c>
      <c r="M1211" s="222">
        <v>1</v>
      </c>
      <c r="N1211" s="2">
        <v>44118</v>
      </c>
      <c r="O1211" s="1" t="s">
        <v>2322</v>
      </c>
      <c r="P1211" s="259">
        <f>Tableau10[[#This Row],[Quantité échéancée]]-Tableau10[[#This Row],[Quantité livrée]]</f>
        <v>0</v>
      </c>
    </row>
    <row r="1212" spans="1:16" hidden="1" x14ac:dyDescent="0.35">
      <c r="A1212" t="str">
        <f>VLOOKUP(Tableau10[[#This Row],[Document d''achat]],Tableau1[[#All],[Nº pièce référence]:[AB]],17,FALSE)</f>
        <v>255223121102</v>
      </c>
      <c r="B1212" s="9" t="str">
        <f>VLOOKUP(Tableau10[[#This Row],[Document d''achat]],Tableau1[[#All],[Nº pièce référence]:[AB]],15,FALSE)</f>
        <v>300020861</v>
      </c>
      <c r="C1212" t="str">
        <f>VLOOKUP(Tableau10[[#This Row],[Document d''achat]],Tableau1[[#All],[Nº pièce référence]:[AB]],16,FALSE)</f>
        <v>2</v>
      </c>
      <c r="D1212" t="str">
        <f>VLOOKUP(Tableau10[[#This Row],[Document d''achat]],Tableau1[[#All],[Nº pièce référence]:[Type PO]],18,FALSE)</f>
        <v>Z</v>
      </c>
      <c r="E1212" t="str">
        <f>VLOOKUP(Tableau10[[#This Row],[Document d''achat]],Tableau1[[#All],[Colonne1]:[Nom Fournisseur]],5,FALSE)</f>
        <v>500026801 Ltd Suzhou Conrem Biomedical Techno</v>
      </c>
      <c r="F1212" s="1" t="s">
        <v>2319</v>
      </c>
      <c r="G1212" s="1" t="s">
        <v>511</v>
      </c>
      <c r="H1212" s="1" t="s">
        <v>2318</v>
      </c>
      <c r="I1212" s="1" t="s">
        <v>2407</v>
      </c>
      <c r="J1212" s="2">
        <v>44118</v>
      </c>
      <c r="K1212" s="222">
        <v>1</v>
      </c>
      <c r="L1212" s="1" t="s">
        <v>7410</v>
      </c>
      <c r="M1212" s="222">
        <v>1</v>
      </c>
      <c r="N1212" s="2">
        <v>44118</v>
      </c>
      <c r="O1212" s="1" t="s">
        <v>2322</v>
      </c>
      <c r="P1212" s="259">
        <f>Tableau10[[#This Row],[Quantité échéancée]]-Tableau10[[#This Row],[Quantité livrée]]</f>
        <v>0</v>
      </c>
    </row>
    <row r="1213" spans="1:16" hidden="1" x14ac:dyDescent="0.35">
      <c r="A1213" t="str">
        <f>VLOOKUP(Tableau10[[#This Row],[Document d''achat]],Tableau1[[#All],[Nº pièce référence]:[AB]],17,FALSE)</f>
        <v>255223121102</v>
      </c>
      <c r="B1213" s="9" t="str">
        <f>VLOOKUP(Tableau10[[#This Row],[Document d''achat]],Tableau1[[#All],[Nº pièce référence]:[AB]],15,FALSE)</f>
        <v>300020861</v>
      </c>
      <c r="C1213" t="str">
        <f>VLOOKUP(Tableau10[[#This Row],[Document d''achat]],Tableau1[[#All],[Nº pièce référence]:[AB]],16,FALSE)</f>
        <v>2</v>
      </c>
      <c r="D1213" t="str">
        <f>VLOOKUP(Tableau10[[#This Row],[Document d''achat]],Tableau1[[#All],[Nº pièce référence]:[Type PO]],18,FALSE)</f>
        <v>Z</v>
      </c>
      <c r="E1213" t="str">
        <f>VLOOKUP(Tableau10[[#This Row],[Document d''achat]],Tableau1[[#All],[Colonne1]:[Nom Fournisseur]],5,FALSE)</f>
        <v>500026801 Ltd Suzhou Conrem Biomedical Techno</v>
      </c>
      <c r="F1213" s="1" t="s">
        <v>2319</v>
      </c>
      <c r="G1213" s="1" t="s">
        <v>513</v>
      </c>
      <c r="H1213" s="1" t="s">
        <v>2318</v>
      </c>
      <c r="I1213" s="1" t="s">
        <v>2407</v>
      </c>
      <c r="J1213" s="2">
        <v>44124</v>
      </c>
      <c r="K1213" s="222">
        <v>502272</v>
      </c>
      <c r="L1213" s="1" t="s">
        <v>7410</v>
      </c>
      <c r="M1213" s="222">
        <v>0</v>
      </c>
      <c r="N1213" s="2">
        <v>44124</v>
      </c>
      <c r="O1213" s="1" t="s">
        <v>2321</v>
      </c>
      <c r="P1213" s="259">
        <f>Tableau10[[#This Row],[Quantité échéancée]]-Tableau10[[#This Row],[Quantité livrée]]</f>
        <v>502272</v>
      </c>
    </row>
    <row r="1214" spans="1:16" hidden="1" x14ac:dyDescent="0.35">
      <c r="A1214" t="e">
        <f>VLOOKUP(Tableau10[[#This Row],[Document d''achat]],Tableau1[[#All],[Nº pièce référence]:[AB]],17,FALSE)</f>
        <v>#N/A</v>
      </c>
      <c r="B1214" s="9" t="e">
        <f>VLOOKUP(Tableau10[[#This Row],[Document d''achat]],Tableau1[[#All],[Nº pièce référence]:[AB]],15,FALSE)</f>
        <v>#N/A</v>
      </c>
      <c r="C1214" t="e">
        <f>VLOOKUP(Tableau10[[#This Row],[Document d''achat]],Tableau1[[#All],[Nº pièce référence]:[AB]],16,FALSE)</f>
        <v>#N/A</v>
      </c>
      <c r="D1214" t="str">
        <f>VLOOKUP(Tableau10[[#This Row],[Document d''achat]],Tableau1[[#All],[Nº pièce référence]:[Type PO]],18,FALSE)</f>
        <v>Z</v>
      </c>
      <c r="E1214">
        <f>VLOOKUP(Tableau10[[#This Row],[Document d''achat]],Tableau1[[#All],[Colonne1]:[Nom Fournisseur]],5,FALSE)</f>
        <v>0</v>
      </c>
      <c r="F1214" s="1" t="s">
        <v>2297</v>
      </c>
      <c r="G1214" s="1" t="s">
        <v>88</v>
      </c>
      <c r="H1214" s="1" t="s">
        <v>2296</v>
      </c>
      <c r="I1214" s="1" t="s">
        <v>2407</v>
      </c>
      <c r="J1214" s="2">
        <v>44148</v>
      </c>
      <c r="K1214" s="222">
        <v>1</v>
      </c>
      <c r="L1214" s="1" t="s">
        <v>7411</v>
      </c>
      <c r="M1214" s="222">
        <v>0</v>
      </c>
      <c r="N1214" s="2">
        <v>44148</v>
      </c>
      <c r="O1214" s="1" t="s">
        <v>2298</v>
      </c>
      <c r="P1214" s="259">
        <f>Tableau10[[#This Row],[Quantité échéancée]]-Tableau10[[#This Row],[Quantité livrée]]</f>
        <v>1</v>
      </c>
    </row>
    <row r="1215" spans="1:16" hidden="1" x14ac:dyDescent="0.35">
      <c r="A1215" t="str">
        <f>VLOOKUP(Tableau10[[#This Row],[Document d''achat]],Tableau1[[#All],[Nº pièce référence]:[AB]],17,FALSE)</f>
        <v>255223121102</v>
      </c>
      <c r="B1215" s="9" t="str">
        <f>VLOOKUP(Tableau10[[#This Row],[Document d''achat]],Tableau1[[#All],[Nº pièce référence]:[AB]],15,FALSE)</f>
        <v>300021687</v>
      </c>
      <c r="C1215" t="str">
        <f>VLOOKUP(Tableau10[[#This Row],[Document d''achat]],Tableau1[[#All],[Nº pièce référence]:[AB]],16,FALSE)</f>
        <v>1</v>
      </c>
      <c r="D1215" t="str">
        <f>VLOOKUP(Tableau10[[#This Row],[Document d''achat]],Tableau1[[#All],[Nº pièce référence]:[Type PO]],18,FALSE)</f>
        <v>Z</v>
      </c>
      <c r="E1215" t="str">
        <f>VLOOKUP(Tableau10[[#This Row],[Document d''achat]],Tableau1[[#All],[Colonne1]:[Nom Fournisseur]],5,FALSE)</f>
        <v>100049832 BV The Middle Men</v>
      </c>
      <c r="F1215" s="1" t="s">
        <v>1968</v>
      </c>
      <c r="G1215" s="1" t="s">
        <v>88</v>
      </c>
      <c r="H1215" s="1" t="s">
        <v>1967</v>
      </c>
      <c r="I1215" s="1" t="s">
        <v>2407</v>
      </c>
      <c r="J1215" s="2">
        <v>44151</v>
      </c>
      <c r="K1215" s="222">
        <v>1</v>
      </c>
      <c r="L1215" s="1" t="s">
        <v>7410</v>
      </c>
      <c r="M1215" s="222">
        <v>0</v>
      </c>
      <c r="N1215" s="2">
        <v>44102</v>
      </c>
      <c r="O1215" s="1" t="s">
        <v>3365</v>
      </c>
      <c r="P1215" s="259">
        <f>Tableau10[[#This Row],[Quantité échéancée]]-Tableau10[[#This Row],[Quantité livrée]]</f>
        <v>1</v>
      </c>
    </row>
    <row r="1216" spans="1:16" hidden="1" x14ac:dyDescent="0.35">
      <c r="A1216" t="str">
        <f>VLOOKUP(Tableau10[[#This Row],[Document d''achat]],Tableau1[[#All],[Nº pièce référence]:[AB]],17,FALSE)</f>
        <v>255223121102</v>
      </c>
      <c r="B1216" s="9" t="str">
        <f>VLOOKUP(Tableau10[[#This Row],[Document d''achat]],Tableau1[[#All],[Nº pièce référence]:[AB]],15,FALSE)</f>
        <v>300020861</v>
      </c>
      <c r="C1216" t="str">
        <f>VLOOKUP(Tableau10[[#This Row],[Document d''achat]],Tableau1[[#All],[Nº pièce référence]:[AB]],16,FALSE)</f>
        <v>2</v>
      </c>
      <c r="D1216" t="str">
        <f>VLOOKUP(Tableau10[[#This Row],[Document d''achat]],Tableau1[[#All],[Nº pièce référence]:[Type PO]],18,FALSE)</f>
        <v>Z</v>
      </c>
      <c r="E1216" t="str">
        <f>VLOOKUP(Tableau10[[#This Row],[Document d''achat]],Tableau1[[#All],[Colonne1]:[Nom Fournisseur]],5,FALSE)</f>
        <v>500026801 Ltd Suzhou Conrem Biomedical Techno</v>
      </c>
      <c r="F1216" s="1" t="s">
        <v>2319</v>
      </c>
      <c r="G1216" s="1" t="s">
        <v>515</v>
      </c>
      <c r="H1216" s="1" t="s">
        <v>2318</v>
      </c>
      <c r="I1216" s="1" t="s">
        <v>2407</v>
      </c>
      <c r="J1216" s="2">
        <v>44124</v>
      </c>
      <c r="K1216" s="222">
        <v>1</v>
      </c>
      <c r="L1216" s="1" t="s">
        <v>7410</v>
      </c>
      <c r="M1216" s="222">
        <v>0</v>
      </c>
      <c r="N1216" s="2">
        <v>44124</v>
      </c>
      <c r="O1216" s="1" t="s">
        <v>2322</v>
      </c>
      <c r="P1216" s="259">
        <f>Tableau10[[#This Row],[Quantité échéancée]]-Tableau10[[#This Row],[Quantité livrée]]</f>
        <v>1</v>
      </c>
    </row>
    <row r="1217" spans="1:16" hidden="1" x14ac:dyDescent="0.35">
      <c r="A1217" t="str">
        <f>VLOOKUP(Tableau10[[#This Row],[Document d''achat]],Tableau1[[#All],[Nº pièce référence]:[AB]],17,FALSE)</f>
        <v>255223121102</v>
      </c>
      <c r="B1217" s="9" t="str">
        <f>VLOOKUP(Tableau10[[#This Row],[Document d''achat]],Tableau1[[#All],[Nº pièce référence]:[AB]],15,FALSE)</f>
        <v>300020861</v>
      </c>
      <c r="C1217" t="str">
        <f>VLOOKUP(Tableau10[[#This Row],[Document d''achat]],Tableau1[[#All],[Nº pièce référence]:[AB]],16,FALSE)</f>
        <v>2</v>
      </c>
      <c r="D1217" t="str">
        <f>VLOOKUP(Tableau10[[#This Row],[Document d''achat]],Tableau1[[#All],[Nº pièce référence]:[Type PO]],18,FALSE)</f>
        <v>Z</v>
      </c>
      <c r="E1217" t="str">
        <f>VLOOKUP(Tableau10[[#This Row],[Document d''achat]],Tableau1[[#All],[Colonne1]:[Nom Fournisseur]],5,FALSE)</f>
        <v>500026801 Ltd Suzhou Conrem Biomedical Techno</v>
      </c>
      <c r="F1217" s="1" t="s">
        <v>2319</v>
      </c>
      <c r="G1217" s="1" t="s">
        <v>516</v>
      </c>
      <c r="H1217" s="1" t="s">
        <v>2318</v>
      </c>
      <c r="I1217" s="1" t="s">
        <v>2407</v>
      </c>
      <c r="J1217" s="2">
        <v>44144</v>
      </c>
      <c r="K1217" s="222">
        <v>502272</v>
      </c>
      <c r="L1217" s="1" t="s">
        <v>7410</v>
      </c>
      <c r="M1217" s="222">
        <v>0</v>
      </c>
      <c r="N1217" s="2">
        <v>44144</v>
      </c>
      <c r="O1217" s="1" t="s">
        <v>2321</v>
      </c>
      <c r="P1217" s="259">
        <f>Tableau10[[#This Row],[Quantité échéancée]]-Tableau10[[#This Row],[Quantité livrée]]</f>
        <v>502272</v>
      </c>
    </row>
    <row r="1218" spans="1:16" hidden="1" x14ac:dyDescent="0.35">
      <c r="A1218" t="str">
        <f>VLOOKUP(Tableau10[[#This Row],[Document d''achat]],Tableau1[[#All],[Nº pièce référence]:[AB]],17,FALSE)</f>
        <v>255223121102</v>
      </c>
      <c r="B1218" s="9" t="str">
        <f>VLOOKUP(Tableau10[[#This Row],[Document d''achat]],Tableau1[[#All],[Nº pièce référence]:[AB]],15,FALSE)</f>
        <v>300020861</v>
      </c>
      <c r="C1218" t="str">
        <f>VLOOKUP(Tableau10[[#This Row],[Document d''achat]],Tableau1[[#All],[Nº pièce référence]:[AB]],16,FALSE)</f>
        <v>6</v>
      </c>
      <c r="D1218" t="str">
        <f>VLOOKUP(Tableau10[[#This Row],[Document d''achat]],Tableau1[[#All],[Nº pièce référence]:[Type PO]],18,FALSE)</f>
        <v>Z</v>
      </c>
      <c r="E1218" t="str">
        <f>VLOOKUP(Tableau10[[#This Row],[Document d''achat]],Tableau1[[#All],[Colonne1]:[Nom Fournisseur]],5,FALSE)</f>
        <v>500027028 Ltd Biocomma</v>
      </c>
      <c r="F1218" s="1" t="s">
        <v>2331</v>
      </c>
      <c r="G1218" s="1" t="s">
        <v>513</v>
      </c>
      <c r="H1218" s="1" t="s">
        <v>2330</v>
      </c>
      <c r="I1218" s="1" t="s">
        <v>2407</v>
      </c>
      <c r="J1218" s="2">
        <v>44140</v>
      </c>
      <c r="K1218" s="222">
        <v>1</v>
      </c>
      <c r="L1218" s="1" t="s">
        <v>7411</v>
      </c>
      <c r="M1218" s="222">
        <v>0</v>
      </c>
      <c r="N1218" s="2">
        <v>44140</v>
      </c>
      <c r="O1218" s="1" t="s">
        <v>2332</v>
      </c>
      <c r="P1218" s="259">
        <f>Tableau10[[#This Row],[Quantité échéancée]]-Tableau10[[#This Row],[Quantité livrée]]</f>
        <v>1</v>
      </c>
    </row>
    <row r="1219" spans="1:16" hidden="1" x14ac:dyDescent="0.35">
      <c r="A1219" t="str">
        <f>VLOOKUP(Tableau10[[#This Row],[Document d''achat]],Tableau1[[#All],[Nº pièce référence]:[AB]],17,FALSE)</f>
        <v>252112121101</v>
      </c>
      <c r="B1219" s="9" t="str">
        <f>VLOOKUP(Tableau10[[#This Row],[Document d''achat]],Tableau1[[#All],[Nº pièce référence]:[AB]],15,FALSE)</f>
        <v>300020692</v>
      </c>
      <c r="C1219" t="str">
        <f>VLOOKUP(Tableau10[[#This Row],[Document d''achat]],Tableau1[[#All],[Nº pièce référence]:[AB]],16,FALSE)</f>
        <v>2</v>
      </c>
      <c r="D1219" t="str">
        <f>VLOOKUP(Tableau10[[#This Row],[Document d''achat]],Tableau1[[#All],[Nº pièce référence]:[Type PO]],18,FALSE)</f>
        <v>Z</v>
      </c>
      <c r="E1219">
        <f>VLOOKUP(Tableau10[[#This Row],[Document d''achat]],Tableau1[[#All],[Colonne1]:[Nom Fournisseur]],5,FALSE)</f>
        <v>0</v>
      </c>
      <c r="F1219" s="1" t="s">
        <v>2405</v>
      </c>
      <c r="G1219" s="1" t="s">
        <v>88</v>
      </c>
      <c r="H1219" s="1" t="s">
        <v>371</v>
      </c>
      <c r="I1219" s="1" t="s">
        <v>2407</v>
      </c>
      <c r="J1219" s="2">
        <v>44153</v>
      </c>
      <c r="K1219" s="222">
        <v>1</v>
      </c>
      <c r="L1219" s="1" t="s">
        <v>7410</v>
      </c>
      <c r="M1219" s="222">
        <v>0</v>
      </c>
      <c r="N1219" s="2">
        <v>44153</v>
      </c>
      <c r="O1219" s="1" t="s">
        <v>2406</v>
      </c>
      <c r="P1219" s="259">
        <f>Tableau10[[#This Row],[Quantité échéancée]]-Tableau10[[#This Row],[Quantité livrée]]</f>
        <v>1</v>
      </c>
    </row>
    <row r="1220" spans="1:16" hidden="1" x14ac:dyDescent="0.35">
      <c r="A1220" t="str">
        <f>VLOOKUP(Tableau10[[#This Row],[Document d''achat]],Tableau1[[#All],[Nº pièce référence]:[AB]],17,FALSE)</f>
        <v>255223121102</v>
      </c>
      <c r="B1220" s="9" t="str">
        <f>VLOOKUP(Tableau10[[#This Row],[Document d''achat]],Tableau1[[#All],[Nº pièce référence]:[AB]],15,FALSE)</f>
        <v>300020861</v>
      </c>
      <c r="C1220" t="str">
        <f>VLOOKUP(Tableau10[[#This Row],[Document d''achat]],Tableau1[[#All],[Nº pièce référence]:[AB]],16,FALSE)</f>
        <v>1</v>
      </c>
      <c r="D1220" t="str">
        <f>VLOOKUP(Tableau10[[#This Row],[Document d''achat]],Tableau1[[#All],[Nº pièce référence]:[Type PO]],18,FALSE)</f>
        <v>Z</v>
      </c>
      <c r="E1220" t="str">
        <f>VLOOKUP(Tableau10[[#This Row],[Document d''achat]],Tableau1[[#All],[Colonne1]:[Nom Fournisseur]],5,FALSE)</f>
        <v>600000012 SPF BUZA</v>
      </c>
      <c r="F1220" s="1" t="s">
        <v>1929</v>
      </c>
      <c r="G1220" s="1" t="s">
        <v>88</v>
      </c>
      <c r="H1220" s="1" t="s">
        <v>1928</v>
      </c>
      <c r="I1220" s="1" t="s">
        <v>2407</v>
      </c>
      <c r="J1220" s="2">
        <v>44076</v>
      </c>
      <c r="K1220" s="222">
        <v>1</v>
      </c>
      <c r="L1220" s="1" t="s">
        <v>7410</v>
      </c>
      <c r="M1220" s="222">
        <v>0</v>
      </c>
      <c r="N1220" s="2">
        <v>44076</v>
      </c>
      <c r="O1220" s="1" t="s">
        <v>1930</v>
      </c>
      <c r="P1220" s="259">
        <f>Tableau10[[#This Row],[Quantité échéancée]]-Tableau10[[#This Row],[Quantité livrée]]</f>
        <v>1</v>
      </c>
    </row>
    <row r="1221" spans="1:16" hidden="1" x14ac:dyDescent="0.35">
      <c r="A1221" t="str">
        <f>VLOOKUP(Tableau10[[#This Row],[Document d''achat]],Tableau1[[#All],[Nº pièce référence]:[AB]],17,FALSE)</f>
        <v>255223121102</v>
      </c>
      <c r="B1221" s="9" t="str">
        <f>VLOOKUP(Tableau10[[#This Row],[Document d''achat]],Tableau1[[#All],[Nº pièce référence]:[AB]],15,FALSE)</f>
        <v>300020861</v>
      </c>
      <c r="C1221" t="str">
        <f>VLOOKUP(Tableau10[[#This Row],[Document d''achat]],Tableau1[[#All],[Nº pièce référence]:[AB]],16,FALSE)</f>
        <v>2</v>
      </c>
      <c r="D1221" t="str">
        <f>VLOOKUP(Tableau10[[#This Row],[Document d''achat]],Tableau1[[#All],[Nº pièce référence]:[Type PO]],18,FALSE)</f>
        <v>Z</v>
      </c>
      <c r="E1221" t="str">
        <f>VLOOKUP(Tableau10[[#This Row],[Document d''achat]],Tableau1[[#All],[Colonne1]:[Nom Fournisseur]],5,FALSE)</f>
        <v>200008247 GmbH Zymo Research Europe</v>
      </c>
      <c r="F1221" s="1" t="s">
        <v>2408</v>
      </c>
      <c r="G1221" s="1" t="s">
        <v>88</v>
      </c>
      <c r="H1221" s="1" t="s">
        <v>2065</v>
      </c>
      <c r="I1221" s="1" t="s">
        <v>2407</v>
      </c>
      <c r="J1221" s="2">
        <v>44155</v>
      </c>
      <c r="K1221" s="222">
        <v>1</v>
      </c>
      <c r="L1221" s="1" t="s">
        <v>7410</v>
      </c>
      <c r="M1221" s="222">
        <v>0</v>
      </c>
      <c r="N1221" s="2">
        <v>44155</v>
      </c>
      <c r="O1221" s="1" t="s">
        <v>2409</v>
      </c>
      <c r="P1221" s="259">
        <f>Tableau10[[#This Row],[Quantité échéancée]]-Tableau10[[#This Row],[Quantité livrée]]</f>
        <v>1</v>
      </c>
    </row>
    <row r="1222" spans="1:16" hidden="1" x14ac:dyDescent="0.35">
      <c r="A1222" t="str">
        <f>VLOOKUP(Tableau10[[#This Row],[Document d''achat]],Tableau1[[#All],[Nº pièce référence]:[AB]],17,FALSE)</f>
        <v>254012121101</v>
      </c>
      <c r="B1222" s="9" t="str">
        <f>VLOOKUP(Tableau10[[#This Row],[Document d''achat]],Tableau1[[#All],[Nº pièce référence]:[AB]],15,FALSE)</f>
        <v>300020910</v>
      </c>
      <c r="C1222" t="str">
        <f>VLOOKUP(Tableau10[[#This Row],[Document d''achat]],Tableau1[[#All],[Nº pièce référence]:[AB]],16,FALSE)</f>
        <v>1</v>
      </c>
      <c r="D1222" t="str">
        <f>VLOOKUP(Tableau10[[#This Row],[Document d''achat]],Tableau1[[#All],[Nº pièce référence]:[Type PO]],18,FALSE)</f>
        <v>L</v>
      </c>
      <c r="E1222">
        <f>VLOOKUP(Tableau10[[#This Row],[Document d''achat]],Tableau1[[#All],[Colonne1]:[Nom Fournisseur]],5,FALSE)</f>
        <v>0</v>
      </c>
      <c r="F1222" s="1" t="s">
        <v>2411</v>
      </c>
      <c r="G1222" s="1" t="s">
        <v>88</v>
      </c>
      <c r="H1222" s="1" t="s">
        <v>2410</v>
      </c>
      <c r="I1222" s="1" t="s">
        <v>2407</v>
      </c>
      <c r="J1222" s="2">
        <v>44159</v>
      </c>
      <c r="K1222" s="222">
        <v>4000</v>
      </c>
      <c r="L1222" s="1" t="s">
        <v>7410</v>
      </c>
      <c r="M1222" s="222">
        <v>0</v>
      </c>
      <c r="N1222" s="2">
        <v>44159</v>
      </c>
      <c r="O1222" s="1" t="s">
        <v>2412</v>
      </c>
      <c r="P1222" s="259">
        <f>Tableau10[[#This Row],[Quantité échéancée]]-Tableau10[[#This Row],[Quantité livrée]]</f>
        <v>4000</v>
      </c>
    </row>
    <row r="1223" spans="1:16" hidden="1" x14ac:dyDescent="0.35">
      <c r="A1223" t="e">
        <f>VLOOKUP(Tableau10[[#This Row],[Document d''achat]],Tableau1[[#All],[Nº pièce référence]:[AB]],17,FALSE)</f>
        <v>#N/A</v>
      </c>
      <c r="B1223" s="9" t="e">
        <f>VLOOKUP(Tableau10[[#This Row],[Document d''achat]],Tableau1[[#All],[Nº pièce référence]:[AB]],15,FALSE)</f>
        <v>#N/A</v>
      </c>
      <c r="C1223" t="e">
        <f>VLOOKUP(Tableau10[[#This Row],[Document d''achat]],Tableau1[[#All],[Nº pièce référence]:[AB]],16,FALSE)</f>
        <v>#N/A</v>
      </c>
      <c r="D1223" t="e">
        <f>VLOOKUP(Tableau10[[#This Row],[Document d''achat]],Tableau1[[#All],[Nº pièce référence]:[Type PO]],18,FALSE)</f>
        <v>#N/A</v>
      </c>
      <c r="E1223" t="str">
        <f>VLOOKUP(Tableau10[[#This Row],[Document d''achat]],Tableau1[[#All],[Colonne1]:[Nom Fournisseur]],5,FALSE)</f>
        <v>100001542 NV Becton Dickinson Benelux</v>
      </c>
      <c r="F1223" s="1" t="s">
        <v>1860</v>
      </c>
      <c r="G1223" s="1" t="s">
        <v>88</v>
      </c>
      <c r="H1223" s="1" t="s">
        <v>1369</v>
      </c>
      <c r="I1223" s="1" t="s">
        <v>2407</v>
      </c>
      <c r="J1223" s="2">
        <v>44159</v>
      </c>
      <c r="K1223" s="222">
        <v>2000000</v>
      </c>
      <c r="L1223" s="1" t="s">
        <v>7410</v>
      </c>
      <c r="M1223" s="222">
        <v>0</v>
      </c>
      <c r="N1223" s="2">
        <v>44255</v>
      </c>
      <c r="O1223" s="1" t="s">
        <v>3381</v>
      </c>
      <c r="P1223" s="259">
        <f>Tableau10[[#This Row],[Quantité échéancée]]-Tableau10[[#This Row],[Quantité livrée]]</f>
        <v>2000000</v>
      </c>
    </row>
    <row r="1224" spans="1:16" hidden="1" x14ac:dyDescent="0.35">
      <c r="A1224" t="e">
        <f>VLOOKUP(Tableau10[[#This Row],[Document d''achat]],Tableau1[[#All],[Nº pièce référence]:[AB]],17,FALSE)</f>
        <v>#N/A</v>
      </c>
      <c r="B1224" s="9" t="e">
        <f>VLOOKUP(Tableau10[[#This Row],[Document d''achat]],Tableau1[[#All],[Nº pièce référence]:[AB]],15,FALSE)</f>
        <v>#N/A</v>
      </c>
      <c r="C1224" t="e">
        <f>VLOOKUP(Tableau10[[#This Row],[Document d''achat]],Tableau1[[#All],[Nº pièce référence]:[AB]],16,FALSE)</f>
        <v>#N/A</v>
      </c>
      <c r="D1224" t="e">
        <f>VLOOKUP(Tableau10[[#This Row],[Document d''achat]],Tableau1[[#All],[Nº pièce référence]:[Type PO]],18,FALSE)</f>
        <v>#N/A</v>
      </c>
      <c r="E1224" t="str">
        <f>VLOOKUP(Tableau10[[#This Row],[Document d''achat]],Tableau1[[#All],[Colonne1]:[Nom Fournisseur]],5,FALSE)</f>
        <v>100001542 NV Becton Dickinson Benelux</v>
      </c>
      <c r="F1224" s="1" t="s">
        <v>1860</v>
      </c>
      <c r="G1224" s="1" t="s">
        <v>217</v>
      </c>
      <c r="H1224" s="1" t="s">
        <v>1369</v>
      </c>
      <c r="I1224" s="1" t="s">
        <v>2407</v>
      </c>
      <c r="J1224" s="2">
        <v>44159</v>
      </c>
      <c r="K1224" s="222">
        <v>2000000</v>
      </c>
      <c r="L1224" s="1" t="s">
        <v>7410</v>
      </c>
      <c r="M1224" s="222">
        <v>0</v>
      </c>
      <c r="N1224" s="2">
        <v>44255</v>
      </c>
      <c r="O1224" s="1" t="s">
        <v>3382</v>
      </c>
      <c r="P1224" s="259">
        <f>Tableau10[[#This Row],[Quantité échéancée]]-Tableau10[[#This Row],[Quantité livrée]]</f>
        <v>2000000</v>
      </c>
    </row>
    <row r="1225" spans="1:16" hidden="1" x14ac:dyDescent="0.35">
      <c r="A1225" t="e">
        <f>VLOOKUP(Tableau10[[#This Row],[Document d''achat]],Tableau1[[#All],[Nº pièce référence]:[AB]],17,FALSE)</f>
        <v>#N/A</v>
      </c>
      <c r="B1225" s="9" t="e">
        <f>VLOOKUP(Tableau10[[#This Row],[Document d''achat]],Tableau1[[#All],[Nº pièce référence]:[AB]],15,FALSE)</f>
        <v>#N/A</v>
      </c>
      <c r="C1225" t="e">
        <f>VLOOKUP(Tableau10[[#This Row],[Document d''achat]],Tableau1[[#All],[Nº pièce référence]:[AB]],16,FALSE)</f>
        <v>#N/A</v>
      </c>
      <c r="D1225" t="e">
        <f>VLOOKUP(Tableau10[[#This Row],[Document d''achat]],Tableau1[[#All],[Nº pièce référence]:[Type PO]],18,FALSE)</f>
        <v>#N/A</v>
      </c>
      <c r="E1225" t="str">
        <f>VLOOKUP(Tableau10[[#This Row],[Document d''achat]],Tableau1[[#All],[Colonne1]:[Nom Fournisseur]],5,FALSE)</f>
        <v>100001542 NV Becton Dickinson Benelux</v>
      </c>
      <c r="F1225" s="1" t="s">
        <v>1860</v>
      </c>
      <c r="G1225" s="1" t="s">
        <v>222</v>
      </c>
      <c r="H1225" s="1" t="s">
        <v>1369</v>
      </c>
      <c r="I1225" s="1" t="s">
        <v>2407</v>
      </c>
      <c r="J1225" s="2">
        <v>44159</v>
      </c>
      <c r="K1225" s="222">
        <v>4000000</v>
      </c>
      <c r="L1225" s="1" t="s">
        <v>7410</v>
      </c>
      <c r="M1225" s="222">
        <v>0</v>
      </c>
      <c r="N1225" s="2">
        <v>44255</v>
      </c>
      <c r="O1225" s="1" t="s">
        <v>3383</v>
      </c>
      <c r="P1225" s="259">
        <f>Tableau10[[#This Row],[Quantité échéancée]]-Tableau10[[#This Row],[Quantité livrée]]</f>
        <v>4000000</v>
      </c>
    </row>
    <row r="1226" spans="1:16" hidden="1" x14ac:dyDescent="0.35">
      <c r="A1226" t="e">
        <f>VLOOKUP(Tableau10[[#This Row],[Document d''achat]],Tableau1[[#All],[Nº pièce référence]:[AB]],17,FALSE)</f>
        <v>#N/A</v>
      </c>
      <c r="B1226" s="9" t="e">
        <f>VLOOKUP(Tableau10[[#This Row],[Document d''achat]],Tableau1[[#All],[Nº pièce référence]:[AB]],15,FALSE)</f>
        <v>#N/A</v>
      </c>
      <c r="C1226" t="e">
        <f>VLOOKUP(Tableau10[[#This Row],[Document d''achat]],Tableau1[[#All],[Nº pièce référence]:[AB]],16,FALSE)</f>
        <v>#N/A</v>
      </c>
      <c r="D1226" t="e">
        <f>VLOOKUP(Tableau10[[#This Row],[Document d''achat]],Tableau1[[#All],[Nº pièce référence]:[Type PO]],18,FALSE)</f>
        <v>#N/A</v>
      </c>
      <c r="E1226" t="str">
        <f>VLOOKUP(Tableau10[[#This Row],[Document d''achat]],Tableau1[[#All],[Colonne1]:[Nom Fournisseur]],5,FALSE)</f>
        <v>100001542 NV Becton Dickinson Benelux</v>
      </c>
      <c r="F1226" s="1" t="s">
        <v>1860</v>
      </c>
      <c r="G1226" s="1" t="s">
        <v>421</v>
      </c>
      <c r="H1226" s="1" t="s">
        <v>1369</v>
      </c>
      <c r="I1226" s="1" t="s">
        <v>2407</v>
      </c>
      <c r="J1226" s="2">
        <v>44159</v>
      </c>
      <c r="K1226" s="222">
        <v>600000</v>
      </c>
      <c r="L1226" s="1" t="s">
        <v>7410</v>
      </c>
      <c r="M1226" s="222">
        <v>0</v>
      </c>
      <c r="N1226" s="2">
        <v>44255</v>
      </c>
      <c r="O1226" s="1" t="s">
        <v>3384</v>
      </c>
      <c r="P1226" s="259">
        <f>Tableau10[[#This Row],[Quantité échéancée]]-Tableau10[[#This Row],[Quantité livrée]]</f>
        <v>600000</v>
      </c>
    </row>
    <row r="1227" spans="1:16" hidden="1" x14ac:dyDescent="0.35">
      <c r="A1227" t="e">
        <f>VLOOKUP(Tableau10[[#This Row],[Document d''achat]],Tableau1[[#All],[Nº pièce référence]:[AB]],17,FALSE)</f>
        <v>#N/A</v>
      </c>
      <c r="B1227" s="9" t="e">
        <f>VLOOKUP(Tableau10[[#This Row],[Document d''achat]],Tableau1[[#All],[Nº pièce référence]:[AB]],15,FALSE)</f>
        <v>#N/A</v>
      </c>
      <c r="C1227" t="e">
        <f>VLOOKUP(Tableau10[[#This Row],[Document d''achat]],Tableau1[[#All],[Nº pièce référence]:[AB]],16,FALSE)</f>
        <v>#N/A</v>
      </c>
      <c r="D1227" t="e">
        <f>VLOOKUP(Tableau10[[#This Row],[Document d''achat]],Tableau1[[#All],[Nº pièce référence]:[Type PO]],18,FALSE)</f>
        <v>#N/A</v>
      </c>
      <c r="E1227" t="str">
        <f>VLOOKUP(Tableau10[[#This Row],[Document d''achat]],Tableau1[[#All],[Colonne1]:[Nom Fournisseur]],5,FALSE)</f>
        <v>100001542 NV Becton Dickinson Benelux</v>
      </c>
      <c r="F1227" s="1" t="s">
        <v>1860</v>
      </c>
      <c r="G1227" s="1" t="s">
        <v>423</v>
      </c>
      <c r="H1227" s="1" t="s">
        <v>1369</v>
      </c>
      <c r="I1227" s="1" t="s">
        <v>2407</v>
      </c>
      <c r="J1227" s="2">
        <v>44159</v>
      </c>
      <c r="K1227" s="222">
        <v>4000000</v>
      </c>
      <c r="L1227" s="1" t="s">
        <v>7410</v>
      </c>
      <c r="M1227" s="222">
        <v>0</v>
      </c>
      <c r="N1227" s="2">
        <v>44255</v>
      </c>
      <c r="O1227" s="1" t="s">
        <v>3385</v>
      </c>
      <c r="P1227" s="259">
        <f>Tableau10[[#This Row],[Quantité échéancée]]-Tableau10[[#This Row],[Quantité livrée]]</f>
        <v>4000000</v>
      </c>
    </row>
    <row r="1228" spans="1:16" hidden="1" x14ac:dyDescent="0.35">
      <c r="A1228" t="e">
        <f>VLOOKUP(Tableau10[[#This Row],[Document d''achat]],Tableau1[[#All],[Nº pièce référence]:[AB]],17,FALSE)</f>
        <v>#N/A</v>
      </c>
      <c r="B1228" s="9" t="e">
        <f>VLOOKUP(Tableau10[[#This Row],[Document d''achat]],Tableau1[[#All],[Nº pièce référence]:[AB]],15,FALSE)</f>
        <v>#N/A</v>
      </c>
      <c r="C1228" t="e">
        <f>VLOOKUP(Tableau10[[#This Row],[Document d''achat]],Tableau1[[#All],[Nº pièce référence]:[AB]],16,FALSE)</f>
        <v>#N/A</v>
      </c>
      <c r="D1228" t="e">
        <f>VLOOKUP(Tableau10[[#This Row],[Document d''achat]],Tableau1[[#All],[Nº pièce référence]:[Type PO]],18,FALSE)</f>
        <v>#N/A</v>
      </c>
      <c r="E1228" t="str">
        <f>VLOOKUP(Tableau10[[#This Row],[Document d''achat]],Tableau1[[#All],[Colonne1]:[Nom Fournisseur]],5,FALSE)</f>
        <v>100001542 NV Becton Dickinson Benelux</v>
      </c>
      <c r="F1228" s="1" t="s">
        <v>1860</v>
      </c>
      <c r="G1228" s="1" t="s">
        <v>511</v>
      </c>
      <c r="H1228" s="1" t="s">
        <v>1369</v>
      </c>
      <c r="I1228" s="1" t="s">
        <v>2407</v>
      </c>
      <c r="J1228" s="2">
        <v>44159</v>
      </c>
      <c r="K1228" s="222">
        <v>4000000</v>
      </c>
      <c r="L1228" s="1" t="s">
        <v>7410</v>
      </c>
      <c r="M1228" s="222">
        <v>0</v>
      </c>
      <c r="N1228" s="2">
        <v>44286</v>
      </c>
      <c r="O1228" s="1" t="s">
        <v>3386</v>
      </c>
      <c r="P1228" s="259">
        <f>Tableau10[[#This Row],[Quantité échéancée]]-Tableau10[[#This Row],[Quantité livrée]]</f>
        <v>4000000</v>
      </c>
    </row>
    <row r="1229" spans="1:16" hidden="1" x14ac:dyDescent="0.35">
      <c r="A1229" t="e">
        <f>VLOOKUP(Tableau10[[#This Row],[Document d''achat]],Tableau1[[#All],[Nº pièce référence]:[AB]],17,FALSE)</f>
        <v>#N/A</v>
      </c>
      <c r="B1229" s="9" t="e">
        <f>VLOOKUP(Tableau10[[#This Row],[Document d''achat]],Tableau1[[#All],[Nº pièce référence]:[AB]],15,FALSE)</f>
        <v>#N/A</v>
      </c>
      <c r="C1229" t="e">
        <f>VLOOKUP(Tableau10[[#This Row],[Document d''achat]],Tableau1[[#All],[Nº pièce référence]:[AB]],16,FALSE)</f>
        <v>#N/A</v>
      </c>
      <c r="D1229" t="e">
        <f>VLOOKUP(Tableau10[[#This Row],[Document d''achat]],Tableau1[[#All],[Nº pièce référence]:[Type PO]],18,FALSE)</f>
        <v>#N/A</v>
      </c>
      <c r="E1229" t="str">
        <f>VLOOKUP(Tableau10[[#This Row],[Document d''achat]],Tableau1[[#All],[Colonne1]:[Nom Fournisseur]],5,FALSE)</f>
        <v>100001542 NV Becton Dickinson Benelux</v>
      </c>
      <c r="F1229" s="1" t="s">
        <v>1860</v>
      </c>
      <c r="G1229" s="1" t="s">
        <v>513</v>
      </c>
      <c r="H1229" s="1" t="s">
        <v>1369</v>
      </c>
      <c r="I1229" s="1" t="s">
        <v>2407</v>
      </c>
      <c r="J1229" s="2">
        <v>44159</v>
      </c>
      <c r="K1229" s="222">
        <v>600000</v>
      </c>
      <c r="L1229" s="1" t="s">
        <v>7410</v>
      </c>
      <c r="M1229" s="222">
        <v>0</v>
      </c>
      <c r="N1229" s="2">
        <v>44286</v>
      </c>
      <c r="O1229" s="1" t="s">
        <v>3387</v>
      </c>
      <c r="P1229" s="259">
        <f>Tableau10[[#This Row],[Quantité échéancée]]-Tableau10[[#This Row],[Quantité livrée]]</f>
        <v>600000</v>
      </c>
    </row>
    <row r="1230" spans="1:16" hidden="1" x14ac:dyDescent="0.35">
      <c r="A1230" t="e">
        <f>VLOOKUP(Tableau10[[#This Row],[Document d''achat]],Tableau1[[#All],[Nº pièce référence]:[AB]],17,FALSE)</f>
        <v>#N/A</v>
      </c>
      <c r="B1230" s="9" t="e">
        <f>VLOOKUP(Tableau10[[#This Row],[Document d''achat]],Tableau1[[#All],[Nº pièce référence]:[AB]],15,FALSE)</f>
        <v>#N/A</v>
      </c>
      <c r="C1230" t="e">
        <f>VLOOKUP(Tableau10[[#This Row],[Document d''achat]],Tableau1[[#All],[Nº pièce référence]:[AB]],16,FALSE)</f>
        <v>#N/A</v>
      </c>
      <c r="D1230" t="e">
        <f>VLOOKUP(Tableau10[[#This Row],[Document d''achat]],Tableau1[[#All],[Nº pièce référence]:[Type PO]],18,FALSE)</f>
        <v>#N/A</v>
      </c>
      <c r="E1230" t="str">
        <f>VLOOKUP(Tableau10[[#This Row],[Document d''achat]],Tableau1[[#All],[Colonne1]:[Nom Fournisseur]],5,FALSE)</f>
        <v>100001542 NV Becton Dickinson Benelux</v>
      </c>
      <c r="F1230" s="1" t="s">
        <v>1860</v>
      </c>
      <c r="G1230" s="1" t="s">
        <v>515</v>
      </c>
      <c r="H1230" s="1" t="s">
        <v>1369</v>
      </c>
      <c r="I1230" s="1" t="s">
        <v>2407</v>
      </c>
      <c r="J1230" s="2">
        <v>44159</v>
      </c>
      <c r="K1230" s="222">
        <v>4000000</v>
      </c>
      <c r="L1230" s="1" t="s">
        <v>7410</v>
      </c>
      <c r="M1230" s="222">
        <v>0</v>
      </c>
      <c r="N1230" s="2">
        <v>44286</v>
      </c>
      <c r="O1230" s="1" t="s">
        <v>3388</v>
      </c>
      <c r="P1230" s="259">
        <f>Tableau10[[#This Row],[Quantité échéancée]]-Tableau10[[#This Row],[Quantité livrée]]</f>
        <v>4000000</v>
      </c>
    </row>
  </sheetData>
  <phoneticPr fontId="8" type="noConversion"/>
  <pageMargins left="0.7" right="0.7" top="0.75" bottom="0.75" header="0.3" footer="0.3"/>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6C6E2-6839-4409-8A7D-1EA445AFEDCD}">
  <dimension ref="A1:B19"/>
  <sheetViews>
    <sheetView workbookViewId="0">
      <selection activeCell="B9" sqref="B9"/>
    </sheetView>
  </sheetViews>
  <sheetFormatPr defaultColWidth="10.81640625" defaultRowHeight="14.5" x14ac:dyDescent="0.35"/>
  <cols>
    <col min="1" max="1" width="73.54296875" style="35" customWidth="1"/>
    <col min="2" max="2" width="21.54296875" customWidth="1"/>
  </cols>
  <sheetData>
    <row r="1" spans="1:2" ht="116" x14ac:dyDescent="0.35">
      <c r="A1" s="33" t="s">
        <v>7417</v>
      </c>
      <c r="B1" t="s">
        <v>7418</v>
      </c>
    </row>
    <row r="2" spans="1:2" x14ac:dyDescent="0.35">
      <c r="A2" s="33"/>
    </row>
    <row r="3" spans="1:2" ht="101.5" x14ac:dyDescent="0.35">
      <c r="A3" s="33" t="s">
        <v>7419</v>
      </c>
      <c r="B3" t="s">
        <v>7420</v>
      </c>
    </row>
    <row r="4" spans="1:2" x14ac:dyDescent="0.35">
      <c r="A4" s="33"/>
    </row>
    <row r="5" spans="1:2" ht="43.5" x14ac:dyDescent="0.35">
      <c r="A5" s="33" t="s">
        <v>7421</v>
      </c>
      <c r="B5" t="s">
        <v>7422</v>
      </c>
    </row>
    <row r="6" spans="1:2" x14ac:dyDescent="0.35">
      <c r="A6" s="33"/>
    </row>
    <row r="8" spans="1:2" x14ac:dyDescent="0.35">
      <c r="A8" s="34"/>
    </row>
    <row r="9" spans="1:2" ht="43.5" x14ac:dyDescent="0.35">
      <c r="A9" s="34" t="s">
        <v>7423</v>
      </c>
      <c r="B9" t="s">
        <v>7424</v>
      </c>
    </row>
    <row r="10" spans="1:2" x14ac:dyDescent="0.35">
      <c r="A10" s="34"/>
    </row>
    <row r="11" spans="1:2" ht="43.5" x14ac:dyDescent="0.35">
      <c r="A11" s="34" t="s">
        <v>7425</v>
      </c>
      <c r="B11" t="s">
        <v>7426</v>
      </c>
    </row>
    <row r="12" spans="1:2" ht="29" x14ac:dyDescent="0.35">
      <c r="A12" s="34" t="s">
        <v>7427</v>
      </c>
    </row>
    <row r="13" spans="1:2" x14ac:dyDescent="0.35">
      <c r="A13" s="34"/>
    </row>
    <row r="14" spans="1:2" ht="58" x14ac:dyDescent="0.35">
      <c r="A14" s="34" t="s">
        <v>7428</v>
      </c>
      <c r="B14" t="s">
        <v>7429</v>
      </c>
    </row>
    <row r="15" spans="1:2" ht="29" x14ac:dyDescent="0.35">
      <c r="A15" s="34" t="s">
        <v>7430</v>
      </c>
      <c r="B15" t="s">
        <v>7431</v>
      </c>
    </row>
    <row r="16" spans="1:2" x14ac:dyDescent="0.35">
      <c r="A16" s="34"/>
    </row>
    <row r="17" spans="1:2" ht="101.5" x14ac:dyDescent="0.35">
      <c r="A17" s="34" t="s">
        <v>7432</v>
      </c>
      <c r="B17" t="s">
        <v>7433</v>
      </c>
    </row>
    <row r="18" spans="1:2" x14ac:dyDescent="0.35">
      <c r="A18" s="34"/>
    </row>
    <row r="19" spans="1:2" x14ac:dyDescent="0.35">
      <c r="A19" s="34"/>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9DE16-E05D-430E-80C6-BAC29421CEE2}">
  <dimension ref="A1:P18"/>
  <sheetViews>
    <sheetView zoomScale="115" zoomScaleNormal="115" workbookViewId="0">
      <selection activeCell="B16" sqref="B16"/>
    </sheetView>
  </sheetViews>
  <sheetFormatPr defaultColWidth="13.54296875" defaultRowHeight="14.5" x14ac:dyDescent="0.35"/>
  <cols>
    <col min="2" max="2" width="121.54296875" bestFit="1" customWidth="1"/>
  </cols>
  <sheetData>
    <row r="1" spans="1:16" ht="15" thickBot="1" x14ac:dyDescent="0.4">
      <c r="A1" s="54"/>
      <c r="B1" s="64" t="s">
        <v>173</v>
      </c>
      <c r="C1" s="55" t="s">
        <v>7434</v>
      </c>
      <c r="D1" s="55" t="s">
        <v>7435</v>
      </c>
      <c r="E1" s="55" t="s">
        <v>7436</v>
      </c>
      <c r="F1" s="55" t="s">
        <v>7437</v>
      </c>
      <c r="G1" s="64" t="s">
        <v>7438</v>
      </c>
      <c r="H1" s="55" t="s">
        <v>7439</v>
      </c>
      <c r="I1" s="55" t="s">
        <v>7440</v>
      </c>
      <c r="J1" s="55" t="s">
        <v>7441</v>
      </c>
      <c r="K1" s="65" t="s">
        <v>7442</v>
      </c>
      <c r="L1" s="65" t="s">
        <v>7443</v>
      </c>
      <c r="M1" s="65" t="s">
        <v>7444</v>
      </c>
      <c r="N1" s="55" t="s">
        <v>7445</v>
      </c>
      <c r="O1" s="55" t="s">
        <v>7446</v>
      </c>
      <c r="P1" s="55" t="s">
        <v>7447</v>
      </c>
    </row>
    <row r="2" spans="1:16" x14ac:dyDescent="0.35">
      <c r="A2" s="53" t="s">
        <v>7448</v>
      </c>
      <c r="B2" s="58" t="s">
        <v>2583</v>
      </c>
      <c r="C2" s="62">
        <v>52</v>
      </c>
      <c r="D2" s="62">
        <v>2</v>
      </c>
      <c r="E2" s="62">
        <v>3</v>
      </c>
      <c r="F2" s="62" t="s">
        <v>7449</v>
      </c>
      <c r="G2" s="57" t="s">
        <v>7450</v>
      </c>
      <c r="H2" s="56" t="s">
        <v>7451</v>
      </c>
      <c r="I2" s="56" t="s">
        <v>7452</v>
      </c>
      <c r="J2" s="1" t="s">
        <v>7453</v>
      </c>
      <c r="K2" s="66">
        <v>859</v>
      </c>
      <c r="L2" s="66">
        <v>245807</v>
      </c>
      <c r="M2" s="66">
        <v>154</v>
      </c>
      <c r="N2" s="66">
        <v>154</v>
      </c>
      <c r="O2" s="67">
        <v>43927</v>
      </c>
      <c r="P2" s="62">
        <v>11461</v>
      </c>
    </row>
    <row r="3" spans="1:16" x14ac:dyDescent="0.35">
      <c r="A3" s="53" t="s">
        <v>2553</v>
      </c>
      <c r="B3" s="58" t="s">
        <v>2583</v>
      </c>
      <c r="C3" s="62">
        <v>52</v>
      </c>
      <c r="D3" s="62">
        <v>2</v>
      </c>
      <c r="E3" s="62">
        <v>3</v>
      </c>
      <c r="F3" s="62" t="s">
        <v>7449</v>
      </c>
      <c r="G3" s="57" t="s">
        <v>7454</v>
      </c>
      <c r="H3" s="56" t="s">
        <v>7455</v>
      </c>
      <c r="I3" s="56" t="s">
        <v>7452</v>
      </c>
      <c r="J3" s="1" t="s">
        <v>7453</v>
      </c>
      <c r="K3" s="66">
        <v>859</v>
      </c>
      <c r="L3" s="66">
        <v>245807</v>
      </c>
      <c r="M3" s="66" t="s">
        <v>7456</v>
      </c>
      <c r="N3" s="66" t="s">
        <v>7456</v>
      </c>
      <c r="O3" s="67">
        <v>43927</v>
      </c>
      <c r="P3" s="62">
        <v>11455</v>
      </c>
    </row>
    <row r="5" spans="1:16" x14ac:dyDescent="0.35">
      <c r="A5" s="58" t="s">
        <v>2583</v>
      </c>
      <c r="B5" s="62">
        <v>52</v>
      </c>
      <c r="C5" s="62">
        <v>2</v>
      </c>
      <c r="D5" s="62">
        <v>3</v>
      </c>
      <c r="E5" s="62" t="s">
        <v>7449</v>
      </c>
      <c r="F5" s="57" t="s">
        <v>7457</v>
      </c>
      <c r="G5" s="57" t="s">
        <v>7457</v>
      </c>
      <c r="H5" s="56" t="s">
        <v>7458</v>
      </c>
      <c r="I5" s="56" t="s">
        <v>7452</v>
      </c>
      <c r="J5" s="1" t="s">
        <v>7453</v>
      </c>
      <c r="K5" s="66"/>
      <c r="M5" s="66">
        <v>9</v>
      </c>
      <c r="N5" s="66">
        <v>9</v>
      </c>
      <c r="O5" s="67">
        <v>43927</v>
      </c>
      <c r="P5" s="68">
        <v>11482</v>
      </c>
    </row>
    <row r="13" spans="1:16" x14ac:dyDescent="0.35">
      <c r="A13" s="69" t="s">
        <v>7459</v>
      </c>
      <c r="B13" s="69" t="s">
        <v>7460</v>
      </c>
      <c r="C13" s="69" t="s">
        <v>7461</v>
      </c>
      <c r="D13" s="69" t="s">
        <v>7462</v>
      </c>
      <c r="E13" s="70" t="s">
        <v>7463</v>
      </c>
      <c r="F13" s="69" t="s">
        <v>7464</v>
      </c>
      <c r="G13" s="69" t="s">
        <v>7465</v>
      </c>
      <c r="H13" s="69" t="s">
        <v>7466</v>
      </c>
    </row>
    <row r="14" spans="1:16" ht="46.75" customHeight="1" x14ac:dyDescent="0.35">
      <c r="A14" t="s">
        <v>7467</v>
      </c>
      <c r="B14" s="56" t="s">
        <v>7468</v>
      </c>
      <c r="C14" s="62">
        <v>4025</v>
      </c>
      <c r="D14" s="11">
        <v>43966</v>
      </c>
      <c r="E14" s="61">
        <v>2905</v>
      </c>
      <c r="F14" s="11">
        <v>43980</v>
      </c>
      <c r="G14" s="11">
        <v>44008</v>
      </c>
      <c r="H14" s="63">
        <v>7</v>
      </c>
    </row>
    <row r="15" spans="1:16" x14ac:dyDescent="0.35">
      <c r="A15" t="s">
        <v>7469</v>
      </c>
      <c r="B15" s="71" t="s">
        <v>7470</v>
      </c>
      <c r="C15" s="62">
        <v>337</v>
      </c>
      <c r="D15" s="11">
        <v>43951</v>
      </c>
      <c r="E15" s="61">
        <v>1105</v>
      </c>
      <c r="F15" s="11">
        <v>43962</v>
      </c>
      <c r="G15" s="11">
        <v>43995</v>
      </c>
      <c r="H15" s="63">
        <v>9</v>
      </c>
    </row>
    <row r="16" spans="1:16" x14ac:dyDescent="0.35">
      <c r="A16" t="s">
        <v>7471</v>
      </c>
      <c r="B16" s="72" t="s">
        <v>7472</v>
      </c>
      <c r="C16" s="62">
        <v>371</v>
      </c>
      <c r="D16" s="11">
        <v>43980</v>
      </c>
      <c r="E16" s="61">
        <v>1506</v>
      </c>
      <c r="F16" s="11">
        <v>43997</v>
      </c>
      <c r="G16" s="11">
        <v>44029</v>
      </c>
      <c r="H16" s="63" t="s">
        <v>7473</v>
      </c>
    </row>
    <row r="17" spans="1:8" x14ac:dyDescent="0.35">
      <c r="A17" t="s">
        <v>7474</v>
      </c>
      <c r="B17" s="59" t="s">
        <v>7475</v>
      </c>
      <c r="C17" s="62">
        <v>18889</v>
      </c>
      <c r="D17" s="11">
        <v>43991</v>
      </c>
      <c r="E17" s="61">
        <v>1506</v>
      </c>
      <c r="F17" s="11">
        <v>43997</v>
      </c>
      <c r="G17" s="11">
        <v>44029</v>
      </c>
      <c r="H17" s="63" t="s">
        <v>7473</v>
      </c>
    </row>
    <row r="18" spans="1:8" x14ac:dyDescent="0.35">
      <c r="A18" t="s">
        <v>7476</v>
      </c>
      <c r="B18" s="34" t="s">
        <v>7477</v>
      </c>
      <c r="C18" s="62">
        <v>3462</v>
      </c>
      <c r="D18" s="11">
        <v>43977</v>
      </c>
      <c r="E18" s="61" t="s">
        <v>7478</v>
      </c>
      <c r="F18" s="11">
        <v>43985</v>
      </c>
      <c r="G18" s="11">
        <v>44008</v>
      </c>
      <c r="H18" s="63">
        <v>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15EDC-CCFB-4E6A-9991-0D4E32C0591D}">
  <dimension ref="A7:H1294"/>
  <sheetViews>
    <sheetView workbookViewId="0">
      <selection activeCell="F153" sqref="F153"/>
    </sheetView>
  </sheetViews>
  <sheetFormatPr defaultColWidth="10.81640625" defaultRowHeight="14.5" x14ac:dyDescent="0.35"/>
  <cols>
    <col min="1" max="1" width="20.453125" style="8" bestFit="1" customWidth="1"/>
    <col min="3" max="3" width="11.54296875" bestFit="1" customWidth="1"/>
    <col min="4" max="4" width="17.453125" customWidth="1"/>
    <col min="5" max="5" width="19.1796875" bestFit="1" customWidth="1"/>
    <col min="6" max="6" width="12.453125" bestFit="1" customWidth="1"/>
    <col min="7" max="7" width="13.453125" bestFit="1" customWidth="1"/>
    <col min="8" max="8" width="24.54296875" style="9" bestFit="1" customWidth="1"/>
    <col min="9" max="10" width="24" bestFit="1" customWidth="1"/>
  </cols>
  <sheetData>
    <row r="7" spans="1:8" x14ac:dyDescent="0.35">
      <c r="A7" s="7" t="s">
        <v>18</v>
      </c>
      <c r="B7" s="6" t="s">
        <v>40</v>
      </c>
      <c r="C7" s="6" t="s">
        <v>41</v>
      </c>
      <c r="D7" s="6" t="s">
        <v>191</v>
      </c>
      <c r="E7" s="6" t="s">
        <v>192</v>
      </c>
      <c r="F7" s="6" t="s">
        <v>201</v>
      </c>
      <c r="H7"/>
    </row>
    <row r="8" spans="1:8" x14ac:dyDescent="0.35">
      <c r="A8" s="8">
        <v>255223121113</v>
      </c>
      <c r="B8" t="s">
        <v>149</v>
      </c>
      <c r="C8" t="s">
        <v>149</v>
      </c>
      <c r="D8" t="s">
        <v>2421</v>
      </c>
      <c r="E8" t="s">
        <v>2422</v>
      </c>
      <c r="F8" t="s">
        <v>52</v>
      </c>
      <c r="H8"/>
    </row>
    <row r="9" spans="1:8" x14ac:dyDescent="0.35">
      <c r="C9" s="10" t="s">
        <v>153</v>
      </c>
      <c r="D9" s="10"/>
      <c r="E9" s="10"/>
      <c r="F9" s="10"/>
      <c r="H9"/>
    </row>
    <row r="10" spans="1:8" x14ac:dyDescent="0.35">
      <c r="A10" s="8" t="s">
        <v>135</v>
      </c>
      <c r="B10" s="8"/>
      <c r="C10" s="8"/>
      <c r="D10" s="8"/>
      <c r="E10" s="8"/>
      <c r="F10" s="8"/>
      <c r="H10"/>
    </row>
    <row r="11" spans="1:8" x14ac:dyDescent="0.35">
      <c r="A11" t="s">
        <v>97</v>
      </c>
      <c r="B11" t="s">
        <v>149</v>
      </c>
      <c r="C11" t="s">
        <v>149</v>
      </c>
      <c r="D11" t="s">
        <v>68</v>
      </c>
      <c r="E11" t="s">
        <v>1866</v>
      </c>
      <c r="F11" t="s">
        <v>52</v>
      </c>
      <c r="H11"/>
    </row>
    <row r="12" spans="1:8" x14ac:dyDescent="0.35">
      <c r="A12"/>
      <c r="E12" t="s">
        <v>68</v>
      </c>
      <c r="F12" t="s">
        <v>52</v>
      </c>
      <c r="H12"/>
    </row>
    <row r="13" spans="1:8" x14ac:dyDescent="0.35">
      <c r="A13"/>
      <c r="E13" t="s">
        <v>1820</v>
      </c>
      <c r="F13" t="s">
        <v>52</v>
      </c>
      <c r="H13"/>
    </row>
    <row r="14" spans="1:8" x14ac:dyDescent="0.35">
      <c r="A14"/>
      <c r="E14" t="s">
        <v>2137</v>
      </c>
      <c r="F14" t="s">
        <v>52</v>
      </c>
      <c r="H14"/>
    </row>
    <row r="15" spans="1:8" x14ac:dyDescent="0.35">
      <c r="A15"/>
      <c r="C15" s="10" t="s">
        <v>153</v>
      </c>
      <c r="D15" s="10"/>
      <c r="E15" s="10"/>
      <c r="F15" s="10"/>
      <c r="H15"/>
    </row>
    <row r="16" spans="1:8" x14ac:dyDescent="0.35">
      <c r="A16"/>
      <c r="B16" t="s">
        <v>101</v>
      </c>
      <c r="C16" t="s">
        <v>51</v>
      </c>
      <c r="D16" t="s">
        <v>899</v>
      </c>
      <c r="E16" t="s">
        <v>1275</v>
      </c>
      <c r="F16" t="s">
        <v>52</v>
      </c>
      <c r="H16"/>
    </row>
    <row r="17" spans="1:8" x14ac:dyDescent="0.35">
      <c r="A17"/>
      <c r="D17" t="s">
        <v>1240</v>
      </c>
      <c r="E17" t="s">
        <v>1241</v>
      </c>
      <c r="F17" t="s">
        <v>52</v>
      </c>
      <c r="H17"/>
    </row>
    <row r="18" spans="1:8" x14ac:dyDescent="0.35">
      <c r="A18"/>
      <c r="D18" t="s">
        <v>1282</v>
      </c>
      <c r="E18" t="s">
        <v>1283</v>
      </c>
      <c r="F18" t="s">
        <v>52</v>
      </c>
      <c r="H18"/>
    </row>
    <row r="19" spans="1:8" x14ac:dyDescent="0.35">
      <c r="A19"/>
      <c r="E19" t="s">
        <v>1287</v>
      </c>
      <c r="F19" t="s">
        <v>52</v>
      </c>
      <c r="H19"/>
    </row>
    <row r="20" spans="1:8" x14ac:dyDescent="0.35">
      <c r="A20"/>
      <c r="E20" t="s">
        <v>1366</v>
      </c>
      <c r="F20" t="s">
        <v>52</v>
      </c>
      <c r="H20"/>
    </row>
    <row r="21" spans="1:8" x14ac:dyDescent="0.35">
      <c r="A21"/>
      <c r="D21" t="s">
        <v>1293</v>
      </c>
      <c r="E21" t="s">
        <v>1297</v>
      </c>
      <c r="F21" t="s">
        <v>52</v>
      </c>
      <c r="H21"/>
    </row>
    <row r="22" spans="1:8" x14ac:dyDescent="0.35">
      <c r="A22"/>
      <c r="D22" t="s">
        <v>633</v>
      </c>
      <c r="E22" t="s">
        <v>634</v>
      </c>
      <c r="F22" t="s">
        <v>52</v>
      </c>
      <c r="H22"/>
    </row>
    <row r="23" spans="1:8" x14ac:dyDescent="0.35">
      <c r="A23"/>
      <c r="D23" t="s">
        <v>1344</v>
      </c>
      <c r="E23" t="s">
        <v>1345</v>
      </c>
      <c r="F23" t="s">
        <v>52</v>
      </c>
      <c r="H23"/>
    </row>
    <row r="24" spans="1:8" x14ac:dyDescent="0.35">
      <c r="A24"/>
      <c r="D24" t="s">
        <v>810</v>
      </c>
      <c r="E24" t="s">
        <v>811</v>
      </c>
      <c r="F24" t="s">
        <v>52</v>
      </c>
      <c r="H24"/>
    </row>
    <row r="25" spans="1:8" x14ac:dyDescent="0.35">
      <c r="A25"/>
      <c r="E25" t="s">
        <v>814</v>
      </c>
      <c r="F25" t="s">
        <v>52</v>
      </c>
      <c r="H25"/>
    </row>
    <row r="26" spans="1:8" x14ac:dyDescent="0.35">
      <c r="A26"/>
      <c r="E26" t="s">
        <v>1176</v>
      </c>
      <c r="F26" t="s">
        <v>52</v>
      </c>
      <c r="H26"/>
    </row>
    <row r="27" spans="1:8" x14ac:dyDescent="0.35">
      <c r="A27"/>
      <c r="E27" t="s">
        <v>1716</v>
      </c>
      <c r="F27" t="s">
        <v>52</v>
      </c>
      <c r="H27"/>
    </row>
    <row r="28" spans="1:8" x14ac:dyDescent="0.35">
      <c r="A28"/>
      <c r="D28" t="s">
        <v>1250</v>
      </c>
      <c r="E28" t="s">
        <v>1251</v>
      </c>
      <c r="F28" t="s">
        <v>52</v>
      </c>
      <c r="H28"/>
    </row>
    <row r="29" spans="1:8" x14ac:dyDescent="0.35">
      <c r="A29"/>
      <c r="D29" t="s">
        <v>640</v>
      </c>
      <c r="E29" t="s">
        <v>641</v>
      </c>
      <c r="F29" t="s">
        <v>52</v>
      </c>
      <c r="H29"/>
    </row>
    <row r="30" spans="1:8" x14ac:dyDescent="0.35">
      <c r="A30"/>
      <c r="D30" t="s">
        <v>915</v>
      </c>
      <c r="E30" t="s">
        <v>916</v>
      </c>
      <c r="F30" t="s">
        <v>52</v>
      </c>
      <c r="H30"/>
    </row>
    <row r="31" spans="1:8" x14ac:dyDescent="0.35">
      <c r="A31"/>
      <c r="D31" t="s">
        <v>1648</v>
      </c>
      <c r="E31" t="s">
        <v>1649</v>
      </c>
      <c r="F31" t="s">
        <v>52</v>
      </c>
      <c r="H31"/>
    </row>
    <row r="32" spans="1:8" x14ac:dyDescent="0.35">
      <c r="A32"/>
      <c r="D32" t="s">
        <v>649</v>
      </c>
      <c r="E32" t="s">
        <v>650</v>
      </c>
      <c r="F32" t="s">
        <v>52</v>
      </c>
      <c r="H32"/>
    </row>
    <row r="33" spans="1:8" x14ac:dyDescent="0.35">
      <c r="A33"/>
      <c r="E33" t="s">
        <v>1513</v>
      </c>
      <c r="F33" t="s">
        <v>52</v>
      </c>
      <c r="H33"/>
    </row>
    <row r="34" spans="1:8" x14ac:dyDescent="0.35">
      <c r="A34"/>
      <c r="D34" t="s">
        <v>919</v>
      </c>
      <c r="E34" t="s">
        <v>920</v>
      </c>
      <c r="F34" t="s">
        <v>52</v>
      </c>
      <c r="H34"/>
    </row>
    <row r="35" spans="1:8" x14ac:dyDescent="0.35">
      <c r="A35"/>
      <c r="D35" t="s">
        <v>924</v>
      </c>
      <c r="E35" t="s">
        <v>925</v>
      </c>
      <c r="F35" t="s">
        <v>52</v>
      </c>
      <c r="H35"/>
    </row>
    <row r="36" spans="1:8" x14ac:dyDescent="0.35">
      <c r="A36"/>
      <c r="D36" t="s">
        <v>482</v>
      </c>
      <c r="E36" t="s">
        <v>483</v>
      </c>
      <c r="F36" t="s">
        <v>52</v>
      </c>
      <c r="H36"/>
    </row>
    <row r="37" spans="1:8" x14ac:dyDescent="0.35">
      <c r="A37"/>
      <c r="E37" t="s">
        <v>702</v>
      </c>
      <c r="F37" t="s">
        <v>52</v>
      </c>
      <c r="H37"/>
    </row>
    <row r="38" spans="1:8" x14ac:dyDescent="0.35">
      <c r="A38"/>
      <c r="E38" t="s">
        <v>817</v>
      </c>
      <c r="F38" t="s">
        <v>52</v>
      </c>
      <c r="H38"/>
    </row>
    <row r="39" spans="1:8" x14ac:dyDescent="0.35">
      <c r="A39"/>
      <c r="D39" t="s">
        <v>1375</v>
      </c>
      <c r="E39" t="s">
        <v>1376</v>
      </c>
      <c r="F39" t="s">
        <v>52</v>
      </c>
      <c r="H39"/>
    </row>
    <row r="40" spans="1:8" x14ac:dyDescent="0.35">
      <c r="A40"/>
      <c r="D40" t="s">
        <v>345</v>
      </c>
      <c r="E40" t="s">
        <v>2123</v>
      </c>
      <c r="F40" t="s">
        <v>52</v>
      </c>
      <c r="H40"/>
    </row>
    <row r="41" spans="1:8" x14ac:dyDescent="0.35">
      <c r="A41"/>
      <c r="E41" t="s">
        <v>346</v>
      </c>
      <c r="F41" t="s">
        <v>52</v>
      </c>
      <c r="H41"/>
    </row>
    <row r="42" spans="1:8" x14ac:dyDescent="0.35">
      <c r="A42"/>
      <c r="D42" t="s">
        <v>277</v>
      </c>
      <c r="E42" t="s">
        <v>278</v>
      </c>
      <c r="F42" t="s">
        <v>52</v>
      </c>
      <c r="H42"/>
    </row>
    <row r="43" spans="1:8" x14ac:dyDescent="0.35">
      <c r="A43"/>
      <c r="D43" t="s">
        <v>295</v>
      </c>
      <c r="E43" t="s">
        <v>296</v>
      </c>
      <c r="F43" t="s">
        <v>52</v>
      </c>
      <c r="H43"/>
    </row>
    <row r="44" spans="1:8" x14ac:dyDescent="0.35">
      <c r="A44"/>
      <c r="D44" t="s">
        <v>336</v>
      </c>
      <c r="E44" t="s">
        <v>337</v>
      </c>
      <c r="F44" t="s">
        <v>52</v>
      </c>
      <c r="H44"/>
    </row>
    <row r="45" spans="1:8" x14ac:dyDescent="0.35">
      <c r="A45"/>
      <c r="D45" t="s">
        <v>327</v>
      </c>
      <c r="E45" t="s">
        <v>328</v>
      </c>
      <c r="F45" t="s">
        <v>52</v>
      </c>
      <c r="H45"/>
    </row>
    <row r="46" spans="1:8" x14ac:dyDescent="0.35">
      <c r="A46"/>
      <c r="D46" t="s">
        <v>460</v>
      </c>
      <c r="E46" t="s">
        <v>461</v>
      </c>
      <c r="F46" t="s">
        <v>52</v>
      </c>
      <c r="H46"/>
    </row>
    <row r="47" spans="1:8" x14ac:dyDescent="0.35">
      <c r="A47"/>
      <c r="D47" t="s">
        <v>407</v>
      </c>
      <c r="E47" t="s">
        <v>408</v>
      </c>
      <c r="F47" t="s">
        <v>52</v>
      </c>
      <c r="H47"/>
    </row>
    <row r="48" spans="1:8" x14ac:dyDescent="0.35">
      <c r="A48"/>
      <c r="E48" t="s">
        <v>464</v>
      </c>
      <c r="F48" t="s">
        <v>52</v>
      </c>
      <c r="H48"/>
    </row>
    <row r="49" spans="1:8" x14ac:dyDescent="0.35">
      <c r="A49"/>
      <c r="D49" t="s">
        <v>707</v>
      </c>
      <c r="E49" t="s">
        <v>708</v>
      </c>
      <c r="F49" t="s">
        <v>52</v>
      </c>
      <c r="H49"/>
    </row>
    <row r="50" spans="1:8" x14ac:dyDescent="0.35">
      <c r="A50"/>
      <c r="E50" t="s">
        <v>820</v>
      </c>
      <c r="F50" t="s">
        <v>52</v>
      </c>
      <c r="H50"/>
    </row>
    <row r="51" spans="1:8" x14ac:dyDescent="0.35">
      <c r="A51"/>
      <c r="E51" t="s">
        <v>1212</v>
      </c>
      <c r="F51" t="s">
        <v>52</v>
      </c>
      <c r="H51"/>
    </row>
    <row r="52" spans="1:8" x14ac:dyDescent="0.35">
      <c r="A52"/>
      <c r="D52" t="s">
        <v>487</v>
      </c>
      <c r="E52" t="s">
        <v>488</v>
      </c>
      <c r="F52" t="s">
        <v>52</v>
      </c>
      <c r="H52"/>
    </row>
    <row r="53" spans="1:8" x14ac:dyDescent="0.35">
      <c r="A53"/>
      <c r="E53" t="s">
        <v>713</v>
      </c>
      <c r="F53" t="s">
        <v>52</v>
      </c>
      <c r="H53"/>
    </row>
    <row r="54" spans="1:8" x14ac:dyDescent="0.35">
      <c r="A54"/>
      <c r="E54" t="s">
        <v>718</v>
      </c>
      <c r="F54" t="s">
        <v>52</v>
      </c>
      <c r="H54"/>
    </row>
    <row r="55" spans="1:8" x14ac:dyDescent="0.35">
      <c r="A55"/>
      <c r="E55" t="s">
        <v>722</v>
      </c>
      <c r="F55" t="s">
        <v>52</v>
      </c>
      <c r="H55"/>
    </row>
    <row r="56" spans="1:8" x14ac:dyDescent="0.35">
      <c r="A56"/>
      <c r="D56" t="s">
        <v>495</v>
      </c>
      <c r="E56" t="s">
        <v>496</v>
      </c>
      <c r="F56" t="s">
        <v>52</v>
      </c>
      <c r="H56"/>
    </row>
    <row r="57" spans="1:8" x14ac:dyDescent="0.35">
      <c r="A57"/>
      <c r="E57" t="s">
        <v>564</v>
      </c>
      <c r="F57" t="s">
        <v>52</v>
      </c>
      <c r="H57"/>
    </row>
    <row r="58" spans="1:8" x14ac:dyDescent="0.35">
      <c r="A58"/>
      <c r="E58" t="s">
        <v>725</v>
      </c>
      <c r="F58" t="s">
        <v>52</v>
      </c>
      <c r="H58"/>
    </row>
    <row r="59" spans="1:8" x14ac:dyDescent="0.35">
      <c r="A59"/>
      <c r="E59" t="s">
        <v>793</v>
      </c>
      <c r="F59" t="s">
        <v>52</v>
      </c>
      <c r="H59"/>
    </row>
    <row r="60" spans="1:8" x14ac:dyDescent="0.35">
      <c r="A60"/>
      <c r="E60" t="s">
        <v>796</v>
      </c>
      <c r="F60" t="s">
        <v>52</v>
      </c>
      <c r="H60"/>
    </row>
    <row r="61" spans="1:8" x14ac:dyDescent="0.35">
      <c r="A61"/>
      <c r="E61" t="s">
        <v>798</v>
      </c>
      <c r="F61" t="s">
        <v>52</v>
      </c>
      <c r="H61"/>
    </row>
    <row r="62" spans="1:8" x14ac:dyDescent="0.35">
      <c r="A62"/>
      <c r="E62" t="s">
        <v>939</v>
      </c>
      <c r="F62" t="s">
        <v>52</v>
      </c>
      <c r="H62"/>
    </row>
    <row r="63" spans="1:8" x14ac:dyDescent="0.35">
      <c r="A63"/>
      <c r="E63" t="s">
        <v>946</v>
      </c>
      <c r="F63" t="s">
        <v>52</v>
      </c>
      <c r="H63"/>
    </row>
    <row r="64" spans="1:8" x14ac:dyDescent="0.35">
      <c r="A64"/>
      <c r="D64" t="s">
        <v>500</v>
      </c>
      <c r="E64" t="s">
        <v>501</v>
      </c>
      <c r="F64" t="s">
        <v>52</v>
      </c>
      <c r="H64"/>
    </row>
    <row r="65" spans="1:8" x14ac:dyDescent="0.35">
      <c r="A65"/>
      <c r="D65" t="s">
        <v>505</v>
      </c>
      <c r="E65" t="s">
        <v>506</v>
      </c>
      <c r="F65" t="s">
        <v>52</v>
      </c>
      <c r="H65"/>
    </row>
    <row r="66" spans="1:8" x14ac:dyDescent="0.35">
      <c r="A66"/>
      <c r="D66" t="s">
        <v>730</v>
      </c>
      <c r="E66" t="s">
        <v>731</v>
      </c>
      <c r="F66" t="s">
        <v>52</v>
      </c>
      <c r="H66"/>
    </row>
    <row r="67" spans="1:8" x14ac:dyDescent="0.35">
      <c r="A67"/>
      <c r="D67" t="s">
        <v>595</v>
      </c>
      <c r="E67" t="s">
        <v>596</v>
      </c>
      <c r="F67" t="s">
        <v>52</v>
      </c>
      <c r="H67"/>
    </row>
    <row r="68" spans="1:8" x14ac:dyDescent="0.35">
      <c r="A68"/>
      <c r="E68" t="s">
        <v>1215</v>
      </c>
      <c r="F68" t="s">
        <v>52</v>
      </c>
      <c r="H68"/>
    </row>
    <row r="69" spans="1:8" x14ac:dyDescent="0.35">
      <c r="A69"/>
      <c r="D69" t="s">
        <v>605</v>
      </c>
      <c r="E69" t="s">
        <v>606</v>
      </c>
      <c r="F69" t="s">
        <v>52</v>
      </c>
      <c r="H69"/>
    </row>
    <row r="70" spans="1:8" x14ac:dyDescent="0.35">
      <c r="A70"/>
      <c r="D70" t="s">
        <v>736</v>
      </c>
      <c r="E70" t="s">
        <v>737</v>
      </c>
      <c r="F70" t="s">
        <v>52</v>
      </c>
      <c r="H70"/>
    </row>
    <row r="71" spans="1:8" x14ac:dyDescent="0.35">
      <c r="A71"/>
      <c r="D71" t="s">
        <v>823</v>
      </c>
      <c r="E71" t="s">
        <v>824</v>
      </c>
      <c r="F71" t="s">
        <v>52</v>
      </c>
      <c r="H71"/>
    </row>
    <row r="72" spans="1:8" x14ac:dyDescent="0.35">
      <c r="A72"/>
      <c r="D72" t="s">
        <v>689</v>
      </c>
      <c r="E72" t="s">
        <v>690</v>
      </c>
      <c r="F72" t="s">
        <v>52</v>
      </c>
      <c r="H72"/>
    </row>
    <row r="73" spans="1:8" x14ac:dyDescent="0.35">
      <c r="A73"/>
      <c r="D73" t="s">
        <v>742</v>
      </c>
      <c r="E73" t="s">
        <v>743</v>
      </c>
      <c r="F73" t="s">
        <v>52</v>
      </c>
      <c r="H73"/>
    </row>
    <row r="74" spans="1:8" x14ac:dyDescent="0.35">
      <c r="A74"/>
      <c r="D74" t="s">
        <v>827</v>
      </c>
      <c r="E74" t="s">
        <v>828</v>
      </c>
      <c r="F74" t="s">
        <v>52</v>
      </c>
      <c r="H74"/>
    </row>
    <row r="75" spans="1:8" x14ac:dyDescent="0.35">
      <c r="A75"/>
      <c r="D75" t="s">
        <v>1051</v>
      </c>
      <c r="E75" t="s">
        <v>1052</v>
      </c>
      <c r="F75" t="s">
        <v>52</v>
      </c>
      <c r="H75"/>
    </row>
    <row r="76" spans="1:8" x14ac:dyDescent="0.35">
      <c r="A76"/>
      <c r="E76" t="s">
        <v>1132</v>
      </c>
      <c r="F76" t="s">
        <v>52</v>
      </c>
      <c r="H76"/>
    </row>
    <row r="77" spans="1:8" x14ac:dyDescent="0.35">
      <c r="A77"/>
      <c r="E77" t="s">
        <v>1719</v>
      </c>
      <c r="F77" t="s">
        <v>52</v>
      </c>
      <c r="H77"/>
    </row>
    <row r="78" spans="1:8" x14ac:dyDescent="0.35">
      <c r="A78"/>
      <c r="D78" t="s">
        <v>833</v>
      </c>
      <c r="E78" t="s">
        <v>834</v>
      </c>
      <c r="F78" t="s">
        <v>52</v>
      </c>
      <c r="H78"/>
    </row>
    <row r="79" spans="1:8" x14ac:dyDescent="0.35">
      <c r="A79"/>
      <c r="E79" t="s">
        <v>1521</v>
      </c>
      <c r="F79" t="s">
        <v>52</v>
      </c>
      <c r="H79"/>
    </row>
    <row r="80" spans="1:8" x14ac:dyDescent="0.35">
      <c r="A80"/>
      <c r="E80" t="s">
        <v>1577</v>
      </c>
      <c r="F80" t="s">
        <v>52</v>
      </c>
      <c r="H80"/>
    </row>
    <row r="81" spans="1:8" x14ac:dyDescent="0.35">
      <c r="A81"/>
      <c r="D81" t="s">
        <v>955</v>
      </c>
      <c r="E81" t="s">
        <v>956</v>
      </c>
      <c r="F81" t="s">
        <v>52</v>
      </c>
      <c r="H81"/>
    </row>
    <row r="82" spans="1:8" x14ac:dyDescent="0.35">
      <c r="A82"/>
      <c r="D82" t="s">
        <v>1135</v>
      </c>
      <c r="E82" t="s">
        <v>1136</v>
      </c>
      <c r="F82" t="s">
        <v>52</v>
      </c>
      <c r="H82"/>
    </row>
    <row r="83" spans="1:8" x14ac:dyDescent="0.35">
      <c r="A83"/>
      <c r="D83" t="s">
        <v>1266</v>
      </c>
      <c r="E83" t="s">
        <v>1267</v>
      </c>
      <c r="F83" t="s">
        <v>52</v>
      </c>
      <c r="H83"/>
    </row>
    <row r="84" spans="1:8" x14ac:dyDescent="0.35">
      <c r="A84"/>
      <c r="D84" t="s">
        <v>1580</v>
      </c>
      <c r="E84" t="s">
        <v>1581</v>
      </c>
      <c r="F84" t="s">
        <v>52</v>
      </c>
      <c r="H84"/>
    </row>
    <row r="85" spans="1:8" x14ac:dyDescent="0.35">
      <c r="A85"/>
      <c r="E85" t="s">
        <v>1606</v>
      </c>
      <c r="F85" t="s">
        <v>52</v>
      </c>
      <c r="H85"/>
    </row>
    <row r="86" spans="1:8" x14ac:dyDescent="0.35">
      <c r="A86"/>
      <c r="E86" t="s">
        <v>1973</v>
      </c>
      <c r="F86" t="s">
        <v>52</v>
      </c>
      <c r="H86"/>
    </row>
    <row r="87" spans="1:8" x14ac:dyDescent="0.35">
      <c r="A87"/>
      <c r="D87" t="s">
        <v>519</v>
      </c>
      <c r="E87" t="s">
        <v>520</v>
      </c>
      <c r="F87" t="s">
        <v>52</v>
      </c>
      <c r="H87"/>
    </row>
    <row r="88" spans="1:8" x14ac:dyDescent="0.35">
      <c r="A88"/>
      <c r="D88" t="s">
        <v>528</v>
      </c>
      <c r="E88" t="s">
        <v>529</v>
      </c>
      <c r="F88" t="s">
        <v>52</v>
      </c>
      <c r="H88"/>
    </row>
    <row r="89" spans="1:8" x14ac:dyDescent="0.35">
      <c r="A89"/>
      <c r="E89" t="s">
        <v>658</v>
      </c>
      <c r="F89" t="s">
        <v>52</v>
      </c>
      <c r="H89"/>
    </row>
    <row r="90" spans="1:8" x14ac:dyDescent="0.35">
      <c r="A90"/>
      <c r="D90" t="s">
        <v>841</v>
      </c>
      <c r="E90" t="s">
        <v>842</v>
      </c>
      <c r="F90" t="s">
        <v>52</v>
      </c>
      <c r="H90"/>
    </row>
    <row r="91" spans="1:8" x14ac:dyDescent="0.35">
      <c r="A91"/>
      <c r="D91" t="s">
        <v>757</v>
      </c>
      <c r="E91" t="s">
        <v>758</v>
      </c>
      <c r="F91" t="s">
        <v>52</v>
      </c>
      <c r="H91"/>
    </row>
    <row r="92" spans="1:8" x14ac:dyDescent="0.35">
      <c r="A92"/>
      <c r="E92" t="s">
        <v>1008</v>
      </c>
      <c r="F92" t="s">
        <v>52</v>
      </c>
      <c r="H92"/>
    </row>
    <row r="93" spans="1:8" x14ac:dyDescent="0.35">
      <c r="A93"/>
      <c r="D93" t="s">
        <v>846</v>
      </c>
      <c r="E93" t="s">
        <v>847</v>
      </c>
      <c r="F93" t="s">
        <v>52</v>
      </c>
      <c r="H93"/>
    </row>
    <row r="94" spans="1:8" x14ac:dyDescent="0.35">
      <c r="A94"/>
      <c r="D94" t="s">
        <v>1229</v>
      </c>
      <c r="E94" t="s">
        <v>1230</v>
      </c>
      <c r="F94" t="s">
        <v>52</v>
      </c>
      <c r="H94"/>
    </row>
    <row r="95" spans="1:8" x14ac:dyDescent="0.35">
      <c r="A95"/>
      <c r="D95" t="s">
        <v>1557</v>
      </c>
      <c r="E95" t="s">
        <v>1558</v>
      </c>
      <c r="F95" t="s">
        <v>52</v>
      </c>
      <c r="H95"/>
    </row>
    <row r="96" spans="1:8" x14ac:dyDescent="0.35">
      <c r="A96"/>
      <c r="D96" t="s">
        <v>800</v>
      </c>
      <c r="E96" t="s">
        <v>801</v>
      </c>
      <c r="F96" t="s">
        <v>52</v>
      </c>
      <c r="H96"/>
    </row>
    <row r="97" spans="1:8" x14ac:dyDescent="0.35">
      <c r="A97"/>
      <c r="D97" t="s">
        <v>1157</v>
      </c>
      <c r="E97" t="s">
        <v>1158</v>
      </c>
      <c r="F97" t="s">
        <v>52</v>
      </c>
      <c r="H97"/>
    </row>
    <row r="98" spans="1:8" x14ac:dyDescent="0.35">
      <c r="A98"/>
      <c r="D98" t="s">
        <v>368</v>
      </c>
      <c r="E98" t="s">
        <v>369</v>
      </c>
      <c r="F98" t="s">
        <v>52</v>
      </c>
      <c r="H98"/>
    </row>
    <row r="99" spans="1:8" x14ac:dyDescent="0.35">
      <c r="A99"/>
      <c r="D99" t="s">
        <v>469</v>
      </c>
      <c r="E99" t="s">
        <v>470</v>
      </c>
      <c r="F99" t="s">
        <v>52</v>
      </c>
      <c r="H99"/>
    </row>
    <row r="100" spans="1:8" x14ac:dyDescent="0.35">
      <c r="A100"/>
      <c r="E100" t="s">
        <v>880</v>
      </c>
      <c r="F100" t="s">
        <v>52</v>
      </c>
      <c r="H100"/>
    </row>
    <row r="101" spans="1:8" x14ac:dyDescent="0.35">
      <c r="A101"/>
      <c r="D101" t="s">
        <v>474</v>
      </c>
      <c r="E101" t="s">
        <v>475</v>
      </c>
      <c r="F101" t="s">
        <v>52</v>
      </c>
      <c r="H101"/>
    </row>
    <row r="102" spans="1:8" x14ac:dyDescent="0.35">
      <c r="A102"/>
      <c r="D102" t="s">
        <v>695</v>
      </c>
      <c r="E102" t="s">
        <v>696</v>
      </c>
      <c r="F102" t="s">
        <v>52</v>
      </c>
      <c r="H102"/>
    </row>
    <row r="103" spans="1:8" x14ac:dyDescent="0.35">
      <c r="A103"/>
      <c r="D103" t="s">
        <v>662</v>
      </c>
      <c r="E103" t="s">
        <v>663</v>
      </c>
      <c r="F103" t="s">
        <v>52</v>
      </c>
      <c r="H103"/>
    </row>
    <row r="104" spans="1:8" x14ac:dyDescent="0.35">
      <c r="A104"/>
      <c r="E104" t="s">
        <v>850</v>
      </c>
      <c r="F104" t="s">
        <v>52</v>
      </c>
      <c r="H104"/>
    </row>
    <row r="105" spans="1:8" x14ac:dyDescent="0.35">
      <c r="A105"/>
      <c r="D105" t="s">
        <v>767</v>
      </c>
      <c r="E105" t="s">
        <v>768</v>
      </c>
      <c r="F105" t="s">
        <v>52</v>
      </c>
      <c r="H105"/>
    </row>
    <row r="106" spans="1:8" x14ac:dyDescent="0.35">
      <c r="A106"/>
      <c r="E106" t="s">
        <v>883</v>
      </c>
      <c r="F106" t="s">
        <v>52</v>
      </c>
      <c r="H106"/>
    </row>
    <row r="107" spans="1:8" x14ac:dyDescent="0.35">
      <c r="A107"/>
      <c r="E107" t="s">
        <v>1036</v>
      </c>
      <c r="F107" t="s">
        <v>52</v>
      </c>
      <c r="H107"/>
    </row>
    <row r="108" spans="1:8" x14ac:dyDescent="0.35">
      <c r="A108"/>
      <c r="D108" t="s">
        <v>1566</v>
      </c>
      <c r="E108" t="s">
        <v>1567</v>
      </c>
      <c r="F108" t="s">
        <v>52</v>
      </c>
      <c r="H108"/>
    </row>
    <row r="109" spans="1:8" x14ac:dyDescent="0.35">
      <c r="A109"/>
      <c r="D109" t="s">
        <v>747</v>
      </c>
      <c r="E109" t="s">
        <v>748</v>
      </c>
      <c r="F109" t="s">
        <v>52</v>
      </c>
      <c r="H109"/>
    </row>
    <row r="110" spans="1:8" x14ac:dyDescent="0.35">
      <c r="A110"/>
      <c r="D110" t="s">
        <v>1235</v>
      </c>
      <c r="E110" t="s">
        <v>1236</v>
      </c>
      <c r="F110" t="s">
        <v>52</v>
      </c>
      <c r="H110"/>
    </row>
    <row r="111" spans="1:8" x14ac:dyDescent="0.35">
      <c r="A111"/>
      <c r="D111" t="s">
        <v>854</v>
      </c>
      <c r="E111" t="s">
        <v>855</v>
      </c>
      <c r="F111" t="s">
        <v>52</v>
      </c>
      <c r="H111"/>
    </row>
    <row r="112" spans="1:8" x14ac:dyDescent="0.35">
      <c r="A112"/>
      <c r="D112" t="s">
        <v>858</v>
      </c>
      <c r="E112" t="s">
        <v>859</v>
      </c>
      <c r="F112" t="s">
        <v>52</v>
      </c>
      <c r="H112"/>
    </row>
    <row r="113" spans="1:8" x14ac:dyDescent="0.35">
      <c r="A113"/>
      <c r="D113" t="s">
        <v>1165</v>
      </c>
      <c r="E113" t="s">
        <v>1166</v>
      </c>
      <c r="F113" t="s">
        <v>52</v>
      </c>
      <c r="H113"/>
    </row>
    <row r="114" spans="1:8" x14ac:dyDescent="0.35">
      <c r="A114"/>
      <c r="E114" t="s">
        <v>1694</v>
      </c>
      <c r="F114" t="s">
        <v>52</v>
      </c>
      <c r="H114"/>
    </row>
    <row r="115" spans="1:8" x14ac:dyDescent="0.35">
      <c r="A115"/>
      <c r="D115" t="s">
        <v>1039</v>
      </c>
      <c r="E115" t="s">
        <v>1500</v>
      </c>
      <c r="F115" t="s">
        <v>52</v>
      </c>
      <c r="H115"/>
    </row>
    <row r="116" spans="1:8" x14ac:dyDescent="0.35">
      <c r="A116"/>
      <c r="E116" t="s">
        <v>1040</v>
      </c>
      <c r="F116" t="s">
        <v>52</v>
      </c>
      <c r="H116"/>
    </row>
    <row r="117" spans="1:8" x14ac:dyDescent="0.35">
      <c r="A117"/>
      <c r="D117" t="s">
        <v>963</v>
      </c>
      <c r="E117" t="s">
        <v>964</v>
      </c>
      <c r="F117" t="s">
        <v>52</v>
      </c>
      <c r="H117"/>
    </row>
    <row r="118" spans="1:8" x14ac:dyDescent="0.35">
      <c r="A118"/>
      <c r="D118" t="s">
        <v>967</v>
      </c>
      <c r="E118" t="s">
        <v>968</v>
      </c>
      <c r="F118" t="s">
        <v>52</v>
      </c>
      <c r="H118"/>
    </row>
    <row r="119" spans="1:8" x14ac:dyDescent="0.35">
      <c r="A119"/>
      <c r="E119" t="s">
        <v>1545</v>
      </c>
      <c r="F119" t="s">
        <v>52</v>
      </c>
      <c r="H119"/>
    </row>
    <row r="120" spans="1:8" x14ac:dyDescent="0.35">
      <c r="A120"/>
      <c r="D120" t="s">
        <v>1075</v>
      </c>
      <c r="E120" t="s">
        <v>1076</v>
      </c>
      <c r="F120" t="s">
        <v>52</v>
      </c>
      <c r="H120"/>
    </row>
    <row r="121" spans="1:8" x14ac:dyDescent="0.35">
      <c r="A121"/>
      <c r="D121" t="s">
        <v>1796</v>
      </c>
      <c r="E121" t="s">
        <v>1797</v>
      </c>
      <c r="F121" t="s">
        <v>52</v>
      </c>
      <c r="H121"/>
    </row>
    <row r="122" spans="1:8" x14ac:dyDescent="0.35">
      <c r="A122"/>
      <c r="D122" t="s">
        <v>1819</v>
      </c>
      <c r="E122" t="s">
        <v>1820</v>
      </c>
      <c r="F122" t="s">
        <v>52</v>
      </c>
      <c r="H122"/>
    </row>
    <row r="123" spans="1:8" x14ac:dyDescent="0.35">
      <c r="A123"/>
      <c r="D123" t="s">
        <v>1904</v>
      </c>
      <c r="E123" t="s">
        <v>1905</v>
      </c>
      <c r="F123" t="s">
        <v>52</v>
      </c>
      <c r="H123"/>
    </row>
    <row r="124" spans="1:8" x14ac:dyDescent="0.35">
      <c r="A124"/>
      <c r="E124" t="s">
        <v>1940</v>
      </c>
      <c r="F124" t="s">
        <v>52</v>
      </c>
      <c r="H124"/>
    </row>
    <row r="125" spans="1:8" x14ac:dyDescent="0.35">
      <c r="A125"/>
      <c r="D125" t="s">
        <v>1928</v>
      </c>
      <c r="E125" t="s">
        <v>1929</v>
      </c>
      <c r="F125" t="s">
        <v>52</v>
      </c>
      <c r="H125"/>
    </row>
    <row r="126" spans="1:8" x14ac:dyDescent="0.35">
      <c r="A126"/>
      <c r="D126" t="s">
        <v>1936</v>
      </c>
      <c r="E126" t="s">
        <v>1937</v>
      </c>
      <c r="F126" t="s">
        <v>52</v>
      </c>
      <c r="H126"/>
    </row>
    <row r="127" spans="1:8" x14ac:dyDescent="0.35">
      <c r="A127"/>
      <c r="C127" s="10" t="s">
        <v>6796</v>
      </c>
      <c r="D127" s="10"/>
      <c r="E127" s="10"/>
      <c r="F127" s="10"/>
      <c r="H127"/>
    </row>
    <row r="128" spans="1:8" x14ac:dyDescent="0.35">
      <c r="A128"/>
      <c r="C128" t="s">
        <v>103</v>
      </c>
      <c r="D128" t="s">
        <v>1084</v>
      </c>
      <c r="E128" t="s">
        <v>1085</v>
      </c>
      <c r="F128" t="s">
        <v>52</v>
      </c>
      <c r="H128"/>
    </row>
    <row r="129" spans="1:8" x14ac:dyDescent="0.35">
      <c r="A129"/>
      <c r="D129" t="s">
        <v>785</v>
      </c>
      <c r="E129" t="s">
        <v>786</v>
      </c>
      <c r="F129" t="s">
        <v>52</v>
      </c>
      <c r="H129"/>
    </row>
    <row r="130" spans="1:8" x14ac:dyDescent="0.35">
      <c r="A130"/>
      <c r="E130" t="s">
        <v>2005</v>
      </c>
      <c r="F130" t="s">
        <v>52</v>
      </c>
      <c r="H130"/>
    </row>
    <row r="131" spans="1:8" x14ac:dyDescent="0.35">
      <c r="A131"/>
      <c r="E131" t="s">
        <v>2008</v>
      </c>
      <c r="F131" t="s">
        <v>52</v>
      </c>
      <c r="H131"/>
    </row>
    <row r="132" spans="1:8" x14ac:dyDescent="0.35">
      <c r="A132"/>
      <c r="D132" t="s">
        <v>401</v>
      </c>
      <c r="E132" t="s">
        <v>402</v>
      </c>
      <c r="F132" t="s">
        <v>52</v>
      </c>
      <c r="H132"/>
    </row>
    <row r="133" spans="1:8" x14ac:dyDescent="0.35">
      <c r="A133"/>
      <c r="E133" t="s">
        <v>623</v>
      </c>
      <c r="F133" t="s">
        <v>52</v>
      </c>
      <c r="H133"/>
    </row>
    <row r="134" spans="1:8" x14ac:dyDescent="0.35">
      <c r="A134"/>
      <c r="E134" t="s">
        <v>626</v>
      </c>
      <c r="F134" t="s">
        <v>52</v>
      </c>
      <c r="H134"/>
    </row>
    <row r="135" spans="1:8" x14ac:dyDescent="0.35">
      <c r="A135"/>
      <c r="E135" t="s">
        <v>970</v>
      </c>
      <c r="F135" t="s">
        <v>52</v>
      </c>
      <c r="H135"/>
    </row>
    <row r="136" spans="1:8" x14ac:dyDescent="0.35">
      <c r="A136"/>
      <c r="E136" t="s">
        <v>1104</v>
      </c>
      <c r="F136" t="s">
        <v>52</v>
      </c>
      <c r="H136"/>
    </row>
    <row r="137" spans="1:8" x14ac:dyDescent="0.35">
      <c r="A137"/>
      <c r="E137" t="s">
        <v>1225</v>
      </c>
      <c r="F137" t="s">
        <v>52</v>
      </c>
      <c r="H137"/>
    </row>
    <row r="138" spans="1:8" x14ac:dyDescent="0.35">
      <c r="A138"/>
      <c r="E138" t="s">
        <v>1331</v>
      </c>
      <c r="F138" t="s">
        <v>52</v>
      </c>
      <c r="H138"/>
    </row>
    <row r="139" spans="1:8" x14ac:dyDescent="0.35">
      <c r="A139"/>
      <c r="E139" t="s">
        <v>1333</v>
      </c>
      <c r="F139" t="s">
        <v>52</v>
      </c>
      <c r="H139"/>
    </row>
    <row r="140" spans="1:8" x14ac:dyDescent="0.35">
      <c r="A140"/>
      <c r="E140" t="s">
        <v>1426</v>
      </c>
      <c r="F140" t="s">
        <v>52</v>
      </c>
      <c r="H140"/>
    </row>
    <row r="141" spans="1:8" x14ac:dyDescent="0.35">
      <c r="A141"/>
      <c r="E141" t="s">
        <v>1962</v>
      </c>
      <c r="F141" t="s">
        <v>52</v>
      </c>
      <c r="H141"/>
    </row>
    <row r="142" spans="1:8" x14ac:dyDescent="0.35">
      <c r="A142"/>
      <c r="E142" t="s">
        <v>2041</v>
      </c>
      <c r="F142" t="s">
        <v>52</v>
      </c>
      <c r="H142"/>
    </row>
    <row r="143" spans="1:8" x14ac:dyDescent="0.35">
      <c r="A143"/>
      <c r="D143" t="s">
        <v>910</v>
      </c>
      <c r="E143" t="s">
        <v>911</v>
      </c>
      <c r="F143" t="s">
        <v>52</v>
      </c>
      <c r="H143"/>
    </row>
    <row r="144" spans="1:8" x14ac:dyDescent="0.35">
      <c r="A144"/>
      <c r="E144" t="s">
        <v>1107</v>
      </c>
      <c r="F144" t="s">
        <v>52</v>
      </c>
      <c r="H144"/>
    </row>
    <row r="145" spans="1:8" x14ac:dyDescent="0.35">
      <c r="A145"/>
      <c r="E145" t="s">
        <v>1246</v>
      </c>
      <c r="F145" t="s">
        <v>52</v>
      </c>
      <c r="H145"/>
    </row>
    <row r="146" spans="1:8" x14ac:dyDescent="0.35">
      <c r="A146"/>
      <c r="E146" t="s">
        <v>1488</v>
      </c>
      <c r="F146" t="s">
        <v>52</v>
      </c>
      <c r="H146"/>
    </row>
    <row r="147" spans="1:8" x14ac:dyDescent="0.35">
      <c r="A147"/>
      <c r="E147" t="s">
        <v>1645</v>
      </c>
      <c r="F147" t="s">
        <v>52</v>
      </c>
      <c r="H147"/>
    </row>
    <row r="148" spans="1:8" x14ac:dyDescent="0.35">
      <c r="A148"/>
      <c r="D148" t="s">
        <v>1369</v>
      </c>
      <c r="E148" t="s">
        <v>1960</v>
      </c>
      <c r="F148" t="s">
        <v>52</v>
      </c>
      <c r="H148"/>
    </row>
    <row r="149" spans="1:8" x14ac:dyDescent="0.35">
      <c r="A149"/>
      <c r="E149" t="s">
        <v>2043</v>
      </c>
      <c r="F149" t="s">
        <v>52</v>
      </c>
      <c r="H149"/>
    </row>
    <row r="150" spans="1:8" x14ac:dyDescent="0.35">
      <c r="A150"/>
      <c r="D150" t="s">
        <v>1340</v>
      </c>
      <c r="E150" t="s">
        <v>1341</v>
      </c>
      <c r="F150" t="s">
        <v>52</v>
      </c>
      <c r="H150"/>
    </row>
    <row r="151" spans="1:8" x14ac:dyDescent="0.35">
      <c r="A151"/>
      <c r="D151" t="s">
        <v>1549</v>
      </c>
      <c r="E151" t="s">
        <v>1550</v>
      </c>
      <c r="F151" t="s">
        <v>52</v>
      </c>
      <c r="H151"/>
    </row>
    <row r="152" spans="1:8" x14ac:dyDescent="0.35">
      <c r="A152"/>
      <c r="D152" t="s">
        <v>1255</v>
      </c>
      <c r="E152" t="s">
        <v>1256</v>
      </c>
      <c r="F152" t="s">
        <v>52</v>
      </c>
      <c r="H152"/>
    </row>
    <row r="153" spans="1:8" x14ac:dyDescent="0.35">
      <c r="A153"/>
      <c r="D153" t="s">
        <v>1657</v>
      </c>
      <c r="E153" t="s">
        <v>1658</v>
      </c>
      <c r="F153" t="s">
        <v>52</v>
      </c>
      <c r="H153"/>
    </row>
    <row r="154" spans="1:8" x14ac:dyDescent="0.35">
      <c r="A154"/>
      <c r="D154" t="s">
        <v>1480</v>
      </c>
      <c r="E154" t="s">
        <v>1481</v>
      </c>
      <c r="F154" t="s">
        <v>52</v>
      </c>
      <c r="H154"/>
    </row>
    <row r="155" spans="1:8" x14ac:dyDescent="0.35">
      <c r="A155"/>
      <c r="D155" t="s">
        <v>1470</v>
      </c>
      <c r="E155" t="s">
        <v>1471</v>
      </c>
      <c r="F155" t="s">
        <v>52</v>
      </c>
      <c r="H155"/>
    </row>
    <row r="156" spans="1:8" x14ac:dyDescent="0.35">
      <c r="A156"/>
      <c r="E156" t="s">
        <v>1539</v>
      </c>
      <c r="F156" t="s">
        <v>52</v>
      </c>
      <c r="H156"/>
    </row>
    <row r="157" spans="1:8" x14ac:dyDescent="0.35">
      <c r="A157"/>
      <c r="D157" t="s">
        <v>1663</v>
      </c>
      <c r="E157" t="s">
        <v>1664</v>
      </c>
      <c r="F157" t="s">
        <v>52</v>
      </c>
      <c r="H157"/>
    </row>
    <row r="158" spans="1:8" x14ac:dyDescent="0.35">
      <c r="A158"/>
      <c r="D158" t="s">
        <v>407</v>
      </c>
      <c r="E158" t="s">
        <v>408</v>
      </c>
      <c r="F158" t="s">
        <v>52</v>
      </c>
      <c r="H158"/>
    </row>
    <row r="159" spans="1:8" x14ac:dyDescent="0.35">
      <c r="A159"/>
      <c r="E159" t="s">
        <v>413</v>
      </c>
      <c r="F159" t="s">
        <v>52</v>
      </c>
      <c r="H159"/>
    </row>
    <row r="160" spans="1:8" x14ac:dyDescent="0.35">
      <c r="A160"/>
      <c r="E160" t="s">
        <v>560</v>
      </c>
      <c r="F160" t="s">
        <v>52</v>
      </c>
      <c r="H160"/>
    </row>
    <row r="161" spans="1:8" x14ac:dyDescent="0.35">
      <c r="A161"/>
      <c r="E161" t="s">
        <v>1703</v>
      </c>
      <c r="F161" t="s">
        <v>52</v>
      </c>
      <c r="H161"/>
    </row>
    <row r="162" spans="1:8" x14ac:dyDescent="0.35">
      <c r="A162"/>
      <c r="E162" t="s">
        <v>2137</v>
      </c>
      <c r="F162" t="s">
        <v>52</v>
      </c>
      <c r="H162"/>
    </row>
    <row r="163" spans="1:8" x14ac:dyDescent="0.35">
      <c r="A163"/>
      <c r="D163" t="s">
        <v>678</v>
      </c>
      <c r="E163" t="s">
        <v>679</v>
      </c>
      <c r="F163" t="s">
        <v>52</v>
      </c>
      <c r="H163"/>
    </row>
    <row r="164" spans="1:8" x14ac:dyDescent="0.35">
      <c r="A164"/>
      <c r="E164" t="s">
        <v>1126</v>
      </c>
      <c r="F164" t="s">
        <v>52</v>
      </c>
      <c r="H164"/>
    </row>
    <row r="165" spans="1:8" x14ac:dyDescent="0.35">
      <c r="A165"/>
      <c r="E165" t="s">
        <v>1129</v>
      </c>
      <c r="F165" t="s">
        <v>52</v>
      </c>
      <c r="H165"/>
    </row>
    <row r="166" spans="1:8" x14ac:dyDescent="0.35">
      <c r="A166"/>
      <c r="E166" t="s">
        <v>1313</v>
      </c>
      <c r="F166" t="s">
        <v>52</v>
      </c>
      <c r="H166"/>
    </row>
    <row r="167" spans="1:8" x14ac:dyDescent="0.35">
      <c r="A167"/>
      <c r="E167" t="s">
        <v>1392</v>
      </c>
      <c r="F167" t="s">
        <v>52</v>
      </c>
      <c r="H167"/>
    </row>
    <row r="168" spans="1:8" x14ac:dyDescent="0.35">
      <c r="A168"/>
      <c r="E168" t="s">
        <v>1496</v>
      </c>
      <c r="F168" t="s">
        <v>52</v>
      </c>
      <c r="H168"/>
    </row>
    <row r="169" spans="1:8" x14ac:dyDescent="0.35">
      <c r="A169"/>
      <c r="E169" t="s">
        <v>1553</v>
      </c>
      <c r="F169" t="s">
        <v>52</v>
      </c>
      <c r="H169"/>
    </row>
    <row r="170" spans="1:8" x14ac:dyDescent="0.35">
      <c r="A170"/>
      <c r="E170" t="s">
        <v>1666</v>
      </c>
      <c r="F170" t="s">
        <v>52</v>
      </c>
      <c r="H170"/>
    </row>
    <row r="171" spans="1:8" x14ac:dyDescent="0.35">
      <c r="A171"/>
      <c r="E171" t="s">
        <v>2062</v>
      </c>
      <c r="F171" t="s">
        <v>52</v>
      </c>
      <c r="H171"/>
    </row>
    <row r="172" spans="1:8" x14ac:dyDescent="0.35">
      <c r="A172"/>
      <c r="E172" t="s">
        <v>2233</v>
      </c>
      <c r="F172" t="s">
        <v>52</v>
      </c>
      <c r="H172"/>
    </row>
    <row r="173" spans="1:8" x14ac:dyDescent="0.35">
      <c r="A173"/>
      <c r="D173" t="s">
        <v>683</v>
      </c>
      <c r="E173" t="s">
        <v>684</v>
      </c>
      <c r="F173" t="s">
        <v>52</v>
      </c>
      <c r="H173"/>
    </row>
    <row r="174" spans="1:8" x14ac:dyDescent="0.35">
      <c r="A174"/>
      <c r="E174" t="s">
        <v>1190</v>
      </c>
      <c r="F174" t="s">
        <v>52</v>
      </c>
      <c r="H174"/>
    </row>
    <row r="175" spans="1:8" x14ac:dyDescent="0.35">
      <c r="A175"/>
      <c r="E175" t="s">
        <v>1351</v>
      </c>
      <c r="F175" t="s">
        <v>52</v>
      </c>
      <c r="H175"/>
    </row>
    <row r="176" spans="1:8" x14ac:dyDescent="0.35">
      <c r="A176"/>
      <c r="E176" t="s">
        <v>1519</v>
      </c>
      <c r="F176" t="s">
        <v>52</v>
      </c>
      <c r="H176"/>
    </row>
    <row r="177" spans="1:8" x14ac:dyDescent="0.35">
      <c r="A177"/>
      <c r="E177" t="s">
        <v>1631</v>
      </c>
      <c r="F177" t="s">
        <v>52</v>
      </c>
      <c r="H177"/>
    </row>
    <row r="178" spans="1:8" x14ac:dyDescent="0.35">
      <c r="A178"/>
      <c r="D178" t="s">
        <v>950</v>
      </c>
      <c r="E178" t="s">
        <v>951</v>
      </c>
      <c r="F178" t="s">
        <v>52</v>
      </c>
      <c r="H178"/>
    </row>
    <row r="179" spans="1:8" x14ac:dyDescent="0.35">
      <c r="A179"/>
      <c r="D179" t="s">
        <v>1678</v>
      </c>
      <c r="E179" t="s">
        <v>1679</v>
      </c>
      <c r="F179" t="s">
        <v>52</v>
      </c>
      <c r="H179"/>
    </row>
    <row r="180" spans="1:8" x14ac:dyDescent="0.35">
      <c r="A180"/>
      <c r="D180" t="s">
        <v>1685</v>
      </c>
      <c r="E180" t="s">
        <v>1686</v>
      </c>
      <c r="F180" t="s">
        <v>52</v>
      </c>
      <c r="H180"/>
    </row>
    <row r="181" spans="1:8" x14ac:dyDescent="0.35">
      <c r="A181"/>
      <c r="D181" t="s">
        <v>1535</v>
      </c>
      <c r="E181" t="s">
        <v>1536</v>
      </c>
      <c r="F181" t="s">
        <v>52</v>
      </c>
      <c r="H181"/>
    </row>
    <row r="182" spans="1:8" x14ac:dyDescent="0.35">
      <c r="A182"/>
      <c r="D182" t="s">
        <v>1688</v>
      </c>
      <c r="E182" t="s">
        <v>1689</v>
      </c>
      <c r="F182" t="s">
        <v>52</v>
      </c>
      <c r="H182"/>
    </row>
    <row r="183" spans="1:8" x14ac:dyDescent="0.35">
      <c r="A183"/>
      <c r="D183" t="s">
        <v>1318</v>
      </c>
      <c r="E183" t="s">
        <v>1319</v>
      </c>
      <c r="F183" t="s">
        <v>52</v>
      </c>
      <c r="H183"/>
    </row>
    <row r="184" spans="1:8" x14ac:dyDescent="0.35">
      <c r="A184"/>
      <c r="E184" t="s">
        <v>1321</v>
      </c>
      <c r="F184" t="s">
        <v>52</v>
      </c>
      <c r="H184"/>
    </row>
    <row r="185" spans="1:8" x14ac:dyDescent="0.35">
      <c r="A185"/>
      <c r="E185" t="s">
        <v>1395</v>
      </c>
      <c r="F185" t="s">
        <v>52</v>
      </c>
      <c r="H185"/>
    </row>
    <row r="186" spans="1:8" x14ac:dyDescent="0.35">
      <c r="A186"/>
      <c r="D186" t="s">
        <v>1221</v>
      </c>
      <c r="E186" t="s">
        <v>1222</v>
      </c>
      <c r="F186" t="s">
        <v>52</v>
      </c>
      <c r="H186"/>
    </row>
    <row r="187" spans="1:8" x14ac:dyDescent="0.35">
      <c r="A187"/>
      <c r="D187" t="s">
        <v>1362</v>
      </c>
      <c r="E187" t="s">
        <v>1363</v>
      </c>
      <c r="F187" t="s">
        <v>52</v>
      </c>
      <c r="H187"/>
    </row>
    <row r="188" spans="1:8" x14ac:dyDescent="0.35">
      <c r="A188"/>
      <c r="D188" t="s">
        <v>1570</v>
      </c>
      <c r="E188" t="s">
        <v>1571</v>
      </c>
      <c r="F188" t="s">
        <v>52</v>
      </c>
      <c r="H188"/>
    </row>
    <row r="189" spans="1:8" x14ac:dyDescent="0.35">
      <c r="A189"/>
      <c r="D189" t="s">
        <v>380</v>
      </c>
      <c r="E189" t="s">
        <v>381</v>
      </c>
      <c r="F189" t="s">
        <v>52</v>
      </c>
      <c r="H189"/>
    </row>
    <row r="190" spans="1:8" x14ac:dyDescent="0.35">
      <c r="A190"/>
      <c r="D190" t="s">
        <v>384</v>
      </c>
      <c r="E190" t="s">
        <v>385</v>
      </c>
      <c r="F190" t="s">
        <v>52</v>
      </c>
      <c r="H190"/>
    </row>
    <row r="191" spans="1:8" x14ac:dyDescent="0.35">
      <c r="A191"/>
      <c r="D191" t="s">
        <v>389</v>
      </c>
      <c r="E191" t="s">
        <v>390</v>
      </c>
      <c r="F191" t="s">
        <v>52</v>
      </c>
      <c r="H191"/>
    </row>
    <row r="192" spans="1:8" x14ac:dyDescent="0.35">
      <c r="A192"/>
      <c r="E192" t="s">
        <v>538</v>
      </c>
      <c r="F192" t="s">
        <v>52</v>
      </c>
      <c r="H192"/>
    </row>
    <row r="193" spans="1:8" x14ac:dyDescent="0.35">
      <c r="A193"/>
      <c r="D193" t="s">
        <v>431</v>
      </c>
      <c r="E193" t="s">
        <v>432</v>
      </c>
      <c r="F193" t="s">
        <v>52</v>
      </c>
      <c r="H193"/>
    </row>
    <row r="194" spans="1:8" x14ac:dyDescent="0.35">
      <c r="A194"/>
      <c r="D194" t="s">
        <v>439</v>
      </c>
      <c r="E194" t="s">
        <v>440</v>
      </c>
      <c r="F194" t="s">
        <v>52</v>
      </c>
      <c r="H194"/>
    </row>
    <row r="195" spans="1:8" x14ac:dyDescent="0.35">
      <c r="A195"/>
      <c r="D195" t="s">
        <v>669</v>
      </c>
      <c r="E195" t="s">
        <v>670</v>
      </c>
      <c r="F195" t="s">
        <v>52</v>
      </c>
      <c r="H195"/>
    </row>
    <row r="196" spans="1:8" x14ac:dyDescent="0.35">
      <c r="A196"/>
      <c r="D196" t="s">
        <v>959</v>
      </c>
      <c r="E196" t="s">
        <v>960</v>
      </c>
      <c r="F196" t="s">
        <v>52</v>
      </c>
      <c r="H196"/>
    </row>
    <row r="197" spans="1:8" x14ac:dyDescent="0.35">
      <c r="A197"/>
      <c r="D197" t="s">
        <v>1388</v>
      </c>
      <c r="E197" t="s">
        <v>1389</v>
      </c>
      <c r="F197" t="s">
        <v>52</v>
      </c>
      <c r="H197"/>
    </row>
    <row r="198" spans="1:8" x14ac:dyDescent="0.35">
      <c r="A198"/>
      <c r="D198" t="s">
        <v>301</v>
      </c>
      <c r="E198" t="s">
        <v>1595</v>
      </c>
      <c r="F198" t="s">
        <v>52</v>
      </c>
      <c r="H198"/>
    </row>
    <row r="199" spans="1:8" x14ac:dyDescent="0.35">
      <c r="A199"/>
      <c r="E199" t="s">
        <v>1699</v>
      </c>
      <c r="F199" t="s">
        <v>52</v>
      </c>
      <c r="H199"/>
    </row>
    <row r="200" spans="1:8" x14ac:dyDescent="0.35">
      <c r="A200"/>
      <c r="E200" t="s">
        <v>1785</v>
      </c>
      <c r="F200" t="s">
        <v>52</v>
      </c>
      <c r="H200"/>
    </row>
    <row r="201" spans="1:8" x14ac:dyDescent="0.35">
      <c r="A201"/>
      <c r="D201" t="s">
        <v>68</v>
      </c>
      <c r="E201" t="s">
        <v>1658</v>
      </c>
      <c r="F201" t="s">
        <v>52</v>
      </c>
      <c r="H201"/>
    </row>
    <row r="202" spans="1:8" x14ac:dyDescent="0.35">
      <c r="A202"/>
      <c r="E202" t="s">
        <v>2126</v>
      </c>
      <c r="F202" t="s">
        <v>52</v>
      </c>
      <c r="H202"/>
    </row>
    <row r="203" spans="1:8" x14ac:dyDescent="0.35">
      <c r="A203"/>
      <c r="E203" t="s">
        <v>1844</v>
      </c>
      <c r="F203" t="s">
        <v>52</v>
      </c>
      <c r="H203"/>
    </row>
    <row r="204" spans="1:8" x14ac:dyDescent="0.35">
      <c r="A204"/>
      <c r="D204" t="s">
        <v>1727</v>
      </c>
      <c r="E204" t="s">
        <v>1728</v>
      </c>
      <c r="F204" t="s">
        <v>52</v>
      </c>
      <c r="H204"/>
    </row>
    <row r="205" spans="1:8" x14ac:dyDescent="0.35">
      <c r="A205"/>
      <c r="D205" t="s">
        <v>1723</v>
      </c>
      <c r="E205" t="s">
        <v>1724</v>
      </c>
      <c r="F205" t="s">
        <v>52</v>
      </c>
      <c r="H205"/>
    </row>
    <row r="206" spans="1:8" x14ac:dyDescent="0.35">
      <c r="A206"/>
      <c r="D206" t="s">
        <v>1743</v>
      </c>
      <c r="E206" t="s">
        <v>2260</v>
      </c>
      <c r="F206" t="s">
        <v>52</v>
      </c>
      <c r="H206"/>
    </row>
    <row r="207" spans="1:8" x14ac:dyDescent="0.35">
      <c r="A207"/>
      <c r="D207" t="s">
        <v>1748</v>
      </c>
      <c r="E207" t="s">
        <v>1749</v>
      </c>
      <c r="F207" t="s">
        <v>52</v>
      </c>
      <c r="H207"/>
    </row>
    <row r="208" spans="1:8" x14ac:dyDescent="0.35">
      <c r="A208"/>
      <c r="D208" t="s">
        <v>352</v>
      </c>
      <c r="E208" t="s">
        <v>1760</v>
      </c>
      <c r="F208" t="s">
        <v>52</v>
      </c>
      <c r="H208"/>
    </row>
    <row r="209" spans="1:8" x14ac:dyDescent="0.35">
      <c r="A209"/>
      <c r="E209" t="s">
        <v>1913</v>
      </c>
      <c r="F209" t="s">
        <v>52</v>
      </c>
      <c r="H209"/>
    </row>
    <row r="210" spans="1:8" x14ac:dyDescent="0.35">
      <c r="A210"/>
      <c r="E210" t="s">
        <v>2011</v>
      </c>
      <c r="F210" t="s">
        <v>52</v>
      </c>
      <c r="H210"/>
    </row>
    <row r="211" spans="1:8" x14ac:dyDescent="0.35">
      <c r="A211"/>
      <c r="E211" t="s">
        <v>353</v>
      </c>
      <c r="F211" t="s">
        <v>52</v>
      </c>
      <c r="H211"/>
    </row>
    <row r="212" spans="1:8" x14ac:dyDescent="0.35">
      <c r="A212"/>
      <c r="E212" t="s">
        <v>904</v>
      </c>
      <c r="F212" t="s">
        <v>52</v>
      </c>
      <c r="H212"/>
    </row>
    <row r="213" spans="1:8" x14ac:dyDescent="0.35">
      <c r="A213"/>
      <c r="E213" t="s">
        <v>1170</v>
      </c>
      <c r="F213" t="s">
        <v>52</v>
      </c>
      <c r="H213"/>
    </row>
    <row r="214" spans="1:8" x14ac:dyDescent="0.35">
      <c r="A214"/>
      <c r="E214" t="s">
        <v>1419</v>
      </c>
      <c r="F214" t="s">
        <v>52</v>
      </c>
      <c r="H214"/>
    </row>
    <row r="215" spans="1:8" x14ac:dyDescent="0.35">
      <c r="A215"/>
      <c r="E215" t="s">
        <v>1792</v>
      </c>
      <c r="F215" t="s">
        <v>52</v>
      </c>
      <c r="H215"/>
    </row>
    <row r="216" spans="1:8" x14ac:dyDescent="0.35">
      <c r="A216"/>
      <c r="E216" t="s">
        <v>2300</v>
      </c>
      <c r="F216" t="s">
        <v>52</v>
      </c>
      <c r="H216"/>
    </row>
    <row r="217" spans="1:8" x14ac:dyDescent="0.35">
      <c r="A217"/>
      <c r="D217" t="s">
        <v>1764</v>
      </c>
      <c r="E217" t="s">
        <v>1765</v>
      </c>
      <c r="F217" t="s">
        <v>52</v>
      </c>
      <c r="H217"/>
    </row>
    <row r="218" spans="1:8" x14ac:dyDescent="0.35">
      <c r="A218"/>
      <c r="D218" t="s">
        <v>1768</v>
      </c>
      <c r="E218" t="s">
        <v>1769</v>
      </c>
      <c r="F218" t="s">
        <v>52</v>
      </c>
      <c r="H218"/>
    </row>
    <row r="219" spans="1:8" x14ac:dyDescent="0.35">
      <c r="A219"/>
      <c r="D219" t="s">
        <v>1781</v>
      </c>
      <c r="E219" t="s">
        <v>1782</v>
      </c>
      <c r="F219" t="s">
        <v>52</v>
      </c>
      <c r="H219"/>
    </row>
    <row r="220" spans="1:8" x14ac:dyDescent="0.35">
      <c r="A220"/>
      <c r="D220" t="s">
        <v>1836</v>
      </c>
      <c r="E220" t="s">
        <v>1837</v>
      </c>
      <c r="F220" t="s">
        <v>52</v>
      </c>
      <c r="H220"/>
    </row>
    <row r="221" spans="1:8" x14ac:dyDescent="0.35">
      <c r="A221"/>
      <c r="D221" t="s">
        <v>2318</v>
      </c>
      <c r="E221" t="s">
        <v>2319</v>
      </c>
      <c r="F221" t="s">
        <v>52</v>
      </c>
      <c r="H221"/>
    </row>
    <row r="222" spans="1:8" x14ac:dyDescent="0.35">
      <c r="A222"/>
      <c r="D222" t="s">
        <v>1894</v>
      </c>
      <c r="E222" t="s">
        <v>1895</v>
      </c>
      <c r="F222" t="s">
        <v>52</v>
      </c>
      <c r="H222"/>
    </row>
    <row r="223" spans="1:8" x14ac:dyDescent="0.35">
      <c r="A223"/>
      <c r="E223" t="s">
        <v>1975</v>
      </c>
      <c r="F223" t="s">
        <v>52</v>
      </c>
      <c r="H223"/>
    </row>
    <row r="224" spans="1:8" x14ac:dyDescent="0.35">
      <c r="A224"/>
      <c r="D224" t="s">
        <v>1917</v>
      </c>
      <c r="E224" t="s">
        <v>1918</v>
      </c>
      <c r="F224" t="s">
        <v>52</v>
      </c>
      <c r="H224"/>
    </row>
    <row r="225" spans="1:8" x14ac:dyDescent="0.35">
      <c r="A225"/>
      <c r="D225" t="s">
        <v>2065</v>
      </c>
      <c r="E225" t="s">
        <v>2066</v>
      </c>
      <c r="F225" t="s">
        <v>52</v>
      </c>
      <c r="H225"/>
    </row>
    <row r="226" spans="1:8" x14ac:dyDescent="0.35">
      <c r="A226"/>
      <c r="E226" t="s">
        <v>2287</v>
      </c>
      <c r="F226" t="s">
        <v>52</v>
      </c>
      <c r="H226"/>
    </row>
    <row r="227" spans="1:8" x14ac:dyDescent="0.35">
      <c r="A227"/>
      <c r="E227" t="s">
        <v>2408</v>
      </c>
      <c r="F227" t="s">
        <v>52</v>
      </c>
      <c r="H227"/>
    </row>
    <row r="228" spans="1:8" x14ac:dyDescent="0.35">
      <c r="A228"/>
      <c r="D228" t="s">
        <v>2021</v>
      </c>
      <c r="E228" t="s">
        <v>2022</v>
      </c>
      <c r="F228" t="s">
        <v>52</v>
      </c>
      <c r="H228"/>
    </row>
    <row r="229" spans="1:8" x14ac:dyDescent="0.35">
      <c r="A229"/>
      <c r="D229" t="s">
        <v>2048</v>
      </c>
      <c r="E229" t="s">
        <v>2049</v>
      </c>
      <c r="F229" t="s">
        <v>52</v>
      </c>
      <c r="H229"/>
    </row>
    <row r="230" spans="1:8" x14ac:dyDescent="0.35">
      <c r="A230"/>
      <c r="E230" t="s">
        <v>2051</v>
      </c>
      <c r="F230" t="s">
        <v>52</v>
      </c>
      <c r="H230"/>
    </row>
    <row r="231" spans="1:8" x14ac:dyDescent="0.35">
      <c r="A231"/>
      <c r="D231" t="s">
        <v>1849</v>
      </c>
      <c r="E231" t="s">
        <v>2016</v>
      </c>
      <c r="F231" t="s">
        <v>52</v>
      </c>
      <c r="H231"/>
    </row>
    <row r="232" spans="1:8" x14ac:dyDescent="0.35">
      <c r="A232"/>
      <c r="E232" t="s">
        <v>1850</v>
      </c>
      <c r="F232" t="s">
        <v>52</v>
      </c>
      <c r="H232"/>
    </row>
    <row r="233" spans="1:8" x14ac:dyDescent="0.35">
      <c r="A233"/>
      <c r="D233" t="s">
        <v>2026</v>
      </c>
      <c r="E233" t="s">
        <v>2027</v>
      </c>
      <c r="F233" t="s">
        <v>52</v>
      </c>
      <c r="H233"/>
    </row>
    <row r="234" spans="1:8" x14ac:dyDescent="0.35">
      <c r="A234"/>
      <c r="E234" t="s">
        <v>2029</v>
      </c>
      <c r="F234" t="s">
        <v>52</v>
      </c>
      <c r="H234"/>
    </row>
    <row r="235" spans="1:8" x14ac:dyDescent="0.35">
      <c r="A235"/>
      <c r="E235" t="s">
        <v>2031</v>
      </c>
      <c r="F235" t="s">
        <v>52</v>
      </c>
      <c r="H235"/>
    </row>
    <row r="236" spans="1:8" x14ac:dyDescent="0.35">
      <c r="A236"/>
      <c r="D236" t="s">
        <v>2034</v>
      </c>
      <c r="E236" t="s">
        <v>2035</v>
      </c>
      <c r="F236" t="s">
        <v>52</v>
      </c>
      <c r="H236"/>
    </row>
    <row r="237" spans="1:8" x14ac:dyDescent="0.35">
      <c r="A237"/>
      <c r="E237" t="s">
        <v>2037</v>
      </c>
      <c r="F237" t="s">
        <v>52</v>
      </c>
      <c r="H237"/>
    </row>
    <row r="238" spans="1:8" x14ac:dyDescent="0.35">
      <c r="A238"/>
      <c r="E238" t="s">
        <v>2039</v>
      </c>
      <c r="F238" t="s">
        <v>52</v>
      </c>
      <c r="H238"/>
    </row>
    <row r="239" spans="1:8" x14ac:dyDescent="0.35">
      <c r="A239"/>
      <c r="D239" t="s">
        <v>2090</v>
      </c>
      <c r="E239" t="s">
        <v>2091</v>
      </c>
      <c r="F239" t="s">
        <v>52</v>
      </c>
      <c r="H239"/>
    </row>
    <row r="240" spans="1:8" x14ac:dyDescent="0.35">
      <c r="A240"/>
      <c r="D240" t="s">
        <v>2095</v>
      </c>
      <c r="E240" t="s">
        <v>2096</v>
      </c>
      <c r="F240" t="s">
        <v>52</v>
      </c>
      <c r="H240"/>
    </row>
    <row r="241" spans="1:8" x14ac:dyDescent="0.35">
      <c r="A241"/>
      <c r="D241" t="s">
        <v>2103</v>
      </c>
      <c r="E241" t="s">
        <v>2104</v>
      </c>
      <c r="F241" t="s">
        <v>52</v>
      </c>
      <c r="H241"/>
    </row>
    <row r="242" spans="1:8" x14ac:dyDescent="0.35">
      <c r="A242"/>
      <c r="D242" t="s">
        <v>2302</v>
      </c>
      <c r="E242" t="s">
        <v>2303</v>
      </c>
      <c r="F242" t="s">
        <v>52</v>
      </c>
      <c r="H242"/>
    </row>
    <row r="243" spans="1:8" x14ac:dyDescent="0.35">
      <c r="A243"/>
      <c r="D243" t="s">
        <v>2229</v>
      </c>
      <c r="E243" t="s">
        <v>2240</v>
      </c>
      <c r="F243" t="s">
        <v>52</v>
      </c>
      <c r="H243"/>
    </row>
    <row r="244" spans="1:8" x14ac:dyDescent="0.35">
      <c r="A244"/>
      <c r="D244" t="s">
        <v>2253</v>
      </c>
      <c r="E244" t="s">
        <v>2254</v>
      </c>
      <c r="F244" t="s">
        <v>52</v>
      </c>
      <c r="H244"/>
    </row>
    <row r="245" spans="1:8" x14ac:dyDescent="0.35">
      <c r="A245"/>
      <c r="D245" t="s">
        <v>2057</v>
      </c>
      <c r="E245" t="s">
        <v>2058</v>
      </c>
      <c r="F245" t="s">
        <v>52</v>
      </c>
      <c r="H245"/>
    </row>
    <row r="246" spans="1:8" x14ac:dyDescent="0.35">
      <c r="A246"/>
      <c r="C246" s="10" t="s">
        <v>7189</v>
      </c>
      <c r="D246" s="10"/>
      <c r="E246" s="10"/>
      <c r="F246" s="10"/>
      <c r="H246"/>
    </row>
    <row r="247" spans="1:8" x14ac:dyDescent="0.35">
      <c r="A247"/>
      <c r="C247" t="s">
        <v>74</v>
      </c>
      <c r="D247" t="s">
        <v>1988</v>
      </c>
      <c r="E247" t="s">
        <v>1989</v>
      </c>
      <c r="F247" t="s">
        <v>52</v>
      </c>
      <c r="H247"/>
    </row>
    <row r="248" spans="1:8" x14ac:dyDescent="0.35">
      <c r="A248"/>
      <c r="D248" t="s">
        <v>1470</v>
      </c>
      <c r="E248" t="s">
        <v>1608</v>
      </c>
      <c r="F248" t="s">
        <v>52</v>
      </c>
      <c r="H248"/>
    </row>
    <row r="249" spans="1:8" x14ac:dyDescent="0.35">
      <c r="A249"/>
      <c r="D249" t="s">
        <v>2115</v>
      </c>
      <c r="E249" t="s">
        <v>2116</v>
      </c>
      <c r="F249" t="s">
        <v>52</v>
      </c>
      <c r="H249"/>
    </row>
    <row r="250" spans="1:8" x14ac:dyDescent="0.35">
      <c r="A250"/>
      <c r="D250" t="s">
        <v>1580</v>
      </c>
      <c r="E250" t="s">
        <v>2245</v>
      </c>
      <c r="F250" t="s">
        <v>52</v>
      </c>
      <c r="H250"/>
    </row>
    <row r="251" spans="1:8" x14ac:dyDescent="0.35">
      <c r="A251"/>
      <c r="D251" t="s">
        <v>1814</v>
      </c>
      <c r="E251" t="s">
        <v>1815</v>
      </c>
      <c r="F251" t="s">
        <v>52</v>
      </c>
      <c r="H251"/>
    </row>
    <row r="252" spans="1:8" x14ac:dyDescent="0.35">
      <c r="A252"/>
      <c r="D252" t="s">
        <v>1978</v>
      </c>
      <c r="E252" t="s">
        <v>1979</v>
      </c>
      <c r="F252" t="s">
        <v>52</v>
      </c>
      <c r="H252"/>
    </row>
    <row r="253" spans="1:8" x14ac:dyDescent="0.35">
      <c r="A253"/>
      <c r="D253" t="s">
        <v>1994</v>
      </c>
      <c r="E253" t="s">
        <v>1995</v>
      </c>
      <c r="F253" t="s">
        <v>52</v>
      </c>
      <c r="H253"/>
    </row>
    <row r="254" spans="1:8" x14ac:dyDescent="0.35">
      <c r="A254"/>
      <c r="D254" t="s">
        <v>2085</v>
      </c>
      <c r="E254" t="s">
        <v>2086</v>
      </c>
      <c r="F254" t="s">
        <v>52</v>
      </c>
      <c r="H254"/>
    </row>
    <row r="255" spans="1:8" x14ac:dyDescent="0.35">
      <c r="A255"/>
      <c r="D255" t="s">
        <v>2229</v>
      </c>
      <c r="E255" t="s">
        <v>2230</v>
      </c>
      <c r="F255" t="s">
        <v>52</v>
      </c>
      <c r="H255"/>
    </row>
    <row r="256" spans="1:8" x14ac:dyDescent="0.35">
      <c r="A256"/>
      <c r="D256" t="s">
        <v>1876</v>
      </c>
      <c r="E256" t="s">
        <v>1877</v>
      </c>
      <c r="F256" t="s">
        <v>52</v>
      </c>
      <c r="H256"/>
    </row>
    <row r="257" spans="1:8" x14ac:dyDescent="0.35">
      <c r="A257"/>
      <c r="C257" s="10" t="s">
        <v>6820</v>
      </c>
      <c r="D257" s="10"/>
      <c r="E257" s="10"/>
      <c r="F257" s="10"/>
      <c r="H257"/>
    </row>
    <row r="258" spans="1:8" x14ac:dyDescent="0.35">
      <c r="A258"/>
      <c r="C258" t="s">
        <v>111</v>
      </c>
      <c r="D258" t="s">
        <v>1430</v>
      </c>
      <c r="E258" t="s">
        <v>1431</v>
      </c>
      <c r="F258" t="s">
        <v>52</v>
      </c>
      <c r="H258"/>
    </row>
    <row r="259" spans="1:8" x14ac:dyDescent="0.35">
      <c r="A259"/>
      <c r="D259" t="s">
        <v>867</v>
      </c>
      <c r="E259" t="s">
        <v>868</v>
      </c>
      <c r="F259" t="s">
        <v>52</v>
      </c>
      <c r="H259"/>
    </row>
    <row r="260" spans="1:8" x14ac:dyDescent="0.35">
      <c r="A260"/>
      <c r="E260" t="s">
        <v>871</v>
      </c>
      <c r="F260" t="s">
        <v>52</v>
      </c>
      <c r="H260"/>
    </row>
    <row r="261" spans="1:8" x14ac:dyDescent="0.35">
      <c r="A261"/>
      <c r="E261" t="s">
        <v>874</v>
      </c>
      <c r="F261" t="s">
        <v>52</v>
      </c>
      <c r="H261"/>
    </row>
    <row r="262" spans="1:8" x14ac:dyDescent="0.35">
      <c r="A262"/>
      <c r="E262" t="s">
        <v>877</v>
      </c>
      <c r="F262" t="s">
        <v>52</v>
      </c>
      <c r="H262"/>
    </row>
    <row r="263" spans="1:8" x14ac:dyDescent="0.35">
      <c r="A263"/>
      <c r="E263" t="s">
        <v>1042</v>
      </c>
      <c r="F263" t="s">
        <v>52</v>
      </c>
      <c r="H263"/>
    </row>
    <row r="264" spans="1:8" x14ac:dyDescent="0.35">
      <c r="A264"/>
      <c r="E264" t="s">
        <v>1438</v>
      </c>
      <c r="F264" t="s">
        <v>52</v>
      </c>
      <c r="H264"/>
    </row>
    <row r="265" spans="1:8" x14ac:dyDescent="0.35">
      <c r="A265"/>
      <c r="D265" t="s">
        <v>1599</v>
      </c>
      <c r="E265" t="s">
        <v>1600</v>
      </c>
      <c r="F265" t="s">
        <v>52</v>
      </c>
      <c r="H265"/>
    </row>
    <row r="266" spans="1:8" x14ac:dyDescent="0.35">
      <c r="A266"/>
      <c r="D266" t="s">
        <v>929</v>
      </c>
      <c r="E266" t="s">
        <v>930</v>
      </c>
      <c r="F266" t="s">
        <v>52</v>
      </c>
      <c r="H266"/>
    </row>
    <row r="267" spans="1:8" x14ac:dyDescent="0.35">
      <c r="A267"/>
      <c r="E267" t="s">
        <v>1116</v>
      </c>
      <c r="F267" t="s">
        <v>52</v>
      </c>
      <c r="H267"/>
    </row>
    <row r="268" spans="1:8" x14ac:dyDescent="0.35">
      <c r="A268"/>
      <c r="D268" t="s">
        <v>935</v>
      </c>
      <c r="E268" t="s">
        <v>936</v>
      </c>
      <c r="F268" t="s">
        <v>52</v>
      </c>
      <c r="H268"/>
    </row>
    <row r="269" spans="1:8" x14ac:dyDescent="0.35">
      <c r="A269"/>
      <c r="E269" t="s">
        <v>1182</v>
      </c>
      <c r="F269" t="s">
        <v>52</v>
      </c>
      <c r="H269"/>
    </row>
    <row r="270" spans="1:8" x14ac:dyDescent="0.35">
      <c r="A270"/>
      <c r="E270" t="s">
        <v>1197</v>
      </c>
      <c r="F270" t="s">
        <v>52</v>
      </c>
      <c r="H270"/>
    </row>
    <row r="271" spans="1:8" x14ac:dyDescent="0.35">
      <c r="A271"/>
      <c r="E271" t="s">
        <v>1603</v>
      </c>
      <c r="F271" t="s">
        <v>52</v>
      </c>
      <c r="H271"/>
    </row>
    <row r="272" spans="1:8" x14ac:dyDescent="0.35">
      <c r="A272"/>
      <c r="D272" t="s">
        <v>1046</v>
      </c>
      <c r="E272" t="s">
        <v>1047</v>
      </c>
      <c r="F272" t="s">
        <v>52</v>
      </c>
      <c r="H272"/>
    </row>
    <row r="273" spans="1:8" x14ac:dyDescent="0.35">
      <c r="A273"/>
      <c r="D273" t="s">
        <v>1187</v>
      </c>
      <c r="E273" t="s">
        <v>1188</v>
      </c>
      <c r="F273" t="s">
        <v>52</v>
      </c>
      <c r="H273"/>
    </row>
    <row r="274" spans="1:8" x14ac:dyDescent="0.35">
      <c r="A274"/>
      <c r="D274" t="s">
        <v>1260</v>
      </c>
      <c r="E274" t="s">
        <v>1261</v>
      </c>
      <c r="F274" t="s">
        <v>52</v>
      </c>
      <c r="H274"/>
    </row>
    <row r="275" spans="1:8" x14ac:dyDescent="0.35">
      <c r="A275"/>
      <c r="E275" t="s">
        <v>2135</v>
      </c>
      <c r="F275" t="s">
        <v>52</v>
      </c>
      <c r="H275"/>
    </row>
    <row r="276" spans="1:8" x14ac:dyDescent="0.35">
      <c r="A276"/>
      <c r="D276" t="s">
        <v>397</v>
      </c>
      <c r="E276" t="s">
        <v>398</v>
      </c>
      <c r="F276" t="s">
        <v>52</v>
      </c>
      <c r="H276"/>
    </row>
    <row r="277" spans="1:8" x14ac:dyDescent="0.35">
      <c r="A277"/>
      <c r="E277" t="s">
        <v>674</v>
      </c>
      <c r="F277" t="s">
        <v>52</v>
      </c>
      <c r="H277"/>
    </row>
    <row r="278" spans="1:8" x14ac:dyDescent="0.35">
      <c r="A278"/>
      <c r="D278" t="s">
        <v>1457</v>
      </c>
      <c r="E278" t="s">
        <v>1458</v>
      </c>
      <c r="F278" t="s">
        <v>52</v>
      </c>
      <c r="H278"/>
    </row>
    <row r="279" spans="1:8" x14ac:dyDescent="0.35">
      <c r="A279"/>
      <c r="D279" t="s">
        <v>654</v>
      </c>
      <c r="E279" t="s">
        <v>655</v>
      </c>
      <c r="F279" t="s">
        <v>52</v>
      </c>
      <c r="H279"/>
    </row>
    <row r="280" spans="1:8" x14ac:dyDescent="0.35">
      <c r="A280"/>
      <c r="D280" t="s">
        <v>1669</v>
      </c>
      <c r="E280" t="s">
        <v>1670</v>
      </c>
      <c r="F280" t="s">
        <v>52</v>
      </c>
      <c r="H280"/>
    </row>
    <row r="281" spans="1:8" x14ac:dyDescent="0.35">
      <c r="A281"/>
      <c r="D281" t="s">
        <v>1201</v>
      </c>
      <c r="E281" t="s">
        <v>1202</v>
      </c>
      <c r="F281" t="s">
        <v>52</v>
      </c>
      <c r="H281"/>
    </row>
    <row r="282" spans="1:8" x14ac:dyDescent="0.35">
      <c r="A282"/>
      <c r="E282" t="s">
        <v>1217</v>
      </c>
      <c r="F282" t="s">
        <v>52</v>
      </c>
      <c r="H282"/>
    </row>
    <row r="283" spans="1:8" x14ac:dyDescent="0.35">
      <c r="A283"/>
      <c r="D283" t="s">
        <v>1356</v>
      </c>
      <c r="E283" t="s">
        <v>1357</v>
      </c>
      <c r="F283" t="s">
        <v>52</v>
      </c>
      <c r="H283"/>
    </row>
    <row r="284" spans="1:8" x14ac:dyDescent="0.35">
      <c r="A284"/>
      <c r="E284" t="s">
        <v>1954</v>
      </c>
      <c r="F284" t="s">
        <v>52</v>
      </c>
      <c r="H284"/>
    </row>
    <row r="285" spans="1:8" x14ac:dyDescent="0.35">
      <c r="A285"/>
      <c r="D285" t="s">
        <v>322</v>
      </c>
      <c r="E285" t="s">
        <v>323</v>
      </c>
      <c r="F285" t="s">
        <v>52</v>
      </c>
      <c r="H285"/>
    </row>
    <row r="286" spans="1:8" x14ac:dyDescent="0.35">
      <c r="A286"/>
      <c r="D286" t="s">
        <v>1012</v>
      </c>
      <c r="E286" t="s">
        <v>1013</v>
      </c>
      <c r="F286" t="s">
        <v>52</v>
      </c>
      <c r="H286"/>
    </row>
    <row r="287" spans="1:8" x14ac:dyDescent="0.35">
      <c r="A287"/>
      <c r="E287" t="s">
        <v>1474</v>
      </c>
      <c r="F287" t="s">
        <v>52</v>
      </c>
      <c r="H287"/>
    </row>
    <row r="288" spans="1:8" x14ac:dyDescent="0.35">
      <c r="A288"/>
      <c r="D288" t="s">
        <v>1060</v>
      </c>
      <c r="E288" t="s">
        <v>1061</v>
      </c>
      <c r="F288" t="s">
        <v>52</v>
      </c>
      <c r="H288"/>
    </row>
    <row r="289" spans="1:8" x14ac:dyDescent="0.35">
      <c r="A289"/>
      <c r="D289" t="s">
        <v>1140</v>
      </c>
      <c r="E289" t="s">
        <v>1141</v>
      </c>
      <c r="F289" t="s">
        <v>52</v>
      </c>
      <c r="H289"/>
    </row>
    <row r="290" spans="1:8" x14ac:dyDescent="0.35">
      <c r="A290"/>
      <c r="E290" t="s">
        <v>1409</v>
      </c>
      <c r="F290" t="s">
        <v>52</v>
      </c>
      <c r="H290"/>
    </row>
    <row r="291" spans="1:8" x14ac:dyDescent="0.35">
      <c r="A291"/>
      <c r="D291" t="s">
        <v>1144</v>
      </c>
      <c r="E291" t="s">
        <v>1145</v>
      </c>
      <c r="F291" t="s">
        <v>52</v>
      </c>
      <c r="H291"/>
    </row>
    <row r="292" spans="1:8" x14ac:dyDescent="0.35">
      <c r="A292"/>
      <c r="D292" t="s">
        <v>1193</v>
      </c>
      <c r="E292" t="s">
        <v>1194</v>
      </c>
      <c r="F292" t="s">
        <v>52</v>
      </c>
      <c r="H292"/>
    </row>
    <row r="293" spans="1:8" x14ac:dyDescent="0.35">
      <c r="A293"/>
      <c r="D293" t="s">
        <v>1065</v>
      </c>
      <c r="E293" t="s">
        <v>1066</v>
      </c>
      <c r="F293" t="s">
        <v>52</v>
      </c>
      <c r="H293"/>
    </row>
    <row r="294" spans="1:8" x14ac:dyDescent="0.35">
      <c r="A294"/>
      <c r="E294" t="s">
        <v>1642</v>
      </c>
      <c r="F294" t="s">
        <v>52</v>
      </c>
      <c r="H294"/>
    </row>
    <row r="295" spans="1:8" x14ac:dyDescent="0.35">
      <c r="A295"/>
      <c r="D295" t="s">
        <v>1020</v>
      </c>
      <c r="E295" t="s">
        <v>1021</v>
      </c>
      <c r="F295" t="s">
        <v>52</v>
      </c>
      <c r="H295"/>
    </row>
    <row r="296" spans="1:8" x14ac:dyDescent="0.35">
      <c r="A296"/>
      <c r="D296" t="s">
        <v>1025</v>
      </c>
      <c r="E296" t="s">
        <v>1026</v>
      </c>
      <c r="F296" t="s">
        <v>52</v>
      </c>
      <c r="H296"/>
    </row>
    <row r="297" spans="1:8" x14ac:dyDescent="0.35">
      <c r="A297"/>
      <c r="D297" t="s">
        <v>1148</v>
      </c>
      <c r="E297" t="s">
        <v>1149</v>
      </c>
      <c r="F297" t="s">
        <v>52</v>
      </c>
      <c r="H297"/>
    </row>
    <row r="298" spans="1:8" x14ac:dyDescent="0.35">
      <c r="A298"/>
      <c r="D298" t="s">
        <v>1206</v>
      </c>
      <c r="E298" t="s">
        <v>1207</v>
      </c>
      <c r="F298" t="s">
        <v>52</v>
      </c>
      <c r="H298"/>
    </row>
    <row r="299" spans="1:8" x14ac:dyDescent="0.35">
      <c r="A299"/>
      <c r="D299" t="s">
        <v>2280</v>
      </c>
      <c r="E299" t="s">
        <v>2281</v>
      </c>
      <c r="F299" t="s">
        <v>52</v>
      </c>
      <c r="H299"/>
    </row>
    <row r="300" spans="1:8" x14ac:dyDescent="0.35">
      <c r="A300"/>
      <c r="D300" t="s">
        <v>1324</v>
      </c>
      <c r="E300" t="s">
        <v>1325</v>
      </c>
      <c r="F300" t="s">
        <v>52</v>
      </c>
      <c r="H300"/>
    </row>
    <row r="301" spans="1:8" x14ac:dyDescent="0.35">
      <c r="A301"/>
      <c r="D301" t="s">
        <v>1922</v>
      </c>
      <c r="E301" t="s">
        <v>1923</v>
      </c>
      <c r="F301" t="s">
        <v>52</v>
      </c>
      <c r="H301"/>
    </row>
    <row r="302" spans="1:8" x14ac:dyDescent="0.35">
      <c r="A302"/>
      <c r="D302" t="s">
        <v>609</v>
      </c>
      <c r="E302" t="s">
        <v>610</v>
      </c>
      <c r="F302" t="s">
        <v>52</v>
      </c>
      <c r="H302"/>
    </row>
    <row r="303" spans="1:8" x14ac:dyDescent="0.35">
      <c r="A303"/>
      <c r="D303" t="s">
        <v>752</v>
      </c>
      <c r="E303" t="s">
        <v>753</v>
      </c>
      <c r="F303" t="s">
        <v>52</v>
      </c>
      <c r="H303"/>
    </row>
    <row r="304" spans="1:8" x14ac:dyDescent="0.35">
      <c r="A304"/>
      <c r="D304" t="s">
        <v>619</v>
      </c>
      <c r="E304" t="s">
        <v>620</v>
      </c>
      <c r="F304" t="s">
        <v>52</v>
      </c>
      <c r="H304"/>
    </row>
    <row r="305" spans="1:8" x14ac:dyDescent="0.35">
      <c r="A305"/>
      <c r="E305" t="s">
        <v>770</v>
      </c>
      <c r="F305" t="s">
        <v>52</v>
      </c>
      <c r="H305"/>
    </row>
    <row r="306" spans="1:8" x14ac:dyDescent="0.35">
      <c r="A306"/>
      <c r="D306" t="s">
        <v>68</v>
      </c>
      <c r="E306" t="s">
        <v>1971</v>
      </c>
      <c r="F306" t="s">
        <v>52</v>
      </c>
      <c r="H306"/>
    </row>
    <row r="307" spans="1:8" x14ac:dyDescent="0.35">
      <c r="A307"/>
      <c r="D307" t="s">
        <v>1735</v>
      </c>
      <c r="E307" t="s">
        <v>1736</v>
      </c>
      <c r="F307" t="s">
        <v>52</v>
      </c>
      <c r="H307"/>
    </row>
    <row r="308" spans="1:8" x14ac:dyDescent="0.35">
      <c r="A308"/>
      <c r="D308" t="s">
        <v>1743</v>
      </c>
      <c r="E308" t="s">
        <v>1744</v>
      </c>
      <c r="F308" t="s">
        <v>52</v>
      </c>
      <c r="H308"/>
    </row>
    <row r="309" spans="1:8" x14ac:dyDescent="0.35">
      <c r="A309"/>
      <c r="D309" t="s">
        <v>1932</v>
      </c>
      <c r="E309" t="s">
        <v>1933</v>
      </c>
      <c r="F309" t="s">
        <v>52</v>
      </c>
      <c r="H309"/>
    </row>
    <row r="310" spans="1:8" x14ac:dyDescent="0.35">
      <c r="A310"/>
      <c r="D310" t="s">
        <v>1950</v>
      </c>
      <c r="E310" t="s">
        <v>1951</v>
      </c>
      <c r="F310" t="s">
        <v>52</v>
      </c>
      <c r="H310"/>
    </row>
    <row r="311" spans="1:8" x14ac:dyDescent="0.35">
      <c r="A311"/>
      <c r="D311" t="s">
        <v>2237</v>
      </c>
      <c r="E311" t="s">
        <v>2238</v>
      </c>
      <c r="F311" t="s">
        <v>52</v>
      </c>
      <c r="H311"/>
    </row>
    <row r="312" spans="1:8" x14ac:dyDescent="0.35">
      <c r="A312"/>
      <c r="E312" t="s">
        <v>2266</v>
      </c>
      <c r="F312" t="s">
        <v>52</v>
      </c>
      <c r="H312"/>
    </row>
    <row r="313" spans="1:8" x14ac:dyDescent="0.35">
      <c r="A313"/>
      <c r="C313" s="10" t="s">
        <v>7309</v>
      </c>
      <c r="D313" s="10"/>
      <c r="E313" s="10"/>
      <c r="F313" s="10"/>
      <c r="H313"/>
    </row>
    <row r="314" spans="1:8" x14ac:dyDescent="0.35">
      <c r="A314"/>
      <c r="C314" t="s">
        <v>99</v>
      </c>
      <c r="D314" t="s">
        <v>805</v>
      </c>
      <c r="E314" t="s">
        <v>806</v>
      </c>
      <c r="F314" t="s">
        <v>52</v>
      </c>
      <c r="H314"/>
    </row>
    <row r="315" spans="1:8" x14ac:dyDescent="0.35">
      <c r="A315"/>
      <c r="C315" s="10" t="s">
        <v>6834</v>
      </c>
      <c r="D315" s="10"/>
      <c r="E315" s="10"/>
      <c r="F315" s="10"/>
      <c r="H315"/>
    </row>
    <row r="316" spans="1:8" x14ac:dyDescent="0.35">
      <c r="A316"/>
      <c r="C316" t="s">
        <v>92</v>
      </c>
      <c r="D316" t="s">
        <v>1865</v>
      </c>
      <c r="E316" t="s">
        <v>1866</v>
      </c>
      <c r="F316" t="s">
        <v>52</v>
      </c>
      <c r="H316"/>
    </row>
    <row r="317" spans="1:8" x14ac:dyDescent="0.35">
      <c r="A317"/>
      <c r="D317" t="s">
        <v>973</v>
      </c>
      <c r="E317" t="s">
        <v>974</v>
      </c>
      <c r="F317" t="s">
        <v>52</v>
      </c>
      <c r="H317"/>
    </row>
    <row r="318" spans="1:8" x14ac:dyDescent="0.35">
      <c r="A318"/>
      <c r="D318" t="s">
        <v>548</v>
      </c>
      <c r="E318" t="s">
        <v>549</v>
      </c>
      <c r="F318" t="s">
        <v>52</v>
      </c>
      <c r="H318"/>
    </row>
    <row r="319" spans="1:8" x14ac:dyDescent="0.35">
      <c r="A319"/>
      <c r="D319" t="s">
        <v>567</v>
      </c>
      <c r="E319" t="s">
        <v>568</v>
      </c>
      <c r="F319" t="s">
        <v>52</v>
      </c>
      <c r="H319"/>
    </row>
    <row r="320" spans="1:8" x14ac:dyDescent="0.35">
      <c r="A320"/>
      <c r="D320" t="s">
        <v>576</v>
      </c>
      <c r="E320" t="s">
        <v>577</v>
      </c>
      <c r="F320" t="s">
        <v>52</v>
      </c>
      <c r="H320"/>
    </row>
    <row r="321" spans="1:8" x14ac:dyDescent="0.35">
      <c r="A321"/>
      <c r="D321" t="s">
        <v>585</v>
      </c>
      <c r="E321" t="s">
        <v>586</v>
      </c>
      <c r="F321" t="s">
        <v>52</v>
      </c>
      <c r="H321"/>
    </row>
    <row r="322" spans="1:8" x14ac:dyDescent="0.35">
      <c r="A322"/>
      <c r="D322" t="s">
        <v>985</v>
      </c>
      <c r="E322" t="s">
        <v>986</v>
      </c>
      <c r="F322" t="s">
        <v>52</v>
      </c>
      <c r="H322"/>
    </row>
    <row r="323" spans="1:8" x14ac:dyDescent="0.35">
      <c r="A323"/>
      <c r="D323" t="s">
        <v>996</v>
      </c>
      <c r="E323" t="s">
        <v>997</v>
      </c>
      <c r="F323" t="s">
        <v>52</v>
      </c>
      <c r="H323"/>
    </row>
    <row r="324" spans="1:8" x14ac:dyDescent="0.35">
      <c r="A324"/>
      <c r="D324" t="s">
        <v>1000</v>
      </c>
      <c r="E324" t="s">
        <v>1001</v>
      </c>
      <c r="F324" t="s">
        <v>52</v>
      </c>
      <c r="H324"/>
    </row>
    <row r="325" spans="1:8" x14ac:dyDescent="0.35">
      <c r="A325"/>
      <c r="D325" t="s">
        <v>1634</v>
      </c>
      <c r="E325" t="s">
        <v>1635</v>
      </c>
      <c r="F325" t="s">
        <v>52</v>
      </c>
      <c r="H325"/>
    </row>
    <row r="326" spans="1:8" x14ac:dyDescent="0.35">
      <c r="A326"/>
      <c r="D326" t="s">
        <v>1029</v>
      </c>
      <c r="E326" t="s">
        <v>1030</v>
      </c>
      <c r="F326" t="s">
        <v>52</v>
      </c>
      <c r="H326"/>
    </row>
    <row r="327" spans="1:8" x14ac:dyDescent="0.35">
      <c r="A327"/>
      <c r="D327" t="s">
        <v>800</v>
      </c>
      <c r="E327" t="s">
        <v>1498</v>
      </c>
      <c r="F327" t="s">
        <v>52</v>
      </c>
      <c r="H327"/>
    </row>
    <row r="328" spans="1:8" x14ac:dyDescent="0.35">
      <c r="A328"/>
      <c r="E328" t="s">
        <v>1587</v>
      </c>
      <c r="F328" t="s">
        <v>52</v>
      </c>
      <c r="H328"/>
    </row>
    <row r="329" spans="1:8" x14ac:dyDescent="0.35">
      <c r="A329"/>
      <c r="E329" t="s">
        <v>1700</v>
      </c>
      <c r="F329" t="s">
        <v>52</v>
      </c>
      <c r="H329"/>
    </row>
    <row r="330" spans="1:8" x14ac:dyDescent="0.35">
      <c r="A330"/>
      <c r="D330" t="s">
        <v>613</v>
      </c>
      <c r="E330" t="s">
        <v>614</v>
      </c>
      <c r="F330" t="s">
        <v>52</v>
      </c>
      <c r="H330"/>
    </row>
    <row r="331" spans="1:8" x14ac:dyDescent="0.35">
      <c r="A331"/>
      <c r="D331" t="s">
        <v>68</v>
      </c>
      <c r="E331" t="s">
        <v>2398</v>
      </c>
      <c r="F331" t="s">
        <v>52</v>
      </c>
      <c r="H331"/>
    </row>
    <row r="332" spans="1:8" x14ac:dyDescent="0.35">
      <c r="A332"/>
      <c r="D332" t="s">
        <v>2273</v>
      </c>
      <c r="E332" t="s">
        <v>2274</v>
      </c>
      <c r="F332" t="s">
        <v>52</v>
      </c>
      <c r="H332"/>
    </row>
    <row r="333" spans="1:8" x14ac:dyDescent="0.35">
      <c r="A333"/>
      <c r="D333" t="s">
        <v>1958</v>
      </c>
      <c r="E333" t="s">
        <v>1959</v>
      </c>
      <c r="F333" t="s">
        <v>52</v>
      </c>
      <c r="H333"/>
    </row>
    <row r="334" spans="1:8" x14ac:dyDescent="0.35">
      <c r="A334"/>
      <c r="D334" t="s">
        <v>2129</v>
      </c>
      <c r="E334" t="s">
        <v>2130</v>
      </c>
      <c r="F334" t="s">
        <v>52</v>
      </c>
      <c r="H334"/>
    </row>
    <row r="335" spans="1:8" x14ac:dyDescent="0.35">
      <c r="A335"/>
      <c r="C335" s="10" t="s">
        <v>6830</v>
      </c>
      <c r="D335" s="10"/>
      <c r="E335" s="10"/>
      <c r="F335" s="10"/>
      <c r="H335"/>
    </row>
    <row r="336" spans="1:8" x14ac:dyDescent="0.35">
      <c r="A336"/>
      <c r="C336" t="s">
        <v>113</v>
      </c>
      <c r="D336" t="s">
        <v>1413</v>
      </c>
      <c r="E336" t="s">
        <v>1414</v>
      </c>
      <c r="F336" t="s">
        <v>52</v>
      </c>
      <c r="H336"/>
    </row>
    <row r="337" spans="1:8" x14ac:dyDescent="0.35">
      <c r="A337"/>
      <c r="E337" t="s">
        <v>1417</v>
      </c>
      <c r="F337" t="s">
        <v>52</v>
      </c>
      <c r="H337"/>
    </row>
    <row r="338" spans="1:8" x14ac:dyDescent="0.35">
      <c r="A338"/>
      <c r="D338" t="s">
        <v>899</v>
      </c>
      <c r="E338" t="s">
        <v>900</v>
      </c>
      <c r="F338" t="s">
        <v>52</v>
      </c>
      <c r="H338"/>
    </row>
    <row r="339" spans="1:8" x14ac:dyDescent="0.35">
      <c r="A339"/>
      <c r="E339" t="s">
        <v>1757</v>
      </c>
      <c r="F339" t="s">
        <v>52</v>
      </c>
      <c r="H339"/>
    </row>
    <row r="340" spans="1:8" x14ac:dyDescent="0.35">
      <c r="A340"/>
      <c r="D340" t="s">
        <v>1293</v>
      </c>
      <c r="E340" t="s">
        <v>1294</v>
      </c>
      <c r="F340" t="s">
        <v>52</v>
      </c>
      <c r="H340"/>
    </row>
    <row r="341" spans="1:8" x14ac:dyDescent="0.35">
      <c r="A341"/>
      <c r="E341" t="s">
        <v>1300</v>
      </c>
      <c r="F341" t="s">
        <v>52</v>
      </c>
      <c r="H341"/>
    </row>
    <row r="342" spans="1:8" x14ac:dyDescent="0.35">
      <c r="A342"/>
      <c r="E342" t="s">
        <v>1303</v>
      </c>
      <c r="F342" t="s">
        <v>52</v>
      </c>
      <c r="H342"/>
    </row>
    <row r="343" spans="1:8" x14ac:dyDescent="0.35">
      <c r="A343"/>
      <c r="E343" t="s">
        <v>1423</v>
      </c>
      <c r="F343" t="s">
        <v>52</v>
      </c>
      <c r="H343"/>
    </row>
    <row r="344" spans="1:8" x14ac:dyDescent="0.35">
      <c r="A344"/>
      <c r="D344" t="s">
        <v>1369</v>
      </c>
      <c r="E344" t="s">
        <v>1370</v>
      </c>
      <c r="F344" t="s">
        <v>52</v>
      </c>
      <c r="H344"/>
    </row>
    <row r="345" spans="1:8" x14ac:dyDescent="0.35">
      <c r="A345"/>
      <c r="D345" t="s">
        <v>1430</v>
      </c>
      <c r="E345" t="s">
        <v>1510</v>
      </c>
      <c r="F345" t="s">
        <v>52</v>
      </c>
      <c r="H345"/>
    </row>
    <row r="346" spans="1:8" x14ac:dyDescent="0.35">
      <c r="A346"/>
      <c r="D346" t="s">
        <v>1250</v>
      </c>
      <c r="E346" t="s">
        <v>1348</v>
      </c>
      <c r="F346" t="s">
        <v>52</v>
      </c>
      <c r="H346"/>
    </row>
    <row r="347" spans="1:8" x14ac:dyDescent="0.35">
      <c r="A347"/>
      <c r="D347" t="s">
        <v>1435</v>
      </c>
      <c r="E347" t="s">
        <v>1436</v>
      </c>
      <c r="F347" t="s">
        <v>52</v>
      </c>
      <c r="H347"/>
    </row>
    <row r="348" spans="1:8" x14ac:dyDescent="0.35">
      <c r="A348"/>
      <c r="D348" t="s">
        <v>1442</v>
      </c>
      <c r="E348" t="s">
        <v>1443</v>
      </c>
      <c r="F348" t="s">
        <v>52</v>
      </c>
      <c r="H348"/>
    </row>
    <row r="349" spans="1:8" x14ac:dyDescent="0.35">
      <c r="A349"/>
      <c r="D349" t="s">
        <v>924</v>
      </c>
      <c r="E349" t="s">
        <v>1110</v>
      </c>
      <c r="F349" t="s">
        <v>52</v>
      </c>
      <c r="H349"/>
    </row>
    <row r="350" spans="1:8" x14ac:dyDescent="0.35">
      <c r="A350"/>
      <c r="E350" t="s">
        <v>1113</v>
      </c>
      <c r="F350" t="s">
        <v>52</v>
      </c>
      <c r="H350"/>
    </row>
    <row r="351" spans="1:8" x14ac:dyDescent="0.35">
      <c r="A351"/>
      <c r="E351" t="s">
        <v>1179</v>
      </c>
      <c r="F351" t="s">
        <v>52</v>
      </c>
      <c r="H351"/>
    </row>
    <row r="352" spans="1:8" x14ac:dyDescent="0.35">
      <c r="A352"/>
      <c r="E352" t="s">
        <v>1305</v>
      </c>
      <c r="F352" t="s">
        <v>52</v>
      </c>
      <c r="H352"/>
    </row>
    <row r="353" spans="1:8" x14ac:dyDescent="0.35">
      <c r="A353"/>
      <c r="D353" t="s">
        <v>1492</v>
      </c>
      <c r="E353" t="s">
        <v>1493</v>
      </c>
      <c r="F353" t="s">
        <v>52</v>
      </c>
      <c r="H353"/>
    </row>
    <row r="354" spans="1:8" x14ac:dyDescent="0.35">
      <c r="A354"/>
      <c r="D354" t="s">
        <v>1119</v>
      </c>
      <c r="E354" t="s">
        <v>1120</v>
      </c>
      <c r="F354" t="s">
        <v>52</v>
      </c>
      <c r="H354"/>
    </row>
    <row r="355" spans="1:8" x14ac:dyDescent="0.35">
      <c r="A355"/>
      <c r="E355" t="s">
        <v>1123</v>
      </c>
      <c r="F355" t="s">
        <v>52</v>
      </c>
      <c r="H355"/>
    </row>
    <row r="356" spans="1:8" x14ac:dyDescent="0.35">
      <c r="A356"/>
      <c r="D356" t="s">
        <v>1309</v>
      </c>
      <c r="E356" t="s">
        <v>1310</v>
      </c>
      <c r="F356" t="s">
        <v>52</v>
      </c>
      <c r="H356"/>
    </row>
    <row r="357" spans="1:8" x14ac:dyDescent="0.35">
      <c r="A357"/>
      <c r="D357" t="s">
        <v>1450</v>
      </c>
      <c r="E357" t="s">
        <v>1451</v>
      </c>
      <c r="F357" t="s">
        <v>52</v>
      </c>
      <c r="H357"/>
    </row>
    <row r="358" spans="1:8" x14ac:dyDescent="0.35">
      <c r="A358"/>
      <c r="D358" t="s">
        <v>1379</v>
      </c>
      <c r="E358" t="s">
        <v>1380</v>
      </c>
      <c r="F358" t="s">
        <v>52</v>
      </c>
      <c r="H358"/>
    </row>
    <row r="359" spans="1:8" x14ac:dyDescent="0.35">
      <c r="A359"/>
      <c r="D359" t="s">
        <v>1711</v>
      </c>
      <c r="E359" t="s">
        <v>1712</v>
      </c>
      <c r="F359" t="s">
        <v>52</v>
      </c>
      <c r="H359"/>
    </row>
    <row r="360" spans="1:8" x14ac:dyDescent="0.35">
      <c r="A360"/>
      <c r="D360" t="s">
        <v>469</v>
      </c>
      <c r="E360" t="s">
        <v>1272</v>
      </c>
      <c r="F360" t="s">
        <v>52</v>
      </c>
      <c r="H360"/>
    </row>
    <row r="361" spans="1:8" x14ac:dyDescent="0.35">
      <c r="A361"/>
      <c r="D361" t="s">
        <v>1899</v>
      </c>
      <c r="E361" t="s">
        <v>1900</v>
      </c>
      <c r="F361" t="s">
        <v>52</v>
      </c>
      <c r="H361"/>
    </row>
    <row r="362" spans="1:8" x14ac:dyDescent="0.35">
      <c r="A362"/>
      <c r="D362" t="s">
        <v>2330</v>
      </c>
      <c r="E362" t="s">
        <v>2331</v>
      </c>
      <c r="F362" t="s">
        <v>52</v>
      </c>
      <c r="H362"/>
    </row>
    <row r="363" spans="1:8" x14ac:dyDescent="0.35">
      <c r="A363"/>
      <c r="C363" s="10" t="s">
        <v>7350</v>
      </c>
      <c r="D363" s="10"/>
      <c r="E363" s="10"/>
      <c r="F363" s="10"/>
      <c r="H363"/>
    </row>
    <row r="364" spans="1:8" x14ac:dyDescent="0.35">
      <c r="A364"/>
      <c r="C364" t="s">
        <v>119</v>
      </c>
      <c r="D364" t="s">
        <v>228</v>
      </c>
      <c r="E364" t="s">
        <v>229</v>
      </c>
      <c r="F364" t="s">
        <v>52</v>
      </c>
      <c r="H364"/>
    </row>
    <row r="365" spans="1:8" x14ac:dyDescent="0.35">
      <c r="A365"/>
      <c r="D365" t="s">
        <v>1465</v>
      </c>
      <c r="E365" t="s">
        <v>1466</v>
      </c>
      <c r="F365" t="s">
        <v>52</v>
      </c>
      <c r="H365"/>
    </row>
    <row r="366" spans="1:8" x14ac:dyDescent="0.35">
      <c r="A366"/>
      <c r="C366" s="10" t="s">
        <v>7367</v>
      </c>
      <c r="D366" s="10"/>
      <c r="E366" s="10"/>
      <c r="F366" s="10"/>
      <c r="H366"/>
    </row>
    <row r="367" spans="1:8" x14ac:dyDescent="0.35">
      <c r="A367"/>
      <c r="C367" t="s">
        <v>123</v>
      </c>
      <c r="D367" t="s">
        <v>2313</v>
      </c>
      <c r="E367" t="s">
        <v>2314</v>
      </c>
      <c r="F367" t="s">
        <v>52</v>
      </c>
      <c r="H367"/>
    </row>
    <row r="368" spans="1:8" x14ac:dyDescent="0.35">
      <c r="A368"/>
      <c r="C368" s="10" t="s">
        <v>7394</v>
      </c>
      <c r="D368" s="10"/>
      <c r="E368" s="10"/>
      <c r="F368" s="10"/>
      <c r="H368"/>
    </row>
    <row r="369" spans="1:8" x14ac:dyDescent="0.35">
      <c r="A369"/>
      <c r="B369" t="s">
        <v>98</v>
      </c>
      <c r="C369" t="s">
        <v>99</v>
      </c>
      <c r="D369" t="s">
        <v>1465</v>
      </c>
      <c r="E369" t="s">
        <v>1466</v>
      </c>
      <c r="F369" t="s">
        <v>52</v>
      </c>
      <c r="H369"/>
    </row>
    <row r="370" spans="1:8" x14ac:dyDescent="0.35">
      <c r="A370"/>
      <c r="C370" s="10" t="s">
        <v>6834</v>
      </c>
      <c r="D370" s="10"/>
      <c r="E370" s="10"/>
      <c r="F370" s="10"/>
      <c r="H370"/>
    </row>
    <row r="371" spans="1:8" x14ac:dyDescent="0.35">
      <c r="A371"/>
      <c r="B371" t="s">
        <v>126</v>
      </c>
      <c r="C371" t="s">
        <v>51</v>
      </c>
      <c r="D371" t="s">
        <v>283</v>
      </c>
      <c r="E371" t="s">
        <v>284</v>
      </c>
      <c r="F371" t="s">
        <v>52</v>
      </c>
      <c r="H371"/>
    </row>
    <row r="372" spans="1:8" x14ac:dyDescent="0.35">
      <c r="A372"/>
      <c r="C372" s="10" t="s">
        <v>6796</v>
      </c>
      <c r="D372" s="10"/>
      <c r="E372" s="10"/>
      <c r="F372" s="10"/>
      <c r="H372"/>
    </row>
    <row r="373" spans="1:8" x14ac:dyDescent="0.35">
      <c r="A373"/>
      <c r="C373" t="s">
        <v>99</v>
      </c>
      <c r="D373" t="s">
        <v>1484</v>
      </c>
      <c r="E373" t="s">
        <v>1485</v>
      </c>
      <c r="F373" t="s">
        <v>52</v>
      </c>
      <c r="H373"/>
    </row>
    <row r="374" spans="1:8" x14ac:dyDescent="0.35">
      <c r="A374"/>
      <c r="D374" t="s">
        <v>215</v>
      </c>
      <c r="E374" t="s">
        <v>333</v>
      </c>
      <c r="F374" t="s">
        <v>52</v>
      </c>
      <c r="H374"/>
    </row>
    <row r="375" spans="1:8" x14ac:dyDescent="0.35">
      <c r="A375"/>
      <c r="D375" t="s">
        <v>360</v>
      </c>
      <c r="E375" t="s">
        <v>361</v>
      </c>
      <c r="F375" t="s">
        <v>52</v>
      </c>
      <c r="H375"/>
    </row>
    <row r="376" spans="1:8" x14ac:dyDescent="0.35">
      <c r="A376"/>
      <c r="E376" t="s">
        <v>1811</v>
      </c>
      <c r="F376" t="s">
        <v>52</v>
      </c>
      <c r="H376"/>
    </row>
    <row r="377" spans="1:8" x14ac:dyDescent="0.35">
      <c r="A377"/>
      <c r="D377" t="s">
        <v>862</v>
      </c>
      <c r="E377" t="s">
        <v>863</v>
      </c>
      <c r="F377" t="s">
        <v>52</v>
      </c>
      <c r="H377"/>
    </row>
    <row r="378" spans="1:8" x14ac:dyDescent="0.35">
      <c r="A378"/>
      <c r="D378" t="s">
        <v>773</v>
      </c>
      <c r="E378" t="s">
        <v>774</v>
      </c>
      <c r="F378" t="s">
        <v>52</v>
      </c>
      <c r="H378"/>
    </row>
    <row r="379" spans="1:8" x14ac:dyDescent="0.35">
      <c r="A379"/>
      <c r="E379" t="s">
        <v>789</v>
      </c>
      <c r="F379" t="s">
        <v>52</v>
      </c>
      <c r="H379"/>
    </row>
    <row r="380" spans="1:8" x14ac:dyDescent="0.35">
      <c r="A380"/>
      <c r="E380" t="s">
        <v>1610</v>
      </c>
      <c r="F380" t="s">
        <v>52</v>
      </c>
      <c r="H380"/>
    </row>
    <row r="381" spans="1:8" x14ac:dyDescent="0.35">
      <c r="A381"/>
      <c r="E381" t="s">
        <v>1787</v>
      </c>
      <c r="F381" t="s">
        <v>52</v>
      </c>
      <c r="H381"/>
    </row>
    <row r="382" spans="1:8" x14ac:dyDescent="0.35">
      <c r="A382"/>
      <c r="D382" t="s">
        <v>1617</v>
      </c>
      <c r="E382" t="s">
        <v>1618</v>
      </c>
      <c r="F382" t="s">
        <v>52</v>
      </c>
      <c r="H382"/>
    </row>
    <row r="383" spans="1:8" x14ac:dyDescent="0.35">
      <c r="A383"/>
      <c r="D383" t="s">
        <v>1476</v>
      </c>
      <c r="E383" t="s">
        <v>2223</v>
      </c>
      <c r="F383" t="s">
        <v>52</v>
      </c>
      <c r="H383"/>
    </row>
    <row r="384" spans="1:8" x14ac:dyDescent="0.35">
      <c r="A384"/>
      <c r="D384" t="s">
        <v>1383</v>
      </c>
      <c r="E384" t="s">
        <v>1384</v>
      </c>
      <c r="F384" t="s">
        <v>52</v>
      </c>
      <c r="H384"/>
    </row>
    <row r="385" spans="1:8" x14ac:dyDescent="0.35">
      <c r="A385"/>
      <c r="D385" t="s">
        <v>68</v>
      </c>
      <c r="E385" t="s">
        <v>2401</v>
      </c>
      <c r="F385" t="s">
        <v>52</v>
      </c>
      <c r="H385"/>
    </row>
    <row r="386" spans="1:8" x14ac:dyDescent="0.35">
      <c r="A386"/>
      <c r="D386" t="s">
        <v>1882</v>
      </c>
      <c r="E386" t="s">
        <v>1883</v>
      </c>
      <c r="F386" t="s">
        <v>52</v>
      </c>
      <c r="H386"/>
    </row>
    <row r="387" spans="1:8" x14ac:dyDescent="0.35">
      <c r="A387"/>
      <c r="D387" t="s">
        <v>2077</v>
      </c>
      <c r="E387" t="s">
        <v>2078</v>
      </c>
      <c r="F387" t="s">
        <v>52</v>
      </c>
      <c r="H387"/>
    </row>
    <row r="388" spans="1:8" x14ac:dyDescent="0.35">
      <c r="A388"/>
      <c r="C388" s="10" t="s">
        <v>6834</v>
      </c>
      <c r="D388" s="10"/>
      <c r="E388" s="10"/>
      <c r="F388" s="10"/>
      <c r="H388"/>
    </row>
    <row r="389" spans="1:8" x14ac:dyDescent="0.35">
      <c r="A389"/>
      <c r="C389" t="s">
        <v>113</v>
      </c>
      <c r="D389" t="s">
        <v>340</v>
      </c>
      <c r="E389" t="s">
        <v>341</v>
      </c>
      <c r="F389" t="s">
        <v>52</v>
      </c>
      <c r="H389"/>
    </row>
    <row r="390" spans="1:8" x14ac:dyDescent="0.35">
      <c r="A390"/>
      <c r="D390" t="s">
        <v>263</v>
      </c>
      <c r="E390" t="s">
        <v>1538</v>
      </c>
      <c r="F390" t="s">
        <v>52</v>
      </c>
      <c r="H390"/>
    </row>
    <row r="391" spans="1:8" x14ac:dyDescent="0.35">
      <c r="A391"/>
      <c r="D391" t="s">
        <v>1707</v>
      </c>
      <c r="E391" t="s">
        <v>1708</v>
      </c>
      <c r="F391" t="s">
        <v>52</v>
      </c>
      <c r="H391"/>
    </row>
    <row r="392" spans="1:8" x14ac:dyDescent="0.35">
      <c r="A392"/>
      <c r="D392" t="s">
        <v>68</v>
      </c>
      <c r="E392" t="s">
        <v>2397</v>
      </c>
      <c r="F392" t="s">
        <v>52</v>
      </c>
      <c r="H392"/>
    </row>
    <row r="393" spans="1:8" x14ac:dyDescent="0.35">
      <c r="A393"/>
      <c r="E393" t="s">
        <v>2399</v>
      </c>
      <c r="F393" t="s">
        <v>52</v>
      </c>
      <c r="H393"/>
    </row>
    <row r="394" spans="1:8" x14ac:dyDescent="0.35">
      <c r="A394"/>
      <c r="E394" t="s">
        <v>2404</v>
      </c>
      <c r="F394" t="s">
        <v>52</v>
      </c>
      <c r="H394"/>
    </row>
    <row r="395" spans="1:8" x14ac:dyDescent="0.35">
      <c r="A395"/>
      <c r="C395" s="10" t="s">
        <v>7350</v>
      </c>
      <c r="D395" s="10"/>
      <c r="E395" s="10"/>
      <c r="F395" s="10"/>
      <c r="H395"/>
    </row>
    <row r="396" spans="1:8" x14ac:dyDescent="0.35">
      <c r="A396"/>
      <c r="B396" t="s">
        <v>3614</v>
      </c>
      <c r="C396" t="s">
        <v>51</v>
      </c>
      <c r="D396" t="s">
        <v>892</v>
      </c>
      <c r="E396" t="s">
        <v>893</v>
      </c>
      <c r="F396" t="s">
        <v>52</v>
      </c>
      <c r="H396"/>
    </row>
    <row r="397" spans="1:8" x14ac:dyDescent="0.35">
      <c r="A397"/>
      <c r="C397" s="10" t="s">
        <v>6796</v>
      </c>
      <c r="D397" s="10"/>
      <c r="E397" s="10"/>
      <c r="F397" s="10"/>
      <c r="H397"/>
    </row>
    <row r="398" spans="1:8" x14ac:dyDescent="0.35">
      <c r="A398"/>
      <c r="B398" t="s">
        <v>4108</v>
      </c>
      <c r="C398" t="s">
        <v>51</v>
      </c>
      <c r="D398" t="s">
        <v>1967</v>
      </c>
      <c r="E398" t="s">
        <v>1968</v>
      </c>
      <c r="F398" t="s">
        <v>52</v>
      </c>
      <c r="H398"/>
    </row>
    <row r="399" spans="1:8" x14ac:dyDescent="0.35">
      <c r="A399"/>
      <c r="C399" s="10" t="s">
        <v>6796</v>
      </c>
      <c r="D399" s="10"/>
      <c r="E399" s="10"/>
      <c r="F399" s="10"/>
      <c r="H399"/>
    </row>
    <row r="400" spans="1:8" x14ac:dyDescent="0.35">
      <c r="A400"/>
      <c r="B400" t="s">
        <v>7479</v>
      </c>
      <c r="C400" t="s">
        <v>7479</v>
      </c>
      <c r="D400" t="s">
        <v>1988</v>
      </c>
      <c r="E400" t="s">
        <v>1989</v>
      </c>
      <c r="F400" t="s">
        <v>52</v>
      </c>
      <c r="H400"/>
    </row>
    <row r="401" spans="1:8" x14ac:dyDescent="0.35">
      <c r="A401"/>
      <c r="D401" t="s">
        <v>1707</v>
      </c>
      <c r="E401" t="s">
        <v>2054</v>
      </c>
      <c r="F401" t="s">
        <v>52</v>
      </c>
      <c r="H401"/>
    </row>
    <row r="402" spans="1:8" x14ac:dyDescent="0.35">
      <c r="A402"/>
      <c r="D402" t="s">
        <v>2073</v>
      </c>
      <c r="E402" t="s">
        <v>2074</v>
      </c>
      <c r="F402" t="s">
        <v>52</v>
      </c>
      <c r="H402"/>
    </row>
    <row r="403" spans="1:8" x14ac:dyDescent="0.35">
      <c r="A403"/>
      <c r="C403" s="10" t="s">
        <v>7480</v>
      </c>
      <c r="D403" s="10"/>
      <c r="E403" s="10"/>
      <c r="F403" s="10"/>
      <c r="H403"/>
    </row>
    <row r="404" spans="1:8" x14ac:dyDescent="0.35">
      <c r="A404" t="s">
        <v>129</v>
      </c>
      <c r="H404"/>
    </row>
    <row r="405" spans="1:8" x14ac:dyDescent="0.35">
      <c r="A405" t="s">
        <v>2487</v>
      </c>
      <c r="B405" t="s">
        <v>3409</v>
      </c>
      <c r="C405" t="s">
        <v>51</v>
      </c>
      <c r="D405" t="s">
        <v>215</v>
      </c>
      <c r="E405" t="s">
        <v>216</v>
      </c>
      <c r="F405" t="s">
        <v>52</v>
      </c>
      <c r="H405"/>
    </row>
    <row r="406" spans="1:8" x14ac:dyDescent="0.35">
      <c r="A406"/>
      <c r="D406" t="s">
        <v>237</v>
      </c>
      <c r="E406" t="s">
        <v>238</v>
      </c>
      <c r="F406" t="s">
        <v>52</v>
      </c>
      <c r="H406"/>
    </row>
    <row r="407" spans="1:8" x14ac:dyDescent="0.35">
      <c r="A407"/>
      <c r="E407" t="s">
        <v>244</v>
      </c>
      <c r="F407" t="s">
        <v>52</v>
      </c>
      <c r="H407"/>
    </row>
    <row r="408" spans="1:8" x14ac:dyDescent="0.35">
      <c r="A408"/>
      <c r="D408" t="s">
        <v>1476</v>
      </c>
      <c r="E408" t="s">
        <v>1477</v>
      </c>
      <c r="F408" t="s">
        <v>52</v>
      </c>
      <c r="H408"/>
    </row>
    <row r="409" spans="1:8" x14ac:dyDescent="0.35">
      <c r="A409"/>
      <c r="D409" t="s">
        <v>241</v>
      </c>
      <c r="E409" t="s">
        <v>242</v>
      </c>
      <c r="F409" t="s">
        <v>52</v>
      </c>
      <c r="H409"/>
    </row>
    <row r="410" spans="1:8" x14ac:dyDescent="0.35">
      <c r="A410"/>
      <c r="C410" s="10" t="s">
        <v>6796</v>
      </c>
      <c r="D410" s="10"/>
      <c r="E410" s="10"/>
      <c r="F410" s="10"/>
      <c r="H410"/>
    </row>
    <row r="411" spans="1:8" x14ac:dyDescent="0.35">
      <c r="A411" t="s">
        <v>7481</v>
      </c>
      <c r="H411"/>
    </row>
    <row r="412" spans="1:8" x14ac:dyDescent="0.35">
      <c r="A412" t="s">
        <v>132</v>
      </c>
      <c r="B412" t="s">
        <v>98</v>
      </c>
      <c r="C412" t="s">
        <v>99</v>
      </c>
      <c r="D412" t="s">
        <v>228</v>
      </c>
      <c r="E412" t="s">
        <v>229</v>
      </c>
      <c r="F412" t="s">
        <v>52</v>
      </c>
      <c r="H412"/>
    </row>
    <row r="413" spans="1:8" x14ac:dyDescent="0.35">
      <c r="A413"/>
      <c r="C413" s="10" t="s">
        <v>6834</v>
      </c>
      <c r="D413" s="10"/>
      <c r="E413" s="10"/>
      <c r="F413" s="10"/>
      <c r="H413"/>
    </row>
    <row r="414" spans="1:8" x14ac:dyDescent="0.35">
      <c r="A414" t="s">
        <v>135</v>
      </c>
      <c r="H414"/>
    </row>
    <row r="415" spans="1:8" x14ac:dyDescent="0.35">
      <c r="A415" t="s">
        <v>2535</v>
      </c>
      <c r="B415" t="s">
        <v>3417</v>
      </c>
      <c r="C415" t="s">
        <v>103</v>
      </c>
      <c r="D415" t="s">
        <v>1172</v>
      </c>
      <c r="E415" t="s">
        <v>1173</v>
      </c>
      <c r="F415" t="s">
        <v>52</v>
      </c>
      <c r="H415"/>
    </row>
    <row r="416" spans="1:8" x14ac:dyDescent="0.35">
      <c r="A416"/>
      <c r="E416" t="s">
        <v>1503</v>
      </c>
      <c r="F416" t="s">
        <v>52</v>
      </c>
      <c r="H416"/>
    </row>
    <row r="417" spans="1:8" x14ac:dyDescent="0.35">
      <c r="A417"/>
      <c r="D417" t="s">
        <v>241</v>
      </c>
      <c r="E417" t="s">
        <v>246</v>
      </c>
      <c r="F417" t="s">
        <v>52</v>
      </c>
      <c r="H417"/>
    </row>
    <row r="418" spans="1:8" x14ac:dyDescent="0.35">
      <c r="A418"/>
      <c r="E418" t="s">
        <v>257</v>
      </c>
      <c r="F418" t="s">
        <v>52</v>
      </c>
      <c r="H418"/>
    </row>
    <row r="419" spans="1:8" x14ac:dyDescent="0.35">
      <c r="A419"/>
      <c r="E419" t="s">
        <v>260</v>
      </c>
      <c r="F419" t="s">
        <v>52</v>
      </c>
      <c r="H419"/>
    </row>
    <row r="420" spans="1:8" x14ac:dyDescent="0.35">
      <c r="A420"/>
      <c r="C420" s="10" t="s">
        <v>7189</v>
      </c>
      <c r="D420" s="10"/>
      <c r="E420" s="10"/>
      <c r="F420" s="10"/>
      <c r="H420"/>
    </row>
    <row r="421" spans="1:8" x14ac:dyDescent="0.35">
      <c r="A421" t="s">
        <v>7482</v>
      </c>
      <c r="H421"/>
    </row>
    <row r="422" spans="1:8" x14ac:dyDescent="0.35">
      <c r="A422" t="s">
        <v>2539</v>
      </c>
      <c r="B422" t="s">
        <v>3419</v>
      </c>
      <c r="C422" t="s">
        <v>51</v>
      </c>
      <c r="D422" t="s">
        <v>886</v>
      </c>
      <c r="E422" t="s">
        <v>887</v>
      </c>
      <c r="F422" t="s">
        <v>52</v>
      </c>
      <c r="H422"/>
    </row>
    <row r="423" spans="1:8" x14ac:dyDescent="0.35">
      <c r="A423"/>
      <c r="D423" t="s">
        <v>541</v>
      </c>
      <c r="E423" t="s">
        <v>542</v>
      </c>
      <c r="F423" t="s">
        <v>52</v>
      </c>
      <c r="H423"/>
    </row>
    <row r="424" spans="1:8" x14ac:dyDescent="0.35">
      <c r="A424"/>
      <c r="D424" t="s">
        <v>1088</v>
      </c>
      <c r="E424" t="s">
        <v>1089</v>
      </c>
      <c r="F424" t="s">
        <v>52</v>
      </c>
      <c r="H424"/>
    </row>
    <row r="425" spans="1:8" x14ac:dyDescent="0.35">
      <c r="A425"/>
      <c r="D425" t="s">
        <v>1092</v>
      </c>
      <c r="E425" t="s">
        <v>1093</v>
      </c>
      <c r="F425" t="s">
        <v>52</v>
      </c>
      <c r="H425"/>
    </row>
    <row r="426" spans="1:8" x14ac:dyDescent="0.35">
      <c r="A426"/>
      <c r="D426" t="s">
        <v>416</v>
      </c>
      <c r="E426" t="s">
        <v>417</v>
      </c>
      <c r="F426" t="s">
        <v>52</v>
      </c>
      <c r="H426"/>
    </row>
    <row r="427" spans="1:8" x14ac:dyDescent="0.35">
      <c r="A427"/>
      <c r="E427" t="s">
        <v>1208</v>
      </c>
      <c r="F427" t="s">
        <v>52</v>
      </c>
      <c r="H427"/>
    </row>
    <row r="428" spans="1:8" x14ac:dyDescent="0.35">
      <c r="A428"/>
      <c r="D428" t="s">
        <v>263</v>
      </c>
      <c r="E428" t="s">
        <v>446</v>
      </c>
      <c r="F428" t="s">
        <v>52</v>
      </c>
      <c r="H428"/>
    </row>
    <row r="429" spans="1:8" x14ac:dyDescent="0.35">
      <c r="A429"/>
      <c r="D429" t="s">
        <v>249</v>
      </c>
      <c r="E429" t="s">
        <v>250</v>
      </c>
      <c r="F429" t="s">
        <v>52</v>
      </c>
      <c r="H429"/>
    </row>
    <row r="430" spans="1:8" x14ac:dyDescent="0.35">
      <c r="A430"/>
      <c r="D430" t="s">
        <v>426</v>
      </c>
      <c r="E430" t="s">
        <v>427</v>
      </c>
      <c r="F430" t="s">
        <v>52</v>
      </c>
      <c r="H430"/>
    </row>
    <row r="431" spans="1:8" x14ac:dyDescent="0.35">
      <c r="A431"/>
      <c r="D431" t="s">
        <v>2283</v>
      </c>
      <c r="E431" t="s">
        <v>2284</v>
      </c>
      <c r="F431" t="s">
        <v>52</v>
      </c>
      <c r="H431"/>
    </row>
    <row r="432" spans="1:8" x14ac:dyDescent="0.35">
      <c r="A432"/>
      <c r="D432" t="s">
        <v>2410</v>
      </c>
      <c r="E432" t="s">
        <v>2411</v>
      </c>
      <c r="F432" t="s">
        <v>52</v>
      </c>
      <c r="H432"/>
    </row>
    <row r="433" spans="1:8" x14ac:dyDescent="0.35">
      <c r="A433"/>
      <c r="C433" s="10" t="s">
        <v>6796</v>
      </c>
      <c r="D433" s="10"/>
      <c r="E433" s="10"/>
      <c r="F433" s="10"/>
      <c r="H433"/>
    </row>
    <row r="434" spans="1:8" x14ac:dyDescent="0.35">
      <c r="A434"/>
      <c r="C434" t="s">
        <v>103</v>
      </c>
      <c r="D434" t="s">
        <v>454</v>
      </c>
      <c r="E434" t="s">
        <v>455</v>
      </c>
      <c r="F434" t="s">
        <v>52</v>
      </c>
      <c r="H434"/>
    </row>
    <row r="435" spans="1:8" x14ac:dyDescent="0.35">
      <c r="A435"/>
      <c r="E435" t="s">
        <v>895</v>
      </c>
      <c r="F435" t="s">
        <v>52</v>
      </c>
      <c r="H435"/>
    </row>
    <row r="436" spans="1:8" x14ac:dyDescent="0.35">
      <c r="A436"/>
      <c r="E436" t="s">
        <v>1501</v>
      </c>
      <c r="F436" t="s">
        <v>52</v>
      </c>
      <c r="H436"/>
    </row>
    <row r="437" spans="1:8" x14ac:dyDescent="0.35">
      <c r="A437"/>
      <c r="E437" t="s">
        <v>1804</v>
      </c>
      <c r="F437" t="s">
        <v>52</v>
      </c>
      <c r="H437"/>
    </row>
    <row r="438" spans="1:8" x14ac:dyDescent="0.35">
      <c r="A438"/>
      <c r="E438" t="s">
        <v>1879</v>
      </c>
      <c r="F438" t="s">
        <v>52</v>
      </c>
      <c r="H438"/>
    </row>
    <row r="439" spans="1:8" x14ac:dyDescent="0.35">
      <c r="A439"/>
      <c r="E439" t="s">
        <v>2068</v>
      </c>
      <c r="F439" t="s">
        <v>52</v>
      </c>
      <c r="H439"/>
    </row>
    <row r="440" spans="1:8" x14ac:dyDescent="0.35">
      <c r="A440"/>
      <c r="C440" s="10" t="s">
        <v>7189</v>
      </c>
      <c r="D440" s="10"/>
      <c r="E440" s="10"/>
      <c r="F440" s="10"/>
      <c r="H440"/>
    </row>
    <row r="441" spans="1:8" x14ac:dyDescent="0.35">
      <c r="A441"/>
      <c r="C441" t="s">
        <v>99</v>
      </c>
      <c r="D441" t="s">
        <v>1808</v>
      </c>
      <c r="E441" t="s">
        <v>1809</v>
      </c>
      <c r="F441" t="s">
        <v>52</v>
      </c>
      <c r="H441"/>
    </row>
    <row r="442" spans="1:8" x14ac:dyDescent="0.35">
      <c r="A442"/>
      <c r="C442" s="10" t="s">
        <v>6834</v>
      </c>
      <c r="D442" s="10"/>
      <c r="E442" s="10"/>
      <c r="F442" s="10"/>
      <c r="H442"/>
    </row>
    <row r="443" spans="1:8" x14ac:dyDescent="0.35">
      <c r="A443"/>
      <c r="B443" t="s">
        <v>3877</v>
      </c>
      <c r="C443" t="s">
        <v>51</v>
      </c>
      <c r="D443" t="s">
        <v>1751</v>
      </c>
      <c r="E443" t="s">
        <v>1752</v>
      </c>
      <c r="F443" t="s">
        <v>52</v>
      </c>
      <c r="H443"/>
    </row>
    <row r="444" spans="1:8" x14ac:dyDescent="0.35">
      <c r="A444"/>
      <c r="C444" s="10" t="s">
        <v>6796</v>
      </c>
      <c r="D444" s="10"/>
      <c r="E444" s="10"/>
      <c r="F444" s="10"/>
      <c r="H444"/>
    </row>
    <row r="445" spans="1:8" x14ac:dyDescent="0.35">
      <c r="A445" t="s">
        <v>7483</v>
      </c>
      <c r="H445"/>
    </row>
    <row r="446" spans="1:8" x14ac:dyDescent="0.35">
      <c r="A446" t="s">
        <v>60</v>
      </c>
      <c r="B446" t="s">
        <v>149</v>
      </c>
      <c r="C446" t="s">
        <v>149</v>
      </c>
      <c r="D446" t="s">
        <v>68</v>
      </c>
      <c r="E446" t="s">
        <v>1401</v>
      </c>
      <c r="F446" t="s">
        <v>52</v>
      </c>
      <c r="H446"/>
    </row>
    <row r="447" spans="1:8" x14ac:dyDescent="0.35">
      <c r="A447"/>
      <c r="E447" t="s">
        <v>68</v>
      </c>
      <c r="F447" t="s">
        <v>52</v>
      </c>
      <c r="H447"/>
    </row>
    <row r="448" spans="1:8" x14ac:dyDescent="0.35">
      <c r="A448"/>
      <c r="C448" s="10" t="s">
        <v>153</v>
      </c>
      <c r="D448" s="10"/>
      <c r="E448" s="10"/>
      <c r="F448" s="10"/>
      <c r="H448"/>
    </row>
    <row r="449" spans="1:8" x14ac:dyDescent="0.35">
      <c r="A449"/>
      <c r="B449" t="s">
        <v>61</v>
      </c>
      <c r="C449" t="s">
        <v>51</v>
      </c>
      <c r="D449" t="s">
        <v>254</v>
      </c>
      <c r="E449" t="s">
        <v>255</v>
      </c>
      <c r="F449" t="s">
        <v>52</v>
      </c>
      <c r="H449"/>
    </row>
    <row r="450" spans="1:8" x14ac:dyDescent="0.35">
      <c r="A450"/>
      <c r="E450" t="s">
        <v>286</v>
      </c>
      <c r="F450" t="s">
        <v>52</v>
      </c>
      <c r="H450"/>
    </row>
    <row r="451" spans="1:8" x14ac:dyDescent="0.35">
      <c r="A451"/>
      <c r="D451" t="s">
        <v>263</v>
      </c>
      <c r="E451" t="s">
        <v>264</v>
      </c>
      <c r="F451" t="s">
        <v>52</v>
      </c>
      <c r="H451"/>
    </row>
    <row r="452" spans="1:8" x14ac:dyDescent="0.35">
      <c r="A452"/>
      <c r="E452" t="s">
        <v>271</v>
      </c>
      <c r="F452" t="s">
        <v>52</v>
      </c>
      <c r="H452"/>
    </row>
    <row r="453" spans="1:8" x14ac:dyDescent="0.35">
      <c r="A453"/>
      <c r="C453" s="10" t="s">
        <v>6796</v>
      </c>
      <c r="D453" s="10"/>
      <c r="E453" s="10"/>
      <c r="F453" s="10"/>
      <c r="H453"/>
    </row>
    <row r="454" spans="1:8" x14ac:dyDescent="0.35">
      <c r="A454"/>
      <c r="B454" t="s">
        <v>65</v>
      </c>
      <c r="C454" t="s">
        <v>51</v>
      </c>
      <c r="D454" t="s">
        <v>1524</v>
      </c>
      <c r="E454" t="s">
        <v>1525</v>
      </c>
      <c r="F454" t="s">
        <v>52</v>
      </c>
      <c r="H454"/>
    </row>
    <row r="455" spans="1:8" x14ac:dyDescent="0.35">
      <c r="A455"/>
      <c r="D455" t="s">
        <v>316</v>
      </c>
      <c r="E455" t="s">
        <v>1328</v>
      </c>
      <c r="F455" t="s">
        <v>52</v>
      </c>
      <c r="H455"/>
    </row>
    <row r="456" spans="1:8" x14ac:dyDescent="0.35">
      <c r="A456"/>
      <c r="E456" t="s">
        <v>317</v>
      </c>
      <c r="F456" t="s">
        <v>52</v>
      </c>
      <c r="H456"/>
    </row>
    <row r="457" spans="1:8" x14ac:dyDescent="0.35">
      <c r="A457"/>
      <c r="D457" t="s">
        <v>263</v>
      </c>
      <c r="E457" t="s">
        <v>1445</v>
      </c>
      <c r="F457" t="s">
        <v>52</v>
      </c>
      <c r="H457"/>
    </row>
    <row r="458" spans="1:8" x14ac:dyDescent="0.35">
      <c r="A458"/>
      <c r="E458" t="s">
        <v>1589</v>
      </c>
      <c r="F458" t="s">
        <v>52</v>
      </c>
      <c r="H458"/>
    </row>
    <row r="459" spans="1:8" x14ac:dyDescent="0.35">
      <c r="A459"/>
      <c r="D459" t="s">
        <v>310</v>
      </c>
      <c r="E459" t="s">
        <v>980</v>
      </c>
      <c r="F459" t="s">
        <v>52</v>
      </c>
      <c r="H459"/>
    </row>
    <row r="460" spans="1:8" x14ac:dyDescent="0.35">
      <c r="A460"/>
      <c r="D460" t="s">
        <v>1400</v>
      </c>
      <c r="E460" t="s">
        <v>2292</v>
      </c>
      <c r="F460" t="s">
        <v>52</v>
      </c>
      <c r="H460"/>
    </row>
    <row r="461" spans="1:8" x14ac:dyDescent="0.35">
      <c r="A461"/>
      <c r="E461" t="s">
        <v>1401</v>
      </c>
      <c r="F461" t="s">
        <v>52</v>
      </c>
      <c r="H461"/>
    </row>
    <row r="462" spans="1:8" x14ac:dyDescent="0.35">
      <c r="A462"/>
      <c r="E462" t="s">
        <v>1404</v>
      </c>
      <c r="F462" t="s">
        <v>52</v>
      </c>
      <c r="H462"/>
    </row>
    <row r="463" spans="1:8" x14ac:dyDescent="0.35">
      <c r="A463"/>
      <c r="E463" t="s">
        <v>1777</v>
      </c>
      <c r="F463" t="s">
        <v>52</v>
      </c>
      <c r="H463"/>
    </row>
    <row r="464" spans="1:8" x14ac:dyDescent="0.35">
      <c r="A464"/>
      <c r="D464" t="s">
        <v>68</v>
      </c>
      <c r="E464" t="s">
        <v>1854</v>
      </c>
      <c r="F464" t="s">
        <v>52</v>
      </c>
      <c r="H464"/>
    </row>
    <row r="465" spans="1:8" x14ac:dyDescent="0.35">
      <c r="A465"/>
      <c r="D465" t="s">
        <v>1730</v>
      </c>
      <c r="E465" t="s">
        <v>1731</v>
      </c>
      <c r="F465" t="s">
        <v>52</v>
      </c>
      <c r="H465"/>
    </row>
    <row r="466" spans="1:8" x14ac:dyDescent="0.35">
      <c r="A466"/>
      <c r="D466" t="s">
        <v>1773</v>
      </c>
      <c r="E466" t="s">
        <v>1774</v>
      </c>
      <c r="F466" t="s">
        <v>52</v>
      </c>
      <c r="H466"/>
    </row>
    <row r="467" spans="1:8" x14ac:dyDescent="0.35">
      <c r="A467"/>
      <c r="C467" s="10" t="s">
        <v>6796</v>
      </c>
      <c r="D467" s="10"/>
      <c r="E467" s="10"/>
      <c r="F467" s="10"/>
      <c r="H467"/>
    </row>
    <row r="468" spans="1:8" x14ac:dyDescent="0.35">
      <c r="A468" t="s">
        <v>67</v>
      </c>
      <c r="H468"/>
    </row>
    <row r="469" spans="1:8" x14ac:dyDescent="0.35">
      <c r="A469" t="s">
        <v>72</v>
      </c>
      <c r="B469" t="s">
        <v>73</v>
      </c>
      <c r="C469" t="s">
        <v>74</v>
      </c>
      <c r="D469" t="s">
        <v>268</v>
      </c>
      <c r="E469" t="s">
        <v>269</v>
      </c>
      <c r="F469" t="s">
        <v>52</v>
      </c>
      <c r="H469"/>
    </row>
    <row r="470" spans="1:8" x14ac:dyDescent="0.35">
      <c r="A470"/>
      <c r="D470" t="s">
        <v>310</v>
      </c>
      <c r="E470" t="s">
        <v>311</v>
      </c>
      <c r="F470" t="s">
        <v>52</v>
      </c>
      <c r="H470"/>
    </row>
    <row r="471" spans="1:8" x14ac:dyDescent="0.35">
      <c r="A471"/>
      <c r="E471" t="s">
        <v>319</v>
      </c>
      <c r="F471" t="s">
        <v>52</v>
      </c>
      <c r="H471"/>
    </row>
    <row r="472" spans="1:8" x14ac:dyDescent="0.35">
      <c r="A472"/>
      <c r="C472" s="10" t="s">
        <v>6820</v>
      </c>
      <c r="D472" s="10"/>
      <c r="E472" s="10"/>
      <c r="F472" s="10"/>
      <c r="H472"/>
    </row>
    <row r="473" spans="1:8" x14ac:dyDescent="0.35">
      <c r="A473"/>
      <c r="B473" t="s">
        <v>78</v>
      </c>
      <c r="C473" t="s">
        <v>51</v>
      </c>
      <c r="D473" t="s">
        <v>1622</v>
      </c>
      <c r="E473" t="s">
        <v>1623</v>
      </c>
      <c r="F473" t="s">
        <v>52</v>
      </c>
      <c r="H473"/>
    </row>
    <row r="474" spans="1:8" x14ac:dyDescent="0.35">
      <c r="A474"/>
      <c r="C474" s="10" t="s">
        <v>6796</v>
      </c>
      <c r="D474" s="10"/>
      <c r="E474" s="10"/>
      <c r="F474" s="10"/>
      <c r="H474"/>
    </row>
    <row r="475" spans="1:8" x14ac:dyDescent="0.35">
      <c r="A475" t="s">
        <v>82</v>
      </c>
      <c r="H475"/>
    </row>
    <row r="476" spans="1:8" x14ac:dyDescent="0.35">
      <c r="A476" t="s">
        <v>2593</v>
      </c>
      <c r="B476" t="s">
        <v>3431</v>
      </c>
      <c r="C476" t="s">
        <v>51</v>
      </c>
      <c r="D476" t="s">
        <v>289</v>
      </c>
      <c r="E476" t="s">
        <v>290</v>
      </c>
      <c r="F476" t="s">
        <v>52</v>
      </c>
      <c r="H476"/>
    </row>
    <row r="477" spans="1:8" x14ac:dyDescent="0.35">
      <c r="A477"/>
      <c r="C477" s="10" t="s">
        <v>6796</v>
      </c>
      <c r="D477" s="10"/>
      <c r="E477" s="10"/>
      <c r="F477" s="10"/>
      <c r="H477"/>
    </row>
    <row r="478" spans="1:8" x14ac:dyDescent="0.35">
      <c r="A478" t="s">
        <v>7484</v>
      </c>
      <c r="H478"/>
    </row>
    <row r="479" spans="1:8" x14ac:dyDescent="0.35">
      <c r="A479" t="s">
        <v>86</v>
      </c>
      <c r="B479" t="s">
        <v>87</v>
      </c>
      <c r="C479" t="s">
        <v>88</v>
      </c>
      <c r="D479" t="s">
        <v>301</v>
      </c>
      <c r="E479" t="s">
        <v>302</v>
      </c>
      <c r="F479" t="s">
        <v>52</v>
      </c>
      <c r="H479"/>
    </row>
    <row r="480" spans="1:8" x14ac:dyDescent="0.35">
      <c r="A480"/>
      <c r="C480" s="10" t="s">
        <v>6827</v>
      </c>
      <c r="D480" s="10"/>
      <c r="E480" s="10"/>
      <c r="F480" s="10"/>
      <c r="H480"/>
    </row>
    <row r="481" spans="1:8" x14ac:dyDescent="0.35">
      <c r="A481"/>
      <c r="C481" t="s">
        <v>103</v>
      </c>
      <c r="D481" t="s">
        <v>1801</v>
      </c>
      <c r="E481" t="s">
        <v>1802</v>
      </c>
      <c r="F481" t="s">
        <v>52</v>
      </c>
      <c r="H481"/>
    </row>
    <row r="482" spans="1:8" x14ac:dyDescent="0.35">
      <c r="A482"/>
      <c r="C482" s="10" t="s">
        <v>7189</v>
      </c>
      <c r="D482" s="10"/>
      <c r="E482" s="10"/>
      <c r="F482" s="10"/>
      <c r="H482"/>
    </row>
    <row r="483" spans="1:8" x14ac:dyDescent="0.35">
      <c r="A483"/>
      <c r="B483" t="s">
        <v>91</v>
      </c>
      <c r="C483" t="s">
        <v>103</v>
      </c>
      <c r="D483" t="s">
        <v>375</v>
      </c>
      <c r="E483" t="s">
        <v>376</v>
      </c>
      <c r="F483" t="s">
        <v>52</v>
      </c>
      <c r="H483"/>
    </row>
    <row r="484" spans="1:8" x14ac:dyDescent="0.35">
      <c r="A484"/>
      <c r="E484" t="s">
        <v>2206</v>
      </c>
      <c r="F484" t="s">
        <v>52</v>
      </c>
      <c r="H484"/>
    </row>
    <row r="485" spans="1:8" x14ac:dyDescent="0.35">
      <c r="A485"/>
      <c r="D485" t="s">
        <v>356</v>
      </c>
      <c r="E485" t="s">
        <v>357</v>
      </c>
      <c r="F485" t="s">
        <v>52</v>
      </c>
      <c r="H485"/>
    </row>
    <row r="486" spans="1:8" x14ac:dyDescent="0.35">
      <c r="A486"/>
      <c r="D486" t="s">
        <v>2203</v>
      </c>
      <c r="E486" t="s">
        <v>2204</v>
      </c>
      <c r="F486" t="s">
        <v>52</v>
      </c>
      <c r="H486"/>
    </row>
    <row r="487" spans="1:8" x14ac:dyDescent="0.35">
      <c r="A487"/>
      <c r="D487" t="s">
        <v>233</v>
      </c>
      <c r="E487" t="s">
        <v>234</v>
      </c>
      <c r="F487" t="s">
        <v>52</v>
      </c>
      <c r="H487"/>
    </row>
    <row r="488" spans="1:8" x14ac:dyDescent="0.35">
      <c r="A488"/>
      <c r="E488" t="s">
        <v>2182</v>
      </c>
      <c r="F488" t="s">
        <v>52</v>
      </c>
      <c r="H488"/>
    </row>
    <row r="489" spans="1:8" x14ac:dyDescent="0.35">
      <c r="A489"/>
      <c r="D489" t="s">
        <v>2148</v>
      </c>
      <c r="E489" t="s">
        <v>2149</v>
      </c>
      <c r="F489" t="s">
        <v>52</v>
      </c>
      <c r="H489"/>
    </row>
    <row r="490" spans="1:8" x14ac:dyDescent="0.35">
      <c r="A490"/>
      <c r="D490" t="s">
        <v>2176</v>
      </c>
      <c r="E490" t="s">
        <v>2177</v>
      </c>
      <c r="F490" t="s">
        <v>52</v>
      </c>
      <c r="H490"/>
    </row>
    <row r="491" spans="1:8" x14ac:dyDescent="0.35">
      <c r="A491"/>
      <c r="D491" t="s">
        <v>2157</v>
      </c>
      <c r="E491" t="s">
        <v>2158</v>
      </c>
      <c r="F491" t="s">
        <v>52</v>
      </c>
      <c r="H491"/>
    </row>
    <row r="492" spans="1:8" x14ac:dyDescent="0.35">
      <c r="A492"/>
      <c r="E492" t="s">
        <v>2160</v>
      </c>
      <c r="F492" t="s">
        <v>52</v>
      </c>
      <c r="H492"/>
    </row>
    <row r="493" spans="1:8" x14ac:dyDescent="0.35">
      <c r="A493"/>
      <c r="E493" t="s">
        <v>2162</v>
      </c>
      <c r="F493" t="s">
        <v>52</v>
      </c>
      <c r="H493"/>
    </row>
    <row r="494" spans="1:8" x14ac:dyDescent="0.35">
      <c r="A494"/>
      <c r="D494" t="s">
        <v>2189</v>
      </c>
      <c r="E494" t="s">
        <v>2190</v>
      </c>
      <c r="F494" t="s">
        <v>52</v>
      </c>
      <c r="H494"/>
    </row>
    <row r="495" spans="1:8" x14ac:dyDescent="0.35">
      <c r="A495"/>
      <c r="E495" t="s">
        <v>2192</v>
      </c>
      <c r="F495" t="s">
        <v>52</v>
      </c>
      <c r="H495"/>
    </row>
    <row r="496" spans="1:8" x14ac:dyDescent="0.35">
      <c r="A496"/>
      <c r="D496" t="s">
        <v>2173</v>
      </c>
      <c r="E496" t="s">
        <v>2174</v>
      </c>
      <c r="F496" t="s">
        <v>52</v>
      </c>
      <c r="H496"/>
    </row>
    <row r="497" spans="1:8" x14ac:dyDescent="0.35">
      <c r="A497"/>
      <c r="D497" t="s">
        <v>2167</v>
      </c>
      <c r="E497" t="s">
        <v>2168</v>
      </c>
      <c r="F497" t="s">
        <v>52</v>
      </c>
      <c r="H497"/>
    </row>
    <row r="498" spans="1:8" x14ac:dyDescent="0.35">
      <c r="A498"/>
      <c r="D498" t="s">
        <v>2197</v>
      </c>
      <c r="E498" t="s">
        <v>2198</v>
      </c>
      <c r="F498" t="s">
        <v>52</v>
      </c>
      <c r="H498"/>
    </row>
    <row r="499" spans="1:8" x14ac:dyDescent="0.35">
      <c r="A499"/>
      <c r="D499" t="s">
        <v>2184</v>
      </c>
      <c r="E499" t="s">
        <v>2185</v>
      </c>
      <c r="F499" t="s">
        <v>52</v>
      </c>
      <c r="H499"/>
    </row>
    <row r="500" spans="1:8" x14ac:dyDescent="0.35">
      <c r="A500"/>
      <c r="E500" t="s">
        <v>2187</v>
      </c>
      <c r="F500" t="s">
        <v>52</v>
      </c>
      <c r="H500"/>
    </row>
    <row r="501" spans="1:8" x14ac:dyDescent="0.35">
      <c r="A501"/>
      <c r="D501" t="s">
        <v>2151</v>
      </c>
      <c r="E501" t="s">
        <v>2152</v>
      </c>
      <c r="F501" t="s">
        <v>52</v>
      </c>
      <c r="H501"/>
    </row>
    <row r="502" spans="1:8" x14ac:dyDescent="0.35">
      <c r="A502"/>
      <c r="D502" t="s">
        <v>2217</v>
      </c>
      <c r="E502" t="s">
        <v>2218</v>
      </c>
      <c r="F502" t="s">
        <v>52</v>
      </c>
      <c r="H502"/>
    </row>
    <row r="503" spans="1:8" x14ac:dyDescent="0.35">
      <c r="A503"/>
      <c r="D503" t="s">
        <v>2214</v>
      </c>
      <c r="E503" t="s">
        <v>2215</v>
      </c>
      <c r="F503" t="s">
        <v>52</v>
      </c>
      <c r="H503"/>
    </row>
    <row r="504" spans="1:8" x14ac:dyDescent="0.35">
      <c r="A504"/>
      <c r="D504" t="s">
        <v>2179</v>
      </c>
      <c r="E504" t="s">
        <v>2180</v>
      </c>
      <c r="F504" t="s">
        <v>52</v>
      </c>
      <c r="H504"/>
    </row>
    <row r="505" spans="1:8" x14ac:dyDescent="0.35">
      <c r="A505"/>
      <c r="D505" t="s">
        <v>2194</v>
      </c>
      <c r="E505" t="s">
        <v>2195</v>
      </c>
      <c r="F505" t="s">
        <v>52</v>
      </c>
      <c r="H505"/>
    </row>
    <row r="506" spans="1:8" x14ac:dyDescent="0.35">
      <c r="A506"/>
      <c r="D506" t="s">
        <v>2211</v>
      </c>
      <c r="E506" t="s">
        <v>2212</v>
      </c>
      <c r="F506" t="s">
        <v>52</v>
      </c>
      <c r="H506"/>
    </row>
    <row r="507" spans="1:8" x14ac:dyDescent="0.35">
      <c r="A507"/>
      <c r="D507" t="s">
        <v>2200</v>
      </c>
      <c r="E507" t="s">
        <v>2201</v>
      </c>
      <c r="F507" t="s">
        <v>52</v>
      </c>
      <c r="H507"/>
    </row>
    <row r="508" spans="1:8" x14ac:dyDescent="0.35">
      <c r="A508"/>
      <c r="D508" t="s">
        <v>2208</v>
      </c>
      <c r="E508" t="s">
        <v>2209</v>
      </c>
      <c r="F508" t="s">
        <v>52</v>
      </c>
      <c r="H508"/>
    </row>
    <row r="509" spans="1:8" x14ac:dyDescent="0.35">
      <c r="A509"/>
      <c r="D509" t="s">
        <v>2220</v>
      </c>
      <c r="E509" t="s">
        <v>2221</v>
      </c>
      <c r="F509" t="s">
        <v>52</v>
      </c>
      <c r="H509"/>
    </row>
    <row r="510" spans="1:8" x14ac:dyDescent="0.35">
      <c r="A510"/>
      <c r="D510" t="s">
        <v>2145</v>
      </c>
      <c r="E510" t="s">
        <v>2146</v>
      </c>
      <c r="F510" t="s">
        <v>52</v>
      </c>
      <c r="H510"/>
    </row>
    <row r="511" spans="1:8" x14ac:dyDescent="0.35">
      <c r="A511"/>
      <c r="D511" t="s">
        <v>2170</v>
      </c>
      <c r="E511" t="s">
        <v>2171</v>
      </c>
      <c r="F511" t="s">
        <v>52</v>
      </c>
      <c r="H511"/>
    </row>
    <row r="512" spans="1:8" x14ac:dyDescent="0.35">
      <c r="A512"/>
      <c r="D512" t="s">
        <v>2164</v>
      </c>
      <c r="E512" t="s">
        <v>2165</v>
      </c>
      <c r="F512" t="s">
        <v>52</v>
      </c>
      <c r="H512"/>
    </row>
    <row r="513" spans="1:8" x14ac:dyDescent="0.35">
      <c r="A513"/>
      <c r="D513" t="s">
        <v>2154</v>
      </c>
      <c r="E513" t="s">
        <v>2155</v>
      </c>
      <c r="F513" t="s">
        <v>52</v>
      </c>
      <c r="H513"/>
    </row>
    <row r="514" spans="1:8" x14ac:dyDescent="0.35">
      <c r="A514"/>
      <c r="D514" t="s">
        <v>2426</v>
      </c>
      <c r="E514" t="s">
        <v>2427</v>
      </c>
      <c r="F514" t="s">
        <v>52</v>
      </c>
      <c r="H514"/>
    </row>
    <row r="515" spans="1:8" x14ac:dyDescent="0.35">
      <c r="A515"/>
      <c r="D515" t="s">
        <v>2428</v>
      </c>
      <c r="E515" t="s">
        <v>2429</v>
      </c>
      <c r="F515" t="s">
        <v>52</v>
      </c>
      <c r="H515"/>
    </row>
    <row r="516" spans="1:8" x14ac:dyDescent="0.35">
      <c r="A516"/>
      <c r="D516" t="s">
        <v>2430</v>
      </c>
      <c r="E516" t="s">
        <v>2431</v>
      </c>
      <c r="F516" t="s">
        <v>52</v>
      </c>
      <c r="H516"/>
    </row>
    <row r="517" spans="1:8" x14ac:dyDescent="0.35">
      <c r="A517"/>
      <c r="C517" s="10" t="s">
        <v>7189</v>
      </c>
      <c r="D517" s="10"/>
      <c r="E517" s="10"/>
      <c r="F517" s="10"/>
      <c r="H517"/>
    </row>
    <row r="518" spans="1:8" x14ac:dyDescent="0.35">
      <c r="A518"/>
      <c r="C518" t="s">
        <v>74</v>
      </c>
      <c r="D518" t="s">
        <v>1944</v>
      </c>
      <c r="E518" t="s">
        <v>1945</v>
      </c>
      <c r="F518" t="s">
        <v>52</v>
      </c>
    </row>
    <row r="519" spans="1:8" x14ac:dyDescent="0.35">
      <c r="A519"/>
      <c r="C519" s="10" t="s">
        <v>6820</v>
      </c>
      <c r="D519" s="10"/>
      <c r="E519" s="10"/>
      <c r="F519" s="10"/>
    </row>
    <row r="520" spans="1:8" x14ac:dyDescent="0.35">
      <c r="A520"/>
      <c r="C520" t="s">
        <v>111</v>
      </c>
      <c r="D520" t="s">
        <v>228</v>
      </c>
      <c r="E520" t="s">
        <v>449</v>
      </c>
      <c r="F520" t="s">
        <v>52</v>
      </c>
    </row>
    <row r="521" spans="1:8" x14ac:dyDescent="0.35">
      <c r="A521"/>
      <c r="D521" t="s">
        <v>2289</v>
      </c>
      <c r="E521" t="s">
        <v>2290</v>
      </c>
      <c r="F521" t="s">
        <v>52</v>
      </c>
    </row>
    <row r="522" spans="1:8" x14ac:dyDescent="0.35">
      <c r="A522"/>
      <c r="C522" s="10" t="s">
        <v>7309</v>
      </c>
      <c r="D522" s="10"/>
      <c r="E522" s="10"/>
      <c r="F522" s="10"/>
    </row>
    <row r="523" spans="1:8" x14ac:dyDescent="0.35">
      <c r="A523"/>
      <c r="C523" t="s">
        <v>99</v>
      </c>
      <c r="D523" t="s">
        <v>301</v>
      </c>
      <c r="E523" t="s">
        <v>451</v>
      </c>
      <c r="F523" t="s">
        <v>52</v>
      </c>
    </row>
    <row r="524" spans="1:8" x14ac:dyDescent="0.35">
      <c r="A524"/>
      <c r="C524" s="10" t="s">
        <v>6834</v>
      </c>
      <c r="D524" s="10"/>
      <c r="E524" s="10"/>
      <c r="F524" s="10"/>
    </row>
    <row r="525" spans="1:8" x14ac:dyDescent="0.35">
      <c r="A525"/>
      <c r="C525" t="s">
        <v>92</v>
      </c>
      <c r="D525" t="s">
        <v>301</v>
      </c>
      <c r="E525" t="s">
        <v>443</v>
      </c>
      <c r="F525" t="s">
        <v>52</v>
      </c>
    </row>
    <row r="526" spans="1:8" x14ac:dyDescent="0.35">
      <c r="A526"/>
      <c r="C526" s="10" t="s">
        <v>6830</v>
      </c>
      <c r="D526" s="10"/>
      <c r="E526" s="10"/>
      <c r="F526" s="10"/>
    </row>
    <row r="527" spans="1:8" x14ac:dyDescent="0.35">
      <c r="A527"/>
      <c r="C527" t="s">
        <v>113</v>
      </c>
      <c r="D527" t="s">
        <v>762</v>
      </c>
      <c r="E527" t="s">
        <v>763</v>
      </c>
      <c r="F527" t="s">
        <v>52</v>
      </c>
    </row>
    <row r="528" spans="1:8" x14ac:dyDescent="0.35">
      <c r="A528"/>
      <c r="C528" s="10" t="s">
        <v>7350</v>
      </c>
      <c r="D528" s="10"/>
      <c r="E528" s="10"/>
      <c r="F528" s="10"/>
    </row>
    <row r="529" spans="1:6" x14ac:dyDescent="0.35">
      <c r="A529" t="s">
        <v>94</v>
      </c>
    </row>
    <row r="530" spans="1:6" x14ac:dyDescent="0.35">
      <c r="A530" t="s">
        <v>150</v>
      </c>
      <c r="B530" t="s">
        <v>151</v>
      </c>
      <c r="C530" t="s">
        <v>103</v>
      </c>
      <c r="D530" t="s">
        <v>301</v>
      </c>
      <c r="E530" t="s">
        <v>302</v>
      </c>
      <c r="F530" t="s">
        <v>52</v>
      </c>
    </row>
    <row r="531" spans="1:6" x14ac:dyDescent="0.35">
      <c r="A531"/>
      <c r="C531" s="10" t="s">
        <v>7189</v>
      </c>
      <c r="D531" s="10"/>
      <c r="E531" s="10"/>
      <c r="F531" s="10"/>
    </row>
    <row r="532" spans="1:6" x14ac:dyDescent="0.35">
      <c r="A532"/>
      <c r="C532" t="s">
        <v>111</v>
      </c>
      <c r="D532" t="s">
        <v>301</v>
      </c>
      <c r="E532" t="s">
        <v>2143</v>
      </c>
      <c r="F532" t="s">
        <v>52</v>
      </c>
    </row>
    <row r="533" spans="1:6" x14ac:dyDescent="0.35">
      <c r="A533"/>
      <c r="C533" s="10" t="s">
        <v>7309</v>
      </c>
      <c r="D533" s="10"/>
      <c r="E533" s="10"/>
      <c r="F533" s="10"/>
    </row>
    <row r="534" spans="1:6" x14ac:dyDescent="0.35">
      <c r="A534"/>
      <c r="C534" t="s">
        <v>99</v>
      </c>
      <c r="D534" t="s">
        <v>301</v>
      </c>
      <c r="E534" t="s">
        <v>443</v>
      </c>
      <c r="F534" t="s">
        <v>52</v>
      </c>
    </row>
    <row r="535" spans="1:6" x14ac:dyDescent="0.35">
      <c r="A535"/>
      <c r="C535" s="10" t="s">
        <v>6834</v>
      </c>
      <c r="D535" s="10"/>
      <c r="E535" s="10"/>
      <c r="F535" s="10"/>
    </row>
    <row r="536" spans="1:6" x14ac:dyDescent="0.35">
      <c r="A536"/>
      <c r="C536" t="s">
        <v>92</v>
      </c>
      <c r="D536" t="s">
        <v>301</v>
      </c>
      <c r="E536" t="s">
        <v>2070</v>
      </c>
      <c r="F536" t="s">
        <v>52</v>
      </c>
    </row>
    <row r="537" spans="1:6" x14ac:dyDescent="0.35">
      <c r="A537"/>
      <c r="C537" s="10" t="s">
        <v>6830</v>
      </c>
      <c r="D537" s="10"/>
      <c r="E537" s="10"/>
      <c r="F537" s="10"/>
    </row>
    <row r="538" spans="1:6" x14ac:dyDescent="0.35">
      <c r="A538"/>
      <c r="C538" t="s">
        <v>113</v>
      </c>
      <c r="D538" t="s">
        <v>301</v>
      </c>
      <c r="E538" t="s">
        <v>2226</v>
      </c>
      <c r="F538" t="s">
        <v>52</v>
      </c>
    </row>
    <row r="539" spans="1:6" x14ac:dyDescent="0.35">
      <c r="A539"/>
      <c r="C539" s="10" t="s">
        <v>7350</v>
      </c>
      <c r="D539" s="10"/>
      <c r="E539" s="10"/>
      <c r="F539" s="10"/>
    </row>
    <row r="540" spans="1:6" x14ac:dyDescent="0.35">
      <c r="A540" t="s">
        <v>154</v>
      </c>
    </row>
    <row r="541" spans="1:6" x14ac:dyDescent="0.35">
      <c r="A541" t="s">
        <v>2642</v>
      </c>
      <c r="B541" t="s">
        <v>3457</v>
      </c>
      <c r="C541" t="s">
        <v>51</v>
      </c>
      <c r="D541" t="s">
        <v>371</v>
      </c>
      <c r="E541" t="s">
        <v>372</v>
      </c>
      <c r="F541" t="s">
        <v>52</v>
      </c>
    </row>
    <row r="542" spans="1:6" x14ac:dyDescent="0.35">
      <c r="A542"/>
      <c r="D542" t="s">
        <v>1506</v>
      </c>
      <c r="E542" t="s">
        <v>1507</v>
      </c>
      <c r="F542" t="s">
        <v>52</v>
      </c>
    </row>
    <row r="543" spans="1:6" x14ac:dyDescent="0.35">
      <c r="A543"/>
      <c r="D543" t="s">
        <v>454</v>
      </c>
      <c r="E543" t="s">
        <v>1625</v>
      </c>
      <c r="F543" t="s">
        <v>52</v>
      </c>
    </row>
    <row r="544" spans="1:6" x14ac:dyDescent="0.35">
      <c r="A544"/>
      <c r="C544" s="10" t="s">
        <v>6796</v>
      </c>
      <c r="D544" s="10"/>
      <c r="E544" s="10"/>
      <c r="F544" s="10"/>
    </row>
    <row r="545" spans="1:6" x14ac:dyDescent="0.35">
      <c r="A545" t="s">
        <v>7485</v>
      </c>
    </row>
    <row r="546" spans="1:6" x14ac:dyDescent="0.35">
      <c r="A546" t="s">
        <v>2809</v>
      </c>
      <c r="B546" t="s">
        <v>3616</v>
      </c>
      <c r="C546" t="s">
        <v>51</v>
      </c>
      <c r="D546" t="s">
        <v>371</v>
      </c>
      <c r="E546" t="s">
        <v>1527</v>
      </c>
      <c r="F546" t="s">
        <v>52</v>
      </c>
    </row>
    <row r="547" spans="1:6" x14ac:dyDescent="0.35">
      <c r="A547"/>
      <c r="C547" s="10" t="s">
        <v>6796</v>
      </c>
      <c r="D547" s="10"/>
      <c r="E547" s="10"/>
      <c r="F547" s="10"/>
    </row>
    <row r="548" spans="1:6" x14ac:dyDescent="0.35">
      <c r="A548"/>
      <c r="C548" t="s">
        <v>103</v>
      </c>
      <c r="D548" t="s">
        <v>371</v>
      </c>
      <c r="E548" t="s">
        <v>889</v>
      </c>
      <c r="F548" t="s">
        <v>52</v>
      </c>
    </row>
    <row r="549" spans="1:6" x14ac:dyDescent="0.35">
      <c r="A549"/>
      <c r="E549" t="s">
        <v>1527</v>
      </c>
      <c r="F549" t="s">
        <v>52</v>
      </c>
    </row>
    <row r="550" spans="1:6" x14ac:dyDescent="0.35">
      <c r="A550"/>
      <c r="E550" t="s">
        <v>2405</v>
      </c>
      <c r="F550" t="s">
        <v>52</v>
      </c>
    </row>
    <row r="551" spans="1:6" x14ac:dyDescent="0.35">
      <c r="A551"/>
      <c r="C551" s="10" t="s">
        <v>7189</v>
      </c>
      <c r="D551" s="10"/>
      <c r="E551" s="10"/>
      <c r="F551" s="10"/>
    </row>
    <row r="552" spans="1:6" x14ac:dyDescent="0.35">
      <c r="A552" t="s">
        <v>7486</v>
      </c>
    </row>
    <row r="553" spans="1:6" x14ac:dyDescent="0.35">
      <c r="A553" t="s">
        <v>2878</v>
      </c>
      <c r="B553" t="s">
        <v>3673</v>
      </c>
      <c r="C553" t="s">
        <v>51</v>
      </c>
      <c r="D553" t="s">
        <v>1069</v>
      </c>
      <c r="E553" t="s">
        <v>1070</v>
      </c>
      <c r="F553" t="s">
        <v>52</v>
      </c>
    </row>
    <row r="554" spans="1:6" x14ac:dyDescent="0.35">
      <c r="A554"/>
      <c r="C554" s="10" t="s">
        <v>6796</v>
      </c>
      <c r="D554" s="10"/>
      <c r="E554" s="10"/>
      <c r="F554" s="10"/>
    </row>
    <row r="555" spans="1:6" x14ac:dyDescent="0.35">
      <c r="A555" t="s">
        <v>7487</v>
      </c>
    </row>
    <row r="556" spans="1:6" x14ac:dyDescent="0.35">
      <c r="A556" t="s">
        <v>23</v>
      </c>
      <c r="B556" t="s">
        <v>50</v>
      </c>
      <c r="C556" t="s">
        <v>51</v>
      </c>
      <c r="D556" t="s">
        <v>301</v>
      </c>
      <c r="E556" t="s">
        <v>1714</v>
      </c>
      <c r="F556" t="s">
        <v>52</v>
      </c>
    </row>
    <row r="557" spans="1:6" x14ac:dyDescent="0.35">
      <c r="A557"/>
      <c r="C557" s="10" t="s">
        <v>6796</v>
      </c>
      <c r="D557" s="10"/>
      <c r="E557" s="10"/>
      <c r="F557" s="10"/>
    </row>
    <row r="558" spans="1:6" x14ac:dyDescent="0.35">
      <c r="A558"/>
      <c r="B558" t="s">
        <v>4097</v>
      </c>
      <c r="C558" t="s">
        <v>51</v>
      </c>
      <c r="D558" t="s">
        <v>2388</v>
      </c>
      <c r="E558" t="s">
        <v>2389</v>
      </c>
      <c r="F558" t="s">
        <v>52</v>
      </c>
    </row>
    <row r="559" spans="1:6" x14ac:dyDescent="0.35">
      <c r="A559"/>
      <c r="C559" s="10" t="s">
        <v>6796</v>
      </c>
      <c r="D559" s="10"/>
      <c r="E559" s="10"/>
      <c r="F559" s="10"/>
    </row>
    <row r="560" spans="1:6" x14ac:dyDescent="0.35">
      <c r="A560" t="s">
        <v>57</v>
      </c>
    </row>
    <row r="561" spans="1:6" x14ac:dyDescent="0.35">
      <c r="A561" t="s">
        <v>2369</v>
      </c>
      <c r="B561" t="s">
        <v>149</v>
      </c>
      <c r="C561" t="s">
        <v>149</v>
      </c>
      <c r="D561" t="s">
        <v>68</v>
      </c>
      <c r="E561" t="s">
        <v>68</v>
      </c>
      <c r="F561" t="s">
        <v>52</v>
      </c>
    </row>
    <row r="562" spans="1:6" x14ac:dyDescent="0.35">
      <c r="A562"/>
      <c r="C562" s="10" t="s">
        <v>153</v>
      </c>
      <c r="D562" s="10"/>
      <c r="E562" s="10"/>
      <c r="F562" s="10"/>
    </row>
    <row r="563" spans="1:6" x14ac:dyDescent="0.35">
      <c r="A563" t="s">
        <v>7488</v>
      </c>
    </row>
    <row r="564" spans="1:6" x14ac:dyDescent="0.35">
      <c r="A564" t="s">
        <v>2343</v>
      </c>
      <c r="B564" t="s">
        <v>149</v>
      </c>
      <c r="C564" t="s">
        <v>149</v>
      </c>
      <c r="D564" t="s">
        <v>68</v>
      </c>
      <c r="E564" t="s">
        <v>68</v>
      </c>
      <c r="F564" t="s">
        <v>52</v>
      </c>
    </row>
    <row r="565" spans="1:6" x14ac:dyDescent="0.35">
      <c r="A565"/>
      <c r="C565" s="10" t="s">
        <v>153</v>
      </c>
      <c r="D565" s="10"/>
      <c r="E565" s="10"/>
      <c r="F565" s="10"/>
    </row>
    <row r="566" spans="1:6" x14ac:dyDescent="0.35">
      <c r="A566" t="s">
        <v>7489</v>
      </c>
    </row>
    <row r="567" spans="1:6" x14ac:dyDescent="0.35">
      <c r="A567" t="s">
        <v>146</v>
      </c>
      <c r="B567" t="s">
        <v>139</v>
      </c>
      <c r="C567" t="s">
        <v>51</v>
      </c>
      <c r="D567" t="s">
        <v>1832</v>
      </c>
      <c r="E567" t="s">
        <v>1833</v>
      </c>
      <c r="F567" t="s">
        <v>52</v>
      </c>
    </row>
    <row r="568" spans="1:6" x14ac:dyDescent="0.35">
      <c r="A568"/>
      <c r="C568" s="10" t="s">
        <v>6796</v>
      </c>
      <c r="D568" s="10"/>
      <c r="E568" s="10"/>
      <c r="F568" s="10"/>
    </row>
    <row r="569" spans="1:6" x14ac:dyDescent="0.35">
      <c r="A569" t="s">
        <v>148</v>
      </c>
    </row>
    <row r="570" spans="1:6" x14ac:dyDescent="0.35">
      <c r="A570" t="s">
        <v>138</v>
      </c>
      <c r="B570" t="s">
        <v>139</v>
      </c>
      <c r="C570" t="s">
        <v>103</v>
      </c>
      <c r="D570" t="s">
        <v>1825</v>
      </c>
      <c r="E570" t="s">
        <v>1826</v>
      </c>
      <c r="F570" t="s">
        <v>52</v>
      </c>
    </row>
    <row r="571" spans="1:6" x14ac:dyDescent="0.35">
      <c r="A571"/>
      <c r="C571" s="10" t="s">
        <v>7189</v>
      </c>
      <c r="D571" s="10"/>
      <c r="E571" s="10"/>
      <c r="F571" s="10"/>
    </row>
    <row r="572" spans="1:6" x14ac:dyDescent="0.35">
      <c r="A572" t="s">
        <v>142</v>
      </c>
    </row>
    <row r="573" spans="1:6" x14ac:dyDescent="0.35">
      <c r="A573" t="s">
        <v>68</v>
      </c>
      <c r="B573" t="s">
        <v>149</v>
      </c>
      <c r="C573" t="s">
        <v>149</v>
      </c>
      <c r="D573" t="s">
        <v>68</v>
      </c>
      <c r="E573" t="s">
        <v>68</v>
      </c>
      <c r="F573" t="s">
        <v>52</v>
      </c>
    </row>
    <row r="574" spans="1:6" x14ac:dyDescent="0.35">
      <c r="A574"/>
      <c r="C574" s="10" t="s">
        <v>153</v>
      </c>
      <c r="D574" s="10"/>
      <c r="E574" s="10"/>
      <c r="F574" s="10"/>
    </row>
    <row r="575" spans="1:6" x14ac:dyDescent="0.35">
      <c r="A575"/>
      <c r="B575" t="s">
        <v>7479</v>
      </c>
      <c r="C575" t="s">
        <v>7479</v>
      </c>
      <c r="D575" t="s">
        <v>416</v>
      </c>
      <c r="E575" t="s">
        <v>2249</v>
      </c>
      <c r="F575" t="s">
        <v>68</v>
      </c>
    </row>
    <row r="576" spans="1:6" x14ac:dyDescent="0.35">
      <c r="A576"/>
      <c r="D576" t="s">
        <v>1994</v>
      </c>
      <c r="E576" t="s">
        <v>1995</v>
      </c>
      <c r="F576" t="s">
        <v>52</v>
      </c>
    </row>
    <row r="577" spans="1:6" x14ac:dyDescent="0.35">
      <c r="A577"/>
      <c r="C577" s="10" t="s">
        <v>7480</v>
      </c>
      <c r="D577" s="10"/>
      <c r="E577" s="10"/>
      <c r="F577" s="10"/>
    </row>
    <row r="578" spans="1:6" x14ac:dyDescent="0.35">
      <c r="A578" t="s">
        <v>158</v>
      </c>
    </row>
    <row r="579" spans="1:6" x14ac:dyDescent="0.35">
      <c r="A579" t="s">
        <v>2385</v>
      </c>
      <c r="B579" t="s">
        <v>149</v>
      </c>
      <c r="C579" t="s">
        <v>149</v>
      </c>
      <c r="D579" t="s">
        <v>68</v>
      </c>
      <c r="E579" t="s">
        <v>68</v>
      </c>
      <c r="F579" t="s">
        <v>52</v>
      </c>
    </row>
    <row r="580" spans="1:6" x14ac:dyDescent="0.35">
      <c r="A580"/>
      <c r="C580" s="10" t="s">
        <v>153</v>
      </c>
      <c r="D580" s="10"/>
      <c r="E580" s="10"/>
      <c r="F580" s="10"/>
    </row>
    <row r="581" spans="1:6" x14ac:dyDescent="0.35">
      <c r="A581" t="s">
        <v>7490</v>
      </c>
    </row>
    <row r="582" spans="1:6" x14ac:dyDescent="0.35">
      <c r="A582" t="s">
        <v>2360</v>
      </c>
      <c r="B582" t="s">
        <v>149</v>
      </c>
      <c r="C582" t="s">
        <v>149</v>
      </c>
      <c r="D582" t="s">
        <v>68</v>
      </c>
      <c r="E582" t="s">
        <v>68</v>
      </c>
      <c r="F582" t="s">
        <v>52</v>
      </c>
    </row>
    <row r="583" spans="1:6" x14ac:dyDescent="0.35">
      <c r="A583"/>
      <c r="C583" s="10" t="s">
        <v>153</v>
      </c>
      <c r="D583" s="10"/>
      <c r="E583" s="10"/>
      <c r="F583" s="10"/>
    </row>
    <row r="584" spans="1:6" x14ac:dyDescent="0.35">
      <c r="A584" t="s">
        <v>7491</v>
      </c>
    </row>
    <row r="585" spans="1:6" x14ac:dyDescent="0.35">
      <c r="A585" t="s">
        <v>149</v>
      </c>
      <c r="B585" t="s">
        <v>149</v>
      </c>
      <c r="C585" t="s">
        <v>149</v>
      </c>
      <c r="D585" t="s">
        <v>68</v>
      </c>
      <c r="E585" t="s">
        <v>68</v>
      </c>
      <c r="F585" t="s">
        <v>52</v>
      </c>
    </row>
    <row r="586" spans="1:6" x14ac:dyDescent="0.35">
      <c r="A586"/>
      <c r="E586" t="s">
        <v>904</v>
      </c>
      <c r="F586" t="s">
        <v>52</v>
      </c>
    </row>
    <row r="587" spans="1:6" x14ac:dyDescent="0.35">
      <c r="A587"/>
      <c r="E587" t="s">
        <v>1844</v>
      </c>
      <c r="F587" t="s">
        <v>52</v>
      </c>
    </row>
    <row r="588" spans="1:6" x14ac:dyDescent="0.35">
      <c r="A588"/>
      <c r="E588" t="s">
        <v>2415</v>
      </c>
      <c r="F588" t="s">
        <v>52</v>
      </c>
    </row>
    <row r="589" spans="1:6" x14ac:dyDescent="0.35">
      <c r="A589"/>
      <c r="E589" t="s">
        <v>1860</v>
      </c>
      <c r="F589" t="s">
        <v>52</v>
      </c>
    </row>
    <row r="590" spans="1:6" x14ac:dyDescent="0.35">
      <c r="A590"/>
      <c r="D590" t="s">
        <v>2296</v>
      </c>
      <c r="E590" t="s">
        <v>2297</v>
      </c>
      <c r="F590" t="s">
        <v>52</v>
      </c>
    </row>
    <row r="591" spans="1:6" x14ac:dyDescent="0.35">
      <c r="A591"/>
      <c r="C591" s="10" t="s">
        <v>153</v>
      </c>
      <c r="D591" s="10"/>
      <c r="E591" s="10"/>
      <c r="F591" s="10"/>
    </row>
    <row r="592" spans="1:6" x14ac:dyDescent="0.35">
      <c r="A592" t="s">
        <v>153</v>
      </c>
    </row>
    <row r="593" spans="1:6" x14ac:dyDescent="0.35">
      <c r="A593" s="8" t="s">
        <v>157</v>
      </c>
      <c r="B593" s="8"/>
      <c r="C593" s="8"/>
      <c r="D593" s="8"/>
      <c r="E593" s="8"/>
      <c r="F593" s="8"/>
    </row>
    <row r="594" spans="1:6" x14ac:dyDescent="0.35">
      <c r="A594"/>
    </row>
    <row r="595" spans="1:6" x14ac:dyDescent="0.35">
      <c r="A595"/>
    </row>
    <row r="596" spans="1:6" x14ac:dyDescent="0.35">
      <c r="A596"/>
    </row>
    <row r="597" spans="1:6" x14ac:dyDescent="0.35">
      <c r="A597"/>
    </row>
    <row r="598" spans="1:6" x14ac:dyDescent="0.35">
      <c r="A598"/>
    </row>
    <row r="599" spans="1:6" x14ac:dyDescent="0.35">
      <c r="A599"/>
    </row>
    <row r="600" spans="1:6" x14ac:dyDescent="0.35">
      <c r="A600"/>
    </row>
    <row r="601" spans="1:6" x14ac:dyDescent="0.35">
      <c r="A601"/>
    </row>
    <row r="602" spans="1:6" x14ac:dyDescent="0.35">
      <c r="A602"/>
    </row>
    <row r="603" spans="1:6" x14ac:dyDescent="0.35">
      <c r="A603"/>
    </row>
    <row r="604" spans="1:6" x14ac:dyDescent="0.35">
      <c r="A604"/>
    </row>
    <row r="605" spans="1:6" x14ac:dyDescent="0.35">
      <c r="A605"/>
    </row>
    <row r="606" spans="1:6" x14ac:dyDescent="0.35">
      <c r="A606"/>
    </row>
    <row r="607" spans="1:6" x14ac:dyDescent="0.35">
      <c r="A607"/>
    </row>
    <row r="608" spans="1:6" x14ac:dyDescent="0.35">
      <c r="A608"/>
    </row>
    <row r="609" spans="1:1" x14ac:dyDescent="0.35">
      <c r="A609"/>
    </row>
    <row r="610" spans="1:1" x14ac:dyDescent="0.35">
      <c r="A610"/>
    </row>
    <row r="611" spans="1:1" x14ac:dyDescent="0.35">
      <c r="A611"/>
    </row>
    <row r="612" spans="1:1" x14ac:dyDescent="0.35">
      <c r="A612"/>
    </row>
    <row r="613" spans="1:1" x14ac:dyDescent="0.35">
      <c r="A613"/>
    </row>
    <row r="614" spans="1:1" x14ac:dyDescent="0.35">
      <c r="A614"/>
    </row>
    <row r="615" spans="1:1" x14ac:dyDescent="0.35">
      <c r="A615"/>
    </row>
    <row r="616" spans="1:1" x14ac:dyDescent="0.35">
      <c r="A616"/>
    </row>
    <row r="617" spans="1:1" x14ac:dyDescent="0.35">
      <c r="A617"/>
    </row>
    <row r="618" spans="1:1" x14ac:dyDescent="0.35">
      <c r="A618"/>
    </row>
    <row r="619" spans="1:1" x14ac:dyDescent="0.35">
      <c r="A619"/>
    </row>
    <row r="620" spans="1:1" x14ac:dyDescent="0.35">
      <c r="A620"/>
    </row>
    <row r="621" spans="1:1" x14ac:dyDescent="0.35">
      <c r="A621"/>
    </row>
    <row r="622" spans="1:1" x14ac:dyDescent="0.35">
      <c r="A622"/>
    </row>
    <row r="623" spans="1:1" x14ac:dyDescent="0.35">
      <c r="A623"/>
    </row>
    <row r="624" spans="1:1" x14ac:dyDescent="0.35">
      <c r="A624"/>
    </row>
    <row r="625" spans="1:1" x14ac:dyDescent="0.35">
      <c r="A625"/>
    </row>
    <row r="626" spans="1:1" x14ac:dyDescent="0.35">
      <c r="A626"/>
    </row>
    <row r="627" spans="1:1" x14ac:dyDescent="0.35">
      <c r="A627"/>
    </row>
    <row r="628" spans="1:1" x14ac:dyDescent="0.35">
      <c r="A628"/>
    </row>
    <row r="629" spans="1:1" x14ac:dyDescent="0.35">
      <c r="A629"/>
    </row>
    <row r="630" spans="1:1" x14ac:dyDescent="0.35">
      <c r="A630"/>
    </row>
    <row r="631" spans="1:1" x14ac:dyDescent="0.35">
      <c r="A631"/>
    </row>
    <row r="632" spans="1:1" x14ac:dyDescent="0.35">
      <c r="A632"/>
    </row>
    <row r="633" spans="1:1" x14ac:dyDescent="0.35">
      <c r="A633"/>
    </row>
    <row r="634" spans="1:1" x14ac:dyDescent="0.35">
      <c r="A634"/>
    </row>
    <row r="635" spans="1:1" x14ac:dyDescent="0.35">
      <c r="A635"/>
    </row>
    <row r="636" spans="1:1" x14ac:dyDescent="0.35">
      <c r="A636"/>
    </row>
    <row r="637" spans="1:1" x14ac:dyDescent="0.35">
      <c r="A637"/>
    </row>
    <row r="638" spans="1:1" x14ac:dyDescent="0.35">
      <c r="A638"/>
    </row>
    <row r="639" spans="1:1" x14ac:dyDescent="0.35">
      <c r="A639"/>
    </row>
    <row r="640" spans="1:1" x14ac:dyDescent="0.35">
      <c r="A640"/>
    </row>
    <row r="641" spans="1:1" x14ac:dyDescent="0.35">
      <c r="A641"/>
    </row>
    <row r="642" spans="1:1" x14ac:dyDescent="0.35">
      <c r="A642"/>
    </row>
    <row r="643" spans="1:1" x14ac:dyDescent="0.35">
      <c r="A643"/>
    </row>
    <row r="644" spans="1:1" x14ac:dyDescent="0.35">
      <c r="A644"/>
    </row>
    <row r="645" spans="1:1" x14ac:dyDescent="0.35">
      <c r="A645"/>
    </row>
    <row r="646" spans="1:1" x14ac:dyDescent="0.35">
      <c r="A646"/>
    </row>
    <row r="647" spans="1:1" x14ac:dyDescent="0.35">
      <c r="A647"/>
    </row>
    <row r="648" spans="1:1" x14ac:dyDescent="0.35">
      <c r="A648"/>
    </row>
    <row r="649" spans="1:1" x14ac:dyDescent="0.35">
      <c r="A649"/>
    </row>
    <row r="650" spans="1:1" x14ac:dyDescent="0.35">
      <c r="A650"/>
    </row>
    <row r="651" spans="1:1" x14ac:dyDescent="0.35">
      <c r="A651"/>
    </row>
    <row r="652" spans="1:1" x14ac:dyDescent="0.35">
      <c r="A652"/>
    </row>
    <row r="653" spans="1:1" x14ac:dyDescent="0.35">
      <c r="A653"/>
    </row>
    <row r="654" spans="1:1" x14ac:dyDescent="0.35">
      <c r="A654"/>
    </row>
    <row r="655" spans="1:1" x14ac:dyDescent="0.35">
      <c r="A655"/>
    </row>
    <row r="656" spans="1:1" x14ac:dyDescent="0.35">
      <c r="A656"/>
    </row>
    <row r="657" spans="1:1" x14ac:dyDescent="0.35">
      <c r="A657"/>
    </row>
    <row r="658" spans="1:1" x14ac:dyDescent="0.35">
      <c r="A658"/>
    </row>
    <row r="659" spans="1:1" x14ac:dyDescent="0.35">
      <c r="A659"/>
    </row>
    <row r="660" spans="1:1" x14ac:dyDescent="0.35">
      <c r="A660"/>
    </row>
    <row r="661" spans="1:1" x14ac:dyDescent="0.35">
      <c r="A661"/>
    </row>
    <row r="662" spans="1:1" x14ac:dyDescent="0.35">
      <c r="A662"/>
    </row>
    <row r="663" spans="1:1" x14ac:dyDescent="0.35">
      <c r="A663"/>
    </row>
    <row r="664" spans="1:1" x14ac:dyDescent="0.35">
      <c r="A664"/>
    </row>
    <row r="665" spans="1:1" x14ac:dyDescent="0.35">
      <c r="A665"/>
    </row>
    <row r="666" spans="1:1" x14ac:dyDescent="0.35">
      <c r="A666"/>
    </row>
    <row r="667" spans="1:1" x14ac:dyDescent="0.35">
      <c r="A667"/>
    </row>
    <row r="668" spans="1:1" x14ac:dyDescent="0.35">
      <c r="A668"/>
    </row>
    <row r="669" spans="1:1" x14ac:dyDescent="0.35">
      <c r="A669"/>
    </row>
    <row r="670" spans="1:1" x14ac:dyDescent="0.35">
      <c r="A670"/>
    </row>
    <row r="671" spans="1:1" x14ac:dyDescent="0.35">
      <c r="A671"/>
    </row>
    <row r="672" spans="1:1" x14ac:dyDescent="0.35">
      <c r="A672"/>
    </row>
    <row r="673" spans="1:1" x14ac:dyDescent="0.35">
      <c r="A673"/>
    </row>
    <row r="674" spans="1:1" x14ac:dyDescent="0.35">
      <c r="A674"/>
    </row>
    <row r="675" spans="1:1" x14ac:dyDescent="0.35">
      <c r="A675"/>
    </row>
    <row r="676" spans="1:1" x14ac:dyDescent="0.35">
      <c r="A676"/>
    </row>
    <row r="677" spans="1:1" x14ac:dyDescent="0.35">
      <c r="A677"/>
    </row>
    <row r="678" spans="1:1" x14ac:dyDescent="0.35">
      <c r="A678"/>
    </row>
    <row r="679" spans="1:1" x14ac:dyDescent="0.35">
      <c r="A679"/>
    </row>
    <row r="680" spans="1:1" x14ac:dyDescent="0.35">
      <c r="A680"/>
    </row>
    <row r="681" spans="1:1" x14ac:dyDescent="0.35">
      <c r="A681"/>
    </row>
    <row r="682" spans="1:1" x14ac:dyDescent="0.35">
      <c r="A682"/>
    </row>
    <row r="683" spans="1:1" x14ac:dyDescent="0.35">
      <c r="A683"/>
    </row>
    <row r="684" spans="1:1" x14ac:dyDescent="0.35">
      <c r="A684"/>
    </row>
    <row r="685" spans="1:1" x14ac:dyDescent="0.35">
      <c r="A685"/>
    </row>
    <row r="686" spans="1:1" x14ac:dyDescent="0.35">
      <c r="A686"/>
    </row>
    <row r="687" spans="1:1" x14ac:dyDescent="0.35">
      <c r="A687"/>
    </row>
    <row r="688" spans="1:1" x14ac:dyDescent="0.35">
      <c r="A688"/>
    </row>
    <row r="689" spans="1:1" x14ac:dyDescent="0.35">
      <c r="A689"/>
    </row>
    <row r="690" spans="1:1" x14ac:dyDescent="0.35">
      <c r="A690"/>
    </row>
    <row r="691" spans="1:1" x14ac:dyDescent="0.35">
      <c r="A691"/>
    </row>
    <row r="692" spans="1:1" x14ac:dyDescent="0.35">
      <c r="A692"/>
    </row>
    <row r="693" spans="1:1" x14ac:dyDescent="0.35">
      <c r="A693"/>
    </row>
    <row r="694" spans="1:1" x14ac:dyDescent="0.35">
      <c r="A694"/>
    </row>
    <row r="695" spans="1:1" x14ac:dyDescent="0.35">
      <c r="A695"/>
    </row>
    <row r="696" spans="1:1" x14ac:dyDescent="0.35">
      <c r="A696"/>
    </row>
    <row r="697" spans="1:1" x14ac:dyDescent="0.35">
      <c r="A697"/>
    </row>
    <row r="698" spans="1:1" x14ac:dyDescent="0.35">
      <c r="A698"/>
    </row>
    <row r="699" spans="1:1" x14ac:dyDescent="0.35">
      <c r="A699"/>
    </row>
    <row r="700" spans="1:1" x14ac:dyDescent="0.35">
      <c r="A700"/>
    </row>
    <row r="701" spans="1:1" x14ac:dyDescent="0.35">
      <c r="A701"/>
    </row>
    <row r="702" spans="1:1" x14ac:dyDescent="0.35">
      <c r="A702"/>
    </row>
    <row r="703" spans="1:1" x14ac:dyDescent="0.35">
      <c r="A703"/>
    </row>
    <row r="704" spans="1:1" x14ac:dyDescent="0.35">
      <c r="A704"/>
    </row>
    <row r="705" spans="1:1" x14ac:dyDescent="0.35">
      <c r="A705"/>
    </row>
    <row r="706" spans="1:1" x14ac:dyDescent="0.35">
      <c r="A706"/>
    </row>
    <row r="707" spans="1:1" x14ac:dyDescent="0.35">
      <c r="A707"/>
    </row>
    <row r="708" spans="1:1" x14ac:dyDescent="0.35">
      <c r="A708"/>
    </row>
    <row r="709" spans="1:1" x14ac:dyDescent="0.35">
      <c r="A709"/>
    </row>
    <row r="710" spans="1:1" x14ac:dyDescent="0.35">
      <c r="A710"/>
    </row>
    <row r="711" spans="1:1" x14ac:dyDescent="0.35">
      <c r="A711"/>
    </row>
    <row r="712" spans="1:1" x14ac:dyDescent="0.35">
      <c r="A712"/>
    </row>
    <row r="713" spans="1:1" x14ac:dyDescent="0.35">
      <c r="A713"/>
    </row>
    <row r="714" spans="1:1" x14ac:dyDescent="0.35">
      <c r="A714"/>
    </row>
    <row r="715" spans="1:1" x14ac:dyDescent="0.35">
      <c r="A715"/>
    </row>
    <row r="716" spans="1:1" x14ac:dyDescent="0.35">
      <c r="A716"/>
    </row>
    <row r="717" spans="1:1" x14ac:dyDescent="0.35">
      <c r="A717"/>
    </row>
    <row r="718" spans="1:1" x14ac:dyDescent="0.35">
      <c r="A718"/>
    </row>
    <row r="719" spans="1:1" x14ac:dyDescent="0.35">
      <c r="A719"/>
    </row>
    <row r="720" spans="1:1" x14ac:dyDescent="0.35">
      <c r="A720"/>
    </row>
    <row r="721" spans="1:1" x14ac:dyDescent="0.35">
      <c r="A721"/>
    </row>
    <row r="722" spans="1:1" x14ac:dyDescent="0.35">
      <c r="A722"/>
    </row>
    <row r="723" spans="1:1" x14ac:dyDescent="0.35">
      <c r="A723"/>
    </row>
    <row r="724" spans="1:1" x14ac:dyDescent="0.35">
      <c r="A724"/>
    </row>
    <row r="725" spans="1:1" x14ac:dyDescent="0.35">
      <c r="A725"/>
    </row>
    <row r="726" spans="1:1" x14ac:dyDescent="0.35">
      <c r="A726"/>
    </row>
    <row r="727" spans="1:1" x14ac:dyDescent="0.35">
      <c r="A727"/>
    </row>
    <row r="728" spans="1:1" x14ac:dyDescent="0.35">
      <c r="A728"/>
    </row>
    <row r="729" spans="1:1" x14ac:dyDescent="0.35">
      <c r="A729"/>
    </row>
    <row r="730" spans="1:1" x14ac:dyDescent="0.35">
      <c r="A730"/>
    </row>
    <row r="731" spans="1:1" x14ac:dyDescent="0.35">
      <c r="A731"/>
    </row>
    <row r="732" spans="1:1" x14ac:dyDescent="0.35">
      <c r="A732"/>
    </row>
    <row r="733" spans="1:1" x14ac:dyDescent="0.35">
      <c r="A733"/>
    </row>
    <row r="734" spans="1:1" x14ac:dyDescent="0.35">
      <c r="A734"/>
    </row>
    <row r="735" spans="1:1" x14ac:dyDescent="0.35">
      <c r="A735"/>
    </row>
    <row r="736" spans="1:1" x14ac:dyDescent="0.35">
      <c r="A736"/>
    </row>
    <row r="737" spans="1:1" x14ac:dyDescent="0.35">
      <c r="A737"/>
    </row>
    <row r="738" spans="1:1" x14ac:dyDescent="0.35">
      <c r="A738"/>
    </row>
    <row r="739" spans="1:1" x14ac:dyDescent="0.35">
      <c r="A739"/>
    </row>
    <row r="740" spans="1:1" x14ac:dyDescent="0.35">
      <c r="A740"/>
    </row>
    <row r="741" spans="1:1" x14ac:dyDescent="0.35">
      <c r="A741"/>
    </row>
    <row r="742" spans="1:1" x14ac:dyDescent="0.35">
      <c r="A742"/>
    </row>
    <row r="743" spans="1:1" x14ac:dyDescent="0.35">
      <c r="A743"/>
    </row>
    <row r="744" spans="1:1" x14ac:dyDescent="0.35">
      <c r="A744"/>
    </row>
    <row r="745" spans="1:1" x14ac:dyDescent="0.35">
      <c r="A745"/>
    </row>
    <row r="746" spans="1:1" x14ac:dyDescent="0.35">
      <c r="A746"/>
    </row>
    <row r="747" spans="1:1" x14ac:dyDescent="0.35">
      <c r="A747"/>
    </row>
    <row r="748" spans="1:1" x14ac:dyDescent="0.35">
      <c r="A748"/>
    </row>
    <row r="749" spans="1:1" x14ac:dyDescent="0.35">
      <c r="A749"/>
    </row>
    <row r="750" spans="1:1" x14ac:dyDescent="0.35">
      <c r="A750"/>
    </row>
    <row r="751" spans="1:1" x14ac:dyDescent="0.35">
      <c r="A751"/>
    </row>
    <row r="752" spans="1:1" x14ac:dyDescent="0.35">
      <c r="A752"/>
    </row>
    <row r="753" spans="1:1" x14ac:dyDescent="0.35">
      <c r="A753"/>
    </row>
    <row r="754" spans="1:1" x14ac:dyDescent="0.35">
      <c r="A754"/>
    </row>
    <row r="755" spans="1:1" x14ac:dyDescent="0.35">
      <c r="A755"/>
    </row>
    <row r="756" spans="1:1" x14ac:dyDescent="0.35">
      <c r="A756"/>
    </row>
    <row r="757" spans="1:1" x14ac:dyDescent="0.35">
      <c r="A757"/>
    </row>
    <row r="758" spans="1:1" x14ac:dyDescent="0.35">
      <c r="A758"/>
    </row>
    <row r="759" spans="1:1" x14ac:dyDescent="0.35">
      <c r="A759"/>
    </row>
    <row r="760" spans="1:1" x14ac:dyDescent="0.35">
      <c r="A760"/>
    </row>
    <row r="761" spans="1:1" x14ac:dyDescent="0.35">
      <c r="A761"/>
    </row>
    <row r="762" spans="1:1" x14ac:dyDescent="0.35">
      <c r="A762"/>
    </row>
    <row r="763" spans="1:1" x14ac:dyDescent="0.35">
      <c r="A763"/>
    </row>
    <row r="764" spans="1:1" x14ac:dyDescent="0.35">
      <c r="A764"/>
    </row>
    <row r="765" spans="1:1" x14ac:dyDescent="0.35">
      <c r="A765"/>
    </row>
    <row r="766" spans="1:1" x14ac:dyDescent="0.35">
      <c r="A766"/>
    </row>
    <row r="767" spans="1:1" x14ac:dyDescent="0.35">
      <c r="A767"/>
    </row>
    <row r="768" spans="1:1" x14ac:dyDescent="0.35">
      <c r="A768"/>
    </row>
    <row r="769" spans="1:1" x14ac:dyDescent="0.35">
      <c r="A769"/>
    </row>
    <row r="770" spans="1:1" x14ac:dyDescent="0.35">
      <c r="A770"/>
    </row>
    <row r="771" spans="1:1" x14ac:dyDescent="0.35">
      <c r="A771"/>
    </row>
    <row r="772" spans="1:1" x14ac:dyDescent="0.35">
      <c r="A772"/>
    </row>
    <row r="773" spans="1:1" x14ac:dyDescent="0.35">
      <c r="A773"/>
    </row>
    <row r="774" spans="1:1" x14ac:dyDescent="0.35">
      <c r="A774"/>
    </row>
    <row r="775" spans="1:1" x14ac:dyDescent="0.35">
      <c r="A775"/>
    </row>
    <row r="776" spans="1:1" x14ac:dyDescent="0.35">
      <c r="A776"/>
    </row>
    <row r="777" spans="1:1" x14ac:dyDescent="0.35">
      <c r="A777"/>
    </row>
    <row r="778" spans="1:1" x14ac:dyDescent="0.35">
      <c r="A778"/>
    </row>
    <row r="779" spans="1:1" x14ac:dyDescent="0.35">
      <c r="A779"/>
    </row>
    <row r="780" spans="1:1" x14ac:dyDescent="0.35">
      <c r="A780"/>
    </row>
    <row r="781" spans="1:1" x14ac:dyDescent="0.35">
      <c r="A781"/>
    </row>
    <row r="782" spans="1:1" x14ac:dyDescent="0.35">
      <c r="A782"/>
    </row>
    <row r="783" spans="1:1" x14ac:dyDescent="0.35">
      <c r="A783"/>
    </row>
    <row r="784" spans="1:1" x14ac:dyDescent="0.35">
      <c r="A784"/>
    </row>
    <row r="785" spans="1:1" x14ac:dyDescent="0.35">
      <c r="A785"/>
    </row>
    <row r="786" spans="1:1" x14ac:dyDescent="0.35">
      <c r="A786"/>
    </row>
    <row r="787" spans="1:1" x14ac:dyDescent="0.35">
      <c r="A787"/>
    </row>
    <row r="788" spans="1:1" x14ac:dyDescent="0.35">
      <c r="A788"/>
    </row>
    <row r="789" spans="1:1" x14ac:dyDescent="0.35">
      <c r="A789"/>
    </row>
    <row r="790" spans="1:1" x14ac:dyDescent="0.35">
      <c r="A790"/>
    </row>
    <row r="791" spans="1:1" x14ac:dyDescent="0.35">
      <c r="A791"/>
    </row>
    <row r="792" spans="1:1" x14ac:dyDescent="0.35">
      <c r="A792"/>
    </row>
    <row r="793" spans="1:1" x14ac:dyDescent="0.35">
      <c r="A793"/>
    </row>
    <row r="794" spans="1:1" x14ac:dyDescent="0.35">
      <c r="A794"/>
    </row>
    <row r="795" spans="1:1" x14ac:dyDescent="0.35">
      <c r="A795"/>
    </row>
    <row r="796" spans="1:1" x14ac:dyDescent="0.35">
      <c r="A796"/>
    </row>
    <row r="797" spans="1:1" x14ac:dyDescent="0.35">
      <c r="A797"/>
    </row>
    <row r="798" spans="1:1" x14ac:dyDescent="0.35">
      <c r="A798"/>
    </row>
    <row r="799" spans="1:1" x14ac:dyDescent="0.35">
      <c r="A799"/>
    </row>
    <row r="800" spans="1:1" x14ac:dyDescent="0.35">
      <c r="A800"/>
    </row>
    <row r="801" spans="1:1" x14ac:dyDescent="0.35">
      <c r="A801"/>
    </row>
    <row r="802" spans="1:1" x14ac:dyDescent="0.35">
      <c r="A802"/>
    </row>
    <row r="803" spans="1:1" x14ac:dyDescent="0.35">
      <c r="A803"/>
    </row>
    <row r="804" spans="1:1" x14ac:dyDescent="0.35">
      <c r="A804"/>
    </row>
    <row r="805" spans="1:1" x14ac:dyDescent="0.35">
      <c r="A805"/>
    </row>
    <row r="806" spans="1:1" x14ac:dyDescent="0.35">
      <c r="A806"/>
    </row>
    <row r="807" spans="1:1" x14ac:dyDescent="0.35">
      <c r="A807"/>
    </row>
    <row r="808" spans="1:1" x14ac:dyDescent="0.35">
      <c r="A808"/>
    </row>
    <row r="809" spans="1:1" x14ac:dyDescent="0.35">
      <c r="A809"/>
    </row>
    <row r="810" spans="1:1" x14ac:dyDescent="0.35">
      <c r="A810"/>
    </row>
    <row r="811" spans="1:1" x14ac:dyDescent="0.35">
      <c r="A811"/>
    </row>
    <row r="812" spans="1:1" x14ac:dyDescent="0.35">
      <c r="A812"/>
    </row>
    <row r="813" spans="1:1" x14ac:dyDescent="0.35">
      <c r="A813"/>
    </row>
    <row r="814" spans="1:1" x14ac:dyDescent="0.35">
      <c r="A814"/>
    </row>
    <row r="815" spans="1:1" x14ac:dyDescent="0.35">
      <c r="A815"/>
    </row>
    <row r="816" spans="1:1" x14ac:dyDescent="0.35">
      <c r="A816"/>
    </row>
    <row r="817" spans="1:1" x14ac:dyDescent="0.35">
      <c r="A817"/>
    </row>
    <row r="818" spans="1:1" x14ac:dyDescent="0.35">
      <c r="A818"/>
    </row>
    <row r="819" spans="1:1" x14ac:dyDescent="0.35">
      <c r="A819"/>
    </row>
    <row r="820" spans="1:1" x14ac:dyDescent="0.35">
      <c r="A820"/>
    </row>
    <row r="821" spans="1:1" x14ac:dyDescent="0.35">
      <c r="A821"/>
    </row>
    <row r="822" spans="1:1" x14ac:dyDescent="0.35">
      <c r="A822"/>
    </row>
    <row r="823" spans="1:1" x14ac:dyDescent="0.35">
      <c r="A823"/>
    </row>
    <row r="824" spans="1:1" x14ac:dyDescent="0.35">
      <c r="A824"/>
    </row>
    <row r="825" spans="1:1" x14ac:dyDescent="0.35">
      <c r="A825"/>
    </row>
    <row r="826" spans="1:1" x14ac:dyDescent="0.35">
      <c r="A826"/>
    </row>
    <row r="827" spans="1:1" x14ac:dyDescent="0.35">
      <c r="A827"/>
    </row>
    <row r="828" spans="1:1" x14ac:dyDescent="0.35">
      <c r="A828"/>
    </row>
    <row r="829" spans="1:1" x14ac:dyDescent="0.35">
      <c r="A829"/>
    </row>
    <row r="830" spans="1:1" x14ac:dyDescent="0.35">
      <c r="A830"/>
    </row>
    <row r="831" spans="1:1" x14ac:dyDescent="0.35">
      <c r="A831"/>
    </row>
    <row r="832" spans="1:1" x14ac:dyDescent="0.35">
      <c r="A832"/>
    </row>
    <row r="833" spans="1:1" x14ac:dyDescent="0.35">
      <c r="A833"/>
    </row>
    <row r="834" spans="1:1" x14ac:dyDescent="0.35">
      <c r="A834"/>
    </row>
    <row r="835" spans="1:1" x14ac:dyDescent="0.35">
      <c r="A835"/>
    </row>
    <row r="836" spans="1:1" x14ac:dyDescent="0.35">
      <c r="A836"/>
    </row>
    <row r="837" spans="1:1" x14ac:dyDescent="0.35">
      <c r="A837"/>
    </row>
    <row r="838" spans="1:1" x14ac:dyDescent="0.35">
      <c r="A838"/>
    </row>
    <row r="839" spans="1:1" x14ac:dyDescent="0.35">
      <c r="A839"/>
    </row>
    <row r="840" spans="1:1" x14ac:dyDescent="0.35">
      <c r="A840"/>
    </row>
    <row r="841" spans="1:1" x14ac:dyDescent="0.35">
      <c r="A841"/>
    </row>
    <row r="842" spans="1:1" x14ac:dyDescent="0.35">
      <c r="A842"/>
    </row>
    <row r="843" spans="1:1" x14ac:dyDescent="0.35">
      <c r="A843"/>
    </row>
    <row r="844" spans="1:1" x14ac:dyDescent="0.35">
      <c r="A844"/>
    </row>
    <row r="845" spans="1:1" x14ac:dyDescent="0.35">
      <c r="A845"/>
    </row>
    <row r="846" spans="1:1" x14ac:dyDescent="0.35">
      <c r="A846"/>
    </row>
    <row r="847" spans="1:1" x14ac:dyDescent="0.35">
      <c r="A847"/>
    </row>
    <row r="848" spans="1:1" x14ac:dyDescent="0.35">
      <c r="A848"/>
    </row>
    <row r="849" spans="1:1" x14ac:dyDescent="0.35">
      <c r="A849"/>
    </row>
    <row r="850" spans="1:1" x14ac:dyDescent="0.35">
      <c r="A850"/>
    </row>
    <row r="851" spans="1:1" x14ac:dyDescent="0.35">
      <c r="A851"/>
    </row>
    <row r="852" spans="1:1" x14ac:dyDescent="0.35">
      <c r="A852"/>
    </row>
    <row r="853" spans="1:1" x14ac:dyDescent="0.35">
      <c r="A853"/>
    </row>
    <row r="854" spans="1:1" x14ac:dyDescent="0.35">
      <c r="A854"/>
    </row>
    <row r="855" spans="1:1" x14ac:dyDescent="0.35">
      <c r="A855"/>
    </row>
    <row r="856" spans="1:1" x14ac:dyDescent="0.35">
      <c r="A856"/>
    </row>
    <row r="857" spans="1:1" x14ac:dyDescent="0.35">
      <c r="A857"/>
    </row>
    <row r="858" spans="1:1" x14ac:dyDescent="0.35">
      <c r="A858"/>
    </row>
    <row r="859" spans="1:1" x14ac:dyDescent="0.35">
      <c r="A859"/>
    </row>
    <row r="860" spans="1:1" x14ac:dyDescent="0.35">
      <c r="A860"/>
    </row>
    <row r="861" spans="1:1" x14ac:dyDescent="0.35">
      <c r="A861"/>
    </row>
    <row r="862" spans="1:1" x14ac:dyDescent="0.35">
      <c r="A862"/>
    </row>
    <row r="863" spans="1:1" x14ac:dyDescent="0.35">
      <c r="A863"/>
    </row>
    <row r="864" spans="1:1" x14ac:dyDescent="0.35">
      <c r="A864"/>
    </row>
    <row r="865" spans="1:1" x14ac:dyDescent="0.35">
      <c r="A865"/>
    </row>
    <row r="866" spans="1:1" x14ac:dyDescent="0.35">
      <c r="A866"/>
    </row>
    <row r="867" spans="1:1" x14ac:dyDescent="0.35">
      <c r="A867"/>
    </row>
    <row r="868" spans="1:1" x14ac:dyDescent="0.35">
      <c r="A868"/>
    </row>
    <row r="869" spans="1:1" x14ac:dyDescent="0.35">
      <c r="A869"/>
    </row>
    <row r="870" spans="1:1" x14ac:dyDescent="0.35">
      <c r="A870"/>
    </row>
    <row r="871" spans="1:1" x14ac:dyDescent="0.35">
      <c r="A871"/>
    </row>
    <row r="872" spans="1:1" x14ac:dyDescent="0.35">
      <c r="A872"/>
    </row>
    <row r="873" spans="1:1" x14ac:dyDescent="0.35">
      <c r="A873"/>
    </row>
    <row r="874" spans="1:1" x14ac:dyDescent="0.35">
      <c r="A874"/>
    </row>
    <row r="875" spans="1:1" x14ac:dyDescent="0.35">
      <c r="A875"/>
    </row>
    <row r="876" spans="1:1" x14ac:dyDescent="0.35">
      <c r="A876"/>
    </row>
    <row r="877" spans="1:1" x14ac:dyDescent="0.35">
      <c r="A877"/>
    </row>
    <row r="878" spans="1:1" x14ac:dyDescent="0.35">
      <c r="A878"/>
    </row>
    <row r="879" spans="1:1" x14ac:dyDescent="0.35">
      <c r="A879"/>
    </row>
    <row r="880" spans="1:1" x14ac:dyDescent="0.35">
      <c r="A880"/>
    </row>
    <row r="881" spans="1:1" x14ac:dyDescent="0.35">
      <c r="A881"/>
    </row>
    <row r="882" spans="1:1" x14ac:dyDescent="0.35">
      <c r="A882"/>
    </row>
    <row r="883" spans="1:1" x14ac:dyDescent="0.35">
      <c r="A883"/>
    </row>
    <row r="884" spans="1:1" x14ac:dyDescent="0.35">
      <c r="A884"/>
    </row>
    <row r="885" spans="1:1" x14ac:dyDescent="0.35">
      <c r="A885"/>
    </row>
    <row r="886" spans="1:1" x14ac:dyDescent="0.35">
      <c r="A886"/>
    </row>
    <row r="887" spans="1:1" x14ac:dyDescent="0.35">
      <c r="A887"/>
    </row>
    <row r="888" spans="1:1" x14ac:dyDescent="0.35">
      <c r="A888"/>
    </row>
    <row r="889" spans="1:1" x14ac:dyDescent="0.35">
      <c r="A889"/>
    </row>
    <row r="890" spans="1:1" x14ac:dyDescent="0.35">
      <c r="A890"/>
    </row>
    <row r="891" spans="1:1" x14ac:dyDescent="0.35">
      <c r="A891"/>
    </row>
    <row r="892" spans="1:1" x14ac:dyDescent="0.35">
      <c r="A892"/>
    </row>
    <row r="893" spans="1:1" x14ac:dyDescent="0.35">
      <c r="A893"/>
    </row>
    <row r="894" spans="1:1" x14ac:dyDescent="0.35">
      <c r="A894"/>
    </row>
    <row r="895" spans="1:1" x14ac:dyDescent="0.35">
      <c r="A895"/>
    </row>
    <row r="896" spans="1:1" x14ac:dyDescent="0.35">
      <c r="A896"/>
    </row>
    <row r="897" spans="1:1" x14ac:dyDescent="0.35">
      <c r="A897"/>
    </row>
    <row r="898" spans="1:1" x14ac:dyDescent="0.35">
      <c r="A898"/>
    </row>
    <row r="899" spans="1:1" x14ac:dyDescent="0.35">
      <c r="A899"/>
    </row>
    <row r="900" spans="1:1" x14ac:dyDescent="0.35">
      <c r="A900"/>
    </row>
    <row r="901" spans="1:1" x14ac:dyDescent="0.35">
      <c r="A901"/>
    </row>
    <row r="902" spans="1:1" x14ac:dyDescent="0.35">
      <c r="A902"/>
    </row>
    <row r="903" spans="1:1" x14ac:dyDescent="0.35">
      <c r="A903"/>
    </row>
    <row r="904" spans="1:1" x14ac:dyDescent="0.35">
      <c r="A904"/>
    </row>
    <row r="905" spans="1:1" x14ac:dyDescent="0.35">
      <c r="A905"/>
    </row>
    <row r="906" spans="1:1" x14ac:dyDescent="0.35">
      <c r="A906"/>
    </row>
    <row r="907" spans="1:1" x14ac:dyDescent="0.35">
      <c r="A907"/>
    </row>
    <row r="908" spans="1:1" x14ac:dyDescent="0.35">
      <c r="A908"/>
    </row>
    <row r="909" spans="1:1" x14ac:dyDescent="0.35">
      <c r="A909"/>
    </row>
    <row r="910" spans="1:1" x14ac:dyDescent="0.35">
      <c r="A910"/>
    </row>
    <row r="911" spans="1:1" x14ac:dyDescent="0.35">
      <c r="A911"/>
    </row>
    <row r="912" spans="1:1" x14ac:dyDescent="0.35">
      <c r="A912"/>
    </row>
    <row r="913" spans="1:1" x14ac:dyDescent="0.35">
      <c r="A913"/>
    </row>
    <row r="914" spans="1:1" x14ac:dyDescent="0.35">
      <c r="A914"/>
    </row>
    <row r="915" spans="1:1" x14ac:dyDescent="0.35">
      <c r="A915"/>
    </row>
    <row r="916" spans="1:1" x14ac:dyDescent="0.35">
      <c r="A916"/>
    </row>
    <row r="917" spans="1:1" x14ac:dyDescent="0.35">
      <c r="A917"/>
    </row>
    <row r="918" spans="1:1" x14ac:dyDescent="0.35">
      <c r="A918"/>
    </row>
    <row r="919" spans="1:1" x14ac:dyDescent="0.35">
      <c r="A919"/>
    </row>
    <row r="920" spans="1:1" x14ac:dyDescent="0.35">
      <c r="A920"/>
    </row>
    <row r="921" spans="1:1" x14ac:dyDescent="0.35">
      <c r="A921"/>
    </row>
    <row r="922" spans="1:1" x14ac:dyDescent="0.35">
      <c r="A922"/>
    </row>
    <row r="923" spans="1:1" x14ac:dyDescent="0.35">
      <c r="A923"/>
    </row>
    <row r="924" spans="1:1" x14ac:dyDescent="0.35">
      <c r="A924"/>
    </row>
    <row r="925" spans="1:1" x14ac:dyDescent="0.35">
      <c r="A925"/>
    </row>
    <row r="926" spans="1:1" x14ac:dyDescent="0.35">
      <c r="A926"/>
    </row>
    <row r="927" spans="1:1" x14ac:dyDescent="0.35">
      <c r="A927"/>
    </row>
    <row r="928" spans="1:1" x14ac:dyDescent="0.35">
      <c r="A928"/>
    </row>
    <row r="929" spans="1:1" x14ac:dyDescent="0.35">
      <c r="A929"/>
    </row>
    <row r="930" spans="1:1" x14ac:dyDescent="0.35">
      <c r="A930"/>
    </row>
    <row r="931" spans="1:1" x14ac:dyDescent="0.35">
      <c r="A931"/>
    </row>
    <row r="932" spans="1:1" x14ac:dyDescent="0.35">
      <c r="A932"/>
    </row>
    <row r="933" spans="1:1" x14ac:dyDescent="0.35">
      <c r="A933"/>
    </row>
    <row r="934" spans="1:1" x14ac:dyDescent="0.35">
      <c r="A934"/>
    </row>
    <row r="935" spans="1:1" x14ac:dyDescent="0.35">
      <c r="A935"/>
    </row>
    <row r="936" spans="1:1" x14ac:dyDescent="0.35">
      <c r="A936"/>
    </row>
    <row r="937" spans="1:1" x14ac:dyDescent="0.35">
      <c r="A937"/>
    </row>
    <row r="938" spans="1:1" x14ac:dyDescent="0.35">
      <c r="A938"/>
    </row>
    <row r="939" spans="1:1" x14ac:dyDescent="0.35">
      <c r="A939"/>
    </row>
    <row r="940" spans="1:1" x14ac:dyDescent="0.35">
      <c r="A940"/>
    </row>
    <row r="941" spans="1:1" x14ac:dyDescent="0.35">
      <c r="A941"/>
    </row>
    <row r="942" spans="1:1" x14ac:dyDescent="0.35">
      <c r="A942"/>
    </row>
    <row r="943" spans="1:1" x14ac:dyDescent="0.35">
      <c r="A943"/>
    </row>
    <row r="944" spans="1:1" x14ac:dyDescent="0.35">
      <c r="A944"/>
    </row>
    <row r="945" spans="1:1" x14ac:dyDescent="0.35">
      <c r="A945"/>
    </row>
    <row r="946" spans="1:1" x14ac:dyDescent="0.35">
      <c r="A946"/>
    </row>
    <row r="947" spans="1:1" x14ac:dyDescent="0.35">
      <c r="A947"/>
    </row>
    <row r="948" spans="1:1" x14ac:dyDescent="0.35">
      <c r="A948"/>
    </row>
    <row r="949" spans="1:1" x14ac:dyDescent="0.35">
      <c r="A949"/>
    </row>
    <row r="950" spans="1:1" x14ac:dyDescent="0.35">
      <c r="A950"/>
    </row>
    <row r="951" spans="1:1" x14ac:dyDescent="0.35">
      <c r="A951"/>
    </row>
    <row r="952" spans="1:1" x14ac:dyDescent="0.35">
      <c r="A952"/>
    </row>
    <row r="953" spans="1:1" x14ac:dyDescent="0.35">
      <c r="A953"/>
    </row>
    <row r="954" spans="1:1" x14ac:dyDescent="0.35">
      <c r="A954"/>
    </row>
    <row r="955" spans="1:1" x14ac:dyDescent="0.35">
      <c r="A955"/>
    </row>
    <row r="956" spans="1:1" x14ac:dyDescent="0.35">
      <c r="A956"/>
    </row>
    <row r="957" spans="1:1" x14ac:dyDescent="0.35">
      <c r="A957"/>
    </row>
    <row r="958" spans="1:1" x14ac:dyDescent="0.35">
      <c r="A958"/>
    </row>
    <row r="959" spans="1:1" x14ac:dyDescent="0.35">
      <c r="A959"/>
    </row>
    <row r="960" spans="1:1" x14ac:dyDescent="0.35">
      <c r="A960"/>
    </row>
    <row r="961" spans="1:1" x14ac:dyDescent="0.35">
      <c r="A961"/>
    </row>
    <row r="962" spans="1:1" x14ac:dyDescent="0.35">
      <c r="A962"/>
    </row>
    <row r="963" spans="1:1" x14ac:dyDescent="0.35">
      <c r="A963"/>
    </row>
    <row r="964" spans="1:1" x14ac:dyDescent="0.35">
      <c r="A964"/>
    </row>
    <row r="965" spans="1:1" x14ac:dyDescent="0.35">
      <c r="A965"/>
    </row>
    <row r="966" spans="1:1" x14ac:dyDescent="0.35">
      <c r="A966"/>
    </row>
    <row r="967" spans="1:1" x14ac:dyDescent="0.35">
      <c r="A967"/>
    </row>
    <row r="968" spans="1:1" x14ac:dyDescent="0.35">
      <c r="A968"/>
    </row>
    <row r="969" spans="1:1" x14ac:dyDescent="0.35">
      <c r="A969"/>
    </row>
    <row r="970" spans="1:1" x14ac:dyDescent="0.35">
      <c r="A970"/>
    </row>
    <row r="971" spans="1:1" x14ac:dyDescent="0.35">
      <c r="A971"/>
    </row>
    <row r="972" spans="1:1" x14ac:dyDescent="0.35">
      <c r="A972"/>
    </row>
    <row r="973" spans="1:1" x14ac:dyDescent="0.35">
      <c r="A973"/>
    </row>
    <row r="974" spans="1:1" x14ac:dyDescent="0.35">
      <c r="A974"/>
    </row>
    <row r="975" spans="1:1" x14ac:dyDescent="0.35">
      <c r="A975"/>
    </row>
    <row r="976" spans="1:1" x14ac:dyDescent="0.35">
      <c r="A976"/>
    </row>
    <row r="977" spans="1:1" x14ac:dyDescent="0.35">
      <c r="A977"/>
    </row>
    <row r="978" spans="1:1" x14ac:dyDescent="0.35">
      <c r="A978"/>
    </row>
    <row r="979" spans="1:1" x14ac:dyDescent="0.35">
      <c r="A979"/>
    </row>
    <row r="980" spans="1:1" x14ac:dyDescent="0.35">
      <c r="A980"/>
    </row>
    <row r="981" spans="1:1" x14ac:dyDescent="0.35">
      <c r="A981"/>
    </row>
    <row r="982" spans="1:1" x14ac:dyDescent="0.35">
      <c r="A982"/>
    </row>
    <row r="983" spans="1:1" x14ac:dyDescent="0.35">
      <c r="A983"/>
    </row>
    <row r="984" spans="1:1" x14ac:dyDescent="0.35">
      <c r="A984"/>
    </row>
    <row r="985" spans="1:1" x14ac:dyDescent="0.35">
      <c r="A985"/>
    </row>
    <row r="986" spans="1:1" x14ac:dyDescent="0.35">
      <c r="A986"/>
    </row>
    <row r="987" spans="1:1" x14ac:dyDescent="0.35">
      <c r="A987"/>
    </row>
    <row r="988" spans="1:1" x14ac:dyDescent="0.35">
      <c r="A988"/>
    </row>
    <row r="989" spans="1:1" x14ac:dyDescent="0.35">
      <c r="A989"/>
    </row>
    <row r="990" spans="1:1" x14ac:dyDescent="0.35">
      <c r="A990"/>
    </row>
    <row r="991" spans="1:1" x14ac:dyDescent="0.35">
      <c r="A991"/>
    </row>
    <row r="992" spans="1:1" x14ac:dyDescent="0.35">
      <c r="A992"/>
    </row>
    <row r="993" spans="1:1" x14ac:dyDescent="0.35">
      <c r="A993"/>
    </row>
    <row r="994" spans="1:1" x14ac:dyDescent="0.35">
      <c r="A994"/>
    </row>
    <row r="995" spans="1:1" x14ac:dyDescent="0.35">
      <c r="A995"/>
    </row>
    <row r="996" spans="1:1" x14ac:dyDescent="0.35">
      <c r="A996"/>
    </row>
    <row r="997" spans="1:1" x14ac:dyDescent="0.35">
      <c r="A997"/>
    </row>
    <row r="998" spans="1:1" x14ac:dyDescent="0.35">
      <c r="A998"/>
    </row>
    <row r="999" spans="1:1" x14ac:dyDescent="0.35">
      <c r="A999"/>
    </row>
    <row r="1000" spans="1:1" x14ac:dyDescent="0.35">
      <c r="A1000"/>
    </row>
    <row r="1001" spans="1:1" x14ac:dyDescent="0.35">
      <c r="A1001"/>
    </row>
    <row r="1002" spans="1:1" x14ac:dyDescent="0.35">
      <c r="A1002"/>
    </row>
    <row r="1003" spans="1:1" x14ac:dyDescent="0.35">
      <c r="A1003"/>
    </row>
    <row r="1004" spans="1:1" x14ac:dyDescent="0.35">
      <c r="A1004"/>
    </row>
    <row r="1005" spans="1:1" x14ac:dyDescent="0.35">
      <c r="A1005"/>
    </row>
    <row r="1006" spans="1:1" x14ac:dyDescent="0.35">
      <c r="A1006"/>
    </row>
    <row r="1007" spans="1:1" x14ac:dyDescent="0.35">
      <c r="A1007"/>
    </row>
    <row r="1008" spans="1:1" x14ac:dyDescent="0.35">
      <c r="A1008"/>
    </row>
    <row r="1009" spans="1:1" x14ac:dyDescent="0.35">
      <c r="A1009"/>
    </row>
    <row r="1010" spans="1:1" x14ac:dyDescent="0.35">
      <c r="A1010"/>
    </row>
    <row r="1011" spans="1:1" x14ac:dyDescent="0.35">
      <c r="A1011"/>
    </row>
    <row r="1012" spans="1:1" x14ac:dyDescent="0.35">
      <c r="A1012"/>
    </row>
    <row r="1013" spans="1:1" x14ac:dyDescent="0.35">
      <c r="A1013"/>
    </row>
    <row r="1014" spans="1:1" x14ac:dyDescent="0.35">
      <c r="A1014"/>
    </row>
    <row r="1015" spans="1:1" x14ac:dyDescent="0.35">
      <c r="A1015"/>
    </row>
    <row r="1016" spans="1:1" x14ac:dyDescent="0.35">
      <c r="A1016"/>
    </row>
    <row r="1017" spans="1:1" x14ac:dyDescent="0.35">
      <c r="A1017"/>
    </row>
    <row r="1018" spans="1:1" x14ac:dyDescent="0.35">
      <c r="A1018"/>
    </row>
    <row r="1019" spans="1:1" x14ac:dyDescent="0.35">
      <c r="A1019"/>
    </row>
    <row r="1020" spans="1:1" x14ac:dyDescent="0.35">
      <c r="A1020"/>
    </row>
    <row r="1021" spans="1:1" x14ac:dyDescent="0.35">
      <c r="A1021"/>
    </row>
    <row r="1022" spans="1:1" x14ac:dyDescent="0.35">
      <c r="A1022"/>
    </row>
    <row r="1023" spans="1:1" x14ac:dyDescent="0.35">
      <c r="A1023"/>
    </row>
    <row r="1024" spans="1:1" x14ac:dyDescent="0.35">
      <c r="A1024"/>
    </row>
    <row r="1025" spans="1:1" x14ac:dyDescent="0.35">
      <c r="A1025"/>
    </row>
    <row r="1026" spans="1:1" x14ac:dyDescent="0.35">
      <c r="A1026"/>
    </row>
    <row r="1027" spans="1:1" x14ac:dyDescent="0.35">
      <c r="A1027"/>
    </row>
    <row r="1028" spans="1:1" x14ac:dyDescent="0.35">
      <c r="A1028"/>
    </row>
    <row r="1029" spans="1:1" x14ac:dyDescent="0.35">
      <c r="A1029"/>
    </row>
    <row r="1030" spans="1:1" x14ac:dyDescent="0.35">
      <c r="A1030"/>
    </row>
    <row r="1031" spans="1:1" x14ac:dyDescent="0.35">
      <c r="A1031"/>
    </row>
    <row r="1032" spans="1:1" x14ac:dyDescent="0.35">
      <c r="A1032"/>
    </row>
    <row r="1033" spans="1:1" x14ac:dyDescent="0.35">
      <c r="A1033"/>
    </row>
    <row r="1034" spans="1:1" x14ac:dyDescent="0.35">
      <c r="A1034"/>
    </row>
    <row r="1035" spans="1:1" x14ac:dyDescent="0.35">
      <c r="A1035"/>
    </row>
    <row r="1036" spans="1:1" x14ac:dyDescent="0.35">
      <c r="A1036"/>
    </row>
    <row r="1037" spans="1:1" x14ac:dyDescent="0.35">
      <c r="A1037"/>
    </row>
    <row r="1038" spans="1:1" x14ac:dyDescent="0.35">
      <c r="A1038"/>
    </row>
    <row r="1039" spans="1:1" x14ac:dyDescent="0.35">
      <c r="A1039"/>
    </row>
    <row r="1040" spans="1:1" x14ac:dyDescent="0.35">
      <c r="A1040"/>
    </row>
    <row r="1041" spans="1:1" x14ac:dyDescent="0.35">
      <c r="A1041"/>
    </row>
    <row r="1042" spans="1:1" x14ac:dyDescent="0.35">
      <c r="A1042"/>
    </row>
    <row r="1043" spans="1:1" x14ac:dyDescent="0.35">
      <c r="A1043"/>
    </row>
    <row r="1044" spans="1:1" x14ac:dyDescent="0.35">
      <c r="A1044"/>
    </row>
    <row r="1045" spans="1:1" x14ac:dyDescent="0.35">
      <c r="A1045"/>
    </row>
    <row r="1046" spans="1:1" x14ac:dyDescent="0.35">
      <c r="A1046"/>
    </row>
    <row r="1047" spans="1:1" x14ac:dyDescent="0.35">
      <c r="A1047"/>
    </row>
    <row r="1048" spans="1:1" x14ac:dyDescent="0.35">
      <c r="A1048"/>
    </row>
    <row r="1049" spans="1:1" x14ac:dyDescent="0.35">
      <c r="A1049"/>
    </row>
    <row r="1050" spans="1:1" x14ac:dyDescent="0.35">
      <c r="A1050"/>
    </row>
    <row r="1051" spans="1:1" x14ac:dyDescent="0.35">
      <c r="A1051"/>
    </row>
    <row r="1052" spans="1:1" x14ac:dyDescent="0.35">
      <c r="A1052"/>
    </row>
    <row r="1053" spans="1:1" x14ac:dyDescent="0.35">
      <c r="A1053"/>
    </row>
    <row r="1054" spans="1:1" x14ac:dyDescent="0.35">
      <c r="A1054"/>
    </row>
    <row r="1055" spans="1:1" x14ac:dyDescent="0.35">
      <c r="A1055"/>
    </row>
    <row r="1056" spans="1:1" x14ac:dyDescent="0.35">
      <c r="A1056"/>
    </row>
    <row r="1057" spans="1:1" x14ac:dyDescent="0.35">
      <c r="A1057"/>
    </row>
    <row r="1058" spans="1:1" x14ac:dyDescent="0.35">
      <c r="A1058"/>
    </row>
    <row r="1059" spans="1:1" x14ac:dyDescent="0.35">
      <c r="A1059"/>
    </row>
    <row r="1060" spans="1:1" x14ac:dyDescent="0.35">
      <c r="A1060"/>
    </row>
    <row r="1061" spans="1:1" x14ac:dyDescent="0.35">
      <c r="A1061"/>
    </row>
    <row r="1062" spans="1:1" x14ac:dyDescent="0.35">
      <c r="A1062"/>
    </row>
    <row r="1063" spans="1:1" x14ac:dyDescent="0.35">
      <c r="A1063"/>
    </row>
    <row r="1064" spans="1:1" x14ac:dyDescent="0.35">
      <c r="A1064"/>
    </row>
    <row r="1065" spans="1:1" x14ac:dyDescent="0.35">
      <c r="A1065"/>
    </row>
    <row r="1066" spans="1:1" x14ac:dyDescent="0.35">
      <c r="A1066"/>
    </row>
    <row r="1067" spans="1:1" x14ac:dyDescent="0.35">
      <c r="A1067"/>
    </row>
    <row r="1068" spans="1:1" x14ac:dyDescent="0.35">
      <c r="A1068"/>
    </row>
    <row r="1069" spans="1:1" x14ac:dyDescent="0.35">
      <c r="A1069"/>
    </row>
    <row r="1070" spans="1:1" x14ac:dyDescent="0.35">
      <c r="A1070"/>
    </row>
    <row r="1071" spans="1:1" x14ac:dyDescent="0.35">
      <c r="A1071"/>
    </row>
    <row r="1072" spans="1:1" x14ac:dyDescent="0.35">
      <c r="A1072"/>
    </row>
    <row r="1073" spans="1:1" x14ac:dyDescent="0.35">
      <c r="A1073"/>
    </row>
    <row r="1074" spans="1:1" x14ac:dyDescent="0.35">
      <c r="A1074"/>
    </row>
    <row r="1075" spans="1:1" x14ac:dyDescent="0.35">
      <c r="A1075"/>
    </row>
    <row r="1076" spans="1:1" x14ac:dyDescent="0.35">
      <c r="A1076"/>
    </row>
    <row r="1077" spans="1:1" x14ac:dyDescent="0.35">
      <c r="A1077"/>
    </row>
    <row r="1078" spans="1:1" x14ac:dyDescent="0.35">
      <c r="A1078"/>
    </row>
    <row r="1079" spans="1:1" x14ac:dyDescent="0.35">
      <c r="A1079"/>
    </row>
    <row r="1080" spans="1:1" x14ac:dyDescent="0.35">
      <c r="A1080"/>
    </row>
    <row r="1081" spans="1:1" x14ac:dyDescent="0.35">
      <c r="A1081"/>
    </row>
    <row r="1082" spans="1:1" x14ac:dyDescent="0.35">
      <c r="A1082"/>
    </row>
    <row r="1083" spans="1:1" x14ac:dyDescent="0.35">
      <c r="A1083"/>
    </row>
    <row r="1084" spans="1:1" x14ac:dyDescent="0.35">
      <c r="A1084"/>
    </row>
    <row r="1085" spans="1:1" x14ac:dyDescent="0.35">
      <c r="A1085"/>
    </row>
    <row r="1086" spans="1:1" x14ac:dyDescent="0.35">
      <c r="A1086"/>
    </row>
    <row r="1087" spans="1:1" x14ac:dyDescent="0.35">
      <c r="A1087"/>
    </row>
    <row r="1088" spans="1:1" x14ac:dyDescent="0.35">
      <c r="A1088"/>
    </row>
    <row r="1089" spans="1:1" x14ac:dyDescent="0.35">
      <c r="A1089"/>
    </row>
    <row r="1090" spans="1:1" x14ac:dyDescent="0.35">
      <c r="A1090"/>
    </row>
    <row r="1091" spans="1:1" x14ac:dyDescent="0.35">
      <c r="A1091"/>
    </row>
    <row r="1092" spans="1:1" x14ac:dyDescent="0.35">
      <c r="A1092"/>
    </row>
    <row r="1093" spans="1:1" x14ac:dyDescent="0.35">
      <c r="A1093"/>
    </row>
    <row r="1094" spans="1:1" x14ac:dyDescent="0.35">
      <c r="A1094"/>
    </row>
    <row r="1095" spans="1:1" x14ac:dyDescent="0.35">
      <c r="A1095"/>
    </row>
    <row r="1096" spans="1:1" x14ac:dyDescent="0.35">
      <c r="A1096"/>
    </row>
    <row r="1097" spans="1:1" x14ac:dyDescent="0.35">
      <c r="A1097"/>
    </row>
    <row r="1098" spans="1:1" x14ac:dyDescent="0.35">
      <c r="A1098"/>
    </row>
    <row r="1099" spans="1:1" x14ac:dyDescent="0.35">
      <c r="A1099"/>
    </row>
    <row r="1100" spans="1:1" x14ac:dyDescent="0.35">
      <c r="A1100"/>
    </row>
    <row r="1101" spans="1:1" x14ac:dyDescent="0.35">
      <c r="A1101"/>
    </row>
    <row r="1102" spans="1:1" x14ac:dyDescent="0.35">
      <c r="A1102"/>
    </row>
    <row r="1103" spans="1:1" x14ac:dyDescent="0.35">
      <c r="A1103"/>
    </row>
    <row r="1104" spans="1:1" x14ac:dyDescent="0.35">
      <c r="A1104"/>
    </row>
    <row r="1105" spans="1:1" x14ac:dyDescent="0.35">
      <c r="A1105"/>
    </row>
    <row r="1106" spans="1:1" x14ac:dyDescent="0.35">
      <c r="A1106"/>
    </row>
    <row r="1107" spans="1:1" x14ac:dyDescent="0.35">
      <c r="A1107"/>
    </row>
    <row r="1108" spans="1:1" x14ac:dyDescent="0.35">
      <c r="A1108"/>
    </row>
    <row r="1109" spans="1:1" x14ac:dyDescent="0.35">
      <c r="A1109"/>
    </row>
    <row r="1110" spans="1:1" x14ac:dyDescent="0.35">
      <c r="A1110"/>
    </row>
    <row r="1111" spans="1:1" x14ac:dyDescent="0.35">
      <c r="A1111"/>
    </row>
    <row r="1112" spans="1:1" x14ac:dyDescent="0.35">
      <c r="A1112"/>
    </row>
    <row r="1113" spans="1:1" x14ac:dyDescent="0.35">
      <c r="A1113"/>
    </row>
    <row r="1114" spans="1:1" x14ac:dyDescent="0.35">
      <c r="A1114"/>
    </row>
    <row r="1115" spans="1:1" x14ac:dyDescent="0.35">
      <c r="A1115"/>
    </row>
    <row r="1116" spans="1:1" x14ac:dyDescent="0.35">
      <c r="A1116"/>
    </row>
    <row r="1117" spans="1:1" x14ac:dyDescent="0.35">
      <c r="A1117"/>
    </row>
    <row r="1118" spans="1:1" x14ac:dyDescent="0.35">
      <c r="A1118"/>
    </row>
    <row r="1119" spans="1:1" x14ac:dyDescent="0.35">
      <c r="A1119"/>
    </row>
    <row r="1120" spans="1:1" x14ac:dyDescent="0.35">
      <c r="A1120"/>
    </row>
    <row r="1121" spans="1:1" x14ac:dyDescent="0.35">
      <c r="A1121"/>
    </row>
    <row r="1122" spans="1:1" x14ac:dyDescent="0.35">
      <c r="A1122"/>
    </row>
    <row r="1123" spans="1:1" x14ac:dyDescent="0.35">
      <c r="A1123"/>
    </row>
    <row r="1124" spans="1:1" x14ac:dyDescent="0.35">
      <c r="A1124"/>
    </row>
    <row r="1125" spans="1:1" x14ac:dyDescent="0.35">
      <c r="A1125"/>
    </row>
    <row r="1126" spans="1:1" x14ac:dyDescent="0.35">
      <c r="A1126"/>
    </row>
    <row r="1127" spans="1:1" x14ac:dyDescent="0.35">
      <c r="A1127"/>
    </row>
    <row r="1128" spans="1:1" x14ac:dyDescent="0.35">
      <c r="A1128"/>
    </row>
    <row r="1129" spans="1:1" x14ac:dyDescent="0.35">
      <c r="A1129"/>
    </row>
    <row r="1130" spans="1:1" x14ac:dyDescent="0.35">
      <c r="A1130"/>
    </row>
    <row r="1131" spans="1:1" x14ac:dyDescent="0.35">
      <c r="A1131"/>
    </row>
    <row r="1132" spans="1:1" x14ac:dyDescent="0.35">
      <c r="A1132"/>
    </row>
    <row r="1133" spans="1:1" x14ac:dyDescent="0.35">
      <c r="A1133"/>
    </row>
    <row r="1134" spans="1:1" x14ac:dyDescent="0.35">
      <c r="A1134"/>
    </row>
    <row r="1135" spans="1:1" x14ac:dyDescent="0.35">
      <c r="A1135"/>
    </row>
    <row r="1136" spans="1:1" x14ac:dyDescent="0.35">
      <c r="A1136"/>
    </row>
    <row r="1137" spans="1:1" x14ac:dyDescent="0.35">
      <c r="A1137"/>
    </row>
    <row r="1138" spans="1:1" x14ac:dyDescent="0.35">
      <c r="A1138"/>
    </row>
    <row r="1139" spans="1:1" x14ac:dyDescent="0.35">
      <c r="A1139"/>
    </row>
    <row r="1140" spans="1:1" x14ac:dyDescent="0.35">
      <c r="A1140"/>
    </row>
    <row r="1141" spans="1:1" x14ac:dyDescent="0.35">
      <c r="A1141"/>
    </row>
    <row r="1142" spans="1:1" x14ac:dyDescent="0.35">
      <c r="A1142"/>
    </row>
    <row r="1143" spans="1:1" x14ac:dyDescent="0.35">
      <c r="A1143"/>
    </row>
    <row r="1144" spans="1:1" x14ac:dyDescent="0.35">
      <c r="A1144"/>
    </row>
    <row r="1145" spans="1:1" x14ac:dyDescent="0.35">
      <c r="A1145"/>
    </row>
    <row r="1146" spans="1:1" x14ac:dyDescent="0.35">
      <c r="A1146"/>
    </row>
    <row r="1147" spans="1:1" x14ac:dyDescent="0.35">
      <c r="A1147"/>
    </row>
    <row r="1148" spans="1:1" x14ac:dyDescent="0.35">
      <c r="A1148"/>
    </row>
    <row r="1149" spans="1:1" x14ac:dyDescent="0.35">
      <c r="A1149"/>
    </row>
    <row r="1150" spans="1:1" x14ac:dyDescent="0.35">
      <c r="A1150"/>
    </row>
    <row r="1151" spans="1:1" x14ac:dyDescent="0.35">
      <c r="A1151"/>
    </row>
    <row r="1152" spans="1:1" x14ac:dyDescent="0.35">
      <c r="A1152"/>
    </row>
    <row r="1153" spans="1:1" x14ac:dyDescent="0.35">
      <c r="A1153"/>
    </row>
    <row r="1154" spans="1:1" x14ac:dyDescent="0.35">
      <c r="A1154"/>
    </row>
    <row r="1155" spans="1:1" x14ac:dyDescent="0.35">
      <c r="A1155"/>
    </row>
    <row r="1156" spans="1:1" x14ac:dyDescent="0.35">
      <c r="A1156"/>
    </row>
    <row r="1157" spans="1:1" x14ac:dyDescent="0.35">
      <c r="A1157"/>
    </row>
    <row r="1158" spans="1:1" x14ac:dyDescent="0.35">
      <c r="A1158"/>
    </row>
    <row r="1159" spans="1:1" x14ac:dyDescent="0.35">
      <c r="A1159"/>
    </row>
    <row r="1160" spans="1:1" x14ac:dyDescent="0.35">
      <c r="A1160"/>
    </row>
    <row r="1161" spans="1:1" x14ac:dyDescent="0.35">
      <c r="A1161"/>
    </row>
    <row r="1162" spans="1:1" x14ac:dyDescent="0.35">
      <c r="A1162"/>
    </row>
    <row r="1163" spans="1:1" x14ac:dyDescent="0.35">
      <c r="A1163"/>
    </row>
    <row r="1164" spans="1:1" x14ac:dyDescent="0.35">
      <c r="A1164"/>
    </row>
    <row r="1165" spans="1:1" x14ac:dyDescent="0.35">
      <c r="A1165"/>
    </row>
    <row r="1166" spans="1:1" x14ac:dyDescent="0.35">
      <c r="A1166"/>
    </row>
    <row r="1167" spans="1:1" x14ac:dyDescent="0.35">
      <c r="A1167"/>
    </row>
    <row r="1168" spans="1:1" x14ac:dyDescent="0.35">
      <c r="A1168"/>
    </row>
    <row r="1169" spans="1:1" x14ac:dyDescent="0.35">
      <c r="A1169"/>
    </row>
    <row r="1170" spans="1:1" x14ac:dyDescent="0.35">
      <c r="A1170"/>
    </row>
    <row r="1171" spans="1:1" x14ac:dyDescent="0.35">
      <c r="A1171"/>
    </row>
    <row r="1172" spans="1:1" x14ac:dyDescent="0.35">
      <c r="A1172"/>
    </row>
    <row r="1173" spans="1:1" x14ac:dyDescent="0.35">
      <c r="A1173"/>
    </row>
    <row r="1174" spans="1:1" x14ac:dyDescent="0.35">
      <c r="A1174"/>
    </row>
    <row r="1175" spans="1:1" x14ac:dyDescent="0.35">
      <c r="A1175"/>
    </row>
    <row r="1176" spans="1:1" x14ac:dyDescent="0.35">
      <c r="A1176"/>
    </row>
    <row r="1177" spans="1:1" x14ac:dyDescent="0.35">
      <c r="A1177"/>
    </row>
    <row r="1178" spans="1:1" x14ac:dyDescent="0.35">
      <c r="A1178"/>
    </row>
    <row r="1179" spans="1:1" x14ac:dyDescent="0.35">
      <c r="A1179"/>
    </row>
    <row r="1180" spans="1:1" x14ac:dyDescent="0.35">
      <c r="A1180"/>
    </row>
    <row r="1181" spans="1:1" x14ac:dyDescent="0.35">
      <c r="A1181"/>
    </row>
    <row r="1182" spans="1:1" x14ac:dyDescent="0.35">
      <c r="A1182"/>
    </row>
    <row r="1183" spans="1:1" x14ac:dyDescent="0.35">
      <c r="A1183"/>
    </row>
    <row r="1184" spans="1:1" x14ac:dyDescent="0.35">
      <c r="A1184"/>
    </row>
    <row r="1185" spans="1:1" x14ac:dyDescent="0.35">
      <c r="A1185"/>
    </row>
    <row r="1186" spans="1:1" x14ac:dyDescent="0.35">
      <c r="A1186"/>
    </row>
    <row r="1187" spans="1:1" x14ac:dyDescent="0.35">
      <c r="A1187"/>
    </row>
    <row r="1188" spans="1:1" x14ac:dyDescent="0.35">
      <c r="A1188"/>
    </row>
    <row r="1189" spans="1:1" x14ac:dyDescent="0.35">
      <c r="A1189"/>
    </row>
    <row r="1190" spans="1:1" x14ac:dyDescent="0.35">
      <c r="A1190"/>
    </row>
    <row r="1191" spans="1:1" x14ac:dyDescent="0.35">
      <c r="A1191"/>
    </row>
    <row r="1192" spans="1:1" x14ac:dyDescent="0.35">
      <c r="A1192"/>
    </row>
    <row r="1193" spans="1:1" x14ac:dyDescent="0.35">
      <c r="A1193"/>
    </row>
    <row r="1194" spans="1:1" x14ac:dyDescent="0.35">
      <c r="A1194"/>
    </row>
    <row r="1195" spans="1:1" x14ac:dyDescent="0.35">
      <c r="A1195"/>
    </row>
    <row r="1196" spans="1:1" x14ac:dyDescent="0.35">
      <c r="A1196"/>
    </row>
    <row r="1197" spans="1:1" x14ac:dyDescent="0.35">
      <c r="A1197"/>
    </row>
    <row r="1198" spans="1:1" x14ac:dyDescent="0.35">
      <c r="A1198"/>
    </row>
    <row r="1199" spans="1:1" x14ac:dyDescent="0.35">
      <c r="A1199"/>
    </row>
    <row r="1200" spans="1:1" x14ac:dyDescent="0.35">
      <c r="A1200"/>
    </row>
    <row r="1201" spans="1:1" x14ac:dyDescent="0.35">
      <c r="A1201"/>
    </row>
    <row r="1202" spans="1:1" x14ac:dyDescent="0.35">
      <c r="A1202"/>
    </row>
    <row r="1203" spans="1:1" x14ac:dyDescent="0.35">
      <c r="A1203"/>
    </row>
    <row r="1204" spans="1:1" x14ac:dyDescent="0.35">
      <c r="A1204"/>
    </row>
    <row r="1205" spans="1:1" x14ac:dyDescent="0.35">
      <c r="A1205"/>
    </row>
    <row r="1206" spans="1:1" x14ac:dyDescent="0.35">
      <c r="A1206"/>
    </row>
    <row r="1207" spans="1:1" x14ac:dyDescent="0.35">
      <c r="A1207"/>
    </row>
    <row r="1208" spans="1:1" x14ac:dyDescent="0.35">
      <c r="A1208"/>
    </row>
    <row r="1209" spans="1:1" x14ac:dyDescent="0.35">
      <c r="A1209"/>
    </row>
    <row r="1210" spans="1:1" x14ac:dyDescent="0.35">
      <c r="A1210"/>
    </row>
    <row r="1211" spans="1:1" x14ac:dyDescent="0.35">
      <c r="A1211"/>
    </row>
    <row r="1212" spans="1:1" x14ac:dyDescent="0.35">
      <c r="A1212"/>
    </row>
    <row r="1213" spans="1:1" x14ac:dyDescent="0.35">
      <c r="A1213"/>
    </row>
    <row r="1214" spans="1:1" x14ac:dyDescent="0.35">
      <c r="A1214"/>
    </row>
    <row r="1215" spans="1:1" x14ac:dyDescent="0.35">
      <c r="A1215"/>
    </row>
    <row r="1216" spans="1:1" x14ac:dyDescent="0.35">
      <c r="A1216"/>
    </row>
    <row r="1217" spans="1:1" x14ac:dyDescent="0.35">
      <c r="A1217"/>
    </row>
    <row r="1218" spans="1:1" x14ac:dyDescent="0.35">
      <c r="A1218"/>
    </row>
    <row r="1219" spans="1:1" x14ac:dyDescent="0.35">
      <c r="A1219"/>
    </row>
    <row r="1220" spans="1:1" x14ac:dyDescent="0.35">
      <c r="A1220"/>
    </row>
    <row r="1221" spans="1:1" x14ac:dyDescent="0.35">
      <c r="A1221"/>
    </row>
    <row r="1222" spans="1:1" x14ac:dyDescent="0.35">
      <c r="A1222"/>
    </row>
    <row r="1223" spans="1:1" x14ac:dyDescent="0.35">
      <c r="A1223"/>
    </row>
    <row r="1224" spans="1:1" x14ac:dyDescent="0.35">
      <c r="A1224"/>
    </row>
    <row r="1225" spans="1:1" x14ac:dyDescent="0.35">
      <c r="A1225"/>
    </row>
    <row r="1226" spans="1:1" x14ac:dyDescent="0.35">
      <c r="A1226"/>
    </row>
    <row r="1227" spans="1:1" x14ac:dyDescent="0.35">
      <c r="A1227"/>
    </row>
    <row r="1228" spans="1:1" x14ac:dyDescent="0.35">
      <c r="A1228"/>
    </row>
    <row r="1229" spans="1:1" x14ac:dyDescent="0.35">
      <c r="A1229"/>
    </row>
    <row r="1230" spans="1:1" x14ac:dyDescent="0.35">
      <c r="A1230"/>
    </row>
    <row r="1231" spans="1:1" x14ac:dyDescent="0.35">
      <c r="A1231"/>
    </row>
    <row r="1232" spans="1:1" x14ac:dyDescent="0.35">
      <c r="A1232"/>
    </row>
    <row r="1233" spans="1:1" x14ac:dyDescent="0.35">
      <c r="A1233"/>
    </row>
    <row r="1234" spans="1:1" x14ac:dyDescent="0.35">
      <c r="A1234"/>
    </row>
    <row r="1235" spans="1:1" x14ac:dyDescent="0.35">
      <c r="A1235"/>
    </row>
    <row r="1236" spans="1:1" x14ac:dyDescent="0.35">
      <c r="A1236"/>
    </row>
    <row r="1237" spans="1:1" x14ac:dyDescent="0.35">
      <c r="A1237"/>
    </row>
    <row r="1238" spans="1:1" x14ac:dyDescent="0.35">
      <c r="A1238"/>
    </row>
    <row r="1239" spans="1:1" x14ac:dyDescent="0.35">
      <c r="A1239"/>
    </row>
    <row r="1240" spans="1:1" x14ac:dyDescent="0.35">
      <c r="A1240"/>
    </row>
    <row r="1241" spans="1:1" x14ac:dyDescent="0.35">
      <c r="A1241"/>
    </row>
    <row r="1242" spans="1:1" x14ac:dyDescent="0.35">
      <c r="A1242"/>
    </row>
    <row r="1243" spans="1:1" x14ac:dyDescent="0.35">
      <c r="A1243"/>
    </row>
    <row r="1244" spans="1:1" x14ac:dyDescent="0.35">
      <c r="A1244"/>
    </row>
    <row r="1245" spans="1:1" x14ac:dyDescent="0.35">
      <c r="A1245"/>
    </row>
    <row r="1246" spans="1:1" x14ac:dyDescent="0.35">
      <c r="A1246"/>
    </row>
    <row r="1247" spans="1:1" x14ac:dyDescent="0.35">
      <c r="A1247"/>
    </row>
    <row r="1248" spans="1:1" x14ac:dyDescent="0.35">
      <c r="A1248"/>
    </row>
    <row r="1249" spans="1:1" x14ac:dyDescent="0.35">
      <c r="A1249"/>
    </row>
    <row r="1250" spans="1:1" x14ac:dyDescent="0.35">
      <c r="A1250"/>
    </row>
    <row r="1251" spans="1:1" x14ac:dyDescent="0.35">
      <c r="A1251"/>
    </row>
    <row r="1252" spans="1:1" x14ac:dyDescent="0.35">
      <c r="A1252"/>
    </row>
    <row r="1253" spans="1:1" x14ac:dyDescent="0.35">
      <c r="A1253"/>
    </row>
    <row r="1254" spans="1:1" x14ac:dyDescent="0.35">
      <c r="A1254"/>
    </row>
    <row r="1255" spans="1:1" x14ac:dyDescent="0.35">
      <c r="A1255"/>
    </row>
    <row r="1256" spans="1:1" x14ac:dyDescent="0.35">
      <c r="A1256"/>
    </row>
    <row r="1257" spans="1:1" x14ac:dyDescent="0.35">
      <c r="A1257"/>
    </row>
    <row r="1258" spans="1:1" x14ac:dyDescent="0.35">
      <c r="A1258"/>
    </row>
    <row r="1259" spans="1:1" x14ac:dyDescent="0.35">
      <c r="A1259"/>
    </row>
    <row r="1260" spans="1:1" x14ac:dyDescent="0.35">
      <c r="A1260"/>
    </row>
    <row r="1261" spans="1:1" x14ac:dyDescent="0.35">
      <c r="A1261"/>
    </row>
    <row r="1262" spans="1:1" x14ac:dyDescent="0.35">
      <c r="A1262"/>
    </row>
    <row r="1263" spans="1:1" x14ac:dyDescent="0.35">
      <c r="A1263"/>
    </row>
    <row r="1264" spans="1:1" x14ac:dyDescent="0.35">
      <c r="A1264"/>
    </row>
    <row r="1265" spans="1:1" x14ac:dyDescent="0.35">
      <c r="A1265"/>
    </row>
    <row r="1266" spans="1:1" x14ac:dyDescent="0.35">
      <c r="A1266"/>
    </row>
    <row r="1267" spans="1:1" x14ac:dyDescent="0.35">
      <c r="A1267"/>
    </row>
    <row r="1268" spans="1:1" x14ac:dyDescent="0.35">
      <c r="A1268"/>
    </row>
    <row r="1269" spans="1:1" x14ac:dyDescent="0.35">
      <c r="A1269"/>
    </row>
    <row r="1270" spans="1:1" x14ac:dyDescent="0.35">
      <c r="A1270"/>
    </row>
    <row r="1271" spans="1:1" x14ac:dyDescent="0.35">
      <c r="A1271"/>
    </row>
    <row r="1272" spans="1:1" x14ac:dyDescent="0.35">
      <c r="A1272"/>
    </row>
    <row r="1273" spans="1:1" x14ac:dyDescent="0.35">
      <c r="A1273"/>
    </row>
    <row r="1274" spans="1:1" x14ac:dyDescent="0.35">
      <c r="A1274"/>
    </row>
    <row r="1275" spans="1:1" x14ac:dyDescent="0.35">
      <c r="A1275"/>
    </row>
    <row r="1276" spans="1:1" x14ac:dyDescent="0.35">
      <c r="A1276"/>
    </row>
    <row r="1277" spans="1:1" x14ac:dyDescent="0.35">
      <c r="A1277"/>
    </row>
    <row r="1278" spans="1:1" x14ac:dyDescent="0.35">
      <c r="A1278"/>
    </row>
    <row r="1279" spans="1:1" x14ac:dyDescent="0.35">
      <c r="A1279"/>
    </row>
    <row r="1280" spans="1:1" x14ac:dyDescent="0.35">
      <c r="A1280"/>
    </row>
    <row r="1281" spans="1:1" x14ac:dyDescent="0.35">
      <c r="A1281"/>
    </row>
    <row r="1282" spans="1:1" x14ac:dyDescent="0.35">
      <c r="A1282"/>
    </row>
    <row r="1283" spans="1:1" x14ac:dyDescent="0.35">
      <c r="A1283"/>
    </row>
    <row r="1284" spans="1:1" x14ac:dyDescent="0.35">
      <c r="A1284"/>
    </row>
    <row r="1285" spans="1:1" x14ac:dyDescent="0.35">
      <c r="A1285"/>
    </row>
    <row r="1286" spans="1:1" x14ac:dyDescent="0.35">
      <c r="A1286"/>
    </row>
    <row r="1287" spans="1:1" x14ac:dyDescent="0.35">
      <c r="A1287"/>
    </row>
    <row r="1288" spans="1:1" x14ac:dyDescent="0.35">
      <c r="A1288"/>
    </row>
    <row r="1289" spans="1:1" x14ac:dyDescent="0.35">
      <c r="A1289"/>
    </row>
    <row r="1290" spans="1:1" x14ac:dyDescent="0.35">
      <c r="A1290"/>
    </row>
    <row r="1291" spans="1:1" x14ac:dyDescent="0.35">
      <c r="A1291"/>
    </row>
    <row r="1292" spans="1:1" x14ac:dyDescent="0.35">
      <c r="A1292"/>
    </row>
    <row r="1293" spans="1:1" x14ac:dyDescent="0.35">
      <c r="A1293"/>
    </row>
    <row r="1294" spans="1:1" x14ac:dyDescent="0.35">
      <c r="A129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EC1EB-C60A-480C-8423-B8D8DBCBEB49}">
  <sheetPr>
    <tabColor rgb="FFFFFF00"/>
  </sheetPr>
  <dimension ref="A1:U510"/>
  <sheetViews>
    <sheetView topLeftCell="D27" zoomScale="70" zoomScaleNormal="70" workbookViewId="0">
      <selection activeCell="I46" activeCellId="4" sqref="I30:K30 I32:K33 I35:K36 I38:K39 I41:K51 I53:K53 I55:K55 I57:K57 I59:K60"/>
    </sheetView>
  </sheetViews>
  <sheetFormatPr defaultColWidth="10.81640625" defaultRowHeight="14.5" x14ac:dyDescent="0.35"/>
  <cols>
    <col min="1" max="1" width="30.54296875" customWidth="1"/>
    <col min="2" max="4" width="18.81640625" customWidth="1"/>
    <col min="5" max="5" width="2.54296875" customWidth="1"/>
    <col min="6" max="6" width="31.453125" customWidth="1"/>
    <col min="7" max="8" width="23.81640625" customWidth="1"/>
    <col min="9" max="9" width="20.1796875" style="9" bestFit="1" customWidth="1"/>
    <col min="10" max="10" width="29.81640625" style="9" bestFit="1" customWidth="1"/>
    <col min="11" max="11" width="26.81640625" style="9" bestFit="1" customWidth="1"/>
    <col min="12" max="12" width="23.81640625" customWidth="1"/>
    <col min="13" max="13" width="15.54296875" customWidth="1"/>
    <col min="14" max="14" width="2.54296875" customWidth="1"/>
    <col min="15" max="15" width="33.54296875" customWidth="1"/>
    <col min="16" max="16" width="41.54296875" customWidth="1"/>
    <col min="17" max="17" width="101.54296875" bestFit="1" customWidth="1"/>
    <col min="18" max="18" width="30.81640625" bestFit="1" customWidth="1"/>
    <col min="19" max="19" width="0.453125" customWidth="1"/>
    <col min="20" max="20" width="4.1796875" customWidth="1"/>
    <col min="21" max="21" width="4.453125" customWidth="1"/>
    <col min="22" max="22" width="23.81640625" customWidth="1"/>
    <col min="23" max="23" width="38.54296875" bestFit="1" customWidth="1"/>
    <col min="24" max="24" width="49.1796875" bestFit="1" customWidth="1"/>
    <col min="25" max="25" width="41.54296875" bestFit="1" customWidth="1"/>
  </cols>
  <sheetData>
    <row r="1" spans="6:21" ht="15" thickBot="1" x14ac:dyDescent="0.4"/>
    <row r="2" spans="6:21" ht="20.5" customHeight="1" thickBot="1" x14ac:dyDescent="0.4">
      <c r="F2" s="31" t="s">
        <v>17</v>
      </c>
      <c r="G2" s="29"/>
      <c r="H2" s="29"/>
      <c r="I2" s="28"/>
      <c r="J2"/>
    </row>
    <row r="3" spans="6:21" ht="20.5" customHeight="1" thickBot="1" x14ac:dyDescent="0.4">
      <c r="F3" s="83" t="s">
        <v>18</v>
      </c>
      <c r="G3" s="22" t="s">
        <v>19</v>
      </c>
      <c r="H3" s="22" t="s">
        <v>20</v>
      </c>
      <c r="I3" s="22" t="s">
        <v>21</v>
      </c>
      <c r="J3" s="21" t="s">
        <v>22</v>
      </c>
    </row>
    <row r="4" spans="6:21" ht="20.5" customHeight="1" x14ac:dyDescent="0.35">
      <c r="F4" s="103">
        <v>252122121104</v>
      </c>
      <c r="G4" s="84">
        <f>B42+B54</f>
        <v>308951</v>
      </c>
      <c r="H4" s="84">
        <f>GETPIVOTDATA("Somme de Montant Engagé PO",$F$29,"AB","252122121104")</f>
        <v>353845.15</v>
      </c>
      <c r="I4" s="84">
        <f>GETPIVOTDATA("Montant non-engagé",$O$29,"AB","252122121104")</f>
        <v>1284179.71</v>
      </c>
      <c r="J4" s="85">
        <f t="shared" ref="J4:J15" si="0">-1*(G4-H4-I4)</f>
        <v>1329073.8599999999</v>
      </c>
    </row>
    <row r="5" spans="6:21" ht="20.5" customHeight="1" x14ac:dyDescent="0.35">
      <c r="F5" s="253" t="s">
        <v>23</v>
      </c>
      <c r="G5" s="86">
        <v>0</v>
      </c>
      <c r="H5" s="86">
        <f>GETPIVOTDATA("Somme de Montant Engagé PO",$F$29,"AB","252103121101")</f>
        <v>371032.26</v>
      </c>
      <c r="I5" s="86">
        <f>GETPIVOTDATA("Montant non-engagé",$O$29,"Dossiers","Dossier honoraire avocat","Désignation (du 1er poste du PO)","COVID-19-Honoraires mars-aout 2020","AB","252103121101")</f>
        <v>263160.95</v>
      </c>
      <c r="J5" s="87">
        <f t="shared" si="0"/>
        <v>634193.21</v>
      </c>
      <c r="K5"/>
    </row>
    <row r="6" spans="6:21" ht="20.5" customHeight="1" x14ac:dyDescent="0.35">
      <c r="F6" s="104">
        <v>252122742204</v>
      </c>
      <c r="G6" s="86">
        <f>B43</f>
        <v>59118</v>
      </c>
      <c r="H6" s="86">
        <f>GETPIVOTDATA("Somme de Montant Engagé PO",$F$29,"AB","252122742204")</f>
        <v>54803.75</v>
      </c>
      <c r="I6" s="86"/>
      <c r="J6" s="87">
        <f t="shared" si="0"/>
        <v>-4314.25</v>
      </c>
      <c r="T6" s="11"/>
    </row>
    <row r="7" spans="6:21" ht="20.5" customHeight="1" x14ac:dyDescent="0.35">
      <c r="F7" s="104">
        <v>255221121113</v>
      </c>
      <c r="G7" s="86">
        <f>B44</f>
        <v>432110</v>
      </c>
      <c r="H7" s="88">
        <f>GETPIVOTDATA("Somme de Montant Engagé PO",$F$29,"AB","255221121113")</f>
        <v>432109.44000000006</v>
      </c>
      <c r="I7" s="86"/>
      <c r="J7" s="87">
        <f t="shared" si="0"/>
        <v>-0.55999999993946403</v>
      </c>
      <c r="T7" s="13"/>
    </row>
    <row r="8" spans="6:21" ht="20.5" customHeight="1" x14ac:dyDescent="0.35">
      <c r="F8" s="105">
        <v>255223121113</v>
      </c>
      <c r="G8" s="86">
        <f>B46</f>
        <v>2671000</v>
      </c>
      <c r="H8" s="88">
        <f>GETPIVOTDATA("Somme de Montant Engagé PO",$F$29,"AB","255223121113")</f>
        <v>2132335</v>
      </c>
      <c r="I8" s="86"/>
      <c r="J8" s="87">
        <f t="shared" si="0"/>
        <v>-538665</v>
      </c>
      <c r="T8" s="11"/>
    </row>
    <row r="9" spans="6:21" ht="20.5" customHeight="1" x14ac:dyDescent="0.35">
      <c r="F9" s="106">
        <v>255224121113</v>
      </c>
      <c r="G9" s="86">
        <f>B47</f>
        <v>432110</v>
      </c>
      <c r="H9" s="88">
        <v>432110</v>
      </c>
      <c r="I9" s="86"/>
      <c r="J9" s="87">
        <f t="shared" si="0"/>
        <v>0</v>
      </c>
      <c r="T9" s="11"/>
    </row>
    <row r="10" spans="6:21" ht="20.5" customHeight="1" x14ac:dyDescent="0.35">
      <c r="F10" s="106">
        <v>255224330006</v>
      </c>
      <c r="G10" s="86">
        <f>B48</f>
        <v>8000000</v>
      </c>
      <c r="H10" s="86" t="e">
        <f>GETPIVOTDATA("Somme de Montant Engagé PO",$F$29,"Devise état             ",,"KRC",300020913,"Poste KRC","1","AB","255224330006")</f>
        <v>#REF!</v>
      </c>
      <c r="I10" s="86"/>
      <c r="J10" s="87" t="e">
        <f t="shared" si="0"/>
        <v>#REF!</v>
      </c>
      <c r="T10" s="15"/>
    </row>
    <row r="11" spans="6:21" ht="20.5" customHeight="1" x14ac:dyDescent="0.35">
      <c r="F11" s="106">
        <v>255223452401</v>
      </c>
      <c r="G11" s="86">
        <f>B49</f>
        <v>6500000</v>
      </c>
      <c r="H11" s="86">
        <f>GETPIVOTDATA("Somme de Montant Engagé PO",$F$29,"AB","255223452401")</f>
        <v>6500000</v>
      </c>
      <c r="I11" s="86">
        <v>0</v>
      </c>
      <c r="J11" s="87">
        <f t="shared" si="0"/>
        <v>0</v>
      </c>
      <c r="T11" s="11"/>
    </row>
    <row r="12" spans="6:21" ht="20.5" customHeight="1" x14ac:dyDescent="0.35">
      <c r="F12" s="106">
        <v>255223452501</v>
      </c>
      <c r="G12" s="86">
        <f>B50</f>
        <v>13500000</v>
      </c>
      <c r="H12" s="86">
        <f>GETPIVOTDATA("Somme de Montant Engagé PO",$F$29,"AB","255223452501")</f>
        <v>13500000</v>
      </c>
      <c r="I12" s="86">
        <v>0</v>
      </c>
      <c r="J12" s="87">
        <f t="shared" si="0"/>
        <v>0</v>
      </c>
    </row>
    <row r="13" spans="6:21" ht="20.5" customHeight="1" x14ac:dyDescent="0.35">
      <c r="F13" s="106">
        <v>255223121101</v>
      </c>
      <c r="G13" s="86">
        <v>0</v>
      </c>
      <c r="H13" s="86"/>
      <c r="I13" s="86"/>
      <c r="J13" s="87">
        <f t="shared" si="0"/>
        <v>0</v>
      </c>
      <c r="U13" s="11"/>
    </row>
    <row r="14" spans="6:21" ht="20.5" customHeight="1" x14ac:dyDescent="0.35">
      <c r="F14" s="106">
        <v>255223121102</v>
      </c>
      <c r="G14" s="88">
        <f>SUM(B30:B39,B45)+B53</f>
        <v>1015988067</v>
      </c>
      <c r="H14" s="86">
        <f>GETPIVOTDATA("Somme de Montant Engagé PO",$F$29,"AB","255223121102")</f>
        <v>824511820.5200001</v>
      </c>
      <c r="I14" s="86">
        <f>GETPIVOTDATA("Montant non-engagé",$O$29,"AB","255223121102")</f>
        <v>46606873.530000001</v>
      </c>
      <c r="J14" s="87">
        <f t="shared" si="0"/>
        <v>-144869372.9499999</v>
      </c>
      <c r="T14" s="12"/>
    </row>
    <row r="15" spans="6:21" ht="20.5" customHeight="1" thickBot="1" x14ac:dyDescent="0.4">
      <c r="F15" s="80" t="s">
        <v>24</v>
      </c>
      <c r="G15" s="89"/>
      <c r="H15" s="90"/>
      <c r="I15" s="90"/>
      <c r="J15" s="91">
        <f t="shared" si="0"/>
        <v>0</v>
      </c>
      <c r="K15"/>
      <c r="T15" s="12"/>
    </row>
    <row r="16" spans="6:21" ht="20.5" customHeight="1" thickBot="1" x14ac:dyDescent="0.4">
      <c r="F16" s="83" t="s">
        <v>25</v>
      </c>
      <c r="G16" s="99">
        <f>SUM(G4:G15)</f>
        <v>1047891356</v>
      </c>
      <c r="H16" s="100" t="e">
        <f>SUM(H4:H15)</f>
        <v>#REF!</v>
      </c>
      <c r="I16" s="101">
        <f>SUM(I4:I15)</f>
        <v>48154214.189999998</v>
      </c>
      <c r="J16" s="102" t="e">
        <f>SUM(J4:J15)</f>
        <v>#REF!</v>
      </c>
      <c r="T16" s="12"/>
      <c r="U16" s="12"/>
    </row>
    <row r="17" spans="1:21" ht="20.5" customHeight="1" thickBot="1" x14ac:dyDescent="0.4">
      <c r="O17" s="27" t="s">
        <v>26</v>
      </c>
      <c r="P17" s="29"/>
      <c r="Q17" s="29"/>
      <c r="R17" s="29"/>
      <c r="S17" s="28"/>
      <c r="T17" s="12"/>
      <c r="U17" s="11"/>
    </row>
    <row r="18" spans="1:21" x14ac:dyDescent="0.35">
      <c r="O18" s="16"/>
      <c r="S18" s="17"/>
      <c r="T18" s="11"/>
      <c r="U18" s="12"/>
    </row>
    <row r="19" spans="1:21" x14ac:dyDescent="0.35">
      <c r="O19" s="16"/>
      <c r="S19" s="17"/>
      <c r="U19" s="11"/>
    </row>
    <row r="20" spans="1:21" ht="15" thickBot="1" x14ac:dyDescent="0.4">
      <c r="T20" s="11"/>
      <c r="U20" s="11"/>
    </row>
    <row r="21" spans="1:21" ht="15" thickBot="1" x14ac:dyDescent="0.4">
      <c r="A21" s="27" t="s">
        <v>27</v>
      </c>
      <c r="B21" s="29"/>
      <c r="C21" s="29"/>
      <c r="D21" s="28"/>
      <c r="F21" s="27" t="s">
        <v>28</v>
      </c>
      <c r="G21" s="29"/>
      <c r="H21" s="29"/>
      <c r="I21" s="30"/>
      <c r="J21" s="45"/>
      <c r="K21" s="45"/>
      <c r="O21" s="27" t="s">
        <v>29</v>
      </c>
      <c r="P21" s="29"/>
      <c r="Q21" s="29"/>
      <c r="R21" s="29"/>
      <c r="S21" s="28"/>
      <c r="T21" s="15"/>
    </row>
    <row r="22" spans="1:21" ht="15" thickBot="1" x14ac:dyDescent="0.4">
      <c r="T22" s="15"/>
    </row>
    <row r="23" spans="1:21" ht="15" thickBot="1" x14ac:dyDescent="0.4">
      <c r="A23" s="27" t="s">
        <v>30</v>
      </c>
      <c r="B23" s="32">
        <f>SUM(B30:B39,B42:B50)</f>
        <v>983760558</v>
      </c>
      <c r="C23" s="32"/>
      <c r="D23" s="32"/>
      <c r="I23" s="9" t="s">
        <v>31</v>
      </c>
      <c r="J23" s="81">
        <f>GETPIVOTDATA("Somme de Montant Engagé PO",$F$29)</f>
        <v>848288055.56000018</v>
      </c>
      <c r="Q23" t="s">
        <v>32</v>
      </c>
      <c r="R23" s="82">
        <f>GETPIVOTDATA("Montant non-engagé",$O$29)</f>
        <v>66045881.989999995</v>
      </c>
      <c r="T23" s="13"/>
    </row>
    <row r="24" spans="1:21" x14ac:dyDescent="0.35">
      <c r="I24" s="9" t="s">
        <v>33</v>
      </c>
      <c r="Q24" s="9" t="s">
        <v>33</v>
      </c>
    </row>
    <row r="26" spans="1:21" x14ac:dyDescent="0.35">
      <c r="A26" s="16"/>
      <c r="B26" s="17"/>
    </row>
    <row r="27" spans="1:21" ht="15" thickBot="1" x14ac:dyDescent="0.4">
      <c r="F27" s="44" t="s">
        <v>34</v>
      </c>
      <c r="G27" s="25" t="s">
        <v>35</v>
      </c>
      <c r="O27" s="6" t="s">
        <v>34</v>
      </c>
      <c r="P27" t="s">
        <v>36</v>
      </c>
      <c r="R27" s="14"/>
    </row>
    <row r="28" spans="1:21" ht="15" thickBot="1" x14ac:dyDescent="0.4">
      <c r="F28" s="16"/>
      <c r="I28" s="23"/>
      <c r="J28" s="23"/>
      <c r="K28" s="23"/>
      <c r="R28" s="14"/>
    </row>
    <row r="29" spans="1:21" ht="15" thickBot="1" x14ac:dyDescent="0.4">
      <c r="A29" s="283" t="s">
        <v>37</v>
      </c>
      <c r="B29" s="21"/>
      <c r="C29" s="21" t="s">
        <v>38</v>
      </c>
      <c r="D29" s="21" t="s">
        <v>39</v>
      </c>
      <c r="F29" s="37" t="s">
        <v>18</v>
      </c>
      <c r="G29" s="37" t="s">
        <v>40</v>
      </c>
      <c r="H29" s="37" t="s">
        <v>41</v>
      </c>
      <c r="I29" s="37" t="s">
        <v>42</v>
      </c>
      <c r="J29" s="46" t="s">
        <v>43</v>
      </c>
      <c r="K29" s="47" t="s">
        <v>44</v>
      </c>
      <c r="O29" s="6" t="s">
        <v>18</v>
      </c>
      <c r="P29" s="6" t="s">
        <v>45</v>
      </c>
      <c r="Q29" s="6" t="s">
        <v>46</v>
      </c>
      <c r="R29" s="46" t="s">
        <v>47</v>
      </c>
    </row>
    <row r="30" spans="1:21" ht="15" thickBot="1" x14ac:dyDescent="0.4">
      <c r="A30" s="18" t="s">
        <v>48</v>
      </c>
      <c r="B30" s="19">
        <v>15000000</v>
      </c>
      <c r="C30" s="19" t="s">
        <v>49</v>
      </c>
      <c r="D30" s="271">
        <v>100008247</v>
      </c>
      <c r="F30" s="38" t="s">
        <v>23</v>
      </c>
      <c r="G30" t="s">
        <v>50</v>
      </c>
      <c r="H30" t="s">
        <v>51</v>
      </c>
      <c r="I30" t="s">
        <v>52</v>
      </c>
      <c r="J30" s="48">
        <v>371032.26</v>
      </c>
      <c r="K30" s="47">
        <v>320272.55999999994</v>
      </c>
      <c r="L30" t="s">
        <v>53</v>
      </c>
      <c r="O30" s="51" t="s">
        <v>23</v>
      </c>
      <c r="P30" t="s">
        <v>54</v>
      </c>
      <c r="Q30" t="s">
        <v>55</v>
      </c>
      <c r="R30" s="46">
        <v>263160.95</v>
      </c>
    </row>
    <row r="31" spans="1:21" ht="15" thickBot="1" x14ac:dyDescent="0.4">
      <c r="A31" s="18" t="s">
        <v>56</v>
      </c>
      <c r="B31" s="19">
        <v>20000000</v>
      </c>
      <c r="C31" s="19" t="s">
        <v>49</v>
      </c>
      <c r="D31" s="271">
        <v>100008998</v>
      </c>
      <c r="F31" s="36" t="s">
        <v>57</v>
      </c>
      <c r="G31" s="24"/>
      <c r="H31" s="24"/>
      <c r="I31" s="25"/>
      <c r="J31" s="48">
        <v>371032.26</v>
      </c>
      <c r="K31" s="47">
        <v>320272.55999999994</v>
      </c>
      <c r="O31" s="51"/>
      <c r="Q31" t="s">
        <v>58</v>
      </c>
      <c r="R31" s="46"/>
    </row>
    <row r="32" spans="1:21" x14ac:dyDescent="0.35">
      <c r="A32" s="18" t="s">
        <v>59</v>
      </c>
      <c r="B32" s="19">
        <v>75000000</v>
      </c>
      <c r="C32" s="19" t="s">
        <v>49</v>
      </c>
      <c r="D32" s="271">
        <v>100012203</v>
      </c>
      <c r="F32" s="39" t="s">
        <v>60</v>
      </c>
      <c r="G32" t="s">
        <v>61</v>
      </c>
      <c r="H32" t="s">
        <v>51</v>
      </c>
      <c r="I32" t="s">
        <v>52</v>
      </c>
      <c r="J32" s="48">
        <v>3347.7799999999997</v>
      </c>
      <c r="K32" s="47">
        <v>3197.48</v>
      </c>
      <c r="O32" s="51"/>
      <c r="Q32" t="s">
        <v>62</v>
      </c>
      <c r="R32" s="46"/>
    </row>
    <row r="33" spans="1:18" ht="15" thickBot="1" x14ac:dyDescent="0.4">
      <c r="A33" s="18" t="s">
        <v>63</v>
      </c>
      <c r="B33" s="19">
        <v>200000000</v>
      </c>
      <c r="C33" s="19" t="s">
        <v>64</v>
      </c>
      <c r="D33" s="271">
        <v>100012511</v>
      </c>
      <c r="F33" s="40"/>
      <c r="G33" t="s">
        <v>65</v>
      </c>
      <c r="H33" t="s">
        <v>51</v>
      </c>
      <c r="I33" t="s">
        <v>52</v>
      </c>
      <c r="J33" s="48">
        <v>350497.37</v>
      </c>
      <c r="K33" s="47">
        <v>124996.22</v>
      </c>
      <c r="O33" t="s">
        <v>57</v>
      </c>
      <c r="R33" s="46">
        <v>263160.95</v>
      </c>
    </row>
    <row r="34" spans="1:18" ht="15" thickBot="1" x14ac:dyDescent="0.4">
      <c r="A34" s="18" t="s">
        <v>66</v>
      </c>
      <c r="B34" s="19">
        <v>150000000</v>
      </c>
      <c r="C34" s="19" t="s">
        <v>49</v>
      </c>
      <c r="D34" s="271">
        <v>100013741</v>
      </c>
      <c r="F34" s="36" t="s">
        <v>67</v>
      </c>
      <c r="G34" s="24"/>
      <c r="H34" s="24"/>
      <c r="I34" s="25"/>
      <c r="J34" s="48">
        <v>353845.15</v>
      </c>
      <c r="K34" s="47">
        <v>128193.7</v>
      </c>
      <c r="O34" s="51" t="s">
        <v>60</v>
      </c>
      <c r="P34" t="s">
        <v>68</v>
      </c>
      <c r="Q34" t="s">
        <v>69</v>
      </c>
      <c r="R34" s="46">
        <v>17068.75</v>
      </c>
    </row>
    <row r="35" spans="1:18" x14ac:dyDescent="0.35">
      <c r="A35" s="18" t="s">
        <v>70</v>
      </c>
      <c r="B35" s="19">
        <v>250000000</v>
      </c>
      <c r="C35" s="19" t="s">
        <v>71</v>
      </c>
      <c r="D35" s="271">
        <v>100014219</v>
      </c>
      <c r="F35" s="39" t="s">
        <v>72</v>
      </c>
      <c r="G35" t="s">
        <v>73</v>
      </c>
      <c r="H35" t="s">
        <v>74</v>
      </c>
      <c r="I35" t="s">
        <v>52</v>
      </c>
      <c r="J35" s="48">
        <v>8319.76</v>
      </c>
      <c r="K35" s="47">
        <v>8319.76</v>
      </c>
      <c r="O35" s="51"/>
      <c r="P35" t="s">
        <v>75</v>
      </c>
      <c r="Q35" t="s">
        <v>76</v>
      </c>
      <c r="R35" s="46">
        <v>140000</v>
      </c>
    </row>
    <row r="36" spans="1:18" ht="15" thickBot="1" x14ac:dyDescent="0.4">
      <c r="A36" s="18" t="s">
        <v>77</v>
      </c>
      <c r="B36" s="20">
        <v>0</v>
      </c>
      <c r="C36" s="20"/>
      <c r="D36" s="271"/>
      <c r="F36" s="40"/>
      <c r="G36" t="s">
        <v>78</v>
      </c>
      <c r="H36" t="s">
        <v>51</v>
      </c>
      <c r="I36" t="s">
        <v>52</v>
      </c>
      <c r="J36" s="48">
        <v>46483.99</v>
      </c>
      <c r="K36" s="47">
        <v>46483.99</v>
      </c>
      <c r="O36" s="51"/>
      <c r="P36" t="s">
        <v>79</v>
      </c>
      <c r="Q36" t="s">
        <v>80</v>
      </c>
      <c r="R36" s="46">
        <v>130000</v>
      </c>
    </row>
    <row r="37" spans="1:18" ht="15" thickBot="1" x14ac:dyDescent="0.4">
      <c r="A37" s="18" t="s">
        <v>81</v>
      </c>
      <c r="B37" s="19">
        <v>110000000</v>
      </c>
      <c r="C37" s="19" t="s">
        <v>49</v>
      </c>
      <c r="D37" s="271">
        <v>100017687</v>
      </c>
      <c r="F37" s="36" t="s">
        <v>82</v>
      </c>
      <c r="G37" s="24"/>
      <c r="H37" s="24"/>
      <c r="I37" s="25"/>
      <c r="J37" s="48">
        <v>54803.75</v>
      </c>
      <c r="K37" s="47">
        <v>54803.75</v>
      </c>
      <c r="O37" s="51"/>
      <c r="Q37" t="s">
        <v>83</v>
      </c>
      <c r="R37" s="46">
        <v>168000</v>
      </c>
    </row>
    <row r="38" spans="1:18" x14ac:dyDescent="0.35">
      <c r="A38" s="18" t="s">
        <v>84</v>
      </c>
      <c r="B38" s="19">
        <v>4026000</v>
      </c>
      <c r="C38" s="274" t="s">
        <v>85</v>
      </c>
      <c r="D38" s="271">
        <v>100020301</v>
      </c>
      <c r="F38" s="39" t="s">
        <v>86</v>
      </c>
      <c r="G38" t="s">
        <v>87</v>
      </c>
      <c r="H38" t="s">
        <v>88</v>
      </c>
      <c r="I38" t="s">
        <v>52</v>
      </c>
      <c r="J38" s="48">
        <v>288072.96000000002</v>
      </c>
      <c r="K38" s="47">
        <v>288072.96000000002</v>
      </c>
      <c r="O38" s="51"/>
      <c r="Q38" t="s">
        <v>89</v>
      </c>
      <c r="R38" s="46">
        <v>300000</v>
      </c>
    </row>
    <row r="39" spans="1:18" ht="15" thickBot="1" x14ac:dyDescent="0.4">
      <c r="A39" s="18" t="s">
        <v>90</v>
      </c>
      <c r="B39" s="20">
        <v>40000000</v>
      </c>
      <c r="C39" s="274" t="s">
        <v>85</v>
      </c>
      <c r="D39" s="271">
        <v>100024991</v>
      </c>
      <c r="F39" s="40"/>
      <c r="G39" t="s">
        <v>91</v>
      </c>
      <c r="H39" t="s">
        <v>92</v>
      </c>
      <c r="I39" t="s">
        <v>52</v>
      </c>
      <c r="J39" s="48">
        <v>144036.48000000001</v>
      </c>
      <c r="K39" s="47">
        <v>140182.13999999998</v>
      </c>
      <c r="O39" s="51"/>
      <c r="Q39" t="s">
        <v>93</v>
      </c>
      <c r="R39" s="46">
        <v>75000</v>
      </c>
    </row>
    <row r="40" spans="1:18" ht="15" thickBot="1" x14ac:dyDescent="0.4">
      <c r="A40" s="18"/>
      <c r="B40" s="272"/>
      <c r="C40" s="272"/>
      <c r="D40" s="271"/>
      <c r="F40" s="36" t="s">
        <v>94</v>
      </c>
      <c r="G40" s="24"/>
      <c r="H40" s="24"/>
      <c r="I40" s="25"/>
      <c r="J40" s="48">
        <v>432109.44000000006</v>
      </c>
      <c r="K40" s="47">
        <v>428255.1</v>
      </c>
      <c r="O40" s="51"/>
      <c r="Q40" t="s">
        <v>95</v>
      </c>
      <c r="R40" s="46">
        <v>125000</v>
      </c>
    </row>
    <row r="41" spans="1:18" x14ac:dyDescent="0.35">
      <c r="A41" s="18" t="s">
        <v>96</v>
      </c>
      <c r="D41" s="271"/>
      <c r="F41" s="39" t="s">
        <v>97</v>
      </c>
      <c r="G41" t="s">
        <v>98</v>
      </c>
      <c r="H41" t="s">
        <v>99</v>
      </c>
      <c r="I41" t="s">
        <v>52</v>
      </c>
      <c r="J41" s="48">
        <v>4.3655745685100555E-11</v>
      </c>
      <c r="K41" s="47">
        <v>0</v>
      </c>
      <c r="O41" s="51"/>
      <c r="Q41" t="s">
        <v>100</v>
      </c>
      <c r="R41" s="46">
        <v>100000</v>
      </c>
    </row>
    <row r="42" spans="1:18" x14ac:dyDescent="0.35">
      <c r="A42" s="273">
        <v>252122121104</v>
      </c>
      <c r="B42" s="274">
        <v>295153</v>
      </c>
      <c r="C42" s="274"/>
      <c r="D42" s="271"/>
      <c r="F42" s="41"/>
      <c r="G42" t="s">
        <v>101</v>
      </c>
      <c r="H42" t="s">
        <v>51</v>
      </c>
      <c r="I42" t="s">
        <v>52</v>
      </c>
      <c r="J42" s="48">
        <v>479504652.25999999</v>
      </c>
      <c r="K42" s="47">
        <v>453948426.69999999</v>
      </c>
      <c r="L42" t="s">
        <v>102</v>
      </c>
      <c r="O42" s="51"/>
      <c r="P42" t="s">
        <v>69</v>
      </c>
      <c r="Q42" t="s">
        <v>69</v>
      </c>
      <c r="R42" s="46">
        <v>17068.75</v>
      </c>
    </row>
    <row r="43" spans="1:18" x14ac:dyDescent="0.35">
      <c r="A43" s="273">
        <v>252122742204</v>
      </c>
      <c r="B43" s="274">
        <v>59118</v>
      </c>
      <c r="C43" s="274"/>
      <c r="D43" s="271"/>
      <c r="F43" s="41"/>
      <c r="H43" t="s">
        <v>103</v>
      </c>
      <c r="I43" t="s">
        <v>52</v>
      </c>
      <c r="J43" s="48">
        <v>193428039.82000005</v>
      </c>
      <c r="K43" s="47">
        <v>102240965.69000003</v>
      </c>
      <c r="L43" t="s">
        <v>104</v>
      </c>
      <c r="O43" s="51"/>
      <c r="P43" t="s">
        <v>105</v>
      </c>
      <c r="Q43" t="s">
        <v>106</v>
      </c>
      <c r="R43" s="46">
        <v>115099.01</v>
      </c>
    </row>
    <row r="44" spans="1:18" x14ac:dyDescent="0.35">
      <c r="A44" s="273">
        <v>255221121113</v>
      </c>
      <c r="B44" s="274">
        <v>432110</v>
      </c>
      <c r="C44" s="274"/>
      <c r="D44" s="271"/>
      <c r="F44" s="41"/>
      <c r="H44" t="s">
        <v>99</v>
      </c>
      <c r="I44" t="s">
        <v>52</v>
      </c>
      <c r="J44" s="48">
        <v>65000000</v>
      </c>
      <c r="K44" s="47">
        <v>65000000</v>
      </c>
      <c r="L44" t="s">
        <v>107</v>
      </c>
      <c r="O44" s="51"/>
      <c r="P44" t="s">
        <v>108</v>
      </c>
      <c r="Q44" t="s">
        <v>109</v>
      </c>
      <c r="R44" s="46">
        <v>96943.2</v>
      </c>
    </row>
    <row r="45" spans="1:18" x14ac:dyDescent="0.35">
      <c r="A45" s="273">
        <v>255223121102</v>
      </c>
      <c r="B45" s="274">
        <v>87845067</v>
      </c>
      <c r="C45" s="274" t="s">
        <v>85</v>
      </c>
      <c r="D45" s="271">
        <v>100023818</v>
      </c>
      <c r="F45" s="41"/>
      <c r="H45" t="s">
        <v>92</v>
      </c>
      <c r="I45" t="s">
        <v>52</v>
      </c>
      <c r="J45" s="48">
        <v>3836468.41</v>
      </c>
      <c r="K45" s="47">
        <v>2249786.4299999997</v>
      </c>
      <c r="L45" t="s">
        <v>110</v>
      </c>
      <c r="O45" t="s">
        <v>67</v>
      </c>
      <c r="R45" s="46">
        <v>1284179.71</v>
      </c>
    </row>
    <row r="46" spans="1:18" x14ac:dyDescent="0.35">
      <c r="A46" s="273">
        <v>255223121113</v>
      </c>
      <c r="B46" s="274">
        <v>2671000</v>
      </c>
      <c r="C46" s="274"/>
      <c r="D46" s="271"/>
      <c r="F46" s="41"/>
      <c r="H46" t="s">
        <v>111</v>
      </c>
      <c r="I46" t="s">
        <v>52</v>
      </c>
      <c r="J46" s="48">
        <v>36996206.990000002</v>
      </c>
      <c r="K46" s="47">
        <v>28746637.870000001</v>
      </c>
      <c r="L46" t="s">
        <v>112</v>
      </c>
      <c r="O46" s="51" t="s">
        <v>97</v>
      </c>
      <c r="P46" t="s">
        <v>68</v>
      </c>
      <c r="Q46" t="s">
        <v>68</v>
      </c>
      <c r="R46" s="46">
        <v>7791.19</v>
      </c>
    </row>
    <row r="47" spans="1:18" x14ac:dyDescent="0.35">
      <c r="A47" s="273">
        <v>255224121113</v>
      </c>
      <c r="B47" s="274">
        <v>432110</v>
      </c>
      <c r="C47" s="274"/>
      <c r="D47" s="271"/>
      <c r="F47" s="41"/>
      <c r="H47" t="s">
        <v>113</v>
      </c>
      <c r="I47" t="s">
        <v>52</v>
      </c>
      <c r="J47" s="48">
        <v>2237037.6100000003</v>
      </c>
      <c r="K47" s="47">
        <v>2040048.37</v>
      </c>
      <c r="L47" t="s">
        <v>114</v>
      </c>
      <c r="O47" s="51"/>
      <c r="Q47" t="s">
        <v>115</v>
      </c>
      <c r="R47" s="46">
        <v>571966.89</v>
      </c>
    </row>
    <row r="48" spans="1:18" x14ac:dyDescent="0.35">
      <c r="A48" s="273">
        <v>255224330006</v>
      </c>
      <c r="B48" s="274">
        <v>8000000</v>
      </c>
      <c r="C48" s="274"/>
      <c r="D48" s="271"/>
      <c r="F48" s="41"/>
      <c r="H48" t="s">
        <v>74</v>
      </c>
      <c r="I48" t="s">
        <v>52</v>
      </c>
      <c r="J48" s="48">
        <v>15096265.729999999</v>
      </c>
      <c r="K48" s="47">
        <v>14804135.219999995</v>
      </c>
      <c r="L48" t="s">
        <v>116</v>
      </c>
      <c r="O48" s="51"/>
      <c r="P48" t="s">
        <v>117</v>
      </c>
      <c r="Q48" t="s">
        <v>118</v>
      </c>
      <c r="R48" s="46">
        <v>34067769.140000001</v>
      </c>
    </row>
    <row r="49" spans="1:18" x14ac:dyDescent="0.35">
      <c r="A49" s="273">
        <v>255223452401</v>
      </c>
      <c r="B49" s="274">
        <v>6500000</v>
      </c>
      <c r="C49" s="274"/>
      <c r="D49" s="271"/>
      <c r="F49" s="41"/>
      <c r="H49" t="s">
        <v>119</v>
      </c>
      <c r="I49" t="s">
        <v>52</v>
      </c>
      <c r="J49" s="48">
        <v>2607000</v>
      </c>
      <c r="K49" s="47">
        <v>1453907.29</v>
      </c>
      <c r="L49" s="206" t="s">
        <v>120</v>
      </c>
      <c r="O49" s="51"/>
      <c r="P49" t="s">
        <v>121</v>
      </c>
      <c r="Q49" t="s">
        <v>122</v>
      </c>
      <c r="R49" s="46">
        <v>11665833.199999999</v>
      </c>
    </row>
    <row r="50" spans="1:18" x14ac:dyDescent="0.35">
      <c r="A50" s="273">
        <v>255223452501</v>
      </c>
      <c r="B50" s="274">
        <v>13500000</v>
      </c>
      <c r="C50" s="274"/>
      <c r="D50" s="271"/>
      <c r="F50" s="41"/>
      <c r="H50" t="s">
        <v>123</v>
      </c>
      <c r="I50" t="s">
        <v>52</v>
      </c>
      <c r="J50" s="48">
        <v>25744970</v>
      </c>
      <c r="K50" s="47">
        <v>25744971</v>
      </c>
      <c r="L50" t="s">
        <v>124</v>
      </c>
      <c r="O50" s="51"/>
      <c r="P50" t="s">
        <v>75</v>
      </c>
      <c r="Q50" t="s">
        <v>125</v>
      </c>
      <c r="R50" s="46">
        <v>3478050</v>
      </c>
    </row>
    <row r="51" spans="1:18" ht="15" thickBot="1" x14ac:dyDescent="0.4">
      <c r="A51" s="16"/>
      <c r="D51" s="271"/>
      <c r="F51" s="40"/>
      <c r="G51" t="s">
        <v>126</v>
      </c>
      <c r="H51" t="s">
        <v>51</v>
      </c>
      <c r="I51" t="s">
        <v>52</v>
      </c>
      <c r="J51" s="48">
        <v>61179.7</v>
      </c>
      <c r="K51" s="47">
        <v>57569.48</v>
      </c>
      <c r="O51" s="51"/>
      <c r="P51" t="s">
        <v>127</v>
      </c>
      <c r="Q51" t="s">
        <v>68</v>
      </c>
      <c r="R51" s="46">
        <v>-8575805.7200000007</v>
      </c>
    </row>
    <row r="52" spans="1:18" ht="15" thickBot="1" x14ac:dyDescent="0.4">
      <c r="A52" s="16" t="s">
        <v>128</v>
      </c>
      <c r="D52" s="271"/>
      <c r="F52" s="36" t="s">
        <v>129</v>
      </c>
      <c r="G52" s="24"/>
      <c r="H52" s="24"/>
      <c r="I52" s="25"/>
      <c r="J52" s="48">
        <v>824511820.5200001</v>
      </c>
      <c r="K52" s="47">
        <v>696286448.04999995</v>
      </c>
      <c r="O52" s="51"/>
      <c r="P52" t="s">
        <v>130</v>
      </c>
      <c r="Q52" t="s">
        <v>131</v>
      </c>
      <c r="R52" s="46">
        <v>1338928.83</v>
      </c>
    </row>
    <row r="53" spans="1:18" ht="15" thickBot="1" x14ac:dyDescent="0.4">
      <c r="A53" s="275">
        <v>255223121102</v>
      </c>
      <c r="B53" s="274">
        <v>64117000</v>
      </c>
      <c r="C53" s="274"/>
      <c r="D53" s="271">
        <v>100030954</v>
      </c>
      <c r="F53" s="38" t="s">
        <v>132</v>
      </c>
      <c r="G53" t="s">
        <v>98</v>
      </c>
      <c r="H53" t="s">
        <v>99</v>
      </c>
      <c r="I53" t="s">
        <v>52</v>
      </c>
      <c r="J53" s="48">
        <v>2132335</v>
      </c>
      <c r="K53" s="47">
        <v>2132335</v>
      </c>
      <c r="L53" t="s">
        <v>133</v>
      </c>
      <c r="O53" s="51"/>
      <c r="P53" t="s">
        <v>134</v>
      </c>
      <c r="Q53" t="s">
        <v>68</v>
      </c>
      <c r="R53" s="46"/>
    </row>
    <row r="54" spans="1:18" ht="15" thickBot="1" x14ac:dyDescent="0.4">
      <c r="A54" s="275">
        <v>252122121104</v>
      </c>
      <c r="B54" s="274">
        <v>13798</v>
      </c>
      <c r="C54" s="274"/>
      <c r="D54" s="271"/>
      <c r="F54" s="36" t="s">
        <v>135</v>
      </c>
      <c r="G54" s="24"/>
      <c r="H54" s="24"/>
      <c r="I54" s="25"/>
      <c r="J54" s="48">
        <v>2132335</v>
      </c>
      <c r="K54" s="47">
        <v>2132335</v>
      </c>
      <c r="O54" s="51"/>
      <c r="P54" t="s">
        <v>136</v>
      </c>
      <c r="Q54" t="s">
        <v>137</v>
      </c>
      <c r="R54" s="46">
        <v>428340</v>
      </c>
    </row>
    <row r="55" spans="1:18" ht="15" thickBot="1" x14ac:dyDescent="0.4">
      <c r="A55" s="16"/>
      <c r="B55" s="274"/>
      <c r="C55" s="274"/>
      <c r="D55" s="276"/>
      <c r="F55" s="38" t="s">
        <v>138</v>
      </c>
      <c r="G55" t="s">
        <v>139</v>
      </c>
      <c r="H55" t="s">
        <v>103</v>
      </c>
      <c r="I55" t="s">
        <v>52</v>
      </c>
      <c r="J55" s="48">
        <v>6500000</v>
      </c>
      <c r="K55" s="47">
        <v>4550000</v>
      </c>
      <c r="O55" s="51"/>
      <c r="P55" t="s">
        <v>140</v>
      </c>
      <c r="Q55" t="s">
        <v>141</v>
      </c>
      <c r="R55" s="46">
        <v>1204000</v>
      </c>
    </row>
    <row r="56" spans="1:18" ht="15" thickBot="1" x14ac:dyDescent="0.4">
      <c r="A56" s="16"/>
      <c r="D56" s="17"/>
      <c r="F56" s="36" t="s">
        <v>142</v>
      </c>
      <c r="G56" s="24"/>
      <c r="H56" s="24"/>
      <c r="I56" s="25"/>
      <c r="J56" s="48">
        <v>6500000</v>
      </c>
      <c r="K56" s="47">
        <v>4550000</v>
      </c>
      <c r="O56" s="51"/>
      <c r="P56" t="s">
        <v>143</v>
      </c>
      <c r="Q56" t="s">
        <v>144</v>
      </c>
      <c r="R56" s="46">
        <v>2420000</v>
      </c>
    </row>
    <row r="57" spans="1:18" ht="15" thickBot="1" x14ac:dyDescent="0.4">
      <c r="A57" s="27" t="s">
        <v>145</v>
      </c>
      <c r="B57" s="269"/>
      <c r="C57" s="269"/>
      <c r="D57" s="277"/>
      <c r="F57" s="38" t="s">
        <v>146</v>
      </c>
      <c r="G57" t="s">
        <v>139</v>
      </c>
      <c r="H57" t="s">
        <v>51</v>
      </c>
      <c r="I57" t="s">
        <v>52</v>
      </c>
      <c r="J57" s="48">
        <v>13500000</v>
      </c>
      <c r="K57" s="47">
        <v>9450000</v>
      </c>
      <c r="O57" t="s">
        <v>129</v>
      </c>
      <c r="R57" s="46">
        <v>46606873.530000001</v>
      </c>
    </row>
    <row r="58" spans="1:18" ht="15" thickBot="1" x14ac:dyDescent="0.4">
      <c r="A58" s="16" t="s">
        <v>147</v>
      </c>
      <c r="D58" s="17"/>
      <c r="F58" s="36" t="s">
        <v>148</v>
      </c>
      <c r="G58" s="24"/>
      <c r="H58" s="24"/>
      <c r="I58" s="25"/>
      <c r="J58" s="48">
        <v>13500000</v>
      </c>
      <c r="K58" s="47">
        <v>9450000</v>
      </c>
      <c r="O58" s="51" t="s">
        <v>149</v>
      </c>
      <c r="P58" t="s">
        <v>68</v>
      </c>
      <c r="Q58" t="s">
        <v>68</v>
      </c>
      <c r="R58" s="46">
        <v>383797.8</v>
      </c>
    </row>
    <row r="59" spans="1:18" x14ac:dyDescent="0.35">
      <c r="A59" s="273">
        <v>252122121104</v>
      </c>
      <c r="B59" s="23">
        <f>140000+898000</f>
        <v>1038000</v>
      </c>
      <c r="C59" s="23"/>
      <c r="D59" s="278"/>
      <c r="F59" s="39" t="s">
        <v>150</v>
      </c>
      <c r="G59" t="s">
        <v>151</v>
      </c>
      <c r="H59" t="s">
        <v>103</v>
      </c>
      <c r="I59" t="s">
        <v>52</v>
      </c>
      <c r="J59" s="48">
        <v>288072.96000000002</v>
      </c>
      <c r="K59" s="47">
        <v>117892.54000000001</v>
      </c>
      <c r="O59" s="51"/>
      <c r="P59" t="s">
        <v>152</v>
      </c>
      <c r="Q59" t="s">
        <v>68</v>
      </c>
      <c r="R59" s="46">
        <v>17500000</v>
      </c>
    </row>
    <row r="60" spans="1:18" ht="15" thickBot="1" x14ac:dyDescent="0.4">
      <c r="A60" s="273">
        <v>255223121102</v>
      </c>
      <c r="B60" s="23">
        <v>4917000</v>
      </c>
      <c r="C60" s="23"/>
      <c r="D60" s="278"/>
      <c r="F60" s="40"/>
      <c r="H60" t="s">
        <v>99</v>
      </c>
      <c r="I60" t="s">
        <v>52</v>
      </c>
      <c r="J60" s="48">
        <v>144036.48000000001</v>
      </c>
      <c r="K60" s="47">
        <v>52941.62000000001</v>
      </c>
      <c r="O60" t="s">
        <v>153</v>
      </c>
      <c r="R60" s="46">
        <v>17883797.800000001</v>
      </c>
    </row>
    <row r="61" spans="1:18" ht="15" thickBot="1" x14ac:dyDescent="0.4">
      <c r="A61" s="16"/>
      <c r="B61" s="23"/>
      <c r="C61" s="23"/>
      <c r="D61" s="278"/>
      <c r="F61" s="36" t="s">
        <v>154</v>
      </c>
      <c r="G61" s="24"/>
      <c r="H61" s="24"/>
      <c r="I61" s="25"/>
      <c r="J61" s="48">
        <v>432109.44000000006</v>
      </c>
      <c r="K61" s="47">
        <v>170834.16000000003</v>
      </c>
      <c r="O61" s="51" t="s">
        <v>68</v>
      </c>
      <c r="P61" t="s">
        <v>68</v>
      </c>
      <c r="Q61" t="s">
        <v>155</v>
      </c>
      <c r="R61" s="46">
        <v>7870</v>
      </c>
    </row>
    <row r="62" spans="1:18" ht="15" thickBot="1" x14ac:dyDescent="0.4">
      <c r="A62" s="16" t="s">
        <v>156</v>
      </c>
      <c r="B62" s="23"/>
      <c r="C62" s="23"/>
      <c r="D62" s="278"/>
      <c r="F62" s="26" t="s">
        <v>157</v>
      </c>
      <c r="G62" s="22"/>
      <c r="H62" s="22"/>
      <c r="I62" s="21"/>
      <c r="J62" s="50">
        <v>848288055.56000018</v>
      </c>
      <c r="K62" s="49">
        <v>713521142.31999993</v>
      </c>
      <c r="O62" t="s">
        <v>158</v>
      </c>
      <c r="R62" s="46">
        <v>7870</v>
      </c>
    </row>
    <row r="63" spans="1:18" x14ac:dyDescent="0.35">
      <c r="A63" s="273">
        <v>255223121113</v>
      </c>
      <c r="B63" s="23">
        <v>2620000</v>
      </c>
      <c r="C63" s="23"/>
      <c r="D63" s="278"/>
      <c r="I63"/>
      <c r="J63"/>
      <c r="K63"/>
      <c r="O63" t="s">
        <v>157</v>
      </c>
      <c r="R63" s="52">
        <v>66045881.989999995</v>
      </c>
    </row>
    <row r="64" spans="1:18" x14ac:dyDescent="0.35">
      <c r="A64" s="275">
        <v>255223121102</v>
      </c>
      <c r="B64" s="23">
        <v>-2620000</v>
      </c>
      <c r="C64" s="23"/>
      <c r="D64" s="278"/>
      <c r="I64"/>
      <c r="J64"/>
      <c r="K64"/>
    </row>
    <row r="65" spans="1:11" x14ac:dyDescent="0.35">
      <c r="A65" s="16" t="s">
        <v>159</v>
      </c>
      <c r="B65" s="23"/>
      <c r="C65" s="23"/>
      <c r="D65" s="278"/>
      <c r="I65"/>
      <c r="J65"/>
      <c r="K65"/>
    </row>
    <row r="66" spans="1:11" x14ac:dyDescent="0.35">
      <c r="A66" s="275">
        <v>252124121101</v>
      </c>
      <c r="B66" s="215">
        <v>263160.95</v>
      </c>
      <c r="C66" s="270"/>
      <c r="D66" s="279"/>
      <c r="I66"/>
      <c r="J66"/>
      <c r="K66"/>
    </row>
    <row r="67" spans="1:11" x14ac:dyDescent="0.35">
      <c r="A67" s="16"/>
      <c r="B67" s="23"/>
      <c r="C67" s="23"/>
      <c r="D67" s="278"/>
      <c r="I67"/>
      <c r="J67"/>
      <c r="K67"/>
    </row>
    <row r="68" spans="1:11" x14ac:dyDescent="0.35">
      <c r="A68" s="16" t="s">
        <v>160</v>
      </c>
      <c r="B68" s="23"/>
      <c r="C68" s="23"/>
      <c r="D68" s="278"/>
    </row>
    <row r="69" spans="1:11" ht="15" thickBot="1" x14ac:dyDescent="0.4">
      <c r="A69" s="280">
        <v>252122121104</v>
      </c>
      <c r="B69" s="281">
        <v>287806.53000000003</v>
      </c>
      <c r="C69" s="281"/>
      <c r="D69" s="282"/>
    </row>
    <row r="75" spans="1:11" x14ac:dyDescent="0.35">
      <c r="I75"/>
    </row>
    <row r="76" spans="1:11" ht="15" thickBot="1" x14ac:dyDescent="0.4">
      <c r="I76"/>
    </row>
    <row r="77" spans="1:11" ht="15" thickBot="1" x14ac:dyDescent="0.4">
      <c r="I77"/>
    </row>
    <row r="78" spans="1:11" ht="15" thickBot="1" x14ac:dyDescent="0.4">
      <c r="I78"/>
    </row>
    <row r="79" spans="1:11" ht="15" thickBot="1" x14ac:dyDescent="0.4">
      <c r="I79"/>
    </row>
    <row r="80" spans="1:11" ht="15" thickBot="1" x14ac:dyDescent="0.4">
      <c r="I80"/>
    </row>
    <row r="81" spans="9:9" x14ac:dyDescent="0.35">
      <c r="I81"/>
    </row>
    <row r="82" spans="9:9" x14ac:dyDescent="0.35">
      <c r="I82"/>
    </row>
    <row r="83" spans="9:9" x14ac:dyDescent="0.35">
      <c r="I83"/>
    </row>
    <row r="84" spans="9:9" x14ac:dyDescent="0.35">
      <c r="I84"/>
    </row>
    <row r="85" spans="9:9" x14ac:dyDescent="0.35">
      <c r="I85"/>
    </row>
    <row r="86" spans="9:9" x14ac:dyDescent="0.35">
      <c r="I86"/>
    </row>
    <row r="87" spans="9:9" x14ac:dyDescent="0.35">
      <c r="I87"/>
    </row>
    <row r="88" spans="9:9" x14ac:dyDescent="0.35">
      <c r="I88"/>
    </row>
    <row r="89" spans="9:9" x14ac:dyDescent="0.35">
      <c r="I89"/>
    </row>
    <row r="90" spans="9:9" x14ac:dyDescent="0.35">
      <c r="I90"/>
    </row>
    <row r="91" spans="9:9" x14ac:dyDescent="0.35">
      <c r="I91"/>
    </row>
    <row r="92" spans="9:9" x14ac:dyDescent="0.35">
      <c r="I92"/>
    </row>
    <row r="93" spans="9:9" x14ac:dyDescent="0.35">
      <c r="I93"/>
    </row>
    <row r="94" spans="9:9" x14ac:dyDescent="0.35">
      <c r="I94"/>
    </row>
    <row r="95" spans="9:9" x14ac:dyDescent="0.35">
      <c r="I95"/>
    </row>
    <row r="96" spans="9:9" x14ac:dyDescent="0.35">
      <c r="I96"/>
    </row>
    <row r="97" spans="9:9" x14ac:dyDescent="0.35">
      <c r="I97"/>
    </row>
    <row r="98" spans="9:9" x14ac:dyDescent="0.35">
      <c r="I98"/>
    </row>
    <row r="99" spans="9:9" x14ac:dyDescent="0.35">
      <c r="I99"/>
    </row>
    <row r="100" spans="9:9" x14ac:dyDescent="0.35">
      <c r="I100"/>
    </row>
    <row r="101" spans="9:9" x14ac:dyDescent="0.35">
      <c r="I101"/>
    </row>
    <row r="102" spans="9:9" x14ac:dyDescent="0.35">
      <c r="I102"/>
    </row>
    <row r="103" spans="9:9" x14ac:dyDescent="0.35">
      <c r="I103"/>
    </row>
    <row r="104" spans="9:9" x14ac:dyDescent="0.35">
      <c r="I104"/>
    </row>
    <row r="105" spans="9:9" x14ac:dyDescent="0.35">
      <c r="I105"/>
    </row>
    <row r="106" spans="9:9" x14ac:dyDescent="0.35">
      <c r="I106"/>
    </row>
    <row r="107" spans="9:9" x14ac:dyDescent="0.35">
      <c r="I107"/>
    </row>
    <row r="108" spans="9:9" x14ac:dyDescent="0.35">
      <c r="I108"/>
    </row>
    <row r="109" spans="9:9" x14ac:dyDescent="0.35">
      <c r="I109"/>
    </row>
    <row r="110" spans="9:9" x14ac:dyDescent="0.35">
      <c r="I110"/>
    </row>
    <row r="111" spans="9:9" x14ac:dyDescent="0.35">
      <c r="I111"/>
    </row>
    <row r="112" spans="9:9" x14ac:dyDescent="0.35">
      <c r="I112"/>
    </row>
    <row r="113" spans="9:9" x14ac:dyDescent="0.35">
      <c r="I113"/>
    </row>
    <row r="114" spans="9:9" x14ac:dyDescent="0.35">
      <c r="I114"/>
    </row>
    <row r="115" spans="9:9" x14ac:dyDescent="0.35">
      <c r="I115"/>
    </row>
    <row r="116" spans="9:9" x14ac:dyDescent="0.35">
      <c r="I116"/>
    </row>
    <row r="117" spans="9:9" x14ac:dyDescent="0.35">
      <c r="I117"/>
    </row>
    <row r="118" spans="9:9" x14ac:dyDescent="0.35">
      <c r="I118"/>
    </row>
    <row r="119" spans="9:9" x14ac:dyDescent="0.35">
      <c r="I119"/>
    </row>
    <row r="120" spans="9:9" x14ac:dyDescent="0.35">
      <c r="I120"/>
    </row>
    <row r="121" spans="9:9" x14ac:dyDescent="0.35">
      <c r="I121"/>
    </row>
    <row r="122" spans="9:9" x14ac:dyDescent="0.35">
      <c r="I122"/>
    </row>
    <row r="123" spans="9:9" x14ac:dyDescent="0.35">
      <c r="I123"/>
    </row>
    <row r="124" spans="9:9" x14ac:dyDescent="0.35">
      <c r="I124"/>
    </row>
    <row r="125" spans="9:9" x14ac:dyDescent="0.35">
      <c r="I125"/>
    </row>
    <row r="126" spans="9:9" x14ac:dyDescent="0.35">
      <c r="I126"/>
    </row>
    <row r="127" spans="9:9" x14ac:dyDescent="0.35">
      <c r="I127"/>
    </row>
    <row r="128" spans="9:9" x14ac:dyDescent="0.35">
      <c r="I128"/>
    </row>
    <row r="129" spans="9:9" x14ac:dyDescent="0.35">
      <c r="I129"/>
    </row>
    <row r="130" spans="9:9" x14ac:dyDescent="0.35">
      <c r="I130"/>
    </row>
    <row r="131" spans="9:9" x14ac:dyDescent="0.35">
      <c r="I131"/>
    </row>
    <row r="132" spans="9:9" x14ac:dyDescent="0.35">
      <c r="I132"/>
    </row>
    <row r="133" spans="9:9" x14ac:dyDescent="0.35">
      <c r="I133"/>
    </row>
    <row r="134" spans="9:9" x14ac:dyDescent="0.35">
      <c r="I134"/>
    </row>
    <row r="135" spans="9:9" x14ac:dyDescent="0.35">
      <c r="I135"/>
    </row>
    <row r="136" spans="9:9" x14ac:dyDescent="0.35">
      <c r="I136"/>
    </row>
    <row r="137" spans="9:9" x14ac:dyDescent="0.35">
      <c r="I137"/>
    </row>
    <row r="138" spans="9:9" x14ac:dyDescent="0.35">
      <c r="I138"/>
    </row>
    <row r="139" spans="9:9" x14ac:dyDescent="0.35">
      <c r="I139"/>
    </row>
    <row r="140" spans="9:9" x14ac:dyDescent="0.35">
      <c r="I140"/>
    </row>
    <row r="141" spans="9:9" x14ac:dyDescent="0.35">
      <c r="I141"/>
    </row>
    <row r="142" spans="9:9" x14ac:dyDescent="0.35">
      <c r="I142"/>
    </row>
    <row r="143" spans="9:9" x14ac:dyDescent="0.35">
      <c r="I143"/>
    </row>
    <row r="144" spans="9:9" x14ac:dyDescent="0.35">
      <c r="I144"/>
    </row>
    <row r="145" spans="9:9" x14ac:dyDescent="0.35">
      <c r="I145"/>
    </row>
    <row r="146" spans="9:9" x14ac:dyDescent="0.35">
      <c r="I146"/>
    </row>
    <row r="147" spans="9:9" x14ac:dyDescent="0.35">
      <c r="I147"/>
    </row>
    <row r="148" spans="9:9" x14ac:dyDescent="0.35">
      <c r="I148"/>
    </row>
    <row r="149" spans="9:9" x14ac:dyDescent="0.35">
      <c r="I149"/>
    </row>
    <row r="150" spans="9:9" x14ac:dyDescent="0.35">
      <c r="I150"/>
    </row>
    <row r="151" spans="9:9" x14ac:dyDescent="0.35">
      <c r="I151"/>
    </row>
    <row r="152" spans="9:9" x14ac:dyDescent="0.35">
      <c r="I152"/>
    </row>
    <row r="153" spans="9:9" x14ac:dyDescent="0.35">
      <c r="I153"/>
    </row>
    <row r="154" spans="9:9" x14ac:dyDescent="0.35">
      <c r="I154"/>
    </row>
    <row r="155" spans="9:9" x14ac:dyDescent="0.35">
      <c r="I155"/>
    </row>
    <row r="156" spans="9:9" x14ac:dyDescent="0.35">
      <c r="I156"/>
    </row>
    <row r="157" spans="9:9" x14ac:dyDescent="0.35">
      <c r="I157"/>
    </row>
    <row r="158" spans="9:9" x14ac:dyDescent="0.35">
      <c r="I158"/>
    </row>
    <row r="159" spans="9:9" x14ac:dyDescent="0.35">
      <c r="I159"/>
    </row>
    <row r="160" spans="9:9" x14ac:dyDescent="0.35">
      <c r="I160"/>
    </row>
    <row r="161" spans="9:9" x14ac:dyDescent="0.35">
      <c r="I161"/>
    </row>
    <row r="162" spans="9:9" x14ac:dyDescent="0.35">
      <c r="I162"/>
    </row>
    <row r="163" spans="9:9" x14ac:dyDescent="0.35">
      <c r="I163"/>
    </row>
    <row r="164" spans="9:9" x14ac:dyDescent="0.35">
      <c r="I164"/>
    </row>
    <row r="165" spans="9:9" x14ac:dyDescent="0.35">
      <c r="I165"/>
    </row>
    <row r="166" spans="9:9" x14ac:dyDescent="0.35">
      <c r="I166"/>
    </row>
    <row r="167" spans="9:9" x14ac:dyDescent="0.35">
      <c r="I167"/>
    </row>
    <row r="168" spans="9:9" x14ac:dyDescent="0.35">
      <c r="I168"/>
    </row>
    <row r="169" spans="9:9" x14ac:dyDescent="0.35">
      <c r="I169"/>
    </row>
    <row r="170" spans="9:9" x14ac:dyDescent="0.35">
      <c r="I170"/>
    </row>
    <row r="171" spans="9:9" x14ac:dyDescent="0.35">
      <c r="I171"/>
    </row>
    <row r="172" spans="9:9" x14ac:dyDescent="0.35">
      <c r="I172"/>
    </row>
    <row r="173" spans="9:9" x14ac:dyDescent="0.35">
      <c r="I173"/>
    </row>
    <row r="174" spans="9:9" x14ac:dyDescent="0.35">
      <c r="I174"/>
    </row>
    <row r="175" spans="9:9" x14ac:dyDescent="0.35">
      <c r="I175"/>
    </row>
    <row r="176" spans="9:9" x14ac:dyDescent="0.35">
      <c r="I176"/>
    </row>
    <row r="177" spans="9:9" x14ac:dyDescent="0.35">
      <c r="I177"/>
    </row>
    <row r="178" spans="9:9" x14ac:dyDescent="0.35">
      <c r="I178"/>
    </row>
    <row r="179" spans="9:9" x14ac:dyDescent="0.35">
      <c r="I179"/>
    </row>
    <row r="180" spans="9:9" x14ac:dyDescent="0.35">
      <c r="I180"/>
    </row>
    <row r="181" spans="9:9" x14ac:dyDescent="0.35">
      <c r="I181"/>
    </row>
    <row r="182" spans="9:9" x14ac:dyDescent="0.35">
      <c r="I182"/>
    </row>
    <row r="183" spans="9:9" x14ac:dyDescent="0.35">
      <c r="I183"/>
    </row>
    <row r="184" spans="9:9" x14ac:dyDescent="0.35">
      <c r="I184"/>
    </row>
    <row r="185" spans="9:9" x14ac:dyDescent="0.35">
      <c r="I185"/>
    </row>
    <row r="186" spans="9:9" x14ac:dyDescent="0.35">
      <c r="I186"/>
    </row>
    <row r="187" spans="9:9" x14ac:dyDescent="0.35">
      <c r="I187"/>
    </row>
    <row r="188" spans="9:9" x14ac:dyDescent="0.35">
      <c r="I188"/>
    </row>
    <row r="189" spans="9:9" x14ac:dyDescent="0.35">
      <c r="I189"/>
    </row>
    <row r="190" spans="9:9" x14ac:dyDescent="0.35">
      <c r="I190"/>
    </row>
    <row r="191" spans="9:9" x14ac:dyDescent="0.35">
      <c r="I191"/>
    </row>
    <row r="192" spans="9:9" x14ac:dyDescent="0.35">
      <c r="I192"/>
    </row>
    <row r="193" spans="9:9" x14ac:dyDescent="0.35">
      <c r="I193"/>
    </row>
    <row r="194" spans="9:9" x14ac:dyDescent="0.35">
      <c r="I194"/>
    </row>
    <row r="195" spans="9:9" x14ac:dyDescent="0.35">
      <c r="I195"/>
    </row>
    <row r="196" spans="9:9" x14ac:dyDescent="0.35">
      <c r="I196"/>
    </row>
    <row r="197" spans="9:9" x14ac:dyDescent="0.35">
      <c r="I197"/>
    </row>
    <row r="198" spans="9:9" x14ac:dyDescent="0.35">
      <c r="I198"/>
    </row>
    <row r="199" spans="9:9" x14ac:dyDescent="0.35">
      <c r="I199"/>
    </row>
    <row r="200" spans="9:9" x14ac:dyDescent="0.35">
      <c r="I200"/>
    </row>
    <row r="201" spans="9:9" x14ac:dyDescent="0.35">
      <c r="I201"/>
    </row>
    <row r="202" spans="9:9" x14ac:dyDescent="0.35">
      <c r="I202"/>
    </row>
    <row r="203" spans="9:9" x14ac:dyDescent="0.35">
      <c r="I203"/>
    </row>
    <row r="204" spans="9:9" x14ac:dyDescent="0.35">
      <c r="I204"/>
    </row>
    <row r="205" spans="9:9" x14ac:dyDescent="0.35">
      <c r="I205"/>
    </row>
    <row r="206" spans="9:9" x14ac:dyDescent="0.35">
      <c r="I206"/>
    </row>
    <row r="207" spans="9:9" x14ac:dyDescent="0.35">
      <c r="I207"/>
    </row>
    <row r="208" spans="9:9" x14ac:dyDescent="0.35">
      <c r="I208"/>
    </row>
    <row r="209" spans="9:9" x14ac:dyDescent="0.35">
      <c r="I209"/>
    </row>
    <row r="210" spans="9:9" x14ac:dyDescent="0.35">
      <c r="I210"/>
    </row>
    <row r="211" spans="9:9" x14ac:dyDescent="0.35">
      <c r="I211"/>
    </row>
    <row r="212" spans="9:9" x14ac:dyDescent="0.35">
      <c r="I212"/>
    </row>
    <row r="213" spans="9:9" x14ac:dyDescent="0.35">
      <c r="I213"/>
    </row>
    <row r="214" spans="9:9" x14ac:dyDescent="0.35">
      <c r="I214"/>
    </row>
    <row r="215" spans="9:9" x14ac:dyDescent="0.35">
      <c r="I215"/>
    </row>
    <row r="216" spans="9:9" x14ac:dyDescent="0.35">
      <c r="I216"/>
    </row>
    <row r="217" spans="9:9" x14ac:dyDescent="0.35">
      <c r="I217"/>
    </row>
    <row r="218" spans="9:9" x14ac:dyDescent="0.35">
      <c r="I218"/>
    </row>
    <row r="219" spans="9:9" x14ac:dyDescent="0.35">
      <c r="I219"/>
    </row>
    <row r="220" spans="9:9" x14ac:dyDescent="0.35">
      <c r="I220"/>
    </row>
    <row r="221" spans="9:9" x14ac:dyDescent="0.35">
      <c r="I221"/>
    </row>
    <row r="222" spans="9:9" x14ac:dyDescent="0.35">
      <c r="I222"/>
    </row>
    <row r="223" spans="9:9" x14ac:dyDescent="0.35">
      <c r="I223"/>
    </row>
    <row r="224" spans="9:9" x14ac:dyDescent="0.35">
      <c r="I224"/>
    </row>
    <row r="225" spans="9:9" x14ac:dyDescent="0.35">
      <c r="I225"/>
    </row>
    <row r="226" spans="9:9" x14ac:dyDescent="0.35">
      <c r="I226"/>
    </row>
    <row r="227" spans="9:9" x14ac:dyDescent="0.35">
      <c r="I227"/>
    </row>
    <row r="228" spans="9:9" x14ac:dyDescent="0.35">
      <c r="I228"/>
    </row>
    <row r="229" spans="9:9" x14ac:dyDescent="0.35">
      <c r="I229"/>
    </row>
    <row r="230" spans="9:9" x14ac:dyDescent="0.35">
      <c r="I230"/>
    </row>
    <row r="231" spans="9:9" x14ac:dyDescent="0.35">
      <c r="I231"/>
    </row>
    <row r="232" spans="9:9" x14ac:dyDescent="0.35">
      <c r="I232"/>
    </row>
    <row r="233" spans="9:9" x14ac:dyDescent="0.35">
      <c r="I233"/>
    </row>
    <row r="234" spans="9:9" x14ac:dyDescent="0.35">
      <c r="I234"/>
    </row>
    <row r="235" spans="9:9" x14ac:dyDescent="0.35">
      <c r="I235"/>
    </row>
    <row r="236" spans="9:9" x14ac:dyDescent="0.35">
      <c r="I236"/>
    </row>
    <row r="237" spans="9:9" x14ac:dyDescent="0.35">
      <c r="I237"/>
    </row>
    <row r="238" spans="9:9" x14ac:dyDescent="0.35">
      <c r="I238"/>
    </row>
    <row r="239" spans="9:9" x14ac:dyDescent="0.35">
      <c r="I239"/>
    </row>
    <row r="240" spans="9:9" x14ac:dyDescent="0.35">
      <c r="I240"/>
    </row>
    <row r="241" spans="9:9" x14ac:dyDescent="0.35">
      <c r="I241"/>
    </row>
    <row r="242" spans="9:9" x14ac:dyDescent="0.35">
      <c r="I242"/>
    </row>
    <row r="243" spans="9:9" x14ac:dyDescent="0.35">
      <c r="I243"/>
    </row>
    <row r="244" spans="9:9" x14ac:dyDescent="0.35">
      <c r="I244"/>
    </row>
    <row r="245" spans="9:9" x14ac:dyDescent="0.35">
      <c r="I245"/>
    </row>
    <row r="246" spans="9:9" x14ac:dyDescent="0.35">
      <c r="I246"/>
    </row>
    <row r="247" spans="9:9" x14ac:dyDescent="0.35">
      <c r="I247"/>
    </row>
    <row r="248" spans="9:9" x14ac:dyDescent="0.35">
      <c r="I248"/>
    </row>
    <row r="249" spans="9:9" x14ac:dyDescent="0.35">
      <c r="I249"/>
    </row>
    <row r="250" spans="9:9" x14ac:dyDescent="0.35">
      <c r="I250"/>
    </row>
    <row r="251" spans="9:9" x14ac:dyDescent="0.35">
      <c r="I251"/>
    </row>
    <row r="252" spans="9:9" x14ac:dyDescent="0.35">
      <c r="I252"/>
    </row>
    <row r="253" spans="9:9" x14ac:dyDescent="0.35">
      <c r="I253"/>
    </row>
    <row r="254" spans="9:9" x14ac:dyDescent="0.35">
      <c r="I254"/>
    </row>
    <row r="255" spans="9:9" x14ac:dyDescent="0.35">
      <c r="I255"/>
    </row>
    <row r="256" spans="9:9" x14ac:dyDescent="0.35">
      <c r="I256"/>
    </row>
    <row r="257" spans="9:9" x14ac:dyDescent="0.35">
      <c r="I257"/>
    </row>
    <row r="258" spans="9:9" x14ac:dyDescent="0.35">
      <c r="I258"/>
    </row>
    <row r="259" spans="9:9" x14ac:dyDescent="0.35">
      <c r="I259"/>
    </row>
    <row r="260" spans="9:9" x14ac:dyDescent="0.35">
      <c r="I260"/>
    </row>
    <row r="261" spans="9:9" x14ac:dyDescent="0.35">
      <c r="I261"/>
    </row>
    <row r="262" spans="9:9" x14ac:dyDescent="0.35">
      <c r="I262"/>
    </row>
    <row r="263" spans="9:9" x14ac:dyDescent="0.35">
      <c r="I263"/>
    </row>
    <row r="264" spans="9:9" x14ac:dyDescent="0.35">
      <c r="I264"/>
    </row>
    <row r="265" spans="9:9" x14ac:dyDescent="0.35">
      <c r="I265"/>
    </row>
    <row r="266" spans="9:9" x14ac:dyDescent="0.35">
      <c r="I266"/>
    </row>
    <row r="267" spans="9:9" x14ac:dyDescent="0.35">
      <c r="I267"/>
    </row>
    <row r="268" spans="9:9" x14ac:dyDescent="0.35">
      <c r="I268"/>
    </row>
    <row r="269" spans="9:9" x14ac:dyDescent="0.35">
      <c r="I269"/>
    </row>
    <row r="270" spans="9:9" x14ac:dyDescent="0.35">
      <c r="I270"/>
    </row>
    <row r="271" spans="9:9" x14ac:dyDescent="0.35">
      <c r="I271"/>
    </row>
    <row r="272" spans="9:9" x14ac:dyDescent="0.35">
      <c r="I272"/>
    </row>
    <row r="273" spans="9:9" x14ac:dyDescent="0.35">
      <c r="I273"/>
    </row>
    <row r="274" spans="9:9" x14ac:dyDescent="0.35">
      <c r="I274"/>
    </row>
    <row r="275" spans="9:9" x14ac:dyDescent="0.35">
      <c r="I275"/>
    </row>
    <row r="276" spans="9:9" x14ac:dyDescent="0.35">
      <c r="I276"/>
    </row>
    <row r="277" spans="9:9" x14ac:dyDescent="0.35">
      <c r="I277"/>
    </row>
    <row r="278" spans="9:9" x14ac:dyDescent="0.35">
      <c r="I278"/>
    </row>
    <row r="279" spans="9:9" x14ac:dyDescent="0.35">
      <c r="I279"/>
    </row>
    <row r="280" spans="9:9" x14ac:dyDescent="0.35">
      <c r="I280"/>
    </row>
    <row r="281" spans="9:9" x14ac:dyDescent="0.35">
      <c r="I281"/>
    </row>
    <row r="282" spans="9:9" x14ac:dyDescent="0.35">
      <c r="I282"/>
    </row>
    <row r="283" spans="9:9" x14ac:dyDescent="0.35">
      <c r="I283"/>
    </row>
    <row r="284" spans="9:9" x14ac:dyDescent="0.35">
      <c r="I284"/>
    </row>
    <row r="285" spans="9:9" x14ac:dyDescent="0.35">
      <c r="I285"/>
    </row>
    <row r="286" spans="9:9" x14ac:dyDescent="0.35">
      <c r="I286"/>
    </row>
    <row r="287" spans="9:9" x14ac:dyDescent="0.35">
      <c r="I287"/>
    </row>
    <row r="288" spans="9:9" x14ac:dyDescent="0.35">
      <c r="I288"/>
    </row>
    <row r="289" spans="9:9" x14ac:dyDescent="0.35">
      <c r="I289"/>
    </row>
    <row r="290" spans="9:9" x14ac:dyDescent="0.35">
      <c r="I290"/>
    </row>
    <row r="291" spans="9:9" x14ac:dyDescent="0.35">
      <c r="I291"/>
    </row>
    <row r="292" spans="9:9" x14ac:dyDescent="0.35">
      <c r="I292"/>
    </row>
    <row r="293" spans="9:9" x14ac:dyDescent="0.35">
      <c r="I293"/>
    </row>
    <row r="294" spans="9:9" x14ac:dyDescent="0.35">
      <c r="I294"/>
    </row>
    <row r="295" spans="9:9" x14ac:dyDescent="0.35">
      <c r="I295"/>
    </row>
    <row r="296" spans="9:9" x14ac:dyDescent="0.35">
      <c r="I296"/>
    </row>
    <row r="297" spans="9:9" x14ac:dyDescent="0.35">
      <c r="I297"/>
    </row>
    <row r="298" spans="9:9" x14ac:dyDescent="0.35">
      <c r="I298"/>
    </row>
    <row r="299" spans="9:9" x14ac:dyDescent="0.35">
      <c r="I299"/>
    </row>
    <row r="300" spans="9:9" x14ac:dyDescent="0.35">
      <c r="I300"/>
    </row>
    <row r="301" spans="9:9" x14ac:dyDescent="0.35">
      <c r="I301"/>
    </row>
    <row r="302" spans="9:9" x14ac:dyDescent="0.35">
      <c r="I302"/>
    </row>
    <row r="303" spans="9:9" x14ac:dyDescent="0.35">
      <c r="I303"/>
    </row>
    <row r="304" spans="9:9" x14ac:dyDescent="0.35">
      <c r="I304"/>
    </row>
    <row r="305" spans="9:9" x14ac:dyDescent="0.35">
      <c r="I305"/>
    </row>
    <row r="306" spans="9:9" x14ac:dyDescent="0.35">
      <c r="I306"/>
    </row>
    <row r="307" spans="9:9" x14ac:dyDescent="0.35">
      <c r="I307"/>
    </row>
    <row r="308" spans="9:9" x14ac:dyDescent="0.35">
      <c r="I308"/>
    </row>
    <row r="309" spans="9:9" x14ac:dyDescent="0.35">
      <c r="I309"/>
    </row>
    <row r="310" spans="9:9" x14ac:dyDescent="0.35">
      <c r="I310"/>
    </row>
    <row r="311" spans="9:9" x14ac:dyDescent="0.35">
      <c r="I311"/>
    </row>
    <row r="312" spans="9:9" x14ac:dyDescent="0.35">
      <c r="I312"/>
    </row>
    <row r="313" spans="9:9" x14ac:dyDescent="0.35">
      <c r="I313"/>
    </row>
    <row r="314" spans="9:9" x14ac:dyDescent="0.35">
      <c r="I314"/>
    </row>
    <row r="315" spans="9:9" x14ac:dyDescent="0.35">
      <c r="I315"/>
    </row>
    <row r="316" spans="9:9" x14ac:dyDescent="0.35">
      <c r="I316"/>
    </row>
    <row r="317" spans="9:9" x14ac:dyDescent="0.35">
      <c r="I317"/>
    </row>
    <row r="318" spans="9:9" x14ac:dyDescent="0.35">
      <c r="I318"/>
    </row>
    <row r="319" spans="9:9" x14ac:dyDescent="0.35">
      <c r="I319"/>
    </row>
    <row r="320" spans="9:9" x14ac:dyDescent="0.35">
      <c r="I320"/>
    </row>
    <row r="321" spans="9:9" x14ac:dyDescent="0.35">
      <c r="I321"/>
    </row>
    <row r="322" spans="9:9" x14ac:dyDescent="0.35">
      <c r="I322"/>
    </row>
    <row r="323" spans="9:9" x14ac:dyDescent="0.35">
      <c r="I323"/>
    </row>
    <row r="324" spans="9:9" x14ac:dyDescent="0.35">
      <c r="I324"/>
    </row>
    <row r="325" spans="9:9" x14ac:dyDescent="0.35">
      <c r="I325"/>
    </row>
    <row r="326" spans="9:9" x14ac:dyDescent="0.35">
      <c r="I326"/>
    </row>
    <row r="327" spans="9:9" x14ac:dyDescent="0.35">
      <c r="I327"/>
    </row>
    <row r="328" spans="9:9" x14ac:dyDescent="0.35">
      <c r="I328"/>
    </row>
    <row r="329" spans="9:9" x14ac:dyDescent="0.35">
      <c r="I329"/>
    </row>
    <row r="330" spans="9:9" x14ac:dyDescent="0.35">
      <c r="I330"/>
    </row>
    <row r="331" spans="9:9" x14ac:dyDescent="0.35">
      <c r="I331"/>
    </row>
    <row r="332" spans="9:9" x14ac:dyDescent="0.35">
      <c r="I332"/>
    </row>
    <row r="333" spans="9:9" x14ac:dyDescent="0.35">
      <c r="I333"/>
    </row>
    <row r="334" spans="9:9" x14ac:dyDescent="0.35">
      <c r="I334"/>
    </row>
    <row r="335" spans="9:9" x14ac:dyDescent="0.35">
      <c r="I335"/>
    </row>
    <row r="336" spans="9:9" x14ac:dyDescent="0.35">
      <c r="I336"/>
    </row>
    <row r="337" spans="9:9" x14ac:dyDescent="0.35">
      <c r="I337"/>
    </row>
    <row r="338" spans="9:9" x14ac:dyDescent="0.35">
      <c r="I338"/>
    </row>
    <row r="339" spans="9:9" x14ac:dyDescent="0.35">
      <c r="I339"/>
    </row>
    <row r="340" spans="9:9" x14ac:dyDescent="0.35">
      <c r="I340"/>
    </row>
    <row r="341" spans="9:9" x14ac:dyDescent="0.35">
      <c r="I341"/>
    </row>
    <row r="342" spans="9:9" x14ac:dyDescent="0.35">
      <c r="I342"/>
    </row>
    <row r="343" spans="9:9" x14ac:dyDescent="0.35">
      <c r="I343"/>
    </row>
    <row r="344" spans="9:9" x14ac:dyDescent="0.35">
      <c r="I344"/>
    </row>
    <row r="345" spans="9:9" x14ac:dyDescent="0.35">
      <c r="I345"/>
    </row>
    <row r="346" spans="9:9" x14ac:dyDescent="0.35">
      <c r="I346"/>
    </row>
    <row r="347" spans="9:9" x14ac:dyDescent="0.35">
      <c r="I347"/>
    </row>
    <row r="348" spans="9:9" x14ac:dyDescent="0.35">
      <c r="I348"/>
    </row>
    <row r="349" spans="9:9" x14ac:dyDescent="0.35">
      <c r="I349"/>
    </row>
    <row r="350" spans="9:9" x14ac:dyDescent="0.35">
      <c r="I350"/>
    </row>
    <row r="351" spans="9:9" x14ac:dyDescent="0.35">
      <c r="I351"/>
    </row>
    <row r="352" spans="9:9" x14ac:dyDescent="0.35">
      <c r="I352"/>
    </row>
    <row r="353" spans="9:9" x14ac:dyDescent="0.35">
      <c r="I353"/>
    </row>
    <row r="354" spans="9:9" x14ac:dyDescent="0.35">
      <c r="I354"/>
    </row>
    <row r="355" spans="9:9" x14ac:dyDescent="0.35">
      <c r="I355"/>
    </row>
    <row r="356" spans="9:9" x14ac:dyDescent="0.35">
      <c r="I356"/>
    </row>
    <row r="357" spans="9:9" x14ac:dyDescent="0.35">
      <c r="I357"/>
    </row>
    <row r="358" spans="9:9" x14ac:dyDescent="0.35">
      <c r="I358"/>
    </row>
    <row r="359" spans="9:9" x14ac:dyDescent="0.35">
      <c r="I359"/>
    </row>
    <row r="360" spans="9:9" x14ac:dyDescent="0.35">
      <c r="I360"/>
    </row>
    <row r="361" spans="9:9" x14ac:dyDescent="0.35">
      <c r="I361"/>
    </row>
    <row r="362" spans="9:9" x14ac:dyDescent="0.35">
      <c r="I362"/>
    </row>
    <row r="363" spans="9:9" x14ac:dyDescent="0.35">
      <c r="I363"/>
    </row>
    <row r="364" spans="9:9" x14ac:dyDescent="0.35">
      <c r="I364"/>
    </row>
    <row r="365" spans="9:9" x14ac:dyDescent="0.35">
      <c r="I365"/>
    </row>
    <row r="366" spans="9:9" x14ac:dyDescent="0.35">
      <c r="I366"/>
    </row>
    <row r="367" spans="9:9" x14ac:dyDescent="0.35">
      <c r="I367"/>
    </row>
    <row r="368" spans="9:9" x14ac:dyDescent="0.35">
      <c r="I368"/>
    </row>
    <row r="369" spans="9:9" x14ac:dyDescent="0.35">
      <c r="I369"/>
    </row>
    <row r="370" spans="9:9" x14ac:dyDescent="0.35">
      <c r="I370"/>
    </row>
    <row r="371" spans="9:9" x14ac:dyDescent="0.35">
      <c r="I371"/>
    </row>
    <row r="372" spans="9:9" x14ac:dyDescent="0.35">
      <c r="I372"/>
    </row>
    <row r="373" spans="9:9" x14ac:dyDescent="0.35">
      <c r="I373"/>
    </row>
    <row r="374" spans="9:9" x14ac:dyDescent="0.35">
      <c r="I374"/>
    </row>
    <row r="375" spans="9:9" x14ac:dyDescent="0.35">
      <c r="I375"/>
    </row>
    <row r="376" spans="9:9" x14ac:dyDescent="0.35">
      <c r="I376"/>
    </row>
    <row r="377" spans="9:9" x14ac:dyDescent="0.35">
      <c r="I377"/>
    </row>
    <row r="378" spans="9:9" x14ac:dyDescent="0.35">
      <c r="I378"/>
    </row>
    <row r="379" spans="9:9" x14ac:dyDescent="0.35">
      <c r="I379"/>
    </row>
    <row r="380" spans="9:9" x14ac:dyDescent="0.35">
      <c r="I380"/>
    </row>
    <row r="381" spans="9:9" x14ac:dyDescent="0.35">
      <c r="I381"/>
    </row>
    <row r="382" spans="9:9" x14ac:dyDescent="0.35">
      <c r="I382"/>
    </row>
    <row r="383" spans="9:9" x14ac:dyDescent="0.35">
      <c r="I383"/>
    </row>
    <row r="384" spans="9:9" x14ac:dyDescent="0.35">
      <c r="I384"/>
    </row>
    <row r="385" spans="9:9" x14ac:dyDescent="0.35">
      <c r="I385"/>
    </row>
    <row r="386" spans="9:9" x14ac:dyDescent="0.35">
      <c r="I386"/>
    </row>
    <row r="387" spans="9:9" x14ac:dyDescent="0.35">
      <c r="I387"/>
    </row>
    <row r="388" spans="9:9" x14ac:dyDescent="0.35">
      <c r="I388"/>
    </row>
    <row r="389" spans="9:9" x14ac:dyDescent="0.35">
      <c r="I389"/>
    </row>
    <row r="390" spans="9:9" x14ac:dyDescent="0.35">
      <c r="I390"/>
    </row>
    <row r="391" spans="9:9" x14ac:dyDescent="0.35">
      <c r="I391"/>
    </row>
    <row r="392" spans="9:9" x14ac:dyDescent="0.35">
      <c r="I392"/>
    </row>
    <row r="393" spans="9:9" x14ac:dyDescent="0.35">
      <c r="I393"/>
    </row>
    <row r="394" spans="9:9" x14ac:dyDescent="0.35">
      <c r="I394"/>
    </row>
    <row r="395" spans="9:9" x14ac:dyDescent="0.35">
      <c r="I395"/>
    </row>
    <row r="396" spans="9:9" x14ac:dyDescent="0.35">
      <c r="I396"/>
    </row>
    <row r="397" spans="9:9" x14ac:dyDescent="0.35">
      <c r="I397"/>
    </row>
    <row r="398" spans="9:9" x14ac:dyDescent="0.35">
      <c r="I398"/>
    </row>
    <row r="399" spans="9:9" x14ac:dyDescent="0.35">
      <c r="I399"/>
    </row>
    <row r="400" spans="9:9" x14ac:dyDescent="0.35">
      <c r="I400"/>
    </row>
    <row r="401" spans="9:9" x14ac:dyDescent="0.35">
      <c r="I401"/>
    </row>
    <row r="402" spans="9:9" x14ac:dyDescent="0.35">
      <c r="I402"/>
    </row>
    <row r="403" spans="9:9" x14ac:dyDescent="0.35">
      <c r="I403"/>
    </row>
    <row r="404" spans="9:9" ht="15" thickBot="1" x14ac:dyDescent="0.4">
      <c r="I404"/>
    </row>
    <row r="405" spans="9:9" ht="15" thickBot="1" x14ac:dyDescent="0.4">
      <c r="I405"/>
    </row>
    <row r="406" spans="9:9" x14ac:dyDescent="0.35">
      <c r="I406"/>
    </row>
    <row r="407" spans="9:9" x14ac:dyDescent="0.35">
      <c r="I407"/>
    </row>
    <row r="408" spans="9:9" x14ac:dyDescent="0.35">
      <c r="I408"/>
    </row>
    <row r="409" spans="9:9" x14ac:dyDescent="0.35">
      <c r="I409"/>
    </row>
    <row r="410" spans="9:9" x14ac:dyDescent="0.35">
      <c r="I410"/>
    </row>
    <row r="411" spans="9:9" x14ac:dyDescent="0.35">
      <c r="I411"/>
    </row>
    <row r="412" spans="9:9" ht="15" thickBot="1" x14ac:dyDescent="0.4">
      <c r="I412"/>
    </row>
    <row r="413" spans="9:9" ht="15" thickBot="1" x14ac:dyDescent="0.4">
      <c r="I413"/>
    </row>
    <row r="414" spans="9:9" x14ac:dyDescent="0.35">
      <c r="I414"/>
    </row>
    <row r="415" spans="9:9" x14ac:dyDescent="0.35">
      <c r="I415"/>
    </row>
    <row r="416" spans="9:9" ht="15" thickBot="1" x14ac:dyDescent="0.4">
      <c r="I416"/>
    </row>
    <row r="417" spans="9:9" ht="15" thickBot="1" x14ac:dyDescent="0.4">
      <c r="I417"/>
    </row>
    <row r="418" spans="9:9" x14ac:dyDescent="0.35">
      <c r="I418"/>
    </row>
    <row r="419" spans="9:9" x14ac:dyDescent="0.35">
      <c r="I419"/>
    </row>
    <row r="420" spans="9:9" x14ac:dyDescent="0.35">
      <c r="I420"/>
    </row>
    <row r="421" spans="9:9" x14ac:dyDescent="0.35">
      <c r="I421"/>
    </row>
    <row r="422" spans="9:9" ht="15" thickBot="1" x14ac:dyDescent="0.4">
      <c r="I422"/>
    </row>
    <row r="423" spans="9:9" ht="15" thickBot="1" x14ac:dyDescent="0.4">
      <c r="I423"/>
    </row>
    <row r="424" spans="9:9" x14ac:dyDescent="0.35">
      <c r="I424"/>
    </row>
    <row r="425" spans="9:9" x14ac:dyDescent="0.35">
      <c r="I425"/>
    </row>
    <row r="426" spans="9:9" x14ac:dyDescent="0.35">
      <c r="I426"/>
    </row>
    <row r="427" spans="9:9" x14ac:dyDescent="0.35">
      <c r="I427"/>
    </row>
    <row r="428" spans="9:9" x14ac:dyDescent="0.35">
      <c r="I428"/>
    </row>
    <row r="429" spans="9:9" x14ac:dyDescent="0.35">
      <c r="I429"/>
    </row>
    <row r="430" spans="9:9" x14ac:dyDescent="0.35">
      <c r="I430"/>
    </row>
    <row r="431" spans="9:9" x14ac:dyDescent="0.35">
      <c r="I431"/>
    </row>
    <row r="432" spans="9:9" x14ac:dyDescent="0.35">
      <c r="I432"/>
    </row>
    <row r="433" spans="9:9" x14ac:dyDescent="0.35">
      <c r="I433"/>
    </row>
    <row r="434" spans="9:9" x14ac:dyDescent="0.35">
      <c r="I434"/>
    </row>
    <row r="435" spans="9:9" x14ac:dyDescent="0.35">
      <c r="I435"/>
    </row>
    <row r="436" spans="9:9" x14ac:dyDescent="0.35">
      <c r="I436"/>
    </row>
    <row r="437" spans="9:9" x14ac:dyDescent="0.35">
      <c r="I437"/>
    </row>
    <row r="438" spans="9:9" x14ac:dyDescent="0.35">
      <c r="I438"/>
    </row>
    <row r="439" spans="9:9" x14ac:dyDescent="0.35">
      <c r="I439"/>
    </row>
    <row r="440" spans="9:9" x14ac:dyDescent="0.35">
      <c r="I440"/>
    </row>
    <row r="441" spans="9:9" x14ac:dyDescent="0.35">
      <c r="I441"/>
    </row>
    <row r="442" spans="9:9" x14ac:dyDescent="0.35">
      <c r="I442"/>
    </row>
    <row r="443" spans="9:9" x14ac:dyDescent="0.35">
      <c r="I443"/>
    </row>
    <row r="444" spans="9:9" x14ac:dyDescent="0.35">
      <c r="I444"/>
    </row>
    <row r="445" spans="9:9" x14ac:dyDescent="0.35">
      <c r="I445"/>
    </row>
    <row r="446" spans="9:9" x14ac:dyDescent="0.35">
      <c r="I446"/>
    </row>
    <row r="447" spans="9:9" x14ac:dyDescent="0.35">
      <c r="I447"/>
    </row>
    <row r="448" spans="9:9" x14ac:dyDescent="0.35">
      <c r="I448"/>
    </row>
    <row r="449" spans="9:9" x14ac:dyDescent="0.35">
      <c r="I449"/>
    </row>
    <row r="450" spans="9:9" x14ac:dyDescent="0.35">
      <c r="I450"/>
    </row>
    <row r="451" spans="9:9" x14ac:dyDescent="0.35">
      <c r="I451"/>
    </row>
    <row r="452" spans="9:9" ht="15" thickBot="1" x14ac:dyDescent="0.4">
      <c r="I452"/>
    </row>
    <row r="453" spans="9:9" ht="15" thickBot="1" x14ac:dyDescent="0.4">
      <c r="I453"/>
    </row>
    <row r="454" spans="9:9" x14ac:dyDescent="0.35">
      <c r="I454"/>
    </row>
    <row r="455" spans="9:9" x14ac:dyDescent="0.35">
      <c r="I455"/>
    </row>
    <row r="456" spans="9:9" x14ac:dyDescent="0.35">
      <c r="I456"/>
    </row>
    <row r="457" spans="9:9" x14ac:dyDescent="0.35">
      <c r="I457"/>
    </row>
    <row r="458" spans="9:9" x14ac:dyDescent="0.35">
      <c r="I458"/>
    </row>
    <row r="459" spans="9:9" x14ac:dyDescent="0.35">
      <c r="I459"/>
    </row>
    <row r="460" spans="9:9" x14ac:dyDescent="0.35">
      <c r="I460"/>
    </row>
    <row r="461" spans="9:9" x14ac:dyDescent="0.35">
      <c r="I461"/>
    </row>
    <row r="462" spans="9:9" x14ac:dyDescent="0.35">
      <c r="I462"/>
    </row>
    <row r="463" spans="9:9" x14ac:dyDescent="0.35">
      <c r="I463"/>
    </row>
    <row r="464" spans="9:9" x14ac:dyDescent="0.35">
      <c r="I464"/>
    </row>
    <row r="465" spans="9:9" x14ac:dyDescent="0.35">
      <c r="I465"/>
    </row>
    <row r="466" spans="9:9" x14ac:dyDescent="0.35">
      <c r="I466"/>
    </row>
    <row r="467" spans="9:9" x14ac:dyDescent="0.35">
      <c r="I467"/>
    </row>
    <row r="468" spans="9:9" x14ac:dyDescent="0.35">
      <c r="I468"/>
    </row>
    <row r="469" spans="9:9" x14ac:dyDescent="0.35">
      <c r="I469"/>
    </row>
    <row r="470" spans="9:9" x14ac:dyDescent="0.35">
      <c r="I470"/>
    </row>
    <row r="471" spans="9:9" x14ac:dyDescent="0.35">
      <c r="I471"/>
    </row>
    <row r="472" spans="9:9" ht="15" thickBot="1" x14ac:dyDescent="0.4">
      <c r="I472"/>
    </row>
    <row r="473" spans="9:9" ht="15" thickBot="1" x14ac:dyDescent="0.4">
      <c r="I473"/>
    </row>
    <row r="474" spans="9:9" x14ac:dyDescent="0.35">
      <c r="I474"/>
    </row>
    <row r="475" spans="9:9" x14ac:dyDescent="0.35">
      <c r="I475"/>
    </row>
    <row r="476" spans="9:9" x14ac:dyDescent="0.35">
      <c r="I476"/>
    </row>
    <row r="477" spans="9:9" ht="15" thickBot="1" x14ac:dyDescent="0.4">
      <c r="I477"/>
    </row>
    <row r="478" spans="9:9" ht="15" thickBot="1" x14ac:dyDescent="0.4">
      <c r="I478"/>
    </row>
    <row r="479" spans="9:9" ht="15" thickBot="1" x14ac:dyDescent="0.4">
      <c r="I479"/>
    </row>
    <row r="480" spans="9:9" ht="15" thickBot="1" x14ac:dyDescent="0.4">
      <c r="I480"/>
    </row>
    <row r="481" spans="9:9" x14ac:dyDescent="0.35">
      <c r="I481"/>
    </row>
    <row r="482" spans="9:9" x14ac:dyDescent="0.35">
      <c r="I482"/>
    </row>
    <row r="483" spans="9:9" x14ac:dyDescent="0.35">
      <c r="I483"/>
    </row>
    <row r="484" spans="9:9" x14ac:dyDescent="0.35">
      <c r="I484"/>
    </row>
    <row r="485" spans="9:9" x14ac:dyDescent="0.35">
      <c r="I485"/>
    </row>
    <row r="486" spans="9:9" x14ac:dyDescent="0.35">
      <c r="I486"/>
    </row>
    <row r="487" spans="9:9" x14ac:dyDescent="0.35">
      <c r="I487"/>
    </row>
    <row r="488" spans="9:9" ht="15" thickBot="1" x14ac:dyDescent="0.4">
      <c r="I488"/>
    </row>
    <row r="489" spans="9:9" ht="15" thickBot="1" x14ac:dyDescent="0.4">
      <c r="I489"/>
    </row>
    <row r="490" spans="9:9" x14ac:dyDescent="0.35">
      <c r="I490"/>
    </row>
    <row r="491" spans="9:9" ht="15" thickBot="1" x14ac:dyDescent="0.4">
      <c r="I491"/>
    </row>
    <row r="492" spans="9:9" ht="15" thickBot="1" x14ac:dyDescent="0.4">
      <c r="I492"/>
    </row>
    <row r="493" spans="9:9" x14ac:dyDescent="0.35">
      <c r="I493"/>
    </row>
    <row r="494" spans="9:9" x14ac:dyDescent="0.35">
      <c r="I494"/>
    </row>
    <row r="495" spans="9:9" x14ac:dyDescent="0.35">
      <c r="I495"/>
    </row>
    <row r="496" spans="9:9" ht="15" thickBot="1" x14ac:dyDescent="0.4">
      <c r="I496"/>
    </row>
    <row r="497" spans="9:9" ht="15" thickBot="1" x14ac:dyDescent="0.4">
      <c r="I497"/>
    </row>
    <row r="498" spans="9:9" x14ac:dyDescent="0.35">
      <c r="I498"/>
    </row>
    <row r="499" spans="9:9" x14ac:dyDescent="0.35">
      <c r="I499"/>
    </row>
    <row r="500" spans="9:9" x14ac:dyDescent="0.35">
      <c r="I500"/>
    </row>
    <row r="501" spans="9:9" x14ac:dyDescent="0.35">
      <c r="I501"/>
    </row>
    <row r="502" spans="9:9" x14ac:dyDescent="0.35">
      <c r="I502"/>
    </row>
    <row r="503" spans="9:9" ht="15" thickBot="1" x14ac:dyDescent="0.4">
      <c r="I503"/>
    </row>
    <row r="504" spans="9:9" ht="15" thickBot="1" x14ac:dyDescent="0.4">
      <c r="I504"/>
    </row>
    <row r="505" spans="9:9" x14ac:dyDescent="0.35">
      <c r="I505"/>
    </row>
    <row r="506" spans="9:9" ht="15" thickBot="1" x14ac:dyDescent="0.4">
      <c r="I506"/>
    </row>
    <row r="507" spans="9:9" ht="15" thickBot="1" x14ac:dyDescent="0.4">
      <c r="I507"/>
    </row>
    <row r="508" spans="9:9" ht="15" thickBot="1" x14ac:dyDescent="0.4">
      <c r="I508"/>
    </row>
    <row r="509" spans="9:9" ht="15" thickBot="1" x14ac:dyDescent="0.4">
      <c r="I509"/>
    </row>
    <row r="510" spans="9:9" ht="15" thickBot="1" x14ac:dyDescent="0.4">
      <c r="I510"/>
    </row>
  </sheetData>
  <phoneticPr fontId="8" type="noConversion"/>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7FF87-EBD3-4E92-9ED6-7785E79FBEE0}">
  <sheetPr>
    <tabColor rgb="FFFFFF00"/>
  </sheetPr>
  <dimension ref="A1:AT740"/>
  <sheetViews>
    <sheetView topLeftCell="E544" zoomScale="55" zoomScaleNormal="70" workbookViewId="0">
      <selection activeCell="A2866" sqref="A2866:W3145"/>
    </sheetView>
  </sheetViews>
  <sheetFormatPr defaultColWidth="11.54296875" defaultRowHeight="14.5" x14ac:dyDescent="0.35"/>
  <cols>
    <col min="1" max="1" width="0.81640625" customWidth="1"/>
    <col min="2" max="2" width="22.453125" style="42" customWidth="1"/>
    <col min="3" max="3" width="29.453125" style="42" customWidth="1"/>
    <col min="4" max="4" width="52.1796875" style="42" customWidth="1"/>
    <col min="5" max="5" width="60.54296875" style="42" customWidth="1"/>
    <col min="6" max="6" width="19.453125" style="42" customWidth="1"/>
    <col min="7" max="7" width="8.54296875" style="42" customWidth="1"/>
    <col min="8" max="8" width="28.453125" style="42" customWidth="1"/>
    <col min="9" max="9" width="15" customWidth="1"/>
    <col min="10" max="10" width="17" customWidth="1"/>
    <col min="11" max="11" width="16.81640625" bestFit="1" customWidth="1"/>
    <col min="12" max="12" width="16.81640625" customWidth="1"/>
    <col min="13" max="16" width="15" customWidth="1"/>
    <col min="17" max="17" width="32" customWidth="1"/>
    <col min="18" max="18" width="13.1796875" customWidth="1"/>
    <col min="19" max="19" width="12.54296875" customWidth="1"/>
    <col min="20" max="20" width="9.54296875" customWidth="1"/>
    <col min="21" max="21" width="11.1796875" style="11" customWidth="1"/>
    <col min="22" max="22" width="15" customWidth="1"/>
    <col min="23" max="23" width="4.81640625" customWidth="1"/>
    <col min="24" max="24" width="15" customWidth="1"/>
    <col min="25" max="25" width="70.453125" customWidth="1"/>
    <col min="26" max="26" width="0.1796875" customWidth="1"/>
    <col min="27" max="27" width="14.1796875" customWidth="1"/>
    <col min="28" max="28" width="2.54296875" hidden="1" customWidth="1"/>
    <col min="29" max="29" width="8.1796875" customWidth="1"/>
    <col min="30" max="30" width="17.453125" customWidth="1"/>
    <col min="31" max="31" width="28.81640625" customWidth="1"/>
    <col min="32" max="32" width="20.81640625" bestFit="1" customWidth="1"/>
    <col min="33" max="33" width="18.54296875" bestFit="1" customWidth="1"/>
    <col min="34" max="34" width="22.453125" bestFit="1" customWidth="1"/>
    <col min="35" max="35" width="16.453125" bestFit="1" customWidth="1"/>
    <col min="36" max="36" width="19.1796875" customWidth="1"/>
    <col min="37" max="37" width="16.54296875" bestFit="1" customWidth="1"/>
    <col min="38" max="38" width="15.54296875" bestFit="1" customWidth="1"/>
    <col min="39" max="39" width="11.81640625" customWidth="1"/>
    <col min="40" max="40" width="21" customWidth="1"/>
    <col min="41" max="41" width="20" bestFit="1" customWidth="1"/>
    <col min="43" max="43" width="44.54296875" customWidth="1"/>
    <col min="45" max="45" width="19.54296875" customWidth="1"/>
  </cols>
  <sheetData>
    <row r="1" spans="1:46" ht="46.4" customHeight="1" thickBot="1" x14ac:dyDescent="0.55000000000000004">
      <c r="H1" s="292" t="s">
        <v>161</v>
      </c>
      <c r="I1" s="292"/>
      <c r="J1" s="292"/>
      <c r="K1" s="292"/>
      <c r="L1" s="296" t="s">
        <v>162</v>
      </c>
      <c r="M1" s="296"/>
      <c r="N1" s="296"/>
      <c r="O1" s="296"/>
      <c r="P1" s="296"/>
      <c r="Q1" s="296"/>
      <c r="R1" t="s">
        <v>163</v>
      </c>
      <c r="S1" s="35" t="s">
        <v>164</v>
      </c>
      <c r="U1"/>
    </row>
    <row r="2" spans="1:46" ht="40.75" customHeight="1" x14ac:dyDescent="0.65">
      <c r="B2" s="206" t="s">
        <v>165</v>
      </c>
      <c r="C2"/>
      <c r="E2"/>
      <c r="F2"/>
      <c r="G2"/>
      <c r="H2" s="292" t="s">
        <v>166</v>
      </c>
      <c r="I2" s="292"/>
      <c r="J2" s="298" t="s">
        <v>167</v>
      </c>
      <c r="K2" s="292"/>
      <c r="L2" s="297" t="s">
        <v>168</v>
      </c>
      <c r="M2" s="297"/>
      <c r="N2" s="297"/>
      <c r="O2" s="297"/>
      <c r="P2" s="297"/>
      <c r="Q2" s="297"/>
      <c r="R2" s="293" t="s">
        <v>169</v>
      </c>
      <c r="S2" s="293"/>
      <c r="T2" s="293"/>
      <c r="U2" s="299" t="s">
        <v>170</v>
      </c>
      <c r="V2" s="300"/>
      <c r="W2" s="300"/>
      <c r="X2" s="300"/>
      <c r="Y2" s="300"/>
      <c r="Z2" s="300"/>
      <c r="AA2" s="300"/>
      <c r="AB2" s="301"/>
      <c r="AC2" s="287"/>
      <c r="AD2" s="289" t="s">
        <v>171</v>
      </c>
      <c r="AE2" s="290"/>
      <c r="AF2" s="290"/>
      <c r="AG2" s="290"/>
      <c r="AH2" s="290"/>
      <c r="AI2" s="290"/>
      <c r="AJ2" s="290"/>
      <c r="AK2" s="290"/>
      <c r="AL2" s="291"/>
      <c r="AM2" s="294" t="s">
        <v>172</v>
      </c>
      <c r="AN2" s="295"/>
      <c r="AO2" s="295"/>
    </row>
    <row r="3" spans="1:46" ht="62.5" customHeight="1" thickBot="1" x14ac:dyDescent="0.4">
      <c r="A3" s="4" t="s">
        <v>173</v>
      </c>
      <c r="B3" s="119" t="s">
        <v>174</v>
      </c>
      <c r="C3" s="121" t="s">
        <v>45</v>
      </c>
      <c r="D3" s="121" t="s">
        <v>175</v>
      </c>
      <c r="E3" s="120" t="s">
        <v>176</v>
      </c>
      <c r="F3" s="121" t="s">
        <v>177</v>
      </c>
      <c r="G3" s="136" t="s">
        <v>178</v>
      </c>
      <c r="H3" s="191" t="s">
        <v>179</v>
      </c>
      <c r="I3" s="192" t="s">
        <v>180</v>
      </c>
      <c r="J3" s="192" t="s">
        <v>181</v>
      </c>
      <c r="K3" s="192" t="s">
        <v>182</v>
      </c>
      <c r="L3" s="187" t="s">
        <v>34</v>
      </c>
      <c r="M3" s="250" t="s">
        <v>183</v>
      </c>
      <c r="N3" s="251" t="s">
        <v>184</v>
      </c>
      <c r="O3" s="188" t="s">
        <v>185</v>
      </c>
      <c r="P3" s="189" t="s">
        <v>186</v>
      </c>
      <c r="Q3" s="187" t="s">
        <v>187</v>
      </c>
      <c r="R3" s="190" t="s">
        <v>188</v>
      </c>
      <c r="S3" s="190" t="s">
        <v>189</v>
      </c>
      <c r="T3" s="190" t="s">
        <v>190</v>
      </c>
      <c r="U3" s="137" t="s">
        <v>191</v>
      </c>
      <c r="V3" s="138" t="s">
        <v>192</v>
      </c>
      <c r="W3" s="139" t="s">
        <v>193</v>
      </c>
      <c r="X3" s="138" t="s">
        <v>194</v>
      </c>
      <c r="Y3" s="138" t="s">
        <v>46</v>
      </c>
      <c r="Z3" s="139" t="s">
        <v>195</v>
      </c>
      <c r="AA3" s="138" t="s">
        <v>196</v>
      </c>
      <c r="AB3" s="140" t="s">
        <v>197</v>
      </c>
      <c r="AC3" s="260" t="s">
        <v>198</v>
      </c>
      <c r="AD3" s="141" t="s">
        <v>199</v>
      </c>
      <c r="AE3" s="142" t="s">
        <v>200</v>
      </c>
      <c r="AF3" s="142" t="s">
        <v>201</v>
      </c>
      <c r="AG3" s="142" t="s">
        <v>202</v>
      </c>
      <c r="AH3" s="143" t="s">
        <v>203</v>
      </c>
      <c r="AI3" s="143" t="s">
        <v>204</v>
      </c>
      <c r="AJ3" s="142" t="s">
        <v>40</v>
      </c>
      <c r="AK3" s="142" t="s">
        <v>41</v>
      </c>
      <c r="AL3" s="144" t="s">
        <v>18</v>
      </c>
      <c r="AM3" s="199" t="s">
        <v>205</v>
      </c>
      <c r="AN3" s="199" t="s">
        <v>206</v>
      </c>
      <c r="AO3" s="199" t="s">
        <v>207</v>
      </c>
      <c r="AP3" s="4" t="s">
        <v>208</v>
      </c>
      <c r="AQ3" s="4" t="s">
        <v>209</v>
      </c>
      <c r="AR3" s="4" t="s">
        <v>210</v>
      </c>
      <c r="AS3" s="4" t="s">
        <v>211</v>
      </c>
      <c r="AT3" s="4" t="s">
        <v>212</v>
      </c>
    </row>
    <row r="4" spans="1:46" hidden="1" x14ac:dyDescent="0.35">
      <c r="A4" s="1" t="str">
        <f>Tableau1[[#This Row],[Nº pièce référence]]</f>
        <v>4500655148</v>
      </c>
      <c r="B4" s="263"/>
      <c r="C4" s="135"/>
      <c r="D4" s="1"/>
      <c r="E4" s="135" t="s">
        <v>213</v>
      </c>
      <c r="F4" s="150"/>
      <c r="G4" s="153"/>
      <c r="H4" s="154" t="s">
        <v>214</v>
      </c>
      <c r="I4" s="154" t="s">
        <v>214</v>
      </c>
      <c r="J4" s="154" t="s">
        <v>214</v>
      </c>
      <c r="K4" s="154" t="s">
        <v>214</v>
      </c>
      <c r="L4" s="135"/>
      <c r="M4" s="154"/>
      <c r="N4" s="154"/>
      <c r="O4" s="154"/>
      <c r="P4" s="154"/>
      <c r="Q4" s="154" t="s">
        <v>214</v>
      </c>
      <c r="R4" s="224" t="str">
        <f>VLOOKUP(Tableau1[[#This Row],[POposte]],Tableau8[],15,FALSE)</f>
        <v>AA</v>
      </c>
      <c r="S4" s="224" t="str">
        <f>VLOOKUP(Tableau1[[#This Row],[POposte]],Tableau8[],14,FALSE)</f>
        <v>XX</v>
      </c>
      <c r="T4" s="154" t="str">
        <f>IF(Tableau1[[#This Row],[Strat lancement]]="A0",IF(Tableau1[[#This Row],[Statut lancement]]="X","OK","NOK"),IF(Tableau1[[#This Row],[Strat lancement]]="AA",IF(Tableau1[[#This Row],[Statut lancement]]="XX","OK","NOK"),IF(Tableau1[[#This Row],[Strat lancement]]="BB",IF(Tableau1[[#This Row],[Statut lancement]]="XXX","OK","NOK"))))</f>
        <v>OK</v>
      </c>
      <c r="U4" s="151" t="s">
        <v>215</v>
      </c>
      <c r="V4" s="135" t="s">
        <v>216</v>
      </c>
      <c r="W4" s="135" t="s">
        <v>217</v>
      </c>
      <c r="X4" s="152">
        <v>43871</v>
      </c>
      <c r="Y4" s="135" t="s">
        <v>218</v>
      </c>
      <c r="Z4" s="135" t="s">
        <v>219</v>
      </c>
      <c r="AA4" s="152">
        <v>43860</v>
      </c>
      <c r="AB4" s="153" t="s">
        <v>220</v>
      </c>
      <c r="AC4" s="135" t="str">
        <f>VLOOKUP(Tableau1[[#This Row],[POposte]],Tableau8[#All],18,FALSE)</f>
        <v/>
      </c>
      <c r="AD4" s="232" t="str">
        <f>CONCATENATE(Tableau1[[#This Row],[Nº pièce référence]],Tableau1[[#This Row],[Poste de réf.]])</f>
        <v>450065514820</v>
      </c>
      <c r="AE4" s="233">
        <f>VLOOKUP(Tableau1[[#This Row],[POposte]],Tableau5[#All],5,FALSE)</f>
        <v>589</v>
      </c>
      <c r="AF4" s="234" t="s">
        <v>52</v>
      </c>
      <c r="AG4" s="233">
        <f>VLOOKUP(Tableau1[[#This Row],[POposte]],Tableau5[#All],6,FALSE)</f>
        <v>589</v>
      </c>
      <c r="AH4" s="234" t="s">
        <v>52</v>
      </c>
      <c r="AI4" s="235">
        <f>Tableau1[[#This Row],[Montant Engagé PO]]-Tableau1[[#This Row],[Montant Liquidé]]</f>
        <v>0</v>
      </c>
      <c r="AJ4" s="233" t="str">
        <f>VLOOKUP(Tableau1[[#This Row],[POposte]],Tableau5[#All],3,FALSE)</f>
        <v>300020756</v>
      </c>
      <c r="AK4" s="233" t="str">
        <f>VLOOKUP(Tableau1[[#This Row],[POposte]],Tableau5[#All],4,FALSE)</f>
        <v>1</v>
      </c>
      <c r="AL4" s="145" t="str">
        <f>VLOOKUP(Tableau1[[#This Row],[POposte]],Tableau5[#All],2,FALSE)</f>
        <v>255223121101</v>
      </c>
      <c r="AM4" s="233" t="str">
        <f>VLOOKUP(Tableau1[[#This Row],[POposte]],Tableau8[],9,FALSE)</f>
        <v>Z</v>
      </c>
      <c r="AN4" s="240">
        <f>VLOOKUP(Tableau1[[#This Row],[POposte]],Tableau8[],16,FALSE)</f>
        <v>1</v>
      </c>
      <c r="AO4" s="220">
        <f>VLOOKUP(Tableau1[[#This Row],[POposte]],Tableau8[],17,FALSE)</f>
        <v>0</v>
      </c>
      <c r="AP4" s="1" t="str">
        <f>VLOOKUP(Tableau1[[#This Row],[POposte]],Tableau13[#All],10,FALSE)</f>
        <v>0800</v>
      </c>
      <c r="AQ4" s="1" t="str">
        <f>VLOOKUP(MID(Tableau1[[#This Row],[Codenva]],1,2),Tableau36[],2,FALSE)</f>
        <v>Overheidsopdrachten van beperkte waarde (0800)</v>
      </c>
      <c r="AR4" s="1" t="str">
        <f>VLOOKUP(Tableau1[[#This Row],[POposte]],Tableau13[#All],16,FALSE)</f>
        <v/>
      </c>
      <c r="AS4" s="285" t="str">
        <f>Tableau1[[#This Row],[KRC]]&amp;Tableau1[[#This Row],[Poste KRC]]</f>
        <v>3000207561</v>
      </c>
      <c r="AT4" s="1" t="e">
        <f>VLOOKUP(Tableau1[[#This Row],[Colonne3]],Tableau6[[#All],[krcposte]:[description ]],2,FALSE)</f>
        <v>#N/A</v>
      </c>
    </row>
    <row r="5" spans="1:46" hidden="1" x14ac:dyDescent="0.35">
      <c r="A5" s="1" t="str">
        <f>Tableau1[[#This Row],[Nº pièce référence]]</f>
        <v>4500655148</v>
      </c>
      <c r="B5" s="16"/>
      <c r="C5" s="1"/>
      <c r="D5" s="1"/>
      <c r="E5" s="1" t="s">
        <v>213</v>
      </c>
      <c r="F5" s="92"/>
      <c r="G5" s="123"/>
      <c r="H5" s="75" t="s">
        <v>214</v>
      </c>
      <c r="I5" s="75" t="s">
        <v>214</v>
      </c>
      <c r="J5" s="75" t="s">
        <v>214</v>
      </c>
      <c r="K5" s="75" t="s">
        <v>214</v>
      </c>
      <c r="L5" s="1" t="s">
        <v>221</v>
      </c>
      <c r="M5" s="75"/>
      <c r="N5" s="75"/>
      <c r="O5" s="75"/>
      <c r="P5" s="75"/>
      <c r="Q5" s="75" t="s">
        <v>214</v>
      </c>
      <c r="R5" s="226" t="str">
        <f>VLOOKUP(Tableau1[[#This Row],[POposte]],Tableau8[],15,FALSE)</f>
        <v>AA</v>
      </c>
      <c r="S5" s="226" t="str">
        <f>VLOOKUP(Tableau1[[#This Row],[POposte]],Tableau8[],14,FALSE)</f>
        <v>XX</v>
      </c>
      <c r="T5" s="75" t="str">
        <f>IF(Tableau1[[#This Row],[Strat lancement]]="A0",IF(Tableau1[[#This Row],[Statut lancement]]="X","OK","NOK"),IF(Tableau1[[#This Row],[Strat lancement]]="AA",IF(Tableau1[[#This Row],[Statut lancement]]="XX","OK","NOK"),IF(Tableau1[[#This Row],[Strat lancement]]="BB",IF(Tableau1[[#This Row],[Statut lancement]]="XXX","OK","NOK"))))</f>
        <v>OK</v>
      </c>
      <c r="U5" s="18" t="s">
        <v>215</v>
      </c>
      <c r="V5" s="1" t="s">
        <v>216</v>
      </c>
      <c r="W5" s="1" t="s">
        <v>222</v>
      </c>
      <c r="X5" s="2">
        <v>43871</v>
      </c>
      <c r="Y5" s="1" t="s">
        <v>223</v>
      </c>
      <c r="Z5" s="1" t="s">
        <v>219</v>
      </c>
      <c r="AA5" s="2">
        <v>43860</v>
      </c>
      <c r="AB5" s="123" t="s">
        <v>220</v>
      </c>
      <c r="AC5" s="1" t="str">
        <f>VLOOKUP(Tableau1[[#This Row],[POposte]],Tableau8[#All],18,FALSE)</f>
        <v/>
      </c>
      <c r="AD5" s="236" t="str">
        <f>CONCATENATE(Tableau1[[#This Row],[Nº pièce référence]],Tableau1[[#This Row],[Poste de réf.]])</f>
        <v>450065514830</v>
      </c>
      <c r="AE5" s="237">
        <f>VLOOKUP(Tableau1[[#This Row],[POposte]],Tableau5[#All],5,FALSE)</f>
        <v>3725</v>
      </c>
      <c r="AF5" s="238" t="s">
        <v>52</v>
      </c>
      <c r="AG5" s="237">
        <f>VLOOKUP(Tableau1[[#This Row],[POposte]],Tableau5[#All],6,FALSE)</f>
        <v>3725</v>
      </c>
      <c r="AH5" s="238" t="s">
        <v>52</v>
      </c>
      <c r="AI5" s="239">
        <f>Tableau1[[#This Row],[Montant Engagé PO]]-Tableau1[[#This Row],[Montant Liquidé]]</f>
        <v>0</v>
      </c>
      <c r="AJ5" s="237" t="str">
        <f>VLOOKUP(Tableau1[[#This Row],[POposte]],Tableau5[#All],3,FALSE)</f>
        <v>300020756</v>
      </c>
      <c r="AK5" s="237" t="str">
        <f>VLOOKUP(Tableau1[[#This Row],[POposte]],Tableau5[#All],4,FALSE)</f>
        <v>1</v>
      </c>
      <c r="AL5" s="146" t="str">
        <f>VLOOKUP(Tableau1[[#This Row],[POposte]],Tableau5[#All],2,FALSE)</f>
        <v>255223121101</v>
      </c>
      <c r="AM5" s="245" t="str">
        <f>VLOOKUP(Tableau1[[#This Row],[POposte]],Tableau8[],9,FALSE)</f>
        <v>Z</v>
      </c>
      <c r="AN5" s="246">
        <f>VLOOKUP(Tableau1[[#This Row],[POposte]],Tableau8[],16,FALSE)</f>
        <v>1</v>
      </c>
      <c r="AO5" s="221">
        <f>VLOOKUP(Tableau1[[#This Row],[POposte]],Tableau8[],17,FALSE)</f>
        <v>0</v>
      </c>
      <c r="AP5" s="1" t="str">
        <f>VLOOKUP(Tableau1[[#This Row],[POposte]],Tableau13[#All],10,FALSE)</f>
        <v>0800</v>
      </c>
      <c r="AQ5" s="1" t="str">
        <f>VLOOKUP(MID(Tableau1[[#This Row],[Codenva]],1,2),Tableau36[],2,FALSE)</f>
        <v>Overheidsopdrachten van beperkte waarde (0800)</v>
      </c>
      <c r="AR5" s="1" t="str">
        <f>VLOOKUP(Tableau1[[#This Row],[POposte]],Tableau13[#All],16,FALSE)</f>
        <v/>
      </c>
      <c r="AS5" s="285" t="str">
        <f>Tableau1[[#This Row],[KRC]]&amp;Tableau1[[#This Row],[Poste KRC]]</f>
        <v>3000207561</v>
      </c>
      <c r="AT5" s="1" t="e">
        <f>VLOOKUP(Tableau1[[#This Row],[Colonne3]],Tableau6[[#All],[krcposte]:[description ]],2,FALSE)</f>
        <v>#N/A</v>
      </c>
    </row>
    <row r="6" spans="1:46" x14ac:dyDescent="0.35">
      <c r="A6" s="1" t="str">
        <f>Tableau1[[#This Row],[Nº pièce référence]]</f>
        <v>4500655608</v>
      </c>
      <c r="B6" s="122" t="s">
        <v>224</v>
      </c>
      <c r="C6" s="1" t="s">
        <v>225</v>
      </c>
      <c r="D6" s="1"/>
      <c r="E6" s="1" t="s">
        <v>226</v>
      </c>
      <c r="F6" s="92"/>
      <c r="G6" s="123"/>
      <c r="H6" s="75">
        <v>43861</v>
      </c>
      <c r="I6" s="73">
        <v>16058</v>
      </c>
      <c r="J6" s="97" t="s">
        <v>227</v>
      </c>
      <c r="K6" s="75">
        <v>43995</v>
      </c>
      <c r="L6" s="1" t="s">
        <v>35</v>
      </c>
      <c r="M6" s="73"/>
      <c r="N6" s="73"/>
      <c r="O6" s="73"/>
      <c r="P6" s="73"/>
      <c r="Q6" s="73"/>
      <c r="R6" s="226" t="str">
        <f>VLOOKUP(Tableau1[[#This Row],[POposte]],Tableau8[],15,FALSE)</f>
        <v>BB</v>
      </c>
      <c r="S6" s="226" t="str">
        <f>VLOOKUP(Tableau1[[#This Row],[POposte]],Tableau8[],14,FALSE)</f>
        <v>XXX</v>
      </c>
      <c r="T6" s="75" t="str">
        <f>IF(Tableau1[[#This Row],[Strat lancement]]="A0",IF(Tableau1[[#This Row],[Statut lancement]]="X","OK","NOK"),IF(Tableau1[[#This Row],[Strat lancement]]="AA",IF(Tableau1[[#This Row],[Statut lancement]]="XX","OK","NOK"),IF(Tableau1[[#This Row],[Strat lancement]]="BB",IF(Tableau1[[#This Row],[Statut lancement]]="XXX","OK","NOK"))))</f>
        <v>OK</v>
      </c>
      <c r="U6" s="18" t="s">
        <v>228</v>
      </c>
      <c r="V6" s="1" t="s">
        <v>229</v>
      </c>
      <c r="W6" s="1" t="s">
        <v>88</v>
      </c>
      <c r="X6" s="2">
        <v>43864</v>
      </c>
      <c r="Y6" s="1" t="s">
        <v>230</v>
      </c>
      <c r="Z6" s="1" t="s">
        <v>219</v>
      </c>
      <c r="AA6" s="2">
        <v>43864</v>
      </c>
      <c r="AB6" s="123" t="s">
        <v>220</v>
      </c>
      <c r="AC6" s="1" t="str">
        <f>VLOOKUP(Tableau1[[#This Row],[POposte]],Tableau8[#All],18,FALSE)</f>
        <v/>
      </c>
      <c r="AD6" s="236" t="str">
        <f>CONCATENATE(Tableau1[[#This Row],[Nº pièce référence]],Tableau1[[#This Row],[Poste de réf.]])</f>
        <v>450065560810</v>
      </c>
      <c r="AE6" s="237">
        <f>VLOOKUP(Tableau1[[#This Row],[POposte]],Tableau5[#All],5,FALSE)</f>
        <v>2475.6600000000035</v>
      </c>
      <c r="AF6" s="238" t="s">
        <v>52</v>
      </c>
      <c r="AG6" s="237">
        <f>VLOOKUP(Tableau1[[#This Row],[POposte]],Tableau5[#All],6,FALSE)</f>
        <v>2475.66</v>
      </c>
      <c r="AH6" s="238" t="s">
        <v>52</v>
      </c>
      <c r="AI6" s="239">
        <f>Tableau1[[#This Row],[Montant Engagé PO]]-Tableau1[[#This Row],[Montant Liquidé]]</f>
        <v>3.637978807091713E-12</v>
      </c>
      <c r="AJ6" s="237" t="str">
        <f>VLOOKUP(Tableau1[[#This Row],[POposte]],Tableau5[#All],3,FALSE)</f>
        <v>300020335</v>
      </c>
      <c r="AK6" s="237" t="str">
        <f>VLOOKUP(Tableau1[[#This Row],[POposte]],Tableau5[#All],4,FALSE)</f>
        <v>3</v>
      </c>
      <c r="AL6" s="146" t="str">
        <f>VLOOKUP(Tableau1[[#This Row],[POposte]],Tableau5[#All],2,FALSE)</f>
        <v>255223121113</v>
      </c>
      <c r="AM6" s="237" t="str">
        <f>VLOOKUP(Tableau1[[#This Row],[POposte]],Tableau8[],9,FALSE)</f>
        <v>L</v>
      </c>
      <c r="AN6" s="241">
        <f>VLOOKUP(Tableau1[[#This Row],[POposte]],Tableau8[],16,FALSE)</f>
        <v>2475.66</v>
      </c>
      <c r="AO6" s="200">
        <f>VLOOKUP(Tableau1[[#This Row],[POposte]],Tableau8[],17,FALSE)</f>
        <v>0</v>
      </c>
      <c r="AP6" s="1" t="str">
        <f>VLOOKUP(Tableau1[[#This Row],[POposte]],Tableau13[#All],10,FALSE)</f>
        <v>0620</v>
      </c>
      <c r="AQ6" s="1" t="str">
        <f>VLOOKUP(MID(Tableau1[[#This Row],[Codenva]],1,2),Tableau36[],2,FALSE)</f>
        <v>Raamovereenkomsten (0600)</v>
      </c>
      <c r="AR6" s="1" t="str">
        <f>VLOOKUP(Tableau1[[#This Row],[POposte]],Tableau13[#All],16,FALSE)</f>
        <v/>
      </c>
      <c r="AS6" s="285" t="str">
        <f>Tableau1[[#This Row],[KRC]]&amp;Tableau1[[#This Row],[Poste KRC]]</f>
        <v>3000203353</v>
      </c>
      <c r="AT6" s="1" t="str">
        <f>VLOOKUP(Tableau1[[#This Row],[Colonne3]],Tableau6[[#All],[krcposte]:[description ]],2,FALSE)</f>
        <v>callcenter</v>
      </c>
    </row>
    <row r="7" spans="1:46" x14ac:dyDescent="0.35">
      <c r="A7" s="1" t="str">
        <f>Tableau1[[#This Row],[Nº pièce référence]]</f>
        <v>4500655608</v>
      </c>
      <c r="B7" s="122" t="s">
        <v>224</v>
      </c>
      <c r="C7" s="1" t="s">
        <v>225</v>
      </c>
      <c r="D7" s="1"/>
      <c r="E7" s="1" t="s">
        <v>226</v>
      </c>
      <c r="F7" s="92"/>
      <c r="G7" s="123"/>
      <c r="H7" s="75" t="s">
        <v>231</v>
      </c>
      <c r="I7" s="73">
        <v>16058</v>
      </c>
      <c r="J7" s="97" t="s">
        <v>227</v>
      </c>
      <c r="K7" s="75">
        <v>43995</v>
      </c>
      <c r="L7" s="1" t="s">
        <v>35</v>
      </c>
      <c r="M7" s="73"/>
      <c r="N7" s="73"/>
      <c r="O7" s="73"/>
      <c r="P7" s="73"/>
      <c r="Q7" s="73"/>
      <c r="R7" s="226" t="str">
        <f>VLOOKUP(Tableau1[[#This Row],[POposte]],Tableau8[],15,FALSE)</f>
        <v>BB</v>
      </c>
      <c r="S7" s="226" t="str">
        <f>VLOOKUP(Tableau1[[#This Row],[POposte]],Tableau8[],14,FALSE)</f>
        <v>XXX</v>
      </c>
      <c r="T7" s="75" t="str">
        <f>IF(Tableau1[[#This Row],[Strat lancement]]="A0",IF(Tableau1[[#This Row],[Statut lancement]]="X","OK","NOK"),IF(Tableau1[[#This Row],[Strat lancement]]="AA",IF(Tableau1[[#This Row],[Statut lancement]]="XX","OK","NOK"),IF(Tableau1[[#This Row],[Strat lancement]]="BB",IF(Tableau1[[#This Row],[Statut lancement]]="XXX","OK","NOK"))))</f>
        <v>OK</v>
      </c>
      <c r="U7" s="18" t="s">
        <v>228</v>
      </c>
      <c r="V7" s="1" t="s">
        <v>229</v>
      </c>
      <c r="W7" s="1" t="s">
        <v>217</v>
      </c>
      <c r="X7" s="2">
        <v>44048</v>
      </c>
      <c r="Y7" s="1" t="s">
        <v>230</v>
      </c>
      <c r="Z7" s="1" t="s">
        <v>219</v>
      </c>
      <c r="AA7" s="2">
        <v>43864</v>
      </c>
      <c r="AB7" s="123" t="s">
        <v>220</v>
      </c>
      <c r="AC7" s="1" t="str">
        <f>VLOOKUP(Tableau1[[#This Row],[POposte]],Tableau8[#All],18,FALSE)</f>
        <v/>
      </c>
      <c r="AD7" s="236" t="str">
        <f>CONCATENATE(Tableau1[[#This Row],[Nº pièce référence]],Tableau1[[#This Row],[Poste de réf.]])</f>
        <v>450065560820</v>
      </c>
      <c r="AE7" s="237">
        <f>VLOOKUP(Tableau1[[#This Row],[POposte]],Tableau5[#All],5,FALSE)</f>
        <v>2129859.34</v>
      </c>
      <c r="AF7" s="238" t="s">
        <v>52</v>
      </c>
      <c r="AG7" s="237">
        <f>VLOOKUP(Tableau1[[#This Row],[POposte]],Tableau5[#All],6,FALSE)</f>
        <v>2129859.34</v>
      </c>
      <c r="AH7" s="238" t="s">
        <v>52</v>
      </c>
      <c r="AI7" s="239">
        <f>Tableau1[[#This Row],[Montant Engagé PO]]-Tableau1[[#This Row],[Montant Liquidé]]</f>
        <v>0</v>
      </c>
      <c r="AJ7" s="237" t="str">
        <f>VLOOKUP(Tableau1[[#This Row],[POposte]],Tableau5[#All],3,FALSE)</f>
        <v>300020335</v>
      </c>
      <c r="AK7" s="237" t="str">
        <f>VLOOKUP(Tableau1[[#This Row],[POposte]],Tableau5[#All],4,FALSE)</f>
        <v>3</v>
      </c>
      <c r="AL7" s="146" t="str">
        <f>VLOOKUP(Tableau1[[#This Row],[POposte]],Tableau5[#All],2,FALSE)</f>
        <v>255223121113</v>
      </c>
      <c r="AM7" s="237" t="str">
        <f>VLOOKUP(Tableau1[[#This Row],[POposte]],Tableau8[],9,FALSE)</f>
        <v>Z</v>
      </c>
      <c r="AN7" s="241">
        <f>VLOOKUP(Tableau1[[#This Row],[POposte]],Tableau8[],16,FALSE)</f>
        <v>1</v>
      </c>
      <c r="AO7" s="200">
        <f>VLOOKUP(Tableau1[[#This Row],[POposte]],Tableau8[],17,FALSE)</f>
        <v>0</v>
      </c>
      <c r="AP7" s="1" t="str">
        <f>VLOOKUP(Tableau1[[#This Row],[POposte]],Tableau13[#All],10,FALSE)</f>
        <v>0620</v>
      </c>
      <c r="AQ7" s="1" t="str">
        <f>VLOOKUP(MID(Tableau1[[#This Row],[Codenva]],1,2),Tableau36[],2,FALSE)</f>
        <v>Raamovereenkomsten (0600)</v>
      </c>
      <c r="AR7" s="1" t="str">
        <f>VLOOKUP(Tableau1[[#This Row],[POposte]],Tableau13[#All],16,FALSE)</f>
        <v/>
      </c>
      <c r="AS7" s="285" t="str">
        <f>Tableau1[[#This Row],[KRC]]&amp;Tableau1[[#This Row],[Poste KRC]]</f>
        <v>3000203353</v>
      </c>
      <c r="AT7" s="1" t="str">
        <f>VLOOKUP(Tableau1[[#This Row],[Colonne3]],Tableau6[[#All],[krcposte]:[description ]],2,FALSE)</f>
        <v>callcenter</v>
      </c>
    </row>
    <row r="8" spans="1:46" hidden="1" x14ac:dyDescent="0.35">
      <c r="A8" s="1" t="str">
        <f>Tableau1[[#This Row],[Nº pièce référence]]</f>
        <v>4500655823</v>
      </c>
      <c r="B8" s="124"/>
      <c r="C8" s="1"/>
      <c r="D8" s="1"/>
      <c r="E8" s="1" t="s">
        <v>232</v>
      </c>
      <c r="F8" s="178"/>
      <c r="G8" s="123"/>
      <c r="H8" s="73"/>
      <c r="I8" s="42"/>
      <c r="J8" s="73"/>
      <c r="K8" s="73"/>
      <c r="L8" s="1" t="s">
        <v>221</v>
      </c>
      <c r="M8" s="42"/>
      <c r="N8" s="42"/>
      <c r="O8" s="42"/>
      <c r="P8" s="42"/>
      <c r="Q8" s="73"/>
      <c r="R8" s="226" t="str">
        <f>VLOOKUP(Tableau1[[#This Row],[POposte]],Tableau8[],15,FALSE)</f>
        <v>BB</v>
      </c>
      <c r="S8" s="226" t="str">
        <f>VLOOKUP(Tableau1[[#This Row],[POposte]],Tableau8[],14,FALSE)</f>
        <v>XXX</v>
      </c>
      <c r="T8" s="75" t="str">
        <f>IF(Tableau1[[#This Row],[Strat lancement]]="A0",IF(Tableau1[[#This Row],[Statut lancement]]="X","OK","NOK"),IF(Tableau1[[#This Row],[Strat lancement]]="AA",IF(Tableau1[[#This Row],[Statut lancement]]="XX","OK","NOK"),IF(Tableau1[[#This Row],[Strat lancement]]="BB",IF(Tableau1[[#This Row],[Statut lancement]]="XXX","OK","NOK"))))</f>
        <v>OK</v>
      </c>
      <c r="U8" s="18" t="s">
        <v>233</v>
      </c>
      <c r="V8" s="1" t="s">
        <v>234</v>
      </c>
      <c r="W8" s="1" t="s">
        <v>217</v>
      </c>
      <c r="X8" s="2">
        <v>44120</v>
      </c>
      <c r="Y8" s="1" t="s">
        <v>235</v>
      </c>
      <c r="Z8" s="1" t="s">
        <v>219</v>
      </c>
      <c r="AA8" s="2">
        <v>43865</v>
      </c>
      <c r="AB8" s="123" t="s">
        <v>220</v>
      </c>
      <c r="AC8" s="1" t="str">
        <f>VLOOKUP(Tableau1[[#This Row],[POposte]],Tableau8[#All],18,FALSE)</f>
        <v/>
      </c>
      <c r="AD8" s="236" t="str">
        <f>CONCATENATE(Tableau1[[#This Row],[Nº pièce référence]],Tableau1[[#This Row],[Poste de réf.]])</f>
        <v>450065582320</v>
      </c>
      <c r="AE8" s="237">
        <f>VLOOKUP(Tableau1[[#This Row],[POposte]],Tableau5[#All],5,FALSE)</f>
        <v>0</v>
      </c>
      <c r="AF8" s="238" t="s">
        <v>52</v>
      </c>
      <c r="AG8" s="237">
        <f>VLOOKUP(Tableau1[[#This Row],[POposte]],Tableau5[#All],6,FALSE)</f>
        <v>0</v>
      </c>
      <c r="AH8" s="238" t="s">
        <v>52</v>
      </c>
      <c r="AI8" s="239">
        <f>Tableau1[[#This Row],[Montant Engagé PO]]-Tableau1[[#This Row],[Montant Liquidé]]</f>
        <v>0</v>
      </c>
      <c r="AJ8" s="237" t="str">
        <f>VLOOKUP(Tableau1[[#This Row],[POposte]],Tableau5[#All],3,FALSE)</f>
        <v>300020900</v>
      </c>
      <c r="AK8" s="237" t="str">
        <f>VLOOKUP(Tableau1[[#This Row],[POposte]],Tableau5[#All],4,FALSE)</f>
        <v>2</v>
      </c>
      <c r="AL8" s="146" t="str">
        <f>VLOOKUP(Tableau1[[#This Row],[POposte]],Tableau5[#All],2,FALSE)</f>
        <v>255221121113</v>
      </c>
      <c r="AM8" s="237" t="str">
        <f>VLOOKUP(Tableau1[[#This Row],[POposte]],Tableau8[],9,FALSE)</f>
        <v>Z</v>
      </c>
      <c r="AN8" s="241">
        <f>VLOOKUP(Tableau1[[#This Row],[POposte]],Tableau8[],16,FALSE)</f>
        <v>1</v>
      </c>
      <c r="AO8" s="200">
        <f>VLOOKUP(Tableau1[[#This Row],[POposte]],Tableau8[],17,FALSE)</f>
        <v>0</v>
      </c>
      <c r="AP8" s="1" t="str">
        <f>VLOOKUP(Tableau1[[#This Row],[POposte]],Tableau13[#All],10,FALSE)</f>
        <v>0000</v>
      </c>
      <c r="AQ8" s="1" t="str">
        <f>VLOOKUP(MID(Tableau1[[#This Row],[Codenva]],1,2),Tableau36[],2,FALSE)</f>
        <v>Openbare procedure (0000)</v>
      </c>
      <c r="AR8" s="1" t="str">
        <f>VLOOKUP(Tableau1[[#This Row],[POposte]],Tableau13[#All],16,FALSE)</f>
        <v>L</v>
      </c>
      <c r="AS8" s="285" t="str">
        <f>Tableau1[[#This Row],[KRC]]&amp;Tableau1[[#This Row],[Poste KRC]]</f>
        <v>3000209002</v>
      </c>
      <c r="AT8" s="1" t="e">
        <f>VLOOKUP(Tableau1[[#This Row],[Colonne3]],Tableau6[[#All],[krcposte]:[description ]],2,FALSE)</f>
        <v>#N/A</v>
      </c>
    </row>
    <row r="9" spans="1:46" hidden="1" x14ac:dyDescent="0.35">
      <c r="A9" s="1" t="str">
        <f>Tableau1[[#This Row],[Nº pièce référence]]</f>
        <v>4500657271</v>
      </c>
      <c r="B9" s="16"/>
      <c r="C9" s="1"/>
      <c r="D9" s="1"/>
      <c r="E9" s="1" t="s">
        <v>236</v>
      </c>
      <c r="F9" s="92"/>
      <c r="G9" s="123"/>
      <c r="H9" s="75" t="s">
        <v>214</v>
      </c>
      <c r="I9" s="75" t="s">
        <v>214</v>
      </c>
      <c r="J9" s="75" t="s">
        <v>214</v>
      </c>
      <c r="K9" s="75" t="s">
        <v>214</v>
      </c>
      <c r="L9" s="1"/>
      <c r="M9" s="75"/>
      <c r="N9" s="75"/>
      <c r="O9" s="75"/>
      <c r="P9" s="75"/>
      <c r="Q9" s="75" t="s">
        <v>214</v>
      </c>
      <c r="R9" s="226" t="str">
        <f>VLOOKUP(Tableau1[[#This Row],[POposte]],Tableau8[],15,FALSE)</f>
        <v>A0</v>
      </c>
      <c r="S9" s="226" t="str">
        <f>VLOOKUP(Tableau1[[#This Row],[POposte]],Tableau8[],14,FALSE)</f>
        <v>X</v>
      </c>
      <c r="T9" s="75" t="str">
        <f>IF(Tableau1[[#This Row],[Strat lancement]]="A0",IF(Tableau1[[#This Row],[Statut lancement]]="X","OK","NOK"),IF(Tableau1[[#This Row],[Strat lancement]]="AA",IF(Tableau1[[#This Row],[Statut lancement]]="XX","OK","NOK"),IF(Tableau1[[#This Row],[Strat lancement]]="BB",IF(Tableau1[[#This Row],[Statut lancement]]="XXX","OK","NOK"))))</f>
        <v>OK</v>
      </c>
      <c r="U9" s="18" t="s">
        <v>237</v>
      </c>
      <c r="V9" s="1" t="s">
        <v>238</v>
      </c>
      <c r="W9" s="1" t="s">
        <v>88</v>
      </c>
      <c r="X9" s="2">
        <v>43871</v>
      </c>
      <c r="Y9" s="1" t="s">
        <v>239</v>
      </c>
      <c r="Z9" s="1" t="s">
        <v>219</v>
      </c>
      <c r="AA9" s="2">
        <v>43871</v>
      </c>
      <c r="AB9" s="123" t="s">
        <v>220</v>
      </c>
      <c r="AC9" s="1" t="str">
        <f>VLOOKUP(Tableau1[[#This Row],[POposte]],Tableau8[#All],18,FALSE)</f>
        <v/>
      </c>
      <c r="AD9" s="236" t="str">
        <f>CONCATENATE(Tableau1[[#This Row],[Nº pièce référence]],Tableau1[[#This Row],[Poste de réf.]])</f>
        <v>450065727110</v>
      </c>
      <c r="AE9" s="237">
        <f>VLOOKUP(Tableau1[[#This Row],[POposte]],Tableau5[#All],5,FALSE)</f>
        <v>399</v>
      </c>
      <c r="AF9" s="238" t="s">
        <v>52</v>
      </c>
      <c r="AG9" s="237">
        <f>VLOOKUP(Tableau1[[#This Row],[POposte]],Tableau5[#All],6,FALSE)</f>
        <v>399</v>
      </c>
      <c r="AH9" s="238" t="s">
        <v>52</v>
      </c>
      <c r="AI9" s="239">
        <f>Tableau1[[#This Row],[Montant Engagé PO]]-Tableau1[[#This Row],[Montant Liquidé]]</f>
        <v>0</v>
      </c>
      <c r="AJ9" s="237" t="str">
        <f>VLOOKUP(Tableau1[[#This Row],[POposte]],Tableau5[#All],3,FALSE)</f>
        <v>300020756</v>
      </c>
      <c r="AK9" s="237" t="str">
        <f>VLOOKUP(Tableau1[[#This Row],[POposte]],Tableau5[#All],4,FALSE)</f>
        <v>1</v>
      </c>
      <c r="AL9" s="146" t="str">
        <f>VLOOKUP(Tableau1[[#This Row],[POposte]],Tableau5[#All],2,FALSE)</f>
        <v>255223121101</v>
      </c>
      <c r="AM9" s="237" t="str">
        <f>VLOOKUP(Tableau1[[#This Row],[POposte]],Tableau8[],9,FALSE)</f>
        <v>Z</v>
      </c>
      <c r="AN9" s="241">
        <f>VLOOKUP(Tableau1[[#This Row],[POposte]],Tableau8[],16,FALSE)</f>
        <v>1</v>
      </c>
      <c r="AO9" s="201">
        <f>VLOOKUP(Tableau1[[#This Row],[POposte]],Tableau8[],17,FALSE)</f>
        <v>0</v>
      </c>
      <c r="AP9" s="1" t="str">
        <f>VLOOKUP(Tableau1[[#This Row],[POposte]],Tableau13[#All],10,FALSE)</f>
        <v>4100</v>
      </c>
      <c r="AQ9" s="1" t="str">
        <f>VLOOKUP(MID(Tableau1[[#This Row],[Codenva]],1,2),Tableau36[],2,FALSE)</f>
        <v>Diverse Uitgaven die niet tot overheidsopdrachten behoren (4100)</v>
      </c>
      <c r="AR9" s="1" t="str">
        <f>VLOOKUP(Tableau1[[#This Row],[POposte]],Tableau13[#All],16,FALSE)</f>
        <v/>
      </c>
      <c r="AS9" s="285" t="str">
        <f>Tableau1[[#This Row],[KRC]]&amp;Tableau1[[#This Row],[Poste KRC]]</f>
        <v>3000207561</v>
      </c>
      <c r="AT9" s="1" t="e">
        <f>VLOOKUP(Tableau1[[#This Row],[Colonne3]],Tableau6[[#All],[krcposte]:[description ]],2,FALSE)</f>
        <v>#N/A</v>
      </c>
    </row>
    <row r="10" spans="1:46" hidden="1" x14ac:dyDescent="0.35">
      <c r="A10" s="1" t="str">
        <f>Tableau1[[#This Row],[Nº pièce référence]]</f>
        <v>4500657757</v>
      </c>
      <c r="B10" s="16"/>
      <c r="C10" s="1"/>
      <c r="D10" s="1"/>
      <c r="E10" s="1" t="s">
        <v>240</v>
      </c>
      <c r="F10" s="92"/>
      <c r="G10" s="123"/>
      <c r="H10" s="75" t="s">
        <v>214</v>
      </c>
      <c r="I10" s="75" t="s">
        <v>214</v>
      </c>
      <c r="J10" s="75" t="s">
        <v>214</v>
      </c>
      <c r="K10" s="75" t="s">
        <v>214</v>
      </c>
      <c r="L10" s="1"/>
      <c r="M10" s="75"/>
      <c r="N10" s="75"/>
      <c r="O10" s="75"/>
      <c r="P10" s="75"/>
      <c r="Q10" s="75" t="s">
        <v>214</v>
      </c>
      <c r="R10" s="226" t="str">
        <f>VLOOKUP(Tableau1[[#This Row],[POposte]],Tableau8[],15,FALSE)</f>
        <v>A0</v>
      </c>
      <c r="S10" s="226" t="str">
        <f>VLOOKUP(Tableau1[[#This Row],[POposte]],Tableau8[],14,FALSE)</f>
        <v>X</v>
      </c>
      <c r="T10" s="75" t="str">
        <f>IF(Tableau1[[#This Row],[Strat lancement]]="A0",IF(Tableau1[[#This Row],[Statut lancement]]="X","OK","NOK"),IF(Tableau1[[#This Row],[Strat lancement]]="AA",IF(Tableau1[[#This Row],[Statut lancement]]="XX","OK","NOK"),IF(Tableau1[[#This Row],[Strat lancement]]="BB",IF(Tableau1[[#This Row],[Statut lancement]]="XXX","OK","NOK"))))</f>
        <v>OK</v>
      </c>
      <c r="U10" s="18" t="s">
        <v>241</v>
      </c>
      <c r="V10" s="1" t="s">
        <v>242</v>
      </c>
      <c r="W10" s="1" t="s">
        <v>88</v>
      </c>
      <c r="X10" s="2">
        <v>43872</v>
      </c>
      <c r="Y10" s="1" t="s">
        <v>243</v>
      </c>
      <c r="Z10" s="1" t="s">
        <v>219</v>
      </c>
      <c r="AA10" s="2">
        <v>43872</v>
      </c>
      <c r="AB10" s="123" t="s">
        <v>220</v>
      </c>
      <c r="AC10" s="1" t="str">
        <f>VLOOKUP(Tableau1[[#This Row],[POposte]],Tableau8[#All],18,FALSE)</f>
        <v/>
      </c>
      <c r="AD10" s="236" t="str">
        <f>CONCATENATE(Tableau1[[#This Row],[Nº pièce référence]],Tableau1[[#This Row],[Poste de réf.]])</f>
        <v>450065775710</v>
      </c>
      <c r="AE10" s="237">
        <f>VLOOKUP(Tableau1[[#This Row],[POposte]],Tableau5[#All],5,FALSE)</f>
        <v>361</v>
      </c>
      <c r="AF10" s="238" t="s">
        <v>52</v>
      </c>
      <c r="AG10" s="237">
        <f>VLOOKUP(Tableau1[[#This Row],[POposte]],Tableau5[#All],6,FALSE)</f>
        <v>0</v>
      </c>
      <c r="AH10" s="238" t="s">
        <v>52</v>
      </c>
      <c r="AI10" s="239">
        <f>Tableau1[[#This Row],[Montant Engagé PO]]-Tableau1[[#This Row],[Montant Liquidé]]</f>
        <v>361</v>
      </c>
      <c r="AJ10" s="237" t="str">
        <f>VLOOKUP(Tableau1[[#This Row],[POposte]],Tableau5[#All],3,FALSE)</f>
        <v>300020756</v>
      </c>
      <c r="AK10" s="237" t="str">
        <f>VLOOKUP(Tableau1[[#This Row],[POposte]],Tableau5[#All],4,FALSE)</f>
        <v>1</v>
      </c>
      <c r="AL10" s="146" t="str">
        <f>VLOOKUP(Tableau1[[#This Row],[POposte]],Tableau5[#All],2,FALSE)</f>
        <v>255223121101</v>
      </c>
      <c r="AM10" s="237" t="str">
        <f>VLOOKUP(Tableau1[[#This Row],[POposte]],Tableau8[],9,FALSE)</f>
        <v>L</v>
      </c>
      <c r="AN10" s="241">
        <f>VLOOKUP(Tableau1[[#This Row],[POposte]],Tableau8[],16,FALSE)</f>
        <v>1</v>
      </c>
      <c r="AO10" s="200">
        <f>VLOOKUP(Tableau1[[#This Row],[POposte]],Tableau8[],17,FALSE)</f>
        <v>1</v>
      </c>
      <c r="AP10" s="1" t="str">
        <f>VLOOKUP(Tableau1[[#This Row],[POposte]],Tableau13[#All],10,FALSE)</f>
        <v>0800</v>
      </c>
      <c r="AQ10" s="1" t="str">
        <f>VLOOKUP(MID(Tableau1[[#This Row],[Codenva]],1,2),Tableau36[],2,FALSE)</f>
        <v>Overheidsopdrachten van beperkte waarde (0800)</v>
      </c>
      <c r="AR10" s="1" t="str">
        <f>VLOOKUP(Tableau1[[#This Row],[POposte]],Tableau13[#All],16,FALSE)</f>
        <v/>
      </c>
      <c r="AS10" s="285" t="str">
        <f>Tableau1[[#This Row],[KRC]]&amp;Tableau1[[#This Row],[Poste KRC]]</f>
        <v>3000207561</v>
      </c>
      <c r="AT10" s="1" t="e">
        <f>VLOOKUP(Tableau1[[#This Row],[Colonne3]],Tableau6[[#All],[krcposte]:[description ]],2,FALSE)</f>
        <v>#N/A</v>
      </c>
    </row>
    <row r="11" spans="1:46" hidden="1" x14ac:dyDescent="0.35">
      <c r="A11" s="1" t="str">
        <f>Tableau1[[#This Row],[Nº pièce référence]]</f>
        <v>4500658922</v>
      </c>
      <c r="B11" s="16"/>
      <c r="C11" s="1"/>
      <c r="D11" s="1"/>
      <c r="E11" s="1" t="s">
        <v>236</v>
      </c>
      <c r="F11" s="92"/>
      <c r="G11" s="123"/>
      <c r="H11" s="75" t="s">
        <v>214</v>
      </c>
      <c r="I11" s="75" t="s">
        <v>214</v>
      </c>
      <c r="J11" s="75" t="s">
        <v>214</v>
      </c>
      <c r="K11" s="75" t="s">
        <v>214</v>
      </c>
      <c r="L11" s="1"/>
      <c r="M11" s="75"/>
      <c r="N11" s="75"/>
      <c r="O11" s="75"/>
      <c r="P11" s="75"/>
      <c r="Q11" s="75" t="s">
        <v>214</v>
      </c>
      <c r="R11" s="226" t="str">
        <f>VLOOKUP(Tableau1[[#This Row],[POposte]],Tableau8[],15,FALSE)</f>
        <v>A0</v>
      </c>
      <c r="S11" s="226" t="str">
        <f>VLOOKUP(Tableau1[[#This Row],[POposte]],Tableau8[],14,FALSE)</f>
        <v>X</v>
      </c>
      <c r="T11" s="75" t="str">
        <f>IF(Tableau1[[#This Row],[Strat lancement]]="A0",IF(Tableau1[[#This Row],[Statut lancement]]="X","OK","NOK"),IF(Tableau1[[#This Row],[Strat lancement]]="AA",IF(Tableau1[[#This Row],[Statut lancement]]="XX","OK","NOK"),IF(Tableau1[[#This Row],[Strat lancement]]="BB",IF(Tableau1[[#This Row],[Statut lancement]]="XXX","OK","NOK"))))</f>
        <v>OK</v>
      </c>
      <c r="U11" s="18" t="s">
        <v>237</v>
      </c>
      <c r="V11" s="1" t="s">
        <v>244</v>
      </c>
      <c r="W11" s="1" t="s">
        <v>88</v>
      </c>
      <c r="X11" s="2">
        <v>43878</v>
      </c>
      <c r="Y11" s="1" t="s">
        <v>245</v>
      </c>
      <c r="Z11" s="1" t="s">
        <v>219</v>
      </c>
      <c r="AA11" s="2">
        <v>43878</v>
      </c>
      <c r="AB11" s="123" t="s">
        <v>220</v>
      </c>
      <c r="AC11" s="1" t="str">
        <f>VLOOKUP(Tableau1[[#This Row],[POposte]],Tableau8[#All],18,FALSE)</f>
        <v/>
      </c>
      <c r="AD11" s="236" t="str">
        <f>CONCATENATE(Tableau1[[#This Row],[Nº pièce référence]],Tableau1[[#This Row],[Poste de réf.]])</f>
        <v>450065892210</v>
      </c>
      <c r="AE11" s="237">
        <f>VLOOKUP(Tableau1[[#This Row],[POposte]],Tableau5[#All],5,FALSE)</f>
        <v>185</v>
      </c>
      <c r="AF11" s="238" t="s">
        <v>52</v>
      </c>
      <c r="AG11" s="237">
        <f>VLOOKUP(Tableau1[[#This Row],[POposte]],Tableau5[#All],6,FALSE)</f>
        <v>185</v>
      </c>
      <c r="AH11" s="238" t="s">
        <v>52</v>
      </c>
      <c r="AI11" s="239">
        <f>Tableau1[[#This Row],[Montant Engagé PO]]-Tableau1[[#This Row],[Montant Liquidé]]</f>
        <v>0</v>
      </c>
      <c r="AJ11" s="237" t="str">
        <f>VLOOKUP(Tableau1[[#This Row],[POposte]],Tableau5[#All],3,FALSE)</f>
        <v>300020756</v>
      </c>
      <c r="AK11" s="237" t="str">
        <f>VLOOKUP(Tableau1[[#This Row],[POposte]],Tableau5[#All],4,FALSE)</f>
        <v>1</v>
      </c>
      <c r="AL11" s="146" t="str">
        <f>VLOOKUP(Tableau1[[#This Row],[POposte]],Tableau5[#All],2,FALSE)</f>
        <v>255223121101</v>
      </c>
      <c r="AM11" s="237" t="str">
        <f>VLOOKUP(Tableau1[[#This Row],[POposte]],Tableau8[],9,FALSE)</f>
        <v>Z</v>
      </c>
      <c r="AN11" s="241">
        <f>VLOOKUP(Tableau1[[#This Row],[POposte]],Tableau8[],16,FALSE)</f>
        <v>1</v>
      </c>
      <c r="AO11" s="200">
        <f>VLOOKUP(Tableau1[[#This Row],[POposte]],Tableau8[],17,FALSE)</f>
        <v>0</v>
      </c>
      <c r="AP11" s="1" t="str">
        <f>VLOOKUP(Tableau1[[#This Row],[POposte]],Tableau13[#All],10,FALSE)</f>
        <v>4100</v>
      </c>
      <c r="AQ11" s="1" t="str">
        <f>VLOOKUP(MID(Tableau1[[#This Row],[Codenva]],1,2),Tableau36[],2,FALSE)</f>
        <v>Diverse Uitgaven die niet tot overheidsopdrachten behoren (4100)</v>
      </c>
      <c r="AR11" s="1" t="str">
        <f>VLOOKUP(Tableau1[[#This Row],[POposte]],Tableau13[#All],16,FALSE)</f>
        <v/>
      </c>
      <c r="AS11" s="285" t="str">
        <f>Tableau1[[#This Row],[KRC]]&amp;Tableau1[[#This Row],[Poste KRC]]</f>
        <v>3000207561</v>
      </c>
      <c r="AT11" s="1" t="e">
        <f>VLOOKUP(Tableau1[[#This Row],[Colonne3]],Tableau6[[#All],[krcposte]:[description ]],2,FALSE)</f>
        <v>#N/A</v>
      </c>
    </row>
    <row r="12" spans="1:46" hidden="1" x14ac:dyDescent="0.35">
      <c r="A12" s="1" t="str">
        <f>Tableau1[[#This Row],[Nº pièce référence]]</f>
        <v>4500661894</v>
      </c>
      <c r="B12" s="16"/>
      <c r="C12" s="1"/>
      <c r="D12" s="1"/>
      <c r="E12" s="1" t="s">
        <v>240</v>
      </c>
      <c r="F12" s="92"/>
      <c r="G12" s="123"/>
      <c r="H12" s="75" t="s">
        <v>214</v>
      </c>
      <c r="I12" s="75" t="s">
        <v>214</v>
      </c>
      <c r="J12" s="75" t="s">
        <v>214</v>
      </c>
      <c r="K12" s="75" t="s">
        <v>214</v>
      </c>
      <c r="L12" s="1" t="s">
        <v>221</v>
      </c>
      <c r="M12" s="75"/>
      <c r="N12" s="75"/>
      <c r="O12" s="75"/>
      <c r="P12" s="75"/>
      <c r="Q12" s="75" t="s">
        <v>214</v>
      </c>
      <c r="R12" s="226" t="str">
        <f>VLOOKUP(Tableau1[[#This Row],[POposte]],Tableau8[],15,FALSE)</f>
        <v>AA</v>
      </c>
      <c r="S12" s="226" t="str">
        <f>VLOOKUP(Tableau1[[#This Row],[POposte]],Tableau8[],14,FALSE)</f>
        <v>XX</v>
      </c>
      <c r="T12" s="75" t="str">
        <f>IF(Tableau1[[#This Row],[Strat lancement]]="A0",IF(Tableau1[[#This Row],[Statut lancement]]="X","OK","NOK"),IF(Tableau1[[#This Row],[Strat lancement]]="AA",IF(Tableau1[[#This Row],[Statut lancement]]="XX","OK","NOK"),IF(Tableau1[[#This Row],[Strat lancement]]="BB",IF(Tableau1[[#This Row],[Statut lancement]]="XXX","OK","NOK"))))</f>
        <v>OK</v>
      </c>
      <c r="U12" s="18" t="s">
        <v>241</v>
      </c>
      <c r="V12" s="1" t="s">
        <v>246</v>
      </c>
      <c r="W12" s="1" t="s">
        <v>88</v>
      </c>
      <c r="X12" s="2">
        <v>43892</v>
      </c>
      <c r="Y12" s="1" t="s">
        <v>247</v>
      </c>
      <c r="Z12" s="1" t="s">
        <v>219</v>
      </c>
      <c r="AA12" s="2">
        <v>43892</v>
      </c>
      <c r="AB12" s="123" t="s">
        <v>220</v>
      </c>
      <c r="AC12" s="1" t="str">
        <f>VLOOKUP(Tableau1[[#This Row],[POposte]],Tableau8[#All],18,FALSE)</f>
        <v/>
      </c>
      <c r="AD12" s="236" t="str">
        <f>CONCATENATE(Tableau1[[#This Row],[Nº pièce référence]],Tableau1[[#This Row],[Poste de réf.]])</f>
        <v>450066189410</v>
      </c>
      <c r="AE12" s="237">
        <f>VLOOKUP(Tableau1[[#This Row],[POposte]],Tableau5[#All],5,FALSE)</f>
        <v>2572</v>
      </c>
      <c r="AF12" s="238" t="s">
        <v>52</v>
      </c>
      <c r="AG12" s="237">
        <f>VLOOKUP(Tableau1[[#This Row],[POposte]],Tableau5[#All],6,FALSE)</f>
        <v>0</v>
      </c>
      <c r="AH12" s="238" t="s">
        <v>52</v>
      </c>
      <c r="AI12" s="239">
        <f>Tableau1[[#This Row],[Montant Engagé PO]]-Tableau1[[#This Row],[Montant Liquidé]]</f>
        <v>2572</v>
      </c>
      <c r="AJ12" s="237" t="str">
        <f>VLOOKUP(Tableau1[[#This Row],[POposte]],Tableau5[#All],3,FALSE)</f>
        <v>300020695</v>
      </c>
      <c r="AK12" s="237" t="str">
        <f>VLOOKUP(Tableau1[[#This Row],[POposte]],Tableau5[#All],4,FALSE)</f>
        <v>2</v>
      </c>
      <c r="AL12" s="146" t="str">
        <f>VLOOKUP(Tableau1[[#This Row],[POposte]],Tableau5[#All],2,FALSE)</f>
        <v>252102121101</v>
      </c>
      <c r="AM12" s="237" t="str">
        <f>VLOOKUP(Tableau1[[#This Row],[POposte]],Tableau8[],9,FALSE)</f>
        <v>L</v>
      </c>
      <c r="AN12" s="241">
        <f>VLOOKUP(Tableau1[[#This Row],[POposte]],Tableau8[],16,FALSE)</f>
        <v>1</v>
      </c>
      <c r="AO12" s="200">
        <f>VLOOKUP(Tableau1[[#This Row],[POposte]],Tableau8[],17,FALSE)</f>
        <v>1</v>
      </c>
      <c r="AP12" s="1" t="str">
        <f>VLOOKUP(Tableau1[[#This Row],[POposte]],Tableau13[#All],10,FALSE)</f>
        <v>0800</v>
      </c>
      <c r="AQ12" s="1" t="str">
        <f>VLOOKUP(MID(Tableau1[[#This Row],[Codenva]],1,2),Tableau36[],2,FALSE)</f>
        <v>Overheidsopdrachten van beperkte waarde (0800)</v>
      </c>
      <c r="AR12" s="1" t="str">
        <f>VLOOKUP(Tableau1[[#This Row],[POposte]],Tableau13[#All],16,FALSE)</f>
        <v/>
      </c>
      <c r="AS12" s="285" t="str">
        <f>Tableau1[[#This Row],[KRC]]&amp;Tableau1[[#This Row],[Poste KRC]]</f>
        <v>3000206952</v>
      </c>
      <c r="AT12" s="1" t="e">
        <f>VLOOKUP(Tableau1[[#This Row],[Colonne3]],Tableau6[[#All],[krcposte]:[description ]],2,FALSE)</f>
        <v>#N/A</v>
      </c>
    </row>
    <row r="13" spans="1:46" hidden="1" x14ac:dyDescent="0.35">
      <c r="A13" s="1" t="str">
        <f>Tableau1[[#This Row],[Nº pièce référence]]</f>
        <v>4500662220</v>
      </c>
      <c r="B13" s="16"/>
      <c r="C13" s="1"/>
      <c r="D13" s="1"/>
      <c r="E13" s="1" t="s">
        <v>248</v>
      </c>
      <c r="F13" s="92"/>
      <c r="G13" s="123"/>
      <c r="H13" s="75" t="s">
        <v>214</v>
      </c>
      <c r="I13" s="75" t="s">
        <v>214</v>
      </c>
      <c r="J13" s="75" t="s">
        <v>214</v>
      </c>
      <c r="K13" s="75" t="s">
        <v>214</v>
      </c>
      <c r="L13" s="1"/>
      <c r="M13" s="75"/>
      <c r="N13" s="75"/>
      <c r="O13" s="75"/>
      <c r="P13" s="75"/>
      <c r="Q13" s="75" t="s">
        <v>214</v>
      </c>
      <c r="R13" s="226" t="str">
        <f>VLOOKUP(Tableau1[[#This Row],[POposte]],Tableau8[],15,FALSE)</f>
        <v>AA</v>
      </c>
      <c r="S13" s="226" t="str">
        <f>VLOOKUP(Tableau1[[#This Row],[POposte]],Tableau8[],14,FALSE)</f>
        <v>XX</v>
      </c>
      <c r="T13" s="75" t="str">
        <f>IF(Tableau1[[#This Row],[Strat lancement]]="A0",IF(Tableau1[[#This Row],[Statut lancement]]="X","OK","NOK"),IF(Tableau1[[#This Row],[Strat lancement]]="AA",IF(Tableau1[[#This Row],[Statut lancement]]="XX","OK","NOK"),IF(Tableau1[[#This Row],[Strat lancement]]="BB",IF(Tableau1[[#This Row],[Statut lancement]]="XXX","OK","NOK"))))</f>
        <v>OK</v>
      </c>
      <c r="U13" s="18" t="s">
        <v>249</v>
      </c>
      <c r="V13" s="1" t="s">
        <v>250</v>
      </c>
      <c r="W13" s="1" t="s">
        <v>88</v>
      </c>
      <c r="X13" s="2">
        <v>43893</v>
      </c>
      <c r="Y13" s="1" t="s">
        <v>251</v>
      </c>
      <c r="Z13" s="1" t="s">
        <v>219</v>
      </c>
      <c r="AA13" s="2">
        <v>43893</v>
      </c>
      <c r="AB13" s="123" t="s">
        <v>220</v>
      </c>
      <c r="AC13" s="1" t="str">
        <f>VLOOKUP(Tableau1[[#This Row],[POposte]],Tableau8[#All],18,FALSE)</f>
        <v/>
      </c>
      <c r="AD13" s="236" t="str">
        <f>CONCATENATE(Tableau1[[#This Row],[Nº pièce référence]],Tableau1[[#This Row],[Poste de réf.]])</f>
        <v>450066222010</v>
      </c>
      <c r="AE13" s="237">
        <f>VLOOKUP(Tableau1[[#This Row],[POposte]],Tableau5[#All],5,FALSE)</f>
        <v>2260.48</v>
      </c>
      <c r="AF13" s="238" t="s">
        <v>52</v>
      </c>
      <c r="AG13" s="237">
        <f>VLOOKUP(Tableau1[[#This Row],[POposte]],Tableau5[#All],6,FALSE)</f>
        <v>2260.48</v>
      </c>
      <c r="AH13" s="238" t="s">
        <v>52</v>
      </c>
      <c r="AI13" s="239">
        <f>Tableau1[[#This Row],[Montant Engagé PO]]-Tableau1[[#This Row],[Montant Liquidé]]</f>
        <v>0</v>
      </c>
      <c r="AJ13" s="237" t="str">
        <f>VLOOKUP(Tableau1[[#This Row],[POposte]],Tableau5[#All],3,FALSE)</f>
        <v>300020910</v>
      </c>
      <c r="AK13" s="237" t="str">
        <f>VLOOKUP(Tableau1[[#This Row],[POposte]],Tableau5[#All],4,FALSE)</f>
        <v>1</v>
      </c>
      <c r="AL13" s="146" t="str">
        <f>VLOOKUP(Tableau1[[#This Row],[POposte]],Tableau5[#All],2,FALSE)</f>
        <v>254012121101</v>
      </c>
      <c r="AM13" s="237" t="str">
        <f>VLOOKUP(Tableau1[[#This Row],[POposte]],Tableau8[],9,FALSE)</f>
        <v>L</v>
      </c>
      <c r="AN13" s="241">
        <f>VLOOKUP(Tableau1[[#This Row],[POposte]],Tableau8[],16,FALSE)</f>
        <v>640</v>
      </c>
      <c r="AO13" s="200">
        <f>VLOOKUP(Tableau1[[#This Row],[POposte]],Tableau8[],17,FALSE)</f>
        <v>256</v>
      </c>
      <c r="AP13" s="1" t="str">
        <f>VLOOKUP(Tableau1[[#This Row],[POposte]],Tableau13[#All],10,FALSE)</f>
        <v>0800</v>
      </c>
      <c r="AQ13" s="1" t="str">
        <f>VLOOKUP(MID(Tableau1[[#This Row],[Codenva]],1,2),Tableau36[],2,FALSE)</f>
        <v>Overheidsopdrachten van beperkte waarde (0800)</v>
      </c>
      <c r="AR13" s="1" t="str">
        <f>VLOOKUP(Tableau1[[#This Row],[POposte]],Tableau13[#All],16,FALSE)</f>
        <v/>
      </c>
      <c r="AS13" s="285" t="str">
        <f>Tableau1[[#This Row],[KRC]]&amp;Tableau1[[#This Row],[Poste KRC]]</f>
        <v>3000209101</v>
      </c>
      <c r="AT13" s="1" t="e">
        <f>VLOOKUP(Tableau1[[#This Row],[Colonne3]],Tableau6[[#All],[krcposte]:[description ]],2,FALSE)</f>
        <v>#N/A</v>
      </c>
    </row>
    <row r="14" spans="1:46" x14ac:dyDescent="0.35">
      <c r="A14" s="1" t="str">
        <f>Tableau1[[#This Row],[Nº pièce référence]]</f>
        <v>4500662930</v>
      </c>
      <c r="B14" s="16"/>
      <c r="C14" s="1"/>
      <c r="D14" s="1"/>
      <c r="E14" s="159" t="s">
        <v>252</v>
      </c>
      <c r="F14" s="92"/>
      <c r="G14" s="123"/>
      <c r="H14" s="75" t="s">
        <v>214</v>
      </c>
      <c r="I14" s="75" t="s">
        <v>214</v>
      </c>
      <c r="J14" s="75" t="s">
        <v>214</v>
      </c>
      <c r="K14" s="75" t="s">
        <v>214</v>
      </c>
      <c r="L14" s="1" t="s">
        <v>253</v>
      </c>
      <c r="M14" s="75"/>
      <c r="N14" s="75"/>
      <c r="O14" s="75"/>
      <c r="P14" s="75"/>
      <c r="Q14" s="75" t="s">
        <v>214</v>
      </c>
      <c r="R14" s="226" t="str">
        <f>VLOOKUP(Tableau1[[#This Row],[POposte]],Tableau8[],15,FALSE)</f>
        <v>A0</v>
      </c>
      <c r="S14" s="226" t="str">
        <f>VLOOKUP(Tableau1[[#This Row],[POposte]],Tableau8[],14,FALSE)</f>
        <v>X</v>
      </c>
      <c r="T14" s="75" t="str">
        <f>IF(Tableau1[[#This Row],[Strat lancement]]="A0",IF(Tableau1[[#This Row],[Statut lancement]]="X","OK","NOK"),IF(Tableau1[[#This Row],[Strat lancement]]="AA",IF(Tableau1[[#This Row],[Statut lancement]]="XX","OK","NOK"),IF(Tableau1[[#This Row],[Strat lancement]]="BB",IF(Tableau1[[#This Row],[Statut lancement]]="XXX","OK","NOK"))))</f>
        <v>OK</v>
      </c>
      <c r="U14" s="18" t="s">
        <v>254</v>
      </c>
      <c r="V14" s="1" t="s">
        <v>255</v>
      </c>
      <c r="W14" s="1" t="s">
        <v>88</v>
      </c>
      <c r="X14" s="2">
        <v>43895</v>
      </c>
      <c r="Y14" s="1" t="s">
        <v>256</v>
      </c>
      <c r="Z14" s="1" t="s">
        <v>219</v>
      </c>
      <c r="AA14" s="2">
        <v>43895</v>
      </c>
      <c r="AB14" s="123" t="s">
        <v>220</v>
      </c>
      <c r="AC14" s="1" t="str">
        <f>VLOOKUP(Tableau1[[#This Row],[POposte]],Tableau8[#All],18,FALSE)</f>
        <v/>
      </c>
      <c r="AD14" s="236" t="str">
        <f>CONCATENATE(Tableau1[[#This Row],[Nº pièce référence]],Tableau1[[#This Row],[Poste de réf.]])</f>
        <v>450066293010</v>
      </c>
      <c r="AE14" s="237">
        <f>VLOOKUP(Tableau1[[#This Row],[POposte]],Tableau5[#All],5,FALSE)</f>
        <v>276.73</v>
      </c>
      <c r="AF14" s="238" t="s">
        <v>52</v>
      </c>
      <c r="AG14" s="237">
        <f>VLOOKUP(Tableau1[[#This Row],[POposte]],Tableau5[#All],6,FALSE)</f>
        <v>276.73</v>
      </c>
      <c r="AH14" s="238" t="s">
        <v>52</v>
      </c>
      <c r="AI14" s="239">
        <f>Tableau1[[#This Row],[Montant Engagé PO]]-Tableau1[[#This Row],[Montant Liquidé]]</f>
        <v>0</v>
      </c>
      <c r="AJ14" s="237" t="str">
        <f>VLOOKUP(Tableau1[[#This Row],[POposte]],Tableau5[#All],3,FALSE)</f>
        <v>300020346</v>
      </c>
      <c r="AK14" s="237" t="str">
        <f>VLOOKUP(Tableau1[[#This Row],[POposte]],Tableau5[#All],4,FALSE)</f>
        <v>1</v>
      </c>
      <c r="AL14" s="146" t="str">
        <f>VLOOKUP(Tableau1[[#This Row],[POposte]],Tableau5[#All],2,FALSE)</f>
        <v>252122121104</v>
      </c>
      <c r="AM14" s="237" t="str">
        <f>VLOOKUP(Tableau1[[#This Row],[POposte]],Tableau8[],9,FALSE)</f>
        <v>L</v>
      </c>
      <c r="AN14" s="241">
        <f>VLOOKUP(Tableau1[[#This Row],[POposte]],Tableau8[],16,FALSE)</f>
        <v>5</v>
      </c>
      <c r="AO14" s="200">
        <f>VLOOKUP(Tableau1[[#This Row],[POposte]],Tableau8[],17,FALSE)</f>
        <v>0</v>
      </c>
      <c r="AP14" s="1" t="str">
        <f>VLOOKUP(Tableau1[[#This Row],[POposte]],Tableau13[#All],10,FALSE)</f>
        <v>0600</v>
      </c>
      <c r="AQ14" s="1" t="str">
        <f>VLOOKUP(MID(Tableau1[[#This Row],[Codenva]],1,2),Tableau36[],2,FALSE)</f>
        <v>Raamovereenkomsten (0600)</v>
      </c>
      <c r="AR14" s="1" t="str">
        <f>VLOOKUP(Tableau1[[#This Row],[POposte]],Tableau13[#All],16,FALSE)</f>
        <v/>
      </c>
      <c r="AS14" s="285" t="str">
        <f>Tableau1[[#This Row],[KRC]]&amp;Tableau1[[#This Row],[Poste KRC]]</f>
        <v>3000203461</v>
      </c>
      <c r="AT14" s="1">
        <f>VLOOKUP(Tableau1[[#This Row],[Colonne3]],Tableau6[[#All],[krcposte]:[description ]],2,FALSE)</f>
        <v>0</v>
      </c>
    </row>
    <row r="15" spans="1:46" hidden="1" x14ac:dyDescent="0.35">
      <c r="A15" s="1" t="str">
        <f>Tableau1[[#This Row],[Nº pièce référence]]</f>
        <v>4500663153</v>
      </c>
      <c r="B15" s="16"/>
      <c r="C15" s="1"/>
      <c r="D15" s="1"/>
      <c r="E15" s="1" t="s">
        <v>240</v>
      </c>
      <c r="F15" s="92"/>
      <c r="G15" s="123"/>
      <c r="H15" s="75" t="s">
        <v>214</v>
      </c>
      <c r="I15" s="75" t="s">
        <v>214</v>
      </c>
      <c r="J15" s="75" t="s">
        <v>214</v>
      </c>
      <c r="K15" s="75" t="s">
        <v>214</v>
      </c>
      <c r="L15" s="1" t="s">
        <v>221</v>
      </c>
      <c r="M15" s="75"/>
      <c r="N15" s="75"/>
      <c r="O15" s="75"/>
      <c r="P15" s="75"/>
      <c r="Q15" s="75" t="s">
        <v>214</v>
      </c>
      <c r="R15" s="226" t="str">
        <f>VLOOKUP(Tableau1[[#This Row],[POposte]],Tableau8[],15,FALSE)</f>
        <v>A0</v>
      </c>
      <c r="S15" s="226" t="str">
        <f>VLOOKUP(Tableau1[[#This Row],[POposte]],Tableau8[],14,FALSE)</f>
        <v>X</v>
      </c>
      <c r="T15" s="75" t="str">
        <f>IF(Tableau1[[#This Row],[Strat lancement]]="A0",IF(Tableau1[[#This Row],[Statut lancement]]="X","OK","NOK"),IF(Tableau1[[#This Row],[Strat lancement]]="AA",IF(Tableau1[[#This Row],[Statut lancement]]="XX","OK","NOK"),IF(Tableau1[[#This Row],[Strat lancement]]="BB",IF(Tableau1[[#This Row],[Statut lancement]]="XXX","OK","NOK"))))</f>
        <v>OK</v>
      </c>
      <c r="U15" s="18" t="s">
        <v>241</v>
      </c>
      <c r="V15" s="1" t="s">
        <v>257</v>
      </c>
      <c r="W15" s="1" t="s">
        <v>88</v>
      </c>
      <c r="X15" s="2">
        <v>43896</v>
      </c>
      <c r="Y15" s="1" t="s">
        <v>258</v>
      </c>
      <c r="Z15" s="1" t="s">
        <v>219</v>
      </c>
      <c r="AA15" s="2">
        <v>43896</v>
      </c>
      <c r="AB15" s="123" t="s">
        <v>220</v>
      </c>
      <c r="AC15" s="1" t="str">
        <f>VLOOKUP(Tableau1[[#This Row],[POposte]],Tableau8[#All],18,FALSE)</f>
        <v/>
      </c>
      <c r="AD15" s="236" t="str">
        <f>CONCATENATE(Tableau1[[#This Row],[Nº pièce référence]],Tableau1[[#This Row],[Poste de réf.]])</f>
        <v>450066315310</v>
      </c>
      <c r="AE15" s="237">
        <f>VLOOKUP(Tableau1[[#This Row],[POposte]],Tableau5[#All],5,FALSE)</f>
        <v>226</v>
      </c>
      <c r="AF15" s="238" t="s">
        <v>52</v>
      </c>
      <c r="AG15" s="237">
        <f>VLOOKUP(Tableau1[[#This Row],[POposte]],Tableau5[#All],6,FALSE)</f>
        <v>0</v>
      </c>
      <c r="AH15" s="238" t="s">
        <v>52</v>
      </c>
      <c r="AI15" s="239">
        <f>Tableau1[[#This Row],[Montant Engagé PO]]-Tableau1[[#This Row],[Montant Liquidé]]</f>
        <v>226</v>
      </c>
      <c r="AJ15" s="237" t="str">
        <f>VLOOKUP(Tableau1[[#This Row],[POposte]],Tableau5[#All],3,FALSE)</f>
        <v>300020695</v>
      </c>
      <c r="AK15" s="237" t="str">
        <f>VLOOKUP(Tableau1[[#This Row],[POposte]],Tableau5[#All],4,FALSE)</f>
        <v>2</v>
      </c>
      <c r="AL15" s="146" t="str">
        <f>VLOOKUP(Tableau1[[#This Row],[POposte]],Tableau5[#All],2,FALSE)</f>
        <v>252102121101</v>
      </c>
      <c r="AM15" s="237" t="str">
        <f>VLOOKUP(Tableau1[[#This Row],[POposte]],Tableau8[],9,FALSE)</f>
        <v>L</v>
      </c>
      <c r="AN15" s="241">
        <f>VLOOKUP(Tableau1[[#This Row],[POposte]],Tableau8[],16,FALSE)</f>
        <v>1</v>
      </c>
      <c r="AO15" s="200">
        <f>VLOOKUP(Tableau1[[#This Row],[POposte]],Tableau8[],17,FALSE)</f>
        <v>1</v>
      </c>
      <c r="AP15" s="1" t="str">
        <f>VLOOKUP(Tableau1[[#This Row],[POposte]],Tableau13[#All],10,FALSE)</f>
        <v>0800</v>
      </c>
      <c r="AQ15" s="1" t="str">
        <f>VLOOKUP(MID(Tableau1[[#This Row],[Codenva]],1,2),Tableau36[],2,FALSE)</f>
        <v>Overheidsopdrachten van beperkte waarde (0800)</v>
      </c>
      <c r="AR15" s="1" t="str">
        <f>VLOOKUP(Tableau1[[#This Row],[POposte]],Tableau13[#All],16,FALSE)</f>
        <v/>
      </c>
      <c r="AS15" s="285" t="str">
        <f>Tableau1[[#This Row],[KRC]]&amp;Tableau1[[#This Row],[Poste KRC]]</f>
        <v>3000206952</v>
      </c>
      <c r="AT15" s="1" t="e">
        <f>VLOOKUP(Tableau1[[#This Row],[Colonne3]],Tableau6[[#All],[krcposte]:[description ]],2,FALSE)</f>
        <v>#N/A</v>
      </c>
    </row>
    <row r="16" spans="1:46" hidden="1" x14ac:dyDescent="0.35">
      <c r="A16" s="1" t="str">
        <f>Tableau1[[#This Row],[Nº pièce référence]]</f>
        <v>4500663413</v>
      </c>
      <c r="B16" s="124" t="s">
        <v>259</v>
      </c>
      <c r="C16" s="1"/>
      <c r="D16" s="1"/>
      <c r="E16" s="1" t="s">
        <v>240</v>
      </c>
      <c r="F16" s="92"/>
      <c r="G16" s="123"/>
      <c r="H16" s="75">
        <v>43899</v>
      </c>
      <c r="I16" s="42"/>
      <c r="J16" s="73"/>
      <c r="K16" s="73"/>
      <c r="L16" s="1" t="s">
        <v>221</v>
      </c>
      <c r="M16" s="42"/>
      <c r="N16" s="42"/>
      <c r="O16" s="42"/>
      <c r="P16" s="42"/>
      <c r="Q16" s="75" t="e">
        <v>#N/A</v>
      </c>
      <c r="R16" s="226" t="str">
        <f>VLOOKUP(Tableau1[[#This Row],[POposte]],Tableau8[],15,FALSE)</f>
        <v>BB</v>
      </c>
      <c r="S16" s="226" t="str">
        <f>VLOOKUP(Tableau1[[#This Row],[POposte]],Tableau8[],14,FALSE)</f>
        <v>XXX</v>
      </c>
      <c r="T16" s="75" t="str">
        <f>IF(Tableau1[[#This Row],[Strat lancement]]="A0",IF(Tableau1[[#This Row],[Statut lancement]]="X","OK","NOK"),IF(Tableau1[[#This Row],[Strat lancement]]="AA",IF(Tableau1[[#This Row],[Statut lancement]]="XX","OK","NOK"),IF(Tableau1[[#This Row],[Strat lancement]]="BB",IF(Tableau1[[#This Row],[Statut lancement]]="XXX","OK","NOK"))))</f>
        <v>OK</v>
      </c>
      <c r="U16" s="18" t="s">
        <v>241</v>
      </c>
      <c r="V16" s="1" t="s">
        <v>260</v>
      </c>
      <c r="W16" s="1" t="s">
        <v>88</v>
      </c>
      <c r="X16" s="2">
        <v>43899</v>
      </c>
      <c r="Y16" s="1" t="s">
        <v>261</v>
      </c>
      <c r="Z16" s="1" t="s">
        <v>219</v>
      </c>
      <c r="AA16" s="2">
        <v>43899</v>
      </c>
      <c r="AB16" s="123" t="s">
        <v>220</v>
      </c>
      <c r="AC16" s="1" t="str">
        <f>VLOOKUP(Tableau1[[#This Row],[POposte]],Tableau8[#All],18,FALSE)</f>
        <v/>
      </c>
      <c r="AD16" s="236" t="str">
        <f>CONCATENATE(Tableau1[[#This Row],[Nº pièce référence]],Tableau1[[#This Row],[Poste de réf.]])</f>
        <v>450066341310</v>
      </c>
      <c r="AE16" s="237">
        <f>VLOOKUP(Tableau1[[#This Row],[POposte]],Tableau5[#All],5,FALSE)</f>
        <v>6856</v>
      </c>
      <c r="AF16" s="238" t="s">
        <v>52</v>
      </c>
      <c r="AG16" s="237">
        <f>VLOOKUP(Tableau1[[#This Row],[POposte]],Tableau5[#All],6,FALSE)</f>
        <v>0</v>
      </c>
      <c r="AH16" s="238" t="s">
        <v>52</v>
      </c>
      <c r="AI16" s="239">
        <f>Tableau1[[#This Row],[Montant Engagé PO]]-Tableau1[[#This Row],[Montant Liquidé]]</f>
        <v>6856</v>
      </c>
      <c r="AJ16" s="237" t="str">
        <f>VLOOKUP(Tableau1[[#This Row],[POposte]],Tableau5[#All],3,FALSE)</f>
        <v>300020695</v>
      </c>
      <c r="AK16" s="237" t="str">
        <f>VLOOKUP(Tableau1[[#This Row],[POposte]],Tableau5[#All],4,FALSE)</f>
        <v>2</v>
      </c>
      <c r="AL16" s="146" t="str">
        <f>VLOOKUP(Tableau1[[#This Row],[POposte]],Tableau5[#All],2,FALSE)</f>
        <v>252102121101</v>
      </c>
      <c r="AM16" s="237" t="str">
        <f>VLOOKUP(Tableau1[[#This Row],[POposte]],Tableau8[],9,FALSE)</f>
        <v>L</v>
      </c>
      <c r="AN16" s="241">
        <f>VLOOKUP(Tableau1[[#This Row],[POposte]],Tableau8[],16,FALSE)</f>
        <v>1</v>
      </c>
      <c r="AO16" s="202">
        <f>VLOOKUP(Tableau1[[#This Row],[POposte]],Tableau8[],17,FALSE)</f>
        <v>1</v>
      </c>
      <c r="AP16" s="1" t="str">
        <f>VLOOKUP(Tableau1[[#This Row],[POposte]],Tableau13[#All],10,FALSE)</f>
        <v>0800</v>
      </c>
      <c r="AQ16" s="1" t="str">
        <f>VLOOKUP(MID(Tableau1[[#This Row],[Codenva]],1,2),Tableau36[],2,FALSE)</f>
        <v>Overheidsopdrachten van beperkte waarde (0800)</v>
      </c>
      <c r="AR16" s="1" t="str">
        <f>VLOOKUP(Tableau1[[#This Row],[POposte]],Tableau13[#All],16,FALSE)</f>
        <v/>
      </c>
      <c r="AS16" s="285" t="str">
        <f>Tableau1[[#This Row],[KRC]]&amp;Tableau1[[#This Row],[Poste KRC]]</f>
        <v>3000206952</v>
      </c>
      <c r="AT16" s="1" t="e">
        <f>VLOOKUP(Tableau1[[#This Row],[Colonne3]],Tableau6[[#All],[krcposte]:[description ]],2,FALSE)</f>
        <v>#N/A</v>
      </c>
    </row>
    <row r="17" spans="1:46" x14ac:dyDescent="0.35">
      <c r="A17" s="1" t="str">
        <f>Tableau1[[#This Row],[Nº pièce référence]]</f>
        <v>4500663411</v>
      </c>
      <c r="B17" s="16"/>
      <c r="C17" s="1"/>
      <c r="D17" s="1"/>
      <c r="E17" s="159" t="s">
        <v>262</v>
      </c>
      <c r="F17" s="92"/>
      <c r="G17" s="123"/>
      <c r="H17" s="75" t="s">
        <v>214</v>
      </c>
      <c r="I17" s="75" t="s">
        <v>214</v>
      </c>
      <c r="J17" s="75" t="s">
        <v>214</v>
      </c>
      <c r="K17" s="75" t="s">
        <v>214</v>
      </c>
      <c r="L17" s="1" t="s">
        <v>253</v>
      </c>
      <c r="M17" s="75"/>
      <c r="N17" s="75"/>
      <c r="O17" s="75"/>
      <c r="P17" s="75"/>
      <c r="Q17" s="75" t="s">
        <v>214</v>
      </c>
      <c r="R17" s="226" t="str">
        <f>VLOOKUP(Tableau1[[#This Row],[POposte]],Tableau8[],15,FALSE)</f>
        <v>A0</v>
      </c>
      <c r="S17" s="226" t="str">
        <f>VLOOKUP(Tableau1[[#This Row],[POposte]],Tableau8[],14,FALSE)</f>
        <v>X</v>
      </c>
      <c r="T17" s="75" t="str">
        <f>IF(Tableau1[[#This Row],[Strat lancement]]="A0",IF(Tableau1[[#This Row],[Statut lancement]]="X","OK","NOK"),IF(Tableau1[[#This Row],[Strat lancement]]="AA",IF(Tableau1[[#This Row],[Statut lancement]]="XX","OK","NOK"),IF(Tableau1[[#This Row],[Strat lancement]]="BB",IF(Tableau1[[#This Row],[Statut lancement]]="XXX","OK","NOK"))))</f>
        <v>OK</v>
      </c>
      <c r="U17" s="18" t="s">
        <v>263</v>
      </c>
      <c r="V17" s="1" t="s">
        <v>264</v>
      </c>
      <c r="W17" s="1" t="s">
        <v>88</v>
      </c>
      <c r="X17" s="2">
        <v>43899</v>
      </c>
      <c r="Y17" s="1" t="s">
        <v>265</v>
      </c>
      <c r="Z17" s="1" t="s">
        <v>219</v>
      </c>
      <c r="AA17" s="2">
        <v>43899</v>
      </c>
      <c r="AB17" s="123" t="s">
        <v>220</v>
      </c>
      <c r="AC17" s="1" t="str">
        <f>VLOOKUP(Tableau1[[#This Row],[POposte]],Tableau8[#All],18,FALSE)</f>
        <v/>
      </c>
      <c r="AD17" s="236" t="str">
        <f>CONCATENATE(Tableau1[[#This Row],[Nº pièce référence]],Tableau1[[#This Row],[Poste de réf.]])</f>
        <v>450066341110</v>
      </c>
      <c r="AE17" s="237">
        <f>VLOOKUP(Tableau1[[#This Row],[POposte]],Tableau5[#All],5,FALSE)</f>
        <v>1190.08</v>
      </c>
      <c r="AF17" s="238" t="s">
        <v>52</v>
      </c>
      <c r="AG17" s="237">
        <f>VLOOKUP(Tableau1[[#This Row],[POposte]],Tableau5[#All],6,FALSE)</f>
        <v>1190.08</v>
      </c>
      <c r="AH17" s="238" t="s">
        <v>52</v>
      </c>
      <c r="AI17" s="239">
        <f>Tableau1[[#This Row],[Montant Engagé PO]]-Tableau1[[#This Row],[Montant Liquidé]]</f>
        <v>0</v>
      </c>
      <c r="AJ17" s="237" t="str">
        <f>VLOOKUP(Tableau1[[#This Row],[POposte]],Tableau5[#All],3,FALSE)</f>
        <v>300020346</v>
      </c>
      <c r="AK17" s="237" t="str">
        <f>VLOOKUP(Tableau1[[#This Row],[POposte]],Tableau5[#All],4,FALSE)</f>
        <v>1</v>
      </c>
      <c r="AL17" s="146" t="str">
        <f>VLOOKUP(Tableau1[[#This Row],[POposte]],Tableau5[#All],2,FALSE)</f>
        <v>252122121104</v>
      </c>
      <c r="AM17" s="237" t="str">
        <f>VLOOKUP(Tableau1[[#This Row],[POposte]],Tableau8[],9,FALSE)</f>
        <v>L</v>
      </c>
      <c r="AN17" s="241">
        <f>VLOOKUP(Tableau1[[#This Row],[POposte]],Tableau8[],16,FALSE)</f>
        <v>1</v>
      </c>
      <c r="AO17" s="200">
        <f>VLOOKUP(Tableau1[[#This Row],[POposte]],Tableau8[],17,FALSE)</f>
        <v>0</v>
      </c>
      <c r="AP17" s="1" t="str">
        <f>VLOOKUP(Tableau1[[#This Row],[POposte]],Tableau13[#All],10,FALSE)</f>
        <v>0800</v>
      </c>
      <c r="AQ17" s="1" t="str">
        <f>VLOOKUP(MID(Tableau1[[#This Row],[Codenva]],1,2),Tableau36[],2,FALSE)</f>
        <v>Overheidsopdrachten van beperkte waarde (0800)</v>
      </c>
      <c r="AR17" s="1" t="str">
        <f>VLOOKUP(Tableau1[[#This Row],[POposte]],Tableau13[#All],16,FALSE)</f>
        <v/>
      </c>
      <c r="AS17" s="285" t="str">
        <f>Tableau1[[#This Row],[KRC]]&amp;Tableau1[[#This Row],[Poste KRC]]</f>
        <v>3000203461</v>
      </c>
      <c r="AT17" s="1">
        <f>VLOOKUP(Tableau1[[#This Row],[Colonne3]],Tableau6[[#All],[krcposte]:[description ]],2,FALSE)</f>
        <v>0</v>
      </c>
    </row>
    <row r="18" spans="1:46" x14ac:dyDescent="0.35">
      <c r="A18" s="1" t="str">
        <f>Tableau1[[#This Row],[Nº pièce référence]]</f>
        <v>4500664029</v>
      </c>
      <c r="B18" s="16" t="s">
        <v>266</v>
      </c>
      <c r="C18" s="1"/>
      <c r="D18" s="1"/>
      <c r="E18" s="1" t="s">
        <v>267</v>
      </c>
      <c r="F18" s="92"/>
      <c r="G18" s="123"/>
      <c r="H18" s="96">
        <v>43930</v>
      </c>
      <c r="I18" s="42"/>
      <c r="J18" s="75" t="s">
        <v>214</v>
      </c>
      <c r="K18" s="75" t="s">
        <v>214</v>
      </c>
      <c r="L18" s="1" t="s">
        <v>35</v>
      </c>
      <c r="M18" s="42"/>
      <c r="N18" s="42"/>
      <c r="O18" s="42"/>
      <c r="P18" s="42"/>
      <c r="Q18" s="75" t="s">
        <v>214</v>
      </c>
      <c r="R18" s="226" t="str">
        <f>VLOOKUP(Tableau1[[#This Row],[POposte]],Tableau8[],15,FALSE)</f>
        <v>AA</v>
      </c>
      <c r="S18" s="226" t="str">
        <f>VLOOKUP(Tableau1[[#This Row],[POposte]],Tableau8[],14,FALSE)</f>
        <v>XX</v>
      </c>
      <c r="T18" s="75" t="str">
        <f>IF(Tableau1[[#This Row],[Strat lancement]]="A0",IF(Tableau1[[#This Row],[Statut lancement]]="X","OK","NOK"),IF(Tableau1[[#This Row],[Strat lancement]]="AA",IF(Tableau1[[#This Row],[Statut lancement]]="XX","OK","NOK"),IF(Tableau1[[#This Row],[Strat lancement]]="BB",IF(Tableau1[[#This Row],[Statut lancement]]="XXX","OK","NOK"))))</f>
        <v>OK</v>
      </c>
      <c r="U18" s="18" t="s">
        <v>268</v>
      </c>
      <c r="V18" s="1" t="s">
        <v>269</v>
      </c>
      <c r="W18" s="1" t="s">
        <v>88</v>
      </c>
      <c r="X18" s="2">
        <v>43900</v>
      </c>
      <c r="Y18" s="1" t="s">
        <v>270</v>
      </c>
      <c r="Z18" s="1" t="s">
        <v>219</v>
      </c>
      <c r="AA18" s="2">
        <v>43900</v>
      </c>
      <c r="AB18" s="123" t="s">
        <v>220</v>
      </c>
      <c r="AC18" s="1" t="str">
        <f>VLOOKUP(Tableau1[[#This Row],[POposte]],Tableau8[#All],18,FALSE)</f>
        <v/>
      </c>
      <c r="AD18" s="236" t="str">
        <f>CONCATENATE(Tableau1[[#This Row],[Nº pièce référence]],Tableau1[[#This Row],[Poste de réf.]])</f>
        <v>450066402910</v>
      </c>
      <c r="AE18" s="237">
        <f>VLOOKUP(Tableau1[[#This Row],[POposte]],Tableau5[#All],5,FALSE)</f>
        <v>6571.61</v>
      </c>
      <c r="AF18" s="238" t="s">
        <v>52</v>
      </c>
      <c r="AG18" s="237">
        <f>VLOOKUP(Tableau1[[#This Row],[POposte]],Tableau5[#All],6,FALSE)</f>
        <v>6571.61</v>
      </c>
      <c r="AH18" s="238" t="s">
        <v>52</v>
      </c>
      <c r="AI18" s="239">
        <f>Tableau1[[#This Row],[Montant Engagé PO]]-Tableau1[[#This Row],[Montant Liquidé]]</f>
        <v>0</v>
      </c>
      <c r="AJ18" s="237" t="str">
        <f>VLOOKUP(Tableau1[[#This Row],[POposte]],Tableau5[#All],3,FALSE)</f>
        <v>300020622</v>
      </c>
      <c r="AK18" s="237" t="str">
        <f>VLOOKUP(Tableau1[[#This Row],[POposte]],Tableau5[#All],4,FALSE)</f>
        <v>7</v>
      </c>
      <c r="AL18" s="146" t="str">
        <f>VLOOKUP(Tableau1[[#This Row],[POposte]],Tableau5[#All],2,FALSE)</f>
        <v>252122742204</v>
      </c>
      <c r="AM18" s="237" t="str">
        <f>VLOOKUP(Tableau1[[#This Row],[POposte]],Tableau8[],9,FALSE)</f>
        <v>V</v>
      </c>
      <c r="AN18" s="241">
        <f>VLOOKUP(Tableau1[[#This Row],[POposte]],Tableau8[],16,FALSE)</f>
        <v>3</v>
      </c>
      <c r="AO18" s="202">
        <f>VLOOKUP(Tableau1[[#This Row],[POposte]],Tableau8[],17,FALSE)</f>
        <v>0</v>
      </c>
      <c r="AP18" s="1" t="str">
        <f>VLOOKUP(Tableau1[[#This Row],[POposte]],Tableau13[#All],10,FALSE)</f>
        <v>0600</v>
      </c>
      <c r="AQ18" s="1" t="str">
        <f>VLOOKUP(MID(Tableau1[[#This Row],[Codenva]],1,2),Tableau36[],2,FALSE)</f>
        <v>Raamovereenkomsten (0600)</v>
      </c>
      <c r="AR18" s="1" t="str">
        <f>VLOOKUP(Tableau1[[#This Row],[POposte]],Tableau13[#All],16,FALSE)</f>
        <v/>
      </c>
      <c r="AS18" s="285" t="str">
        <f>Tableau1[[#This Row],[KRC]]&amp;Tableau1[[#This Row],[Poste KRC]]</f>
        <v>3000206227</v>
      </c>
      <c r="AT18" s="1">
        <f>VLOOKUP(Tableau1[[#This Row],[Colonne3]],Tableau6[[#All],[krcposte]:[description ]],2,FALSE)</f>
        <v>0</v>
      </c>
    </row>
    <row r="19" spans="1:46" x14ac:dyDescent="0.35">
      <c r="A19" s="1" t="str">
        <f>Tableau1[[#This Row],[Nº pièce référence]]</f>
        <v>4500664054</v>
      </c>
      <c r="B19" s="16"/>
      <c r="C19" s="1"/>
      <c r="D19" s="1"/>
      <c r="E19" s="159" t="s">
        <v>262</v>
      </c>
      <c r="F19" s="92"/>
      <c r="G19" s="123"/>
      <c r="H19" s="75" t="s">
        <v>214</v>
      </c>
      <c r="I19" s="75" t="s">
        <v>214</v>
      </c>
      <c r="J19" s="75" t="s">
        <v>214</v>
      </c>
      <c r="K19" s="75" t="s">
        <v>214</v>
      </c>
      <c r="L19" s="1" t="s">
        <v>253</v>
      </c>
      <c r="M19" s="75"/>
      <c r="N19" s="75"/>
      <c r="O19" s="75"/>
      <c r="P19" s="75"/>
      <c r="Q19" s="75" t="s">
        <v>214</v>
      </c>
      <c r="R19" s="226" t="str">
        <f>VLOOKUP(Tableau1[[#This Row],[POposte]],Tableau8[],15,FALSE)</f>
        <v>A0</v>
      </c>
      <c r="S19" s="226" t="str">
        <f>VLOOKUP(Tableau1[[#This Row],[POposte]],Tableau8[],14,FALSE)</f>
        <v>X</v>
      </c>
      <c r="T19" s="75" t="str">
        <f>IF(Tableau1[[#This Row],[Strat lancement]]="A0",IF(Tableau1[[#This Row],[Statut lancement]]="X","OK","NOK"),IF(Tableau1[[#This Row],[Strat lancement]]="AA",IF(Tableau1[[#This Row],[Statut lancement]]="XX","OK","NOK"),IF(Tableau1[[#This Row],[Strat lancement]]="BB",IF(Tableau1[[#This Row],[Statut lancement]]="XXX","OK","NOK"))))</f>
        <v>OK</v>
      </c>
      <c r="U19" s="18" t="s">
        <v>263</v>
      </c>
      <c r="V19" s="1" t="s">
        <v>271</v>
      </c>
      <c r="W19" s="1" t="s">
        <v>88</v>
      </c>
      <c r="X19" s="2">
        <v>43900</v>
      </c>
      <c r="Y19" s="1" t="s">
        <v>272</v>
      </c>
      <c r="Z19" s="1" t="s">
        <v>219</v>
      </c>
      <c r="AA19" s="2">
        <v>43900</v>
      </c>
      <c r="AB19" s="123" t="s">
        <v>220</v>
      </c>
      <c r="AC19" s="1" t="str">
        <f>VLOOKUP(Tableau1[[#This Row],[POposte]],Tableau8[#All],18,FALSE)</f>
        <v/>
      </c>
      <c r="AD19" s="236" t="str">
        <f>CONCATENATE(Tableau1[[#This Row],[Nº pièce référence]],Tableau1[[#This Row],[Poste de réf.]])</f>
        <v>450066405410</v>
      </c>
      <c r="AE19" s="237">
        <f>VLOOKUP(Tableau1[[#This Row],[POposte]],Tableau5[#All],5,FALSE)</f>
        <v>822.8</v>
      </c>
      <c r="AF19" s="238" t="s">
        <v>52</v>
      </c>
      <c r="AG19" s="237">
        <f>VLOOKUP(Tableau1[[#This Row],[POposte]],Tableau5[#All],6,FALSE)</f>
        <v>680</v>
      </c>
      <c r="AH19" s="238" t="s">
        <v>52</v>
      </c>
      <c r="AI19" s="239">
        <f>Tableau1[[#This Row],[Montant Engagé PO]]-Tableau1[[#This Row],[Montant Liquidé]]</f>
        <v>142.79999999999995</v>
      </c>
      <c r="AJ19" s="237" t="str">
        <f>VLOOKUP(Tableau1[[#This Row],[POposte]],Tableau5[#All],3,FALSE)</f>
        <v>300020346</v>
      </c>
      <c r="AK19" s="237" t="str">
        <f>VLOOKUP(Tableau1[[#This Row],[POposte]],Tableau5[#All],4,FALSE)</f>
        <v>1</v>
      </c>
      <c r="AL19" s="146" t="str">
        <f>VLOOKUP(Tableau1[[#This Row],[POposte]],Tableau5[#All],2,FALSE)</f>
        <v>252122121104</v>
      </c>
      <c r="AM19" s="237" t="str">
        <f>VLOOKUP(Tableau1[[#This Row],[POposte]],Tableau8[],9,FALSE)</f>
        <v>L</v>
      </c>
      <c r="AN19" s="241">
        <f>VLOOKUP(Tableau1[[#This Row],[POposte]],Tableau8[],16,FALSE)</f>
        <v>5</v>
      </c>
      <c r="AO19" s="202">
        <f>VLOOKUP(Tableau1[[#This Row],[POposte]],Tableau8[],17,FALSE)</f>
        <v>0</v>
      </c>
      <c r="AP19" s="1" t="str">
        <f>VLOOKUP(Tableau1[[#This Row],[POposte]],Tableau13[#All],10,FALSE)</f>
        <v>0800</v>
      </c>
      <c r="AQ19" s="1" t="str">
        <f>VLOOKUP(MID(Tableau1[[#This Row],[Codenva]],1,2),Tableau36[],2,FALSE)</f>
        <v>Overheidsopdrachten van beperkte waarde (0800)</v>
      </c>
      <c r="AR19" s="1" t="str">
        <f>VLOOKUP(Tableau1[[#This Row],[POposte]],Tableau13[#All],16,FALSE)</f>
        <v/>
      </c>
      <c r="AS19" s="285" t="str">
        <f>Tableau1[[#This Row],[KRC]]&amp;Tableau1[[#This Row],[Poste KRC]]</f>
        <v>3000203461</v>
      </c>
      <c r="AT19" s="1">
        <f>VLOOKUP(Tableau1[[#This Row],[Colonne3]],Tableau6[[#All],[krcposte]:[description ]],2,FALSE)</f>
        <v>0</v>
      </c>
    </row>
    <row r="20" spans="1:46" x14ac:dyDescent="0.35">
      <c r="A20" s="1" t="str">
        <f>Tableau1[[#This Row],[Nº pièce référence]]</f>
        <v>4500663766</v>
      </c>
      <c r="B20" s="124" t="s">
        <v>273</v>
      </c>
      <c r="C20" s="1"/>
      <c r="D20" s="167" t="s">
        <v>274</v>
      </c>
      <c r="E20" s="167" t="s">
        <v>275</v>
      </c>
      <c r="F20" s="92"/>
      <c r="G20" s="123"/>
      <c r="H20" s="75">
        <v>43894</v>
      </c>
      <c r="I20" s="42"/>
      <c r="J20" s="73"/>
      <c r="K20" s="73"/>
      <c r="L20" s="176" t="s">
        <v>276</v>
      </c>
      <c r="M20" s="42"/>
      <c r="N20" s="42"/>
      <c r="O20" s="42"/>
      <c r="P20" s="42"/>
      <c r="Q20" s="75" t="e">
        <v>#N/A</v>
      </c>
      <c r="R20" s="226" t="str">
        <f>VLOOKUP(Tableau1[[#This Row],[POposte]],Tableau8[],15,FALSE)</f>
        <v>BB</v>
      </c>
      <c r="S20" s="226" t="str">
        <f>VLOOKUP(Tableau1[[#This Row],[POposte]],Tableau8[],14,FALSE)</f>
        <v>XXX</v>
      </c>
      <c r="T20" s="75" t="str">
        <f>IF(Tableau1[[#This Row],[Strat lancement]]="A0",IF(Tableau1[[#This Row],[Statut lancement]]="X","OK","NOK"),IF(Tableau1[[#This Row],[Strat lancement]]="AA",IF(Tableau1[[#This Row],[Statut lancement]]="XX","OK","NOK"),IF(Tableau1[[#This Row],[Strat lancement]]="BB",IF(Tableau1[[#This Row],[Statut lancement]]="XXX","OK","NOK"))))</f>
        <v>OK</v>
      </c>
      <c r="U20" s="18" t="s">
        <v>277</v>
      </c>
      <c r="V20" s="1" t="s">
        <v>278</v>
      </c>
      <c r="W20" s="1" t="s">
        <v>88</v>
      </c>
      <c r="X20" s="2">
        <v>43900</v>
      </c>
      <c r="Y20" s="1" t="s">
        <v>279</v>
      </c>
      <c r="Z20" s="1" t="s">
        <v>219</v>
      </c>
      <c r="AA20" s="2">
        <v>43900</v>
      </c>
      <c r="AB20" s="123" t="s">
        <v>220</v>
      </c>
      <c r="AC20" s="1" t="str">
        <f>VLOOKUP(Tableau1[[#This Row],[POposte]],Tableau8[#All],18,FALSE)</f>
        <v/>
      </c>
      <c r="AD20" s="236" t="str">
        <f>CONCATENATE(Tableau1[[#This Row],[Nº pièce référence]],Tableau1[[#This Row],[Poste de réf.]])</f>
        <v>450066376610</v>
      </c>
      <c r="AE20" s="237">
        <f>VLOOKUP(Tableau1[[#This Row],[POposte]],Tableau5[#All],5,FALSE)</f>
        <v>430475.20999999996</v>
      </c>
      <c r="AF20" s="238" t="s">
        <v>52</v>
      </c>
      <c r="AG20" s="237">
        <f>VLOOKUP(Tableau1[[#This Row],[POposte]],Tableau5[#All],6,FALSE)</f>
        <v>423615.97</v>
      </c>
      <c r="AH20" s="238" t="s">
        <v>52</v>
      </c>
      <c r="AI20" s="239">
        <f>Tableau1[[#This Row],[Montant Engagé PO]]-Tableau1[[#This Row],[Montant Liquidé]]</f>
        <v>6859.2399999999907</v>
      </c>
      <c r="AJ20" s="237" t="str">
        <f>VLOOKUP(Tableau1[[#This Row],[POposte]],Tableau5[#All],3,FALSE)</f>
        <v>300020861</v>
      </c>
      <c r="AK20" s="237" t="str">
        <f>VLOOKUP(Tableau1[[#This Row],[POposte]],Tableau5[#All],4,FALSE)</f>
        <v>1</v>
      </c>
      <c r="AL20" s="146" t="str">
        <f>VLOOKUP(Tableau1[[#This Row],[POposte]],Tableau5[#All],2,FALSE)</f>
        <v>255223121102</v>
      </c>
      <c r="AM20" s="237" t="str">
        <f>VLOOKUP(Tableau1[[#This Row],[POposte]],Tableau8[],9,FALSE)</f>
        <v>L</v>
      </c>
      <c r="AN20" s="241">
        <f>VLOOKUP(Tableau1[[#This Row],[POposte]],Tableau8[],16,FALSE)</f>
        <v>635294</v>
      </c>
      <c r="AO20" s="202">
        <f>VLOOKUP(Tableau1[[#This Row],[POposte]],Tableau8[],17,FALSE)</f>
        <v>0</v>
      </c>
      <c r="AP20" s="1" t="str">
        <f>VLOOKUP(Tableau1[[#This Row],[POposte]],Tableau13[#All],10,FALSE)</f>
        <v>0620</v>
      </c>
      <c r="AQ20" s="1" t="str">
        <f>VLOOKUP(MID(Tableau1[[#This Row],[Codenva]],1,2),Tableau36[],2,FALSE)</f>
        <v>Raamovereenkomsten (0600)</v>
      </c>
      <c r="AR20" s="1" t="str">
        <f>VLOOKUP(Tableau1[[#This Row],[POposte]],Tableau13[#All],16,FALSE)</f>
        <v/>
      </c>
      <c r="AS20" s="285" t="str">
        <f>Tableau1[[#This Row],[KRC]]&amp;Tableau1[[#This Row],[Poste KRC]]</f>
        <v>3000208611</v>
      </c>
      <c r="AT20" s="1" t="str">
        <f>VLOOKUP(Tableau1[[#This Row],[Colonne3]],Tableau6[[#All],[krcposte]:[description ]],2,FALSE)</f>
        <v>PPE</v>
      </c>
    </row>
    <row r="21" spans="1:46" x14ac:dyDescent="0.35">
      <c r="A21" s="1" t="str">
        <f>Tableau1[[#This Row],[Nº pièce référence]]</f>
        <v>4500664195</v>
      </c>
      <c r="B21" s="128" t="s">
        <v>280</v>
      </c>
      <c r="C21" s="1"/>
      <c r="D21" s="1"/>
      <c r="E21" s="1" t="s">
        <v>281</v>
      </c>
      <c r="F21" s="92"/>
      <c r="G21" s="123"/>
      <c r="H21" s="95">
        <v>43997</v>
      </c>
      <c r="I21" s="33">
        <v>18065</v>
      </c>
      <c r="J21" s="73" t="s">
        <v>282</v>
      </c>
      <c r="K21" s="73"/>
      <c r="L21" s="1" t="s">
        <v>253</v>
      </c>
      <c r="M21" s="33"/>
      <c r="N21" s="33"/>
      <c r="O21" s="33"/>
      <c r="P21" s="33"/>
      <c r="Q21" s="75" t="e">
        <v>#N/A</v>
      </c>
      <c r="R21" s="226" t="str">
        <f>VLOOKUP(Tableau1[[#This Row],[POposte]],Tableau8[],15,FALSE)</f>
        <v>BB</v>
      </c>
      <c r="S21" s="226" t="str">
        <f>VLOOKUP(Tableau1[[#This Row],[POposte]],Tableau8[],14,FALSE)</f>
        <v>XXX</v>
      </c>
      <c r="T21" s="75" t="str">
        <f>IF(Tableau1[[#This Row],[Strat lancement]]="A0",IF(Tableau1[[#This Row],[Statut lancement]]="X","OK","NOK"),IF(Tableau1[[#This Row],[Strat lancement]]="AA",IF(Tableau1[[#This Row],[Statut lancement]]="XX","OK","NOK"),IF(Tableau1[[#This Row],[Strat lancement]]="BB",IF(Tableau1[[#This Row],[Statut lancement]]="XXX","OK","NOK"))))</f>
        <v>OK</v>
      </c>
      <c r="U21" s="18" t="s">
        <v>283</v>
      </c>
      <c r="V21" s="1" t="s">
        <v>284</v>
      </c>
      <c r="W21" s="1" t="s">
        <v>88</v>
      </c>
      <c r="X21" s="2">
        <v>43901</v>
      </c>
      <c r="Y21" s="1" t="s">
        <v>285</v>
      </c>
      <c r="Z21" s="1" t="s">
        <v>219</v>
      </c>
      <c r="AA21" s="2">
        <v>43901</v>
      </c>
      <c r="AB21" s="123" t="s">
        <v>220</v>
      </c>
      <c r="AC21" s="1" t="str">
        <f>VLOOKUP(Tableau1[[#This Row],[POposte]],Tableau8[#All],18,FALSE)</f>
        <v/>
      </c>
      <c r="AD21" s="236" t="str">
        <f>CONCATENATE(Tableau1[[#This Row],[Nº pièce référence]],Tableau1[[#This Row],[Poste de réf.]])</f>
        <v>450066419510</v>
      </c>
      <c r="AE21" s="237">
        <f>VLOOKUP(Tableau1[[#This Row],[POposte]],Tableau5[#All],5,FALSE)</f>
        <v>61179.7</v>
      </c>
      <c r="AF21" s="238" t="s">
        <v>52</v>
      </c>
      <c r="AG21" s="237">
        <f>VLOOKUP(Tableau1[[#This Row],[POposte]],Tableau5[#All],6,FALSE)</f>
        <v>57569.48</v>
      </c>
      <c r="AH21" s="238" t="s">
        <v>52</v>
      </c>
      <c r="AI21" s="239">
        <f>Tableau1[[#This Row],[Montant Engagé PO]]-Tableau1[[#This Row],[Montant Liquidé]]</f>
        <v>3610.2199999999939</v>
      </c>
      <c r="AJ21" s="237" t="str">
        <f>VLOOKUP(Tableau1[[#This Row],[POposte]],Tableau5[#All],3,FALSE)</f>
        <v>300020870</v>
      </c>
      <c r="AK21" s="237" t="str">
        <f>VLOOKUP(Tableau1[[#This Row],[POposte]],Tableau5[#All],4,FALSE)</f>
        <v>1</v>
      </c>
      <c r="AL21" s="146" t="str">
        <f>VLOOKUP(Tableau1[[#This Row],[POposte]],Tableau5[#All],2,FALSE)</f>
        <v>255223121102</v>
      </c>
      <c r="AM21" s="237" t="str">
        <f>VLOOKUP(Tableau1[[#This Row],[POposte]],Tableau8[],9,FALSE)</f>
        <v>Z</v>
      </c>
      <c r="AN21" s="241">
        <f>VLOOKUP(Tableau1[[#This Row],[POposte]],Tableau8[],16,FALSE)</f>
        <v>1</v>
      </c>
      <c r="AO21" s="200">
        <f>VLOOKUP(Tableau1[[#This Row],[POposte]],Tableau8[],17,FALSE)</f>
        <v>0</v>
      </c>
      <c r="AP21" s="1" t="str">
        <f>VLOOKUP(Tableau1[[#This Row],[POposte]],Tableau13[#All],10,FALSE)</f>
        <v>0520</v>
      </c>
      <c r="AQ21" s="1" t="str">
        <f>VLOOKUP(MID(Tableau1[[#This Row],[Codenva]],1,2),Tableau36[],2,FALSE)</f>
        <v>Onderhandelingsprocedure zonder voorafgaande bekendmaking (0500)</v>
      </c>
      <c r="AR21" s="1" t="str">
        <f>VLOOKUP(Tableau1[[#This Row],[POposte]],Tableau13[#All],16,FALSE)</f>
        <v/>
      </c>
      <c r="AS21" s="285" t="str">
        <f>Tableau1[[#This Row],[KRC]]&amp;Tableau1[[#This Row],[Poste KRC]]</f>
        <v>3000208701</v>
      </c>
      <c r="AT21" s="1">
        <f>VLOOKUP(Tableau1[[#This Row],[Colonne3]],Tableau6[[#All],[krcposte]:[description ]],2,FALSE)</f>
        <v>0</v>
      </c>
    </row>
    <row r="22" spans="1:46" x14ac:dyDescent="0.35">
      <c r="A22" s="1" t="str">
        <f>Tableau1[[#This Row],[Nº pièce référence]]</f>
        <v>4500664217</v>
      </c>
      <c r="B22" s="16"/>
      <c r="C22" s="1"/>
      <c r="D22" s="1"/>
      <c r="E22" s="159" t="s">
        <v>252</v>
      </c>
      <c r="F22" s="92"/>
      <c r="G22" s="123"/>
      <c r="H22" s="75" t="s">
        <v>214</v>
      </c>
      <c r="I22" s="75" t="s">
        <v>214</v>
      </c>
      <c r="J22" s="75" t="s">
        <v>214</v>
      </c>
      <c r="K22" s="75" t="s">
        <v>214</v>
      </c>
      <c r="L22" s="1" t="s">
        <v>253</v>
      </c>
      <c r="M22" s="75"/>
      <c r="N22" s="75"/>
      <c r="O22" s="75"/>
      <c r="P22" s="75"/>
      <c r="Q22" s="75" t="s">
        <v>214</v>
      </c>
      <c r="R22" s="226" t="str">
        <f>VLOOKUP(Tableau1[[#This Row],[POposte]],Tableau8[],15,FALSE)</f>
        <v>A0</v>
      </c>
      <c r="S22" s="226" t="str">
        <f>VLOOKUP(Tableau1[[#This Row],[POposte]],Tableau8[],14,FALSE)</f>
        <v>X</v>
      </c>
      <c r="T22" s="75" t="str">
        <f>IF(Tableau1[[#This Row],[Strat lancement]]="A0",IF(Tableau1[[#This Row],[Statut lancement]]="X","OK","NOK"),IF(Tableau1[[#This Row],[Strat lancement]]="AA",IF(Tableau1[[#This Row],[Statut lancement]]="XX","OK","NOK"),IF(Tableau1[[#This Row],[Strat lancement]]="BB",IF(Tableau1[[#This Row],[Statut lancement]]="XXX","OK","NOK"))))</f>
        <v>OK</v>
      </c>
      <c r="U22" s="18" t="s">
        <v>254</v>
      </c>
      <c r="V22" s="1" t="s">
        <v>286</v>
      </c>
      <c r="W22" s="1" t="s">
        <v>88</v>
      </c>
      <c r="X22" s="2">
        <v>43901</v>
      </c>
      <c r="Y22" s="1" t="s">
        <v>287</v>
      </c>
      <c r="Z22" s="1" t="s">
        <v>219</v>
      </c>
      <c r="AA22" s="2">
        <v>43901</v>
      </c>
      <c r="AB22" s="123" t="s">
        <v>220</v>
      </c>
      <c r="AC22" s="1" t="str">
        <f>VLOOKUP(Tableau1[[#This Row],[POposte]],Tableau8[#All],18,FALSE)</f>
        <v/>
      </c>
      <c r="AD22" s="236" t="str">
        <f>CONCATENATE(Tableau1[[#This Row],[Nº pièce référence]],Tableau1[[#This Row],[Poste de réf.]])</f>
        <v>450066421710</v>
      </c>
      <c r="AE22" s="237">
        <f>VLOOKUP(Tableau1[[#This Row],[POposte]],Tableau5[#All],5,FALSE)</f>
        <v>1058.17</v>
      </c>
      <c r="AF22" s="238" t="s">
        <v>52</v>
      </c>
      <c r="AG22" s="237">
        <f>VLOOKUP(Tableau1[[#This Row],[POposte]],Tableau5[#All],6,FALSE)</f>
        <v>1050.67</v>
      </c>
      <c r="AH22" s="238" t="s">
        <v>52</v>
      </c>
      <c r="AI22" s="239">
        <f>Tableau1[[#This Row],[Montant Engagé PO]]-Tableau1[[#This Row],[Montant Liquidé]]</f>
        <v>7.5</v>
      </c>
      <c r="AJ22" s="237" t="str">
        <f>VLOOKUP(Tableau1[[#This Row],[POposte]],Tableau5[#All],3,FALSE)</f>
        <v>300020346</v>
      </c>
      <c r="AK22" s="237" t="str">
        <f>VLOOKUP(Tableau1[[#This Row],[POposte]],Tableau5[#All],4,FALSE)</f>
        <v>1</v>
      </c>
      <c r="AL22" s="146" t="str">
        <f>VLOOKUP(Tableau1[[#This Row],[POposte]],Tableau5[#All],2,FALSE)</f>
        <v>252122121104</v>
      </c>
      <c r="AM22" s="237" t="str">
        <f>VLOOKUP(Tableau1[[#This Row],[POposte]],Tableau8[],9,FALSE)</f>
        <v>L</v>
      </c>
      <c r="AN22" s="241">
        <f>VLOOKUP(Tableau1[[#This Row],[POposte]],Tableau8[],16,FALSE)</f>
        <v>2</v>
      </c>
      <c r="AO22" s="200">
        <f>VLOOKUP(Tableau1[[#This Row],[POposte]],Tableau8[],17,FALSE)</f>
        <v>0</v>
      </c>
      <c r="AP22" s="1" t="str">
        <f>VLOOKUP(Tableau1[[#This Row],[POposte]],Tableau13[#All],10,FALSE)</f>
        <v>0600</v>
      </c>
      <c r="AQ22" s="1" t="str">
        <f>VLOOKUP(MID(Tableau1[[#This Row],[Codenva]],1,2),Tableau36[],2,FALSE)</f>
        <v>Raamovereenkomsten (0600)</v>
      </c>
      <c r="AR22" s="1" t="str">
        <f>VLOOKUP(Tableau1[[#This Row],[POposte]],Tableau13[#All],16,FALSE)</f>
        <v/>
      </c>
      <c r="AS22" s="285" t="str">
        <f>Tableau1[[#This Row],[KRC]]&amp;Tableau1[[#This Row],[Poste KRC]]</f>
        <v>3000203461</v>
      </c>
      <c r="AT22" s="1">
        <f>VLOOKUP(Tableau1[[#This Row],[Colonne3]],Tableau6[[#All],[krcposte]:[description ]],2,FALSE)</f>
        <v>0</v>
      </c>
    </row>
    <row r="23" spans="1:46" hidden="1" x14ac:dyDescent="0.35">
      <c r="A23" s="1" t="str">
        <f>Tableau1[[#This Row],[Nº pièce référence]]</f>
        <v>4500664567</v>
      </c>
      <c r="B23" s="16"/>
      <c r="C23" s="1"/>
      <c r="D23" s="1"/>
      <c r="E23" s="1" t="s">
        <v>288</v>
      </c>
      <c r="F23" s="92"/>
      <c r="G23" s="123"/>
      <c r="H23" s="75" t="s">
        <v>214</v>
      </c>
      <c r="I23" s="75" t="s">
        <v>214</v>
      </c>
      <c r="J23" s="75" t="s">
        <v>214</v>
      </c>
      <c r="K23" s="75" t="s">
        <v>214</v>
      </c>
      <c r="L23" s="1"/>
      <c r="M23" s="75"/>
      <c r="N23" s="75"/>
      <c r="O23" s="75"/>
      <c r="P23" s="75"/>
      <c r="Q23" s="75" t="s">
        <v>214</v>
      </c>
      <c r="R23" s="226" t="str">
        <f>VLOOKUP(Tableau1[[#This Row],[POposte]],Tableau8[],15,FALSE)</f>
        <v>AA</v>
      </c>
      <c r="S23" s="226" t="str">
        <f>VLOOKUP(Tableau1[[#This Row],[POposte]],Tableau8[],14,FALSE)</f>
        <v>XX</v>
      </c>
      <c r="T23" s="75" t="str">
        <f>IF(Tableau1[[#This Row],[Strat lancement]]="A0",IF(Tableau1[[#This Row],[Statut lancement]]="X","OK","NOK"),IF(Tableau1[[#This Row],[Strat lancement]]="AA",IF(Tableau1[[#This Row],[Statut lancement]]="XX","OK","NOK"),IF(Tableau1[[#This Row],[Strat lancement]]="BB",IF(Tableau1[[#This Row],[Statut lancement]]="XXX","OK","NOK"))))</f>
        <v>OK</v>
      </c>
      <c r="U23" s="18" t="s">
        <v>289</v>
      </c>
      <c r="V23" s="1" t="s">
        <v>290</v>
      </c>
      <c r="W23" s="1" t="s">
        <v>88</v>
      </c>
      <c r="X23" s="2">
        <v>43902</v>
      </c>
      <c r="Y23" s="1" t="s">
        <v>291</v>
      </c>
      <c r="Z23" s="1" t="s">
        <v>219</v>
      </c>
      <c r="AA23" s="2">
        <v>43902</v>
      </c>
      <c r="AB23" s="123" t="s">
        <v>220</v>
      </c>
      <c r="AC23" s="1" t="str">
        <f>VLOOKUP(Tableau1[[#This Row],[POposte]],Tableau8[#All],18,FALSE)</f>
        <v/>
      </c>
      <c r="AD23" s="236" t="str">
        <f>CONCATENATE(Tableau1[[#This Row],[Nº pièce référence]],Tableau1[[#This Row],[Poste de réf.]])</f>
        <v>450066456710</v>
      </c>
      <c r="AE23" s="237">
        <f>VLOOKUP(Tableau1[[#This Row],[POposte]],Tableau5[#All],5,FALSE)</f>
        <v>3847.8</v>
      </c>
      <c r="AF23" s="238" t="s">
        <v>52</v>
      </c>
      <c r="AG23" s="237">
        <f>VLOOKUP(Tableau1[[#This Row],[POposte]],Tableau5[#All],6,FALSE)</f>
        <v>3847.8</v>
      </c>
      <c r="AH23" s="238" t="s">
        <v>52</v>
      </c>
      <c r="AI23" s="239">
        <f>Tableau1[[#This Row],[Montant Engagé PO]]-Tableau1[[#This Row],[Montant Liquidé]]</f>
        <v>0</v>
      </c>
      <c r="AJ23" s="237" t="str">
        <f>VLOOKUP(Tableau1[[#This Row],[POposte]],Tableau5[#All],3,FALSE)</f>
        <v>300020874</v>
      </c>
      <c r="AK23" s="237" t="str">
        <f>VLOOKUP(Tableau1[[#This Row],[POposte]],Tableau5[#All],4,FALSE)</f>
        <v>1</v>
      </c>
      <c r="AL23" s="146" t="str">
        <f>VLOOKUP(Tableau1[[#This Row],[POposte]],Tableau5[#All],2,FALSE)</f>
        <v>255223742210</v>
      </c>
      <c r="AM23" s="237" t="str">
        <f>VLOOKUP(Tableau1[[#This Row],[POposte]],Tableau8[],9,FALSE)</f>
        <v>V</v>
      </c>
      <c r="AN23" s="241">
        <f>VLOOKUP(Tableau1[[#This Row],[POposte]],Tableau8[],16,FALSE)</f>
        <v>2</v>
      </c>
      <c r="AO23" s="200">
        <f>VLOOKUP(Tableau1[[#This Row],[POposte]],Tableau8[],17,FALSE)</f>
        <v>0</v>
      </c>
      <c r="AP23" s="1" t="str">
        <f>VLOOKUP(Tableau1[[#This Row],[POposte]],Tableau13[#All],10,FALSE)</f>
        <v>0800</v>
      </c>
      <c r="AQ23" s="1" t="str">
        <f>VLOOKUP(MID(Tableau1[[#This Row],[Codenva]],1,2),Tableau36[],2,FALSE)</f>
        <v>Overheidsopdrachten van beperkte waarde (0800)</v>
      </c>
      <c r="AR23" s="1" t="str">
        <f>VLOOKUP(Tableau1[[#This Row],[POposte]],Tableau13[#All],16,FALSE)</f>
        <v/>
      </c>
      <c r="AS23" s="285" t="str">
        <f>Tableau1[[#This Row],[KRC]]&amp;Tableau1[[#This Row],[Poste KRC]]</f>
        <v>3000208741</v>
      </c>
      <c r="AT23" s="1" t="e">
        <f>VLOOKUP(Tableau1[[#This Row],[Colonne3]],Tableau6[[#All],[krcposte]:[description ]],2,FALSE)</f>
        <v>#N/A</v>
      </c>
    </row>
    <row r="24" spans="1:46" x14ac:dyDescent="0.35">
      <c r="A24" s="1" t="str">
        <f>Tableau1[[#This Row],[Nº pièce référence]]</f>
        <v>4500664470</v>
      </c>
      <c r="B24" s="124"/>
      <c r="C24" s="1"/>
      <c r="D24" s="167" t="s">
        <v>292</v>
      </c>
      <c r="E24" s="167" t="s">
        <v>293</v>
      </c>
      <c r="F24" s="92" t="s">
        <v>294</v>
      </c>
      <c r="G24" s="123"/>
      <c r="H24" s="75">
        <v>43910</v>
      </c>
      <c r="I24" s="42">
        <v>9756</v>
      </c>
      <c r="J24" s="73"/>
      <c r="K24" s="73"/>
      <c r="L24" s="176" t="s">
        <v>276</v>
      </c>
      <c r="M24" s="42"/>
      <c r="N24" s="42"/>
      <c r="O24" s="42"/>
      <c r="P24" s="42"/>
      <c r="Q24" s="75" t="e">
        <v>#N/A</v>
      </c>
      <c r="R24" s="226" t="str">
        <f>VLOOKUP(Tableau1[[#This Row],[POposte]],Tableau8[],15,FALSE)</f>
        <v>BB</v>
      </c>
      <c r="S24" s="226" t="str">
        <f>VLOOKUP(Tableau1[[#This Row],[POposte]],Tableau8[],14,FALSE)</f>
        <v>XXX</v>
      </c>
      <c r="T24" s="75" t="str">
        <f>IF(Tableau1[[#This Row],[Strat lancement]]="A0",IF(Tableau1[[#This Row],[Statut lancement]]="X","OK","NOK"),IF(Tableau1[[#This Row],[Strat lancement]]="AA",IF(Tableau1[[#This Row],[Statut lancement]]="XX","OK","NOK"),IF(Tableau1[[#This Row],[Strat lancement]]="BB",IF(Tableau1[[#This Row],[Statut lancement]]="XXX","OK","NOK"))))</f>
        <v>OK</v>
      </c>
      <c r="U24" s="18" t="s">
        <v>295</v>
      </c>
      <c r="V24" s="1" t="s">
        <v>296</v>
      </c>
      <c r="W24" s="1" t="s">
        <v>88</v>
      </c>
      <c r="X24" s="2">
        <v>43902</v>
      </c>
      <c r="Y24" s="1" t="s">
        <v>297</v>
      </c>
      <c r="Z24" s="1" t="s">
        <v>219</v>
      </c>
      <c r="AA24" s="2">
        <v>43902</v>
      </c>
      <c r="AB24" s="123" t="s">
        <v>220</v>
      </c>
      <c r="AC24" s="1" t="str">
        <f>VLOOKUP(Tableau1[[#This Row],[POposte]],Tableau8[#All],18,FALSE)</f>
        <v/>
      </c>
      <c r="AD24" s="236" t="str">
        <f>CONCATENATE(Tableau1[[#This Row],[Nº pièce référence]],Tableau1[[#This Row],[Poste de réf.]])</f>
        <v>450066447010</v>
      </c>
      <c r="AE24" s="237">
        <f>VLOOKUP(Tableau1[[#This Row],[POposte]],Tableau5[#All],5,FALSE)</f>
        <v>968000</v>
      </c>
      <c r="AF24" s="238" t="s">
        <v>52</v>
      </c>
      <c r="AG24" s="237">
        <f>VLOOKUP(Tableau1[[#This Row],[POposte]],Tableau5[#All],6,FALSE)</f>
        <v>0</v>
      </c>
      <c r="AH24" s="238" t="s">
        <v>52</v>
      </c>
      <c r="AI24" s="239">
        <f>Tableau1[[#This Row],[Montant Engagé PO]]-Tableau1[[#This Row],[Montant Liquidé]]</f>
        <v>968000</v>
      </c>
      <c r="AJ24" s="237" t="str">
        <f>VLOOKUP(Tableau1[[#This Row],[POposte]],Tableau5[#All],3,FALSE)</f>
        <v>300020861</v>
      </c>
      <c r="AK24" s="237" t="str">
        <f>VLOOKUP(Tableau1[[#This Row],[POposte]],Tableau5[#All],4,FALSE)</f>
        <v>1</v>
      </c>
      <c r="AL24" s="146" t="str">
        <f>VLOOKUP(Tableau1[[#This Row],[POposte]],Tableau5[#All],2,FALSE)</f>
        <v>255223121102</v>
      </c>
      <c r="AM24" s="237" t="str">
        <f>VLOOKUP(Tableau1[[#This Row],[POposte]],Tableau8[],9,FALSE)</f>
        <v>L</v>
      </c>
      <c r="AN24" s="241">
        <f>VLOOKUP(Tableau1[[#This Row],[POposte]],Tableau8[],16,FALSE)</f>
        <v>1000000</v>
      </c>
      <c r="AO24" s="200">
        <f>VLOOKUP(Tableau1[[#This Row],[POposte]],Tableau8[],17,FALSE)</f>
        <v>1000000</v>
      </c>
      <c r="AP24" s="1" t="str">
        <f>VLOOKUP(Tableau1[[#This Row],[POposte]],Tableau13[#All],10,FALSE)</f>
        <v>0500</v>
      </c>
      <c r="AQ24" s="1" t="str">
        <f>VLOOKUP(MID(Tableau1[[#This Row],[Codenva]],1,2),Tableau36[],2,FALSE)</f>
        <v>Onderhandelingsprocedure zonder voorafgaande bekendmaking (0500)</v>
      </c>
      <c r="AR24" s="1" t="str">
        <f>VLOOKUP(Tableau1[[#This Row],[POposte]],Tableau13[#All],16,FALSE)</f>
        <v/>
      </c>
      <c r="AS24" s="285" t="str">
        <f>Tableau1[[#This Row],[KRC]]&amp;Tableau1[[#This Row],[Poste KRC]]</f>
        <v>3000208611</v>
      </c>
      <c r="AT24" s="1" t="str">
        <f>VLOOKUP(Tableau1[[#This Row],[Colonne3]],Tableau6[[#All],[krcposte]:[description ]],2,FALSE)</f>
        <v>PPE</v>
      </c>
    </row>
    <row r="25" spans="1:46" x14ac:dyDescent="0.35">
      <c r="A25" s="1" t="str">
        <f>Tableau1[[#This Row],[Nº pièce référence]]</f>
        <v>4500664588</v>
      </c>
      <c r="B25" s="122" t="s">
        <v>298</v>
      </c>
      <c r="C25" s="1"/>
      <c r="D25" s="1"/>
      <c r="E25" s="1" t="s">
        <v>299</v>
      </c>
      <c r="F25" s="92"/>
      <c r="G25" s="123"/>
      <c r="H25" s="96">
        <v>43902</v>
      </c>
      <c r="I25" s="42"/>
      <c r="J25" s="97" t="s">
        <v>300</v>
      </c>
      <c r="K25" s="75">
        <v>43995</v>
      </c>
      <c r="L25" s="1" t="s">
        <v>35</v>
      </c>
      <c r="M25" s="42"/>
      <c r="N25" s="42"/>
      <c r="O25" s="42"/>
      <c r="P25" s="42"/>
      <c r="Q25" s="73"/>
      <c r="R25" s="226" t="str">
        <f>VLOOKUP(Tableau1[[#This Row],[POposte]],Tableau8[],15,FALSE)</f>
        <v>BB</v>
      </c>
      <c r="S25" s="226" t="str">
        <f>VLOOKUP(Tableau1[[#This Row],[POposte]],Tableau8[],14,FALSE)</f>
        <v>XXX</v>
      </c>
      <c r="T25" s="75" t="str">
        <f>IF(Tableau1[[#This Row],[Strat lancement]]="A0",IF(Tableau1[[#This Row],[Statut lancement]]="X","OK","NOK"),IF(Tableau1[[#This Row],[Strat lancement]]="AA",IF(Tableau1[[#This Row],[Statut lancement]]="XX","OK","NOK"),IF(Tableau1[[#This Row],[Strat lancement]]="BB",IF(Tableau1[[#This Row],[Statut lancement]]="XXX","OK","NOK"))))</f>
        <v>OK</v>
      </c>
      <c r="U25" s="18" t="s">
        <v>301</v>
      </c>
      <c r="V25" s="1" t="s">
        <v>302</v>
      </c>
      <c r="W25" s="1" t="s">
        <v>88</v>
      </c>
      <c r="X25" s="2">
        <v>43902</v>
      </c>
      <c r="Y25" s="1" t="s">
        <v>303</v>
      </c>
      <c r="Z25" s="1" t="s">
        <v>219</v>
      </c>
      <c r="AA25" s="2">
        <v>43902</v>
      </c>
      <c r="AB25" s="123" t="s">
        <v>220</v>
      </c>
      <c r="AC25" s="1" t="str">
        <f>VLOOKUP(Tableau1[[#This Row],[POposte]],Tableau8[#All],18,FALSE)</f>
        <v/>
      </c>
      <c r="AD25" s="236" t="str">
        <f>CONCATENATE(Tableau1[[#This Row],[Nº pièce référence]],Tableau1[[#This Row],[Poste de réf.]])</f>
        <v>450066458810</v>
      </c>
      <c r="AE25" s="237">
        <f>VLOOKUP(Tableau1[[#This Row],[POposte]],Tableau5[#All],5,FALSE)</f>
        <v>288072.96000000002</v>
      </c>
      <c r="AF25" s="238" t="s">
        <v>52</v>
      </c>
      <c r="AG25" s="237">
        <f>VLOOKUP(Tableau1[[#This Row],[POposte]],Tableau5[#All],6,FALSE)</f>
        <v>288072.96000000002</v>
      </c>
      <c r="AH25" s="238" t="s">
        <v>52</v>
      </c>
      <c r="AI25" s="239">
        <f>Tableau1[[#This Row],[Montant Engagé PO]]-Tableau1[[#This Row],[Montant Liquidé]]</f>
        <v>0</v>
      </c>
      <c r="AJ25" s="237" t="str">
        <f>VLOOKUP(Tableau1[[#This Row],[POposte]],Tableau5[#All],3,FALSE)</f>
        <v>300020694</v>
      </c>
      <c r="AK25" s="237" t="str">
        <f>VLOOKUP(Tableau1[[#This Row],[POposte]],Tableau5[#All],4,FALSE)</f>
        <v>10</v>
      </c>
      <c r="AL25" s="146" t="str">
        <f>VLOOKUP(Tableau1[[#This Row],[POposte]],Tableau5[#All],2,FALSE)</f>
        <v>255221121113</v>
      </c>
      <c r="AM25" s="237" t="str">
        <f>VLOOKUP(Tableau1[[#This Row],[POposte]],Tableau8[],9,FALSE)</f>
        <v>Z</v>
      </c>
      <c r="AN25" s="241">
        <f>VLOOKUP(Tableau1[[#This Row],[POposte]],Tableau8[],16,FALSE)</f>
        <v>1</v>
      </c>
      <c r="AO25" s="200">
        <f>VLOOKUP(Tableau1[[#This Row],[POposte]],Tableau8[],17,FALSE)</f>
        <v>0</v>
      </c>
      <c r="AP25" s="1" t="str">
        <f>VLOOKUP(Tableau1[[#This Row],[POposte]],Tableau13[#All],10,FALSE)</f>
        <v>0500</v>
      </c>
      <c r="AQ25" s="1" t="str">
        <f>VLOOKUP(MID(Tableau1[[#This Row],[Codenva]],1,2),Tableau36[],2,FALSE)</f>
        <v>Onderhandelingsprocedure zonder voorafgaande bekendmaking (0500)</v>
      </c>
      <c r="AR25" s="1" t="str">
        <f>VLOOKUP(Tableau1[[#This Row],[POposte]],Tableau13[#All],16,FALSE)</f>
        <v/>
      </c>
      <c r="AS25" s="285" t="str">
        <f>Tableau1[[#This Row],[KRC]]&amp;Tableau1[[#This Row],[Poste KRC]]</f>
        <v>30002069410</v>
      </c>
      <c r="AT25" s="1">
        <f>VLOOKUP(Tableau1[[#This Row],[Colonne3]],Tableau6[[#All],[krcposte]:[description ]],2,FALSE)</f>
        <v>0</v>
      </c>
    </row>
    <row r="26" spans="1:46" x14ac:dyDescent="0.35">
      <c r="A26" s="1" t="str">
        <f>Tableau1[[#This Row],[Nº pièce référence]]</f>
        <v>4500664588</v>
      </c>
      <c r="B26" s="122" t="s">
        <v>304</v>
      </c>
      <c r="C26" s="1" t="s">
        <v>305</v>
      </c>
      <c r="D26" s="1"/>
      <c r="E26" s="1" t="s">
        <v>299</v>
      </c>
      <c r="F26" s="92"/>
      <c r="G26" s="123"/>
      <c r="H26" s="113">
        <v>43945</v>
      </c>
      <c r="I26" s="73">
        <v>11166</v>
      </c>
      <c r="J26" s="97" t="s">
        <v>306</v>
      </c>
      <c r="K26" s="75">
        <v>43995</v>
      </c>
      <c r="L26" s="1" t="s">
        <v>253</v>
      </c>
      <c r="M26" s="73"/>
      <c r="N26" s="73"/>
      <c r="O26" s="73"/>
      <c r="P26" s="73"/>
      <c r="Q26" s="75" t="s">
        <v>307</v>
      </c>
      <c r="R26" s="226" t="str">
        <f>VLOOKUP(Tableau1[[#This Row],[POposte]],Tableau8[],15,FALSE)</f>
        <v>BB</v>
      </c>
      <c r="S26" s="226" t="str">
        <f>VLOOKUP(Tableau1[[#This Row],[POposte]],Tableau8[],14,FALSE)</f>
        <v>XXX</v>
      </c>
      <c r="T26" s="75" t="str">
        <f>IF(Tableau1[[#This Row],[Strat lancement]]="A0",IF(Tableau1[[#This Row],[Statut lancement]]="X","OK","NOK"),IF(Tableau1[[#This Row],[Strat lancement]]="AA",IF(Tableau1[[#This Row],[Statut lancement]]="XX","OK","NOK"),IF(Tableau1[[#This Row],[Strat lancement]]="BB",IF(Tableau1[[#This Row],[Statut lancement]]="XXX","OK","NOK"))))</f>
        <v>OK</v>
      </c>
      <c r="U26" s="18" t="s">
        <v>301</v>
      </c>
      <c r="V26" s="1" t="s">
        <v>302</v>
      </c>
      <c r="W26" s="1" t="s">
        <v>217</v>
      </c>
      <c r="X26" s="2">
        <v>43948</v>
      </c>
      <c r="Y26" s="1" t="s">
        <v>308</v>
      </c>
      <c r="Z26" s="1" t="s">
        <v>219</v>
      </c>
      <c r="AA26" s="2">
        <v>43902</v>
      </c>
      <c r="AB26" s="123" t="s">
        <v>220</v>
      </c>
      <c r="AC26" s="1" t="str">
        <f>VLOOKUP(Tableau1[[#This Row],[POposte]],Tableau8[#All],18,FALSE)</f>
        <v/>
      </c>
      <c r="AD26" s="236" t="str">
        <f>CONCATENATE(Tableau1[[#This Row],[Nº pièce référence]],Tableau1[[#This Row],[Poste de réf.]])</f>
        <v>450066458820</v>
      </c>
      <c r="AE26" s="237">
        <f>VLOOKUP(Tableau1[[#This Row],[POposte]],Tableau5[#All],5,FALSE)</f>
        <v>288072.96000000002</v>
      </c>
      <c r="AF26" s="238" t="s">
        <v>52</v>
      </c>
      <c r="AG26" s="237">
        <f>VLOOKUP(Tableau1[[#This Row],[POposte]],Tableau5[#All],6,FALSE)</f>
        <v>117892.54000000001</v>
      </c>
      <c r="AH26" s="238" t="s">
        <v>52</v>
      </c>
      <c r="AI26" s="239">
        <f>Tableau1[[#This Row],[Montant Engagé PO]]-Tableau1[[#This Row],[Montant Liquidé]]</f>
        <v>170180.42</v>
      </c>
      <c r="AJ26" s="237" t="str">
        <f>VLOOKUP(Tableau1[[#This Row],[POposte]],Tableau5[#All],3,FALSE)</f>
        <v>300020940</v>
      </c>
      <c r="AK26" s="237" t="str">
        <f>VLOOKUP(Tableau1[[#This Row],[POposte]],Tableau5[#All],4,FALSE)</f>
        <v>2</v>
      </c>
      <c r="AL26" s="146" t="str">
        <f>VLOOKUP(Tableau1[[#This Row],[POposte]],Tableau5[#All],2,FALSE)</f>
        <v>255224121113</v>
      </c>
      <c r="AM26" s="237" t="str">
        <f>VLOOKUP(Tableau1[[#This Row],[POposte]],Tableau8[],9,FALSE)</f>
        <v>Z</v>
      </c>
      <c r="AN26" s="241">
        <f>VLOOKUP(Tableau1[[#This Row],[POposte]],Tableau8[],16,FALSE)</f>
        <v>1</v>
      </c>
      <c r="AO26" s="200">
        <f>VLOOKUP(Tableau1[[#This Row],[POposte]],Tableau8[],17,FALSE)</f>
        <v>0</v>
      </c>
      <c r="AP26" s="1" t="str">
        <f>VLOOKUP(Tableau1[[#This Row],[POposte]],Tableau13[#All],10,FALSE)</f>
        <v>0500</v>
      </c>
      <c r="AQ26" s="1" t="str">
        <f>VLOOKUP(MID(Tableau1[[#This Row],[Codenva]],1,2),Tableau36[],2,FALSE)</f>
        <v>Onderhandelingsprocedure zonder voorafgaande bekendmaking (0500)</v>
      </c>
      <c r="AR26" s="1" t="str">
        <f>VLOOKUP(Tableau1[[#This Row],[POposte]],Tableau13[#All],16,FALSE)</f>
        <v/>
      </c>
      <c r="AS26" s="285" t="str">
        <f>Tableau1[[#This Row],[KRC]]&amp;Tableau1[[#This Row],[Poste KRC]]</f>
        <v>3000209402</v>
      </c>
      <c r="AT26" s="1" t="e">
        <f>VLOOKUP(Tableau1[[#This Row],[Colonne3]],Tableau6[[#All],[krcposte]:[description ]],2,FALSE)</f>
        <v>#N/A</v>
      </c>
    </row>
    <row r="27" spans="1:46" x14ac:dyDescent="0.35">
      <c r="A27" s="1" t="str">
        <f>Tableau1[[#This Row],[Nº pièce référence]]</f>
        <v>4500664869</v>
      </c>
      <c r="B27" s="16"/>
      <c r="C27" s="1"/>
      <c r="D27" s="1"/>
      <c r="E27" s="1" t="s">
        <v>309</v>
      </c>
      <c r="F27" s="92"/>
      <c r="G27" s="123"/>
      <c r="H27" s="75" t="s">
        <v>214</v>
      </c>
      <c r="I27" s="75" t="s">
        <v>214</v>
      </c>
      <c r="J27" s="75" t="s">
        <v>214</v>
      </c>
      <c r="K27" s="75" t="s">
        <v>214</v>
      </c>
      <c r="L27" s="1" t="s">
        <v>35</v>
      </c>
      <c r="M27" s="75"/>
      <c r="N27" s="75"/>
      <c r="O27" s="75"/>
      <c r="P27" s="75"/>
      <c r="Q27" s="75" t="s">
        <v>214</v>
      </c>
      <c r="R27" s="226" t="str">
        <f>VLOOKUP(Tableau1[[#This Row],[POposte]],Tableau8[],15,FALSE)</f>
        <v>A0</v>
      </c>
      <c r="S27" s="226" t="str">
        <f>VLOOKUP(Tableau1[[#This Row],[POposte]],Tableau8[],14,FALSE)</f>
        <v>X</v>
      </c>
      <c r="T27" s="75" t="str">
        <f>IF(Tableau1[[#This Row],[Strat lancement]]="A0",IF(Tableau1[[#This Row],[Statut lancement]]="X","OK","NOK"),IF(Tableau1[[#This Row],[Strat lancement]]="AA",IF(Tableau1[[#This Row],[Statut lancement]]="XX","OK","NOK"),IF(Tableau1[[#This Row],[Strat lancement]]="BB",IF(Tableau1[[#This Row],[Statut lancement]]="XXX","OK","NOK"))))</f>
        <v>OK</v>
      </c>
      <c r="U27" s="18" t="s">
        <v>310</v>
      </c>
      <c r="V27" s="1" t="s">
        <v>311</v>
      </c>
      <c r="W27" s="1" t="s">
        <v>88</v>
      </c>
      <c r="X27" s="2">
        <v>43904</v>
      </c>
      <c r="Y27" s="1" t="s">
        <v>312</v>
      </c>
      <c r="Z27" s="1" t="s">
        <v>219</v>
      </c>
      <c r="AA27" s="2">
        <v>43904</v>
      </c>
      <c r="AB27" s="123" t="s">
        <v>220</v>
      </c>
      <c r="AC27" s="1" t="str">
        <f>VLOOKUP(Tableau1[[#This Row],[POposte]],Tableau8[#All],18,FALSE)</f>
        <v/>
      </c>
      <c r="AD27" s="236" t="str">
        <f>CONCATENATE(Tableau1[[#This Row],[Nº pièce référence]],Tableau1[[#This Row],[Poste de réf.]])</f>
        <v>450066486910</v>
      </c>
      <c r="AE27" s="237">
        <f>VLOOKUP(Tableau1[[#This Row],[POposte]],Tableau5[#All],5,FALSE)</f>
        <v>1013.98</v>
      </c>
      <c r="AF27" s="238" t="s">
        <v>52</v>
      </c>
      <c r="AG27" s="237">
        <f>VLOOKUP(Tableau1[[#This Row],[POposte]],Tableau5[#All],6,FALSE)</f>
        <v>1013.98</v>
      </c>
      <c r="AH27" s="238" t="s">
        <v>52</v>
      </c>
      <c r="AI27" s="239">
        <f>Tableau1[[#This Row],[Montant Engagé PO]]-Tableau1[[#This Row],[Montant Liquidé]]</f>
        <v>0</v>
      </c>
      <c r="AJ27" s="237" t="str">
        <f>VLOOKUP(Tableau1[[#This Row],[POposte]],Tableau5[#All],3,FALSE)</f>
        <v>300020622</v>
      </c>
      <c r="AK27" s="237" t="str">
        <f>VLOOKUP(Tableau1[[#This Row],[POposte]],Tableau5[#All],4,FALSE)</f>
        <v>7</v>
      </c>
      <c r="AL27" s="146" t="str">
        <f>VLOOKUP(Tableau1[[#This Row],[POposte]],Tableau5[#All],2,FALSE)</f>
        <v>252122742204</v>
      </c>
      <c r="AM27" s="237" t="str">
        <f>VLOOKUP(Tableau1[[#This Row],[POposte]],Tableau8[],9,FALSE)</f>
        <v>V</v>
      </c>
      <c r="AN27" s="241">
        <f>VLOOKUP(Tableau1[[#This Row],[POposte]],Tableau8[],16,FALSE)</f>
        <v>1</v>
      </c>
      <c r="AO27" s="200">
        <f>VLOOKUP(Tableau1[[#This Row],[POposte]],Tableau8[],17,FALSE)</f>
        <v>0</v>
      </c>
      <c r="AP27" s="1" t="str">
        <f>VLOOKUP(Tableau1[[#This Row],[POposte]],Tableau13[#All],10,FALSE)</f>
        <v>0800</v>
      </c>
      <c r="AQ27" s="1" t="str">
        <f>VLOOKUP(MID(Tableau1[[#This Row],[Codenva]],1,2),Tableau36[],2,FALSE)</f>
        <v>Overheidsopdrachten van beperkte waarde (0800)</v>
      </c>
      <c r="AR27" s="1" t="str">
        <f>VLOOKUP(Tableau1[[#This Row],[POposte]],Tableau13[#All],16,FALSE)</f>
        <v/>
      </c>
      <c r="AS27" s="285" t="str">
        <f>Tableau1[[#This Row],[KRC]]&amp;Tableau1[[#This Row],[Poste KRC]]</f>
        <v>3000206227</v>
      </c>
      <c r="AT27" s="1">
        <f>VLOOKUP(Tableau1[[#This Row],[Colonne3]],Tableau6[[#All],[krcposte]:[description ]],2,FALSE)</f>
        <v>0</v>
      </c>
    </row>
    <row r="28" spans="1:46" x14ac:dyDescent="0.35">
      <c r="A28" s="1" t="str">
        <f>Tableau1[[#This Row],[Nº pièce référence]]</f>
        <v>4500666588</v>
      </c>
      <c r="B28" s="205" t="s">
        <v>313</v>
      </c>
      <c r="C28" s="159"/>
      <c r="D28" s="167" t="s">
        <v>314</v>
      </c>
      <c r="E28" s="159" t="s">
        <v>315</v>
      </c>
      <c r="F28" s="160"/>
      <c r="G28" s="175"/>
      <c r="H28" s="75">
        <v>43922</v>
      </c>
      <c r="I28" s="42">
        <v>11212</v>
      </c>
      <c r="J28" s="73"/>
      <c r="K28" s="73"/>
      <c r="L28" s="159" t="s">
        <v>253</v>
      </c>
      <c r="M28" s="42"/>
      <c r="N28" s="42"/>
      <c r="O28" s="42"/>
      <c r="P28" s="42"/>
      <c r="Q28" s="75" t="e">
        <v>#N/A</v>
      </c>
      <c r="R28" s="226" t="str">
        <f>VLOOKUP(Tableau1[[#This Row],[POposte]],Tableau8[],15,FALSE)</f>
        <v>BB</v>
      </c>
      <c r="S28" s="226" t="str">
        <f>VLOOKUP(Tableau1[[#This Row],[POposte]],Tableau8[],14,FALSE)</f>
        <v>XX</v>
      </c>
      <c r="T28" s="75" t="str">
        <f>IF(Tableau1[[#This Row],[Strat lancement]]="A0",IF(Tableau1[[#This Row],[Statut lancement]]="X","OK","NOK"),IF(Tableau1[[#This Row],[Strat lancement]]="AA",IF(Tableau1[[#This Row],[Statut lancement]]="XX","OK","NOK"),IF(Tableau1[[#This Row],[Strat lancement]]="BB",IF(Tableau1[[#This Row],[Statut lancement]]="XXX","OK","NOK"))))</f>
        <v>NOK</v>
      </c>
      <c r="U28" s="18" t="s">
        <v>316</v>
      </c>
      <c r="V28" s="159" t="s">
        <v>317</v>
      </c>
      <c r="W28" s="159" t="s">
        <v>88</v>
      </c>
      <c r="X28" s="166">
        <v>43914</v>
      </c>
      <c r="Y28" s="159" t="s">
        <v>318</v>
      </c>
      <c r="Z28" s="159" t="s">
        <v>219</v>
      </c>
      <c r="AA28" s="166">
        <v>43914</v>
      </c>
      <c r="AB28" s="175" t="s">
        <v>220</v>
      </c>
      <c r="AC28" s="159" t="str">
        <f>VLOOKUP(Tableau1[[#This Row],[POposte]],Tableau8[#All],18,FALSE)</f>
        <v/>
      </c>
      <c r="AD28" s="236" t="str">
        <f>CONCATENATE(Tableau1[[#This Row],[Nº pièce référence]],Tableau1[[#This Row],[Poste de réf.]])</f>
        <v>450066658810</v>
      </c>
      <c r="AE28" s="237">
        <f>VLOOKUP(Tableau1[[#This Row],[POposte]],Tableau5[#All],5,FALSE)</f>
        <v>13797.99</v>
      </c>
      <c r="AF28" s="238" t="s">
        <v>52</v>
      </c>
      <c r="AG28" s="237">
        <f>VLOOKUP(Tableau1[[#This Row],[POposte]],Tableau5[#All],6,FALSE)</f>
        <v>13797.99</v>
      </c>
      <c r="AH28" s="238" t="s">
        <v>52</v>
      </c>
      <c r="AI28" s="239">
        <f>Tableau1[[#This Row],[Montant Engagé PO]]-Tableau1[[#This Row],[Montant Liquidé]]</f>
        <v>0</v>
      </c>
      <c r="AJ28" s="237" t="str">
        <f>VLOOKUP(Tableau1[[#This Row],[POposte]],Tableau5[#All],3,FALSE)</f>
        <v>300020895</v>
      </c>
      <c r="AK28" s="237" t="str">
        <f>VLOOKUP(Tableau1[[#This Row],[POposte]],Tableau5[#All],4,FALSE)</f>
        <v>1</v>
      </c>
      <c r="AL28" s="156" t="s">
        <v>60</v>
      </c>
      <c r="AM28" s="242" t="str">
        <f>VLOOKUP(Tableau1[[#This Row],[POposte]],Tableau8[],9,FALSE)</f>
        <v>L</v>
      </c>
      <c r="AN28" s="241">
        <f>VLOOKUP(Tableau1[[#This Row],[POposte]],Tableau8[],16,FALSE)</f>
        <v>10</v>
      </c>
      <c r="AO28" s="200">
        <f>VLOOKUP(Tableau1[[#This Row],[POposte]],Tableau8[],17,FALSE)</f>
        <v>0</v>
      </c>
      <c r="AP28" s="1" t="str">
        <f>VLOOKUP(Tableau1[[#This Row],[POposte]],Tableau13[#All],10,FALSE)</f>
        <v>0600</v>
      </c>
      <c r="AQ28" s="1" t="str">
        <f>VLOOKUP(MID(Tableau1[[#This Row],[Codenva]],1,2),Tableau36[],2,FALSE)</f>
        <v>Raamovereenkomsten (0600)</v>
      </c>
      <c r="AR28" s="1" t="str">
        <f>VLOOKUP(Tableau1[[#This Row],[POposte]],Tableau13[#All],16,FALSE)</f>
        <v/>
      </c>
      <c r="AS28" s="285" t="str">
        <f>Tableau1[[#This Row],[KRC]]&amp;Tableau1[[#This Row],[Poste KRC]]</f>
        <v>3000208951</v>
      </c>
      <c r="AT28" s="1">
        <f>VLOOKUP(Tableau1[[#This Row],[Colonne3]],Tableau6[[#All],[krcposte]:[description ]],2,FALSE)</f>
        <v>0</v>
      </c>
    </row>
    <row r="29" spans="1:46" x14ac:dyDescent="0.35">
      <c r="A29" s="1" t="str">
        <f>Tableau1[[#This Row],[Nº pièce référence]]</f>
        <v>4500665126</v>
      </c>
      <c r="B29" s="16"/>
      <c r="C29" s="1"/>
      <c r="D29" s="1"/>
      <c r="E29" s="1" t="s">
        <v>309</v>
      </c>
      <c r="F29" s="92"/>
      <c r="G29" s="123"/>
      <c r="H29" s="75" t="s">
        <v>214</v>
      </c>
      <c r="I29" s="75" t="s">
        <v>214</v>
      </c>
      <c r="J29" s="75" t="s">
        <v>214</v>
      </c>
      <c r="K29" s="75" t="s">
        <v>214</v>
      </c>
      <c r="L29" s="1" t="s">
        <v>35</v>
      </c>
      <c r="M29" s="75"/>
      <c r="N29" s="75"/>
      <c r="O29" s="75"/>
      <c r="P29" s="75"/>
      <c r="Q29" s="75" t="s">
        <v>214</v>
      </c>
      <c r="R29" s="226" t="str">
        <f>VLOOKUP(Tableau1[[#This Row],[POposte]],Tableau8[],15,FALSE)</f>
        <v>A0</v>
      </c>
      <c r="S29" s="226" t="str">
        <f>VLOOKUP(Tableau1[[#This Row],[POposte]],Tableau8[],14,FALSE)</f>
        <v>X</v>
      </c>
      <c r="T29" s="75" t="str">
        <f>IF(Tableau1[[#This Row],[Strat lancement]]="A0",IF(Tableau1[[#This Row],[Statut lancement]]="X","OK","NOK"),IF(Tableau1[[#This Row],[Strat lancement]]="AA",IF(Tableau1[[#This Row],[Statut lancement]]="XX","OK","NOK"),IF(Tableau1[[#This Row],[Strat lancement]]="BB",IF(Tableau1[[#This Row],[Statut lancement]]="XXX","OK","NOK"))))</f>
        <v>OK</v>
      </c>
      <c r="U29" s="18" t="s">
        <v>310</v>
      </c>
      <c r="V29" s="1" t="s">
        <v>319</v>
      </c>
      <c r="W29" s="1" t="s">
        <v>88</v>
      </c>
      <c r="X29" s="2">
        <v>43906</v>
      </c>
      <c r="Y29" s="1" t="s">
        <v>320</v>
      </c>
      <c r="Z29" s="1" t="s">
        <v>219</v>
      </c>
      <c r="AA29" s="2">
        <v>43906</v>
      </c>
      <c r="AB29" s="123" t="s">
        <v>220</v>
      </c>
      <c r="AC29" s="1" t="str">
        <f>VLOOKUP(Tableau1[[#This Row],[POposte]],Tableau8[#All],18,FALSE)</f>
        <v/>
      </c>
      <c r="AD29" s="236" t="str">
        <f>CONCATENATE(Tableau1[[#This Row],[Nº pièce référence]],Tableau1[[#This Row],[Poste de réf.]])</f>
        <v>450066512610</v>
      </c>
      <c r="AE29" s="237">
        <f>VLOOKUP(Tableau1[[#This Row],[POposte]],Tableau5[#All],5,FALSE)</f>
        <v>734.17</v>
      </c>
      <c r="AF29" s="238" t="s">
        <v>52</v>
      </c>
      <c r="AG29" s="237">
        <f>VLOOKUP(Tableau1[[#This Row],[POposte]],Tableau5[#All],6,FALSE)</f>
        <v>734.17</v>
      </c>
      <c r="AH29" s="238" t="s">
        <v>52</v>
      </c>
      <c r="AI29" s="239">
        <f>Tableau1[[#This Row],[Montant Engagé PO]]-Tableau1[[#This Row],[Montant Liquidé]]</f>
        <v>0</v>
      </c>
      <c r="AJ29" s="237" t="str">
        <f>VLOOKUP(Tableau1[[#This Row],[POposte]],Tableau5[#All],3,FALSE)</f>
        <v>300020622</v>
      </c>
      <c r="AK29" s="237" t="str">
        <f>VLOOKUP(Tableau1[[#This Row],[POposte]],Tableau5[#All],4,FALSE)</f>
        <v>7</v>
      </c>
      <c r="AL29" s="146" t="str">
        <f>VLOOKUP(Tableau1[[#This Row],[POposte]],Tableau5[#All],2,FALSE)</f>
        <v>252122742204</v>
      </c>
      <c r="AM29" s="237" t="str">
        <f>VLOOKUP(Tableau1[[#This Row],[POposte]],Tableau8[],9,FALSE)</f>
        <v>V</v>
      </c>
      <c r="AN29" s="241">
        <f>VLOOKUP(Tableau1[[#This Row],[POposte]],Tableau8[],16,FALSE)</f>
        <v>1</v>
      </c>
      <c r="AO29" s="200">
        <f>VLOOKUP(Tableau1[[#This Row],[POposte]],Tableau8[],17,FALSE)</f>
        <v>0</v>
      </c>
      <c r="AP29" s="1" t="str">
        <f>VLOOKUP(Tableau1[[#This Row],[POposte]],Tableau13[#All],10,FALSE)</f>
        <v>0800</v>
      </c>
      <c r="AQ29" s="1" t="str">
        <f>VLOOKUP(MID(Tableau1[[#This Row],[Codenva]],1,2),Tableau36[],2,FALSE)</f>
        <v>Overheidsopdrachten van beperkte waarde (0800)</v>
      </c>
      <c r="AR29" s="1" t="str">
        <f>VLOOKUP(Tableau1[[#This Row],[POposte]],Tableau13[#All],16,FALSE)</f>
        <v/>
      </c>
      <c r="AS29" s="285" t="str">
        <f>Tableau1[[#This Row],[KRC]]&amp;Tableau1[[#This Row],[Poste KRC]]</f>
        <v>3000206227</v>
      </c>
      <c r="AT29" s="1">
        <f>VLOOKUP(Tableau1[[#This Row],[Colonne3]],Tableau6[[#All],[krcposte]:[description ]],2,FALSE)</f>
        <v>0</v>
      </c>
    </row>
    <row r="30" spans="1:46" x14ac:dyDescent="0.35">
      <c r="A30" s="1" t="str">
        <f>Tableau1[[#This Row],[Nº pièce référence]]</f>
        <v>4500665127</v>
      </c>
      <c r="B30" s="16"/>
      <c r="C30" s="1"/>
      <c r="D30" s="1"/>
      <c r="E30" s="1" t="s">
        <v>321</v>
      </c>
      <c r="F30" s="92"/>
      <c r="G30" s="123"/>
      <c r="H30" s="75" t="s">
        <v>214</v>
      </c>
      <c r="I30" s="75" t="s">
        <v>214</v>
      </c>
      <c r="J30" s="75" t="s">
        <v>214</v>
      </c>
      <c r="K30" s="75" t="s">
        <v>214</v>
      </c>
      <c r="L30" s="176" t="s">
        <v>276</v>
      </c>
      <c r="M30" s="75"/>
      <c r="N30" s="75"/>
      <c r="O30" s="75"/>
      <c r="P30" s="75"/>
      <c r="Q30" s="75" t="s">
        <v>214</v>
      </c>
      <c r="R30" s="226" t="str">
        <f>VLOOKUP(Tableau1[[#This Row],[POposte]],Tableau8[],15,FALSE)</f>
        <v>A0</v>
      </c>
      <c r="S30" s="226" t="str">
        <f>VLOOKUP(Tableau1[[#This Row],[POposte]],Tableau8[],14,FALSE)</f>
        <v>X</v>
      </c>
      <c r="T30" s="75" t="str">
        <f>IF(Tableau1[[#This Row],[Strat lancement]]="A0",IF(Tableau1[[#This Row],[Statut lancement]]="X","OK","NOK"),IF(Tableau1[[#This Row],[Strat lancement]]="AA",IF(Tableau1[[#This Row],[Statut lancement]]="XX","OK","NOK"),IF(Tableau1[[#This Row],[Strat lancement]]="BB",IF(Tableau1[[#This Row],[Statut lancement]]="XXX","OK","NOK"))))</f>
        <v>OK</v>
      </c>
      <c r="U30" s="18" t="s">
        <v>322</v>
      </c>
      <c r="V30" s="1" t="s">
        <v>323</v>
      </c>
      <c r="W30" s="1" t="s">
        <v>88</v>
      </c>
      <c r="X30" s="2">
        <v>43906</v>
      </c>
      <c r="Y30" s="1" t="s">
        <v>324</v>
      </c>
      <c r="Z30" s="1" t="s">
        <v>219</v>
      </c>
      <c r="AA30" s="2">
        <v>43906</v>
      </c>
      <c r="AB30" s="123" t="s">
        <v>220</v>
      </c>
      <c r="AC30" s="1" t="str">
        <f>VLOOKUP(Tableau1[[#This Row],[POposte]],Tableau8[#All],18,FALSE)</f>
        <v>I3</v>
      </c>
      <c r="AD30" s="236" t="str">
        <f>CONCATENATE(Tableau1[[#This Row],[Nº pièce référence]],Tableau1[[#This Row],[Poste de réf.]])</f>
        <v>450066512710</v>
      </c>
      <c r="AE30" s="237">
        <f>VLOOKUP(Tableau1[[#This Row],[POposte]],Tableau5[#All],5,FALSE)</f>
        <v>665.5</v>
      </c>
      <c r="AF30" s="238" t="s">
        <v>52</v>
      </c>
      <c r="AG30" s="237">
        <f>VLOOKUP(Tableau1[[#This Row],[POposte]],Tableau5[#All],6,FALSE)</f>
        <v>665.5</v>
      </c>
      <c r="AH30" s="238" t="s">
        <v>52</v>
      </c>
      <c r="AI30" s="239">
        <f>Tableau1[[#This Row],[Montant Engagé PO]]-Tableau1[[#This Row],[Montant Liquidé]]</f>
        <v>0</v>
      </c>
      <c r="AJ30" s="237" t="str">
        <f>VLOOKUP(Tableau1[[#This Row],[POposte]],Tableau5[#All],3,FALSE)</f>
        <v>300020861</v>
      </c>
      <c r="AK30" s="237" t="str">
        <f>VLOOKUP(Tableau1[[#This Row],[POposte]],Tableau5[#All],4,FALSE)</f>
        <v>5</v>
      </c>
      <c r="AL30" s="146" t="str">
        <f>VLOOKUP(Tableau1[[#This Row],[POposte]],Tableau5[#All],2,FALSE)</f>
        <v>255223121102</v>
      </c>
      <c r="AM30" s="237" t="str">
        <f>VLOOKUP(Tableau1[[#This Row],[POposte]],Tableau8[],9,FALSE)</f>
        <v>Z</v>
      </c>
      <c r="AN30" s="241">
        <f>VLOOKUP(Tableau1[[#This Row],[POposte]],Tableau8[],16,FALSE)</f>
        <v>1</v>
      </c>
      <c r="AO30" s="200">
        <f>VLOOKUP(Tableau1[[#This Row],[POposte]],Tableau8[],17,FALSE)</f>
        <v>0</v>
      </c>
      <c r="AP30" s="1" t="str">
        <f>VLOOKUP(Tableau1[[#This Row],[POposte]],Tableau13[#All],10,FALSE)</f>
        <v>0800</v>
      </c>
      <c r="AQ30" s="1" t="str">
        <f>VLOOKUP(MID(Tableau1[[#This Row],[Codenva]],1,2),Tableau36[],2,FALSE)</f>
        <v>Overheidsopdrachten van beperkte waarde (0800)</v>
      </c>
      <c r="AR30" s="1" t="str">
        <f>VLOOKUP(Tableau1[[#This Row],[POposte]],Tableau13[#All],16,FALSE)</f>
        <v/>
      </c>
      <c r="AS30" s="285" t="str">
        <f>Tableau1[[#This Row],[KRC]]&amp;Tableau1[[#This Row],[Poste KRC]]</f>
        <v>3000208615</v>
      </c>
      <c r="AT30" s="1" t="str">
        <f>VLOOKUP(Tableau1[[#This Row],[Colonne3]],Tableau6[[#All],[krcposte]:[description ]],2,FALSE)</f>
        <v>Médicament (AFMPS)</v>
      </c>
    </row>
    <row r="31" spans="1:46" x14ac:dyDescent="0.35">
      <c r="A31" s="1" t="str">
        <f>Tableau1[[#This Row],[Nº pièce référence]]</f>
        <v>4500665405</v>
      </c>
      <c r="B31" s="124"/>
      <c r="C31" s="1"/>
      <c r="D31" s="167" t="s">
        <v>325</v>
      </c>
      <c r="E31" s="167" t="s">
        <v>326</v>
      </c>
      <c r="F31" s="92"/>
      <c r="G31" s="123"/>
      <c r="H31" s="75">
        <v>43910</v>
      </c>
      <c r="I31" s="42">
        <v>9756</v>
      </c>
      <c r="J31" s="73"/>
      <c r="K31" s="73"/>
      <c r="L31" s="176" t="s">
        <v>276</v>
      </c>
      <c r="M31" s="42"/>
      <c r="N31" s="42"/>
      <c r="O31" s="42"/>
      <c r="P31" s="42"/>
      <c r="Q31" s="75" t="e">
        <v>#N/A</v>
      </c>
      <c r="R31" s="226" t="str">
        <f>VLOOKUP(Tableau1[[#This Row],[POposte]],Tableau8[],15,FALSE)</f>
        <v>BB</v>
      </c>
      <c r="S31" s="226" t="str">
        <f>VLOOKUP(Tableau1[[#This Row],[POposte]],Tableau8[],14,FALSE)</f>
        <v>XXX</v>
      </c>
      <c r="T31" s="75" t="str">
        <f>IF(Tableau1[[#This Row],[Strat lancement]]="A0",IF(Tableau1[[#This Row],[Statut lancement]]="X","OK","NOK"),IF(Tableau1[[#This Row],[Strat lancement]]="AA",IF(Tableau1[[#This Row],[Statut lancement]]="XX","OK","NOK"),IF(Tableau1[[#This Row],[Strat lancement]]="BB",IF(Tableau1[[#This Row],[Statut lancement]]="XXX","OK","NOK"))))</f>
        <v>OK</v>
      </c>
      <c r="U31" s="18" t="s">
        <v>327</v>
      </c>
      <c r="V31" s="1" t="s">
        <v>328</v>
      </c>
      <c r="W31" s="1" t="s">
        <v>88</v>
      </c>
      <c r="X31" s="2">
        <v>43907</v>
      </c>
      <c r="Y31" s="94" t="s">
        <v>279</v>
      </c>
      <c r="Z31" s="1" t="s">
        <v>219</v>
      </c>
      <c r="AA31" s="2">
        <v>43907</v>
      </c>
      <c r="AB31" s="123" t="s">
        <v>220</v>
      </c>
      <c r="AC31" s="1" t="str">
        <f>VLOOKUP(Tableau1[[#This Row],[POposte]],Tableau8[#All],18,FALSE)</f>
        <v/>
      </c>
      <c r="AD31" s="236" t="str">
        <f>CONCATENATE(Tableau1[[#This Row],[Nº pièce référence]],Tableau1[[#This Row],[Poste de réf.]])</f>
        <v>450066540510</v>
      </c>
      <c r="AE31" s="237">
        <f>VLOOKUP(Tableau1[[#This Row],[POposte]],Tableau5[#All],5,FALSE)</f>
        <v>5989500</v>
      </c>
      <c r="AF31" s="238" t="s">
        <v>52</v>
      </c>
      <c r="AG31" s="237">
        <f>VLOOKUP(Tableau1[[#This Row],[POposte]],Tableau5[#All],6,FALSE)</f>
        <v>5989500</v>
      </c>
      <c r="AH31" s="238" t="s">
        <v>52</v>
      </c>
      <c r="AI31" s="239">
        <f>Tableau1[[#This Row],[Montant Engagé PO]]-Tableau1[[#This Row],[Montant Liquidé]]</f>
        <v>0</v>
      </c>
      <c r="AJ31" s="237" t="str">
        <f>VLOOKUP(Tableau1[[#This Row],[POposte]],Tableau5[#All],3,FALSE)</f>
        <v>300020861</v>
      </c>
      <c r="AK31" s="237" t="str">
        <f>VLOOKUP(Tableau1[[#This Row],[POposte]],Tableau5[#All],4,FALSE)</f>
        <v>1</v>
      </c>
      <c r="AL31" s="146" t="str">
        <f>VLOOKUP(Tableau1[[#This Row],[POposte]],Tableau5[#All],2,FALSE)</f>
        <v>255223121102</v>
      </c>
      <c r="AM31" s="237" t="str">
        <f>VLOOKUP(Tableau1[[#This Row],[POposte]],Tableau8[],9,FALSE)</f>
        <v>Z</v>
      </c>
      <c r="AN31" s="241">
        <f>VLOOKUP(Tableau1[[#This Row],[POposte]],Tableau8[],16,FALSE)</f>
        <v>1</v>
      </c>
      <c r="AO31" s="200">
        <f>VLOOKUP(Tableau1[[#This Row],[POposte]],Tableau8[],17,FALSE)</f>
        <v>0</v>
      </c>
      <c r="AP31" s="1" t="str">
        <f>VLOOKUP(Tableau1[[#This Row],[POposte]],Tableau13[#All],10,FALSE)</f>
        <v>0500</v>
      </c>
      <c r="AQ31" s="1" t="str">
        <f>VLOOKUP(MID(Tableau1[[#This Row],[Codenva]],1,2),Tableau36[],2,FALSE)</f>
        <v>Onderhandelingsprocedure zonder voorafgaande bekendmaking (0500)</v>
      </c>
      <c r="AR31" s="1" t="str">
        <f>VLOOKUP(Tableau1[[#This Row],[POposte]],Tableau13[#All],16,FALSE)</f>
        <v/>
      </c>
      <c r="AS31" s="285" t="str">
        <f>Tableau1[[#This Row],[KRC]]&amp;Tableau1[[#This Row],[Poste KRC]]</f>
        <v>3000208611</v>
      </c>
      <c r="AT31" s="1" t="str">
        <f>VLOOKUP(Tableau1[[#This Row],[Colonne3]],Tableau6[[#All],[krcposte]:[description ]],2,FALSE)</f>
        <v>PPE</v>
      </c>
    </row>
    <row r="32" spans="1:46" x14ac:dyDescent="0.35">
      <c r="A32" s="1" t="str">
        <f>Tableau1[[#This Row],[Nº pièce référence]]</f>
        <v>4500665405</v>
      </c>
      <c r="B32" s="124"/>
      <c r="C32" s="1"/>
      <c r="D32" s="167" t="s">
        <v>329</v>
      </c>
      <c r="E32" s="167" t="s">
        <v>326</v>
      </c>
      <c r="F32" s="92"/>
      <c r="G32" s="123"/>
      <c r="H32" s="75">
        <v>43910</v>
      </c>
      <c r="I32" s="42">
        <v>9756</v>
      </c>
      <c r="J32" s="73"/>
      <c r="K32" s="73"/>
      <c r="L32" s="176" t="s">
        <v>276</v>
      </c>
      <c r="M32" s="42"/>
      <c r="N32" s="42"/>
      <c r="O32" s="42"/>
      <c r="P32" s="42"/>
      <c r="Q32" s="75" t="e">
        <v>#N/A</v>
      </c>
      <c r="R32" s="226" t="str">
        <f>VLOOKUP(Tableau1[[#This Row],[POposte]],Tableau8[],15,FALSE)</f>
        <v>BB</v>
      </c>
      <c r="S32" s="226" t="str">
        <f>VLOOKUP(Tableau1[[#This Row],[POposte]],Tableau8[],14,FALSE)</f>
        <v>XXX</v>
      </c>
      <c r="T32" s="75" t="str">
        <f>IF(Tableau1[[#This Row],[Strat lancement]]="A0",IF(Tableau1[[#This Row],[Statut lancement]]="X","OK","NOK"),IF(Tableau1[[#This Row],[Strat lancement]]="AA",IF(Tableau1[[#This Row],[Statut lancement]]="XX","OK","NOK"),IF(Tableau1[[#This Row],[Strat lancement]]="BB",IF(Tableau1[[#This Row],[Statut lancement]]="XXX","OK","NOK"))))</f>
        <v>OK</v>
      </c>
      <c r="U32" s="18" t="s">
        <v>327</v>
      </c>
      <c r="V32" s="1" t="s">
        <v>328</v>
      </c>
      <c r="W32" s="1" t="s">
        <v>217</v>
      </c>
      <c r="X32" s="2">
        <v>43907</v>
      </c>
      <c r="Y32" s="94" t="s">
        <v>330</v>
      </c>
      <c r="Z32" s="1" t="s">
        <v>219</v>
      </c>
      <c r="AA32" s="2">
        <v>43907</v>
      </c>
      <c r="AB32" s="123" t="s">
        <v>220</v>
      </c>
      <c r="AC32" s="1" t="str">
        <f>VLOOKUP(Tableau1[[#This Row],[POposte]],Tableau8[#All],18,FALSE)</f>
        <v/>
      </c>
      <c r="AD32" s="236" t="str">
        <f>CONCATENATE(Tableau1[[#This Row],[Nº pièce référence]],Tableau1[[#This Row],[Poste de réf.]])</f>
        <v>450066540520</v>
      </c>
      <c r="AE32" s="237">
        <f>VLOOKUP(Tableau1[[#This Row],[POposte]],Tableau5[#All],5,FALSE)</f>
        <v>7078500</v>
      </c>
      <c r="AF32" s="238" t="s">
        <v>52</v>
      </c>
      <c r="AG32" s="237">
        <f>VLOOKUP(Tableau1[[#This Row],[POposte]],Tableau5[#All],6,FALSE)</f>
        <v>7078500</v>
      </c>
      <c r="AH32" s="238" t="s">
        <v>52</v>
      </c>
      <c r="AI32" s="239">
        <f>Tableau1[[#This Row],[Montant Engagé PO]]-Tableau1[[#This Row],[Montant Liquidé]]</f>
        <v>0</v>
      </c>
      <c r="AJ32" s="237" t="str">
        <f>VLOOKUP(Tableau1[[#This Row],[POposte]],Tableau5[#All],3,FALSE)</f>
        <v>300020861</v>
      </c>
      <c r="AK32" s="237" t="str">
        <f>VLOOKUP(Tableau1[[#This Row],[POposte]],Tableau5[#All],4,FALSE)</f>
        <v>1</v>
      </c>
      <c r="AL32" s="146" t="str">
        <f>VLOOKUP(Tableau1[[#This Row],[POposte]],Tableau5[#All],2,FALSE)</f>
        <v>255223121102</v>
      </c>
      <c r="AM32" s="237" t="str">
        <f>VLOOKUP(Tableau1[[#This Row],[POposte]],Tableau8[],9,FALSE)</f>
        <v>Z</v>
      </c>
      <c r="AN32" s="241">
        <f>VLOOKUP(Tableau1[[#This Row],[POposte]],Tableau8[],16,FALSE)</f>
        <v>1</v>
      </c>
      <c r="AO32" s="200">
        <f>VLOOKUP(Tableau1[[#This Row],[POposte]],Tableau8[],17,FALSE)</f>
        <v>0</v>
      </c>
      <c r="AP32" s="1" t="str">
        <f>VLOOKUP(Tableau1[[#This Row],[POposte]],Tableau13[#All],10,FALSE)</f>
        <v>0500</v>
      </c>
      <c r="AQ32" s="1" t="str">
        <f>VLOOKUP(MID(Tableau1[[#This Row],[Codenva]],1,2),Tableau36[],2,FALSE)</f>
        <v>Onderhandelingsprocedure zonder voorafgaande bekendmaking (0500)</v>
      </c>
      <c r="AR32" s="1" t="str">
        <f>VLOOKUP(Tableau1[[#This Row],[POposte]],Tableau13[#All],16,FALSE)</f>
        <v/>
      </c>
      <c r="AS32" s="285" t="str">
        <f>Tableau1[[#This Row],[KRC]]&amp;Tableau1[[#This Row],[Poste KRC]]</f>
        <v>3000208611</v>
      </c>
      <c r="AT32" s="1" t="str">
        <f>VLOOKUP(Tableau1[[#This Row],[Colonne3]],Tableau6[[#All],[krcposte]:[description ]],2,FALSE)</f>
        <v>PPE</v>
      </c>
    </row>
    <row r="33" spans="1:46" hidden="1" x14ac:dyDescent="0.35">
      <c r="A33" s="1" t="str">
        <f>Tableau1[[#This Row],[Nº pièce référence]]</f>
        <v>4500665606</v>
      </c>
      <c r="B33" s="16"/>
      <c r="C33" s="1"/>
      <c r="D33" s="1"/>
      <c r="E33" s="1" t="s">
        <v>331</v>
      </c>
      <c r="F33" s="92"/>
      <c r="G33" s="123"/>
      <c r="H33" s="75" t="s">
        <v>214</v>
      </c>
      <c r="I33" s="75" t="s">
        <v>214</v>
      </c>
      <c r="J33" s="75" t="s">
        <v>214</v>
      </c>
      <c r="K33" s="75" t="s">
        <v>214</v>
      </c>
      <c r="L33" s="1" t="s">
        <v>332</v>
      </c>
      <c r="M33" s="75"/>
      <c r="N33" s="75"/>
      <c r="O33" s="75"/>
      <c r="P33" s="75"/>
      <c r="Q33" s="75" t="s">
        <v>214</v>
      </c>
      <c r="R33" s="226" t="str">
        <f>VLOOKUP(Tableau1[[#This Row],[POposte]],Tableau8[],15,FALSE)</f>
        <v>AA</v>
      </c>
      <c r="S33" s="226" t="str">
        <f>VLOOKUP(Tableau1[[#This Row],[POposte]],Tableau8[],14,FALSE)</f>
        <v>XX</v>
      </c>
      <c r="T33" s="75" t="str">
        <f>IF(Tableau1[[#This Row],[Strat lancement]]="A0",IF(Tableau1[[#This Row],[Statut lancement]]="X","OK","NOK"),IF(Tableau1[[#This Row],[Strat lancement]]="AA",IF(Tableau1[[#This Row],[Statut lancement]]="XX","OK","NOK"),IF(Tableau1[[#This Row],[Strat lancement]]="BB",IF(Tableau1[[#This Row],[Statut lancement]]="XXX","OK","NOK"))))</f>
        <v>OK</v>
      </c>
      <c r="U33" s="18" t="s">
        <v>215</v>
      </c>
      <c r="V33" s="1" t="s">
        <v>333</v>
      </c>
      <c r="W33" s="1" t="s">
        <v>88</v>
      </c>
      <c r="X33" s="2">
        <v>43871</v>
      </c>
      <c r="Y33" s="94" t="s">
        <v>334</v>
      </c>
      <c r="Z33" s="1" t="s">
        <v>219</v>
      </c>
      <c r="AA33" s="2">
        <v>43908</v>
      </c>
      <c r="AB33" s="123" t="s">
        <v>220</v>
      </c>
      <c r="AC33" s="1" t="str">
        <f>VLOOKUP(Tableau1[[#This Row],[POposte]],Tableau8[#All],18,FALSE)</f>
        <v/>
      </c>
      <c r="AD33" s="236" t="str">
        <f>CONCATENATE(Tableau1[[#This Row],[Nº pièce référence]],Tableau1[[#This Row],[Poste de réf.]])</f>
        <v>450066560610</v>
      </c>
      <c r="AE33" s="237">
        <f>VLOOKUP(Tableau1[[#This Row],[POposte]],Tableau5[#All],5,FALSE)</f>
        <v>3980</v>
      </c>
      <c r="AF33" s="238" t="s">
        <v>52</v>
      </c>
      <c r="AG33" s="237">
        <f>VLOOKUP(Tableau1[[#This Row],[POposte]],Tableau5[#All],6,FALSE)</f>
        <v>3980</v>
      </c>
      <c r="AH33" s="238" t="s">
        <v>52</v>
      </c>
      <c r="AI33" s="239">
        <f>Tableau1[[#This Row],[Montant Engagé PO]]-Tableau1[[#This Row],[Montant Liquidé]]</f>
        <v>0</v>
      </c>
      <c r="AJ33" s="237" t="str">
        <f>VLOOKUP(Tableau1[[#This Row],[POposte]],Tableau5[#All],3,FALSE)</f>
        <v>300020870</v>
      </c>
      <c r="AK33" s="237" t="str">
        <f>VLOOKUP(Tableau1[[#This Row],[POposte]],Tableau5[#All],4,FALSE)</f>
        <v>3</v>
      </c>
      <c r="AL33" s="146" t="str">
        <f>VLOOKUP(Tableau1[[#This Row],[POposte]],Tableau5[#All],2,FALSE)</f>
        <v>255223121102</v>
      </c>
      <c r="AM33" s="237" t="str">
        <f>VLOOKUP(Tableau1[[#This Row],[POposte]],Tableau8[],9,FALSE)</f>
        <v>Z</v>
      </c>
      <c r="AN33" s="241">
        <f>VLOOKUP(Tableau1[[#This Row],[POposte]],Tableau8[],16,FALSE)</f>
        <v>1</v>
      </c>
      <c r="AO33" s="200">
        <f>VLOOKUP(Tableau1[[#This Row],[POposte]],Tableau8[],17,FALSE)</f>
        <v>0</v>
      </c>
      <c r="AP33" s="1" t="str">
        <f>VLOOKUP(Tableau1[[#This Row],[POposte]],Tableau13[#All],10,FALSE)</f>
        <v>0800</v>
      </c>
      <c r="AQ33" s="1" t="str">
        <f>VLOOKUP(MID(Tableau1[[#This Row],[Codenva]],1,2),Tableau36[],2,FALSE)</f>
        <v>Overheidsopdrachten van beperkte waarde (0800)</v>
      </c>
      <c r="AR33" s="1" t="str">
        <f>VLOOKUP(Tableau1[[#This Row],[POposte]],Tableau13[#All],16,FALSE)</f>
        <v/>
      </c>
      <c r="AS33" s="285" t="str">
        <f>Tableau1[[#This Row],[KRC]]&amp;Tableau1[[#This Row],[Poste KRC]]</f>
        <v>3000208703</v>
      </c>
      <c r="AT33" s="1" t="e">
        <f>VLOOKUP(Tableau1[[#This Row],[Colonne3]],Tableau6[[#All],[krcposte]:[description ]],2,FALSE)</f>
        <v>#N/A</v>
      </c>
    </row>
    <row r="34" spans="1:46" x14ac:dyDescent="0.35">
      <c r="A34" s="1" t="str">
        <f>Tableau1[[#This Row],[Nº pièce référence]]</f>
        <v>4500666037</v>
      </c>
      <c r="B34" s="16"/>
      <c r="C34" s="1"/>
      <c r="D34" s="1"/>
      <c r="E34" s="1" t="s">
        <v>335</v>
      </c>
      <c r="F34" s="92"/>
      <c r="G34" s="123"/>
      <c r="H34" s="75" t="s">
        <v>214</v>
      </c>
      <c r="I34" s="75" t="s">
        <v>214</v>
      </c>
      <c r="J34" s="75" t="s">
        <v>214</v>
      </c>
      <c r="K34" s="75" t="s">
        <v>214</v>
      </c>
      <c r="L34" s="176" t="s">
        <v>276</v>
      </c>
      <c r="M34" s="75"/>
      <c r="N34" s="75"/>
      <c r="O34" s="75"/>
      <c r="P34" s="75"/>
      <c r="Q34" s="75" t="s">
        <v>214</v>
      </c>
      <c r="R34" s="226" t="str">
        <f>VLOOKUP(Tableau1[[#This Row],[POposte]],Tableau8[],15,FALSE)</f>
        <v>AA</v>
      </c>
      <c r="S34" s="226" t="str">
        <f>VLOOKUP(Tableau1[[#This Row],[POposte]],Tableau8[],14,FALSE)</f>
        <v>XX</v>
      </c>
      <c r="T34" s="75" t="str">
        <f>IF(Tableau1[[#This Row],[Strat lancement]]="A0",IF(Tableau1[[#This Row],[Statut lancement]]="X","OK","NOK"),IF(Tableau1[[#This Row],[Strat lancement]]="AA",IF(Tableau1[[#This Row],[Statut lancement]]="XX","OK","NOK"),IF(Tableau1[[#This Row],[Strat lancement]]="BB",IF(Tableau1[[#This Row],[Statut lancement]]="XXX","OK","NOK"))))</f>
        <v>OK</v>
      </c>
      <c r="U34" s="18" t="s">
        <v>336</v>
      </c>
      <c r="V34" s="1" t="s">
        <v>337</v>
      </c>
      <c r="W34" s="1" t="s">
        <v>88</v>
      </c>
      <c r="X34" s="2">
        <v>43911</v>
      </c>
      <c r="Y34" s="18" t="s">
        <v>338</v>
      </c>
      <c r="Z34" s="1" t="s">
        <v>219</v>
      </c>
      <c r="AA34" s="2">
        <v>43911</v>
      </c>
      <c r="AB34" s="123" t="s">
        <v>220</v>
      </c>
      <c r="AC34" s="1" t="str">
        <f>VLOOKUP(Tableau1[[#This Row],[POposte]],Tableau8[#All],18,FALSE)</f>
        <v/>
      </c>
      <c r="AD34" s="236" t="str">
        <f>CONCATENATE(Tableau1[[#This Row],[Nº pièce référence]],Tableau1[[#This Row],[Poste de réf.]])</f>
        <v>450066603710</v>
      </c>
      <c r="AE34" s="237">
        <f>VLOOKUP(Tableau1[[#This Row],[POposte]],Tableau5[#All],5,FALSE)</f>
        <v>2550</v>
      </c>
      <c r="AF34" s="238" t="s">
        <v>52</v>
      </c>
      <c r="AG34" s="237">
        <f>VLOOKUP(Tableau1[[#This Row],[POposte]],Tableau5[#All],6,FALSE)</f>
        <v>2550</v>
      </c>
      <c r="AH34" s="238" t="s">
        <v>52</v>
      </c>
      <c r="AI34" s="239">
        <f>Tableau1[[#This Row],[Montant Engagé PO]]-Tableau1[[#This Row],[Montant Liquidé]]</f>
        <v>0</v>
      </c>
      <c r="AJ34" s="237" t="str">
        <f>VLOOKUP(Tableau1[[#This Row],[POposte]],Tableau5[#All],3,FALSE)</f>
        <v>300020861</v>
      </c>
      <c r="AK34" s="237" t="str">
        <f>VLOOKUP(Tableau1[[#This Row],[POposte]],Tableau5[#All],4,FALSE)</f>
        <v>1</v>
      </c>
      <c r="AL34" s="146" t="str">
        <f>VLOOKUP(Tableau1[[#This Row],[POposte]],Tableau5[#All],2,FALSE)</f>
        <v>255223121102</v>
      </c>
      <c r="AM34" s="237" t="str">
        <f>VLOOKUP(Tableau1[[#This Row],[POposte]],Tableau8[],9,FALSE)</f>
        <v>Z</v>
      </c>
      <c r="AN34" s="241">
        <f>VLOOKUP(Tableau1[[#This Row],[POposte]],Tableau8[],16,FALSE)</f>
        <v>1</v>
      </c>
      <c r="AO34" s="200">
        <f>VLOOKUP(Tableau1[[#This Row],[POposte]],Tableau8[],17,FALSE)</f>
        <v>0</v>
      </c>
      <c r="AP34" s="1" t="str">
        <f>VLOOKUP(Tableau1[[#This Row],[POposte]],Tableau13[#All],10,FALSE)</f>
        <v>0800</v>
      </c>
      <c r="AQ34" s="1" t="str">
        <f>VLOOKUP(MID(Tableau1[[#This Row],[Codenva]],1,2),Tableau36[],2,FALSE)</f>
        <v>Overheidsopdrachten van beperkte waarde (0800)</v>
      </c>
      <c r="AR34" s="1" t="str">
        <f>VLOOKUP(Tableau1[[#This Row],[POposte]],Tableau13[#All],16,FALSE)</f>
        <v/>
      </c>
      <c r="AS34" s="285" t="str">
        <f>Tableau1[[#This Row],[KRC]]&amp;Tableau1[[#This Row],[Poste KRC]]</f>
        <v>3000208611</v>
      </c>
      <c r="AT34" s="1" t="str">
        <f>VLOOKUP(Tableau1[[#This Row],[Colonne3]],Tableau6[[#All],[krcposte]:[description ]],2,FALSE)</f>
        <v>PPE</v>
      </c>
    </row>
    <row r="35" spans="1:46" hidden="1" x14ac:dyDescent="0.35">
      <c r="A35" s="1" t="str">
        <f>Tableau1[[#This Row],[Nº pièce référence]]</f>
        <v>4500666131</v>
      </c>
      <c r="B35" s="16"/>
      <c r="C35" s="1"/>
      <c r="D35" s="1"/>
      <c r="E35" s="1" t="s">
        <v>339</v>
      </c>
      <c r="F35" s="92"/>
      <c r="G35" s="123"/>
      <c r="H35" s="75" t="s">
        <v>214</v>
      </c>
      <c r="I35" s="75" t="s">
        <v>214</v>
      </c>
      <c r="J35" s="75" t="s">
        <v>214</v>
      </c>
      <c r="K35" s="75" t="s">
        <v>214</v>
      </c>
      <c r="L35" s="1" t="s">
        <v>332</v>
      </c>
      <c r="M35" s="75"/>
      <c r="N35" s="75"/>
      <c r="O35" s="75"/>
      <c r="P35" s="75"/>
      <c r="Q35" s="75" t="s">
        <v>214</v>
      </c>
      <c r="R35" s="226" t="str">
        <f>VLOOKUP(Tableau1[[#This Row],[POposte]],Tableau8[],15,FALSE)</f>
        <v>AA</v>
      </c>
      <c r="S35" s="226" t="str">
        <f>VLOOKUP(Tableau1[[#This Row],[POposte]],Tableau8[],14,FALSE)</f>
        <v>XX</v>
      </c>
      <c r="T35" s="75" t="str">
        <f>IF(Tableau1[[#This Row],[Strat lancement]]="A0",IF(Tableau1[[#This Row],[Statut lancement]]="X","OK","NOK"),IF(Tableau1[[#This Row],[Strat lancement]]="AA",IF(Tableau1[[#This Row],[Statut lancement]]="XX","OK","NOK"),IF(Tableau1[[#This Row],[Strat lancement]]="BB",IF(Tableau1[[#This Row],[Statut lancement]]="XXX","OK","NOK"))))</f>
        <v>OK</v>
      </c>
      <c r="U35" s="18" t="s">
        <v>340</v>
      </c>
      <c r="V35" s="1" t="s">
        <v>341</v>
      </c>
      <c r="W35" s="1" t="s">
        <v>88</v>
      </c>
      <c r="X35" s="2">
        <v>43944</v>
      </c>
      <c r="Y35" s="1" t="s">
        <v>342</v>
      </c>
      <c r="Z35" s="1" t="s">
        <v>219</v>
      </c>
      <c r="AA35" s="2">
        <v>43913</v>
      </c>
      <c r="AB35" s="123" t="s">
        <v>220</v>
      </c>
      <c r="AC35" s="1" t="str">
        <f>VLOOKUP(Tableau1[[#This Row],[POposte]],Tableau8[#All],18,FALSE)</f>
        <v/>
      </c>
      <c r="AD35" s="236" t="str">
        <f>CONCATENATE(Tableau1[[#This Row],[Nº pièce référence]],Tableau1[[#This Row],[Poste de réf.]])</f>
        <v>450066613110</v>
      </c>
      <c r="AE35" s="237">
        <f>VLOOKUP(Tableau1[[#This Row],[POposte]],Tableau5[#All],5,FALSE)</f>
        <v>3630</v>
      </c>
      <c r="AF35" s="238" t="s">
        <v>52</v>
      </c>
      <c r="AG35" s="237">
        <f>VLOOKUP(Tableau1[[#This Row],[POposte]],Tableau5[#All],6,FALSE)</f>
        <v>0</v>
      </c>
      <c r="AH35" s="238" t="s">
        <v>52</v>
      </c>
      <c r="AI35" s="239">
        <f>Tableau1[[#This Row],[Montant Engagé PO]]-Tableau1[[#This Row],[Montant Liquidé]]</f>
        <v>3630</v>
      </c>
      <c r="AJ35" s="237" t="str">
        <f>VLOOKUP(Tableau1[[#This Row],[POposte]],Tableau5[#All],3,FALSE)</f>
        <v>300020870</v>
      </c>
      <c r="AK35" s="237" t="str">
        <f>VLOOKUP(Tableau1[[#This Row],[POposte]],Tableau5[#All],4,FALSE)</f>
        <v>6</v>
      </c>
      <c r="AL35" s="146" t="str">
        <f>VLOOKUP(Tableau1[[#This Row],[POposte]],Tableau5[#All],2,FALSE)</f>
        <v>255223121102</v>
      </c>
      <c r="AM35" s="237" t="str">
        <f>VLOOKUP(Tableau1[[#This Row],[POposte]],Tableau8[],9,FALSE)</f>
        <v>Z</v>
      </c>
      <c r="AN35" s="241">
        <f>VLOOKUP(Tableau1[[#This Row],[POposte]],Tableau8[],16,FALSE)</f>
        <v>1</v>
      </c>
      <c r="AO35" s="200">
        <f>VLOOKUP(Tableau1[[#This Row],[POposte]],Tableau8[],17,FALSE)</f>
        <v>0</v>
      </c>
      <c r="AP35" s="1" t="str">
        <f>VLOOKUP(Tableau1[[#This Row],[POposte]],Tableau13[#All],10,FALSE)</f>
        <v>0800</v>
      </c>
      <c r="AQ35" s="1" t="str">
        <f>VLOOKUP(MID(Tableau1[[#This Row],[Codenva]],1,2),Tableau36[],2,FALSE)</f>
        <v>Overheidsopdrachten van beperkte waarde (0800)</v>
      </c>
      <c r="AR35" s="1" t="str">
        <f>VLOOKUP(Tableau1[[#This Row],[POposte]],Tableau13[#All],16,FALSE)</f>
        <v/>
      </c>
      <c r="AS35" s="285" t="str">
        <f>Tableau1[[#This Row],[KRC]]&amp;Tableau1[[#This Row],[Poste KRC]]</f>
        <v>3000208706</v>
      </c>
      <c r="AT35" s="1" t="e">
        <f>VLOOKUP(Tableau1[[#This Row],[Colonne3]],Tableau6[[#All],[krcposte]:[description ]],2,FALSE)</f>
        <v>#N/A</v>
      </c>
    </row>
    <row r="36" spans="1:46" x14ac:dyDescent="0.35">
      <c r="A36" s="1" t="str">
        <f>Tableau1[[#This Row],[Nº pièce référence]]</f>
        <v>4500666355</v>
      </c>
      <c r="B36" s="124"/>
      <c r="C36" s="1"/>
      <c r="D36" s="167" t="s">
        <v>343</v>
      </c>
      <c r="E36" s="167" t="s">
        <v>344</v>
      </c>
      <c r="F36" s="92"/>
      <c r="G36" s="123"/>
      <c r="H36" s="75">
        <v>43913</v>
      </c>
      <c r="I36" s="42">
        <v>9817</v>
      </c>
      <c r="J36" s="73"/>
      <c r="K36" s="73"/>
      <c r="L36" s="176" t="s">
        <v>276</v>
      </c>
      <c r="M36" s="42"/>
      <c r="N36" s="42"/>
      <c r="O36" s="42"/>
      <c r="P36" s="42"/>
      <c r="Q36" s="75" t="e">
        <v>#N/A</v>
      </c>
      <c r="R36" s="226" t="str">
        <f>VLOOKUP(Tableau1[[#This Row],[POposte]],Tableau8[],15,FALSE)</f>
        <v>BB</v>
      </c>
      <c r="S36" s="226" t="str">
        <f>VLOOKUP(Tableau1[[#This Row],[POposte]],Tableau8[],14,FALSE)</f>
        <v>XXX</v>
      </c>
      <c r="T36" s="75" t="str">
        <f>IF(Tableau1[[#This Row],[Strat lancement]]="A0",IF(Tableau1[[#This Row],[Statut lancement]]="X","OK","NOK"),IF(Tableau1[[#This Row],[Strat lancement]]="AA",IF(Tableau1[[#This Row],[Statut lancement]]="XX","OK","NOK"),IF(Tableau1[[#This Row],[Strat lancement]]="BB",IF(Tableau1[[#This Row],[Statut lancement]]="XXX","OK","NOK"))))</f>
        <v>OK</v>
      </c>
      <c r="U36" s="18" t="s">
        <v>345</v>
      </c>
      <c r="V36" s="1" t="s">
        <v>346</v>
      </c>
      <c r="W36" s="1" t="s">
        <v>88</v>
      </c>
      <c r="X36" s="2">
        <v>43917</v>
      </c>
      <c r="Y36" s="1" t="s">
        <v>330</v>
      </c>
      <c r="Z36" s="1" t="s">
        <v>219</v>
      </c>
      <c r="AA36" s="2">
        <v>43913</v>
      </c>
      <c r="AB36" s="123" t="s">
        <v>220</v>
      </c>
      <c r="AC36" s="1" t="str">
        <f>VLOOKUP(Tableau1[[#This Row],[POposte]],Tableau8[#All],18,FALSE)</f>
        <v/>
      </c>
      <c r="AD36" s="236" t="str">
        <f>CONCATENATE(Tableau1[[#This Row],[Nº pièce référence]],Tableau1[[#This Row],[Poste de réf.]])</f>
        <v>450066635510</v>
      </c>
      <c r="AE36" s="237">
        <f>VLOOKUP(Tableau1[[#This Row],[POposte]],Tableau5[#All],5,FALSE)</f>
        <v>8349000</v>
      </c>
      <c r="AF36" s="238" t="s">
        <v>52</v>
      </c>
      <c r="AG36" s="237">
        <f>VLOOKUP(Tableau1[[#This Row],[POposte]],Tableau5[#All],6,FALSE)</f>
        <v>8349000</v>
      </c>
      <c r="AH36" s="238" t="s">
        <v>52</v>
      </c>
      <c r="AI36" s="239">
        <f>Tableau1[[#This Row],[Montant Engagé PO]]-Tableau1[[#This Row],[Montant Liquidé]]</f>
        <v>0</v>
      </c>
      <c r="AJ36" s="237" t="str">
        <f>VLOOKUP(Tableau1[[#This Row],[POposte]],Tableau5[#All],3,FALSE)</f>
        <v>300020861</v>
      </c>
      <c r="AK36" s="237" t="str">
        <f>VLOOKUP(Tableau1[[#This Row],[POposte]],Tableau5[#All],4,FALSE)</f>
        <v>1</v>
      </c>
      <c r="AL36" s="146" t="str">
        <f>VLOOKUP(Tableau1[[#This Row],[POposte]],Tableau5[#All],2,FALSE)</f>
        <v>255223121102</v>
      </c>
      <c r="AM36" s="237" t="str">
        <f>VLOOKUP(Tableau1[[#This Row],[POposte]],Tableau8[],9,FALSE)</f>
        <v>Z</v>
      </c>
      <c r="AN36" s="241">
        <f>VLOOKUP(Tableau1[[#This Row],[POposte]],Tableau8[],16,FALSE)</f>
        <v>1</v>
      </c>
      <c r="AO36" s="200">
        <f>VLOOKUP(Tableau1[[#This Row],[POposte]],Tableau8[],17,FALSE)</f>
        <v>0</v>
      </c>
      <c r="AP36" s="1" t="str">
        <f>VLOOKUP(Tableau1[[#This Row],[POposte]],Tableau13[#All],10,FALSE)</f>
        <v>0500</v>
      </c>
      <c r="AQ36" s="1" t="str">
        <f>VLOOKUP(MID(Tableau1[[#This Row],[Codenva]],1,2),Tableau36[],2,FALSE)</f>
        <v>Onderhandelingsprocedure zonder voorafgaande bekendmaking (0500)</v>
      </c>
      <c r="AR36" s="1" t="str">
        <f>VLOOKUP(Tableau1[[#This Row],[POposte]],Tableau13[#All],16,FALSE)</f>
        <v/>
      </c>
      <c r="AS36" s="285" t="str">
        <f>Tableau1[[#This Row],[KRC]]&amp;Tableau1[[#This Row],[Poste KRC]]</f>
        <v>3000208611</v>
      </c>
      <c r="AT36" s="1" t="str">
        <f>VLOOKUP(Tableau1[[#This Row],[Colonne3]],Tableau6[[#All],[krcposte]:[description ]],2,FALSE)</f>
        <v>PPE</v>
      </c>
    </row>
    <row r="37" spans="1:46" x14ac:dyDescent="0.35">
      <c r="A37" s="1" t="str">
        <f>Tableau1[[#This Row],[Nº pièce référence]]</f>
        <v>4500697667</v>
      </c>
      <c r="B37" s="205"/>
      <c r="C37" s="1" t="s">
        <v>347</v>
      </c>
      <c r="D37" s="1" t="s">
        <v>348</v>
      </c>
      <c r="E37" s="1" t="s">
        <v>349</v>
      </c>
      <c r="F37" s="178"/>
      <c r="G37" s="123"/>
      <c r="H37" s="73"/>
      <c r="I37" s="42"/>
      <c r="J37" s="73"/>
      <c r="K37" s="73"/>
      <c r="L37" s="176" t="s">
        <v>276</v>
      </c>
      <c r="M37" s="73" t="s">
        <v>332</v>
      </c>
      <c r="N37" s="42"/>
      <c r="O37" s="42"/>
      <c r="P37" s="73" t="s">
        <v>350</v>
      </c>
      <c r="Q37" s="73" t="s">
        <v>351</v>
      </c>
      <c r="R37" s="226" t="str">
        <f>VLOOKUP(Tableau1[[#This Row],[POposte]],Tableau8[],15,FALSE)</f>
        <v>BB</v>
      </c>
      <c r="S37" s="226" t="str">
        <f>VLOOKUP(Tableau1[[#This Row],[POposte]],Tableau8[],14,FALSE)</f>
        <v/>
      </c>
      <c r="T37" s="75" t="str">
        <f>IF(Tableau1[[#This Row],[Strat lancement]]="A0",IF(Tableau1[[#This Row],[Statut lancement]]="X","OK","NOK"),IF(Tableau1[[#This Row],[Strat lancement]]="AA",IF(Tableau1[[#This Row],[Statut lancement]]="XX","OK","NOK"),IF(Tableau1[[#This Row],[Strat lancement]]="BB",IF(Tableau1[[#This Row],[Statut lancement]]="XXX","OK","NOK"))))</f>
        <v>NOK</v>
      </c>
      <c r="U37" s="18" t="s">
        <v>352</v>
      </c>
      <c r="V37" s="1" t="s">
        <v>353</v>
      </c>
      <c r="W37" s="1" t="s">
        <v>88</v>
      </c>
      <c r="X37" s="2">
        <v>44127</v>
      </c>
      <c r="Y37" s="1" t="s">
        <v>354</v>
      </c>
      <c r="Z37" s="1" t="s">
        <v>219</v>
      </c>
      <c r="AA37" s="2">
        <v>44127</v>
      </c>
      <c r="AB37" s="123" t="s">
        <v>220</v>
      </c>
      <c r="AC37" s="1" t="str">
        <f>VLOOKUP(Tableau1[[#This Row],[POposte]],Tableau8[#All],18,FALSE)</f>
        <v/>
      </c>
      <c r="AD37" s="236" t="str">
        <f>CONCATENATE(Tableau1[[#This Row],[Nº pièce référence]],Tableau1[[#This Row],[Poste de réf.]])</f>
        <v>450069766710</v>
      </c>
      <c r="AE37" s="237">
        <f>VLOOKUP(Tableau1[[#This Row],[POposte]],Tableau5[#All],5,FALSE)</f>
        <v>45505.68</v>
      </c>
      <c r="AF37" s="238" t="s">
        <v>52</v>
      </c>
      <c r="AG37" s="237">
        <f>VLOOKUP(Tableau1[[#This Row],[POposte]],Tableau5[#All],6,FALSE)</f>
        <v>0</v>
      </c>
      <c r="AH37" s="238" t="s">
        <v>52</v>
      </c>
      <c r="AI37" s="239">
        <f>Tableau1[[#This Row],[Montant Engagé PO]]-Tableau1[[#This Row],[Montant Liquidé]]</f>
        <v>45505.68</v>
      </c>
      <c r="AJ37" s="237" t="str">
        <f>VLOOKUP(Tableau1[[#This Row],[POposte]],Tableau5[#All],3,FALSE)</f>
        <v>300020861</v>
      </c>
      <c r="AK37" s="237" t="str">
        <f>VLOOKUP(Tableau1[[#This Row],[POposte]],Tableau5[#All],4,FALSE)</f>
        <v>2</v>
      </c>
      <c r="AL37" s="146" t="str">
        <f>VLOOKUP(Tableau1[[#This Row],[POposte]],Tableau5[#All],2,FALSE)</f>
        <v>255223121102</v>
      </c>
      <c r="AM37" s="237" t="str">
        <f>VLOOKUP(Tableau1[[#This Row],[POposte]],Tableau8[],9,FALSE)</f>
        <v>L</v>
      </c>
      <c r="AN37" s="241">
        <f>VLOOKUP(Tableau1[[#This Row],[POposte]],Tableau8[],16,FALSE)</f>
        <v>4</v>
      </c>
      <c r="AO37" s="200">
        <f>VLOOKUP(Tableau1[[#This Row],[POposte]],Tableau8[],17,FALSE)</f>
        <v>4</v>
      </c>
      <c r="AP37" s="1" t="str">
        <f>VLOOKUP(Tableau1[[#This Row],[POposte]],Tableau13[#All],10,FALSE)</f>
        <v>0500</v>
      </c>
      <c r="AQ37" s="1" t="str">
        <f>VLOOKUP(MID(Tableau1[[#This Row],[Codenva]],1,2),Tableau36[],2,FALSE)</f>
        <v>Onderhandelingsprocedure zonder voorafgaande bekendmaking (0500)</v>
      </c>
      <c r="AR37" s="1" t="str">
        <f>VLOOKUP(Tableau1[[#This Row],[POposte]],Tableau13[#All],16,FALSE)</f>
        <v/>
      </c>
      <c r="AS37" s="285" t="str">
        <f>Tableau1[[#This Row],[KRC]]&amp;Tableau1[[#This Row],[Poste KRC]]</f>
        <v>3000208612</v>
      </c>
      <c r="AT37" s="1" t="str">
        <f>VLOOKUP(Tableau1[[#This Row],[Colonne3]],Tableau6[[#All],[krcposte]:[description ]],2,FALSE)</f>
        <v>Testing/reactifs</v>
      </c>
    </row>
    <row r="38" spans="1:46" hidden="1" x14ac:dyDescent="0.35">
      <c r="A38" s="1" t="str">
        <f>Tableau1[[#This Row],[Nº pièce référence]]</f>
        <v>4500666439</v>
      </c>
      <c r="B38" s="124"/>
      <c r="C38" s="1"/>
      <c r="D38" s="1"/>
      <c r="E38" s="1" t="s">
        <v>355</v>
      </c>
      <c r="F38" s="92"/>
      <c r="G38" s="123"/>
      <c r="H38" s="75" t="s">
        <v>214</v>
      </c>
      <c r="I38" s="75" t="s">
        <v>214</v>
      </c>
      <c r="J38" s="75" t="s">
        <v>214</v>
      </c>
      <c r="K38" s="75" t="s">
        <v>214</v>
      </c>
      <c r="L38" s="1" t="s">
        <v>221</v>
      </c>
      <c r="M38" s="75"/>
      <c r="N38" s="75"/>
      <c r="O38" s="75"/>
      <c r="P38" s="75"/>
      <c r="Q38" s="75" t="s">
        <v>214</v>
      </c>
      <c r="R38" s="226" t="str">
        <f>VLOOKUP(Tableau1[[#This Row],[POposte]],Tableau8[],15,FALSE)</f>
        <v>AA</v>
      </c>
      <c r="S38" s="226" t="str">
        <f>VLOOKUP(Tableau1[[#This Row],[POposte]],Tableau8[],14,FALSE)</f>
        <v>XX</v>
      </c>
      <c r="T38" s="75" t="str">
        <f>IF(Tableau1[[#This Row],[Strat lancement]]="A0",IF(Tableau1[[#This Row],[Statut lancement]]="X","OK","NOK"),IF(Tableau1[[#This Row],[Strat lancement]]="AA",IF(Tableau1[[#This Row],[Statut lancement]]="XX","OK","NOK"),IF(Tableau1[[#This Row],[Strat lancement]]="BB",IF(Tableau1[[#This Row],[Statut lancement]]="XXX","OK","NOK"))))</f>
        <v>OK</v>
      </c>
      <c r="U38" s="18" t="s">
        <v>356</v>
      </c>
      <c r="V38" s="1" t="s">
        <v>357</v>
      </c>
      <c r="W38" s="1" t="s">
        <v>88</v>
      </c>
      <c r="X38" s="2">
        <v>43914</v>
      </c>
      <c r="Y38" s="1" t="s">
        <v>358</v>
      </c>
      <c r="Z38" s="1" t="s">
        <v>219</v>
      </c>
      <c r="AA38" s="2">
        <v>43914</v>
      </c>
      <c r="AB38" s="123" t="s">
        <v>220</v>
      </c>
      <c r="AC38" s="1" t="str">
        <f>VLOOKUP(Tableau1[[#This Row],[POposte]],Tableau8[#All],18,FALSE)</f>
        <v/>
      </c>
      <c r="AD38" s="236" t="str">
        <f>CONCATENATE(Tableau1[[#This Row],[Nº pièce référence]],Tableau1[[#This Row],[Poste de réf.]])</f>
        <v>450066643910</v>
      </c>
      <c r="AE38" s="237">
        <f>VLOOKUP(Tableau1[[#This Row],[POposte]],Tableau5[#All],5,FALSE)</f>
        <v>4000</v>
      </c>
      <c r="AF38" s="238" t="s">
        <v>52</v>
      </c>
      <c r="AG38" s="237">
        <f>VLOOKUP(Tableau1[[#This Row],[POposte]],Tableau5[#All],6,FALSE)</f>
        <v>4000</v>
      </c>
      <c r="AH38" s="238" t="s">
        <v>52</v>
      </c>
      <c r="AI38" s="239">
        <f>Tableau1[[#This Row],[Montant Engagé PO]]-Tableau1[[#This Row],[Montant Liquidé]]</f>
        <v>0</v>
      </c>
      <c r="AJ38" s="237" t="str">
        <f>VLOOKUP(Tableau1[[#This Row],[POposte]],Tableau5[#All],3,FALSE)</f>
        <v>300020900</v>
      </c>
      <c r="AK38" s="237" t="str">
        <f>VLOOKUP(Tableau1[[#This Row],[POposte]],Tableau5[#All],4,FALSE)</f>
        <v>2</v>
      </c>
      <c r="AL38" s="146" t="str">
        <f>VLOOKUP(Tableau1[[#This Row],[POposte]],Tableau5[#All],2,FALSE)</f>
        <v>255221121113</v>
      </c>
      <c r="AM38" s="237" t="str">
        <f>VLOOKUP(Tableau1[[#This Row],[POposte]],Tableau8[],9,FALSE)</f>
        <v>Z</v>
      </c>
      <c r="AN38" s="241">
        <f>VLOOKUP(Tableau1[[#This Row],[POposte]],Tableau8[],16,FALSE)</f>
        <v>1</v>
      </c>
      <c r="AO38" s="200">
        <f>VLOOKUP(Tableau1[[#This Row],[POposte]],Tableau8[],17,FALSE)</f>
        <v>0</v>
      </c>
      <c r="AP38" s="1" t="str">
        <f>VLOOKUP(Tableau1[[#This Row],[POposte]],Tableau13[#All],10,FALSE)</f>
        <v>0200</v>
      </c>
      <c r="AQ38" s="1" t="str">
        <f>VLOOKUP(MID(Tableau1[[#This Row],[Codenva]],1,2),Tableau36[],2,FALSE)</f>
        <v>OO- Open offerteaanvraag</v>
      </c>
      <c r="AR38" s="1" t="str">
        <f>VLOOKUP(Tableau1[[#This Row],[POposte]],Tableau13[#All],16,FALSE)</f>
        <v/>
      </c>
      <c r="AS38" s="285" t="str">
        <f>Tableau1[[#This Row],[KRC]]&amp;Tableau1[[#This Row],[Poste KRC]]</f>
        <v>3000209002</v>
      </c>
      <c r="AT38" s="1" t="e">
        <f>VLOOKUP(Tableau1[[#This Row],[Colonne3]],Tableau6[[#All],[krcposte]:[description ]],2,FALSE)</f>
        <v>#N/A</v>
      </c>
    </row>
    <row r="39" spans="1:46" hidden="1" x14ac:dyDescent="0.35">
      <c r="A39" s="1" t="str">
        <f>Tableau1[[#This Row],[Nº pièce référence]]</f>
        <v>4500666679</v>
      </c>
      <c r="B39" s="124"/>
      <c r="C39" s="1"/>
      <c r="D39" s="1"/>
      <c r="E39" s="1" t="s">
        <v>359</v>
      </c>
      <c r="F39" s="92"/>
      <c r="G39" s="123"/>
      <c r="H39" s="75">
        <v>43930</v>
      </c>
      <c r="I39" s="42"/>
      <c r="J39" s="73"/>
      <c r="K39" s="73"/>
      <c r="L39" s="1"/>
      <c r="M39" s="42"/>
      <c r="N39" s="42"/>
      <c r="O39" s="42"/>
      <c r="P39" s="42"/>
      <c r="Q39" s="116">
        <v>0</v>
      </c>
      <c r="R39" s="229" t="str">
        <f>VLOOKUP(Tableau1[[#This Row],[POposte]],Tableau8[],15,FALSE)</f>
        <v>AA</v>
      </c>
      <c r="S39" s="229" t="str">
        <f>VLOOKUP(Tableau1[[#This Row],[POposte]],Tableau8[],14,FALSE)</f>
        <v>XX</v>
      </c>
      <c r="T39" s="116" t="str">
        <f>IF(Tableau1[[#This Row],[Strat lancement]]="A0",IF(Tableau1[[#This Row],[Statut lancement]]="X","OK","NOK"),IF(Tableau1[[#This Row],[Strat lancement]]="AA",IF(Tableau1[[#This Row],[Statut lancement]]="XX","OK","NOK"),IF(Tableau1[[#This Row],[Strat lancement]]="BB",IF(Tableau1[[#This Row],[Statut lancement]]="XXX","OK","NOK"))))</f>
        <v>OK</v>
      </c>
      <c r="U39" s="18" t="s">
        <v>360</v>
      </c>
      <c r="V39" s="1" t="s">
        <v>361</v>
      </c>
      <c r="W39" s="1" t="s">
        <v>88</v>
      </c>
      <c r="X39" s="2">
        <v>43915</v>
      </c>
      <c r="Y39" s="1" t="s">
        <v>362</v>
      </c>
      <c r="Z39" s="1" t="s">
        <v>219</v>
      </c>
      <c r="AA39" s="2">
        <v>43915</v>
      </c>
      <c r="AB39" s="123" t="s">
        <v>220</v>
      </c>
      <c r="AC39" s="1" t="str">
        <f>VLOOKUP(Tableau1[[#This Row],[POposte]],Tableau8[#All],18,FALSE)</f>
        <v/>
      </c>
      <c r="AD39" s="236" t="str">
        <f>CONCATENATE(Tableau1[[#This Row],[Nº pièce référence]],Tableau1[[#This Row],[Poste de réf.]])</f>
        <v>450066667910</v>
      </c>
      <c r="AE39" s="237">
        <f>VLOOKUP(Tableau1[[#This Row],[POposte]],Tableau5[#All],5,FALSE)</f>
        <v>5739.2</v>
      </c>
      <c r="AF39" s="238" t="s">
        <v>52</v>
      </c>
      <c r="AG39" s="237">
        <f>VLOOKUP(Tableau1[[#This Row],[POposte]],Tableau5[#All],6,FALSE)</f>
        <v>5739.2</v>
      </c>
      <c r="AH39" s="238" t="s">
        <v>52</v>
      </c>
      <c r="AI39" s="239">
        <f>Tableau1[[#This Row],[Montant Engagé PO]]-Tableau1[[#This Row],[Montant Liquidé]]</f>
        <v>0</v>
      </c>
      <c r="AJ39" s="237" t="str">
        <f>VLOOKUP(Tableau1[[#This Row],[POposte]],Tableau5[#All],3,FALSE)</f>
        <v>300020870</v>
      </c>
      <c r="AK39" s="237" t="str">
        <f>VLOOKUP(Tableau1[[#This Row],[POposte]],Tableau5[#All],4,FALSE)</f>
        <v>3</v>
      </c>
      <c r="AL39" s="146" t="str">
        <f>VLOOKUP(Tableau1[[#This Row],[POposte]],Tableau5[#All],2,FALSE)</f>
        <v>255223121102</v>
      </c>
      <c r="AM39" s="237" t="str">
        <f>VLOOKUP(Tableau1[[#This Row],[POposte]],Tableau8[],9,FALSE)</f>
        <v>Z</v>
      </c>
      <c r="AN39" s="241">
        <f>VLOOKUP(Tableau1[[#This Row],[POposte]],Tableau8[],16,FALSE)</f>
        <v>1</v>
      </c>
      <c r="AO39" s="200">
        <f>VLOOKUP(Tableau1[[#This Row],[POposte]],Tableau8[],17,FALSE)</f>
        <v>0</v>
      </c>
      <c r="AP39" s="1" t="str">
        <f>VLOOKUP(Tableau1[[#This Row],[POposte]],Tableau13[#All],10,FALSE)</f>
        <v>0820</v>
      </c>
      <c r="AQ39" s="1" t="str">
        <f>VLOOKUP(MID(Tableau1[[#This Row],[Codenva]],1,2),Tableau36[],2,FALSE)</f>
        <v>Overheidsopdrachten van beperkte waarde (0800)</v>
      </c>
      <c r="AR39" s="1" t="str">
        <f>VLOOKUP(Tableau1[[#This Row],[POposte]],Tableau13[#All],16,FALSE)</f>
        <v/>
      </c>
      <c r="AS39" s="285" t="str">
        <f>Tableau1[[#This Row],[KRC]]&amp;Tableau1[[#This Row],[Poste KRC]]</f>
        <v>3000208703</v>
      </c>
      <c r="AT39" s="1" t="e">
        <f>VLOOKUP(Tableau1[[#This Row],[Colonne3]],Tableau6[[#All],[krcposte]:[description ]],2,FALSE)</f>
        <v>#N/A</v>
      </c>
    </row>
    <row r="40" spans="1:46" x14ac:dyDescent="0.35">
      <c r="A40" s="1" t="str">
        <f>Tableau1[[#This Row],[Nº pièce référence]]</f>
        <v>4500666868</v>
      </c>
      <c r="B40" s="124" t="s">
        <v>363</v>
      </c>
      <c r="C40" s="1"/>
      <c r="D40" s="1" t="s">
        <v>364</v>
      </c>
      <c r="E40" s="1" t="s">
        <v>365</v>
      </c>
      <c r="F40" s="92"/>
      <c r="G40" s="125">
        <v>1</v>
      </c>
      <c r="H40" s="75" t="s">
        <v>366</v>
      </c>
      <c r="I40" s="73" t="s">
        <v>367</v>
      </c>
      <c r="J40" s="73"/>
      <c r="K40" s="73"/>
      <c r="L40" s="176" t="s">
        <v>276</v>
      </c>
      <c r="M40" s="73"/>
      <c r="N40" s="73"/>
      <c r="O40" s="73"/>
      <c r="P40" s="73"/>
      <c r="Q40" s="75" t="e">
        <v>#N/A</v>
      </c>
      <c r="R40" s="226" t="str">
        <f>VLOOKUP(Tableau1[[#This Row],[POposte]],Tableau8[],15,FALSE)</f>
        <v>AA</v>
      </c>
      <c r="S40" s="226" t="str">
        <f>VLOOKUP(Tableau1[[#This Row],[POposte]],Tableau8[],14,FALSE)</f>
        <v>XX</v>
      </c>
      <c r="T40" s="75" t="str">
        <f>IF(Tableau1[[#This Row],[Strat lancement]]="A0",IF(Tableau1[[#This Row],[Statut lancement]]="X","OK","NOK"),IF(Tableau1[[#This Row],[Strat lancement]]="AA",IF(Tableau1[[#This Row],[Statut lancement]]="XX","OK","NOK"),IF(Tableau1[[#This Row],[Strat lancement]]="BB",IF(Tableau1[[#This Row],[Statut lancement]]="XXX","OK","NOK"))))</f>
        <v>OK</v>
      </c>
      <c r="U40" s="18" t="s">
        <v>368</v>
      </c>
      <c r="V40" s="1" t="s">
        <v>369</v>
      </c>
      <c r="W40" s="1" t="s">
        <v>88</v>
      </c>
      <c r="X40" s="2">
        <v>43916</v>
      </c>
      <c r="Y40" s="1" t="s">
        <v>330</v>
      </c>
      <c r="Z40" s="1" t="s">
        <v>219</v>
      </c>
      <c r="AA40" s="2">
        <v>43916</v>
      </c>
      <c r="AB40" s="123" t="s">
        <v>220</v>
      </c>
      <c r="AC40" s="1" t="str">
        <f>VLOOKUP(Tableau1[[#This Row],[POposte]],Tableau8[#All],18,FALSE)</f>
        <v/>
      </c>
      <c r="AD40" s="236" t="str">
        <f>CONCATENATE(Tableau1[[#This Row],[Nº pièce référence]],Tableau1[[#This Row],[Poste de réf.]])</f>
        <v>450066686810</v>
      </c>
      <c r="AE40" s="237">
        <f>VLOOKUP(Tableau1[[#This Row],[POposte]],Tableau5[#All],5,FALSE)</f>
        <v>1800000</v>
      </c>
      <c r="AF40" s="238" t="s">
        <v>52</v>
      </c>
      <c r="AG40" s="237">
        <f>VLOOKUP(Tableau1[[#This Row],[POposte]],Tableau5[#All],6,FALSE)</f>
        <v>1800000</v>
      </c>
      <c r="AH40" s="238" t="s">
        <v>52</v>
      </c>
      <c r="AI40" s="239">
        <f>Tableau1[[#This Row],[Montant Engagé PO]]-Tableau1[[#This Row],[Montant Liquidé]]</f>
        <v>0</v>
      </c>
      <c r="AJ40" s="237" t="str">
        <f>VLOOKUP(Tableau1[[#This Row],[POposte]],Tableau5[#All],3,FALSE)</f>
        <v>300020861</v>
      </c>
      <c r="AK40" s="237" t="str">
        <f>VLOOKUP(Tableau1[[#This Row],[POposte]],Tableau5[#All],4,FALSE)</f>
        <v>1</v>
      </c>
      <c r="AL40" s="146" t="str">
        <f>VLOOKUP(Tableau1[[#This Row],[POposte]],Tableau5[#All],2,FALSE)</f>
        <v>255223121102</v>
      </c>
      <c r="AM40" s="237" t="str">
        <f>VLOOKUP(Tableau1[[#This Row],[POposte]],Tableau8[],9,FALSE)</f>
        <v>Z</v>
      </c>
      <c r="AN40" s="241">
        <f>VLOOKUP(Tableau1[[#This Row],[POposte]],Tableau8[],16,FALSE)</f>
        <v>1</v>
      </c>
      <c r="AO40" s="200">
        <f>VLOOKUP(Tableau1[[#This Row],[POposte]],Tableau8[],17,FALSE)</f>
        <v>0</v>
      </c>
      <c r="AP40" s="1" t="str">
        <f>VLOOKUP(Tableau1[[#This Row],[POposte]],Tableau13[#All],10,FALSE)</f>
        <v>0500</v>
      </c>
      <c r="AQ40" s="1" t="str">
        <f>VLOOKUP(MID(Tableau1[[#This Row],[Codenva]],1,2),Tableau36[],2,FALSE)</f>
        <v>Onderhandelingsprocedure zonder voorafgaande bekendmaking (0500)</v>
      </c>
      <c r="AR40" s="1" t="str">
        <f>VLOOKUP(Tableau1[[#This Row],[POposte]],Tableau13[#All],16,FALSE)</f>
        <v/>
      </c>
      <c r="AS40" s="285" t="str">
        <f>Tableau1[[#This Row],[KRC]]&amp;Tableau1[[#This Row],[Poste KRC]]</f>
        <v>3000208611</v>
      </c>
      <c r="AT40" s="1" t="str">
        <f>VLOOKUP(Tableau1[[#This Row],[Colonne3]],Tableau6[[#All],[krcposte]:[description ]],2,FALSE)</f>
        <v>PPE</v>
      </c>
    </row>
    <row r="41" spans="1:46" hidden="1" x14ac:dyDescent="0.35">
      <c r="A41" s="1" t="str">
        <f>Tableau1[[#This Row],[Nº pièce référence]]</f>
        <v>4500667104</v>
      </c>
      <c r="B41" s="16"/>
      <c r="C41" s="1"/>
      <c r="D41" s="1"/>
      <c r="E41" s="1" t="s">
        <v>370</v>
      </c>
      <c r="F41" s="92"/>
      <c r="G41" s="123"/>
      <c r="H41" s="75" t="s">
        <v>214</v>
      </c>
      <c r="I41" s="75" t="s">
        <v>214</v>
      </c>
      <c r="J41" s="75" t="s">
        <v>214</v>
      </c>
      <c r="K41" s="75" t="s">
        <v>214</v>
      </c>
      <c r="L41" s="1" t="s">
        <v>221</v>
      </c>
      <c r="M41" s="75"/>
      <c r="N41" s="75"/>
      <c r="O41" s="75"/>
      <c r="P41" s="75"/>
      <c r="Q41" s="75" t="s">
        <v>214</v>
      </c>
      <c r="R41" s="226" t="str">
        <f>VLOOKUP(Tableau1[[#This Row],[POposte]],Tableau8[],15,FALSE)</f>
        <v>A0</v>
      </c>
      <c r="S41" s="226" t="str">
        <f>VLOOKUP(Tableau1[[#This Row],[POposte]],Tableau8[],14,FALSE)</f>
        <v>X</v>
      </c>
      <c r="T41" s="75" t="str">
        <f>IF(Tableau1[[#This Row],[Strat lancement]]="A0",IF(Tableau1[[#This Row],[Statut lancement]]="X","OK","NOK"),IF(Tableau1[[#This Row],[Strat lancement]]="AA",IF(Tableau1[[#This Row],[Statut lancement]]="XX","OK","NOK"),IF(Tableau1[[#This Row],[Strat lancement]]="BB",IF(Tableau1[[#This Row],[Statut lancement]]="XXX","OK","NOK"))))</f>
        <v>OK</v>
      </c>
      <c r="U41" s="18" t="s">
        <v>371</v>
      </c>
      <c r="V41" s="1" t="s">
        <v>372</v>
      </c>
      <c r="W41" s="1" t="s">
        <v>88</v>
      </c>
      <c r="X41" s="2">
        <v>43917</v>
      </c>
      <c r="Y41" s="1" t="s">
        <v>373</v>
      </c>
      <c r="Z41" s="1" t="s">
        <v>219</v>
      </c>
      <c r="AA41" s="2">
        <v>43917</v>
      </c>
      <c r="AB41" s="123" t="s">
        <v>220</v>
      </c>
      <c r="AC41" s="1" t="str">
        <f>VLOOKUP(Tableau1[[#This Row],[POposte]],Tableau8[#All],18,FALSE)</f>
        <v/>
      </c>
      <c r="AD41" s="236" t="str">
        <f>CONCATENATE(Tableau1[[#This Row],[Nº pièce référence]],Tableau1[[#This Row],[Poste de réf.]])</f>
        <v>450066710410</v>
      </c>
      <c r="AE41" s="237">
        <f>VLOOKUP(Tableau1[[#This Row],[POposte]],Tableau5[#All],5,FALSE)</f>
        <v>269.45999999999998</v>
      </c>
      <c r="AF41" s="238" t="s">
        <v>52</v>
      </c>
      <c r="AG41" s="237">
        <f>VLOOKUP(Tableau1[[#This Row],[POposte]],Tableau5[#All],6,FALSE)</f>
        <v>124.35999999999999</v>
      </c>
      <c r="AH41" s="238" t="s">
        <v>52</v>
      </c>
      <c r="AI41" s="239">
        <f>Tableau1[[#This Row],[Montant Engagé PO]]-Tableau1[[#This Row],[Montant Liquidé]]</f>
        <v>145.1</v>
      </c>
      <c r="AJ41" s="237" t="str">
        <f>VLOOKUP(Tableau1[[#This Row],[POposte]],Tableau5[#All],3,FALSE)</f>
        <v>300020623</v>
      </c>
      <c r="AK41" s="237" t="str">
        <f>VLOOKUP(Tableau1[[#This Row],[POposte]],Tableau5[#All],4,FALSE)</f>
        <v>1</v>
      </c>
      <c r="AL41" s="146" t="str">
        <f>VLOOKUP(Tableau1[[#This Row],[POposte]],Tableau5[#All],2,FALSE)</f>
        <v>255102121101</v>
      </c>
      <c r="AM41" s="237" t="str">
        <f>VLOOKUP(Tableau1[[#This Row],[POposte]],Tableau8[],9,FALSE)</f>
        <v>Z</v>
      </c>
      <c r="AN41" s="241">
        <f>VLOOKUP(Tableau1[[#This Row],[POposte]],Tableau8[],16,FALSE)</f>
        <v>1</v>
      </c>
      <c r="AO41" s="200">
        <f>VLOOKUP(Tableau1[[#This Row],[POposte]],Tableau8[],17,FALSE)</f>
        <v>0</v>
      </c>
      <c r="AP41" s="1" t="str">
        <f>VLOOKUP(Tableau1[[#This Row],[POposte]],Tableau13[#All],10,FALSE)</f>
        <v>0800</v>
      </c>
      <c r="AQ41" s="1" t="str">
        <f>VLOOKUP(MID(Tableau1[[#This Row],[Codenva]],1,2),Tableau36[],2,FALSE)</f>
        <v>Overheidsopdrachten van beperkte waarde (0800)</v>
      </c>
      <c r="AR41" s="1" t="str">
        <f>VLOOKUP(Tableau1[[#This Row],[POposte]],Tableau13[#All],16,FALSE)</f>
        <v/>
      </c>
      <c r="AS41" s="285" t="str">
        <f>Tableau1[[#This Row],[KRC]]&amp;Tableau1[[#This Row],[Poste KRC]]</f>
        <v>3000206231</v>
      </c>
      <c r="AT41" s="1" t="e">
        <f>VLOOKUP(Tableau1[[#This Row],[Colonne3]],Tableau6[[#All],[krcposte]:[description ]],2,FALSE)</f>
        <v>#N/A</v>
      </c>
    </row>
    <row r="42" spans="1:46" hidden="1" x14ac:dyDescent="0.35">
      <c r="A42" s="1" t="str">
        <f>Tableau1[[#This Row],[Nº pièce référence]]</f>
        <v>4500667129</v>
      </c>
      <c r="B42" s="124"/>
      <c r="C42" s="1"/>
      <c r="D42" s="1"/>
      <c r="E42" s="1" t="s">
        <v>374</v>
      </c>
      <c r="F42" s="92"/>
      <c r="G42" s="123"/>
      <c r="H42" s="75">
        <v>43916</v>
      </c>
      <c r="I42" s="73"/>
      <c r="J42" s="73"/>
      <c r="K42" s="75">
        <v>43868</v>
      </c>
      <c r="L42" s="1" t="s">
        <v>221</v>
      </c>
      <c r="M42" s="73"/>
      <c r="N42" s="73"/>
      <c r="O42" s="73"/>
      <c r="P42" s="73"/>
      <c r="Q42" s="75" t="e">
        <v>#N/A</v>
      </c>
      <c r="R42" s="226" t="str">
        <f>VLOOKUP(Tableau1[[#This Row],[POposte]],Tableau8[],15,FALSE)</f>
        <v>BB</v>
      </c>
      <c r="S42" s="226" t="str">
        <f>VLOOKUP(Tableau1[[#This Row],[POposte]],Tableau8[],14,FALSE)</f>
        <v>XXX</v>
      </c>
      <c r="T42" s="75" t="str">
        <f>IF(Tableau1[[#This Row],[Strat lancement]]="A0",IF(Tableau1[[#This Row],[Statut lancement]]="X","OK","NOK"),IF(Tableau1[[#This Row],[Strat lancement]]="AA",IF(Tableau1[[#This Row],[Statut lancement]]="XX","OK","NOK"),IF(Tableau1[[#This Row],[Strat lancement]]="BB",IF(Tableau1[[#This Row],[Statut lancement]]="XXX","OK","NOK"))))</f>
        <v>OK</v>
      </c>
      <c r="U42" s="18" t="s">
        <v>375</v>
      </c>
      <c r="V42" s="1" t="s">
        <v>376</v>
      </c>
      <c r="W42" s="1" t="s">
        <v>88</v>
      </c>
      <c r="X42" s="2">
        <v>43917</v>
      </c>
      <c r="Y42" s="1" t="s">
        <v>377</v>
      </c>
      <c r="Z42" s="1" t="s">
        <v>219</v>
      </c>
      <c r="AA42" s="2">
        <v>43917</v>
      </c>
      <c r="AB42" s="123" t="s">
        <v>220</v>
      </c>
      <c r="AC42" s="1" t="str">
        <f>VLOOKUP(Tableau1[[#This Row],[POposte]],Tableau8[#All],18,FALSE)</f>
        <v/>
      </c>
      <c r="AD42" s="236" t="str">
        <f>CONCATENATE(Tableau1[[#This Row],[Nº pièce référence]],Tableau1[[#This Row],[Poste de réf.]])</f>
        <v>450066712910</v>
      </c>
      <c r="AE42" s="237">
        <f>VLOOKUP(Tableau1[[#This Row],[POposte]],Tableau5[#All],5,FALSE)</f>
        <v>13946.9</v>
      </c>
      <c r="AF42" s="238" t="s">
        <v>52</v>
      </c>
      <c r="AG42" s="237">
        <f>VLOOKUP(Tableau1[[#This Row],[POposte]],Tableau5[#All],6,FALSE)</f>
        <v>179.96</v>
      </c>
      <c r="AH42" s="238" t="s">
        <v>52</v>
      </c>
      <c r="AI42" s="239">
        <f>Tableau1[[#This Row],[Montant Engagé PO]]-Tableau1[[#This Row],[Montant Liquidé]]</f>
        <v>13766.94</v>
      </c>
      <c r="AJ42" s="237" t="str">
        <f>VLOOKUP(Tableau1[[#This Row],[POposte]],Tableau5[#All],3,FALSE)</f>
        <v>300020900</v>
      </c>
      <c r="AK42" s="237" t="str">
        <f>VLOOKUP(Tableau1[[#This Row],[POposte]],Tableau5[#All],4,FALSE)</f>
        <v>2</v>
      </c>
      <c r="AL42" s="146" t="str">
        <f>VLOOKUP(Tableau1[[#This Row],[POposte]],Tableau5[#All],2,FALSE)</f>
        <v>255221121113</v>
      </c>
      <c r="AM42" s="237" t="str">
        <f>VLOOKUP(Tableau1[[#This Row],[POposte]],Tableau8[],9,FALSE)</f>
        <v>Z</v>
      </c>
      <c r="AN42" s="241">
        <f>VLOOKUP(Tableau1[[#This Row],[POposte]],Tableau8[],16,FALSE)</f>
        <v>1</v>
      </c>
      <c r="AO42" s="200">
        <f>VLOOKUP(Tableau1[[#This Row],[POposte]],Tableau8[],17,FALSE)</f>
        <v>0</v>
      </c>
      <c r="AP42" s="1" t="str">
        <f>VLOOKUP(Tableau1[[#This Row],[POposte]],Tableau13[#All],10,FALSE)</f>
        <v>1100</v>
      </c>
      <c r="AQ42" s="1" t="str">
        <f>VLOOKUP(MID(Tableau1[[#This Row],[Codenva]],1,2),Tableau36[],2,FALSE)</f>
        <v>Uitvoeringsincidentent- door bijakten</v>
      </c>
      <c r="AR42" s="1" t="str">
        <f>VLOOKUP(Tableau1[[#This Row],[POposte]],Tableau13[#All],16,FALSE)</f>
        <v/>
      </c>
      <c r="AS42" s="285" t="str">
        <f>Tableau1[[#This Row],[KRC]]&amp;Tableau1[[#This Row],[Poste KRC]]</f>
        <v>3000209002</v>
      </c>
      <c r="AT42" s="1" t="e">
        <f>VLOOKUP(Tableau1[[#This Row],[Colonne3]],Tableau6[[#All],[krcposte]:[description ]],2,FALSE)</f>
        <v>#N/A</v>
      </c>
    </row>
    <row r="43" spans="1:46" x14ac:dyDescent="0.35">
      <c r="A43" s="1" t="str">
        <f>Tableau1[[#This Row],[Nº pièce référence]]</f>
        <v>4500667115</v>
      </c>
      <c r="B43" s="124"/>
      <c r="C43" s="1"/>
      <c r="D43" s="1"/>
      <c r="E43" s="1" t="s">
        <v>378</v>
      </c>
      <c r="F43" s="92"/>
      <c r="G43" s="125">
        <v>1</v>
      </c>
      <c r="H43" s="75">
        <v>43916</v>
      </c>
      <c r="I43" s="73"/>
      <c r="J43" s="73" t="s">
        <v>379</v>
      </c>
      <c r="K43" s="73"/>
      <c r="L43" s="176" t="s">
        <v>276</v>
      </c>
      <c r="M43" s="73"/>
      <c r="N43" s="73"/>
      <c r="O43" s="73"/>
      <c r="P43" s="73"/>
      <c r="Q43" s="75" t="e">
        <v>#N/A</v>
      </c>
      <c r="R43" s="226" t="str">
        <f>VLOOKUP(Tableau1[[#This Row],[POposte]],Tableau8[],15,FALSE)</f>
        <v>BB</v>
      </c>
      <c r="S43" s="226" t="str">
        <f>VLOOKUP(Tableau1[[#This Row],[POposte]],Tableau8[],14,FALSE)</f>
        <v>XXX</v>
      </c>
      <c r="T43" s="75" t="str">
        <f>IF(Tableau1[[#This Row],[Strat lancement]]="A0",IF(Tableau1[[#This Row],[Statut lancement]]="X","OK","NOK"),IF(Tableau1[[#This Row],[Strat lancement]]="AA",IF(Tableau1[[#This Row],[Statut lancement]]="XX","OK","NOK"),IF(Tableau1[[#This Row],[Strat lancement]]="BB",IF(Tableau1[[#This Row],[Statut lancement]]="XXX","OK","NOK"))))</f>
        <v>OK</v>
      </c>
      <c r="U43" s="18" t="s">
        <v>380</v>
      </c>
      <c r="V43" s="1" t="s">
        <v>381</v>
      </c>
      <c r="W43" s="1" t="s">
        <v>88</v>
      </c>
      <c r="X43" s="2">
        <v>43948</v>
      </c>
      <c r="Y43" s="1" t="s">
        <v>382</v>
      </c>
      <c r="Z43" s="1" t="s">
        <v>219</v>
      </c>
      <c r="AA43" s="2">
        <v>43917</v>
      </c>
      <c r="AB43" s="123" t="s">
        <v>220</v>
      </c>
      <c r="AC43" s="1" t="str">
        <f>VLOOKUP(Tableau1[[#This Row],[POposte]],Tableau8[#All],18,FALSE)</f>
        <v/>
      </c>
      <c r="AD43" s="236" t="str">
        <f>CONCATENATE(Tableau1[[#This Row],[Nº pièce référence]],Tableau1[[#This Row],[Poste de réf.]])</f>
        <v>450066711510</v>
      </c>
      <c r="AE43" s="237">
        <f>VLOOKUP(Tableau1[[#This Row],[POposte]],Tableau5[#All],5,FALSE)</f>
        <v>108423.69</v>
      </c>
      <c r="AF43" s="238" t="s">
        <v>52</v>
      </c>
      <c r="AG43" s="237">
        <f>VLOOKUP(Tableau1[[#This Row],[POposte]],Tableau5[#All],6,FALSE)</f>
        <v>108423.69</v>
      </c>
      <c r="AH43" s="238" t="s">
        <v>52</v>
      </c>
      <c r="AI43" s="239">
        <f>Tableau1[[#This Row],[Montant Engagé PO]]-Tableau1[[#This Row],[Montant Liquidé]]</f>
        <v>0</v>
      </c>
      <c r="AJ43" s="237" t="str">
        <f>VLOOKUP(Tableau1[[#This Row],[POposte]],Tableau5[#All],3,FALSE)</f>
        <v>300020861</v>
      </c>
      <c r="AK43" s="237" t="str">
        <f>VLOOKUP(Tableau1[[#This Row],[POposte]],Tableau5[#All],4,FALSE)</f>
        <v>2</v>
      </c>
      <c r="AL43" s="146" t="str">
        <f>VLOOKUP(Tableau1[[#This Row],[POposte]],Tableau5[#All],2,FALSE)</f>
        <v>255223121102</v>
      </c>
      <c r="AM43" s="237" t="str">
        <f>VLOOKUP(Tableau1[[#This Row],[POposte]],Tableau8[],9,FALSE)</f>
        <v>Z</v>
      </c>
      <c r="AN43" s="241">
        <f>VLOOKUP(Tableau1[[#This Row],[POposte]],Tableau8[],16,FALSE)</f>
        <v>1</v>
      </c>
      <c r="AO43" s="200">
        <f>VLOOKUP(Tableau1[[#This Row],[POposte]],Tableau8[],17,FALSE)</f>
        <v>0</v>
      </c>
      <c r="AP43" s="1" t="str">
        <f>VLOOKUP(Tableau1[[#This Row],[POposte]],Tableau13[#All],10,FALSE)</f>
        <v>0500</v>
      </c>
      <c r="AQ43" s="1" t="str">
        <f>VLOOKUP(MID(Tableau1[[#This Row],[Codenva]],1,2),Tableau36[],2,FALSE)</f>
        <v>Onderhandelingsprocedure zonder voorafgaande bekendmaking (0500)</v>
      </c>
      <c r="AR43" s="1" t="str">
        <f>VLOOKUP(Tableau1[[#This Row],[POposte]],Tableau13[#All],16,FALSE)</f>
        <v/>
      </c>
      <c r="AS43" s="285" t="str">
        <f>Tableau1[[#This Row],[KRC]]&amp;Tableau1[[#This Row],[Poste KRC]]</f>
        <v>3000208612</v>
      </c>
      <c r="AT43" s="1" t="str">
        <f>VLOOKUP(Tableau1[[#This Row],[Colonne3]],Tableau6[[#All],[krcposte]:[description ]],2,FALSE)</f>
        <v>Testing/reactifs</v>
      </c>
    </row>
    <row r="44" spans="1:46" x14ac:dyDescent="0.35">
      <c r="A44" s="1" t="str">
        <f>Tableau1[[#This Row],[Nº pièce référence]]</f>
        <v>4500667113</v>
      </c>
      <c r="B44" s="124"/>
      <c r="C44" s="1"/>
      <c r="D44" s="1"/>
      <c r="E44" s="1" t="s">
        <v>383</v>
      </c>
      <c r="F44" s="92"/>
      <c r="G44" s="125">
        <v>1</v>
      </c>
      <c r="H44" s="75">
        <v>43916</v>
      </c>
      <c r="I44" s="73"/>
      <c r="J44" s="73" t="s">
        <v>379</v>
      </c>
      <c r="K44" s="73"/>
      <c r="L44" s="176" t="s">
        <v>276</v>
      </c>
      <c r="M44" s="73"/>
      <c r="N44" s="73"/>
      <c r="O44" s="73"/>
      <c r="P44" s="73"/>
      <c r="Q44" s="75" t="e">
        <v>#N/A</v>
      </c>
      <c r="R44" s="226" t="str">
        <f>VLOOKUP(Tableau1[[#This Row],[POposte]],Tableau8[],15,FALSE)</f>
        <v>BB</v>
      </c>
      <c r="S44" s="226" t="str">
        <f>VLOOKUP(Tableau1[[#This Row],[POposte]],Tableau8[],14,FALSE)</f>
        <v>XXX</v>
      </c>
      <c r="T44" s="75" t="str">
        <f>IF(Tableau1[[#This Row],[Strat lancement]]="A0",IF(Tableau1[[#This Row],[Statut lancement]]="X","OK","NOK"),IF(Tableau1[[#This Row],[Strat lancement]]="AA",IF(Tableau1[[#This Row],[Statut lancement]]="XX","OK","NOK"),IF(Tableau1[[#This Row],[Strat lancement]]="BB",IF(Tableau1[[#This Row],[Statut lancement]]="XXX","OK","NOK"))))</f>
        <v>OK</v>
      </c>
      <c r="U44" s="18" t="s">
        <v>384</v>
      </c>
      <c r="V44" s="1" t="s">
        <v>385</v>
      </c>
      <c r="W44" s="1" t="s">
        <v>88</v>
      </c>
      <c r="X44" s="2">
        <v>43948</v>
      </c>
      <c r="Y44" s="1" t="s">
        <v>386</v>
      </c>
      <c r="Z44" s="1" t="s">
        <v>219</v>
      </c>
      <c r="AA44" s="2">
        <v>43917</v>
      </c>
      <c r="AB44" s="123" t="s">
        <v>220</v>
      </c>
      <c r="AC44" s="1" t="str">
        <f>VLOOKUP(Tableau1[[#This Row],[POposte]],Tableau8[#All],18,FALSE)</f>
        <v/>
      </c>
      <c r="AD44" s="236" t="str">
        <f>CONCATENATE(Tableau1[[#This Row],[Nº pièce référence]],Tableau1[[#This Row],[Poste de réf.]])</f>
        <v>450066711310</v>
      </c>
      <c r="AE44" s="237">
        <f>VLOOKUP(Tableau1[[#This Row],[POposte]],Tableau5[#All],5,FALSE)</f>
        <v>2316745.44</v>
      </c>
      <c r="AF44" s="238" t="s">
        <v>52</v>
      </c>
      <c r="AG44" s="237">
        <f>VLOOKUP(Tableau1[[#This Row],[POposte]],Tableau5[#All],6,FALSE)</f>
        <v>2316745.44</v>
      </c>
      <c r="AH44" s="238" t="s">
        <v>52</v>
      </c>
      <c r="AI44" s="239">
        <f>Tableau1[[#This Row],[Montant Engagé PO]]-Tableau1[[#This Row],[Montant Liquidé]]</f>
        <v>0</v>
      </c>
      <c r="AJ44" s="237" t="str">
        <f>VLOOKUP(Tableau1[[#This Row],[POposte]],Tableau5[#All],3,FALSE)</f>
        <v>300020861</v>
      </c>
      <c r="AK44" s="237" t="str">
        <f>VLOOKUP(Tableau1[[#This Row],[POposte]],Tableau5[#All],4,FALSE)</f>
        <v>2</v>
      </c>
      <c r="AL44" s="146" t="str">
        <f>VLOOKUP(Tableau1[[#This Row],[POposte]],Tableau5[#All],2,FALSE)</f>
        <v>255223121102</v>
      </c>
      <c r="AM44" s="237" t="str">
        <f>VLOOKUP(Tableau1[[#This Row],[POposte]],Tableau8[],9,FALSE)</f>
        <v>Z</v>
      </c>
      <c r="AN44" s="241">
        <f>VLOOKUP(Tableau1[[#This Row],[POposte]],Tableau8[],16,FALSE)</f>
        <v>1</v>
      </c>
      <c r="AO44" s="200">
        <f>VLOOKUP(Tableau1[[#This Row],[POposte]],Tableau8[],17,FALSE)</f>
        <v>0</v>
      </c>
      <c r="AP44" s="1" t="str">
        <f>VLOOKUP(Tableau1[[#This Row],[POposte]],Tableau13[#All],10,FALSE)</f>
        <v>0500</v>
      </c>
      <c r="AQ44" s="1" t="str">
        <f>VLOOKUP(MID(Tableau1[[#This Row],[Codenva]],1,2),Tableau36[],2,FALSE)</f>
        <v>Onderhandelingsprocedure zonder voorafgaande bekendmaking (0500)</v>
      </c>
      <c r="AR44" s="1" t="str">
        <f>VLOOKUP(Tableau1[[#This Row],[POposte]],Tableau13[#All],16,FALSE)</f>
        <v/>
      </c>
      <c r="AS44" s="285" t="str">
        <f>Tableau1[[#This Row],[KRC]]&amp;Tableau1[[#This Row],[Poste KRC]]</f>
        <v>3000208612</v>
      </c>
      <c r="AT44" s="1" t="str">
        <f>VLOOKUP(Tableau1[[#This Row],[Colonne3]],Tableau6[[#All],[krcposte]:[description ]],2,FALSE)</f>
        <v>Testing/reactifs</v>
      </c>
    </row>
    <row r="45" spans="1:46" x14ac:dyDescent="0.35">
      <c r="A45" s="1" t="str">
        <f>Tableau1[[#This Row],[Nº pièce référence]]</f>
        <v>4500667220</v>
      </c>
      <c r="B45" s="126" t="s">
        <v>387</v>
      </c>
      <c r="C45" s="1"/>
      <c r="D45" s="1"/>
      <c r="E45" s="111" t="s">
        <v>388</v>
      </c>
      <c r="F45" s="74"/>
      <c r="G45" s="125">
        <v>1</v>
      </c>
      <c r="H45" s="75">
        <v>43917</v>
      </c>
      <c r="I45" s="42"/>
      <c r="J45" s="73" t="s">
        <v>379</v>
      </c>
      <c r="K45" s="75">
        <v>43995</v>
      </c>
      <c r="L45" s="176" t="s">
        <v>276</v>
      </c>
      <c r="M45" s="42"/>
      <c r="N45" s="42"/>
      <c r="O45" s="42"/>
      <c r="P45" s="42"/>
      <c r="Q45" s="109">
        <v>43917</v>
      </c>
      <c r="R45" s="225" t="str">
        <f>VLOOKUP(Tableau1[[#This Row],[POposte]],Tableau8[],15,FALSE)</f>
        <v>BB</v>
      </c>
      <c r="S45" s="225" t="str">
        <f>VLOOKUP(Tableau1[[#This Row],[POposte]],Tableau8[],14,FALSE)</f>
        <v>XXX</v>
      </c>
      <c r="T45" s="109" t="str">
        <f>IF(Tableau1[[#This Row],[Strat lancement]]="A0",IF(Tableau1[[#This Row],[Statut lancement]]="X","OK","NOK"),IF(Tableau1[[#This Row],[Strat lancement]]="AA",IF(Tableau1[[#This Row],[Statut lancement]]="XX","OK","NOK"),IF(Tableau1[[#This Row],[Strat lancement]]="BB",IF(Tableau1[[#This Row],[Statut lancement]]="XXX","OK","NOK"))))</f>
        <v>OK</v>
      </c>
      <c r="U45" s="18" t="s">
        <v>389</v>
      </c>
      <c r="V45" s="1" t="s">
        <v>390</v>
      </c>
      <c r="W45" s="1" t="s">
        <v>88</v>
      </c>
      <c r="X45" s="2">
        <v>43948</v>
      </c>
      <c r="Y45" s="1" t="s">
        <v>391</v>
      </c>
      <c r="Z45" s="1" t="s">
        <v>219</v>
      </c>
      <c r="AA45" s="2">
        <v>43917</v>
      </c>
      <c r="AB45" s="123" t="s">
        <v>220</v>
      </c>
      <c r="AC45" s="1" t="str">
        <f>VLOOKUP(Tableau1[[#This Row],[POposte]],Tableau8[#All],18,FALSE)</f>
        <v/>
      </c>
      <c r="AD45" s="236" t="str">
        <f>CONCATENATE(Tableau1[[#This Row],[Nº pièce référence]],Tableau1[[#This Row],[Poste de réf.]])</f>
        <v>450066722010</v>
      </c>
      <c r="AE45" s="237">
        <f>VLOOKUP(Tableau1[[#This Row],[POposte]],Tableau5[#All],5,FALSE)</f>
        <v>533778.15</v>
      </c>
      <c r="AF45" s="238" t="s">
        <v>52</v>
      </c>
      <c r="AG45" s="237">
        <f>VLOOKUP(Tableau1[[#This Row],[POposte]],Tableau5[#All],6,FALSE)</f>
        <v>533778.15</v>
      </c>
      <c r="AH45" s="238" t="s">
        <v>52</v>
      </c>
      <c r="AI45" s="239">
        <f>Tableau1[[#This Row],[Montant Engagé PO]]-Tableau1[[#This Row],[Montant Liquidé]]</f>
        <v>0</v>
      </c>
      <c r="AJ45" s="237" t="str">
        <f>VLOOKUP(Tableau1[[#This Row],[POposte]],Tableau5[#All],3,FALSE)</f>
        <v>300020861</v>
      </c>
      <c r="AK45" s="237" t="str">
        <f>VLOOKUP(Tableau1[[#This Row],[POposte]],Tableau5[#All],4,FALSE)</f>
        <v>2</v>
      </c>
      <c r="AL45" s="146" t="str">
        <f>VLOOKUP(Tableau1[[#This Row],[POposte]],Tableau5[#All],2,FALSE)</f>
        <v>255223121102</v>
      </c>
      <c r="AM45" s="237" t="str">
        <f>VLOOKUP(Tableau1[[#This Row],[POposte]],Tableau8[],9,FALSE)</f>
        <v>Z</v>
      </c>
      <c r="AN45" s="241">
        <f>VLOOKUP(Tableau1[[#This Row],[POposte]],Tableau8[],16,FALSE)</f>
        <v>1</v>
      </c>
      <c r="AO45" s="200">
        <f>VLOOKUP(Tableau1[[#This Row],[POposte]],Tableau8[],17,FALSE)</f>
        <v>0</v>
      </c>
      <c r="AP45" s="1" t="str">
        <f>VLOOKUP(Tableau1[[#This Row],[POposte]],Tableau13[#All],10,FALSE)</f>
        <v>0500</v>
      </c>
      <c r="AQ45" s="1" t="str">
        <f>VLOOKUP(MID(Tableau1[[#This Row],[Codenva]],1,2),Tableau36[],2,FALSE)</f>
        <v>Onderhandelingsprocedure zonder voorafgaande bekendmaking (0500)</v>
      </c>
      <c r="AR45" s="1" t="str">
        <f>VLOOKUP(Tableau1[[#This Row],[POposte]],Tableau13[#All],16,FALSE)</f>
        <v/>
      </c>
      <c r="AS45" s="285" t="str">
        <f>Tableau1[[#This Row],[KRC]]&amp;Tableau1[[#This Row],[Poste KRC]]</f>
        <v>3000208612</v>
      </c>
      <c r="AT45" s="1" t="str">
        <f>VLOOKUP(Tableau1[[#This Row],[Colonne3]],Tableau6[[#All],[krcposte]:[description ]],2,FALSE)</f>
        <v>Testing/reactifs</v>
      </c>
    </row>
    <row r="46" spans="1:46" ht="29" x14ac:dyDescent="0.35">
      <c r="A46" s="1" t="str">
        <f>Tableau1[[#This Row],[Nº pièce référence]]</f>
        <v>4500667289</v>
      </c>
      <c r="B46" s="130" t="s">
        <v>392</v>
      </c>
      <c r="C46" s="1"/>
      <c r="D46" s="1"/>
      <c r="E46" s="1" t="s">
        <v>393</v>
      </c>
      <c r="F46" s="92"/>
      <c r="G46" s="123"/>
      <c r="H46" s="95" t="s">
        <v>394</v>
      </c>
      <c r="I46" s="33" t="s">
        <v>395</v>
      </c>
      <c r="J46" s="73" t="s">
        <v>396</v>
      </c>
      <c r="K46" s="73"/>
      <c r="L46" s="176" t="s">
        <v>276</v>
      </c>
      <c r="M46" s="33"/>
      <c r="N46" s="33"/>
      <c r="O46" s="33"/>
      <c r="P46" s="33"/>
      <c r="Q46" s="75">
        <v>43967</v>
      </c>
      <c r="R46" s="226" t="str">
        <f>VLOOKUP(Tableau1[[#This Row],[POposte]],Tableau8[],15,FALSE)</f>
        <v>BB</v>
      </c>
      <c r="S46" s="226" t="str">
        <f>VLOOKUP(Tableau1[[#This Row],[POposte]],Tableau8[],14,FALSE)</f>
        <v>XXX</v>
      </c>
      <c r="T46" s="75" t="str">
        <f>IF(Tableau1[[#This Row],[Strat lancement]]="A0",IF(Tableau1[[#This Row],[Statut lancement]]="X","OK","NOK"),IF(Tableau1[[#This Row],[Strat lancement]]="AA",IF(Tableau1[[#This Row],[Statut lancement]]="XX","OK","NOK"),IF(Tableau1[[#This Row],[Strat lancement]]="BB",IF(Tableau1[[#This Row],[Statut lancement]]="XXX","OK","NOK"))))</f>
        <v>OK</v>
      </c>
      <c r="U46" s="18" t="s">
        <v>397</v>
      </c>
      <c r="V46" s="1" t="s">
        <v>398</v>
      </c>
      <c r="W46" s="1" t="s">
        <v>88</v>
      </c>
      <c r="X46" s="2">
        <v>43920</v>
      </c>
      <c r="Y46" s="1" t="s">
        <v>399</v>
      </c>
      <c r="Z46" s="1" t="s">
        <v>219</v>
      </c>
      <c r="AA46" s="2">
        <v>43920</v>
      </c>
      <c r="AB46" s="123" t="s">
        <v>220</v>
      </c>
      <c r="AC46" s="1" t="str">
        <f>VLOOKUP(Tableau1[[#This Row],[POposte]],Tableau8[#All],18,FALSE)</f>
        <v/>
      </c>
      <c r="AD46" s="236" t="str">
        <f>CONCATENATE(Tableau1[[#This Row],[Nº pièce référence]],Tableau1[[#This Row],[Poste de réf.]])</f>
        <v>450066728910</v>
      </c>
      <c r="AE46" s="237">
        <f>VLOOKUP(Tableau1[[#This Row],[POposte]],Tableau5[#All],5,FALSE)</f>
        <v>27542.5</v>
      </c>
      <c r="AF46" s="238" t="s">
        <v>52</v>
      </c>
      <c r="AG46" s="237">
        <f>VLOOKUP(Tableau1[[#This Row],[POposte]],Tableau5[#All],6,FALSE)</f>
        <v>27542.5</v>
      </c>
      <c r="AH46" s="238" t="s">
        <v>52</v>
      </c>
      <c r="AI46" s="239">
        <f>Tableau1[[#This Row],[Montant Engagé PO]]-Tableau1[[#This Row],[Montant Liquidé]]</f>
        <v>0</v>
      </c>
      <c r="AJ46" s="237" t="str">
        <f>VLOOKUP(Tableau1[[#This Row],[POposte]],Tableau5[#All],3,FALSE)</f>
        <v>300020861</v>
      </c>
      <c r="AK46" s="237" t="str">
        <f>VLOOKUP(Tableau1[[#This Row],[POposte]],Tableau5[#All],4,FALSE)</f>
        <v>5</v>
      </c>
      <c r="AL46" s="146" t="str">
        <f>VLOOKUP(Tableau1[[#This Row],[POposte]],Tableau5[#All],2,FALSE)</f>
        <v>255223121102</v>
      </c>
      <c r="AM46" s="237" t="str">
        <f>VLOOKUP(Tableau1[[#This Row],[POposte]],Tableau8[],9,FALSE)</f>
        <v>Z</v>
      </c>
      <c r="AN46" s="241">
        <f>VLOOKUP(Tableau1[[#This Row],[POposte]],Tableau8[],16,FALSE)</f>
        <v>1</v>
      </c>
      <c r="AO46" s="200">
        <f>VLOOKUP(Tableau1[[#This Row],[POposte]],Tableau8[],17,FALSE)</f>
        <v>0</v>
      </c>
      <c r="AP46" s="1" t="str">
        <f>VLOOKUP(Tableau1[[#This Row],[POposte]],Tableau13[#All],10,FALSE)</f>
        <v>0800</v>
      </c>
      <c r="AQ46" s="1" t="str">
        <f>VLOOKUP(MID(Tableau1[[#This Row],[Codenva]],1,2),Tableau36[],2,FALSE)</f>
        <v>Overheidsopdrachten van beperkte waarde (0800)</v>
      </c>
      <c r="AR46" s="1" t="str">
        <f>VLOOKUP(Tableau1[[#This Row],[POposte]],Tableau13[#All],16,FALSE)</f>
        <v/>
      </c>
      <c r="AS46" s="285" t="str">
        <f>Tableau1[[#This Row],[KRC]]&amp;Tableau1[[#This Row],[Poste KRC]]</f>
        <v>3000208615</v>
      </c>
      <c r="AT46" s="1" t="str">
        <f>VLOOKUP(Tableau1[[#This Row],[Colonne3]],Tableau6[[#All],[krcposte]:[description ]],2,FALSE)</f>
        <v>Médicament (AFMPS)</v>
      </c>
    </row>
    <row r="47" spans="1:46" x14ac:dyDescent="0.35">
      <c r="A47" s="1" t="str">
        <f>Tableau1[[#This Row],[Nº pièce référence]]</f>
        <v>4500667510</v>
      </c>
      <c r="B47" s="124"/>
      <c r="C47" s="1"/>
      <c r="D47" s="1"/>
      <c r="E47" s="1" t="s">
        <v>400</v>
      </c>
      <c r="F47" s="92"/>
      <c r="G47" s="127">
        <v>0</v>
      </c>
      <c r="H47" s="75">
        <v>43917</v>
      </c>
      <c r="I47" s="42">
        <v>10552</v>
      </c>
      <c r="J47" s="73"/>
      <c r="K47" s="73"/>
      <c r="L47" s="176" t="s">
        <v>276</v>
      </c>
      <c r="M47" s="42"/>
      <c r="N47" s="42"/>
      <c r="O47" s="42"/>
      <c r="P47" s="42"/>
      <c r="Q47" s="75">
        <v>43917</v>
      </c>
      <c r="R47" s="226" t="str">
        <f>VLOOKUP(Tableau1[[#This Row],[POposte]],Tableau8[],15,FALSE)</f>
        <v>BB</v>
      </c>
      <c r="S47" s="226" t="str">
        <f>VLOOKUP(Tableau1[[#This Row],[POposte]],Tableau8[],14,FALSE)</f>
        <v>XXX</v>
      </c>
      <c r="T47" s="75" t="str">
        <f>IF(Tableau1[[#This Row],[Strat lancement]]="A0",IF(Tableau1[[#This Row],[Statut lancement]]="X","OK","NOK"),IF(Tableau1[[#This Row],[Strat lancement]]="AA",IF(Tableau1[[#This Row],[Statut lancement]]="XX","OK","NOK"),IF(Tableau1[[#This Row],[Strat lancement]]="BB",IF(Tableau1[[#This Row],[Statut lancement]]="XXX","OK","NOK"))))</f>
        <v>OK</v>
      </c>
      <c r="U47" s="18" t="s">
        <v>401</v>
      </c>
      <c r="V47" s="1" t="s">
        <v>402</v>
      </c>
      <c r="W47" s="1" t="s">
        <v>88</v>
      </c>
      <c r="X47" s="2">
        <v>43951</v>
      </c>
      <c r="Y47" s="1" t="s">
        <v>403</v>
      </c>
      <c r="Z47" s="1" t="s">
        <v>219</v>
      </c>
      <c r="AA47" s="2">
        <v>43921</v>
      </c>
      <c r="AB47" s="123" t="s">
        <v>220</v>
      </c>
      <c r="AC47" s="1" t="str">
        <f>VLOOKUP(Tableau1[[#This Row],[POposte]],Tableau8[#All],18,FALSE)</f>
        <v/>
      </c>
      <c r="AD47" s="236" t="str">
        <f>CONCATENATE(Tableau1[[#This Row],[Nº pièce référence]],Tableau1[[#This Row],[Poste de réf.]])</f>
        <v>450066751010</v>
      </c>
      <c r="AE47" s="237">
        <f>VLOOKUP(Tableau1[[#This Row],[POposte]],Tableau5[#All],5,FALSE)</f>
        <v>17787</v>
      </c>
      <c r="AF47" s="238" t="s">
        <v>52</v>
      </c>
      <c r="AG47" s="237">
        <f>VLOOKUP(Tableau1[[#This Row],[POposte]],Tableau5[#All],6,FALSE)</f>
        <v>17787</v>
      </c>
      <c r="AH47" s="238" t="s">
        <v>52</v>
      </c>
      <c r="AI47" s="239">
        <f>Tableau1[[#This Row],[Montant Engagé PO]]-Tableau1[[#This Row],[Montant Liquidé]]</f>
        <v>0</v>
      </c>
      <c r="AJ47" s="237" t="str">
        <f>VLOOKUP(Tableau1[[#This Row],[POposte]],Tableau5[#All],3,FALSE)</f>
        <v>300020861</v>
      </c>
      <c r="AK47" s="237" t="str">
        <f>VLOOKUP(Tableau1[[#This Row],[POposte]],Tableau5[#All],4,FALSE)</f>
        <v>2</v>
      </c>
      <c r="AL47" s="146" t="str">
        <f>VLOOKUP(Tableau1[[#This Row],[POposte]],Tableau5[#All],2,FALSE)</f>
        <v>255223121102</v>
      </c>
      <c r="AM47" s="237" t="str">
        <f>VLOOKUP(Tableau1[[#This Row],[POposte]],Tableau8[],9,FALSE)</f>
        <v>L</v>
      </c>
      <c r="AN47" s="241">
        <f>VLOOKUP(Tableau1[[#This Row],[POposte]],Tableau8[],16,FALSE)</f>
        <v>150000</v>
      </c>
      <c r="AO47" s="200">
        <f>VLOOKUP(Tableau1[[#This Row],[POposte]],Tableau8[],17,FALSE)</f>
        <v>0</v>
      </c>
      <c r="AP47" s="1" t="str">
        <f>VLOOKUP(Tableau1[[#This Row],[POposte]],Tableau13[#All],10,FALSE)</f>
        <v>0800</v>
      </c>
      <c r="AQ47" s="1" t="str">
        <f>VLOOKUP(MID(Tableau1[[#This Row],[Codenva]],1,2),Tableau36[],2,FALSE)</f>
        <v>Overheidsopdrachten van beperkte waarde (0800)</v>
      </c>
      <c r="AR47" s="1" t="str">
        <f>VLOOKUP(Tableau1[[#This Row],[POposte]],Tableau13[#All],16,FALSE)</f>
        <v/>
      </c>
      <c r="AS47" s="285" t="str">
        <f>Tableau1[[#This Row],[KRC]]&amp;Tableau1[[#This Row],[Poste KRC]]</f>
        <v>3000208612</v>
      </c>
      <c r="AT47" s="1" t="str">
        <f>VLOOKUP(Tableau1[[#This Row],[Colonne3]],Tableau6[[#All],[krcposte]:[description ]],2,FALSE)</f>
        <v>Testing/reactifs</v>
      </c>
    </row>
    <row r="48" spans="1:46" x14ac:dyDescent="0.35">
      <c r="A48" s="1" t="str">
        <f>Tableau1[[#This Row],[Nº pièce référence]]</f>
        <v>4500667702</v>
      </c>
      <c r="B48" s="128" t="s">
        <v>404</v>
      </c>
      <c r="C48" s="1"/>
      <c r="D48" s="1" t="s">
        <v>405</v>
      </c>
      <c r="E48" s="1" t="s">
        <v>406</v>
      </c>
      <c r="F48" s="92"/>
      <c r="G48" s="125">
        <v>1</v>
      </c>
      <c r="H48" s="95">
        <v>43921</v>
      </c>
      <c r="I48" s="33">
        <v>11152</v>
      </c>
      <c r="J48" s="73" t="s">
        <v>282</v>
      </c>
      <c r="K48" s="73"/>
      <c r="L48" s="176" t="s">
        <v>276</v>
      </c>
      <c r="M48" s="33"/>
      <c r="N48" s="33"/>
      <c r="O48" s="33"/>
      <c r="P48" s="33"/>
      <c r="Q48" s="75">
        <v>43921</v>
      </c>
      <c r="R48" s="226" t="str">
        <f>VLOOKUP(Tableau1[[#This Row],[POposte]],Tableau8[],15,FALSE)</f>
        <v>BB</v>
      </c>
      <c r="S48" s="226" t="str">
        <f>VLOOKUP(Tableau1[[#This Row],[POposte]],Tableau8[],14,FALSE)</f>
        <v>XXX</v>
      </c>
      <c r="T48" s="75" t="str">
        <f>IF(Tableau1[[#This Row],[Strat lancement]]="A0",IF(Tableau1[[#This Row],[Statut lancement]]="X","OK","NOK"),IF(Tableau1[[#This Row],[Strat lancement]]="AA",IF(Tableau1[[#This Row],[Statut lancement]]="XX","OK","NOK"),IF(Tableau1[[#This Row],[Strat lancement]]="BB",IF(Tableau1[[#This Row],[Statut lancement]]="XXX","OK","NOK"))))</f>
        <v>OK</v>
      </c>
      <c r="U48" s="18" t="s">
        <v>407</v>
      </c>
      <c r="V48" s="1" t="s">
        <v>408</v>
      </c>
      <c r="W48" s="1" t="s">
        <v>88</v>
      </c>
      <c r="X48" s="2">
        <v>43951</v>
      </c>
      <c r="Y48" s="1" t="s">
        <v>409</v>
      </c>
      <c r="Z48" s="1" t="s">
        <v>219</v>
      </c>
      <c r="AA48" s="2">
        <v>43921</v>
      </c>
      <c r="AB48" s="123" t="s">
        <v>220</v>
      </c>
      <c r="AC48" s="1" t="str">
        <f>VLOOKUP(Tableau1[[#This Row],[POposte]],Tableau8[#All],18,FALSE)</f>
        <v/>
      </c>
      <c r="AD48" s="236" t="str">
        <f>CONCATENATE(Tableau1[[#This Row],[Nº pièce référence]],Tableau1[[#This Row],[Poste de réf.]])</f>
        <v>450066770210</v>
      </c>
      <c r="AE48" s="237">
        <f>VLOOKUP(Tableau1[[#This Row],[POposte]],Tableau5[#All],5,FALSE)</f>
        <v>16668.96</v>
      </c>
      <c r="AF48" s="238" t="s">
        <v>52</v>
      </c>
      <c r="AG48" s="237">
        <f>VLOOKUP(Tableau1[[#This Row],[POposte]],Tableau5[#All],6,FALSE)</f>
        <v>4185.7099999999991</v>
      </c>
      <c r="AH48" s="238" t="s">
        <v>52</v>
      </c>
      <c r="AI48" s="239">
        <f>Tableau1[[#This Row],[Montant Engagé PO]]-Tableau1[[#This Row],[Montant Liquidé]]</f>
        <v>12483.25</v>
      </c>
      <c r="AJ48" s="237" t="str">
        <f>VLOOKUP(Tableau1[[#This Row],[POposte]],Tableau5[#All],3,FALSE)</f>
        <v>300020861</v>
      </c>
      <c r="AK48" s="237" t="str">
        <f>VLOOKUP(Tableau1[[#This Row],[POposte]],Tableau5[#All],4,FALSE)</f>
        <v>1</v>
      </c>
      <c r="AL48" s="146" t="str">
        <f>VLOOKUP(Tableau1[[#This Row],[POposte]],Tableau5[#All],2,FALSE)</f>
        <v>255223121102</v>
      </c>
      <c r="AM48" s="237" t="str">
        <f>VLOOKUP(Tableau1[[#This Row],[POposte]],Tableau8[],9,FALSE)</f>
        <v>Z</v>
      </c>
      <c r="AN48" s="241">
        <f>VLOOKUP(Tableau1[[#This Row],[POposte]],Tableau8[],16,FALSE)</f>
        <v>1</v>
      </c>
      <c r="AO48" s="200">
        <f>VLOOKUP(Tableau1[[#This Row],[POposte]],Tableau8[],17,FALSE)</f>
        <v>0</v>
      </c>
      <c r="AP48" s="1" t="str">
        <f>VLOOKUP(Tableau1[[#This Row],[POposte]],Tableau13[#All],10,FALSE)</f>
        <v>0500</v>
      </c>
      <c r="AQ48" s="1" t="str">
        <f>VLOOKUP(MID(Tableau1[[#This Row],[Codenva]],1,2),Tableau36[],2,FALSE)</f>
        <v>Onderhandelingsprocedure zonder voorafgaande bekendmaking (0500)</v>
      </c>
      <c r="AR48" s="1" t="str">
        <f>VLOOKUP(Tableau1[[#This Row],[POposte]],Tableau13[#All],16,FALSE)</f>
        <v/>
      </c>
      <c r="AS48" s="285" t="str">
        <f>Tableau1[[#This Row],[KRC]]&amp;Tableau1[[#This Row],[Poste KRC]]</f>
        <v>3000208611</v>
      </c>
      <c r="AT48" s="1" t="str">
        <f>VLOOKUP(Tableau1[[#This Row],[Colonne3]],Tableau6[[#All],[krcposte]:[description ]],2,FALSE)</f>
        <v>PPE</v>
      </c>
    </row>
    <row r="49" spans="1:46" x14ac:dyDescent="0.35">
      <c r="A49" s="1" t="str">
        <f>Tableau1[[#This Row],[Nº pièce référence]]</f>
        <v>4500667702</v>
      </c>
      <c r="B49" s="128" t="s">
        <v>404</v>
      </c>
      <c r="C49" s="1"/>
      <c r="D49" s="1" t="s">
        <v>410</v>
      </c>
      <c r="E49" s="1" t="s">
        <v>406</v>
      </c>
      <c r="F49" s="92"/>
      <c r="G49" s="125">
        <v>1</v>
      </c>
      <c r="H49" s="95">
        <v>43921</v>
      </c>
      <c r="I49" s="33">
        <v>11152</v>
      </c>
      <c r="J49" s="73" t="s">
        <v>282</v>
      </c>
      <c r="K49" s="73"/>
      <c r="L49" s="176" t="s">
        <v>276</v>
      </c>
      <c r="M49" s="33"/>
      <c r="N49" s="33"/>
      <c r="O49" s="33"/>
      <c r="P49" s="33"/>
      <c r="Q49" s="75">
        <v>43921</v>
      </c>
      <c r="R49" s="226" t="str">
        <f>VLOOKUP(Tableau1[[#This Row],[POposte]],Tableau8[],15,FALSE)</f>
        <v>BB</v>
      </c>
      <c r="S49" s="226" t="str">
        <f>VLOOKUP(Tableau1[[#This Row],[POposte]],Tableau8[],14,FALSE)</f>
        <v>XXX</v>
      </c>
      <c r="T49" s="75" t="str">
        <f>IF(Tableau1[[#This Row],[Strat lancement]]="A0",IF(Tableau1[[#This Row],[Statut lancement]]="X","OK","NOK"),IF(Tableau1[[#This Row],[Strat lancement]]="AA",IF(Tableau1[[#This Row],[Statut lancement]]="XX","OK","NOK"),IF(Tableau1[[#This Row],[Strat lancement]]="BB",IF(Tableau1[[#This Row],[Statut lancement]]="XXX","OK","NOK"))))</f>
        <v>OK</v>
      </c>
      <c r="U49" s="18" t="s">
        <v>407</v>
      </c>
      <c r="V49" s="1" t="s">
        <v>408</v>
      </c>
      <c r="W49" s="1" t="s">
        <v>217</v>
      </c>
      <c r="X49" s="2">
        <v>43951</v>
      </c>
      <c r="Y49" s="1" t="s">
        <v>411</v>
      </c>
      <c r="Z49" s="1" t="s">
        <v>219</v>
      </c>
      <c r="AA49" s="2">
        <v>43921</v>
      </c>
      <c r="AB49" s="123" t="s">
        <v>220</v>
      </c>
      <c r="AC49" s="1" t="str">
        <f>VLOOKUP(Tableau1[[#This Row],[POposte]],Tableau8[#All],18,FALSE)</f>
        <v/>
      </c>
      <c r="AD49" s="236" t="str">
        <f>CONCATENATE(Tableau1[[#This Row],[Nº pièce référence]],Tableau1[[#This Row],[Poste de réf.]])</f>
        <v>450066770220</v>
      </c>
      <c r="AE49" s="237">
        <f>VLOOKUP(Tableau1[[#This Row],[POposte]],Tableau5[#All],5,FALSE)</f>
        <v>22990</v>
      </c>
      <c r="AF49" s="238" t="s">
        <v>52</v>
      </c>
      <c r="AG49" s="237">
        <f>VLOOKUP(Tableau1[[#This Row],[POposte]],Tableau5[#All],6,FALSE)</f>
        <v>22990</v>
      </c>
      <c r="AH49" s="238" t="s">
        <v>52</v>
      </c>
      <c r="AI49" s="239">
        <f>Tableau1[[#This Row],[Montant Engagé PO]]-Tableau1[[#This Row],[Montant Liquidé]]</f>
        <v>0</v>
      </c>
      <c r="AJ49" s="237" t="str">
        <f>VLOOKUP(Tableau1[[#This Row],[POposte]],Tableau5[#All],3,FALSE)</f>
        <v>300020861</v>
      </c>
      <c r="AK49" s="237" t="str">
        <f>VLOOKUP(Tableau1[[#This Row],[POposte]],Tableau5[#All],4,FALSE)</f>
        <v>2</v>
      </c>
      <c r="AL49" s="146" t="str">
        <f>VLOOKUP(Tableau1[[#This Row],[POposte]],Tableau5[#All],2,FALSE)</f>
        <v>255223121102</v>
      </c>
      <c r="AM49" s="237" t="str">
        <f>VLOOKUP(Tableau1[[#This Row],[POposte]],Tableau8[],9,FALSE)</f>
        <v>Z</v>
      </c>
      <c r="AN49" s="241">
        <f>VLOOKUP(Tableau1[[#This Row],[POposte]],Tableau8[],16,FALSE)</f>
        <v>1</v>
      </c>
      <c r="AO49" s="200">
        <f>VLOOKUP(Tableau1[[#This Row],[POposte]],Tableau8[],17,FALSE)</f>
        <v>0</v>
      </c>
      <c r="AP49" s="1" t="str">
        <f>VLOOKUP(Tableau1[[#This Row],[POposte]],Tableau13[#All],10,FALSE)</f>
        <v>0500</v>
      </c>
      <c r="AQ49" s="1" t="str">
        <f>VLOOKUP(MID(Tableau1[[#This Row],[Codenva]],1,2),Tableau36[],2,FALSE)</f>
        <v>Onderhandelingsprocedure zonder voorafgaande bekendmaking (0500)</v>
      </c>
      <c r="AR49" s="1" t="str">
        <f>VLOOKUP(Tableau1[[#This Row],[POposte]],Tableau13[#All],16,FALSE)</f>
        <v/>
      </c>
      <c r="AS49" s="285" t="str">
        <f>Tableau1[[#This Row],[KRC]]&amp;Tableau1[[#This Row],[Poste KRC]]</f>
        <v>3000208612</v>
      </c>
      <c r="AT49" s="1" t="str">
        <f>VLOOKUP(Tableau1[[#This Row],[Colonne3]],Tableau6[[#All],[krcposte]:[description ]],2,FALSE)</f>
        <v>Testing/reactifs</v>
      </c>
    </row>
    <row r="50" spans="1:46" x14ac:dyDescent="0.35">
      <c r="A50" s="1" t="str">
        <f>Tableau1[[#This Row],[Nº pièce référence]]</f>
        <v>4500667720</v>
      </c>
      <c r="B50" s="128" t="s">
        <v>412</v>
      </c>
      <c r="C50" s="1"/>
      <c r="D50" s="1"/>
      <c r="E50" s="1" t="s">
        <v>406</v>
      </c>
      <c r="F50" s="92"/>
      <c r="G50" s="125">
        <v>1</v>
      </c>
      <c r="H50" s="95">
        <v>43921</v>
      </c>
      <c r="I50" s="33">
        <v>11159</v>
      </c>
      <c r="J50" s="73" t="s">
        <v>282</v>
      </c>
      <c r="K50" s="73"/>
      <c r="L50" s="176" t="s">
        <v>276</v>
      </c>
      <c r="M50" s="33"/>
      <c r="N50" s="33"/>
      <c r="O50" s="33"/>
      <c r="P50" s="33"/>
      <c r="Q50" s="75">
        <v>43921</v>
      </c>
      <c r="R50" s="226" t="str">
        <f>VLOOKUP(Tableau1[[#This Row],[POposte]],Tableau8[],15,FALSE)</f>
        <v>BB</v>
      </c>
      <c r="S50" s="226" t="str">
        <f>VLOOKUP(Tableau1[[#This Row],[POposte]],Tableau8[],14,FALSE)</f>
        <v>XXX</v>
      </c>
      <c r="T50" s="75" t="str">
        <f>IF(Tableau1[[#This Row],[Strat lancement]]="A0",IF(Tableau1[[#This Row],[Statut lancement]]="X","OK","NOK"),IF(Tableau1[[#This Row],[Strat lancement]]="AA",IF(Tableau1[[#This Row],[Statut lancement]]="XX","OK","NOK"),IF(Tableau1[[#This Row],[Strat lancement]]="BB",IF(Tableau1[[#This Row],[Statut lancement]]="XXX","OK","NOK"))))</f>
        <v>OK</v>
      </c>
      <c r="U50" s="18" t="s">
        <v>407</v>
      </c>
      <c r="V50" s="1" t="s">
        <v>413</v>
      </c>
      <c r="W50" s="1" t="s">
        <v>88</v>
      </c>
      <c r="X50" s="2">
        <v>43951</v>
      </c>
      <c r="Y50" s="1" t="s">
        <v>414</v>
      </c>
      <c r="Z50" s="1" t="s">
        <v>219</v>
      </c>
      <c r="AA50" s="2">
        <v>43921</v>
      </c>
      <c r="AB50" s="123" t="s">
        <v>220</v>
      </c>
      <c r="AC50" s="1" t="str">
        <f>VLOOKUP(Tableau1[[#This Row],[POposte]],Tableau8[#All],18,FALSE)</f>
        <v/>
      </c>
      <c r="AD50" s="236" t="str">
        <f>CONCATENATE(Tableau1[[#This Row],[Nº pièce référence]],Tableau1[[#This Row],[Poste de réf.]])</f>
        <v>450066772010</v>
      </c>
      <c r="AE50" s="237">
        <f>VLOOKUP(Tableau1[[#This Row],[POposte]],Tableau5[#All],5,FALSE)</f>
        <v>32137.89</v>
      </c>
      <c r="AF50" s="238" t="s">
        <v>52</v>
      </c>
      <c r="AG50" s="237">
        <f>VLOOKUP(Tableau1[[#This Row],[POposte]],Tableau5[#All],6,FALSE)</f>
        <v>32137.89</v>
      </c>
      <c r="AH50" s="238" t="s">
        <v>52</v>
      </c>
      <c r="AI50" s="239">
        <f>Tableau1[[#This Row],[Montant Engagé PO]]-Tableau1[[#This Row],[Montant Liquidé]]</f>
        <v>0</v>
      </c>
      <c r="AJ50" s="237" t="str">
        <f>VLOOKUP(Tableau1[[#This Row],[POposte]],Tableau5[#All],3,FALSE)</f>
        <v>300020861</v>
      </c>
      <c r="AK50" s="237" t="str">
        <f>VLOOKUP(Tableau1[[#This Row],[POposte]],Tableau5[#All],4,FALSE)</f>
        <v>2</v>
      </c>
      <c r="AL50" s="146" t="str">
        <f>VLOOKUP(Tableau1[[#This Row],[POposte]],Tableau5[#All],2,FALSE)</f>
        <v>255223121102</v>
      </c>
      <c r="AM50" s="237" t="str">
        <f>VLOOKUP(Tableau1[[#This Row],[POposte]],Tableau8[],9,FALSE)</f>
        <v>Z</v>
      </c>
      <c r="AN50" s="241">
        <f>VLOOKUP(Tableau1[[#This Row],[POposte]],Tableau8[],16,FALSE)</f>
        <v>1</v>
      </c>
      <c r="AO50" s="200">
        <f>VLOOKUP(Tableau1[[#This Row],[POposte]],Tableau8[],17,FALSE)</f>
        <v>0</v>
      </c>
      <c r="AP50" s="1" t="str">
        <f>VLOOKUP(Tableau1[[#This Row],[POposte]],Tableau13[#All],10,FALSE)</f>
        <v>0500</v>
      </c>
      <c r="AQ50" s="1" t="str">
        <f>VLOOKUP(MID(Tableau1[[#This Row],[Codenva]],1,2),Tableau36[],2,FALSE)</f>
        <v>Onderhandelingsprocedure zonder voorafgaande bekendmaking (0500)</v>
      </c>
      <c r="AR50" s="1" t="str">
        <f>VLOOKUP(Tableau1[[#This Row],[POposte]],Tableau13[#All],16,FALSE)</f>
        <v/>
      </c>
      <c r="AS50" s="285" t="str">
        <f>Tableau1[[#This Row],[KRC]]&amp;Tableau1[[#This Row],[Poste KRC]]</f>
        <v>3000208612</v>
      </c>
      <c r="AT50" s="1" t="str">
        <f>VLOOKUP(Tableau1[[#This Row],[Colonne3]],Tableau6[[#All],[krcposte]:[description ]],2,FALSE)</f>
        <v>Testing/reactifs</v>
      </c>
    </row>
    <row r="51" spans="1:46" hidden="1" x14ac:dyDescent="0.35">
      <c r="A51" s="1" t="str">
        <f>Tableau1[[#This Row],[Nº pièce référence]]</f>
        <v>4500668011</v>
      </c>
      <c r="B51" s="16"/>
      <c r="C51" s="1"/>
      <c r="D51" s="1"/>
      <c r="E51" s="1" t="s">
        <v>415</v>
      </c>
      <c r="F51" s="92"/>
      <c r="G51" s="123"/>
      <c r="H51" s="75" t="s">
        <v>214</v>
      </c>
      <c r="I51" s="75" t="s">
        <v>214</v>
      </c>
      <c r="J51" s="75" t="s">
        <v>214</v>
      </c>
      <c r="K51" s="75" t="s">
        <v>214</v>
      </c>
      <c r="L51" s="1"/>
      <c r="M51" s="75"/>
      <c r="N51" s="75"/>
      <c r="O51" s="75"/>
      <c r="P51" s="75"/>
      <c r="Q51" s="75" t="s">
        <v>214</v>
      </c>
      <c r="R51" s="226" t="str">
        <f>VLOOKUP(Tableau1[[#This Row],[POposte]],Tableau8[],15,FALSE)</f>
        <v>AA</v>
      </c>
      <c r="S51" s="226" t="str">
        <f>VLOOKUP(Tableau1[[#This Row],[POposte]],Tableau8[],14,FALSE)</f>
        <v>XX</v>
      </c>
      <c r="T51" s="75" t="str">
        <f>IF(Tableau1[[#This Row],[Strat lancement]]="A0",IF(Tableau1[[#This Row],[Statut lancement]]="X","OK","NOK"),IF(Tableau1[[#This Row],[Strat lancement]]="AA",IF(Tableau1[[#This Row],[Statut lancement]]="XX","OK","NOK"),IF(Tableau1[[#This Row],[Strat lancement]]="BB",IF(Tableau1[[#This Row],[Statut lancement]]="XXX","OK","NOK"))))</f>
        <v>OK</v>
      </c>
      <c r="U51" s="18" t="s">
        <v>416</v>
      </c>
      <c r="V51" s="1" t="s">
        <v>417</v>
      </c>
      <c r="W51" s="1" t="s">
        <v>88</v>
      </c>
      <c r="X51" s="2">
        <v>43922</v>
      </c>
      <c r="Y51" s="1" t="s">
        <v>418</v>
      </c>
      <c r="Z51" s="1" t="s">
        <v>219</v>
      </c>
      <c r="AA51" s="2">
        <v>43922</v>
      </c>
      <c r="AB51" s="123" t="s">
        <v>220</v>
      </c>
      <c r="AC51" s="1" t="str">
        <f>VLOOKUP(Tableau1[[#This Row],[POposte]],Tableau8[#All],18,FALSE)</f>
        <v/>
      </c>
      <c r="AD51" s="236" t="str">
        <f>CONCATENATE(Tableau1[[#This Row],[Nº pièce référence]],Tableau1[[#This Row],[Poste de réf.]])</f>
        <v>450066801110</v>
      </c>
      <c r="AE51" s="237">
        <f>VLOOKUP(Tableau1[[#This Row],[POposte]],Tableau5[#All],5,FALSE)</f>
        <v>780.01</v>
      </c>
      <c r="AF51" s="238" t="s">
        <v>52</v>
      </c>
      <c r="AG51" s="237">
        <f>VLOOKUP(Tableau1[[#This Row],[POposte]],Tableau5[#All],6,FALSE)</f>
        <v>780.01</v>
      </c>
      <c r="AH51" s="238" t="s">
        <v>52</v>
      </c>
      <c r="AI51" s="239">
        <f>Tableau1[[#This Row],[Montant Engagé PO]]-Tableau1[[#This Row],[Montant Liquidé]]</f>
        <v>0</v>
      </c>
      <c r="AJ51" s="237" t="str">
        <f>VLOOKUP(Tableau1[[#This Row],[POposte]],Tableau5[#All],3,FALSE)</f>
        <v>300020910</v>
      </c>
      <c r="AK51" s="237" t="str">
        <f>VLOOKUP(Tableau1[[#This Row],[POposte]],Tableau5[#All],4,FALSE)</f>
        <v>1</v>
      </c>
      <c r="AL51" s="146" t="str">
        <f>VLOOKUP(Tableau1[[#This Row],[POposte]],Tableau5[#All],2,FALSE)</f>
        <v>254012121101</v>
      </c>
      <c r="AM51" s="237" t="str">
        <f>VLOOKUP(Tableau1[[#This Row],[POposte]],Tableau8[],9,FALSE)</f>
        <v>Z</v>
      </c>
      <c r="AN51" s="241">
        <f>VLOOKUP(Tableau1[[#This Row],[POposte]],Tableau8[],16,FALSE)</f>
        <v>1</v>
      </c>
      <c r="AO51" s="200">
        <f>VLOOKUP(Tableau1[[#This Row],[POposte]],Tableau8[],17,FALSE)</f>
        <v>0</v>
      </c>
      <c r="AP51" s="1" t="str">
        <f>VLOOKUP(Tableau1[[#This Row],[POposte]],Tableau13[#All],10,FALSE)</f>
        <v>0600</v>
      </c>
      <c r="AQ51" s="1" t="str">
        <f>VLOOKUP(MID(Tableau1[[#This Row],[Codenva]],1,2),Tableau36[],2,FALSE)</f>
        <v>Raamovereenkomsten (0600)</v>
      </c>
      <c r="AR51" s="1" t="str">
        <f>VLOOKUP(Tableau1[[#This Row],[POposte]],Tableau13[#All],16,FALSE)</f>
        <v/>
      </c>
      <c r="AS51" s="285" t="str">
        <f>Tableau1[[#This Row],[KRC]]&amp;Tableau1[[#This Row],[Poste KRC]]</f>
        <v>3000209101</v>
      </c>
      <c r="AT51" s="1" t="e">
        <f>VLOOKUP(Tableau1[[#This Row],[Colonne3]],Tableau6[[#All],[krcposte]:[description ]],2,FALSE)</f>
        <v>#N/A</v>
      </c>
    </row>
    <row r="52" spans="1:46" hidden="1" x14ac:dyDescent="0.35">
      <c r="A52" s="1" t="str">
        <f>Tableau1[[#This Row],[Nº pièce référence]]</f>
        <v>4500668011</v>
      </c>
      <c r="B52" s="16"/>
      <c r="C52" s="1"/>
      <c r="D52" s="1"/>
      <c r="E52" s="1" t="s">
        <v>415</v>
      </c>
      <c r="F52" s="92"/>
      <c r="G52" s="123"/>
      <c r="H52" s="75" t="s">
        <v>214</v>
      </c>
      <c r="I52" s="75" t="s">
        <v>214</v>
      </c>
      <c r="J52" s="75" t="s">
        <v>214</v>
      </c>
      <c r="K52" s="75" t="s">
        <v>214</v>
      </c>
      <c r="L52" s="1"/>
      <c r="M52" s="75"/>
      <c r="N52" s="75"/>
      <c r="O52" s="75"/>
      <c r="P52" s="75"/>
      <c r="Q52" s="75" t="s">
        <v>214</v>
      </c>
      <c r="R52" s="226" t="str">
        <f>VLOOKUP(Tableau1[[#This Row],[POposte]],Tableau8[],15,FALSE)</f>
        <v>AA</v>
      </c>
      <c r="S52" s="226" t="str">
        <f>VLOOKUP(Tableau1[[#This Row],[POposte]],Tableau8[],14,FALSE)</f>
        <v>XX</v>
      </c>
      <c r="T52" s="75" t="str">
        <f>IF(Tableau1[[#This Row],[Strat lancement]]="A0",IF(Tableau1[[#This Row],[Statut lancement]]="X","OK","NOK"),IF(Tableau1[[#This Row],[Strat lancement]]="AA",IF(Tableau1[[#This Row],[Statut lancement]]="XX","OK","NOK"),IF(Tableau1[[#This Row],[Strat lancement]]="BB",IF(Tableau1[[#This Row],[Statut lancement]]="XXX","OK","NOK"))))</f>
        <v>OK</v>
      </c>
      <c r="U52" s="18" t="s">
        <v>416</v>
      </c>
      <c r="V52" s="1" t="s">
        <v>417</v>
      </c>
      <c r="W52" s="1" t="s">
        <v>217</v>
      </c>
      <c r="X52" s="2">
        <v>43922</v>
      </c>
      <c r="Y52" s="1" t="s">
        <v>419</v>
      </c>
      <c r="Z52" s="1" t="s">
        <v>219</v>
      </c>
      <c r="AA52" s="2">
        <v>43922</v>
      </c>
      <c r="AB52" s="123" t="s">
        <v>220</v>
      </c>
      <c r="AC52" s="1" t="str">
        <f>VLOOKUP(Tableau1[[#This Row],[POposte]],Tableau8[#All],18,FALSE)</f>
        <v/>
      </c>
      <c r="AD52" s="236" t="str">
        <f>CONCATENATE(Tableau1[[#This Row],[Nº pièce référence]],Tableau1[[#This Row],[Poste de réf.]])</f>
        <v>450066801120</v>
      </c>
      <c r="AE52" s="237">
        <f>VLOOKUP(Tableau1[[#This Row],[POposte]],Tableau5[#All],5,FALSE)</f>
        <v>1032.95</v>
      </c>
      <c r="AF52" s="238" t="s">
        <v>52</v>
      </c>
      <c r="AG52" s="237">
        <f>VLOOKUP(Tableau1[[#This Row],[POposte]],Tableau5[#All],6,FALSE)</f>
        <v>1032.95</v>
      </c>
      <c r="AH52" s="238" t="s">
        <v>52</v>
      </c>
      <c r="AI52" s="239">
        <f>Tableau1[[#This Row],[Montant Engagé PO]]-Tableau1[[#This Row],[Montant Liquidé]]</f>
        <v>0</v>
      </c>
      <c r="AJ52" s="237" t="str">
        <f>VLOOKUP(Tableau1[[#This Row],[POposte]],Tableau5[#All],3,FALSE)</f>
        <v>300020910</v>
      </c>
      <c r="AK52" s="237" t="str">
        <f>VLOOKUP(Tableau1[[#This Row],[POposte]],Tableau5[#All],4,FALSE)</f>
        <v>1</v>
      </c>
      <c r="AL52" s="146" t="str">
        <f>VLOOKUP(Tableau1[[#This Row],[POposte]],Tableau5[#All],2,FALSE)</f>
        <v>254012121101</v>
      </c>
      <c r="AM52" s="237" t="str">
        <f>VLOOKUP(Tableau1[[#This Row],[POposte]],Tableau8[],9,FALSE)</f>
        <v>Z</v>
      </c>
      <c r="AN52" s="241">
        <f>VLOOKUP(Tableau1[[#This Row],[POposte]],Tableau8[],16,FALSE)</f>
        <v>1</v>
      </c>
      <c r="AO52" s="200">
        <f>VLOOKUP(Tableau1[[#This Row],[POposte]],Tableau8[],17,FALSE)</f>
        <v>0</v>
      </c>
      <c r="AP52" s="1" t="str">
        <f>VLOOKUP(Tableau1[[#This Row],[POposte]],Tableau13[#All],10,FALSE)</f>
        <v>0600</v>
      </c>
      <c r="AQ52" s="1" t="str">
        <f>VLOOKUP(MID(Tableau1[[#This Row],[Codenva]],1,2),Tableau36[],2,FALSE)</f>
        <v>Raamovereenkomsten (0600)</v>
      </c>
      <c r="AR52" s="1" t="str">
        <f>VLOOKUP(Tableau1[[#This Row],[POposte]],Tableau13[#All],16,FALSE)</f>
        <v/>
      </c>
      <c r="AS52" s="285" t="str">
        <f>Tableau1[[#This Row],[KRC]]&amp;Tableau1[[#This Row],[Poste KRC]]</f>
        <v>3000209101</v>
      </c>
      <c r="AT52" s="1" t="e">
        <f>VLOOKUP(Tableau1[[#This Row],[Colonne3]],Tableau6[[#All],[krcposte]:[description ]],2,FALSE)</f>
        <v>#N/A</v>
      </c>
    </row>
    <row r="53" spans="1:46" hidden="1" x14ac:dyDescent="0.35">
      <c r="A53" s="1" t="str">
        <f>Tableau1[[#This Row],[Nº pièce référence]]</f>
        <v>4500668011</v>
      </c>
      <c r="B53" s="16"/>
      <c r="C53" s="1"/>
      <c r="D53" s="1"/>
      <c r="E53" s="1" t="s">
        <v>415</v>
      </c>
      <c r="F53" s="92"/>
      <c r="G53" s="123"/>
      <c r="H53" s="75" t="s">
        <v>214</v>
      </c>
      <c r="I53" s="75" t="s">
        <v>214</v>
      </c>
      <c r="J53" s="75" t="s">
        <v>214</v>
      </c>
      <c r="K53" s="75" t="s">
        <v>214</v>
      </c>
      <c r="L53" s="1"/>
      <c r="M53" s="75"/>
      <c r="N53" s="75"/>
      <c r="O53" s="75"/>
      <c r="P53" s="75"/>
      <c r="Q53" s="75" t="s">
        <v>214</v>
      </c>
      <c r="R53" s="226" t="str">
        <f>VLOOKUP(Tableau1[[#This Row],[POposte]],Tableau8[],15,FALSE)</f>
        <v>AA</v>
      </c>
      <c r="S53" s="226" t="str">
        <f>VLOOKUP(Tableau1[[#This Row],[POposte]],Tableau8[],14,FALSE)</f>
        <v>XX</v>
      </c>
      <c r="T53" s="75" t="str">
        <f>IF(Tableau1[[#This Row],[Strat lancement]]="A0",IF(Tableau1[[#This Row],[Statut lancement]]="X","OK","NOK"),IF(Tableau1[[#This Row],[Strat lancement]]="AA",IF(Tableau1[[#This Row],[Statut lancement]]="XX","OK","NOK"),IF(Tableau1[[#This Row],[Strat lancement]]="BB",IF(Tableau1[[#This Row],[Statut lancement]]="XXX","OK","NOK"))))</f>
        <v>OK</v>
      </c>
      <c r="U53" s="18" t="s">
        <v>416</v>
      </c>
      <c r="V53" s="1" t="s">
        <v>417</v>
      </c>
      <c r="W53" s="1" t="s">
        <v>222</v>
      </c>
      <c r="X53" s="2">
        <v>43922</v>
      </c>
      <c r="Y53" s="1" t="s">
        <v>420</v>
      </c>
      <c r="Z53" s="1" t="s">
        <v>219</v>
      </c>
      <c r="AA53" s="2">
        <v>43922</v>
      </c>
      <c r="AB53" s="123" t="s">
        <v>220</v>
      </c>
      <c r="AC53" s="1" t="str">
        <f>VLOOKUP(Tableau1[[#This Row],[POposte]],Tableau8[#All],18,FALSE)</f>
        <v/>
      </c>
      <c r="AD53" s="236" t="str">
        <f>CONCATENATE(Tableau1[[#This Row],[Nº pièce référence]],Tableau1[[#This Row],[Poste de réf.]])</f>
        <v>450066801130</v>
      </c>
      <c r="AE53" s="237">
        <f>VLOOKUP(Tableau1[[#This Row],[POposte]],Tableau5[#All],5,FALSE)</f>
        <v>294.85000000000002</v>
      </c>
      <c r="AF53" s="238" t="s">
        <v>52</v>
      </c>
      <c r="AG53" s="237">
        <f>VLOOKUP(Tableau1[[#This Row],[POposte]],Tableau5[#All],6,FALSE)</f>
        <v>294.85000000000002</v>
      </c>
      <c r="AH53" s="238" t="s">
        <v>52</v>
      </c>
      <c r="AI53" s="239">
        <f>Tableau1[[#This Row],[Montant Engagé PO]]-Tableau1[[#This Row],[Montant Liquidé]]</f>
        <v>0</v>
      </c>
      <c r="AJ53" s="237" t="str">
        <f>VLOOKUP(Tableau1[[#This Row],[POposte]],Tableau5[#All],3,FALSE)</f>
        <v>300020910</v>
      </c>
      <c r="AK53" s="237" t="str">
        <f>VLOOKUP(Tableau1[[#This Row],[POposte]],Tableau5[#All],4,FALSE)</f>
        <v>1</v>
      </c>
      <c r="AL53" s="146" t="str">
        <f>VLOOKUP(Tableau1[[#This Row],[POposte]],Tableau5[#All],2,FALSE)</f>
        <v>254012121101</v>
      </c>
      <c r="AM53" s="237" t="str">
        <f>VLOOKUP(Tableau1[[#This Row],[POposte]],Tableau8[],9,FALSE)</f>
        <v>Z</v>
      </c>
      <c r="AN53" s="241">
        <f>VLOOKUP(Tableau1[[#This Row],[POposte]],Tableau8[],16,FALSE)</f>
        <v>1</v>
      </c>
      <c r="AO53" s="200">
        <f>VLOOKUP(Tableau1[[#This Row],[POposte]],Tableau8[],17,FALSE)</f>
        <v>0</v>
      </c>
      <c r="AP53" s="1" t="str">
        <f>VLOOKUP(Tableau1[[#This Row],[POposte]],Tableau13[#All],10,FALSE)</f>
        <v>0600</v>
      </c>
      <c r="AQ53" s="1" t="str">
        <f>VLOOKUP(MID(Tableau1[[#This Row],[Codenva]],1,2),Tableau36[],2,FALSE)</f>
        <v>Raamovereenkomsten (0600)</v>
      </c>
      <c r="AR53" s="1" t="str">
        <f>VLOOKUP(Tableau1[[#This Row],[POposte]],Tableau13[#All],16,FALSE)</f>
        <v/>
      </c>
      <c r="AS53" s="285" t="str">
        <f>Tableau1[[#This Row],[KRC]]&amp;Tableau1[[#This Row],[Poste KRC]]</f>
        <v>3000209101</v>
      </c>
      <c r="AT53" s="1" t="e">
        <f>VLOOKUP(Tableau1[[#This Row],[Colonne3]],Tableau6[[#All],[krcposte]:[description ]],2,FALSE)</f>
        <v>#N/A</v>
      </c>
    </row>
    <row r="54" spans="1:46" hidden="1" x14ac:dyDescent="0.35">
      <c r="A54" s="1" t="str">
        <f>Tableau1[[#This Row],[Nº pièce référence]]</f>
        <v>4500668011</v>
      </c>
      <c r="B54" s="16"/>
      <c r="C54" s="1"/>
      <c r="D54" s="1"/>
      <c r="E54" s="1" t="s">
        <v>415</v>
      </c>
      <c r="F54" s="92"/>
      <c r="G54" s="123"/>
      <c r="H54" s="75" t="s">
        <v>214</v>
      </c>
      <c r="I54" s="75" t="s">
        <v>214</v>
      </c>
      <c r="J54" s="75" t="s">
        <v>214</v>
      </c>
      <c r="K54" s="75" t="s">
        <v>214</v>
      </c>
      <c r="L54" s="1"/>
      <c r="M54" s="75"/>
      <c r="N54" s="75"/>
      <c r="O54" s="75"/>
      <c r="P54" s="75"/>
      <c r="Q54" s="75" t="s">
        <v>214</v>
      </c>
      <c r="R54" s="226" t="str">
        <f>VLOOKUP(Tableau1[[#This Row],[POposte]],Tableau8[],15,FALSE)</f>
        <v>AA</v>
      </c>
      <c r="S54" s="226" t="str">
        <f>VLOOKUP(Tableau1[[#This Row],[POposte]],Tableau8[],14,FALSE)</f>
        <v>XX</v>
      </c>
      <c r="T54" s="75" t="str">
        <f>IF(Tableau1[[#This Row],[Strat lancement]]="A0",IF(Tableau1[[#This Row],[Statut lancement]]="X","OK","NOK"),IF(Tableau1[[#This Row],[Strat lancement]]="AA",IF(Tableau1[[#This Row],[Statut lancement]]="XX","OK","NOK"),IF(Tableau1[[#This Row],[Strat lancement]]="BB",IF(Tableau1[[#This Row],[Statut lancement]]="XXX","OK","NOK"))))</f>
        <v>OK</v>
      </c>
      <c r="U54" s="18" t="s">
        <v>416</v>
      </c>
      <c r="V54" s="1" t="s">
        <v>417</v>
      </c>
      <c r="W54" s="1" t="s">
        <v>421</v>
      </c>
      <c r="X54" s="2">
        <v>43922</v>
      </c>
      <c r="Y54" s="1" t="s">
        <v>422</v>
      </c>
      <c r="Z54" s="1" t="s">
        <v>219</v>
      </c>
      <c r="AA54" s="2">
        <v>43922</v>
      </c>
      <c r="AB54" s="123" t="s">
        <v>220</v>
      </c>
      <c r="AC54" s="1" t="str">
        <f>VLOOKUP(Tableau1[[#This Row],[POposte]],Tableau8[#All],18,FALSE)</f>
        <v/>
      </c>
      <c r="AD54" s="236" t="str">
        <f>CONCATENATE(Tableau1[[#This Row],[Nº pièce référence]],Tableau1[[#This Row],[Poste de réf.]])</f>
        <v>450066801140</v>
      </c>
      <c r="AE54" s="237">
        <f>VLOOKUP(Tableau1[[#This Row],[POposte]],Tableau5[#All],5,FALSE)</f>
        <v>470.97</v>
      </c>
      <c r="AF54" s="238" t="s">
        <v>52</v>
      </c>
      <c r="AG54" s="237">
        <f>VLOOKUP(Tableau1[[#This Row],[POposte]],Tableau5[#All],6,FALSE)</f>
        <v>470.97</v>
      </c>
      <c r="AH54" s="238" t="s">
        <v>52</v>
      </c>
      <c r="AI54" s="239">
        <f>Tableau1[[#This Row],[Montant Engagé PO]]-Tableau1[[#This Row],[Montant Liquidé]]</f>
        <v>0</v>
      </c>
      <c r="AJ54" s="237" t="str">
        <f>VLOOKUP(Tableau1[[#This Row],[POposte]],Tableau5[#All],3,FALSE)</f>
        <v>300020910</v>
      </c>
      <c r="AK54" s="237" t="str">
        <f>VLOOKUP(Tableau1[[#This Row],[POposte]],Tableau5[#All],4,FALSE)</f>
        <v>1</v>
      </c>
      <c r="AL54" s="146" t="str">
        <f>VLOOKUP(Tableau1[[#This Row],[POposte]],Tableau5[#All],2,FALSE)</f>
        <v>254012121101</v>
      </c>
      <c r="AM54" s="237" t="str">
        <f>VLOOKUP(Tableau1[[#This Row],[POposte]],Tableau8[],9,FALSE)</f>
        <v>Z</v>
      </c>
      <c r="AN54" s="241">
        <f>VLOOKUP(Tableau1[[#This Row],[POposte]],Tableau8[],16,FALSE)</f>
        <v>1</v>
      </c>
      <c r="AO54" s="200">
        <f>VLOOKUP(Tableau1[[#This Row],[POposte]],Tableau8[],17,FALSE)</f>
        <v>0</v>
      </c>
      <c r="AP54" s="1" t="str">
        <f>VLOOKUP(Tableau1[[#This Row],[POposte]],Tableau13[#All],10,FALSE)</f>
        <v>0600</v>
      </c>
      <c r="AQ54" s="1" t="str">
        <f>VLOOKUP(MID(Tableau1[[#This Row],[Codenva]],1,2),Tableau36[],2,FALSE)</f>
        <v>Raamovereenkomsten (0600)</v>
      </c>
      <c r="AR54" s="1" t="str">
        <f>VLOOKUP(Tableau1[[#This Row],[POposte]],Tableau13[#All],16,FALSE)</f>
        <v/>
      </c>
      <c r="AS54" s="285" t="str">
        <f>Tableau1[[#This Row],[KRC]]&amp;Tableau1[[#This Row],[Poste KRC]]</f>
        <v>3000209101</v>
      </c>
      <c r="AT54" s="1" t="e">
        <f>VLOOKUP(Tableau1[[#This Row],[Colonne3]],Tableau6[[#All],[krcposte]:[description ]],2,FALSE)</f>
        <v>#N/A</v>
      </c>
    </row>
    <row r="55" spans="1:46" hidden="1" x14ac:dyDescent="0.35">
      <c r="A55" s="1" t="str">
        <f>Tableau1[[#This Row],[Nº pièce référence]]</f>
        <v>4500668011</v>
      </c>
      <c r="B55" s="16"/>
      <c r="C55" s="1"/>
      <c r="D55" s="1"/>
      <c r="E55" s="1" t="s">
        <v>415</v>
      </c>
      <c r="F55" s="92"/>
      <c r="G55" s="123"/>
      <c r="H55" s="75" t="s">
        <v>214</v>
      </c>
      <c r="I55" s="75" t="s">
        <v>214</v>
      </c>
      <c r="J55" s="75" t="s">
        <v>214</v>
      </c>
      <c r="K55" s="75" t="s">
        <v>214</v>
      </c>
      <c r="L55" s="1"/>
      <c r="M55" s="75"/>
      <c r="N55" s="75"/>
      <c r="O55" s="75"/>
      <c r="P55" s="75"/>
      <c r="Q55" s="75" t="s">
        <v>214</v>
      </c>
      <c r="R55" s="226" t="str">
        <f>VLOOKUP(Tableau1[[#This Row],[POposte]],Tableau8[],15,FALSE)</f>
        <v>AA</v>
      </c>
      <c r="S55" s="226" t="str">
        <f>VLOOKUP(Tableau1[[#This Row],[POposte]],Tableau8[],14,FALSE)</f>
        <v>XX</v>
      </c>
      <c r="T55" s="75" t="str">
        <f>IF(Tableau1[[#This Row],[Strat lancement]]="A0",IF(Tableau1[[#This Row],[Statut lancement]]="X","OK","NOK"),IF(Tableau1[[#This Row],[Strat lancement]]="AA",IF(Tableau1[[#This Row],[Statut lancement]]="XX","OK","NOK"),IF(Tableau1[[#This Row],[Strat lancement]]="BB",IF(Tableau1[[#This Row],[Statut lancement]]="XXX","OK","NOK"))))</f>
        <v>OK</v>
      </c>
      <c r="U55" s="18" t="s">
        <v>416</v>
      </c>
      <c r="V55" s="1" t="s">
        <v>417</v>
      </c>
      <c r="W55" s="1" t="s">
        <v>423</v>
      </c>
      <c r="X55" s="2">
        <v>43922</v>
      </c>
      <c r="Y55" s="1" t="s">
        <v>424</v>
      </c>
      <c r="Z55" s="1" t="s">
        <v>219</v>
      </c>
      <c r="AA55" s="2">
        <v>43922</v>
      </c>
      <c r="AB55" s="123" t="s">
        <v>220</v>
      </c>
      <c r="AC55" s="1" t="str">
        <f>VLOOKUP(Tableau1[[#This Row],[POposte]],Tableau8[#All],18,FALSE)</f>
        <v/>
      </c>
      <c r="AD55" s="236" t="str">
        <f>CONCATENATE(Tableau1[[#This Row],[Nº pièce référence]],Tableau1[[#This Row],[Poste de réf.]])</f>
        <v>450066801150</v>
      </c>
      <c r="AE55" s="237">
        <f>VLOOKUP(Tableau1[[#This Row],[POposte]],Tableau5[#All],5,FALSE)</f>
        <v>44.17</v>
      </c>
      <c r="AF55" s="238" t="s">
        <v>52</v>
      </c>
      <c r="AG55" s="237">
        <f>VLOOKUP(Tableau1[[#This Row],[POposte]],Tableau5[#All],6,FALSE)</f>
        <v>44.17</v>
      </c>
      <c r="AH55" s="238" t="s">
        <v>52</v>
      </c>
      <c r="AI55" s="239">
        <f>Tableau1[[#This Row],[Montant Engagé PO]]-Tableau1[[#This Row],[Montant Liquidé]]</f>
        <v>0</v>
      </c>
      <c r="AJ55" s="237" t="str">
        <f>VLOOKUP(Tableau1[[#This Row],[POposte]],Tableau5[#All],3,FALSE)</f>
        <v>300020910</v>
      </c>
      <c r="AK55" s="237" t="str">
        <f>VLOOKUP(Tableau1[[#This Row],[POposte]],Tableau5[#All],4,FALSE)</f>
        <v>1</v>
      </c>
      <c r="AL55" s="146" t="str">
        <f>VLOOKUP(Tableau1[[#This Row],[POposte]],Tableau5[#All],2,FALSE)</f>
        <v>254012121101</v>
      </c>
      <c r="AM55" s="237" t="str">
        <f>VLOOKUP(Tableau1[[#This Row],[POposte]],Tableau8[],9,FALSE)</f>
        <v>Z</v>
      </c>
      <c r="AN55" s="241">
        <f>VLOOKUP(Tableau1[[#This Row],[POposte]],Tableau8[],16,FALSE)</f>
        <v>1</v>
      </c>
      <c r="AO55" s="200">
        <f>VLOOKUP(Tableau1[[#This Row],[POposte]],Tableau8[],17,FALSE)</f>
        <v>0</v>
      </c>
      <c r="AP55" s="1" t="str">
        <f>VLOOKUP(Tableau1[[#This Row],[POposte]],Tableau13[#All],10,FALSE)</f>
        <v>0600</v>
      </c>
      <c r="AQ55" s="1" t="str">
        <f>VLOOKUP(MID(Tableau1[[#This Row],[Codenva]],1,2),Tableau36[],2,FALSE)</f>
        <v>Raamovereenkomsten (0600)</v>
      </c>
      <c r="AR55" s="1" t="str">
        <f>VLOOKUP(Tableau1[[#This Row],[POposte]],Tableau13[#All],16,FALSE)</f>
        <v/>
      </c>
      <c r="AS55" s="285" t="str">
        <f>Tableau1[[#This Row],[KRC]]&amp;Tableau1[[#This Row],[Poste KRC]]</f>
        <v>3000209101</v>
      </c>
      <c r="AT55" s="1" t="e">
        <f>VLOOKUP(Tableau1[[#This Row],[Colonne3]],Tableau6[[#All],[krcposte]:[description ]],2,FALSE)</f>
        <v>#N/A</v>
      </c>
    </row>
    <row r="56" spans="1:46" hidden="1" x14ac:dyDescent="0.35">
      <c r="A56" s="1" t="str">
        <f>Tableau1[[#This Row],[Nº pièce référence]]</f>
        <v>4500668024</v>
      </c>
      <c r="B56" s="16"/>
      <c r="C56" s="1"/>
      <c r="D56" s="1"/>
      <c r="E56" s="1" t="s">
        <v>425</v>
      </c>
      <c r="F56" s="92"/>
      <c r="G56" s="123"/>
      <c r="H56" s="75" t="s">
        <v>214</v>
      </c>
      <c r="I56" s="75" t="s">
        <v>214</v>
      </c>
      <c r="J56" s="75" t="s">
        <v>214</v>
      </c>
      <c r="K56" s="75" t="s">
        <v>214</v>
      </c>
      <c r="L56" s="1"/>
      <c r="M56" s="75"/>
      <c r="N56" s="75"/>
      <c r="O56" s="75"/>
      <c r="P56" s="75"/>
      <c r="Q56" s="75" t="s">
        <v>214</v>
      </c>
      <c r="R56" s="226" t="str">
        <f>VLOOKUP(Tableau1[[#This Row],[POposte]],Tableau8[],15,FALSE)</f>
        <v>A0</v>
      </c>
      <c r="S56" s="226" t="str">
        <f>VLOOKUP(Tableau1[[#This Row],[POposte]],Tableau8[],14,FALSE)</f>
        <v>X</v>
      </c>
      <c r="T56" s="75" t="str">
        <f>IF(Tableau1[[#This Row],[Strat lancement]]="A0",IF(Tableau1[[#This Row],[Statut lancement]]="X","OK","NOK"),IF(Tableau1[[#This Row],[Strat lancement]]="AA",IF(Tableau1[[#This Row],[Statut lancement]]="XX","OK","NOK"),IF(Tableau1[[#This Row],[Strat lancement]]="BB",IF(Tableau1[[#This Row],[Statut lancement]]="XXX","OK","NOK"))))</f>
        <v>OK</v>
      </c>
      <c r="U56" s="18" t="s">
        <v>426</v>
      </c>
      <c r="V56" s="1" t="s">
        <v>427</v>
      </c>
      <c r="W56" s="1" t="s">
        <v>88</v>
      </c>
      <c r="X56" s="2">
        <v>43922</v>
      </c>
      <c r="Y56" s="1" t="s">
        <v>428</v>
      </c>
      <c r="Z56" s="1" t="s">
        <v>219</v>
      </c>
      <c r="AA56" s="2">
        <v>43922</v>
      </c>
      <c r="AB56" s="123" t="s">
        <v>220</v>
      </c>
      <c r="AC56" s="1" t="str">
        <f>VLOOKUP(Tableau1[[#This Row],[POposte]],Tableau8[#All],18,FALSE)</f>
        <v/>
      </c>
      <c r="AD56" s="236" t="str">
        <f>CONCATENATE(Tableau1[[#This Row],[Nº pièce référence]],Tableau1[[#This Row],[Poste de réf.]])</f>
        <v>450066802410</v>
      </c>
      <c r="AE56" s="237">
        <f>VLOOKUP(Tableau1[[#This Row],[POposte]],Tableau5[#All],5,FALSE)</f>
        <v>475.1</v>
      </c>
      <c r="AF56" s="238" t="s">
        <v>52</v>
      </c>
      <c r="AG56" s="237">
        <f>VLOOKUP(Tableau1[[#This Row],[POposte]],Tableau5[#All],6,FALSE)</f>
        <v>475.1</v>
      </c>
      <c r="AH56" s="238" t="s">
        <v>52</v>
      </c>
      <c r="AI56" s="239">
        <f>Tableau1[[#This Row],[Montant Engagé PO]]-Tableau1[[#This Row],[Montant Liquidé]]</f>
        <v>0</v>
      </c>
      <c r="AJ56" s="237" t="str">
        <f>VLOOKUP(Tableau1[[#This Row],[POposte]],Tableau5[#All],3,FALSE)</f>
        <v>300020910</v>
      </c>
      <c r="AK56" s="237" t="str">
        <f>VLOOKUP(Tableau1[[#This Row],[POposte]],Tableau5[#All],4,FALSE)</f>
        <v>1</v>
      </c>
      <c r="AL56" s="146" t="str">
        <f>VLOOKUP(Tableau1[[#This Row],[POposte]],Tableau5[#All],2,FALSE)</f>
        <v>254012121101</v>
      </c>
      <c r="AM56" s="237" t="str">
        <f>VLOOKUP(Tableau1[[#This Row],[POposte]],Tableau8[],9,FALSE)</f>
        <v>Z</v>
      </c>
      <c r="AN56" s="241">
        <f>VLOOKUP(Tableau1[[#This Row],[POposte]],Tableau8[],16,FALSE)</f>
        <v>1</v>
      </c>
      <c r="AO56" s="200">
        <f>VLOOKUP(Tableau1[[#This Row],[POposte]],Tableau8[],17,FALSE)</f>
        <v>0</v>
      </c>
      <c r="AP56" s="1" t="str">
        <f>VLOOKUP(Tableau1[[#This Row],[POposte]],Tableau13[#All],10,FALSE)</f>
        <v>0800</v>
      </c>
      <c r="AQ56" s="1" t="str">
        <f>VLOOKUP(MID(Tableau1[[#This Row],[Codenva]],1,2),Tableau36[],2,FALSE)</f>
        <v>Overheidsopdrachten van beperkte waarde (0800)</v>
      </c>
      <c r="AR56" s="1" t="str">
        <f>VLOOKUP(Tableau1[[#This Row],[POposte]],Tableau13[#All],16,FALSE)</f>
        <v/>
      </c>
      <c r="AS56" s="285" t="str">
        <f>Tableau1[[#This Row],[KRC]]&amp;Tableau1[[#This Row],[Poste KRC]]</f>
        <v>3000209101</v>
      </c>
      <c r="AT56" s="1" t="e">
        <f>VLOOKUP(Tableau1[[#This Row],[Colonne3]],Tableau6[[#All],[krcposte]:[description ]],2,FALSE)</f>
        <v>#N/A</v>
      </c>
    </row>
    <row r="57" spans="1:46" x14ac:dyDescent="0.35">
      <c r="A57" s="1" t="str">
        <f>Tableau1[[#This Row],[Nº pièce référence]]</f>
        <v>4500667872</v>
      </c>
      <c r="B57" s="126" t="s">
        <v>429</v>
      </c>
      <c r="C57" s="1"/>
      <c r="D57" s="1"/>
      <c r="E57" s="1" t="s">
        <v>430</v>
      </c>
      <c r="F57" s="92"/>
      <c r="G57" s="125">
        <v>1</v>
      </c>
      <c r="H57" s="75">
        <v>43921</v>
      </c>
      <c r="I57" s="108">
        <v>11155</v>
      </c>
      <c r="J57" s="73" t="s">
        <v>379</v>
      </c>
      <c r="K57" s="75">
        <v>43995</v>
      </c>
      <c r="L57" s="176" t="s">
        <v>276</v>
      </c>
      <c r="M57" s="108"/>
      <c r="N57" s="108"/>
      <c r="O57" s="108"/>
      <c r="P57" s="108"/>
      <c r="Q57" s="75">
        <v>43921</v>
      </c>
      <c r="R57" s="226" t="str">
        <f>VLOOKUP(Tableau1[[#This Row],[POposte]],Tableau8[],15,FALSE)</f>
        <v>BB</v>
      </c>
      <c r="S57" s="226" t="str">
        <f>VLOOKUP(Tableau1[[#This Row],[POposte]],Tableau8[],14,FALSE)</f>
        <v>XXX</v>
      </c>
      <c r="T57" s="75" t="str">
        <f>IF(Tableau1[[#This Row],[Strat lancement]]="A0",IF(Tableau1[[#This Row],[Statut lancement]]="X","OK","NOK"),IF(Tableau1[[#This Row],[Strat lancement]]="AA",IF(Tableau1[[#This Row],[Statut lancement]]="XX","OK","NOK"),IF(Tableau1[[#This Row],[Strat lancement]]="BB",IF(Tableau1[[#This Row],[Statut lancement]]="XXX","OK","NOK"))))</f>
        <v>OK</v>
      </c>
      <c r="U57" s="18" t="s">
        <v>431</v>
      </c>
      <c r="V57" s="1" t="s">
        <v>432</v>
      </c>
      <c r="W57" s="1" t="s">
        <v>88</v>
      </c>
      <c r="X57" s="2">
        <v>43951</v>
      </c>
      <c r="Y57" s="1" t="s">
        <v>433</v>
      </c>
      <c r="Z57" s="1" t="s">
        <v>219</v>
      </c>
      <c r="AA57" s="2">
        <v>43922</v>
      </c>
      <c r="AB57" s="123" t="s">
        <v>220</v>
      </c>
      <c r="AC57" s="1" t="str">
        <f>VLOOKUP(Tableau1[[#This Row],[POposte]],Tableau8[#All],18,FALSE)</f>
        <v/>
      </c>
      <c r="AD57" s="236" t="str">
        <f>CONCATENATE(Tableau1[[#This Row],[Nº pièce référence]],Tableau1[[#This Row],[Poste de réf.]])</f>
        <v>450066787210</v>
      </c>
      <c r="AE57" s="237">
        <f>VLOOKUP(Tableau1[[#This Row],[POposte]],Tableau5[#All],5,FALSE)</f>
        <v>139004.73000000001</v>
      </c>
      <c r="AF57" s="238" t="s">
        <v>52</v>
      </c>
      <c r="AG57" s="237">
        <f>VLOOKUP(Tableau1[[#This Row],[POposte]],Tableau5[#All],6,FALSE)</f>
        <v>139004.73000000001</v>
      </c>
      <c r="AH57" s="238" t="s">
        <v>52</v>
      </c>
      <c r="AI57" s="239">
        <f>Tableau1[[#This Row],[Montant Engagé PO]]-Tableau1[[#This Row],[Montant Liquidé]]</f>
        <v>0</v>
      </c>
      <c r="AJ57" s="237" t="str">
        <f>VLOOKUP(Tableau1[[#This Row],[POposte]],Tableau5[#All],3,FALSE)</f>
        <v>300020861</v>
      </c>
      <c r="AK57" s="237" t="str">
        <f>VLOOKUP(Tableau1[[#This Row],[POposte]],Tableau5[#All],4,FALSE)</f>
        <v>2</v>
      </c>
      <c r="AL57" s="146" t="str">
        <f>VLOOKUP(Tableau1[[#This Row],[POposte]],Tableau5[#All],2,FALSE)</f>
        <v>255223121102</v>
      </c>
      <c r="AM57" s="237" t="str">
        <f>VLOOKUP(Tableau1[[#This Row],[POposte]],Tableau8[],9,FALSE)</f>
        <v>Z</v>
      </c>
      <c r="AN57" s="241">
        <f>VLOOKUP(Tableau1[[#This Row],[POposte]],Tableau8[],16,FALSE)</f>
        <v>1</v>
      </c>
      <c r="AO57" s="200">
        <f>VLOOKUP(Tableau1[[#This Row],[POposte]],Tableau8[],17,FALSE)</f>
        <v>0</v>
      </c>
      <c r="AP57" s="1" t="str">
        <f>VLOOKUP(Tableau1[[#This Row],[POposte]],Tableau13[#All],10,FALSE)</f>
        <v>0500</v>
      </c>
      <c r="AQ57" s="1" t="str">
        <f>VLOOKUP(MID(Tableau1[[#This Row],[Codenva]],1,2),Tableau36[],2,FALSE)</f>
        <v>Onderhandelingsprocedure zonder voorafgaande bekendmaking (0500)</v>
      </c>
      <c r="AR57" s="1" t="str">
        <f>VLOOKUP(Tableau1[[#This Row],[POposte]],Tableau13[#All],16,FALSE)</f>
        <v/>
      </c>
      <c r="AS57" s="285" t="str">
        <f>Tableau1[[#This Row],[KRC]]&amp;Tableau1[[#This Row],[Poste KRC]]</f>
        <v>3000208612</v>
      </c>
      <c r="AT57" s="1" t="str">
        <f>VLOOKUP(Tableau1[[#This Row],[Colonne3]],Tableau6[[#All],[krcposte]:[description ]],2,FALSE)</f>
        <v>Testing/reactifs</v>
      </c>
    </row>
    <row r="58" spans="1:46" x14ac:dyDescent="0.35">
      <c r="A58" s="1" t="str">
        <f>Tableau1[[#This Row],[Nº pièce référence]]</f>
        <v>4500667865</v>
      </c>
      <c r="B58" s="126" t="s">
        <v>434</v>
      </c>
      <c r="C58" s="1"/>
      <c r="D58" s="1"/>
      <c r="E58" s="1" t="s">
        <v>435</v>
      </c>
      <c r="F58" s="92"/>
      <c r="G58" s="125">
        <v>1</v>
      </c>
      <c r="H58" s="75" t="s">
        <v>436</v>
      </c>
      <c r="I58" s="108" t="s">
        <v>437</v>
      </c>
      <c r="J58" s="73" t="s">
        <v>438</v>
      </c>
      <c r="K58" s="75">
        <v>43995</v>
      </c>
      <c r="L58" s="176" t="s">
        <v>276</v>
      </c>
      <c r="M58" s="108"/>
      <c r="N58" s="108"/>
      <c r="O58" s="108"/>
      <c r="P58" s="108"/>
      <c r="Q58" s="75">
        <v>43965</v>
      </c>
      <c r="R58" s="226" t="str">
        <f>VLOOKUP(Tableau1[[#This Row],[POposte]],Tableau8[],15,FALSE)</f>
        <v>BB</v>
      </c>
      <c r="S58" s="226" t="str">
        <f>VLOOKUP(Tableau1[[#This Row],[POposte]],Tableau8[],14,FALSE)</f>
        <v>XXX</v>
      </c>
      <c r="T58" s="75" t="str">
        <f>IF(Tableau1[[#This Row],[Strat lancement]]="A0",IF(Tableau1[[#This Row],[Statut lancement]]="X","OK","NOK"),IF(Tableau1[[#This Row],[Strat lancement]]="AA",IF(Tableau1[[#This Row],[Statut lancement]]="XX","OK","NOK"),IF(Tableau1[[#This Row],[Strat lancement]]="BB",IF(Tableau1[[#This Row],[Statut lancement]]="XXX","OK","NOK"))))</f>
        <v>OK</v>
      </c>
      <c r="U58" s="18" t="s">
        <v>439</v>
      </c>
      <c r="V58" s="1" t="s">
        <v>440</v>
      </c>
      <c r="W58" s="1" t="s">
        <v>88</v>
      </c>
      <c r="X58" s="2">
        <v>43922</v>
      </c>
      <c r="Y58" s="1" t="s">
        <v>441</v>
      </c>
      <c r="Z58" s="1" t="s">
        <v>219</v>
      </c>
      <c r="AA58" s="2">
        <v>43922</v>
      </c>
      <c r="AB58" s="123" t="s">
        <v>220</v>
      </c>
      <c r="AC58" s="1" t="str">
        <f>VLOOKUP(Tableau1[[#This Row],[POposte]],Tableau8[#All],18,FALSE)</f>
        <v/>
      </c>
      <c r="AD58" s="236" t="str">
        <f>CONCATENATE(Tableau1[[#This Row],[Nº pièce référence]],Tableau1[[#This Row],[Poste de réf.]])</f>
        <v>450066786510</v>
      </c>
      <c r="AE58" s="237">
        <f>VLOOKUP(Tableau1[[#This Row],[POposte]],Tableau5[#All],5,FALSE)</f>
        <v>1051381.48</v>
      </c>
      <c r="AF58" s="238" t="s">
        <v>52</v>
      </c>
      <c r="AG58" s="237">
        <f>VLOOKUP(Tableau1[[#This Row],[POposte]],Tableau5[#All],6,FALSE)</f>
        <v>1051381.48</v>
      </c>
      <c r="AH58" s="238" t="s">
        <v>52</v>
      </c>
      <c r="AI58" s="239">
        <f>Tableau1[[#This Row],[Montant Engagé PO]]-Tableau1[[#This Row],[Montant Liquidé]]</f>
        <v>0</v>
      </c>
      <c r="AJ58" s="237" t="str">
        <f>VLOOKUP(Tableau1[[#This Row],[POposte]],Tableau5[#All],3,FALSE)</f>
        <v>300020861</v>
      </c>
      <c r="AK58" s="237" t="str">
        <f>VLOOKUP(Tableau1[[#This Row],[POposte]],Tableau5[#All],4,FALSE)</f>
        <v>2</v>
      </c>
      <c r="AL58" s="146" t="str">
        <f>VLOOKUP(Tableau1[[#This Row],[POposte]],Tableau5[#All],2,FALSE)</f>
        <v>255223121102</v>
      </c>
      <c r="AM58" s="237" t="str">
        <f>VLOOKUP(Tableau1[[#This Row],[POposte]],Tableau8[],9,FALSE)</f>
        <v>Z</v>
      </c>
      <c r="AN58" s="241">
        <f>VLOOKUP(Tableau1[[#This Row],[POposte]],Tableau8[],16,FALSE)</f>
        <v>1</v>
      </c>
      <c r="AO58" s="200">
        <f>VLOOKUP(Tableau1[[#This Row],[POposte]],Tableau8[],17,FALSE)</f>
        <v>0</v>
      </c>
      <c r="AP58" s="1" t="str">
        <f>VLOOKUP(Tableau1[[#This Row],[POposte]],Tableau13[#All],10,FALSE)</f>
        <v>0520</v>
      </c>
      <c r="AQ58" s="1" t="str">
        <f>VLOOKUP(MID(Tableau1[[#This Row],[Codenva]],1,2),Tableau36[],2,FALSE)</f>
        <v>Onderhandelingsprocedure zonder voorafgaande bekendmaking (0500)</v>
      </c>
      <c r="AR58" s="1" t="str">
        <f>VLOOKUP(Tableau1[[#This Row],[POposte]],Tableau13[#All],16,FALSE)</f>
        <v/>
      </c>
      <c r="AS58" s="285" t="str">
        <f>Tableau1[[#This Row],[KRC]]&amp;Tableau1[[#This Row],[Poste KRC]]</f>
        <v>3000208612</v>
      </c>
      <c r="AT58" s="1" t="str">
        <f>VLOOKUP(Tableau1[[#This Row],[Colonne3]],Tableau6[[#All],[krcposte]:[description ]],2,FALSE)</f>
        <v>Testing/reactifs</v>
      </c>
    </row>
    <row r="59" spans="1:46" x14ac:dyDescent="0.35">
      <c r="A59" s="1" t="str">
        <f>Tableau1[[#This Row],[Nº pièce référence]]</f>
        <v>4500667854</v>
      </c>
      <c r="B59" s="126" t="s">
        <v>442</v>
      </c>
      <c r="C59" s="1"/>
      <c r="D59" s="1"/>
      <c r="E59" s="1" t="s">
        <v>299</v>
      </c>
      <c r="F59" s="92"/>
      <c r="G59" s="127">
        <v>0</v>
      </c>
      <c r="H59" s="75">
        <v>43921</v>
      </c>
      <c r="I59" s="73">
        <v>11166</v>
      </c>
      <c r="J59" s="73" t="s">
        <v>379</v>
      </c>
      <c r="K59" s="75">
        <v>43995</v>
      </c>
      <c r="L59" s="1" t="s">
        <v>35</v>
      </c>
      <c r="M59" s="73"/>
      <c r="N59" s="73"/>
      <c r="O59" s="73"/>
      <c r="P59" s="73"/>
      <c r="Q59" s="75">
        <v>43921</v>
      </c>
      <c r="R59" s="226" t="str">
        <f>VLOOKUP(Tableau1[[#This Row],[POposte]],Tableau8[],15,FALSE)</f>
        <v>BB</v>
      </c>
      <c r="S59" s="226" t="str">
        <f>VLOOKUP(Tableau1[[#This Row],[POposte]],Tableau8[],14,FALSE)</f>
        <v>XXX</v>
      </c>
      <c r="T59" s="75" t="str">
        <f>IF(Tableau1[[#This Row],[Strat lancement]]="A0",IF(Tableau1[[#This Row],[Statut lancement]]="X","OK","NOK"),IF(Tableau1[[#This Row],[Strat lancement]]="AA",IF(Tableau1[[#This Row],[Statut lancement]]="XX","OK","NOK"),IF(Tableau1[[#This Row],[Strat lancement]]="BB",IF(Tableau1[[#This Row],[Statut lancement]]="XXX","OK","NOK"))))</f>
        <v>OK</v>
      </c>
      <c r="U59" s="18" t="s">
        <v>301</v>
      </c>
      <c r="V59" s="1" t="s">
        <v>443</v>
      </c>
      <c r="W59" s="1" t="s">
        <v>88</v>
      </c>
      <c r="X59" s="2">
        <v>43922</v>
      </c>
      <c r="Y59" s="1" t="s">
        <v>444</v>
      </c>
      <c r="Z59" s="1" t="s">
        <v>219</v>
      </c>
      <c r="AA59" s="2">
        <v>43922</v>
      </c>
      <c r="AB59" s="123" t="s">
        <v>220</v>
      </c>
      <c r="AC59" s="1" t="str">
        <f>VLOOKUP(Tableau1[[#This Row],[POposte]],Tableau8[#All],18,FALSE)</f>
        <v/>
      </c>
      <c r="AD59" s="236" t="str">
        <f>CONCATENATE(Tableau1[[#This Row],[Nº pièce référence]],Tableau1[[#This Row],[Poste de réf.]])</f>
        <v>450066785410</v>
      </c>
      <c r="AE59" s="237">
        <f>VLOOKUP(Tableau1[[#This Row],[POposte]],Tableau5[#All],5,FALSE)</f>
        <v>144036.48000000001</v>
      </c>
      <c r="AF59" s="238" t="s">
        <v>52</v>
      </c>
      <c r="AG59" s="237">
        <f>VLOOKUP(Tableau1[[#This Row],[POposte]],Tableau5[#All],6,FALSE)</f>
        <v>140182.13999999998</v>
      </c>
      <c r="AH59" s="238" t="s">
        <v>52</v>
      </c>
      <c r="AI59" s="239">
        <f>Tableau1[[#This Row],[Montant Engagé PO]]-Tableau1[[#This Row],[Montant Liquidé]]</f>
        <v>3854.3400000000256</v>
      </c>
      <c r="AJ59" s="237" t="str">
        <f>VLOOKUP(Tableau1[[#This Row],[POposte]],Tableau5[#All],3,FALSE)</f>
        <v>300020900</v>
      </c>
      <c r="AK59" s="237" t="str">
        <f>VLOOKUP(Tableau1[[#This Row],[POposte]],Tableau5[#All],4,FALSE)</f>
        <v>4</v>
      </c>
      <c r="AL59" s="146" t="str">
        <f>VLOOKUP(Tableau1[[#This Row],[POposte]],Tableau5[#All],2,FALSE)</f>
        <v>255221121113</v>
      </c>
      <c r="AM59" s="237" t="str">
        <f>VLOOKUP(Tableau1[[#This Row],[POposte]],Tableau8[],9,FALSE)</f>
        <v>Z</v>
      </c>
      <c r="AN59" s="241">
        <f>VLOOKUP(Tableau1[[#This Row],[POposte]],Tableau8[],16,FALSE)</f>
        <v>1</v>
      </c>
      <c r="AO59" s="200">
        <f>VLOOKUP(Tableau1[[#This Row],[POposte]],Tableau8[],17,FALSE)</f>
        <v>0</v>
      </c>
      <c r="AP59" s="1" t="str">
        <f>VLOOKUP(Tableau1[[#This Row],[POposte]],Tableau13[#All],10,FALSE)</f>
        <v>0500</v>
      </c>
      <c r="AQ59" s="1" t="str">
        <f>VLOOKUP(MID(Tableau1[[#This Row],[Codenva]],1,2),Tableau36[],2,FALSE)</f>
        <v>Onderhandelingsprocedure zonder voorafgaande bekendmaking (0500)</v>
      </c>
      <c r="AR59" s="1" t="str">
        <f>VLOOKUP(Tableau1[[#This Row],[POposte]],Tableau13[#All],16,FALSE)</f>
        <v/>
      </c>
      <c r="AS59" s="285" t="str">
        <f>Tableau1[[#This Row],[KRC]]&amp;Tableau1[[#This Row],[Poste KRC]]</f>
        <v>3000209004</v>
      </c>
      <c r="AT59" s="1">
        <f>VLOOKUP(Tableau1[[#This Row],[Colonne3]],Tableau6[[#All],[krcposte]:[description ]],2,FALSE)</f>
        <v>0</v>
      </c>
    </row>
    <row r="60" spans="1:46" x14ac:dyDescent="0.35">
      <c r="A60" s="1" t="str">
        <f>Tableau1[[#This Row],[Nº pièce référence]]</f>
        <v>4500667854</v>
      </c>
      <c r="B60" s="122" t="s">
        <v>304</v>
      </c>
      <c r="C60" s="1" t="s">
        <v>305</v>
      </c>
      <c r="D60" s="1"/>
      <c r="E60" s="1" t="s">
        <v>299</v>
      </c>
      <c r="F60" s="92"/>
      <c r="G60" s="127">
        <v>0</v>
      </c>
      <c r="H60" s="113">
        <v>43945</v>
      </c>
      <c r="I60" s="73">
        <v>11166</v>
      </c>
      <c r="J60" s="97" t="s">
        <v>306</v>
      </c>
      <c r="K60" s="75">
        <v>43995</v>
      </c>
      <c r="L60" s="1" t="s">
        <v>253</v>
      </c>
      <c r="M60" s="73"/>
      <c r="N60" s="73"/>
      <c r="O60" s="73"/>
      <c r="P60" s="73"/>
      <c r="Q60" s="75">
        <v>37346</v>
      </c>
      <c r="R60" s="226" t="str">
        <f>VLOOKUP(Tableau1[[#This Row],[POposte]],Tableau8[],15,FALSE)</f>
        <v>BB</v>
      </c>
      <c r="S60" s="226" t="str">
        <f>VLOOKUP(Tableau1[[#This Row],[POposte]],Tableau8[],14,FALSE)</f>
        <v>XXX</v>
      </c>
      <c r="T60" s="75" t="str">
        <f>IF(Tableau1[[#This Row],[Strat lancement]]="A0",IF(Tableau1[[#This Row],[Statut lancement]]="X","OK","NOK"),IF(Tableau1[[#This Row],[Strat lancement]]="AA",IF(Tableau1[[#This Row],[Statut lancement]]="XX","OK","NOK"),IF(Tableau1[[#This Row],[Strat lancement]]="BB",IF(Tableau1[[#This Row],[Statut lancement]]="XXX","OK","NOK"))))</f>
        <v>OK</v>
      </c>
      <c r="U60" s="18" t="s">
        <v>301</v>
      </c>
      <c r="V60" s="1" t="s">
        <v>443</v>
      </c>
      <c r="W60" s="1" t="s">
        <v>217</v>
      </c>
      <c r="X60" s="2">
        <v>43948</v>
      </c>
      <c r="Y60" s="1" t="s">
        <v>445</v>
      </c>
      <c r="Z60" s="1" t="s">
        <v>219</v>
      </c>
      <c r="AA60" s="2">
        <v>43922</v>
      </c>
      <c r="AB60" s="123" t="s">
        <v>220</v>
      </c>
      <c r="AC60" s="1" t="str">
        <f>VLOOKUP(Tableau1[[#This Row],[POposte]],Tableau8[#All],18,FALSE)</f>
        <v/>
      </c>
      <c r="AD60" s="236" t="str">
        <f>CONCATENATE(Tableau1[[#This Row],[Nº pièce référence]],Tableau1[[#This Row],[Poste de réf.]])</f>
        <v>450066785420</v>
      </c>
      <c r="AE60" s="237">
        <f>VLOOKUP(Tableau1[[#This Row],[POposte]],Tableau5[#All],5,FALSE)</f>
        <v>144036.48000000001</v>
      </c>
      <c r="AF60" s="238" t="s">
        <v>52</v>
      </c>
      <c r="AG60" s="237">
        <f>VLOOKUP(Tableau1[[#This Row],[POposte]],Tableau5[#All],6,FALSE)</f>
        <v>52941.62000000001</v>
      </c>
      <c r="AH60" s="238" t="s">
        <v>52</v>
      </c>
      <c r="AI60" s="239">
        <f>Tableau1[[#This Row],[Montant Engagé PO]]-Tableau1[[#This Row],[Montant Liquidé]]</f>
        <v>91094.86</v>
      </c>
      <c r="AJ60" s="237" t="str">
        <f>VLOOKUP(Tableau1[[#This Row],[POposte]],Tableau5[#All],3,FALSE)</f>
        <v>300020940</v>
      </c>
      <c r="AK60" s="237" t="str">
        <f>VLOOKUP(Tableau1[[#This Row],[POposte]],Tableau5[#All],4,FALSE)</f>
        <v>3</v>
      </c>
      <c r="AL60" s="146" t="str">
        <f>VLOOKUP(Tableau1[[#This Row],[POposte]],Tableau5[#All],2,FALSE)</f>
        <v>255224121113</v>
      </c>
      <c r="AM60" s="237" t="str">
        <f>VLOOKUP(Tableau1[[#This Row],[POposte]],Tableau8[],9,FALSE)</f>
        <v>Z</v>
      </c>
      <c r="AN60" s="241">
        <f>VLOOKUP(Tableau1[[#This Row],[POposte]],Tableau8[],16,FALSE)</f>
        <v>1</v>
      </c>
      <c r="AO60" s="200">
        <f>VLOOKUP(Tableau1[[#This Row],[POposte]],Tableau8[],17,FALSE)</f>
        <v>0</v>
      </c>
      <c r="AP60" s="1" t="str">
        <f>VLOOKUP(Tableau1[[#This Row],[POposte]],Tableau13[#All],10,FALSE)</f>
        <v>0500</v>
      </c>
      <c r="AQ60" s="1" t="str">
        <f>VLOOKUP(MID(Tableau1[[#This Row],[Codenva]],1,2),Tableau36[],2,FALSE)</f>
        <v>Onderhandelingsprocedure zonder voorafgaande bekendmaking (0500)</v>
      </c>
      <c r="AR60" s="1" t="str">
        <f>VLOOKUP(Tableau1[[#This Row],[POposte]],Tableau13[#All],16,FALSE)</f>
        <v/>
      </c>
      <c r="AS60" s="285" t="str">
        <f>Tableau1[[#This Row],[KRC]]&amp;Tableau1[[#This Row],[Poste KRC]]</f>
        <v>3000209403</v>
      </c>
      <c r="AT60" s="1" t="e">
        <f>VLOOKUP(Tableau1[[#This Row],[Colonne3]],Tableau6[[#All],[krcposte]:[description ]],2,FALSE)</f>
        <v>#N/A</v>
      </c>
    </row>
    <row r="61" spans="1:46" hidden="1" x14ac:dyDescent="0.35">
      <c r="A61" s="1" t="str">
        <f>Tableau1[[#This Row],[Nº pièce référence]]</f>
        <v>4500668237</v>
      </c>
      <c r="B61" s="124"/>
      <c r="C61" s="1"/>
      <c r="D61" s="1"/>
      <c r="E61" s="1" t="s">
        <v>262</v>
      </c>
      <c r="F61" s="92"/>
      <c r="G61" s="123"/>
      <c r="H61" s="75" t="s">
        <v>214</v>
      </c>
      <c r="I61" s="75" t="s">
        <v>214</v>
      </c>
      <c r="J61" s="75" t="s">
        <v>214</v>
      </c>
      <c r="K61" s="75" t="s">
        <v>214</v>
      </c>
      <c r="L61" s="1"/>
      <c r="M61" s="75"/>
      <c r="N61" s="75"/>
      <c r="O61" s="75"/>
      <c r="P61" s="75"/>
      <c r="Q61" s="75" t="s">
        <v>214</v>
      </c>
      <c r="R61" s="226" t="str">
        <f>VLOOKUP(Tableau1[[#This Row],[POposte]],Tableau8[],15,FALSE)</f>
        <v>A0</v>
      </c>
      <c r="S61" s="226" t="str">
        <f>VLOOKUP(Tableau1[[#This Row],[POposte]],Tableau8[],14,FALSE)</f>
        <v>X</v>
      </c>
      <c r="T61" s="75" t="str">
        <f>IF(Tableau1[[#This Row],[Strat lancement]]="A0",IF(Tableau1[[#This Row],[Statut lancement]]="X","OK","NOK"),IF(Tableau1[[#This Row],[Strat lancement]]="AA",IF(Tableau1[[#This Row],[Statut lancement]]="XX","OK","NOK"),IF(Tableau1[[#This Row],[Strat lancement]]="BB",IF(Tableau1[[#This Row],[Statut lancement]]="XXX","OK","NOK"))))</f>
        <v>OK</v>
      </c>
      <c r="U61" s="18" t="s">
        <v>263</v>
      </c>
      <c r="V61" s="1" t="s">
        <v>446</v>
      </c>
      <c r="W61" s="1" t="s">
        <v>88</v>
      </c>
      <c r="X61" s="2">
        <v>43923</v>
      </c>
      <c r="Y61" s="1" t="s">
        <v>447</v>
      </c>
      <c r="Z61" s="1" t="s">
        <v>219</v>
      </c>
      <c r="AA61" s="2">
        <v>43923</v>
      </c>
      <c r="AB61" s="123" t="s">
        <v>220</v>
      </c>
      <c r="AC61" s="1" t="str">
        <f>VLOOKUP(Tableau1[[#This Row],[POposte]],Tableau8[#All],18,FALSE)</f>
        <v/>
      </c>
      <c r="AD61" s="236" t="str">
        <f>CONCATENATE(Tableau1[[#This Row],[Nº pièce référence]],Tableau1[[#This Row],[Poste de réf.]])</f>
        <v>450066823710</v>
      </c>
      <c r="AE61" s="237">
        <f>VLOOKUP(Tableau1[[#This Row],[POposte]],Tableau5[#All],5,FALSE)</f>
        <v>160</v>
      </c>
      <c r="AF61" s="238" t="s">
        <v>52</v>
      </c>
      <c r="AG61" s="237">
        <f>VLOOKUP(Tableau1[[#This Row],[POposte]],Tableau5[#All],6,FALSE)</f>
        <v>160</v>
      </c>
      <c r="AH61" s="238" t="s">
        <v>52</v>
      </c>
      <c r="AI61" s="239">
        <f>Tableau1[[#This Row],[Montant Engagé PO]]-Tableau1[[#This Row],[Montant Liquidé]]</f>
        <v>0</v>
      </c>
      <c r="AJ61" s="237" t="str">
        <f>VLOOKUP(Tableau1[[#This Row],[POposte]],Tableau5[#All],3,FALSE)</f>
        <v>300020910</v>
      </c>
      <c r="AK61" s="237" t="str">
        <f>VLOOKUP(Tableau1[[#This Row],[POposte]],Tableau5[#All],4,FALSE)</f>
        <v>1</v>
      </c>
      <c r="AL61" s="146" t="str">
        <f>VLOOKUP(Tableau1[[#This Row],[POposte]],Tableau5[#All],2,FALSE)</f>
        <v>254012121101</v>
      </c>
      <c r="AM61" s="237" t="str">
        <f>VLOOKUP(Tableau1[[#This Row],[POposte]],Tableau8[],9,FALSE)</f>
        <v>Z</v>
      </c>
      <c r="AN61" s="241">
        <f>VLOOKUP(Tableau1[[#This Row],[POposte]],Tableau8[],16,FALSE)</f>
        <v>1</v>
      </c>
      <c r="AO61" s="200">
        <f>VLOOKUP(Tableau1[[#This Row],[POposte]],Tableau8[],17,FALSE)</f>
        <v>0</v>
      </c>
      <c r="AP61" s="1" t="str">
        <f>VLOOKUP(Tableau1[[#This Row],[POposte]],Tableau13[#All],10,FALSE)</f>
        <v>0800</v>
      </c>
      <c r="AQ61" s="1" t="str">
        <f>VLOOKUP(MID(Tableau1[[#This Row],[Codenva]],1,2),Tableau36[],2,FALSE)</f>
        <v>Overheidsopdrachten van beperkte waarde (0800)</v>
      </c>
      <c r="AR61" s="1" t="str">
        <f>VLOOKUP(Tableau1[[#This Row],[POposte]],Tableau13[#All],16,FALSE)</f>
        <v/>
      </c>
      <c r="AS61" s="285" t="str">
        <f>Tableau1[[#This Row],[KRC]]&amp;Tableau1[[#This Row],[Poste KRC]]</f>
        <v>3000209101</v>
      </c>
      <c r="AT61" s="1" t="e">
        <f>VLOOKUP(Tableau1[[#This Row],[Colonne3]],Tableau6[[#All],[krcposte]:[description ]],2,FALSE)</f>
        <v>#N/A</v>
      </c>
    </row>
    <row r="62" spans="1:46" hidden="1" x14ac:dyDescent="0.35">
      <c r="A62" s="1" t="str">
        <f>Tableau1[[#This Row],[Nº pièce référence]]</f>
        <v>4500668056</v>
      </c>
      <c r="B62" s="124"/>
      <c r="C62" s="1"/>
      <c r="D62" s="1"/>
      <c r="E62" s="1" t="s">
        <v>448</v>
      </c>
      <c r="F62" s="92"/>
      <c r="G62" s="123"/>
      <c r="H62" s="75" t="s">
        <v>214</v>
      </c>
      <c r="I62" s="75" t="s">
        <v>214</v>
      </c>
      <c r="J62" s="75" t="s">
        <v>214</v>
      </c>
      <c r="K62" s="75" t="s">
        <v>214</v>
      </c>
      <c r="L62" s="1" t="s">
        <v>221</v>
      </c>
      <c r="M62" s="75"/>
      <c r="N62" s="75"/>
      <c r="O62" s="75"/>
      <c r="P62" s="75"/>
      <c r="Q62" s="75" t="s">
        <v>214</v>
      </c>
      <c r="R62" s="226" t="str">
        <f>VLOOKUP(Tableau1[[#This Row],[POposte]],Tableau8[],15,FALSE)</f>
        <v>AA</v>
      </c>
      <c r="S62" s="226" t="str">
        <f>VLOOKUP(Tableau1[[#This Row],[POposte]],Tableau8[],14,FALSE)</f>
        <v>XX</v>
      </c>
      <c r="T62" s="75" t="str">
        <f>IF(Tableau1[[#This Row],[Strat lancement]]="A0",IF(Tableau1[[#This Row],[Statut lancement]]="X","OK","NOK"),IF(Tableau1[[#This Row],[Strat lancement]]="AA",IF(Tableau1[[#This Row],[Statut lancement]]="XX","OK","NOK"),IF(Tableau1[[#This Row],[Strat lancement]]="BB",IF(Tableau1[[#This Row],[Statut lancement]]="XXX","OK","NOK"))))</f>
        <v>OK</v>
      </c>
      <c r="U62" s="18" t="s">
        <v>228</v>
      </c>
      <c r="V62" s="1" t="s">
        <v>449</v>
      </c>
      <c r="W62" s="1" t="s">
        <v>88</v>
      </c>
      <c r="X62" s="2">
        <v>43923</v>
      </c>
      <c r="Y62" s="1" t="s">
        <v>450</v>
      </c>
      <c r="Z62" s="1" t="s">
        <v>219</v>
      </c>
      <c r="AA62" s="2">
        <v>43923</v>
      </c>
      <c r="AB62" s="123" t="s">
        <v>220</v>
      </c>
      <c r="AC62" s="1" t="str">
        <f>VLOOKUP(Tableau1[[#This Row],[POposte]],Tableau8[#All],18,FALSE)</f>
        <v/>
      </c>
      <c r="AD62" s="236" t="str">
        <f>CONCATENATE(Tableau1[[#This Row],[Nº pièce référence]],Tableau1[[#This Row],[Poste de réf.]])</f>
        <v>450066805610</v>
      </c>
      <c r="AE62" s="237">
        <f>VLOOKUP(Tableau1[[#This Row],[POposte]],Tableau5[#All],5,FALSE)</f>
        <v>4232.58</v>
      </c>
      <c r="AF62" s="238" t="s">
        <v>52</v>
      </c>
      <c r="AG62" s="237">
        <f>VLOOKUP(Tableau1[[#This Row],[POposte]],Tableau5[#All],6,FALSE)</f>
        <v>4232.58</v>
      </c>
      <c r="AH62" s="238" t="s">
        <v>52</v>
      </c>
      <c r="AI62" s="239">
        <f>Tableau1[[#This Row],[Montant Engagé PO]]-Tableau1[[#This Row],[Montant Liquidé]]</f>
        <v>0</v>
      </c>
      <c r="AJ62" s="237" t="str">
        <f>VLOOKUP(Tableau1[[#This Row],[POposte]],Tableau5[#All],3,FALSE)</f>
        <v>300020900</v>
      </c>
      <c r="AK62" s="237" t="str">
        <f>VLOOKUP(Tableau1[[#This Row],[POposte]],Tableau5[#All],4,FALSE)</f>
        <v>5</v>
      </c>
      <c r="AL62" s="146" t="str">
        <f>VLOOKUP(Tableau1[[#This Row],[POposte]],Tableau5[#All],2,FALSE)</f>
        <v>255221121113</v>
      </c>
      <c r="AM62" s="237" t="str">
        <f>VLOOKUP(Tableau1[[#This Row],[POposte]],Tableau8[],9,FALSE)</f>
        <v>Z</v>
      </c>
      <c r="AN62" s="241">
        <f>VLOOKUP(Tableau1[[#This Row],[POposte]],Tableau8[],16,FALSE)</f>
        <v>1</v>
      </c>
      <c r="AO62" s="200">
        <f>VLOOKUP(Tableau1[[#This Row],[POposte]],Tableau8[],17,FALSE)</f>
        <v>0</v>
      </c>
      <c r="AP62" s="1" t="str">
        <f>VLOOKUP(Tableau1[[#This Row],[POposte]],Tableau13[#All],10,FALSE)</f>
        <v>0800</v>
      </c>
      <c r="AQ62" s="1" t="str">
        <f>VLOOKUP(MID(Tableau1[[#This Row],[Codenva]],1,2),Tableau36[],2,FALSE)</f>
        <v>Overheidsopdrachten van beperkte waarde (0800)</v>
      </c>
      <c r="AR62" s="1" t="str">
        <f>VLOOKUP(Tableau1[[#This Row],[POposte]],Tableau13[#All],16,FALSE)</f>
        <v/>
      </c>
      <c r="AS62" s="285" t="str">
        <f>Tableau1[[#This Row],[KRC]]&amp;Tableau1[[#This Row],[Poste KRC]]</f>
        <v>3000209005</v>
      </c>
      <c r="AT62" s="1" t="e">
        <f>VLOOKUP(Tableau1[[#This Row],[Colonne3]],Tableau6[[#All],[krcposte]:[description ]],2,FALSE)</f>
        <v>#N/A</v>
      </c>
    </row>
    <row r="63" spans="1:46" hidden="1" x14ac:dyDescent="0.35">
      <c r="A63" s="1" t="str">
        <f>Tableau1[[#This Row],[Nº pièce référence]]</f>
        <v>4500668077</v>
      </c>
      <c r="B63" s="124"/>
      <c r="C63" s="1"/>
      <c r="D63" s="1"/>
      <c r="E63" s="1" t="s">
        <v>299</v>
      </c>
      <c r="F63" s="92"/>
      <c r="G63" s="123"/>
      <c r="H63" s="75">
        <v>43920</v>
      </c>
      <c r="I63" s="73"/>
      <c r="J63" s="73"/>
      <c r="K63" s="73"/>
      <c r="L63" s="1" t="s">
        <v>221</v>
      </c>
      <c r="M63" s="73"/>
      <c r="N63" s="73"/>
      <c r="O63" s="73"/>
      <c r="P63" s="73"/>
      <c r="Q63" s="109">
        <v>43923</v>
      </c>
      <c r="R63" s="225" t="str">
        <f>VLOOKUP(Tableau1[[#This Row],[POposte]],Tableau8[],15,FALSE)</f>
        <v>BB</v>
      </c>
      <c r="S63" s="225" t="str">
        <f>VLOOKUP(Tableau1[[#This Row],[POposte]],Tableau8[],14,FALSE)</f>
        <v>XXX</v>
      </c>
      <c r="T63" s="109" t="str">
        <f>IF(Tableau1[[#This Row],[Strat lancement]]="A0",IF(Tableau1[[#This Row],[Statut lancement]]="X","OK","NOK"),IF(Tableau1[[#This Row],[Strat lancement]]="AA",IF(Tableau1[[#This Row],[Statut lancement]]="XX","OK","NOK"),IF(Tableau1[[#This Row],[Strat lancement]]="BB",IF(Tableau1[[#This Row],[Statut lancement]]="XXX","OK","NOK"))))</f>
        <v>OK</v>
      </c>
      <c r="U63" s="18" t="s">
        <v>301</v>
      </c>
      <c r="V63" s="1" t="s">
        <v>451</v>
      </c>
      <c r="W63" s="1" t="s">
        <v>88</v>
      </c>
      <c r="X63" s="2">
        <v>43922</v>
      </c>
      <c r="Y63" s="1" t="s">
        <v>452</v>
      </c>
      <c r="Z63" s="1" t="s">
        <v>219</v>
      </c>
      <c r="AA63" s="2">
        <v>43923</v>
      </c>
      <c r="AB63" s="123" t="s">
        <v>220</v>
      </c>
      <c r="AC63" s="1" t="str">
        <f>VLOOKUP(Tableau1[[#This Row],[POposte]],Tableau8[#All],18,FALSE)</f>
        <v/>
      </c>
      <c r="AD63" s="236" t="str">
        <f>CONCATENATE(Tableau1[[#This Row],[Nº pièce référence]],Tableau1[[#This Row],[Poste de réf.]])</f>
        <v>450066807710</v>
      </c>
      <c r="AE63" s="237">
        <f>VLOOKUP(Tableau1[[#This Row],[POposte]],Tableau5[#All],5,FALSE)</f>
        <v>8037</v>
      </c>
      <c r="AF63" s="238" t="s">
        <v>52</v>
      </c>
      <c r="AG63" s="237">
        <f>VLOOKUP(Tableau1[[#This Row],[POposte]],Tableau5[#All],6,FALSE)</f>
        <v>0</v>
      </c>
      <c r="AH63" s="238" t="s">
        <v>52</v>
      </c>
      <c r="AI63" s="239">
        <f>Tableau1[[#This Row],[Montant Engagé PO]]-Tableau1[[#This Row],[Montant Liquidé]]</f>
        <v>8037</v>
      </c>
      <c r="AJ63" s="237" t="str">
        <f>VLOOKUP(Tableau1[[#This Row],[POposte]],Tableau5[#All],3,FALSE)</f>
        <v>300020900</v>
      </c>
      <c r="AK63" s="237" t="str">
        <f>VLOOKUP(Tableau1[[#This Row],[POposte]],Tableau5[#All],4,FALSE)</f>
        <v>3</v>
      </c>
      <c r="AL63" s="146" t="str">
        <f>VLOOKUP(Tableau1[[#This Row],[POposte]],Tableau5[#All],2,FALSE)</f>
        <v>255221121113</v>
      </c>
      <c r="AM63" s="237" t="str">
        <f>VLOOKUP(Tableau1[[#This Row],[POposte]],Tableau8[],9,FALSE)</f>
        <v>Z</v>
      </c>
      <c r="AN63" s="241">
        <f>VLOOKUP(Tableau1[[#This Row],[POposte]],Tableau8[],16,FALSE)</f>
        <v>1</v>
      </c>
      <c r="AO63" s="200">
        <f>VLOOKUP(Tableau1[[#This Row],[POposte]],Tableau8[],17,FALSE)</f>
        <v>0</v>
      </c>
      <c r="AP63" s="1" t="str">
        <f>VLOOKUP(Tableau1[[#This Row],[POposte]],Tableau13[#All],10,FALSE)</f>
        <v>0800</v>
      </c>
      <c r="AQ63" s="1" t="str">
        <f>VLOOKUP(MID(Tableau1[[#This Row],[Codenva]],1,2),Tableau36[],2,FALSE)</f>
        <v>Overheidsopdrachten van beperkte waarde (0800)</v>
      </c>
      <c r="AR63" s="1" t="str">
        <f>VLOOKUP(Tableau1[[#This Row],[POposte]],Tableau13[#All],16,FALSE)</f>
        <v/>
      </c>
      <c r="AS63" s="285" t="str">
        <f>Tableau1[[#This Row],[KRC]]&amp;Tableau1[[#This Row],[Poste KRC]]</f>
        <v>3000209003</v>
      </c>
      <c r="AT63" s="1" t="e">
        <f>VLOOKUP(Tableau1[[#This Row],[Colonne3]],Tableau6[[#All],[krcposte]:[description ]],2,FALSE)</f>
        <v>#N/A</v>
      </c>
    </row>
    <row r="64" spans="1:46" hidden="1" x14ac:dyDescent="0.35">
      <c r="A64" s="1" t="str">
        <f>Tableau1[[#This Row],[Nº pièce référence]]</f>
        <v>4500668204</v>
      </c>
      <c r="B64" s="124"/>
      <c r="C64" s="1"/>
      <c r="D64" s="1"/>
      <c r="E64" s="1" t="s">
        <v>453</v>
      </c>
      <c r="F64" s="92"/>
      <c r="G64" s="123"/>
      <c r="H64" s="75" t="s">
        <v>214</v>
      </c>
      <c r="I64" s="75" t="s">
        <v>214</v>
      </c>
      <c r="J64" s="75" t="s">
        <v>214</v>
      </c>
      <c r="K64" s="75" t="s">
        <v>214</v>
      </c>
      <c r="L64" s="1"/>
      <c r="M64" s="75"/>
      <c r="N64" s="75"/>
      <c r="O64" s="75"/>
      <c r="P64" s="75"/>
      <c r="Q64" s="75" t="s">
        <v>214</v>
      </c>
      <c r="R64" s="226" t="str">
        <f>VLOOKUP(Tableau1[[#This Row],[POposte]],Tableau8[],15,FALSE)</f>
        <v>AA</v>
      </c>
      <c r="S64" s="226" t="str">
        <f>VLOOKUP(Tableau1[[#This Row],[POposte]],Tableau8[],14,FALSE)</f>
        <v>XX</v>
      </c>
      <c r="T64" s="75" t="str">
        <f>IF(Tableau1[[#This Row],[Strat lancement]]="A0",IF(Tableau1[[#This Row],[Statut lancement]]="X","OK","NOK"),IF(Tableau1[[#This Row],[Strat lancement]]="AA",IF(Tableau1[[#This Row],[Statut lancement]]="XX","OK","NOK"),IF(Tableau1[[#This Row],[Strat lancement]]="BB",IF(Tableau1[[#This Row],[Statut lancement]]="XXX","OK","NOK"))))</f>
        <v>OK</v>
      </c>
      <c r="U64" s="18" t="s">
        <v>454</v>
      </c>
      <c r="V64" s="1" t="s">
        <v>455</v>
      </c>
      <c r="W64" s="1" t="s">
        <v>88</v>
      </c>
      <c r="X64" s="2">
        <v>43923</v>
      </c>
      <c r="Y64" s="1" t="s">
        <v>456</v>
      </c>
      <c r="Z64" s="1" t="s">
        <v>219</v>
      </c>
      <c r="AA64" s="2">
        <v>43923</v>
      </c>
      <c r="AB64" s="123" t="s">
        <v>220</v>
      </c>
      <c r="AC64" s="1" t="str">
        <f>VLOOKUP(Tableau1[[#This Row],[POposte]],Tableau8[#All],18,FALSE)</f>
        <v/>
      </c>
      <c r="AD64" s="236" t="str">
        <f>CONCATENATE(Tableau1[[#This Row],[Nº pièce référence]],Tableau1[[#This Row],[Poste de réf.]])</f>
        <v>450066820410</v>
      </c>
      <c r="AE64" s="237">
        <f>VLOOKUP(Tableau1[[#This Row],[POposte]],Tableau5[#All],5,FALSE)</f>
        <v>2885.14</v>
      </c>
      <c r="AF64" s="238" t="s">
        <v>52</v>
      </c>
      <c r="AG64" s="237">
        <f>VLOOKUP(Tableau1[[#This Row],[POposte]],Tableau5[#All],6,FALSE)</f>
        <v>2885.14</v>
      </c>
      <c r="AH64" s="238" t="s">
        <v>52</v>
      </c>
      <c r="AI64" s="239">
        <f>Tableau1[[#This Row],[Montant Engagé PO]]-Tableau1[[#This Row],[Montant Liquidé]]</f>
        <v>0</v>
      </c>
      <c r="AJ64" s="237" t="str">
        <f>VLOOKUP(Tableau1[[#This Row],[POposte]],Tableau5[#All],3,FALSE)</f>
        <v>300020910</v>
      </c>
      <c r="AK64" s="237" t="str">
        <f>VLOOKUP(Tableau1[[#This Row],[POposte]],Tableau5[#All],4,FALSE)</f>
        <v>2</v>
      </c>
      <c r="AL64" s="146" t="str">
        <f>VLOOKUP(Tableau1[[#This Row],[POposte]],Tableau5[#All],2,FALSE)</f>
        <v>254012121101</v>
      </c>
      <c r="AM64" s="237" t="str">
        <f>VLOOKUP(Tableau1[[#This Row],[POposte]],Tableau8[],9,FALSE)</f>
        <v>Z</v>
      </c>
      <c r="AN64" s="241">
        <f>VLOOKUP(Tableau1[[#This Row],[POposte]],Tableau8[],16,FALSE)</f>
        <v>1</v>
      </c>
      <c r="AO64" s="200">
        <f>VLOOKUP(Tableau1[[#This Row],[POposte]],Tableau8[],17,FALSE)</f>
        <v>0</v>
      </c>
      <c r="AP64" s="1" t="str">
        <f>VLOOKUP(Tableau1[[#This Row],[POposte]],Tableau13[#All],10,FALSE)</f>
        <v>0800</v>
      </c>
      <c r="AQ64" s="1" t="str">
        <f>VLOOKUP(MID(Tableau1[[#This Row],[Codenva]],1,2),Tableau36[],2,FALSE)</f>
        <v>Overheidsopdrachten van beperkte waarde (0800)</v>
      </c>
      <c r="AR64" s="1" t="str">
        <f>VLOOKUP(Tableau1[[#This Row],[POposte]],Tableau13[#All],16,FALSE)</f>
        <v/>
      </c>
      <c r="AS64" s="285" t="str">
        <f>Tableau1[[#This Row],[KRC]]&amp;Tableau1[[#This Row],[Poste KRC]]</f>
        <v>3000209102</v>
      </c>
      <c r="AT64" s="1" t="e">
        <f>VLOOKUP(Tableau1[[#This Row],[Colonne3]],Tableau6[[#All],[krcposte]:[description ]],2,FALSE)</f>
        <v>#N/A</v>
      </c>
    </row>
    <row r="65" spans="1:46" x14ac:dyDescent="0.35">
      <c r="A65" s="1" t="str">
        <f>Tableau1[[#This Row],[Nº pièce référence]]</f>
        <v>4500668489</v>
      </c>
      <c r="B65" s="126" t="s">
        <v>457</v>
      </c>
      <c r="C65" s="1"/>
      <c r="D65" s="1" t="s">
        <v>458</v>
      </c>
      <c r="E65" s="1" t="s">
        <v>459</v>
      </c>
      <c r="F65" s="92"/>
      <c r="G65" s="127">
        <v>0</v>
      </c>
      <c r="H65" s="75">
        <v>43924</v>
      </c>
      <c r="I65" s="73">
        <v>11324</v>
      </c>
      <c r="J65" s="73" t="s">
        <v>379</v>
      </c>
      <c r="K65" s="75">
        <v>43995</v>
      </c>
      <c r="L65" s="176" t="s">
        <v>276</v>
      </c>
      <c r="M65" s="73"/>
      <c r="N65" s="73"/>
      <c r="O65" s="73"/>
      <c r="P65" s="73"/>
      <c r="Q65" s="75">
        <v>43924</v>
      </c>
      <c r="R65" s="226" t="str">
        <f>VLOOKUP(Tableau1[[#This Row],[POposte]],Tableau8[],15,FALSE)</f>
        <v>BB</v>
      </c>
      <c r="S65" s="226" t="str">
        <f>VLOOKUP(Tableau1[[#This Row],[POposte]],Tableau8[],14,FALSE)</f>
        <v>XXX</v>
      </c>
      <c r="T65" s="75" t="str">
        <f>IF(Tableau1[[#This Row],[Strat lancement]]="A0",IF(Tableau1[[#This Row],[Statut lancement]]="X","OK","NOK"),IF(Tableau1[[#This Row],[Strat lancement]]="AA",IF(Tableau1[[#This Row],[Statut lancement]]="XX","OK","NOK"),IF(Tableau1[[#This Row],[Strat lancement]]="BB",IF(Tableau1[[#This Row],[Statut lancement]]="XXX","OK","NOK"))))</f>
        <v>OK</v>
      </c>
      <c r="U65" s="18" t="s">
        <v>460</v>
      </c>
      <c r="V65" s="1" t="s">
        <v>461</v>
      </c>
      <c r="W65" s="1" t="s">
        <v>88</v>
      </c>
      <c r="X65" s="2">
        <v>43924</v>
      </c>
      <c r="Y65" s="1" t="s">
        <v>462</v>
      </c>
      <c r="Z65" s="1" t="s">
        <v>219</v>
      </c>
      <c r="AA65" s="2">
        <v>43924</v>
      </c>
      <c r="AB65" s="123" t="s">
        <v>220</v>
      </c>
      <c r="AC65" s="1" t="str">
        <f>VLOOKUP(Tableau1[[#This Row],[POposte]],Tableau8[#All],18,FALSE)</f>
        <v/>
      </c>
      <c r="AD65" s="236" t="str">
        <f>CONCATENATE(Tableau1[[#This Row],[Nº pièce référence]],Tableau1[[#This Row],[Poste de réf.]])</f>
        <v>450066848910</v>
      </c>
      <c r="AE65" s="237">
        <f>VLOOKUP(Tableau1[[#This Row],[POposte]],Tableau5[#All],5,FALSE)</f>
        <v>423500</v>
      </c>
      <c r="AF65" s="238" t="s">
        <v>52</v>
      </c>
      <c r="AG65" s="237">
        <f>VLOOKUP(Tableau1[[#This Row],[POposte]],Tableau5[#All],6,FALSE)</f>
        <v>423500</v>
      </c>
      <c r="AH65" s="238" t="s">
        <v>52</v>
      </c>
      <c r="AI65" s="239">
        <f>Tableau1[[#This Row],[Montant Engagé PO]]-Tableau1[[#This Row],[Montant Liquidé]]</f>
        <v>0</v>
      </c>
      <c r="AJ65" s="237" t="str">
        <f>VLOOKUP(Tableau1[[#This Row],[POposte]],Tableau5[#All],3,FALSE)</f>
        <v>300020861</v>
      </c>
      <c r="AK65" s="237" t="str">
        <f>VLOOKUP(Tableau1[[#This Row],[POposte]],Tableau5[#All],4,FALSE)</f>
        <v>1</v>
      </c>
      <c r="AL65" s="146" t="str">
        <f>VLOOKUP(Tableau1[[#This Row],[POposte]],Tableau5[#All],2,FALSE)</f>
        <v>255223121102</v>
      </c>
      <c r="AM65" s="237" t="str">
        <f>VLOOKUP(Tableau1[[#This Row],[POposte]],Tableau8[],9,FALSE)</f>
        <v>L</v>
      </c>
      <c r="AN65" s="241">
        <f>VLOOKUP(Tableau1[[#This Row],[POposte]],Tableau8[],16,FALSE)</f>
        <v>500000</v>
      </c>
      <c r="AO65" s="200">
        <f>VLOOKUP(Tableau1[[#This Row],[POposte]],Tableau8[],17,FALSE)</f>
        <v>0</v>
      </c>
      <c r="AP65" s="1" t="str">
        <f>VLOOKUP(Tableau1[[#This Row],[POposte]],Tableau13[#All],10,FALSE)</f>
        <v>0500</v>
      </c>
      <c r="AQ65" s="1" t="str">
        <f>VLOOKUP(MID(Tableau1[[#This Row],[Codenva]],1,2),Tableau36[],2,FALSE)</f>
        <v>Onderhandelingsprocedure zonder voorafgaande bekendmaking (0500)</v>
      </c>
      <c r="AR65" s="1" t="str">
        <f>VLOOKUP(Tableau1[[#This Row],[POposte]],Tableau13[#All],16,FALSE)</f>
        <v/>
      </c>
      <c r="AS65" s="285" t="str">
        <f>Tableau1[[#This Row],[KRC]]&amp;Tableau1[[#This Row],[Poste KRC]]</f>
        <v>3000208611</v>
      </c>
      <c r="AT65" s="1" t="str">
        <f>VLOOKUP(Tableau1[[#This Row],[Colonne3]],Tableau6[[#All],[krcposte]:[description ]],2,FALSE)</f>
        <v>PPE</v>
      </c>
    </row>
    <row r="66" spans="1:46" x14ac:dyDescent="0.35">
      <c r="A66" s="1" t="str">
        <f>Tableau1[[#This Row],[Nº pièce référence]]</f>
        <v>4500668492</v>
      </c>
      <c r="B66" s="128" t="s">
        <v>463</v>
      </c>
      <c r="C66" s="1"/>
      <c r="D66" s="1"/>
      <c r="E66" s="1" t="s">
        <v>406</v>
      </c>
      <c r="F66" s="92"/>
      <c r="G66" s="125">
        <v>1</v>
      </c>
      <c r="H66" s="95">
        <v>43924</v>
      </c>
      <c r="I66" s="33">
        <v>11293</v>
      </c>
      <c r="J66" s="73" t="s">
        <v>282</v>
      </c>
      <c r="K66" s="73"/>
      <c r="L66" s="176" t="s">
        <v>276</v>
      </c>
      <c r="M66" s="33"/>
      <c r="N66" s="33"/>
      <c r="O66" s="33"/>
      <c r="P66" s="33"/>
      <c r="Q66" s="75">
        <v>43924</v>
      </c>
      <c r="R66" s="226" t="str">
        <f>VLOOKUP(Tableau1[[#This Row],[POposte]],Tableau8[],15,FALSE)</f>
        <v>BB</v>
      </c>
      <c r="S66" s="226" t="str">
        <f>VLOOKUP(Tableau1[[#This Row],[POposte]],Tableau8[],14,FALSE)</f>
        <v>XXX</v>
      </c>
      <c r="T66" s="75" t="str">
        <f>IF(Tableau1[[#This Row],[Strat lancement]]="A0",IF(Tableau1[[#This Row],[Statut lancement]]="X","OK","NOK"),IF(Tableau1[[#This Row],[Strat lancement]]="AA",IF(Tableau1[[#This Row],[Statut lancement]]="XX","OK","NOK"),IF(Tableau1[[#This Row],[Strat lancement]]="BB",IF(Tableau1[[#This Row],[Statut lancement]]="XXX","OK","NOK"))))</f>
        <v>OK</v>
      </c>
      <c r="U66" s="18" t="s">
        <v>407</v>
      </c>
      <c r="V66" s="1" t="s">
        <v>464</v>
      </c>
      <c r="W66" s="1" t="s">
        <v>88</v>
      </c>
      <c r="X66" s="2">
        <v>43924</v>
      </c>
      <c r="Y66" s="1" t="s">
        <v>465</v>
      </c>
      <c r="Z66" s="1" t="s">
        <v>219</v>
      </c>
      <c r="AA66" s="2">
        <v>43924</v>
      </c>
      <c r="AB66" s="123" t="s">
        <v>220</v>
      </c>
      <c r="AC66" s="1" t="str">
        <f>VLOOKUP(Tableau1[[#This Row],[POposte]],Tableau8[#All],18,FALSE)</f>
        <v/>
      </c>
      <c r="AD66" s="236" t="str">
        <f>CONCATENATE(Tableau1[[#This Row],[Nº pièce référence]],Tableau1[[#This Row],[Poste de réf.]])</f>
        <v>450066849210</v>
      </c>
      <c r="AE66" s="237">
        <f>VLOOKUP(Tableau1[[#This Row],[POposte]],Tableau5[#All],5,FALSE)</f>
        <v>16509.240000000002</v>
      </c>
      <c r="AF66" s="238" t="s">
        <v>52</v>
      </c>
      <c r="AG66" s="237">
        <f>VLOOKUP(Tableau1[[#This Row],[POposte]],Tableau5[#All],6,FALSE)</f>
        <v>16509.240000000002</v>
      </c>
      <c r="AH66" s="238" t="s">
        <v>52</v>
      </c>
      <c r="AI66" s="239">
        <f>Tableau1[[#This Row],[Montant Engagé PO]]-Tableau1[[#This Row],[Montant Liquidé]]</f>
        <v>0</v>
      </c>
      <c r="AJ66" s="237" t="str">
        <f>VLOOKUP(Tableau1[[#This Row],[POposte]],Tableau5[#All],3,FALSE)</f>
        <v>300020861</v>
      </c>
      <c r="AK66" s="237" t="str">
        <f>VLOOKUP(Tableau1[[#This Row],[POposte]],Tableau5[#All],4,FALSE)</f>
        <v>1</v>
      </c>
      <c r="AL66" s="146" t="str">
        <f>VLOOKUP(Tableau1[[#This Row],[POposte]],Tableau5[#All],2,FALSE)</f>
        <v>255223121102</v>
      </c>
      <c r="AM66" s="237" t="str">
        <f>VLOOKUP(Tableau1[[#This Row],[POposte]],Tableau8[],9,FALSE)</f>
        <v>Z</v>
      </c>
      <c r="AN66" s="241">
        <f>VLOOKUP(Tableau1[[#This Row],[POposte]],Tableau8[],16,FALSE)</f>
        <v>1</v>
      </c>
      <c r="AO66" s="200">
        <f>VLOOKUP(Tableau1[[#This Row],[POposte]],Tableau8[],17,FALSE)</f>
        <v>0</v>
      </c>
      <c r="AP66" s="1" t="str">
        <f>VLOOKUP(Tableau1[[#This Row],[POposte]],Tableau13[#All],10,FALSE)</f>
        <v>0800</v>
      </c>
      <c r="AQ66" s="1" t="str">
        <f>VLOOKUP(MID(Tableau1[[#This Row],[Codenva]],1,2),Tableau36[],2,FALSE)</f>
        <v>Overheidsopdrachten van beperkte waarde (0800)</v>
      </c>
      <c r="AR66" s="1" t="str">
        <f>VLOOKUP(Tableau1[[#This Row],[POposte]],Tableau13[#All],16,FALSE)</f>
        <v/>
      </c>
      <c r="AS66" s="285" t="str">
        <f>Tableau1[[#This Row],[KRC]]&amp;Tableau1[[#This Row],[Poste KRC]]</f>
        <v>3000208611</v>
      </c>
      <c r="AT66" s="1" t="str">
        <f>VLOOKUP(Tableau1[[#This Row],[Colonne3]],Tableau6[[#All],[krcposte]:[description ]],2,FALSE)</f>
        <v>PPE</v>
      </c>
    </row>
    <row r="67" spans="1:46" x14ac:dyDescent="0.35">
      <c r="A67" s="1" t="str">
        <f>Tableau1[[#This Row],[Nº pièce référence]]</f>
        <v>4500668462</v>
      </c>
      <c r="B67" s="126" t="s">
        <v>466</v>
      </c>
      <c r="C67" s="1"/>
      <c r="D67" s="1" t="s">
        <v>467</v>
      </c>
      <c r="E67" s="1" t="s">
        <v>468</v>
      </c>
      <c r="F67" s="92"/>
      <c r="G67" s="125">
        <v>1</v>
      </c>
      <c r="H67" s="75">
        <v>43924</v>
      </c>
      <c r="I67" s="73">
        <v>11299</v>
      </c>
      <c r="J67" s="73" t="s">
        <v>379</v>
      </c>
      <c r="K67" s="75">
        <v>43995</v>
      </c>
      <c r="L67" s="176" t="s">
        <v>276</v>
      </c>
      <c r="M67" s="73"/>
      <c r="N67" s="73"/>
      <c r="O67" s="73"/>
      <c r="P67" s="73"/>
      <c r="Q67" s="75">
        <v>43924</v>
      </c>
      <c r="R67" s="226" t="str">
        <f>VLOOKUP(Tableau1[[#This Row],[POposte]],Tableau8[],15,FALSE)</f>
        <v>BB</v>
      </c>
      <c r="S67" s="226" t="str">
        <f>VLOOKUP(Tableau1[[#This Row],[POposte]],Tableau8[],14,FALSE)</f>
        <v>XXX</v>
      </c>
      <c r="T67" s="75" t="str">
        <f>IF(Tableau1[[#This Row],[Strat lancement]]="A0",IF(Tableau1[[#This Row],[Statut lancement]]="X","OK","NOK"),IF(Tableau1[[#This Row],[Strat lancement]]="AA",IF(Tableau1[[#This Row],[Statut lancement]]="XX","OK","NOK"),IF(Tableau1[[#This Row],[Strat lancement]]="BB",IF(Tableau1[[#This Row],[Statut lancement]]="XXX","OK","NOK"))))</f>
        <v>OK</v>
      </c>
      <c r="U67" s="18" t="s">
        <v>469</v>
      </c>
      <c r="V67" s="1" t="s">
        <v>470</v>
      </c>
      <c r="W67" s="1" t="s">
        <v>88</v>
      </c>
      <c r="X67" s="2">
        <v>43924</v>
      </c>
      <c r="Y67" s="1" t="s">
        <v>471</v>
      </c>
      <c r="Z67" s="1" t="s">
        <v>219</v>
      </c>
      <c r="AA67" s="2">
        <v>43924</v>
      </c>
      <c r="AB67" s="123" t="s">
        <v>220</v>
      </c>
      <c r="AC67" s="1" t="str">
        <f>VLOOKUP(Tableau1[[#This Row],[POposte]],Tableau8[#All],18,FALSE)</f>
        <v/>
      </c>
      <c r="AD67" s="236" t="str">
        <f>CONCATENATE(Tableau1[[#This Row],[Nº pièce référence]],Tableau1[[#This Row],[Poste de réf.]])</f>
        <v>450066846210</v>
      </c>
      <c r="AE67" s="237">
        <f>VLOOKUP(Tableau1[[#This Row],[POposte]],Tableau5[#All],5,FALSE)</f>
        <v>6048982.9399999995</v>
      </c>
      <c r="AF67" s="238" t="s">
        <v>52</v>
      </c>
      <c r="AG67" s="237">
        <f>VLOOKUP(Tableau1[[#This Row],[POposte]],Tableau5[#All],6,FALSE)</f>
        <v>6048982.9400000004</v>
      </c>
      <c r="AH67" s="238" t="s">
        <v>52</v>
      </c>
      <c r="AI67" s="239">
        <f>Tableau1[[#This Row],[Montant Engagé PO]]-Tableau1[[#This Row],[Montant Liquidé]]</f>
        <v>0</v>
      </c>
      <c r="AJ67" s="237" t="str">
        <f>VLOOKUP(Tableau1[[#This Row],[POposte]],Tableau5[#All],3,FALSE)</f>
        <v>300020861</v>
      </c>
      <c r="AK67" s="237" t="str">
        <f>VLOOKUP(Tableau1[[#This Row],[POposte]],Tableau5[#All],4,FALSE)</f>
        <v>1</v>
      </c>
      <c r="AL67" s="146" t="str">
        <f>VLOOKUP(Tableau1[[#This Row],[POposte]],Tableau5[#All],2,FALSE)</f>
        <v>255223121102</v>
      </c>
      <c r="AM67" s="237" t="str">
        <f>VLOOKUP(Tableau1[[#This Row],[POposte]],Tableau8[],9,FALSE)</f>
        <v>Z</v>
      </c>
      <c r="AN67" s="241">
        <f>VLOOKUP(Tableau1[[#This Row],[POposte]],Tableau8[],16,FALSE)</f>
        <v>1</v>
      </c>
      <c r="AO67" s="200">
        <f>VLOOKUP(Tableau1[[#This Row],[POposte]],Tableau8[],17,FALSE)</f>
        <v>0</v>
      </c>
      <c r="AP67" s="1" t="str">
        <f>VLOOKUP(Tableau1[[#This Row],[POposte]],Tableau13[#All],10,FALSE)</f>
        <v>0500</v>
      </c>
      <c r="AQ67" s="1" t="str">
        <f>VLOOKUP(MID(Tableau1[[#This Row],[Codenva]],1,2),Tableau36[],2,FALSE)</f>
        <v>Onderhandelingsprocedure zonder voorafgaande bekendmaking (0500)</v>
      </c>
      <c r="AR67" s="1" t="str">
        <f>VLOOKUP(Tableau1[[#This Row],[POposte]],Tableau13[#All],16,FALSE)</f>
        <v/>
      </c>
      <c r="AS67" s="285" t="str">
        <f>Tableau1[[#This Row],[KRC]]&amp;Tableau1[[#This Row],[Poste KRC]]</f>
        <v>3000208611</v>
      </c>
      <c r="AT67" s="1" t="str">
        <f>VLOOKUP(Tableau1[[#This Row],[Colonne3]],Tableau6[[#All],[krcposte]:[description ]],2,FALSE)</f>
        <v>PPE</v>
      </c>
    </row>
    <row r="68" spans="1:46" x14ac:dyDescent="0.35">
      <c r="A68" s="1" t="str">
        <f>Tableau1[[#This Row],[Nº pièce référence]]</f>
        <v>4500668491</v>
      </c>
      <c r="B68" s="126" t="s">
        <v>472</v>
      </c>
      <c r="C68" s="1"/>
      <c r="D68" s="1"/>
      <c r="E68" s="1" t="s">
        <v>473</v>
      </c>
      <c r="F68" s="92"/>
      <c r="G68" s="125">
        <v>1</v>
      </c>
      <c r="H68" s="75">
        <v>43924</v>
      </c>
      <c r="I68" s="73">
        <v>11303</v>
      </c>
      <c r="J68" s="73" t="s">
        <v>379</v>
      </c>
      <c r="K68" s="75">
        <v>43995</v>
      </c>
      <c r="L68" s="176" t="s">
        <v>276</v>
      </c>
      <c r="M68" s="73"/>
      <c r="N68" s="73"/>
      <c r="O68" s="73"/>
      <c r="P68" s="73"/>
      <c r="Q68" s="75">
        <v>43924</v>
      </c>
      <c r="R68" s="226" t="str">
        <f>VLOOKUP(Tableau1[[#This Row],[POposte]],Tableau8[],15,FALSE)</f>
        <v>BB</v>
      </c>
      <c r="S68" s="226" t="str">
        <f>VLOOKUP(Tableau1[[#This Row],[POposte]],Tableau8[],14,FALSE)</f>
        <v>XXX</v>
      </c>
      <c r="T68" s="75" t="str">
        <f>IF(Tableau1[[#This Row],[Strat lancement]]="A0",IF(Tableau1[[#This Row],[Statut lancement]]="X","OK","NOK"),IF(Tableau1[[#This Row],[Strat lancement]]="AA",IF(Tableau1[[#This Row],[Statut lancement]]="XX","OK","NOK"),IF(Tableau1[[#This Row],[Strat lancement]]="BB",IF(Tableau1[[#This Row],[Statut lancement]]="XXX","OK","NOK"))))</f>
        <v>OK</v>
      </c>
      <c r="U68" s="18" t="s">
        <v>474</v>
      </c>
      <c r="V68" s="1" t="s">
        <v>475</v>
      </c>
      <c r="W68" s="1" t="s">
        <v>88</v>
      </c>
      <c r="X68" s="2">
        <v>43924</v>
      </c>
      <c r="Y68" s="1" t="s">
        <v>476</v>
      </c>
      <c r="Z68" s="1" t="s">
        <v>219</v>
      </c>
      <c r="AA68" s="2">
        <v>43924</v>
      </c>
      <c r="AB68" s="123" t="s">
        <v>220</v>
      </c>
      <c r="AC68" s="1" t="str">
        <f>VLOOKUP(Tableau1[[#This Row],[POposte]],Tableau8[#All],18,FALSE)</f>
        <v/>
      </c>
      <c r="AD68" s="236" t="str">
        <f>CONCATENATE(Tableau1[[#This Row],[Nº pièce référence]],Tableau1[[#This Row],[Poste de réf.]])</f>
        <v>450066849110</v>
      </c>
      <c r="AE68" s="237">
        <f>VLOOKUP(Tableau1[[#This Row],[POposte]],Tableau5[#All],5,FALSE)</f>
        <v>174000</v>
      </c>
      <c r="AF68" s="238" t="s">
        <v>52</v>
      </c>
      <c r="AG68" s="237">
        <f>VLOOKUP(Tableau1[[#This Row],[POposte]],Tableau5[#All],6,FALSE)</f>
        <v>174000</v>
      </c>
      <c r="AH68" s="238" t="s">
        <v>52</v>
      </c>
      <c r="AI68" s="239">
        <f>Tableau1[[#This Row],[Montant Engagé PO]]-Tableau1[[#This Row],[Montant Liquidé]]</f>
        <v>0</v>
      </c>
      <c r="AJ68" s="237" t="str">
        <f>VLOOKUP(Tableau1[[#This Row],[POposte]],Tableau5[#All],3,FALSE)</f>
        <v>300020861</v>
      </c>
      <c r="AK68" s="237" t="str">
        <f>VLOOKUP(Tableau1[[#This Row],[POposte]],Tableau5[#All],4,FALSE)</f>
        <v>1</v>
      </c>
      <c r="AL68" s="146" t="str">
        <f>VLOOKUP(Tableau1[[#This Row],[POposte]],Tableau5[#All],2,FALSE)</f>
        <v>255223121102</v>
      </c>
      <c r="AM68" s="237" t="str">
        <f>VLOOKUP(Tableau1[[#This Row],[POposte]],Tableau8[],9,FALSE)</f>
        <v>Z</v>
      </c>
      <c r="AN68" s="241">
        <f>VLOOKUP(Tableau1[[#This Row],[POposte]],Tableau8[],16,FALSE)</f>
        <v>1</v>
      </c>
      <c r="AO68" s="200">
        <f>VLOOKUP(Tableau1[[#This Row],[POposte]],Tableau8[],17,FALSE)</f>
        <v>0</v>
      </c>
      <c r="AP68" s="1" t="str">
        <f>VLOOKUP(Tableau1[[#This Row],[POposte]],Tableau13[#All],10,FALSE)</f>
        <v>0500</v>
      </c>
      <c r="AQ68" s="1" t="str">
        <f>VLOOKUP(MID(Tableau1[[#This Row],[Codenva]],1,2),Tableau36[],2,FALSE)</f>
        <v>Onderhandelingsprocedure zonder voorafgaande bekendmaking (0500)</v>
      </c>
      <c r="AR68" s="1" t="str">
        <f>VLOOKUP(Tableau1[[#This Row],[POposte]],Tableau13[#All],16,FALSE)</f>
        <v/>
      </c>
      <c r="AS68" s="285" t="str">
        <f>Tableau1[[#This Row],[KRC]]&amp;Tableau1[[#This Row],[Poste KRC]]</f>
        <v>3000208611</v>
      </c>
      <c r="AT68" s="1" t="str">
        <f>VLOOKUP(Tableau1[[#This Row],[Colonne3]],Tableau6[[#All],[krcposte]:[description ]],2,FALSE)</f>
        <v>PPE</v>
      </c>
    </row>
    <row r="69" spans="1:46" x14ac:dyDescent="0.35">
      <c r="A69" s="1" t="str">
        <f>Tableau1[[#This Row],[Nº pièce référence]]</f>
        <v>4500668504</v>
      </c>
      <c r="B69" s="126" t="s">
        <v>477</v>
      </c>
      <c r="C69" s="1"/>
      <c r="D69" s="1"/>
      <c r="E69" s="1" t="s">
        <v>478</v>
      </c>
      <c r="F69" s="92"/>
      <c r="G69" s="127">
        <v>0</v>
      </c>
      <c r="H69" s="75" t="s">
        <v>479</v>
      </c>
      <c r="I69" s="73" t="s">
        <v>480</v>
      </c>
      <c r="J69" s="73" t="s">
        <v>379</v>
      </c>
      <c r="K69" s="75">
        <v>43995</v>
      </c>
      <c r="L69" s="176" t="s">
        <v>276</v>
      </c>
      <c r="M69" s="73"/>
      <c r="N69" s="73"/>
      <c r="O69" s="73"/>
      <c r="P69" s="73"/>
      <c r="Q69" s="75" t="s">
        <v>481</v>
      </c>
      <c r="R69" s="226" t="str">
        <f>VLOOKUP(Tableau1[[#This Row],[POposte]],Tableau8[],15,FALSE)</f>
        <v>BB</v>
      </c>
      <c r="S69" s="226" t="str">
        <f>VLOOKUP(Tableau1[[#This Row],[POposte]],Tableau8[],14,FALSE)</f>
        <v>XXX</v>
      </c>
      <c r="T69" s="75" t="str">
        <f>IF(Tableau1[[#This Row],[Strat lancement]]="A0",IF(Tableau1[[#This Row],[Statut lancement]]="X","OK","NOK"),IF(Tableau1[[#This Row],[Strat lancement]]="AA",IF(Tableau1[[#This Row],[Statut lancement]]="XX","OK","NOK"),IF(Tableau1[[#This Row],[Strat lancement]]="BB",IF(Tableau1[[#This Row],[Statut lancement]]="XXX","OK","NOK"))))</f>
        <v>OK</v>
      </c>
      <c r="U69" s="18" t="s">
        <v>482</v>
      </c>
      <c r="V69" s="1" t="s">
        <v>483</v>
      </c>
      <c r="W69" s="1" t="s">
        <v>88</v>
      </c>
      <c r="X69" s="2">
        <v>43925</v>
      </c>
      <c r="Y69" s="1" t="s">
        <v>476</v>
      </c>
      <c r="Z69" s="1" t="s">
        <v>219</v>
      </c>
      <c r="AA69" s="2">
        <v>43925</v>
      </c>
      <c r="AB69" s="123" t="s">
        <v>220</v>
      </c>
      <c r="AC69" s="1" t="str">
        <f>VLOOKUP(Tableau1[[#This Row],[POposte]],Tableau8[#All],18,FALSE)</f>
        <v/>
      </c>
      <c r="AD69" s="236" t="str">
        <f>CONCATENATE(Tableau1[[#This Row],[Nº pièce référence]],Tableau1[[#This Row],[Poste de réf.]])</f>
        <v>450066850410</v>
      </c>
      <c r="AE69" s="237">
        <f>VLOOKUP(Tableau1[[#This Row],[POposte]],Tableau5[#All],5,FALSE)</f>
        <v>374374</v>
      </c>
      <c r="AF69" s="238" t="s">
        <v>52</v>
      </c>
      <c r="AG69" s="237">
        <f>VLOOKUP(Tableau1[[#This Row],[POposte]],Tableau5[#All],6,FALSE)</f>
        <v>374374</v>
      </c>
      <c r="AH69" s="238" t="s">
        <v>52</v>
      </c>
      <c r="AI69" s="239">
        <f>Tableau1[[#This Row],[Montant Engagé PO]]-Tableau1[[#This Row],[Montant Liquidé]]</f>
        <v>0</v>
      </c>
      <c r="AJ69" s="237" t="str">
        <f>VLOOKUP(Tableau1[[#This Row],[POposte]],Tableau5[#All],3,FALSE)</f>
        <v>300020861</v>
      </c>
      <c r="AK69" s="237" t="str">
        <f>VLOOKUP(Tableau1[[#This Row],[POposte]],Tableau5[#All],4,FALSE)</f>
        <v>1</v>
      </c>
      <c r="AL69" s="146" t="str">
        <f>VLOOKUP(Tableau1[[#This Row],[POposte]],Tableau5[#All],2,FALSE)</f>
        <v>255223121102</v>
      </c>
      <c r="AM69" s="237" t="str">
        <f>VLOOKUP(Tableau1[[#This Row],[POposte]],Tableau8[],9,FALSE)</f>
        <v>Z</v>
      </c>
      <c r="AN69" s="241">
        <f>VLOOKUP(Tableau1[[#This Row],[POposte]],Tableau8[],16,FALSE)</f>
        <v>1</v>
      </c>
      <c r="AO69" s="200">
        <f>VLOOKUP(Tableau1[[#This Row],[POposte]],Tableau8[],17,FALSE)</f>
        <v>0</v>
      </c>
      <c r="AP69" s="1" t="str">
        <f>VLOOKUP(Tableau1[[#This Row],[POposte]],Tableau13[#All],10,FALSE)</f>
        <v>0520</v>
      </c>
      <c r="AQ69" s="1" t="str">
        <f>VLOOKUP(MID(Tableau1[[#This Row],[Codenva]],1,2),Tableau36[],2,FALSE)</f>
        <v>Onderhandelingsprocedure zonder voorafgaande bekendmaking (0500)</v>
      </c>
      <c r="AR69" s="1" t="str">
        <f>VLOOKUP(Tableau1[[#This Row],[POposte]],Tableau13[#All],16,FALSE)</f>
        <v/>
      </c>
      <c r="AS69" s="285" t="str">
        <f>Tableau1[[#This Row],[KRC]]&amp;Tableau1[[#This Row],[Poste KRC]]</f>
        <v>3000208611</v>
      </c>
      <c r="AT69" s="1" t="str">
        <f>VLOOKUP(Tableau1[[#This Row],[Colonne3]],Tableau6[[#All],[krcposte]:[description ]],2,FALSE)</f>
        <v>PPE</v>
      </c>
    </row>
    <row r="70" spans="1:46" x14ac:dyDescent="0.35">
      <c r="A70" s="1" t="str">
        <f>Tableau1[[#This Row],[Nº pièce référence]]</f>
        <v>4500668503</v>
      </c>
      <c r="B70" s="126" t="s">
        <v>484</v>
      </c>
      <c r="C70" s="1"/>
      <c r="D70" s="1" t="s">
        <v>485</v>
      </c>
      <c r="E70" s="1" t="s">
        <v>486</v>
      </c>
      <c r="F70" s="92"/>
      <c r="G70" s="127">
        <v>0</v>
      </c>
      <c r="H70" s="75">
        <v>43924</v>
      </c>
      <c r="I70" s="73">
        <v>11348</v>
      </c>
      <c r="J70" s="73" t="s">
        <v>379</v>
      </c>
      <c r="K70" s="75">
        <v>43995</v>
      </c>
      <c r="L70" s="176" t="s">
        <v>276</v>
      </c>
      <c r="M70" s="73"/>
      <c r="N70" s="73"/>
      <c r="O70" s="73"/>
      <c r="P70" s="73"/>
      <c r="Q70" s="75">
        <v>43924</v>
      </c>
      <c r="R70" s="226" t="str">
        <f>VLOOKUP(Tableau1[[#This Row],[POposte]],Tableau8[],15,FALSE)</f>
        <v>BB</v>
      </c>
      <c r="S70" s="226" t="str">
        <f>VLOOKUP(Tableau1[[#This Row],[POposte]],Tableau8[],14,FALSE)</f>
        <v>XXX</v>
      </c>
      <c r="T70" s="75" t="str">
        <f>IF(Tableau1[[#This Row],[Strat lancement]]="A0",IF(Tableau1[[#This Row],[Statut lancement]]="X","OK","NOK"),IF(Tableau1[[#This Row],[Strat lancement]]="AA",IF(Tableau1[[#This Row],[Statut lancement]]="XX","OK","NOK"),IF(Tableau1[[#This Row],[Strat lancement]]="BB",IF(Tableau1[[#This Row],[Statut lancement]]="XXX","OK","NOK"))))</f>
        <v>OK</v>
      </c>
      <c r="U70" s="18" t="s">
        <v>487</v>
      </c>
      <c r="V70" s="1" t="s">
        <v>488</v>
      </c>
      <c r="W70" s="1" t="s">
        <v>88</v>
      </c>
      <c r="X70" s="2">
        <v>43925</v>
      </c>
      <c r="Y70" s="1" t="s">
        <v>489</v>
      </c>
      <c r="Z70" s="1" t="s">
        <v>219</v>
      </c>
      <c r="AA70" s="2">
        <v>43925</v>
      </c>
      <c r="AB70" s="123" t="s">
        <v>220</v>
      </c>
      <c r="AC70" s="1" t="str">
        <f>VLOOKUP(Tableau1[[#This Row],[POposte]],Tableau8[#All],18,FALSE)</f>
        <v/>
      </c>
      <c r="AD70" s="236" t="str">
        <f>CONCATENATE(Tableau1[[#This Row],[Nº pièce référence]],Tableau1[[#This Row],[Poste de réf.]])</f>
        <v>450066850310</v>
      </c>
      <c r="AE70" s="237">
        <f>VLOOKUP(Tableau1[[#This Row],[POposte]],Tableau5[#All],5,FALSE)</f>
        <v>4404400</v>
      </c>
      <c r="AF70" s="238" t="s">
        <v>52</v>
      </c>
      <c r="AG70" s="237">
        <f>VLOOKUP(Tableau1[[#This Row],[POposte]],Tableau5[#All],6,FALSE)</f>
        <v>4292470</v>
      </c>
      <c r="AH70" s="238" t="s">
        <v>52</v>
      </c>
      <c r="AI70" s="239">
        <f>Tableau1[[#This Row],[Montant Engagé PO]]-Tableau1[[#This Row],[Montant Liquidé]]</f>
        <v>111930</v>
      </c>
      <c r="AJ70" s="237" t="str">
        <f>VLOOKUP(Tableau1[[#This Row],[POposte]],Tableau5[#All],3,FALSE)</f>
        <v>300020861</v>
      </c>
      <c r="AK70" s="237" t="str">
        <f>VLOOKUP(Tableau1[[#This Row],[POposte]],Tableau5[#All],4,FALSE)</f>
        <v>1</v>
      </c>
      <c r="AL70" s="146" t="str">
        <f>VLOOKUP(Tableau1[[#This Row],[POposte]],Tableau5[#All],2,FALSE)</f>
        <v>255223121102</v>
      </c>
      <c r="AM70" s="237" t="str">
        <f>VLOOKUP(Tableau1[[#This Row],[POposte]],Tableau8[],9,FALSE)</f>
        <v>L</v>
      </c>
      <c r="AN70" s="241">
        <f>VLOOKUP(Tableau1[[#This Row],[POposte]],Tableau8[],16,FALSE)</f>
        <v>2000000</v>
      </c>
      <c r="AO70" s="200">
        <f>VLOOKUP(Tableau1[[#This Row],[POposte]],Tableau8[],17,FALSE)</f>
        <v>0</v>
      </c>
      <c r="AP70" s="1" t="str">
        <f>VLOOKUP(Tableau1[[#This Row],[POposte]],Tableau13[#All],10,FALSE)</f>
        <v>0500</v>
      </c>
      <c r="AQ70" s="1" t="str">
        <f>VLOOKUP(MID(Tableau1[[#This Row],[Codenva]],1,2),Tableau36[],2,FALSE)</f>
        <v>Onderhandelingsprocedure zonder voorafgaande bekendmaking (0500)</v>
      </c>
      <c r="AR70" s="1" t="str">
        <f>VLOOKUP(Tableau1[[#This Row],[POposte]],Tableau13[#All],16,FALSE)</f>
        <v/>
      </c>
      <c r="AS70" s="285" t="str">
        <f>Tableau1[[#This Row],[KRC]]&amp;Tableau1[[#This Row],[Poste KRC]]</f>
        <v>3000208611</v>
      </c>
      <c r="AT70" s="1" t="str">
        <f>VLOOKUP(Tableau1[[#This Row],[Colonne3]],Tableau6[[#All],[krcposte]:[description ]],2,FALSE)</f>
        <v>PPE</v>
      </c>
    </row>
    <row r="71" spans="1:46" x14ac:dyDescent="0.35">
      <c r="A71" s="1" t="str">
        <f>Tableau1[[#This Row],[Nº pièce référence]]</f>
        <v>4500668503</v>
      </c>
      <c r="B71" s="126" t="s">
        <v>484</v>
      </c>
      <c r="C71" s="1"/>
      <c r="D71" s="1" t="s">
        <v>490</v>
      </c>
      <c r="E71" s="1" t="s">
        <v>486</v>
      </c>
      <c r="F71" s="92"/>
      <c r="G71" s="127">
        <v>0</v>
      </c>
      <c r="H71" s="75">
        <v>43924</v>
      </c>
      <c r="I71" s="73">
        <v>11348</v>
      </c>
      <c r="J71" s="73" t="s">
        <v>379</v>
      </c>
      <c r="K71" s="75">
        <v>43995</v>
      </c>
      <c r="L71" s="176" t="s">
        <v>276</v>
      </c>
      <c r="M71" s="73"/>
      <c r="N71" s="73"/>
      <c r="O71" s="73"/>
      <c r="P71" s="73"/>
      <c r="Q71" s="75">
        <v>43924</v>
      </c>
      <c r="R71" s="226" t="str">
        <f>VLOOKUP(Tableau1[[#This Row],[POposte]],Tableau8[],15,FALSE)</f>
        <v>BB</v>
      </c>
      <c r="S71" s="226" t="str">
        <f>VLOOKUP(Tableau1[[#This Row],[POposte]],Tableau8[],14,FALSE)</f>
        <v>XXX</v>
      </c>
      <c r="T71" s="75" t="str">
        <f>IF(Tableau1[[#This Row],[Strat lancement]]="A0",IF(Tableau1[[#This Row],[Statut lancement]]="X","OK","NOK"),IF(Tableau1[[#This Row],[Strat lancement]]="AA",IF(Tableau1[[#This Row],[Statut lancement]]="XX","OK","NOK"),IF(Tableau1[[#This Row],[Strat lancement]]="BB",IF(Tableau1[[#This Row],[Statut lancement]]="XXX","OK","NOK"))))</f>
        <v>OK</v>
      </c>
      <c r="U71" s="18" t="s">
        <v>487</v>
      </c>
      <c r="V71" s="1" t="s">
        <v>488</v>
      </c>
      <c r="W71" s="1" t="s">
        <v>217</v>
      </c>
      <c r="X71" s="2">
        <v>43925</v>
      </c>
      <c r="Y71" s="1" t="s">
        <v>491</v>
      </c>
      <c r="Z71" s="1" t="s">
        <v>219</v>
      </c>
      <c r="AA71" s="2">
        <v>43925</v>
      </c>
      <c r="AB71" s="123" t="s">
        <v>220</v>
      </c>
      <c r="AC71" s="1" t="str">
        <f>VLOOKUP(Tableau1[[#This Row],[POposte]],Tableau8[#All],18,FALSE)</f>
        <v/>
      </c>
      <c r="AD71" s="236" t="str">
        <f>CONCATENATE(Tableau1[[#This Row],[Nº pièce référence]],Tableau1[[#This Row],[Poste de réf.]])</f>
        <v>450066850320</v>
      </c>
      <c r="AE71" s="237">
        <f>VLOOKUP(Tableau1[[#This Row],[POposte]],Tableau5[#All],5,FALSE)</f>
        <v>4356000</v>
      </c>
      <c r="AF71" s="238" t="s">
        <v>52</v>
      </c>
      <c r="AG71" s="237">
        <f>VLOOKUP(Tableau1[[#This Row],[POposte]],Tableau5[#All],6,FALSE)</f>
        <v>3990852</v>
      </c>
      <c r="AH71" s="238" t="s">
        <v>52</v>
      </c>
      <c r="AI71" s="239">
        <f>Tableau1[[#This Row],[Montant Engagé PO]]-Tableau1[[#This Row],[Montant Liquidé]]</f>
        <v>365148</v>
      </c>
      <c r="AJ71" s="237" t="str">
        <f>VLOOKUP(Tableau1[[#This Row],[POposte]],Tableau5[#All],3,FALSE)</f>
        <v>300020861</v>
      </c>
      <c r="AK71" s="237" t="str">
        <f>VLOOKUP(Tableau1[[#This Row],[POposte]],Tableau5[#All],4,FALSE)</f>
        <v>1</v>
      </c>
      <c r="AL71" s="146" t="str">
        <f>VLOOKUP(Tableau1[[#This Row],[POposte]],Tableau5[#All],2,FALSE)</f>
        <v>255223121102</v>
      </c>
      <c r="AM71" s="237" t="str">
        <f>VLOOKUP(Tableau1[[#This Row],[POposte]],Tableau8[],9,FALSE)</f>
        <v>L</v>
      </c>
      <c r="AN71" s="241">
        <f>VLOOKUP(Tableau1[[#This Row],[POposte]],Tableau8[],16,FALSE)</f>
        <v>2000000</v>
      </c>
      <c r="AO71" s="200">
        <f>VLOOKUP(Tableau1[[#This Row],[POposte]],Tableau8[],17,FALSE)</f>
        <v>0</v>
      </c>
      <c r="AP71" s="1" t="str">
        <f>VLOOKUP(Tableau1[[#This Row],[POposte]],Tableau13[#All],10,FALSE)</f>
        <v>0500</v>
      </c>
      <c r="AQ71" s="1" t="str">
        <f>VLOOKUP(MID(Tableau1[[#This Row],[Codenva]],1,2),Tableau36[],2,FALSE)</f>
        <v>Onderhandelingsprocedure zonder voorafgaande bekendmaking (0500)</v>
      </c>
      <c r="AR71" s="1" t="str">
        <f>VLOOKUP(Tableau1[[#This Row],[POposte]],Tableau13[#All],16,FALSE)</f>
        <v/>
      </c>
      <c r="AS71" s="285" t="str">
        <f>Tableau1[[#This Row],[KRC]]&amp;Tableau1[[#This Row],[Poste KRC]]</f>
        <v>3000208611</v>
      </c>
      <c r="AT71" s="1" t="str">
        <f>VLOOKUP(Tableau1[[#This Row],[Colonne3]],Tableau6[[#All],[krcposte]:[description ]],2,FALSE)</f>
        <v>PPE</v>
      </c>
    </row>
    <row r="72" spans="1:46" x14ac:dyDescent="0.35">
      <c r="A72" s="1" t="str">
        <f>Tableau1[[#This Row],[Nº pièce référence]]</f>
        <v>4500668578</v>
      </c>
      <c r="B72" s="126" t="s">
        <v>492</v>
      </c>
      <c r="C72" s="1"/>
      <c r="D72" s="1" t="s">
        <v>493</v>
      </c>
      <c r="E72" s="1" t="s">
        <v>494</v>
      </c>
      <c r="F72" s="74"/>
      <c r="G72" s="129">
        <v>1</v>
      </c>
      <c r="H72" s="75">
        <v>43924</v>
      </c>
      <c r="I72" s="73">
        <v>11327</v>
      </c>
      <c r="J72" s="173" t="s">
        <v>379</v>
      </c>
      <c r="K72" s="75">
        <v>43995</v>
      </c>
      <c r="L72" s="176" t="s">
        <v>276</v>
      </c>
      <c r="M72" s="73"/>
      <c r="N72" s="73"/>
      <c r="O72" s="73"/>
      <c r="P72" s="73"/>
      <c r="Q72" s="75">
        <v>43924</v>
      </c>
      <c r="R72" s="226" t="str">
        <f>VLOOKUP(Tableau1[[#This Row],[POposte]],Tableau8[],15,FALSE)</f>
        <v>BB</v>
      </c>
      <c r="S72" s="226" t="str">
        <f>VLOOKUP(Tableau1[[#This Row],[POposte]],Tableau8[],14,FALSE)</f>
        <v>XXX</v>
      </c>
      <c r="T72" s="75" t="str">
        <f>IF(Tableau1[[#This Row],[Strat lancement]]="A0",IF(Tableau1[[#This Row],[Statut lancement]]="X","OK","NOK"),IF(Tableau1[[#This Row],[Strat lancement]]="AA",IF(Tableau1[[#This Row],[Statut lancement]]="XX","OK","NOK"),IF(Tableau1[[#This Row],[Strat lancement]]="BB",IF(Tableau1[[#This Row],[Statut lancement]]="XXX","OK","NOK"))))</f>
        <v>OK</v>
      </c>
      <c r="U72" s="18" t="s">
        <v>495</v>
      </c>
      <c r="V72" s="1" t="s">
        <v>496</v>
      </c>
      <c r="W72" s="1" t="s">
        <v>88</v>
      </c>
      <c r="X72" s="2">
        <v>43927</v>
      </c>
      <c r="Y72" s="1" t="s">
        <v>462</v>
      </c>
      <c r="Z72" s="1" t="s">
        <v>219</v>
      </c>
      <c r="AA72" s="2">
        <v>43927</v>
      </c>
      <c r="AB72" s="123" t="s">
        <v>220</v>
      </c>
      <c r="AC72" s="1" t="str">
        <f>VLOOKUP(Tableau1[[#This Row],[POposte]],Tableau8[#All],18,FALSE)</f>
        <v/>
      </c>
      <c r="AD72" s="236" t="str">
        <f>CONCATENATE(Tableau1[[#This Row],[Nº pièce référence]],Tableau1[[#This Row],[Poste de réf.]])</f>
        <v>450066857810</v>
      </c>
      <c r="AE72" s="237">
        <f>VLOOKUP(Tableau1[[#This Row],[POposte]],Tableau5[#All],5,FALSE)</f>
        <v>1621400</v>
      </c>
      <c r="AF72" s="238" t="s">
        <v>52</v>
      </c>
      <c r="AG72" s="237">
        <f>VLOOKUP(Tableau1[[#This Row],[POposte]],Tableau5[#All],6,FALSE)</f>
        <v>1621400</v>
      </c>
      <c r="AH72" s="238" t="s">
        <v>52</v>
      </c>
      <c r="AI72" s="239">
        <f>Tableau1[[#This Row],[Montant Engagé PO]]-Tableau1[[#This Row],[Montant Liquidé]]</f>
        <v>0</v>
      </c>
      <c r="AJ72" s="237" t="str">
        <f>VLOOKUP(Tableau1[[#This Row],[POposte]],Tableau5[#All],3,FALSE)</f>
        <v>300020861</v>
      </c>
      <c r="AK72" s="237" t="str">
        <f>VLOOKUP(Tableau1[[#This Row],[POposte]],Tableau5[#All],4,FALSE)</f>
        <v>1</v>
      </c>
      <c r="AL72" s="146" t="str">
        <f>VLOOKUP(Tableau1[[#This Row],[POposte]],Tableau5[#All],2,FALSE)</f>
        <v>255223121102</v>
      </c>
      <c r="AM72" s="237" t="str">
        <f>VLOOKUP(Tableau1[[#This Row],[POposte]],Tableau8[],9,FALSE)</f>
        <v>L</v>
      </c>
      <c r="AN72" s="241">
        <f>VLOOKUP(Tableau1[[#This Row],[POposte]],Tableau8[],16,FALSE)</f>
        <v>2000000</v>
      </c>
      <c r="AO72" s="200">
        <f>VLOOKUP(Tableau1[[#This Row],[POposte]],Tableau8[],17,FALSE)</f>
        <v>0</v>
      </c>
      <c r="AP72" s="1" t="str">
        <f>VLOOKUP(Tableau1[[#This Row],[POposte]],Tableau13[#All],10,FALSE)</f>
        <v>0500</v>
      </c>
      <c r="AQ72" s="1" t="str">
        <f>VLOOKUP(MID(Tableau1[[#This Row],[Codenva]],1,2),Tableau36[],2,FALSE)</f>
        <v>Onderhandelingsprocedure zonder voorafgaande bekendmaking (0500)</v>
      </c>
      <c r="AR72" s="1" t="str">
        <f>VLOOKUP(Tableau1[[#This Row],[POposte]],Tableau13[#All],16,FALSE)</f>
        <v/>
      </c>
      <c r="AS72" s="285" t="str">
        <f>Tableau1[[#This Row],[KRC]]&amp;Tableau1[[#This Row],[Poste KRC]]</f>
        <v>3000208611</v>
      </c>
      <c r="AT72" s="1" t="str">
        <f>VLOOKUP(Tableau1[[#This Row],[Colonne3]],Tableau6[[#All],[krcposte]:[description ]],2,FALSE)</f>
        <v>PPE</v>
      </c>
    </row>
    <row r="73" spans="1:46" x14ac:dyDescent="0.35">
      <c r="A73" s="1" t="str">
        <f>Tableau1[[#This Row],[Nº pièce référence]]</f>
        <v>4500668595</v>
      </c>
      <c r="B73" s="126" t="s">
        <v>497</v>
      </c>
      <c r="C73" s="1"/>
      <c r="D73" s="1" t="s">
        <v>498</v>
      </c>
      <c r="E73" s="1" t="s">
        <v>499</v>
      </c>
      <c r="F73" s="92"/>
      <c r="G73" s="125">
        <v>1</v>
      </c>
      <c r="H73" s="75">
        <v>43927</v>
      </c>
      <c r="I73" s="73">
        <v>11474</v>
      </c>
      <c r="J73" s="73" t="s">
        <v>379</v>
      </c>
      <c r="K73" s="75">
        <v>43995</v>
      </c>
      <c r="L73" s="176" t="s">
        <v>276</v>
      </c>
      <c r="M73" s="73"/>
      <c r="N73" s="73"/>
      <c r="O73" s="73"/>
      <c r="P73" s="73"/>
      <c r="Q73" s="75">
        <v>43927</v>
      </c>
      <c r="R73" s="226" t="str">
        <f>VLOOKUP(Tableau1[[#This Row],[POposte]],Tableau8[],15,FALSE)</f>
        <v>BB</v>
      </c>
      <c r="S73" s="226" t="str">
        <f>VLOOKUP(Tableau1[[#This Row],[POposte]],Tableau8[],14,FALSE)</f>
        <v>XXX</v>
      </c>
      <c r="T73" s="75" t="str">
        <f>IF(Tableau1[[#This Row],[Strat lancement]]="A0",IF(Tableau1[[#This Row],[Statut lancement]]="X","OK","NOK"),IF(Tableau1[[#This Row],[Strat lancement]]="AA",IF(Tableau1[[#This Row],[Statut lancement]]="XX","OK","NOK"),IF(Tableau1[[#This Row],[Strat lancement]]="BB",IF(Tableau1[[#This Row],[Statut lancement]]="XXX","OK","NOK"))))</f>
        <v>OK</v>
      </c>
      <c r="U73" s="18" t="s">
        <v>500</v>
      </c>
      <c r="V73" s="1" t="s">
        <v>501</v>
      </c>
      <c r="W73" s="1" t="s">
        <v>88</v>
      </c>
      <c r="X73" s="2">
        <v>43927</v>
      </c>
      <c r="Y73" s="1" t="s">
        <v>502</v>
      </c>
      <c r="Z73" s="1" t="s">
        <v>219</v>
      </c>
      <c r="AA73" s="2">
        <v>43927</v>
      </c>
      <c r="AB73" s="123" t="s">
        <v>220</v>
      </c>
      <c r="AC73" s="1" t="str">
        <f>VLOOKUP(Tableau1[[#This Row],[POposte]],Tableau8[#All],18,FALSE)</f>
        <v/>
      </c>
      <c r="AD73" s="236" t="str">
        <f>CONCATENATE(Tableau1[[#This Row],[Nº pièce référence]],Tableau1[[#This Row],[Poste de réf.]])</f>
        <v>450066859510</v>
      </c>
      <c r="AE73" s="237">
        <f>VLOOKUP(Tableau1[[#This Row],[POposte]],Tableau5[#All],5,FALSE)</f>
        <v>568095</v>
      </c>
      <c r="AF73" s="238" t="s">
        <v>52</v>
      </c>
      <c r="AG73" s="237">
        <f>VLOOKUP(Tableau1[[#This Row],[POposte]],Tableau5[#All],6,FALSE)</f>
        <v>568095</v>
      </c>
      <c r="AH73" s="238" t="s">
        <v>52</v>
      </c>
      <c r="AI73" s="239">
        <f>Tableau1[[#This Row],[Montant Engagé PO]]-Tableau1[[#This Row],[Montant Liquidé]]</f>
        <v>0</v>
      </c>
      <c r="AJ73" s="237" t="str">
        <f>VLOOKUP(Tableau1[[#This Row],[POposte]],Tableau5[#All],3,FALSE)</f>
        <v>300020861</v>
      </c>
      <c r="AK73" s="237" t="str">
        <f>VLOOKUP(Tableau1[[#This Row],[POposte]],Tableau5[#All],4,FALSE)</f>
        <v>1</v>
      </c>
      <c r="AL73" s="146" t="str">
        <f>VLOOKUP(Tableau1[[#This Row],[POposte]],Tableau5[#All],2,FALSE)</f>
        <v>255223121102</v>
      </c>
      <c r="AM73" s="237" t="str">
        <f>VLOOKUP(Tableau1[[#This Row],[POposte]],Tableau8[],9,FALSE)</f>
        <v>Z</v>
      </c>
      <c r="AN73" s="241">
        <f>VLOOKUP(Tableau1[[#This Row],[POposte]],Tableau8[],16,FALSE)</f>
        <v>1</v>
      </c>
      <c r="AO73" s="200">
        <f>VLOOKUP(Tableau1[[#This Row],[POposte]],Tableau8[],17,FALSE)</f>
        <v>0</v>
      </c>
      <c r="AP73" s="1" t="str">
        <f>VLOOKUP(Tableau1[[#This Row],[POposte]],Tableau13[#All],10,FALSE)</f>
        <v>0500</v>
      </c>
      <c r="AQ73" s="1" t="str">
        <f>VLOOKUP(MID(Tableau1[[#This Row],[Codenva]],1,2),Tableau36[],2,FALSE)</f>
        <v>Onderhandelingsprocedure zonder voorafgaande bekendmaking (0500)</v>
      </c>
      <c r="AR73" s="1" t="str">
        <f>VLOOKUP(Tableau1[[#This Row],[POposte]],Tableau13[#All],16,FALSE)</f>
        <v/>
      </c>
      <c r="AS73" s="285" t="str">
        <f>Tableau1[[#This Row],[KRC]]&amp;Tableau1[[#This Row],[Poste KRC]]</f>
        <v>3000208611</v>
      </c>
      <c r="AT73" s="1" t="str">
        <f>VLOOKUP(Tableau1[[#This Row],[Colonne3]],Tableau6[[#All],[krcposte]:[description ]],2,FALSE)</f>
        <v>PPE</v>
      </c>
    </row>
    <row r="74" spans="1:46" x14ac:dyDescent="0.35">
      <c r="A74" s="1" t="str">
        <f>Tableau1[[#This Row],[Nº pièce référence]]</f>
        <v>4500668602</v>
      </c>
      <c r="B74" s="128" t="s">
        <v>503</v>
      </c>
      <c r="C74" s="1"/>
      <c r="D74" s="1"/>
      <c r="E74" s="1" t="s">
        <v>504</v>
      </c>
      <c r="F74" s="92"/>
      <c r="G74" s="127">
        <v>0</v>
      </c>
      <c r="H74" s="95">
        <v>43930</v>
      </c>
      <c r="I74" s="33">
        <v>11913</v>
      </c>
      <c r="J74" s="173" t="s">
        <v>282</v>
      </c>
      <c r="K74" s="73"/>
      <c r="L74" s="176" t="s">
        <v>276</v>
      </c>
      <c r="M74" s="33"/>
      <c r="N74" s="33"/>
      <c r="O74" s="33"/>
      <c r="P74" s="33"/>
      <c r="Q74" s="75">
        <v>43927</v>
      </c>
      <c r="R74" s="226" t="str">
        <f>VLOOKUP(Tableau1[[#This Row],[POposte]],Tableau8[],15,FALSE)</f>
        <v>BB</v>
      </c>
      <c r="S74" s="226" t="str">
        <f>VLOOKUP(Tableau1[[#This Row],[POposte]],Tableau8[],14,FALSE)</f>
        <v>XXX</v>
      </c>
      <c r="T74" s="75" t="str">
        <f>IF(Tableau1[[#This Row],[Strat lancement]]="A0",IF(Tableau1[[#This Row],[Statut lancement]]="X","OK","NOK"),IF(Tableau1[[#This Row],[Strat lancement]]="AA",IF(Tableau1[[#This Row],[Statut lancement]]="XX","OK","NOK"),IF(Tableau1[[#This Row],[Strat lancement]]="BB",IF(Tableau1[[#This Row],[Statut lancement]]="XXX","OK","NOK"))))</f>
        <v>OK</v>
      </c>
      <c r="U74" s="18" t="s">
        <v>505</v>
      </c>
      <c r="V74" s="1" t="s">
        <v>506</v>
      </c>
      <c r="W74" s="1" t="s">
        <v>88</v>
      </c>
      <c r="X74" s="2">
        <v>43927</v>
      </c>
      <c r="Y74" s="1" t="s">
        <v>507</v>
      </c>
      <c r="Z74" s="1" t="s">
        <v>219</v>
      </c>
      <c r="AA74" s="2">
        <v>43927</v>
      </c>
      <c r="AB74" s="123" t="s">
        <v>220</v>
      </c>
      <c r="AC74" s="1" t="str">
        <f>VLOOKUP(Tableau1[[#This Row],[POposte]],Tableau8[#All],18,FALSE)</f>
        <v/>
      </c>
      <c r="AD74" s="236" t="str">
        <f>CONCATENATE(Tableau1[[#This Row],[Nº pièce référence]],Tableau1[[#This Row],[Poste de réf.]])</f>
        <v>450066860210</v>
      </c>
      <c r="AE74" s="237">
        <f>VLOOKUP(Tableau1[[#This Row],[POposte]],Tableau5[#All],5,FALSE)</f>
        <v>381.15</v>
      </c>
      <c r="AF74" s="238" t="s">
        <v>52</v>
      </c>
      <c r="AG74" s="237">
        <f>VLOOKUP(Tableau1[[#This Row],[POposte]],Tableau5[#All],6,FALSE)</f>
        <v>381.15</v>
      </c>
      <c r="AH74" s="238" t="s">
        <v>52</v>
      </c>
      <c r="AI74" s="239">
        <f>Tableau1[[#This Row],[Montant Engagé PO]]-Tableau1[[#This Row],[Montant Liquidé]]</f>
        <v>0</v>
      </c>
      <c r="AJ74" s="237" t="str">
        <f>VLOOKUP(Tableau1[[#This Row],[POposte]],Tableau5[#All],3,FALSE)</f>
        <v>300020861</v>
      </c>
      <c r="AK74" s="237" t="str">
        <f>VLOOKUP(Tableau1[[#This Row],[POposte]],Tableau5[#All],4,FALSE)</f>
        <v>1</v>
      </c>
      <c r="AL74" s="146" t="str">
        <f>VLOOKUP(Tableau1[[#This Row],[POposte]],Tableau5[#All],2,FALSE)</f>
        <v>255223121102</v>
      </c>
      <c r="AM74" s="237" t="str">
        <f>VLOOKUP(Tableau1[[#This Row],[POposte]],Tableau8[],9,FALSE)</f>
        <v>L</v>
      </c>
      <c r="AN74" s="241">
        <f>VLOOKUP(Tableau1[[#This Row],[POposte]],Tableau8[],16,FALSE)</f>
        <v>50</v>
      </c>
      <c r="AO74" s="200">
        <f>VLOOKUP(Tableau1[[#This Row],[POposte]],Tableau8[],17,FALSE)</f>
        <v>0</v>
      </c>
      <c r="AP74" s="1" t="str">
        <f>VLOOKUP(Tableau1[[#This Row],[POposte]],Tableau13[#All],10,FALSE)</f>
        <v>0520</v>
      </c>
      <c r="AQ74" s="1" t="str">
        <f>VLOOKUP(MID(Tableau1[[#This Row],[Codenva]],1,2),Tableau36[],2,FALSE)</f>
        <v>Onderhandelingsprocedure zonder voorafgaande bekendmaking (0500)</v>
      </c>
      <c r="AR74" s="1" t="str">
        <f>VLOOKUP(Tableau1[[#This Row],[POposte]],Tableau13[#All],16,FALSE)</f>
        <v/>
      </c>
      <c r="AS74" s="285" t="str">
        <f>Tableau1[[#This Row],[KRC]]&amp;Tableau1[[#This Row],[Poste KRC]]</f>
        <v>3000208611</v>
      </c>
      <c r="AT74" s="1" t="str">
        <f>VLOOKUP(Tableau1[[#This Row],[Colonne3]],Tableau6[[#All],[krcposte]:[description ]],2,FALSE)</f>
        <v>PPE</v>
      </c>
    </row>
    <row r="75" spans="1:46" x14ac:dyDescent="0.35">
      <c r="A75" s="1" t="str">
        <f>Tableau1[[#This Row],[Nº pièce référence]]</f>
        <v>4500668602</v>
      </c>
      <c r="B75" s="128" t="s">
        <v>503</v>
      </c>
      <c r="C75" s="1"/>
      <c r="D75" s="1"/>
      <c r="E75" s="1" t="s">
        <v>504</v>
      </c>
      <c r="F75" s="92"/>
      <c r="G75" s="127">
        <v>0</v>
      </c>
      <c r="H75" s="95">
        <v>43930</v>
      </c>
      <c r="I75" s="33">
        <v>11913</v>
      </c>
      <c r="J75" s="73" t="s">
        <v>282</v>
      </c>
      <c r="K75" s="73"/>
      <c r="L75" s="176" t="s">
        <v>276</v>
      </c>
      <c r="M75" s="33"/>
      <c r="N75" s="33"/>
      <c r="O75" s="33"/>
      <c r="P75" s="33"/>
      <c r="Q75" s="75">
        <v>43927</v>
      </c>
      <c r="R75" s="226" t="str">
        <f>VLOOKUP(Tableau1[[#This Row],[POposte]],Tableau8[],15,FALSE)</f>
        <v>BB</v>
      </c>
      <c r="S75" s="226" t="str">
        <f>VLOOKUP(Tableau1[[#This Row],[POposte]],Tableau8[],14,FALSE)</f>
        <v>XXX</v>
      </c>
      <c r="T75" s="75" t="str">
        <f>IF(Tableau1[[#This Row],[Strat lancement]]="A0",IF(Tableau1[[#This Row],[Statut lancement]]="X","OK","NOK"),IF(Tableau1[[#This Row],[Strat lancement]]="AA",IF(Tableau1[[#This Row],[Statut lancement]]="XX","OK","NOK"),IF(Tableau1[[#This Row],[Strat lancement]]="BB",IF(Tableau1[[#This Row],[Statut lancement]]="XXX","OK","NOK"))))</f>
        <v>OK</v>
      </c>
      <c r="U75" s="18" t="s">
        <v>505</v>
      </c>
      <c r="V75" s="1" t="s">
        <v>506</v>
      </c>
      <c r="W75" s="1" t="s">
        <v>217</v>
      </c>
      <c r="X75" s="2">
        <v>43927</v>
      </c>
      <c r="Y75" s="1" t="s">
        <v>508</v>
      </c>
      <c r="Z75" s="1" t="s">
        <v>219</v>
      </c>
      <c r="AA75" s="2">
        <v>43927</v>
      </c>
      <c r="AB75" s="123" t="s">
        <v>220</v>
      </c>
      <c r="AC75" s="1" t="str">
        <f>VLOOKUP(Tableau1[[#This Row],[POposte]],Tableau8[#All],18,FALSE)</f>
        <v/>
      </c>
      <c r="AD75" s="236" t="str">
        <f>CONCATENATE(Tableau1[[#This Row],[Nº pièce référence]],Tableau1[[#This Row],[Poste de réf.]])</f>
        <v>450066860220</v>
      </c>
      <c r="AE75" s="237">
        <f>VLOOKUP(Tableau1[[#This Row],[POposte]],Tableau5[#All],5,FALSE)</f>
        <v>1638.95</v>
      </c>
      <c r="AF75" s="238" t="s">
        <v>52</v>
      </c>
      <c r="AG75" s="237">
        <f>VLOOKUP(Tableau1[[#This Row],[POposte]],Tableau5[#All],6,FALSE)</f>
        <v>1638.95</v>
      </c>
      <c r="AH75" s="238" t="s">
        <v>52</v>
      </c>
      <c r="AI75" s="239">
        <f>Tableau1[[#This Row],[Montant Engagé PO]]-Tableau1[[#This Row],[Montant Liquidé]]</f>
        <v>0</v>
      </c>
      <c r="AJ75" s="237" t="str">
        <f>VLOOKUP(Tableau1[[#This Row],[POposte]],Tableau5[#All],3,FALSE)</f>
        <v>300020861</v>
      </c>
      <c r="AK75" s="237" t="str">
        <f>VLOOKUP(Tableau1[[#This Row],[POposte]],Tableau5[#All],4,FALSE)</f>
        <v>1</v>
      </c>
      <c r="AL75" s="146" t="str">
        <f>VLOOKUP(Tableau1[[#This Row],[POposte]],Tableau5[#All],2,FALSE)</f>
        <v>255223121102</v>
      </c>
      <c r="AM75" s="237" t="str">
        <f>VLOOKUP(Tableau1[[#This Row],[POposte]],Tableau8[],9,FALSE)</f>
        <v>L</v>
      </c>
      <c r="AN75" s="241">
        <f>VLOOKUP(Tableau1[[#This Row],[POposte]],Tableau8[],16,FALSE)</f>
        <v>215</v>
      </c>
      <c r="AO75" s="200">
        <f>VLOOKUP(Tableau1[[#This Row],[POposte]],Tableau8[],17,FALSE)</f>
        <v>0</v>
      </c>
      <c r="AP75" s="1" t="str">
        <f>VLOOKUP(Tableau1[[#This Row],[POposte]],Tableau13[#All],10,FALSE)</f>
        <v>0520</v>
      </c>
      <c r="AQ75" s="1" t="str">
        <f>VLOOKUP(MID(Tableau1[[#This Row],[Codenva]],1,2),Tableau36[],2,FALSE)</f>
        <v>Onderhandelingsprocedure zonder voorafgaande bekendmaking (0500)</v>
      </c>
      <c r="AR75" s="1" t="str">
        <f>VLOOKUP(Tableau1[[#This Row],[POposte]],Tableau13[#All],16,FALSE)</f>
        <v/>
      </c>
      <c r="AS75" s="285" t="str">
        <f>Tableau1[[#This Row],[KRC]]&amp;Tableau1[[#This Row],[Poste KRC]]</f>
        <v>3000208611</v>
      </c>
      <c r="AT75" s="1" t="str">
        <f>VLOOKUP(Tableau1[[#This Row],[Colonne3]],Tableau6[[#All],[krcposte]:[description ]],2,FALSE)</f>
        <v>PPE</v>
      </c>
    </row>
    <row r="76" spans="1:46" x14ac:dyDescent="0.35">
      <c r="A76" s="1" t="str">
        <f>Tableau1[[#This Row],[Nº pièce référence]]</f>
        <v>4500668602</v>
      </c>
      <c r="B76" s="128" t="s">
        <v>503</v>
      </c>
      <c r="C76" s="1"/>
      <c r="D76" s="1"/>
      <c r="E76" s="1" t="s">
        <v>504</v>
      </c>
      <c r="F76" s="92"/>
      <c r="G76" s="127">
        <v>0</v>
      </c>
      <c r="H76" s="95">
        <v>43930</v>
      </c>
      <c r="I76" s="33">
        <v>11913</v>
      </c>
      <c r="J76" s="73" t="s">
        <v>282</v>
      </c>
      <c r="K76" s="73"/>
      <c r="L76" s="176" t="s">
        <v>276</v>
      </c>
      <c r="M76" s="33"/>
      <c r="N76" s="33"/>
      <c r="O76" s="33"/>
      <c r="P76" s="33"/>
      <c r="Q76" s="75">
        <v>43927</v>
      </c>
      <c r="R76" s="226" t="str">
        <f>VLOOKUP(Tableau1[[#This Row],[POposte]],Tableau8[],15,FALSE)</f>
        <v>BB</v>
      </c>
      <c r="S76" s="226" t="str">
        <f>VLOOKUP(Tableau1[[#This Row],[POposte]],Tableau8[],14,FALSE)</f>
        <v>XXX</v>
      </c>
      <c r="T76" s="75" t="str">
        <f>IF(Tableau1[[#This Row],[Strat lancement]]="A0",IF(Tableau1[[#This Row],[Statut lancement]]="X","OK","NOK"),IF(Tableau1[[#This Row],[Strat lancement]]="AA",IF(Tableau1[[#This Row],[Statut lancement]]="XX","OK","NOK"),IF(Tableau1[[#This Row],[Strat lancement]]="BB",IF(Tableau1[[#This Row],[Statut lancement]]="XXX","OK","NOK"))))</f>
        <v>OK</v>
      </c>
      <c r="U76" s="18" t="s">
        <v>505</v>
      </c>
      <c r="V76" s="1" t="s">
        <v>506</v>
      </c>
      <c r="W76" s="1" t="s">
        <v>222</v>
      </c>
      <c r="X76" s="2">
        <v>43927</v>
      </c>
      <c r="Y76" s="1" t="s">
        <v>509</v>
      </c>
      <c r="Z76" s="1" t="s">
        <v>219</v>
      </c>
      <c r="AA76" s="2">
        <v>43927</v>
      </c>
      <c r="AB76" s="123" t="s">
        <v>220</v>
      </c>
      <c r="AC76" s="1" t="str">
        <f>VLOOKUP(Tableau1[[#This Row],[POposte]],Tableau8[#All],18,FALSE)</f>
        <v/>
      </c>
      <c r="AD76" s="236" t="str">
        <f>CONCATENATE(Tableau1[[#This Row],[Nº pièce référence]],Tableau1[[#This Row],[Poste de réf.]])</f>
        <v>450066860230</v>
      </c>
      <c r="AE76" s="237">
        <f>VLOOKUP(Tableau1[[#This Row],[POposte]],Tableau5[#All],5,FALSE)</f>
        <v>914.76</v>
      </c>
      <c r="AF76" s="238" t="s">
        <v>52</v>
      </c>
      <c r="AG76" s="237">
        <f>VLOOKUP(Tableau1[[#This Row],[POposte]],Tableau5[#All],6,FALSE)</f>
        <v>914.76</v>
      </c>
      <c r="AH76" s="238" t="s">
        <v>52</v>
      </c>
      <c r="AI76" s="239">
        <f>Tableau1[[#This Row],[Montant Engagé PO]]-Tableau1[[#This Row],[Montant Liquidé]]</f>
        <v>0</v>
      </c>
      <c r="AJ76" s="237" t="str">
        <f>VLOOKUP(Tableau1[[#This Row],[POposte]],Tableau5[#All],3,FALSE)</f>
        <v>300020861</v>
      </c>
      <c r="AK76" s="237" t="str">
        <f>VLOOKUP(Tableau1[[#This Row],[POposte]],Tableau5[#All],4,FALSE)</f>
        <v>1</v>
      </c>
      <c r="AL76" s="146" t="str">
        <f>VLOOKUP(Tableau1[[#This Row],[POposte]],Tableau5[#All],2,FALSE)</f>
        <v>255223121102</v>
      </c>
      <c r="AM76" s="237" t="str">
        <f>VLOOKUP(Tableau1[[#This Row],[POposte]],Tableau8[],9,FALSE)</f>
        <v>L</v>
      </c>
      <c r="AN76" s="241">
        <f>VLOOKUP(Tableau1[[#This Row],[POposte]],Tableau8[],16,FALSE)</f>
        <v>120</v>
      </c>
      <c r="AO76" s="200">
        <f>VLOOKUP(Tableau1[[#This Row],[POposte]],Tableau8[],17,FALSE)</f>
        <v>0</v>
      </c>
      <c r="AP76" s="1" t="str">
        <f>VLOOKUP(Tableau1[[#This Row],[POposte]],Tableau13[#All],10,FALSE)</f>
        <v>0520</v>
      </c>
      <c r="AQ76" s="1" t="str">
        <f>VLOOKUP(MID(Tableau1[[#This Row],[Codenva]],1,2),Tableau36[],2,FALSE)</f>
        <v>Onderhandelingsprocedure zonder voorafgaande bekendmaking (0500)</v>
      </c>
      <c r="AR76" s="1" t="str">
        <f>VLOOKUP(Tableau1[[#This Row],[POposte]],Tableau13[#All],16,FALSE)</f>
        <v/>
      </c>
      <c r="AS76" s="285" t="str">
        <f>Tableau1[[#This Row],[KRC]]&amp;Tableau1[[#This Row],[Poste KRC]]</f>
        <v>3000208611</v>
      </c>
      <c r="AT76" s="1" t="str">
        <f>VLOOKUP(Tableau1[[#This Row],[Colonne3]],Tableau6[[#All],[krcposte]:[description ]],2,FALSE)</f>
        <v>PPE</v>
      </c>
    </row>
    <row r="77" spans="1:46" x14ac:dyDescent="0.35">
      <c r="A77" s="1" t="str">
        <f>Tableau1[[#This Row],[Nº pièce référence]]</f>
        <v>4500668602</v>
      </c>
      <c r="B77" s="128" t="s">
        <v>503</v>
      </c>
      <c r="C77" s="1"/>
      <c r="D77" s="1"/>
      <c r="E77" s="1" t="s">
        <v>504</v>
      </c>
      <c r="F77" s="92"/>
      <c r="G77" s="127">
        <v>0</v>
      </c>
      <c r="H77" s="95">
        <v>43930</v>
      </c>
      <c r="I77" s="33">
        <v>11913</v>
      </c>
      <c r="J77" s="73" t="s">
        <v>282</v>
      </c>
      <c r="K77" s="73"/>
      <c r="L77" s="176" t="s">
        <v>276</v>
      </c>
      <c r="M77" s="33"/>
      <c r="N77" s="33"/>
      <c r="O77" s="33"/>
      <c r="P77" s="33"/>
      <c r="Q77" s="75">
        <v>43927</v>
      </c>
      <c r="R77" s="226" t="str">
        <f>VLOOKUP(Tableau1[[#This Row],[POposte]],Tableau8[],15,FALSE)</f>
        <v>BB</v>
      </c>
      <c r="S77" s="226" t="str">
        <f>VLOOKUP(Tableau1[[#This Row],[POposte]],Tableau8[],14,FALSE)</f>
        <v>XXX</v>
      </c>
      <c r="T77" s="75" t="str">
        <f>IF(Tableau1[[#This Row],[Strat lancement]]="A0",IF(Tableau1[[#This Row],[Statut lancement]]="X","OK","NOK"),IF(Tableau1[[#This Row],[Strat lancement]]="AA",IF(Tableau1[[#This Row],[Statut lancement]]="XX","OK","NOK"),IF(Tableau1[[#This Row],[Strat lancement]]="BB",IF(Tableau1[[#This Row],[Statut lancement]]="XXX","OK","NOK"))))</f>
        <v>OK</v>
      </c>
      <c r="U77" s="18" t="s">
        <v>505</v>
      </c>
      <c r="V77" s="1" t="s">
        <v>506</v>
      </c>
      <c r="W77" s="1" t="s">
        <v>421</v>
      </c>
      <c r="X77" s="2">
        <v>43927</v>
      </c>
      <c r="Y77" s="1" t="s">
        <v>510</v>
      </c>
      <c r="Z77" s="1" t="s">
        <v>219</v>
      </c>
      <c r="AA77" s="2">
        <v>43927</v>
      </c>
      <c r="AB77" s="123" t="s">
        <v>220</v>
      </c>
      <c r="AC77" s="1" t="str">
        <f>VLOOKUP(Tableau1[[#This Row],[POposte]],Tableau8[#All],18,FALSE)</f>
        <v/>
      </c>
      <c r="AD77" s="236" t="str">
        <f>CONCATENATE(Tableau1[[#This Row],[Nº pièce référence]],Tableau1[[#This Row],[Poste de réf.]])</f>
        <v>450066860240</v>
      </c>
      <c r="AE77" s="237">
        <f>VLOOKUP(Tableau1[[#This Row],[POposte]],Tableau5[#All],5,FALSE)</f>
        <v>167.71</v>
      </c>
      <c r="AF77" s="238" t="s">
        <v>52</v>
      </c>
      <c r="AG77" s="237">
        <f>VLOOKUP(Tableau1[[#This Row],[POposte]],Tableau5[#All],6,FALSE)</f>
        <v>167.71</v>
      </c>
      <c r="AH77" s="238" t="s">
        <v>52</v>
      </c>
      <c r="AI77" s="239">
        <f>Tableau1[[#This Row],[Montant Engagé PO]]-Tableau1[[#This Row],[Montant Liquidé]]</f>
        <v>0</v>
      </c>
      <c r="AJ77" s="237" t="str">
        <f>VLOOKUP(Tableau1[[#This Row],[POposte]],Tableau5[#All],3,FALSE)</f>
        <v>300020861</v>
      </c>
      <c r="AK77" s="237" t="str">
        <f>VLOOKUP(Tableau1[[#This Row],[POposte]],Tableau5[#All],4,FALSE)</f>
        <v>1</v>
      </c>
      <c r="AL77" s="146" t="str">
        <f>VLOOKUP(Tableau1[[#This Row],[POposte]],Tableau5[#All],2,FALSE)</f>
        <v>255223121102</v>
      </c>
      <c r="AM77" s="237" t="str">
        <f>VLOOKUP(Tableau1[[#This Row],[POposte]],Tableau8[],9,FALSE)</f>
        <v>L</v>
      </c>
      <c r="AN77" s="241">
        <f>VLOOKUP(Tableau1[[#This Row],[POposte]],Tableau8[],16,FALSE)</f>
        <v>22</v>
      </c>
      <c r="AO77" s="200">
        <f>VLOOKUP(Tableau1[[#This Row],[POposte]],Tableau8[],17,FALSE)</f>
        <v>0</v>
      </c>
      <c r="AP77" s="1" t="str">
        <f>VLOOKUP(Tableau1[[#This Row],[POposte]],Tableau13[#All],10,FALSE)</f>
        <v>0520</v>
      </c>
      <c r="AQ77" s="1" t="str">
        <f>VLOOKUP(MID(Tableau1[[#This Row],[Codenva]],1,2),Tableau36[],2,FALSE)</f>
        <v>Onderhandelingsprocedure zonder voorafgaande bekendmaking (0500)</v>
      </c>
      <c r="AR77" s="1" t="str">
        <f>VLOOKUP(Tableau1[[#This Row],[POposte]],Tableau13[#All],16,FALSE)</f>
        <v/>
      </c>
      <c r="AS77" s="285" t="str">
        <f>Tableau1[[#This Row],[KRC]]&amp;Tableau1[[#This Row],[Poste KRC]]</f>
        <v>3000208611</v>
      </c>
      <c r="AT77" s="1" t="str">
        <f>VLOOKUP(Tableau1[[#This Row],[Colonne3]],Tableau6[[#All],[krcposte]:[description ]],2,FALSE)</f>
        <v>PPE</v>
      </c>
    </row>
    <row r="78" spans="1:46" x14ac:dyDescent="0.35">
      <c r="A78" s="1" t="str">
        <f>Tableau1[[#This Row],[Nº pièce référence]]</f>
        <v>4500668602</v>
      </c>
      <c r="B78" s="128" t="s">
        <v>503</v>
      </c>
      <c r="C78" s="1"/>
      <c r="D78" s="1"/>
      <c r="E78" s="1" t="s">
        <v>504</v>
      </c>
      <c r="F78" s="92"/>
      <c r="G78" s="127">
        <v>0</v>
      </c>
      <c r="H78" s="95">
        <v>43930</v>
      </c>
      <c r="I78" s="33">
        <v>11913</v>
      </c>
      <c r="J78" s="73" t="s">
        <v>282</v>
      </c>
      <c r="K78" s="73"/>
      <c r="L78" s="176" t="s">
        <v>276</v>
      </c>
      <c r="M78" s="33"/>
      <c r="N78" s="33"/>
      <c r="O78" s="33"/>
      <c r="P78" s="33"/>
      <c r="Q78" s="75">
        <v>43927</v>
      </c>
      <c r="R78" s="226" t="str">
        <f>VLOOKUP(Tableau1[[#This Row],[POposte]],Tableau8[],15,FALSE)</f>
        <v>BB</v>
      </c>
      <c r="S78" s="226" t="str">
        <f>VLOOKUP(Tableau1[[#This Row],[POposte]],Tableau8[],14,FALSE)</f>
        <v>XXX</v>
      </c>
      <c r="T78" s="75" t="str">
        <f>IF(Tableau1[[#This Row],[Strat lancement]]="A0",IF(Tableau1[[#This Row],[Statut lancement]]="X","OK","NOK"),IF(Tableau1[[#This Row],[Strat lancement]]="AA",IF(Tableau1[[#This Row],[Statut lancement]]="XX","OK","NOK"),IF(Tableau1[[#This Row],[Strat lancement]]="BB",IF(Tableau1[[#This Row],[Statut lancement]]="XXX","OK","NOK"))))</f>
        <v>OK</v>
      </c>
      <c r="U78" s="18" t="s">
        <v>505</v>
      </c>
      <c r="V78" s="1" t="s">
        <v>506</v>
      </c>
      <c r="W78" s="1" t="s">
        <v>423</v>
      </c>
      <c r="X78" s="2">
        <v>43927</v>
      </c>
      <c r="Y78" s="1" t="s">
        <v>507</v>
      </c>
      <c r="Z78" s="1" t="s">
        <v>219</v>
      </c>
      <c r="AA78" s="2">
        <v>43927</v>
      </c>
      <c r="AB78" s="123" t="s">
        <v>220</v>
      </c>
      <c r="AC78" s="1" t="str">
        <f>VLOOKUP(Tableau1[[#This Row],[POposte]],Tableau8[#All],18,FALSE)</f>
        <v/>
      </c>
      <c r="AD78" s="236" t="str">
        <f>CONCATENATE(Tableau1[[#This Row],[Nº pièce référence]],Tableau1[[#This Row],[Poste de réf.]])</f>
        <v>450066860250</v>
      </c>
      <c r="AE78" s="237">
        <f>VLOOKUP(Tableau1[[#This Row],[POposte]],Tableau5[#All],5,FALSE)</f>
        <v>647.96</v>
      </c>
      <c r="AF78" s="238" t="s">
        <v>52</v>
      </c>
      <c r="AG78" s="237">
        <f>VLOOKUP(Tableau1[[#This Row],[POposte]],Tableau5[#All],6,FALSE)</f>
        <v>647.96</v>
      </c>
      <c r="AH78" s="238" t="s">
        <v>52</v>
      </c>
      <c r="AI78" s="239">
        <f>Tableau1[[#This Row],[Montant Engagé PO]]-Tableau1[[#This Row],[Montant Liquidé]]</f>
        <v>0</v>
      </c>
      <c r="AJ78" s="237" t="str">
        <f>VLOOKUP(Tableau1[[#This Row],[POposte]],Tableau5[#All],3,FALSE)</f>
        <v>300020861</v>
      </c>
      <c r="AK78" s="237" t="str">
        <f>VLOOKUP(Tableau1[[#This Row],[POposte]],Tableau5[#All],4,FALSE)</f>
        <v>1</v>
      </c>
      <c r="AL78" s="146" t="str">
        <f>VLOOKUP(Tableau1[[#This Row],[POposte]],Tableau5[#All],2,FALSE)</f>
        <v>255223121102</v>
      </c>
      <c r="AM78" s="237" t="str">
        <f>VLOOKUP(Tableau1[[#This Row],[POposte]],Tableau8[],9,FALSE)</f>
        <v>L</v>
      </c>
      <c r="AN78" s="241">
        <f>VLOOKUP(Tableau1[[#This Row],[POposte]],Tableau8[],16,FALSE)</f>
        <v>85</v>
      </c>
      <c r="AO78" s="200">
        <f>VLOOKUP(Tableau1[[#This Row],[POposte]],Tableau8[],17,FALSE)</f>
        <v>0</v>
      </c>
      <c r="AP78" s="1" t="str">
        <f>VLOOKUP(Tableau1[[#This Row],[POposte]],Tableau13[#All],10,FALSE)</f>
        <v>0520</v>
      </c>
      <c r="AQ78" s="1" t="str">
        <f>VLOOKUP(MID(Tableau1[[#This Row],[Codenva]],1,2),Tableau36[],2,FALSE)</f>
        <v>Onderhandelingsprocedure zonder voorafgaande bekendmaking (0500)</v>
      </c>
      <c r="AR78" s="1" t="str">
        <f>VLOOKUP(Tableau1[[#This Row],[POposte]],Tableau13[#All],16,FALSE)</f>
        <v/>
      </c>
      <c r="AS78" s="285" t="str">
        <f>Tableau1[[#This Row],[KRC]]&amp;Tableau1[[#This Row],[Poste KRC]]</f>
        <v>3000208611</v>
      </c>
      <c r="AT78" s="1" t="str">
        <f>VLOOKUP(Tableau1[[#This Row],[Colonne3]],Tableau6[[#All],[krcposte]:[description ]],2,FALSE)</f>
        <v>PPE</v>
      </c>
    </row>
    <row r="79" spans="1:46" x14ac:dyDescent="0.35">
      <c r="A79" s="1" t="str">
        <f>Tableau1[[#This Row],[Nº pièce référence]]</f>
        <v>4500668602</v>
      </c>
      <c r="B79" s="128" t="s">
        <v>503</v>
      </c>
      <c r="C79" s="1"/>
      <c r="D79" s="1"/>
      <c r="E79" s="1" t="s">
        <v>504</v>
      </c>
      <c r="F79" s="92"/>
      <c r="G79" s="127">
        <v>0</v>
      </c>
      <c r="H79" s="95">
        <v>43930</v>
      </c>
      <c r="I79" s="33">
        <v>11913</v>
      </c>
      <c r="J79" s="73" t="s">
        <v>282</v>
      </c>
      <c r="K79" s="73"/>
      <c r="L79" s="176" t="s">
        <v>276</v>
      </c>
      <c r="M79" s="33"/>
      <c r="N79" s="33"/>
      <c r="O79" s="33"/>
      <c r="P79" s="33"/>
      <c r="Q79" s="75">
        <v>43927</v>
      </c>
      <c r="R79" s="226" t="str">
        <f>VLOOKUP(Tableau1[[#This Row],[POposte]],Tableau8[],15,FALSE)</f>
        <v>BB</v>
      </c>
      <c r="S79" s="226" t="str">
        <f>VLOOKUP(Tableau1[[#This Row],[POposte]],Tableau8[],14,FALSE)</f>
        <v>XXX</v>
      </c>
      <c r="T79" s="75" t="str">
        <f>IF(Tableau1[[#This Row],[Strat lancement]]="A0",IF(Tableau1[[#This Row],[Statut lancement]]="X","OK","NOK"),IF(Tableau1[[#This Row],[Strat lancement]]="AA",IF(Tableau1[[#This Row],[Statut lancement]]="XX","OK","NOK"),IF(Tableau1[[#This Row],[Strat lancement]]="BB",IF(Tableau1[[#This Row],[Statut lancement]]="XXX","OK","NOK"))))</f>
        <v>OK</v>
      </c>
      <c r="U79" s="18" t="s">
        <v>505</v>
      </c>
      <c r="V79" s="1" t="s">
        <v>506</v>
      </c>
      <c r="W79" s="1" t="s">
        <v>511</v>
      </c>
      <c r="X79" s="2">
        <v>43927</v>
      </c>
      <c r="Y79" s="1" t="s">
        <v>512</v>
      </c>
      <c r="Z79" s="1" t="s">
        <v>219</v>
      </c>
      <c r="AA79" s="2">
        <v>43927</v>
      </c>
      <c r="AB79" s="123" t="s">
        <v>220</v>
      </c>
      <c r="AC79" s="1" t="str">
        <f>VLOOKUP(Tableau1[[#This Row],[POposte]],Tableau8[#All],18,FALSE)</f>
        <v/>
      </c>
      <c r="AD79" s="236" t="str">
        <f>CONCATENATE(Tableau1[[#This Row],[Nº pièce référence]],Tableau1[[#This Row],[Poste de réf.]])</f>
        <v>450066860260</v>
      </c>
      <c r="AE79" s="237">
        <f>VLOOKUP(Tableau1[[#This Row],[POposte]],Tableau5[#All],5,FALSE)</f>
        <v>5009.3999999999996</v>
      </c>
      <c r="AF79" s="238" t="s">
        <v>52</v>
      </c>
      <c r="AG79" s="237">
        <f>VLOOKUP(Tableau1[[#This Row],[POposte]],Tableau5[#All],6,FALSE)</f>
        <v>5009.3999999999996</v>
      </c>
      <c r="AH79" s="238" t="s">
        <v>52</v>
      </c>
      <c r="AI79" s="239">
        <f>Tableau1[[#This Row],[Montant Engagé PO]]-Tableau1[[#This Row],[Montant Liquidé]]</f>
        <v>0</v>
      </c>
      <c r="AJ79" s="237" t="str">
        <f>VLOOKUP(Tableau1[[#This Row],[POposte]],Tableau5[#All],3,FALSE)</f>
        <v>300020861</v>
      </c>
      <c r="AK79" s="237" t="str">
        <f>VLOOKUP(Tableau1[[#This Row],[POposte]],Tableau5[#All],4,FALSE)</f>
        <v>1</v>
      </c>
      <c r="AL79" s="146" t="str">
        <f>VLOOKUP(Tableau1[[#This Row],[POposte]],Tableau5[#All],2,FALSE)</f>
        <v>255223121102</v>
      </c>
      <c r="AM79" s="237" t="str">
        <f>VLOOKUP(Tableau1[[#This Row],[POposte]],Tableau8[],9,FALSE)</f>
        <v>L</v>
      </c>
      <c r="AN79" s="241">
        <f>VLOOKUP(Tableau1[[#This Row],[POposte]],Tableau8[],16,FALSE)</f>
        <v>90</v>
      </c>
      <c r="AO79" s="200">
        <f>VLOOKUP(Tableau1[[#This Row],[POposte]],Tableau8[],17,FALSE)</f>
        <v>0</v>
      </c>
      <c r="AP79" s="1" t="str">
        <f>VLOOKUP(Tableau1[[#This Row],[POposte]],Tableau13[#All],10,FALSE)</f>
        <v>0520</v>
      </c>
      <c r="AQ79" s="1" t="str">
        <f>VLOOKUP(MID(Tableau1[[#This Row],[Codenva]],1,2),Tableau36[],2,FALSE)</f>
        <v>Onderhandelingsprocedure zonder voorafgaande bekendmaking (0500)</v>
      </c>
      <c r="AR79" s="1" t="str">
        <f>VLOOKUP(Tableau1[[#This Row],[POposte]],Tableau13[#All],16,FALSE)</f>
        <v/>
      </c>
      <c r="AS79" s="285" t="str">
        <f>Tableau1[[#This Row],[KRC]]&amp;Tableau1[[#This Row],[Poste KRC]]</f>
        <v>3000208611</v>
      </c>
      <c r="AT79" s="1" t="str">
        <f>VLOOKUP(Tableau1[[#This Row],[Colonne3]],Tableau6[[#All],[krcposte]:[description ]],2,FALSE)</f>
        <v>PPE</v>
      </c>
    </row>
    <row r="80" spans="1:46" x14ac:dyDescent="0.35">
      <c r="A80" s="1" t="str">
        <f>Tableau1[[#This Row],[Nº pièce référence]]</f>
        <v>4500668602</v>
      </c>
      <c r="B80" s="128" t="s">
        <v>503</v>
      </c>
      <c r="C80" s="1"/>
      <c r="D80" s="1"/>
      <c r="E80" s="1" t="s">
        <v>504</v>
      </c>
      <c r="F80" s="92"/>
      <c r="G80" s="127">
        <v>0</v>
      </c>
      <c r="H80" s="95">
        <v>43930</v>
      </c>
      <c r="I80" s="33">
        <v>11913</v>
      </c>
      <c r="J80" s="73" t="s">
        <v>282</v>
      </c>
      <c r="K80" s="73"/>
      <c r="L80" s="176" t="s">
        <v>276</v>
      </c>
      <c r="M80" s="33"/>
      <c r="N80" s="33"/>
      <c r="O80" s="33"/>
      <c r="P80" s="33"/>
      <c r="Q80" s="75">
        <v>43927</v>
      </c>
      <c r="R80" s="226" t="str">
        <f>VLOOKUP(Tableau1[[#This Row],[POposte]],Tableau8[],15,FALSE)</f>
        <v>BB</v>
      </c>
      <c r="S80" s="226" t="str">
        <f>VLOOKUP(Tableau1[[#This Row],[POposte]],Tableau8[],14,FALSE)</f>
        <v>XXX</v>
      </c>
      <c r="T80" s="75" t="str">
        <f>IF(Tableau1[[#This Row],[Strat lancement]]="A0",IF(Tableau1[[#This Row],[Statut lancement]]="X","OK","NOK"),IF(Tableau1[[#This Row],[Strat lancement]]="AA",IF(Tableau1[[#This Row],[Statut lancement]]="XX","OK","NOK"),IF(Tableau1[[#This Row],[Strat lancement]]="BB",IF(Tableau1[[#This Row],[Statut lancement]]="XXX","OK","NOK"))))</f>
        <v>OK</v>
      </c>
      <c r="U80" s="18" t="s">
        <v>505</v>
      </c>
      <c r="V80" s="1" t="s">
        <v>506</v>
      </c>
      <c r="W80" s="1" t="s">
        <v>513</v>
      </c>
      <c r="X80" s="2">
        <v>43927</v>
      </c>
      <c r="Y80" s="1" t="s">
        <v>514</v>
      </c>
      <c r="Z80" s="1" t="s">
        <v>219</v>
      </c>
      <c r="AA80" s="2">
        <v>43927</v>
      </c>
      <c r="AB80" s="123" t="s">
        <v>220</v>
      </c>
      <c r="AC80" s="1" t="str">
        <f>VLOOKUP(Tableau1[[#This Row],[POposte]],Tableau8[#All],18,FALSE)</f>
        <v/>
      </c>
      <c r="AD80" s="236" t="str">
        <f>CONCATENATE(Tableau1[[#This Row],[Nº pièce référence]],Tableau1[[#This Row],[Poste de réf.]])</f>
        <v>450066860270</v>
      </c>
      <c r="AE80" s="237">
        <f>VLOOKUP(Tableau1[[#This Row],[POposte]],Tableau5[#All],5,FALSE)</f>
        <v>48.4</v>
      </c>
      <c r="AF80" s="238" t="s">
        <v>52</v>
      </c>
      <c r="AG80" s="237">
        <f>VLOOKUP(Tableau1[[#This Row],[POposte]],Tableau5[#All],6,FALSE)</f>
        <v>48.4</v>
      </c>
      <c r="AH80" s="238" t="s">
        <v>52</v>
      </c>
      <c r="AI80" s="239">
        <f>Tableau1[[#This Row],[Montant Engagé PO]]-Tableau1[[#This Row],[Montant Liquidé]]</f>
        <v>0</v>
      </c>
      <c r="AJ80" s="237" t="str">
        <f>VLOOKUP(Tableau1[[#This Row],[POposte]],Tableau5[#All],3,FALSE)</f>
        <v>300020861</v>
      </c>
      <c r="AK80" s="237" t="str">
        <f>VLOOKUP(Tableau1[[#This Row],[POposte]],Tableau5[#All],4,FALSE)</f>
        <v>1</v>
      </c>
      <c r="AL80" s="146" t="str">
        <f>VLOOKUP(Tableau1[[#This Row],[POposte]],Tableau5[#All],2,FALSE)</f>
        <v>255223121102</v>
      </c>
      <c r="AM80" s="237" t="str">
        <f>VLOOKUP(Tableau1[[#This Row],[POposte]],Tableau8[],9,FALSE)</f>
        <v>L</v>
      </c>
      <c r="AN80" s="241">
        <f>VLOOKUP(Tableau1[[#This Row],[POposte]],Tableau8[],16,FALSE)</f>
        <v>1</v>
      </c>
      <c r="AO80" s="200">
        <f>VLOOKUP(Tableau1[[#This Row],[POposte]],Tableau8[],17,FALSE)</f>
        <v>0</v>
      </c>
      <c r="AP80" s="1" t="str">
        <f>VLOOKUP(Tableau1[[#This Row],[POposte]],Tableau13[#All],10,FALSE)</f>
        <v>0520</v>
      </c>
      <c r="AQ80" s="1" t="str">
        <f>VLOOKUP(MID(Tableau1[[#This Row],[Codenva]],1,2),Tableau36[],2,FALSE)</f>
        <v>Onderhandelingsprocedure zonder voorafgaande bekendmaking (0500)</v>
      </c>
      <c r="AR80" s="1" t="str">
        <f>VLOOKUP(Tableau1[[#This Row],[POposte]],Tableau13[#All],16,FALSE)</f>
        <v/>
      </c>
      <c r="AS80" s="285" t="str">
        <f>Tableau1[[#This Row],[KRC]]&amp;Tableau1[[#This Row],[Poste KRC]]</f>
        <v>3000208611</v>
      </c>
      <c r="AT80" s="1" t="str">
        <f>VLOOKUP(Tableau1[[#This Row],[Colonne3]],Tableau6[[#All],[krcposte]:[description ]],2,FALSE)</f>
        <v>PPE</v>
      </c>
    </row>
    <row r="81" spans="1:46" x14ac:dyDescent="0.35">
      <c r="A81" s="1" t="str">
        <f>Tableau1[[#This Row],[Nº pièce référence]]</f>
        <v>4500668602</v>
      </c>
      <c r="B81" s="128" t="s">
        <v>503</v>
      </c>
      <c r="C81" s="1"/>
      <c r="D81" s="1"/>
      <c r="E81" s="1" t="s">
        <v>504</v>
      </c>
      <c r="F81" s="92"/>
      <c r="G81" s="127">
        <v>0</v>
      </c>
      <c r="H81" s="95">
        <v>43930</v>
      </c>
      <c r="I81" s="33">
        <v>11913</v>
      </c>
      <c r="J81" s="73" t="s">
        <v>282</v>
      </c>
      <c r="K81" s="73"/>
      <c r="L81" s="176" t="s">
        <v>276</v>
      </c>
      <c r="M81" s="33"/>
      <c r="N81" s="33"/>
      <c r="O81" s="33"/>
      <c r="P81" s="33"/>
      <c r="Q81" s="75">
        <v>43927</v>
      </c>
      <c r="R81" s="226" t="str">
        <f>VLOOKUP(Tableau1[[#This Row],[POposte]],Tableau8[],15,FALSE)</f>
        <v>BB</v>
      </c>
      <c r="S81" s="226" t="str">
        <f>VLOOKUP(Tableau1[[#This Row],[POposte]],Tableau8[],14,FALSE)</f>
        <v>XXX</v>
      </c>
      <c r="T81" s="75" t="str">
        <f>IF(Tableau1[[#This Row],[Strat lancement]]="A0",IF(Tableau1[[#This Row],[Statut lancement]]="X","OK","NOK"),IF(Tableau1[[#This Row],[Strat lancement]]="AA",IF(Tableau1[[#This Row],[Statut lancement]]="XX","OK","NOK"),IF(Tableau1[[#This Row],[Strat lancement]]="BB",IF(Tableau1[[#This Row],[Statut lancement]]="XXX","OK","NOK"))))</f>
        <v>OK</v>
      </c>
      <c r="U81" s="18" t="s">
        <v>505</v>
      </c>
      <c r="V81" s="1" t="s">
        <v>506</v>
      </c>
      <c r="W81" s="1" t="s">
        <v>515</v>
      </c>
      <c r="X81" s="2">
        <v>43930</v>
      </c>
      <c r="Y81" s="1" t="s">
        <v>476</v>
      </c>
      <c r="Z81" s="1" t="s">
        <v>219</v>
      </c>
      <c r="AA81" s="2">
        <v>43927</v>
      </c>
      <c r="AB81" s="123" t="s">
        <v>220</v>
      </c>
      <c r="AC81" s="1" t="str">
        <f>VLOOKUP(Tableau1[[#This Row],[POposte]],Tableau8[#All],18,FALSE)</f>
        <v/>
      </c>
      <c r="AD81" s="236" t="str">
        <f>CONCATENATE(Tableau1[[#This Row],[Nº pièce référence]],Tableau1[[#This Row],[Poste de réf.]])</f>
        <v>450066860280</v>
      </c>
      <c r="AE81" s="237">
        <f>VLOOKUP(Tableau1[[#This Row],[POposte]],Tableau5[#All],5,FALSE)</f>
        <v>365.9</v>
      </c>
      <c r="AF81" s="238" t="s">
        <v>52</v>
      </c>
      <c r="AG81" s="237">
        <f>VLOOKUP(Tableau1[[#This Row],[POposte]],Tableau5[#All],6,FALSE)</f>
        <v>365.9</v>
      </c>
      <c r="AH81" s="238" t="s">
        <v>52</v>
      </c>
      <c r="AI81" s="239">
        <f>Tableau1[[#This Row],[Montant Engagé PO]]-Tableau1[[#This Row],[Montant Liquidé]]</f>
        <v>0</v>
      </c>
      <c r="AJ81" s="237" t="str">
        <f>VLOOKUP(Tableau1[[#This Row],[POposte]],Tableau5[#All],3,FALSE)</f>
        <v>300020861</v>
      </c>
      <c r="AK81" s="237" t="str">
        <f>VLOOKUP(Tableau1[[#This Row],[POposte]],Tableau5[#All],4,FALSE)</f>
        <v>1</v>
      </c>
      <c r="AL81" s="146" t="str">
        <f>VLOOKUP(Tableau1[[#This Row],[POposte]],Tableau5[#All],2,FALSE)</f>
        <v>255223121102</v>
      </c>
      <c r="AM81" s="237" t="str">
        <f>VLOOKUP(Tableau1[[#This Row],[POposte]],Tableau8[],9,FALSE)</f>
        <v>L</v>
      </c>
      <c r="AN81" s="241">
        <f>VLOOKUP(Tableau1[[#This Row],[POposte]],Tableau8[],16,FALSE)</f>
        <v>48</v>
      </c>
      <c r="AO81" s="200">
        <f>VLOOKUP(Tableau1[[#This Row],[POposte]],Tableau8[],17,FALSE)</f>
        <v>0</v>
      </c>
      <c r="AP81" s="1" t="str">
        <f>VLOOKUP(Tableau1[[#This Row],[POposte]],Tableau13[#All],10,FALSE)</f>
        <v>0520</v>
      </c>
      <c r="AQ81" s="1" t="str">
        <f>VLOOKUP(MID(Tableau1[[#This Row],[Codenva]],1,2),Tableau36[],2,FALSE)</f>
        <v>Onderhandelingsprocedure zonder voorafgaande bekendmaking (0500)</v>
      </c>
      <c r="AR81" s="1" t="str">
        <f>VLOOKUP(Tableau1[[#This Row],[POposte]],Tableau13[#All],16,FALSE)</f>
        <v/>
      </c>
      <c r="AS81" s="285" t="str">
        <f>Tableau1[[#This Row],[KRC]]&amp;Tableau1[[#This Row],[Poste KRC]]</f>
        <v>3000208611</v>
      </c>
      <c r="AT81" s="1" t="str">
        <f>VLOOKUP(Tableau1[[#This Row],[Colonne3]],Tableau6[[#All],[krcposte]:[description ]],2,FALSE)</f>
        <v>PPE</v>
      </c>
    </row>
    <row r="82" spans="1:46" x14ac:dyDescent="0.35">
      <c r="A82" s="1" t="str">
        <f>Tableau1[[#This Row],[Nº pièce référence]]</f>
        <v>4500668602</v>
      </c>
      <c r="B82" s="128" t="s">
        <v>503</v>
      </c>
      <c r="C82" s="1"/>
      <c r="D82" s="1"/>
      <c r="E82" s="1" t="s">
        <v>504</v>
      </c>
      <c r="F82" s="92"/>
      <c r="G82" s="127">
        <v>0</v>
      </c>
      <c r="H82" s="95">
        <v>43930</v>
      </c>
      <c r="I82" s="33">
        <v>11913</v>
      </c>
      <c r="J82" s="73" t="s">
        <v>282</v>
      </c>
      <c r="K82" s="73"/>
      <c r="L82" s="176" t="s">
        <v>276</v>
      </c>
      <c r="M82" s="33"/>
      <c r="N82" s="33"/>
      <c r="O82" s="33"/>
      <c r="P82" s="33"/>
      <c r="Q82" s="75">
        <v>43927</v>
      </c>
      <c r="R82" s="226" t="str">
        <f>VLOOKUP(Tableau1[[#This Row],[POposte]],Tableau8[],15,FALSE)</f>
        <v>BB</v>
      </c>
      <c r="S82" s="226" t="str">
        <f>VLOOKUP(Tableau1[[#This Row],[POposte]],Tableau8[],14,FALSE)</f>
        <v>XXX</v>
      </c>
      <c r="T82" s="75" t="str">
        <f>IF(Tableau1[[#This Row],[Strat lancement]]="A0",IF(Tableau1[[#This Row],[Statut lancement]]="X","OK","NOK"),IF(Tableau1[[#This Row],[Strat lancement]]="AA",IF(Tableau1[[#This Row],[Statut lancement]]="XX","OK","NOK"),IF(Tableau1[[#This Row],[Strat lancement]]="BB",IF(Tableau1[[#This Row],[Statut lancement]]="XXX","OK","NOK"))))</f>
        <v>OK</v>
      </c>
      <c r="U82" s="18" t="s">
        <v>505</v>
      </c>
      <c r="V82" s="1" t="s">
        <v>506</v>
      </c>
      <c r="W82" s="1" t="s">
        <v>516</v>
      </c>
      <c r="X82" s="2">
        <v>43941</v>
      </c>
      <c r="Y82" s="1" t="s">
        <v>514</v>
      </c>
      <c r="Z82" s="1" t="s">
        <v>219</v>
      </c>
      <c r="AA82" s="2">
        <v>43927</v>
      </c>
      <c r="AB82" s="123" t="s">
        <v>220</v>
      </c>
      <c r="AC82" s="1" t="str">
        <f>VLOOKUP(Tableau1[[#This Row],[POposte]],Tableau8[#All],18,FALSE)</f>
        <v/>
      </c>
      <c r="AD82" s="236" t="str">
        <f>CONCATENATE(Tableau1[[#This Row],[Nº pièce référence]],Tableau1[[#This Row],[Poste de réf.]])</f>
        <v>450066860290</v>
      </c>
      <c r="AE82" s="237">
        <f>VLOOKUP(Tableau1[[#This Row],[POposte]],Tableau5[#All],5,FALSE)</f>
        <v>9.08</v>
      </c>
      <c r="AF82" s="238" t="s">
        <v>52</v>
      </c>
      <c r="AG82" s="237">
        <f>VLOOKUP(Tableau1[[#This Row],[POposte]],Tableau5[#All],6,FALSE)</f>
        <v>9.08</v>
      </c>
      <c r="AH82" s="238" t="s">
        <v>52</v>
      </c>
      <c r="AI82" s="239">
        <f>Tableau1[[#This Row],[Montant Engagé PO]]-Tableau1[[#This Row],[Montant Liquidé]]</f>
        <v>0</v>
      </c>
      <c r="AJ82" s="237" t="str">
        <f>VLOOKUP(Tableau1[[#This Row],[POposte]],Tableau5[#All],3,FALSE)</f>
        <v>300020861</v>
      </c>
      <c r="AK82" s="237" t="str">
        <f>VLOOKUP(Tableau1[[#This Row],[POposte]],Tableau5[#All],4,FALSE)</f>
        <v>1</v>
      </c>
      <c r="AL82" s="146" t="str">
        <f>VLOOKUP(Tableau1[[#This Row],[POposte]],Tableau5[#All],2,FALSE)</f>
        <v>255223121102</v>
      </c>
      <c r="AM82" s="237" t="str">
        <f>VLOOKUP(Tableau1[[#This Row],[POposte]],Tableau8[],9,FALSE)</f>
        <v>L</v>
      </c>
      <c r="AN82" s="241">
        <f>VLOOKUP(Tableau1[[#This Row],[POposte]],Tableau8[],16,FALSE)</f>
        <v>1</v>
      </c>
      <c r="AO82" s="200">
        <f>VLOOKUP(Tableau1[[#This Row],[POposte]],Tableau8[],17,FALSE)</f>
        <v>0</v>
      </c>
      <c r="AP82" s="1" t="str">
        <f>VLOOKUP(Tableau1[[#This Row],[POposte]],Tableau13[#All],10,FALSE)</f>
        <v>0520</v>
      </c>
      <c r="AQ82" s="1" t="str">
        <f>VLOOKUP(MID(Tableau1[[#This Row],[Codenva]],1,2),Tableau36[],2,FALSE)</f>
        <v>Onderhandelingsprocedure zonder voorafgaande bekendmaking (0500)</v>
      </c>
      <c r="AR82" s="1" t="str">
        <f>VLOOKUP(Tableau1[[#This Row],[POposte]],Tableau13[#All],16,FALSE)</f>
        <v/>
      </c>
      <c r="AS82" s="285" t="str">
        <f>Tableau1[[#This Row],[KRC]]&amp;Tableau1[[#This Row],[Poste KRC]]</f>
        <v>3000208611</v>
      </c>
      <c r="AT82" s="1" t="str">
        <f>VLOOKUP(Tableau1[[#This Row],[Colonne3]],Tableau6[[#All],[krcposte]:[description ]],2,FALSE)</f>
        <v>PPE</v>
      </c>
    </row>
    <row r="83" spans="1:46" x14ac:dyDescent="0.35">
      <c r="A83" s="1" t="str">
        <f>Tableau1[[#This Row],[Nº pièce référence]]</f>
        <v>4500668697</v>
      </c>
      <c r="B83" s="126" t="s">
        <v>517</v>
      </c>
      <c r="C83" s="1"/>
      <c r="D83" s="1" t="s">
        <v>364</v>
      </c>
      <c r="E83" s="1" t="s">
        <v>518</v>
      </c>
      <c r="F83" s="92"/>
      <c r="G83" s="127">
        <v>0</v>
      </c>
      <c r="H83" s="75">
        <v>43924</v>
      </c>
      <c r="I83" s="73">
        <v>11297</v>
      </c>
      <c r="J83" s="73" t="s">
        <v>379</v>
      </c>
      <c r="K83" s="75">
        <v>43995</v>
      </c>
      <c r="L83" s="176" t="s">
        <v>276</v>
      </c>
      <c r="M83" s="73"/>
      <c r="N83" s="73"/>
      <c r="O83" s="73"/>
      <c r="P83" s="73"/>
      <c r="Q83" s="75">
        <v>43935</v>
      </c>
      <c r="R83" s="226" t="str">
        <f>VLOOKUP(Tableau1[[#This Row],[POposte]],Tableau8[],15,FALSE)</f>
        <v>BB</v>
      </c>
      <c r="S83" s="226" t="str">
        <f>VLOOKUP(Tableau1[[#This Row],[POposte]],Tableau8[],14,FALSE)</f>
        <v>XXX</v>
      </c>
      <c r="T83" s="75" t="str">
        <f>IF(Tableau1[[#This Row],[Strat lancement]]="A0",IF(Tableau1[[#This Row],[Statut lancement]]="X","OK","NOK"),IF(Tableau1[[#This Row],[Strat lancement]]="AA",IF(Tableau1[[#This Row],[Statut lancement]]="XX","OK","NOK"),IF(Tableau1[[#This Row],[Strat lancement]]="BB",IF(Tableau1[[#This Row],[Statut lancement]]="XXX","OK","NOK"))))</f>
        <v>OK</v>
      </c>
      <c r="U83" s="18" t="s">
        <v>519</v>
      </c>
      <c r="V83" s="1" t="s">
        <v>520</v>
      </c>
      <c r="W83" s="1" t="s">
        <v>88</v>
      </c>
      <c r="X83" s="2">
        <v>43927</v>
      </c>
      <c r="Y83" s="1" t="s">
        <v>521</v>
      </c>
      <c r="Z83" s="1" t="s">
        <v>219</v>
      </c>
      <c r="AA83" s="2">
        <v>43927</v>
      </c>
      <c r="AB83" s="123" t="s">
        <v>220</v>
      </c>
      <c r="AC83" s="1" t="str">
        <f>VLOOKUP(Tableau1[[#This Row],[POposte]],Tableau8[#All],18,FALSE)</f>
        <v>I3</v>
      </c>
      <c r="AD83" s="236" t="str">
        <f>CONCATENATE(Tableau1[[#This Row],[Nº pièce référence]],Tableau1[[#This Row],[Poste de réf.]])</f>
        <v>450066869710</v>
      </c>
      <c r="AE83" s="237">
        <f>VLOOKUP(Tableau1[[#This Row],[POposte]],Tableau5[#All],5,FALSE)</f>
        <v>677902.5</v>
      </c>
      <c r="AF83" s="238" t="s">
        <v>52</v>
      </c>
      <c r="AG83" s="237">
        <f>VLOOKUP(Tableau1[[#This Row],[POposte]],Tableau5[#All],6,FALSE)</f>
        <v>677902.5</v>
      </c>
      <c r="AH83" s="238" t="s">
        <v>52</v>
      </c>
      <c r="AI83" s="239">
        <f>Tableau1[[#This Row],[Montant Engagé PO]]-Tableau1[[#This Row],[Montant Liquidé]]</f>
        <v>0</v>
      </c>
      <c r="AJ83" s="237" t="str">
        <f>VLOOKUP(Tableau1[[#This Row],[POposte]],Tableau5[#All],3,FALSE)</f>
        <v>300020861</v>
      </c>
      <c r="AK83" s="237" t="str">
        <f>VLOOKUP(Tableau1[[#This Row],[POposte]],Tableau5[#All],4,FALSE)</f>
        <v>1</v>
      </c>
      <c r="AL83" s="146" t="str">
        <f>VLOOKUP(Tableau1[[#This Row],[POposte]],Tableau5[#All],2,FALSE)</f>
        <v>255223121102</v>
      </c>
      <c r="AM83" s="237" t="str">
        <f>VLOOKUP(Tableau1[[#This Row],[POposte]],Tableau8[],9,FALSE)</f>
        <v>L</v>
      </c>
      <c r="AN83" s="241">
        <f>VLOOKUP(Tableau1[[#This Row],[POposte]],Tableau8[],16,FALSE)</f>
        <v>124500</v>
      </c>
      <c r="AO83" s="200">
        <f>VLOOKUP(Tableau1[[#This Row],[POposte]],Tableau8[],17,FALSE)</f>
        <v>0</v>
      </c>
      <c r="AP83" s="1" t="str">
        <f>VLOOKUP(Tableau1[[#This Row],[POposte]],Tableau13[#All],10,FALSE)</f>
        <v>0520</v>
      </c>
      <c r="AQ83" s="1" t="str">
        <f>VLOOKUP(MID(Tableau1[[#This Row],[Codenva]],1,2),Tableau36[],2,FALSE)</f>
        <v>Onderhandelingsprocedure zonder voorafgaande bekendmaking (0500)</v>
      </c>
      <c r="AR83" s="1" t="str">
        <f>VLOOKUP(Tableau1[[#This Row],[POposte]],Tableau13[#All],16,FALSE)</f>
        <v/>
      </c>
      <c r="AS83" s="285" t="str">
        <f>Tableau1[[#This Row],[KRC]]&amp;Tableau1[[#This Row],[Poste KRC]]</f>
        <v>3000208611</v>
      </c>
      <c r="AT83" s="1" t="str">
        <f>VLOOKUP(Tableau1[[#This Row],[Colonne3]],Tableau6[[#All],[krcposte]:[description ]],2,FALSE)</f>
        <v>PPE</v>
      </c>
    </row>
    <row r="84" spans="1:46" x14ac:dyDescent="0.35">
      <c r="A84" s="1" t="str">
        <f>Tableau1[[#This Row],[Nº pièce référence]]</f>
        <v>4500668697</v>
      </c>
      <c r="B84" s="130" t="s">
        <v>522</v>
      </c>
      <c r="C84" s="1"/>
      <c r="D84" s="1" t="s">
        <v>523</v>
      </c>
      <c r="E84" s="1" t="s">
        <v>518</v>
      </c>
      <c r="F84" s="92"/>
      <c r="G84" s="127">
        <v>0</v>
      </c>
      <c r="H84" s="95">
        <v>44011</v>
      </c>
      <c r="I84" s="33">
        <v>18757</v>
      </c>
      <c r="J84" s="73" t="s">
        <v>524</v>
      </c>
      <c r="K84" s="75"/>
      <c r="L84" s="176" t="s">
        <v>276</v>
      </c>
      <c r="M84" s="33"/>
      <c r="N84" s="33"/>
      <c r="O84" s="33"/>
      <c r="P84" s="33"/>
      <c r="Q84" s="75">
        <v>43935</v>
      </c>
      <c r="R84" s="226" t="str">
        <f>VLOOKUP(Tableau1[[#This Row],[POposte]],Tableau8[],15,FALSE)</f>
        <v>BB</v>
      </c>
      <c r="S84" s="226" t="str">
        <f>VLOOKUP(Tableau1[[#This Row],[POposte]],Tableau8[],14,FALSE)</f>
        <v>XXX</v>
      </c>
      <c r="T84" s="75" t="str">
        <f>IF(Tableau1[[#This Row],[Strat lancement]]="A0",IF(Tableau1[[#This Row],[Statut lancement]]="X","OK","NOK"),IF(Tableau1[[#This Row],[Strat lancement]]="AA",IF(Tableau1[[#This Row],[Statut lancement]]="XX","OK","NOK"),IF(Tableau1[[#This Row],[Strat lancement]]="BB",IF(Tableau1[[#This Row],[Statut lancement]]="XXX","OK","NOK"))))</f>
        <v>OK</v>
      </c>
      <c r="U84" s="18" t="s">
        <v>519</v>
      </c>
      <c r="V84" s="1" t="s">
        <v>520</v>
      </c>
      <c r="W84" s="1" t="s">
        <v>217</v>
      </c>
      <c r="X84" s="2">
        <v>44011</v>
      </c>
      <c r="Y84" s="1" t="s">
        <v>521</v>
      </c>
      <c r="Z84" s="1" t="s">
        <v>219</v>
      </c>
      <c r="AA84" s="2">
        <v>43927</v>
      </c>
      <c r="AB84" s="123" t="s">
        <v>220</v>
      </c>
      <c r="AC84" s="1" t="str">
        <f>VLOOKUP(Tableau1[[#This Row],[POposte]],Tableau8[#All],18,FALSE)</f>
        <v>I3</v>
      </c>
      <c r="AD84" s="236" t="str">
        <f>CONCATENATE(Tableau1[[#This Row],[Nº pièce référence]],Tableau1[[#This Row],[Poste de réf.]])</f>
        <v>450066869720</v>
      </c>
      <c r="AE84" s="237">
        <f>VLOOKUP(Tableau1[[#This Row],[POposte]],Tableau5[#All],5,FALSE)</f>
        <v>18150</v>
      </c>
      <c r="AF84" s="238" t="s">
        <v>52</v>
      </c>
      <c r="AG84" s="237">
        <f>VLOOKUP(Tableau1[[#This Row],[POposte]],Tableau5[#All],6,FALSE)</f>
        <v>18150</v>
      </c>
      <c r="AH84" s="238" t="s">
        <v>52</v>
      </c>
      <c r="AI84" s="239">
        <f>Tableau1[[#This Row],[Montant Engagé PO]]-Tableau1[[#This Row],[Montant Liquidé]]</f>
        <v>0</v>
      </c>
      <c r="AJ84" s="237" t="str">
        <f>VLOOKUP(Tableau1[[#This Row],[POposte]],Tableau5[#All],3,FALSE)</f>
        <v>300020861</v>
      </c>
      <c r="AK84" s="237" t="str">
        <f>VLOOKUP(Tableau1[[#This Row],[POposte]],Tableau5[#All],4,FALSE)</f>
        <v>1</v>
      </c>
      <c r="AL84" s="146" t="str">
        <f>VLOOKUP(Tableau1[[#This Row],[POposte]],Tableau5[#All],2,FALSE)</f>
        <v>255223121102</v>
      </c>
      <c r="AM84" s="237" t="str">
        <f>VLOOKUP(Tableau1[[#This Row],[POposte]],Tableau8[],9,FALSE)</f>
        <v>Z</v>
      </c>
      <c r="AN84" s="241">
        <f>VLOOKUP(Tableau1[[#This Row],[POposte]],Tableau8[],16,FALSE)</f>
        <v>1</v>
      </c>
      <c r="AO84" s="200">
        <f>VLOOKUP(Tableau1[[#This Row],[POposte]],Tableau8[],17,FALSE)</f>
        <v>0</v>
      </c>
      <c r="AP84" s="1" t="str">
        <f>VLOOKUP(Tableau1[[#This Row],[POposte]],Tableau13[#All],10,FALSE)</f>
        <v>0520</v>
      </c>
      <c r="AQ84" s="1" t="str">
        <f>VLOOKUP(MID(Tableau1[[#This Row],[Codenva]],1,2),Tableau36[],2,FALSE)</f>
        <v>Onderhandelingsprocedure zonder voorafgaande bekendmaking (0500)</v>
      </c>
      <c r="AR84" s="1" t="str">
        <f>VLOOKUP(Tableau1[[#This Row],[POposte]],Tableau13[#All],16,FALSE)</f>
        <v/>
      </c>
      <c r="AS84" s="285" t="str">
        <f>Tableau1[[#This Row],[KRC]]&amp;Tableau1[[#This Row],[Poste KRC]]</f>
        <v>3000208611</v>
      </c>
      <c r="AT84" s="1" t="str">
        <f>VLOOKUP(Tableau1[[#This Row],[Colonne3]],Tableau6[[#All],[krcposte]:[description ]],2,FALSE)</f>
        <v>PPE</v>
      </c>
    </row>
    <row r="85" spans="1:46" x14ac:dyDescent="0.35">
      <c r="A85" s="1" t="str">
        <f>Tableau1[[#This Row],[Nº pièce référence]]</f>
        <v>4500668651</v>
      </c>
      <c r="B85" s="128" t="s">
        <v>525</v>
      </c>
      <c r="C85" s="1"/>
      <c r="D85" s="1" t="s">
        <v>526</v>
      </c>
      <c r="E85" s="1" t="s">
        <v>527</v>
      </c>
      <c r="F85" s="92"/>
      <c r="G85" s="123"/>
      <c r="H85" s="95">
        <v>43927</v>
      </c>
      <c r="I85" s="33">
        <v>11486</v>
      </c>
      <c r="J85" s="73" t="s">
        <v>282</v>
      </c>
      <c r="K85" s="73"/>
      <c r="L85" s="176" t="s">
        <v>276</v>
      </c>
      <c r="M85" s="33"/>
      <c r="N85" s="33"/>
      <c r="O85" s="33"/>
      <c r="P85" s="33"/>
      <c r="Q85" s="75">
        <v>43927</v>
      </c>
      <c r="R85" s="226" t="str">
        <f>VLOOKUP(Tableau1[[#This Row],[POposte]],Tableau8[],15,FALSE)</f>
        <v>BB</v>
      </c>
      <c r="S85" s="226" t="str">
        <f>VLOOKUP(Tableau1[[#This Row],[POposte]],Tableau8[],14,FALSE)</f>
        <v>XXX</v>
      </c>
      <c r="T85" s="75" t="str">
        <f>IF(Tableau1[[#This Row],[Strat lancement]]="A0",IF(Tableau1[[#This Row],[Statut lancement]]="X","OK","NOK"),IF(Tableau1[[#This Row],[Strat lancement]]="AA",IF(Tableau1[[#This Row],[Statut lancement]]="XX","OK","NOK"),IF(Tableau1[[#This Row],[Strat lancement]]="BB",IF(Tableau1[[#This Row],[Statut lancement]]="XXX","OK","NOK"))))</f>
        <v>OK</v>
      </c>
      <c r="U85" s="18" t="s">
        <v>528</v>
      </c>
      <c r="V85" s="1" t="s">
        <v>529</v>
      </c>
      <c r="W85" s="1" t="s">
        <v>88</v>
      </c>
      <c r="X85" s="2">
        <v>43927</v>
      </c>
      <c r="Y85" s="1" t="s">
        <v>530</v>
      </c>
      <c r="Z85" s="1" t="s">
        <v>219</v>
      </c>
      <c r="AA85" s="2">
        <v>43927</v>
      </c>
      <c r="AB85" s="123" t="s">
        <v>220</v>
      </c>
      <c r="AC85" s="1" t="str">
        <f>VLOOKUP(Tableau1[[#This Row],[POposte]],Tableau8[#All],18,FALSE)</f>
        <v>I3</v>
      </c>
      <c r="AD85" s="236" t="str">
        <f>CONCATENATE(Tableau1[[#This Row],[Nº pièce référence]],Tableau1[[#This Row],[Poste de réf.]])</f>
        <v>450066865110</v>
      </c>
      <c r="AE85" s="237">
        <f>VLOOKUP(Tableau1[[#This Row],[POposte]],Tableau5[#All],5,FALSE)</f>
        <v>14316.72</v>
      </c>
      <c r="AF85" s="238" t="s">
        <v>52</v>
      </c>
      <c r="AG85" s="237">
        <f>VLOOKUP(Tableau1[[#This Row],[POposte]],Tableau5[#All],6,FALSE)</f>
        <v>14316.72</v>
      </c>
      <c r="AH85" s="238" t="s">
        <v>52</v>
      </c>
      <c r="AI85" s="239">
        <f>Tableau1[[#This Row],[Montant Engagé PO]]-Tableau1[[#This Row],[Montant Liquidé]]</f>
        <v>0</v>
      </c>
      <c r="AJ85" s="237" t="str">
        <f>VLOOKUP(Tableau1[[#This Row],[POposte]],Tableau5[#All],3,FALSE)</f>
        <v>300020861</v>
      </c>
      <c r="AK85" s="237" t="str">
        <f>VLOOKUP(Tableau1[[#This Row],[POposte]],Tableau5[#All],4,FALSE)</f>
        <v>1</v>
      </c>
      <c r="AL85" s="146" t="str">
        <f>VLOOKUP(Tableau1[[#This Row],[POposte]],Tableau5[#All],2,FALSE)</f>
        <v>255223121102</v>
      </c>
      <c r="AM85" s="237" t="str">
        <f>VLOOKUP(Tableau1[[#This Row],[POposte]],Tableau8[],9,FALSE)</f>
        <v>L</v>
      </c>
      <c r="AN85" s="241">
        <f>VLOOKUP(Tableau1[[#This Row],[POposte]],Tableau8[],16,FALSE)</f>
        <v>6960</v>
      </c>
      <c r="AO85" s="200">
        <f>VLOOKUP(Tableau1[[#This Row],[POposte]],Tableau8[],17,FALSE)</f>
        <v>0</v>
      </c>
      <c r="AP85" s="1" t="str">
        <f>VLOOKUP(Tableau1[[#This Row],[POposte]],Tableau13[#All],10,FALSE)</f>
        <v>0500</v>
      </c>
      <c r="AQ85" s="1" t="str">
        <f>VLOOKUP(MID(Tableau1[[#This Row],[Codenva]],1,2),Tableau36[],2,FALSE)</f>
        <v>Onderhandelingsprocedure zonder voorafgaande bekendmaking (0500)</v>
      </c>
      <c r="AR85" s="1" t="str">
        <f>VLOOKUP(Tableau1[[#This Row],[POposte]],Tableau13[#All],16,FALSE)</f>
        <v/>
      </c>
      <c r="AS85" s="285" t="str">
        <f>Tableau1[[#This Row],[KRC]]&amp;Tableau1[[#This Row],[Poste KRC]]</f>
        <v>3000208611</v>
      </c>
      <c r="AT85" s="1" t="str">
        <f>VLOOKUP(Tableau1[[#This Row],[Colonne3]],Tableau6[[#All],[krcposte]:[description ]],2,FALSE)</f>
        <v>PPE</v>
      </c>
    </row>
    <row r="86" spans="1:46" x14ac:dyDescent="0.35">
      <c r="A86" s="1" t="str">
        <f>Tableau1[[#This Row],[Nº pièce référence]]</f>
        <v>4500668651</v>
      </c>
      <c r="B86" s="128" t="s">
        <v>525</v>
      </c>
      <c r="C86" s="1"/>
      <c r="D86" s="1" t="s">
        <v>531</v>
      </c>
      <c r="E86" s="1" t="s">
        <v>527</v>
      </c>
      <c r="F86" s="92"/>
      <c r="G86" s="123"/>
      <c r="H86" s="95">
        <v>43927</v>
      </c>
      <c r="I86" s="33">
        <v>11486</v>
      </c>
      <c r="J86" s="73" t="s">
        <v>282</v>
      </c>
      <c r="K86" s="73"/>
      <c r="L86" s="176" t="s">
        <v>276</v>
      </c>
      <c r="M86" s="33"/>
      <c r="N86" s="33"/>
      <c r="O86" s="33"/>
      <c r="P86" s="33"/>
      <c r="Q86" s="75">
        <v>43927</v>
      </c>
      <c r="R86" s="226" t="str">
        <f>VLOOKUP(Tableau1[[#This Row],[POposte]],Tableau8[],15,FALSE)</f>
        <v>BB</v>
      </c>
      <c r="S86" s="226" t="str">
        <f>VLOOKUP(Tableau1[[#This Row],[POposte]],Tableau8[],14,FALSE)</f>
        <v>XXX</v>
      </c>
      <c r="T86" s="75" t="str">
        <f>IF(Tableau1[[#This Row],[Strat lancement]]="A0",IF(Tableau1[[#This Row],[Statut lancement]]="X","OK","NOK"),IF(Tableau1[[#This Row],[Strat lancement]]="AA",IF(Tableau1[[#This Row],[Statut lancement]]="XX","OK","NOK"),IF(Tableau1[[#This Row],[Strat lancement]]="BB",IF(Tableau1[[#This Row],[Statut lancement]]="XXX","OK","NOK"))))</f>
        <v>OK</v>
      </c>
      <c r="U86" s="18" t="s">
        <v>528</v>
      </c>
      <c r="V86" s="1" t="s">
        <v>529</v>
      </c>
      <c r="W86" s="1" t="s">
        <v>217</v>
      </c>
      <c r="X86" s="2">
        <v>43927</v>
      </c>
      <c r="Y86" s="1" t="s">
        <v>532</v>
      </c>
      <c r="Z86" s="1" t="s">
        <v>219</v>
      </c>
      <c r="AA86" s="2">
        <v>43927</v>
      </c>
      <c r="AB86" s="123" t="s">
        <v>220</v>
      </c>
      <c r="AC86" s="1" t="str">
        <f>VLOOKUP(Tableau1[[#This Row],[POposte]],Tableau8[#All],18,FALSE)</f>
        <v>I3</v>
      </c>
      <c r="AD86" s="236" t="str">
        <f>CONCATENATE(Tableau1[[#This Row],[Nº pièce référence]],Tableau1[[#This Row],[Poste de réf.]])</f>
        <v>450066865120</v>
      </c>
      <c r="AE86" s="237">
        <f>VLOOKUP(Tableau1[[#This Row],[POposte]],Tableau5[#All],5,FALSE)</f>
        <v>8886.24</v>
      </c>
      <c r="AF86" s="238" t="s">
        <v>52</v>
      </c>
      <c r="AG86" s="237">
        <f>VLOOKUP(Tableau1[[#This Row],[POposte]],Tableau5[#All],6,FALSE)</f>
        <v>8886.24</v>
      </c>
      <c r="AH86" s="238" t="s">
        <v>52</v>
      </c>
      <c r="AI86" s="239">
        <f>Tableau1[[#This Row],[Montant Engagé PO]]-Tableau1[[#This Row],[Montant Liquidé]]</f>
        <v>0</v>
      </c>
      <c r="AJ86" s="237" t="str">
        <f>VLOOKUP(Tableau1[[#This Row],[POposte]],Tableau5[#All],3,FALSE)</f>
        <v>300020861</v>
      </c>
      <c r="AK86" s="237" t="str">
        <f>VLOOKUP(Tableau1[[#This Row],[POposte]],Tableau5[#All],4,FALSE)</f>
        <v>1</v>
      </c>
      <c r="AL86" s="146" t="str">
        <f>VLOOKUP(Tableau1[[#This Row],[POposte]],Tableau5[#All],2,FALSE)</f>
        <v>255223121102</v>
      </c>
      <c r="AM86" s="237" t="str">
        <f>VLOOKUP(Tableau1[[#This Row],[POposte]],Tableau8[],9,FALSE)</f>
        <v>L</v>
      </c>
      <c r="AN86" s="241">
        <f>VLOOKUP(Tableau1[[#This Row],[POposte]],Tableau8[],16,FALSE)</f>
        <v>2880</v>
      </c>
      <c r="AO86" s="200">
        <f>VLOOKUP(Tableau1[[#This Row],[POposte]],Tableau8[],17,FALSE)</f>
        <v>0</v>
      </c>
      <c r="AP86" s="1" t="str">
        <f>VLOOKUP(Tableau1[[#This Row],[POposte]],Tableau13[#All],10,FALSE)</f>
        <v>0500</v>
      </c>
      <c r="AQ86" s="1" t="str">
        <f>VLOOKUP(MID(Tableau1[[#This Row],[Codenva]],1,2),Tableau36[],2,FALSE)</f>
        <v>Onderhandelingsprocedure zonder voorafgaande bekendmaking (0500)</v>
      </c>
      <c r="AR86" s="1" t="str">
        <f>VLOOKUP(Tableau1[[#This Row],[POposte]],Tableau13[#All],16,FALSE)</f>
        <v/>
      </c>
      <c r="AS86" s="285" t="str">
        <f>Tableau1[[#This Row],[KRC]]&amp;Tableau1[[#This Row],[Poste KRC]]</f>
        <v>3000208611</v>
      </c>
      <c r="AT86" s="1" t="str">
        <f>VLOOKUP(Tableau1[[#This Row],[Colonne3]],Tableau6[[#All],[krcposte]:[description ]],2,FALSE)</f>
        <v>PPE</v>
      </c>
    </row>
    <row r="87" spans="1:46" x14ac:dyDescent="0.35">
      <c r="A87" s="1" t="str">
        <f>Tableau1[[#This Row],[Nº pièce référence]]</f>
        <v>4500668651</v>
      </c>
      <c r="B87" s="128" t="s">
        <v>525</v>
      </c>
      <c r="C87" s="1"/>
      <c r="D87" s="1" t="s">
        <v>533</v>
      </c>
      <c r="E87" s="1" t="s">
        <v>527</v>
      </c>
      <c r="F87" s="92"/>
      <c r="G87" s="123"/>
      <c r="H87" s="95">
        <v>43927</v>
      </c>
      <c r="I87" s="33">
        <v>11486</v>
      </c>
      <c r="J87" s="73" t="s">
        <v>282</v>
      </c>
      <c r="K87" s="73"/>
      <c r="L87" s="176" t="s">
        <v>276</v>
      </c>
      <c r="M87" s="33"/>
      <c r="N87" s="33"/>
      <c r="O87" s="33"/>
      <c r="P87" s="33"/>
      <c r="Q87" s="75">
        <v>43927</v>
      </c>
      <c r="R87" s="226" t="str">
        <f>VLOOKUP(Tableau1[[#This Row],[POposte]],Tableau8[],15,FALSE)</f>
        <v>BB</v>
      </c>
      <c r="S87" s="226" t="str">
        <f>VLOOKUP(Tableau1[[#This Row],[POposte]],Tableau8[],14,FALSE)</f>
        <v>XXX</v>
      </c>
      <c r="T87" s="75" t="str">
        <f>IF(Tableau1[[#This Row],[Strat lancement]]="A0",IF(Tableau1[[#This Row],[Statut lancement]]="X","OK","NOK"),IF(Tableau1[[#This Row],[Strat lancement]]="AA",IF(Tableau1[[#This Row],[Statut lancement]]="XX","OK","NOK"),IF(Tableau1[[#This Row],[Strat lancement]]="BB",IF(Tableau1[[#This Row],[Statut lancement]]="XXX","OK","NOK"))))</f>
        <v>OK</v>
      </c>
      <c r="U87" s="18" t="s">
        <v>528</v>
      </c>
      <c r="V87" s="1" t="s">
        <v>529</v>
      </c>
      <c r="W87" s="1" t="s">
        <v>222</v>
      </c>
      <c r="X87" s="2">
        <v>43927</v>
      </c>
      <c r="Y87" s="1" t="s">
        <v>534</v>
      </c>
      <c r="Z87" s="1" t="s">
        <v>219</v>
      </c>
      <c r="AA87" s="2">
        <v>43927</v>
      </c>
      <c r="AB87" s="123" t="s">
        <v>220</v>
      </c>
      <c r="AC87" s="1" t="str">
        <f>VLOOKUP(Tableau1[[#This Row],[POposte]],Tableau8[#All],18,FALSE)</f>
        <v>I3</v>
      </c>
      <c r="AD87" s="236" t="str">
        <f>CONCATENATE(Tableau1[[#This Row],[Nº pièce référence]],Tableau1[[#This Row],[Poste de réf.]])</f>
        <v>450066865130</v>
      </c>
      <c r="AE87" s="237">
        <f>VLOOKUP(Tableau1[[#This Row],[POposte]],Tableau5[#All],5,FALSE)</f>
        <v>11470.8</v>
      </c>
      <c r="AF87" s="238" t="s">
        <v>52</v>
      </c>
      <c r="AG87" s="237">
        <f>VLOOKUP(Tableau1[[#This Row],[POposte]],Tableau5[#All],6,FALSE)</f>
        <v>11470.8</v>
      </c>
      <c r="AH87" s="238" t="s">
        <v>52</v>
      </c>
      <c r="AI87" s="239">
        <f>Tableau1[[#This Row],[Montant Engagé PO]]-Tableau1[[#This Row],[Montant Liquidé]]</f>
        <v>0</v>
      </c>
      <c r="AJ87" s="237" t="str">
        <f>VLOOKUP(Tableau1[[#This Row],[POposte]],Tableau5[#All],3,FALSE)</f>
        <v>300020861</v>
      </c>
      <c r="AK87" s="237" t="str">
        <f>VLOOKUP(Tableau1[[#This Row],[POposte]],Tableau5[#All],4,FALSE)</f>
        <v>1</v>
      </c>
      <c r="AL87" s="146" t="str">
        <f>VLOOKUP(Tableau1[[#This Row],[POposte]],Tableau5[#All],2,FALSE)</f>
        <v>255223121102</v>
      </c>
      <c r="AM87" s="237" t="str">
        <f>VLOOKUP(Tableau1[[#This Row],[POposte]],Tableau8[],9,FALSE)</f>
        <v>L</v>
      </c>
      <c r="AN87" s="241">
        <f>VLOOKUP(Tableau1[[#This Row],[POposte]],Tableau8[],16,FALSE)</f>
        <v>2400</v>
      </c>
      <c r="AO87" s="200">
        <f>VLOOKUP(Tableau1[[#This Row],[POposte]],Tableau8[],17,FALSE)</f>
        <v>0</v>
      </c>
      <c r="AP87" s="1" t="str">
        <f>VLOOKUP(Tableau1[[#This Row],[POposte]],Tableau13[#All],10,FALSE)</f>
        <v>0500</v>
      </c>
      <c r="AQ87" s="1" t="str">
        <f>VLOOKUP(MID(Tableau1[[#This Row],[Codenva]],1,2),Tableau36[],2,FALSE)</f>
        <v>Onderhandelingsprocedure zonder voorafgaande bekendmaking (0500)</v>
      </c>
      <c r="AR87" s="1" t="str">
        <f>VLOOKUP(Tableau1[[#This Row],[POposte]],Tableau13[#All],16,FALSE)</f>
        <v/>
      </c>
      <c r="AS87" s="285" t="str">
        <f>Tableau1[[#This Row],[KRC]]&amp;Tableau1[[#This Row],[Poste KRC]]</f>
        <v>3000208611</v>
      </c>
      <c r="AT87" s="1" t="str">
        <f>VLOOKUP(Tableau1[[#This Row],[Colonne3]],Tableau6[[#All],[krcposte]:[description ]],2,FALSE)</f>
        <v>PPE</v>
      </c>
    </row>
    <row r="88" spans="1:46" x14ac:dyDescent="0.35">
      <c r="A88" s="1" t="str">
        <f>Tableau1[[#This Row],[Nº pièce référence]]</f>
        <v>4500668651</v>
      </c>
      <c r="B88" s="128" t="s">
        <v>525</v>
      </c>
      <c r="C88" s="1"/>
      <c r="D88" s="1" t="s">
        <v>535</v>
      </c>
      <c r="E88" s="1" t="s">
        <v>527</v>
      </c>
      <c r="F88" s="92"/>
      <c r="G88" s="123"/>
      <c r="H88" s="95">
        <v>43927</v>
      </c>
      <c r="I88" s="33">
        <v>11486</v>
      </c>
      <c r="J88" s="73" t="s">
        <v>282</v>
      </c>
      <c r="K88" s="73"/>
      <c r="L88" s="176" t="s">
        <v>276</v>
      </c>
      <c r="M88" s="33"/>
      <c r="N88" s="33"/>
      <c r="O88" s="33"/>
      <c r="P88" s="33"/>
      <c r="Q88" s="75">
        <v>43927</v>
      </c>
      <c r="R88" s="226" t="str">
        <f>VLOOKUP(Tableau1[[#This Row],[POposte]],Tableau8[],15,FALSE)</f>
        <v>BB</v>
      </c>
      <c r="S88" s="226" t="str">
        <f>VLOOKUP(Tableau1[[#This Row],[POposte]],Tableau8[],14,FALSE)</f>
        <v>XXX</v>
      </c>
      <c r="T88" s="75" t="str">
        <f>IF(Tableau1[[#This Row],[Strat lancement]]="A0",IF(Tableau1[[#This Row],[Statut lancement]]="X","OK","NOK"),IF(Tableau1[[#This Row],[Strat lancement]]="AA",IF(Tableau1[[#This Row],[Statut lancement]]="XX","OK","NOK"),IF(Tableau1[[#This Row],[Strat lancement]]="BB",IF(Tableau1[[#This Row],[Statut lancement]]="XXX","OK","NOK"))))</f>
        <v>OK</v>
      </c>
      <c r="U88" s="18" t="s">
        <v>528</v>
      </c>
      <c r="V88" s="1" t="s">
        <v>529</v>
      </c>
      <c r="W88" s="1" t="s">
        <v>421</v>
      </c>
      <c r="X88" s="2">
        <v>43927</v>
      </c>
      <c r="Y88" s="1" t="s">
        <v>536</v>
      </c>
      <c r="Z88" s="1" t="s">
        <v>219</v>
      </c>
      <c r="AA88" s="2">
        <v>43927</v>
      </c>
      <c r="AB88" s="123" t="s">
        <v>220</v>
      </c>
      <c r="AC88" s="1" t="str">
        <f>VLOOKUP(Tableau1[[#This Row],[POposte]],Tableau8[#All],18,FALSE)</f>
        <v>I3</v>
      </c>
      <c r="AD88" s="236" t="str">
        <f>CONCATENATE(Tableau1[[#This Row],[Nº pièce référence]],Tableau1[[#This Row],[Poste de réf.]])</f>
        <v>450066865140</v>
      </c>
      <c r="AE88" s="237">
        <f>VLOOKUP(Tableau1[[#This Row],[POposte]],Tableau5[#All],5,FALSE)</f>
        <v>3124.7</v>
      </c>
      <c r="AF88" s="238" t="s">
        <v>52</v>
      </c>
      <c r="AG88" s="237">
        <f>VLOOKUP(Tableau1[[#This Row],[POposte]],Tableau5[#All],6,FALSE)</f>
        <v>3124.7</v>
      </c>
      <c r="AH88" s="238" t="s">
        <v>52</v>
      </c>
      <c r="AI88" s="239">
        <f>Tableau1[[#This Row],[Montant Engagé PO]]-Tableau1[[#This Row],[Montant Liquidé]]</f>
        <v>0</v>
      </c>
      <c r="AJ88" s="237" t="str">
        <f>VLOOKUP(Tableau1[[#This Row],[POposte]],Tableau5[#All],3,FALSE)</f>
        <v>300020861</v>
      </c>
      <c r="AK88" s="237" t="str">
        <f>VLOOKUP(Tableau1[[#This Row],[POposte]],Tableau5[#All],4,FALSE)</f>
        <v>1</v>
      </c>
      <c r="AL88" s="146" t="str">
        <f>VLOOKUP(Tableau1[[#This Row],[POposte]],Tableau5[#All],2,FALSE)</f>
        <v>255223121102</v>
      </c>
      <c r="AM88" s="237" t="str">
        <f>VLOOKUP(Tableau1[[#This Row],[POposte]],Tableau8[],9,FALSE)</f>
        <v>L</v>
      </c>
      <c r="AN88" s="241">
        <f>VLOOKUP(Tableau1[[#This Row],[POposte]],Tableau8[],16,FALSE)</f>
        <v>960</v>
      </c>
      <c r="AO88" s="200">
        <f>VLOOKUP(Tableau1[[#This Row],[POposte]],Tableau8[],17,FALSE)</f>
        <v>0</v>
      </c>
      <c r="AP88" s="1" t="str">
        <f>VLOOKUP(Tableau1[[#This Row],[POposte]],Tableau13[#All],10,FALSE)</f>
        <v>0500</v>
      </c>
      <c r="AQ88" s="1" t="str">
        <f>VLOOKUP(MID(Tableau1[[#This Row],[Codenva]],1,2),Tableau36[],2,FALSE)</f>
        <v>Onderhandelingsprocedure zonder voorafgaande bekendmaking (0500)</v>
      </c>
      <c r="AR88" s="1" t="str">
        <f>VLOOKUP(Tableau1[[#This Row],[POposte]],Tableau13[#All],16,FALSE)</f>
        <v/>
      </c>
      <c r="AS88" s="285" t="str">
        <f>Tableau1[[#This Row],[KRC]]&amp;Tableau1[[#This Row],[Poste KRC]]</f>
        <v>3000208611</v>
      </c>
      <c r="AT88" s="1" t="str">
        <f>VLOOKUP(Tableau1[[#This Row],[Colonne3]],Tableau6[[#All],[krcposte]:[description ]],2,FALSE)</f>
        <v>PPE</v>
      </c>
    </row>
    <row r="89" spans="1:46" x14ac:dyDescent="0.35">
      <c r="A89" s="1" t="str">
        <f>Tableau1[[#This Row],[Nº pièce référence]]</f>
        <v>4500668681</v>
      </c>
      <c r="B89" s="126" t="s">
        <v>387</v>
      </c>
      <c r="C89" s="1"/>
      <c r="D89" s="1"/>
      <c r="E89" s="1" t="s">
        <v>388</v>
      </c>
      <c r="F89" s="92"/>
      <c r="G89" s="125">
        <v>1</v>
      </c>
      <c r="H89" s="75" t="s">
        <v>537</v>
      </c>
      <c r="I89" s="73">
        <v>10513</v>
      </c>
      <c r="J89" s="73" t="s">
        <v>379</v>
      </c>
      <c r="K89" s="75">
        <v>43995</v>
      </c>
      <c r="L89" s="176" t="s">
        <v>276</v>
      </c>
      <c r="M89" s="73"/>
      <c r="N89" s="73"/>
      <c r="O89" s="73"/>
      <c r="P89" s="73"/>
      <c r="Q89" s="75">
        <v>43927</v>
      </c>
      <c r="R89" s="226" t="str">
        <f>VLOOKUP(Tableau1[[#This Row],[POposte]],Tableau8[],15,FALSE)</f>
        <v>BB</v>
      </c>
      <c r="S89" s="226" t="str">
        <f>VLOOKUP(Tableau1[[#This Row],[POposte]],Tableau8[],14,FALSE)</f>
        <v>XXX</v>
      </c>
      <c r="T89" s="75" t="str">
        <f>IF(Tableau1[[#This Row],[Strat lancement]]="A0",IF(Tableau1[[#This Row],[Statut lancement]]="X","OK","NOK"),IF(Tableau1[[#This Row],[Strat lancement]]="AA",IF(Tableau1[[#This Row],[Statut lancement]]="XX","OK","NOK"),IF(Tableau1[[#This Row],[Strat lancement]]="BB",IF(Tableau1[[#This Row],[Statut lancement]]="XXX","OK","NOK"))))</f>
        <v>OK</v>
      </c>
      <c r="U89" s="18" t="s">
        <v>389</v>
      </c>
      <c r="V89" s="1" t="s">
        <v>538</v>
      </c>
      <c r="W89" s="1" t="s">
        <v>88</v>
      </c>
      <c r="X89" s="2">
        <v>43927</v>
      </c>
      <c r="Y89" s="1" t="s">
        <v>539</v>
      </c>
      <c r="Z89" s="1" t="s">
        <v>219</v>
      </c>
      <c r="AA89" s="2">
        <v>43927</v>
      </c>
      <c r="AB89" s="123" t="s">
        <v>220</v>
      </c>
      <c r="AC89" s="1" t="str">
        <f>VLOOKUP(Tableau1[[#This Row],[POposte]],Tableau8[#All],18,FALSE)</f>
        <v/>
      </c>
      <c r="AD89" s="236" t="str">
        <f>CONCATENATE(Tableau1[[#This Row],[Nº pièce référence]],Tableau1[[#This Row],[Poste de réf.]])</f>
        <v>450066868110</v>
      </c>
      <c r="AE89" s="237">
        <f>VLOOKUP(Tableau1[[#This Row],[POposte]],Tableau5[#All],5,FALSE)</f>
        <v>489296.63999999996</v>
      </c>
      <c r="AF89" s="238" t="s">
        <v>52</v>
      </c>
      <c r="AG89" s="237">
        <f>VLOOKUP(Tableau1[[#This Row],[POposte]],Tableau5[#All],6,FALSE)</f>
        <v>489296.64000000001</v>
      </c>
      <c r="AH89" s="238" t="s">
        <v>52</v>
      </c>
      <c r="AI89" s="239">
        <f>Tableau1[[#This Row],[Montant Engagé PO]]-Tableau1[[#This Row],[Montant Liquidé]]</f>
        <v>0</v>
      </c>
      <c r="AJ89" s="237" t="str">
        <f>VLOOKUP(Tableau1[[#This Row],[POposte]],Tableau5[#All],3,FALSE)</f>
        <v>300020861</v>
      </c>
      <c r="AK89" s="237" t="str">
        <f>VLOOKUP(Tableau1[[#This Row],[POposte]],Tableau5[#All],4,FALSE)</f>
        <v>2</v>
      </c>
      <c r="AL89" s="146" t="str">
        <f>VLOOKUP(Tableau1[[#This Row],[POposte]],Tableau5[#All],2,FALSE)</f>
        <v>255223121102</v>
      </c>
      <c r="AM89" s="237" t="str">
        <f>VLOOKUP(Tableau1[[#This Row],[POposte]],Tableau8[],9,FALSE)</f>
        <v>Z</v>
      </c>
      <c r="AN89" s="241">
        <f>VLOOKUP(Tableau1[[#This Row],[POposte]],Tableau8[],16,FALSE)</f>
        <v>1</v>
      </c>
      <c r="AO89" s="200">
        <f>VLOOKUP(Tableau1[[#This Row],[POposte]],Tableau8[],17,FALSE)</f>
        <v>0</v>
      </c>
      <c r="AP89" s="1" t="str">
        <f>VLOOKUP(Tableau1[[#This Row],[POposte]],Tableau13[#All],10,FALSE)</f>
        <v>0500</v>
      </c>
      <c r="AQ89" s="1" t="str">
        <f>VLOOKUP(MID(Tableau1[[#This Row],[Codenva]],1,2),Tableau36[],2,FALSE)</f>
        <v>Onderhandelingsprocedure zonder voorafgaande bekendmaking (0500)</v>
      </c>
      <c r="AR89" s="1" t="str">
        <f>VLOOKUP(Tableau1[[#This Row],[POposte]],Tableau13[#All],16,FALSE)</f>
        <v/>
      </c>
      <c r="AS89" s="285" t="str">
        <f>Tableau1[[#This Row],[KRC]]&amp;Tableau1[[#This Row],[Poste KRC]]</f>
        <v>3000208612</v>
      </c>
      <c r="AT89" s="1" t="str">
        <f>VLOOKUP(Tableau1[[#This Row],[Colonne3]],Tableau6[[#All],[krcposte]:[description ]],2,FALSE)</f>
        <v>Testing/reactifs</v>
      </c>
    </row>
    <row r="90" spans="1:46" hidden="1" x14ac:dyDescent="0.35">
      <c r="A90" s="1" t="str">
        <f>Tableau1[[#This Row],[Nº pièce référence]]</f>
        <v>4500668735</v>
      </c>
      <c r="B90" s="124"/>
      <c r="C90" s="1"/>
      <c r="D90" s="1"/>
      <c r="E90" s="1" t="s">
        <v>540</v>
      </c>
      <c r="F90" s="92"/>
      <c r="G90" s="123"/>
      <c r="H90" s="75">
        <v>43930</v>
      </c>
      <c r="I90" s="42"/>
      <c r="J90" s="73"/>
      <c r="K90" s="73"/>
      <c r="L90" s="1"/>
      <c r="M90" s="42"/>
      <c r="N90" s="42"/>
      <c r="O90" s="42"/>
      <c r="P90" s="42"/>
      <c r="Q90" s="75" t="e">
        <v>#N/A</v>
      </c>
      <c r="R90" s="226" t="str">
        <f>VLOOKUP(Tableau1[[#This Row],[POposte]],Tableau8[],15,FALSE)</f>
        <v>BB</v>
      </c>
      <c r="S90" s="226" t="str">
        <f>VLOOKUP(Tableau1[[#This Row],[POposte]],Tableau8[],14,FALSE)</f>
        <v>XXX</v>
      </c>
      <c r="T90" s="75" t="str">
        <f>IF(Tableau1[[#This Row],[Strat lancement]]="A0",IF(Tableau1[[#This Row],[Statut lancement]]="X","OK","NOK"),IF(Tableau1[[#This Row],[Strat lancement]]="AA",IF(Tableau1[[#This Row],[Statut lancement]]="XX","OK","NOK"),IF(Tableau1[[#This Row],[Strat lancement]]="BB",IF(Tableau1[[#This Row],[Statut lancement]]="XXX","OK","NOK"))))</f>
        <v>OK</v>
      </c>
      <c r="U90" s="18" t="s">
        <v>541</v>
      </c>
      <c r="V90" s="1" t="s">
        <v>542</v>
      </c>
      <c r="W90" s="1" t="s">
        <v>88</v>
      </c>
      <c r="X90" s="2">
        <v>43928</v>
      </c>
      <c r="Y90" s="1" t="s">
        <v>543</v>
      </c>
      <c r="Z90" s="1" t="s">
        <v>219</v>
      </c>
      <c r="AA90" s="2">
        <v>43928</v>
      </c>
      <c r="AB90" s="123" t="s">
        <v>220</v>
      </c>
      <c r="AC90" s="1" t="str">
        <f>VLOOKUP(Tableau1[[#This Row],[POposte]],Tableau8[#All],18,FALSE)</f>
        <v/>
      </c>
      <c r="AD90" s="236" t="str">
        <f>CONCATENATE(Tableau1[[#This Row],[Nº pièce référence]],Tableau1[[#This Row],[Poste de réf.]])</f>
        <v>450066873510</v>
      </c>
      <c r="AE90" s="237">
        <f>VLOOKUP(Tableau1[[#This Row],[POposte]],Tableau5[#All],5,FALSE)</f>
        <v>11894.3</v>
      </c>
      <c r="AF90" s="238" t="s">
        <v>52</v>
      </c>
      <c r="AG90" s="237">
        <f>VLOOKUP(Tableau1[[#This Row],[POposte]],Tableau5[#All],6,FALSE)</f>
        <v>11894.3</v>
      </c>
      <c r="AH90" s="238" t="s">
        <v>52</v>
      </c>
      <c r="AI90" s="239">
        <f>Tableau1[[#This Row],[Montant Engagé PO]]-Tableau1[[#This Row],[Montant Liquidé]]</f>
        <v>0</v>
      </c>
      <c r="AJ90" s="237" t="str">
        <f>VLOOKUP(Tableau1[[#This Row],[POposte]],Tableau5[#All],3,FALSE)</f>
        <v>300020910</v>
      </c>
      <c r="AK90" s="237" t="str">
        <f>VLOOKUP(Tableau1[[#This Row],[POposte]],Tableau5[#All],4,FALSE)</f>
        <v>1</v>
      </c>
      <c r="AL90" s="146" t="str">
        <f>VLOOKUP(Tableau1[[#This Row],[POposte]],Tableau5[#All],2,FALSE)</f>
        <v>254012121101</v>
      </c>
      <c r="AM90" s="237" t="str">
        <f>VLOOKUP(Tableau1[[#This Row],[POposte]],Tableau8[],9,FALSE)</f>
        <v>Z</v>
      </c>
      <c r="AN90" s="241">
        <f>VLOOKUP(Tableau1[[#This Row],[POposte]],Tableau8[],16,FALSE)</f>
        <v>1</v>
      </c>
      <c r="AO90" s="200">
        <f>VLOOKUP(Tableau1[[#This Row],[POposte]],Tableau8[],17,FALSE)</f>
        <v>0</v>
      </c>
      <c r="AP90" s="1" t="str">
        <f>VLOOKUP(Tableau1[[#This Row],[POposte]],Tableau13[#All],10,FALSE)</f>
        <v>0800</v>
      </c>
      <c r="AQ90" s="1" t="str">
        <f>VLOOKUP(MID(Tableau1[[#This Row],[Codenva]],1,2),Tableau36[],2,FALSE)</f>
        <v>Overheidsopdrachten van beperkte waarde (0800)</v>
      </c>
      <c r="AR90" s="1" t="str">
        <f>VLOOKUP(Tableau1[[#This Row],[POposte]],Tableau13[#All],16,FALSE)</f>
        <v/>
      </c>
      <c r="AS90" s="285" t="str">
        <f>Tableau1[[#This Row],[KRC]]&amp;Tableau1[[#This Row],[Poste KRC]]</f>
        <v>3000209101</v>
      </c>
      <c r="AT90" s="1" t="e">
        <f>VLOOKUP(Tableau1[[#This Row],[Colonne3]],Tableau6[[#All],[krcposte]:[description ]],2,FALSE)</f>
        <v>#N/A</v>
      </c>
    </row>
    <row r="91" spans="1:46" x14ac:dyDescent="0.35">
      <c r="A91" s="1" t="str">
        <f>Tableau1[[#This Row],[Nº pièce référence]]</f>
        <v>4500668883</v>
      </c>
      <c r="B91" s="122" t="s">
        <v>544</v>
      </c>
      <c r="C91" s="1" t="s">
        <v>545</v>
      </c>
      <c r="D91" s="1"/>
      <c r="E91" s="1" t="s">
        <v>546</v>
      </c>
      <c r="F91" s="92"/>
      <c r="G91" s="123"/>
      <c r="H91" s="75">
        <v>43966</v>
      </c>
      <c r="I91" s="249">
        <v>16555</v>
      </c>
      <c r="J91" s="97" t="s">
        <v>547</v>
      </c>
      <c r="K91" s="96">
        <v>44008</v>
      </c>
      <c r="L91" s="176" t="s">
        <v>276</v>
      </c>
      <c r="M91" s="249"/>
      <c r="N91" s="249"/>
      <c r="O91" s="249"/>
      <c r="P91" s="249"/>
      <c r="Q91" s="75"/>
      <c r="R91" s="226" t="str">
        <f>VLOOKUP(Tableau1[[#This Row],[POposte]],Tableau8[],15,FALSE)</f>
        <v>BB</v>
      </c>
      <c r="S91" s="226" t="str">
        <f>VLOOKUP(Tableau1[[#This Row],[POposte]],Tableau8[],14,FALSE)</f>
        <v>XXX</v>
      </c>
      <c r="T91" s="75" t="str">
        <f>IF(Tableau1[[#This Row],[Strat lancement]]="A0",IF(Tableau1[[#This Row],[Statut lancement]]="X","OK","NOK"),IF(Tableau1[[#This Row],[Strat lancement]]="AA",IF(Tableau1[[#This Row],[Statut lancement]]="XX","OK","NOK"),IF(Tableau1[[#This Row],[Strat lancement]]="BB",IF(Tableau1[[#This Row],[Statut lancement]]="XXX","OK","NOK"))))</f>
        <v>OK</v>
      </c>
      <c r="U91" s="18" t="s">
        <v>548</v>
      </c>
      <c r="V91" s="1" t="s">
        <v>549</v>
      </c>
      <c r="W91" s="1" t="s">
        <v>88</v>
      </c>
      <c r="X91" s="2">
        <v>43928</v>
      </c>
      <c r="Y91" s="1" t="s">
        <v>550</v>
      </c>
      <c r="Z91" s="1" t="s">
        <v>219</v>
      </c>
      <c r="AA91" s="2">
        <v>43928</v>
      </c>
      <c r="AB91" s="123" t="s">
        <v>220</v>
      </c>
      <c r="AC91" s="1" t="str">
        <f>VLOOKUP(Tableau1[[#This Row],[POposte]],Tableau8[#All],18,FALSE)</f>
        <v/>
      </c>
      <c r="AD91" s="236" t="str">
        <f>CONCATENATE(Tableau1[[#This Row],[Nº pièce référence]],Tableau1[[#This Row],[Poste de réf.]])</f>
        <v>450066888310</v>
      </c>
      <c r="AE91" s="237">
        <f>VLOOKUP(Tableau1[[#This Row],[POposte]],Tableau5[#All],5,FALSE)</f>
        <v>2904</v>
      </c>
      <c r="AF91" s="238" t="s">
        <v>52</v>
      </c>
      <c r="AG91" s="237">
        <f>VLOOKUP(Tableau1[[#This Row],[POposte]],Tableau5[#All],6,FALSE)</f>
        <v>2904</v>
      </c>
      <c r="AH91" s="238" t="s">
        <v>52</v>
      </c>
      <c r="AI91" s="239">
        <f>Tableau1[[#This Row],[Montant Engagé PO]]-Tableau1[[#This Row],[Montant Liquidé]]</f>
        <v>0</v>
      </c>
      <c r="AJ91" s="237" t="str">
        <f>VLOOKUP(Tableau1[[#This Row],[POposte]],Tableau5[#All],3,FALSE)</f>
        <v>300020861</v>
      </c>
      <c r="AK91" s="237" t="str">
        <f>VLOOKUP(Tableau1[[#This Row],[POposte]],Tableau5[#All],4,FALSE)</f>
        <v>4</v>
      </c>
      <c r="AL91" s="146" t="str">
        <f>VLOOKUP(Tableau1[[#This Row],[POposte]],Tableau5[#All],2,FALSE)</f>
        <v>255223121102</v>
      </c>
      <c r="AM91" s="237" t="str">
        <f>VLOOKUP(Tableau1[[#This Row],[POposte]],Tableau8[],9,FALSE)</f>
        <v>Z</v>
      </c>
      <c r="AN91" s="241">
        <f>VLOOKUP(Tableau1[[#This Row],[POposte]],Tableau8[],16,FALSE)</f>
        <v>1</v>
      </c>
      <c r="AO91" s="200">
        <f>VLOOKUP(Tableau1[[#This Row],[POposte]],Tableau8[],17,FALSE)</f>
        <v>0</v>
      </c>
      <c r="AP91" s="1" t="str">
        <f>VLOOKUP(Tableau1[[#This Row],[POposte]],Tableau13[#All],10,FALSE)</f>
        <v>0520</v>
      </c>
      <c r="AQ91" s="1" t="str">
        <f>VLOOKUP(MID(Tableau1[[#This Row],[Codenva]],1,2),Tableau36[],2,FALSE)</f>
        <v>Onderhandelingsprocedure zonder voorafgaande bekendmaking (0500)</v>
      </c>
      <c r="AR91" s="1" t="str">
        <f>VLOOKUP(Tableau1[[#This Row],[POposte]],Tableau13[#All],16,FALSE)</f>
        <v/>
      </c>
      <c r="AS91" s="285" t="str">
        <f>Tableau1[[#This Row],[KRC]]&amp;Tableau1[[#This Row],[Poste KRC]]</f>
        <v>3000208614</v>
      </c>
      <c r="AT91" s="1" t="str">
        <f>VLOOKUP(Tableau1[[#This Row],[Colonne3]],Tableau6[[#All],[krcposte]:[description ]],2,FALSE)</f>
        <v>Consultance Taskforce</v>
      </c>
    </row>
    <row r="92" spans="1:46" x14ac:dyDescent="0.35">
      <c r="A92" s="1" t="str">
        <f>Tableau1[[#This Row],[Nº pièce référence]]</f>
        <v>4500668883</v>
      </c>
      <c r="B92" s="122" t="s">
        <v>544</v>
      </c>
      <c r="C92" s="1" t="s">
        <v>545</v>
      </c>
      <c r="D92" s="1"/>
      <c r="E92" s="1" t="s">
        <v>546</v>
      </c>
      <c r="F92" s="92"/>
      <c r="G92" s="123"/>
      <c r="H92" s="75">
        <v>43966</v>
      </c>
      <c r="I92" s="249">
        <v>16555</v>
      </c>
      <c r="J92" s="97" t="s">
        <v>547</v>
      </c>
      <c r="K92" s="96">
        <v>44008</v>
      </c>
      <c r="L92" s="176" t="s">
        <v>276</v>
      </c>
      <c r="M92" s="249"/>
      <c r="N92" s="249"/>
      <c r="O92" s="249"/>
      <c r="P92" s="249"/>
      <c r="Q92" s="75"/>
      <c r="R92" s="226" t="str">
        <f>VLOOKUP(Tableau1[[#This Row],[POposte]],Tableau8[],15,FALSE)</f>
        <v>BB</v>
      </c>
      <c r="S92" s="226" t="str">
        <f>VLOOKUP(Tableau1[[#This Row],[POposte]],Tableau8[],14,FALSE)</f>
        <v>XXX</v>
      </c>
      <c r="T92" s="75" t="str">
        <f>IF(Tableau1[[#This Row],[Strat lancement]]="A0",IF(Tableau1[[#This Row],[Statut lancement]]="X","OK","NOK"),IF(Tableau1[[#This Row],[Strat lancement]]="AA",IF(Tableau1[[#This Row],[Statut lancement]]="XX","OK","NOK"),IF(Tableau1[[#This Row],[Strat lancement]]="BB",IF(Tableau1[[#This Row],[Statut lancement]]="XXX","OK","NOK"))))</f>
        <v>OK</v>
      </c>
      <c r="U92" s="18" t="s">
        <v>548</v>
      </c>
      <c r="V92" s="1" t="s">
        <v>549</v>
      </c>
      <c r="W92" s="1" t="s">
        <v>217</v>
      </c>
      <c r="X92" s="2">
        <v>43948</v>
      </c>
      <c r="Y92" s="1" t="s">
        <v>551</v>
      </c>
      <c r="Z92" s="1" t="s">
        <v>219</v>
      </c>
      <c r="AA92" s="2">
        <v>43928</v>
      </c>
      <c r="AB92" s="123" t="s">
        <v>220</v>
      </c>
      <c r="AC92" s="1" t="str">
        <f>VLOOKUP(Tableau1[[#This Row],[POposte]],Tableau8[#All],18,FALSE)</f>
        <v/>
      </c>
      <c r="AD92" s="236" t="str">
        <f>CONCATENATE(Tableau1[[#This Row],[Nº pièce référence]],Tableau1[[#This Row],[Poste de réf.]])</f>
        <v>450066888320</v>
      </c>
      <c r="AE92" s="237">
        <f>VLOOKUP(Tableau1[[#This Row],[POposte]],Tableau5[#All],5,FALSE)</f>
        <v>21780</v>
      </c>
      <c r="AF92" s="238" t="s">
        <v>52</v>
      </c>
      <c r="AG92" s="237">
        <f>VLOOKUP(Tableau1[[#This Row],[POposte]],Tableau5[#All],6,FALSE)</f>
        <v>21780</v>
      </c>
      <c r="AH92" s="238" t="s">
        <v>52</v>
      </c>
      <c r="AI92" s="239">
        <f>Tableau1[[#This Row],[Montant Engagé PO]]-Tableau1[[#This Row],[Montant Liquidé]]</f>
        <v>0</v>
      </c>
      <c r="AJ92" s="237" t="str">
        <f>VLOOKUP(Tableau1[[#This Row],[POposte]],Tableau5[#All],3,FALSE)</f>
        <v>300020861</v>
      </c>
      <c r="AK92" s="237" t="str">
        <f>VLOOKUP(Tableau1[[#This Row],[POposte]],Tableau5[#All],4,FALSE)</f>
        <v>4</v>
      </c>
      <c r="AL92" s="146" t="str">
        <f>VLOOKUP(Tableau1[[#This Row],[POposte]],Tableau5[#All],2,FALSE)</f>
        <v>255223121102</v>
      </c>
      <c r="AM92" s="237" t="str">
        <f>VLOOKUP(Tableau1[[#This Row],[POposte]],Tableau8[],9,FALSE)</f>
        <v>Z</v>
      </c>
      <c r="AN92" s="241">
        <f>VLOOKUP(Tableau1[[#This Row],[POposte]],Tableau8[],16,FALSE)</f>
        <v>1</v>
      </c>
      <c r="AO92" s="200">
        <f>VLOOKUP(Tableau1[[#This Row],[POposte]],Tableau8[],17,FALSE)</f>
        <v>0</v>
      </c>
      <c r="AP92" s="1" t="str">
        <f>VLOOKUP(Tableau1[[#This Row],[POposte]],Tableau13[#All],10,FALSE)</f>
        <v>0520</v>
      </c>
      <c r="AQ92" s="1" t="str">
        <f>VLOOKUP(MID(Tableau1[[#This Row],[Codenva]],1,2),Tableau36[],2,FALSE)</f>
        <v>Onderhandelingsprocedure zonder voorafgaande bekendmaking (0500)</v>
      </c>
      <c r="AR92" s="1" t="str">
        <f>VLOOKUP(Tableau1[[#This Row],[POposte]],Tableau13[#All],16,FALSE)</f>
        <v/>
      </c>
      <c r="AS92" s="285" t="str">
        <f>Tableau1[[#This Row],[KRC]]&amp;Tableau1[[#This Row],[Poste KRC]]</f>
        <v>3000208614</v>
      </c>
      <c r="AT92" s="1" t="str">
        <f>VLOOKUP(Tableau1[[#This Row],[Colonne3]],Tableau6[[#All],[krcposte]:[description ]],2,FALSE)</f>
        <v>Consultance Taskforce</v>
      </c>
    </row>
    <row r="93" spans="1:46" x14ac:dyDescent="0.35">
      <c r="A93" s="1" t="str">
        <f>Tableau1[[#This Row],[Nº pièce référence]]</f>
        <v>4500668883</v>
      </c>
      <c r="B93" s="122" t="s">
        <v>544</v>
      </c>
      <c r="C93" s="1" t="s">
        <v>545</v>
      </c>
      <c r="D93" s="1"/>
      <c r="E93" s="1" t="s">
        <v>546</v>
      </c>
      <c r="F93" s="92"/>
      <c r="G93" s="123"/>
      <c r="H93" s="75">
        <v>43966</v>
      </c>
      <c r="I93" s="249">
        <v>16555</v>
      </c>
      <c r="J93" s="97" t="s">
        <v>547</v>
      </c>
      <c r="K93" s="96">
        <v>44008</v>
      </c>
      <c r="L93" s="176" t="s">
        <v>276</v>
      </c>
      <c r="M93" s="249"/>
      <c r="N93" s="249"/>
      <c r="O93" s="249"/>
      <c r="P93" s="249"/>
      <c r="Q93" s="75"/>
      <c r="R93" s="226" t="str">
        <f>VLOOKUP(Tableau1[[#This Row],[POposte]],Tableau8[],15,FALSE)</f>
        <v>BB</v>
      </c>
      <c r="S93" s="226" t="str">
        <f>VLOOKUP(Tableau1[[#This Row],[POposte]],Tableau8[],14,FALSE)</f>
        <v>XXX</v>
      </c>
      <c r="T93" s="75" t="str">
        <f>IF(Tableau1[[#This Row],[Strat lancement]]="A0",IF(Tableau1[[#This Row],[Statut lancement]]="X","OK","NOK"),IF(Tableau1[[#This Row],[Strat lancement]]="AA",IF(Tableau1[[#This Row],[Statut lancement]]="XX","OK","NOK"),IF(Tableau1[[#This Row],[Strat lancement]]="BB",IF(Tableau1[[#This Row],[Statut lancement]]="XXX","OK","NOK"))))</f>
        <v>OK</v>
      </c>
      <c r="U93" s="18" t="s">
        <v>548</v>
      </c>
      <c r="V93" s="1" t="s">
        <v>549</v>
      </c>
      <c r="W93" s="1" t="s">
        <v>222</v>
      </c>
      <c r="X93" s="2">
        <v>43948</v>
      </c>
      <c r="Y93" s="1" t="s">
        <v>552</v>
      </c>
      <c r="Z93" s="1" t="s">
        <v>219</v>
      </c>
      <c r="AA93" s="2">
        <v>43928</v>
      </c>
      <c r="AB93" s="123" t="s">
        <v>220</v>
      </c>
      <c r="AC93" s="1" t="str">
        <f>VLOOKUP(Tableau1[[#This Row],[POposte]],Tableau8[#All],18,FALSE)</f>
        <v/>
      </c>
      <c r="AD93" s="236" t="str">
        <f>CONCATENATE(Tableau1[[#This Row],[Nº pièce référence]],Tableau1[[#This Row],[Poste de réf.]])</f>
        <v>450066888330</v>
      </c>
      <c r="AE93" s="237">
        <f>VLOOKUP(Tableau1[[#This Row],[POposte]],Tableau5[#All],5,FALSE)</f>
        <v>16698</v>
      </c>
      <c r="AF93" s="238" t="s">
        <v>52</v>
      </c>
      <c r="AG93" s="237">
        <f>VLOOKUP(Tableau1[[#This Row],[POposte]],Tableau5[#All],6,FALSE)</f>
        <v>16698</v>
      </c>
      <c r="AH93" s="238" t="s">
        <v>52</v>
      </c>
      <c r="AI93" s="239">
        <f>Tableau1[[#This Row],[Montant Engagé PO]]-Tableau1[[#This Row],[Montant Liquidé]]</f>
        <v>0</v>
      </c>
      <c r="AJ93" s="237" t="str">
        <f>VLOOKUP(Tableau1[[#This Row],[POposte]],Tableau5[#All],3,FALSE)</f>
        <v>300020861</v>
      </c>
      <c r="AK93" s="237" t="str">
        <f>VLOOKUP(Tableau1[[#This Row],[POposte]],Tableau5[#All],4,FALSE)</f>
        <v>4</v>
      </c>
      <c r="AL93" s="146" t="str">
        <f>VLOOKUP(Tableau1[[#This Row],[POposte]],Tableau5[#All],2,FALSE)</f>
        <v>255223121102</v>
      </c>
      <c r="AM93" s="237" t="str">
        <f>VLOOKUP(Tableau1[[#This Row],[POposte]],Tableau8[],9,FALSE)</f>
        <v>Z</v>
      </c>
      <c r="AN93" s="241">
        <f>VLOOKUP(Tableau1[[#This Row],[POposte]],Tableau8[],16,FALSE)</f>
        <v>1</v>
      </c>
      <c r="AO93" s="200">
        <f>VLOOKUP(Tableau1[[#This Row],[POposte]],Tableau8[],17,FALSE)</f>
        <v>0</v>
      </c>
      <c r="AP93" s="1" t="str">
        <f>VLOOKUP(Tableau1[[#This Row],[POposte]],Tableau13[#All],10,FALSE)</f>
        <v>0520</v>
      </c>
      <c r="AQ93" s="1" t="str">
        <f>VLOOKUP(MID(Tableau1[[#This Row],[Codenva]],1,2),Tableau36[],2,FALSE)</f>
        <v>Onderhandelingsprocedure zonder voorafgaande bekendmaking (0500)</v>
      </c>
      <c r="AR93" s="1" t="str">
        <f>VLOOKUP(Tableau1[[#This Row],[POposte]],Tableau13[#All],16,FALSE)</f>
        <v/>
      </c>
      <c r="AS93" s="285" t="str">
        <f>Tableau1[[#This Row],[KRC]]&amp;Tableau1[[#This Row],[Poste KRC]]</f>
        <v>3000208614</v>
      </c>
      <c r="AT93" s="1" t="str">
        <f>VLOOKUP(Tableau1[[#This Row],[Colonne3]],Tableau6[[#All],[krcposte]:[description ]],2,FALSE)</f>
        <v>Consultance Taskforce</v>
      </c>
    </row>
    <row r="94" spans="1:46" x14ac:dyDescent="0.35">
      <c r="A94" s="1" t="str">
        <f>Tableau1[[#This Row],[Nº pièce référence]]</f>
        <v>4500668883</v>
      </c>
      <c r="B94" s="122" t="s">
        <v>544</v>
      </c>
      <c r="C94" s="1" t="s">
        <v>545</v>
      </c>
      <c r="D94" s="1"/>
      <c r="E94" s="1" t="s">
        <v>546</v>
      </c>
      <c r="F94" s="92"/>
      <c r="G94" s="123"/>
      <c r="H94" s="75">
        <v>43966</v>
      </c>
      <c r="I94" s="249">
        <v>16555</v>
      </c>
      <c r="J94" s="97" t="s">
        <v>547</v>
      </c>
      <c r="K94" s="96">
        <v>44008</v>
      </c>
      <c r="L94" s="176" t="s">
        <v>276</v>
      </c>
      <c r="M94" s="249"/>
      <c r="N94" s="249"/>
      <c r="O94" s="249"/>
      <c r="P94" s="249"/>
      <c r="Q94" s="75"/>
      <c r="R94" s="226" t="str">
        <f>VLOOKUP(Tableau1[[#This Row],[POposte]],Tableau8[],15,FALSE)</f>
        <v>BB</v>
      </c>
      <c r="S94" s="226" t="str">
        <f>VLOOKUP(Tableau1[[#This Row],[POposte]],Tableau8[],14,FALSE)</f>
        <v>XXX</v>
      </c>
      <c r="T94" s="75" t="str">
        <f>IF(Tableau1[[#This Row],[Strat lancement]]="A0",IF(Tableau1[[#This Row],[Statut lancement]]="X","OK","NOK"),IF(Tableau1[[#This Row],[Strat lancement]]="AA",IF(Tableau1[[#This Row],[Statut lancement]]="XX","OK","NOK"),IF(Tableau1[[#This Row],[Strat lancement]]="BB",IF(Tableau1[[#This Row],[Statut lancement]]="XXX","OK","NOK"))))</f>
        <v>OK</v>
      </c>
      <c r="U94" s="18" t="s">
        <v>548</v>
      </c>
      <c r="V94" s="1" t="s">
        <v>549</v>
      </c>
      <c r="W94" s="1" t="s">
        <v>421</v>
      </c>
      <c r="X94" s="2">
        <v>43977</v>
      </c>
      <c r="Y94" s="1" t="s">
        <v>553</v>
      </c>
      <c r="Z94" s="1" t="s">
        <v>219</v>
      </c>
      <c r="AA94" s="2">
        <v>43928</v>
      </c>
      <c r="AB94" s="123" t="s">
        <v>220</v>
      </c>
      <c r="AC94" s="1" t="str">
        <f>VLOOKUP(Tableau1[[#This Row],[POposte]],Tableau8[#All],18,FALSE)</f>
        <v/>
      </c>
      <c r="AD94" s="236" t="str">
        <f>CONCATENATE(Tableau1[[#This Row],[Nº pièce référence]],Tableau1[[#This Row],[Poste de réf.]])</f>
        <v>450066888340</v>
      </c>
      <c r="AE94" s="237">
        <f>VLOOKUP(Tableau1[[#This Row],[POposte]],Tableau5[#All],5,FALSE)</f>
        <v>43024.72</v>
      </c>
      <c r="AF94" s="238" t="s">
        <v>52</v>
      </c>
      <c r="AG94" s="237">
        <f>VLOOKUP(Tableau1[[#This Row],[POposte]],Tableau5[#All],6,FALSE)</f>
        <v>43024.72</v>
      </c>
      <c r="AH94" s="238" t="s">
        <v>52</v>
      </c>
      <c r="AI94" s="239">
        <f>Tableau1[[#This Row],[Montant Engagé PO]]-Tableau1[[#This Row],[Montant Liquidé]]</f>
        <v>0</v>
      </c>
      <c r="AJ94" s="237" t="str">
        <f>VLOOKUP(Tableau1[[#This Row],[POposte]],Tableau5[#All],3,FALSE)</f>
        <v>300020861</v>
      </c>
      <c r="AK94" s="237" t="str">
        <f>VLOOKUP(Tableau1[[#This Row],[POposte]],Tableau5[#All],4,FALSE)</f>
        <v>4</v>
      </c>
      <c r="AL94" s="146" t="str">
        <f>VLOOKUP(Tableau1[[#This Row],[POposte]],Tableau5[#All],2,FALSE)</f>
        <v>255223121102</v>
      </c>
      <c r="AM94" s="237" t="str">
        <f>VLOOKUP(Tableau1[[#This Row],[POposte]],Tableau8[],9,FALSE)</f>
        <v>Z</v>
      </c>
      <c r="AN94" s="241">
        <f>VLOOKUP(Tableau1[[#This Row],[POposte]],Tableau8[],16,FALSE)</f>
        <v>1</v>
      </c>
      <c r="AO94" s="200">
        <f>VLOOKUP(Tableau1[[#This Row],[POposte]],Tableau8[],17,FALSE)</f>
        <v>0</v>
      </c>
      <c r="AP94" s="1" t="str">
        <f>VLOOKUP(Tableau1[[#This Row],[POposte]],Tableau13[#All],10,FALSE)</f>
        <v>0520</v>
      </c>
      <c r="AQ94" s="1" t="str">
        <f>VLOOKUP(MID(Tableau1[[#This Row],[Codenva]],1,2),Tableau36[],2,FALSE)</f>
        <v>Onderhandelingsprocedure zonder voorafgaande bekendmaking (0500)</v>
      </c>
      <c r="AR94" s="1" t="str">
        <f>VLOOKUP(Tableau1[[#This Row],[POposte]],Tableau13[#All],16,FALSE)</f>
        <v/>
      </c>
      <c r="AS94" s="285" t="str">
        <f>Tableau1[[#This Row],[KRC]]&amp;Tableau1[[#This Row],[Poste KRC]]</f>
        <v>3000208614</v>
      </c>
      <c r="AT94" s="1" t="str">
        <f>VLOOKUP(Tableau1[[#This Row],[Colonne3]],Tableau6[[#All],[krcposte]:[description ]],2,FALSE)</f>
        <v>Consultance Taskforce</v>
      </c>
    </row>
    <row r="95" spans="1:46" x14ac:dyDescent="0.35">
      <c r="A95" s="1" t="str">
        <f>Tableau1[[#This Row],[Nº pièce référence]]</f>
        <v>4500668883</v>
      </c>
      <c r="B95" s="122" t="s">
        <v>544</v>
      </c>
      <c r="C95" s="1" t="s">
        <v>545</v>
      </c>
      <c r="D95" s="1"/>
      <c r="E95" s="1" t="s">
        <v>546</v>
      </c>
      <c r="F95" s="92"/>
      <c r="G95" s="123"/>
      <c r="H95" s="75">
        <v>43966</v>
      </c>
      <c r="I95" s="249">
        <v>16555</v>
      </c>
      <c r="J95" s="97" t="s">
        <v>547</v>
      </c>
      <c r="K95" s="96">
        <v>44008</v>
      </c>
      <c r="L95" s="176" t="s">
        <v>276</v>
      </c>
      <c r="M95" s="249"/>
      <c r="N95" s="249"/>
      <c r="O95" s="249"/>
      <c r="P95" s="249"/>
      <c r="Q95" s="75"/>
      <c r="R95" s="226" t="str">
        <f>VLOOKUP(Tableau1[[#This Row],[POposte]],Tableau8[],15,FALSE)</f>
        <v>BB</v>
      </c>
      <c r="S95" s="226" t="str">
        <f>VLOOKUP(Tableau1[[#This Row],[POposte]],Tableau8[],14,FALSE)</f>
        <v>XXX</v>
      </c>
      <c r="T95" s="75" t="str">
        <f>IF(Tableau1[[#This Row],[Strat lancement]]="A0",IF(Tableau1[[#This Row],[Statut lancement]]="X","OK","NOK"),IF(Tableau1[[#This Row],[Strat lancement]]="AA",IF(Tableau1[[#This Row],[Statut lancement]]="XX","OK","NOK"),IF(Tableau1[[#This Row],[Strat lancement]]="BB",IF(Tableau1[[#This Row],[Statut lancement]]="XXX","OK","NOK"))))</f>
        <v>OK</v>
      </c>
      <c r="U95" s="18" t="s">
        <v>548</v>
      </c>
      <c r="V95" s="1" t="s">
        <v>549</v>
      </c>
      <c r="W95" s="1" t="s">
        <v>423</v>
      </c>
      <c r="X95" s="2">
        <v>43994</v>
      </c>
      <c r="Y95" s="1" t="s">
        <v>554</v>
      </c>
      <c r="Z95" s="1" t="s">
        <v>219</v>
      </c>
      <c r="AA95" s="2">
        <v>43928</v>
      </c>
      <c r="AB95" s="123" t="s">
        <v>220</v>
      </c>
      <c r="AC95" s="1" t="str">
        <f>VLOOKUP(Tableau1[[#This Row],[POposte]],Tableau8[#All],18,FALSE)</f>
        <v/>
      </c>
      <c r="AD95" s="236" t="str">
        <f>CONCATENATE(Tableau1[[#This Row],[Nº pièce référence]],Tableau1[[#This Row],[Poste de réf.]])</f>
        <v>450066888350</v>
      </c>
      <c r="AE95" s="237">
        <f>VLOOKUP(Tableau1[[#This Row],[POposte]],Tableau5[#All],5,FALSE)</f>
        <v>24684</v>
      </c>
      <c r="AF95" s="238" t="s">
        <v>52</v>
      </c>
      <c r="AG95" s="237">
        <f>VLOOKUP(Tableau1[[#This Row],[POposte]],Tableau5[#All],6,FALSE)</f>
        <v>24684</v>
      </c>
      <c r="AH95" s="238" t="s">
        <v>52</v>
      </c>
      <c r="AI95" s="239">
        <f>Tableau1[[#This Row],[Montant Engagé PO]]-Tableau1[[#This Row],[Montant Liquidé]]</f>
        <v>0</v>
      </c>
      <c r="AJ95" s="237" t="str">
        <f>VLOOKUP(Tableau1[[#This Row],[POposte]],Tableau5[#All],3,FALSE)</f>
        <v>300020861</v>
      </c>
      <c r="AK95" s="237" t="str">
        <f>VLOOKUP(Tableau1[[#This Row],[POposte]],Tableau5[#All],4,FALSE)</f>
        <v>4</v>
      </c>
      <c r="AL95" s="146" t="str">
        <f>VLOOKUP(Tableau1[[#This Row],[POposte]],Tableau5[#All],2,FALSE)</f>
        <v>255223121102</v>
      </c>
      <c r="AM95" s="237" t="str">
        <f>VLOOKUP(Tableau1[[#This Row],[POposte]],Tableau8[],9,FALSE)</f>
        <v>Z</v>
      </c>
      <c r="AN95" s="241">
        <f>VLOOKUP(Tableau1[[#This Row],[POposte]],Tableau8[],16,FALSE)</f>
        <v>1</v>
      </c>
      <c r="AO95" s="200">
        <f>VLOOKUP(Tableau1[[#This Row],[POposte]],Tableau8[],17,FALSE)</f>
        <v>0</v>
      </c>
      <c r="AP95" s="1" t="str">
        <f>VLOOKUP(Tableau1[[#This Row],[POposte]],Tableau13[#All],10,FALSE)</f>
        <v>0520</v>
      </c>
      <c r="AQ95" s="1" t="str">
        <f>VLOOKUP(MID(Tableau1[[#This Row],[Codenva]],1,2),Tableau36[],2,FALSE)</f>
        <v>Onderhandelingsprocedure zonder voorafgaande bekendmaking (0500)</v>
      </c>
      <c r="AR95" s="1" t="str">
        <f>VLOOKUP(Tableau1[[#This Row],[POposte]],Tableau13[#All],16,FALSE)</f>
        <v/>
      </c>
      <c r="AS95" s="285" t="str">
        <f>Tableau1[[#This Row],[KRC]]&amp;Tableau1[[#This Row],[Poste KRC]]</f>
        <v>3000208614</v>
      </c>
      <c r="AT95" s="1" t="str">
        <f>VLOOKUP(Tableau1[[#This Row],[Colonne3]],Tableau6[[#All],[krcposte]:[description ]],2,FALSE)</f>
        <v>Consultance Taskforce</v>
      </c>
    </row>
    <row r="96" spans="1:46" x14ac:dyDescent="0.35">
      <c r="A96" s="1" t="str">
        <f>Tableau1[[#This Row],[Nº pièce référence]]</f>
        <v>4500668883</v>
      </c>
      <c r="B96" s="122" t="s">
        <v>544</v>
      </c>
      <c r="C96" s="1" t="s">
        <v>545</v>
      </c>
      <c r="D96" s="1"/>
      <c r="E96" s="1" t="s">
        <v>546</v>
      </c>
      <c r="F96" s="92"/>
      <c r="G96" s="123"/>
      <c r="H96" s="75">
        <v>43966</v>
      </c>
      <c r="I96" s="249">
        <v>16555</v>
      </c>
      <c r="J96" s="97" t="s">
        <v>547</v>
      </c>
      <c r="K96" s="96">
        <v>44008</v>
      </c>
      <c r="L96" s="176" t="s">
        <v>276</v>
      </c>
      <c r="M96" s="249"/>
      <c r="N96" s="249"/>
      <c r="O96" s="249"/>
      <c r="P96" s="249"/>
      <c r="Q96" s="75"/>
      <c r="R96" s="226" t="str">
        <f>VLOOKUP(Tableau1[[#This Row],[POposte]],Tableau8[],15,FALSE)</f>
        <v>BB</v>
      </c>
      <c r="S96" s="226" t="str">
        <f>VLOOKUP(Tableau1[[#This Row],[POposte]],Tableau8[],14,FALSE)</f>
        <v>XXX</v>
      </c>
      <c r="T96" s="75" t="str">
        <f>IF(Tableau1[[#This Row],[Strat lancement]]="A0",IF(Tableau1[[#This Row],[Statut lancement]]="X","OK","NOK"),IF(Tableau1[[#This Row],[Strat lancement]]="AA",IF(Tableau1[[#This Row],[Statut lancement]]="XX","OK","NOK"),IF(Tableau1[[#This Row],[Strat lancement]]="BB",IF(Tableau1[[#This Row],[Statut lancement]]="XXX","OK","NOK"))))</f>
        <v>OK</v>
      </c>
      <c r="U96" s="18" t="s">
        <v>548</v>
      </c>
      <c r="V96" s="1" t="s">
        <v>549</v>
      </c>
      <c r="W96" s="1" t="s">
        <v>511</v>
      </c>
      <c r="X96" s="2">
        <v>43994</v>
      </c>
      <c r="Y96" s="1" t="s">
        <v>555</v>
      </c>
      <c r="Z96" s="1" t="s">
        <v>219</v>
      </c>
      <c r="AA96" s="2">
        <v>43928</v>
      </c>
      <c r="AB96" s="123" t="s">
        <v>220</v>
      </c>
      <c r="AC96" s="1" t="str">
        <f>VLOOKUP(Tableau1[[#This Row],[POposte]],Tableau8[#All],18,FALSE)</f>
        <v/>
      </c>
      <c r="AD96" s="236" t="str">
        <f>CONCATENATE(Tableau1[[#This Row],[Nº pièce référence]],Tableau1[[#This Row],[Poste de réf.]])</f>
        <v>450066888360</v>
      </c>
      <c r="AE96" s="237">
        <f>VLOOKUP(Tableau1[[#This Row],[POposte]],Tableau5[#All],5,FALSE)</f>
        <v>21780</v>
      </c>
      <c r="AF96" s="238" t="s">
        <v>52</v>
      </c>
      <c r="AG96" s="237">
        <f>VLOOKUP(Tableau1[[#This Row],[POposte]],Tableau5[#All],6,FALSE)</f>
        <v>21780</v>
      </c>
      <c r="AH96" s="238" t="s">
        <v>52</v>
      </c>
      <c r="AI96" s="239">
        <f>Tableau1[[#This Row],[Montant Engagé PO]]-Tableau1[[#This Row],[Montant Liquidé]]</f>
        <v>0</v>
      </c>
      <c r="AJ96" s="237" t="str">
        <f>VLOOKUP(Tableau1[[#This Row],[POposte]],Tableau5[#All],3,FALSE)</f>
        <v>300020861</v>
      </c>
      <c r="AK96" s="237" t="str">
        <f>VLOOKUP(Tableau1[[#This Row],[POposte]],Tableau5[#All],4,FALSE)</f>
        <v>4</v>
      </c>
      <c r="AL96" s="146" t="str">
        <f>VLOOKUP(Tableau1[[#This Row],[POposte]],Tableau5[#All],2,FALSE)</f>
        <v>255223121102</v>
      </c>
      <c r="AM96" s="237" t="str">
        <f>VLOOKUP(Tableau1[[#This Row],[POposte]],Tableau8[],9,FALSE)</f>
        <v>Z</v>
      </c>
      <c r="AN96" s="241">
        <f>VLOOKUP(Tableau1[[#This Row],[POposte]],Tableau8[],16,FALSE)</f>
        <v>1</v>
      </c>
      <c r="AO96" s="200">
        <f>VLOOKUP(Tableau1[[#This Row],[POposte]],Tableau8[],17,FALSE)</f>
        <v>0</v>
      </c>
      <c r="AP96" s="1" t="str">
        <f>VLOOKUP(Tableau1[[#This Row],[POposte]],Tableau13[#All],10,FALSE)</f>
        <v>0520</v>
      </c>
      <c r="AQ96" s="1" t="str">
        <f>VLOOKUP(MID(Tableau1[[#This Row],[Codenva]],1,2),Tableau36[],2,FALSE)</f>
        <v>Onderhandelingsprocedure zonder voorafgaande bekendmaking (0500)</v>
      </c>
      <c r="AR96" s="1" t="str">
        <f>VLOOKUP(Tableau1[[#This Row],[POposte]],Tableau13[#All],16,FALSE)</f>
        <v/>
      </c>
      <c r="AS96" s="285" t="str">
        <f>Tableau1[[#This Row],[KRC]]&amp;Tableau1[[#This Row],[Poste KRC]]</f>
        <v>3000208614</v>
      </c>
      <c r="AT96" s="1" t="str">
        <f>VLOOKUP(Tableau1[[#This Row],[Colonne3]],Tableau6[[#All],[krcposte]:[description ]],2,FALSE)</f>
        <v>Consultance Taskforce</v>
      </c>
    </row>
    <row r="97" spans="1:46" x14ac:dyDescent="0.35">
      <c r="A97" s="1" t="str">
        <f>Tableau1[[#This Row],[Nº pièce référence]]</f>
        <v>4500668883</v>
      </c>
      <c r="B97" s="122" t="s">
        <v>544</v>
      </c>
      <c r="C97" s="1" t="s">
        <v>545</v>
      </c>
      <c r="D97" s="1"/>
      <c r="E97" s="1" t="s">
        <v>546</v>
      </c>
      <c r="F97" s="92"/>
      <c r="G97" s="123"/>
      <c r="H97" s="75">
        <v>43966</v>
      </c>
      <c r="I97" s="249">
        <v>16555</v>
      </c>
      <c r="J97" s="97" t="s">
        <v>547</v>
      </c>
      <c r="K97" s="96">
        <v>44008</v>
      </c>
      <c r="L97" s="176" t="s">
        <v>276</v>
      </c>
      <c r="M97" s="249"/>
      <c r="N97" s="249"/>
      <c r="O97" s="249"/>
      <c r="P97" s="249"/>
      <c r="Q97" s="75"/>
      <c r="R97" s="226" t="str">
        <f>VLOOKUP(Tableau1[[#This Row],[POposte]],Tableau8[],15,FALSE)</f>
        <v>BB</v>
      </c>
      <c r="S97" s="226" t="str">
        <f>VLOOKUP(Tableau1[[#This Row],[POposte]],Tableau8[],14,FALSE)</f>
        <v>XXX</v>
      </c>
      <c r="T97" s="75" t="str">
        <f>IF(Tableau1[[#This Row],[Strat lancement]]="A0",IF(Tableau1[[#This Row],[Statut lancement]]="X","OK","NOK"),IF(Tableau1[[#This Row],[Strat lancement]]="AA",IF(Tableau1[[#This Row],[Statut lancement]]="XX","OK","NOK"),IF(Tableau1[[#This Row],[Strat lancement]]="BB",IF(Tableau1[[#This Row],[Statut lancement]]="XXX","OK","NOK"))))</f>
        <v>OK</v>
      </c>
      <c r="U97" s="18" t="s">
        <v>548</v>
      </c>
      <c r="V97" s="1" t="s">
        <v>549</v>
      </c>
      <c r="W97" s="1" t="s">
        <v>513</v>
      </c>
      <c r="X97" s="2">
        <v>43994</v>
      </c>
      <c r="Y97" s="1" t="s">
        <v>556</v>
      </c>
      <c r="Z97" s="1" t="s">
        <v>219</v>
      </c>
      <c r="AA97" s="2">
        <v>43928</v>
      </c>
      <c r="AB97" s="123" t="s">
        <v>220</v>
      </c>
      <c r="AC97" s="1" t="str">
        <f>VLOOKUP(Tableau1[[#This Row],[POposte]],Tableau8[#All],18,FALSE)</f>
        <v/>
      </c>
      <c r="AD97" s="236" t="str">
        <f>CONCATENATE(Tableau1[[#This Row],[Nº pièce référence]],Tableau1[[#This Row],[Poste de réf.]])</f>
        <v>450066888370</v>
      </c>
      <c r="AE97" s="237">
        <f>VLOOKUP(Tableau1[[#This Row],[POposte]],Tableau5[#All],5,FALSE)</f>
        <v>12342</v>
      </c>
      <c r="AF97" s="238" t="s">
        <v>52</v>
      </c>
      <c r="AG97" s="237">
        <f>VLOOKUP(Tableau1[[#This Row],[POposte]],Tableau5[#All],6,FALSE)</f>
        <v>12342</v>
      </c>
      <c r="AH97" s="238" t="s">
        <v>52</v>
      </c>
      <c r="AI97" s="239">
        <f>Tableau1[[#This Row],[Montant Engagé PO]]-Tableau1[[#This Row],[Montant Liquidé]]</f>
        <v>0</v>
      </c>
      <c r="AJ97" s="237" t="str">
        <f>VLOOKUP(Tableau1[[#This Row],[POposte]],Tableau5[#All],3,FALSE)</f>
        <v>300020861</v>
      </c>
      <c r="AK97" s="237" t="str">
        <f>VLOOKUP(Tableau1[[#This Row],[POposte]],Tableau5[#All],4,FALSE)</f>
        <v>4</v>
      </c>
      <c r="AL97" s="146" t="str">
        <f>VLOOKUP(Tableau1[[#This Row],[POposte]],Tableau5[#All],2,FALSE)</f>
        <v>255223121102</v>
      </c>
      <c r="AM97" s="237" t="str">
        <f>VLOOKUP(Tableau1[[#This Row],[POposte]],Tableau8[],9,FALSE)</f>
        <v>Z</v>
      </c>
      <c r="AN97" s="241">
        <f>VLOOKUP(Tableau1[[#This Row],[POposte]],Tableau8[],16,FALSE)</f>
        <v>1</v>
      </c>
      <c r="AO97" s="200">
        <f>VLOOKUP(Tableau1[[#This Row],[POposte]],Tableau8[],17,FALSE)</f>
        <v>0</v>
      </c>
      <c r="AP97" s="1" t="str">
        <f>VLOOKUP(Tableau1[[#This Row],[POposte]],Tableau13[#All],10,FALSE)</f>
        <v>0520</v>
      </c>
      <c r="AQ97" s="1" t="str">
        <f>VLOOKUP(MID(Tableau1[[#This Row],[Codenva]],1,2),Tableau36[],2,FALSE)</f>
        <v>Onderhandelingsprocedure zonder voorafgaande bekendmaking (0500)</v>
      </c>
      <c r="AR97" s="1" t="str">
        <f>VLOOKUP(Tableau1[[#This Row],[POposte]],Tableau13[#All],16,FALSE)</f>
        <v/>
      </c>
      <c r="AS97" s="285" t="str">
        <f>Tableau1[[#This Row],[KRC]]&amp;Tableau1[[#This Row],[Poste KRC]]</f>
        <v>3000208614</v>
      </c>
      <c r="AT97" s="1" t="str">
        <f>VLOOKUP(Tableau1[[#This Row],[Colonne3]],Tableau6[[#All],[krcposte]:[description ]],2,FALSE)</f>
        <v>Consultance Taskforce</v>
      </c>
    </row>
    <row r="98" spans="1:46" x14ac:dyDescent="0.35">
      <c r="A98" s="1" t="str">
        <f>Tableau1[[#This Row],[Nº pièce référence]]</f>
        <v>4500668883</v>
      </c>
      <c r="B98" s="122" t="s">
        <v>544</v>
      </c>
      <c r="C98" s="1" t="s">
        <v>545</v>
      </c>
      <c r="D98" s="1"/>
      <c r="E98" s="1" t="s">
        <v>546</v>
      </c>
      <c r="F98" s="92"/>
      <c r="G98" s="123"/>
      <c r="H98" s="75">
        <v>43966</v>
      </c>
      <c r="I98" s="249">
        <v>16555</v>
      </c>
      <c r="J98" s="97" t="s">
        <v>547</v>
      </c>
      <c r="K98" s="96">
        <v>44008</v>
      </c>
      <c r="L98" s="176" t="s">
        <v>276</v>
      </c>
      <c r="M98" s="249"/>
      <c r="N98" s="249"/>
      <c r="O98" s="249"/>
      <c r="P98" s="249"/>
      <c r="Q98" s="75"/>
      <c r="R98" s="226" t="str">
        <f>VLOOKUP(Tableau1[[#This Row],[POposte]],Tableau8[],15,FALSE)</f>
        <v>BB</v>
      </c>
      <c r="S98" s="226" t="str">
        <f>VLOOKUP(Tableau1[[#This Row],[POposte]],Tableau8[],14,FALSE)</f>
        <v>XXX</v>
      </c>
      <c r="T98" s="75" t="str">
        <f>IF(Tableau1[[#This Row],[Strat lancement]]="A0",IF(Tableau1[[#This Row],[Statut lancement]]="X","OK","NOK"),IF(Tableau1[[#This Row],[Strat lancement]]="AA",IF(Tableau1[[#This Row],[Statut lancement]]="XX","OK","NOK"),IF(Tableau1[[#This Row],[Strat lancement]]="BB",IF(Tableau1[[#This Row],[Statut lancement]]="XXX","OK","NOK"))))</f>
        <v>OK</v>
      </c>
      <c r="U98" s="18" t="s">
        <v>548</v>
      </c>
      <c r="V98" s="1" t="s">
        <v>549</v>
      </c>
      <c r="W98" s="1" t="s">
        <v>515</v>
      </c>
      <c r="X98" s="2">
        <v>43994</v>
      </c>
      <c r="Y98" s="1" t="s">
        <v>557</v>
      </c>
      <c r="Z98" s="1" t="s">
        <v>219</v>
      </c>
      <c r="AA98" s="2">
        <v>43928</v>
      </c>
      <c r="AB98" s="123" t="s">
        <v>220</v>
      </c>
      <c r="AC98" s="1" t="str">
        <f>VLOOKUP(Tableau1[[#This Row],[POposte]],Tableau8[#All],18,FALSE)</f>
        <v/>
      </c>
      <c r="AD98" s="236" t="str">
        <f>CONCATENATE(Tableau1[[#This Row],[Nº pièce référence]],Tableau1[[#This Row],[Poste de réf.]])</f>
        <v>450066888380</v>
      </c>
      <c r="AE98" s="237">
        <f>VLOOKUP(Tableau1[[#This Row],[POposte]],Tableau5[#All],5,FALSE)</f>
        <v>15972</v>
      </c>
      <c r="AF98" s="238" t="s">
        <v>52</v>
      </c>
      <c r="AG98" s="237">
        <f>VLOOKUP(Tableau1[[#This Row],[POposte]],Tableau5[#All],6,FALSE)</f>
        <v>15972</v>
      </c>
      <c r="AH98" s="238" t="s">
        <v>52</v>
      </c>
      <c r="AI98" s="239">
        <f>Tableau1[[#This Row],[Montant Engagé PO]]-Tableau1[[#This Row],[Montant Liquidé]]</f>
        <v>0</v>
      </c>
      <c r="AJ98" s="237" t="str">
        <f>VLOOKUP(Tableau1[[#This Row],[POposte]],Tableau5[#All],3,FALSE)</f>
        <v>300020861</v>
      </c>
      <c r="AK98" s="237" t="str">
        <f>VLOOKUP(Tableau1[[#This Row],[POposte]],Tableau5[#All],4,FALSE)</f>
        <v>4</v>
      </c>
      <c r="AL98" s="146" t="str">
        <f>VLOOKUP(Tableau1[[#This Row],[POposte]],Tableau5[#All],2,FALSE)</f>
        <v>255223121102</v>
      </c>
      <c r="AM98" s="237" t="str">
        <f>VLOOKUP(Tableau1[[#This Row],[POposte]],Tableau8[],9,FALSE)</f>
        <v>Z</v>
      </c>
      <c r="AN98" s="241">
        <f>VLOOKUP(Tableau1[[#This Row],[POposte]],Tableau8[],16,FALSE)</f>
        <v>1</v>
      </c>
      <c r="AO98" s="200">
        <f>VLOOKUP(Tableau1[[#This Row],[POposte]],Tableau8[],17,FALSE)</f>
        <v>0</v>
      </c>
      <c r="AP98" s="1" t="str">
        <f>VLOOKUP(Tableau1[[#This Row],[POposte]],Tableau13[#All],10,FALSE)</f>
        <v>0520</v>
      </c>
      <c r="AQ98" s="1" t="str">
        <f>VLOOKUP(MID(Tableau1[[#This Row],[Codenva]],1,2),Tableau36[],2,FALSE)</f>
        <v>Onderhandelingsprocedure zonder voorafgaande bekendmaking (0500)</v>
      </c>
      <c r="AR98" s="1" t="str">
        <f>VLOOKUP(Tableau1[[#This Row],[POposte]],Tableau13[#All],16,FALSE)</f>
        <v/>
      </c>
      <c r="AS98" s="285" t="str">
        <f>Tableau1[[#This Row],[KRC]]&amp;Tableau1[[#This Row],[Poste KRC]]</f>
        <v>3000208614</v>
      </c>
      <c r="AT98" s="1" t="str">
        <f>VLOOKUP(Tableau1[[#This Row],[Colonne3]],Tableau6[[#All],[krcposte]:[description ]],2,FALSE)</f>
        <v>Consultance Taskforce</v>
      </c>
    </row>
    <row r="99" spans="1:46" x14ac:dyDescent="0.35">
      <c r="A99" s="1" t="str">
        <f>Tableau1[[#This Row],[Nº pièce référence]]</f>
        <v>4500668883</v>
      </c>
      <c r="B99" s="122" t="s">
        <v>544</v>
      </c>
      <c r="C99" s="1" t="s">
        <v>545</v>
      </c>
      <c r="D99" s="1"/>
      <c r="E99" s="1" t="s">
        <v>546</v>
      </c>
      <c r="F99" s="92"/>
      <c r="G99" s="123"/>
      <c r="H99" s="75">
        <v>43966</v>
      </c>
      <c r="I99" s="249">
        <v>16555</v>
      </c>
      <c r="J99" s="97" t="s">
        <v>547</v>
      </c>
      <c r="K99" s="96">
        <v>44008</v>
      </c>
      <c r="L99" s="176" t="s">
        <v>276</v>
      </c>
      <c r="M99" s="249"/>
      <c r="N99" s="249"/>
      <c r="O99" s="249"/>
      <c r="P99" s="249"/>
      <c r="Q99" s="75"/>
      <c r="R99" s="226" t="str">
        <f>VLOOKUP(Tableau1[[#This Row],[POposte]],Tableau8[],15,FALSE)</f>
        <v>BB</v>
      </c>
      <c r="S99" s="226" t="str">
        <f>VLOOKUP(Tableau1[[#This Row],[POposte]],Tableau8[],14,FALSE)</f>
        <v>XXX</v>
      </c>
      <c r="T99" s="75" t="str">
        <f>IF(Tableau1[[#This Row],[Strat lancement]]="A0",IF(Tableau1[[#This Row],[Statut lancement]]="X","OK","NOK"),IF(Tableau1[[#This Row],[Strat lancement]]="AA",IF(Tableau1[[#This Row],[Statut lancement]]="XX","OK","NOK"),IF(Tableau1[[#This Row],[Strat lancement]]="BB",IF(Tableau1[[#This Row],[Statut lancement]]="XXX","OK","NOK"))))</f>
        <v>OK</v>
      </c>
      <c r="U99" s="18" t="s">
        <v>548</v>
      </c>
      <c r="V99" s="1" t="s">
        <v>549</v>
      </c>
      <c r="W99" s="1" t="s">
        <v>516</v>
      </c>
      <c r="X99" s="2">
        <v>44004</v>
      </c>
      <c r="Y99" s="1" t="s">
        <v>558</v>
      </c>
      <c r="Z99" s="1" t="s">
        <v>219</v>
      </c>
      <c r="AA99" s="2">
        <v>43928</v>
      </c>
      <c r="AB99" s="123" t="s">
        <v>220</v>
      </c>
      <c r="AC99" s="1" t="str">
        <f>VLOOKUP(Tableau1[[#This Row],[POposte]],Tableau8[#All],18,FALSE)</f>
        <v/>
      </c>
      <c r="AD99" s="236" t="str">
        <f>CONCATENATE(Tableau1[[#This Row],[Nº pièce référence]],Tableau1[[#This Row],[Poste de réf.]])</f>
        <v>450066888390</v>
      </c>
      <c r="AE99" s="237">
        <f>VLOOKUP(Tableau1[[#This Row],[POposte]],Tableau5[#All],5,FALSE)</f>
        <v>26279.26</v>
      </c>
      <c r="AF99" s="238" t="s">
        <v>52</v>
      </c>
      <c r="AG99" s="237">
        <f>VLOOKUP(Tableau1[[#This Row],[POposte]],Tableau5[#All],6,FALSE)</f>
        <v>26279.26</v>
      </c>
      <c r="AH99" s="238" t="s">
        <v>52</v>
      </c>
      <c r="AI99" s="239">
        <f>Tableau1[[#This Row],[Montant Engagé PO]]-Tableau1[[#This Row],[Montant Liquidé]]</f>
        <v>0</v>
      </c>
      <c r="AJ99" s="237" t="str">
        <f>VLOOKUP(Tableau1[[#This Row],[POposte]],Tableau5[#All],3,FALSE)</f>
        <v>300020861</v>
      </c>
      <c r="AK99" s="237" t="str">
        <f>VLOOKUP(Tableau1[[#This Row],[POposte]],Tableau5[#All],4,FALSE)</f>
        <v>4</v>
      </c>
      <c r="AL99" s="146" t="str">
        <f>VLOOKUP(Tableau1[[#This Row],[POposte]],Tableau5[#All],2,FALSE)</f>
        <v>255223121102</v>
      </c>
      <c r="AM99" s="237" t="str">
        <f>VLOOKUP(Tableau1[[#This Row],[POposte]],Tableau8[],9,FALSE)</f>
        <v>Z</v>
      </c>
      <c r="AN99" s="241">
        <f>VLOOKUP(Tableau1[[#This Row],[POposte]],Tableau8[],16,FALSE)</f>
        <v>1</v>
      </c>
      <c r="AO99" s="200">
        <f>VLOOKUP(Tableau1[[#This Row],[POposte]],Tableau8[],17,FALSE)</f>
        <v>0</v>
      </c>
      <c r="AP99" s="1" t="str">
        <f>VLOOKUP(Tableau1[[#This Row],[POposte]],Tableau13[#All],10,FALSE)</f>
        <v>0520</v>
      </c>
      <c r="AQ99" s="1" t="str">
        <f>VLOOKUP(MID(Tableau1[[#This Row],[Codenva]],1,2),Tableau36[],2,FALSE)</f>
        <v>Onderhandelingsprocedure zonder voorafgaande bekendmaking (0500)</v>
      </c>
      <c r="AR99" s="1" t="str">
        <f>VLOOKUP(Tableau1[[#This Row],[POposte]],Tableau13[#All],16,FALSE)</f>
        <v/>
      </c>
      <c r="AS99" s="285" t="str">
        <f>Tableau1[[#This Row],[KRC]]&amp;Tableau1[[#This Row],[Poste KRC]]</f>
        <v>3000208614</v>
      </c>
      <c r="AT99" s="1" t="str">
        <f>VLOOKUP(Tableau1[[#This Row],[Colonne3]],Tableau6[[#All],[krcposte]:[description ]],2,FALSE)</f>
        <v>Consultance Taskforce</v>
      </c>
    </row>
    <row r="100" spans="1:46" x14ac:dyDescent="0.35">
      <c r="A100" s="1" t="str">
        <f>Tableau1[[#This Row],[Nº pièce référence]]</f>
        <v>4500668729</v>
      </c>
      <c r="B100" s="126" t="s">
        <v>559</v>
      </c>
      <c r="C100" s="1"/>
      <c r="D100" s="1"/>
      <c r="E100" s="1" t="s">
        <v>406</v>
      </c>
      <c r="F100" s="92"/>
      <c r="G100" s="125">
        <v>1</v>
      </c>
      <c r="H100" s="75">
        <v>43927</v>
      </c>
      <c r="I100" s="73">
        <v>11496</v>
      </c>
      <c r="J100" s="73" t="s">
        <v>379</v>
      </c>
      <c r="K100" s="75">
        <v>43995</v>
      </c>
      <c r="L100" s="176" t="s">
        <v>276</v>
      </c>
      <c r="M100" s="73"/>
      <c r="N100" s="73"/>
      <c r="O100" s="73"/>
      <c r="P100" s="73"/>
      <c r="Q100" s="75">
        <v>43927</v>
      </c>
      <c r="R100" s="226" t="str">
        <f>VLOOKUP(Tableau1[[#This Row],[POposte]],Tableau8[],15,FALSE)</f>
        <v>BB</v>
      </c>
      <c r="S100" s="226" t="str">
        <f>VLOOKUP(Tableau1[[#This Row],[POposte]],Tableau8[],14,FALSE)</f>
        <v>XXX</v>
      </c>
      <c r="T100" s="75" t="str">
        <f>IF(Tableau1[[#This Row],[Strat lancement]]="A0",IF(Tableau1[[#This Row],[Statut lancement]]="X","OK","NOK"),IF(Tableau1[[#This Row],[Strat lancement]]="AA",IF(Tableau1[[#This Row],[Statut lancement]]="XX","OK","NOK"),IF(Tableau1[[#This Row],[Strat lancement]]="BB",IF(Tableau1[[#This Row],[Statut lancement]]="XXX","OK","NOK"))))</f>
        <v>OK</v>
      </c>
      <c r="U100" s="18" t="s">
        <v>407</v>
      </c>
      <c r="V100" s="1" t="s">
        <v>560</v>
      </c>
      <c r="W100" s="1" t="s">
        <v>88</v>
      </c>
      <c r="X100" s="2">
        <v>43928</v>
      </c>
      <c r="Y100" s="1" t="s">
        <v>561</v>
      </c>
      <c r="Z100" s="1" t="s">
        <v>219</v>
      </c>
      <c r="AA100" s="2">
        <v>43928</v>
      </c>
      <c r="AB100" s="123" t="s">
        <v>220</v>
      </c>
      <c r="AC100" s="1" t="str">
        <f>VLOOKUP(Tableau1[[#This Row],[POposte]],Tableau8[#All],18,FALSE)</f>
        <v/>
      </c>
      <c r="AD100" s="236" t="str">
        <f>CONCATENATE(Tableau1[[#This Row],[Nº pièce référence]],Tableau1[[#This Row],[Poste de réf.]])</f>
        <v>450066872910</v>
      </c>
      <c r="AE100" s="237">
        <f>VLOOKUP(Tableau1[[#This Row],[POposte]],Tableau5[#All],5,FALSE)</f>
        <v>442035.03</v>
      </c>
      <c r="AF100" s="238" t="s">
        <v>52</v>
      </c>
      <c r="AG100" s="237">
        <f>VLOOKUP(Tableau1[[#This Row],[POposte]],Tableau5[#All],6,FALSE)</f>
        <v>442035.03</v>
      </c>
      <c r="AH100" s="238" t="s">
        <v>52</v>
      </c>
      <c r="AI100" s="239">
        <f>Tableau1[[#This Row],[Montant Engagé PO]]-Tableau1[[#This Row],[Montant Liquidé]]</f>
        <v>0</v>
      </c>
      <c r="AJ100" s="237" t="str">
        <f>VLOOKUP(Tableau1[[#This Row],[POposte]],Tableau5[#All],3,FALSE)</f>
        <v>300020861</v>
      </c>
      <c r="AK100" s="237" t="str">
        <f>VLOOKUP(Tableau1[[#This Row],[POposte]],Tableau5[#All],4,FALSE)</f>
        <v>2</v>
      </c>
      <c r="AL100" s="146" t="str">
        <f>VLOOKUP(Tableau1[[#This Row],[POposte]],Tableau5[#All],2,FALSE)</f>
        <v>255223121102</v>
      </c>
      <c r="AM100" s="237" t="str">
        <f>VLOOKUP(Tableau1[[#This Row],[POposte]],Tableau8[],9,FALSE)</f>
        <v>Z</v>
      </c>
      <c r="AN100" s="241">
        <f>VLOOKUP(Tableau1[[#This Row],[POposte]],Tableau8[],16,FALSE)</f>
        <v>1</v>
      </c>
      <c r="AO100" s="200">
        <f>VLOOKUP(Tableau1[[#This Row],[POposte]],Tableau8[],17,FALSE)</f>
        <v>0</v>
      </c>
      <c r="AP100" s="1" t="str">
        <f>VLOOKUP(Tableau1[[#This Row],[POposte]],Tableau13[#All],10,FALSE)</f>
        <v>0500</v>
      </c>
      <c r="AQ100" s="1" t="str">
        <f>VLOOKUP(MID(Tableau1[[#This Row],[Codenva]],1,2),Tableau36[],2,FALSE)</f>
        <v>Onderhandelingsprocedure zonder voorafgaande bekendmaking (0500)</v>
      </c>
      <c r="AR100" s="1" t="str">
        <f>VLOOKUP(Tableau1[[#This Row],[POposte]],Tableau13[#All],16,FALSE)</f>
        <v/>
      </c>
      <c r="AS100" s="285" t="str">
        <f>Tableau1[[#This Row],[KRC]]&amp;Tableau1[[#This Row],[Poste KRC]]</f>
        <v>3000208612</v>
      </c>
      <c r="AT100" s="1" t="str">
        <f>VLOOKUP(Tableau1[[#This Row],[Colonne3]],Tableau6[[#All],[krcposte]:[description ]],2,FALSE)</f>
        <v>Testing/reactifs</v>
      </c>
    </row>
    <row r="101" spans="1:46" x14ac:dyDescent="0.35">
      <c r="A101" s="1" t="str">
        <f>Tableau1[[#This Row],[Nº pièce référence]]</f>
        <v>4500668915</v>
      </c>
      <c r="B101" s="126" t="s">
        <v>562</v>
      </c>
      <c r="C101" s="1"/>
      <c r="D101" s="1"/>
      <c r="E101" s="1" t="s">
        <v>494</v>
      </c>
      <c r="F101" s="92"/>
      <c r="G101" s="127"/>
      <c r="H101" s="75" t="s">
        <v>563</v>
      </c>
      <c r="I101" s="73">
        <v>11562</v>
      </c>
      <c r="J101" s="73" t="s">
        <v>379</v>
      </c>
      <c r="K101" s="75">
        <v>43995</v>
      </c>
      <c r="L101" s="176" t="s">
        <v>276</v>
      </c>
      <c r="M101" s="73"/>
      <c r="N101" s="73"/>
      <c r="O101" s="73"/>
      <c r="P101" s="73"/>
      <c r="Q101" s="75" t="s">
        <v>563</v>
      </c>
      <c r="R101" s="226" t="str">
        <f>VLOOKUP(Tableau1[[#This Row],[POposte]],Tableau8[],15,FALSE)</f>
        <v>BB</v>
      </c>
      <c r="S101" s="226" t="str">
        <f>VLOOKUP(Tableau1[[#This Row],[POposte]],Tableau8[],14,FALSE)</f>
        <v>XXX</v>
      </c>
      <c r="T101" s="75" t="str">
        <f>IF(Tableau1[[#This Row],[Strat lancement]]="A0",IF(Tableau1[[#This Row],[Statut lancement]]="X","OK","NOK"),IF(Tableau1[[#This Row],[Strat lancement]]="AA",IF(Tableau1[[#This Row],[Statut lancement]]="XX","OK","NOK"),IF(Tableau1[[#This Row],[Strat lancement]]="BB",IF(Tableau1[[#This Row],[Statut lancement]]="XXX","OK","NOK"))))</f>
        <v>OK</v>
      </c>
      <c r="U101" s="18" t="s">
        <v>495</v>
      </c>
      <c r="V101" s="1" t="s">
        <v>564</v>
      </c>
      <c r="W101" s="1" t="s">
        <v>88</v>
      </c>
      <c r="X101" s="2">
        <v>43928</v>
      </c>
      <c r="Y101" s="1" t="s">
        <v>565</v>
      </c>
      <c r="Z101" s="1" t="s">
        <v>219</v>
      </c>
      <c r="AA101" s="2">
        <v>43928</v>
      </c>
      <c r="AB101" s="123" t="s">
        <v>220</v>
      </c>
      <c r="AC101" s="1" t="str">
        <f>VLOOKUP(Tableau1[[#This Row],[POposte]],Tableau8[#All],18,FALSE)</f>
        <v/>
      </c>
      <c r="AD101" s="236" t="str">
        <f>CONCATENATE(Tableau1[[#This Row],[Nº pièce référence]],Tableau1[[#This Row],[Poste de réf.]])</f>
        <v>450066891510</v>
      </c>
      <c r="AE101" s="237">
        <f>VLOOKUP(Tableau1[[#This Row],[POposte]],Tableau5[#All],5,FALSE)</f>
        <v>22082500</v>
      </c>
      <c r="AF101" s="238" t="s">
        <v>52</v>
      </c>
      <c r="AG101" s="237">
        <f>VLOOKUP(Tableau1[[#This Row],[POposte]],Tableau5[#All],6,FALSE)</f>
        <v>20897781.990000002</v>
      </c>
      <c r="AH101" s="238" t="s">
        <v>52</v>
      </c>
      <c r="AI101" s="239">
        <f>Tableau1[[#This Row],[Montant Engagé PO]]-Tableau1[[#This Row],[Montant Liquidé]]</f>
        <v>1184718.0099999979</v>
      </c>
      <c r="AJ101" s="237" t="str">
        <f>VLOOKUP(Tableau1[[#This Row],[POposte]],Tableau5[#All],3,FALSE)</f>
        <v>300020861</v>
      </c>
      <c r="AK101" s="237" t="str">
        <f>VLOOKUP(Tableau1[[#This Row],[POposte]],Tableau5[#All],4,FALSE)</f>
        <v>1</v>
      </c>
      <c r="AL101" s="146" t="str">
        <f>VLOOKUP(Tableau1[[#This Row],[POposte]],Tableau5[#All],2,FALSE)</f>
        <v>255223121102</v>
      </c>
      <c r="AM101" s="237" t="str">
        <f>VLOOKUP(Tableau1[[#This Row],[POposte]],Tableau8[],9,FALSE)</f>
        <v>Z</v>
      </c>
      <c r="AN101" s="241">
        <f>VLOOKUP(Tableau1[[#This Row],[POposte]],Tableau8[],16,FALSE)</f>
        <v>1</v>
      </c>
      <c r="AO101" s="200">
        <f>VLOOKUP(Tableau1[[#This Row],[POposte]],Tableau8[],17,FALSE)</f>
        <v>0</v>
      </c>
      <c r="AP101" s="1" t="str">
        <f>VLOOKUP(Tableau1[[#This Row],[POposte]],Tableau13[#All],10,FALSE)</f>
        <v>0520</v>
      </c>
      <c r="AQ101" s="1" t="str">
        <f>VLOOKUP(MID(Tableau1[[#This Row],[Codenva]],1,2),Tableau36[],2,FALSE)</f>
        <v>Onderhandelingsprocedure zonder voorafgaande bekendmaking (0500)</v>
      </c>
      <c r="AR101" s="1" t="str">
        <f>VLOOKUP(Tableau1[[#This Row],[POposte]],Tableau13[#All],16,FALSE)</f>
        <v/>
      </c>
      <c r="AS101" s="285" t="str">
        <f>Tableau1[[#This Row],[KRC]]&amp;Tableau1[[#This Row],[Poste KRC]]</f>
        <v>3000208611</v>
      </c>
      <c r="AT101" s="1" t="str">
        <f>VLOOKUP(Tableau1[[#This Row],[Colonne3]],Tableau6[[#All],[krcposte]:[description ]],2,FALSE)</f>
        <v>PPE</v>
      </c>
    </row>
    <row r="102" spans="1:46" x14ac:dyDescent="0.35">
      <c r="A102" s="1" t="str">
        <f>Tableau1[[#This Row],[Nº pièce référence]]</f>
        <v>4500668892</v>
      </c>
      <c r="B102" s="122" t="s">
        <v>544</v>
      </c>
      <c r="C102" s="1" t="s">
        <v>545</v>
      </c>
      <c r="D102" s="1"/>
      <c r="E102" s="1" t="s">
        <v>566</v>
      </c>
      <c r="F102" s="92"/>
      <c r="G102" s="123"/>
      <c r="H102" s="75">
        <v>43966</v>
      </c>
      <c r="I102" s="249">
        <v>16555</v>
      </c>
      <c r="J102" s="97" t="s">
        <v>547</v>
      </c>
      <c r="K102" s="96">
        <v>44008</v>
      </c>
      <c r="L102" s="176" t="s">
        <v>276</v>
      </c>
      <c r="M102" s="249"/>
      <c r="N102" s="249"/>
      <c r="O102" s="249"/>
      <c r="P102" s="249"/>
      <c r="Q102" s="75"/>
      <c r="R102" s="226" t="str">
        <f>VLOOKUP(Tableau1[[#This Row],[POposte]],Tableau8[],15,FALSE)</f>
        <v>BB</v>
      </c>
      <c r="S102" s="226" t="str">
        <f>VLOOKUP(Tableau1[[#This Row],[POposte]],Tableau8[],14,FALSE)</f>
        <v>XXX</v>
      </c>
      <c r="T102" s="75" t="str">
        <f>IF(Tableau1[[#This Row],[Strat lancement]]="A0",IF(Tableau1[[#This Row],[Statut lancement]]="X","OK","NOK"),IF(Tableau1[[#This Row],[Strat lancement]]="AA",IF(Tableau1[[#This Row],[Statut lancement]]="XX","OK","NOK"),IF(Tableau1[[#This Row],[Strat lancement]]="BB",IF(Tableau1[[#This Row],[Statut lancement]]="XXX","OK","NOK"))))</f>
        <v>OK</v>
      </c>
      <c r="U102" s="18" t="s">
        <v>567</v>
      </c>
      <c r="V102" s="1" t="s">
        <v>568</v>
      </c>
      <c r="W102" s="1" t="s">
        <v>88</v>
      </c>
      <c r="X102" s="2">
        <v>43928</v>
      </c>
      <c r="Y102" s="1" t="s">
        <v>569</v>
      </c>
      <c r="Z102" s="1" t="s">
        <v>219</v>
      </c>
      <c r="AA102" s="2">
        <v>43928</v>
      </c>
      <c r="AB102" s="123" t="s">
        <v>220</v>
      </c>
      <c r="AC102" s="1" t="str">
        <f>VLOOKUP(Tableau1[[#This Row],[POposte]],Tableau8[#All],18,FALSE)</f>
        <v/>
      </c>
      <c r="AD102" s="236" t="str">
        <f>CONCATENATE(Tableau1[[#This Row],[Nº pièce référence]],Tableau1[[#This Row],[Poste de réf.]])</f>
        <v>450066889210</v>
      </c>
      <c r="AE102" s="237">
        <f>VLOOKUP(Tableau1[[#This Row],[POposte]],Tableau5[#All],5,FALSE)</f>
        <v>5445</v>
      </c>
      <c r="AF102" s="238" t="s">
        <v>52</v>
      </c>
      <c r="AG102" s="237">
        <f>VLOOKUP(Tableau1[[#This Row],[POposte]],Tableau5[#All],6,FALSE)</f>
        <v>5445</v>
      </c>
      <c r="AH102" s="238" t="s">
        <v>52</v>
      </c>
      <c r="AI102" s="239">
        <f>Tableau1[[#This Row],[Montant Engagé PO]]-Tableau1[[#This Row],[Montant Liquidé]]</f>
        <v>0</v>
      </c>
      <c r="AJ102" s="237" t="str">
        <f>VLOOKUP(Tableau1[[#This Row],[POposte]],Tableau5[#All],3,FALSE)</f>
        <v>300020861</v>
      </c>
      <c r="AK102" s="237" t="str">
        <f>VLOOKUP(Tableau1[[#This Row],[POposte]],Tableau5[#All],4,FALSE)</f>
        <v>4</v>
      </c>
      <c r="AL102" s="146" t="str">
        <f>VLOOKUP(Tableau1[[#This Row],[POposte]],Tableau5[#All],2,FALSE)</f>
        <v>255223121102</v>
      </c>
      <c r="AM102" s="237" t="str">
        <f>VLOOKUP(Tableau1[[#This Row],[POposte]],Tableau8[],9,FALSE)</f>
        <v>Z</v>
      </c>
      <c r="AN102" s="241">
        <f>VLOOKUP(Tableau1[[#This Row],[POposte]],Tableau8[],16,FALSE)</f>
        <v>1</v>
      </c>
      <c r="AO102" s="200">
        <f>VLOOKUP(Tableau1[[#This Row],[POposte]],Tableau8[],17,FALSE)</f>
        <v>0</v>
      </c>
      <c r="AP102" s="1" t="str">
        <f>VLOOKUP(Tableau1[[#This Row],[POposte]],Tableau13[#All],10,FALSE)</f>
        <v>0520</v>
      </c>
      <c r="AQ102" s="1" t="str">
        <f>VLOOKUP(MID(Tableau1[[#This Row],[Codenva]],1,2),Tableau36[],2,FALSE)</f>
        <v>Onderhandelingsprocedure zonder voorafgaande bekendmaking (0500)</v>
      </c>
      <c r="AR102" s="1" t="str">
        <f>VLOOKUP(Tableau1[[#This Row],[POposte]],Tableau13[#All],16,FALSE)</f>
        <v/>
      </c>
      <c r="AS102" s="285" t="str">
        <f>Tableau1[[#This Row],[KRC]]&amp;Tableau1[[#This Row],[Poste KRC]]</f>
        <v>3000208614</v>
      </c>
      <c r="AT102" s="1" t="str">
        <f>VLOOKUP(Tableau1[[#This Row],[Colonne3]],Tableau6[[#All],[krcposte]:[description ]],2,FALSE)</f>
        <v>Consultance Taskforce</v>
      </c>
    </row>
    <row r="103" spans="1:46" x14ac:dyDescent="0.35">
      <c r="A103" s="1" t="str">
        <f>Tableau1[[#This Row],[Nº pièce référence]]</f>
        <v>4500668892</v>
      </c>
      <c r="B103" s="122" t="s">
        <v>544</v>
      </c>
      <c r="C103" s="1" t="s">
        <v>545</v>
      </c>
      <c r="D103" s="1"/>
      <c r="E103" s="1" t="s">
        <v>566</v>
      </c>
      <c r="F103" s="92"/>
      <c r="G103" s="123"/>
      <c r="H103" s="75">
        <v>43966</v>
      </c>
      <c r="I103" s="249">
        <v>16555</v>
      </c>
      <c r="J103" s="97" t="s">
        <v>547</v>
      </c>
      <c r="K103" s="96">
        <v>44008</v>
      </c>
      <c r="L103" s="176" t="s">
        <v>276</v>
      </c>
      <c r="M103" s="249"/>
      <c r="N103" s="249"/>
      <c r="O103" s="249"/>
      <c r="P103" s="249"/>
      <c r="Q103" s="75"/>
      <c r="R103" s="226" t="str">
        <f>VLOOKUP(Tableau1[[#This Row],[POposte]],Tableau8[],15,FALSE)</f>
        <v>BB</v>
      </c>
      <c r="S103" s="226" t="str">
        <f>VLOOKUP(Tableau1[[#This Row],[POposte]],Tableau8[],14,FALSE)</f>
        <v>XXX</v>
      </c>
      <c r="T103" s="75" t="str">
        <f>IF(Tableau1[[#This Row],[Strat lancement]]="A0",IF(Tableau1[[#This Row],[Statut lancement]]="X","OK","NOK"),IF(Tableau1[[#This Row],[Strat lancement]]="AA",IF(Tableau1[[#This Row],[Statut lancement]]="XX","OK","NOK"),IF(Tableau1[[#This Row],[Strat lancement]]="BB",IF(Tableau1[[#This Row],[Statut lancement]]="XXX","OK","NOK"))))</f>
        <v>OK</v>
      </c>
      <c r="U103" s="18" t="s">
        <v>567</v>
      </c>
      <c r="V103" s="1" t="s">
        <v>568</v>
      </c>
      <c r="W103" s="1" t="s">
        <v>217</v>
      </c>
      <c r="X103" s="2">
        <v>43948</v>
      </c>
      <c r="Y103" s="1" t="s">
        <v>570</v>
      </c>
      <c r="Z103" s="1" t="s">
        <v>219</v>
      </c>
      <c r="AA103" s="2">
        <v>43928</v>
      </c>
      <c r="AB103" s="123" t="s">
        <v>220</v>
      </c>
      <c r="AC103" s="1" t="str">
        <f>VLOOKUP(Tableau1[[#This Row],[POposte]],Tableau8[#All],18,FALSE)</f>
        <v/>
      </c>
      <c r="AD103" s="236" t="str">
        <f>CONCATENATE(Tableau1[[#This Row],[Nº pièce référence]],Tableau1[[#This Row],[Poste de réf.]])</f>
        <v>450066889220</v>
      </c>
      <c r="AE103" s="237">
        <f>VLOOKUP(Tableau1[[#This Row],[POposte]],Tableau5[#All],5,FALSE)</f>
        <v>27225</v>
      </c>
      <c r="AF103" s="238" t="s">
        <v>52</v>
      </c>
      <c r="AG103" s="237">
        <f>VLOOKUP(Tableau1[[#This Row],[POposte]],Tableau5[#All],6,FALSE)</f>
        <v>27225</v>
      </c>
      <c r="AH103" s="238" t="s">
        <v>52</v>
      </c>
      <c r="AI103" s="239">
        <f>Tableau1[[#This Row],[Montant Engagé PO]]-Tableau1[[#This Row],[Montant Liquidé]]</f>
        <v>0</v>
      </c>
      <c r="AJ103" s="237" t="str">
        <f>VLOOKUP(Tableau1[[#This Row],[POposte]],Tableau5[#All],3,FALSE)</f>
        <v>300020861</v>
      </c>
      <c r="AK103" s="237" t="str">
        <f>VLOOKUP(Tableau1[[#This Row],[POposte]],Tableau5[#All],4,FALSE)</f>
        <v>4</v>
      </c>
      <c r="AL103" s="146" t="str">
        <f>VLOOKUP(Tableau1[[#This Row],[POposte]],Tableau5[#All],2,FALSE)</f>
        <v>255223121102</v>
      </c>
      <c r="AM103" s="237" t="str">
        <f>VLOOKUP(Tableau1[[#This Row],[POposte]],Tableau8[],9,FALSE)</f>
        <v>Z</v>
      </c>
      <c r="AN103" s="241">
        <f>VLOOKUP(Tableau1[[#This Row],[POposte]],Tableau8[],16,FALSE)</f>
        <v>1</v>
      </c>
      <c r="AO103" s="200">
        <f>VLOOKUP(Tableau1[[#This Row],[POposte]],Tableau8[],17,FALSE)</f>
        <v>0</v>
      </c>
      <c r="AP103" s="1" t="str">
        <f>VLOOKUP(Tableau1[[#This Row],[POposte]],Tableau13[#All],10,FALSE)</f>
        <v>0520</v>
      </c>
      <c r="AQ103" s="1" t="str">
        <f>VLOOKUP(MID(Tableau1[[#This Row],[Codenva]],1,2),Tableau36[],2,FALSE)</f>
        <v>Onderhandelingsprocedure zonder voorafgaande bekendmaking (0500)</v>
      </c>
      <c r="AR103" s="1" t="str">
        <f>VLOOKUP(Tableau1[[#This Row],[POposte]],Tableau13[#All],16,FALSE)</f>
        <v/>
      </c>
      <c r="AS103" s="285" t="str">
        <f>Tableau1[[#This Row],[KRC]]&amp;Tableau1[[#This Row],[Poste KRC]]</f>
        <v>3000208614</v>
      </c>
      <c r="AT103" s="1" t="str">
        <f>VLOOKUP(Tableau1[[#This Row],[Colonne3]],Tableau6[[#All],[krcposte]:[description ]],2,FALSE)</f>
        <v>Consultance Taskforce</v>
      </c>
    </row>
    <row r="104" spans="1:46" x14ac:dyDescent="0.35">
      <c r="A104" s="1" t="str">
        <f>Tableau1[[#This Row],[Nº pièce référence]]</f>
        <v>4500668892</v>
      </c>
      <c r="B104" s="122" t="s">
        <v>544</v>
      </c>
      <c r="C104" s="1" t="s">
        <v>545</v>
      </c>
      <c r="D104" s="1"/>
      <c r="E104" s="1" t="s">
        <v>566</v>
      </c>
      <c r="F104" s="92"/>
      <c r="G104" s="123"/>
      <c r="H104" s="75">
        <v>43966</v>
      </c>
      <c r="I104" s="249">
        <v>16555</v>
      </c>
      <c r="J104" s="97" t="s">
        <v>547</v>
      </c>
      <c r="K104" s="96">
        <v>44008</v>
      </c>
      <c r="L104" s="176" t="s">
        <v>276</v>
      </c>
      <c r="M104" s="249"/>
      <c r="N104" s="249"/>
      <c r="O104" s="249"/>
      <c r="P104" s="249"/>
      <c r="Q104" s="75"/>
      <c r="R104" s="226" t="str">
        <f>VLOOKUP(Tableau1[[#This Row],[POposte]],Tableau8[],15,FALSE)</f>
        <v>BB</v>
      </c>
      <c r="S104" s="226" t="str">
        <f>VLOOKUP(Tableau1[[#This Row],[POposte]],Tableau8[],14,FALSE)</f>
        <v>XXX</v>
      </c>
      <c r="T104" s="75" t="str">
        <f>IF(Tableau1[[#This Row],[Strat lancement]]="A0",IF(Tableau1[[#This Row],[Statut lancement]]="X","OK","NOK"),IF(Tableau1[[#This Row],[Strat lancement]]="AA",IF(Tableau1[[#This Row],[Statut lancement]]="XX","OK","NOK"),IF(Tableau1[[#This Row],[Strat lancement]]="BB",IF(Tableau1[[#This Row],[Statut lancement]]="XXX","OK","NOK"))))</f>
        <v>OK</v>
      </c>
      <c r="U104" s="18" t="s">
        <v>567</v>
      </c>
      <c r="V104" s="1" t="s">
        <v>568</v>
      </c>
      <c r="W104" s="1" t="s">
        <v>222</v>
      </c>
      <c r="X104" s="2">
        <v>43977</v>
      </c>
      <c r="Y104" s="1" t="s">
        <v>571</v>
      </c>
      <c r="Z104" s="1" t="s">
        <v>219</v>
      </c>
      <c r="AA104" s="2">
        <v>43928</v>
      </c>
      <c r="AB104" s="123" t="s">
        <v>220</v>
      </c>
      <c r="AC104" s="1" t="str">
        <f>VLOOKUP(Tableau1[[#This Row],[POposte]],Tableau8[#All],18,FALSE)</f>
        <v/>
      </c>
      <c r="AD104" s="236" t="str">
        <f>CONCATENATE(Tableau1[[#This Row],[Nº pièce référence]],Tableau1[[#This Row],[Poste de réf.]])</f>
        <v>450066889230</v>
      </c>
      <c r="AE104" s="237">
        <f>VLOOKUP(Tableau1[[#This Row],[POposte]],Tableau5[#All],5,FALSE)</f>
        <v>24659.8</v>
      </c>
      <c r="AF104" s="238" t="s">
        <v>52</v>
      </c>
      <c r="AG104" s="237">
        <f>VLOOKUP(Tableau1[[#This Row],[POposte]],Tableau5[#All],6,FALSE)</f>
        <v>24659.8</v>
      </c>
      <c r="AH104" s="238" t="s">
        <v>52</v>
      </c>
      <c r="AI104" s="239">
        <f>Tableau1[[#This Row],[Montant Engagé PO]]-Tableau1[[#This Row],[Montant Liquidé]]</f>
        <v>0</v>
      </c>
      <c r="AJ104" s="237" t="str">
        <f>VLOOKUP(Tableau1[[#This Row],[POposte]],Tableau5[#All],3,FALSE)</f>
        <v>300020861</v>
      </c>
      <c r="AK104" s="237" t="str">
        <f>VLOOKUP(Tableau1[[#This Row],[POposte]],Tableau5[#All],4,FALSE)</f>
        <v>4</v>
      </c>
      <c r="AL104" s="146" t="str">
        <f>VLOOKUP(Tableau1[[#This Row],[POposte]],Tableau5[#All],2,FALSE)</f>
        <v>255223121102</v>
      </c>
      <c r="AM104" s="237" t="str">
        <f>VLOOKUP(Tableau1[[#This Row],[POposte]],Tableau8[],9,FALSE)</f>
        <v>Z</v>
      </c>
      <c r="AN104" s="241">
        <f>VLOOKUP(Tableau1[[#This Row],[POposte]],Tableau8[],16,FALSE)</f>
        <v>1</v>
      </c>
      <c r="AO104" s="200">
        <f>VLOOKUP(Tableau1[[#This Row],[POposte]],Tableau8[],17,FALSE)</f>
        <v>0</v>
      </c>
      <c r="AP104" s="1" t="str">
        <f>VLOOKUP(Tableau1[[#This Row],[POposte]],Tableau13[#All],10,FALSE)</f>
        <v>0520</v>
      </c>
      <c r="AQ104" s="1" t="str">
        <f>VLOOKUP(MID(Tableau1[[#This Row],[Codenva]],1,2),Tableau36[],2,FALSE)</f>
        <v>Onderhandelingsprocedure zonder voorafgaande bekendmaking (0500)</v>
      </c>
      <c r="AR104" s="1" t="str">
        <f>VLOOKUP(Tableau1[[#This Row],[POposte]],Tableau13[#All],16,FALSE)</f>
        <v/>
      </c>
      <c r="AS104" s="285" t="str">
        <f>Tableau1[[#This Row],[KRC]]&amp;Tableau1[[#This Row],[Poste KRC]]</f>
        <v>3000208614</v>
      </c>
      <c r="AT104" s="1" t="str">
        <f>VLOOKUP(Tableau1[[#This Row],[Colonne3]],Tableau6[[#All],[krcposte]:[description ]],2,FALSE)</f>
        <v>Consultance Taskforce</v>
      </c>
    </row>
    <row r="105" spans="1:46" x14ac:dyDescent="0.35">
      <c r="A105" s="1" t="str">
        <f>Tableau1[[#This Row],[Nº pièce référence]]</f>
        <v>4500668892</v>
      </c>
      <c r="B105" s="122" t="s">
        <v>544</v>
      </c>
      <c r="C105" s="1" t="s">
        <v>545</v>
      </c>
      <c r="D105" s="1"/>
      <c r="E105" s="1" t="s">
        <v>566</v>
      </c>
      <c r="F105" s="92"/>
      <c r="G105" s="123"/>
      <c r="H105" s="75">
        <v>43966</v>
      </c>
      <c r="I105" s="249">
        <v>16555</v>
      </c>
      <c r="J105" s="97" t="s">
        <v>547</v>
      </c>
      <c r="K105" s="96">
        <v>44008</v>
      </c>
      <c r="L105" s="176" t="s">
        <v>276</v>
      </c>
      <c r="M105" s="249"/>
      <c r="N105" s="249"/>
      <c r="O105" s="249"/>
      <c r="P105" s="249"/>
      <c r="Q105" s="75"/>
      <c r="R105" s="226" t="str">
        <f>VLOOKUP(Tableau1[[#This Row],[POposte]],Tableau8[],15,FALSE)</f>
        <v>BB</v>
      </c>
      <c r="S105" s="226" t="str">
        <f>VLOOKUP(Tableau1[[#This Row],[POposte]],Tableau8[],14,FALSE)</f>
        <v>XXX</v>
      </c>
      <c r="T105" s="75" t="str">
        <f>IF(Tableau1[[#This Row],[Strat lancement]]="A0",IF(Tableau1[[#This Row],[Statut lancement]]="X","OK","NOK"),IF(Tableau1[[#This Row],[Strat lancement]]="AA",IF(Tableau1[[#This Row],[Statut lancement]]="XX","OK","NOK"),IF(Tableau1[[#This Row],[Strat lancement]]="BB",IF(Tableau1[[#This Row],[Statut lancement]]="XXX","OK","NOK"))))</f>
        <v>OK</v>
      </c>
      <c r="U105" s="18" t="s">
        <v>567</v>
      </c>
      <c r="V105" s="1" t="s">
        <v>568</v>
      </c>
      <c r="W105" s="1" t="s">
        <v>421</v>
      </c>
      <c r="X105" s="2">
        <v>43994</v>
      </c>
      <c r="Y105" s="1" t="s">
        <v>572</v>
      </c>
      <c r="Z105" s="1" t="s">
        <v>219</v>
      </c>
      <c r="AA105" s="2">
        <v>43928</v>
      </c>
      <c r="AB105" s="123" t="s">
        <v>220</v>
      </c>
      <c r="AC105" s="1" t="str">
        <f>VLOOKUP(Tableau1[[#This Row],[POposte]],Tableau8[#All],18,FALSE)</f>
        <v/>
      </c>
      <c r="AD105" s="236" t="str">
        <f>CONCATENATE(Tableau1[[#This Row],[Nº pièce référence]],Tableau1[[#This Row],[Poste de réf.]])</f>
        <v>450066889240</v>
      </c>
      <c r="AE105" s="237">
        <f>VLOOKUP(Tableau1[[#This Row],[POposte]],Tableau5[#All],5,FALSE)</f>
        <v>25410</v>
      </c>
      <c r="AF105" s="238" t="s">
        <v>52</v>
      </c>
      <c r="AG105" s="237">
        <f>VLOOKUP(Tableau1[[#This Row],[POposte]],Tableau5[#All],6,FALSE)</f>
        <v>25410</v>
      </c>
      <c r="AH105" s="238" t="s">
        <v>52</v>
      </c>
      <c r="AI105" s="239">
        <f>Tableau1[[#This Row],[Montant Engagé PO]]-Tableau1[[#This Row],[Montant Liquidé]]</f>
        <v>0</v>
      </c>
      <c r="AJ105" s="237" t="str">
        <f>VLOOKUP(Tableau1[[#This Row],[POposte]],Tableau5[#All],3,FALSE)</f>
        <v>300020861</v>
      </c>
      <c r="AK105" s="237" t="str">
        <f>VLOOKUP(Tableau1[[#This Row],[POposte]],Tableau5[#All],4,FALSE)</f>
        <v>4</v>
      </c>
      <c r="AL105" s="146" t="str">
        <f>VLOOKUP(Tableau1[[#This Row],[POposte]],Tableau5[#All],2,FALSE)</f>
        <v>255223121102</v>
      </c>
      <c r="AM105" s="237" t="str">
        <f>VLOOKUP(Tableau1[[#This Row],[POposte]],Tableau8[],9,FALSE)</f>
        <v>Z</v>
      </c>
      <c r="AN105" s="241">
        <f>VLOOKUP(Tableau1[[#This Row],[POposte]],Tableau8[],16,FALSE)</f>
        <v>1</v>
      </c>
      <c r="AO105" s="200">
        <f>VLOOKUP(Tableau1[[#This Row],[POposte]],Tableau8[],17,FALSE)</f>
        <v>0</v>
      </c>
      <c r="AP105" s="1" t="str">
        <f>VLOOKUP(Tableau1[[#This Row],[POposte]],Tableau13[#All],10,FALSE)</f>
        <v>0520</v>
      </c>
      <c r="AQ105" s="1" t="str">
        <f>VLOOKUP(MID(Tableau1[[#This Row],[Codenva]],1,2),Tableau36[],2,FALSE)</f>
        <v>Onderhandelingsprocedure zonder voorafgaande bekendmaking (0500)</v>
      </c>
      <c r="AR105" s="1" t="str">
        <f>VLOOKUP(Tableau1[[#This Row],[POposte]],Tableau13[#All],16,FALSE)</f>
        <v/>
      </c>
      <c r="AS105" s="285" t="str">
        <f>Tableau1[[#This Row],[KRC]]&amp;Tableau1[[#This Row],[Poste KRC]]</f>
        <v>3000208614</v>
      </c>
      <c r="AT105" s="1" t="str">
        <f>VLOOKUP(Tableau1[[#This Row],[Colonne3]],Tableau6[[#All],[krcposte]:[description ]],2,FALSE)</f>
        <v>Consultance Taskforce</v>
      </c>
    </row>
    <row r="106" spans="1:46" x14ac:dyDescent="0.35">
      <c r="A106" s="1" t="str">
        <f>Tableau1[[#This Row],[Nº pièce référence]]</f>
        <v>4500668892</v>
      </c>
      <c r="B106" s="122" t="s">
        <v>544</v>
      </c>
      <c r="C106" s="1" t="s">
        <v>545</v>
      </c>
      <c r="D106" s="1"/>
      <c r="E106" s="1" t="s">
        <v>566</v>
      </c>
      <c r="F106" s="92"/>
      <c r="G106" s="123"/>
      <c r="H106" s="75">
        <v>43966</v>
      </c>
      <c r="I106" s="249">
        <v>16555</v>
      </c>
      <c r="J106" s="97" t="s">
        <v>547</v>
      </c>
      <c r="K106" s="96">
        <v>44008</v>
      </c>
      <c r="L106" s="176" t="s">
        <v>276</v>
      </c>
      <c r="M106" s="249"/>
      <c r="N106" s="249"/>
      <c r="O106" s="249"/>
      <c r="P106" s="249"/>
      <c r="Q106" s="75"/>
      <c r="R106" s="226" t="str">
        <f>VLOOKUP(Tableau1[[#This Row],[POposte]],Tableau8[],15,FALSE)</f>
        <v>BB</v>
      </c>
      <c r="S106" s="226" t="str">
        <f>VLOOKUP(Tableau1[[#This Row],[POposte]],Tableau8[],14,FALSE)</f>
        <v>XXX</v>
      </c>
      <c r="T106" s="75" t="str">
        <f>IF(Tableau1[[#This Row],[Strat lancement]]="A0",IF(Tableau1[[#This Row],[Statut lancement]]="X","OK","NOK"),IF(Tableau1[[#This Row],[Strat lancement]]="AA",IF(Tableau1[[#This Row],[Statut lancement]]="XX","OK","NOK"),IF(Tableau1[[#This Row],[Strat lancement]]="BB",IF(Tableau1[[#This Row],[Statut lancement]]="XXX","OK","NOK"))))</f>
        <v>OK</v>
      </c>
      <c r="U106" s="18" t="s">
        <v>567</v>
      </c>
      <c r="V106" s="1" t="s">
        <v>568</v>
      </c>
      <c r="W106" s="1" t="s">
        <v>423</v>
      </c>
      <c r="X106" s="2">
        <v>43994</v>
      </c>
      <c r="Y106" s="1" t="s">
        <v>573</v>
      </c>
      <c r="Z106" s="1" t="s">
        <v>219</v>
      </c>
      <c r="AA106" s="2">
        <v>43928</v>
      </c>
      <c r="AB106" s="123" t="s">
        <v>220</v>
      </c>
      <c r="AC106" s="1" t="str">
        <f>VLOOKUP(Tableau1[[#This Row],[POposte]],Tableau8[#All],18,FALSE)</f>
        <v/>
      </c>
      <c r="AD106" s="236" t="str">
        <f>CONCATENATE(Tableau1[[#This Row],[Nº pièce référence]],Tableau1[[#This Row],[Poste de réf.]])</f>
        <v>450066889250</v>
      </c>
      <c r="AE106" s="237">
        <f>VLOOKUP(Tableau1[[#This Row],[POposte]],Tableau5[#All],5,FALSE)</f>
        <v>15460.78</v>
      </c>
      <c r="AF106" s="238" t="s">
        <v>52</v>
      </c>
      <c r="AG106" s="237">
        <f>VLOOKUP(Tableau1[[#This Row],[POposte]],Tableau5[#All],6,FALSE)</f>
        <v>15460.78</v>
      </c>
      <c r="AH106" s="238" t="s">
        <v>52</v>
      </c>
      <c r="AI106" s="239">
        <f>Tableau1[[#This Row],[Montant Engagé PO]]-Tableau1[[#This Row],[Montant Liquidé]]</f>
        <v>0</v>
      </c>
      <c r="AJ106" s="237" t="str">
        <f>VLOOKUP(Tableau1[[#This Row],[POposte]],Tableau5[#All],3,FALSE)</f>
        <v>300020861</v>
      </c>
      <c r="AK106" s="237" t="str">
        <f>VLOOKUP(Tableau1[[#This Row],[POposte]],Tableau5[#All],4,FALSE)</f>
        <v>4</v>
      </c>
      <c r="AL106" s="146" t="str">
        <f>VLOOKUP(Tableau1[[#This Row],[POposte]],Tableau5[#All],2,FALSE)</f>
        <v>255223121102</v>
      </c>
      <c r="AM106" s="237" t="str">
        <f>VLOOKUP(Tableau1[[#This Row],[POposte]],Tableau8[],9,FALSE)</f>
        <v>Z</v>
      </c>
      <c r="AN106" s="241">
        <f>VLOOKUP(Tableau1[[#This Row],[POposte]],Tableau8[],16,FALSE)</f>
        <v>1</v>
      </c>
      <c r="AO106" s="200">
        <f>VLOOKUP(Tableau1[[#This Row],[POposte]],Tableau8[],17,FALSE)</f>
        <v>0</v>
      </c>
      <c r="AP106" s="1" t="str">
        <f>VLOOKUP(Tableau1[[#This Row],[POposte]],Tableau13[#All],10,FALSE)</f>
        <v>0520</v>
      </c>
      <c r="AQ106" s="1" t="str">
        <f>VLOOKUP(MID(Tableau1[[#This Row],[Codenva]],1,2),Tableau36[],2,FALSE)</f>
        <v>Onderhandelingsprocedure zonder voorafgaande bekendmaking (0500)</v>
      </c>
      <c r="AR106" s="1" t="str">
        <f>VLOOKUP(Tableau1[[#This Row],[POposte]],Tableau13[#All],16,FALSE)</f>
        <v/>
      </c>
      <c r="AS106" s="285" t="str">
        <f>Tableau1[[#This Row],[KRC]]&amp;Tableau1[[#This Row],[Poste KRC]]</f>
        <v>3000208614</v>
      </c>
      <c r="AT106" s="1" t="str">
        <f>VLOOKUP(Tableau1[[#This Row],[Colonne3]],Tableau6[[#All],[krcposte]:[description ]],2,FALSE)</f>
        <v>Consultance Taskforce</v>
      </c>
    </row>
    <row r="107" spans="1:46" x14ac:dyDescent="0.35">
      <c r="A107" s="1" t="str">
        <f>Tableau1[[#This Row],[Nº pièce référence]]</f>
        <v>4500668892</v>
      </c>
      <c r="B107" s="122" t="s">
        <v>544</v>
      </c>
      <c r="C107" s="1" t="s">
        <v>545</v>
      </c>
      <c r="D107" s="1"/>
      <c r="E107" s="1" t="s">
        <v>566</v>
      </c>
      <c r="F107" s="92"/>
      <c r="G107" s="123"/>
      <c r="H107" s="75">
        <v>43966</v>
      </c>
      <c r="I107" s="249">
        <v>16555</v>
      </c>
      <c r="J107" s="97" t="s">
        <v>547</v>
      </c>
      <c r="K107" s="96">
        <v>44008</v>
      </c>
      <c r="L107" s="176" t="s">
        <v>276</v>
      </c>
      <c r="M107" s="249"/>
      <c r="N107" s="249"/>
      <c r="O107" s="249"/>
      <c r="P107" s="249"/>
      <c r="Q107" s="75"/>
      <c r="R107" s="226" t="str">
        <f>VLOOKUP(Tableau1[[#This Row],[POposte]],Tableau8[],15,FALSE)</f>
        <v>BB</v>
      </c>
      <c r="S107" s="226" t="str">
        <f>VLOOKUP(Tableau1[[#This Row],[POposte]],Tableau8[],14,FALSE)</f>
        <v>XXX</v>
      </c>
      <c r="T107" s="75" t="str">
        <f>IF(Tableau1[[#This Row],[Strat lancement]]="A0",IF(Tableau1[[#This Row],[Statut lancement]]="X","OK","NOK"),IF(Tableau1[[#This Row],[Strat lancement]]="AA",IF(Tableau1[[#This Row],[Statut lancement]]="XX","OK","NOK"),IF(Tableau1[[#This Row],[Strat lancement]]="BB",IF(Tableau1[[#This Row],[Statut lancement]]="XXX","OK","NOK"))))</f>
        <v>OK</v>
      </c>
      <c r="U107" s="18" t="s">
        <v>567</v>
      </c>
      <c r="V107" s="1" t="s">
        <v>568</v>
      </c>
      <c r="W107" s="1" t="s">
        <v>511</v>
      </c>
      <c r="X107" s="2">
        <v>44004</v>
      </c>
      <c r="Y107" s="1" t="s">
        <v>574</v>
      </c>
      <c r="Z107" s="1" t="s">
        <v>219</v>
      </c>
      <c r="AA107" s="2">
        <v>43928</v>
      </c>
      <c r="AB107" s="123" t="s">
        <v>220</v>
      </c>
      <c r="AC107" s="1" t="str">
        <f>VLOOKUP(Tableau1[[#This Row],[POposte]],Tableau8[#All],18,FALSE)</f>
        <v/>
      </c>
      <c r="AD107" s="236" t="str">
        <f>CONCATENATE(Tableau1[[#This Row],[Nº pièce référence]],Tableau1[[#This Row],[Poste de réf.]])</f>
        <v>450066889260</v>
      </c>
      <c r="AE107" s="237">
        <f>VLOOKUP(Tableau1[[#This Row],[POposte]],Tableau5[#All],5,FALSE)</f>
        <v>14647.05</v>
      </c>
      <c r="AF107" s="238" t="s">
        <v>52</v>
      </c>
      <c r="AG107" s="237">
        <f>VLOOKUP(Tableau1[[#This Row],[POposte]],Tableau5[#All],6,FALSE)</f>
        <v>14647.05</v>
      </c>
      <c r="AH107" s="238" t="s">
        <v>52</v>
      </c>
      <c r="AI107" s="239">
        <f>Tableau1[[#This Row],[Montant Engagé PO]]-Tableau1[[#This Row],[Montant Liquidé]]</f>
        <v>0</v>
      </c>
      <c r="AJ107" s="237" t="str">
        <f>VLOOKUP(Tableau1[[#This Row],[POposte]],Tableau5[#All],3,FALSE)</f>
        <v>300020861</v>
      </c>
      <c r="AK107" s="237" t="str">
        <f>VLOOKUP(Tableau1[[#This Row],[POposte]],Tableau5[#All],4,FALSE)</f>
        <v>4</v>
      </c>
      <c r="AL107" s="146" t="str">
        <f>VLOOKUP(Tableau1[[#This Row],[POposte]],Tableau5[#All],2,FALSE)</f>
        <v>255223121102</v>
      </c>
      <c r="AM107" s="237" t="str">
        <f>VLOOKUP(Tableau1[[#This Row],[POposte]],Tableau8[],9,FALSE)</f>
        <v>Z</v>
      </c>
      <c r="AN107" s="241">
        <f>VLOOKUP(Tableau1[[#This Row],[POposte]],Tableau8[],16,FALSE)</f>
        <v>1</v>
      </c>
      <c r="AO107" s="200">
        <f>VLOOKUP(Tableau1[[#This Row],[POposte]],Tableau8[],17,FALSE)</f>
        <v>0</v>
      </c>
      <c r="AP107" s="1" t="str">
        <f>VLOOKUP(Tableau1[[#This Row],[POposte]],Tableau13[#All],10,FALSE)</f>
        <v>0520</v>
      </c>
      <c r="AQ107" s="1" t="str">
        <f>VLOOKUP(MID(Tableau1[[#This Row],[Codenva]],1,2),Tableau36[],2,FALSE)</f>
        <v>Onderhandelingsprocedure zonder voorafgaande bekendmaking (0500)</v>
      </c>
      <c r="AR107" s="1" t="str">
        <f>VLOOKUP(Tableau1[[#This Row],[POposte]],Tableau13[#All],16,FALSE)</f>
        <v/>
      </c>
      <c r="AS107" s="285" t="str">
        <f>Tableau1[[#This Row],[KRC]]&amp;Tableau1[[#This Row],[Poste KRC]]</f>
        <v>3000208614</v>
      </c>
      <c r="AT107" s="1" t="str">
        <f>VLOOKUP(Tableau1[[#This Row],[Colonne3]],Tableau6[[#All],[krcposte]:[description ]],2,FALSE)</f>
        <v>Consultance Taskforce</v>
      </c>
    </row>
    <row r="108" spans="1:46" x14ac:dyDescent="0.35">
      <c r="A108" s="1" t="str">
        <f>Tableau1[[#This Row],[Nº pièce référence]]</f>
        <v>4500668888</v>
      </c>
      <c r="B108" s="122" t="s">
        <v>544</v>
      </c>
      <c r="C108" s="1" t="s">
        <v>545</v>
      </c>
      <c r="D108" s="1"/>
      <c r="E108" s="1" t="s">
        <v>575</v>
      </c>
      <c r="F108" s="92"/>
      <c r="G108" s="123"/>
      <c r="H108" s="75">
        <v>43966</v>
      </c>
      <c r="I108" s="249">
        <v>16555</v>
      </c>
      <c r="J108" s="97" t="s">
        <v>547</v>
      </c>
      <c r="K108" s="96">
        <v>44008</v>
      </c>
      <c r="L108" s="176" t="s">
        <v>276</v>
      </c>
      <c r="M108" s="249"/>
      <c r="N108" s="249"/>
      <c r="O108" s="249"/>
      <c r="P108" s="249"/>
      <c r="Q108" s="75"/>
      <c r="R108" s="226" t="str">
        <f>VLOOKUP(Tableau1[[#This Row],[POposte]],Tableau8[],15,FALSE)</f>
        <v>BB</v>
      </c>
      <c r="S108" s="226" t="str">
        <f>VLOOKUP(Tableau1[[#This Row],[POposte]],Tableau8[],14,FALSE)</f>
        <v>XXX</v>
      </c>
      <c r="T108" s="75" t="str">
        <f>IF(Tableau1[[#This Row],[Strat lancement]]="A0",IF(Tableau1[[#This Row],[Statut lancement]]="X","OK","NOK"),IF(Tableau1[[#This Row],[Strat lancement]]="AA",IF(Tableau1[[#This Row],[Statut lancement]]="XX","OK","NOK"),IF(Tableau1[[#This Row],[Strat lancement]]="BB",IF(Tableau1[[#This Row],[Statut lancement]]="XXX","OK","NOK"))))</f>
        <v>OK</v>
      </c>
      <c r="U108" s="18" t="s">
        <v>576</v>
      </c>
      <c r="V108" s="1" t="s">
        <v>577</v>
      </c>
      <c r="W108" s="1" t="s">
        <v>88</v>
      </c>
      <c r="X108" s="2">
        <v>43928</v>
      </c>
      <c r="Y108" s="1" t="s">
        <v>578</v>
      </c>
      <c r="Z108" s="1" t="s">
        <v>219</v>
      </c>
      <c r="AA108" s="2">
        <v>43928</v>
      </c>
      <c r="AB108" s="123" t="s">
        <v>220</v>
      </c>
      <c r="AC108" s="1" t="str">
        <f>VLOOKUP(Tableau1[[#This Row],[POposte]],Tableau8[#All],18,FALSE)</f>
        <v/>
      </c>
      <c r="AD108" s="236" t="str">
        <f>CONCATENATE(Tableau1[[#This Row],[Nº pièce référence]],Tableau1[[#This Row],[Poste de réf.]])</f>
        <v>450066888810</v>
      </c>
      <c r="AE108" s="237">
        <f>VLOOKUP(Tableau1[[#This Row],[POposte]],Tableau5[#All],5,FALSE)</f>
        <v>3049.2</v>
      </c>
      <c r="AF108" s="238" t="s">
        <v>52</v>
      </c>
      <c r="AG108" s="237">
        <f>VLOOKUP(Tableau1[[#This Row],[POposte]],Tableau5[#All],6,FALSE)</f>
        <v>3049.2</v>
      </c>
      <c r="AH108" s="238" t="s">
        <v>52</v>
      </c>
      <c r="AI108" s="239">
        <f>Tableau1[[#This Row],[Montant Engagé PO]]-Tableau1[[#This Row],[Montant Liquidé]]</f>
        <v>0</v>
      </c>
      <c r="AJ108" s="237" t="str">
        <f>VLOOKUP(Tableau1[[#This Row],[POposte]],Tableau5[#All],3,FALSE)</f>
        <v>300020861</v>
      </c>
      <c r="AK108" s="237" t="str">
        <f>VLOOKUP(Tableau1[[#This Row],[POposte]],Tableau5[#All],4,FALSE)</f>
        <v>4</v>
      </c>
      <c r="AL108" s="146" t="str">
        <f>VLOOKUP(Tableau1[[#This Row],[POposte]],Tableau5[#All],2,FALSE)</f>
        <v>255223121102</v>
      </c>
      <c r="AM108" s="237" t="str">
        <f>VLOOKUP(Tableau1[[#This Row],[POposte]],Tableau8[],9,FALSE)</f>
        <v>Z</v>
      </c>
      <c r="AN108" s="241">
        <f>VLOOKUP(Tableau1[[#This Row],[POposte]],Tableau8[],16,FALSE)</f>
        <v>1</v>
      </c>
      <c r="AO108" s="200">
        <f>VLOOKUP(Tableau1[[#This Row],[POposte]],Tableau8[],17,FALSE)</f>
        <v>0</v>
      </c>
      <c r="AP108" s="1" t="str">
        <f>VLOOKUP(Tableau1[[#This Row],[POposte]],Tableau13[#All],10,FALSE)</f>
        <v>0520</v>
      </c>
      <c r="AQ108" s="1" t="str">
        <f>VLOOKUP(MID(Tableau1[[#This Row],[Codenva]],1,2),Tableau36[],2,FALSE)</f>
        <v>Onderhandelingsprocedure zonder voorafgaande bekendmaking (0500)</v>
      </c>
      <c r="AR108" s="1" t="str">
        <f>VLOOKUP(Tableau1[[#This Row],[POposte]],Tableau13[#All],16,FALSE)</f>
        <v/>
      </c>
      <c r="AS108" s="285" t="str">
        <f>Tableau1[[#This Row],[KRC]]&amp;Tableau1[[#This Row],[Poste KRC]]</f>
        <v>3000208614</v>
      </c>
      <c r="AT108" s="1" t="str">
        <f>VLOOKUP(Tableau1[[#This Row],[Colonne3]],Tableau6[[#All],[krcposte]:[description ]],2,FALSE)</f>
        <v>Consultance Taskforce</v>
      </c>
    </row>
    <row r="109" spans="1:46" x14ac:dyDescent="0.35">
      <c r="A109" s="1" t="str">
        <f>Tableau1[[#This Row],[Nº pièce référence]]</f>
        <v>4500668888</v>
      </c>
      <c r="B109" s="122" t="s">
        <v>544</v>
      </c>
      <c r="C109" s="1" t="s">
        <v>545</v>
      </c>
      <c r="D109" s="1"/>
      <c r="E109" s="1" t="s">
        <v>575</v>
      </c>
      <c r="F109" s="92"/>
      <c r="G109" s="123"/>
      <c r="H109" s="75">
        <v>43966</v>
      </c>
      <c r="I109" s="249">
        <v>16555</v>
      </c>
      <c r="J109" s="97" t="s">
        <v>547</v>
      </c>
      <c r="K109" s="96">
        <v>44008</v>
      </c>
      <c r="L109" s="176" t="s">
        <v>276</v>
      </c>
      <c r="M109" s="249"/>
      <c r="N109" s="249"/>
      <c r="O109" s="249"/>
      <c r="P109" s="249"/>
      <c r="Q109" s="75"/>
      <c r="R109" s="226" t="str">
        <f>VLOOKUP(Tableau1[[#This Row],[POposte]],Tableau8[],15,FALSE)</f>
        <v>BB</v>
      </c>
      <c r="S109" s="226" t="str">
        <f>VLOOKUP(Tableau1[[#This Row],[POposte]],Tableau8[],14,FALSE)</f>
        <v>XXX</v>
      </c>
      <c r="T109" s="75" t="str">
        <f>IF(Tableau1[[#This Row],[Strat lancement]]="A0",IF(Tableau1[[#This Row],[Statut lancement]]="X","OK","NOK"),IF(Tableau1[[#This Row],[Strat lancement]]="AA",IF(Tableau1[[#This Row],[Statut lancement]]="XX","OK","NOK"),IF(Tableau1[[#This Row],[Strat lancement]]="BB",IF(Tableau1[[#This Row],[Statut lancement]]="XXX","OK","NOK"))))</f>
        <v>OK</v>
      </c>
      <c r="U109" s="18" t="s">
        <v>576</v>
      </c>
      <c r="V109" s="1" t="s">
        <v>577</v>
      </c>
      <c r="W109" s="1" t="s">
        <v>217</v>
      </c>
      <c r="X109" s="2">
        <v>43948</v>
      </c>
      <c r="Y109" s="1" t="s">
        <v>579</v>
      </c>
      <c r="Z109" s="1" t="s">
        <v>219</v>
      </c>
      <c r="AA109" s="2">
        <v>43928</v>
      </c>
      <c r="AB109" s="123" t="s">
        <v>220</v>
      </c>
      <c r="AC109" s="1" t="str">
        <f>VLOOKUP(Tableau1[[#This Row],[POposte]],Tableau8[#All],18,FALSE)</f>
        <v/>
      </c>
      <c r="AD109" s="236" t="str">
        <f>CONCATENATE(Tableau1[[#This Row],[Nº pièce référence]],Tableau1[[#This Row],[Poste de réf.]])</f>
        <v>450066888820</v>
      </c>
      <c r="AE109" s="237">
        <f>VLOOKUP(Tableau1[[#This Row],[POposte]],Tableau5[#All],5,FALSE)</f>
        <v>13939.2</v>
      </c>
      <c r="AF109" s="238" t="s">
        <v>52</v>
      </c>
      <c r="AG109" s="237">
        <f>VLOOKUP(Tableau1[[#This Row],[POposte]],Tableau5[#All],6,FALSE)</f>
        <v>13939.2</v>
      </c>
      <c r="AH109" s="238" t="s">
        <v>52</v>
      </c>
      <c r="AI109" s="239">
        <f>Tableau1[[#This Row],[Montant Engagé PO]]-Tableau1[[#This Row],[Montant Liquidé]]</f>
        <v>0</v>
      </c>
      <c r="AJ109" s="237" t="str">
        <f>VLOOKUP(Tableau1[[#This Row],[POposte]],Tableau5[#All],3,FALSE)</f>
        <v>300020861</v>
      </c>
      <c r="AK109" s="237" t="str">
        <f>VLOOKUP(Tableau1[[#This Row],[POposte]],Tableau5[#All],4,FALSE)</f>
        <v>4</v>
      </c>
      <c r="AL109" s="146" t="str">
        <f>VLOOKUP(Tableau1[[#This Row],[POposte]],Tableau5[#All],2,FALSE)</f>
        <v>255223121102</v>
      </c>
      <c r="AM109" s="237" t="str">
        <f>VLOOKUP(Tableau1[[#This Row],[POposte]],Tableau8[],9,FALSE)</f>
        <v>Z</v>
      </c>
      <c r="AN109" s="241">
        <f>VLOOKUP(Tableau1[[#This Row],[POposte]],Tableau8[],16,FALSE)</f>
        <v>1</v>
      </c>
      <c r="AO109" s="200">
        <f>VLOOKUP(Tableau1[[#This Row],[POposte]],Tableau8[],17,FALSE)</f>
        <v>0</v>
      </c>
      <c r="AP109" s="1" t="str">
        <f>VLOOKUP(Tableau1[[#This Row],[POposte]],Tableau13[#All],10,FALSE)</f>
        <v>0520</v>
      </c>
      <c r="AQ109" s="1" t="str">
        <f>VLOOKUP(MID(Tableau1[[#This Row],[Codenva]],1,2),Tableau36[],2,FALSE)</f>
        <v>Onderhandelingsprocedure zonder voorafgaande bekendmaking (0500)</v>
      </c>
      <c r="AR109" s="1" t="str">
        <f>VLOOKUP(Tableau1[[#This Row],[POposte]],Tableau13[#All],16,FALSE)</f>
        <v/>
      </c>
      <c r="AS109" s="285" t="str">
        <f>Tableau1[[#This Row],[KRC]]&amp;Tableau1[[#This Row],[Poste KRC]]</f>
        <v>3000208614</v>
      </c>
      <c r="AT109" s="1" t="str">
        <f>VLOOKUP(Tableau1[[#This Row],[Colonne3]],Tableau6[[#All],[krcposte]:[description ]],2,FALSE)</f>
        <v>Consultance Taskforce</v>
      </c>
    </row>
    <row r="110" spans="1:46" x14ac:dyDescent="0.35">
      <c r="A110" s="1" t="str">
        <f>Tableau1[[#This Row],[Nº pièce référence]]</f>
        <v>4500668888</v>
      </c>
      <c r="B110" s="122" t="s">
        <v>544</v>
      </c>
      <c r="C110" s="1" t="s">
        <v>545</v>
      </c>
      <c r="D110" s="1"/>
      <c r="E110" s="1" t="s">
        <v>575</v>
      </c>
      <c r="F110" s="92"/>
      <c r="G110" s="123"/>
      <c r="H110" s="75">
        <v>43966</v>
      </c>
      <c r="I110" s="249">
        <v>16555</v>
      </c>
      <c r="J110" s="97" t="s">
        <v>547</v>
      </c>
      <c r="K110" s="96">
        <v>44008</v>
      </c>
      <c r="L110" s="176" t="s">
        <v>276</v>
      </c>
      <c r="M110" s="249"/>
      <c r="N110" s="249"/>
      <c r="O110" s="249"/>
      <c r="P110" s="249"/>
      <c r="Q110" s="75"/>
      <c r="R110" s="226" t="str">
        <f>VLOOKUP(Tableau1[[#This Row],[POposte]],Tableau8[],15,FALSE)</f>
        <v>BB</v>
      </c>
      <c r="S110" s="226" t="str">
        <f>VLOOKUP(Tableau1[[#This Row],[POposte]],Tableau8[],14,FALSE)</f>
        <v>XXX</v>
      </c>
      <c r="T110" s="75" t="str">
        <f>IF(Tableau1[[#This Row],[Strat lancement]]="A0",IF(Tableau1[[#This Row],[Statut lancement]]="X","OK","NOK"),IF(Tableau1[[#This Row],[Strat lancement]]="AA",IF(Tableau1[[#This Row],[Statut lancement]]="XX","OK","NOK"),IF(Tableau1[[#This Row],[Strat lancement]]="BB",IF(Tableau1[[#This Row],[Statut lancement]]="XXX","OK","NOK"))))</f>
        <v>OK</v>
      </c>
      <c r="U110" s="18" t="s">
        <v>576</v>
      </c>
      <c r="V110" s="1" t="s">
        <v>577</v>
      </c>
      <c r="W110" s="1" t="s">
        <v>222</v>
      </c>
      <c r="X110" s="2">
        <v>43977</v>
      </c>
      <c r="Y110" s="1" t="s">
        <v>580</v>
      </c>
      <c r="Z110" s="1" t="s">
        <v>219</v>
      </c>
      <c r="AA110" s="2">
        <v>43928</v>
      </c>
      <c r="AB110" s="123" t="s">
        <v>220</v>
      </c>
      <c r="AC110" s="1" t="str">
        <f>VLOOKUP(Tableau1[[#This Row],[POposte]],Tableau8[#All],18,FALSE)</f>
        <v/>
      </c>
      <c r="AD110" s="236" t="str">
        <f>CONCATENATE(Tableau1[[#This Row],[Nº pièce référence]],Tableau1[[#This Row],[Poste de réf.]])</f>
        <v>450066888830</v>
      </c>
      <c r="AE110" s="237">
        <f>VLOOKUP(Tableau1[[#This Row],[POposte]],Tableau5[#All],5,FALSE)</f>
        <v>8712</v>
      </c>
      <c r="AF110" s="238" t="s">
        <v>52</v>
      </c>
      <c r="AG110" s="237">
        <f>VLOOKUP(Tableau1[[#This Row],[POposte]],Tableau5[#All],6,FALSE)</f>
        <v>8712</v>
      </c>
      <c r="AH110" s="238" t="s">
        <v>52</v>
      </c>
      <c r="AI110" s="239">
        <f>Tableau1[[#This Row],[Montant Engagé PO]]-Tableau1[[#This Row],[Montant Liquidé]]</f>
        <v>0</v>
      </c>
      <c r="AJ110" s="237" t="str">
        <f>VLOOKUP(Tableau1[[#This Row],[POposte]],Tableau5[#All],3,FALSE)</f>
        <v>300020861</v>
      </c>
      <c r="AK110" s="237" t="str">
        <f>VLOOKUP(Tableau1[[#This Row],[POposte]],Tableau5[#All],4,FALSE)</f>
        <v>4</v>
      </c>
      <c r="AL110" s="146" t="str">
        <f>VLOOKUP(Tableau1[[#This Row],[POposte]],Tableau5[#All],2,FALSE)</f>
        <v>255223121102</v>
      </c>
      <c r="AM110" s="237" t="str">
        <f>VLOOKUP(Tableau1[[#This Row],[POposte]],Tableau8[],9,FALSE)</f>
        <v>Z</v>
      </c>
      <c r="AN110" s="241">
        <f>VLOOKUP(Tableau1[[#This Row],[POposte]],Tableau8[],16,FALSE)</f>
        <v>1</v>
      </c>
      <c r="AO110" s="200">
        <f>VLOOKUP(Tableau1[[#This Row],[POposte]],Tableau8[],17,FALSE)</f>
        <v>0</v>
      </c>
      <c r="AP110" s="1" t="str">
        <f>VLOOKUP(Tableau1[[#This Row],[POposte]],Tableau13[#All],10,FALSE)</f>
        <v>0520</v>
      </c>
      <c r="AQ110" s="1" t="str">
        <f>VLOOKUP(MID(Tableau1[[#This Row],[Codenva]],1,2),Tableau36[],2,FALSE)</f>
        <v>Onderhandelingsprocedure zonder voorafgaande bekendmaking (0500)</v>
      </c>
      <c r="AR110" s="1" t="str">
        <f>VLOOKUP(Tableau1[[#This Row],[POposte]],Tableau13[#All],16,FALSE)</f>
        <v/>
      </c>
      <c r="AS110" s="285" t="str">
        <f>Tableau1[[#This Row],[KRC]]&amp;Tableau1[[#This Row],[Poste KRC]]</f>
        <v>3000208614</v>
      </c>
      <c r="AT110" s="1" t="str">
        <f>VLOOKUP(Tableau1[[#This Row],[Colonne3]],Tableau6[[#All],[krcposte]:[description ]],2,FALSE)</f>
        <v>Consultance Taskforce</v>
      </c>
    </row>
    <row r="111" spans="1:46" x14ac:dyDescent="0.35">
      <c r="A111" s="1" t="str">
        <f>Tableau1[[#This Row],[Nº pièce référence]]</f>
        <v>4500668888</v>
      </c>
      <c r="B111" s="122" t="s">
        <v>544</v>
      </c>
      <c r="C111" s="1" t="s">
        <v>545</v>
      </c>
      <c r="D111" s="1"/>
      <c r="E111" s="1" t="s">
        <v>575</v>
      </c>
      <c r="F111" s="92"/>
      <c r="G111" s="123"/>
      <c r="H111" s="75">
        <v>43966</v>
      </c>
      <c r="I111" s="249">
        <v>16555</v>
      </c>
      <c r="J111" s="97" t="s">
        <v>547</v>
      </c>
      <c r="K111" s="96">
        <v>44008</v>
      </c>
      <c r="L111" s="176" t="s">
        <v>276</v>
      </c>
      <c r="M111" s="249"/>
      <c r="N111" s="249"/>
      <c r="O111" s="249"/>
      <c r="P111" s="249"/>
      <c r="Q111" s="75"/>
      <c r="R111" s="226" t="str">
        <f>VLOOKUP(Tableau1[[#This Row],[POposte]],Tableau8[],15,FALSE)</f>
        <v>BB</v>
      </c>
      <c r="S111" s="226" t="str">
        <f>VLOOKUP(Tableau1[[#This Row],[POposte]],Tableau8[],14,FALSE)</f>
        <v>XXX</v>
      </c>
      <c r="T111" s="75" t="str">
        <f>IF(Tableau1[[#This Row],[Strat lancement]]="A0",IF(Tableau1[[#This Row],[Statut lancement]]="X","OK","NOK"),IF(Tableau1[[#This Row],[Strat lancement]]="AA",IF(Tableau1[[#This Row],[Statut lancement]]="XX","OK","NOK"),IF(Tableau1[[#This Row],[Strat lancement]]="BB",IF(Tableau1[[#This Row],[Statut lancement]]="XXX","OK","NOK"))))</f>
        <v>OK</v>
      </c>
      <c r="U111" s="18" t="s">
        <v>576</v>
      </c>
      <c r="V111" s="1" t="s">
        <v>577</v>
      </c>
      <c r="W111" s="1" t="s">
        <v>421</v>
      </c>
      <c r="X111" s="2">
        <v>43994</v>
      </c>
      <c r="Y111" s="1" t="s">
        <v>581</v>
      </c>
      <c r="Z111" s="1" t="s">
        <v>219</v>
      </c>
      <c r="AA111" s="2">
        <v>43928</v>
      </c>
      <c r="AB111" s="123" t="s">
        <v>220</v>
      </c>
      <c r="AC111" s="1" t="str">
        <f>VLOOKUP(Tableau1[[#This Row],[POposte]],Tableau8[#All],18,FALSE)</f>
        <v/>
      </c>
      <c r="AD111" s="236" t="str">
        <f>CONCATENATE(Tableau1[[#This Row],[Nº pièce référence]],Tableau1[[#This Row],[Poste de réf.]])</f>
        <v>450066888840</v>
      </c>
      <c r="AE111" s="237">
        <f>VLOOKUP(Tableau1[[#This Row],[POposte]],Tableau5[#All],5,FALSE)</f>
        <v>12850.2</v>
      </c>
      <c r="AF111" s="238" t="s">
        <v>52</v>
      </c>
      <c r="AG111" s="237">
        <f>VLOOKUP(Tableau1[[#This Row],[POposte]],Tableau5[#All],6,FALSE)</f>
        <v>12850.2</v>
      </c>
      <c r="AH111" s="238" t="s">
        <v>52</v>
      </c>
      <c r="AI111" s="239">
        <f>Tableau1[[#This Row],[Montant Engagé PO]]-Tableau1[[#This Row],[Montant Liquidé]]</f>
        <v>0</v>
      </c>
      <c r="AJ111" s="237" t="str">
        <f>VLOOKUP(Tableau1[[#This Row],[POposte]],Tableau5[#All],3,FALSE)</f>
        <v>300020861</v>
      </c>
      <c r="AK111" s="237" t="str">
        <f>VLOOKUP(Tableau1[[#This Row],[POposte]],Tableau5[#All],4,FALSE)</f>
        <v>4</v>
      </c>
      <c r="AL111" s="146" t="str">
        <f>VLOOKUP(Tableau1[[#This Row],[POposte]],Tableau5[#All],2,FALSE)</f>
        <v>255223121102</v>
      </c>
      <c r="AM111" s="237" t="str">
        <f>VLOOKUP(Tableau1[[#This Row],[POposte]],Tableau8[],9,FALSE)</f>
        <v>Z</v>
      </c>
      <c r="AN111" s="241">
        <f>VLOOKUP(Tableau1[[#This Row],[POposte]],Tableau8[],16,FALSE)</f>
        <v>1</v>
      </c>
      <c r="AO111" s="200">
        <f>VLOOKUP(Tableau1[[#This Row],[POposte]],Tableau8[],17,FALSE)</f>
        <v>0</v>
      </c>
      <c r="AP111" s="1" t="str">
        <f>VLOOKUP(Tableau1[[#This Row],[POposte]],Tableau13[#All],10,FALSE)</f>
        <v>0520</v>
      </c>
      <c r="AQ111" s="1" t="str">
        <f>VLOOKUP(MID(Tableau1[[#This Row],[Codenva]],1,2),Tableau36[],2,FALSE)</f>
        <v>Onderhandelingsprocedure zonder voorafgaande bekendmaking (0500)</v>
      </c>
      <c r="AR111" s="1" t="str">
        <f>VLOOKUP(Tableau1[[#This Row],[POposte]],Tableau13[#All],16,FALSE)</f>
        <v/>
      </c>
      <c r="AS111" s="285" t="str">
        <f>Tableau1[[#This Row],[KRC]]&amp;Tableau1[[#This Row],[Poste KRC]]</f>
        <v>3000208614</v>
      </c>
      <c r="AT111" s="1" t="str">
        <f>VLOOKUP(Tableau1[[#This Row],[Colonne3]],Tableau6[[#All],[krcposte]:[description ]],2,FALSE)</f>
        <v>Consultance Taskforce</v>
      </c>
    </row>
    <row r="112" spans="1:46" x14ac:dyDescent="0.35">
      <c r="A112" s="1" t="str">
        <f>Tableau1[[#This Row],[Nº pièce référence]]</f>
        <v>4500668888</v>
      </c>
      <c r="B112" s="122" t="s">
        <v>544</v>
      </c>
      <c r="C112" s="1" t="s">
        <v>545</v>
      </c>
      <c r="D112" s="1"/>
      <c r="E112" s="1" t="s">
        <v>575</v>
      </c>
      <c r="F112" s="92"/>
      <c r="G112" s="123"/>
      <c r="H112" s="75">
        <v>43966</v>
      </c>
      <c r="I112" s="249">
        <v>16555</v>
      </c>
      <c r="J112" s="97" t="s">
        <v>547</v>
      </c>
      <c r="K112" s="96">
        <v>44008</v>
      </c>
      <c r="L112" s="176" t="s">
        <v>276</v>
      </c>
      <c r="M112" s="249"/>
      <c r="N112" s="249"/>
      <c r="O112" s="249"/>
      <c r="P112" s="249"/>
      <c r="Q112" s="75"/>
      <c r="R112" s="226" t="str">
        <f>VLOOKUP(Tableau1[[#This Row],[POposte]],Tableau8[],15,FALSE)</f>
        <v>BB</v>
      </c>
      <c r="S112" s="226" t="str">
        <f>VLOOKUP(Tableau1[[#This Row],[POposte]],Tableau8[],14,FALSE)</f>
        <v>XXX</v>
      </c>
      <c r="T112" s="75" t="str">
        <f>IF(Tableau1[[#This Row],[Strat lancement]]="A0",IF(Tableau1[[#This Row],[Statut lancement]]="X","OK","NOK"),IF(Tableau1[[#This Row],[Strat lancement]]="AA",IF(Tableau1[[#This Row],[Statut lancement]]="XX","OK","NOK"),IF(Tableau1[[#This Row],[Strat lancement]]="BB",IF(Tableau1[[#This Row],[Statut lancement]]="XXX","OK","NOK"))))</f>
        <v>OK</v>
      </c>
      <c r="U112" s="18" t="s">
        <v>576</v>
      </c>
      <c r="V112" s="1" t="s">
        <v>577</v>
      </c>
      <c r="W112" s="1" t="s">
        <v>423</v>
      </c>
      <c r="X112" s="2">
        <v>43994</v>
      </c>
      <c r="Y112" s="1" t="s">
        <v>582</v>
      </c>
      <c r="Z112" s="1" t="s">
        <v>219</v>
      </c>
      <c r="AA112" s="2">
        <v>43928</v>
      </c>
      <c r="AB112" s="123" t="s">
        <v>220</v>
      </c>
      <c r="AC112" s="1" t="str">
        <f>VLOOKUP(Tableau1[[#This Row],[POposte]],Tableau8[#All],18,FALSE)</f>
        <v/>
      </c>
      <c r="AD112" s="236" t="str">
        <f>CONCATENATE(Tableau1[[#This Row],[Nº pièce référence]],Tableau1[[#This Row],[Poste de réf.]])</f>
        <v>450066888850</v>
      </c>
      <c r="AE112" s="237">
        <f>VLOOKUP(Tableau1[[#This Row],[POposte]],Tableau5[#All],5,FALSE)</f>
        <v>7405.2</v>
      </c>
      <c r="AF112" s="238" t="s">
        <v>52</v>
      </c>
      <c r="AG112" s="237">
        <f>VLOOKUP(Tableau1[[#This Row],[POposte]],Tableau5[#All],6,FALSE)</f>
        <v>7405.2</v>
      </c>
      <c r="AH112" s="238" t="s">
        <v>52</v>
      </c>
      <c r="AI112" s="239">
        <f>Tableau1[[#This Row],[Montant Engagé PO]]-Tableau1[[#This Row],[Montant Liquidé]]</f>
        <v>0</v>
      </c>
      <c r="AJ112" s="237" t="str">
        <f>VLOOKUP(Tableau1[[#This Row],[POposte]],Tableau5[#All],3,FALSE)</f>
        <v>300020861</v>
      </c>
      <c r="AK112" s="237" t="str">
        <f>VLOOKUP(Tableau1[[#This Row],[POposte]],Tableau5[#All],4,FALSE)</f>
        <v>4</v>
      </c>
      <c r="AL112" s="146" t="str">
        <f>VLOOKUP(Tableau1[[#This Row],[POposte]],Tableau5[#All],2,FALSE)</f>
        <v>255223121102</v>
      </c>
      <c r="AM112" s="237" t="str">
        <f>VLOOKUP(Tableau1[[#This Row],[POposte]],Tableau8[],9,FALSE)</f>
        <v>Z</v>
      </c>
      <c r="AN112" s="241">
        <f>VLOOKUP(Tableau1[[#This Row],[POposte]],Tableau8[],16,FALSE)</f>
        <v>1</v>
      </c>
      <c r="AO112" s="200">
        <f>VLOOKUP(Tableau1[[#This Row],[POposte]],Tableau8[],17,FALSE)</f>
        <v>0</v>
      </c>
      <c r="AP112" s="1" t="str">
        <f>VLOOKUP(Tableau1[[#This Row],[POposte]],Tableau13[#All],10,FALSE)</f>
        <v>0520</v>
      </c>
      <c r="AQ112" s="1" t="str">
        <f>VLOOKUP(MID(Tableau1[[#This Row],[Codenva]],1,2),Tableau36[],2,FALSE)</f>
        <v>Onderhandelingsprocedure zonder voorafgaande bekendmaking (0500)</v>
      </c>
      <c r="AR112" s="1" t="str">
        <f>VLOOKUP(Tableau1[[#This Row],[POposte]],Tableau13[#All],16,FALSE)</f>
        <v/>
      </c>
      <c r="AS112" s="285" t="str">
        <f>Tableau1[[#This Row],[KRC]]&amp;Tableau1[[#This Row],[Poste KRC]]</f>
        <v>3000208614</v>
      </c>
      <c r="AT112" s="1" t="str">
        <f>VLOOKUP(Tableau1[[#This Row],[Colonne3]],Tableau6[[#All],[krcposte]:[description ]],2,FALSE)</f>
        <v>Consultance Taskforce</v>
      </c>
    </row>
    <row r="113" spans="1:46" x14ac:dyDescent="0.35">
      <c r="A113" s="1" t="str">
        <f>Tableau1[[#This Row],[Nº pièce référence]]</f>
        <v>4500668888</v>
      </c>
      <c r="B113" s="122" t="s">
        <v>544</v>
      </c>
      <c r="C113" s="1" t="s">
        <v>545</v>
      </c>
      <c r="D113" s="1"/>
      <c r="E113" s="1" t="s">
        <v>575</v>
      </c>
      <c r="F113" s="92"/>
      <c r="G113" s="123"/>
      <c r="H113" s="75">
        <v>43966</v>
      </c>
      <c r="I113" s="249">
        <v>16555</v>
      </c>
      <c r="J113" s="97" t="s">
        <v>547</v>
      </c>
      <c r="K113" s="96">
        <v>44008</v>
      </c>
      <c r="L113" s="176" t="s">
        <v>276</v>
      </c>
      <c r="M113" s="249"/>
      <c r="N113" s="249"/>
      <c r="O113" s="249"/>
      <c r="P113" s="249"/>
      <c r="Q113" s="75"/>
      <c r="R113" s="226" t="str">
        <f>VLOOKUP(Tableau1[[#This Row],[POposte]],Tableau8[],15,FALSE)</f>
        <v>BB</v>
      </c>
      <c r="S113" s="226" t="str">
        <f>VLOOKUP(Tableau1[[#This Row],[POposte]],Tableau8[],14,FALSE)</f>
        <v>XXX</v>
      </c>
      <c r="T113" s="75" t="str">
        <f>IF(Tableau1[[#This Row],[Strat lancement]]="A0",IF(Tableau1[[#This Row],[Statut lancement]]="X","OK","NOK"),IF(Tableau1[[#This Row],[Strat lancement]]="AA",IF(Tableau1[[#This Row],[Statut lancement]]="XX","OK","NOK"),IF(Tableau1[[#This Row],[Strat lancement]]="BB",IF(Tableau1[[#This Row],[Statut lancement]]="XXX","OK","NOK"))))</f>
        <v>OK</v>
      </c>
      <c r="U113" s="18" t="s">
        <v>576</v>
      </c>
      <c r="V113" s="1" t="s">
        <v>577</v>
      </c>
      <c r="W113" s="1" t="s">
        <v>511</v>
      </c>
      <c r="X113" s="2">
        <v>44004</v>
      </c>
      <c r="Y113" s="1" t="s">
        <v>583</v>
      </c>
      <c r="Z113" s="1" t="s">
        <v>219</v>
      </c>
      <c r="AA113" s="2">
        <v>43928</v>
      </c>
      <c r="AB113" s="123" t="s">
        <v>220</v>
      </c>
      <c r="AC113" s="1" t="str">
        <f>VLOOKUP(Tableau1[[#This Row],[POposte]],Tableau8[#All],18,FALSE)</f>
        <v/>
      </c>
      <c r="AD113" s="236" t="str">
        <f>CONCATENATE(Tableau1[[#This Row],[Nº pièce référence]],Tableau1[[#This Row],[Poste de réf.]])</f>
        <v>450066888860</v>
      </c>
      <c r="AE113" s="237">
        <f>VLOOKUP(Tableau1[[#This Row],[POposte]],Tableau5[#All],5,FALSE)</f>
        <v>7840.8</v>
      </c>
      <c r="AF113" s="238" t="s">
        <v>52</v>
      </c>
      <c r="AG113" s="237">
        <f>VLOOKUP(Tableau1[[#This Row],[POposte]],Tableau5[#All],6,FALSE)</f>
        <v>7840.8</v>
      </c>
      <c r="AH113" s="238" t="s">
        <v>52</v>
      </c>
      <c r="AI113" s="239">
        <f>Tableau1[[#This Row],[Montant Engagé PO]]-Tableau1[[#This Row],[Montant Liquidé]]</f>
        <v>0</v>
      </c>
      <c r="AJ113" s="237" t="str">
        <f>VLOOKUP(Tableau1[[#This Row],[POposte]],Tableau5[#All],3,FALSE)</f>
        <v>300020861</v>
      </c>
      <c r="AK113" s="237" t="str">
        <f>VLOOKUP(Tableau1[[#This Row],[POposte]],Tableau5[#All],4,FALSE)</f>
        <v>4</v>
      </c>
      <c r="AL113" s="146" t="str">
        <f>VLOOKUP(Tableau1[[#This Row],[POposte]],Tableau5[#All],2,FALSE)</f>
        <v>255223121102</v>
      </c>
      <c r="AM113" s="237" t="str">
        <f>VLOOKUP(Tableau1[[#This Row],[POposte]],Tableau8[],9,FALSE)</f>
        <v>Z</v>
      </c>
      <c r="AN113" s="241">
        <f>VLOOKUP(Tableau1[[#This Row],[POposte]],Tableau8[],16,FALSE)</f>
        <v>1</v>
      </c>
      <c r="AO113" s="200">
        <f>VLOOKUP(Tableau1[[#This Row],[POposte]],Tableau8[],17,FALSE)</f>
        <v>0</v>
      </c>
      <c r="AP113" s="1" t="str">
        <f>VLOOKUP(Tableau1[[#This Row],[POposte]],Tableau13[#All],10,FALSE)</f>
        <v>0520</v>
      </c>
      <c r="AQ113" s="1" t="str">
        <f>VLOOKUP(MID(Tableau1[[#This Row],[Codenva]],1,2),Tableau36[],2,FALSE)</f>
        <v>Onderhandelingsprocedure zonder voorafgaande bekendmaking (0500)</v>
      </c>
      <c r="AR113" s="1" t="str">
        <f>VLOOKUP(Tableau1[[#This Row],[POposte]],Tableau13[#All],16,FALSE)</f>
        <v/>
      </c>
      <c r="AS113" s="285" t="str">
        <f>Tableau1[[#This Row],[KRC]]&amp;Tableau1[[#This Row],[Poste KRC]]</f>
        <v>3000208614</v>
      </c>
      <c r="AT113" s="1" t="str">
        <f>VLOOKUP(Tableau1[[#This Row],[Colonne3]],Tableau6[[#All],[krcposte]:[description ]],2,FALSE)</f>
        <v>Consultance Taskforce</v>
      </c>
    </row>
    <row r="114" spans="1:46" x14ac:dyDescent="0.35">
      <c r="A114" s="1" t="str">
        <f>Tableau1[[#This Row],[Nº pièce référence]]</f>
        <v>4500668881</v>
      </c>
      <c r="B114" s="122" t="s">
        <v>544</v>
      </c>
      <c r="C114" s="1" t="s">
        <v>545</v>
      </c>
      <c r="D114" s="1"/>
      <c r="E114" s="1" t="s">
        <v>584</v>
      </c>
      <c r="F114" s="92"/>
      <c r="G114" s="123"/>
      <c r="H114" s="75">
        <v>43966</v>
      </c>
      <c r="I114" s="249">
        <v>16555</v>
      </c>
      <c r="J114" s="97" t="s">
        <v>547</v>
      </c>
      <c r="K114" s="96">
        <v>44008</v>
      </c>
      <c r="L114" s="176" t="s">
        <v>276</v>
      </c>
      <c r="M114" s="249"/>
      <c r="N114" s="249"/>
      <c r="O114" s="249"/>
      <c r="P114" s="249"/>
      <c r="Q114" s="75"/>
      <c r="R114" s="226" t="str">
        <f>VLOOKUP(Tableau1[[#This Row],[POposte]],Tableau8[],15,FALSE)</f>
        <v>BB</v>
      </c>
      <c r="S114" s="226" t="str">
        <f>VLOOKUP(Tableau1[[#This Row],[POposte]],Tableau8[],14,FALSE)</f>
        <v>XXX</v>
      </c>
      <c r="T114" s="75" t="str">
        <f>IF(Tableau1[[#This Row],[Strat lancement]]="A0",IF(Tableau1[[#This Row],[Statut lancement]]="X","OK","NOK"),IF(Tableau1[[#This Row],[Strat lancement]]="AA",IF(Tableau1[[#This Row],[Statut lancement]]="XX","OK","NOK"),IF(Tableau1[[#This Row],[Strat lancement]]="BB",IF(Tableau1[[#This Row],[Statut lancement]]="XXX","OK","NOK"))))</f>
        <v>OK</v>
      </c>
      <c r="U114" s="18" t="s">
        <v>585</v>
      </c>
      <c r="V114" s="1" t="s">
        <v>586</v>
      </c>
      <c r="W114" s="1" t="s">
        <v>88</v>
      </c>
      <c r="X114" s="2">
        <v>43928</v>
      </c>
      <c r="Y114" s="1" t="s">
        <v>587</v>
      </c>
      <c r="Z114" s="1" t="s">
        <v>219</v>
      </c>
      <c r="AA114" s="2">
        <v>43928</v>
      </c>
      <c r="AB114" s="123" t="s">
        <v>220</v>
      </c>
      <c r="AC114" s="1" t="str">
        <f>VLOOKUP(Tableau1[[#This Row],[POposte]],Tableau8[#All],18,FALSE)</f>
        <v/>
      </c>
      <c r="AD114" s="236" t="str">
        <f>CONCATENATE(Tableau1[[#This Row],[Nº pièce référence]],Tableau1[[#This Row],[Poste de réf.]])</f>
        <v>450066888110</v>
      </c>
      <c r="AE114" s="237">
        <f>VLOOKUP(Tableau1[[#This Row],[POposte]],Tableau5[#All],5,FALSE)</f>
        <v>3968.8</v>
      </c>
      <c r="AF114" s="238" t="s">
        <v>52</v>
      </c>
      <c r="AG114" s="237">
        <f>VLOOKUP(Tableau1[[#This Row],[POposte]],Tableau5[#All],6,FALSE)</f>
        <v>3968.8</v>
      </c>
      <c r="AH114" s="238" t="s">
        <v>52</v>
      </c>
      <c r="AI114" s="239">
        <f>Tableau1[[#This Row],[Montant Engagé PO]]-Tableau1[[#This Row],[Montant Liquidé]]</f>
        <v>0</v>
      </c>
      <c r="AJ114" s="237" t="str">
        <f>VLOOKUP(Tableau1[[#This Row],[POposte]],Tableau5[#All],3,FALSE)</f>
        <v>300020861</v>
      </c>
      <c r="AK114" s="237" t="str">
        <f>VLOOKUP(Tableau1[[#This Row],[POposte]],Tableau5[#All],4,FALSE)</f>
        <v>4</v>
      </c>
      <c r="AL114" s="146" t="str">
        <f>VLOOKUP(Tableau1[[#This Row],[POposte]],Tableau5[#All],2,FALSE)</f>
        <v>255223121102</v>
      </c>
      <c r="AM114" s="237" t="str">
        <f>VLOOKUP(Tableau1[[#This Row],[POposte]],Tableau8[],9,FALSE)</f>
        <v>Z</v>
      </c>
      <c r="AN114" s="241">
        <f>VLOOKUP(Tableau1[[#This Row],[POposte]],Tableau8[],16,FALSE)</f>
        <v>1</v>
      </c>
      <c r="AO114" s="200">
        <f>VLOOKUP(Tableau1[[#This Row],[POposte]],Tableau8[],17,FALSE)</f>
        <v>0</v>
      </c>
      <c r="AP114" s="1" t="str">
        <f>VLOOKUP(Tableau1[[#This Row],[POposte]],Tableau13[#All],10,FALSE)</f>
        <v>0520</v>
      </c>
      <c r="AQ114" s="1" t="str">
        <f>VLOOKUP(MID(Tableau1[[#This Row],[Codenva]],1,2),Tableau36[],2,FALSE)</f>
        <v>Onderhandelingsprocedure zonder voorafgaande bekendmaking (0500)</v>
      </c>
      <c r="AR114" s="1" t="str">
        <f>VLOOKUP(Tableau1[[#This Row],[POposte]],Tableau13[#All],16,FALSE)</f>
        <v/>
      </c>
      <c r="AS114" s="285" t="str">
        <f>Tableau1[[#This Row],[KRC]]&amp;Tableau1[[#This Row],[Poste KRC]]</f>
        <v>3000208614</v>
      </c>
      <c r="AT114" s="1" t="str">
        <f>VLOOKUP(Tableau1[[#This Row],[Colonne3]],Tableau6[[#All],[krcposte]:[description ]],2,FALSE)</f>
        <v>Consultance Taskforce</v>
      </c>
    </row>
    <row r="115" spans="1:46" x14ac:dyDescent="0.35">
      <c r="A115" s="1" t="str">
        <f>Tableau1[[#This Row],[Nº pièce référence]]</f>
        <v>4500668881</v>
      </c>
      <c r="B115" s="122" t="s">
        <v>544</v>
      </c>
      <c r="C115" s="1" t="s">
        <v>545</v>
      </c>
      <c r="D115" s="1"/>
      <c r="E115" s="1" t="s">
        <v>584</v>
      </c>
      <c r="F115" s="92"/>
      <c r="G115" s="123"/>
      <c r="H115" s="75">
        <v>43966</v>
      </c>
      <c r="I115" s="249">
        <v>16555</v>
      </c>
      <c r="J115" s="97" t="s">
        <v>547</v>
      </c>
      <c r="K115" s="96">
        <v>44008</v>
      </c>
      <c r="L115" s="176" t="s">
        <v>276</v>
      </c>
      <c r="M115" s="249"/>
      <c r="N115" s="249"/>
      <c r="O115" s="249"/>
      <c r="P115" s="249"/>
      <c r="Q115" s="75"/>
      <c r="R115" s="226" t="str">
        <f>VLOOKUP(Tableau1[[#This Row],[POposte]],Tableau8[],15,FALSE)</f>
        <v>BB</v>
      </c>
      <c r="S115" s="226" t="str">
        <f>VLOOKUP(Tableau1[[#This Row],[POposte]],Tableau8[],14,FALSE)</f>
        <v>XXX</v>
      </c>
      <c r="T115" s="75" t="str">
        <f>IF(Tableau1[[#This Row],[Strat lancement]]="A0",IF(Tableau1[[#This Row],[Statut lancement]]="X","OK","NOK"),IF(Tableau1[[#This Row],[Strat lancement]]="AA",IF(Tableau1[[#This Row],[Statut lancement]]="XX","OK","NOK"),IF(Tableau1[[#This Row],[Strat lancement]]="BB",IF(Tableau1[[#This Row],[Statut lancement]]="XXX","OK","NOK"))))</f>
        <v>OK</v>
      </c>
      <c r="U115" s="18" t="s">
        <v>585</v>
      </c>
      <c r="V115" s="1" t="s">
        <v>586</v>
      </c>
      <c r="W115" s="1" t="s">
        <v>217</v>
      </c>
      <c r="X115" s="2">
        <v>43948</v>
      </c>
      <c r="Y115" s="1" t="s">
        <v>588</v>
      </c>
      <c r="Z115" s="1" t="s">
        <v>219</v>
      </c>
      <c r="AA115" s="2">
        <v>43928</v>
      </c>
      <c r="AB115" s="123" t="s">
        <v>220</v>
      </c>
      <c r="AC115" s="1" t="str">
        <f>VLOOKUP(Tableau1[[#This Row],[POposte]],Tableau8[#All],18,FALSE)</f>
        <v/>
      </c>
      <c r="AD115" s="236" t="str">
        <f>CONCATENATE(Tableau1[[#This Row],[Nº pièce référence]],Tableau1[[#This Row],[Poste de réf.]])</f>
        <v>450066888120</v>
      </c>
      <c r="AE115" s="237">
        <f>VLOOKUP(Tableau1[[#This Row],[POposte]],Tableau5[#All],5,FALSE)</f>
        <v>28326.1</v>
      </c>
      <c r="AF115" s="238" t="s">
        <v>52</v>
      </c>
      <c r="AG115" s="237">
        <f>VLOOKUP(Tableau1[[#This Row],[POposte]],Tableau5[#All],6,FALSE)</f>
        <v>28326.1</v>
      </c>
      <c r="AH115" s="238" t="s">
        <v>52</v>
      </c>
      <c r="AI115" s="239">
        <f>Tableau1[[#This Row],[Montant Engagé PO]]-Tableau1[[#This Row],[Montant Liquidé]]</f>
        <v>0</v>
      </c>
      <c r="AJ115" s="237" t="str">
        <f>VLOOKUP(Tableau1[[#This Row],[POposte]],Tableau5[#All],3,FALSE)</f>
        <v>300020861</v>
      </c>
      <c r="AK115" s="237" t="str">
        <f>VLOOKUP(Tableau1[[#This Row],[POposte]],Tableau5[#All],4,FALSE)</f>
        <v>4</v>
      </c>
      <c r="AL115" s="146" t="str">
        <f>VLOOKUP(Tableau1[[#This Row],[POposte]],Tableau5[#All],2,FALSE)</f>
        <v>255223121102</v>
      </c>
      <c r="AM115" s="237" t="str">
        <f>VLOOKUP(Tableau1[[#This Row],[POposte]],Tableau8[],9,FALSE)</f>
        <v>Z</v>
      </c>
      <c r="AN115" s="241">
        <f>VLOOKUP(Tableau1[[#This Row],[POposte]],Tableau8[],16,FALSE)</f>
        <v>1</v>
      </c>
      <c r="AO115" s="200">
        <f>VLOOKUP(Tableau1[[#This Row],[POposte]],Tableau8[],17,FALSE)</f>
        <v>0</v>
      </c>
      <c r="AP115" s="1" t="str">
        <f>VLOOKUP(Tableau1[[#This Row],[POposte]],Tableau13[#All],10,FALSE)</f>
        <v>0520</v>
      </c>
      <c r="AQ115" s="1" t="str">
        <f>VLOOKUP(MID(Tableau1[[#This Row],[Codenva]],1,2),Tableau36[],2,FALSE)</f>
        <v>Onderhandelingsprocedure zonder voorafgaande bekendmaking (0500)</v>
      </c>
      <c r="AR115" s="1" t="str">
        <f>VLOOKUP(Tableau1[[#This Row],[POposte]],Tableau13[#All],16,FALSE)</f>
        <v/>
      </c>
      <c r="AS115" s="285" t="str">
        <f>Tableau1[[#This Row],[KRC]]&amp;Tableau1[[#This Row],[Poste KRC]]</f>
        <v>3000208614</v>
      </c>
      <c r="AT115" s="1" t="str">
        <f>VLOOKUP(Tableau1[[#This Row],[Colonne3]],Tableau6[[#All],[krcposte]:[description ]],2,FALSE)</f>
        <v>Consultance Taskforce</v>
      </c>
    </row>
    <row r="116" spans="1:46" x14ac:dyDescent="0.35">
      <c r="A116" s="1" t="str">
        <f>Tableau1[[#This Row],[Nº pièce référence]]</f>
        <v>4500668881</v>
      </c>
      <c r="B116" s="122" t="s">
        <v>544</v>
      </c>
      <c r="C116" s="1" t="s">
        <v>545</v>
      </c>
      <c r="D116" s="1"/>
      <c r="E116" s="1" t="s">
        <v>584</v>
      </c>
      <c r="F116" s="92"/>
      <c r="G116" s="123"/>
      <c r="H116" s="75">
        <v>43966</v>
      </c>
      <c r="I116" s="249">
        <v>16555</v>
      </c>
      <c r="J116" s="97" t="s">
        <v>547</v>
      </c>
      <c r="K116" s="96">
        <v>44008</v>
      </c>
      <c r="L116" s="176" t="s">
        <v>276</v>
      </c>
      <c r="M116" s="249"/>
      <c r="N116" s="249"/>
      <c r="O116" s="249"/>
      <c r="P116" s="249"/>
      <c r="Q116" s="75"/>
      <c r="R116" s="226" t="str">
        <f>VLOOKUP(Tableau1[[#This Row],[POposte]],Tableau8[],15,FALSE)</f>
        <v>BB</v>
      </c>
      <c r="S116" s="226" t="str">
        <f>VLOOKUP(Tableau1[[#This Row],[POposte]],Tableau8[],14,FALSE)</f>
        <v>XXX</v>
      </c>
      <c r="T116" s="75" t="str">
        <f>IF(Tableau1[[#This Row],[Strat lancement]]="A0",IF(Tableau1[[#This Row],[Statut lancement]]="X","OK","NOK"),IF(Tableau1[[#This Row],[Strat lancement]]="AA",IF(Tableau1[[#This Row],[Statut lancement]]="XX","OK","NOK"),IF(Tableau1[[#This Row],[Strat lancement]]="BB",IF(Tableau1[[#This Row],[Statut lancement]]="XXX","OK","NOK"))))</f>
        <v>OK</v>
      </c>
      <c r="U116" s="18" t="s">
        <v>585</v>
      </c>
      <c r="V116" s="1" t="s">
        <v>586</v>
      </c>
      <c r="W116" s="1" t="s">
        <v>222</v>
      </c>
      <c r="X116" s="2">
        <v>43977</v>
      </c>
      <c r="Y116" s="1" t="s">
        <v>589</v>
      </c>
      <c r="Z116" s="1" t="s">
        <v>219</v>
      </c>
      <c r="AA116" s="2">
        <v>43928</v>
      </c>
      <c r="AB116" s="123" t="s">
        <v>220</v>
      </c>
      <c r="AC116" s="1" t="str">
        <f>VLOOKUP(Tableau1[[#This Row],[POposte]],Tableau8[#All],18,FALSE)</f>
        <v/>
      </c>
      <c r="AD116" s="236" t="str">
        <f>CONCATENATE(Tableau1[[#This Row],[Nº pièce référence]],Tableau1[[#This Row],[Poste de réf.]])</f>
        <v>450066888130</v>
      </c>
      <c r="AE116" s="237">
        <f>VLOOKUP(Tableau1[[#This Row],[POposte]],Tableau5[#All],5,FALSE)</f>
        <v>21108.45</v>
      </c>
      <c r="AF116" s="238" t="s">
        <v>52</v>
      </c>
      <c r="AG116" s="237">
        <f>VLOOKUP(Tableau1[[#This Row],[POposte]],Tableau5[#All],6,FALSE)</f>
        <v>21108.45</v>
      </c>
      <c r="AH116" s="238" t="s">
        <v>52</v>
      </c>
      <c r="AI116" s="239">
        <f>Tableau1[[#This Row],[Montant Engagé PO]]-Tableau1[[#This Row],[Montant Liquidé]]</f>
        <v>0</v>
      </c>
      <c r="AJ116" s="237" t="str">
        <f>VLOOKUP(Tableau1[[#This Row],[POposte]],Tableau5[#All],3,FALSE)</f>
        <v>300020861</v>
      </c>
      <c r="AK116" s="237" t="str">
        <f>VLOOKUP(Tableau1[[#This Row],[POposte]],Tableau5[#All],4,FALSE)</f>
        <v>4</v>
      </c>
      <c r="AL116" s="146" t="str">
        <f>VLOOKUP(Tableau1[[#This Row],[POposte]],Tableau5[#All],2,FALSE)</f>
        <v>255223121102</v>
      </c>
      <c r="AM116" s="237" t="str">
        <f>VLOOKUP(Tableau1[[#This Row],[POposte]],Tableau8[],9,FALSE)</f>
        <v>Z</v>
      </c>
      <c r="AN116" s="241">
        <f>VLOOKUP(Tableau1[[#This Row],[POposte]],Tableau8[],16,FALSE)</f>
        <v>1</v>
      </c>
      <c r="AO116" s="200">
        <f>VLOOKUP(Tableau1[[#This Row],[POposte]],Tableau8[],17,FALSE)</f>
        <v>0</v>
      </c>
      <c r="AP116" s="1" t="str">
        <f>VLOOKUP(Tableau1[[#This Row],[POposte]],Tableau13[#All],10,FALSE)</f>
        <v>0520</v>
      </c>
      <c r="AQ116" s="1" t="str">
        <f>VLOOKUP(MID(Tableau1[[#This Row],[Codenva]],1,2),Tableau36[],2,FALSE)</f>
        <v>Onderhandelingsprocedure zonder voorafgaande bekendmaking (0500)</v>
      </c>
      <c r="AR116" s="1" t="str">
        <f>VLOOKUP(Tableau1[[#This Row],[POposte]],Tableau13[#All],16,FALSE)</f>
        <v/>
      </c>
      <c r="AS116" s="285" t="str">
        <f>Tableau1[[#This Row],[KRC]]&amp;Tableau1[[#This Row],[Poste KRC]]</f>
        <v>3000208614</v>
      </c>
      <c r="AT116" s="1" t="str">
        <f>VLOOKUP(Tableau1[[#This Row],[Colonne3]],Tableau6[[#All],[krcposte]:[description ]],2,FALSE)</f>
        <v>Consultance Taskforce</v>
      </c>
    </row>
    <row r="117" spans="1:46" x14ac:dyDescent="0.35">
      <c r="A117" s="1" t="str">
        <f>Tableau1[[#This Row],[Nº pièce référence]]</f>
        <v>4500668881</v>
      </c>
      <c r="B117" s="122" t="s">
        <v>544</v>
      </c>
      <c r="C117" s="1" t="s">
        <v>545</v>
      </c>
      <c r="D117" s="1"/>
      <c r="E117" s="1" t="s">
        <v>584</v>
      </c>
      <c r="F117" s="92"/>
      <c r="G117" s="123"/>
      <c r="H117" s="75">
        <v>43966</v>
      </c>
      <c r="I117" s="249">
        <v>16555</v>
      </c>
      <c r="J117" s="97" t="s">
        <v>547</v>
      </c>
      <c r="K117" s="96">
        <v>44008</v>
      </c>
      <c r="L117" s="176" t="s">
        <v>276</v>
      </c>
      <c r="M117" s="249"/>
      <c r="N117" s="249"/>
      <c r="O117" s="249"/>
      <c r="P117" s="249"/>
      <c r="Q117" s="75"/>
      <c r="R117" s="226" t="str">
        <f>VLOOKUP(Tableau1[[#This Row],[POposte]],Tableau8[],15,FALSE)</f>
        <v>BB</v>
      </c>
      <c r="S117" s="226" t="str">
        <f>VLOOKUP(Tableau1[[#This Row],[POposte]],Tableau8[],14,FALSE)</f>
        <v>XXX</v>
      </c>
      <c r="T117" s="75" t="str">
        <f>IF(Tableau1[[#This Row],[Strat lancement]]="A0",IF(Tableau1[[#This Row],[Statut lancement]]="X","OK","NOK"),IF(Tableau1[[#This Row],[Strat lancement]]="AA",IF(Tableau1[[#This Row],[Statut lancement]]="XX","OK","NOK"),IF(Tableau1[[#This Row],[Strat lancement]]="BB",IF(Tableau1[[#This Row],[Statut lancement]]="XXX","OK","NOK"))))</f>
        <v>OK</v>
      </c>
      <c r="U117" s="18" t="s">
        <v>585</v>
      </c>
      <c r="V117" s="1" t="s">
        <v>586</v>
      </c>
      <c r="W117" s="1" t="s">
        <v>421</v>
      </c>
      <c r="X117" s="2">
        <v>43994</v>
      </c>
      <c r="Y117" s="1" t="s">
        <v>590</v>
      </c>
      <c r="Z117" s="1" t="s">
        <v>219</v>
      </c>
      <c r="AA117" s="2">
        <v>43928</v>
      </c>
      <c r="AB117" s="123" t="s">
        <v>220</v>
      </c>
      <c r="AC117" s="1" t="str">
        <f>VLOOKUP(Tableau1[[#This Row],[POposte]],Tableau8[#All],18,FALSE)</f>
        <v/>
      </c>
      <c r="AD117" s="236" t="str">
        <f>CONCATENATE(Tableau1[[#This Row],[Nº pièce référence]],Tableau1[[#This Row],[Poste de réf.]])</f>
        <v>450066888140</v>
      </c>
      <c r="AE117" s="237">
        <f>VLOOKUP(Tableau1[[#This Row],[POposte]],Tableau5[#All],5,FALSE)</f>
        <v>25797.200000000001</v>
      </c>
      <c r="AF117" s="238" t="s">
        <v>52</v>
      </c>
      <c r="AG117" s="237">
        <f>VLOOKUP(Tableau1[[#This Row],[POposte]],Tableau5[#All],6,FALSE)</f>
        <v>25797.200000000001</v>
      </c>
      <c r="AH117" s="238" t="s">
        <v>52</v>
      </c>
      <c r="AI117" s="239">
        <f>Tableau1[[#This Row],[Montant Engagé PO]]-Tableau1[[#This Row],[Montant Liquidé]]</f>
        <v>0</v>
      </c>
      <c r="AJ117" s="237" t="str">
        <f>VLOOKUP(Tableau1[[#This Row],[POposte]],Tableau5[#All],3,FALSE)</f>
        <v>300020861</v>
      </c>
      <c r="AK117" s="237" t="str">
        <f>VLOOKUP(Tableau1[[#This Row],[POposte]],Tableau5[#All],4,FALSE)</f>
        <v>4</v>
      </c>
      <c r="AL117" s="146" t="str">
        <f>VLOOKUP(Tableau1[[#This Row],[POposte]],Tableau5[#All],2,FALSE)</f>
        <v>255223121102</v>
      </c>
      <c r="AM117" s="237" t="str">
        <f>VLOOKUP(Tableau1[[#This Row],[POposte]],Tableau8[],9,FALSE)</f>
        <v>Z</v>
      </c>
      <c r="AN117" s="241">
        <f>VLOOKUP(Tableau1[[#This Row],[POposte]],Tableau8[],16,FALSE)</f>
        <v>1</v>
      </c>
      <c r="AO117" s="200">
        <f>VLOOKUP(Tableau1[[#This Row],[POposte]],Tableau8[],17,FALSE)</f>
        <v>0</v>
      </c>
      <c r="AP117" s="1" t="str">
        <f>VLOOKUP(Tableau1[[#This Row],[POposte]],Tableau13[#All],10,FALSE)</f>
        <v>0520</v>
      </c>
      <c r="AQ117" s="1" t="str">
        <f>VLOOKUP(MID(Tableau1[[#This Row],[Codenva]],1,2),Tableau36[],2,FALSE)</f>
        <v>Onderhandelingsprocedure zonder voorafgaande bekendmaking (0500)</v>
      </c>
      <c r="AR117" s="1" t="str">
        <f>VLOOKUP(Tableau1[[#This Row],[POposte]],Tableau13[#All],16,FALSE)</f>
        <v/>
      </c>
      <c r="AS117" s="285" t="str">
        <f>Tableau1[[#This Row],[KRC]]&amp;Tableau1[[#This Row],[Poste KRC]]</f>
        <v>3000208614</v>
      </c>
      <c r="AT117" s="1" t="str">
        <f>VLOOKUP(Tableau1[[#This Row],[Colonne3]],Tableau6[[#All],[krcposte]:[description ]],2,FALSE)</f>
        <v>Consultance Taskforce</v>
      </c>
    </row>
    <row r="118" spans="1:46" x14ac:dyDescent="0.35">
      <c r="A118" s="1" t="str">
        <f>Tableau1[[#This Row],[Nº pièce référence]]</f>
        <v>4500668881</v>
      </c>
      <c r="B118" s="122" t="s">
        <v>544</v>
      </c>
      <c r="C118" s="1" t="s">
        <v>545</v>
      </c>
      <c r="D118" s="1"/>
      <c r="E118" s="1" t="s">
        <v>584</v>
      </c>
      <c r="F118" s="92"/>
      <c r="G118" s="123"/>
      <c r="H118" s="75">
        <v>43966</v>
      </c>
      <c r="I118" s="249">
        <v>16555</v>
      </c>
      <c r="J118" s="97" t="s">
        <v>547</v>
      </c>
      <c r="K118" s="96">
        <v>44008</v>
      </c>
      <c r="L118" s="176" t="s">
        <v>276</v>
      </c>
      <c r="M118" s="249"/>
      <c r="N118" s="249"/>
      <c r="O118" s="249"/>
      <c r="P118" s="249"/>
      <c r="Q118" s="75"/>
      <c r="R118" s="226" t="str">
        <f>VLOOKUP(Tableau1[[#This Row],[POposte]],Tableau8[],15,FALSE)</f>
        <v>BB</v>
      </c>
      <c r="S118" s="226" t="str">
        <f>VLOOKUP(Tableau1[[#This Row],[POposte]],Tableau8[],14,FALSE)</f>
        <v>XXX</v>
      </c>
      <c r="T118" s="75" t="str">
        <f>IF(Tableau1[[#This Row],[Strat lancement]]="A0",IF(Tableau1[[#This Row],[Statut lancement]]="X","OK","NOK"),IF(Tableau1[[#This Row],[Strat lancement]]="AA",IF(Tableau1[[#This Row],[Statut lancement]]="XX","OK","NOK"),IF(Tableau1[[#This Row],[Strat lancement]]="BB",IF(Tableau1[[#This Row],[Statut lancement]]="XXX","OK","NOK"))))</f>
        <v>OK</v>
      </c>
      <c r="U118" s="18" t="s">
        <v>585</v>
      </c>
      <c r="V118" s="1" t="s">
        <v>586</v>
      </c>
      <c r="W118" s="1" t="s">
        <v>423</v>
      </c>
      <c r="X118" s="2">
        <v>43994</v>
      </c>
      <c r="Y118" s="1" t="s">
        <v>591</v>
      </c>
      <c r="Z118" s="1" t="s">
        <v>219</v>
      </c>
      <c r="AA118" s="2">
        <v>43928</v>
      </c>
      <c r="AB118" s="123" t="s">
        <v>220</v>
      </c>
      <c r="AC118" s="1" t="str">
        <f>VLOOKUP(Tableau1[[#This Row],[POposte]],Tableau8[#All],18,FALSE)</f>
        <v/>
      </c>
      <c r="AD118" s="236" t="str">
        <f>CONCATENATE(Tableau1[[#This Row],[Nº pièce référence]],Tableau1[[#This Row],[Poste de réf.]])</f>
        <v>450066888150</v>
      </c>
      <c r="AE118" s="237">
        <f>VLOOKUP(Tableau1[[#This Row],[POposte]],Tableau5[#All],5,FALSE)</f>
        <v>17227.38</v>
      </c>
      <c r="AF118" s="238" t="s">
        <v>52</v>
      </c>
      <c r="AG118" s="237">
        <f>VLOOKUP(Tableau1[[#This Row],[POposte]],Tableau5[#All],6,FALSE)</f>
        <v>17227.38</v>
      </c>
      <c r="AH118" s="238" t="s">
        <v>52</v>
      </c>
      <c r="AI118" s="239">
        <f>Tableau1[[#This Row],[Montant Engagé PO]]-Tableau1[[#This Row],[Montant Liquidé]]</f>
        <v>0</v>
      </c>
      <c r="AJ118" s="237" t="str">
        <f>VLOOKUP(Tableau1[[#This Row],[POposte]],Tableau5[#All],3,FALSE)</f>
        <v>300020861</v>
      </c>
      <c r="AK118" s="237" t="str">
        <f>VLOOKUP(Tableau1[[#This Row],[POposte]],Tableau5[#All],4,FALSE)</f>
        <v>4</v>
      </c>
      <c r="AL118" s="146" t="str">
        <f>VLOOKUP(Tableau1[[#This Row],[POposte]],Tableau5[#All],2,FALSE)</f>
        <v>255223121102</v>
      </c>
      <c r="AM118" s="237" t="str">
        <f>VLOOKUP(Tableau1[[#This Row],[POposte]],Tableau8[],9,FALSE)</f>
        <v>Z</v>
      </c>
      <c r="AN118" s="241">
        <f>VLOOKUP(Tableau1[[#This Row],[POposte]],Tableau8[],16,FALSE)</f>
        <v>1</v>
      </c>
      <c r="AO118" s="200">
        <f>VLOOKUP(Tableau1[[#This Row],[POposte]],Tableau8[],17,FALSE)</f>
        <v>0</v>
      </c>
      <c r="AP118" s="1" t="str">
        <f>VLOOKUP(Tableau1[[#This Row],[POposte]],Tableau13[#All],10,FALSE)</f>
        <v>0520</v>
      </c>
      <c r="AQ118" s="1" t="str">
        <f>VLOOKUP(MID(Tableau1[[#This Row],[Codenva]],1,2),Tableau36[],2,FALSE)</f>
        <v>Onderhandelingsprocedure zonder voorafgaande bekendmaking (0500)</v>
      </c>
      <c r="AR118" s="1" t="str">
        <f>VLOOKUP(Tableau1[[#This Row],[POposte]],Tableau13[#All],16,FALSE)</f>
        <v/>
      </c>
      <c r="AS118" s="285" t="str">
        <f>Tableau1[[#This Row],[KRC]]&amp;Tableau1[[#This Row],[Poste KRC]]</f>
        <v>3000208614</v>
      </c>
      <c r="AT118" s="1" t="str">
        <f>VLOOKUP(Tableau1[[#This Row],[Colonne3]],Tableau6[[#All],[krcposte]:[description ]],2,FALSE)</f>
        <v>Consultance Taskforce</v>
      </c>
    </row>
    <row r="119" spans="1:46" x14ac:dyDescent="0.35">
      <c r="A119" s="1" t="str">
        <f>Tableau1[[#This Row],[Nº pièce référence]]</f>
        <v>4500668881</v>
      </c>
      <c r="B119" s="122" t="s">
        <v>544</v>
      </c>
      <c r="C119" s="1" t="s">
        <v>545</v>
      </c>
      <c r="D119" s="1"/>
      <c r="E119" s="1" t="s">
        <v>584</v>
      </c>
      <c r="F119" s="92"/>
      <c r="G119" s="123"/>
      <c r="H119" s="75">
        <v>43966</v>
      </c>
      <c r="I119" s="249">
        <v>16555</v>
      </c>
      <c r="J119" s="97" t="s">
        <v>547</v>
      </c>
      <c r="K119" s="96">
        <v>44008</v>
      </c>
      <c r="L119" s="176" t="s">
        <v>276</v>
      </c>
      <c r="M119" s="249"/>
      <c r="N119" s="249"/>
      <c r="O119" s="249"/>
      <c r="P119" s="249"/>
      <c r="Q119" s="75"/>
      <c r="R119" s="226" t="str">
        <f>VLOOKUP(Tableau1[[#This Row],[POposte]],Tableau8[],15,FALSE)</f>
        <v>BB</v>
      </c>
      <c r="S119" s="226" t="str">
        <f>VLOOKUP(Tableau1[[#This Row],[POposte]],Tableau8[],14,FALSE)</f>
        <v>XXX</v>
      </c>
      <c r="T119" s="75" t="str">
        <f>IF(Tableau1[[#This Row],[Strat lancement]]="A0",IF(Tableau1[[#This Row],[Statut lancement]]="X","OK","NOK"),IF(Tableau1[[#This Row],[Strat lancement]]="AA",IF(Tableau1[[#This Row],[Statut lancement]]="XX","OK","NOK"),IF(Tableau1[[#This Row],[Strat lancement]]="BB",IF(Tableau1[[#This Row],[Statut lancement]]="XXX","OK","NOK"))))</f>
        <v>OK</v>
      </c>
      <c r="U119" s="18" t="s">
        <v>585</v>
      </c>
      <c r="V119" s="1" t="s">
        <v>586</v>
      </c>
      <c r="W119" s="1" t="s">
        <v>511</v>
      </c>
      <c r="X119" s="2">
        <v>44004</v>
      </c>
      <c r="Y119" s="1" t="s">
        <v>592</v>
      </c>
      <c r="Z119" s="1" t="s">
        <v>219</v>
      </c>
      <c r="AA119" s="2">
        <v>43928</v>
      </c>
      <c r="AB119" s="123" t="s">
        <v>220</v>
      </c>
      <c r="AC119" s="1" t="str">
        <f>VLOOKUP(Tableau1[[#This Row],[POposte]],Tableau8[#All],18,FALSE)</f>
        <v/>
      </c>
      <c r="AD119" s="236" t="str">
        <f>CONCATENATE(Tableau1[[#This Row],[Nº pièce référence]],Tableau1[[#This Row],[Poste de réf.]])</f>
        <v>450066888160</v>
      </c>
      <c r="AE119" s="237">
        <f>VLOOKUP(Tableau1[[#This Row],[POposte]],Tableau5[#All],5,FALSE)</f>
        <v>16595.150000000001</v>
      </c>
      <c r="AF119" s="238" t="s">
        <v>52</v>
      </c>
      <c r="AG119" s="237">
        <f>VLOOKUP(Tableau1[[#This Row],[POposte]],Tableau5[#All],6,FALSE)</f>
        <v>16595.150000000001</v>
      </c>
      <c r="AH119" s="238" t="s">
        <v>52</v>
      </c>
      <c r="AI119" s="239">
        <f>Tableau1[[#This Row],[Montant Engagé PO]]-Tableau1[[#This Row],[Montant Liquidé]]</f>
        <v>0</v>
      </c>
      <c r="AJ119" s="237" t="str">
        <f>VLOOKUP(Tableau1[[#This Row],[POposte]],Tableau5[#All],3,FALSE)</f>
        <v>300020861</v>
      </c>
      <c r="AK119" s="237" t="str">
        <f>VLOOKUP(Tableau1[[#This Row],[POposte]],Tableau5[#All],4,FALSE)</f>
        <v>4</v>
      </c>
      <c r="AL119" s="146" t="str">
        <f>VLOOKUP(Tableau1[[#This Row],[POposte]],Tableau5[#All],2,FALSE)</f>
        <v>255223121102</v>
      </c>
      <c r="AM119" s="237" t="str">
        <f>VLOOKUP(Tableau1[[#This Row],[POposte]],Tableau8[],9,FALSE)</f>
        <v>Z</v>
      </c>
      <c r="AN119" s="241">
        <f>VLOOKUP(Tableau1[[#This Row],[POposte]],Tableau8[],16,FALSE)</f>
        <v>1</v>
      </c>
      <c r="AO119" s="200">
        <f>VLOOKUP(Tableau1[[#This Row],[POposte]],Tableau8[],17,FALSE)</f>
        <v>0</v>
      </c>
      <c r="AP119" s="1" t="str">
        <f>VLOOKUP(Tableau1[[#This Row],[POposte]],Tableau13[#All],10,FALSE)</f>
        <v>0520</v>
      </c>
      <c r="AQ119" s="1" t="str">
        <f>VLOOKUP(MID(Tableau1[[#This Row],[Codenva]],1,2),Tableau36[],2,FALSE)</f>
        <v>Onderhandelingsprocedure zonder voorafgaande bekendmaking (0500)</v>
      </c>
      <c r="AR119" s="1" t="str">
        <f>VLOOKUP(Tableau1[[#This Row],[POposte]],Tableau13[#All],16,FALSE)</f>
        <v/>
      </c>
      <c r="AS119" s="285" t="str">
        <f>Tableau1[[#This Row],[KRC]]&amp;Tableau1[[#This Row],[Poste KRC]]</f>
        <v>3000208614</v>
      </c>
      <c r="AT119" s="1" t="str">
        <f>VLOOKUP(Tableau1[[#This Row],[Colonne3]],Tableau6[[#All],[krcposte]:[description ]],2,FALSE)</f>
        <v>Consultance Taskforce</v>
      </c>
    </row>
    <row r="120" spans="1:46" x14ac:dyDescent="0.35">
      <c r="A120" s="1" t="str">
        <f>Tableau1[[#This Row],[Nº pièce référence]]</f>
        <v>4500668797</v>
      </c>
      <c r="B120" s="126" t="s">
        <v>593</v>
      </c>
      <c r="C120" s="1"/>
      <c r="D120" s="1"/>
      <c r="E120" s="1" t="s">
        <v>594</v>
      </c>
      <c r="F120" s="92"/>
      <c r="G120" s="125">
        <v>1</v>
      </c>
      <c r="H120" s="75">
        <v>43927</v>
      </c>
      <c r="I120" s="73">
        <v>11499</v>
      </c>
      <c r="J120" s="73" t="s">
        <v>379</v>
      </c>
      <c r="K120" s="75">
        <v>43995</v>
      </c>
      <c r="L120" s="176" t="s">
        <v>276</v>
      </c>
      <c r="M120" s="73"/>
      <c r="N120" s="73"/>
      <c r="O120" s="73"/>
      <c r="P120" s="73"/>
      <c r="Q120" s="75">
        <v>43927</v>
      </c>
      <c r="R120" s="226" t="str">
        <f>VLOOKUP(Tableau1[[#This Row],[POposte]],Tableau8[],15,FALSE)</f>
        <v>BB</v>
      </c>
      <c r="S120" s="226" t="str">
        <f>VLOOKUP(Tableau1[[#This Row],[POposte]],Tableau8[],14,FALSE)</f>
        <v>XXX</v>
      </c>
      <c r="T120" s="75" t="str">
        <f>IF(Tableau1[[#This Row],[Strat lancement]]="A0",IF(Tableau1[[#This Row],[Statut lancement]]="X","OK","NOK"),IF(Tableau1[[#This Row],[Strat lancement]]="AA",IF(Tableau1[[#This Row],[Statut lancement]]="XX","OK","NOK"),IF(Tableau1[[#This Row],[Strat lancement]]="BB",IF(Tableau1[[#This Row],[Statut lancement]]="XXX","OK","NOK"))))</f>
        <v>OK</v>
      </c>
      <c r="U120" s="18" t="s">
        <v>595</v>
      </c>
      <c r="V120" s="1" t="s">
        <v>596</v>
      </c>
      <c r="W120" s="1" t="s">
        <v>88</v>
      </c>
      <c r="X120" s="2">
        <v>43928</v>
      </c>
      <c r="Y120" s="1" t="s">
        <v>597</v>
      </c>
      <c r="Z120" s="1" t="s">
        <v>219</v>
      </c>
      <c r="AA120" s="2">
        <v>43928</v>
      </c>
      <c r="AB120" s="123" t="s">
        <v>220</v>
      </c>
      <c r="AC120" s="1" t="str">
        <f>VLOOKUP(Tableau1[[#This Row],[POposte]],Tableau8[#All],18,FALSE)</f>
        <v/>
      </c>
      <c r="AD120" s="236" t="str">
        <f>CONCATENATE(Tableau1[[#This Row],[Nº pièce référence]],Tableau1[[#This Row],[Poste de réf.]])</f>
        <v>450066879710</v>
      </c>
      <c r="AE120" s="237">
        <f>VLOOKUP(Tableau1[[#This Row],[POposte]],Tableau5[#All],5,FALSE)</f>
        <v>373500</v>
      </c>
      <c r="AF120" s="238" t="s">
        <v>52</v>
      </c>
      <c r="AG120" s="237">
        <f>VLOOKUP(Tableau1[[#This Row],[POposte]],Tableau5[#All],6,FALSE)</f>
        <v>373500</v>
      </c>
      <c r="AH120" s="238" t="s">
        <v>52</v>
      </c>
      <c r="AI120" s="239">
        <f>Tableau1[[#This Row],[Montant Engagé PO]]-Tableau1[[#This Row],[Montant Liquidé]]</f>
        <v>0</v>
      </c>
      <c r="AJ120" s="237" t="str">
        <f>VLOOKUP(Tableau1[[#This Row],[POposte]],Tableau5[#All],3,FALSE)</f>
        <v>300020861</v>
      </c>
      <c r="AK120" s="237" t="str">
        <f>VLOOKUP(Tableau1[[#This Row],[POposte]],Tableau5[#All],4,FALSE)</f>
        <v>1</v>
      </c>
      <c r="AL120" s="146" t="str">
        <f>VLOOKUP(Tableau1[[#This Row],[POposte]],Tableau5[#All],2,FALSE)</f>
        <v>255223121102</v>
      </c>
      <c r="AM120" s="237" t="str">
        <f>VLOOKUP(Tableau1[[#This Row],[POposte]],Tableau8[],9,FALSE)</f>
        <v>Z</v>
      </c>
      <c r="AN120" s="241">
        <f>VLOOKUP(Tableau1[[#This Row],[POposte]],Tableau8[],16,FALSE)</f>
        <v>1</v>
      </c>
      <c r="AO120" s="200">
        <f>VLOOKUP(Tableau1[[#This Row],[POposte]],Tableau8[],17,FALSE)</f>
        <v>0</v>
      </c>
      <c r="AP120" s="1" t="str">
        <f>VLOOKUP(Tableau1[[#This Row],[POposte]],Tableau13[#All],10,FALSE)</f>
        <v>0520</v>
      </c>
      <c r="AQ120" s="1" t="str">
        <f>VLOOKUP(MID(Tableau1[[#This Row],[Codenva]],1,2),Tableau36[],2,FALSE)</f>
        <v>Onderhandelingsprocedure zonder voorafgaande bekendmaking (0500)</v>
      </c>
      <c r="AR120" s="1" t="str">
        <f>VLOOKUP(Tableau1[[#This Row],[POposte]],Tableau13[#All],16,FALSE)</f>
        <v/>
      </c>
      <c r="AS120" s="285" t="str">
        <f>Tableau1[[#This Row],[KRC]]&amp;Tableau1[[#This Row],[Poste KRC]]</f>
        <v>3000208611</v>
      </c>
      <c r="AT120" s="1" t="str">
        <f>VLOOKUP(Tableau1[[#This Row],[Colonne3]],Tableau6[[#All],[krcposte]:[description ]],2,FALSE)</f>
        <v>PPE</v>
      </c>
    </row>
    <row r="121" spans="1:46" x14ac:dyDescent="0.35">
      <c r="A121" s="1" t="str">
        <f>Tableau1[[#This Row],[Nº pièce référence]]</f>
        <v>4500668797</v>
      </c>
      <c r="B121" s="126" t="s">
        <v>593</v>
      </c>
      <c r="C121" s="1"/>
      <c r="D121" s="1"/>
      <c r="E121" s="1" t="s">
        <v>594</v>
      </c>
      <c r="F121" s="92"/>
      <c r="G121" s="125">
        <v>1</v>
      </c>
      <c r="H121" s="75">
        <v>43927</v>
      </c>
      <c r="I121" s="73">
        <v>11499</v>
      </c>
      <c r="J121" s="73" t="s">
        <v>379</v>
      </c>
      <c r="K121" s="75">
        <v>43995</v>
      </c>
      <c r="L121" s="176" t="s">
        <v>276</v>
      </c>
      <c r="M121" s="73"/>
      <c r="N121" s="73"/>
      <c r="O121" s="73"/>
      <c r="P121" s="73"/>
      <c r="Q121" s="75">
        <v>43927</v>
      </c>
      <c r="R121" s="226" t="str">
        <f>VLOOKUP(Tableau1[[#This Row],[POposte]],Tableau8[],15,FALSE)</f>
        <v>BB</v>
      </c>
      <c r="S121" s="226" t="str">
        <f>VLOOKUP(Tableau1[[#This Row],[POposte]],Tableau8[],14,FALSE)</f>
        <v>XXX</v>
      </c>
      <c r="T121" s="75" t="str">
        <f>IF(Tableau1[[#This Row],[Strat lancement]]="A0",IF(Tableau1[[#This Row],[Statut lancement]]="X","OK","NOK"),IF(Tableau1[[#This Row],[Strat lancement]]="AA",IF(Tableau1[[#This Row],[Statut lancement]]="XX","OK","NOK"),IF(Tableau1[[#This Row],[Strat lancement]]="BB",IF(Tableau1[[#This Row],[Statut lancement]]="XXX","OK","NOK"))))</f>
        <v>OK</v>
      </c>
      <c r="U121" s="18" t="s">
        <v>595</v>
      </c>
      <c r="V121" s="1" t="s">
        <v>596</v>
      </c>
      <c r="W121" s="1" t="s">
        <v>217</v>
      </c>
      <c r="X121" s="2">
        <v>43928</v>
      </c>
      <c r="Y121" s="1" t="s">
        <v>598</v>
      </c>
      <c r="Z121" s="1" t="s">
        <v>219</v>
      </c>
      <c r="AA121" s="2">
        <v>43928</v>
      </c>
      <c r="AB121" s="123" t="s">
        <v>220</v>
      </c>
      <c r="AC121" s="1" t="str">
        <f>VLOOKUP(Tableau1[[#This Row],[POposte]],Tableau8[#All],18,FALSE)</f>
        <v/>
      </c>
      <c r="AD121" s="236" t="str">
        <f>CONCATENATE(Tableau1[[#This Row],[Nº pièce référence]],Tableau1[[#This Row],[Poste de réf.]])</f>
        <v>450066879720</v>
      </c>
      <c r="AE121" s="237">
        <f>VLOOKUP(Tableau1[[#This Row],[POposte]],Tableau5[#All],5,FALSE)</f>
        <v>373500</v>
      </c>
      <c r="AF121" s="238" t="s">
        <v>52</v>
      </c>
      <c r="AG121" s="237">
        <f>VLOOKUP(Tableau1[[#This Row],[POposte]],Tableau5[#All],6,FALSE)</f>
        <v>373500</v>
      </c>
      <c r="AH121" s="238" t="s">
        <v>52</v>
      </c>
      <c r="AI121" s="239">
        <f>Tableau1[[#This Row],[Montant Engagé PO]]-Tableau1[[#This Row],[Montant Liquidé]]</f>
        <v>0</v>
      </c>
      <c r="AJ121" s="237" t="str">
        <f>VLOOKUP(Tableau1[[#This Row],[POposte]],Tableau5[#All],3,FALSE)</f>
        <v>300020861</v>
      </c>
      <c r="AK121" s="237" t="str">
        <f>VLOOKUP(Tableau1[[#This Row],[POposte]],Tableau5[#All],4,FALSE)</f>
        <v>1</v>
      </c>
      <c r="AL121" s="146" t="str">
        <f>VLOOKUP(Tableau1[[#This Row],[POposte]],Tableau5[#All],2,FALSE)</f>
        <v>255223121102</v>
      </c>
      <c r="AM121" s="237" t="str">
        <f>VLOOKUP(Tableau1[[#This Row],[POposte]],Tableau8[],9,FALSE)</f>
        <v>Z</v>
      </c>
      <c r="AN121" s="241">
        <f>VLOOKUP(Tableau1[[#This Row],[POposte]],Tableau8[],16,FALSE)</f>
        <v>1</v>
      </c>
      <c r="AO121" s="200">
        <f>VLOOKUP(Tableau1[[#This Row],[POposte]],Tableau8[],17,FALSE)</f>
        <v>0</v>
      </c>
      <c r="AP121" s="1" t="str">
        <f>VLOOKUP(Tableau1[[#This Row],[POposte]],Tableau13[#All],10,FALSE)</f>
        <v>0520</v>
      </c>
      <c r="AQ121" s="1" t="str">
        <f>VLOOKUP(MID(Tableau1[[#This Row],[Codenva]],1,2),Tableau36[],2,FALSE)</f>
        <v>Onderhandelingsprocedure zonder voorafgaande bekendmaking (0500)</v>
      </c>
      <c r="AR121" s="1" t="str">
        <f>VLOOKUP(Tableau1[[#This Row],[POposte]],Tableau13[#All],16,FALSE)</f>
        <v/>
      </c>
      <c r="AS121" s="285" t="str">
        <f>Tableau1[[#This Row],[KRC]]&amp;Tableau1[[#This Row],[Poste KRC]]</f>
        <v>3000208611</v>
      </c>
      <c r="AT121" s="1" t="str">
        <f>VLOOKUP(Tableau1[[#This Row],[Colonne3]],Tableau6[[#All],[krcposte]:[description ]],2,FALSE)</f>
        <v>PPE</v>
      </c>
    </row>
    <row r="122" spans="1:46" x14ac:dyDescent="0.35">
      <c r="A122" s="1" t="str">
        <f>Tableau1[[#This Row],[Nº pièce référence]]</f>
        <v>4500668797</v>
      </c>
      <c r="B122" s="126" t="s">
        <v>599</v>
      </c>
      <c r="C122" s="1"/>
      <c r="D122" s="1"/>
      <c r="E122" s="1" t="s">
        <v>594</v>
      </c>
      <c r="F122" s="92"/>
      <c r="G122" s="125">
        <v>1</v>
      </c>
      <c r="H122" s="75" t="s">
        <v>600</v>
      </c>
      <c r="I122" s="73" t="s">
        <v>601</v>
      </c>
      <c r="J122" s="73" t="s">
        <v>379</v>
      </c>
      <c r="K122" s="75">
        <v>43995</v>
      </c>
      <c r="L122" s="176" t="s">
        <v>276</v>
      </c>
      <c r="M122" s="73"/>
      <c r="N122" s="73"/>
      <c r="O122" s="73"/>
      <c r="P122" s="73"/>
      <c r="Q122" s="75" t="s">
        <v>600</v>
      </c>
      <c r="R122" s="226" t="str">
        <f>VLOOKUP(Tableau1[[#This Row],[POposte]],Tableau8[],15,FALSE)</f>
        <v>BB</v>
      </c>
      <c r="S122" s="226" t="str">
        <f>VLOOKUP(Tableau1[[#This Row],[POposte]],Tableau8[],14,FALSE)</f>
        <v>XXX</v>
      </c>
      <c r="T122" s="75" t="str">
        <f>IF(Tableau1[[#This Row],[Strat lancement]]="A0",IF(Tableau1[[#This Row],[Statut lancement]]="X","OK","NOK"),IF(Tableau1[[#This Row],[Strat lancement]]="AA",IF(Tableau1[[#This Row],[Statut lancement]]="XX","OK","NOK"),IF(Tableau1[[#This Row],[Strat lancement]]="BB",IF(Tableau1[[#This Row],[Statut lancement]]="XXX","OK","NOK"))))</f>
        <v>OK</v>
      </c>
      <c r="U122" s="18" t="s">
        <v>595</v>
      </c>
      <c r="V122" s="1" t="s">
        <v>596</v>
      </c>
      <c r="W122" s="1" t="s">
        <v>222</v>
      </c>
      <c r="X122" s="2">
        <v>43955</v>
      </c>
      <c r="Y122" s="1" t="s">
        <v>602</v>
      </c>
      <c r="Z122" s="1" t="s">
        <v>219</v>
      </c>
      <c r="AA122" s="2">
        <v>43928</v>
      </c>
      <c r="AB122" s="123" t="s">
        <v>220</v>
      </c>
      <c r="AC122" s="1" t="str">
        <f>VLOOKUP(Tableau1[[#This Row],[POposte]],Tableau8[#All],18,FALSE)</f>
        <v/>
      </c>
      <c r="AD122" s="236" t="str">
        <f>CONCATENATE(Tableau1[[#This Row],[Nº pièce référence]],Tableau1[[#This Row],[Poste de réf.]])</f>
        <v>450066879730</v>
      </c>
      <c r="AE122" s="237">
        <f>VLOOKUP(Tableau1[[#This Row],[POposte]],Tableau5[#All],5,FALSE)</f>
        <v>189222</v>
      </c>
      <c r="AF122" s="238" t="s">
        <v>52</v>
      </c>
      <c r="AG122" s="237">
        <f>VLOOKUP(Tableau1[[#This Row],[POposte]],Tableau5[#All],6,FALSE)</f>
        <v>189222</v>
      </c>
      <c r="AH122" s="238" t="s">
        <v>52</v>
      </c>
      <c r="AI122" s="239">
        <f>Tableau1[[#This Row],[Montant Engagé PO]]-Tableau1[[#This Row],[Montant Liquidé]]</f>
        <v>0</v>
      </c>
      <c r="AJ122" s="237" t="str">
        <f>VLOOKUP(Tableau1[[#This Row],[POposte]],Tableau5[#All],3,FALSE)</f>
        <v>300020861</v>
      </c>
      <c r="AK122" s="237" t="str">
        <f>VLOOKUP(Tableau1[[#This Row],[POposte]],Tableau5[#All],4,FALSE)</f>
        <v>1</v>
      </c>
      <c r="AL122" s="146" t="str">
        <f>VLOOKUP(Tableau1[[#This Row],[POposte]],Tableau5[#All],2,FALSE)</f>
        <v>255223121102</v>
      </c>
      <c r="AM122" s="237" t="str">
        <f>VLOOKUP(Tableau1[[#This Row],[POposte]],Tableau8[],9,FALSE)</f>
        <v>Z</v>
      </c>
      <c r="AN122" s="241">
        <f>VLOOKUP(Tableau1[[#This Row],[POposte]],Tableau8[],16,FALSE)</f>
        <v>1</v>
      </c>
      <c r="AO122" s="200">
        <f>VLOOKUP(Tableau1[[#This Row],[POposte]],Tableau8[],17,FALSE)</f>
        <v>0</v>
      </c>
      <c r="AP122" s="1" t="str">
        <f>VLOOKUP(Tableau1[[#This Row],[POposte]],Tableau13[#All],10,FALSE)</f>
        <v>0520</v>
      </c>
      <c r="AQ122" s="1" t="str">
        <f>VLOOKUP(MID(Tableau1[[#This Row],[Codenva]],1,2),Tableau36[],2,FALSE)</f>
        <v>Onderhandelingsprocedure zonder voorafgaande bekendmaking (0500)</v>
      </c>
      <c r="AR122" s="1" t="str">
        <f>VLOOKUP(Tableau1[[#This Row],[POposte]],Tableau13[#All],16,FALSE)</f>
        <v/>
      </c>
      <c r="AS122" s="285" t="str">
        <f>Tableau1[[#This Row],[KRC]]&amp;Tableau1[[#This Row],[Poste KRC]]</f>
        <v>3000208611</v>
      </c>
      <c r="AT122" s="1" t="str">
        <f>VLOOKUP(Tableau1[[#This Row],[Colonne3]],Tableau6[[#All],[krcposte]:[description ]],2,FALSE)</f>
        <v>PPE</v>
      </c>
    </row>
    <row r="123" spans="1:46" x14ac:dyDescent="0.35">
      <c r="A123" s="1" t="str">
        <f>Tableau1[[#This Row],[Nº pièce référence]]</f>
        <v>4500668872</v>
      </c>
      <c r="B123" s="126" t="s">
        <v>603</v>
      </c>
      <c r="C123" s="1"/>
      <c r="D123" s="1"/>
      <c r="E123" s="1" t="s">
        <v>604</v>
      </c>
      <c r="F123" s="92"/>
      <c r="G123" s="125">
        <v>1</v>
      </c>
      <c r="H123" s="75">
        <v>43928</v>
      </c>
      <c r="I123" s="73">
        <v>11546</v>
      </c>
      <c r="J123" s="73" t="s">
        <v>379</v>
      </c>
      <c r="K123" s="75">
        <v>43995</v>
      </c>
      <c r="L123" s="176" t="s">
        <v>276</v>
      </c>
      <c r="M123" s="73"/>
      <c r="N123" s="73"/>
      <c r="O123" s="73"/>
      <c r="P123" s="73"/>
      <c r="Q123" s="75">
        <v>43928</v>
      </c>
      <c r="R123" s="226" t="str">
        <f>VLOOKUP(Tableau1[[#This Row],[POposte]],Tableau8[],15,FALSE)</f>
        <v>BB</v>
      </c>
      <c r="S123" s="226" t="str">
        <f>VLOOKUP(Tableau1[[#This Row],[POposte]],Tableau8[],14,FALSE)</f>
        <v>XXX</v>
      </c>
      <c r="T123" s="75" t="str">
        <f>IF(Tableau1[[#This Row],[Strat lancement]]="A0",IF(Tableau1[[#This Row],[Statut lancement]]="X","OK","NOK"),IF(Tableau1[[#This Row],[Strat lancement]]="AA",IF(Tableau1[[#This Row],[Statut lancement]]="XX","OK","NOK"),IF(Tableau1[[#This Row],[Strat lancement]]="BB",IF(Tableau1[[#This Row],[Statut lancement]]="XXX","OK","NOK"))))</f>
        <v>OK</v>
      </c>
      <c r="U123" s="18" t="s">
        <v>605</v>
      </c>
      <c r="V123" s="1" t="s">
        <v>606</v>
      </c>
      <c r="W123" s="1" t="s">
        <v>88</v>
      </c>
      <c r="X123" s="2">
        <v>43928</v>
      </c>
      <c r="Y123" s="1" t="s">
        <v>476</v>
      </c>
      <c r="Z123" s="1" t="s">
        <v>219</v>
      </c>
      <c r="AA123" s="2">
        <v>43928</v>
      </c>
      <c r="AB123" s="123" t="s">
        <v>220</v>
      </c>
      <c r="AC123" s="1" t="str">
        <f>VLOOKUP(Tableau1[[#This Row],[POposte]],Tableau8[#All],18,FALSE)</f>
        <v/>
      </c>
      <c r="AD123" s="236" t="str">
        <f>CONCATENATE(Tableau1[[#This Row],[Nº pièce référence]],Tableau1[[#This Row],[Poste de réf.]])</f>
        <v>450066887210</v>
      </c>
      <c r="AE123" s="237">
        <f>VLOOKUP(Tableau1[[#This Row],[POposte]],Tableau5[#All],5,FALSE)</f>
        <v>272540.40000000002</v>
      </c>
      <c r="AF123" s="238" t="s">
        <v>52</v>
      </c>
      <c r="AG123" s="237">
        <f>VLOOKUP(Tableau1[[#This Row],[POposte]],Tableau5[#All],6,FALSE)</f>
        <v>0</v>
      </c>
      <c r="AH123" s="238" t="s">
        <v>52</v>
      </c>
      <c r="AI123" s="239">
        <f>Tableau1[[#This Row],[Montant Engagé PO]]-Tableau1[[#This Row],[Montant Liquidé]]</f>
        <v>272540.40000000002</v>
      </c>
      <c r="AJ123" s="237" t="str">
        <f>VLOOKUP(Tableau1[[#This Row],[POposte]],Tableau5[#All],3,FALSE)</f>
        <v>300020861</v>
      </c>
      <c r="AK123" s="237" t="str">
        <f>VLOOKUP(Tableau1[[#This Row],[POposte]],Tableau5[#All],4,FALSE)</f>
        <v>1</v>
      </c>
      <c r="AL123" s="146" t="str">
        <f>VLOOKUP(Tableau1[[#This Row],[POposte]],Tableau5[#All],2,FALSE)</f>
        <v>255223121102</v>
      </c>
      <c r="AM123" s="237" t="str">
        <f>VLOOKUP(Tableau1[[#This Row],[POposte]],Tableau8[],9,FALSE)</f>
        <v>Z</v>
      </c>
      <c r="AN123" s="241">
        <f>VLOOKUP(Tableau1[[#This Row],[POposte]],Tableau8[],16,FALSE)</f>
        <v>1</v>
      </c>
      <c r="AO123" s="200">
        <f>VLOOKUP(Tableau1[[#This Row],[POposte]],Tableau8[],17,FALSE)</f>
        <v>0</v>
      </c>
      <c r="AP123" s="1" t="str">
        <f>VLOOKUP(Tableau1[[#This Row],[POposte]],Tableau13[#All],10,FALSE)</f>
        <v>0500</v>
      </c>
      <c r="AQ123" s="1" t="str">
        <f>VLOOKUP(MID(Tableau1[[#This Row],[Codenva]],1,2),Tableau36[],2,FALSE)</f>
        <v>Onderhandelingsprocedure zonder voorafgaande bekendmaking (0500)</v>
      </c>
      <c r="AR123" s="1" t="str">
        <f>VLOOKUP(Tableau1[[#This Row],[POposte]],Tableau13[#All],16,FALSE)</f>
        <v/>
      </c>
      <c r="AS123" s="285" t="str">
        <f>Tableau1[[#This Row],[KRC]]&amp;Tableau1[[#This Row],[Poste KRC]]</f>
        <v>3000208611</v>
      </c>
      <c r="AT123" s="1" t="str">
        <f>VLOOKUP(Tableau1[[#This Row],[Colonne3]],Tableau6[[#All],[krcposte]:[description ]],2,FALSE)</f>
        <v>PPE</v>
      </c>
    </row>
    <row r="124" spans="1:46" x14ac:dyDescent="0.35">
      <c r="A124" s="1" t="str">
        <f>Tableau1[[#This Row],[Nº pièce référence]]</f>
        <v>4500668948</v>
      </c>
      <c r="B124" s="126" t="s">
        <v>607</v>
      </c>
      <c r="C124" s="1"/>
      <c r="D124" s="1"/>
      <c r="E124" s="1" t="s">
        <v>608</v>
      </c>
      <c r="F124" s="92"/>
      <c r="G124" s="125">
        <v>1</v>
      </c>
      <c r="H124" s="75">
        <v>43928</v>
      </c>
      <c r="I124" s="73">
        <v>11570</v>
      </c>
      <c r="J124" s="73" t="s">
        <v>379</v>
      </c>
      <c r="K124" s="75">
        <v>43995</v>
      </c>
      <c r="L124" s="176" t="s">
        <v>276</v>
      </c>
      <c r="M124" s="73"/>
      <c r="N124" s="73"/>
      <c r="O124" s="73"/>
      <c r="P124" s="73"/>
      <c r="Q124" s="75">
        <v>43928</v>
      </c>
      <c r="R124" s="226" t="str">
        <f>VLOOKUP(Tableau1[[#This Row],[POposte]],Tableau8[],15,FALSE)</f>
        <v>BB</v>
      </c>
      <c r="S124" s="226" t="str">
        <f>VLOOKUP(Tableau1[[#This Row],[POposte]],Tableau8[],14,FALSE)</f>
        <v>XXX</v>
      </c>
      <c r="T124" s="75" t="str">
        <f>IF(Tableau1[[#This Row],[Strat lancement]]="A0",IF(Tableau1[[#This Row],[Statut lancement]]="X","OK","NOK"),IF(Tableau1[[#This Row],[Strat lancement]]="AA",IF(Tableau1[[#This Row],[Statut lancement]]="XX","OK","NOK"),IF(Tableau1[[#This Row],[Strat lancement]]="BB",IF(Tableau1[[#This Row],[Statut lancement]]="XXX","OK","NOK"))))</f>
        <v>OK</v>
      </c>
      <c r="U124" s="18" t="s">
        <v>609</v>
      </c>
      <c r="V124" s="1" t="s">
        <v>610</v>
      </c>
      <c r="W124" s="1" t="s">
        <v>88</v>
      </c>
      <c r="X124" s="2">
        <v>43928</v>
      </c>
      <c r="Y124" s="1" t="s">
        <v>611</v>
      </c>
      <c r="Z124" s="1" t="s">
        <v>219</v>
      </c>
      <c r="AA124" s="2">
        <v>43928</v>
      </c>
      <c r="AB124" s="123" t="s">
        <v>220</v>
      </c>
      <c r="AC124" s="1" t="str">
        <f>VLOOKUP(Tableau1[[#This Row],[POposte]],Tableau8[#All],18,FALSE)</f>
        <v/>
      </c>
      <c r="AD124" s="236" t="str">
        <f>CONCATENATE(Tableau1[[#This Row],[Nº pièce référence]],Tableau1[[#This Row],[Poste de réf.]])</f>
        <v>450066894810</v>
      </c>
      <c r="AE124" s="237">
        <f>VLOOKUP(Tableau1[[#This Row],[POposte]],Tableau5[#All],5,FALSE)</f>
        <v>5267718.6900000004</v>
      </c>
      <c r="AF124" s="238" t="s">
        <v>52</v>
      </c>
      <c r="AG124" s="237">
        <f>VLOOKUP(Tableau1[[#This Row],[POposte]],Tableau5[#All],6,FALSE)</f>
        <v>5267718.6900000004</v>
      </c>
      <c r="AH124" s="238" t="s">
        <v>52</v>
      </c>
      <c r="AI124" s="239">
        <f>Tableau1[[#This Row],[Montant Engagé PO]]-Tableau1[[#This Row],[Montant Liquidé]]</f>
        <v>0</v>
      </c>
      <c r="AJ124" s="237" t="str">
        <f>VLOOKUP(Tableau1[[#This Row],[POposte]],Tableau5[#All],3,FALSE)</f>
        <v>300020861</v>
      </c>
      <c r="AK124" s="237" t="str">
        <f>VLOOKUP(Tableau1[[#This Row],[POposte]],Tableau5[#All],4,FALSE)</f>
        <v>5</v>
      </c>
      <c r="AL124" s="146" t="str">
        <f>VLOOKUP(Tableau1[[#This Row],[POposte]],Tableau5[#All],2,FALSE)</f>
        <v>255223121102</v>
      </c>
      <c r="AM124" s="237" t="str">
        <f>VLOOKUP(Tableau1[[#This Row],[POposte]],Tableau8[],9,FALSE)</f>
        <v>Z</v>
      </c>
      <c r="AN124" s="241">
        <f>VLOOKUP(Tableau1[[#This Row],[POposte]],Tableau8[],16,FALSE)</f>
        <v>1</v>
      </c>
      <c r="AO124" s="200">
        <f>VLOOKUP(Tableau1[[#This Row],[POposte]],Tableau8[],17,FALSE)</f>
        <v>0</v>
      </c>
      <c r="AP124" s="1" t="str">
        <f>VLOOKUP(Tableau1[[#This Row],[POposte]],Tableau13[#All],10,FALSE)</f>
        <v>0500</v>
      </c>
      <c r="AQ124" s="1" t="str">
        <f>VLOOKUP(MID(Tableau1[[#This Row],[Codenva]],1,2),Tableau36[],2,FALSE)</f>
        <v>Onderhandelingsprocedure zonder voorafgaande bekendmaking (0500)</v>
      </c>
      <c r="AR124" s="1" t="str">
        <f>VLOOKUP(Tableau1[[#This Row],[POposte]],Tableau13[#All],16,FALSE)</f>
        <v/>
      </c>
      <c r="AS124" s="285" t="str">
        <f>Tableau1[[#This Row],[KRC]]&amp;Tableau1[[#This Row],[Poste KRC]]</f>
        <v>3000208615</v>
      </c>
      <c r="AT124" s="1" t="str">
        <f>VLOOKUP(Tableau1[[#This Row],[Colonne3]],Tableau6[[#All],[krcposte]:[description ]],2,FALSE)</f>
        <v>Médicament (AFMPS)</v>
      </c>
    </row>
    <row r="125" spans="1:46" x14ac:dyDescent="0.35">
      <c r="A125" s="1" t="str">
        <f>Tableau1[[#This Row],[Nº pièce référence]]</f>
        <v>4500668889</v>
      </c>
      <c r="B125" s="122" t="s">
        <v>544</v>
      </c>
      <c r="C125" s="1" t="s">
        <v>545</v>
      </c>
      <c r="D125" s="1"/>
      <c r="E125" s="1" t="s">
        <v>612</v>
      </c>
      <c r="F125" s="92"/>
      <c r="G125" s="123"/>
      <c r="H125" s="75">
        <v>43966</v>
      </c>
      <c r="I125" s="249">
        <v>16555</v>
      </c>
      <c r="J125" s="97" t="s">
        <v>547</v>
      </c>
      <c r="K125" s="96">
        <v>44008</v>
      </c>
      <c r="L125" s="176" t="s">
        <v>276</v>
      </c>
      <c r="M125" s="249"/>
      <c r="N125" s="249"/>
      <c r="O125" s="249"/>
      <c r="P125" s="249"/>
      <c r="Q125" s="75"/>
      <c r="R125" s="226" t="str">
        <f>VLOOKUP(Tableau1[[#This Row],[POposte]],Tableau8[],15,FALSE)</f>
        <v>BB</v>
      </c>
      <c r="S125" s="226" t="str">
        <f>VLOOKUP(Tableau1[[#This Row],[POposte]],Tableau8[],14,FALSE)</f>
        <v>XXX</v>
      </c>
      <c r="T125" s="75" t="str">
        <f>IF(Tableau1[[#This Row],[Strat lancement]]="A0",IF(Tableau1[[#This Row],[Statut lancement]]="X","OK","NOK"),IF(Tableau1[[#This Row],[Strat lancement]]="AA",IF(Tableau1[[#This Row],[Statut lancement]]="XX","OK","NOK"),IF(Tableau1[[#This Row],[Strat lancement]]="BB",IF(Tableau1[[#This Row],[Statut lancement]]="XXX","OK","NOK"))))</f>
        <v>OK</v>
      </c>
      <c r="U125" s="18" t="s">
        <v>613</v>
      </c>
      <c r="V125" s="1" t="s">
        <v>614</v>
      </c>
      <c r="W125" s="1" t="s">
        <v>88</v>
      </c>
      <c r="X125" s="2">
        <v>43928</v>
      </c>
      <c r="Y125" s="1" t="s">
        <v>615</v>
      </c>
      <c r="Z125" s="1" t="s">
        <v>219</v>
      </c>
      <c r="AA125" s="2">
        <v>43928</v>
      </c>
      <c r="AB125" s="123" t="s">
        <v>220</v>
      </c>
      <c r="AC125" s="1" t="str">
        <f>VLOOKUP(Tableau1[[#This Row],[POposte]],Tableau8[#All],18,FALSE)</f>
        <v>I3</v>
      </c>
      <c r="AD125" s="236" t="str">
        <f>CONCATENATE(Tableau1[[#This Row],[Nº pièce référence]],Tableau1[[#This Row],[Poste de réf.]])</f>
        <v>450066888910</v>
      </c>
      <c r="AE125" s="237">
        <f>VLOOKUP(Tableau1[[#This Row],[POposte]],Tableau5[#All],5,FALSE)</f>
        <v>4356</v>
      </c>
      <c r="AF125" s="238" t="s">
        <v>52</v>
      </c>
      <c r="AG125" s="237">
        <f>VLOOKUP(Tableau1[[#This Row],[POposte]],Tableau5[#All],6,FALSE)</f>
        <v>4356</v>
      </c>
      <c r="AH125" s="238" t="s">
        <v>52</v>
      </c>
      <c r="AI125" s="239">
        <f>Tableau1[[#This Row],[Montant Engagé PO]]-Tableau1[[#This Row],[Montant Liquidé]]</f>
        <v>0</v>
      </c>
      <c r="AJ125" s="237" t="str">
        <f>VLOOKUP(Tableau1[[#This Row],[POposte]],Tableau5[#All],3,FALSE)</f>
        <v>300020861</v>
      </c>
      <c r="AK125" s="237" t="str">
        <f>VLOOKUP(Tableau1[[#This Row],[POposte]],Tableau5[#All],4,FALSE)</f>
        <v>4</v>
      </c>
      <c r="AL125" s="146" t="str">
        <f>VLOOKUP(Tableau1[[#This Row],[POposte]],Tableau5[#All],2,FALSE)</f>
        <v>255223121102</v>
      </c>
      <c r="AM125" s="237" t="str">
        <f>VLOOKUP(Tableau1[[#This Row],[POposte]],Tableau8[],9,FALSE)</f>
        <v>Z</v>
      </c>
      <c r="AN125" s="241">
        <f>VLOOKUP(Tableau1[[#This Row],[POposte]],Tableau8[],16,FALSE)</f>
        <v>1</v>
      </c>
      <c r="AO125" s="200">
        <f>VLOOKUP(Tableau1[[#This Row],[POposte]],Tableau8[],17,FALSE)</f>
        <v>0</v>
      </c>
      <c r="AP125" s="1" t="str">
        <f>VLOOKUP(Tableau1[[#This Row],[POposte]],Tableau13[#All],10,FALSE)</f>
        <v>0820</v>
      </c>
      <c r="AQ125" s="1" t="str">
        <f>VLOOKUP(MID(Tableau1[[#This Row],[Codenva]],1,2),Tableau36[],2,FALSE)</f>
        <v>Overheidsopdrachten van beperkte waarde (0800)</v>
      </c>
      <c r="AR125" s="1" t="str">
        <f>VLOOKUP(Tableau1[[#This Row],[POposte]],Tableau13[#All],16,FALSE)</f>
        <v/>
      </c>
      <c r="AS125" s="285" t="str">
        <f>Tableau1[[#This Row],[KRC]]&amp;Tableau1[[#This Row],[Poste KRC]]</f>
        <v>3000208614</v>
      </c>
      <c r="AT125" s="1" t="str">
        <f>VLOOKUP(Tableau1[[#This Row],[Colonne3]],Tableau6[[#All],[krcposte]:[description ]],2,FALSE)</f>
        <v>Consultance Taskforce</v>
      </c>
    </row>
    <row r="126" spans="1:46" x14ac:dyDescent="0.35">
      <c r="A126" s="1" t="str">
        <f>Tableau1[[#This Row],[Nº pièce référence]]</f>
        <v>4500668889</v>
      </c>
      <c r="B126" s="122" t="s">
        <v>544</v>
      </c>
      <c r="C126" s="1" t="s">
        <v>545</v>
      </c>
      <c r="D126" s="1"/>
      <c r="E126" s="1" t="s">
        <v>612</v>
      </c>
      <c r="F126" s="92"/>
      <c r="G126" s="123"/>
      <c r="H126" s="75">
        <v>43966</v>
      </c>
      <c r="I126" s="249">
        <v>16555</v>
      </c>
      <c r="J126" s="97" t="s">
        <v>547</v>
      </c>
      <c r="K126" s="96">
        <v>44008</v>
      </c>
      <c r="L126" s="176" t="s">
        <v>276</v>
      </c>
      <c r="M126" s="249"/>
      <c r="N126" s="249"/>
      <c r="O126" s="249"/>
      <c r="P126" s="249"/>
      <c r="Q126" s="75"/>
      <c r="R126" s="226" t="str">
        <f>VLOOKUP(Tableau1[[#This Row],[POposte]],Tableau8[],15,FALSE)</f>
        <v>BB</v>
      </c>
      <c r="S126" s="226" t="str">
        <f>VLOOKUP(Tableau1[[#This Row],[POposte]],Tableau8[],14,FALSE)</f>
        <v>XXX</v>
      </c>
      <c r="T126" s="75" t="str">
        <f>IF(Tableau1[[#This Row],[Strat lancement]]="A0",IF(Tableau1[[#This Row],[Statut lancement]]="X","OK","NOK"),IF(Tableau1[[#This Row],[Strat lancement]]="AA",IF(Tableau1[[#This Row],[Statut lancement]]="XX","OK","NOK"),IF(Tableau1[[#This Row],[Strat lancement]]="BB",IF(Tableau1[[#This Row],[Statut lancement]]="XXX","OK","NOK"))))</f>
        <v>OK</v>
      </c>
      <c r="U126" s="18" t="s">
        <v>613</v>
      </c>
      <c r="V126" s="1" t="s">
        <v>614</v>
      </c>
      <c r="W126" s="1" t="s">
        <v>217</v>
      </c>
      <c r="X126" s="2">
        <v>43948</v>
      </c>
      <c r="Y126" s="1" t="s">
        <v>616</v>
      </c>
      <c r="Z126" s="1" t="s">
        <v>219</v>
      </c>
      <c r="AA126" s="2">
        <v>43928</v>
      </c>
      <c r="AB126" s="123" t="s">
        <v>220</v>
      </c>
      <c r="AC126" s="1" t="str">
        <f>VLOOKUP(Tableau1[[#This Row],[POposte]],Tableau8[#All],18,FALSE)</f>
        <v/>
      </c>
      <c r="AD126" s="236" t="str">
        <f>CONCATENATE(Tableau1[[#This Row],[Nº pièce référence]],Tableau1[[#This Row],[Poste de réf.]])</f>
        <v>450066888920</v>
      </c>
      <c r="AE126" s="237">
        <f>VLOOKUP(Tableau1[[#This Row],[POposte]],Tableau5[#All],5,FALSE)</f>
        <v>1452</v>
      </c>
      <c r="AF126" s="238" t="s">
        <v>52</v>
      </c>
      <c r="AG126" s="237">
        <f>VLOOKUP(Tableau1[[#This Row],[POposte]],Tableau5[#All],6,FALSE)</f>
        <v>1452</v>
      </c>
      <c r="AH126" s="238" t="s">
        <v>52</v>
      </c>
      <c r="AI126" s="239">
        <f>Tableau1[[#This Row],[Montant Engagé PO]]-Tableau1[[#This Row],[Montant Liquidé]]</f>
        <v>0</v>
      </c>
      <c r="AJ126" s="237" t="str">
        <f>VLOOKUP(Tableau1[[#This Row],[POposte]],Tableau5[#All],3,FALSE)</f>
        <v>300020861</v>
      </c>
      <c r="AK126" s="237" t="str">
        <f>VLOOKUP(Tableau1[[#This Row],[POposte]],Tableau5[#All],4,FALSE)</f>
        <v>4</v>
      </c>
      <c r="AL126" s="146" t="str">
        <f>VLOOKUP(Tableau1[[#This Row],[POposte]],Tableau5[#All],2,FALSE)</f>
        <v>255223121102</v>
      </c>
      <c r="AM126" s="237" t="str">
        <f>VLOOKUP(Tableau1[[#This Row],[POposte]],Tableau8[],9,FALSE)</f>
        <v>Z</v>
      </c>
      <c r="AN126" s="241">
        <f>VLOOKUP(Tableau1[[#This Row],[POposte]],Tableau8[],16,FALSE)</f>
        <v>1</v>
      </c>
      <c r="AO126" s="200">
        <f>VLOOKUP(Tableau1[[#This Row],[POposte]],Tableau8[],17,FALSE)</f>
        <v>0</v>
      </c>
      <c r="AP126" s="1" t="str">
        <f>VLOOKUP(Tableau1[[#This Row],[POposte]],Tableau13[#All],10,FALSE)</f>
        <v>0820</v>
      </c>
      <c r="AQ126" s="1" t="str">
        <f>VLOOKUP(MID(Tableau1[[#This Row],[Codenva]],1,2),Tableau36[],2,FALSE)</f>
        <v>Overheidsopdrachten van beperkte waarde (0800)</v>
      </c>
      <c r="AR126" s="1" t="str">
        <f>VLOOKUP(Tableau1[[#This Row],[POposte]],Tableau13[#All],16,FALSE)</f>
        <v/>
      </c>
      <c r="AS126" s="285" t="str">
        <f>Tableau1[[#This Row],[KRC]]&amp;Tableau1[[#This Row],[Poste KRC]]</f>
        <v>3000208614</v>
      </c>
      <c r="AT126" s="1" t="str">
        <f>VLOOKUP(Tableau1[[#This Row],[Colonne3]],Tableau6[[#All],[krcposte]:[description ]],2,FALSE)</f>
        <v>Consultance Taskforce</v>
      </c>
    </row>
    <row r="127" spans="1:46" x14ac:dyDescent="0.35">
      <c r="A127" s="1" t="str">
        <f>Tableau1[[#This Row],[Nº pièce référence]]</f>
        <v>4500668868</v>
      </c>
      <c r="B127" s="126" t="s">
        <v>617</v>
      </c>
      <c r="C127" s="1"/>
      <c r="D127" s="1"/>
      <c r="E127" s="1" t="s">
        <v>618</v>
      </c>
      <c r="F127" s="92"/>
      <c r="G127" s="127">
        <v>0</v>
      </c>
      <c r="H127" s="75">
        <v>43925</v>
      </c>
      <c r="I127" s="73">
        <v>11375</v>
      </c>
      <c r="J127" s="73" t="s">
        <v>379</v>
      </c>
      <c r="K127" s="75">
        <v>43995</v>
      </c>
      <c r="L127" s="176" t="s">
        <v>276</v>
      </c>
      <c r="M127" s="73"/>
      <c r="N127" s="73"/>
      <c r="O127" s="73"/>
      <c r="P127" s="73"/>
      <c r="Q127" s="75">
        <v>43925</v>
      </c>
      <c r="R127" s="226" t="str">
        <f>VLOOKUP(Tableau1[[#This Row],[POposte]],Tableau8[],15,FALSE)</f>
        <v>BB</v>
      </c>
      <c r="S127" s="226" t="str">
        <f>VLOOKUP(Tableau1[[#This Row],[POposte]],Tableau8[],14,FALSE)</f>
        <v>XXX</v>
      </c>
      <c r="T127" s="75" t="str">
        <f>IF(Tableau1[[#This Row],[Strat lancement]]="A0",IF(Tableau1[[#This Row],[Statut lancement]]="X","OK","NOK"),IF(Tableau1[[#This Row],[Strat lancement]]="AA",IF(Tableau1[[#This Row],[Statut lancement]]="XX","OK","NOK"),IF(Tableau1[[#This Row],[Strat lancement]]="BB",IF(Tableau1[[#This Row],[Statut lancement]]="XXX","OK","NOK"))))</f>
        <v>OK</v>
      </c>
      <c r="U127" s="18" t="s">
        <v>619</v>
      </c>
      <c r="V127" s="1" t="s">
        <v>620</v>
      </c>
      <c r="W127" s="1" t="s">
        <v>88</v>
      </c>
      <c r="X127" s="2">
        <v>43928</v>
      </c>
      <c r="Y127" s="1" t="s">
        <v>621</v>
      </c>
      <c r="Z127" s="1" t="s">
        <v>219</v>
      </c>
      <c r="AA127" s="2">
        <v>43928</v>
      </c>
      <c r="AB127" s="123" t="s">
        <v>220</v>
      </c>
      <c r="AC127" s="1" t="str">
        <f>VLOOKUP(Tableau1[[#This Row],[POposte]],Tableau8[#All],18,FALSE)</f>
        <v/>
      </c>
      <c r="AD127" s="236" t="str">
        <f>CONCATENATE(Tableau1[[#This Row],[Nº pièce référence]],Tableau1[[#This Row],[Poste de réf.]])</f>
        <v>450066886810</v>
      </c>
      <c r="AE127" s="237">
        <f>VLOOKUP(Tableau1[[#This Row],[POposte]],Tableau5[#All],5,FALSE)</f>
        <v>738692.63</v>
      </c>
      <c r="AF127" s="238" t="s">
        <v>52</v>
      </c>
      <c r="AG127" s="237">
        <f>VLOOKUP(Tableau1[[#This Row],[POposte]],Tableau5[#All],6,FALSE)</f>
        <v>738692.63</v>
      </c>
      <c r="AH127" s="238" t="s">
        <v>52</v>
      </c>
      <c r="AI127" s="239">
        <f>Tableau1[[#This Row],[Montant Engagé PO]]-Tableau1[[#This Row],[Montant Liquidé]]</f>
        <v>0</v>
      </c>
      <c r="AJ127" s="237" t="str">
        <f>VLOOKUP(Tableau1[[#This Row],[POposte]],Tableau5[#All],3,FALSE)</f>
        <v>300020861</v>
      </c>
      <c r="AK127" s="237" t="str">
        <f>VLOOKUP(Tableau1[[#This Row],[POposte]],Tableau5[#All],4,FALSE)</f>
        <v>5</v>
      </c>
      <c r="AL127" s="146" t="str">
        <f>VLOOKUP(Tableau1[[#This Row],[POposte]],Tableau5[#All],2,FALSE)</f>
        <v>255223121102</v>
      </c>
      <c r="AM127" s="237" t="str">
        <f>VLOOKUP(Tableau1[[#This Row],[POposte]],Tableau8[],9,FALSE)</f>
        <v>Z</v>
      </c>
      <c r="AN127" s="241">
        <f>VLOOKUP(Tableau1[[#This Row],[POposte]],Tableau8[],16,FALSE)</f>
        <v>1</v>
      </c>
      <c r="AO127" s="200">
        <f>VLOOKUP(Tableau1[[#This Row],[POposte]],Tableau8[],17,FALSE)</f>
        <v>0</v>
      </c>
      <c r="AP127" s="1" t="str">
        <f>VLOOKUP(Tableau1[[#This Row],[POposte]],Tableau13[#All],10,FALSE)</f>
        <v>0500</v>
      </c>
      <c r="AQ127" s="1" t="str">
        <f>VLOOKUP(MID(Tableau1[[#This Row],[Codenva]],1,2),Tableau36[],2,FALSE)</f>
        <v>Onderhandelingsprocedure zonder voorafgaande bekendmaking (0500)</v>
      </c>
      <c r="AR127" s="1" t="str">
        <f>VLOOKUP(Tableau1[[#This Row],[POposte]],Tableau13[#All],16,FALSE)</f>
        <v/>
      </c>
      <c r="AS127" s="285" t="str">
        <f>Tableau1[[#This Row],[KRC]]&amp;Tableau1[[#This Row],[Poste KRC]]</f>
        <v>3000208615</v>
      </c>
      <c r="AT127" s="1" t="str">
        <f>VLOOKUP(Tableau1[[#This Row],[Colonne3]],Tableau6[[#All],[krcposte]:[description ]],2,FALSE)</f>
        <v>Médicament (AFMPS)</v>
      </c>
    </row>
    <row r="128" spans="1:46" x14ac:dyDescent="0.35">
      <c r="A128" s="1" t="str">
        <f>Tableau1[[#This Row],[Nº pièce référence]]</f>
        <v>4500669020</v>
      </c>
      <c r="B128" s="128" t="s">
        <v>622</v>
      </c>
      <c r="C128" s="1"/>
      <c r="D128" s="1"/>
      <c r="E128" s="1" t="s">
        <v>400</v>
      </c>
      <c r="F128" s="92"/>
      <c r="G128" s="125">
        <v>1</v>
      </c>
      <c r="H128" s="95">
        <v>43928</v>
      </c>
      <c r="I128" s="33">
        <v>11581</v>
      </c>
      <c r="J128" s="73" t="s">
        <v>282</v>
      </c>
      <c r="K128" s="73"/>
      <c r="L128" s="176" t="s">
        <v>276</v>
      </c>
      <c r="M128" s="33"/>
      <c r="N128" s="33"/>
      <c r="O128" s="33"/>
      <c r="P128" s="33"/>
      <c r="Q128" s="75">
        <v>43928</v>
      </c>
      <c r="R128" s="226" t="str">
        <f>VLOOKUP(Tableau1[[#This Row],[POposte]],Tableau8[],15,FALSE)</f>
        <v>BB</v>
      </c>
      <c r="S128" s="226" t="str">
        <f>VLOOKUP(Tableau1[[#This Row],[POposte]],Tableau8[],14,FALSE)</f>
        <v>XXX</v>
      </c>
      <c r="T128" s="75" t="str">
        <f>IF(Tableau1[[#This Row],[Strat lancement]]="A0",IF(Tableau1[[#This Row],[Statut lancement]]="X","OK","NOK"),IF(Tableau1[[#This Row],[Strat lancement]]="AA",IF(Tableau1[[#This Row],[Statut lancement]]="XX","OK","NOK"),IF(Tableau1[[#This Row],[Strat lancement]]="BB",IF(Tableau1[[#This Row],[Statut lancement]]="XXX","OK","NOK"))))</f>
        <v>OK</v>
      </c>
      <c r="U128" s="18" t="s">
        <v>401</v>
      </c>
      <c r="V128" s="1" t="s">
        <v>623</v>
      </c>
      <c r="W128" s="1" t="s">
        <v>88</v>
      </c>
      <c r="X128" s="2">
        <v>43929</v>
      </c>
      <c r="Y128" s="1" t="s">
        <v>624</v>
      </c>
      <c r="Z128" s="1" t="s">
        <v>219</v>
      </c>
      <c r="AA128" s="2">
        <v>43929</v>
      </c>
      <c r="AB128" s="123" t="s">
        <v>220</v>
      </c>
      <c r="AC128" s="1" t="str">
        <f>VLOOKUP(Tableau1[[#This Row],[POposte]],Tableau8[#All],18,FALSE)</f>
        <v/>
      </c>
      <c r="AD128" s="236" t="str">
        <f>CONCATENATE(Tableau1[[#This Row],[Nº pièce référence]],Tableau1[[#This Row],[Poste de réf.]])</f>
        <v>450066902010</v>
      </c>
      <c r="AE128" s="237">
        <f>VLOOKUP(Tableau1[[#This Row],[POposte]],Tableau5[#All],5,FALSE)</f>
        <v>18739.150000000001</v>
      </c>
      <c r="AF128" s="238" t="s">
        <v>52</v>
      </c>
      <c r="AG128" s="237">
        <f>VLOOKUP(Tableau1[[#This Row],[POposte]],Tableau5[#All],6,FALSE)</f>
        <v>18739.150000000001</v>
      </c>
      <c r="AH128" s="238" t="s">
        <v>52</v>
      </c>
      <c r="AI128" s="239">
        <f>Tableau1[[#This Row],[Montant Engagé PO]]-Tableau1[[#This Row],[Montant Liquidé]]</f>
        <v>0</v>
      </c>
      <c r="AJ128" s="237" t="str">
        <f>VLOOKUP(Tableau1[[#This Row],[POposte]],Tableau5[#All],3,FALSE)</f>
        <v>300020861</v>
      </c>
      <c r="AK128" s="237" t="str">
        <f>VLOOKUP(Tableau1[[#This Row],[POposte]],Tableau5[#All],4,FALSE)</f>
        <v>2</v>
      </c>
      <c r="AL128" s="146" t="str">
        <f>VLOOKUP(Tableau1[[#This Row],[POposte]],Tableau5[#All],2,FALSE)</f>
        <v>255223121102</v>
      </c>
      <c r="AM128" s="237" t="str">
        <f>VLOOKUP(Tableau1[[#This Row],[POposte]],Tableau8[],9,FALSE)</f>
        <v>Z</v>
      </c>
      <c r="AN128" s="241">
        <f>VLOOKUP(Tableau1[[#This Row],[POposte]],Tableau8[],16,FALSE)</f>
        <v>1</v>
      </c>
      <c r="AO128" s="200">
        <f>VLOOKUP(Tableau1[[#This Row],[POposte]],Tableau8[],17,FALSE)</f>
        <v>0</v>
      </c>
      <c r="AP128" s="1" t="str">
        <f>VLOOKUP(Tableau1[[#This Row],[POposte]],Tableau13[#All],10,FALSE)</f>
        <v>0800</v>
      </c>
      <c r="AQ128" s="1" t="str">
        <f>VLOOKUP(MID(Tableau1[[#This Row],[Codenva]],1,2),Tableau36[],2,FALSE)</f>
        <v>Overheidsopdrachten van beperkte waarde (0800)</v>
      </c>
      <c r="AR128" s="1" t="str">
        <f>VLOOKUP(Tableau1[[#This Row],[POposte]],Tableau13[#All],16,FALSE)</f>
        <v/>
      </c>
      <c r="AS128" s="285" t="str">
        <f>Tableau1[[#This Row],[KRC]]&amp;Tableau1[[#This Row],[Poste KRC]]</f>
        <v>3000208612</v>
      </c>
      <c r="AT128" s="1" t="str">
        <f>VLOOKUP(Tableau1[[#This Row],[Colonne3]],Tableau6[[#All],[krcposte]:[description ]],2,FALSE)</f>
        <v>Testing/reactifs</v>
      </c>
    </row>
    <row r="129" spans="1:46" x14ac:dyDescent="0.35">
      <c r="A129" s="1" t="str">
        <f>Tableau1[[#This Row],[Nº pièce référence]]</f>
        <v>4500669027</v>
      </c>
      <c r="B129" s="128" t="s">
        <v>625</v>
      </c>
      <c r="C129" s="1"/>
      <c r="D129" s="1"/>
      <c r="E129" s="1" t="s">
        <v>400</v>
      </c>
      <c r="F129" s="92"/>
      <c r="G129" s="127">
        <v>0</v>
      </c>
      <c r="H129" s="95">
        <v>43928</v>
      </c>
      <c r="I129" s="33">
        <v>11606</v>
      </c>
      <c r="J129" s="73" t="s">
        <v>282</v>
      </c>
      <c r="K129" s="73"/>
      <c r="L129" s="176" t="s">
        <v>276</v>
      </c>
      <c r="M129" s="33"/>
      <c r="N129" s="33"/>
      <c r="O129" s="33"/>
      <c r="P129" s="33"/>
      <c r="Q129" s="75">
        <v>43928</v>
      </c>
      <c r="R129" s="226" t="str">
        <f>VLOOKUP(Tableau1[[#This Row],[POposte]],Tableau8[],15,FALSE)</f>
        <v>BB</v>
      </c>
      <c r="S129" s="226" t="str">
        <f>VLOOKUP(Tableau1[[#This Row],[POposte]],Tableau8[],14,FALSE)</f>
        <v>XXX</v>
      </c>
      <c r="T129" s="75" t="str">
        <f>IF(Tableau1[[#This Row],[Strat lancement]]="A0",IF(Tableau1[[#This Row],[Statut lancement]]="X","OK","NOK"),IF(Tableau1[[#This Row],[Strat lancement]]="AA",IF(Tableau1[[#This Row],[Statut lancement]]="XX","OK","NOK"),IF(Tableau1[[#This Row],[Strat lancement]]="BB",IF(Tableau1[[#This Row],[Statut lancement]]="XXX","OK","NOK"))))</f>
        <v>OK</v>
      </c>
      <c r="U129" s="18" t="s">
        <v>401</v>
      </c>
      <c r="V129" s="1" t="s">
        <v>626</v>
      </c>
      <c r="W129" s="1" t="s">
        <v>88</v>
      </c>
      <c r="X129" s="2">
        <v>43929</v>
      </c>
      <c r="Y129" s="1" t="s">
        <v>627</v>
      </c>
      <c r="Z129" s="1" t="s">
        <v>219</v>
      </c>
      <c r="AA129" s="2">
        <v>43929</v>
      </c>
      <c r="AB129" s="123" t="s">
        <v>220</v>
      </c>
      <c r="AC129" s="1" t="str">
        <f>VLOOKUP(Tableau1[[#This Row],[POposte]],Tableau8[#All],18,FALSE)</f>
        <v/>
      </c>
      <c r="AD129" s="236" t="str">
        <f>CONCATENATE(Tableau1[[#This Row],[Nº pièce référence]],Tableau1[[#This Row],[Poste de réf.]])</f>
        <v>450066902710</v>
      </c>
      <c r="AE129" s="237">
        <f>VLOOKUP(Tableau1[[#This Row],[POposte]],Tableau5[#All],5,FALSE)</f>
        <v>12095.16</v>
      </c>
      <c r="AF129" s="238" t="s">
        <v>52</v>
      </c>
      <c r="AG129" s="237">
        <f>VLOOKUP(Tableau1[[#This Row],[POposte]],Tableau5[#All],6,FALSE)</f>
        <v>12095.16</v>
      </c>
      <c r="AH129" s="238" t="s">
        <v>52</v>
      </c>
      <c r="AI129" s="239">
        <f>Tableau1[[#This Row],[Montant Engagé PO]]-Tableau1[[#This Row],[Montant Liquidé]]</f>
        <v>0</v>
      </c>
      <c r="AJ129" s="237" t="str">
        <f>VLOOKUP(Tableau1[[#This Row],[POposte]],Tableau5[#All],3,FALSE)</f>
        <v>300020861</v>
      </c>
      <c r="AK129" s="237" t="str">
        <f>VLOOKUP(Tableau1[[#This Row],[POposte]],Tableau5[#All],4,FALSE)</f>
        <v>2</v>
      </c>
      <c r="AL129" s="146" t="str">
        <f>VLOOKUP(Tableau1[[#This Row],[POposte]],Tableau5[#All],2,FALSE)</f>
        <v>255223121102</v>
      </c>
      <c r="AM129" s="237" t="str">
        <f>VLOOKUP(Tableau1[[#This Row],[POposte]],Tableau8[],9,FALSE)</f>
        <v>Z</v>
      </c>
      <c r="AN129" s="241">
        <f>VLOOKUP(Tableau1[[#This Row],[POposte]],Tableau8[],16,FALSE)</f>
        <v>1</v>
      </c>
      <c r="AO129" s="200">
        <f>VLOOKUP(Tableau1[[#This Row],[POposte]],Tableau8[],17,FALSE)</f>
        <v>0</v>
      </c>
      <c r="AP129" s="1" t="str">
        <f>VLOOKUP(Tableau1[[#This Row],[POposte]],Tableau13[#All],10,FALSE)</f>
        <v>0800</v>
      </c>
      <c r="AQ129" s="1" t="str">
        <f>VLOOKUP(MID(Tableau1[[#This Row],[Codenva]],1,2),Tableau36[],2,FALSE)</f>
        <v>Overheidsopdrachten van beperkte waarde (0800)</v>
      </c>
      <c r="AR129" s="1" t="str">
        <f>VLOOKUP(Tableau1[[#This Row],[POposte]],Tableau13[#All],16,FALSE)</f>
        <v/>
      </c>
      <c r="AS129" s="285" t="str">
        <f>Tableau1[[#This Row],[KRC]]&amp;Tableau1[[#This Row],[Poste KRC]]</f>
        <v>3000208612</v>
      </c>
      <c r="AT129" s="1" t="str">
        <f>VLOOKUP(Tableau1[[#This Row],[Colonne3]],Tableau6[[#All],[krcposte]:[description ]],2,FALSE)</f>
        <v>Testing/reactifs</v>
      </c>
    </row>
    <row r="130" spans="1:46" x14ac:dyDescent="0.35">
      <c r="A130" s="1" t="str">
        <f>Tableau1[[#This Row],[Nº pièce référence]]</f>
        <v>4500669039</v>
      </c>
      <c r="B130" s="130" t="s">
        <v>628</v>
      </c>
      <c r="C130" s="1"/>
      <c r="D130" s="1"/>
      <c r="E130" s="1" t="s">
        <v>629</v>
      </c>
      <c r="F130" s="92"/>
      <c r="G130" s="127">
        <v>0</v>
      </c>
      <c r="H130" s="95" t="s">
        <v>630</v>
      </c>
      <c r="I130" s="33" t="s">
        <v>631</v>
      </c>
      <c r="J130" s="73" t="s">
        <v>632</v>
      </c>
      <c r="K130" s="73"/>
      <c r="L130" s="176" t="s">
        <v>276</v>
      </c>
      <c r="M130" s="33"/>
      <c r="N130" s="33"/>
      <c r="O130" s="33"/>
      <c r="P130" s="33"/>
      <c r="Q130" s="75">
        <v>43928</v>
      </c>
      <c r="R130" s="226" t="str">
        <f>VLOOKUP(Tableau1[[#This Row],[POposte]],Tableau8[],15,FALSE)</f>
        <v>BB</v>
      </c>
      <c r="S130" s="226" t="str">
        <f>VLOOKUP(Tableau1[[#This Row],[POposte]],Tableau8[],14,FALSE)</f>
        <v>XXX</v>
      </c>
      <c r="T130" s="75" t="str">
        <f>IF(Tableau1[[#This Row],[Strat lancement]]="A0",IF(Tableau1[[#This Row],[Statut lancement]]="X","OK","NOK"),IF(Tableau1[[#This Row],[Strat lancement]]="AA",IF(Tableau1[[#This Row],[Statut lancement]]="XX","OK","NOK"),IF(Tableau1[[#This Row],[Strat lancement]]="BB",IF(Tableau1[[#This Row],[Statut lancement]]="XXX","OK","NOK"))))</f>
        <v>OK</v>
      </c>
      <c r="U130" s="18" t="s">
        <v>633</v>
      </c>
      <c r="V130" s="1" t="s">
        <v>634</v>
      </c>
      <c r="W130" s="1" t="s">
        <v>88</v>
      </c>
      <c r="X130" s="2">
        <v>43929</v>
      </c>
      <c r="Y130" s="1" t="s">
        <v>635</v>
      </c>
      <c r="Z130" s="1" t="s">
        <v>219</v>
      </c>
      <c r="AA130" s="2">
        <v>43929</v>
      </c>
      <c r="AB130" s="123" t="s">
        <v>220</v>
      </c>
      <c r="AC130" s="1" t="str">
        <f>VLOOKUP(Tableau1[[#This Row],[POposte]],Tableau8[#All],18,FALSE)</f>
        <v/>
      </c>
      <c r="AD130" s="236" t="str">
        <f>CONCATENATE(Tableau1[[#This Row],[Nº pièce référence]],Tableau1[[#This Row],[Poste de réf.]])</f>
        <v>450066903910</v>
      </c>
      <c r="AE130" s="237">
        <f>VLOOKUP(Tableau1[[#This Row],[POposte]],Tableau5[#All],5,FALSE)</f>
        <v>20176.75</v>
      </c>
      <c r="AF130" s="238" t="s">
        <v>52</v>
      </c>
      <c r="AG130" s="237">
        <f>VLOOKUP(Tableau1[[#This Row],[POposte]],Tableau5[#All],6,FALSE)</f>
        <v>20176.75</v>
      </c>
      <c r="AH130" s="238" t="s">
        <v>52</v>
      </c>
      <c r="AI130" s="239">
        <f>Tableau1[[#This Row],[Montant Engagé PO]]-Tableau1[[#This Row],[Montant Liquidé]]</f>
        <v>0</v>
      </c>
      <c r="AJ130" s="237" t="str">
        <f>VLOOKUP(Tableau1[[#This Row],[POposte]],Tableau5[#All],3,FALSE)</f>
        <v>300020861</v>
      </c>
      <c r="AK130" s="237" t="str">
        <f>VLOOKUP(Tableau1[[#This Row],[POposte]],Tableau5[#All],4,FALSE)</f>
        <v>1</v>
      </c>
      <c r="AL130" s="146" t="str">
        <f>VLOOKUP(Tableau1[[#This Row],[POposte]],Tableau5[#All],2,FALSE)</f>
        <v>255223121102</v>
      </c>
      <c r="AM130" s="237" t="str">
        <f>VLOOKUP(Tableau1[[#This Row],[POposte]],Tableau8[],9,FALSE)</f>
        <v>Z</v>
      </c>
      <c r="AN130" s="241">
        <f>VLOOKUP(Tableau1[[#This Row],[POposte]],Tableau8[],16,FALSE)</f>
        <v>1</v>
      </c>
      <c r="AO130" s="200">
        <f>VLOOKUP(Tableau1[[#This Row],[POposte]],Tableau8[],17,FALSE)</f>
        <v>0</v>
      </c>
      <c r="AP130" s="1" t="str">
        <f>VLOOKUP(Tableau1[[#This Row],[POposte]],Tableau13[#All],10,FALSE)</f>
        <v>0800</v>
      </c>
      <c r="AQ130" s="1" t="str">
        <f>VLOOKUP(MID(Tableau1[[#This Row],[Codenva]],1,2),Tableau36[],2,FALSE)</f>
        <v>Overheidsopdrachten van beperkte waarde (0800)</v>
      </c>
      <c r="AR130" s="1" t="str">
        <f>VLOOKUP(Tableau1[[#This Row],[POposte]],Tableau13[#All],16,FALSE)</f>
        <v/>
      </c>
      <c r="AS130" s="285" t="str">
        <f>Tableau1[[#This Row],[KRC]]&amp;Tableau1[[#This Row],[Poste KRC]]</f>
        <v>3000208611</v>
      </c>
      <c r="AT130" s="1" t="str">
        <f>VLOOKUP(Tableau1[[#This Row],[Colonne3]],Tableau6[[#All],[krcposte]:[description ]],2,FALSE)</f>
        <v>PPE</v>
      </c>
    </row>
    <row r="131" spans="1:46" x14ac:dyDescent="0.35">
      <c r="A131" s="1" t="str">
        <f>Tableau1[[#This Row],[Nº pièce référence]]</f>
        <v>4500669039</v>
      </c>
      <c r="B131" s="130" t="s">
        <v>628</v>
      </c>
      <c r="C131" s="1"/>
      <c r="D131" s="1"/>
      <c r="E131" s="1" t="s">
        <v>629</v>
      </c>
      <c r="F131" s="92"/>
      <c r="G131" s="127">
        <v>0</v>
      </c>
      <c r="H131" s="95" t="s">
        <v>630</v>
      </c>
      <c r="I131" s="33" t="s">
        <v>631</v>
      </c>
      <c r="J131" s="73" t="s">
        <v>632</v>
      </c>
      <c r="K131" s="73"/>
      <c r="L131" s="176" t="s">
        <v>276</v>
      </c>
      <c r="M131" s="33"/>
      <c r="N131" s="33"/>
      <c r="O131" s="33"/>
      <c r="P131" s="33"/>
      <c r="Q131" s="75">
        <v>43928</v>
      </c>
      <c r="R131" s="226" t="str">
        <f>VLOOKUP(Tableau1[[#This Row],[POposte]],Tableau8[],15,FALSE)</f>
        <v>BB</v>
      </c>
      <c r="S131" s="226" t="str">
        <f>VLOOKUP(Tableau1[[#This Row],[POposte]],Tableau8[],14,FALSE)</f>
        <v>XXX</v>
      </c>
      <c r="T131" s="75" t="str">
        <f>IF(Tableau1[[#This Row],[Strat lancement]]="A0",IF(Tableau1[[#This Row],[Statut lancement]]="X","OK","NOK"),IF(Tableau1[[#This Row],[Strat lancement]]="AA",IF(Tableau1[[#This Row],[Statut lancement]]="XX","OK","NOK"),IF(Tableau1[[#This Row],[Strat lancement]]="BB",IF(Tableau1[[#This Row],[Statut lancement]]="XXX","OK","NOK"))))</f>
        <v>OK</v>
      </c>
      <c r="U131" s="18" t="s">
        <v>633</v>
      </c>
      <c r="V131" s="1" t="s">
        <v>634</v>
      </c>
      <c r="W131" s="1" t="s">
        <v>217</v>
      </c>
      <c r="X131" s="2">
        <v>43929</v>
      </c>
      <c r="Y131" s="1" t="s">
        <v>636</v>
      </c>
      <c r="Z131" s="1" t="s">
        <v>219</v>
      </c>
      <c r="AA131" s="2">
        <v>43929</v>
      </c>
      <c r="AB131" s="123" t="s">
        <v>220</v>
      </c>
      <c r="AC131" s="1" t="str">
        <f>VLOOKUP(Tableau1[[#This Row],[POposte]],Tableau8[#All],18,FALSE)</f>
        <v/>
      </c>
      <c r="AD131" s="236" t="str">
        <f>CONCATENATE(Tableau1[[#This Row],[Nº pièce référence]],Tableau1[[#This Row],[Poste de réf.]])</f>
        <v>450066903920</v>
      </c>
      <c r="AE131" s="237">
        <f>VLOOKUP(Tableau1[[#This Row],[POposte]],Tableau5[#All],5,FALSE)</f>
        <v>5653.47</v>
      </c>
      <c r="AF131" s="238" t="s">
        <v>52</v>
      </c>
      <c r="AG131" s="237">
        <f>VLOOKUP(Tableau1[[#This Row],[POposte]],Tableau5[#All],6,FALSE)</f>
        <v>5653.47</v>
      </c>
      <c r="AH131" s="238" t="s">
        <v>52</v>
      </c>
      <c r="AI131" s="239">
        <f>Tableau1[[#This Row],[Montant Engagé PO]]-Tableau1[[#This Row],[Montant Liquidé]]</f>
        <v>0</v>
      </c>
      <c r="AJ131" s="237" t="str">
        <f>VLOOKUP(Tableau1[[#This Row],[POposte]],Tableau5[#All],3,FALSE)</f>
        <v>300020861</v>
      </c>
      <c r="AK131" s="237" t="str">
        <f>VLOOKUP(Tableau1[[#This Row],[POposte]],Tableau5[#All],4,FALSE)</f>
        <v>1</v>
      </c>
      <c r="AL131" s="146" t="str">
        <f>VLOOKUP(Tableau1[[#This Row],[POposte]],Tableau5[#All],2,FALSE)</f>
        <v>255223121102</v>
      </c>
      <c r="AM131" s="237" t="str">
        <f>VLOOKUP(Tableau1[[#This Row],[POposte]],Tableau8[],9,FALSE)</f>
        <v>Z</v>
      </c>
      <c r="AN131" s="241">
        <f>VLOOKUP(Tableau1[[#This Row],[POposte]],Tableau8[],16,FALSE)</f>
        <v>1</v>
      </c>
      <c r="AO131" s="200">
        <f>VLOOKUP(Tableau1[[#This Row],[POposte]],Tableau8[],17,FALSE)</f>
        <v>0</v>
      </c>
      <c r="AP131" s="1" t="str">
        <f>VLOOKUP(Tableau1[[#This Row],[POposte]],Tableau13[#All],10,FALSE)</f>
        <v>0800</v>
      </c>
      <c r="AQ131" s="1" t="str">
        <f>VLOOKUP(MID(Tableau1[[#This Row],[Codenva]],1,2),Tableau36[],2,FALSE)</f>
        <v>Overheidsopdrachten van beperkte waarde (0800)</v>
      </c>
      <c r="AR131" s="1" t="str">
        <f>VLOOKUP(Tableau1[[#This Row],[POposte]],Tableau13[#All],16,FALSE)</f>
        <v/>
      </c>
      <c r="AS131" s="285" t="str">
        <f>Tableau1[[#This Row],[KRC]]&amp;Tableau1[[#This Row],[Poste KRC]]</f>
        <v>3000208611</v>
      </c>
      <c r="AT131" s="1" t="str">
        <f>VLOOKUP(Tableau1[[#This Row],[Colonne3]],Tableau6[[#All],[krcposte]:[description ]],2,FALSE)</f>
        <v>PPE</v>
      </c>
    </row>
    <row r="132" spans="1:46" x14ac:dyDescent="0.35">
      <c r="A132" s="1" t="str">
        <f>Tableau1[[#This Row],[Nº pièce référence]]</f>
        <v>4500669065</v>
      </c>
      <c r="B132" s="126" t="s">
        <v>637</v>
      </c>
      <c r="C132" s="1"/>
      <c r="D132" s="1" t="s">
        <v>638</v>
      </c>
      <c r="E132" s="1" t="s">
        <v>639</v>
      </c>
      <c r="F132" s="92"/>
      <c r="G132" s="127">
        <v>0</v>
      </c>
      <c r="H132" s="75">
        <v>43928</v>
      </c>
      <c r="I132" s="73">
        <v>11566</v>
      </c>
      <c r="J132" s="73" t="s">
        <v>379</v>
      </c>
      <c r="K132" s="75">
        <v>43995</v>
      </c>
      <c r="L132" s="176" t="s">
        <v>276</v>
      </c>
      <c r="M132" s="73"/>
      <c r="N132" s="73"/>
      <c r="O132" s="73"/>
      <c r="P132" s="73"/>
      <c r="Q132" s="75">
        <v>43928</v>
      </c>
      <c r="R132" s="226" t="str">
        <f>VLOOKUP(Tableau1[[#This Row],[POposte]],Tableau8[],15,FALSE)</f>
        <v>BB</v>
      </c>
      <c r="S132" s="226" t="str">
        <f>VLOOKUP(Tableau1[[#This Row],[POposte]],Tableau8[],14,FALSE)</f>
        <v>XXX</v>
      </c>
      <c r="T132" s="75" t="str">
        <f>IF(Tableau1[[#This Row],[Strat lancement]]="A0",IF(Tableau1[[#This Row],[Statut lancement]]="X","OK","NOK"),IF(Tableau1[[#This Row],[Strat lancement]]="AA",IF(Tableau1[[#This Row],[Statut lancement]]="XX","OK","NOK"),IF(Tableau1[[#This Row],[Strat lancement]]="BB",IF(Tableau1[[#This Row],[Statut lancement]]="XXX","OK","NOK"))))</f>
        <v>OK</v>
      </c>
      <c r="U132" s="18" t="s">
        <v>640</v>
      </c>
      <c r="V132" s="1" t="s">
        <v>641</v>
      </c>
      <c r="W132" s="1" t="s">
        <v>88</v>
      </c>
      <c r="X132" s="2">
        <v>43929</v>
      </c>
      <c r="Y132" s="1" t="s">
        <v>642</v>
      </c>
      <c r="Z132" s="1" t="s">
        <v>219</v>
      </c>
      <c r="AA132" s="2">
        <v>43929</v>
      </c>
      <c r="AB132" s="123" t="s">
        <v>220</v>
      </c>
      <c r="AC132" s="1" t="str">
        <f>VLOOKUP(Tableau1[[#This Row],[POposte]],Tableau8[#All],18,FALSE)</f>
        <v/>
      </c>
      <c r="AD132" s="236" t="str">
        <f>CONCATENATE(Tableau1[[#This Row],[Nº pièce référence]],Tableau1[[#This Row],[Poste de réf.]])</f>
        <v>450066906510</v>
      </c>
      <c r="AE132" s="237">
        <f>VLOOKUP(Tableau1[[#This Row],[POposte]],Tableau5[#All],5,FALSE)</f>
        <v>6171000</v>
      </c>
      <c r="AF132" s="238" t="s">
        <v>52</v>
      </c>
      <c r="AG132" s="237">
        <f>VLOOKUP(Tableau1[[#This Row],[POposte]],Tableau5[#All],6,FALSE)</f>
        <v>6160620</v>
      </c>
      <c r="AH132" s="238" t="s">
        <v>52</v>
      </c>
      <c r="AI132" s="239">
        <f>Tableau1[[#This Row],[Montant Engagé PO]]-Tableau1[[#This Row],[Montant Liquidé]]</f>
        <v>10380</v>
      </c>
      <c r="AJ132" s="237" t="str">
        <f>VLOOKUP(Tableau1[[#This Row],[POposte]],Tableau5[#All],3,FALSE)</f>
        <v>300020861</v>
      </c>
      <c r="AK132" s="237" t="str">
        <f>VLOOKUP(Tableau1[[#This Row],[POposte]],Tableau5[#All],4,FALSE)</f>
        <v>1</v>
      </c>
      <c r="AL132" s="146" t="str">
        <f>VLOOKUP(Tableau1[[#This Row],[POposte]],Tableau5[#All],2,FALSE)</f>
        <v>255223121102</v>
      </c>
      <c r="AM132" s="237" t="str">
        <f>VLOOKUP(Tableau1[[#This Row],[POposte]],Tableau8[],9,FALSE)</f>
        <v>Z</v>
      </c>
      <c r="AN132" s="241">
        <f>VLOOKUP(Tableau1[[#This Row],[POposte]],Tableau8[],16,FALSE)</f>
        <v>1</v>
      </c>
      <c r="AO132" s="200">
        <f>VLOOKUP(Tableau1[[#This Row],[POposte]],Tableau8[],17,FALSE)</f>
        <v>0</v>
      </c>
      <c r="AP132" s="1" t="str">
        <f>VLOOKUP(Tableau1[[#This Row],[POposte]],Tableau13[#All],10,FALSE)</f>
        <v>0500</v>
      </c>
      <c r="AQ132" s="1" t="str">
        <f>VLOOKUP(MID(Tableau1[[#This Row],[Codenva]],1,2),Tableau36[],2,FALSE)</f>
        <v>Onderhandelingsprocedure zonder voorafgaande bekendmaking (0500)</v>
      </c>
      <c r="AR132" s="1" t="str">
        <f>VLOOKUP(Tableau1[[#This Row],[POposte]],Tableau13[#All],16,FALSE)</f>
        <v/>
      </c>
      <c r="AS132" s="285" t="str">
        <f>Tableau1[[#This Row],[KRC]]&amp;Tableau1[[#This Row],[Poste KRC]]</f>
        <v>3000208611</v>
      </c>
      <c r="AT132" s="1" t="str">
        <f>VLOOKUP(Tableau1[[#This Row],[Colonne3]],Tableau6[[#All],[krcposte]:[description ]],2,FALSE)</f>
        <v>PPE</v>
      </c>
    </row>
    <row r="133" spans="1:46" x14ac:dyDescent="0.35">
      <c r="A133" s="1" t="str">
        <f>Tableau1[[#This Row],[Nº pièce référence]]</f>
        <v>4500669133</v>
      </c>
      <c r="B133" s="126" t="s">
        <v>643</v>
      </c>
      <c r="C133" s="1"/>
      <c r="D133" s="1"/>
      <c r="E133" s="1" t="s">
        <v>644</v>
      </c>
      <c r="F133" s="92"/>
      <c r="G133" s="127">
        <v>0</v>
      </c>
      <c r="H133" s="75" t="s">
        <v>645</v>
      </c>
      <c r="I133" s="73" t="s">
        <v>646</v>
      </c>
      <c r="J133" s="73" t="s">
        <v>647</v>
      </c>
      <c r="K133" s="75">
        <v>43995</v>
      </c>
      <c r="L133" s="176" t="s">
        <v>276</v>
      </c>
      <c r="M133" s="73"/>
      <c r="N133" s="73"/>
      <c r="O133" s="73"/>
      <c r="P133" s="73"/>
      <c r="Q133" s="75" t="s">
        <v>648</v>
      </c>
      <c r="R133" s="226" t="str">
        <f>VLOOKUP(Tableau1[[#This Row],[POposte]],Tableau8[],15,FALSE)</f>
        <v>BB</v>
      </c>
      <c r="S133" s="226" t="str">
        <f>VLOOKUP(Tableau1[[#This Row],[POposte]],Tableau8[],14,FALSE)</f>
        <v>XXX</v>
      </c>
      <c r="T133" s="75" t="str">
        <f>IF(Tableau1[[#This Row],[Strat lancement]]="A0",IF(Tableau1[[#This Row],[Statut lancement]]="X","OK","NOK"),IF(Tableau1[[#This Row],[Strat lancement]]="AA",IF(Tableau1[[#This Row],[Statut lancement]]="XX","OK","NOK"),IF(Tableau1[[#This Row],[Strat lancement]]="BB",IF(Tableau1[[#This Row],[Statut lancement]]="XXX","OK","NOK"))))</f>
        <v>OK</v>
      </c>
      <c r="U133" s="18" t="s">
        <v>649</v>
      </c>
      <c r="V133" s="1" t="s">
        <v>650</v>
      </c>
      <c r="W133" s="1" t="s">
        <v>88</v>
      </c>
      <c r="X133" s="2">
        <v>43929</v>
      </c>
      <c r="Y133" s="1" t="s">
        <v>651</v>
      </c>
      <c r="Z133" s="1" t="s">
        <v>219</v>
      </c>
      <c r="AA133" s="2">
        <v>43929</v>
      </c>
      <c r="AB133" s="123" t="s">
        <v>220</v>
      </c>
      <c r="AC133" s="1" t="str">
        <f>VLOOKUP(Tableau1[[#This Row],[POposte]],Tableau8[#All],18,FALSE)</f>
        <v/>
      </c>
      <c r="AD133" s="236" t="str">
        <f>CONCATENATE(Tableau1[[#This Row],[Nº pièce référence]],Tableau1[[#This Row],[Poste de réf.]])</f>
        <v>450066913310</v>
      </c>
      <c r="AE133" s="237">
        <f>VLOOKUP(Tableau1[[#This Row],[POposte]],Tableau5[#All],5,FALSE)</f>
        <v>56780.46</v>
      </c>
      <c r="AF133" s="238" t="s">
        <v>52</v>
      </c>
      <c r="AG133" s="237">
        <f>VLOOKUP(Tableau1[[#This Row],[POposte]],Tableau5[#All],6,FALSE)</f>
        <v>56780.46</v>
      </c>
      <c r="AH133" s="238" t="s">
        <v>52</v>
      </c>
      <c r="AI133" s="239">
        <f>Tableau1[[#This Row],[Montant Engagé PO]]-Tableau1[[#This Row],[Montant Liquidé]]</f>
        <v>0</v>
      </c>
      <c r="AJ133" s="237" t="str">
        <f>VLOOKUP(Tableau1[[#This Row],[POposte]],Tableau5[#All],3,FALSE)</f>
        <v>300020861</v>
      </c>
      <c r="AK133" s="237" t="str">
        <f>VLOOKUP(Tableau1[[#This Row],[POposte]],Tableau5[#All],4,FALSE)</f>
        <v>1</v>
      </c>
      <c r="AL133" s="146" t="str">
        <f>VLOOKUP(Tableau1[[#This Row],[POposte]],Tableau5[#All],2,FALSE)</f>
        <v>255223121102</v>
      </c>
      <c r="AM133" s="237" t="str">
        <f>VLOOKUP(Tableau1[[#This Row],[POposte]],Tableau8[],9,FALSE)</f>
        <v>Z</v>
      </c>
      <c r="AN133" s="241">
        <f>VLOOKUP(Tableau1[[#This Row],[POposte]],Tableau8[],16,FALSE)</f>
        <v>1</v>
      </c>
      <c r="AO133" s="200">
        <f>VLOOKUP(Tableau1[[#This Row],[POposte]],Tableau8[],17,FALSE)</f>
        <v>0</v>
      </c>
      <c r="AP133" s="1" t="str">
        <f>VLOOKUP(Tableau1[[#This Row],[POposte]],Tableau13[#All],10,FALSE)</f>
        <v>0520</v>
      </c>
      <c r="AQ133" s="1" t="str">
        <f>VLOOKUP(MID(Tableau1[[#This Row],[Codenva]],1,2),Tableau36[],2,FALSE)</f>
        <v>Onderhandelingsprocedure zonder voorafgaande bekendmaking (0500)</v>
      </c>
      <c r="AR133" s="1" t="str">
        <f>VLOOKUP(Tableau1[[#This Row],[POposte]],Tableau13[#All],16,FALSE)</f>
        <v/>
      </c>
      <c r="AS133" s="285" t="str">
        <f>Tableau1[[#This Row],[KRC]]&amp;Tableau1[[#This Row],[Poste KRC]]</f>
        <v>3000208611</v>
      </c>
      <c r="AT133" s="1" t="str">
        <f>VLOOKUP(Tableau1[[#This Row],[Colonne3]],Tableau6[[#All],[krcposte]:[description ]],2,FALSE)</f>
        <v>PPE</v>
      </c>
    </row>
    <row r="134" spans="1:46" x14ac:dyDescent="0.35">
      <c r="A134" s="1" t="str">
        <f>Tableau1[[#This Row],[Nº pièce référence]]</f>
        <v>4500669133</v>
      </c>
      <c r="B134" s="126" t="s">
        <v>643</v>
      </c>
      <c r="C134" s="1"/>
      <c r="D134" s="1"/>
      <c r="E134" s="1" t="s">
        <v>644</v>
      </c>
      <c r="F134" s="92"/>
      <c r="G134" s="127">
        <v>0</v>
      </c>
      <c r="H134" s="75" t="s">
        <v>645</v>
      </c>
      <c r="I134" s="73" t="s">
        <v>646</v>
      </c>
      <c r="J134" s="73" t="s">
        <v>647</v>
      </c>
      <c r="K134" s="75">
        <v>43995</v>
      </c>
      <c r="L134" s="176" t="s">
        <v>276</v>
      </c>
      <c r="M134" s="73"/>
      <c r="N134" s="73"/>
      <c r="O134" s="73"/>
      <c r="P134" s="73"/>
      <c r="Q134" s="75" t="s">
        <v>648</v>
      </c>
      <c r="R134" s="226" t="str">
        <f>VLOOKUP(Tableau1[[#This Row],[POposte]],Tableau8[],15,FALSE)</f>
        <v>BB</v>
      </c>
      <c r="S134" s="226" t="str">
        <f>VLOOKUP(Tableau1[[#This Row],[POposte]],Tableau8[],14,FALSE)</f>
        <v>XXX</v>
      </c>
      <c r="T134" s="75" t="str">
        <f>IF(Tableau1[[#This Row],[Strat lancement]]="A0",IF(Tableau1[[#This Row],[Statut lancement]]="X","OK","NOK"),IF(Tableau1[[#This Row],[Strat lancement]]="AA",IF(Tableau1[[#This Row],[Statut lancement]]="XX","OK","NOK"),IF(Tableau1[[#This Row],[Strat lancement]]="BB",IF(Tableau1[[#This Row],[Statut lancement]]="XXX","OK","NOK"))))</f>
        <v>OK</v>
      </c>
      <c r="U134" s="18" t="s">
        <v>649</v>
      </c>
      <c r="V134" s="1" t="s">
        <v>650</v>
      </c>
      <c r="W134" s="1" t="s">
        <v>217</v>
      </c>
      <c r="X134" s="2">
        <v>43929</v>
      </c>
      <c r="Y134" s="1" t="s">
        <v>652</v>
      </c>
      <c r="Z134" s="1" t="s">
        <v>219</v>
      </c>
      <c r="AA134" s="2">
        <v>43929</v>
      </c>
      <c r="AB134" s="123" t="s">
        <v>220</v>
      </c>
      <c r="AC134" s="1" t="str">
        <f>VLOOKUP(Tableau1[[#This Row],[POposte]],Tableau8[#All],18,FALSE)</f>
        <v/>
      </c>
      <c r="AD134" s="236" t="str">
        <f>CONCATENATE(Tableau1[[#This Row],[Nº pièce référence]],Tableau1[[#This Row],[Poste de réf.]])</f>
        <v>450066913320</v>
      </c>
      <c r="AE134" s="237">
        <f>VLOOKUP(Tableau1[[#This Row],[POposte]],Tableau5[#All],5,FALSE)</f>
        <v>68098.8</v>
      </c>
      <c r="AF134" s="238" t="s">
        <v>52</v>
      </c>
      <c r="AG134" s="237">
        <f>VLOOKUP(Tableau1[[#This Row],[POposte]],Tableau5[#All],6,FALSE)</f>
        <v>68098.8</v>
      </c>
      <c r="AH134" s="238" t="s">
        <v>52</v>
      </c>
      <c r="AI134" s="239">
        <f>Tableau1[[#This Row],[Montant Engagé PO]]-Tableau1[[#This Row],[Montant Liquidé]]</f>
        <v>0</v>
      </c>
      <c r="AJ134" s="237" t="str">
        <f>VLOOKUP(Tableau1[[#This Row],[POposte]],Tableau5[#All],3,FALSE)</f>
        <v>300020861</v>
      </c>
      <c r="AK134" s="237" t="str">
        <f>VLOOKUP(Tableau1[[#This Row],[POposte]],Tableau5[#All],4,FALSE)</f>
        <v>1</v>
      </c>
      <c r="AL134" s="146" t="str">
        <f>VLOOKUP(Tableau1[[#This Row],[POposte]],Tableau5[#All],2,FALSE)</f>
        <v>255223121102</v>
      </c>
      <c r="AM134" s="237" t="str">
        <f>VLOOKUP(Tableau1[[#This Row],[POposte]],Tableau8[],9,FALSE)</f>
        <v>Z</v>
      </c>
      <c r="AN134" s="241">
        <f>VLOOKUP(Tableau1[[#This Row],[POposte]],Tableau8[],16,FALSE)</f>
        <v>1</v>
      </c>
      <c r="AO134" s="200">
        <f>VLOOKUP(Tableau1[[#This Row],[POposte]],Tableau8[],17,FALSE)</f>
        <v>0</v>
      </c>
      <c r="AP134" s="1" t="str">
        <f>VLOOKUP(Tableau1[[#This Row],[POposte]],Tableau13[#All],10,FALSE)</f>
        <v>0520</v>
      </c>
      <c r="AQ134" s="1" t="str">
        <f>VLOOKUP(MID(Tableau1[[#This Row],[Codenva]],1,2),Tableau36[],2,FALSE)</f>
        <v>Onderhandelingsprocedure zonder voorafgaande bekendmaking (0500)</v>
      </c>
      <c r="AR134" s="1" t="str">
        <f>VLOOKUP(Tableau1[[#This Row],[POposte]],Tableau13[#All],16,FALSE)</f>
        <v/>
      </c>
      <c r="AS134" s="285" t="str">
        <f>Tableau1[[#This Row],[KRC]]&amp;Tableau1[[#This Row],[Poste KRC]]</f>
        <v>3000208611</v>
      </c>
      <c r="AT134" s="1" t="str">
        <f>VLOOKUP(Tableau1[[#This Row],[Colonne3]],Tableau6[[#All],[krcposte]:[description ]],2,FALSE)</f>
        <v>PPE</v>
      </c>
    </row>
    <row r="135" spans="1:46" x14ac:dyDescent="0.35">
      <c r="A135" s="1" t="str">
        <f>Tableau1[[#This Row],[Nº pièce référence]]</f>
        <v>4500668985</v>
      </c>
      <c r="B135" s="124"/>
      <c r="C135" s="1"/>
      <c r="D135" s="1"/>
      <c r="E135" s="1" t="s">
        <v>653</v>
      </c>
      <c r="F135" s="92"/>
      <c r="G135" s="123"/>
      <c r="H135" s="75" t="s">
        <v>214</v>
      </c>
      <c r="I135" s="75" t="s">
        <v>214</v>
      </c>
      <c r="J135" s="75" t="s">
        <v>214</v>
      </c>
      <c r="K135" s="75" t="s">
        <v>214</v>
      </c>
      <c r="L135" s="176" t="s">
        <v>276</v>
      </c>
      <c r="M135" s="75"/>
      <c r="N135" s="75"/>
      <c r="O135" s="75"/>
      <c r="P135" s="75"/>
      <c r="Q135" s="75" t="s">
        <v>214</v>
      </c>
      <c r="R135" s="226" t="str">
        <f>VLOOKUP(Tableau1[[#This Row],[POposte]],Tableau8[],15,FALSE)</f>
        <v>A0</v>
      </c>
      <c r="S135" s="226" t="str">
        <f>VLOOKUP(Tableau1[[#This Row],[POposte]],Tableau8[],14,FALSE)</f>
        <v>X</v>
      </c>
      <c r="T135" s="75" t="str">
        <f>IF(Tableau1[[#This Row],[Strat lancement]]="A0",IF(Tableau1[[#This Row],[Statut lancement]]="X","OK","NOK"),IF(Tableau1[[#This Row],[Strat lancement]]="AA",IF(Tableau1[[#This Row],[Statut lancement]]="XX","OK","NOK"),IF(Tableau1[[#This Row],[Strat lancement]]="BB",IF(Tableau1[[#This Row],[Statut lancement]]="XXX","OK","NOK"))))</f>
        <v>OK</v>
      </c>
      <c r="U135" s="18" t="s">
        <v>654</v>
      </c>
      <c r="V135" s="1" t="s">
        <v>655</v>
      </c>
      <c r="W135" s="1" t="s">
        <v>88</v>
      </c>
      <c r="X135" s="2">
        <v>43929</v>
      </c>
      <c r="Y135" s="1" t="s">
        <v>656</v>
      </c>
      <c r="Z135" s="1" t="s">
        <v>219</v>
      </c>
      <c r="AA135" s="2">
        <v>43929</v>
      </c>
      <c r="AB135" s="123" t="s">
        <v>220</v>
      </c>
      <c r="AC135" s="1" t="str">
        <f>VLOOKUP(Tableau1[[#This Row],[POposte]],Tableau8[#All],18,FALSE)</f>
        <v/>
      </c>
      <c r="AD135" s="236" t="str">
        <f>CONCATENATE(Tableau1[[#This Row],[Nº pièce référence]],Tableau1[[#This Row],[Poste de réf.]])</f>
        <v>450066898510</v>
      </c>
      <c r="AE135" s="237">
        <f>VLOOKUP(Tableau1[[#This Row],[POposte]],Tableau5[#All],5,FALSE)</f>
        <v>699.84</v>
      </c>
      <c r="AF135" s="238" t="s">
        <v>52</v>
      </c>
      <c r="AG135" s="237">
        <f>VLOOKUP(Tableau1[[#This Row],[POposte]],Tableau5[#All],6,FALSE)</f>
        <v>699.84</v>
      </c>
      <c r="AH135" s="238" t="s">
        <v>52</v>
      </c>
      <c r="AI135" s="239">
        <f>Tableau1[[#This Row],[Montant Engagé PO]]-Tableau1[[#This Row],[Montant Liquidé]]</f>
        <v>0</v>
      </c>
      <c r="AJ135" s="237" t="str">
        <f>VLOOKUP(Tableau1[[#This Row],[POposte]],Tableau5[#All],3,FALSE)</f>
        <v>300020861</v>
      </c>
      <c r="AK135" s="237" t="str">
        <f>VLOOKUP(Tableau1[[#This Row],[POposte]],Tableau5[#All],4,FALSE)</f>
        <v>5</v>
      </c>
      <c r="AL135" s="146" t="str">
        <f>VLOOKUP(Tableau1[[#This Row],[POposte]],Tableau5[#All],2,FALSE)</f>
        <v>255223121102</v>
      </c>
      <c r="AM135" s="237" t="str">
        <f>VLOOKUP(Tableau1[[#This Row],[POposte]],Tableau8[],9,FALSE)</f>
        <v>L</v>
      </c>
      <c r="AN135" s="241">
        <f>VLOOKUP(Tableau1[[#This Row],[POposte]],Tableau8[],16,FALSE)</f>
        <v>72</v>
      </c>
      <c r="AO135" s="200">
        <f>VLOOKUP(Tableau1[[#This Row],[POposte]],Tableau8[],17,FALSE)</f>
        <v>0</v>
      </c>
      <c r="AP135" s="1" t="str">
        <f>VLOOKUP(Tableau1[[#This Row],[POposte]],Tableau13[#All],10,FALSE)</f>
        <v>0800</v>
      </c>
      <c r="AQ135" s="1" t="str">
        <f>VLOOKUP(MID(Tableau1[[#This Row],[Codenva]],1,2),Tableau36[],2,FALSE)</f>
        <v>Overheidsopdrachten van beperkte waarde (0800)</v>
      </c>
      <c r="AR135" s="1" t="str">
        <f>VLOOKUP(Tableau1[[#This Row],[POposte]],Tableau13[#All],16,FALSE)</f>
        <v/>
      </c>
      <c r="AS135" s="285" t="str">
        <f>Tableau1[[#This Row],[KRC]]&amp;Tableau1[[#This Row],[Poste KRC]]</f>
        <v>3000208615</v>
      </c>
      <c r="AT135" s="1" t="str">
        <f>VLOOKUP(Tableau1[[#This Row],[Colonne3]],Tableau6[[#All],[krcposte]:[description ]],2,FALSE)</f>
        <v>Médicament (AFMPS)</v>
      </c>
    </row>
    <row r="136" spans="1:46" x14ac:dyDescent="0.35">
      <c r="A136" s="1" t="str">
        <f>Tableau1[[#This Row],[Nº pièce référence]]</f>
        <v>4500669130</v>
      </c>
      <c r="B136" s="128" t="s">
        <v>657</v>
      </c>
      <c r="C136" s="1"/>
      <c r="D136" s="1" t="s">
        <v>526</v>
      </c>
      <c r="E136" s="1" t="s">
        <v>527</v>
      </c>
      <c r="F136" s="92"/>
      <c r="G136" s="123"/>
      <c r="H136" s="95">
        <v>43929</v>
      </c>
      <c r="I136" s="33">
        <v>11672</v>
      </c>
      <c r="J136" s="73" t="s">
        <v>282</v>
      </c>
      <c r="K136" s="73"/>
      <c r="L136" s="176" t="s">
        <v>276</v>
      </c>
      <c r="M136" s="33"/>
      <c r="N136" s="33"/>
      <c r="O136" s="33"/>
      <c r="P136" s="33"/>
      <c r="Q136" s="75">
        <v>43930</v>
      </c>
      <c r="R136" s="226" t="str">
        <f>VLOOKUP(Tableau1[[#This Row],[POposte]],Tableau8[],15,FALSE)</f>
        <v>BB</v>
      </c>
      <c r="S136" s="226" t="str">
        <f>VLOOKUP(Tableau1[[#This Row],[POposte]],Tableau8[],14,FALSE)</f>
        <v>XXX</v>
      </c>
      <c r="T136" s="75" t="str">
        <f>IF(Tableau1[[#This Row],[Strat lancement]]="A0",IF(Tableau1[[#This Row],[Statut lancement]]="X","OK","NOK"),IF(Tableau1[[#This Row],[Strat lancement]]="AA",IF(Tableau1[[#This Row],[Statut lancement]]="XX","OK","NOK"),IF(Tableau1[[#This Row],[Strat lancement]]="BB",IF(Tableau1[[#This Row],[Statut lancement]]="XXX","OK","NOK"))))</f>
        <v>OK</v>
      </c>
      <c r="U136" s="18" t="s">
        <v>528</v>
      </c>
      <c r="V136" s="1" t="s">
        <v>658</v>
      </c>
      <c r="W136" s="1" t="s">
        <v>88</v>
      </c>
      <c r="X136" s="2">
        <v>43929</v>
      </c>
      <c r="Y136" s="1" t="s">
        <v>659</v>
      </c>
      <c r="Z136" s="1" t="s">
        <v>219</v>
      </c>
      <c r="AA136" s="2">
        <v>43929</v>
      </c>
      <c r="AB136" s="123" t="s">
        <v>220</v>
      </c>
      <c r="AC136" s="1" t="str">
        <f>VLOOKUP(Tableau1[[#This Row],[POposte]],Tableau8[#All],18,FALSE)</f>
        <v>I3</v>
      </c>
      <c r="AD136" s="236" t="str">
        <f>CONCATENATE(Tableau1[[#This Row],[Nº pièce référence]],Tableau1[[#This Row],[Poste de réf.]])</f>
        <v>450066913010</v>
      </c>
      <c r="AE136" s="237">
        <f>VLOOKUP(Tableau1[[#This Row],[POposte]],Tableau5[#All],5,FALSE)</f>
        <v>5924.16</v>
      </c>
      <c r="AF136" s="238" t="s">
        <v>52</v>
      </c>
      <c r="AG136" s="237">
        <f>VLOOKUP(Tableau1[[#This Row],[POposte]],Tableau5[#All],6,FALSE)</f>
        <v>5924.16</v>
      </c>
      <c r="AH136" s="238" t="s">
        <v>52</v>
      </c>
      <c r="AI136" s="239">
        <f>Tableau1[[#This Row],[Montant Engagé PO]]-Tableau1[[#This Row],[Montant Liquidé]]</f>
        <v>0</v>
      </c>
      <c r="AJ136" s="237" t="str">
        <f>VLOOKUP(Tableau1[[#This Row],[POposte]],Tableau5[#All],3,FALSE)</f>
        <v>300020861</v>
      </c>
      <c r="AK136" s="237" t="str">
        <f>VLOOKUP(Tableau1[[#This Row],[POposte]],Tableau5[#All],4,FALSE)</f>
        <v>1</v>
      </c>
      <c r="AL136" s="146" t="str">
        <f>VLOOKUP(Tableau1[[#This Row],[POposte]],Tableau5[#All],2,FALSE)</f>
        <v>255223121102</v>
      </c>
      <c r="AM136" s="237" t="str">
        <f>VLOOKUP(Tableau1[[#This Row],[POposte]],Tableau8[],9,FALSE)</f>
        <v>Z</v>
      </c>
      <c r="AN136" s="241">
        <f>VLOOKUP(Tableau1[[#This Row],[POposte]],Tableau8[],16,FALSE)</f>
        <v>1</v>
      </c>
      <c r="AO136" s="200">
        <f>VLOOKUP(Tableau1[[#This Row],[POposte]],Tableau8[],17,FALSE)</f>
        <v>0</v>
      </c>
      <c r="AP136" s="1" t="str">
        <f>VLOOKUP(Tableau1[[#This Row],[POposte]],Tableau13[#All],10,FALSE)</f>
        <v>0500</v>
      </c>
      <c r="AQ136" s="1" t="str">
        <f>VLOOKUP(MID(Tableau1[[#This Row],[Codenva]],1,2),Tableau36[],2,FALSE)</f>
        <v>Onderhandelingsprocedure zonder voorafgaande bekendmaking (0500)</v>
      </c>
      <c r="AR136" s="1" t="str">
        <f>VLOOKUP(Tableau1[[#This Row],[POposte]],Tableau13[#All],16,FALSE)</f>
        <v/>
      </c>
      <c r="AS136" s="285" t="str">
        <f>Tableau1[[#This Row],[KRC]]&amp;Tableau1[[#This Row],[Poste KRC]]</f>
        <v>3000208611</v>
      </c>
      <c r="AT136" s="1" t="str">
        <f>VLOOKUP(Tableau1[[#This Row],[Colonne3]],Tableau6[[#All],[krcposte]:[description ]],2,FALSE)</f>
        <v>PPE</v>
      </c>
    </row>
    <row r="137" spans="1:46" x14ac:dyDescent="0.35">
      <c r="A137" s="1" t="str">
        <f>Tableau1[[#This Row],[Nº pièce référence]]</f>
        <v>4500669130</v>
      </c>
      <c r="B137" s="128" t="s">
        <v>657</v>
      </c>
      <c r="C137" s="1"/>
      <c r="D137" s="1" t="s">
        <v>526</v>
      </c>
      <c r="E137" s="1" t="s">
        <v>527</v>
      </c>
      <c r="F137" s="92"/>
      <c r="G137" s="123"/>
      <c r="H137" s="95">
        <v>43929</v>
      </c>
      <c r="I137" s="33">
        <v>11672</v>
      </c>
      <c r="J137" s="73" t="s">
        <v>282</v>
      </c>
      <c r="K137" s="73"/>
      <c r="L137" s="176" t="s">
        <v>276</v>
      </c>
      <c r="M137" s="33"/>
      <c r="N137" s="33"/>
      <c r="O137" s="33"/>
      <c r="P137" s="33"/>
      <c r="Q137" s="75">
        <v>43930</v>
      </c>
      <c r="R137" s="226" t="str">
        <f>VLOOKUP(Tableau1[[#This Row],[POposte]],Tableau8[],15,FALSE)</f>
        <v>BB</v>
      </c>
      <c r="S137" s="226" t="str">
        <f>VLOOKUP(Tableau1[[#This Row],[POposte]],Tableau8[],14,FALSE)</f>
        <v>XXX</v>
      </c>
      <c r="T137" s="75" t="str">
        <f>IF(Tableau1[[#This Row],[Strat lancement]]="A0",IF(Tableau1[[#This Row],[Statut lancement]]="X","OK","NOK"),IF(Tableau1[[#This Row],[Strat lancement]]="AA",IF(Tableau1[[#This Row],[Statut lancement]]="XX","OK","NOK"),IF(Tableau1[[#This Row],[Strat lancement]]="BB",IF(Tableau1[[#This Row],[Statut lancement]]="XXX","OK","NOK"))))</f>
        <v>OK</v>
      </c>
      <c r="U137" s="18" t="s">
        <v>528</v>
      </c>
      <c r="V137" s="1" t="s">
        <v>658</v>
      </c>
      <c r="W137" s="1" t="s">
        <v>217</v>
      </c>
      <c r="X137" s="2">
        <v>43929</v>
      </c>
      <c r="Y137" s="1" t="s">
        <v>659</v>
      </c>
      <c r="Z137" s="1" t="s">
        <v>219</v>
      </c>
      <c r="AA137" s="2">
        <v>43929</v>
      </c>
      <c r="AB137" s="123" t="s">
        <v>220</v>
      </c>
      <c r="AC137" s="1" t="str">
        <f>VLOOKUP(Tableau1[[#This Row],[POposte]],Tableau8[#All],18,FALSE)</f>
        <v>I3</v>
      </c>
      <c r="AD137" s="236" t="str">
        <f>CONCATENATE(Tableau1[[#This Row],[Nº pièce référence]],Tableau1[[#This Row],[Poste de réf.]])</f>
        <v>450066913020</v>
      </c>
      <c r="AE137" s="237">
        <f>VLOOKUP(Tableau1[[#This Row],[POposte]],Tableau5[#All],5,FALSE)</f>
        <v>18498.48</v>
      </c>
      <c r="AF137" s="238" t="s">
        <v>52</v>
      </c>
      <c r="AG137" s="237">
        <f>VLOOKUP(Tableau1[[#This Row],[POposte]],Tableau5[#All],6,FALSE)</f>
        <v>18498.48</v>
      </c>
      <c r="AH137" s="238" t="s">
        <v>52</v>
      </c>
      <c r="AI137" s="239">
        <f>Tableau1[[#This Row],[Montant Engagé PO]]-Tableau1[[#This Row],[Montant Liquidé]]</f>
        <v>0</v>
      </c>
      <c r="AJ137" s="237" t="str">
        <f>VLOOKUP(Tableau1[[#This Row],[POposte]],Tableau5[#All],3,FALSE)</f>
        <v>300020861</v>
      </c>
      <c r="AK137" s="237" t="str">
        <f>VLOOKUP(Tableau1[[#This Row],[POposte]],Tableau5[#All],4,FALSE)</f>
        <v>1</v>
      </c>
      <c r="AL137" s="146" t="str">
        <f>VLOOKUP(Tableau1[[#This Row],[POposte]],Tableau5[#All],2,FALSE)</f>
        <v>255223121102</v>
      </c>
      <c r="AM137" s="237" t="str">
        <f>VLOOKUP(Tableau1[[#This Row],[POposte]],Tableau8[],9,FALSE)</f>
        <v>Z</v>
      </c>
      <c r="AN137" s="241">
        <f>VLOOKUP(Tableau1[[#This Row],[POposte]],Tableau8[],16,FALSE)</f>
        <v>1</v>
      </c>
      <c r="AO137" s="200">
        <f>VLOOKUP(Tableau1[[#This Row],[POposte]],Tableau8[],17,FALSE)</f>
        <v>0</v>
      </c>
      <c r="AP137" s="1" t="str">
        <f>VLOOKUP(Tableau1[[#This Row],[POposte]],Tableau13[#All],10,FALSE)</f>
        <v>0500</v>
      </c>
      <c r="AQ137" s="1" t="str">
        <f>VLOOKUP(MID(Tableau1[[#This Row],[Codenva]],1,2),Tableau36[],2,FALSE)</f>
        <v>Onderhandelingsprocedure zonder voorafgaande bekendmaking (0500)</v>
      </c>
      <c r="AR137" s="1" t="str">
        <f>VLOOKUP(Tableau1[[#This Row],[POposte]],Tableau13[#All],16,FALSE)</f>
        <v/>
      </c>
      <c r="AS137" s="285" t="str">
        <f>Tableau1[[#This Row],[KRC]]&amp;Tableau1[[#This Row],[Poste KRC]]</f>
        <v>3000208611</v>
      </c>
      <c r="AT137" s="1" t="str">
        <f>VLOOKUP(Tableau1[[#This Row],[Colonne3]],Tableau6[[#All],[krcposte]:[description ]],2,FALSE)</f>
        <v>PPE</v>
      </c>
    </row>
    <row r="138" spans="1:46" x14ac:dyDescent="0.35">
      <c r="A138" s="1" t="str">
        <f>Tableau1[[#This Row],[Nº pièce référence]]</f>
        <v>4500669055</v>
      </c>
      <c r="B138" s="126" t="s">
        <v>660</v>
      </c>
      <c r="C138" s="1"/>
      <c r="D138" s="1"/>
      <c r="E138" s="1" t="s">
        <v>661</v>
      </c>
      <c r="F138" s="92"/>
      <c r="G138" s="125">
        <v>1</v>
      </c>
      <c r="H138" s="75">
        <v>43928</v>
      </c>
      <c r="I138" s="73">
        <v>11613</v>
      </c>
      <c r="J138" s="73" t="s">
        <v>379</v>
      </c>
      <c r="K138" s="75">
        <v>43995</v>
      </c>
      <c r="L138" s="176" t="s">
        <v>276</v>
      </c>
      <c r="M138" s="73"/>
      <c r="N138" s="73"/>
      <c r="O138" s="73"/>
      <c r="P138" s="73"/>
      <c r="Q138" s="75">
        <v>43928</v>
      </c>
      <c r="R138" s="226" t="str">
        <f>VLOOKUP(Tableau1[[#This Row],[POposte]],Tableau8[],15,FALSE)</f>
        <v>BB</v>
      </c>
      <c r="S138" s="226" t="str">
        <f>VLOOKUP(Tableau1[[#This Row],[POposte]],Tableau8[],14,FALSE)</f>
        <v>XXX</v>
      </c>
      <c r="T138" s="75" t="str">
        <f>IF(Tableau1[[#This Row],[Strat lancement]]="A0",IF(Tableau1[[#This Row],[Statut lancement]]="X","OK","NOK"),IF(Tableau1[[#This Row],[Strat lancement]]="AA",IF(Tableau1[[#This Row],[Statut lancement]]="XX","OK","NOK"),IF(Tableau1[[#This Row],[Strat lancement]]="BB",IF(Tableau1[[#This Row],[Statut lancement]]="XXX","OK","NOK"))))</f>
        <v>OK</v>
      </c>
      <c r="U138" s="18" t="s">
        <v>662</v>
      </c>
      <c r="V138" s="1" t="s">
        <v>663</v>
      </c>
      <c r="W138" s="1" t="s">
        <v>88</v>
      </c>
      <c r="X138" s="2">
        <v>43929</v>
      </c>
      <c r="Y138" s="1" t="s">
        <v>664</v>
      </c>
      <c r="Z138" s="1" t="s">
        <v>219</v>
      </c>
      <c r="AA138" s="2">
        <v>43929</v>
      </c>
      <c r="AB138" s="123" t="s">
        <v>220</v>
      </c>
      <c r="AC138" s="1" t="str">
        <f>VLOOKUP(Tableau1[[#This Row],[POposte]],Tableau8[#All],18,FALSE)</f>
        <v/>
      </c>
      <c r="AD138" s="236" t="str">
        <f>CONCATENATE(Tableau1[[#This Row],[Nº pièce référence]],Tableau1[[#This Row],[Poste de réf.]])</f>
        <v>450066905510</v>
      </c>
      <c r="AE138" s="237">
        <f>VLOOKUP(Tableau1[[#This Row],[POposte]],Tableau5[#All],5,FALSE)</f>
        <v>588189.87</v>
      </c>
      <c r="AF138" s="238" t="s">
        <v>52</v>
      </c>
      <c r="AG138" s="237">
        <f>VLOOKUP(Tableau1[[#This Row],[POposte]],Tableau5[#All],6,FALSE)</f>
        <v>588189.87</v>
      </c>
      <c r="AH138" s="238" t="s">
        <v>52</v>
      </c>
      <c r="AI138" s="239">
        <f>Tableau1[[#This Row],[Montant Engagé PO]]-Tableau1[[#This Row],[Montant Liquidé]]</f>
        <v>0</v>
      </c>
      <c r="AJ138" s="237" t="str">
        <f>VLOOKUP(Tableau1[[#This Row],[POposte]],Tableau5[#All],3,FALSE)</f>
        <v>300020861</v>
      </c>
      <c r="AK138" s="237" t="str">
        <f>VLOOKUP(Tableau1[[#This Row],[POposte]],Tableau5[#All],4,FALSE)</f>
        <v>1</v>
      </c>
      <c r="AL138" s="146" t="str">
        <f>VLOOKUP(Tableau1[[#This Row],[POposte]],Tableau5[#All],2,FALSE)</f>
        <v>255223121102</v>
      </c>
      <c r="AM138" s="237" t="str">
        <f>VLOOKUP(Tableau1[[#This Row],[POposte]],Tableau8[],9,FALSE)</f>
        <v>Z</v>
      </c>
      <c r="AN138" s="241">
        <f>VLOOKUP(Tableau1[[#This Row],[POposte]],Tableau8[],16,FALSE)</f>
        <v>1</v>
      </c>
      <c r="AO138" s="200">
        <f>VLOOKUP(Tableau1[[#This Row],[POposte]],Tableau8[],17,FALSE)</f>
        <v>0</v>
      </c>
      <c r="AP138" s="1" t="str">
        <f>VLOOKUP(Tableau1[[#This Row],[POposte]],Tableau13[#All],10,FALSE)</f>
        <v>0500</v>
      </c>
      <c r="AQ138" s="1" t="str">
        <f>VLOOKUP(MID(Tableau1[[#This Row],[Codenva]],1,2),Tableau36[],2,FALSE)</f>
        <v>Onderhandelingsprocedure zonder voorafgaande bekendmaking (0500)</v>
      </c>
      <c r="AR138" s="1" t="str">
        <f>VLOOKUP(Tableau1[[#This Row],[POposte]],Tableau13[#All],16,FALSE)</f>
        <v/>
      </c>
      <c r="AS138" s="285" t="str">
        <f>Tableau1[[#This Row],[KRC]]&amp;Tableau1[[#This Row],[Poste KRC]]</f>
        <v>3000208611</v>
      </c>
      <c r="AT138" s="1" t="str">
        <f>VLOOKUP(Tableau1[[#This Row],[Colonne3]],Tableau6[[#All],[krcposte]:[description ]],2,FALSE)</f>
        <v>PPE</v>
      </c>
    </row>
    <row r="139" spans="1:46" x14ac:dyDescent="0.35">
      <c r="A139" s="1" t="str">
        <f>Tableau1[[#This Row],[Nº pièce référence]]</f>
        <v>4500669126</v>
      </c>
      <c r="B139" s="126" t="s">
        <v>665</v>
      </c>
      <c r="C139" s="1"/>
      <c r="D139" s="1"/>
      <c r="E139" s="1" t="s">
        <v>666</v>
      </c>
      <c r="F139" s="92"/>
      <c r="G139" s="125">
        <v>1</v>
      </c>
      <c r="H139" s="75" t="s">
        <v>667</v>
      </c>
      <c r="I139" s="73" t="s">
        <v>668</v>
      </c>
      <c r="J139" s="73" t="s">
        <v>438</v>
      </c>
      <c r="K139" s="75">
        <v>43995</v>
      </c>
      <c r="L139" s="176" t="s">
        <v>276</v>
      </c>
      <c r="M139" s="73"/>
      <c r="N139" s="73"/>
      <c r="O139" s="73"/>
      <c r="P139" s="73"/>
      <c r="Q139" s="75">
        <v>43930</v>
      </c>
      <c r="R139" s="226" t="str">
        <f>VLOOKUP(Tableau1[[#This Row],[POposte]],Tableau8[],15,FALSE)</f>
        <v>BB</v>
      </c>
      <c r="S139" s="226" t="str">
        <f>VLOOKUP(Tableau1[[#This Row],[POposte]],Tableau8[],14,FALSE)</f>
        <v>XXX</v>
      </c>
      <c r="T139" s="75" t="str">
        <f>IF(Tableau1[[#This Row],[Strat lancement]]="A0",IF(Tableau1[[#This Row],[Statut lancement]]="X","OK","NOK"),IF(Tableau1[[#This Row],[Strat lancement]]="AA",IF(Tableau1[[#This Row],[Statut lancement]]="XX","OK","NOK"),IF(Tableau1[[#This Row],[Strat lancement]]="BB",IF(Tableau1[[#This Row],[Statut lancement]]="XXX","OK","NOK"))))</f>
        <v>OK</v>
      </c>
      <c r="U139" s="18" t="s">
        <v>669</v>
      </c>
      <c r="V139" s="1" t="s">
        <v>670</v>
      </c>
      <c r="W139" s="1" t="s">
        <v>88</v>
      </c>
      <c r="X139" s="2">
        <v>43929</v>
      </c>
      <c r="Y139" s="1" t="s">
        <v>671</v>
      </c>
      <c r="Z139" s="1" t="s">
        <v>219</v>
      </c>
      <c r="AA139" s="2">
        <v>43929</v>
      </c>
      <c r="AB139" s="123" t="s">
        <v>220</v>
      </c>
      <c r="AC139" s="1" t="str">
        <f>VLOOKUP(Tableau1[[#This Row],[POposte]],Tableau8[#All],18,FALSE)</f>
        <v/>
      </c>
      <c r="AD139" s="236" t="str">
        <f>CONCATENATE(Tableau1[[#This Row],[Nº pièce référence]],Tableau1[[#This Row],[Poste de réf.]])</f>
        <v>450066912610</v>
      </c>
      <c r="AE139" s="237">
        <f>VLOOKUP(Tableau1[[#This Row],[POposte]],Tableau5[#All],5,FALSE)</f>
        <v>1856353.59</v>
      </c>
      <c r="AF139" s="238" t="s">
        <v>52</v>
      </c>
      <c r="AG139" s="237">
        <f>VLOOKUP(Tableau1[[#This Row],[POposte]],Tableau5[#All],6,FALSE)</f>
        <v>1856353.59</v>
      </c>
      <c r="AH139" s="238" t="s">
        <v>52</v>
      </c>
      <c r="AI139" s="239">
        <f>Tableau1[[#This Row],[Montant Engagé PO]]-Tableau1[[#This Row],[Montant Liquidé]]</f>
        <v>0</v>
      </c>
      <c r="AJ139" s="237" t="str">
        <f>VLOOKUP(Tableau1[[#This Row],[POposte]],Tableau5[#All],3,FALSE)</f>
        <v>300020861</v>
      </c>
      <c r="AK139" s="237" t="str">
        <f>VLOOKUP(Tableau1[[#This Row],[POposte]],Tableau5[#All],4,FALSE)</f>
        <v>2</v>
      </c>
      <c r="AL139" s="146" t="str">
        <f>VLOOKUP(Tableau1[[#This Row],[POposte]],Tableau5[#All],2,FALSE)</f>
        <v>255223121102</v>
      </c>
      <c r="AM139" s="237" t="str">
        <f>VLOOKUP(Tableau1[[#This Row],[POposte]],Tableau8[],9,FALSE)</f>
        <v>Z</v>
      </c>
      <c r="AN139" s="241">
        <f>VLOOKUP(Tableau1[[#This Row],[POposte]],Tableau8[],16,FALSE)</f>
        <v>1</v>
      </c>
      <c r="AO139" s="200">
        <f>VLOOKUP(Tableau1[[#This Row],[POposte]],Tableau8[],17,FALSE)</f>
        <v>0</v>
      </c>
      <c r="AP139" s="1" t="str">
        <f>VLOOKUP(Tableau1[[#This Row],[POposte]],Tableau13[#All],10,FALSE)</f>
        <v>0520</v>
      </c>
      <c r="AQ139" s="1" t="str">
        <f>VLOOKUP(MID(Tableau1[[#This Row],[Codenva]],1,2),Tableau36[],2,FALSE)</f>
        <v>Onderhandelingsprocedure zonder voorafgaande bekendmaking (0500)</v>
      </c>
      <c r="AR139" s="1" t="str">
        <f>VLOOKUP(Tableau1[[#This Row],[POposte]],Tableau13[#All],16,FALSE)</f>
        <v/>
      </c>
      <c r="AS139" s="285" t="str">
        <f>Tableau1[[#This Row],[KRC]]&amp;Tableau1[[#This Row],[Poste KRC]]</f>
        <v>3000208612</v>
      </c>
      <c r="AT139" s="1" t="str">
        <f>VLOOKUP(Tableau1[[#This Row],[Colonne3]],Tableau6[[#All],[krcposte]:[description ]],2,FALSE)</f>
        <v>Testing/reactifs</v>
      </c>
    </row>
    <row r="140" spans="1:46" x14ac:dyDescent="0.35">
      <c r="A140" s="1" t="str">
        <f>Tableau1[[#This Row],[Nº pièce référence]]</f>
        <v>4500669126</v>
      </c>
      <c r="B140" s="126" t="s">
        <v>665</v>
      </c>
      <c r="C140" s="1"/>
      <c r="D140" s="1"/>
      <c r="E140" s="1" t="s">
        <v>666</v>
      </c>
      <c r="F140" s="92"/>
      <c r="G140" s="125">
        <v>1</v>
      </c>
      <c r="H140" s="75" t="s">
        <v>667</v>
      </c>
      <c r="I140" s="73" t="s">
        <v>668</v>
      </c>
      <c r="J140" s="73" t="s">
        <v>438</v>
      </c>
      <c r="K140" s="75">
        <v>43995</v>
      </c>
      <c r="L140" s="176" t="s">
        <v>276</v>
      </c>
      <c r="M140" s="73"/>
      <c r="N140" s="73"/>
      <c r="O140" s="73"/>
      <c r="P140" s="73"/>
      <c r="Q140" s="75">
        <v>43930</v>
      </c>
      <c r="R140" s="226" t="str">
        <f>VLOOKUP(Tableau1[[#This Row],[POposte]],Tableau8[],15,FALSE)</f>
        <v>BB</v>
      </c>
      <c r="S140" s="226" t="str">
        <f>VLOOKUP(Tableau1[[#This Row],[POposte]],Tableau8[],14,FALSE)</f>
        <v>XXX</v>
      </c>
      <c r="T140" s="75" t="str">
        <f>IF(Tableau1[[#This Row],[Strat lancement]]="A0",IF(Tableau1[[#This Row],[Statut lancement]]="X","OK","NOK"),IF(Tableau1[[#This Row],[Strat lancement]]="AA",IF(Tableau1[[#This Row],[Statut lancement]]="XX","OK","NOK"),IF(Tableau1[[#This Row],[Strat lancement]]="BB",IF(Tableau1[[#This Row],[Statut lancement]]="XXX","OK","NOK"))))</f>
        <v>OK</v>
      </c>
      <c r="U140" s="18" t="s">
        <v>669</v>
      </c>
      <c r="V140" s="1" t="s">
        <v>670</v>
      </c>
      <c r="W140" s="1" t="s">
        <v>217</v>
      </c>
      <c r="X140" s="2">
        <v>43962</v>
      </c>
      <c r="Y140" s="1" t="s">
        <v>672</v>
      </c>
      <c r="Z140" s="1" t="s">
        <v>219</v>
      </c>
      <c r="AA140" s="2">
        <v>43929</v>
      </c>
      <c r="AB140" s="123" t="s">
        <v>220</v>
      </c>
      <c r="AC140" s="1" t="str">
        <f>VLOOKUP(Tableau1[[#This Row],[POposte]],Tableau8[#All],18,FALSE)</f>
        <v/>
      </c>
      <c r="AD140" s="236" t="str">
        <f>CONCATENATE(Tableau1[[#This Row],[Nº pièce référence]],Tableau1[[#This Row],[Poste de réf.]])</f>
        <v>450066912620</v>
      </c>
      <c r="AE140" s="237">
        <f>VLOOKUP(Tableau1[[#This Row],[POposte]],Tableau5[#All],5,FALSE)</f>
        <v>3756.6800000000003</v>
      </c>
      <c r="AF140" s="238" t="s">
        <v>52</v>
      </c>
      <c r="AG140" s="237">
        <f>VLOOKUP(Tableau1[[#This Row],[POposte]],Tableau5[#All],6,FALSE)</f>
        <v>3756.68</v>
      </c>
      <c r="AH140" s="238" t="s">
        <v>52</v>
      </c>
      <c r="AI140" s="239">
        <f>Tableau1[[#This Row],[Montant Engagé PO]]-Tableau1[[#This Row],[Montant Liquidé]]</f>
        <v>0</v>
      </c>
      <c r="AJ140" s="237" t="str">
        <f>VLOOKUP(Tableau1[[#This Row],[POposte]],Tableau5[#All],3,FALSE)</f>
        <v>300020861</v>
      </c>
      <c r="AK140" s="237" t="str">
        <f>VLOOKUP(Tableau1[[#This Row],[POposte]],Tableau5[#All],4,FALSE)</f>
        <v>2</v>
      </c>
      <c r="AL140" s="146" t="str">
        <f>VLOOKUP(Tableau1[[#This Row],[POposte]],Tableau5[#All],2,FALSE)</f>
        <v>255223121102</v>
      </c>
      <c r="AM140" s="237" t="str">
        <f>VLOOKUP(Tableau1[[#This Row],[POposte]],Tableau8[],9,FALSE)</f>
        <v>Z</v>
      </c>
      <c r="AN140" s="241">
        <f>VLOOKUP(Tableau1[[#This Row],[POposte]],Tableau8[],16,FALSE)</f>
        <v>1</v>
      </c>
      <c r="AO140" s="200">
        <f>VLOOKUP(Tableau1[[#This Row],[POposte]],Tableau8[],17,FALSE)</f>
        <v>0</v>
      </c>
      <c r="AP140" s="1" t="str">
        <f>VLOOKUP(Tableau1[[#This Row],[POposte]],Tableau13[#All],10,FALSE)</f>
        <v>0520</v>
      </c>
      <c r="AQ140" s="1" t="str">
        <f>VLOOKUP(MID(Tableau1[[#This Row],[Codenva]],1,2),Tableau36[],2,FALSE)</f>
        <v>Onderhandelingsprocedure zonder voorafgaande bekendmaking (0500)</v>
      </c>
      <c r="AR140" s="1" t="str">
        <f>VLOOKUP(Tableau1[[#This Row],[POposte]],Tableau13[#All],16,FALSE)</f>
        <v/>
      </c>
      <c r="AS140" s="285" t="str">
        <f>Tableau1[[#This Row],[KRC]]&amp;Tableau1[[#This Row],[Poste KRC]]</f>
        <v>3000208612</v>
      </c>
      <c r="AT140" s="1" t="str">
        <f>VLOOKUP(Tableau1[[#This Row],[Colonne3]],Tableau6[[#All],[krcposte]:[description ]],2,FALSE)</f>
        <v>Testing/reactifs</v>
      </c>
    </row>
    <row r="141" spans="1:46" x14ac:dyDescent="0.35">
      <c r="A141" s="1" t="str">
        <f>Tableau1[[#This Row],[Nº pièce référence]]</f>
        <v>4500669339</v>
      </c>
      <c r="B141" s="126" t="s">
        <v>673</v>
      </c>
      <c r="C141" s="1"/>
      <c r="D141" s="1"/>
      <c r="E141" s="1" t="s">
        <v>393</v>
      </c>
      <c r="F141" s="92"/>
      <c r="G141" s="127">
        <v>0</v>
      </c>
      <c r="H141" s="75">
        <v>43930</v>
      </c>
      <c r="I141" s="73">
        <v>11706</v>
      </c>
      <c r="J141" s="73" t="s">
        <v>379</v>
      </c>
      <c r="K141" s="75">
        <v>43995</v>
      </c>
      <c r="L141" s="176" t="s">
        <v>276</v>
      </c>
      <c r="M141" s="73"/>
      <c r="N141" s="73"/>
      <c r="O141" s="73"/>
      <c r="P141" s="73"/>
      <c r="Q141" s="75">
        <v>43930</v>
      </c>
      <c r="R141" s="226" t="str">
        <f>VLOOKUP(Tableau1[[#This Row],[POposte]],Tableau8[],15,FALSE)</f>
        <v>BB</v>
      </c>
      <c r="S141" s="226" t="str">
        <f>VLOOKUP(Tableau1[[#This Row],[POposte]],Tableau8[],14,FALSE)</f>
        <v>XXX</v>
      </c>
      <c r="T141" s="75" t="str">
        <f>IF(Tableau1[[#This Row],[Strat lancement]]="A0",IF(Tableau1[[#This Row],[Statut lancement]]="X","OK","NOK"),IF(Tableau1[[#This Row],[Strat lancement]]="AA",IF(Tableau1[[#This Row],[Statut lancement]]="XX","OK","NOK"),IF(Tableau1[[#This Row],[Strat lancement]]="BB",IF(Tableau1[[#This Row],[Statut lancement]]="XXX","OK","NOK"))))</f>
        <v>OK</v>
      </c>
      <c r="U141" s="18" t="s">
        <v>397</v>
      </c>
      <c r="V141" s="1" t="s">
        <v>674</v>
      </c>
      <c r="W141" s="1" t="s">
        <v>88</v>
      </c>
      <c r="X141" s="2">
        <v>43930</v>
      </c>
      <c r="Y141" s="1" t="s">
        <v>675</v>
      </c>
      <c r="Z141" s="1" t="s">
        <v>219</v>
      </c>
      <c r="AA141" s="2">
        <v>43930</v>
      </c>
      <c r="AB141" s="123" t="s">
        <v>220</v>
      </c>
      <c r="AC141" s="1" t="str">
        <f>VLOOKUP(Tableau1[[#This Row],[POposte]],Tableau8[#All],18,FALSE)</f>
        <v/>
      </c>
      <c r="AD141" s="236" t="str">
        <f>CONCATENATE(Tableau1[[#This Row],[Nº pièce référence]],Tableau1[[#This Row],[Poste de réf.]])</f>
        <v>450066933910</v>
      </c>
      <c r="AE141" s="237">
        <f>VLOOKUP(Tableau1[[#This Row],[POposte]],Tableau5[#All],5,FALSE)</f>
        <v>409524.5</v>
      </c>
      <c r="AF141" s="238" t="s">
        <v>52</v>
      </c>
      <c r="AG141" s="237">
        <f>VLOOKUP(Tableau1[[#This Row],[POposte]],Tableau5[#All],6,FALSE)</f>
        <v>409524.5</v>
      </c>
      <c r="AH141" s="238" t="s">
        <v>52</v>
      </c>
      <c r="AI141" s="239">
        <f>Tableau1[[#This Row],[Montant Engagé PO]]-Tableau1[[#This Row],[Montant Liquidé]]</f>
        <v>0</v>
      </c>
      <c r="AJ141" s="237" t="str">
        <f>VLOOKUP(Tableau1[[#This Row],[POposte]],Tableau5[#All],3,FALSE)</f>
        <v>300020861</v>
      </c>
      <c r="AK141" s="237" t="str">
        <f>VLOOKUP(Tableau1[[#This Row],[POposte]],Tableau5[#All],4,FALSE)</f>
        <v>5</v>
      </c>
      <c r="AL141" s="146" t="str">
        <f>VLOOKUP(Tableau1[[#This Row],[POposte]],Tableau5[#All],2,FALSE)</f>
        <v>255223121102</v>
      </c>
      <c r="AM141" s="237" t="str">
        <f>VLOOKUP(Tableau1[[#This Row],[POposte]],Tableau8[],9,FALSE)</f>
        <v>Z</v>
      </c>
      <c r="AN141" s="241">
        <f>VLOOKUP(Tableau1[[#This Row],[POposte]],Tableau8[],16,FALSE)</f>
        <v>1</v>
      </c>
      <c r="AO141" s="200">
        <f>VLOOKUP(Tableau1[[#This Row],[POposte]],Tableau8[],17,FALSE)</f>
        <v>0</v>
      </c>
      <c r="AP141" s="1" t="str">
        <f>VLOOKUP(Tableau1[[#This Row],[POposte]],Tableau13[#All],10,FALSE)</f>
        <v>0500</v>
      </c>
      <c r="AQ141" s="1" t="str">
        <f>VLOOKUP(MID(Tableau1[[#This Row],[Codenva]],1,2),Tableau36[],2,FALSE)</f>
        <v>Onderhandelingsprocedure zonder voorafgaande bekendmaking (0500)</v>
      </c>
      <c r="AR141" s="1" t="str">
        <f>VLOOKUP(Tableau1[[#This Row],[POposte]],Tableau13[#All],16,FALSE)</f>
        <v/>
      </c>
      <c r="AS141" s="285" t="str">
        <f>Tableau1[[#This Row],[KRC]]&amp;Tableau1[[#This Row],[Poste KRC]]</f>
        <v>3000208615</v>
      </c>
      <c r="AT141" s="1" t="str">
        <f>VLOOKUP(Tableau1[[#This Row],[Colonne3]],Tableau6[[#All],[krcposte]:[description ]],2,FALSE)</f>
        <v>Médicament (AFMPS)</v>
      </c>
    </row>
    <row r="142" spans="1:46" x14ac:dyDescent="0.35">
      <c r="A142" s="1" t="str">
        <f>Tableau1[[#This Row],[Nº pièce référence]]</f>
        <v>4500669350</v>
      </c>
      <c r="B142" s="128" t="s">
        <v>676</v>
      </c>
      <c r="C142" s="1"/>
      <c r="D142" s="1"/>
      <c r="E142" s="1" t="s">
        <v>677</v>
      </c>
      <c r="F142" s="92"/>
      <c r="G142" s="123"/>
      <c r="H142" s="95">
        <v>43935</v>
      </c>
      <c r="I142" s="33">
        <v>12133</v>
      </c>
      <c r="J142" s="73" t="s">
        <v>282</v>
      </c>
      <c r="K142" s="73"/>
      <c r="L142" s="176" t="s">
        <v>276</v>
      </c>
      <c r="M142" s="33"/>
      <c r="N142" s="33"/>
      <c r="O142" s="33"/>
      <c r="P142" s="33"/>
      <c r="Q142" s="75">
        <v>43935</v>
      </c>
      <c r="R142" s="226" t="str">
        <f>VLOOKUP(Tableau1[[#This Row],[POposte]],Tableau8[],15,FALSE)</f>
        <v>BB</v>
      </c>
      <c r="S142" s="226" t="str">
        <f>VLOOKUP(Tableau1[[#This Row],[POposte]],Tableau8[],14,FALSE)</f>
        <v>XXX</v>
      </c>
      <c r="T142" s="75" t="str">
        <f>IF(Tableau1[[#This Row],[Strat lancement]]="A0",IF(Tableau1[[#This Row],[Statut lancement]]="X","OK","NOK"),IF(Tableau1[[#This Row],[Strat lancement]]="AA",IF(Tableau1[[#This Row],[Statut lancement]]="XX","OK","NOK"),IF(Tableau1[[#This Row],[Strat lancement]]="BB",IF(Tableau1[[#This Row],[Statut lancement]]="XXX","OK","NOK"))))</f>
        <v>OK</v>
      </c>
      <c r="U142" s="18" t="s">
        <v>678</v>
      </c>
      <c r="V142" s="1" t="s">
        <v>679</v>
      </c>
      <c r="W142" s="1" t="s">
        <v>88</v>
      </c>
      <c r="X142" s="2">
        <v>43930</v>
      </c>
      <c r="Y142" s="1" t="s">
        <v>680</v>
      </c>
      <c r="Z142" s="1" t="s">
        <v>219</v>
      </c>
      <c r="AA142" s="2">
        <v>43930</v>
      </c>
      <c r="AB142" s="123" t="s">
        <v>220</v>
      </c>
      <c r="AC142" s="1" t="str">
        <f>VLOOKUP(Tableau1[[#This Row],[POposte]],Tableau8[#All],18,FALSE)</f>
        <v/>
      </c>
      <c r="AD142" s="236" t="str">
        <f>CONCATENATE(Tableau1[[#This Row],[Nº pièce référence]],Tableau1[[#This Row],[Poste de réf.]])</f>
        <v>450066935010</v>
      </c>
      <c r="AE142" s="237">
        <f>VLOOKUP(Tableau1[[#This Row],[POposte]],Tableau5[#All],5,FALSE)</f>
        <v>24577.52</v>
      </c>
      <c r="AF142" s="238" t="s">
        <v>52</v>
      </c>
      <c r="AG142" s="237">
        <f>VLOOKUP(Tableau1[[#This Row],[POposte]],Tableau5[#All],6,FALSE)</f>
        <v>24577.52</v>
      </c>
      <c r="AH142" s="238" t="s">
        <v>52</v>
      </c>
      <c r="AI142" s="239">
        <f>Tableau1[[#This Row],[Montant Engagé PO]]-Tableau1[[#This Row],[Montant Liquidé]]</f>
        <v>0</v>
      </c>
      <c r="AJ142" s="237" t="str">
        <f>VLOOKUP(Tableau1[[#This Row],[POposte]],Tableau5[#All],3,FALSE)</f>
        <v>300020861</v>
      </c>
      <c r="AK142" s="237" t="str">
        <f>VLOOKUP(Tableau1[[#This Row],[POposte]],Tableau5[#All],4,FALSE)</f>
        <v>2</v>
      </c>
      <c r="AL142" s="146" t="str">
        <f>VLOOKUP(Tableau1[[#This Row],[POposte]],Tableau5[#All],2,FALSE)</f>
        <v>255223121102</v>
      </c>
      <c r="AM142" s="237" t="str">
        <f>VLOOKUP(Tableau1[[#This Row],[POposte]],Tableau8[],9,FALSE)</f>
        <v>Z</v>
      </c>
      <c r="AN142" s="241">
        <f>VLOOKUP(Tableau1[[#This Row],[POposte]],Tableau8[],16,FALSE)</f>
        <v>1</v>
      </c>
      <c r="AO142" s="200">
        <f>VLOOKUP(Tableau1[[#This Row],[POposte]],Tableau8[],17,FALSE)</f>
        <v>0</v>
      </c>
      <c r="AP142" s="1" t="str">
        <f>VLOOKUP(Tableau1[[#This Row],[POposte]],Tableau13[#All],10,FALSE)</f>
        <v>0500</v>
      </c>
      <c r="AQ142" s="1" t="str">
        <f>VLOOKUP(MID(Tableau1[[#This Row],[Codenva]],1,2),Tableau36[],2,FALSE)</f>
        <v>Onderhandelingsprocedure zonder voorafgaande bekendmaking (0500)</v>
      </c>
      <c r="AR142" s="1" t="str">
        <f>VLOOKUP(Tableau1[[#This Row],[POposte]],Tableau13[#All],16,FALSE)</f>
        <v/>
      </c>
      <c r="AS142" s="285" t="str">
        <f>Tableau1[[#This Row],[KRC]]&amp;Tableau1[[#This Row],[Poste KRC]]</f>
        <v>3000208612</v>
      </c>
      <c r="AT142" s="1" t="str">
        <f>VLOOKUP(Tableau1[[#This Row],[Colonne3]],Tableau6[[#All],[krcposte]:[description ]],2,FALSE)</f>
        <v>Testing/reactifs</v>
      </c>
    </row>
    <row r="143" spans="1:46" x14ac:dyDescent="0.35">
      <c r="A143" s="1" t="str">
        <f>Tableau1[[#This Row],[Nº pièce référence]]</f>
        <v>4500669352</v>
      </c>
      <c r="B143" s="128" t="s">
        <v>681</v>
      </c>
      <c r="C143" s="1"/>
      <c r="D143" s="1"/>
      <c r="E143" s="1" t="s">
        <v>682</v>
      </c>
      <c r="F143" s="92"/>
      <c r="G143" s="127">
        <v>0</v>
      </c>
      <c r="H143" s="95">
        <v>43935</v>
      </c>
      <c r="I143" s="33">
        <v>12130</v>
      </c>
      <c r="J143" s="73"/>
      <c r="K143" s="73"/>
      <c r="L143" s="176" t="s">
        <v>276</v>
      </c>
      <c r="M143" s="33"/>
      <c r="N143" s="33"/>
      <c r="O143" s="33"/>
      <c r="P143" s="33"/>
      <c r="Q143" s="75">
        <v>43935</v>
      </c>
      <c r="R143" s="226" t="str">
        <f>VLOOKUP(Tableau1[[#This Row],[POposte]],Tableau8[],15,FALSE)</f>
        <v>BB</v>
      </c>
      <c r="S143" s="226" t="str">
        <f>VLOOKUP(Tableau1[[#This Row],[POposte]],Tableau8[],14,FALSE)</f>
        <v>XXX</v>
      </c>
      <c r="T143" s="75" t="str">
        <f>IF(Tableau1[[#This Row],[Strat lancement]]="A0",IF(Tableau1[[#This Row],[Statut lancement]]="X","OK","NOK"),IF(Tableau1[[#This Row],[Strat lancement]]="AA",IF(Tableau1[[#This Row],[Statut lancement]]="XX","OK","NOK"),IF(Tableau1[[#This Row],[Strat lancement]]="BB",IF(Tableau1[[#This Row],[Statut lancement]]="XXX","OK","NOK"))))</f>
        <v>OK</v>
      </c>
      <c r="U143" s="18" t="s">
        <v>683</v>
      </c>
      <c r="V143" s="1" t="s">
        <v>684</v>
      </c>
      <c r="W143" s="1" t="s">
        <v>88</v>
      </c>
      <c r="X143" s="2">
        <v>43930</v>
      </c>
      <c r="Y143" s="1" t="s">
        <v>685</v>
      </c>
      <c r="Z143" s="1" t="s">
        <v>219</v>
      </c>
      <c r="AA143" s="2">
        <v>43930</v>
      </c>
      <c r="AB143" s="123" t="s">
        <v>220</v>
      </c>
      <c r="AC143" s="1" t="str">
        <f>VLOOKUP(Tableau1[[#This Row],[POposte]],Tableau8[#All],18,FALSE)</f>
        <v/>
      </c>
      <c r="AD143" s="236" t="str">
        <f>CONCATENATE(Tableau1[[#This Row],[Nº pièce référence]],Tableau1[[#This Row],[Poste de réf.]])</f>
        <v>450066935210</v>
      </c>
      <c r="AE143" s="237">
        <f>VLOOKUP(Tableau1[[#This Row],[POposte]],Tableau5[#All],5,FALSE)</f>
        <v>7986</v>
      </c>
      <c r="AF143" s="238" t="s">
        <v>52</v>
      </c>
      <c r="AG143" s="237">
        <f>VLOOKUP(Tableau1[[#This Row],[POposte]],Tableau5[#All],6,FALSE)</f>
        <v>7986</v>
      </c>
      <c r="AH143" s="238" t="s">
        <v>52</v>
      </c>
      <c r="AI143" s="239">
        <f>Tableau1[[#This Row],[Montant Engagé PO]]-Tableau1[[#This Row],[Montant Liquidé]]</f>
        <v>0</v>
      </c>
      <c r="AJ143" s="237" t="str">
        <f>VLOOKUP(Tableau1[[#This Row],[POposte]],Tableau5[#All],3,FALSE)</f>
        <v>300020861</v>
      </c>
      <c r="AK143" s="237" t="str">
        <f>VLOOKUP(Tableau1[[#This Row],[POposte]],Tableau5[#All],4,FALSE)</f>
        <v>2</v>
      </c>
      <c r="AL143" s="146" t="str">
        <f>VLOOKUP(Tableau1[[#This Row],[POposte]],Tableau5[#All],2,FALSE)</f>
        <v>255223121102</v>
      </c>
      <c r="AM143" s="237" t="str">
        <f>VLOOKUP(Tableau1[[#This Row],[POposte]],Tableau8[],9,FALSE)</f>
        <v>Z</v>
      </c>
      <c r="AN143" s="241">
        <f>VLOOKUP(Tableau1[[#This Row],[POposte]],Tableau8[],16,FALSE)</f>
        <v>1</v>
      </c>
      <c r="AO143" s="200">
        <f>VLOOKUP(Tableau1[[#This Row],[POposte]],Tableau8[],17,FALSE)</f>
        <v>0</v>
      </c>
      <c r="AP143" s="1" t="str">
        <f>VLOOKUP(Tableau1[[#This Row],[POposte]],Tableau13[#All],10,FALSE)</f>
        <v>0800</v>
      </c>
      <c r="AQ143" s="1" t="str">
        <f>VLOOKUP(MID(Tableau1[[#This Row],[Codenva]],1,2),Tableau36[],2,FALSE)</f>
        <v>Overheidsopdrachten van beperkte waarde (0800)</v>
      </c>
      <c r="AR143" s="1" t="str">
        <f>VLOOKUP(Tableau1[[#This Row],[POposte]],Tableau13[#All],16,FALSE)</f>
        <v/>
      </c>
      <c r="AS143" s="285" t="str">
        <f>Tableau1[[#This Row],[KRC]]&amp;Tableau1[[#This Row],[Poste KRC]]</f>
        <v>3000208612</v>
      </c>
      <c r="AT143" s="1" t="str">
        <f>VLOOKUP(Tableau1[[#This Row],[Colonne3]],Tableau6[[#All],[krcposte]:[description ]],2,FALSE)</f>
        <v>Testing/reactifs</v>
      </c>
    </row>
    <row r="144" spans="1:46" x14ac:dyDescent="0.35">
      <c r="A144" s="1" t="str">
        <f>Tableau1[[#This Row],[Nº pièce référence]]</f>
        <v>4500669372</v>
      </c>
      <c r="B144" s="126" t="s">
        <v>686</v>
      </c>
      <c r="C144" s="1"/>
      <c r="D144" s="1" t="s">
        <v>687</v>
      </c>
      <c r="E144" s="1" t="s">
        <v>688</v>
      </c>
      <c r="F144" s="92"/>
      <c r="G144" s="127">
        <v>0</v>
      </c>
      <c r="H144" s="75">
        <v>43930</v>
      </c>
      <c r="I144" s="73">
        <v>11953</v>
      </c>
      <c r="J144" s="73" t="s">
        <v>379</v>
      </c>
      <c r="K144" s="75">
        <v>43995</v>
      </c>
      <c r="L144" s="176" t="s">
        <v>276</v>
      </c>
      <c r="M144" s="73"/>
      <c r="N144" s="73"/>
      <c r="O144" s="73"/>
      <c r="P144" s="73"/>
      <c r="Q144" s="75">
        <v>43930</v>
      </c>
      <c r="R144" s="226" t="str">
        <f>VLOOKUP(Tableau1[[#This Row],[POposte]],Tableau8[],15,FALSE)</f>
        <v>BB</v>
      </c>
      <c r="S144" s="226" t="str">
        <f>VLOOKUP(Tableau1[[#This Row],[POposte]],Tableau8[],14,FALSE)</f>
        <v>XXX</v>
      </c>
      <c r="T144" s="75" t="str">
        <f>IF(Tableau1[[#This Row],[Strat lancement]]="A0",IF(Tableau1[[#This Row],[Statut lancement]]="X","OK","NOK"),IF(Tableau1[[#This Row],[Strat lancement]]="AA",IF(Tableau1[[#This Row],[Statut lancement]]="XX","OK","NOK"),IF(Tableau1[[#This Row],[Strat lancement]]="BB",IF(Tableau1[[#This Row],[Statut lancement]]="XXX","OK","NOK"))))</f>
        <v>OK</v>
      </c>
      <c r="U144" s="18" t="s">
        <v>689</v>
      </c>
      <c r="V144" s="1" t="s">
        <v>690</v>
      </c>
      <c r="W144" s="1" t="s">
        <v>88</v>
      </c>
      <c r="X144" s="2">
        <v>43930</v>
      </c>
      <c r="Y144" s="1" t="s">
        <v>691</v>
      </c>
      <c r="Z144" s="1" t="s">
        <v>219</v>
      </c>
      <c r="AA144" s="2">
        <v>43930</v>
      </c>
      <c r="AB144" s="123" t="s">
        <v>220</v>
      </c>
      <c r="AC144" s="1" t="str">
        <f>VLOOKUP(Tableau1[[#This Row],[POposte]],Tableau8[#All],18,FALSE)</f>
        <v/>
      </c>
      <c r="AD144" s="236" t="str">
        <f>CONCATENATE(Tableau1[[#This Row],[Nº pièce référence]],Tableau1[[#This Row],[Poste de réf.]])</f>
        <v>450066937210</v>
      </c>
      <c r="AE144" s="237">
        <f>VLOOKUP(Tableau1[[#This Row],[POposte]],Tableau5[#All],5,FALSE)</f>
        <v>285560</v>
      </c>
      <c r="AF144" s="238" t="s">
        <v>52</v>
      </c>
      <c r="AG144" s="237">
        <f>VLOOKUP(Tableau1[[#This Row],[POposte]],Tableau5[#All],6,FALSE)</f>
        <v>285560</v>
      </c>
      <c r="AH144" s="238" t="s">
        <v>52</v>
      </c>
      <c r="AI144" s="239">
        <f>Tableau1[[#This Row],[Montant Engagé PO]]-Tableau1[[#This Row],[Montant Liquidé]]</f>
        <v>0</v>
      </c>
      <c r="AJ144" s="237" t="str">
        <f>VLOOKUP(Tableau1[[#This Row],[POposte]],Tableau5[#All],3,FALSE)</f>
        <v>300020861</v>
      </c>
      <c r="AK144" s="237" t="str">
        <f>VLOOKUP(Tableau1[[#This Row],[POposte]],Tableau5[#All],4,FALSE)</f>
        <v>1</v>
      </c>
      <c r="AL144" s="146" t="str">
        <f>VLOOKUP(Tableau1[[#This Row],[POposte]],Tableau5[#All],2,FALSE)</f>
        <v>255223121102</v>
      </c>
      <c r="AM144" s="237" t="str">
        <f>VLOOKUP(Tableau1[[#This Row],[POposte]],Tableau8[],9,FALSE)</f>
        <v>Z</v>
      </c>
      <c r="AN144" s="241">
        <f>VLOOKUP(Tableau1[[#This Row],[POposte]],Tableau8[],16,FALSE)</f>
        <v>1</v>
      </c>
      <c r="AO144" s="200">
        <f>VLOOKUP(Tableau1[[#This Row],[POposte]],Tableau8[],17,FALSE)</f>
        <v>0</v>
      </c>
      <c r="AP144" s="1" t="str">
        <f>VLOOKUP(Tableau1[[#This Row],[POposte]],Tableau13[#All],10,FALSE)</f>
        <v>0500</v>
      </c>
      <c r="AQ144" s="1" t="str">
        <f>VLOOKUP(MID(Tableau1[[#This Row],[Codenva]],1,2),Tableau36[],2,FALSE)</f>
        <v>Onderhandelingsprocedure zonder voorafgaande bekendmaking (0500)</v>
      </c>
      <c r="AR144" s="1" t="str">
        <f>VLOOKUP(Tableau1[[#This Row],[POposte]],Tableau13[#All],16,FALSE)</f>
        <v/>
      </c>
      <c r="AS144" s="285" t="str">
        <f>Tableau1[[#This Row],[KRC]]&amp;Tableau1[[#This Row],[Poste KRC]]</f>
        <v>3000208611</v>
      </c>
      <c r="AT144" s="1" t="str">
        <f>VLOOKUP(Tableau1[[#This Row],[Colonne3]],Tableau6[[#All],[krcposte]:[description ]],2,FALSE)</f>
        <v>PPE</v>
      </c>
    </row>
    <row r="145" spans="1:46" x14ac:dyDescent="0.35">
      <c r="A145" s="1" t="str">
        <f>Tableau1[[#This Row],[Nº pièce référence]]</f>
        <v>4500669187</v>
      </c>
      <c r="B145" s="128" t="s">
        <v>692</v>
      </c>
      <c r="C145" s="1"/>
      <c r="D145" s="1" t="s">
        <v>693</v>
      </c>
      <c r="E145" s="1" t="s">
        <v>694</v>
      </c>
      <c r="F145" s="92"/>
      <c r="G145" s="125">
        <v>1</v>
      </c>
      <c r="H145" s="95">
        <v>43929</v>
      </c>
      <c r="I145" s="33">
        <v>11679</v>
      </c>
      <c r="J145" s="73" t="s">
        <v>282</v>
      </c>
      <c r="K145" s="73"/>
      <c r="L145" s="176" t="s">
        <v>276</v>
      </c>
      <c r="M145" s="33"/>
      <c r="N145" s="33"/>
      <c r="O145" s="33"/>
      <c r="P145" s="33"/>
      <c r="Q145" s="75">
        <v>43929</v>
      </c>
      <c r="R145" s="226" t="str">
        <f>VLOOKUP(Tableau1[[#This Row],[POposte]],Tableau8[],15,FALSE)</f>
        <v>BB</v>
      </c>
      <c r="S145" s="226" t="str">
        <f>VLOOKUP(Tableau1[[#This Row],[POposte]],Tableau8[],14,FALSE)</f>
        <v>XXX</v>
      </c>
      <c r="T145" s="75" t="str">
        <f>IF(Tableau1[[#This Row],[Strat lancement]]="A0",IF(Tableau1[[#This Row],[Statut lancement]]="X","OK","NOK"),IF(Tableau1[[#This Row],[Strat lancement]]="AA",IF(Tableau1[[#This Row],[Statut lancement]]="XX","OK","NOK"),IF(Tableau1[[#This Row],[Strat lancement]]="BB",IF(Tableau1[[#This Row],[Statut lancement]]="XXX","OK","NOK"))))</f>
        <v>OK</v>
      </c>
      <c r="U145" s="18" t="s">
        <v>695</v>
      </c>
      <c r="V145" s="1" t="s">
        <v>696</v>
      </c>
      <c r="W145" s="1" t="s">
        <v>88</v>
      </c>
      <c r="X145" s="2">
        <v>43930</v>
      </c>
      <c r="Y145" s="1" t="s">
        <v>697</v>
      </c>
      <c r="Z145" s="1" t="s">
        <v>219</v>
      </c>
      <c r="AA145" s="2">
        <v>43930</v>
      </c>
      <c r="AB145" s="123" t="s">
        <v>220</v>
      </c>
      <c r="AC145" s="1" t="str">
        <f>VLOOKUP(Tableau1[[#This Row],[POposte]],Tableau8[#All],18,FALSE)</f>
        <v/>
      </c>
      <c r="AD145" s="236" t="str">
        <f>CONCATENATE(Tableau1[[#This Row],[Nº pièce référence]],Tableau1[[#This Row],[Poste de réf.]])</f>
        <v>450066918710</v>
      </c>
      <c r="AE145" s="237">
        <f>VLOOKUP(Tableau1[[#This Row],[POposte]],Tableau5[#All],5,FALSE)</f>
        <v>45972.82</v>
      </c>
      <c r="AF145" s="238" t="s">
        <v>52</v>
      </c>
      <c r="AG145" s="237">
        <f>VLOOKUP(Tableau1[[#This Row],[POposte]],Tableau5[#All],6,FALSE)</f>
        <v>45972.82</v>
      </c>
      <c r="AH145" s="238" t="s">
        <v>52</v>
      </c>
      <c r="AI145" s="239">
        <f>Tableau1[[#This Row],[Montant Engagé PO]]-Tableau1[[#This Row],[Montant Liquidé]]</f>
        <v>0</v>
      </c>
      <c r="AJ145" s="237" t="str">
        <f>VLOOKUP(Tableau1[[#This Row],[POposte]],Tableau5[#All],3,FALSE)</f>
        <v>300020861</v>
      </c>
      <c r="AK145" s="237" t="str">
        <f>VLOOKUP(Tableau1[[#This Row],[POposte]],Tableau5[#All],4,FALSE)</f>
        <v>1</v>
      </c>
      <c r="AL145" s="146" t="str">
        <f>VLOOKUP(Tableau1[[#This Row],[POposte]],Tableau5[#All],2,FALSE)</f>
        <v>255223121102</v>
      </c>
      <c r="AM145" s="237" t="str">
        <f>VLOOKUP(Tableau1[[#This Row],[POposte]],Tableau8[],9,FALSE)</f>
        <v>Z</v>
      </c>
      <c r="AN145" s="241">
        <f>VLOOKUP(Tableau1[[#This Row],[POposte]],Tableau8[],16,FALSE)</f>
        <v>1</v>
      </c>
      <c r="AO145" s="200">
        <f>VLOOKUP(Tableau1[[#This Row],[POposte]],Tableau8[],17,FALSE)</f>
        <v>0</v>
      </c>
      <c r="AP145" s="1" t="str">
        <f>VLOOKUP(Tableau1[[#This Row],[POposte]],Tableau13[#All],10,FALSE)</f>
        <v>0500</v>
      </c>
      <c r="AQ145" s="1" t="str">
        <f>VLOOKUP(MID(Tableau1[[#This Row],[Codenva]],1,2),Tableau36[],2,FALSE)</f>
        <v>Onderhandelingsprocedure zonder voorafgaande bekendmaking (0500)</v>
      </c>
      <c r="AR145" s="1" t="str">
        <f>VLOOKUP(Tableau1[[#This Row],[POposte]],Tableau13[#All],16,FALSE)</f>
        <v/>
      </c>
      <c r="AS145" s="285" t="str">
        <f>Tableau1[[#This Row],[KRC]]&amp;Tableau1[[#This Row],[Poste KRC]]</f>
        <v>3000208611</v>
      </c>
      <c r="AT145" s="1" t="str">
        <f>VLOOKUP(Tableau1[[#This Row],[Colonne3]],Tableau6[[#All],[krcposte]:[description ]],2,FALSE)</f>
        <v>PPE</v>
      </c>
    </row>
    <row r="146" spans="1:46" x14ac:dyDescent="0.35">
      <c r="A146" s="1" t="str">
        <f>Tableau1[[#This Row],[Nº pièce référence]]</f>
        <v>4500669494</v>
      </c>
      <c r="B146" s="126" t="s">
        <v>698</v>
      </c>
      <c r="C146" s="1"/>
      <c r="D146" s="1"/>
      <c r="E146" s="1" t="s">
        <v>478</v>
      </c>
      <c r="F146" s="92"/>
      <c r="G146" s="127">
        <v>0</v>
      </c>
      <c r="H146" s="75" t="s">
        <v>699</v>
      </c>
      <c r="I146" s="108" t="s">
        <v>700</v>
      </c>
      <c r="J146" s="73" t="s">
        <v>379</v>
      </c>
      <c r="K146" s="75">
        <v>43995</v>
      </c>
      <c r="L146" s="176" t="s">
        <v>276</v>
      </c>
      <c r="M146" s="108"/>
      <c r="N146" s="108"/>
      <c r="O146" s="108"/>
      <c r="P146" s="108"/>
      <c r="Q146" s="75" t="s">
        <v>701</v>
      </c>
      <c r="R146" s="226" t="str">
        <f>VLOOKUP(Tableau1[[#This Row],[POposte]],Tableau8[],15,FALSE)</f>
        <v>BB</v>
      </c>
      <c r="S146" s="226" t="str">
        <f>VLOOKUP(Tableau1[[#This Row],[POposte]],Tableau8[],14,FALSE)</f>
        <v>XXX</v>
      </c>
      <c r="T146" s="75" t="str">
        <f>IF(Tableau1[[#This Row],[Strat lancement]]="A0",IF(Tableau1[[#This Row],[Statut lancement]]="X","OK","NOK"),IF(Tableau1[[#This Row],[Strat lancement]]="AA",IF(Tableau1[[#This Row],[Statut lancement]]="XX","OK","NOK"),IF(Tableau1[[#This Row],[Strat lancement]]="BB",IF(Tableau1[[#This Row],[Statut lancement]]="XXX","OK","NOK"))))</f>
        <v>OK</v>
      </c>
      <c r="U146" s="18" t="s">
        <v>482</v>
      </c>
      <c r="V146" s="1" t="s">
        <v>702</v>
      </c>
      <c r="W146" s="1" t="s">
        <v>88</v>
      </c>
      <c r="X146" s="2">
        <v>43931</v>
      </c>
      <c r="Y146" s="1" t="s">
        <v>703</v>
      </c>
      <c r="Z146" s="1" t="s">
        <v>219</v>
      </c>
      <c r="AA146" s="2">
        <v>43931</v>
      </c>
      <c r="AB146" s="123" t="s">
        <v>220</v>
      </c>
      <c r="AC146" s="1" t="str">
        <f>VLOOKUP(Tableau1[[#This Row],[POposte]],Tableau8[#All],18,FALSE)</f>
        <v/>
      </c>
      <c r="AD146" s="236" t="str">
        <f>CONCATENATE(Tableau1[[#This Row],[Nº pièce référence]],Tableau1[[#This Row],[Poste de réf.]])</f>
        <v>450066949410</v>
      </c>
      <c r="AE146" s="237">
        <f>VLOOKUP(Tableau1[[#This Row],[POposte]],Tableau5[#All],5,FALSE)</f>
        <v>366164.15</v>
      </c>
      <c r="AF146" s="238" t="s">
        <v>52</v>
      </c>
      <c r="AG146" s="237">
        <f>VLOOKUP(Tableau1[[#This Row],[POposte]],Tableau5[#All],6,FALSE)</f>
        <v>366164.15</v>
      </c>
      <c r="AH146" s="238" t="s">
        <v>52</v>
      </c>
      <c r="AI146" s="239">
        <f>Tableau1[[#This Row],[Montant Engagé PO]]-Tableau1[[#This Row],[Montant Liquidé]]</f>
        <v>0</v>
      </c>
      <c r="AJ146" s="237" t="str">
        <f>VLOOKUP(Tableau1[[#This Row],[POposte]],Tableau5[#All],3,FALSE)</f>
        <v>300020861</v>
      </c>
      <c r="AK146" s="237" t="str">
        <f>VLOOKUP(Tableau1[[#This Row],[POposte]],Tableau5[#All],4,FALSE)</f>
        <v>1</v>
      </c>
      <c r="AL146" s="146" t="str">
        <f>VLOOKUP(Tableau1[[#This Row],[POposte]],Tableau5[#All],2,FALSE)</f>
        <v>255223121102</v>
      </c>
      <c r="AM146" s="237" t="str">
        <f>VLOOKUP(Tableau1[[#This Row],[POposte]],Tableau8[],9,FALSE)</f>
        <v>Z</v>
      </c>
      <c r="AN146" s="241">
        <f>VLOOKUP(Tableau1[[#This Row],[POposte]],Tableau8[],16,FALSE)</f>
        <v>1</v>
      </c>
      <c r="AO146" s="200">
        <f>VLOOKUP(Tableau1[[#This Row],[POposte]],Tableau8[],17,FALSE)</f>
        <v>0</v>
      </c>
      <c r="AP146" s="1" t="str">
        <f>VLOOKUP(Tableau1[[#This Row],[POposte]],Tableau13[#All],10,FALSE)</f>
        <v>0500</v>
      </c>
      <c r="AQ146" s="1" t="str">
        <f>VLOOKUP(MID(Tableau1[[#This Row],[Codenva]],1,2),Tableau36[],2,FALSE)</f>
        <v>Onderhandelingsprocedure zonder voorafgaande bekendmaking (0500)</v>
      </c>
      <c r="AR146" s="1" t="str">
        <f>VLOOKUP(Tableau1[[#This Row],[POposte]],Tableau13[#All],16,FALSE)</f>
        <v/>
      </c>
      <c r="AS146" s="285" t="str">
        <f>Tableau1[[#This Row],[KRC]]&amp;Tableau1[[#This Row],[Poste KRC]]</f>
        <v>3000208611</v>
      </c>
      <c r="AT146" s="1" t="str">
        <f>VLOOKUP(Tableau1[[#This Row],[Colonne3]],Tableau6[[#All],[krcposte]:[description ]],2,FALSE)</f>
        <v>PPE</v>
      </c>
    </row>
    <row r="147" spans="1:46" x14ac:dyDescent="0.35">
      <c r="A147" s="1" t="str">
        <f>Tableau1[[#This Row],[Nº pièce référence]]</f>
        <v>4500669458</v>
      </c>
      <c r="B147" s="126" t="s">
        <v>704</v>
      </c>
      <c r="C147" s="1"/>
      <c r="D147" s="1" t="s">
        <v>705</v>
      </c>
      <c r="E147" s="1" t="s">
        <v>706</v>
      </c>
      <c r="F147" s="92"/>
      <c r="G147" s="127">
        <v>0</v>
      </c>
      <c r="H147" s="75">
        <v>43931</v>
      </c>
      <c r="I147" s="73">
        <v>12035</v>
      </c>
      <c r="J147" s="73" t="s">
        <v>379</v>
      </c>
      <c r="K147" s="75">
        <v>43995</v>
      </c>
      <c r="L147" s="176" t="s">
        <v>276</v>
      </c>
      <c r="M147" s="73"/>
      <c r="N147" s="73"/>
      <c r="O147" s="73"/>
      <c r="P147" s="73"/>
      <c r="Q147" s="75">
        <v>43931</v>
      </c>
      <c r="R147" s="226" t="str">
        <f>VLOOKUP(Tableau1[[#This Row],[POposte]],Tableau8[],15,FALSE)</f>
        <v>BB</v>
      </c>
      <c r="S147" s="226" t="str">
        <f>VLOOKUP(Tableau1[[#This Row],[POposte]],Tableau8[],14,FALSE)</f>
        <v>XXX</v>
      </c>
      <c r="T147" s="75" t="str">
        <f>IF(Tableau1[[#This Row],[Strat lancement]]="A0",IF(Tableau1[[#This Row],[Statut lancement]]="X","OK","NOK"),IF(Tableau1[[#This Row],[Strat lancement]]="AA",IF(Tableau1[[#This Row],[Statut lancement]]="XX","OK","NOK"),IF(Tableau1[[#This Row],[Strat lancement]]="BB",IF(Tableau1[[#This Row],[Statut lancement]]="XXX","OK","NOK"))))</f>
        <v>OK</v>
      </c>
      <c r="U147" s="18" t="s">
        <v>707</v>
      </c>
      <c r="V147" s="1" t="s">
        <v>708</v>
      </c>
      <c r="W147" s="1" t="s">
        <v>88</v>
      </c>
      <c r="X147" s="2">
        <v>43931</v>
      </c>
      <c r="Y147" s="1" t="s">
        <v>709</v>
      </c>
      <c r="Z147" s="1" t="s">
        <v>219</v>
      </c>
      <c r="AA147" s="2">
        <v>43931</v>
      </c>
      <c r="AB147" s="123" t="s">
        <v>220</v>
      </c>
      <c r="AC147" s="1" t="str">
        <f>VLOOKUP(Tableau1[[#This Row],[POposte]],Tableau8[#All],18,FALSE)</f>
        <v/>
      </c>
      <c r="AD147" s="236" t="str">
        <f>CONCATENATE(Tableau1[[#This Row],[Nº pièce référence]],Tableau1[[#This Row],[Poste de réf.]])</f>
        <v>450066945810</v>
      </c>
      <c r="AE147" s="237">
        <f>VLOOKUP(Tableau1[[#This Row],[POposte]],Tableau5[#All],5,FALSE)</f>
        <v>2117500</v>
      </c>
      <c r="AF147" s="238" t="s">
        <v>52</v>
      </c>
      <c r="AG147" s="237">
        <f>VLOOKUP(Tableau1[[#This Row],[POposte]],Tableau5[#All],6,FALSE)</f>
        <v>1750000</v>
      </c>
      <c r="AH147" s="238" t="s">
        <v>52</v>
      </c>
      <c r="AI147" s="239">
        <f>Tableau1[[#This Row],[Montant Engagé PO]]-Tableau1[[#This Row],[Montant Liquidé]]</f>
        <v>367500</v>
      </c>
      <c r="AJ147" s="237" t="str">
        <f>VLOOKUP(Tableau1[[#This Row],[POposte]],Tableau5[#All],3,FALSE)</f>
        <v>300020861</v>
      </c>
      <c r="AK147" s="237" t="str">
        <f>VLOOKUP(Tableau1[[#This Row],[POposte]],Tableau5[#All],4,FALSE)</f>
        <v>1</v>
      </c>
      <c r="AL147" s="146" t="str">
        <f>VLOOKUP(Tableau1[[#This Row],[POposte]],Tableau5[#All],2,FALSE)</f>
        <v>255223121102</v>
      </c>
      <c r="AM147" s="237" t="str">
        <f>VLOOKUP(Tableau1[[#This Row],[POposte]],Tableau8[],9,FALSE)</f>
        <v>Z</v>
      </c>
      <c r="AN147" s="241">
        <f>VLOOKUP(Tableau1[[#This Row],[POposte]],Tableau8[],16,FALSE)</f>
        <v>1</v>
      </c>
      <c r="AO147" s="200">
        <f>VLOOKUP(Tableau1[[#This Row],[POposte]],Tableau8[],17,FALSE)</f>
        <v>0</v>
      </c>
      <c r="AP147" s="1" t="str">
        <f>VLOOKUP(Tableau1[[#This Row],[POposte]],Tableau13[#All],10,FALSE)</f>
        <v>0520</v>
      </c>
      <c r="AQ147" s="1" t="str">
        <f>VLOOKUP(MID(Tableau1[[#This Row],[Codenva]],1,2),Tableau36[],2,FALSE)</f>
        <v>Onderhandelingsprocedure zonder voorafgaande bekendmaking (0500)</v>
      </c>
      <c r="AR147" s="1" t="str">
        <f>VLOOKUP(Tableau1[[#This Row],[POposte]],Tableau13[#All],16,FALSE)</f>
        <v/>
      </c>
      <c r="AS147" s="285" t="str">
        <f>Tableau1[[#This Row],[KRC]]&amp;Tableau1[[#This Row],[Poste KRC]]</f>
        <v>3000208611</v>
      </c>
      <c r="AT147" s="1" t="str">
        <f>VLOOKUP(Tableau1[[#This Row],[Colonne3]],Tableau6[[#All],[krcposte]:[description ]],2,FALSE)</f>
        <v>PPE</v>
      </c>
    </row>
    <row r="148" spans="1:46" x14ac:dyDescent="0.35">
      <c r="A148" s="1" t="str">
        <f>Tableau1[[#This Row],[Nº pièce référence]]</f>
        <v>4500669483</v>
      </c>
      <c r="B148" s="126" t="s">
        <v>710</v>
      </c>
      <c r="C148" s="1"/>
      <c r="D148" s="1"/>
      <c r="E148" s="1" t="s">
        <v>486</v>
      </c>
      <c r="F148" s="92"/>
      <c r="G148" s="125">
        <v>0.5</v>
      </c>
      <c r="H148" s="75" t="s">
        <v>711</v>
      </c>
      <c r="I148" s="73">
        <v>12580</v>
      </c>
      <c r="J148" s="73" t="s">
        <v>712</v>
      </c>
      <c r="K148" s="75">
        <v>43995</v>
      </c>
      <c r="L148" s="176" t="s">
        <v>276</v>
      </c>
      <c r="M148" s="73"/>
      <c r="N148" s="73"/>
      <c r="O148" s="73"/>
      <c r="P148" s="73"/>
      <c r="Q148" s="75">
        <v>43930</v>
      </c>
      <c r="R148" s="226" t="str">
        <f>VLOOKUP(Tableau1[[#This Row],[POposte]],Tableau8[],15,FALSE)</f>
        <v>BB</v>
      </c>
      <c r="S148" s="226" t="str">
        <f>VLOOKUP(Tableau1[[#This Row],[POposte]],Tableau8[],14,FALSE)</f>
        <v>XXX</v>
      </c>
      <c r="T148" s="75" t="str">
        <f>IF(Tableau1[[#This Row],[Strat lancement]]="A0",IF(Tableau1[[#This Row],[Statut lancement]]="X","OK","NOK"),IF(Tableau1[[#This Row],[Strat lancement]]="AA",IF(Tableau1[[#This Row],[Statut lancement]]="XX","OK","NOK"),IF(Tableau1[[#This Row],[Strat lancement]]="BB",IF(Tableau1[[#This Row],[Statut lancement]]="XXX","OK","NOK"))))</f>
        <v>OK</v>
      </c>
      <c r="U148" s="18" t="s">
        <v>487</v>
      </c>
      <c r="V148" s="1" t="s">
        <v>713</v>
      </c>
      <c r="W148" s="1" t="s">
        <v>88</v>
      </c>
      <c r="X148" s="2">
        <v>43931</v>
      </c>
      <c r="Y148" s="1" t="s">
        <v>714</v>
      </c>
      <c r="Z148" s="1" t="s">
        <v>219</v>
      </c>
      <c r="AA148" s="2">
        <v>43931</v>
      </c>
      <c r="AB148" s="123" t="s">
        <v>220</v>
      </c>
      <c r="AC148" s="1" t="str">
        <f>VLOOKUP(Tableau1[[#This Row],[POposte]],Tableau8[#All],18,FALSE)</f>
        <v/>
      </c>
      <c r="AD148" s="236" t="str">
        <f>CONCATENATE(Tableau1[[#This Row],[Nº pièce référence]],Tableau1[[#This Row],[Poste de réf.]])</f>
        <v>450066948310</v>
      </c>
      <c r="AE148" s="237">
        <f>VLOOKUP(Tableau1[[#This Row],[POposte]],Tableau5[#All],5,FALSE)</f>
        <v>1241865.3500000001</v>
      </c>
      <c r="AF148" s="238" t="s">
        <v>52</v>
      </c>
      <c r="AG148" s="237">
        <f>VLOOKUP(Tableau1[[#This Row],[POposte]],Tableau5[#All],6,FALSE)</f>
        <v>1241865.3499999999</v>
      </c>
      <c r="AH148" s="238" t="s">
        <v>52</v>
      </c>
      <c r="AI148" s="239">
        <f>Tableau1[[#This Row],[Montant Engagé PO]]-Tableau1[[#This Row],[Montant Liquidé]]</f>
        <v>0</v>
      </c>
      <c r="AJ148" s="237" t="str">
        <f>VLOOKUP(Tableau1[[#This Row],[POposte]],Tableau5[#All],3,FALSE)</f>
        <v>300020861</v>
      </c>
      <c r="AK148" s="237" t="str">
        <f>VLOOKUP(Tableau1[[#This Row],[POposte]],Tableau5[#All],4,FALSE)</f>
        <v>1</v>
      </c>
      <c r="AL148" s="146" t="str">
        <f>VLOOKUP(Tableau1[[#This Row],[POposte]],Tableau5[#All],2,FALSE)</f>
        <v>255223121102</v>
      </c>
      <c r="AM148" s="237" t="str">
        <f>VLOOKUP(Tableau1[[#This Row],[POposte]],Tableau8[],9,FALSE)</f>
        <v>Z</v>
      </c>
      <c r="AN148" s="241">
        <f>VLOOKUP(Tableau1[[#This Row],[POposte]],Tableau8[],16,FALSE)</f>
        <v>1</v>
      </c>
      <c r="AO148" s="200">
        <f>VLOOKUP(Tableau1[[#This Row],[POposte]],Tableau8[],17,FALSE)</f>
        <v>0</v>
      </c>
      <c r="AP148" s="1" t="str">
        <f>VLOOKUP(Tableau1[[#This Row],[POposte]],Tableau13[#All],10,FALSE)</f>
        <v>0520</v>
      </c>
      <c r="AQ148" s="1" t="str">
        <f>VLOOKUP(MID(Tableau1[[#This Row],[Codenva]],1,2),Tableau36[],2,FALSE)</f>
        <v>Onderhandelingsprocedure zonder voorafgaande bekendmaking (0500)</v>
      </c>
      <c r="AR148" s="1" t="str">
        <f>VLOOKUP(Tableau1[[#This Row],[POposte]],Tableau13[#All],16,FALSE)</f>
        <v/>
      </c>
      <c r="AS148" s="285" t="str">
        <f>Tableau1[[#This Row],[KRC]]&amp;Tableau1[[#This Row],[Poste KRC]]</f>
        <v>3000208611</v>
      </c>
      <c r="AT148" s="1" t="str">
        <f>VLOOKUP(Tableau1[[#This Row],[Colonne3]],Tableau6[[#All],[krcposte]:[description ]],2,FALSE)</f>
        <v>PPE</v>
      </c>
    </row>
    <row r="149" spans="1:46" x14ac:dyDescent="0.35">
      <c r="A149" s="1" t="str">
        <f>Tableau1[[#This Row],[Nº pièce référence]]</f>
        <v>4500669497</v>
      </c>
      <c r="B149" s="126" t="s">
        <v>715</v>
      </c>
      <c r="C149" s="1"/>
      <c r="D149" s="1" t="s">
        <v>716</v>
      </c>
      <c r="E149" s="1" t="s">
        <v>486</v>
      </c>
      <c r="F149" s="92"/>
      <c r="G149" s="125">
        <v>0.5</v>
      </c>
      <c r="H149" s="75">
        <v>43930</v>
      </c>
      <c r="I149" s="73" t="s">
        <v>717</v>
      </c>
      <c r="J149" s="73" t="s">
        <v>379</v>
      </c>
      <c r="K149" s="75">
        <v>43995</v>
      </c>
      <c r="L149" s="176" t="s">
        <v>276</v>
      </c>
      <c r="M149" s="73"/>
      <c r="N149" s="73"/>
      <c r="O149" s="73"/>
      <c r="P149" s="73"/>
      <c r="Q149" s="75">
        <v>43930</v>
      </c>
      <c r="R149" s="226" t="str">
        <f>VLOOKUP(Tableau1[[#This Row],[POposte]],Tableau8[],15,FALSE)</f>
        <v>BB</v>
      </c>
      <c r="S149" s="226" t="str">
        <f>VLOOKUP(Tableau1[[#This Row],[POposte]],Tableau8[],14,FALSE)</f>
        <v>XXX</v>
      </c>
      <c r="T149" s="75" t="str">
        <f>IF(Tableau1[[#This Row],[Strat lancement]]="A0",IF(Tableau1[[#This Row],[Statut lancement]]="X","OK","NOK"),IF(Tableau1[[#This Row],[Strat lancement]]="AA",IF(Tableau1[[#This Row],[Statut lancement]]="XX","OK","NOK"),IF(Tableau1[[#This Row],[Strat lancement]]="BB",IF(Tableau1[[#This Row],[Statut lancement]]="XXX","OK","NOK"))))</f>
        <v>OK</v>
      </c>
      <c r="U149" s="18" t="s">
        <v>487</v>
      </c>
      <c r="V149" s="1" t="s">
        <v>718</v>
      </c>
      <c r="W149" s="1" t="s">
        <v>88</v>
      </c>
      <c r="X149" s="2">
        <v>43931</v>
      </c>
      <c r="Y149" s="1" t="s">
        <v>719</v>
      </c>
      <c r="Z149" s="1" t="s">
        <v>219</v>
      </c>
      <c r="AA149" s="2">
        <v>43931</v>
      </c>
      <c r="AB149" s="123" t="s">
        <v>220</v>
      </c>
      <c r="AC149" s="1" t="str">
        <f>VLOOKUP(Tableau1[[#This Row],[POposte]],Tableau8[#All],18,FALSE)</f>
        <v/>
      </c>
      <c r="AD149" s="236" t="str">
        <f>CONCATENATE(Tableau1[[#This Row],[Nº pièce référence]],Tableau1[[#This Row],[Poste de réf.]])</f>
        <v>450066949710</v>
      </c>
      <c r="AE149" s="237">
        <f>VLOOKUP(Tableau1[[#This Row],[POposte]],Tableau5[#All],5,FALSE)</f>
        <v>2516800</v>
      </c>
      <c r="AF149" s="238" t="s">
        <v>52</v>
      </c>
      <c r="AG149" s="237">
        <f>VLOOKUP(Tableau1[[#This Row],[POposte]],Tableau5[#All],6,FALSE)</f>
        <v>2516800</v>
      </c>
      <c r="AH149" s="238" t="s">
        <v>52</v>
      </c>
      <c r="AI149" s="239">
        <f>Tableau1[[#This Row],[Montant Engagé PO]]-Tableau1[[#This Row],[Montant Liquidé]]</f>
        <v>0</v>
      </c>
      <c r="AJ149" s="237" t="str">
        <f>VLOOKUP(Tableau1[[#This Row],[POposte]],Tableau5[#All],3,FALSE)</f>
        <v>300020861</v>
      </c>
      <c r="AK149" s="237" t="str">
        <f>VLOOKUP(Tableau1[[#This Row],[POposte]],Tableau5[#All],4,FALSE)</f>
        <v>1</v>
      </c>
      <c r="AL149" s="146" t="str">
        <f>VLOOKUP(Tableau1[[#This Row],[POposte]],Tableau5[#All],2,FALSE)</f>
        <v>255223121102</v>
      </c>
      <c r="AM149" s="237" t="str">
        <f>VLOOKUP(Tableau1[[#This Row],[POposte]],Tableau8[],9,FALSE)</f>
        <v>Z</v>
      </c>
      <c r="AN149" s="241">
        <f>VLOOKUP(Tableau1[[#This Row],[POposte]],Tableau8[],16,FALSE)</f>
        <v>1</v>
      </c>
      <c r="AO149" s="200">
        <f>VLOOKUP(Tableau1[[#This Row],[POposte]],Tableau8[],17,FALSE)</f>
        <v>0</v>
      </c>
      <c r="AP149" s="1" t="str">
        <f>VLOOKUP(Tableau1[[#This Row],[POposte]],Tableau13[#All],10,FALSE)</f>
        <v>0500</v>
      </c>
      <c r="AQ149" s="1" t="str">
        <f>VLOOKUP(MID(Tableau1[[#This Row],[Codenva]],1,2),Tableau36[],2,FALSE)</f>
        <v>Onderhandelingsprocedure zonder voorafgaande bekendmaking (0500)</v>
      </c>
      <c r="AR149" s="1" t="str">
        <f>VLOOKUP(Tableau1[[#This Row],[POposte]],Tableau13[#All],16,FALSE)</f>
        <v/>
      </c>
      <c r="AS149" s="285" t="str">
        <f>Tableau1[[#This Row],[KRC]]&amp;Tableau1[[#This Row],[Poste KRC]]</f>
        <v>3000208611</v>
      </c>
      <c r="AT149" s="1" t="str">
        <f>VLOOKUP(Tableau1[[#This Row],[Colonne3]],Tableau6[[#All],[krcposte]:[description ]],2,FALSE)</f>
        <v>PPE</v>
      </c>
    </row>
    <row r="150" spans="1:46" x14ac:dyDescent="0.35">
      <c r="A150" s="1" t="str">
        <f>Tableau1[[#This Row],[Nº pièce référence]]</f>
        <v>4500669566</v>
      </c>
      <c r="B150" s="126" t="s">
        <v>720</v>
      </c>
      <c r="C150" s="1"/>
      <c r="D150" s="1" t="s">
        <v>721</v>
      </c>
      <c r="E150" s="1" t="s">
        <v>486</v>
      </c>
      <c r="F150" s="92"/>
      <c r="G150" s="125">
        <v>0.5</v>
      </c>
      <c r="H150" s="75">
        <v>43931</v>
      </c>
      <c r="I150" s="73">
        <v>12059</v>
      </c>
      <c r="J150" s="73" t="s">
        <v>379</v>
      </c>
      <c r="K150" s="75">
        <v>43995</v>
      </c>
      <c r="L150" s="176" t="s">
        <v>276</v>
      </c>
      <c r="M150" s="73"/>
      <c r="N150" s="73"/>
      <c r="O150" s="73"/>
      <c r="P150" s="73"/>
      <c r="Q150" s="75">
        <v>43935</v>
      </c>
      <c r="R150" s="226" t="str">
        <f>VLOOKUP(Tableau1[[#This Row],[POposte]],Tableau8[],15,FALSE)</f>
        <v>BB</v>
      </c>
      <c r="S150" s="226" t="str">
        <f>VLOOKUP(Tableau1[[#This Row],[POposte]],Tableau8[],14,FALSE)</f>
        <v>XXX</v>
      </c>
      <c r="T150" s="75" t="str">
        <f>IF(Tableau1[[#This Row],[Strat lancement]]="A0",IF(Tableau1[[#This Row],[Statut lancement]]="X","OK","NOK"),IF(Tableau1[[#This Row],[Strat lancement]]="AA",IF(Tableau1[[#This Row],[Statut lancement]]="XX","OK","NOK"),IF(Tableau1[[#This Row],[Strat lancement]]="BB",IF(Tableau1[[#This Row],[Statut lancement]]="XXX","OK","NOK"))))</f>
        <v>OK</v>
      </c>
      <c r="U150" s="18" t="s">
        <v>487</v>
      </c>
      <c r="V150" s="1" t="s">
        <v>722</v>
      </c>
      <c r="W150" s="1" t="s">
        <v>88</v>
      </c>
      <c r="X150" s="2">
        <v>43931</v>
      </c>
      <c r="Y150" s="1" t="s">
        <v>723</v>
      </c>
      <c r="Z150" s="1" t="s">
        <v>219</v>
      </c>
      <c r="AA150" s="2">
        <v>43931</v>
      </c>
      <c r="AB150" s="123" t="s">
        <v>220</v>
      </c>
      <c r="AC150" s="1" t="str">
        <f>VLOOKUP(Tableau1[[#This Row],[POposte]],Tableau8[#All],18,FALSE)</f>
        <v/>
      </c>
      <c r="AD150" s="236" t="str">
        <f>CONCATENATE(Tableau1[[#This Row],[Nº pièce référence]],Tableau1[[#This Row],[Poste de réf.]])</f>
        <v>450066956610</v>
      </c>
      <c r="AE150" s="237">
        <f>VLOOKUP(Tableau1[[#This Row],[POposte]],Tableau5[#All],5,FALSE)</f>
        <v>2649900</v>
      </c>
      <c r="AF150" s="238" t="s">
        <v>52</v>
      </c>
      <c r="AG150" s="237">
        <f>VLOOKUP(Tableau1[[#This Row],[POposte]],Tableau5[#All],6,FALSE)</f>
        <v>2649900</v>
      </c>
      <c r="AH150" s="238" t="s">
        <v>52</v>
      </c>
      <c r="AI150" s="239">
        <f>Tableau1[[#This Row],[Montant Engagé PO]]-Tableau1[[#This Row],[Montant Liquidé]]</f>
        <v>0</v>
      </c>
      <c r="AJ150" s="237" t="str">
        <f>VLOOKUP(Tableau1[[#This Row],[POposte]],Tableau5[#All],3,FALSE)</f>
        <v>300020861</v>
      </c>
      <c r="AK150" s="237" t="str">
        <f>VLOOKUP(Tableau1[[#This Row],[POposte]],Tableau5[#All],4,FALSE)</f>
        <v>1</v>
      </c>
      <c r="AL150" s="146" t="str">
        <f>VLOOKUP(Tableau1[[#This Row],[POposte]],Tableau5[#All],2,FALSE)</f>
        <v>255223121102</v>
      </c>
      <c r="AM150" s="237" t="str">
        <f>VLOOKUP(Tableau1[[#This Row],[POposte]],Tableau8[],9,FALSE)</f>
        <v>Z</v>
      </c>
      <c r="AN150" s="241">
        <f>VLOOKUP(Tableau1[[#This Row],[POposte]],Tableau8[],16,FALSE)</f>
        <v>1</v>
      </c>
      <c r="AO150" s="200">
        <f>VLOOKUP(Tableau1[[#This Row],[POposte]],Tableau8[],17,FALSE)</f>
        <v>0</v>
      </c>
      <c r="AP150" s="1" t="str">
        <f>VLOOKUP(Tableau1[[#This Row],[POposte]],Tableau13[#All],10,FALSE)</f>
        <v>0500</v>
      </c>
      <c r="AQ150" s="1" t="str">
        <f>VLOOKUP(MID(Tableau1[[#This Row],[Codenva]],1,2),Tableau36[],2,FALSE)</f>
        <v>Onderhandelingsprocedure zonder voorafgaande bekendmaking (0500)</v>
      </c>
      <c r="AR150" s="1" t="str">
        <f>VLOOKUP(Tableau1[[#This Row],[POposte]],Tableau13[#All],16,FALSE)</f>
        <v/>
      </c>
      <c r="AS150" s="285" t="str">
        <f>Tableau1[[#This Row],[KRC]]&amp;Tableau1[[#This Row],[Poste KRC]]</f>
        <v>3000208611</v>
      </c>
      <c r="AT150" s="1" t="str">
        <f>VLOOKUP(Tableau1[[#This Row],[Colonne3]],Tableau6[[#All],[krcposte]:[description ]],2,FALSE)</f>
        <v>PPE</v>
      </c>
    </row>
    <row r="151" spans="1:46" x14ac:dyDescent="0.35">
      <c r="A151" s="1" t="str">
        <f>Tableau1[[#This Row],[Nº pièce référence]]</f>
        <v>4500669554</v>
      </c>
      <c r="B151" s="126" t="s">
        <v>724</v>
      </c>
      <c r="C151" s="1"/>
      <c r="D151" s="1"/>
      <c r="E151" s="1" t="s">
        <v>494</v>
      </c>
      <c r="F151" s="92"/>
      <c r="G151" s="123"/>
      <c r="H151" s="75">
        <v>43931</v>
      </c>
      <c r="I151" s="33">
        <v>12051</v>
      </c>
      <c r="J151" s="73" t="s">
        <v>379</v>
      </c>
      <c r="K151" s="75">
        <v>43995</v>
      </c>
      <c r="L151" s="176" t="s">
        <v>276</v>
      </c>
      <c r="M151" s="33"/>
      <c r="N151" s="33"/>
      <c r="O151" s="33"/>
      <c r="P151" s="33"/>
      <c r="Q151" s="75" t="e">
        <v>#N/A</v>
      </c>
      <c r="R151" s="226" t="str">
        <f>VLOOKUP(Tableau1[[#This Row],[POposte]],Tableau8[],15,FALSE)</f>
        <v>BB</v>
      </c>
      <c r="S151" s="226" t="str">
        <f>VLOOKUP(Tableau1[[#This Row],[POposte]],Tableau8[],14,FALSE)</f>
        <v>XXX</v>
      </c>
      <c r="T151" s="75" t="str">
        <f>IF(Tableau1[[#This Row],[Strat lancement]]="A0",IF(Tableau1[[#This Row],[Statut lancement]]="X","OK","NOK"),IF(Tableau1[[#This Row],[Strat lancement]]="AA",IF(Tableau1[[#This Row],[Statut lancement]]="XX","OK","NOK"),IF(Tableau1[[#This Row],[Strat lancement]]="BB",IF(Tableau1[[#This Row],[Statut lancement]]="XXX","OK","NOK"))))</f>
        <v>OK</v>
      </c>
      <c r="U151" s="18" t="s">
        <v>495</v>
      </c>
      <c r="V151" s="1" t="s">
        <v>725</v>
      </c>
      <c r="W151" s="1" t="s">
        <v>88</v>
      </c>
      <c r="X151" s="2">
        <v>43931</v>
      </c>
      <c r="Y151" s="1" t="s">
        <v>726</v>
      </c>
      <c r="Z151" s="1" t="s">
        <v>219</v>
      </c>
      <c r="AA151" s="2">
        <v>43931</v>
      </c>
      <c r="AB151" s="123" t="s">
        <v>220</v>
      </c>
      <c r="AC151" s="1" t="str">
        <f>VLOOKUP(Tableau1[[#This Row],[POposte]],Tableau8[#All],18,FALSE)</f>
        <v/>
      </c>
      <c r="AD151" s="236" t="str">
        <f>CONCATENATE(Tableau1[[#This Row],[Nº pièce référence]],Tableau1[[#This Row],[Poste de réf.]])</f>
        <v>450066955410</v>
      </c>
      <c r="AE151" s="237">
        <f>VLOOKUP(Tableau1[[#This Row],[POposte]],Tableau5[#All],5,FALSE)</f>
        <v>1524600</v>
      </c>
      <c r="AF151" s="238" t="s">
        <v>52</v>
      </c>
      <c r="AG151" s="237">
        <f>VLOOKUP(Tableau1[[#This Row],[POposte]],Tableau5[#All],6,FALSE)</f>
        <v>1524600</v>
      </c>
      <c r="AH151" s="238" t="s">
        <v>52</v>
      </c>
      <c r="AI151" s="239">
        <f>Tableau1[[#This Row],[Montant Engagé PO]]-Tableau1[[#This Row],[Montant Liquidé]]</f>
        <v>0</v>
      </c>
      <c r="AJ151" s="237" t="str">
        <f>VLOOKUP(Tableau1[[#This Row],[POposte]],Tableau5[#All],3,FALSE)</f>
        <v>300020861</v>
      </c>
      <c r="AK151" s="237" t="str">
        <f>VLOOKUP(Tableau1[[#This Row],[POposte]],Tableau5[#All],4,FALSE)</f>
        <v>1</v>
      </c>
      <c r="AL151" s="146" t="str">
        <f>VLOOKUP(Tableau1[[#This Row],[POposte]],Tableau5[#All],2,FALSE)</f>
        <v>255223121102</v>
      </c>
      <c r="AM151" s="237" t="str">
        <f>VLOOKUP(Tableau1[[#This Row],[POposte]],Tableau8[],9,FALSE)</f>
        <v>Z</v>
      </c>
      <c r="AN151" s="241">
        <f>VLOOKUP(Tableau1[[#This Row],[POposte]],Tableau8[],16,FALSE)</f>
        <v>1</v>
      </c>
      <c r="AO151" s="200">
        <f>VLOOKUP(Tableau1[[#This Row],[POposte]],Tableau8[],17,FALSE)</f>
        <v>0</v>
      </c>
      <c r="AP151" s="1" t="str">
        <f>VLOOKUP(Tableau1[[#This Row],[POposte]],Tableau13[#All],10,FALSE)</f>
        <v>0500</v>
      </c>
      <c r="AQ151" s="1" t="str">
        <f>VLOOKUP(MID(Tableau1[[#This Row],[Codenva]],1,2),Tableau36[],2,FALSE)</f>
        <v>Onderhandelingsprocedure zonder voorafgaande bekendmaking (0500)</v>
      </c>
      <c r="AR151" s="1" t="str">
        <f>VLOOKUP(Tableau1[[#This Row],[POposte]],Tableau13[#All],16,FALSE)</f>
        <v/>
      </c>
      <c r="AS151" s="285" t="str">
        <f>Tableau1[[#This Row],[KRC]]&amp;Tableau1[[#This Row],[Poste KRC]]</f>
        <v>3000208611</v>
      </c>
      <c r="AT151" s="1" t="str">
        <f>VLOOKUP(Tableau1[[#This Row],[Colonne3]],Tableau6[[#All],[krcposte]:[description ]],2,FALSE)</f>
        <v>PPE</v>
      </c>
    </row>
    <row r="152" spans="1:46" x14ac:dyDescent="0.35">
      <c r="A152" s="1" t="str">
        <f>Tableau1[[#This Row],[Nº pièce référence]]</f>
        <v>4500669573</v>
      </c>
      <c r="B152" s="126" t="s">
        <v>727</v>
      </c>
      <c r="C152" s="1"/>
      <c r="D152" s="1" t="s">
        <v>728</v>
      </c>
      <c r="E152" s="1" t="s">
        <v>729</v>
      </c>
      <c r="F152" s="92"/>
      <c r="G152" s="125">
        <v>1</v>
      </c>
      <c r="H152" s="75">
        <v>43930</v>
      </c>
      <c r="I152" s="73">
        <v>11925</v>
      </c>
      <c r="J152" s="73" t="s">
        <v>379</v>
      </c>
      <c r="K152" s="75">
        <v>43995</v>
      </c>
      <c r="L152" s="176" t="s">
        <v>276</v>
      </c>
      <c r="M152" s="73"/>
      <c r="N152" s="73"/>
      <c r="O152" s="73"/>
      <c r="P152" s="73"/>
      <c r="Q152" s="75">
        <v>43930</v>
      </c>
      <c r="R152" s="226" t="str">
        <f>VLOOKUP(Tableau1[[#This Row],[POposte]],Tableau8[],15,FALSE)</f>
        <v>BB</v>
      </c>
      <c r="S152" s="226" t="str">
        <f>VLOOKUP(Tableau1[[#This Row],[POposte]],Tableau8[],14,FALSE)</f>
        <v>XXX</v>
      </c>
      <c r="T152" s="75" t="str">
        <f>IF(Tableau1[[#This Row],[Strat lancement]]="A0",IF(Tableau1[[#This Row],[Statut lancement]]="X","OK","NOK"),IF(Tableau1[[#This Row],[Strat lancement]]="AA",IF(Tableau1[[#This Row],[Statut lancement]]="XX","OK","NOK"),IF(Tableau1[[#This Row],[Strat lancement]]="BB",IF(Tableau1[[#This Row],[Statut lancement]]="XXX","OK","NOK"))))</f>
        <v>OK</v>
      </c>
      <c r="U152" s="18" t="s">
        <v>730</v>
      </c>
      <c r="V152" s="1" t="s">
        <v>731</v>
      </c>
      <c r="W152" s="1" t="s">
        <v>88</v>
      </c>
      <c r="X152" s="2">
        <v>43931</v>
      </c>
      <c r="Y152" s="1" t="s">
        <v>732</v>
      </c>
      <c r="Z152" s="1" t="s">
        <v>219</v>
      </c>
      <c r="AA152" s="2">
        <v>43931</v>
      </c>
      <c r="AB152" s="123" t="s">
        <v>220</v>
      </c>
      <c r="AC152" s="1" t="str">
        <f>VLOOKUP(Tableau1[[#This Row],[POposte]],Tableau8[#All],18,FALSE)</f>
        <v/>
      </c>
      <c r="AD152" s="236" t="str">
        <f>CONCATENATE(Tableau1[[#This Row],[Nº pièce référence]],Tableau1[[#This Row],[Poste de réf.]])</f>
        <v>450066957310</v>
      </c>
      <c r="AE152" s="237">
        <f>VLOOKUP(Tableau1[[#This Row],[POposte]],Tableau5[#All],5,FALSE)</f>
        <v>21700000</v>
      </c>
      <c r="AF152" s="238" t="s">
        <v>52</v>
      </c>
      <c r="AG152" s="237">
        <f>VLOOKUP(Tableau1[[#This Row],[POposte]],Tableau5[#All],6,FALSE)</f>
        <v>21700000</v>
      </c>
      <c r="AH152" s="238" t="s">
        <v>52</v>
      </c>
      <c r="AI152" s="239">
        <f>Tableau1[[#This Row],[Montant Engagé PO]]-Tableau1[[#This Row],[Montant Liquidé]]</f>
        <v>0</v>
      </c>
      <c r="AJ152" s="237" t="str">
        <f>VLOOKUP(Tableau1[[#This Row],[POposte]],Tableau5[#All],3,FALSE)</f>
        <v>300020861</v>
      </c>
      <c r="AK152" s="237" t="str">
        <f>VLOOKUP(Tableau1[[#This Row],[POposte]],Tableau5[#All],4,FALSE)</f>
        <v>1</v>
      </c>
      <c r="AL152" s="146" t="str">
        <f>VLOOKUP(Tableau1[[#This Row],[POposte]],Tableau5[#All],2,FALSE)</f>
        <v>255223121102</v>
      </c>
      <c r="AM152" s="237" t="str">
        <f>VLOOKUP(Tableau1[[#This Row],[POposte]],Tableau8[],9,FALSE)</f>
        <v>Z</v>
      </c>
      <c r="AN152" s="241">
        <f>VLOOKUP(Tableau1[[#This Row],[POposte]],Tableau8[],16,FALSE)</f>
        <v>1</v>
      </c>
      <c r="AO152" s="200">
        <f>VLOOKUP(Tableau1[[#This Row],[POposte]],Tableau8[],17,FALSE)</f>
        <v>0</v>
      </c>
      <c r="AP152" s="1" t="str">
        <f>VLOOKUP(Tableau1[[#This Row],[POposte]],Tableau13[#All],10,FALSE)</f>
        <v>0500</v>
      </c>
      <c r="AQ152" s="1" t="str">
        <f>VLOOKUP(MID(Tableau1[[#This Row],[Codenva]],1,2),Tableau36[],2,FALSE)</f>
        <v>Onderhandelingsprocedure zonder voorafgaande bekendmaking (0500)</v>
      </c>
      <c r="AR152" s="1" t="str">
        <f>VLOOKUP(Tableau1[[#This Row],[POposte]],Tableau13[#All],16,FALSE)</f>
        <v/>
      </c>
      <c r="AS152" s="285" t="str">
        <f>Tableau1[[#This Row],[KRC]]&amp;Tableau1[[#This Row],[Poste KRC]]</f>
        <v>3000208611</v>
      </c>
      <c r="AT152" s="1" t="str">
        <f>VLOOKUP(Tableau1[[#This Row],[Colonne3]],Tableau6[[#All],[krcposte]:[description ]],2,FALSE)</f>
        <v>PPE</v>
      </c>
    </row>
    <row r="153" spans="1:46" x14ac:dyDescent="0.35">
      <c r="A153" s="1" t="str">
        <f>Tableau1[[#This Row],[Nº pièce référence]]</f>
        <v>4500669486</v>
      </c>
      <c r="B153" s="126" t="s">
        <v>733</v>
      </c>
      <c r="C153" s="1"/>
      <c r="D153" s="167" t="s">
        <v>734</v>
      </c>
      <c r="E153" s="167" t="s">
        <v>735</v>
      </c>
      <c r="F153" s="92"/>
      <c r="G153" s="125">
        <v>1</v>
      </c>
      <c r="H153" s="75">
        <v>43930</v>
      </c>
      <c r="I153" s="249">
        <v>11867</v>
      </c>
      <c r="J153" s="73" t="s">
        <v>379</v>
      </c>
      <c r="K153" s="75">
        <v>43995</v>
      </c>
      <c r="L153" s="176" t="s">
        <v>276</v>
      </c>
      <c r="M153" s="249"/>
      <c r="N153" s="249"/>
      <c r="O153" s="249"/>
      <c r="P153" s="249"/>
      <c r="Q153" s="75">
        <v>43930</v>
      </c>
      <c r="R153" s="226" t="str">
        <f>VLOOKUP(Tableau1[[#This Row],[POposte]],Tableau8[],15,FALSE)</f>
        <v>BB</v>
      </c>
      <c r="S153" s="226" t="str">
        <f>VLOOKUP(Tableau1[[#This Row],[POposte]],Tableau8[],14,FALSE)</f>
        <v>XXX</v>
      </c>
      <c r="T153" s="75" t="str">
        <f>IF(Tableau1[[#This Row],[Strat lancement]]="A0",IF(Tableau1[[#This Row],[Statut lancement]]="X","OK","NOK"),IF(Tableau1[[#This Row],[Strat lancement]]="AA",IF(Tableau1[[#This Row],[Statut lancement]]="XX","OK","NOK"),IF(Tableau1[[#This Row],[Strat lancement]]="BB",IF(Tableau1[[#This Row],[Statut lancement]]="XXX","OK","NOK"))))</f>
        <v>OK</v>
      </c>
      <c r="U153" s="18" t="s">
        <v>736</v>
      </c>
      <c r="V153" s="1" t="s">
        <v>737</v>
      </c>
      <c r="W153" s="1" t="s">
        <v>88</v>
      </c>
      <c r="X153" s="2">
        <v>43931</v>
      </c>
      <c r="Y153" s="1" t="s">
        <v>738</v>
      </c>
      <c r="Z153" s="1" t="s">
        <v>219</v>
      </c>
      <c r="AA153" s="2">
        <v>43931</v>
      </c>
      <c r="AB153" s="123" t="s">
        <v>220</v>
      </c>
      <c r="AC153" s="1" t="str">
        <f>VLOOKUP(Tableau1[[#This Row],[POposte]],Tableau8[#All],18,FALSE)</f>
        <v/>
      </c>
      <c r="AD153" s="236" t="str">
        <f>CONCATENATE(Tableau1[[#This Row],[Nº pièce référence]],Tableau1[[#This Row],[Poste de réf.]])</f>
        <v>450066948610</v>
      </c>
      <c r="AE153" s="237">
        <f>VLOOKUP(Tableau1[[#This Row],[POposte]],Tableau5[#All],5,FALSE)</f>
        <v>1573000</v>
      </c>
      <c r="AF153" s="238" t="s">
        <v>52</v>
      </c>
      <c r="AG153" s="237">
        <f>VLOOKUP(Tableau1[[#This Row],[POposte]],Tableau5[#All],6,FALSE)</f>
        <v>1573000</v>
      </c>
      <c r="AH153" s="238" t="s">
        <v>52</v>
      </c>
      <c r="AI153" s="239">
        <f>Tableau1[[#This Row],[Montant Engagé PO]]-Tableau1[[#This Row],[Montant Liquidé]]</f>
        <v>0</v>
      </c>
      <c r="AJ153" s="237" t="str">
        <f>VLOOKUP(Tableau1[[#This Row],[POposte]],Tableau5[#All],3,FALSE)</f>
        <v>300020861</v>
      </c>
      <c r="AK153" s="237" t="str">
        <f>VLOOKUP(Tableau1[[#This Row],[POposte]],Tableau5[#All],4,FALSE)</f>
        <v>1</v>
      </c>
      <c r="AL153" s="146" t="str">
        <f>VLOOKUP(Tableau1[[#This Row],[POposte]],Tableau5[#All],2,FALSE)</f>
        <v>255223121102</v>
      </c>
      <c r="AM153" s="237" t="str">
        <f>VLOOKUP(Tableau1[[#This Row],[POposte]],Tableau8[],9,FALSE)</f>
        <v>Z</v>
      </c>
      <c r="AN153" s="241">
        <f>VLOOKUP(Tableau1[[#This Row],[POposte]],Tableau8[],16,FALSE)</f>
        <v>1</v>
      </c>
      <c r="AO153" s="200">
        <f>VLOOKUP(Tableau1[[#This Row],[POposte]],Tableau8[],17,FALSE)</f>
        <v>0</v>
      </c>
      <c r="AP153" s="1" t="str">
        <f>VLOOKUP(Tableau1[[#This Row],[POposte]],Tableau13[#All],10,FALSE)</f>
        <v>0500</v>
      </c>
      <c r="AQ153" s="1" t="str">
        <f>VLOOKUP(MID(Tableau1[[#This Row],[Codenva]],1,2),Tableau36[],2,FALSE)</f>
        <v>Onderhandelingsprocedure zonder voorafgaande bekendmaking (0500)</v>
      </c>
      <c r="AR153" s="1" t="str">
        <f>VLOOKUP(Tableau1[[#This Row],[POposte]],Tableau13[#All],16,FALSE)</f>
        <v/>
      </c>
      <c r="AS153" s="285" t="str">
        <f>Tableau1[[#This Row],[KRC]]&amp;Tableau1[[#This Row],[Poste KRC]]</f>
        <v>3000208611</v>
      </c>
      <c r="AT153" s="1" t="str">
        <f>VLOOKUP(Tableau1[[#This Row],[Colonne3]],Tableau6[[#All],[krcposte]:[description ]],2,FALSE)</f>
        <v>PPE</v>
      </c>
    </row>
    <row r="154" spans="1:46" x14ac:dyDescent="0.35">
      <c r="A154" s="1" t="str">
        <f>Tableau1[[#This Row],[Nº pièce référence]]</f>
        <v>4500669471</v>
      </c>
      <c r="B154" s="126" t="s">
        <v>739</v>
      </c>
      <c r="C154" s="1"/>
      <c r="D154" s="1" t="s">
        <v>740</v>
      </c>
      <c r="E154" s="1" t="s">
        <v>741</v>
      </c>
      <c r="F154" s="92"/>
      <c r="G154" s="127">
        <v>0</v>
      </c>
      <c r="H154" s="75">
        <v>43930</v>
      </c>
      <c r="I154" s="73">
        <v>11951</v>
      </c>
      <c r="J154" s="73" t="s">
        <v>379</v>
      </c>
      <c r="K154" s="75">
        <v>43995</v>
      </c>
      <c r="L154" s="176" t="s">
        <v>276</v>
      </c>
      <c r="M154" s="73"/>
      <c r="N154" s="73"/>
      <c r="O154" s="73"/>
      <c r="P154" s="73"/>
      <c r="Q154" s="75">
        <v>43930</v>
      </c>
      <c r="R154" s="226" t="str">
        <f>VLOOKUP(Tableau1[[#This Row],[POposte]],Tableau8[],15,FALSE)</f>
        <v>BB</v>
      </c>
      <c r="S154" s="226" t="str">
        <f>VLOOKUP(Tableau1[[#This Row],[POposte]],Tableau8[],14,FALSE)</f>
        <v>XXX</v>
      </c>
      <c r="T154" s="75" t="str">
        <f>IF(Tableau1[[#This Row],[Strat lancement]]="A0",IF(Tableau1[[#This Row],[Statut lancement]]="X","OK","NOK"),IF(Tableau1[[#This Row],[Strat lancement]]="AA",IF(Tableau1[[#This Row],[Statut lancement]]="XX","OK","NOK"),IF(Tableau1[[#This Row],[Strat lancement]]="BB",IF(Tableau1[[#This Row],[Statut lancement]]="XXX","OK","NOK"))))</f>
        <v>OK</v>
      </c>
      <c r="U154" s="18" t="s">
        <v>742</v>
      </c>
      <c r="V154" s="1" t="s">
        <v>743</v>
      </c>
      <c r="W154" s="1" t="s">
        <v>88</v>
      </c>
      <c r="X154" s="2">
        <v>43931</v>
      </c>
      <c r="Y154" s="1" t="s">
        <v>744</v>
      </c>
      <c r="Z154" s="1" t="s">
        <v>219</v>
      </c>
      <c r="AA154" s="2">
        <v>43931</v>
      </c>
      <c r="AB154" s="123" t="s">
        <v>220</v>
      </c>
      <c r="AC154" s="1" t="str">
        <f>VLOOKUP(Tableau1[[#This Row],[POposte]],Tableau8[#All],18,FALSE)</f>
        <v/>
      </c>
      <c r="AD154" s="236" t="str">
        <f>CONCATENATE(Tableau1[[#This Row],[Nº pièce référence]],Tableau1[[#This Row],[Poste de réf.]])</f>
        <v>450066947110</v>
      </c>
      <c r="AE154" s="237">
        <f>VLOOKUP(Tableau1[[#This Row],[POposte]],Tableau5[#All],5,FALSE)</f>
        <v>721160</v>
      </c>
      <c r="AF154" s="238" t="s">
        <v>52</v>
      </c>
      <c r="AG154" s="237">
        <f>VLOOKUP(Tableau1[[#This Row],[POposte]],Tableau5[#All],6,FALSE)</f>
        <v>721160</v>
      </c>
      <c r="AH154" s="238" t="s">
        <v>52</v>
      </c>
      <c r="AI154" s="239">
        <f>Tableau1[[#This Row],[Montant Engagé PO]]-Tableau1[[#This Row],[Montant Liquidé]]</f>
        <v>0</v>
      </c>
      <c r="AJ154" s="237" t="str">
        <f>VLOOKUP(Tableau1[[#This Row],[POposte]],Tableau5[#All],3,FALSE)</f>
        <v>300020861</v>
      </c>
      <c r="AK154" s="237" t="str">
        <f>VLOOKUP(Tableau1[[#This Row],[POposte]],Tableau5[#All],4,FALSE)</f>
        <v>1</v>
      </c>
      <c r="AL154" s="146" t="str">
        <f>VLOOKUP(Tableau1[[#This Row],[POposte]],Tableau5[#All],2,FALSE)</f>
        <v>255223121102</v>
      </c>
      <c r="AM154" s="237" t="str">
        <f>VLOOKUP(Tableau1[[#This Row],[POposte]],Tableau8[],9,FALSE)</f>
        <v>Z</v>
      </c>
      <c r="AN154" s="241">
        <f>VLOOKUP(Tableau1[[#This Row],[POposte]],Tableau8[],16,FALSE)</f>
        <v>1</v>
      </c>
      <c r="AO154" s="200">
        <f>VLOOKUP(Tableau1[[#This Row],[POposte]],Tableau8[],17,FALSE)</f>
        <v>0</v>
      </c>
      <c r="AP154" s="1" t="str">
        <f>VLOOKUP(Tableau1[[#This Row],[POposte]],Tableau13[#All],10,FALSE)</f>
        <v>0500</v>
      </c>
      <c r="AQ154" s="1" t="str">
        <f>VLOOKUP(MID(Tableau1[[#This Row],[Codenva]],1,2),Tableau36[],2,FALSE)</f>
        <v>Onderhandelingsprocedure zonder voorafgaande bekendmaking (0500)</v>
      </c>
      <c r="AR154" s="1" t="str">
        <f>VLOOKUP(Tableau1[[#This Row],[POposte]],Tableau13[#All],16,FALSE)</f>
        <v/>
      </c>
      <c r="AS154" s="285" t="str">
        <f>Tableau1[[#This Row],[KRC]]&amp;Tableau1[[#This Row],[Poste KRC]]</f>
        <v>3000208611</v>
      </c>
      <c r="AT154" s="1" t="str">
        <f>VLOOKUP(Tableau1[[#This Row],[Colonne3]],Tableau6[[#All],[krcposte]:[description ]],2,FALSE)</f>
        <v>PPE</v>
      </c>
    </row>
    <row r="155" spans="1:46" x14ac:dyDescent="0.35">
      <c r="A155" s="1" t="str">
        <f>Tableau1[[#This Row],[Nº pièce référence]]</f>
        <v>4500669557</v>
      </c>
      <c r="B155" s="126" t="s">
        <v>745</v>
      </c>
      <c r="C155" s="1"/>
      <c r="D155" s="1"/>
      <c r="E155" s="1" t="s">
        <v>746</v>
      </c>
      <c r="F155" s="92"/>
      <c r="G155" s="123"/>
      <c r="H155" s="75">
        <v>43931</v>
      </c>
      <c r="I155" s="73">
        <v>12054</v>
      </c>
      <c r="J155" s="73" t="s">
        <v>379</v>
      </c>
      <c r="K155" s="75">
        <v>43995</v>
      </c>
      <c r="L155" s="176" t="s">
        <v>276</v>
      </c>
      <c r="M155" s="73"/>
      <c r="N155" s="73"/>
      <c r="O155" s="73"/>
      <c r="P155" s="73"/>
      <c r="Q155" s="75" t="e">
        <v>#N/A</v>
      </c>
      <c r="R155" s="226" t="str">
        <f>VLOOKUP(Tableau1[[#This Row],[POposte]],Tableau8[],15,FALSE)</f>
        <v>BB</v>
      </c>
      <c r="S155" s="226" t="str">
        <f>VLOOKUP(Tableau1[[#This Row],[POposte]],Tableau8[],14,FALSE)</f>
        <v>XXX</v>
      </c>
      <c r="T155" s="75" t="str">
        <f>IF(Tableau1[[#This Row],[Strat lancement]]="A0",IF(Tableau1[[#This Row],[Statut lancement]]="X","OK","NOK"),IF(Tableau1[[#This Row],[Strat lancement]]="AA",IF(Tableau1[[#This Row],[Statut lancement]]="XX","OK","NOK"),IF(Tableau1[[#This Row],[Strat lancement]]="BB",IF(Tableau1[[#This Row],[Statut lancement]]="XXX","OK","NOK"))))</f>
        <v>OK</v>
      </c>
      <c r="U155" s="18" t="s">
        <v>747</v>
      </c>
      <c r="V155" s="1" t="s">
        <v>748</v>
      </c>
      <c r="W155" s="1" t="s">
        <v>88</v>
      </c>
      <c r="X155" s="2">
        <v>43931</v>
      </c>
      <c r="Y155" s="1" t="s">
        <v>749</v>
      </c>
      <c r="Z155" s="1" t="s">
        <v>219</v>
      </c>
      <c r="AA155" s="2">
        <v>43931</v>
      </c>
      <c r="AB155" s="123" t="s">
        <v>220</v>
      </c>
      <c r="AC155" s="1" t="str">
        <f>VLOOKUP(Tableau1[[#This Row],[POposte]],Tableau8[#All],18,FALSE)</f>
        <v/>
      </c>
      <c r="AD155" s="236" t="str">
        <f>CONCATENATE(Tableau1[[#This Row],[Nº pièce référence]],Tableau1[[#This Row],[Poste de réf.]])</f>
        <v>450066955710</v>
      </c>
      <c r="AE155" s="237">
        <f>VLOOKUP(Tableau1[[#This Row],[POposte]],Tableau5[#All],5,FALSE)</f>
        <v>342822.81</v>
      </c>
      <c r="AF155" s="238" t="s">
        <v>52</v>
      </c>
      <c r="AG155" s="237">
        <f>VLOOKUP(Tableau1[[#This Row],[POposte]],Tableau5[#All],6,FALSE)</f>
        <v>342822.81</v>
      </c>
      <c r="AH155" s="238" t="s">
        <v>52</v>
      </c>
      <c r="AI155" s="239">
        <f>Tableau1[[#This Row],[Montant Engagé PO]]-Tableau1[[#This Row],[Montant Liquidé]]</f>
        <v>0</v>
      </c>
      <c r="AJ155" s="237" t="str">
        <f>VLOOKUP(Tableau1[[#This Row],[POposte]],Tableau5[#All],3,FALSE)</f>
        <v>300020861</v>
      </c>
      <c r="AK155" s="237" t="str">
        <f>VLOOKUP(Tableau1[[#This Row],[POposte]],Tableau5[#All],4,FALSE)</f>
        <v>1</v>
      </c>
      <c r="AL155" s="146" t="str">
        <f>VLOOKUP(Tableau1[[#This Row],[POposte]],Tableau5[#All],2,FALSE)</f>
        <v>255223121102</v>
      </c>
      <c r="AM155" s="237" t="str">
        <f>VLOOKUP(Tableau1[[#This Row],[POposte]],Tableau8[],9,FALSE)</f>
        <v>Z</v>
      </c>
      <c r="AN155" s="241">
        <f>VLOOKUP(Tableau1[[#This Row],[POposte]],Tableau8[],16,FALSE)</f>
        <v>1</v>
      </c>
      <c r="AO155" s="200">
        <f>VLOOKUP(Tableau1[[#This Row],[POposte]],Tableau8[],17,FALSE)</f>
        <v>0</v>
      </c>
      <c r="AP155" s="1" t="str">
        <f>VLOOKUP(Tableau1[[#This Row],[POposte]],Tableau13[#All],10,FALSE)</f>
        <v>0500</v>
      </c>
      <c r="AQ155" s="1" t="str">
        <f>VLOOKUP(MID(Tableau1[[#This Row],[Codenva]],1,2),Tableau36[],2,FALSE)</f>
        <v>Onderhandelingsprocedure zonder voorafgaande bekendmaking (0500)</v>
      </c>
      <c r="AR155" s="1" t="str">
        <f>VLOOKUP(Tableau1[[#This Row],[POposte]],Tableau13[#All],16,FALSE)</f>
        <v/>
      </c>
      <c r="AS155" s="285" t="str">
        <f>Tableau1[[#This Row],[KRC]]&amp;Tableau1[[#This Row],[Poste KRC]]</f>
        <v>3000208611</v>
      </c>
      <c r="AT155" s="1" t="str">
        <f>VLOOKUP(Tableau1[[#This Row],[Colonne3]],Tableau6[[#All],[krcposte]:[description ]],2,FALSE)</f>
        <v>PPE</v>
      </c>
    </row>
    <row r="156" spans="1:46" x14ac:dyDescent="0.35">
      <c r="A156" s="1" t="str">
        <f>Tableau1[[#This Row],[Nº pièce référence]]</f>
        <v>4500669594</v>
      </c>
      <c r="B156" s="126" t="s">
        <v>750</v>
      </c>
      <c r="C156" s="1"/>
      <c r="D156" s="1"/>
      <c r="E156" s="1" t="s">
        <v>751</v>
      </c>
      <c r="F156" s="92"/>
      <c r="G156" s="125">
        <v>0.5</v>
      </c>
      <c r="H156" s="75">
        <v>43930</v>
      </c>
      <c r="I156" s="73">
        <v>11709</v>
      </c>
      <c r="J156" s="73" t="s">
        <v>379</v>
      </c>
      <c r="K156" s="75">
        <v>43995</v>
      </c>
      <c r="L156" s="176" t="s">
        <v>276</v>
      </c>
      <c r="M156" s="73"/>
      <c r="N156" s="73"/>
      <c r="O156" s="73"/>
      <c r="P156" s="73"/>
      <c r="Q156" s="75">
        <v>43930</v>
      </c>
      <c r="R156" s="226" t="str">
        <f>VLOOKUP(Tableau1[[#This Row],[POposte]],Tableau8[],15,FALSE)</f>
        <v>BB</v>
      </c>
      <c r="S156" s="226" t="str">
        <f>VLOOKUP(Tableau1[[#This Row],[POposte]],Tableau8[],14,FALSE)</f>
        <v>XXX</v>
      </c>
      <c r="T156" s="75" t="str">
        <f>IF(Tableau1[[#This Row],[Strat lancement]]="A0",IF(Tableau1[[#This Row],[Statut lancement]]="X","OK","NOK"),IF(Tableau1[[#This Row],[Strat lancement]]="AA",IF(Tableau1[[#This Row],[Statut lancement]]="XX","OK","NOK"),IF(Tableau1[[#This Row],[Strat lancement]]="BB",IF(Tableau1[[#This Row],[Statut lancement]]="XXX","OK","NOK"))))</f>
        <v>OK</v>
      </c>
      <c r="U156" s="18" t="s">
        <v>752</v>
      </c>
      <c r="V156" s="1" t="s">
        <v>753</v>
      </c>
      <c r="W156" s="1" t="s">
        <v>88</v>
      </c>
      <c r="X156" s="2">
        <v>43932</v>
      </c>
      <c r="Y156" s="1" t="s">
        <v>754</v>
      </c>
      <c r="Z156" s="1" t="s">
        <v>219</v>
      </c>
      <c r="AA156" s="2">
        <v>43932</v>
      </c>
      <c r="AB156" s="123" t="s">
        <v>220</v>
      </c>
      <c r="AC156" s="1" t="str">
        <f>VLOOKUP(Tableau1[[#This Row],[POposte]],Tableau8[#All],18,FALSE)</f>
        <v/>
      </c>
      <c r="AD156" s="236" t="str">
        <f>CONCATENATE(Tableau1[[#This Row],[Nº pièce référence]],Tableau1[[#This Row],[Poste de réf.]])</f>
        <v>450066959410</v>
      </c>
      <c r="AE156" s="237">
        <f>VLOOKUP(Tableau1[[#This Row],[POposte]],Tableau5[#All],5,FALSE)</f>
        <v>264000</v>
      </c>
      <c r="AF156" s="238" t="s">
        <v>52</v>
      </c>
      <c r="AG156" s="237">
        <f>VLOOKUP(Tableau1[[#This Row],[POposte]],Tableau5[#All],6,FALSE)</f>
        <v>264000</v>
      </c>
      <c r="AH156" s="238" t="s">
        <v>52</v>
      </c>
      <c r="AI156" s="239">
        <f>Tableau1[[#This Row],[Montant Engagé PO]]-Tableau1[[#This Row],[Montant Liquidé]]</f>
        <v>0</v>
      </c>
      <c r="AJ156" s="237" t="str">
        <f>VLOOKUP(Tableau1[[#This Row],[POposte]],Tableau5[#All],3,FALSE)</f>
        <v>300020861</v>
      </c>
      <c r="AK156" s="237" t="str">
        <f>VLOOKUP(Tableau1[[#This Row],[POposte]],Tableau5[#All],4,FALSE)</f>
        <v>5</v>
      </c>
      <c r="AL156" s="146" t="str">
        <f>VLOOKUP(Tableau1[[#This Row],[POposte]],Tableau5[#All],2,FALSE)</f>
        <v>255223121102</v>
      </c>
      <c r="AM156" s="237" t="str">
        <f>VLOOKUP(Tableau1[[#This Row],[POposte]],Tableau8[],9,FALSE)</f>
        <v>Z</v>
      </c>
      <c r="AN156" s="241">
        <f>VLOOKUP(Tableau1[[#This Row],[POposte]],Tableau8[],16,FALSE)</f>
        <v>1</v>
      </c>
      <c r="AO156" s="200">
        <f>VLOOKUP(Tableau1[[#This Row],[POposte]],Tableau8[],17,FALSE)</f>
        <v>0</v>
      </c>
      <c r="AP156" s="1" t="str">
        <f>VLOOKUP(Tableau1[[#This Row],[POposte]],Tableau13[#All],10,FALSE)</f>
        <v>0520</v>
      </c>
      <c r="AQ156" s="1" t="str">
        <f>VLOOKUP(MID(Tableau1[[#This Row],[Codenva]],1,2),Tableau36[],2,FALSE)</f>
        <v>Onderhandelingsprocedure zonder voorafgaande bekendmaking (0500)</v>
      </c>
      <c r="AR156" s="1" t="str">
        <f>VLOOKUP(Tableau1[[#This Row],[POposte]],Tableau13[#All],16,FALSE)</f>
        <v/>
      </c>
      <c r="AS156" s="285" t="str">
        <f>Tableau1[[#This Row],[KRC]]&amp;Tableau1[[#This Row],[Poste KRC]]</f>
        <v>3000208615</v>
      </c>
      <c r="AT156" s="1" t="str">
        <f>VLOOKUP(Tableau1[[#This Row],[Colonne3]],Tableau6[[#All],[krcposte]:[description ]],2,FALSE)</f>
        <v>Médicament (AFMPS)</v>
      </c>
    </row>
    <row r="157" spans="1:46" x14ac:dyDescent="0.35">
      <c r="A157" s="1" t="str">
        <f>Tableau1[[#This Row],[Nº pièce référence]]</f>
        <v>4500669596</v>
      </c>
      <c r="B157" s="126" t="s">
        <v>755</v>
      </c>
      <c r="C157" s="1"/>
      <c r="D157" s="1"/>
      <c r="E157" s="1" t="s">
        <v>756</v>
      </c>
      <c r="F157" s="92"/>
      <c r="G157" s="125">
        <v>0.3</v>
      </c>
      <c r="H157" s="75">
        <v>43935</v>
      </c>
      <c r="I157" s="73">
        <v>12128</v>
      </c>
      <c r="J157" s="73" t="s">
        <v>379</v>
      </c>
      <c r="K157" s="75">
        <v>43995</v>
      </c>
      <c r="L157" s="176" t="s">
        <v>276</v>
      </c>
      <c r="M157" s="73"/>
      <c r="N157" s="73"/>
      <c r="O157" s="73"/>
      <c r="P157" s="73"/>
      <c r="Q157" s="75">
        <v>43935</v>
      </c>
      <c r="R157" s="226" t="str">
        <f>VLOOKUP(Tableau1[[#This Row],[POposte]],Tableau8[],15,FALSE)</f>
        <v>BB</v>
      </c>
      <c r="S157" s="226" t="str">
        <f>VLOOKUP(Tableau1[[#This Row],[POposte]],Tableau8[],14,FALSE)</f>
        <v>XXX</v>
      </c>
      <c r="T157" s="75" t="str">
        <f>IF(Tableau1[[#This Row],[Strat lancement]]="A0",IF(Tableau1[[#This Row],[Statut lancement]]="X","OK","NOK"),IF(Tableau1[[#This Row],[Strat lancement]]="AA",IF(Tableau1[[#This Row],[Statut lancement]]="XX","OK","NOK"),IF(Tableau1[[#This Row],[Strat lancement]]="BB",IF(Tableau1[[#This Row],[Statut lancement]]="XXX","OK","NOK"))))</f>
        <v>OK</v>
      </c>
      <c r="U157" s="18" t="s">
        <v>757</v>
      </c>
      <c r="V157" s="1" t="s">
        <v>758</v>
      </c>
      <c r="W157" s="1" t="s">
        <v>88</v>
      </c>
      <c r="X157" s="2">
        <v>43933</v>
      </c>
      <c r="Y157" s="1" t="s">
        <v>759</v>
      </c>
      <c r="Z157" s="1" t="s">
        <v>219</v>
      </c>
      <c r="AA157" s="2">
        <v>43933</v>
      </c>
      <c r="AB157" s="123" t="s">
        <v>220</v>
      </c>
      <c r="AC157" s="1" t="str">
        <f>VLOOKUP(Tableau1[[#This Row],[POposte]],Tableau8[#All],18,FALSE)</f>
        <v>I3</v>
      </c>
      <c r="AD157" s="236" t="str">
        <f>CONCATENATE(Tableau1[[#This Row],[Nº pièce référence]],Tableau1[[#This Row],[Poste de réf.]])</f>
        <v>450066959610</v>
      </c>
      <c r="AE157" s="237">
        <f>VLOOKUP(Tableau1[[#This Row],[POposte]],Tableau5[#All],5,FALSE)</f>
        <v>4840000</v>
      </c>
      <c r="AF157" s="238" t="s">
        <v>52</v>
      </c>
      <c r="AG157" s="237">
        <f>VLOOKUP(Tableau1[[#This Row],[POposte]],Tableau5[#All],6,FALSE)</f>
        <v>4840000</v>
      </c>
      <c r="AH157" s="238" t="s">
        <v>52</v>
      </c>
      <c r="AI157" s="239">
        <f>Tableau1[[#This Row],[Montant Engagé PO]]-Tableau1[[#This Row],[Montant Liquidé]]</f>
        <v>0</v>
      </c>
      <c r="AJ157" s="237" t="str">
        <f>VLOOKUP(Tableau1[[#This Row],[POposte]],Tableau5[#All],3,FALSE)</f>
        <v>300020861</v>
      </c>
      <c r="AK157" s="237" t="str">
        <f>VLOOKUP(Tableau1[[#This Row],[POposte]],Tableau5[#All],4,FALSE)</f>
        <v>1</v>
      </c>
      <c r="AL157" s="146" t="str">
        <f>VLOOKUP(Tableau1[[#This Row],[POposte]],Tableau5[#All],2,FALSE)</f>
        <v>255223121102</v>
      </c>
      <c r="AM157" s="237" t="str">
        <f>VLOOKUP(Tableau1[[#This Row],[POposte]],Tableau8[],9,FALSE)</f>
        <v>Z</v>
      </c>
      <c r="AN157" s="241">
        <f>VLOOKUP(Tableau1[[#This Row],[POposte]],Tableau8[],16,FALSE)</f>
        <v>1</v>
      </c>
      <c r="AO157" s="200">
        <f>VLOOKUP(Tableau1[[#This Row],[POposte]],Tableau8[],17,FALSE)</f>
        <v>0</v>
      </c>
      <c r="AP157" s="1" t="str">
        <f>VLOOKUP(Tableau1[[#This Row],[POposte]],Tableau13[#All],10,FALSE)</f>
        <v>0500</v>
      </c>
      <c r="AQ157" s="1" t="str">
        <f>VLOOKUP(MID(Tableau1[[#This Row],[Codenva]],1,2),Tableau36[],2,FALSE)</f>
        <v>Onderhandelingsprocedure zonder voorafgaande bekendmaking (0500)</v>
      </c>
      <c r="AR157" s="1" t="str">
        <f>VLOOKUP(Tableau1[[#This Row],[POposte]],Tableau13[#All],16,FALSE)</f>
        <v/>
      </c>
      <c r="AS157" s="285" t="str">
        <f>Tableau1[[#This Row],[KRC]]&amp;Tableau1[[#This Row],[Poste KRC]]</f>
        <v>3000208611</v>
      </c>
      <c r="AT157" s="1" t="str">
        <f>VLOOKUP(Tableau1[[#This Row],[Colonne3]],Tableau6[[#All],[krcposte]:[description ]],2,FALSE)</f>
        <v>PPE</v>
      </c>
    </row>
    <row r="158" spans="1:46" hidden="1" x14ac:dyDescent="0.35">
      <c r="A158" s="1" t="str">
        <f>Tableau1[[#This Row],[Nº pièce référence]]</f>
        <v>4500669604</v>
      </c>
      <c r="B158" s="126" t="s">
        <v>760</v>
      </c>
      <c r="C158" s="1"/>
      <c r="D158" s="1"/>
      <c r="E158" s="1" t="s">
        <v>761</v>
      </c>
      <c r="F158" s="92"/>
      <c r="G158" s="123"/>
      <c r="H158" s="75">
        <v>43931</v>
      </c>
      <c r="I158" s="73">
        <v>12033</v>
      </c>
      <c r="J158" s="73" t="s">
        <v>379</v>
      </c>
      <c r="K158" s="75">
        <v>43995</v>
      </c>
      <c r="L158" s="1" t="s">
        <v>221</v>
      </c>
      <c r="M158" s="73"/>
      <c r="N158" s="73"/>
      <c r="O158" s="73"/>
      <c r="P158" s="73"/>
      <c r="Q158" s="75" t="e">
        <v>#N/A</v>
      </c>
      <c r="R158" s="226" t="str">
        <f>VLOOKUP(Tableau1[[#This Row],[POposte]],Tableau8[],15,FALSE)</f>
        <v>BB</v>
      </c>
      <c r="S158" s="226" t="str">
        <f>VLOOKUP(Tableau1[[#This Row],[POposte]],Tableau8[],14,FALSE)</f>
        <v>XXX</v>
      </c>
      <c r="T158" s="75" t="str">
        <f>IF(Tableau1[[#This Row],[Strat lancement]]="A0",IF(Tableau1[[#This Row],[Statut lancement]]="X","OK","NOK"),IF(Tableau1[[#This Row],[Strat lancement]]="AA",IF(Tableau1[[#This Row],[Statut lancement]]="XX","OK","NOK"),IF(Tableau1[[#This Row],[Strat lancement]]="BB",IF(Tableau1[[#This Row],[Statut lancement]]="XXX","OK","NOK"))))</f>
        <v>OK</v>
      </c>
      <c r="U158" s="18" t="s">
        <v>762</v>
      </c>
      <c r="V158" s="1" t="s">
        <v>763</v>
      </c>
      <c r="W158" s="1" t="s">
        <v>88</v>
      </c>
      <c r="X158" s="2">
        <v>43935</v>
      </c>
      <c r="Y158" s="1" t="s">
        <v>764</v>
      </c>
      <c r="Z158" s="1" t="s">
        <v>219</v>
      </c>
      <c r="AA158" s="2">
        <v>43934</v>
      </c>
      <c r="AB158" s="123" t="s">
        <v>220</v>
      </c>
      <c r="AC158" s="1" t="str">
        <f>VLOOKUP(Tableau1[[#This Row],[POposte]],Tableau8[#All],18,FALSE)</f>
        <v/>
      </c>
      <c r="AD158" s="236" t="str">
        <f>CONCATENATE(Tableau1[[#This Row],[Nº pièce référence]],Tableau1[[#This Row],[Poste de réf.]])</f>
        <v>450066960410</v>
      </c>
      <c r="AE158" s="237">
        <f>VLOOKUP(Tableau1[[#This Row],[POposte]],Tableau5[#All],5,FALSE)</f>
        <v>120000</v>
      </c>
      <c r="AF158" s="238" t="s">
        <v>52</v>
      </c>
      <c r="AG158" s="237">
        <f>VLOOKUP(Tableau1[[#This Row],[POposte]],Tableau5[#All],6,FALSE)</f>
        <v>2740.65</v>
      </c>
      <c r="AH158" s="238" t="s">
        <v>52</v>
      </c>
      <c r="AI158" s="239">
        <f>Tableau1[[#This Row],[Montant Engagé PO]]-Tableau1[[#This Row],[Montant Liquidé]]</f>
        <v>117259.35</v>
      </c>
      <c r="AJ158" s="237" t="str">
        <f>VLOOKUP(Tableau1[[#This Row],[POposte]],Tableau5[#All],3,FALSE)</f>
        <v>300020900</v>
      </c>
      <c r="AK158" s="237" t="str">
        <f>VLOOKUP(Tableau1[[#This Row],[POposte]],Tableau5[#All],4,FALSE)</f>
        <v>6</v>
      </c>
      <c r="AL158" s="146" t="str">
        <f>VLOOKUP(Tableau1[[#This Row],[POposte]],Tableau5[#All],2,FALSE)</f>
        <v>255221121113</v>
      </c>
      <c r="AM158" s="237" t="str">
        <f>VLOOKUP(Tableau1[[#This Row],[POposte]],Tableau8[],9,FALSE)</f>
        <v>Z</v>
      </c>
      <c r="AN158" s="241">
        <f>VLOOKUP(Tableau1[[#This Row],[POposte]],Tableau8[],16,FALSE)</f>
        <v>1</v>
      </c>
      <c r="AO158" s="200">
        <f>VLOOKUP(Tableau1[[#This Row],[POposte]],Tableau8[],17,FALSE)</f>
        <v>0</v>
      </c>
      <c r="AP158" s="1" t="str">
        <f>VLOOKUP(Tableau1[[#This Row],[POposte]],Tableau13[#All],10,FALSE)</f>
        <v>0500</v>
      </c>
      <c r="AQ158" s="1" t="str">
        <f>VLOOKUP(MID(Tableau1[[#This Row],[Codenva]],1,2),Tableau36[],2,FALSE)</f>
        <v>Onderhandelingsprocedure zonder voorafgaande bekendmaking (0500)</v>
      </c>
      <c r="AR158" s="1" t="str">
        <f>VLOOKUP(Tableau1[[#This Row],[POposte]],Tableau13[#All],16,FALSE)</f>
        <v/>
      </c>
      <c r="AS158" s="285" t="str">
        <f>Tableau1[[#This Row],[KRC]]&amp;Tableau1[[#This Row],[Poste KRC]]</f>
        <v>3000209006</v>
      </c>
      <c r="AT158" s="1" t="e">
        <f>VLOOKUP(Tableau1[[#This Row],[Colonne3]],Tableau6[[#All],[krcposte]:[description ]],2,FALSE)</f>
        <v>#N/A</v>
      </c>
    </row>
    <row r="159" spans="1:46" x14ac:dyDescent="0.35">
      <c r="A159" s="1" t="str">
        <f>Tableau1[[#This Row],[Nº pièce référence]]</f>
        <v>4500669611</v>
      </c>
      <c r="B159" s="126" t="s">
        <v>765</v>
      </c>
      <c r="C159" s="1"/>
      <c r="D159" s="1"/>
      <c r="E159" s="1" t="s">
        <v>766</v>
      </c>
      <c r="F159" s="92"/>
      <c r="G159" s="125">
        <v>1</v>
      </c>
      <c r="H159" s="75">
        <v>43935</v>
      </c>
      <c r="I159" s="73">
        <v>12156</v>
      </c>
      <c r="J159" s="73" t="s">
        <v>379</v>
      </c>
      <c r="K159" s="75">
        <v>43995</v>
      </c>
      <c r="L159" s="176" t="s">
        <v>276</v>
      </c>
      <c r="M159" s="73"/>
      <c r="N159" s="73"/>
      <c r="O159" s="73"/>
      <c r="P159" s="73"/>
      <c r="Q159" s="75">
        <v>43935</v>
      </c>
      <c r="R159" s="226" t="str">
        <f>VLOOKUP(Tableau1[[#This Row],[POposte]],Tableau8[],15,FALSE)</f>
        <v>BB</v>
      </c>
      <c r="S159" s="226" t="str">
        <f>VLOOKUP(Tableau1[[#This Row],[POposte]],Tableau8[],14,FALSE)</f>
        <v>XXX</v>
      </c>
      <c r="T159" s="75" t="str">
        <f>IF(Tableau1[[#This Row],[Strat lancement]]="A0",IF(Tableau1[[#This Row],[Statut lancement]]="X","OK","NOK"),IF(Tableau1[[#This Row],[Strat lancement]]="AA",IF(Tableau1[[#This Row],[Statut lancement]]="XX","OK","NOK"),IF(Tableau1[[#This Row],[Strat lancement]]="BB",IF(Tableau1[[#This Row],[Statut lancement]]="XXX","OK","NOK"))))</f>
        <v>OK</v>
      </c>
      <c r="U159" s="18" t="s">
        <v>767</v>
      </c>
      <c r="V159" s="1" t="s">
        <v>768</v>
      </c>
      <c r="W159" s="1" t="s">
        <v>88</v>
      </c>
      <c r="X159" s="2">
        <v>43935</v>
      </c>
      <c r="Y159" s="1" t="s">
        <v>769</v>
      </c>
      <c r="Z159" s="1" t="s">
        <v>219</v>
      </c>
      <c r="AA159" s="2">
        <v>43935</v>
      </c>
      <c r="AB159" s="123" t="s">
        <v>220</v>
      </c>
      <c r="AC159" s="1" t="str">
        <f>VLOOKUP(Tableau1[[#This Row],[POposte]],Tableau8[#All],18,FALSE)</f>
        <v/>
      </c>
      <c r="AD159" s="236" t="str">
        <f>CONCATENATE(Tableau1[[#This Row],[Nº pièce référence]],Tableau1[[#This Row],[Poste de réf.]])</f>
        <v>450066961110</v>
      </c>
      <c r="AE159" s="237">
        <f>VLOOKUP(Tableau1[[#This Row],[POposte]],Tableau5[#All],5,FALSE)</f>
        <v>2655000</v>
      </c>
      <c r="AF159" s="238" t="s">
        <v>52</v>
      </c>
      <c r="AG159" s="237">
        <f>VLOOKUP(Tableau1[[#This Row],[POposte]],Tableau5[#All],6,FALSE)</f>
        <v>2655000</v>
      </c>
      <c r="AH159" s="238" t="s">
        <v>52</v>
      </c>
      <c r="AI159" s="239">
        <f>Tableau1[[#This Row],[Montant Engagé PO]]-Tableau1[[#This Row],[Montant Liquidé]]</f>
        <v>0</v>
      </c>
      <c r="AJ159" s="237" t="str">
        <f>VLOOKUP(Tableau1[[#This Row],[POposte]],Tableau5[#All],3,FALSE)</f>
        <v>300020861</v>
      </c>
      <c r="AK159" s="237" t="str">
        <f>VLOOKUP(Tableau1[[#This Row],[POposte]],Tableau5[#All],4,FALSE)</f>
        <v>1</v>
      </c>
      <c r="AL159" s="146" t="str">
        <f>VLOOKUP(Tableau1[[#This Row],[POposte]],Tableau5[#All],2,FALSE)</f>
        <v>255223121102</v>
      </c>
      <c r="AM159" s="237" t="str">
        <f>VLOOKUP(Tableau1[[#This Row],[POposte]],Tableau8[],9,FALSE)</f>
        <v>Z</v>
      </c>
      <c r="AN159" s="241">
        <f>VLOOKUP(Tableau1[[#This Row],[POposte]],Tableau8[],16,FALSE)</f>
        <v>1</v>
      </c>
      <c r="AO159" s="200">
        <f>VLOOKUP(Tableau1[[#This Row],[POposte]],Tableau8[],17,FALSE)</f>
        <v>0</v>
      </c>
      <c r="AP159" s="1" t="str">
        <f>VLOOKUP(Tableau1[[#This Row],[POposte]],Tableau13[#All],10,FALSE)</f>
        <v>0500</v>
      </c>
      <c r="AQ159" s="1" t="str">
        <f>VLOOKUP(MID(Tableau1[[#This Row],[Codenva]],1,2),Tableau36[],2,FALSE)</f>
        <v>Onderhandelingsprocedure zonder voorafgaande bekendmaking (0500)</v>
      </c>
      <c r="AR159" s="1" t="str">
        <f>VLOOKUP(Tableau1[[#This Row],[POposte]],Tableau13[#All],16,FALSE)</f>
        <v/>
      </c>
      <c r="AS159" s="285" t="str">
        <f>Tableau1[[#This Row],[KRC]]&amp;Tableau1[[#This Row],[Poste KRC]]</f>
        <v>3000208611</v>
      </c>
      <c r="AT159" s="1" t="str">
        <f>VLOOKUP(Tableau1[[#This Row],[Colonne3]],Tableau6[[#All],[krcposte]:[description ]],2,FALSE)</f>
        <v>PPE</v>
      </c>
    </row>
    <row r="160" spans="1:46" x14ac:dyDescent="0.35">
      <c r="A160" s="1" t="str">
        <f>Tableau1[[#This Row],[Nº pièce référence]]</f>
        <v>4500669741</v>
      </c>
      <c r="B160" s="124"/>
      <c r="C160" s="1"/>
      <c r="D160" s="1"/>
      <c r="E160" s="1" t="s">
        <v>618</v>
      </c>
      <c r="F160" s="92"/>
      <c r="G160" s="123"/>
      <c r="H160" s="75" t="s">
        <v>214</v>
      </c>
      <c r="I160" s="75" t="s">
        <v>214</v>
      </c>
      <c r="J160" s="75" t="s">
        <v>214</v>
      </c>
      <c r="K160" s="75" t="s">
        <v>214</v>
      </c>
      <c r="L160" s="176" t="s">
        <v>276</v>
      </c>
      <c r="M160" s="75"/>
      <c r="N160" s="75"/>
      <c r="O160" s="75"/>
      <c r="P160" s="75"/>
      <c r="Q160" s="75" t="s">
        <v>214</v>
      </c>
      <c r="R160" s="226" t="str">
        <f>VLOOKUP(Tableau1[[#This Row],[POposte]],Tableau8[],15,FALSE)</f>
        <v>A0</v>
      </c>
      <c r="S160" s="226" t="str">
        <f>VLOOKUP(Tableau1[[#This Row],[POposte]],Tableau8[],14,FALSE)</f>
        <v>X</v>
      </c>
      <c r="T160" s="75" t="str">
        <f>IF(Tableau1[[#This Row],[Strat lancement]]="A0",IF(Tableau1[[#This Row],[Statut lancement]]="X","OK","NOK"),IF(Tableau1[[#This Row],[Strat lancement]]="AA",IF(Tableau1[[#This Row],[Statut lancement]]="XX","OK","NOK"),IF(Tableau1[[#This Row],[Strat lancement]]="BB",IF(Tableau1[[#This Row],[Statut lancement]]="XXX","OK","NOK"))))</f>
        <v>OK</v>
      </c>
      <c r="U160" s="18" t="s">
        <v>619</v>
      </c>
      <c r="V160" s="1" t="s">
        <v>770</v>
      </c>
      <c r="W160" s="1" t="s">
        <v>88</v>
      </c>
      <c r="X160" s="2">
        <v>43935</v>
      </c>
      <c r="Y160" s="1" t="s">
        <v>771</v>
      </c>
      <c r="Z160" s="1" t="s">
        <v>219</v>
      </c>
      <c r="AA160" s="2">
        <v>43935</v>
      </c>
      <c r="AB160" s="123" t="s">
        <v>220</v>
      </c>
      <c r="AC160" s="1" t="str">
        <f>VLOOKUP(Tableau1[[#This Row],[POposte]],Tableau8[#All],18,FALSE)</f>
        <v/>
      </c>
      <c r="AD160" s="236" t="str">
        <f>CONCATENATE(Tableau1[[#This Row],[Nº pièce référence]],Tableau1[[#This Row],[Poste de réf.]])</f>
        <v>450066974110</v>
      </c>
      <c r="AE160" s="237">
        <f>VLOOKUP(Tableau1[[#This Row],[POposte]],Tableau5[#All],5,FALSE)</f>
        <v>1456.96</v>
      </c>
      <c r="AF160" s="238" t="s">
        <v>52</v>
      </c>
      <c r="AG160" s="237">
        <f>VLOOKUP(Tableau1[[#This Row],[POposte]],Tableau5[#All],6,FALSE)</f>
        <v>1456.96</v>
      </c>
      <c r="AH160" s="238" t="s">
        <v>52</v>
      </c>
      <c r="AI160" s="239">
        <f>Tableau1[[#This Row],[Montant Engagé PO]]-Tableau1[[#This Row],[Montant Liquidé]]</f>
        <v>0</v>
      </c>
      <c r="AJ160" s="237" t="str">
        <f>VLOOKUP(Tableau1[[#This Row],[POposte]],Tableau5[#All],3,FALSE)</f>
        <v>300020861</v>
      </c>
      <c r="AK160" s="237" t="str">
        <f>VLOOKUP(Tableau1[[#This Row],[POposte]],Tableau5[#All],4,FALSE)</f>
        <v>5</v>
      </c>
      <c r="AL160" s="146" t="str">
        <f>VLOOKUP(Tableau1[[#This Row],[POposte]],Tableau5[#All],2,FALSE)</f>
        <v>255223121102</v>
      </c>
      <c r="AM160" s="237" t="str">
        <f>VLOOKUP(Tableau1[[#This Row],[POposte]],Tableau8[],9,FALSE)</f>
        <v>Z</v>
      </c>
      <c r="AN160" s="241">
        <f>VLOOKUP(Tableau1[[#This Row],[POposte]],Tableau8[],16,FALSE)</f>
        <v>1</v>
      </c>
      <c r="AO160" s="200">
        <f>VLOOKUP(Tableau1[[#This Row],[POposte]],Tableau8[],17,FALSE)</f>
        <v>0</v>
      </c>
      <c r="AP160" s="1" t="str">
        <f>VLOOKUP(Tableau1[[#This Row],[POposte]],Tableau13[#All],10,FALSE)</f>
        <v>0800</v>
      </c>
      <c r="AQ160" s="1" t="str">
        <f>VLOOKUP(MID(Tableau1[[#This Row],[Codenva]],1,2),Tableau36[],2,FALSE)</f>
        <v>Overheidsopdrachten van beperkte waarde (0800)</v>
      </c>
      <c r="AR160" s="1" t="str">
        <f>VLOOKUP(Tableau1[[#This Row],[POposte]],Tableau13[#All],16,FALSE)</f>
        <v/>
      </c>
      <c r="AS160" s="285" t="str">
        <f>Tableau1[[#This Row],[KRC]]&amp;Tableau1[[#This Row],[Poste KRC]]</f>
        <v>3000208615</v>
      </c>
      <c r="AT160" s="1" t="str">
        <f>VLOOKUP(Tableau1[[#This Row],[Colonne3]],Tableau6[[#All],[krcposte]:[description ]],2,FALSE)</f>
        <v>Médicament (AFMPS)</v>
      </c>
    </row>
    <row r="161" spans="1:46" hidden="1" x14ac:dyDescent="0.35">
      <c r="A161" s="1" t="str">
        <f>Tableau1[[#This Row],[Nº pièce référence]]</f>
        <v>4500670381</v>
      </c>
      <c r="B161" s="124"/>
      <c r="C161" s="1"/>
      <c r="D161" s="1"/>
      <c r="E161" s="1" t="s">
        <v>772</v>
      </c>
      <c r="F161" s="92"/>
      <c r="G161" s="123"/>
      <c r="H161" s="75" t="s">
        <v>214</v>
      </c>
      <c r="I161" s="75" t="s">
        <v>214</v>
      </c>
      <c r="J161" s="75" t="s">
        <v>214</v>
      </c>
      <c r="K161" s="75" t="s">
        <v>214</v>
      </c>
      <c r="L161" s="1" t="s">
        <v>221</v>
      </c>
      <c r="M161" s="75"/>
      <c r="N161" s="75"/>
      <c r="O161" s="75"/>
      <c r="P161" s="75"/>
      <c r="Q161" s="75" t="s">
        <v>214</v>
      </c>
      <c r="R161" s="226" t="str">
        <f>VLOOKUP(Tableau1[[#This Row],[POposte]],Tableau8[],15,FALSE)</f>
        <v>AA</v>
      </c>
      <c r="S161" s="226" t="str">
        <f>VLOOKUP(Tableau1[[#This Row],[POposte]],Tableau8[],14,FALSE)</f>
        <v>XX</v>
      </c>
      <c r="T161" s="75" t="str">
        <f>IF(Tableau1[[#This Row],[Strat lancement]]="A0",IF(Tableau1[[#This Row],[Statut lancement]]="X","OK","NOK"),IF(Tableau1[[#This Row],[Strat lancement]]="AA",IF(Tableau1[[#This Row],[Statut lancement]]="XX","OK","NOK"),IF(Tableau1[[#This Row],[Strat lancement]]="BB",IF(Tableau1[[#This Row],[Statut lancement]]="XXX","OK","NOK"))))</f>
        <v>OK</v>
      </c>
      <c r="U161" s="18" t="s">
        <v>773</v>
      </c>
      <c r="V161" s="1" t="s">
        <v>774</v>
      </c>
      <c r="W161" s="1" t="s">
        <v>88</v>
      </c>
      <c r="X161" s="2">
        <v>43938</v>
      </c>
      <c r="Y161" s="1" t="s">
        <v>775</v>
      </c>
      <c r="Z161" s="1" t="s">
        <v>219</v>
      </c>
      <c r="AA161" s="2">
        <v>43938</v>
      </c>
      <c r="AB161" s="123" t="s">
        <v>220</v>
      </c>
      <c r="AC161" s="1" t="str">
        <f>VLOOKUP(Tableau1[[#This Row],[POposte]],Tableau8[#All],18,FALSE)</f>
        <v/>
      </c>
      <c r="AD161" s="236" t="str">
        <f>CONCATENATE(Tableau1[[#This Row],[Nº pièce référence]],Tableau1[[#This Row],[Poste de réf.]])</f>
        <v>450067038110</v>
      </c>
      <c r="AE161" s="237">
        <f>VLOOKUP(Tableau1[[#This Row],[POposte]],Tableau5[#All],5,FALSE)</f>
        <v>0</v>
      </c>
      <c r="AF161" s="238" t="s">
        <v>52</v>
      </c>
      <c r="AG161" s="237">
        <f>VLOOKUP(Tableau1[[#This Row],[POposte]],Tableau5[#All],6,FALSE)</f>
        <v>0</v>
      </c>
      <c r="AH161" s="238" t="s">
        <v>52</v>
      </c>
      <c r="AI161" s="239">
        <f>Tableau1[[#This Row],[Montant Engagé PO]]-Tableau1[[#This Row],[Montant Liquidé]]</f>
        <v>0</v>
      </c>
      <c r="AJ161" s="237" t="str">
        <f>VLOOKUP(Tableau1[[#This Row],[POposte]],Tableau5[#All],3,FALSE)</f>
        <v>300020870</v>
      </c>
      <c r="AK161" s="237" t="str">
        <f>VLOOKUP(Tableau1[[#This Row],[POposte]],Tableau5[#All],4,FALSE)</f>
        <v>3</v>
      </c>
      <c r="AL161" s="146" t="str">
        <f>VLOOKUP(Tableau1[[#This Row],[POposte]],Tableau5[#All],2,FALSE)</f>
        <v>255223121102</v>
      </c>
      <c r="AM161" s="237" t="str">
        <f>VLOOKUP(Tableau1[[#This Row],[POposte]],Tableau8[],9,FALSE)</f>
        <v>Z</v>
      </c>
      <c r="AN161" s="241">
        <f>VLOOKUP(Tableau1[[#This Row],[POposte]],Tableau8[],16,FALSE)</f>
        <v>1</v>
      </c>
      <c r="AO161" s="200">
        <f>VLOOKUP(Tableau1[[#This Row],[POposte]],Tableau8[],17,FALSE)</f>
        <v>0</v>
      </c>
      <c r="AP161" s="1" t="str">
        <f>VLOOKUP(Tableau1[[#This Row],[POposte]],Tableau13[#All],10,FALSE)</f>
        <v>0800</v>
      </c>
      <c r="AQ161" s="1" t="str">
        <f>VLOOKUP(MID(Tableau1[[#This Row],[Codenva]],1,2),Tableau36[],2,FALSE)</f>
        <v>Overheidsopdrachten van beperkte waarde (0800)</v>
      </c>
      <c r="AR161" s="1" t="str">
        <f>VLOOKUP(Tableau1[[#This Row],[POposte]],Tableau13[#All],16,FALSE)</f>
        <v/>
      </c>
      <c r="AS161" s="285" t="str">
        <f>Tableau1[[#This Row],[KRC]]&amp;Tableau1[[#This Row],[Poste KRC]]</f>
        <v>3000208703</v>
      </c>
      <c r="AT161" s="1" t="e">
        <f>VLOOKUP(Tableau1[[#This Row],[Colonne3]],Tableau6[[#All],[krcposte]:[description ]],2,FALSE)</f>
        <v>#N/A</v>
      </c>
    </row>
    <row r="162" spans="1:46" hidden="1" x14ac:dyDescent="0.35">
      <c r="A162" s="1" t="str">
        <f>Tableau1[[#This Row],[Nº pièce référence]]</f>
        <v>4500670381</v>
      </c>
      <c r="B162" s="124"/>
      <c r="C162" s="1"/>
      <c r="D162" s="1"/>
      <c r="E162" s="1" t="s">
        <v>772</v>
      </c>
      <c r="F162" s="92"/>
      <c r="G162" s="123"/>
      <c r="H162" s="75" t="s">
        <v>214</v>
      </c>
      <c r="I162" s="75" t="s">
        <v>214</v>
      </c>
      <c r="J162" s="75" t="s">
        <v>214</v>
      </c>
      <c r="K162" s="75" t="s">
        <v>214</v>
      </c>
      <c r="L162" s="1" t="s">
        <v>221</v>
      </c>
      <c r="M162" s="75"/>
      <c r="N162" s="75"/>
      <c r="O162" s="75"/>
      <c r="P162" s="75"/>
      <c r="Q162" s="75" t="s">
        <v>214</v>
      </c>
      <c r="R162" s="226" t="str">
        <f>VLOOKUP(Tableau1[[#This Row],[POposte]],Tableau8[],15,FALSE)</f>
        <v>AA</v>
      </c>
      <c r="S162" s="226" t="str">
        <f>VLOOKUP(Tableau1[[#This Row],[POposte]],Tableau8[],14,FALSE)</f>
        <v>XX</v>
      </c>
      <c r="T162" s="75" t="str">
        <f>IF(Tableau1[[#This Row],[Strat lancement]]="A0",IF(Tableau1[[#This Row],[Statut lancement]]="X","OK","NOK"),IF(Tableau1[[#This Row],[Strat lancement]]="AA",IF(Tableau1[[#This Row],[Statut lancement]]="XX","OK","NOK"),IF(Tableau1[[#This Row],[Strat lancement]]="BB",IF(Tableau1[[#This Row],[Statut lancement]]="XXX","OK","NOK"))))</f>
        <v>OK</v>
      </c>
      <c r="U162" s="18" t="s">
        <v>773</v>
      </c>
      <c r="V162" s="1" t="s">
        <v>774</v>
      </c>
      <c r="W162" s="1" t="s">
        <v>217</v>
      </c>
      <c r="X162" s="2">
        <v>43938</v>
      </c>
      <c r="Y162" s="1" t="s">
        <v>776</v>
      </c>
      <c r="Z162" s="1" t="s">
        <v>219</v>
      </c>
      <c r="AA162" s="2">
        <v>43938</v>
      </c>
      <c r="AB162" s="123" t="s">
        <v>220</v>
      </c>
      <c r="AC162" s="1" t="str">
        <f>VLOOKUP(Tableau1[[#This Row],[POposte]],Tableau8[#All],18,FALSE)</f>
        <v/>
      </c>
      <c r="AD162" s="236" t="str">
        <f>CONCATENATE(Tableau1[[#This Row],[Nº pièce référence]],Tableau1[[#This Row],[Poste de réf.]])</f>
        <v>450067038120</v>
      </c>
      <c r="AE162" s="237">
        <f>VLOOKUP(Tableau1[[#This Row],[POposte]],Tableau5[#All],5,FALSE)</f>
        <v>0</v>
      </c>
      <c r="AF162" s="238" t="s">
        <v>52</v>
      </c>
      <c r="AG162" s="237">
        <f>VLOOKUP(Tableau1[[#This Row],[POposte]],Tableau5[#All],6,FALSE)</f>
        <v>0</v>
      </c>
      <c r="AH162" s="238" t="s">
        <v>52</v>
      </c>
      <c r="AI162" s="239">
        <f>Tableau1[[#This Row],[Montant Engagé PO]]-Tableau1[[#This Row],[Montant Liquidé]]</f>
        <v>0</v>
      </c>
      <c r="AJ162" s="237" t="str">
        <f>VLOOKUP(Tableau1[[#This Row],[POposte]],Tableau5[#All],3,FALSE)</f>
        <v>300020870</v>
      </c>
      <c r="AK162" s="237" t="str">
        <f>VLOOKUP(Tableau1[[#This Row],[POposte]],Tableau5[#All],4,FALSE)</f>
        <v>3</v>
      </c>
      <c r="AL162" s="146" t="str">
        <f>VLOOKUP(Tableau1[[#This Row],[POposte]],Tableau5[#All],2,FALSE)</f>
        <v>255223121102</v>
      </c>
      <c r="AM162" s="237" t="str">
        <f>VLOOKUP(Tableau1[[#This Row],[POposte]],Tableau8[],9,FALSE)</f>
        <v>Z</v>
      </c>
      <c r="AN162" s="241">
        <f>VLOOKUP(Tableau1[[#This Row],[POposte]],Tableau8[],16,FALSE)</f>
        <v>1</v>
      </c>
      <c r="AO162" s="200">
        <f>VLOOKUP(Tableau1[[#This Row],[POposte]],Tableau8[],17,FALSE)</f>
        <v>0</v>
      </c>
      <c r="AP162" s="1" t="str">
        <f>VLOOKUP(Tableau1[[#This Row],[POposte]],Tableau13[#All],10,FALSE)</f>
        <v>0800</v>
      </c>
      <c r="AQ162" s="1" t="str">
        <f>VLOOKUP(MID(Tableau1[[#This Row],[Codenva]],1,2),Tableau36[],2,FALSE)</f>
        <v>Overheidsopdrachten van beperkte waarde (0800)</v>
      </c>
      <c r="AR162" s="1" t="str">
        <f>VLOOKUP(Tableau1[[#This Row],[POposte]],Tableau13[#All],16,FALSE)</f>
        <v/>
      </c>
      <c r="AS162" s="285" t="str">
        <f>Tableau1[[#This Row],[KRC]]&amp;Tableau1[[#This Row],[Poste KRC]]</f>
        <v>3000208703</v>
      </c>
      <c r="AT162" s="1" t="e">
        <f>VLOOKUP(Tableau1[[#This Row],[Colonne3]],Tableau6[[#All],[krcposte]:[description ]],2,FALSE)</f>
        <v>#N/A</v>
      </c>
    </row>
    <row r="163" spans="1:46" hidden="1" x14ac:dyDescent="0.35">
      <c r="A163" s="1" t="str">
        <f>Tableau1[[#This Row],[Nº pièce référence]]</f>
        <v>4500670381</v>
      </c>
      <c r="B163" s="124"/>
      <c r="C163" s="1"/>
      <c r="D163" s="1"/>
      <c r="E163" s="1" t="s">
        <v>772</v>
      </c>
      <c r="F163" s="92"/>
      <c r="G163" s="123"/>
      <c r="H163" s="75" t="s">
        <v>214</v>
      </c>
      <c r="I163" s="75" t="s">
        <v>214</v>
      </c>
      <c r="J163" s="75" t="s">
        <v>214</v>
      </c>
      <c r="K163" s="75" t="s">
        <v>214</v>
      </c>
      <c r="L163" s="1" t="s">
        <v>221</v>
      </c>
      <c r="M163" s="75"/>
      <c r="N163" s="75"/>
      <c r="O163" s="75"/>
      <c r="P163" s="75"/>
      <c r="Q163" s="75" t="s">
        <v>214</v>
      </c>
      <c r="R163" s="226" t="str">
        <f>VLOOKUP(Tableau1[[#This Row],[POposte]],Tableau8[],15,FALSE)</f>
        <v>AA</v>
      </c>
      <c r="S163" s="226" t="str">
        <f>VLOOKUP(Tableau1[[#This Row],[POposte]],Tableau8[],14,FALSE)</f>
        <v>XX</v>
      </c>
      <c r="T163" s="75" t="str">
        <f>IF(Tableau1[[#This Row],[Strat lancement]]="A0",IF(Tableau1[[#This Row],[Statut lancement]]="X","OK","NOK"),IF(Tableau1[[#This Row],[Strat lancement]]="AA",IF(Tableau1[[#This Row],[Statut lancement]]="XX","OK","NOK"),IF(Tableau1[[#This Row],[Strat lancement]]="BB",IF(Tableau1[[#This Row],[Statut lancement]]="XXX","OK","NOK"))))</f>
        <v>OK</v>
      </c>
      <c r="U163" s="18" t="s">
        <v>773</v>
      </c>
      <c r="V163" s="1" t="s">
        <v>774</v>
      </c>
      <c r="W163" s="1" t="s">
        <v>222</v>
      </c>
      <c r="X163" s="2">
        <v>43938</v>
      </c>
      <c r="Y163" s="1" t="s">
        <v>777</v>
      </c>
      <c r="Z163" s="1" t="s">
        <v>219</v>
      </c>
      <c r="AA163" s="2">
        <v>43938</v>
      </c>
      <c r="AB163" s="123" t="s">
        <v>220</v>
      </c>
      <c r="AC163" s="1" t="str">
        <f>VLOOKUP(Tableau1[[#This Row],[POposte]],Tableau8[#All],18,FALSE)</f>
        <v/>
      </c>
      <c r="AD163" s="236" t="str">
        <f>CONCATENATE(Tableau1[[#This Row],[Nº pièce référence]],Tableau1[[#This Row],[Poste de réf.]])</f>
        <v>450067038130</v>
      </c>
      <c r="AE163" s="237">
        <f>VLOOKUP(Tableau1[[#This Row],[POposte]],Tableau5[#All],5,FALSE)</f>
        <v>0</v>
      </c>
      <c r="AF163" s="238" t="s">
        <v>52</v>
      </c>
      <c r="AG163" s="237">
        <f>VLOOKUP(Tableau1[[#This Row],[POposte]],Tableau5[#All],6,FALSE)</f>
        <v>0</v>
      </c>
      <c r="AH163" s="238" t="s">
        <v>52</v>
      </c>
      <c r="AI163" s="239">
        <f>Tableau1[[#This Row],[Montant Engagé PO]]-Tableau1[[#This Row],[Montant Liquidé]]</f>
        <v>0</v>
      </c>
      <c r="AJ163" s="237" t="str">
        <f>VLOOKUP(Tableau1[[#This Row],[POposte]],Tableau5[#All],3,FALSE)</f>
        <v>300020870</v>
      </c>
      <c r="AK163" s="237" t="str">
        <f>VLOOKUP(Tableau1[[#This Row],[POposte]],Tableau5[#All],4,FALSE)</f>
        <v>3</v>
      </c>
      <c r="AL163" s="146" t="str">
        <f>VLOOKUP(Tableau1[[#This Row],[POposte]],Tableau5[#All],2,FALSE)</f>
        <v>255223121102</v>
      </c>
      <c r="AM163" s="237" t="str">
        <f>VLOOKUP(Tableau1[[#This Row],[POposte]],Tableau8[],9,FALSE)</f>
        <v>Z</v>
      </c>
      <c r="AN163" s="241">
        <f>VLOOKUP(Tableau1[[#This Row],[POposte]],Tableau8[],16,FALSE)</f>
        <v>1</v>
      </c>
      <c r="AO163" s="200">
        <f>VLOOKUP(Tableau1[[#This Row],[POposte]],Tableau8[],17,FALSE)</f>
        <v>0</v>
      </c>
      <c r="AP163" s="1" t="str">
        <f>VLOOKUP(Tableau1[[#This Row],[POposte]],Tableau13[#All],10,FALSE)</f>
        <v>0800</v>
      </c>
      <c r="AQ163" s="1" t="str">
        <f>VLOOKUP(MID(Tableau1[[#This Row],[Codenva]],1,2),Tableau36[],2,FALSE)</f>
        <v>Overheidsopdrachten van beperkte waarde (0800)</v>
      </c>
      <c r="AR163" s="1" t="str">
        <f>VLOOKUP(Tableau1[[#This Row],[POposte]],Tableau13[#All],16,FALSE)</f>
        <v/>
      </c>
      <c r="AS163" s="285" t="str">
        <f>Tableau1[[#This Row],[KRC]]&amp;Tableau1[[#This Row],[Poste KRC]]</f>
        <v>3000208703</v>
      </c>
      <c r="AT163" s="1" t="e">
        <f>VLOOKUP(Tableau1[[#This Row],[Colonne3]],Tableau6[[#All],[krcposte]:[description ]],2,FALSE)</f>
        <v>#N/A</v>
      </c>
    </row>
    <row r="164" spans="1:46" hidden="1" x14ac:dyDescent="0.35">
      <c r="A164" s="1" t="str">
        <f>Tableau1[[#This Row],[Nº pièce référence]]</f>
        <v>4500670381</v>
      </c>
      <c r="B164" s="124"/>
      <c r="C164" s="1"/>
      <c r="D164" s="1"/>
      <c r="E164" s="1" t="s">
        <v>772</v>
      </c>
      <c r="F164" s="92"/>
      <c r="G164" s="123"/>
      <c r="H164" s="75" t="s">
        <v>214</v>
      </c>
      <c r="I164" s="75" t="s">
        <v>214</v>
      </c>
      <c r="J164" s="75" t="s">
        <v>214</v>
      </c>
      <c r="K164" s="75" t="s">
        <v>214</v>
      </c>
      <c r="L164" s="1" t="s">
        <v>221</v>
      </c>
      <c r="M164" s="75"/>
      <c r="N164" s="75"/>
      <c r="O164" s="75"/>
      <c r="P164" s="75"/>
      <c r="Q164" s="75" t="s">
        <v>214</v>
      </c>
      <c r="R164" s="226" t="str">
        <f>VLOOKUP(Tableau1[[#This Row],[POposte]],Tableau8[],15,FALSE)</f>
        <v>AA</v>
      </c>
      <c r="S164" s="226" t="str">
        <f>VLOOKUP(Tableau1[[#This Row],[POposte]],Tableau8[],14,FALSE)</f>
        <v>XX</v>
      </c>
      <c r="T164" s="75" t="str">
        <f>IF(Tableau1[[#This Row],[Strat lancement]]="A0",IF(Tableau1[[#This Row],[Statut lancement]]="X","OK","NOK"),IF(Tableau1[[#This Row],[Strat lancement]]="AA",IF(Tableau1[[#This Row],[Statut lancement]]="XX","OK","NOK"),IF(Tableau1[[#This Row],[Strat lancement]]="BB",IF(Tableau1[[#This Row],[Statut lancement]]="XXX","OK","NOK"))))</f>
        <v>OK</v>
      </c>
      <c r="U164" s="18" t="s">
        <v>773</v>
      </c>
      <c r="V164" s="1" t="s">
        <v>774</v>
      </c>
      <c r="W164" s="1" t="s">
        <v>421</v>
      </c>
      <c r="X164" s="2">
        <v>43938</v>
      </c>
      <c r="Y164" s="1" t="s">
        <v>778</v>
      </c>
      <c r="Z164" s="1" t="s">
        <v>219</v>
      </c>
      <c r="AA164" s="2">
        <v>43938</v>
      </c>
      <c r="AB164" s="123" t="s">
        <v>220</v>
      </c>
      <c r="AC164" s="1" t="str">
        <f>VLOOKUP(Tableau1[[#This Row],[POposte]],Tableau8[#All],18,FALSE)</f>
        <v/>
      </c>
      <c r="AD164" s="236" t="str">
        <f>CONCATENATE(Tableau1[[#This Row],[Nº pièce référence]],Tableau1[[#This Row],[Poste de réf.]])</f>
        <v>450067038140</v>
      </c>
      <c r="AE164" s="237">
        <f>VLOOKUP(Tableau1[[#This Row],[POposte]],Tableau5[#All],5,FALSE)</f>
        <v>0</v>
      </c>
      <c r="AF164" s="238" t="s">
        <v>52</v>
      </c>
      <c r="AG164" s="237">
        <f>VLOOKUP(Tableau1[[#This Row],[POposte]],Tableau5[#All],6,FALSE)</f>
        <v>0</v>
      </c>
      <c r="AH164" s="238" t="s">
        <v>52</v>
      </c>
      <c r="AI164" s="239">
        <f>Tableau1[[#This Row],[Montant Engagé PO]]-Tableau1[[#This Row],[Montant Liquidé]]</f>
        <v>0</v>
      </c>
      <c r="AJ164" s="237" t="str">
        <f>VLOOKUP(Tableau1[[#This Row],[POposte]],Tableau5[#All],3,FALSE)</f>
        <v>300020870</v>
      </c>
      <c r="AK164" s="237" t="str">
        <f>VLOOKUP(Tableau1[[#This Row],[POposte]],Tableau5[#All],4,FALSE)</f>
        <v>3</v>
      </c>
      <c r="AL164" s="146" t="str">
        <f>VLOOKUP(Tableau1[[#This Row],[POposte]],Tableau5[#All],2,FALSE)</f>
        <v>255223121102</v>
      </c>
      <c r="AM164" s="237" t="str">
        <f>VLOOKUP(Tableau1[[#This Row],[POposte]],Tableau8[],9,FALSE)</f>
        <v>Z</v>
      </c>
      <c r="AN164" s="241">
        <f>VLOOKUP(Tableau1[[#This Row],[POposte]],Tableau8[],16,FALSE)</f>
        <v>1</v>
      </c>
      <c r="AO164" s="200">
        <f>VLOOKUP(Tableau1[[#This Row],[POposte]],Tableau8[],17,FALSE)</f>
        <v>0</v>
      </c>
      <c r="AP164" s="1" t="str">
        <f>VLOOKUP(Tableau1[[#This Row],[POposte]],Tableau13[#All],10,FALSE)</f>
        <v>0800</v>
      </c>
      <c r="AQ164" s="1" t="str">
        <f>VLOOKUP(MID(Tableau1[[#This Row],[Codenva]],1,2),Tableau36[],2,FALSE)</f>
        <v>Overheidsopdrachten van beperkte waarde (0800)</v>
      </c>
      <c r="AR164" s="1" t="str">
        <f>VLOOKUP(Tableau1[[#This Row],[POposte]],Tableau13[#All],16,FALSE)</f>
        <v/>
      </c>
      <c r="AS164" s="285" t="str">
        <f>Tableau1[[#This Row],[KRC]]&amp;Tableau1[[#This Row],[Poste KRC]]</f>
        <v>3000208703</v>
      </c>
      <c r="AT164" s="1" t="e">
        <f>VLOOKUP(Tableau1[[#This Row],[Colonne3]],Tableau6[[#All],[krcposte]:[description ]],2,FALSE)</f>
        <v>#N/A</v>
      </c>
    </row>
    <row r="165" spans="1:46" hidden="1" x14ac:dyDescent="0.35">
      <c r="A165" s="1" t="str">
        <f>Tableau1[[#This Row],[Nº pièce référence]]</f>
        <v>4500670381</v>
      </c>
      <c r="B165" s="124"/>
      <c r="C165" s="1"/>
      <c r="D165" s="1"/>
      <c r="E165" s="1" t="s">
        <v>772</v>
      </c>
      <c r="F165" s="92"/>
      <c r="G165" s="123"/>
      <c r="H165" s="75" t="s">
        <v>214</v>
      </c>
      <c r="I165" s="75" t="s">
        <v>214</v>
      </c>
      <c r="J165" s="75" t="s">
        <v>214</v>
      </c>
      <c r="K165" s="75" t="s">
        <v>214</v>
      </c>
      <c r="L165" s="1" t="s">
        <v>221</v>
      </c>
      <c r="M165" s="75"/>
      <c r="N165" s="75"/>
      <c r="O165" s="75"/>
      <c r="P165" s="75"/>
      <c r="Q165" s="75" t="s">
        <v>214</v>
      </c>
      <c r="R165" s="226" t="str">
        <f>VLOOKUP(Tableau1[[#This Row],[POposte]],Tableau8[],15,FALSE)</f>
        <v>AA</v>
      </c>
      <c r="S165" s="226" t="str">
        <f>VLOOKUP(Tableau1[[#This Row],[POposte]],Tableau8[],14,FALSE)</f>
        <v>XX</v>
      </c>
      <c r="T165" s="75" t="str">
        <f>IF(Tableau1[[#This Row],[Strat lancement]]="A0",IF(Tableau1[[#This Row],[Statut lancement]]="X","OK","NOK"),IF(Tableau1[[#This Row],[Strat lancement]]="AA",IF(Tableau1[[#This Row],[Statut lancement]]="XX","OK","NOK"),IF(Tableau1[[#This Row],[Strat lancement]]="BB",IF(Tableau1[[#This Row],[Statut lancement]]="XXX","OK","NOK"))))</f>
        <v>OK</v>
      </c>
      <c r="U165" s="18" t="s">
        <v>773</v>
      </c>
      <c r="V165" s="1" t="s">
        <v>774</v>
      </c>
      <c r="W165" s="1" t="s">
        <v>423</v>
      </c>
      <c r="X165" s="2">
        <v>43938</v>
      </c>
      <c r="Y165" s="1" t="s">
        <v>779</v>
      </c>
      <c r="Z165" s="1" t="s">
        <v>219</v>
      </c>
      <c r="AA165" s="2">
        <v>43938</v>
      </c>
      <c r="AB165" s="123" t="s">
        <v>220</v>
      </c>
      <c r="AC165" s="1" t="str">
        <f>VLOOKUP(Tableau1[[#This Row],[POposte]],Tableau8[#All],18,FALSE)</f>
        <v/>
      </c>
      <c r="AD165" s="236" t="str">
        <f>CONCATENATE(Tableau1[[#This Row],[Nº pièce référence]],Tableau1[[#This Row],[Poste de réf.]])</f>
        <v>450067038150</v>
      </c>
      <c r="AE165" s="237">
        <f>VLOOKUP(Tableau1[[#This Row],[POposte]],Tableau5[#All],5,FALSE)</f>
        <v>0</v>
      </c>
      <c r="AF165" s="238" t="s">
        <v>52</v>
      </c>
      <c r="AG165" s="237">
        <f>VLOOKUP(Tableau1[[#This Row],[POposte]],Tableau5[#All],6,FALSE)</f>
        <v>0</v>
      </c>
      <c r="AH165" s="238" t="s">
        <v>52</v>
      </c>
      <c r="AI165" s="239">
        <f>Tableau1[[#This Row],[Montant Engagé PO]]-Tableau1[[#This Row],[Montant Liquidé]]</f>
        <v>0</v>
      </c>
      <c r="AJ165" s="237" t="str">
        <f>VLOOKUP(Tableau1[[#This Row],[POposte]],Tableau5[#All],3,FALSE)</f>
        <v>300020870</v>
      </c>
      <c r="AK165" s="237" t="str">
        <f>VLOOKUP(Tableau1[[#This Row],[POposte]],Tableau5[#All],4,FALSE)</f>
        <v>3</v>
      </c>
      <c r="AL165" s="146" t="str">
        <f>VLOOKUP(Tableau1[[#This Row],[POposte]],Tableau5[#All],2,FALSE)</f>
        <v>255223121102</v>
      </c>
      <c r="AM165" s="237" t="str">
        <f>VLOOKUP(Tableau1[[#This Row],[POposte]],Tableau8[],9,FALSE)</f>
        <v>Z</v>
      </c>
      <c r="AN165" s="241">
        <f>VLOOKUP(Tableau1[[#This Row],[POposte]],Tableau8[],16,FALSE)</f>
        <v>1</v>
      </c>
      <c r="AO165" s="200">
        <f>VLOOKUP(Tableau1[[#This Row],[POposte]],Tableau8[],17,FALSE)</f>
        <v>0</v>
      </c>
      <c r="AP165" s="1" t="str">
        <f>VLOOKUP(Tableau1[[#This Row],[POposte]],Tableau13[#All],10,FALSE)</f>
        <v>0800</v>
      </c>
      <c r="AQ165" s="1" t="str">
        <f>VLOOKUP(MID(Tableau1[[#This Row],[Codenva]],1,2),Tableau36[],2,FALSE)</f>
        <v>Overheidsopdrachten van beperkte waarde (0800)</v>
      </c>
      <c r="AR165" s="1" t="str">
        <f>VLOOKUP(Tableau1[[#This Row],[POposte]],Tableau13[#All],16,FALSE)</f>
        <v/>
      </c>
      <c r="AS165" s="285" t="str">
        <f>Tableau1[[#This Row],[KRC]]&amp;Tableau1[[#This Row],[Poste KRC]]</f>
        <v>3000208703</v>
      </c>
      <c r="AT165" s="1" t="e">
        <f>VLOOKUP(Tableau1[[#This Row],[Colonne3]],Tableau6[[#All],[krcposte]:[description ]],2,FALSE)</f>
        <v>#N/A</v>
      </c>
    </row>
    <row r="166" spans="1:46" hidden="1" x14ac:dyDescent="0.35">
      <c r="A166" s="1" t="str">
        <f>Tableau1[[#This Row],[Nº pièce référence]]</f>
        <v>4500670381</v>
      </c>
      <c r="B166" s="124"/>
      <c r="C166" s="1"/>
      <c r="D166" s="1"/>
      <c r="E166" s="1" t="s">
        <v>772</v>
      </c>
      <c r="F166" s="92"/>
      <c r="G166" s="123"/>
      <c r="H166" s="75" t="s">
        <v>214</v>
      </c>
      <c r="I166" s="75" t="s">
        <v>214</v>
      </c>
      <c r="J166" s="75" t="s">
        <v>214</v>
      </c>
      <c r="K166" s="75" t="s">
        <v>214</v>
      </c>
      <c r="L166" s="1" t="s">
        <v>221</v>
      </c>
      <c r="M166" s="75"/>
      <c r="N166" s="75"/>
      <c r="O166" s="75"/>
      <c r="P166" s="75"/>
      <c r="Q166" s="75" t="s">
        <v>214</v>
      </c>
      <c r="R166" s="226" t="str">
        <f>VLOOKUP(Tableau1[[#This Row],[POposte]],Tableau8[],15,FALSE)</f>
        <v>AA</v>
      </c>
      <c r="S166" s="226" t="str">
        <f>VLOOKUP(Tableau1[[#This Row],[POposte]],Tableau8[],14,FALSE)</f>
        <v>XX</v>
      </c>
      <c r="T166" s="75" t="str">
        <f>IF(Tableau1[[#This Row],[Strat lancement]]="A0",IF(Tableau1[[#This Row],[Statut lancement]]="X","OK","NOK"),IF(Tableau1[[#This Row],[Strat lancement]]="AA",IF(Tableau1[[#This Row],[Statut lancement]]="XX","OK","NOK"),IF(Tableau1[[#This Row],[Strat lancement]]="BB",IF(Tableau1[[#This Row],[Statut lancement]]="XXX","OK","NOK"))))</f>
        <v>OK</v>
      </c>
      <c r="U166" s="18" t="s">
        <v>773</v>
      </c>
      <c r="V166" s="1" t="s">
        <v>774</v>
      </c>
      <c r="W166" s="1" t="s">
        <v>511</v>
      </c>
      <c r="X166" s="2">
        <v>43938</v>
      </c>
      <c r="Y166" s="1" t="s">
        <v>780</v>
      </c>
      <c r="Z166" s="1" t="s">
        <v>219</v>
      </c>
      <c r="AA166" s="2">
        <v>43938</v>
      </c>
      <c r="AB166" s="123" t="s">
        <v>220</v>
      </c>
      <c r="AC166" s="1" t="str">
        <f>VLOOKUP(Tableau1[[#This Row],[POposte]],Tableau8[#All],18,FALSE)</f>
        <v/>
      </c>
      <c r="AD166" s="236" t="str">
        <f>CONCATENATE(Tableau1[[#This Row],[Nº pièce référence]],Tableau1[[#This Row],[Poste de réf.]])</f>
        <v>450067038160</v>
      </c>
      <c r="AE166" s="237">
        <f>VLOOKUP(Tableau1[[#This Row],[POposte]],Tableau5[#All],5,FALSE)</f>
        <v>0</v>
      </c>
      <c r="AF166" s="238" t="s">
        <v>52</v>
      </c>
      <c r="AG166" s="237">
        <f>VLOOKUP(Tableau1[[#This Row],[POposte]],Tableau5[#All],6,FALSE)</f>
        <v>0</v>
      </c>
      <c r="AH166" s="238" t="s">
        <v>52</v>
      </c>
      <c r="AI166" s="239">
        <f>Tableau1[[#This Row],[Montant Engagé PO]]-Tableau1[[#This Row],[Montant Liquidé]]</f>
        <v>0</v>
      </c>
      <c r="AJ166" s="237" t="str">
        <f>VLOOKUP(Tableau1[[#This Row],[POposte]],Tableau5[#All],3,FALSE)</f>
        <v>300020870</v>
      </c>
      <c r="AK166" s="237" t="str">
        <f>VLOOKUP(Tableau1[[#This Row],[POposte]],Tableau5[#All],4,FALSE)</f>
        <v>3</v>
      </c>
      <c r="AL166" s="146" t="str">
        <f>VLOOKUP(Tableau1[[#This Row],[POposte]],Tableau5[#All],2,FALSE)</f>
        <v>255223121102</v>
      </c>
      <c r="AM166" s="237" t="str">
        <f>VLOOKUP(Tableau1[[#This Row],[POposte]],Tableau8[],9,FALSE)</f>
        <v>Z</v>
      </c>
      <c r="AN166" s="241">
        <f>VLOOKUP(Tableau1[[#This Row],[POposte]],Tableau8[],16,FALSE)</f>
        <v>1</v>
      </c>
      <c r="AO166" s="200">
        <f>VLOOKUP(Tableau1[[#This Row],[POposte]],Tableau8[],17,FALSE)</f>
        <v>0</v>
      </c>
      <c r="AP166" s="1" t="str">
        <f>VLOOKUP(Tableau1[[#This Row],[POposte]],Tableau13[#All],10,FALSE)</f>
        <v>0800</v>
      </c>
      <c r="AQ166" s="1" t="str">
        <f>VLOOKUP(MID(Tableau1[[#This Row],[Codenva]],1,2),Tableau36[],2,FALSE)</f>
        <v>Overheidsopdrachten van beperkte waarde (0800)</v>
      </c>
      <c r="AR166" s="1" t="str">
        <f>VLOOKUP(Tableau1[[#This Row],[POposte]],Tableau13[#All],16,FALSE)</f>
        <v/>
      </c>
      <c r="AS166" s="285" t="str">
        <f>Tableau1[[#This Row],[KRC]]&amp;Tableau1[[#This Row],[Poste KRC]]</f>
        <v>3000208703</v>
      </c>
      <c r="AT166" s="1" t="e">
        <f>VLOOKUP(Tableau1[[#This Row],[Colonne3]],Tableau6[[#All],[krcposte]:[description ]],2,FALSE)</f>
        <v>#N/A</v>
      </c>
    </row>
    <row r="167" spans="1:46" hidden="1" x14ac:dyDescent="0.35">
      <c r="A167" s="1" t="str">
        <f>Tableau1[[#This Row],[Nº pièce référence]]</f>
        <v>4500670381</v>
      </c>
      <c r="B167" s="124"/>
      <c r="C167" s="1"/>
      <c r="D167" s="1"/>
      <c r="E167" s="1" t="s">
        <v>772</v>
      </c>
      <c r="F167" s="92"/>
      <c r="G167" s="123"/>
      <c r="H167" s="75" t="s">
        <v>214</v>
      </c>
      <c r="I167" s="75" t="s">
        <v>214</v>
      </c>
      <c r="J167" s="75" t="s">
        <v>214</v>
      </c>
      <c r="K167" s="75" t="s">
        <v>214</v>
      </c>
      <c r="L167" s="1" t="s">
        <v>221</v>
      </c>
      <c r="M167" s="75"/>
      <c r="N167" s="75"/>
      <c r="O167" s="75"/>
      <c r="P167" s="75"/>
      <c r="Q167" s="75" t="s">
        <v>214</v>
      </c>
      <c r="R167" s="226" t="str">
        <f>VLOOKUP(Tableau1[[#This Row],[POposte]],Tableau8[],15,FALSE)</f>
        <v>AA</v>
      </c>
      <c r="S167" s="226" t="str">
        <f>VLOOKUP(Tableau1[[#This Row],[POposte]],Tableau8[],14,FALSE)</f>
        <v>XX</v>
      </c>
      <c r="T167" s="75" t="str">
        <f>IF(Tableau1[[#This Row],[Strat lancement]]="A0",IF(Tableau1[[#This Row],[Statut lancement]]="X","OK","NOK"),IF(Tableau1[[#This Row],[Strat lancement]]="AA",IF(Tableau1[[#This Row],[Statut lancement]]="XX","OK","NOK"),IF(Tableau1[[#This Row],[Strat lancement]]="BB",IF(Tableau1[[#This Row],[Statut lancement]]="XXX","OK","NOK"))))</f>
        <v>OK</v>
      </c>
      <c r="U167" s="18" t="s">
        <v>773</v>
      </c>
      <c r="V167" s="1" t="s">
        <v>774</v>
      </c>
      <c r="W167" s="1" t="s">
        <v>513</v>
      </c>
      <c r="X167" s="2">
        <v>43938</v>
      </c>
      <c r="Y167" s="1" t="s">
        <v>781</v>
      </c>
      <c r="Z167" s="1" t="s">
        <v>219</v>
      </c>
      <c r="AA167" s="2">
        <v>43938</v>
      </c>
      <c r="AB167" s="123" t="s">
        <v>220</v>
      </c>
      <c r="AC167" s="1" t="str">
        <f>VLOOKUP(Tableau1[[#This Row],[POposte]],Tableau8[#All],18,FALSE)</f>
        <v/>
      </c>
      <c r="AD167" s="236" t="str">
        <f>CONCATENATE(Tableau1[[#This Row],[Nº pièce référence]],Tableau1[[#This Row],[Poste de réf.]])</f>
        <v>450067038170</v>
      </c>
      <c r="AE167" s="237">
        <f>VLOOKUP(Tableau1[[#This Row],[POposte]],Tableau5[#All],5,FALSE)</f>
        <v>0</v>
      </c>
      <c r="AF167" s="238" t="s">
        <v>52</v>
      </c>
      <c r="AG167" s="237">
        <f>VLOOKUP(Tableau1[[#This Row],[POposte]],Tableau5[#All],6,FALSE)</f>
        <v>0</v>
      </c>
      <c r="AH167" s="238" t="s">
        <v>52</v>
      </c>
      <c r="AI167" s="239">
        <f>Tableau1[[#This Row],[Montant Engagé PO]]-Tableau1[[#This Row],[Montant Liquidé]]</f>
        <v>0</v>
      </c>
      <c r="AJ167" s="237" t="str">
        <f>VLOOKUP(Tableau1[[#This Row],[POposte]],Tableau5[#All],3,FALSE)</f>
        <v>300020870</v>
      </c>
      <c r="AK167" s="237" t="str">
        <f>VLOOKUP(Tableau1[[#This Row],[POposte]],Tableau5[#All],4,FALSE)</f>
        <v>3</v>
      </c>
      <c r="AL167" s="146" t="str">
        <f>VLOOKUP(Tableau1[[#This Row],[POposte]],Tableau5[#All],2,FALSE)</f>
        <v>255223121102</v>
      </c>
      <c r="AM167" s="237" t="str">
        <f>VLOOKUP(Tableau1[[#This Row],[POposte]],Tableau8[],9,FALSE)</f>
        <v>Z</v>
      </c>
      <c r="AN167" s="241">
        <f>VLOOKUP(Tableau1[[#This Row],[POposte]],Tableau8[],16,FALSE)</f>
        <v>1</v>
      </c>
      <c r="AO167" s="200">
        <f>VLOOKUP(Tableau1[[#This Row],[POposte]],Tableau8[],17,FALSE)</f>
        <v>0</v>
      </c>
      <c r="AP167" s="1" t="str">
        <f>VLOOKUP(Tableau1[[#This Row],[POposte]],Tableau13[#All],10,FALSE)</f>
        <v>0800</v>
      </c>
      <c r="AQ167" s="1" t="str">
        <f>VLOOKUP(MID(Tableau1[[#This Row],[Codenva]],1,2),Tableau36[],2,FALSE)</f>
        <v>Overheidsopdrachten van beperkte waarde (0800)</v>
      </c>
      <c r="AR167" s="1" t="str">
        <f>VLOOKUP(Tableau1[[#This Row],[POposte]],Tableau13[#All],16,FALSE)</f>
        <v/>
      </c>
      <c r="AS167" s="285" t="str">
        <f>Tableau1[[#This Row],[KRC]]&amp;Tableau1[[#This Row],[Poste KRC]]</f>
        <v>3000208703</v>
      </c>
      <c r="AT167" s="1" t="e">
        <f>VLOOKUP(Tableau1[[#This Row],[Colonne3]],Tableau6[[#All],[krcposte]:[description ]],2,FALSE)</f>
        <v>#N/A</v>
      </c>
    </row>
    <row r="168" spans="1:46" hidden="1" x14ac:dyDescent="0.35">
      <c r="A168" s="1" t="str">
        <f>Tableau1[[#This Row],[Nº pièce référence]]</f>
        <v>4500670381</v>
      </c>
      <c r="B168" s="124"/>
      <c r="C168" s="1"/>
      <c r="D168" s="1"/>
      <c r="E168" s="1" t="s">
        <v>772</v>
      </c>
      <c r="F168" s="92"/>
      <c r="G168" s="123"/>
      <c r="H168" s="75" t="s">
        <v>214</v>
      </c>
      <c r="I168" s="75" t="s">
        <v>214</v>
      </c>
      <c r="J168" s="75" t="s">
        <v>214</v>
      </c>
      <c r="K168" s="75" t="s">
        <v>214</v>
      </c>
      <c r="L168" s="1" t="s">
        <v>221</v>
      </c>
      <c r="M168" s="75"/>
      <c r="N168" s="75"/>
      <c r="O168" s="75"/>
      <c r="P168" s="75"/>
      <c r="Q168" s="75" t="s">
        <v>214</v>
      </c>
      <c r="R168" s="226" t="str">
        <f>VLOOKUP(Tableau1[[#This Row],[POposte]],Tableau8[],15,FALSE)</f>
        <v>AA</v>
      </c>
      <c r="S168" s="226" t="str">
        <f>VLOOKUP(Tableau1[[#This Row],[POposte]],Tableau8[],14,FALSE)</f>
        <v>XX</v>
      </c>
      <c r="T168" s="75" t="str">
        <f>IF(Tableau1[[#This Row],[Strat lancement]]="A0",IF(Tableau1[[#This Row],[Statut lancement]]="X","OK","NOK"),IF(Tableau1[[#This Row],[Strat lancement]]="AA",IF(Tableau1[[#This Row],[Statut lancement]]="XX","OK","NOK"),IF(Tableau1[[#This Row],[Strat lancement]]="BB",IF(Tableau1[[#This Row],[Statut lancement]]="XXX","OK","NOK"))))</f>
        <v>OK</v>
      </c>
      <c r="U168" s="18" t="s">
        <v>773</v>
      </c>
      <c r="V168" s="1" t="s">
        <v>774</v>
      </c>
      <c r="W168" s="1" t="s">
        <v>515</v>
      </c>
      <c r="X168" s="2">
        <v>43938</v>
      </c>
      <c r="Y168" s="1" t="s">
        <v>782</v>
      </c>
      <c r="Z168" s="1" t="s">
        <v>219</v>
      </c>
      <c r="AA168" s="2">
        <v>43938</v>
      </c>
      <c r="AB168" s="123" t="s">
        <v>220</v>
      </c>
      <c r="AC168" s="1" t="str">
        <f>VLOOKUP(Tableau1[[#This Row],[POposte]],Tableau8[#All],18,FALSE)</f>
        <v/>
      </c>
      <c r="AD168" s="236" t="str">
        <f>CONCATENATE(Tableau1[[#This Row],[Nº pièce référence]],Tableau1[[#This Row],[Poste de réf.]])</f>
        <v>450067038180</v>
      </c>
      <c r="AE168" s="237">
        <f>VLOOKUP(Tableau1[[#This Row],[POposte]],Tableau5[#All],5,FALSE)</f>
        <v>0</v>
      </c>
      <c r="AF168" s="238" t="s">
        <v>52</v>
      </c>
      <c r="AG168" s="237">
        <f>VLOOKUP(Tableau1[[#This Row],[POposte]],Tableau5[#All],6,FALSE)</f>
        <v>0</v>
      </c>
      <c r="AH168" s="238" t="s">
        <v>52</v>
      </c>
      <c r="AI168" s="239">
        <f>Tableau1[[#This Row],[Montant Engagé PO]]-Tableau1[[#This Row],[Montant Liquidé]]</f>
        <v>0</v>
      </c>
      <c r="AJ168" s="237" t="str">
        <f>VLOOKUP(Tableau1[[#This Row],[POposte]],Tableau5[#All],3,FALSE)</f>
        <v>300020870</v>
      </c>
      <c r="AK168" s="237" t="str">
        <f>VLOOKUP(Tableau1[[#This Row],[POposte]],Tableau5[#All],4,FALSE)</f>
        <v>3</v>
      </c>
      <c r="AL168" s="146" t="str">
        <f>VLOOKUP(Tableau1[[#This Row],[POposte]],Tableau5[#All],2,FALSE)</f>
        <v>255223121102</v>
      </c>
      <c r="AM168" s="237" t="str">
        <f>VLOOKUP(Tableau1[[#This Row],[POposte]],Tableau8[],9,FALSE)</f>
        <v>Z</v>
      </c>
      <c r="AN168" s="241">
        <f>VLOOKUP(Tableau1[[#This Row],[POposte]],Tableau8[],16,FALSE)</f>
        <v>1</v>
      </c>
      <c r="AO168" s="200">
        <f>VLOOKUP(Tableau1[[#This Row],[POposte]],Tableau8[],17,FALSE)</f>
        <v>0</v>
      </c>
      <c r="AP168" s="1" t="str">
        <f>VLOOKUP(Tableau1[[#This Row],[POposte]],Tableau13[#All],10,FALSE)</f>
        <v>0800</v>
      </c>
      <c r="AQ168" s="1" t="str">
        <f>VLOOKUP(MID(Tableau1[[#This Row],[Codenva]],1,2),Tableau36[],2,FALSE)</f>
        <v>Overheidsopdrachten van beperkte waarde (0800)</v>
      </c>
      <c r="AR168" s="1" t="str">
        <f>VLOOKUP(Tableau1[[#This Row],[POposte]],Tableau13[#All],16,FALSE)</f>
        <v/>
      </c>
      <c r="AS168" s="285" t="str">
        <f>Tableau1[[#This Row],[KRC]]&amp;Tableau1[[#This Row],[Poste KRC]]</f>
        <v>3000208703</v>
      </c>
      <c r="AT168" s="1" t="e">
        <f>VLOOKUP(Tableau1[[#This Row],[Colonne3]],Tableau6[[#All],[krcposte]:[description ]],2,FALSE)</f>
        <v>#N/A</v>
      </c>
    </row>
    <row r="169" spans="1:46" x14ac:dyDescent="0.35">
      <c r="A169" s="1" t="str">
        <f>Tableau1[[#This Row],[Nº pièce référence]]</f>
        <v>4500670515</v>
      </c>
      <c r="B169" s="126" t="s">
        <v>783</v>
      </c>
      <c r="C169" s="1"/>
      <c r="D169" s="1"/>
      <c r="E169" s="1" t="s">
        <v>784</v>
      </c>
      <c r="F169" s="92"/>
      <c r="G169" s="127">
        <v>0</v>
      </c>
      <c r="H169" s="95">
        <v>43941</v>
      </c>
      <c r="I169" s="33">
        <v>12491</v>
      </c>
      <c r="J169" s="73" t="s">
        <v>712</v>
      </c>
      <c r="K169" s="75">
        <v>43995</v>
      </c>
      <c r="L169" s="176" t="s">
        <v>276</v>
      </c>
      <c r="M169" s="33"/>
      <c r="N169" s="33"/>
      <c r="O169" s="33"/>
      <c r="P169" s="33"/>
      <c r="Q169" s="75">
        <v>43941</v>
      </c>
      <c r="R169" s="226" t="str">
        <f>VLOOKUP(Tableau1[[#This Row],[POposte]],Tableau8[],15,FALSE)</f>
        <v>BB</v>
      </c>
      <c r="S169" s="226" t="str">
        <f>VLOOKUP(Tableau1[[#This Row],[POposte]],Tableau8[],14,FALSE)</f>
        <v>XXX</v>
      </c>
      <c r="T169" s="75" t="str">
        <f>IF(Tableau1[[#This Row],[Strat lancement]]="A0",IF(Tableau1[[#This Row],[Statut lancement]]="X","OK","NOK"),IF(Tableau1[[#This Row],[Strat lancement]]="AA",IF(Tableau1[[#This Row],[Statut lancement]]="XX","OK","NOK"),IF(Tableau1[[#This Row],[Strat lancement]]="BB",IF(Tableau1[[#This Row],[Statut lancement]]="XXX","OK","NOK"))))</f>
        <v>OK</v>
      </c>
      <c r="U169" s="18" t="s">
        <v>785</v>
      </c>
      <c r="V169" s="1" t="s">
        <v>786</v>
      </c>
      <c r="W169" s="1" t="s">
        <v>88</v>
      </c>
      <c r="X169" s="2">
        <v>43941</v>
      </c>
      <c r="Y169" s="1" t="s">
        <v>787</v>
      </c>
      <c r="Z169" s="1" t="s">
        <v>219</v>
      </c>
      <c r="AA169" s="2">
        <v>43941</v>
      </c>
      <c r="AB169" s="123" t="s">
        <v>220</v>
      </c>
      <c r="AC169" s="1" t="str">
        <f>VLOOKUP(Tableau1[[#This Row],[POposte]],Tableau8[#All],18,FALSE)</f>
        <v/>
      </c>
      <c r="AD169" s="236" t="str">
        <f>CONCATENATE(Tableau1[[#This Row],[Nº pièce référence]],Tableau1[[#This Row],[Poste de réf.]])</f>
        <v>450067051510</v>
      </c>
      <c r="AE169" s="237">
        <f>VLOOKUP(Tableau1[[#This Row],[POposte]],Tableau5[#All],5,FALSE)</f>
        <v>250252.2</v>
      </c>
      <c r="AF169" s="238" t="s">
        <v>52</v>
      </c>
      <c r="AG169" s="237">
        <f>VLOOKUP(Tableau1[[#This Row],[POposte]],Tableau5[#All],6,FALSE)</f>
        <v>2401.73</v>
      </c>
      <c r="AH169" s="238" t="s">
        <v>52</v>
      </c>
      <c r="AI169" s="239">
        <f>Tableau1[[#This Row],[Montant Engagé PO]]-Tableau1[[#This Row],[Montant Liquidé]]</f>
        <v>247850.47</v>
      </c>
      <c r="AJ169" s="237" t="str">
        <f>VLOOKUP(Tableau1[[#This Row],[POposte]],Tableau5[#All],3,FALSE)</f>
        <v>300020861</v>
      </c>
      <c r="AK169" s="237" t="str">
        <f>VLOOKUP(Tableau1[[#This Row],[POposte]],Tableau5[#All],4,FALSE)</f>
        <v>2</v>
      </c>
      <c r="AL169" s="146" t="str">
        <f>VLOOKUP(Tableau1[[#This Row],[POposte]],Tableau5[#All],2,FALSE)</f>
        <v>255223121102</v>
      </c>
      <c r="AM169" s="237" t="str">
        <f>VLOOKUP(Tableau1[[#This Row],[POposte]],Tableau8[],9,FALSE)</f>
        <v>Z</v>
      </c>
      <c r="AN169" s="241">
        <f>VLOOKUP(Tableau1[[#This Row],[POposte]],Tableau8[],16,FALSE)</f>
        <v>1</v>
      </c>
      <c r="AO169" s="200">
        <f>VLOOKUP(Tableau1[[#This Row],[POposte]],Tableau8[],17,FALSE)</f>
        <v>0</v>
      </c>
      <c r="AP169" s="1" t="str">
        <f>VLOOKUP(Tableau1[[#This Row],[POposte]],Tableau13[#All],10,FALSE)</f>
        <v>0500</v>
      </c>
      <c r="AQ169" s="1" t="str">
        <f>VLOOKUP(MID(Tableau1[[#This Row],[Codenva]],1,2),Tableau36[],2,FALSE)</f>
        <v>Onderhandelingsprocedure zonder voorafgaande bekendmaking (0500)</v>
      </c>
      <c r="AR169" s="1" t="str">
        <f>VLOOKUP(Tableau1[[#This Row],[POposte]],Tableau13[#All],16,FALSE)</f>
        <v/>
      </c>
      <c r="AS169" s="285" t="str">
        <f>Tableau1[[#This Row],[KRC]]&amp;Tableau1[[#This Row],[Poste KRC]]</f>
        <v>3000208612</v>
      </c>
      <c r="AT169" s="1" t="str">
        <f>VLOOKUP(Tableau1[[#This Row],[Colonne3]],Tableau6[[#All],[krcposte]:[description ]],2,FALSE)</f>
        <v>Testing/reactifs</v>
      </c>
    </row>
    <row r="170" spans="1:46" hidden="1" x14ac:dyDescent="0.35">
      <c r="A170" s="1" t="str">
        <f>Tableau1[[#This Row],[Nº pièce référence]]</f>
        <v>4500670643</v>
      </c>
      <c r="B170" s="124" t="s">
        <v>788</v>
      </c>
      <c r="C170" s="1"/>
      <c r="D170" s="1"/>
      <c r="E170" s="1" t="s">
        <v>772</v>
      </c>
      <c r="F170" s="92"/>
      <c r="G170" s="123"/>
      <c r="H170" s="75">
        <v>44043</v>
      </c>
      <c r="I170" s="73"/>
      <c r="J170" s="73"/>
      <c r="K170" s="73"/>
      <c r="L170" s="1" t="s">
        <v>332</v>
      </c>
      <c r="M170" s="73"/>
      <c r="N170" s="73"/>
      <c r="O170" s="73"/>
      <c r="P170" s="73"/>
      <c r="Q170" s="75" t="e">
        <v>#N/A</v>
      </c>
      <c r="R170" s="226" t="str">
        <f>VLOOKUP(Tableau1[[#This Row],[POposte]],Tableau8[],15,FALSE)</f>
        <v>AA</v>
      </c>
      <c r="S170" s="226" t="str">
        <f>VLOOKUP(Tableau1[[#This Row],[POposte]],Tableau8[],14,FALSE)</f>
        <v>XX</v>
      </c>
      <c r="T170" s="75" t="str">
        <f>IF(Tableau1[[#This Row],[Strat lancement]]="A0",IF(Tableau1[[#This Row],[Statut lancement]]="X","OK","NOK"),IF(Tableau1[[#This Row],[Strat lancement]]="AA",IF(Tableau1[[#This Row],[Statut lancement]]="XX","OK","NOK"),IF(Tableau1[[#This Row],[Strat lancement]]="BB",IF(Tableau1[[#This Row],[Statut lancement]]="XXX","OK","NOK"))))</f>
        <v>OK</v>
      </c>
      <c r="U170" s="18" t="s">
        <v>773</v>
      </c>
      <c r="V170" s="1" t="s">
        <v>789</v>
      </c>
      <c r="W170" s="1" t="s">
        <v>88</v>
      </c>
      <c r="X170" s="2">
        <v>43942</v>
      </c>
      <c r="Y170" s="1" t="s">
        <v>790</v>
      </c>
      <c r="Z170" s="1" t="s">
        <v>219</v>
      </c>
      <c r="AA170" s="2">
        <v>43942</v>
      </c>
      <c r="AB170" s="123" t="s">
        <v>220</v>
      </c>
      <c r="AC170" s="1" t="str">
        <f>VLOOKUP(Tableau1[[#This Row],[POposte]],Tableau8[#All],18,FALSE)</f>
        <v/>
      </c>
      <c r="AD170" s="236" t="str">
        <f>CONCATENATE(Tableau1[[#This Row],[Nº pièce référence]],Tableau1[[#This Row],[Poste de réf.]])</f>
        <v>450067064310</v>
      </c>
      <c r="AE170" s="237">
        <f>VLOOKUP(Tableau1[[#This Row],[POposte]],Tableau5[#All],5,FALSE)</f>
        <v>6595.69</v>
      </c>
      <c r="AF170" s="238" t="s">
        <v>52</v>
      </c>
      <c r="AG170" s="237">
        <f>VLOOKUP(Tableau1[[#This Row],[POposte]],Tableau5[#All],6,FALSE)</f>
        <v>4885.2000000000007</v>
      </c>
      <c r="AH170" s="238" t="s">
        <v>52</v>
      </c>
      <c r="AI170" s="239">
        <f>Tableau1[[#This Row],[Montant Engagé PO]]-Tableau1[[#This Row],[Montant Liquidé]]</f>
        <v>1710.4899999999989</v>
      </c>
      <c r="AJ170" s="237" t="str">
        <f>VLOOKUP(Tableau1[[#This Row],[POposte]],Tableau5[#All],3,FALSE)</f>
        <v>300020870</v>
      </c>
      <c r="AK170" s="237" t="str">
        <f>VLOOKUP(Tableau1[[#This Row],[POposte]],Tableau5[#All],4,FALSE)</f>
        <v>3</v>
      </c>
      <c r="AL170" s="146" t="str">
        <f>VLOOKUP(Tableau1[[#This Row],[POposte]],Tableau5[#All],2,FALSE)</f>
        <v>255223121102</v>
      </c>
      <c r="AM170" s="237" t="str">
        <f>VLOOKUP(Tableau1[[#This Row],[POposte]],Tableau8[],9,FALSE)</f>
        <v>Z</v>
      </c>
      <c r="AN170" s="241">
        <f>VLOOKUP(Tableau1[[#This Row],[POposte]],Tableau8[],16,FALSE)</f>
        <v>1</v>
      </c>
      <c r="AO170" s="200">
        <f>VLOOKUP(Tableau1[[#This Row],[POposte]],Tableau8[],17,FALSE)</f>
        <v>0</v>
      </c>
      <c r="AP170" s="1" t="str">
        <f>VLOOKUP(Tableau1[[#This Row],[POposte]],Tableau13[#All],10,FALSE)</f>
        <v>0820</v>
      </c>
      <c r="AQ170" s="1" t="str">
        <f>VLOOKUP(MID(Tableau1[[#This Row],[Codenva]],1,2),Tableau36[],2,FALSE)</f>
        <v>Overheidsopdrachten van beperkte waarde (0800)</v>
      </c>
      <c r="AR170" s="1" t="str">
        <f>VLOOKUP(Tableau1[[#This Row],[POposte]],Tableau13[#All],16,FALSE)</f>
        <v/>
      </c>
      <c r="AS170" s="285" t="str">
        <f>Tableau1[[#This Row],[KRC]]&amp;Tableau1[[#This Row],[Poste KRC]]</f>
        <v>3000208703</v>
      </c>
      <c r="AT170" s="1" t="e">
        <f>VLOOKUP(Tableau1[[#This Row],[Colonne3]],Tableau6[[#All],[krcposte]:[description ]],2,FALSE)</f>
        <v>#N/A</v>
      </c>
    </row>
    <row r="171" spans="1:46" x14ac:dyDescent="0.35">
      <c r="A171" s="1" t="str">
        <f>Tableau1[[#This Row],[Nº pièce référence]]</f>
        <v>4500670730</v>
      </c>
      <c r="B171" s="126" t="s">
        <v>791</v>
      </c>
      <c r="C171" s="1"/>
      <c r="D171" s="1" t="s">
        <v>792</v>
      </c>
      <c r="E171" s="1" t="s">
        <v>494</v>
      </c>
      <c r="F171" s="92"/>
      <c r="G171" s="123"/>
      <c r="H171" s="95">
        <v>43942</v>
      </c>
      <c r="I171" s="33">
        <v>12660</v>
      </c>
      <c r="J171" s="73" t="s">
        <v>712</v>
      </c>
      <c r="K171" s="75">
        <v>43995</v>
      </c>
      <c r="L171" s="176" t="s">
        <v>276</v>
      </c>
      <c r="M171" s="33"/>
      <c r="N171" s="33"/>
      <c r="O171" s="33"/>
      <c r="P171" s="33"/>
      <c r="Q171" s="75" t="e">
        <v>#N/A</v>
      </c>
      <c r="R171" s="226" t="str">
        <f>VLOOKUP(Tableau1[[#This Row],[POposte]],Tableau8[],15,FALSE)</f>
        <v>BB</v>
      </c>
      <c r="S171" s="226" t="str">
        <f>VLOOKUP(Tableau1[[#This Row],[POposte]],Tableau8[],14,FALSE)</f>
        <v>XXX</v>
      </c>
      <c r="T171" s="75" t="str">
        <f>IF(Tableau1[[#This Row],[Strat lancement]]="A0",IF(Tableau1[[#This Row],[Statut lancement]]="X","OK","NOK"),IF(Tableau1[[#This Row],[Strat lancement]]="AA",IF(Tableau1[[#This Row],[Statut lancement]]="XX","OK","NOK"),IF(Tableau1[[#This Row],[Strat lancement]]="BB",IF(Tableau1[[#This Row],[Statut lancement]]="XXX","OK","NOK"))))</f>
        <v>OK</v>
      </c>
      <c r="U171" s="18" t="s">
        <v>495</v>
      </c>
      <c r="V171" s="1" t="s">
        <v>793</v>
      </c>
      <c r="W171" s="1" t="s">
        <v>88</v>
      </c>
      <c r="X171" s="2">
        <v>43942</v>
      </c>
      <c r="Y171" s="1" t="s">
        <v>794</v>
      </c>
      <c r="Z171" s="1" t="s">
        <v>219</v>
      </c>
      <c r="AA171" s="2">
        <v>43942</v>
      </c>
      <c r="AB171" s="123" t="s">
        <v>220</v>
      </c>
      <c r="AC171" s="1" t="str">
        <f>VLOOKUP(Tableau1[[#This Row],[POposte]],Tableau8[#All],18,FALSE)</f>
        <v/>
      </c>
      <c r="AD171" s="236" t="str">
        <f>CONCATENATE(Tableau1[[#This Row],[Nº pièce référence]],Tableau1[[#This Row],[Poste de réf.]])</f>
        <v>450067073010</v>
      </c>
      <c r="AE171" s="237">
        <f>VLOOKUP(Tableau1[[#This Row],[POposte]],Tableau5[#All],5,FALSE)</f>
        <v>14520000</v>
      </c>
      <c r="AF171" s="238" t="s">
        <v>52</v>
      </c>
      <c r="AG171" s="237">
        <f>VLOOKUP(Tableau1[[#This Row],[POposte]],Tableau5[#All],6,FALSE)</f>
        <v>14520000</v>
      </c>
      <c r="AH171" s="238" t="s">
        <v>52</v>
      </c>
      <c r="AI171" s="239">
        <f>Tableau1[[#This Row],[Montant Engagé PO]]-Tableau1[[#This Row],[Montant Liquidé]]</f>
        <v>0</v>
      </c>
      <c r="AJ171" s="237" t="str">
        <f>VLOOKUP(Tableau1[[#This Row],[POposte]],Tableau5[#All],3,FALSE)</f>
        <v>300020861</v>
      </c>
      <c r="AK171" s="237" t="str">
        <f>VLOOKUP(Tableau1[[#This Row],[POposte]],Tableau5[#All],4,FALSE)</f>
        <v>1</v>
      </c>
      <c r="AL171" s="146" t="str">
        <f>VLOOKUP(Tableau1[[#This Row],[POposte]],Tableau5[#All],2,FALSE)</f>
        <v>255223121102</v>
      </c>
      <c r="AM171" s="237" t="str">
        <f>VLOOKUP(Tableau1[[#This Row],[POposte]],Tableau8[],9,FALSE)</f>
        <v>Z</v>
      </c>
      <c r="AN171" s="241">
        <f>VLOOKUP(Tableau1[[#This Row],[POposte]],Tableau8[],16,FALSE)</f>
        <v>1</v>
      </c>
      <c r="AO171" s="200">
        <f>VLOOKUP(Tableau1[[#This Row],[POposte]],Tableau8[],17,FALSE)</f>
        <v>0</v>
      </c>
      <c r="AP171" s="1" t="str">
        <f>VLOOKUP(Tableau1[[#This Row],[POposte]],Tableau13[#All],10,FALSE)</f>
        <v>0500</v>
      </c>
      <c r="AQ171" s="1" t="str">
        <f>VLOOKUP(MID(Tableau1[[#This Row],[Codenva]],1,2),Tableau36[],2,FALSE)</f>
        <v>Onderhandelingsprocedure zonder voorafgaande bekendmaking (0500)</v>
      </c>
      <c r="AR171" s="1" t="str">
        <f>VLOOKUP(Tableau1[[#This Row],[POposte]],Tableau13[#All],16,FALSE)</f>
        <v/>
      </c>
      <c r="AS171" s="285" t="str">
        <f>Tableau1[[#This Row],[KRC]]&amp;Tableau1[[#This Row],[Poste KRC]]</f>
        <v>3000208611</v>
      </c>
      <c r="AT171" s="1" t="str">
        <f>VLOOKUP(Tableau1[[#This Row],[Colonne3]],Tableau6[[#All],[krcposte]:[description ]],2,FALSE)</f>
        <v>PPE</v>
      </c>
    </row>
    <row r="172" spans="1:46" x14ac:dyDescent="0.35">
      <c r="A172" s="1" t="str">
        <f>Tableau1[[#This Row],[Nº pièce référence]]</f>
        <v>4500670732</v>
      </c>
      <c r="B172" s="126" t="s">
        <v>791</v>
      </c>
      <c r="C172" s="1"/>
      <c r="D172" s="1" t="s">
        <v>795</v>
      </c>
      <c r="E172" s="1" t="s">
        <v>494</v>
      </c>
      <c r="F172" s="92"/>
      <c r="G172" s="125">
        <v>0.5</v>
      </c>
      <c r="H172" s="95">
        <v>43942</v>
      </c>
      <c r="I172" s="33">
        <v>12660</v>
      </c>
      <c r="J172" s="73" t="s">
        <v>712</v>
      </c>
      <c r="K172" s="75">
        <v>43995</v>
      </c>
      <c r="L172" s="176" t="s">
        <v>276</v>
      </c>
      <c r="M172" s="33"/>
      <c r="N172" s="33"/>
      <c r="O172" s="33"/>
      <c r="P172" s="33"/>
      <c r="Q172" s="75" t="e">
        <v>#N/A</v>
      </c>
      <c r="R172" s="226" t="str">
        <f>VLOOKUP(Tableau1[[#This Row],[POposte]],Tableau8[],15,FALSE)</f>
        <v>BB</v>
      </c>
      <c r="S172" s="226" t="str">
        <f>VLOOKUP(Tableau1[[#This Row],[POposte]],Tableau8[],14,FALSE)</f>
        <v>XXX</v>
      </c>
      <c r="T172" s="75" t="str">
        <f>IF(Tableau1[[#This Row],[Strat lancement]]="A0",IF(Tableau1[[#This Row],[Statut lancement]]="X","OK","NOK"),IF(Tableau1[[#This Row],[Strat lancement]]="AA",IF(Tableau1[[#This Row],[Statut lancement]]="XX","OK","NOK"),IF(Tableau1[[#This Row],[Strat lancement]]="BB",IF(Tableau1[[#This Row],[Statut lancement]]="XXX","OK","NOK"))))</f>
        <v>OK</v>
      </c>
      <c r="U172" s="18" t="s">
        <v>495</v>
      </c>
      <c r="V172" s="1" t="s">
        <v>796</v>
      </c>
      <c r="W172" s="1" t="s">
        <v>88</v>
      </c>
      <c r="X172" s="2">
        <v>43942</v>
      </c>
      <c r="Y172" s="1" t="s">
        <v>794</v>
      </c>
      <c r="Z172" s="1" t="s">
        <v>219</v>
      </c>
      <c r="AA172" s="2">
        <v>43942</v>
      </c>
      <c r="AB172" s="123" t="s">
        <v>220</v>
      </c>
      <c r="AC172" s="1" t="str">
        <f>VLOOKUP(Tableau1[[#This Row],[POposte]],Tableau8[#All],18,FALSE)</f>
        <v/>
      </c>
      <c r="AD172" s="236" t="str">
        <f>CONCATENATE(Tableau1[[#This Row],[Nº pièce référence]],Tableau1[[#This Row],[Poste de réf.]])</f>
        <v>450067073210</v>
      </c>
      <c r="AE172" s="237">
        <f>VLOOKUP(Tableau1[[#This Row],[POposte]],Tableau5[#All],5,FALSE)</f>
        <v>11616000</v>
      </c>
      <c r="AF172" s="238" t="s">
        <v>52</v>
      </c>
      <c r="AG172" s="237">
        <f>VLOOKUP(Tableau1[[#This Row],[POposte]],Tableau5[#All],6,FALSE)</f>
        <v>11390805</v>
      </c>
      <c r="AH172" s="238" t="s">
        <v>52</v>
      </c>
      <c r="AI172" s="239">
        <f>Tableau1[[#This Row],[Montant Engagé PO]]-Tableau1[[#This Row],[Montant Liquidé]]</f>
        <v>225195</v>
      </c>
      <c r="AJ172" s="237" t="str">
        <f>VLOOKUP(Tableau1[[#This Row],[POposte]],Tableau5[#All],3,FALSE)</f>
        <v>300020861</v>
      </c>
      <c r="AK172" s="237" t="str">
        <f>VLOOKUP(Tableau1[[#This Row],[POposte]],Tableau5[#All],4,FALSE)</f>
        <v>1</v>
      </c>
      <c r="AL172" s="146" t="str">
        <f>VLOOKUP(Tableau1[[#This Row],[POposte]],Tableau5[#All],2,FALSE)</f>
        <v>255223121102</v>
      </c>
      <c r="AM172" s="237" t="str">
        <f>VLOOKUP(Tableau1[[#This Row],[POposte]],Tableau8[],9,FALSE)</f>
        <v>Z</v>
      </c>
      <c r="AN172" s="241">
        <f>VLOOKUP(Tableau1[[#This Row],[POposte]],Tableau8[],16,FALSE)</f>
        <v>1</v>
      </c>
      <c r="AO172" s="200">
        <f>VLOOKUP(Tableau1[[#This Row],[POposte]],Tableau8[],17,FALSE)</f>
        <v>0</v>
      </c>
      <c r="AP172" s="1" t="str">
        <f>VLOOKUP(Tableau1[[#This Row],[POposte]],Tableau13[#All],10,FALSE)</f>
        <v>0500</v>
      </c>
      <c r="AQ172" s="1" t="str">
        <f>VLOOKUP(MID(Tableau1[[#This Row],[Codenva]],1,2),Tableau36[],2,FALSE)</f>
        <v>Onderhandelingsprocedure zonder voorafgaande bekendmaking (0500)</v>
      </c>
      <c r="AR172" s="1" t="str">
        <f>VLOOKUP(Tableau1[[#This Row],[POposte]],Tableau13[#All],16,FALSE)</f>
        <v/>
      </c>
      <c r="AS172" s="285" t="str">
        <f>Tableau1[[#This Row],[KRC]]&amp;Tableau1[[#This Row],[Poste KRC]]</f>
        <v>3000208611</v>
      </c>
      <c r="AT172" s="1" t="str">
        <f>VLOOKUP(Tableau1[[#This Row],[Colonne3]],Tableau6[[#All],[krcposte]:[description ]],2,FALSE)</f>
        <v>PPE</v>
      </c>
    </row>
    <row r="173" spans="1:46" x14ac:dyDescent="0.35">
      <c r="A173" s="1" t="str">
        <f>Tableau1[[#This Row],[Nº pièce référence]]</f>
        <v>4500670734</v>
      </c>
      <c r="B173" s="126" t="s">
        <v>791</v>
      </c>
      <c r="C173" s="1"/>
      <c r="D173" s="1" t="s">
        <v>797</v>
      </c>
      <c r="E173" s="1" t="s">
        <v>494</v>
      </c>
      <c r="F173" s="92"/>
      <c r="G173" s="123"/>
      <c r="H173" s="95">
        <v>43942</v>
      </c>
      <c r="I173" s="33">
        <v>12660</v>
      </c>
      <c r="J173" s="73" t="s">
        <v>712</v>
      </c>
      <c r="K173" s="75">
        <v>43995</v>
      </c>
      <c r="L173" s="176" t="s">
        <v>276</v>
      </c>
      <c r="M173" s="33"/>
      <c r="N173" s="33"/>
      <c r="O173" s="33"/>
      <c r="P173" s="33"/>
      <c r="Q173" s="75">
        <v>43942</v>
      </c>
      <c r="R173" s="226" t="str">
        <f>VLOOKUP(Tableau1[[#This Row],[POposte]],Tableau8[],15,FALSE)</f>
        <v>BB</v>
      </c>
      <c r="S173" s="226" t="str">
        <f>VLOOKUP(Tableau1[[#This Row],[POposte]],Tableau8[],14,FALSE)</f>
        <v>XXX</v>
      </c>
      <c r="T173" s="75" t="str">
        <f>IF(Tableau1[[#This Row],[Strat lancement]]="A0",IF(Tableau1[[#This Row],[Statut lancement]]="X","OK","NOK"),IF(Tableau1[[#This Row],[Strat lancement]]="AA",IF(Tableau1[[#This Row],[Statut lancement]]="XX","OK","NOK"),IF(Tableau1[[#This Row],[Strat lancement]]="BB",IF(Tableau1[[#This Row],[Statut lancement]]="XXX","OK","NOK"))))</f>
        <v>OK</v>
      </c>
      <c r="U173" s="18" t="s">
        <v>495</v>
      </c>
      <c r="V173" s="1" t="s">
        <v>798</v>
      </c>
      <c r="W173" s="1" t="s">
        <v>88</v>
      </c>
      <c r="X173" s="2">
        <v>43942</v>
      </c>
      <c r="Y173" s="1" t="s">
        <v>794</v>
      </c>
      <c r="Z173" s="1" t="s">
        <v>219</v>
      </c>
      <c r="AA173" s="2">
        <v>43942</v>
      </c>
      <c r="AB173" s="123" t="s">
        <v>220</v>
      </c>
      <c r="AC173" s="1" t="str">
        <f>VLOOKUP(Tableau1[[#This Row],[POposte]],Tableau8[#All],18,FALSE)</f>
        <v/>
      </c>
      <c r="AD173" s="236" t="str">
        <f>CONCATENATE(Tableau1[[#This Row],[Nº pièce référence]],Tableau1[[#This Row],[Poste de réf.]])</f>
        <v>450067073410</v>
      </c>
      <c r="AE173" s="237">
        <f>VLOOKUP(Tableau1[[#This Row],[POposte]],Tableau5[#All],5,FALSE)</f>
        <v>10648000</v>
      </c>
      <c r="AF173" s="238" t="s">
        <v>52</v>
      </c>
      <c r="AG173" s="237">
        <f>VLOOKUP(Tableau1[[#This Row],[POposte]],Tableau5[#All],6,FALSE)</f>
        <v>10481680</v>
      </c>
      <c r="AH173" s="238" t="s">
        <v>52</v>
      </c>
      <c r="AI173" s="239">
        <f>Tableau1[[#This Row],[Montant Engagé PO]]-Tableau1[[#This Row],[Montant Liquidé]]</f>
        <v>166320</v>
      </c>
      <c r="AJ173" s="237" t="str">
        <f>VLOOKUP(Tableau1[[#This Row],[POposte]],Tableau5[#All],3,FALSE)</f>
        <v>300020861</v>
      </c>
      <c r="AK173" s="237" t="str">
        <f>VLOOKUP(Tableau1[[#This Row],[POposte]],Tableau5[#All],4,FALSE)</f>
        <v>1</v>
      </c>
      <c r="AL173" s="146" t="str">
        <f>VLOOKUP(Tableau1[[#This Row],[POposte]],Tableau5[#All],2,FALSE)</f>
        <v>255223121102</v>
      </c>
      <c r="AM173" s="237" t="str">
        <f>VLOOKUP(Tableau1[[#This Row],[POposte]],Tableau8[],9,FALSE)</f>
        <v>Z</v>
      </c>
      <c r="AN173" s="241">
        <f>VLOOKUP(Tableau1[[#This Row],[POposte]],Tableau8[],16,FALSE)</f>
        <v>1</v>
      </c>
      <c r="AO173" s="200">
        <f>VLOOKUP(Tableau1[[#This Row],[POposte]],Tableau8[],17,FALSE)</f>
        <v>0</v>
      </c>
      <c r="AP173" s="1" t="str">
        <f>VLOOKUP(Tableau1[[#This Row],[POposte]],Tableau13[#All],10,FALSE)</f>
        <v>0500</v>
      </c>
      <c r="AQ173" s="1" t="str">
        <f>VLOOKUP(MID(Tableau1[[#This Row],[Codenva]],1,2),Tableau36[],2,FALSE)</f>
        <v>Onderhandelingsprocedure zonder voorafgaande bekendmaking (0500)</v>
      </c>
      <c r="AR173" s="1" t="str">
        <f>VLOOKUP(Tableau1[[#This Row],[POposte]],Tableau13[#All],16,FALSE)</f>
        <v/>
      </c>
      <c r="AS173" s="285" t="str">
        <f>Tableau1[[#This Row],[KRC]]&amp;Tableau1[[#This Row],[Poste KRC]]</f>
        <v>3000208611</v>
      </c>
      <c r="AT173" s="1" t="str">
        <f>VLOOKUP(Tableau1[[#This Row],[Colonne3]],Tableau6[[#All],[krcposte]:[description ]],2,FALSE)</f>
        <v>PPE</v>
      </c>
    </row>
    <row r="174" spans="1:46" x14ac:dyDescent="0.35">
      <c r="A174" s="1" t="str">
        <f>Tableau1[[#This Row],[Nº pièce référence]]</f>
        <v>4500670641</v>
      </c>
      <c r="B174" s="124"/>
      <c r="C174" s="1"/>
      <c r="D174" s="1"/>
      <c r="E174" s="1" t="s">
        <v>799</v>
      </c>
      <c r="F174" s="92"/>
      <c r="G174" s="123"/>
      <c r="H174" s="75" t="s">
        <v>214</v>
      </c>
      <c r="I174" s="75" t="s">
        <v>214</v>
      </c>
      <c r="J174" s="75" t="s">
        <v>214</v>
      </c>
      <c r="K174" s="75" t="s">
        <v>214</v>
      </c>
      <c r="L174" s="176" t="s">
        <v>276</v>
      </c>
      <c r="M174" s="75"/>
      <c r="N174" s="75"/>
      <c r="O174" s="75"/>
      <c r="P174" s="75"/>
      <c r="Q174" s="75" t="s">
        <v>214</v>
      </c>
      <c r="R174" s="226" t="str">
        <f>VLOOKUP(Tableau1[[#This Row],[POposte]],Tableau8[],15,FALSE)</f>
        <v>A0</v>
      </c>
      <c r="S174" s="226" t="str">
        <f>VLOOKUP(Tableau1[[#This Row],[POposte]],Tableau8[],14,FALSE)</f>
        <v>X</v>
      </c>
      <c r="T174" s="75" t="str">
        <f>IF(Tableau1[[#This Row],[Strat lancement]]="A0",IF(Tableau1[[#This Row],[Statut lancement]]="X","OK","NOK"),IF(Tableau1[[#This Row],[Strat lancement]]="AA",IF(Tableau1[[#This Row],[Statut lancement]]="XX","OK","NOK"),IF(Tableau1[[#This Row],[Strat lancement]]="BB",IF(Tableau1[[#This Row],[Statut lancement]]="XXX","OK","NOK"))))</f>
        <v>OK</v>
      </c>
      <c r="U174" s="18" t="s">
        <v>800</v>
      </c>
      <c r="V174" s="1" t="s">
        <v>801</v>
      </c>
      <c r="W174" s="1" t="s">
        <v>88</v>
      </c>
      <c r="X174" s="2">
        <v>43942</v>
      </c>
      <c r="Y174" s="1" t="s">
        <v>802</v>
      </c>
      <c r="Z174" s="1" t="s">
        <v>219</v>
      </c>
      <c r="AA174" s="2">
        <v>43942</v>
      </c>
      <c r="AB174" s="123" t="s">
        <v>220</v>
      </c>
      <c r="AC174" s="1" t="str">
        <f>VLOOKUP(Tableau1[[#This Row],[POposte]],Tableau8[#All],18,FALSE)</f>
        <v/>
      </c>
      <c r="AD174" s="236" t="str">
        <f>CONCATENATE(Tableau1[[#This Row],[Nº pièce référence]],Tableau1[[#This Row],[Poste de réf.]])</f>
        <v>450067064110</v>
      </c>
      <c r="AE174" s="237">
        <f>VLOOKUP(Tableau1[[#This Row],[POposte]],Tableau5[#All],5,FALSE)</f>
        <v>1041.3499999999999</v>
      </c>
      <c r="AF174" s="238" t="s">
        <v>52</v>
      </c>
      <c r="AG174" s="237">
        <f>VLOOKUP(Tableau1[[#This Row],[POposte]],Tableau5[#All],6,FALSE)</f>
        <v>0</v>
      </c>
      <c r="AH174" s="238" t="s">
        <v>52</v>
      </c>
      <c r="AI174" s="239">
        <f>Tableau1[[#This Row],[Montant Engagé PO]]-Tableau1[[#This Row],[Montant Liquidé]]</f>
        <v>1041.3499999999999</v>
      </c>
      <c r="AJ174" s="237" t="str">
        <f>VLOOKUP(Tableau1[[#This Row],[POposte]],Tableau5[#All],3,FALSE)</f>
        <v>300020861</v>
      </c>
      <c r="AK174" s="237" t="str">
        <f>VLOOKUP(Tableau1[[#This Row],[POposte]],Tableau5[#All],4,FALSE)</f>
        <v>1</v>
      </c>
      <c r="AL174" s="146" t="str">
        <f>VLOOKUP(Tableau1[[#This Row],[POposte]],Tableau5[#All],2,FALSE)</f>
        <v>255223121102</v>
      </c>
      <c r="AM174" s="237" t="str">
        <f>VLOOKUP(Tableau1[[#This Row],[POposte]],Tableau8[],9,FALSE)</f>
        <v>Z</v>
      </c>
      <c r="AN174" s="241">
        <f>VLOOKUP(Tableau1[[#This Row],[POposte]],Tableau8[],16,FALSE)</f>
        <v>1</v>
      </c>
      <c r="AO174" s="200">
        <f>VLOOKUP(Tableau1[[#This Row],[POposte]],Tableau8[],17,FALSE)</f>
        <v>0</v>
      </c>
      <c r="AP174" s="1" t="str">
        <f>VLOOKUP(Tableau1[[#This Row],[POposte]],Tableau13[#All],10,FALSE)</f>
        <v>4100</v>
      </c>
      <c r="AQ174" s="1" t="str">
        <f>VLOOKUP(MID(Tableau1[[#This Row],[Codenva]],1,2),Tableau36[],2,FALSE)</f>
        <v>Diverse Uitgaven die niet tot overheidsopdrachten behoren (4100)</v>
      </c>
      <c r="AR174" s="1" t="str">
        <f>VLOOKUP(Tableau1[[#This Row],[POposte]],Tableau13[#All],16,FALSE)</f>
        <v/>
      </c>
      <c r="AS174" s="285" t="str">
        <f>Tableau1[[#This Row],[KRC]]&amp;Tableau1[[#This Row],[Poste KRC]]</f>
        <v>3000208611</v>
      </c>
      <c r="AT174" s="1" t="str">
        <f>VLOOKUP(Tableau1[[#This Row],[Colonne3]],Tableau6[[#All],[krcposte]:[description ]],2,FALSE)</f>
        <v>PPE</v>
      </c>
    </row>
    <row r="175" spans="1:46" x14ac:dyDescent="0.35">
      <c r="A175" s="1" t="str">
        <f>Tableau1[[#This Row],[Nº pièce référence]]</f>
        <v>4500670679</v>
      </c>
      <c r="B175" s="124"/>
      <c r="C175" s="1"/>
      <c r="D175" s="1"/>
      <c r="E175" s="1" t="s">
        <v>803</v>
      </c>
      <c r="F175" s="92"/>
      <c r="G175" s="123"/>
      <c r="H175" s="75">
        <v>43925</v>
      </c>
      <c r="I175" s="73">
        <v>11377</v>
      </c>
      <c r="J175" s="73"/>
      <c r="K175" s="73" t="s">
        <v>804</v>
      </c>
      <c r="L175" s="176" t="s">
        <v>276</v>
      </c>
      <c r="M175" s="73"/>
      <c r="N175" s="73"/>
      <c r="O175" s="73"/>
      <c r="P175" s="73"/>
      <c r="Q175" s="75" t="e">
        <v>#N/A</v>
      </c>
      <c r="R175" s="226" t="str">
        <f>VLOOKUP(Tableau1[[#This Row],[POposte]],Tableau8[],15,FALSE)</f>
        <v>BB</v>
      </c>
      <c r="S175" s="226" t="str">
        <f>VLOOKUP(Tableau1[[#This Row],[POposte]],Tableau8[],14,FALSE)</f>
        <v>XXX</v>
      </c>
      <c r="T175" s="75" t="str">
        <f>IF(Tableau1[[#This Row],[Strat lancement]]="A0",IF(Tableau1[[#This Row],[Statut lancement]]="X","OK","NOK"),IF(Tableau1[[#This Row],[Strat lancement]]="AA",IF(Tableau1[[#This Row],[Statut lancement]]="XX","OK","NOK"),IF(Tableau1[[#This Row],[Strat lancement]]="BB",IF(Tableau1[[#This Row],[Statut lancement]]="XXX","OK","NOK"))))</f>
        <v>OK</v>
      </c>
      <c r="U175" s="18" t="s">
        <v>805</v>
      </c>
      <c r="V175" s="1" t="s">
        <v>806</v>
      </c>
      <c r="W175" s="1" t="s">
        <v>88</v>
      </c>
      <c r="X175" s="2">
        <v>43942</v>
      </c>
      <c r="Y175" s="1" t="s">
        <v>807</v>
      </c>
      <c r="Z175" s="1" t="s">
        <v>219</v>
      </c>
      <c r="AA175" s="2">
        <v>43942</v>
      </c>
      <c r="AB175" s="123" t="s">
        <v>220</v>
      </c>
      <c r="AC175" s="1" t="str">
        <f>VLOOKUP(Tableau1[[#This Row],[POposte]],Tableau8[#All],18,FALSE)</f>
        <v/>
      </c>
      <c r="AD175" s="236" t="str">
        <f>CONCATENATE(Tableau1[[#This Row],[Nº pièce référence]],Tableau1[[#This Row],[Poste de réf.]])</f>
        <v>450067067910</v>
      </c>
      <c r="AE175" s="237">
        <f>VLOOKUP(Tableau1[[#This Row],[POposte]],Tableau5[#All],5,FALSE)</f>
        <v>65000000</v>
      </c>
      <c r="AF175" s="238" t="s">
        <v>52</v>
      </c>
      <c r="AG175" s="237">
        <f>VLOOKUP(Tableau1[[#This Row],[POposte]],Tableau5[#All],6,FALSE)</f>
        <v>65000000</v>
      </c>
      <c r="AH175" s="238" t="s">
        <v>52</v>
      </c>
      <c r="AI175" s="239">
        <f>Tableau1[[#This Row],[Montant Engagé PO]]-Tableau1[[#This Row],[Montant Liquidé]]</f>
        <v>0</v>
      </c>
      <c r="AJ175" s="237" t="str">
        <f>VLOOKUP(Tableau1[[#This Row],[POposte]],Tableau5[#All],3,FALSE)</f>
        <v>300020861</v>
      </c>
      <c r="AK175" s="237" t="str">
        <f>VLOOKUP(Tableau1[[#This Row],[POposte]],Tableau5[#All],4,FALSE)</f>
        <v>3</v>
      </c>
      <c r="AL175" s="146" t="str">
        <f>VLOOKUP(Tableau1[[#This Row],[POposte]],Tableau5[#All],2,FALSE)</f>
        <v>255223121102</v>
      </c>
      <c r="AM175" s="237" t="str">
        <f>VLOOKUP(Tableau1[[#This Row],[POposte]],Tableau8[],9,FALSE)</f>
        <v>Z</v>
      </c>
      <c r="AN175" s="241">
        <f>VLOOKUP(Tableau1[[#This Row],[POposte]],Tableau8[],16,FALSE)</f>
        <v>1</v>
      </c>
      <c r="AO175" s="200">
        <f>VLOOKUP(Tableau1[[#This Row],[POposte]],Tableau8[],17,FALSE)</f>
        <v>0</v>
      </c>
      <c r="AP175" s="1" t="str">
        <f>VLOOKUP(Tableau1[[#This Row],[POposte]],Tableau13[#All],10,FALSE)</f>
        <v>4120</v>
      </c>
      <c r="AQ175" s="1" t="str">
        <f>VLOOKUP(MID(Tableau1[[#This Row],[Codenva]],1,2),Tableau36[],2,FALSE)</f>
        <v>Diverse Uitgaven die niet tot overheidsopdrachten behoren (4100)</v>
      </c>
      <c r="AR175" s="1" t="str">
        <f>VLOOKUP(Tableau1[[#This Row],[POposte]],Tableau13[#All],16,FALSE)</f>
        <v/>
      </c>
      <c r="AS175" s="285" t="str">
        <f>Tableau1[[#This Row],[KRC]]&amp;Tableau1[[#This Row],[Poste KRC]]</f>
        <v>3000208613</v>
      </c>
      <c r="AT175" s="1" t="str">
        <f>VLOOKUP(Tableau1[[#This Row],[Colonne3]],Tableau6[[#All],[krcposte]:[description ]],2,FALSE)</f>
        <v>Commande NATO</v>
      </c>
    </row>
    <row r="176" spans="1:46" x14ac:dyDescent="0.35">
      <c r="A176" s="1" t="str">
        <f>Tableau1[[#This Row],[Nº pièce référence]]</f>
        <v>4500670929</v>
      </c>
      <c r="B176" s="126" t="s">
        <v>808</v>
      </c>
      <c r="C176" s="1"/>
      <c r="D176" s="1"/>
      <c r="E176" s="1" t="s">
        <v>809</v>
      </c>
      <c r="F176" s="92"/>
      <c r="G176" s="127">
        <v>0</v>
      </c>
      <c r="H176" s="75">
        <v>43936</v>
      </c>
      <c r="I176" s="73">
        <v>12283</v>
      </c>
      <c r="J176" s="73" t="s">
        <v>379</v>
      </c>
      <c r="K176" s="75">
        <v>43995</v>
      </c>
      <c r="L176" s="176" t="s">
        <v>276</v>
      </c>
      <c r="M176" s="73"/>
      <c r="N176" s="73"/>
      <c r="O176" s="73"/>
      <c r="P176" s="73"/>
      <c r="Q176" s="75">
        <v>43936</v>
      </c>
      <c r="R176" s="226" t="str">
        <f>VLOOKUP(Tableau1[[#This Row],[POposte]],Tableau8[],15,FALSE)</f>
        <v>BB</v>
      </c>
      <c r="S176" s="226" t="str">
        <f>VLOOKUP(Tableau1[[#This Row],[POposte]],Tableau8[],14,FALSE)</f>
        <v>XXX</v>
      </c>
      <c r="T176" s="75" t="str">
        <f>IF(Tableau1[[#This Row],[Strat lancement]]="A0",IF(Tableau1[[#This Row],[Statut lancement]]="X","OK","NOK"),IF(Tableau1[[#This Row],[Strat lancement]]="AA",IF(Tableau1[[#This Row],[Statut lancement]]="XX","OK","NOK"),IF(Tableau1[[#This Row],[Strat lancement]]="BB",IF(Tableau1[[#This Row],[Statut lancement]]="XXX","OK","NOK"))))</f>
        <v>OK</v>
      </c>
      <c r="U176" s="18" t="s">
        <v>810</v>
      </c>
      <c r="V176" s="1" t="s">
        <v>811</v>
      </c>
      <c r="W176" s="1" t="s">
        <v>88</v>
      </c>
      <c r="X176" s="2">
        <v>43943</v>
      </c>
      <c r="Y176" s="1" t="s">
        <v>812</v>
      </c>
      <c r="Z176" s="1" t="s">
        <v>219</v>
      </c>
      <c r="AA176" s="2">
        <v>43943</v>
      </c>
      <c r="AB176" s="123" t="s">
        <v>220</v>
      </c>
      <c r="AC176" s="1" t="str">
        <f>VLOOKUP(Tableau1[[#This Row],[POposte]],Tableau8[#All],18,FALSE)</f>
        <v/>
      </c>
      <c r="AD176" s="236" t="str">
        <f>CONCATENATE(Tableau1[[#This Row],[Nº pièce référence]],Tableau1[[#This Row],[Poste de réf.]])</f>
        <v>450067092910</v>
      </c>
      <c r="AE176" s="237">
        <f>VLOOKUP(Tableau1[[#This Row],[POposte]],Tableau5[#All],5,FALSE)</f>
        <v>191954.4</v>
      </c>
      <c r="AF176" s="238" t="s">
        <v>52</v>
      </c>
      <c r="AG176" s="237">
        <f>VLOOKUP(Tableau1[[#This Row],[POposte]],Tableau5[#All],6,FALSE)</f>
        <v>191954.4</v>
      </c>
      <c r="AH176" s="238" t="s">
        <v>52</v>
      </c>
      <c r="AI176" s="239">
        <f>Tableau1[[#This Row],[Montant Engagé PO]]-Tableau1[[#This Row],[Montant Liquidé]]</f>
        <v>0</v>
      </c>
      <c r="AJ176" s="237" t="str">
        <f>VLOOKUP(Tableau1[[#This Row],[POposte]],Tableau5[#All],3,FALSE)</f>
        <v>300020861</v>
      </c>
      <c r="AK176" s="237" t="str">
        <f>VLOOKUP(Tableau1[[#This Row],[POposte]],Tableau5[#All],4,FALSE)</f>
        <v>1</v>
      </c>
      <c r="AL176" s="146" t="str">
        <f>VLOOKUP(Tableau1[[#This Row],[POposte]],Tableau5[#All],2,FALSE)</f>
        <v>255223121102</v>
      </c>
      <c r="AM176" s="237" t="str">
        <f>VLOOKUP(Tableau1[[#This Row],[POposte]],Tableau8[],9,FALSE)</f>
        <v>Z</v>
      </c>
      <c r="AN176" s="241">
        <f>VLOOKUP(Tableau1[[#This Row],[POposte]],Tableau8[],16,FALSE)</f>
        <v>1</v>
      </c>
      <c r="AO176" s="200">
        <f>VLOOKUP(Tableau1[[#This Row],[POposte]],Tableau8[],17,FALSE)</f>
        <v>0</v>
      </c>
      <c r="AP176" s="1" t="str">
        <f>VLOOKUP(Tableau1[[#This Row],[POposte]],Tableau13[#All],10,FALSE)</f>
        <v>0500</v>
      </c>
      <c r="AQ176" s="1" t="str">
        <f>VLOOKUP(MID(Tableau1[[#This Row],[Codenva]],1,2),Tableau36[],2,FALSE)</f>
        <v>Onderhandelingsprocedure zonder voorafgaande bekendmaking (0500)</v>
      </c>
      <c r="AR176" s="1" t="str">
        <f>VLOOKUP(Tableau1[[#This Row],[POposte]],Tableau13[#All],16,FALSE)</f>
        <v/>
      </c>
      <c r="AS176" s="285" t="str">
        <f>Tableau1[[#This Row],[KRC]]&amp;Tableau1[[#This Row],[Poste KRC]]</f>
        <v>3000208611</v>
      </c>
      <c r="AT176" s="1" t="str">
        <f>VLOOKUP(Tableau1[[#This Row],[Colonne3]],Tableau6[[#All],[krcposte]:[description ]],2,FALSE)</f>
        <v>PPE</v>
      </c>
    </row>
    <row r="177" spans="1:46" x14ac:dyDescent="0.35">
      <c r="A177" s="1" t="str">
        <f>Tableau1[[#This Row],[Nº pièce référence]]</f>
        <v>4500670938</v>
      </c>
      <c r="B177" s="126" t="s">
        <v>813</v>
      </c>
      <c r="C177" s="1"/>
      <c r="D177" s="1"/>
      <c r="E177" s="1" t="s">
        <v>809</v>
      </c>
      <c r="F177" s="92"/>
      <c r="G177" s="127">
        <v>0</v>
      </c>
      <c r="H177" s="95">
        <v>43942</v>
      </c>
      <c r="I177" s="33">
        <v>12692</v>
      </c>
      <c r="J177" s="73" t="s">
        <v>712</v>
      </c>
      <c r="K177" s="75">
        <v>43995</v>
      </c>
      <c r="L177" s="176" t="s">
        <v>276</v>
      </c>
      <c r="M177" s="33"/>
      <c r="N177" s="33"/>
      <c r="O177" s="33"/>
      <c r="P177" s="33"/>
      <c r="Q177" s="75">
        <v>43942</v>
      </c>
      <c r="R177" s="226" t="str">
        <f>VLOOKUP(Tableau1[[#This Row],[POposte]],Tableau8[],15,FALSE)</f>
        <v>BB</v>
      </c>
      <c r="S177" s="226" t="str">
        <f>VLOOKUP(Tableau1[[#This Row],[POposte]],Tableau8[],14,FALSE)</f>
        <v>XXX</v>
      </c>
      <c r="T177" s="75" t="str">
        <f>IF(Tableau1[[#This Row],[Strat lancement]]="A0",IF(Tableau1[[#This Row],[Statut lancement]]="X","OK","NOK"),IF(Tableau1[[#This Row],[Strat lancement]]="AA",IF(Tableau1[[#This Row],[Statut lancement]]="XX","OK","NOK"),IF(Tableau1[[#This Row],[Strat lancement]]="BB",IF(Tableau1[[#This Row],[Statut lancement]]="XXX","OK","NOK"))))</f>
        <v>OK</v>
      </c>
      <c r="U177" s="18" t="s">
        <v>810</v>
      </c>
      <c r="V177" s="1" t="s">
        <v>814</v>
      </c>
      <c r="W177" s="1" t="s">
        <v>88</v>
      </c>
      <c r="X177" s="2">
        <v>43943</v>
      </c>
      <c r="Y177" s="1" t="s">
        <v>815</v>
      </c>
      <c r="Z177" s="1" t="s">
        <v>219</v>
      </c>
      <c r="AA177" s="2">
        <v>43943</v>
      </c>
      <c r="AB177" s="123" t="s">
        <v>220</v>
      </c>
      <c r="AC177" s="1" t="str">
        <f>VLOOKUP(Tableau1[[#This Row],[POposte]],Tableau8[#All],18,FALSE)</f>
        <v/>
      </c>
      <c r="AD177" s="236" t="str">
        <f>CONCATENATE(Tableau1[[#This Row],[Nº pièce référence]],Tableau1[[#This Row],[Poste de réf.]])</f>
        <v>450067093810</v>
      </c>
      <c r="AE177" s="237">
        <f>VLOOKUP(Tableau1[[#This Row],[POposte]],Tableau5[#All],5,FALSE)</f>
        <v>1339107.49</v>
      </c>
      <c r="AF177" s="238" t="s">
        <v>52</v>
      </c>
      <c r="AG177" s="237">
        <f>VLOOKUP(Tableau1[[#This Row],[POposte]],Tableau5[#All],6,FALSE)</f>
        <v>1332864.04</v>
      </c>
      <c r="AH177" s="238" t="s">
        <v>52</v>
      </c>
      <c r="AI177" s="239">
        <f>Tableau1[[#This Row],[Montant Engagé PO]]-Tableau1[[#This Row],[Montant Liquidé]]</f>
        <v>6243.4499999999534</v>
      </c>
      <c r="AJ177" s="237" t="str">
        <f>VLOOKUP(Tableau1[[#This Row],[POposte]],Tableau5[#All],3,FALSE)</f>
        <v>300020861</v>
      </c>
      <c r="AK177" s="237" t="str">
        <f>VLOOKUP(Tableau1[[#This Row],[POposte]],Tableau5[#All],4,FALSE)</f>
        <v>1</v>
      </c>
      <c r="AL177" s="146" t="str">
        <f>VLOOKUP(Tableau1[[#This Row],[POposte]],Tableau5[#All],2,FALSE)</f>
        <v>255223121102</v>
      </c>
      <c r="AM177" s="237" t="str">
        <f>VLOOKUP(Tableau1[[#This Row],[POposte]],Tableau8[],9,FALSE)</f>
        <v>Z</v>
      </c>
      <c r="AN177" s="241">
        <f>VLOOKUP(Tableau1[[#This Row],[POposte]],Tableau8[],16,FALSE)</f>
        <v>1</v>
      </c>
      <c r="AO177" s="200">
        <f>VLOOKUP(Tableau1[[#This Row],[POposte]],Tableau8[],17,FALSE)</f>
        <v>0</v>
      </c>
      <c r="AP177" s="1" t="str">
        <f>VLOOKUP(Tableau1[[#This Row],[POposte]],Tableau13[#All],10,FALSE)</f>
        <v>0500</v>
      </c>
      <c r="AQ177" s="1" t="str">
        <f>VLOOKUP(MID(Tableau1[[#This Row],[Codenva]],1,2),Tableau36[],2,FALSE)</f>
        <v>Onderhandelingsprocedure zonder voorafgaande bekendmaking (0500)</v>
      </c>
      <c r="AR177" s="1" t="str">
        <f>VLOOKUP(Tableau1[[#This Row],[POposte]],Tableau13[#All],16,FALSE)</f>
        <v/>
      </c>
      <c r="AS177" s="285" t="str">
        <f>Tableau1[[#This Row],[KRC]]&amp;Tableau1[[#This Row],[Poste KRC]]</f>
        <v>3000208611</v>
      </c>
      <c r="AT177" s="1" t="str">
        <f>VLOOKUP(Tableau1[[#This Row],[Colonne3]],Tableau6[[#All],[krcposte]:[description ]],2,FALSE)</f>
        <v>PPE</v>
      </c>
    </row>
    <row r="178" spans="1:46" x14ac:dyDescent="0.35">
      <c r="A178" s="1" t="str">
        <f>Tableau1[[#This Row],[Nº pièce référence]]</f>
        <v>4500670978</v>
      </c>
      <c r="B178" s="126" t="s">
        <v>816</v>
      </c>
      <c r="C178" s="1"/>
      <c r="D178" s="1"/>
      <c r="E178" s="1" t="s">
        <v>478</v>
      </c>
      <c r="F178" s="92"/>
      <c r="G178" s="127">
        <v>0</v>
      </c>
      <c r="H178" s="95">
        <v>43942</v>
      </c>
      <c r="I178" s="33">
        <v>12613</v>
      </c>
      <c r="J178" s="73" t="s">
        <v>712</v>
      </c>
      <c r="K178" s="75">
        <v>43995</v>
      </c>
      <c r="L178" s="176" t="s">
        <v>276</v>
      </c>
      <c r="M178" s="33"/>
      <c r="N178" s="33"/>
      <c r="O178" s="33"/>
      <c r="P178" s="33"/>
      <c r="Q178" s="75">
        <v>43942</v>
      </c>
      <c r="R178" s="226" t="str">
        <f>VLOOKUP(Tableau1[[#This Row],[POposte]],Tableau8[],15,FALSE)</f>
        <v>BB</v>
      </c>
      <c r="S178" s="226" t="str">
        <f>VLOOKUP(Tableau1[[#This Row],[POposte]],Tableau8[],14,FALSE)</f>
        <v>XXX</v>
      </c>
      <c r="T178" s="75" t="str">
        <f>IF(Tableau1[[#This Row],[Strat lancement]]="A0",IF(Tableau1[[#This Row],[Statut lancement]]="X","OK","NOK"),IF(Tableau1[[#This Row],[Strat lancement]]="AA",IF(Tableau1[[#This Row],[Statut lancement]]="XX","OK","NOK"),IF(Tableau1[[#This Row],[Strat lancement]]="BB",IF(Tableau1[[#This Row],[Statut lancement]]="XXX","OK","NOK"))))</f>
        <v>OK</v>
      </c>
      <c r="U178" s="18" t="s">
        <v>482</v>
      </c>
      <c r="V178" s="1" t="s">
        <v>817</v>
      </c>
      <c r="W178" s="1" t="s">
        <v>88</v>
      </c>
      <c r="X178" s="2">
        <v>43943</v>
      </c>
      <c r="Y178" s="1" t="s">
        <v>818</v>
      </c>
      <c r="Z178" s="1" t="s">
        <v>219</v>
      </c>
      <c r="AA178" s="2">
        <v>43943</v>
      </c>
      <c r="AB178" s="123" t="s">
        <v>220</v>
      </c>
      <c r="AC178" s="1" t="str">
        <f>VLOOKUP(Tableau1[[#This Row],[POposte]],Tableau8[#All],18,FALSE)</f>
        <v/>
      </c>
      <c r="AD178" s="236" t="str">
        <f>CONCATENATE(Tableau1[[#This Row],[Nº pièce référence]],Tableau1[[#This Row],[Poste de réf.]])</f>
        <v>450067097810</v>
      </c>
      <c r="AE178" s="237">
        <f>VLOOKUP(Tableau1[[#This Row],[POposte]],Tableau5[#All],5,FALSE)</f>
        <v>330330</v>
      </c>
      <c r="AF178" s="238" t="s">
        <v>52</v>
      </c>
      <c r="AG178" s="237">
        <f>VLOOKUP(Tableau1[[#This Row],[POposte]],Tableau5[#All],6,FALSE)</f>
        <v>330330</v>
      </c>
      <c r="AH178" s="238" t="s">
        <v>52</v>
      </c>
      <c r="AI178" s="239">
        <f>Tableau1[[#This Row],[Montant Engagé PO]]-Tableau1[[#This Row],[Montant Liquidé]]</f>
        <v>0</v>
      </c>
      <c r="AJ178" s="237" t="str">
        <f>VLOOKUP(Tableau1[[#This Row],[POposte]],Tableau5[#All],3,FALSE)</f>
        <v>300020861</v>
      </c>
      <c r="AK178" s="237" t="str">
        <f>VLOOKUP(Tableau1[[#This Row],[POposte]],Tableau5[#All],4,FALSE)</f>
        <v>1</v>
      </c>
      <c r="AL178" s="146" t="str">
        <f>VLOOKUP(Tableau1[[#This Row],[POposte]],Tableau5[#All],2,FALSE)</f>
        <v>255223121102</v>
      </c>
      <c r="AM178" s="237" t="str">
        <f>VLOOKUP(Tableau1[[#This Row],[POposte]],Tableau8[],9,FALSE)</f>
        <v>Z</v>
      </c>
      <c r="AN178" s="241">
        <f>VLOOKUP(Tableau1[[#This Row],[POposte]],Tableau8[],16,FALSE)</f>
        <v>1</v>
      </c>
      <c r="AO178" s="200">
        <f>VLOOKUP(Tableau1[[#This Row],[POposte]],Tableau8[],17,FALSE)</f>
        <v>0</v>
      </c>
      <c r="AP178" s="1" t="str">
        <f>VLOOKUP(Tableau1[[#This Row],[POposte]],Tableau13[#All],10,FALSE)</f>
        <v>0500</v>
      </c>
      <c r="AQ178" s="1" t="str">
        <f>VLOOKUP(MID(Tableau1[[#This Row],[Codenva]],1,2),Tableau36[],2,FALSE)</f>
        <v>Onderhandelingsprocedure zonder voorafgaande bekendmaking (0500)</v>
      </c>
      <c r="AR178" s="1" t="str">
        <f>VLOOKUP(Tableau1[[#This Row],[POposte]],Tableau13[#All],16,FALSE)</f>
        <v/>
      </c>
      <c r="AS178" s="285" t="str">
        <f>Tableau1[[#This Row],[KRC]]&amp;Tableau1[[#This Row],[Poste KRC]]</f>
        <v>3000208611</v>
      </c>
      <c r="AT178" s="1" t="str">
        <f>VLOOKUP(Tableau1[[#This Row],[Colonne3]],Tableau6[[#All],[krcposte]:[description ]],2,FALSE)</f>
        <v>PPE</v>
      </c>
    </row>
    <row r="179" spans="1:46" x14ac:dyDescent="0.35">
      <c r="A179" s="1" t="str">
        <f>Tableau1[[#This Row],[Nº pièce référence]]</f>
        <v>4500670970</v>
      </c>
      <c r="B179" s="126" t="s">
        <v>819</v>
      </c>
      <c r="C179" s="1"/>
      <c r="D179" s="1"/>
      <c r="E179" s="1" t="s">
        <v>706</v>
      </c>
      <c r="F179" s="92"/>
      <c r="G179" s="125">
        <v>0.7</v>
      </c>
      <c r="H179" s="75">
        <v>43936</v>
      </c>
      <c r="I179" s="73">
        <v>12286</v>
      </c>
      <c r="J179" s="73" t="s">
        <v>379</v>
      </c>
      <c r="K179" s="75">
        <v>43995</v>
      </c>
      <c r="L179" s="176" t="s">
        <v>276</v>
      </c>
      <c r="M179" s="73"/>
      <c r="N179" s="73"/>
      <c r="O179" s="73"/>
      <c r="P179" s="73"/>
      <c r="Q179" s="75">
        <v>43936</v>
      </c>
      <c r="R179" s="226" t="str">
        <f>VLOOKUP(Tableau1[[#This Row],[POposte]],Tableau8[],15,FALSE)</f>
        <v>BB</v>
      </c>
      <c r="S179" s="226" t="str">
        <f>VLOOKUP(Tableau1[[#This Row],[POposte]],Tableau8[],14,FALSE)</f>
        <v>XXX</v>
      </c>
      <c r="T179" s="75" t="str">
        <f>IF(Tableau1[[#This Row],[Strat lancement]]="A0",IF(Tableau1[[#This Row],[Statut lancement]]="X","OK","NOK"),IF(Tableau1[[#This Row],[Strat lancement]]="AA",IF(Tableau1[[#This Row],[Statut lancement]]="XX","OK","NOK"),IF(Tableau1[[#This Row],[Strat lancement]]="BB",IF(Tableau1[[#This Row],[Statut lancement]]="XXX","OK","NOK"))))</f>
        <v>OK</v>
      </c>
      <c r="U179" s="18" t="s">
        <v>707</v>
      </c>
      <c r="V179" s="1" t="s">
        <v>820</v>
      </c>
      <c r="W179" s="1" t="s">
        <v>88</v>
      </c>
      <c r="X179" s="2">
        <v>43943</v>
      </c>
      <c r="Y179" s="1" t="s">
        <v>818</v>
      </c>
      <c r="Z179" s="1" t="s">
        <v>219</v>
      </c>
      <c r="AA179" s="2">
        <v>43943</v>
      </c>
      <c r="AB179" s="123" t="s">
        <v>220</v>
      </c>
      <c r="AC179" s="1" t="str">
        <f>VLOOKUP(Tableau1[[#This Row],[POposte]],Tableau8[#All],18,FALSE)</f>
        <v/>
      </c>
      <c r="AD179" s="236" t="str">
        <f>CONCATENATE(Tableau1[[#This Row],[Nº pièce référence]],Tableau1[[#This Row],[Poste de réf.]])</f>
        <v>450067097010</v>
      </c>
      <c r="AE179" s="237">
        <f>VLOOKUP(Tableau1[[#This Row],[POposte]],Tableau5[#All],5,FALSE)</f>
        <v>1996500</v>
      </c>
      <c r="AF179" s="238" t="s">
        <v>52</v>
      </c>
      <c r="AG179" s="237">
        <f>VLOOKUP(Tableau1[[#This Row],[POposte]],Tableau5[#All],6,FALSE)</f>
        <v>1650000</v>
      </c>
      <c r="AH179" s="238" t="s">
        <v>52</v>
      </c>
      <c r="AI179" s="239">
        <f>Tableau1[[#This Row],[Montant Engagé PO]]-Tableau1[[#This Row],[Montant Liquidé]]</f>
        <v>346500</v>
      </c>
      <c r="AJ179" s="237" t="str">
        <f>VLOOKUP(Tableau1[[#This Row],[POposte]],Tableau5[#All],3,FALSE)</f>
        <v>300020861</v>
      </c>
      <c r="AK179" s="237" t="str">
        <f>VLOOKUP(Tableau1[[#This Row],[POposte]],Tableau5[#All],4,FALSE)</f>
        <v>1</v>
      </c>
      <c r="AL179" s="146" t="str">
        <f>VLOOKUP(Tableau1[[#This Row],[POposte]],Tableau5[#All],2,FALSE)</f>
        <v>255223121102</v>
      </c>
      <c r="AM179" s="237" t="str">
        <f>VLOOKUP(Tableau1[[#This Row],[POposte]],Tableau8[],9,FALSE)</f>
        <v>Z</v>
      </c>
      <c r="AN179" s="241">
        <f>VLOOKUP(Tableau1[[#This Row],[POposte]],Tableau8[],16,FALSE)</f>
        <v>1</v>
      </c>
      <c r="AO179" s="200">
        <f>VLOOKUP(Tableau1[[#This Row],[POposte]],Tableau8[],17,FALSE)</f>
        <v>0</v>
      </c>
      <c r="AP179" s="1" t="str">
        <f>VLOOKUP(Tableau1[[#This Row],[POposte]],Tableau13[#All],10,FALSE)</f>
        <v>0500</v>
      </c>
      <c r="AQ179" s="1" t="str">
        <f>VLOOKUP(MID(Tableau1[[#This Row],[Codenva]],1,2),Tableau36[],2,FALSE)</f>
        <v>Onderhandelingsprocedure zonder voorafgaande bekendmaking (0500)</v>
      </c>
      <c r="AR179" s="1" t="str">
        <f>VLOOKUP(Tableau1[[#This Row],[POposte]],Tableau13[#All],16,FALSE)</f>
        <v/>
      </c>
      <c r="AS179" s="285" t="str">
        <f>Tableau1[[#This Row],[KRC]]&amp;Tableau1[[#This Row],[Poste KRC]]</f>
        <v>3000208611</v>
      </c>
      <c r="AT179" s="1" t="str">
        <f>VLOOKUP(Tableau1[[#This Row],[Colonne3]],Tableau6[[#All],[krcposte]:[description ]],2,FALSE)</f>
        <v>PPE</v>
      </c>
    </row>
    <row r="180" spans="1:46" x14ac:dyDescent="0.35">
      <c r="A180" s="1" t="str">
        <f>Tableau1[[#This Row],[Nº pièce référence]]</f>
        <v>4500670975</v>
      </c>
      <c r="B180" s="126" t="s">
        <v>821</v>
      </c>
      <c r="C180" s="1"/>
      <c r="D180" s="1"/>
      <c r="E180" s="1" t="s">
        <v>822</v>
      </c>
      <c r="F180" s="92"/>
      <c r="G180" s="125">
        <v>0.7</v>
      </c>
      <c r="H180" s="75">
        <v>43936</v>
      </c>
      <c r="I180" s="33">
        <v>12272</v>
      </c>
      <c r="J180" s="73" t="s">
        <v>379</v>
      </c>
      <c r="K180" s="75">
        <v>43995</v>
      </c>
      <c r="L180" s="176" t="s">
        <v>276</v>
      </c>
      <c r="M180" s="33"/>
      <c r="N180" s="33"/>
      <c r="O180" s="33"/>
      <c r="P180" s="33"/>
      <c r="Q180" s="75" t="e">
        <v>#N/A</v>
      </c>
      <c r="R180" s="226" t="str">
        <f>VLOOKUP(Tableau1[[#This Row],[POposte]],Tableau8[],15,FALSE)</f>
        <v>BB</v>
      </c>
      <c r="S180" s="226" t="str">
        <f>VLOOKUP(Tableau1[[#This Row],[POposte]],Tableau8[],14,FALSE)</f>
        <v>XXX</v>
      </c>
      <c r="T180" s="75" t="str">
        <f>IF(Tableau1[[#This Row],[Strat lancement]]="A0",IF(Tableau1[[#This Row],[Statut lancement]]="X","OK","NOK"),IF(Tableau1[[#This Row],[Strat lancement]]="AA",IF(Tableau1[[#This Row],[Statut lancement]]="XX","OK","NOK"),IF(Tableau1[[#This Row],[Strat lancement]]="BB",IF(Tableau1[[#This Row],[Statut lancement]]="XXX","OK","NOK"))))</f>
        <v>OK</v>
      </c>
      <c r="U180" s="18" t="s">
        <v>823</v>
      </c>
      <c r="V180" s="1" t="s">
        <v>824</v>
      </c>
      <c r="W180" s="1" t="s">
        <v>88</v>
      </c>
      <c r="X180" s="2">
        <v>43943</v>
      </c>
      <c r="Y180" s="1" t="s">
        <v>818</v>
      </c>
      <c r="Z180" s="1" t="s">
        <v>219</v>
      </c>
      <c r="AA180" s="2">
        <v>43943</v>
      </c>
      <c r="AB180" s="123" t="s">
        <v>220</v>
      </c>
      <c r="AC180" s="1" t="str">
        <f>VLOOKUP(Tableau1[[#This Row],[POposte]],Tableau8[#All],18,FALSE)</f>
        <v/>
      </c>
      <c r="AD180" s="236" t="str">
        <f>CONCATENATE(Tableau1[[#This Row],[Nº pièce référence]],Tableau1[[#This Row],[Poste de réf.]])</f>
        <v>450067097510</v>
      </c>
      <c r="AE180" s="237">
        <f>VLOOKUP(Tableau1[[#This Row],[POposte]],Tableau5[#All],5,FALSE)</f>
        <v>3136320</v>
      </c>
      <c r="AF180" s="238" t="s">
        <v>52</v>
      </c>
      <c r="AG180" s="237">
        <f>VLOOKUP(Tableau1[[#This Row],[POposte]],Tableau5[#All],6,FALSE)</f>
        <v>2822688</v>
      </c>
      <c r="AH180" s="238" t="s">
        <v>52</v>
      </c>
      <c r="AI180" s="239">
        <f>Tableau1[[#This Row],[Montant Engagé PO]]-Tableau1[[#This Row],[Montant Liquidé]]</f>
        <v>313632</v>
      </c>
      <c r="AJ180" s="237" t="str">
        <f>VLOOKUP(Tableau1[[#This Row],[POposte]],Tableau5[#All],3,FALSE)</f>
        <v>300020861</v>
      </c>
      <c r="AK180" s="237" t="str">
        <f>VLOOKUP(Tableau1[[#This Row],[POposte]],Tableau5[#All],4,FALSE)</f>
        <v>1</v>
      </c>
      <c r="AL180" s="146" t="str">
        <f>VLOOKUP(Tableau1[[#This Row],[POposte]],Tableau5[#All],2,FALSE)</f>
        <v>255223121102</v>
      </c>
      <c r="AM180" s="237" t="str">
        <f>VLOOKUP(Tableau1[[#This Row],[POposte]],Tableau8[],9,FALSE)</f>
        <v>Z</v>
      </c>
      <c r="AN180" s="241">
        <f>VLOOKUP(Tableau1[[#This Row],[POposte]],Tableau8[],16,FALSE)</f>
        <v>1</v>
      </c>
      <c r="AO180" s="200">
        <f>VLOOKUP(Tableau1[[#This Row],[POposte]],Tableau8[],17,FALSE)</f>
        <v>0</v>
      </c>
      <c r="AP180" s="1" t="str">
        <f>VLOOKUP(Tableau1[[#This Row],[POposte]],Tableau13[#All],10,FALSE)</f>
        <v>0500</v>
      </c>
      <c r="AQ180" s="1" t="str">
        <f>VLOOKUP(MID(Tableau1[[#This Row],[Codenva]],1,2),Tableau36[],2,FALSE)</f>
        <v>Onderhandelingsprocedure zonder voorafgaande bekendmaking (0500)</v>
      </c>
      <c r="AR180" s="1" t="str">
        <f>VLOOKUP(Tableau1[[#This Row],[POposte]],Tableau13[#All],16,FALSE)</f>
        <v/>
      </c>
      <c r="AS180" s="285" t="str">
        <f>Tableau1[[#This Row],[KRC]]&amp;Tableau1[[#This Row],[Poste KRC]]</f>
        <v>3000208611</v>
      </c>
      <c r="AT180" s="1" t="str">
        <f>VLOOKUP(Tableau1[[#This Row],[Colonne3]],Tableau6[[#All],[krcposte]:[description ]],2,FALSE)</f>
        <v>PPE</v>
      </c>
    </row>
    <row r="181" spans="1:46" x14ac:dyDescent="0.35">
      <c r="A181" s="1" t="str">
        <f>Tableau1[[#This Row],[Nº pièce référence]]</f>
        <v>4500671014</v>
      </c>
      <c r="B181" s="124" t="s">
        <v>825</v>
      </c>
      <c r="C181" s="1"/>
      <c r="D181" s="1"/>
      <c r="E181" s="1" t="s">
        <v>826</v>
      </c>
      <c r="F181" s="92"/>
      <c r="G181" s="125">
        <v>1</v>
      </c>
      <c r="H181" s="75">
        <v>43935</v>
      </c>
      <c r="I181" s="73">
        <v>12189</v>
      </c>
      <c r="J181" s="73" t="s">
        <v>379</v>
      </c>
      <c r="K181" s="75">
        <v>43995</v>
      </c>
      <c r="L181" s="176" t="s">
        <v>276</v>
      </c>
      <c r="M181" s="73"/>
      <c r="N181" s="73"/>
      <c r="O181" s="73"/>
      <c r="P181" s="73"/>
      <c r="Q181" s="75">
        <v>43935</v>
      </c>
      <c r="R181" s="226" t="str">
        <f>VLOOKUP(Tableau1[[#This Row],[POposte]],Tableau8[],15,FALSE)</f>
        <v>BB</v>
      </c>
      <c r="S181" s="226" t="str">
        <f>VLOOKUP(Tableau1[[#This Row],[POposte]],Tableau8[],14,FALSE)</f>
        <v>XXX</v>
      </c>
      <c r="T181" s="75" t="str">
        <f>IF(Tableau1[[#This Row],[Strat lancement]]="A0",IF(Tableau1[[#This Row],[Statut lancement]]="X","OK","NOK"),IF(Tableau1[[#This Row],[Strat lancement]]="AA",IF(Tableau1[[#This Row],[Statut lancement]]="XX","OK","NOK"),IF(Tableau1[[#This Row],[Strat lancement]]="BB",IF(Tableau1[[#This Row],[Statut lancement]]="XXX","OK","NOK"))))</f>
        <v>OK</v>
      </c>
      <c r="U181" s="18" t="s">
        <v>827</v>
      </c>
      <c r="V181" s="1" t="s">
        <v>828</v>
      </c>
      <c r="W181" s="1" t="s">
        <v>88</v>
      </c>
      <c r="X181" s="2">
        <v>43943</v>
      </c>
      <c r="Y181" s="1" t="s">
        <v>829</v>
      </c>
      <c r="Z181" s="1" t="s">
        <v>219</v>
      </c>
      <c r="AA181" s="2">
        <v>43943</v>
      </c>
      <c r="AB181" s="123" t="s">
        <v>220</v>
      </c>
      <c r="AC181" s="1" t="str">
        <f>VLOOKUP(Tableau1[[#This Row],[POposte]],Tableau8[#All],18,FALSE)</f>
        <v/>
      </c>
      <c r="AD181" s="236" t="str">
        <f>CONCATENATE(Tableau1[[#This Row],[Nº pièce référence]],Tableau1[[#This Row],[Poste de réf.]])</f>
        <v>450067101410</v>
      </c>
      <c r="AE181" s="237">
        <f>VLOOKUP(Tableau1[[#This Row],[POposte]],Tableau5[#All],5,FALSE)</f>
        <v>1674640</v>
      </c>
      <c r="AF181" s="238" t="s">
        <v>52</v>
      </c>
      <c r="AG181" s="237">
        <f>VLOOKUP(Tableau1[[#This Row],[POposte]],Tableau5[#All],6,FALSE)</f>
        <v>1674640</v>
      </c>
      <c r="AH181" s="238" t="s">
        <v>52</v>
      </c>
      <c r="AI181" s="239">
        <f>Tableau1[[#This Row],[Montant Engagé PO]]-Tableau1[[#This Row],[Montant Liquidé]]</f>
        <v>0</v>
      </c>
      <c r="AJ181" s="237" t="str">
        <f>VLOOKUP(Tableau1[[#This Row],[POposte]],Tableau5[#All],3,FALSE)</f>
        <v>300020861</v>
      </c>
      <c r="AK181" s="237" t="str">
        <f>VLOOKUP(Tableau1[[#This Row],[POposte]],Tableau5[#All],4,FALSE)</f>
        <v>1</v>
      </c>
      <c r="AL181" s="146" t="str">
        <f>VLOOKUP(Tableau1[[#This Row],[POposte]],Tableau5[#All],2,FALSE)</f>
        <v>255223121102</v>
      </c>
      <c r="AM181" s="237" t="str">
        <f>VLOOKUP(Tableau1[[#This Row],[POposte]],Tableau8[],9,FALSE)</f>
        <v>Z</v>
      </c>
      <c r="AN181" s="241">
        <f>VLOOKUP(Tableau1[[#This Row],[POposte]],Tableau8[],16,FALSE)</f>
        <v>1</v>
      </c>
      <c r="AO181" s="200">
        <f>VLOOKUP(Tableau1[[#This Row],[POposte]],Tableau8[],17,FALSE)</f>
        <v>0</v>
      </c>
      <c r="AP181" s="1" t="str">
        <f>VLOOKUP(Tableau1[[#This Row],[POposte]],Tableau13[#All],10,FALSE)</f>
        <v>0500</v>
      </c>
      <c r="AQ181" s="1" t="str">
        <f>VLOOKUP(MID(Tableau1[[#This Row],[Codenva]],1,2),Tableau36[],2,FALSE)</f>
        <v>Onderhandelingsprocedure zonder voorafgaande bekendmaking (0500)</v>
      </c>
      <c r="AR181" s="1" t="str">
        <f>VLOOKUP(Tableau1[[#This Row],[POposte]],Tableau13[#All],16,FALSE)</f>
        <v/>
      </c>
      <c r="AS181" s="285" t="str">
        <f>Tableau1[[#This Row],[KRC]]&amp;Tableau1[[#This Row],[Poste KRC]]</f>
        <v>3000208611</v>
      </c>
      <c r="AT181" s="1" t="str">
        <f>VLOOKUP(Tableau1[[#This Row],[Colonne3]],Tableau6[[#All],[krcposte]:[description ]],2,FALSE)</f>
        <v>PPE</v>
      </c>
    </row>
    <row r="182" spans="1:46" x14ac:dyDescent="0.35">
      <c r="A182" s="1" t="str">
        <f>Tableau1[[#This Row],[Nº pièce référence]]</f>
        <v>4500671026</v>
      </c>
      <c r="B182" s="126" t="s">
        <v>830</v>
      </c>
      <c r="C182" s="1"/>
      <c r="D182" s="1"/>
      <c r="E182" s="1" t="s">
        <v>831</v>
      </c>
      <c r="F182" s="92"/>
      <c r="G182" s="125">
        <v>0.5</v>
      </c>
      <c r="H182" s="75" t="s">
        <v>832</v>
      </c>
      <c r="I182" s="33">
        <v>12586</v>
      </c>
      <c r="J182" s="73" t="s">
        <v>712</v>
      </c>
      <c r="K182" s="75">
        <v>43995</v>
      </c>
      <c r="L182" s="176" t="s">
        <v>276</v>
      </c>
      <c r="M182" s="33"/>
      <c r="N182" s="33"/>
      <c r="O182" s="33"/>
      <c r="P182" s="33"/>
      <c r="Q182" s="75" t="s">
        <v>832</v>
      </c>
      <c r="R182" s="226" t="str">
        <f>VLOOKUP(Tableau1[[#This Row],[POposte]],Tableau8[],15,FALSE)</f>
        <v>BB</v>
      </c>
      <c r="S182" s="226" t="str">
        <f>VLOOKUP(Tableau1[[#This Row],[POposte]],Tableau8[],14,FALSE)</f>
        <v>XXX</v>
      </c>
      <c r="T182" s="75" t="str">
        <f>IF(Tableau1[[#This Row],[Strat lancement]]="A0",IF(Tableau1[[#This Row],[Statut lancement]]="X","OK","NOK"),IF(Tableau1[[#This Row],[Strat lancement]]="AA",IF(Tableau1[[#This Row],[Statut lancement]]="XX","OK","NOK"),IF(Tableau1[[#This Row],[Strat lancement]]="BB",IF(Tableau1[[#This Row],[Statut lancement]]="XXX","OK","NOK"))))</f>
        <v>OK</v>
      </c>
      <c r="U182" s="18" t="s">
        <v>833</v>
      </c>
      <c r="V182" s="1" t="s">
        <v>834</v>
      </c>
      <c r="W182" s="1" t="s">
        <v>88</v>
      </c>
      <c r="X182" s="2">
        <v>43943</v>
      </c>
      <c r="Y182" s="1" t="s">
        <v>835</v>
      </c>
      <c r="Z182" s="1" t="s">
        <v>219</v>
      </c>
      <c r="AA182" s="2">
        <v>43943</v>
      </c>
      <c r="AB182" s="123" t="s">
        <v>220</v>
      </c>
      <c r="AC182" s="1" t="str">
        <f>VLOOKUP(Tableau1[[#This Row],[POposte]],Tableau8[#All],18,FALSE)</f>
        <v/>
      </c>
      <c r="AD182" s="236" t="str">
        <f>CONCATENATE(Tableau1[[#This Row],[Nº pièce référence]],Tableau1[[#This Row],[Poste de réf.]])</f>
        <v>450067102610</v>
      </c>
      <c r="AE182" s="237">
        <f>VLOOKUP(Tableau1[[#This Row],[POposte]],Tableau5[#All],5,FALSE)</f>
        <v>1045871.73</v>
      </c>
      <c r="AF182" s="238" t="s">
        <v>52</v>
      </c>
      <c r="AG182" s="237">
        <f>VLOOKUP(Tableau1[[#This Row],[POposte]],Tableau5[#All],6,FALSE)</f>
        <v>1045871.73</v>
      </c>
      <c r="AH182" s="238" t="s">
        <v>52</v>
      </c>
      <c r="AI182" s="239">
        <f>Tableau1[[#This Row],[Montant Engagé PO]]-Tableau1[[#This Row],[Montant Liquidé]]</f>
        <v>0</v>
      </c>
      <c r="AJ182" s="237" t="str">
        <f>VLOOKUP(Tableau1[[#This Row],[POposte]],Tableau5[#All],3,FALSE)</f>
        <v>300020861</v>
      </c>
      <c r="AK182" s="237" t="str">
        <f>VLOOKUP(Tableau1[[#This Row],[POposte]],Tableau5[#All],4,FALSE)</f>
        <v>1</v>
      </c>
      <c r="AL182" s="146" t="str">
        <f>VLOOKUP(Tableau1[[#This Row],[POposte]],Tableau5[#All],2,FALSE)</f>
        <v>255223121102</v>
      </c>
      <c r="AM182" s="237" t="str">
        <f>VLOOKUP(Tableau1[[#This Row],[POposte]],Tableau8[],9,FALSE)</f>
        <v>Z</v>
      </c>
      <c r="AN182" s="241">
        <f>VLOOKUP(Tableau1[[#This Row],[POposte]],Tableau8[],16,FALSE)</f>
        <v>1</v>
      </c>
      <c r="AO182" s="200">
        <f>VLOOKUP(Tableau1[[#This Row],[POposte]],Tableau8[],17,FALSE)</f>
        <v>0</v>
      </c>
      <c r="AP182" s="1" t="str">
        <f>VLOOKUP(Tableau1[[#This Row],[POposte]],Tableau13[#All],10,FALSE)</f>
        <v>0520</v>
      </c>
      <c r="AQ182" s="1" t="str">
        <f>VLOOKUP(MID(Tableau1[[#This Row],[Codenva]],1,2),Tableau36[],2,FALSE)</f>
        <v>Onderhandelingsprocedure zonder voorafgaande bekendmaking (0500)</v>
      </c>
      <c r="AR182" s="1" t="str">
        <f>VLOOKUP(Tableau1[[#This Row],[POposte]],Tableau13[#All],16,FALSE)</f>
        <v/>
      </c>
      <c r="AS182" s="285" t="str">
        <f>Tableau1[[#This Row],[KRC]]&amp;Tableau1[[#This Row],[Poste KRC]]</f>
        <v>3000208611</v>
      </c>
      <c r="AT182" s="1" t="str">
        <f>VLOOKUP(Tableau1[[#This Row],[Colonne3]],Tableau6[[#All],[krcposte]:[description ]],2,FALSE)</f>
        <v>PPE</v>
      </c>
    </row>
    <row r="183" spans="1:46" x14ac:dyDescent="0.35">
      <c r="A183" s="1" t="str">
        <f>Tableau1[[#This Row],[Nº pièce référence]]</f>
        <v>4500671026</v>
      </c>
      <c r="B183" s="130" t="s">
        <v>836</v>
      </c>
      <c r="C183" s="1"/>
      <c r="D183" s="1"/>
      <c r="E183" s="1" t="s">
        <v>831</v>
      </c>
      <c r="F183" s="92"/>
      <c r="G183" s="125">
        <v>0.5</v>
      </c>
      <c r="H183" s="95">
        <v>43964</v>
      </c>
      <c r="I183" s="33">
        <v>16338</v>
      </c>
      <c r="J183" s="73" t="s">
        <v>396</v>
      </c>
      <c r="K183" s="73"/>
      <c r="L183" s="176" t="s">
        <v>276</v>
      </c>
      <c r="M183" s="33"/>
      <c r="N183" s="33"/>
      <c r="O183" s="33"/>
      <c r="P183" s="33"/>
      <c r="Q183" s="75">
        <v>43964</v>
      </c>
      <c r="R183" s="226" t="str">
        <f>VLOOKUP(Tableau1[[#This Row],[POposte]],Tableau8[],15,FALSE)</f>
        <v>BB</v>
      </c>
      <c r="S183" s="226" t="str">
        <f>VLOOKUP(Tableau1[[#This Row],[POposte]],Tableau8[],14,FALSE)</f>
        <v>XXX</v>
      </c>
      <c r="T183" s="75" t="str">
        <f>IF(Tableau1[[#This Row],[Strat lancement]]="A0",IF(Tableau1[[#This Row],[Statut lancement]]="X","OK","NOK"),IF(Tableau1[[#This Row],[Strat lancement]]="AA",IF(Tableau1[[#This Row],[Statut lancement]]="XX","OK","NOK"),IF(Tableau1[[#This Row],[Strat lancement]]="BB",IF(Tableau1[[#This Row],[Statut lancement]]="XXX","OK","NOK"))))</f>
        <v>OK</v>
      </c>
      <c r="U183" s="18" t="s">
        <v>833</v>
      </c>
      <c r="V183" s="1" t="s">
        <v>834</v>
      </c>
      <c r="W183" s="1" t="s">
        <v>217</v>
      </c>
      <c r="X183" s="2">
        <v>43978</v>
      </c>
      <c r="Y183" s="1" t="s">
        <v>837</v>
      </c>
      <c r="Z183" s="1" t="s">
        <v>219</v>
      </c>
      <c r="AA183" s="2">
        <v>43943</v>
      </c>
      <c r="AB183" s="123" t="s">
        <v>220</v>
      </c>
      <c r="AC183" s="1" t="str">
        <f>VLOOKUP(Tableau1[[#This Row],[POposte]],Tableau8[#All],18,FALSE)</f>
        <v/>
      </c>
      <c r="AD183" s="236" t="str">
        <f>CONCATENATE(Tableau1[[#This Row],[Nº pièce référence]],Tableau1[[#This Row],[Poste de réf.]])</f>
        <v>450067102620</v>
      </c>
      <c r="AE183" s="237">
        <f>VLOOKUP(Tableau1[[#This Row],[POposte]],Tableau5[#All],5,FALSE)</f>
        <v>546288.77999999991</v>
      </c>
      <c r="AF183" s="238" t="s">
        <v>52</v>
      </c>
      <c r="AG183" s="237">
        <f>VLOOKUP(Tableau1[[#This Row],[POposte]],Tableau5[#All],6,FALSE)</f>
        <v>546288.78</v>
      </c>
      <c r="AH183" s="238" t="s">
        <v>52</v>
      </c>
      <c r="AI183" s="239">
        <f>Tableau1[[#This Row],[Montant Engagé PO]]-Tableau1[[#This Row],[Montant Liquidé]]</f>
        <v>0</v>
      </c>
      <c r="AJ183" s="237" t="str">
        <f>VLOOKUP(Tableau1[[#This Row],[POposte]],Tableau5[#All],3,FALSE)</f>
        <v>300020861</v>
      </c>
      <c r="AK183" s="237" t="str">
        <f>VLOOKUP(Tableau1[[#This Row],[POposte]],Tableau5[#All],4,FALSE)</f>
        <v>1</v>
      </c>
      <c r="AL183" s="146" t="str">
        <f>VLOOKUP(Tableau1[[#This Row],[POposte]],Tableau5[#All],2,FALSE)</f>
        <v>255223121102</v>
      </c>
      <c r="AM183" s="237" t="str">
        <f>VLOOKUP(Tableau1[[#This Row],[POposte]],Tableau8[],9,FALSE)</f>
        <v>Z</v>
      </c>
      <c r="AN183" s="241">
        <f>VLOOKUP(Tableau1[[#This Row],[POposte]],Tableau8[],16,FALSE)</f>
        <v>1</v>
      </c>
      <c r="AO183" s="200">
        <f>VLOOKUP(Tableau1[[#This Row],[POposte]],Tableau8[],17,FALSE)</f>
        <v>0</v>
      </c>
      <c r="AP183" s="1" t="str">
        <f>VLOOKUP(Tableau1[[#This Row],[POposte]],Tableau13[#All],10,FALSE)</f>
        <v>0520</v>
      </c>
      <c r="AQ183" s="1" t="str">
        <f>VLOOKUP(MID(Tableau1[[#This Row],[Codenva]],1,2),Tableau36[],2,FALSE)</f>
        <v>Onderhandelingsprocedure zonder voorafgaande bekendmaking (0500)</v>
      </c>
      <c r="AR183" s="1" t="str">
        <f>VLOOKUP(Tableau1[[#This Row],[POposte]],Tableau13[#All],16,FALSE)</f>
        <v/>
      </c>
      <c r="AS183" s="285" t="str">
        <f>Tableau1[[#This Row],[KRC]]&amp;Tableau1[[#This Row],[Poste KRC]]</f>
        <v>3000208611</v>
      </c>
      <c r="AT183" s="1" t="str">
        <f>VLOOKUP(Tableau1[[#This Row],[Colonne3]],Tableau6[[#All],[krcposte]:[description ]],2,FALSE)</f>
        <v>PPE</v>
      </c>
    </row>
    <row r="184" spans="1:46" x14ac:dyDescent="0.35">
      <c r="A184" s="1" t="str">
        <f>Tableau1[[#This Row],[Nº pièce référence]]</f>
        <v>4500671003</v>
      </c>
      <c r="B184" s="128" t="s">
        <v>838</v>
      </c>
      <c r="C184" s="1"/>
      <c r="D184" s="1" t="s">
        <v>839</v>
      </c>
      <c r="E184" s="1" t="s">
        <v>840</v>
      </c>
      <c r="F184" s="92"/>
      <c r="G184" s="125">
        <v>0.5</v>
      </c>
      <c r="H184" s="95">
        <v>43936</v>
      </c>
      <c r="I184" s="33">
        <v>12311</v>
      </c>
      <c r="J184" s="73" t="s">
        <v>282</v>
      </c>
      <c r="K184" s="73"/>
      <c r="L184" s="176" t="s">
        <v>276</v>
      </c>
      <c r="M184" s="33"/>
      <c r="N184" s="33"/>
      <c r="O184" s="33"/>
      <c r="P184" s="33"/>
      <c r="Q184" s="75">
        <v>43937</v>
      </c>
      <c r="R184" s="226" t="str">
        <f>VLOOKUP(Tableau1[[#This Row],[POposte]],Tableau8[],15,FALSE)</f>
        <v>BB</v>
      </c>
      <c r="S184" s="226" t="str">
        <f>VLOOKUP(Tableau1[[#This Row],[POposte]],Tableau8[],14,FALSE)</f>
        <v>XXX</v>
      </c>
      <c r="T184" s="75" t="str">
        <f>IF(Tableau1[[#This Row],[Strat lancement]]="A0",IF(Tableau1[[#This Row],[Statut lancement]]="X","OK","NOK"),IF(Tableau1[[#This Row],[Strat lancement]]="AA",IF(Tableau1[[#This Row],[Statut lancement]]="XX","OK","NOK"),IF(Tableau1[[#This Row],[Strat lancement]]="BB",IF(Tableau1[[#This Row],[Statut lancement]]="XXX","OK","NOK"))))</f>
        <v>OK</v>
      </c>
      <c r="U184" s="18" t="s">
        <v>841</v>
      </c>
      <c r="V184" s="1" t="s">
        <v>842</v>
      </c>
      <c r="W184" s="1" t="s">
        <v>88</v>
      </c>
      <c r="X184" s="2">
        <v>43943</v>
      </c>
      <c r="Y184" s="1" t="s">
        <v>843</v>
      </c>
      <c r="Z184" s="1" t="s">
        <v>219</v>
      </c>
      <c r="AA184" s="2">
        <v>43943</v>
      </c>
      <c r="AB184" s="123" t="s">
        <v>220</v>
      </c>
      <c r="AC184" s="1" t="str">
        <f>VLOOKUP(Tableau1[[#This Row],[POposte]],Tableau8[#All],18,FALSE)</f>
        <v>I3</v>
      </c>
      <c r="AD184" s="236" t="str">
        <f>CONCATENATE(Tableau1[[#This Row],[Nº pièce référence]],Tableau1[[#This Row],[Poste de réf.]])</f>
        <v>450067100310</v>
      </c>
      <c r="AE184" s="237">
        <f>VLOOKUP(Tableau1[[#This Row],[POposte]],Tableau5[#All],5,FALSE)</f>
        <v>21258.49</v>
      </c>
      <c r="AF184" s="238" t="s">
        <v>52</v>
      </c>
      <c r="AG184" s="237">
        <f>VLOOKUP(Tableau1[[#This Row],[POposte]],Tableau5[#All],6,FALSE)</f>
        <v>21258.49</v>
      </c>
      <c r="AH184" s="238" t="s">
        <v>52</v>
      </c>
      <c r="AI184" s="239">
        <f>Tableau1[[#This Row],[Montant Engagé PO]]-Tableau1[[#This Row],[Montant Liquidé]]</f>
        <v>0</v>
      </c>
      <c r="AJ184" s="237" t="str">
        <f>VLOOKUP(Tableau1[[#This Row],[POposte]],Tableau5[#All],3,FALSE)</f>
        <v>300020861</v>
      </c>
      <c r="AK184" s="237" t="str">
        <f>VLOOKUP(Tableau1[[#This Row],[POposte]],Tableau5[#All],4,FALSE)</f>
        <v>1</v>
      </c>
      <c r="AL184" s="146" t="str">
        <f>VLOOKUP(Tableau1[[#This Row],[POposte]],Tableau5[#All],2,FALSE)</f>
        <v>255223121102</v>
      </c>
      <c r="AM184" s="237" t="str">
        <f>VLOOKUP(Tableau1[[#This Row],[POposte]],Tableau8[],9,FALSE)</f>
        <v>Z</v>
      </c>
      <c r="AN184" s="241">
        <f>VLOOKUP(Tableau1[[#This Row],[POposte]],Tableau8[],16,FALSE)</f>
        <v>1</v>
      </c>
      <c r="AO184" s="200">
        <f>VLOOKUP(Tableau1[[#This Row],[POposte]],Tableau8[],17,FALSE)</f>
        <v>0</v>
      </c>
      <c r="AP184" s="1" t="str">
        <f>VLOOKUP(Tableau1[[#This Row],[POposte]],Tableau13[#All],10,FALSE)</f>
        <v>0500</v>
      </c>
      <c r="AQ184" s="1" t="str">
        <f>VLOOKUP(MID(Tableau1[[#This Row],[Codenva]],1,2),Tableau36[],2,FALSE)</f>
        <v>Onderhandelingsprocedure zonder voorafgaande bekendmaking (0500)</v>
      </c>
      <c r="AR184" s="1" t="str">
        <f>VLOOKUP(Tableau1[[#This Row],[POposte]],Tableau13[#All],16,FALSE)</f>
        <v/>
      </c>
      <c r="AS184" s="285" t="str">
        <f>Tableau1[[#This Row],[KRC]]&amp;Tableau1[[#This Row],[Poste KRC]]</f>
        <v>3000208611</v>
      </c>
      <c r="AT184" s="1" t="str">
        <f>VLOOKUP(Tableau1[[#This Row],[Colonne3]],Tableau6[[#All],[krcposte]:[description ]],2,FALSE)</f>
        <v>PPE</v>
      </c>
    </row>
    <row r="185" spans="1:46" x14ac:dyDescent="0.35">
      <c r="A185" s="1" t="str">
        <f>Tableau1[[#This Row],[Nº pièce référence]]</f>
        <v>4500671000</v>
      </c>
      <c r="B185" s="126" t="s">
        <v>844</v>
      </c>
      <c r="C185" s="1"/>
      <c r="D185" s="1"/>
      <c r="E185" s="1" t="s">
        <v>845</v>
      </c>
      <c r="F185" s="92"/>
      <c r="G185" s="125">
        <v>1</v>
      </c>
      <c r="H185" s="95">
        <v>43941</v>
      </c>
      <c r="I185" s="33">
        <v>12488</v>
      </c>
      <c r="J185" s="73" t="s">
        <v>712</v>
      </c>
      <c r="K185" s="75">
        <v>43995</v>
      </c>
      <c r="L185" s="176" t="s">
        <v>276</v>
      </c>
      <c r="M185" s="33"/>
      <c r="N185" s="33"/>
      <c r="O185" s="33"/>
      <c r="P185" s="33"/>
      <c r="Q185" s="75">
        <v>43941</v>
      </c>
      <c r="R185" s="226" t="str">
        <f>VLOOKUP(Tableau1[[#This Row],[POposte]],Tableau8[],15,FALSE)</f>
        <v>BB</v>
      </c>
      <c r="S185" s="226" t="str">
        <f>VLOOKUP(Tableau1[[#This Row],[POposte]],Tableau8[],14,FALSE)</f>
        <v>XXX</v>
      </c>
      <c r="T185" s="75" t="str">
        <f>IF(Tableau1[[#This Row],[Strat lancement]]="A0",IF(Tableau1[[#This Row],[Statut lancement]]="X","OK","NOK"),IF(Tableau1[[#This Row],[Strat lancement]]="AA",IF(Tableau1[[#This Row],[Statut lancement]]="XX","OK","NOK"),IF(Tableau1[[#This Row],[Strat lancement]]="BB",IF(Tableau1[[#This Row],[Statut lancement]]="XXX","OK","NOK"))))</f>
        <v>OK</v>
      </c>
      <c r="U185" s="18" t="s">
        <v>846</v>
      </c>
      <c r="V185" s="1" t="s">
        <v>847</v>
      </c>
      <c r="W185" s="1" t="s">
        <v>88</v>
      </c>
      <c r="X185" s="2">
        <v>43943</v>
      </c>
      <c r="Y185" s="1" t="s">
        <v>848</v>
      </c>
      <c r="Z185" s="1" t="s">
        <v>219</v>
      </c>
      <c r="AA185" s="2">
        <v>43943</v>
      </c>
      <c r="AB185" s="123" t="s">
        <v>220</v>
      </c>
      <c r="AC185" s="1" t="str">
        <f>VLOOKUP(Tableau1[[#This Row],[POposte]],Tableau8[#All],18,FALSE)</f>
        <v>I3</v>
      </c>
      <c r="AD185" s="236" t="str">
        <f>CONCATENATE(Tableau1[[#This Row],[Nº pièce référence]],Tableau1[[#This Row],[Poste de réf.]])</f>
        <v>450067100010</v>
      </c>
      <c r="AE185" s="237">
        <f>VLOOKUP(Tableau1[[#This Row],[POposte]],Tableau5[#All],5,FALSE)</f>
        <v>4416500</v>
      </c>
      <c r="AF185" s="238" t="s">
        <v>52</v>
      </c>
      <c r="AG185" s="237">
        <f>VLOOKUP(Tableau1[[#This Row],[POposte]],Tableau5[#All],6,FALSE)</f>
        <v>4416500</v>
      </c>
      <c r="AH185" s="238" t="s">
        <v>52</v>
      </c>
      <c r="AI185" s="239">
        <f>Tableau1[[#This Row],[Montant Engagé PO]]-Tableau1[[#This Row],[Montant Liquidé]]</f>
        <v>0</v>
      </c>
      <c r="AJ185" s="237" t="str">
        <f>VLOOKUP(Tableau1[[#This Row],[POposte]],Tableau5[#All],3,FALSE)</f>
        <v>300020861</v>
      </c>
      <c r="AK185" s="237" t="str">
        <f>VLOOKUP(Tableau1[[#This Row],[POposte]],Tableau5[#All],4,FALSE)</f>
        <v>1</v>
      </c>
      <c r="AL185" s="146" t="str">
        <f>VLOOKUP(Tableau1[[#This Row],[POposte]],Tableau5[#All],2,FALSE)</f>
        <v>255223121102</v>
      </c>
      <c r="AM185" s="237" t="str">
        <f>VLOOKUP(Tableau1[[#This Row],[POposte]],Tableau8[],9,FALSE)</f>
        <v>Z</v>
      </c>
      <c r="AN185" s="241">
        <f>VLOOKUP(Tableau1[[#This Row],[POposte]],Tableau8[],16,FALSE)</f>
        <v>1</v>
      </c>
      <c r="AO185" s="200">
        <f>VLOOKUP(Tableau1[[#This Row],[POposte]],Tableau8[],17,FALSE)</f>
        <v>0</v>
      </c>
      <c r="AP185" s="1" t="str">
        <f>VLOOKUP(Tableau1[[#This Row],[POposte]],Tableau13[#All],10,FALSE)</f>
        <v>0500</v>
      </c>
      <c r="AQ185" s="1" t="str">
        <f>VLOOKUP(MID(Tableau1[[#This Row],[Codenva]],1,2),Tableau36[],2,FALSE)</f>
        <v>Onderhandelingsprocedure zonder voorafgaande bekendmaking (0500)</v>
      </c>
      <c r="AR185" s="1" t="str">
        <f>VLOOKUP(Tableau1[[#This Row],[POposte]],Tableau13[#All],16,FALSE)</f>
        <v/>
      </c>
      <c r="AS185" s="285" t="str">
        <f>Tableau1[[#This Row],[KRC]]&amp;Tableau1[[#This Row],[Poste KRC]]</f>
        <v>3000208611</v>
      </c>
      <c r="AT185" s="1" t="str">
        <f>VLOOKUP(Tableau1[[#This Row],[Colonne3]],Tableau6[[#All],[krcposte]:[description ]],2,FALSE)</f>
        <v>PPE</v>
      </c>
    </row>
    <row r="186" spans="1:46" x14ac:dyDescent="0.35">
      <c r="A186" s="1" t="str">
        <f>Tableau1[[#This Row],[Nº pièce référence]]</f>
        <v>4500671020</v>
      </c>
      <c r="B186" s="126" t="s">
        <v>849</v>
      </c>
      <c r="C186" s="1"/>
      <c r="D186" s="1"/>
      <c r="E186" s="1" t="s">
        <v>661</v>
      </c>
      <c r="F186" s="92"/>
      <c r="G186" s="125">
        <v>1</v>
      </c>
      <c r="H186" s="75">
        <v>43935</v>
      </c>
      <c r="I186" s="73">
        <v>12172</v>
      </c>
      <c r="J186" s="73" t="s">
        <v>379</v>
      </c>
      <c r="K186" s="75">
        <v>43995</v>
      </c>
      <c r="L186" s="176" t="s">
        <v>276</v>
      </c>
      <c r="M186" s="73"/>
      <c r="N186" s="73"/>
      <c r="O186" s="73"/>
      <c r="P186" s="73"/>
      <c r="Q186" s="75">
        <v>43935</v>
      </c>
      <c r="R186" s="226" t="str">
        <f>VLOOKUP(Tableau1[[#This Row],[POposte]],Tableau8[],15,FALSE)</f>
        <v>BB</v>
      </c>
      <c r="S186" s="226" t="str">
        <f>VLOOKUP(Tableau1[[#This Row],[POposte]],Tableau8[],14,FALSE)</f>
        <v>XXX</v>
      </c>
      <c r="T186" s="75" t="str">
        <f>IF(Tableau1[[#This Row],[Strat lancement]]="A0",IF(Tableau1[[#This Row],[Statut lancement]]="X","OK","NOK"),IF(Tableau1[[#This Row],[Strat lancement]]="AA",IF(Tableau1[[#This Row],[Statut lancement]]="XX","OK","NOK"),IF(Tableau1[[#This Row],[Strat lancement]]="BB",IF(Tableau1[[#This Row],[Statut lancement]]="XXX","OK","NOK"))))</f>
        <v>OK</v>
      </c>
      <c r="U186" s="18" t="s">
        <v>662</v>
      </c>
      <c r="V186" s="1" t="s">
        <v>850</v>
      </c>
      <c r="W186" s="1" t="s">
        <v>88</v>
      </c>
      <c r="X186" s="2">
        <v>43943</v>
      </c>
      <c r="Y186" s="1" t="s">
        <v>851</v>
      </c>
      <c r="Z186" s="1" t="s">
        <v>219</v>
      </c>
      <c r="AA186" s="2">
        <v>43943</v>
      </c>
      <c r="AB186" s="123" t="s">
        <v>220</v>
      </c>
      <c r="AC186" s="1" t="str">
        <f>VLOOKUP(Tableau1[[#This Row],[POposte]],Tableau8[#All],18,FALSE)</f>
        <v/>
      </c>
      <c r="AD186" s="236" t="str">
        <f>CONCATENATE(Tableau1[[#This Row],[Nº pièce référence]],Tableau1[[#This Row],[Poste de réf.]])</f>
        <v>450067102010</v>
      </c>
      <c r="AE186" s="237">
        <f>VLOOKUP(Tableau1[[#This Row],[POposte]],Tableau5[#All],5,FALSE)</f>
        <v>2705346.6300000004</v>
      </c>
      <c r="AF186" s="238" t="s">
        <v>52</v>
      </c>
      <c r="AG186" s="237">
        <f>VLOOKUP(Tableau1[[#This Row],[POposte]],Tableau5[#All],6,FALSE)</f>
        <v>2705346.63</v>
      </c>
      <c r="AH186" s="238" t="s">
        <v>52</v>
      </c>
      <c r="AI186" s="239">
        <f>Tableau1[[#This Row],[Montant Engagé PO]]-Tableau1[[#This Row],[Montant Liquidé]]</f>
        <v>0</v>
      </c>
      <c r="AJ186" s="237" t="str">
        <f>VLOOKUP(Tableau1[[#This Row],[POposte]],Tableau5[#All],3,FALSE)</f>
        <v>300020861</v>
      </c>
      <c r="AK186" s="237" t="str">
        <f>VLOOKUP(Tableau1[[#This Row],[POposte]],Tableau5[#All],4,FALSE)</f>
        <v>1</v>
      </c>
      <c r="AL186" s="146" t="str">
        <f>VLOOKUP(Tableau1[[#This Row],[POposte]],Tableau5[#All],2,FALSE)</f>
        <v>255223121102</v>
      </c>
      <c r="AM186" s="237" t="str">
        <f>VLOOKUP(Tableau1[[#This Row],[POposte]],Tableau8[],9,FALSE)</f>
        <v>Z</v>
      </c>
      <c r="AN186" s="241">
        <f>VLOOKUP(Tableau1[[#This Row],[POposte]],Tableau8[],16,FALSE)</f>
        <v>1</v>
      </c>
      <c r="AO186" s="200">
        <f>VLOOKUP(Tableau1[[#This Row],[POposte]],Tableau8[],17,FALSE)</f>
        <v>0</v>
      </c>
      <c r="AP186" s="1" t="str">
        <f>VLOOKUP(Tableau1[[#This Row],[POposte]],Tableau13[#All],10,FALSE)</f>
        <v>0500</v>
      </c>
      <c r="AQ186" s="1" t="str">
        <f>VLOOKUP(MID(Tableau1[[#This Row],[Codenva]],1,2),Tableau36[],2,FALSE)</f>
        <v>Onderhandelingsprocedure zonder voorafgaande bekendmaking (0500)</v>
      </c>
      <c r="AR186" s="1" t="str">
        <f>VLOOKUP(Tableau1[[#This Row],[POposte]],Tableau13[#All],16,FALSE)</f>
        <v/>
      </c>
      <c r="AS186" s="285" t="str">
        <f>Tableau1[[#This Row],[KRC]]&amp;Tableau1[[#This Row],[Poste KRC]]</f>
        <v>3000208611</v>
      </c>
      <c r="AT186" s="1" t="str">
        <f>VLOOKUP(Tableau1[[#This Row],[Colonne3]],Tableau6[[#All],[krcposte]:[description ]],2,FALSE)</f>
        <v>PPE</v>
      </c>
    </row>
    <row r="187" spans="1:46" x14ac:dyDescent="0.35">
      <c r="A187" s="1" t="str">
        <f>Tableau1[[#This Row],[Nº pièce référence]]</f>
        <v>4500670956</v>
      </c>
      <c r="B187" s="126" t="s">
        <v>852</v>
      </c>
      <c r="C187" s="1"/>
      <c r="D187" s="1"/>
      <c r="E187" s="1" t="s">
        <v>853</v>
      </c>
      <c r="F187" s="92"/>
      <c r="G187" s="125">
        <v>1</v>
      </c>
      <c r="H187" s="75">
        <v>43937</v>
      </c>
      <c r="I187" s="33">
        <v>12323</v>
      </c>
      <c r="J187" s="73" t="s">
        <v>379</v>
      </c>
      <c r="K187" s="75">
        <v>43995</v>
      </c>
      <c r="L187" s="176" t="s">
        <v>276</v>
      </c>
      <c r="M187" s="33"/>
      <c r="N187" s="33"/>
      <c r="O187" s="33"/>
      <c r="P187" s="33"/>
      <c r="Q187" s="75">
        <v>43937</v>
      </c>
      <c r="R187" s="226" t="str">
        <f>VLOOKUP(Tableau1[[#This Row],[POposte]],Tableau8[],15,FALSE)</f>
        <v>BB</v>
      </c>
      <c r="S187" s="226" t="str">
        <f>VLOOKUP(Tableau1[[#This Row],[POposte]],Tableau8[],14,FALSE)</f>
        <v>XXX</v>
      </c>
      <c r="T187" s="75" t="str">
        <f>IF(Tableau1[[#This Row],[Strat lancement]]="A0",IF(Tableau1[[#This Row],[Statut lancement]]="X","OK","NOK"),IF(Tableau1[[#This Row],[Strat lancement]]="AA",IF(Tableau1[[#This Row],[Statut lancement]]="XX","OK","NOK"),IF(Tableau1[[#This Row],[Strat lancement]]="BB",IF(Tableau1[[#This Row],[Statut lancement]]="XXX","OK","NOK"))))</f>
        <v>OK</v>
      </c>
      <c r="U187" s="18" t="s">
        <v>854</v>
      </c>
      <c r="V187" s="1" t="s">
        <v>855</v>
      </c>
      <c r="W187" s="1" t="s">
        <v>88</v>
      </c>
      <c r="X187" s="2">
        <v>43943</v>
      </c>
      <c r="Y187" s="1" t="s">
        <v>818</v>
      </c>
      <c r="Z187" s="1" t="s">
        <v>219</v>
      </c>
      <c r="AA187" s="2">
        <v>43943</v>
      </c>
      <c r="AB187" s="123" t="s">
        <v>220</v>
      </c>
      <c r="AC187" s="1" t="str">
        <f>VLOOKUP(Tableau1[[#This Row],[POposte]],Tableau8[#All],18,FALSE)</f>
        <v/>
      </c>
      <c r="AD187" s="236" t="str">
        <f>CONCATENATE(Tableau1[[#This Row],[Nº pièce référence]],Tableau1[[#This Row],[Poste de réf.]])</f>
        <v>450067095610</v>
      </c>
      <c r="AE187" s="237">
        <f>VLOOKUP(Tableau1[[#This Row],[POposte]],Tableau5[#All],5,FALSE)</f>
        <v>2097257.79</v>
      </c>
      <c r="AF187" s="238" t="s">
        <v>52</v>
      </c>
      <c r="AG187" s="237">
        <f>VLOOKUP(Tableau1[[#This Row],[POposte]],Tableau5[#All],6,FALSE)</f>
        <v>2097257.79</v>
      </c>
      <c r="AH187" s="238" t="s">
        <v>52</v>
      </c>
      <c r="AI187" s="239">
        <f>Tableau1[[#This Row],[Montant Engagé PO]]-Tableau1[[#This Row],[Montant Liquidé]]</f>
        <v>0</v>
      </c>
      <c r="AJ187" s="237" t="str">
        <f>VLOOKUP(Tableau1[[#This Row],[POposte]],Tableau5[#All],3,FALSE)</f>
        <v>300020861</v>
      </c>
      <c r="AK187" s="237" t="str">
        <f>VLOOKUP(Tableau1[[#This Row],[POposte]],Tableau5[#All],4,FALSE)</f>
        <v>1</v>
      </c>
      <c r="AL187" s="146" t="str">
        <f>VLOOKUP(Tableau1[[#This Row],[POposte]],Tableau5[#All],2,FALSE)</f>
        <v>255223121102</v>
      </c>
      <c r="AM187" s="237" t="str">
        <f>VLOOKUP(Tableau1[[#This Row],[POposte]],Tableau8[],9,FALSE)</f>
        <v>Z</v>
      </c>
      <c r="AN187" s="241">
        <f>VLOOKUP(Tableau1[[#This Row],[POposte]],Tableau8[],16,FALSE)</f>
        <v>1</v>
      </c>
      <c r="AO187" s="200">
        <f>VLOOKUP(Tableau1[[#This Row],[POposte]],Tableau8[],17,FALSE)</f>
        <v>0</v>
      </c>
      <c r="AP187" s="1" t="str">
        <f>VLOOKUP(Tableau1[[#This Row],[POposte]],Tableau13[#All],10,FALSE)</f>
        <v>0500</v>
      </c>
      <c r="AQ187" s="1" t="str">
        <f>VLOOKUP(MID(Tableau1[[#This Row],[Codenva]],1,2),Tableau36[],2,FALSE)</f>
        <v>Onderhandelingsprocedure zonder voorafgaande bekendmaking (0500)</v>
      </c>
      <c r="AR187" s="1" t="str">
        <f>VLOOKUP(Tableau1[[#This Row],[POposte]],Tableau13[#All],16,FALSE)</f>
        <v/>
      </c>
      <c r="AS187" s="285" t="str">
        <f>Tableau1[[#This Row],[KRC]]&amp;Tableau1[[#This Row],[Poste KRC]]</f>
        <v>3000208611</v>
      </c>
      <c r="AT187" s="1" t="str">
        <f>VLOOKUP(Tableau1[[#This Row],[Colonne3]],Tableau6[[#All],[krcposte]:[description ]],2,FALSE)</f>
        <v>PPE</v>
      </c>
    </row>
    <row r="188" spans="1:46" x14ac:dyDescent="0.35">
      <c r="A188" s="1" t="str">
        <f>Tableau1[[#This Row],[Nº pièce référence]]</f>
        <v>4500670965</v>
      </c>
      <c r="B188" s="126" t="s">
        <v>856</v>
      </c>
      <c r="C188" s="1"/>
      <c r="D188" s="1"/>
      <c r="E188" s="1" t="s">
        <v>857</v>
      </c>
      <c r="F188" s="92"/>
      <c r="G188" s="125">
        <v>1</v>
      </c>
      <c r="H188" s="95">
        <v>43938</v>
      </c>
      <c r="I188" s="33">
        <v>12401</v>
      </c>
      <c r="J188" s="73" t="s">
        <v>712</v>
      </c>
      <c r="K188" s="75">
        <v>43995</v>
      </c>
      <c r="L188" s="176" t="s">
        <v>276</v>
      </c>
      <c r="M188" s="33"/>
      <c r="N188" s="33"/>
      <c r="O188" s="33"/>
      <c r="P188" s="33"/>
      <c r="Q188" s="75">
        <v>43938</v>
      </c>
      <c r="R188" s="226" t="str">
        <f>VLOOKUP(Tableau1[[#This Row],[POposte]],Tableau8[],15,FALSE)</f>
        <v>BB</v>
      </c>
      <c r="S188" s="226" t="str">
        <f>VLOOKUP(Tableau1[[#This Row],[POposte]],Tableau8[],14,FALSE)</f>
        <v>XXX</v>
      </c>
      <c r="T188" s="75" t="str">
        <f>IF(Tableau1[[#This Row],[Strat lancement]]="A0",IF(Tableau1[[#This Row],[Statut lancement]]="X","OK","NOK"),IF(Tableau1[[#This Row],[Strat lancement]]="AA",IF(Tableau1[[#This Row],[Statut lancement]]="XX","OK","NOK"),IF(Tableau1[[#This Row],[Strat lancement]]="BB",IF(Tableau1[[#This Row],[Statut lancement]]="XXX","OK","NOK"))))</f>
        <v>OK</v>
      </c>
      <c r="U188" s="18" t="s">
        <v>858</v>
      </c>
      <c r="V188" s="1" t="s">
        <v>859</v>
      </c>
      <c r="W188" s="1" t="s">
        <v>88</v>
      </c>
      <c r="X188" s="2">
        <v>43943</v>
      </c>
      <c r="Y188" s="1" t="s">
        <v>860</v>
      </c>
      <c r="Z188" s="1" t="s">
        <v>219</v>
      </c>
      <c r="AA188" s="2">
        <v>43943</v>
      </c>
      <c r="AB188" s="123" t="s">
        <v>220</v>
      </c>
      <c r="AC188" s="1" t="str">
        <f>VLOOKUP(Tableau1[[#This Row],[POposte]],Tableau8[#All],18,FALSE)</f>
        <v/>
      </c>
      <c r="AD188" s="236" t="str">
        <f>CONCATENATE(Tableau1[[#This Row],[Nº pièce référence]],Tableau1[[#This Row],[Poste de réf.]])</f>
        <v>450067096510</v>
      </c>
      <c r="AE188" s="237">
        <f>VLOOKUP(Tableau1[[#This Row],[POposte]],Tableau5[#All],5,FALSE)</f>
        <v>4174345.74</v>
      </c>
      <c r="AF188" s="238" t="s">
        <v>52</v>
      </c>
      <c r="AG188" s="237">
        <f>VLOOKUP(Tableau1[[#This Row],[POposte]],Tableau5[#All],6,FALSE)</f>
        <v>4174345.74</v>
      </c>
      <c r="AH188" s="238" t="s">
        <v>52</v>
      </c>
      <c r="AI188" s="239">
        <f>Tableau1[[#This Row],[Montant Engagé PO]]-Tableau1[[#This Row],[Montant Liquidé]]</f>
        <v>0</v>
      </c>
      <c r="AJ188" s="237" t="str">
        <f>VLOOKUP(Tableau1[[#This Row],[POposte]],Tableau5[#All],3,FALSE)</f>
        <v>300020861</v>
      </c>
      <c r="AK188" s="237" t="str">
        <f>VLOOKUP(Tableau1[[#This Row],[POposte]],Tableau5[#All],4,FALSE)</f>
        <v>1</v>
      </c>
      <c r="AL188" s="146" t="str">
        <f>VLOOKUP(Tableau1[[#This Row],[POposte]],Tableau5[#All],2,FALSE)</f>
        <v>255223121102</v>
      </c>
      <c r="AM188" s="237" t="str">
        <f>VLOOKUP(Tableau1[[#This Row],[POposte]],Tableau8[],9,FALSE)</f>
        <v>Z</v>
      </c>
      <c r="AN188" s="241">
        <f>VLOOKUP(Tableau1[[#This Row],[POposte]],Tableau8[],16,FALSE)</f>
        <v>1</v>
      </c>
      <c r="AO188" s="200">
        <f>VLOOKUP(Tableau1[[#This Row],[POposte]],Tableau8[],17,FALSE)</f>
        <v>0</v>
      </c>
      <c r="AP188" s="1" t="str">
        <f>VLOOKUP(Tableau1[[#This Row],[POposte]],Tableau13[#All],10,FALSE)</f>
        <v>0500</v>
      </c>
      <c r="AQ188" s="1" t="str">
        <f>VLOOKUP(MID(Tableau1[[#This Row],[Codenva]],1,2),Tableau36[],2,FALSE)</f>
        <v>Onderhandelingsprocedure zonder voorafgaande bekendmaking (0500)</v>
      </c>
      <c r="AR188" s="1" t="str">
        <f>VLOOKUP(Tableau1[[#This Row],[POposte]],Tableau13[#All],16,FALSE)</f>
        <v/>
      </c>
      <c r="AS188" s="285" t="str">
        <f>Tableau1[[#This Row],[KRC]]&amp;Tableau1[[#This Row],[Poste KRC]]</f>
        <v>3000208611</v>
      </c>
      <c r="AT188" s="1" t="str">
        <f>VLOOKUP(Tableau1[[#This Row],[Colonne3]],Tableau6[[#All],[krcposte]:[description ]],2,FALSE)</f>
        <v>PPE</v>
      </c>
    </row>
    <row r="189" spans="1:46" hidden="1" x14ac:dyDescent="0.35">
      <c r="A189" s="1" t="str">
        <f>Tableau1[[#This Row],[Nº pièce référence]]</f>
        <v>4500671035</v>
      </c>
      <c r="B189" s="124"/>
      <c r="C189" s="1"/>
      <c r="D189" s="1"/>
      <c r="E189" s="1" t="s">
        <v>861</v>
      </c>
      <c r="F189" s="92"/>
      <c r="G189" s="123"/>
      <c r="H189" s="75" t="s">
        <v>214</v>
      </c>
      <c r="I189" s="75" t="s">
        <v>214</v>
      </c>
      <c r="J189" s="75" t="s">
        <v>214</v>
      </c>
      <c r="K189" s="75" t="s">
        <v>214</v>
      </c>
      <c r="L189" s="1" t="s">
        <v>221</v>
      </c>
      <c r="M189" s="75"/>
      <c r="N189" s="75"/>
      <c r="O189" s="75"/>
      <c r="P189" s="75"/>
      <c r="Q189" s="75" t="s">
        <v>214</v>
      </c>
      <c r="R189" s="226" t="str">
        <f>VLOOKUP(Tableau1[[#This Row],[POposte]],Tableau8[],15,FALSE)</f>
        <v>A0</v>
      </c>
      <c r="S189" s="226" t="str">
        <f>VLOOKUP(Tableau1[[#This Row],[POposte]],Tableau8[],14,FALSE)</f>
        <v>X</v>
      </c>
      <c r="T189" s="75" t="str">
        <f>IF(Tableau1[[#This Row],[Strat lancement]]="A0",IF(Tableau1[[#This Row],[Statut lancement]]="X","OK","NOK"),IF(Tableau1[[#This Row],[Strat lancement]]="AA",IF(Tableau1[[#This Row],[Statut lancement]]="XX","OK","NOK"),IF(Tableau1[[#This Row],[Strat lancement]]="BB",IF(Tableau1[[#This Row],[Statut lancement]]="XXX","OK","NOK"))))</f>
        <v>OK</v>
      </c>
      <c r="U189" s="18" t="s">
        <v>862</v>
      </c>
      <c r="V189" s="1" t="s">
        <v>863</v>
      </c>
      <c r="W189" s="1" t="s">
        <v>88</v>
      </c>
      <c r="X189" s="2">
        <v>43943</v>
      </c>
      <c r="Y189" s="1" t="s">
        <v>864</v>
      </c>
      <c r="Z189" s="1" t="s">
        <v>219</v>
      </c>
      <c r="AA189" s="2">
        <v>43943</v>
      </c>
      <c r="AB189" s="123" t="s">
        <v>220</v>
      </c>
      <c r="AC189" s="1" t="str">
        <f>VLOOKUP(Tableau1[[#This Row],[POposte]],Tableau8[#All],18,FALSE)</f>
        <v/>
      </c>
      <c r="AD189" s="236" t="str">
        <f>CONCATENATE(Tableau1[[#This Row],[Nº pièce référence]],Tableau1[[#This Row],[Poste de réf.]])</f>
        <v>450067103510</v>
      </c>
      <c r="AE189" s="237">
        <f>VLOOKUP(Tableau1[[#This Row],[POposte]],Tableau5[#All],5,FALSE)</f>
        <v>0</v>
      </c>
      <c r="AF189" s="238" t="s">
        <v>52</v>
      </c>
      <c r="AG189" s="237">
        <f>VLOOKUP(Tableau1[[#This Row],[POposte]],Tableau5[#All],6,FALSE)</f>
        <v>0</v>
      </c>
      <c r="AH189" s="238" t="s">
        <v>52</v>
      </c>
      <c r="AI189" s="239">
        <f>Tableau1[[#This Row],[Montant Engagé PO]]-Tableau1[[#This Row],[Montant Liquidé]]</f>
        <v>0</v>
      </c>
      <c r="AJ189" s="237" t="str">
        <f>VLOOKUP(Tableau1[[#This Row],[POposte]],Tableau5[#All],3,FALSE)</f>
        <v>300020870</v>
      </c>
      <c r="AK189" s="237" t="str">
        <f>VLOOKUP(Tableau1[[#This Row],[POposte]],Tableau5[#All],4,FALSE)</f>
        <v>3</v>
      </c>
      <c r="AL189" s="146" t="str">
        <f>VLOOKUP(Tableau1[[#This Row],[POposte]],Tableau5[#All],2,FALSE)</f>
        <v>255223121102</v>
      </c>
      <c r="AM189" s="237" t="str">
        <f>VLOOKUP(Tableau1[[#This Row],[POposte]],Tableau8[],9,FALSE)</f>
        <v>Z</v>
      </c>
      <c r="AN189" s="241">
        <f>VLOOKUP(Tableau1[[#This Row],[POposte]],Tableau8[],16,FALSE)</f>
        <v>1</v>
      </c>
      <c r="AO189" s="200">
        <f>VLOOKUP(Tableau1[[#This Row],[POposte]],Tableau8[],17,FALSE)</f>
        <v>0</v>
      </c>
      <c r="AP189" s="1" t="str">
        <f>VLOOKUP(Tableau1[[#This Row],[POposte]],Tableau13[#All],10,FALSE)</f>
        <v>0800</v>
      </c>
      <c r="AQ189" s="1" t="str">
        <f>VLOOKUP(MID(Tableau1[[#This Row],[Codenva]],1,2),Tableau36[],2,FALSE)</f>
        <v>Overheidsopdrachten van beperkte waarde (0800)</v>
      </c>
      <c r="AR189" s="1" t="str">
        <f>VLOOKUP(Tableau1[[#This Row],[POposte]],Tableau13[#All],16,FALSE)</f>
        <v/>
      </c>
      <c r="AS189" s="285" t="str">
        <f>Tableau1[[#This Row],[KRC]]&amp;Tableau1[[#This Row],[Poste KRC]]</f>
        <v>3000208703</v>
      </c>
      <c r="AT189" s="1" t="e">
        <f>VLOOKUP(Tableau1[[#This Row],[Colonne3]],Tableau6[[#All],[krcposte]:[description ]],2,FALSE)</f>
        <v>#N/A</v>
      </c>
    </row>
    <row r="190" spans="1:46" x14ac:dyDescent="0.35">
      <c r="A190" s="1" t="str">
        <f>Tableau1[[#This Row],[Nº pièce référence]]</f>
        <v>4500671260</v>
      </c>
      <c r="B190" s="126" t="s">
        <v>865</v>
      </c>
      <c r="C190" s="1"/>
      <c r="D190" s="1"/>
      <c r="E190" s="1" t="s">
        <v>866</v>
      </c>
      <c r="F190" s="92"/>
      <c r="G190" s="125">
        <v>1</v>
      </c>
      <c r="H190" s="95">
        <v>43938</v>
      </c>
      <c r="I190" s="33">
        <v>12443</v>
      </c>
      <c r="J190" s="73" t="s">
        <v>712</v>
      </c>
      <c r="K190" s="75">
        <v>43995</v>
      </c>
      <c r="L190" s="176" t="s">
        <v>276</v>
      </c>
      <c r="M190" s="33"/>
      <c r="N190" s="33"/>
      <c r="O190" s="33"/>
      <c r="P190" s="33"/>
      <c r="Q190" s="75" t="e">
        <v>#N/A</v>
      </c>
      <c r="R190" s="226" t="str">
        <f>VLOOKUP(Tableau1[[#This Row],[POposte]],Tableau8[],15,FALSE)</f>
        <v>BB</v>
      </c>
      <c r="S190" s="226" t="str">
        <f>VLOOKUP(Tableau1[[#This Row],[POposte]],Tableau8[],14,FALSE)</f>
        <v>XXX</v>
      </c>
      <c r="T190" s="75" t="str">
        <f>IF(Tableau1[[#This Row],[Strat lancement]]="A0",IF(Tableau1[[#This Row],[Statut lancement]]="X","OK","NOK"),IF(Tableau1[[#This Row],[Strat lancement]]="AA",IF(Tableau1[[#This Row],[Statut lancement]]="XX","OK","NOK"),IF(Tableau1[[#This Row],[Strat lancement]]="BB",IF(Tableau1[[#This Row],[Statut lancement]]="XXX","OK","NOK"))))</f>
        <v>OK</v>
      </c>
      <c r="U190" s="18" t="s">
        <v>867</v>
      </c>
      <c r="V190" s="1" t="s">
        <v>868</v>
      </c>
      <c r="W190" s="1" t="s">
        <v>88</v>
      </c>
      <c r="X190" s="2">
        <v>43944</v>
      </c>
      <c r="Y190" s="1" t="s">
        <v>869</v>
      </c>
      <c r="Z190" s="1" t="s">
        <v>219</v>
      </c>
      <c r="AA190" s="2">
        <v>43944</v>
      </c>
      <c r="AB190" s="123" t="s">
        <v>220</v>
      </c>
      <c r="AC190" s="1" t="str">
        <f>VLOOKUP(Tableau1[[#This Row],[POposte]],Tableau8[#All],18,FALSE)</f>
        <v/>
      </c>
      <c r="AD190" s="236" t="str">
        <f>CONCATENATE(Tableau1[[#This Row],[Nº pièce référence]],Tableau1[[#This Row],[Poste de réf.]])</f>
        <v>450067126010</v>
      </c>
      <c r="AE190" s="237">
        <f>VLOOKUP(Tableau1[[#This Row],[POposte]],Tableau5[#All],5,FALSE)</f>
        <v>765272.3</v>
      </c>
      <c r="AF190" s="238" t="s">
        <v>52</v>
      </c>
      <c r="AG190" s="237">
        <f>VLOOKUP(Tableau1[[#This Row],[POposte]],Tableau5[#All],6,FALSE)</f>
        <v>762699.58000000007</v>
      </c>
      <c r="AH190" s="238" t="s">
        <v>52</v>
      </c>
      <c r="AI190" s="239">
        <f>Tableau1[[#This Row],[Montant Engagé PO]]-Tableau1[[#This Row],[Montant Liquidé]]</f>
        <v>2572.7199999999721</v>
      </c>
      <c r="AJ190" s="237" t="str">
        <f>VLOOKUP(Tableau1[[#This Row],[POposte]],Tableau5[#All],3,FALSE)</f>
        <v>300020861</v>
      </c>
      <c r="AK190" s="237" t="str">
        <f>VLOOKUP(Tableau1[[#This Row],[POposte]],Tableau5[#All],4,FALSE)</f>
        <v>5</v>
      </c>
      <c r="AL190" s="146" t="str">
        <f>VLOOKUP(Tableau1[[#This Row],[POposte]],Tableau5[#All],2,FALSE)</f>
        <v>255223121102</v>
      </c>
      <c r="AM190" s="237" t="str">
        <f>VLOOKUP(Tableau1[[#This Row],[POposte]],Tableau8[],9,FALSE)</f>
        <v>Z</v>
      </c>
      <c r="AN190" s="241">
        <f>VLOOKUP(Tableau1[[#This Row],[POposte]],Tableau8[],16,FALSE)</f>
        <v>1</v>
      </c>
      <c r="AO190" s="200">
        <f>VLOOKUP(Tableau1[[#This Row],[POposte]],Tableau8[],17,FALSE)</f>
        <v>0</v>
      </c>
      <c r="AP190" s="1" t="str">
        <f>VLOOKUP(Tableau1[[#This Row],[POposte]],Tableau13[#All],10,FALSE)</f>
        <v>0500</v>
      </c>
      <c r="AQ190" s="1" t="str">
        <f>VLOOKUP(MID(Tableau1[[#This Row],[Codenva]],1,2),Tableau36[],2,FALSE)</f>
        <v>Onderhandelingsprocedure zonder voorafgaande bekendmaking (0500)</v>
      </c>
      <c r="AR190" s="1" t="str">
        <f>VLOOKUP(Tableau1[[#This Row],[POposte]],Tableau13[#All],16,FALSE)</f>
        <v/>
      </c>
      <c r="AS190" s="285" t="str">
        <f>Tableau1[[#This Row],[KRC]]&amp;Tableau1[[#This Row],[Poste KRC]]</f>
        <v>3000208615</v>
      </c>
      <c r="AT190" s="1" t="str">
        <f>VLOOKUP(Tableau1[[#This Row],[Colonne3]],Tableau6[[#All],[krcposte]:[description ]],2,FALSE)</f>
        <v>Médicament (AFMPS)</v>
      </c>
    </row>
    <row r="191" spans="1:46" x14ac:dyDescent="0.35">
      <c r="A191" s="1" t="str">
        <f>Tableau1[[#This Row],[Nº pièce référence]]</f>
        <v>4500671266</v>
      </c>
      <c r="B191" s="126" t="s">
        <v>870</v>
      </c>
      <c r="C191" s="1"/>
      <c r="D191" s="1"/>
      <c r="E191" s="1" t="s">
        <v>866</v>
      </c>
      <c r="F191" s="92"/>
      <c r="G191" s="125">
        <v>1</v>
      </c>
      <c r="H191" s="95">
        <v>43938</v>
      </c>
      <c r="I191" s="33">
        <v>12446</v>
      </c>
      <c r="J191" s="73" t="s">
        <v>712</v>
      </c>
      <c r="K191" s="75">
        <v>43995</v>
      </c>
      <c r="L191" s="176" t="s">
        <v>276</v>
      </c>
      <c r="M191" s="33"/>
      <c r="N191" s="33"/>
      <c r="O191" s="33"/>
      <c r="P191" s="33"/>
      <c r="Q191" s="75" t="e">
        <v>#N/A</v>
      </c>
      <c r="R191" s="226" t="str">
        <f>VLOOKUP(Tableau1[[#This Row],[POposte]],Tableau8[],15,FALSE)</f>
        <v>BB</v>
      </c>
      <c r="S191" s="226" t="str">
        <f>VLOOKUP(Tableau1[[#This Row],[POposte]],Tableau8[],14,FALSE)</f>
        <v>XXX</v>
      </c>
      <c r="T191" s="75" t="str">
        <f>IF(Tableau1[[#This Row],[Strat lancement]]="A0",IF(Tableau1[[#This Row],[Statut lancement]]="X","OK","NOK"),IF(Tableau1[[#This Row],[Strat lancement]]="AA",IF(Tableau1[[#This Row],[Statut lancement]]="XX","OK","NOK"),IF(Tableau1[[#This Row],[Strat lancement]]="BB",IF(Tableau1[[#This Row],[Statut lancement]]="XXX","OK","NOK"))))</f>
        <v>OK</v>
      </c>
      <c r="U191" s="18" t="s">
        <v>867</v>
      </c>
      <c r="V191" s="1" t="s">
        <v>871</v>
      </c>
      <c r="W191" s="1" t="s">
        <v>88</v>
      </c>
      <c r="X191" s="2">
        <v>43944</v>
      </c>
      <c r="Y191" s="1" t="s">
        <v>872</v>
      </c>
      <c r="Z191" s="1" t="s">
        <v>219</v>
      </c>
      <c r="AA191" s="2">
        <v>43944</v>
      </c>
      <c r="AB191" s="123" t="s">
        <v>220</v>
      </c>
      <c r="AC191" s="1" t="str">
        <f>VLOOKUP(Tableau1[[#This Row],[POposte]],Tableau8[#All],18,FALSE)</f>
        <v/>
      </c>
      <c r="AD191" s="236" t="str">
        <f>CONCATENATE(Tableau1[[#This Row],[Nº pièce référence]],Tableau1[[#This Row],[Poste de réf.]])</f>
        <v>450067126610</v>
      </c>
      <c r="AE191" s="237">
        <f>VLOOKUP(Tableau1[[#This Row],[POposte]],Tableau5[#All],5,FALSE)</f>
        <v>3147066.33</v>
      </c>
      <c r="AF191" s="238" t="s">
        <v>52</v>
      </c>
      <c r="AG191" s="237">
        <f>VLOOKUP(Tableau1[[#This Row],[POposte]],Tableau5[#All],6,FALSE)</f>
        <v>3147066.33</v>
      </c>
      <c r="AH191" s="238" t="s">
        <v>52</v>
      </c>
      <c r="AI191" s="239">
        <f>Tableau1[[#This Row],[Montant Engagé PO]]-Tableau1[[#This Row],[Montant Liquidé]]</f>
        <v>0</v>
      </c>
      <c r="AJ191" s="237" t="str">
        <f>VLOOKUP(Tableau1[[#This Row],[POposte]],Tableau5[#All],3,FALSE)</f>
        <v>300020861</v>
      </c>
      <c r="AK191" s="237" t="str">
        <f>VLOOKUP(Tableau1[[#This Row],[POposte]],Tableau5[#All],4,FALSE)</f>
        <v>5</v>
      </c>
      <c r="AL191" s="146" t="str">
        <f>VLOOKUP(Tableau1[[#This Row],[POposte]],Tableau5[#All],2,FALSE)</f>
        <v>255223121102</v>
      </c>
      <c r="AM191" s="237" t="str">
        <f>VLOOKUP(Tableau1[[#This Row],[POposte]],Tableau8[],9,FALSE)</f>
        <v>Z</v>
      </c>
      <c r="AN191" s="241">
        <f>VLOOKUP(Tableau1[[#This Row],[POposte]],Tableau8[],16,FALSE)</f>
        <v>1</v>
      </c>
      <c r="AO191" s="200">
        <f>VLOOKUP(Tableau1[[#This Row],[POposte]],Tableau8[],17,FALSE)</f>
        <v>0</v>
      </c>
      <c r="AP191" s="1" t="str">
        <f>VLOOKUP(Tableau1[[#This Row],[POposte]],Tableau13[#All],10,FALSE)</f>
        <v>0500</v>
      </c>
      <c r="AQ191" s="1" t="str">
        <f>VLOOKUP(MID(Tableau1[[#This Row],[Codenva]],1,2),Tableau36[],2,FALSE)</f>
        <v>Onderhandelingsprocedure zonder voorafgaande bekendmaking (0500)</v>
      </c>
      <c r="AR191" s="1" t="str">
        <f>VLOOKUP(Tableau1[[#This Row],[POposte]],Tableau13[#All],16,FALSE)</f>
        <v/>
      </c>
      <c r="AS191" s="285" t="str">
        <f>Tableau1[[#This Row],[KRC]]&amp;Tableau1[[#This Row],[Poste KRC]]</f>
        <v>3000208615</v>
      </c>
      <c r="AT191" s="1" t="str">
        <f>VLOOKUP(Tableau1[[#This Row],[Colonne3]],Tableau6[[#All],[krcposte]:[description ]],2,FALSE)</f>
        <v>Médicament (AFMPS)</v>
      </c>
    </row>
    <row r="192" spans="1:46" x14ac:dyDescent="0.35">
      <c r="A192" s="1" t="str">
        <f>Tableau1[[#This Row],[Nº pièce référence]]</f>
        <v>4500671271</v>
      </c>
      <c r="B192" s="126" t="s">
        <v>873</v>
      </c>
      <c r="C192" s="1"/>
      <c r="D192" s="1"/>
      <c r="E192" s="1" t="s">
        <v>866</v>
      </c>
      <c r="F192" s="92"/>
      <c r="G192" s="125">
        <v>1</v>
      </c>
      <c r="H192" s="95">
        <v>43938</v>
      </c>
      <c r="I192" s="33">
        <v>12440</v>
      </c>
      <c r="J192" s="73" t="s">
        <v>712</v>
      </c>
      <c r="K192" s="75">
        <v>43995</v>
      </c>
      <c r="L192" s="176" t="s">
        <v>276</v>
      </c>
      <c r="M192" s="33"/>
      <c r="N192" s="33"/>
      <c r="O192" s="33"/>
      <c r="P192" s="33"/>
      <c r="Q192" s="75" t="e">
        <v>#N/A</v>
      </c>
      <c r="R192" s="226" t="str">
        <f>VLOOKUP(Tableau1[[#This Row],[POposte]],Tableau8[],15,FALSE)</f>
        <v>BB</v>
      </c>
      <c r="S192" s="226" t="str">
        <f>VLOOKUP(Tableau1[[#This Row],[POposte]],Tableau8[],14,FALSE)</f>
        <v>XXX</v>
      </c>
      <c r="T192" s="75" t="str">
        <f>IF(Tableau1[[#This Row],[Strat lancement]]="A0",IF(Tableau1[[#This Row],[Statut lancement]]="X","OK","NOK"),IF(Tableau1[[#This Row],[Strat lancement]]="AA",IF(Tableau1[[#This Row],[Statut lancement]]="XX","OK","NOK"),IF(Tableau1[[#This Row],[Strat lancement]]="BB",IF(Tableau1[[#This Row],[Statut lancement]]="XXX","OK","NOK"))))</f>
        <v>OK</v>
      </c>
      <c r="U192" s="18" t="s">
        <v>867</v>
      </c>
      <c r="V192" s="1" t="s">
        <v>874</v>
      </c>
      <c r="W192" s="1" t="s">
        <v>88</v>
      </c>
      <c r="X192" s="2">
        <v>43944</v>
      </c>
      <c r="Y192" s="1" t="s">
        <v>875</v>
      </c>
      <c r="Z192" s="1" t="s">
        <v>219</v>
      </c>
      <c r="AA192" s="2">
        <v>43944</v>
      </c>
      <c r="AB192" s="123" t="s">
        <v>220</v>
      </c>
      <c r="AC192" s="1" t="str">
        <f>VLOOKUP(Tableau1[[#This Row],[POposte]],Tableau8[#All],18,FALSE)</f>
        <v/>
      </c>
      <c r="AD192" s="236" t="str">
        <f>CONCATENATE(Tableau1[[#This Row],[Nº pièce référence]],Tableau1[[#This Row],[Poste de réf.]])</f>
        <v>450067127110</v>
      </c>
      <c r="AE192" s="237">
        <f>VLOOKUP(Tableau1[[#This Row],[POposte]],Tableau5[#All],5,FALSE)</f>
        <v>1426902.04</v>
      </c>
      <c r="AF192" s="238" t="s">
        <v>52</v>
      </c>
      <c r="AG192" s="237">
        <f>VLOOKUP(Tableau1[[#This Row],[POposte]],Tableau5[#All],6,FALSE)</f>
        <v>1426902.04</v>
      </c>
      <c r="AH192" s="238" t="s">
        <v>52</v>
      </c>
      <c r="AI192" s="239">
        <f>Tableau1[[#This Row],[Montant Engagé PO]]-Tableau1[[#This Row],[Montant Liquidé]]</f>
        <v>0</v>
      </c>
      <c r="AJ192" s="237" t="str">
        <f>VLOOKUP(Tableau1[[#This Row],[POposte]],Tableau5[#All],3,FALSE)</f>
        <v>300020861</v>
      </c>
      <c r="AK192" s="237" t="str">
        <f>VLOOKUP(Tableau1[[#This Row],[POposte]],Tableau5[#All],4,FALSE)</f>
        <v>5</v>
      </c>
      <c r="AL192" s="146" t="str">
        <f>VLOOKUP(Tableau1[[#This Row],[POposte]],Tableau5[#All],2,FALSE)</f>
        <v>255223121102</v>
      </c>
      <c r="AM192" s="237" t="str">
        <f>VLOOKUP(Tableau1[[#This Row],[POposte]],Tableau8[],9,FALSE)</f>
        <v>Z</v>
      </c>
      <c r="AN192" s="241">
        <f>VLOOKUP(Tableau1[[#This Row],[POposte]],Tableau8[],16,FALSE)</f>
        <v>1</v>
      </c>
      <c r="AO192" s="200">
        <f>VLOOKUP(Tableau1[[#This Row],[POposte]],Tableau8[],17,FALSE)</f>
        <v>0</v>
      </c>
      <c r="AP192" s="1" t="str">
        <f>VLOOKUP(Tableau1[[#This Row],[POposte]],Tableau13[#All],10,FALSE)</f>
        <v>0500</v>
      </c>
      <c r="AQ192" s="1" t="str">
        <f>VLOOKUP(MID(Tableau1[[#This Row],[Codenva]],1,2),Tableau36[],2,FALSE)</f>
        <v>Onderhandelingsprocedure zonder voorafgaande bekendmaking (0500)</v>
      </c>
      <c r="AR192" s="1" t="str">
        <f>VLOOKUP(Tableau1[[#This Row],[POposte]],Tableau13[#All],16,FALSE)</f>
        <v/>
      </c>
      <c r="AS192" s="285" t="str">
        <f>Tableau1[[#This Row],[KRC]]&amp;Tableau1[[#This Row],[Poste KRC]]</f>
        <v>3000208615</v>
      </c>
      <c r="AT192" s="1" t="str">
        <f>VLOOKUP(Tableau1[[#This Row],[Colonne3]],Tableau6[[#All],[krcposte]:[description ]],2,FALSE)</f>
        <v>Médicament (AFMPS)</v>
      </c>
    </row>
    <row r="193" spans="1:46" x14ac:dyDescent="0.35">
      <c r="A193" s="1" t="str">
        <f>Tableau1[[#This Row],[Nº pièce référence]]</f>
        <v>4500671275</v>
      </c>
      <c r="B193" s="126" t="s">
        <v>876</v>
      </c>
      <c r="C193" s="1"/>
      <c r="D193" s="1"/>
      <c r="E193" s="1" t="s">
        <v>866</v>
      </c>
      <c r="F193" s="92"/>
      <c r="G193" s="127">
        <v>0</v>
      </c>
      <c r="H193" s="75">
        <v>43937</v>
      </c>
      <c r="I193" s="33">
        <v>12327</v>
      </c>
      <c r="J193" s="73" t="s">
        <v>379</v>
      </c>
      <c r="K193" s="75">
        <v>43995</v>
      </c>
      <c r="L193" s="176" t="s">
        <v>276</v>
      </c>
      <c r="M193" s="33"/>
      <c r="N193" s="33"/>
      <c r="O193" s="33"/>
      <c r="P193" s="33"/>
      <c r="Q193" s="75">
        <v>43943</v>
      </c>
      <c r="R193" s="226" t="str">
        <f>VLOOKUP(Tableau1[[#This Row],[POposte]],Tableau8[],15,FALSE)</f>
        <v>BB</v>
      </c>
      <c r="S193" s="226" t="str">
        <f>VLOOKUP(Tableau1[[#This Row],[POposte]],Tableau8[],14,FALSE)</f>
        <v>XXX</v>
      </c>
      <c r="T193" s="75" t="str">
        <f>IF(Tableau1[[#This Row],[Strat lancement]]="A0",IF(Tableau1[[#This Row],[Statut lancement]]="X","OK","NOK"),IF(Tableau1[[#This Row],[Strat lancement]]="AA",IF(Tableau1[[#This Row],[Statut lancement]]="XX","OK","NOK"),IF(Tableau1[[#This Row],[Strat lancement]]="BB",IF(Tableau1[[#This Row],[Statut lancement]]="XXX","OK","NOK"))))</f>
        <v>OK</v>
      </c>
      <c r="U193" s="18" t="s">
        <v>867</v>
      </c>
      <c r="V193" s="1" t="s">
        <v>877</v>
      </c>
      <c r="W193" s="1" t="s">
        <v>88</v>
      </c>
      <c r="X193" s="2">
        <v>43944</v>
      </c>
      <c r="Y193" s="1" t="s">
        <v>878</v>
      </c>
      <c r="Z193" s="1" t="s">
        <v>219</v>
      </c>
      <c r="AA193" s="2">
        <v>43944</v>
      </c>
      <c r="AB193" s="123" t="s">
        <v>220</v>
      </c>
      <c r="AC193" s="1" t="str">
        <f>VLOOKUP(Tableau1[[#This Row],[POposte]],Tableau8[#All],18,FALSE)</f>
        <v/>
      </c>
      <c r="AD193" s="236" t="str">
        <f>CONCATENATE(Tableau1[[#This Row],[Nº pièce référence]],Tableau1[[#This Row],[Poste de réf.]])</f>
        <v>450067127510</v>
      </c>
      <c r="AE193" s="237">
        <f>VLOOKUP(Tableau1[[#This Row],[POposte]],Tableau5[#All],5,FALSE)</f>
        <v>1448631.3</v>
      </c>
      <c r="AF193" s="238" t="s">
        <v>52</v>
      </c>
      <c r="AG193" s="237">
        <f>VLOOKUP(Tableau1[[#This Row],[POposte]],Tableau5[#All],6,FALSE)</f>
        <v>1448631.3</v>
      </c>
      <c r="AH193" s="238" t="s">
        <v>52</v>
      </c>
      <c r="AI193" s="239">
        <f>Tableau1[[#This Row],[Montant Engagé PO]]-Tableau1[[#This Row],[Montant Liquidé]]</f>
        <v>0</v>
      </c>
      <c r="AJ193" s="237" t="str">
        <f>VLOOKUP(Tableau1[[#This Row],[POposte]],Tableau5[#All],3,FALSE)</f>
        <v>300020861</v>
      </c>
      <c r="AK193" s="237" t="str">
        <f>VLOOKUP(Tableau1[[#This Row],[POposte]],Tableau5[#All],4,FALSE)</f>
        <v>5</v>
      </c>
      <c r="AL193" s="146" t="str">
        <f>VLOOKUP(Tableau1[[#This Row],[POposte]],Tableau5[#All],2,FALSE)</f>
        <v>255223121102</v>
      </c>
      <c r="AM193" s="237" t="str">
        <f>VLOOKUP(Tableau1[[#This Row],[POposte]],Tableau8[],9,FALSE)</f>
        <v>Z</v>
      </c>
      <c r="AN193" s="241">
        <f>VLOOKUP(Tableau1[[#This Row],[POposte]],Tableau8[],16,FALSE)</f>
        <v>1</v>
      </c>
      <c r="AO193" s="200">
        <f>VLOOKUP(Tableau1[[#This Row],[POposte]],Tableau8[],17,FALSE)</f>
        <v>0</v>
      </c>
      <c r="AP193" s="1" t="str">
        <f>VLOOKUP(Tableau1[[#This Row],[POposte]],Tableau13[#All],10,FALSE)</f>
        <v>0500</v>
      </c>
      <c r="AQ193" s="1" t="str">
        <f>VLOOKUP(MID(Tableau1[[#This Row],[Codenva]],1,2),Tableau36[],2,FALSE)</f>
        <v>Onderhandelingsprocedure zonder voorafgaande bekendmaking (0500)</v>
      </c>
      <c r="AR193" s="1" t="str">
        <f>VLOOKUP(Tableau1[[#This Row],[POposte]],Tableau13[#All],16,FALSE)</f>
        <v/>
      </c>
      <c r="AS193" s="285" t="str">
        <f>Tableau1[[#This Row],[KRC]]&amp;Tableau1[[#This Row],[Poste KRC]]</f>
        <v>3000208615</v>
      </c>
      <c r="AT193" s="1" t="str">
        <f>VLOOKUP(Tableau1[[#This Row],[Colonne3]],Tableau6[[#All],[krcposte]:[description ]],2,FALSE)</f>
        <v>Médicament (AFMPS)</v>
      </c>
    </row>
    <row r="194" spans="1:46" x14ac:dyDescent="0.35">
      <c r="A194" s="1" t="str">
        <f>Tableau1[[#This Row],[Nº pièce référence]]</f>
        <v>4500671247</v>
      </c>
      <c r="B194" s="126" t="s">
        <v>879</v>
      </c>
      <c r="C194" s="1"/>
      <c r="D194" s="1"/>
      <c r="E194" s="1" t="s">
        <v>468</v>
      </c>
      <c r="F194" s="92"/>
      <c r="G194" s="125">
        <v>1</v>
      </c>
      <c r="H194" s="75">
        <v>43928</v>
      </c>
      <c r="I194" s="73">
        <v>11538</v>
      </c>
      <c r="J194" s="73" t="s">
        <v>379</v>
      </c>
      <c r="K194" s="75">
        <v>43995</v>
      </c>
      <c r="L194" s="176" t="s">
        <v>276</v>
      </c>
      <c r="M194" s="73"/>
      <c r="N194" s="73"/>
      <c r="O194" s="73"/>
      <c r="P194" s="73"/>
      <c r="Q194" s="75" t="e">
        <v>#N/A</v>
      </c>
      <c r="R194" s="226" t="str">
        <f>VLOOKUP(Tableau1[[#This Row],[POposte]],Tableau8[],15,FALSE)</f>
        <v>BB</v>
      </c>
      <c r="S194" s="226" t="str">
        <f>VLOOKUP(Tableau1[[#This Row],[POposte]],Tableau8[],14,FALSE)</f>
        <v>XXX</v>
      </c>
      <c r="T194" s="75" t="str">
        <f>IF(Tableau1[[#This Row],[Strat lancement]]="A0",IF(Tableau1[[#This Row],[Statut lancement]]="X","OK","NOK"),IF(Tableau1[[#This Row],[Strat lancement]]="AA",IF(Tableau1[[#This Row],[Statut lancement]]="XX","OK","NOK"),IF(Tableau1[[#This Row],[Strat lancement]]="BB",IF(Tableau1[[#This Row],[Statut lancement]]="XXX","OK","NOK"))))</f>
        <v>OK</v>
      </c>
      <c r="U194" s="18" t="s">
        <v>469</v>
      </c>
      <c r="V194" s="1" t="s">
        <v>880</v>
      </c>
      <c r="W194" s="1" t="s">
        <v>88</v>
      </c>
      <c r="X194" s="2">
        <v>43944</v>
      </c>
      <c r="Y194" s="1" t="s">
        <v>881</v>
      </c>
      <c r="Z194" s="1" t="s">
        <v>219</v>
      </c>
      <c r="AA194" s="2">
        <v>43944</v>
      </c>
      <c r="AB194" s="123" t="s">
        <v>220</v>
      </c>
      <c r="AC194" s="1" t="str">
        <f>VLOOKUP(Tableau1[[#This Row],[POposte]],Tableau8[#All],18,FALSE)</f>
        <v/>
      </c>
      <c r="AD194" s="236" t="str">
        <f>CONCATENATE(Tableau1[[#This Row],[Nº pièce référence]],Tableau1[[#This Row],[Poste de réf.]])</f>
        <v>450067124710</v>
      </c>
      <c r="AE194" s="237">
        <f>VLOOKUP(Tableau1[[#This Row],[POposte]],Tableau5[#All],5,FALSE)</f>
        <v>11557971.690000001</v>
      </c>
      <c r="AF194" s="238" t="s">
        <v>52</v>
      </c>
      <c r="AG194" s="237">
        <f>VLOOKUP(Tableau1[[#This Row],[POposte]],Tableau5[#All],6,FALSE)</f>
        <v>11557971.689999999</v>
      </c>
      <c r="AH194" s="238" t="s">
        <v>52</v>
      </c>
      <c r="AI194" s="239">
        <f>Tableau1[[#This Row],[Montant Engagé PO]]-Tableau1[[#This Row],[Montant Liquidé]]</f>
        <v>0</v>
      </c>
      <c r="AJ194" s="237" t="str">
        <f>VLOOKUP(Tableau1[[#This Row],[POposte]],Tableau5[#All],3,FALSE)</f>
        <v>300020861</v>
      </c>
      <c r="AK194" s="237" t="str">
        <f>VLOOKUP(Tableau1[[#This Row],[POposte]],Tableau5[#All],4,FALSE)</f>
        <v>1</v>
      </c>
      <c r="AL194" s="146" t="str">
        <f>VLOOKUP(Tableau1[[#This Row],[POposte]],Tableau5[#All],2,FALSE)</f>
        <v>255223121102</v>
      </c>
      <c r="AM194" s="237" t="str">
        <f>VLOOKUP(Tableau1[[#This Row],[POposte]],Tableau8[],9,FALSE)</f>
        <v>Z</v>
      </c>
      <c r="AN194" s="241">
        <f>VLOOKUP(Tableau1[[#This Row],[POposte]],Tableau8[],16,FALSE)</f>
        <v>1</v>
      </c>
      <c r="AO194" s="200">
        <f>VLOOKUP(Tableau1[[#This Row],[POposte]],Tableau8[],17,FALSE)</f>
        <v>0</v>
      </c>
      <c r="AP194" s="1" t="str">
        <f>VLOOKUP(Tableau1[[#This Row],[POposte]],Tableau13[#All],10,FALSE)</f>
        <v>0500</v>
      </c>
      <c r="AQ194" s="1" t="str">
        <f>VLOOKUP(MID(Tableau1[[#This Row],[Codenva]],1,2),Tableau36[],2,FALSE)</f>
        <v>Onderhandelingsprocedure zonder voorafgaande bekendmaking (0500)</v>
      </c>
      <c r="AR194" s="1" t="str">
        <f>VLOOKUP(Tableau1[[#This Row],[POposte]],Tableau13[#All],16,FALSE)</f>
        <v/>
      </c>
      <c r="AS194" s="285" t="str">
        <f>Tableau1[[#This Row],[KRC]]&amp;Tableau1[[#This Row],[Poste KRC]]</f>
        <v>3000208611</v>
      </c>
      <c r="AT194" s="1" t="str">
        <f>VLOOKUP(Tableau1[[#This Row],[Colonne3]],Tableau6[[#All],[krcposte]:[description ]],2,FALSE)</f>
        <v>PPE</v>
      </c>
    </row>
    <row r="195" spans="1:46" x14ac:dyDescent="0.35">
      <c r="A195" s="1" t="str">
        <f>Tableau1[[#This Row],[Nº pièce référence]]</f>
        <v>4500671158</v>
      </c>
      <c r="B195" s="126" t="s">
        <v>882</v>
      </c>
      <c r="C195" s="1"/>
      <c r="D195" s="1"/>
      <c r="E195" s="1" t="s">
        <v>766</v>
      </c>
      <c r="F195" s="92"/>
      <c r="G195" s="125">
        <v>0.5</v>
      </c>
      <c r="H195" s="95">
        <v>43942</v>
      </c>
      <c r="I195" s="33">
        <v>12578</v>
      </c>
      <c r="J195" s="73" t="s">
        <v>712</v>
      </c>
      <c r="K195" s="75">
        <v>43995</v>
      </c>
      <c r="L195" s="176" t="s">
        <v>276</v>
      </c>
      <c r="M195" s="33"/>
      <c r="N195" s="33"/>
      <c r="O195" s="33"/>
      <c r="P195" s="33"/>
      <c r="Q195" s="75">
        <v>43942</v>
      </c>
      <c r="R195" s="226" t="str">
        <f>VLOOKUP(Tableau1[[#This Row],[POposte]],Tableau8[],15,FALSE)</f>
        <v>BB</v>
      </c>
      <c r="S195" s="226" t="str">
        <f>VLOOKUP(Tableau1[[#This Row],[POposte]],Tableau8[],14,FALSE)</f>
        <v>XXX</v>
      </c>
      <c r="T195" s="75" t="str">
        <f>IF(Tableau1[[#This Row],[Strat lancement]]="A0",IF(Tableau1[[#This Row],[Statut lancement]]="X","OK","NOK"),IF(Tableau1[[#This Row],[Strat lancement]]="AA",IF(Tableau1[[#This Row],[Statut lancement]]="XX","OK","NOK"),IF(Tableau1[[#This Row],[Strat lancement]]="BB",IF(Tableau1[[#This Row],[Statut lancement]]="XXX","OK","NOK"))))</f>
        <v>OK</v>
      </c>
      <c r="U195" s="18" t="s">
        <v>767</v>
      </c>
      <c r="V195" s="1" t="s">
        <v>883</v>
      </c>
      <c r="W195" s="1" t="s">
        <v>88</v>
      </c>
      <c r="X195" s="2">
        <v>43944</v>
      </c>
      <c r="Y195" s="1" t="s">
        <v>818</v>
      </c>
      <c r="Z195" s="1" t="s">
        <v>219</v>
      </c>
      <c r="AA195" s="2">
        <v>43944</v>
      </c>
      <c r="AB195" s="123" t="s">
        <v>220</v>
      </c>
      <c r="AC195" s="1" t="str">
        <f>VLOOKUP(Tableau1[[#This Row],[POposte]],Tableau8[#All],18,FALSE)</f>
        <v/>
      </c>
      <c r="AD195" s="236" t="str">
        <f>CONCATENATE(Tableau1[[#This Row],[Nº pièce référence]],Tableau1[[#This Row],[Poste de réf.]])</f>
        <v>450067115810</v>
      </c>
      <c r="AE195" s="237">
        <f>VLOOKUP(Tableau1[[#This Row],[POposte]],Tableau5[#All],5,FALSE)</f>
        <v>2740000</v>
      </c>
      <c r="AF195" s="238" t="s">
        <v>52</v>
      </c>
      <c r="AG195" s="237">
        <f>VLOOKUP(Tableau1[[#This Row],[POposte]],Tableau5[#All],6,FALSE)</f>
        <v>2740000</v>
      </c>
      <c r="AH195" s="238" t="s">
        <v>52</v>
      </c>
      <c r="AI195" s="239">
        <f>Tableau1[[#This Row],[Montant Engagé PO]]-Tableau1[[#This Row],[Montant Liquidé]]</f>
        <v>0</v>
      </c>
      <c r="AJ195" s="237" t="str">
        <f>VLOOKUP(Tableau1[[#This Row],[POposte]],Tableau5[#All],3,FALSE)</f>
        <v>300020861</v>
      </c>
      <c r="AK195" s="237" t="str">
        <f>VLOOKUP(Tableau1[[#This Row],[POposte]],Tableau5[#All],4,FALSE)</f>
        <v>1</v>
      </c>
      <c r="AL195" s="146" t="str">
        <f>VLOOKUP(Tableau1[[#This Row],[POposte]],Tableau5[#All],2,FALSE)</f>
        <v>255223121102</v>
      </c>
      <c r="AM195" s="237" t="str">
        <f>VLOOKUP(Tableau1[[#This Row],[POposte]],Tableau8[],9,FALSE)</f>
        <v>Z</v>
      </c>
      <c r="AN195" s="241">
        <f>VLOOKUP(Tableau1[[#This Row],[POposte]],Tableau8[],16,FALSE)</f>
        <v>1</v>
      </c>
      <c r="AO195" s="200">
        <f>VLOOKUP(Tableau1[[#This Row],[POposte]],Tableau8[],17,FALSE)</f>
        <v>0</v>
      </c>
      <c r="AP195" s="1" t="str">
        <f>VLOOKUP(Tableau1[[#This Row],[POposte]],Tableau13[#All],10,FALSE)</f>
        <v>0500</v>
      </c>
      <c r="AQ195" s="1" t="str">
        <f>VLOOKUP(MID(Tableau1[[#This Row],[Codenva]],1,2),Tableau36[],2,FALSE)</f>
        <v>Onderhandelingsprocedure zonder voorafgaande bekendmaking (0500)</v>
      </c>
      <c r="AR195" s="1" t="str">
        <f>VLOOKUP(Tableau1[[#This Row],[POposte]],Tableau13[#All],16,FALSE)</f>
        <v/>
      </c>
      <c r="AS195" s="285" t="str">
        <f>Tableau1[[#This Row],[KRC]]&amp;Tableau1[[#This Row],[Poste KRC]]</f>
        <v>3000208611</v>
      </c>
      <c r="AT195" s="1" t="str">
        <f>VLOOKUP(Tableau1[[#This Row],[Colonne3]],Tableau6[[#All],[krcposte]:[description ]],2,FALSE)</f>
        <v>PPE</v>
      </c>
    </row>
    <row r="196" spans="1:46" hidden="1" x14ac:dyDescent="0.35">
      <c r="A196" s="1" t="str">
        <f>Tableau1[[#This Row],[Nº pièce référence]]</f>
        <v>4500671417</v>
      </c>
      <c r="B196" s="124" t="s">
        <v>884</v>
      </c>
      <c r="C196" s="1"/>
      <c r="D196" s="1"/>
      <c r="E196" s="1" t="s">
        <v>885</v>
      </c>
      <c r="F196" s="92"/>
      <c r="G196" s="123"/>
      <c r="H196" s="75">
        <v>43969</v>
      </c>
      <c r="I196" s="73">
        <v>16652</v>
      </c>
      <c r="J196" s="73"/>
      <c r="K196" s="73"/>
      <c r="L196" s="1"/>
      <c r="M196" s="73"/>
      <c r="N196" s="73"/>
      <c r="O196" s="73"/>
      <c r="P196" s="73"/>
      <c r="Q196" s="75" t="e">
        <v>#N/A</v>
      </c>
      <c r="R196" s="226" t="str">
        <f>VLOOKUP(Tableau1[[#This Row],[POposte]],Tableau8[],15,FALSE)</f>
        <v>BB</v>
      </c>
      <c r="S196" s="226" t="str">
        <f>VLOOKUP(Tableau1[[#This Row],[POposte]],Tableau8[],14,FALSE)</f>
        <v>XXX</v>
      </c>
      <c r="T196" s="75" t="str">
        <f>IF(Tableau1[[#This Row],[Strat lancement]]="A0",IF(Tableau1[[#This Row],[Statut lancement]]="X","OK","NOK"),IF(Tableau1[[#This Row],[Strat lancement]]="AA",IF(Tableau1[[#This Row],[Statut lancement]]="XX","OK","NOK"),IF(Tableau1[[#This Row],[Strat lancement]]="BB",IF(Tableau1[[#This Row],[Statut lancement]]="XXX","OK","NOK"))))</f>
        <v>OK</v>
      </c>
      <c r="U196" s="18" t="s">
        <v>886</v>
      </c>
      <c r="V196" s="1" t="s">
        <v>887</v>
      </c>
      <c r="W196" s="1" t="s">
        <v>88</v>
      </c>
      <c r="X196" s="2">
        <v>43945</v>
      </c>
      <c r="Y196" s="1" t="s">
        <v>888</v>
      </c>
      <c r="Z196" s="1" t="s">
        <v>219</v>
      </c>
      <c r="AA196" s="2">
        <v>43945</v>
      </c>
      <c r="AB196" s="123" t="s">
        <v>220</v>
      </c>
      <c r="AC196" s="1" t="str">
        <f>VLOOKUP(Tableau1[[#This Row],[POposte]],Tableau8[#All],18,FALSE)</f>
        <v/>
      </c>
      <c r="AD196" s="236" t="str">
        <f>CONCATENATE(Tableau1[[#This Row],[Nº pièce référence]],Tableau1[[#This Row],[Poste de réf.]])</f>
        <v>450067141710</v>
      </c>
      <c r="AE196" s="237">
        <f>VLOOKUP(Tableau1[[#This Row],[POposte]],Tableau5[#All],5,FALSE)</f>
        <v>9801.06</v>
      </c>
      <c r="AF196" s="238" t="s">
        <v>52</v>
      </c>
      <c r="AG196" s="237">
        <f>VLOOKUP(Tableau1[[#This Row],[POposte]],Tableau5[#All],6,FALSE)</f>
        <v>9801.06</v>
      </c>
      <c r="AH196" s="238" t="s">
        <v>52</v>
      </c>
      <c r="AI196" s="239">
        <f>Tableau1[[#This Row],[Montant Engagé PO]]-Tableau1[[#This Row],[Montant Liquidé]]</f>
        <v>0</v>
      </c>
      <c r="AJ196" s="237" t="str">
        <f>VLOOKUP(Tableau1[[#This Row],[POposte]],Tableau5[#All],3,FALSE)</f>
        <v>300020910</v>
      </c>
      <c r="AK196" s="237" t="str">
        <f>VLOOKUP(Tableau1[[#This Row],[POposte]],Tableau5[#All],4,FALSE)</f>
        <v>1</v>
      </c>
      <c r="AL196" s="146" t="str">
        <f>VLOOKUP(Tableau1[[#This Row],[POposte]],Tableau5[#All],2,FALSE)</f>
        <v>254012121101</v>
      </c>
      <c r="AM196" s="237" t="str">
        <f>VLOOKUP(Tableau1[[#This Row],[POposte]],Tableau8[],9,FALSE)</f>
        <v>Z</v>
      </c>
      <c r="AN196" s="241">
        <f>VLOOKUP(Tableau1[[#This Row],[POposte]],Tableau8[],16,FALSE)</f>
        <v>1</v>
      </c>
      <c r="AO196" s="200">
        <f>VLOOKUP(Tableau1[[#This Row],[POposte]],Tableau8[],17,FALSE)</f>
        <v>0</v>
      </c>
      <c r="AP196" s="1" t="str">
        <f>VLOOKUP(Tableau1[[#This Row],[POposte]],Tableau13[#All],10,FALSE)</f>
        <v>0800</v>
      </c>
      <c r="AQ196" s="1" t="str">
        <f>VLOOKUP(MID(Tableau1[[#This Row],[Codenva]],1,2),Tableau36[],2,FALSE)</f>
        <v>Overheidsopdrachten van beperkte waarde (0800)</v>
      </c>
      <c r="AR196" s="1" t="str">
        <f>VLOOKUP(Tableau1[[#This Row],[POposte]],Tableau13[#All],16,FALSE)</f>
        <v/>
      </c>
      <c r="AS196" s="285" t="str">
        <f>Tableau1[[#This Row],[KRC]]&amp;Tableau1[[#This Row],[Poste KRC]]</f>
        <v>3000209101</v>
      </c>
      <c r="AT196" s="1" t="e">
        <f>VLOOKUP(Tableau1[[#This Row],[Colonne3]],Tableau6[[#All],[krcposte]:[description ]],2,FALSE)</f>
        <v>#N/A</v>
      </c>
    </row>
    <row r="197" spans="1:46" hidden="1" x14ac:dyDescent="0.35">
      <c r="A197" s="1" t="str">
        <f>Tableau1[[#This Row],[Nº pièce référence]]</f>
        <v>4500671405</v>
      </c>
      <c r="B197" s="124"/>
      <c r="C197" s="1"/>
      <c r="D197" s="1"/>
      <c r="E197" s="1" t="s">
        <v>370</v>
      </c>
      <c r="F197" s="92"/>
      <c r="G197" s="123"/>
      <c r="H197" s="75" t="s">
        <v>214</v>
      </c>
      <c r="I197" s="75" t="s">
        <v>214</v>
      </c>
      <c r="J197" s="75" t="s">
        <v>214</v>
      </c>
      <c r="K197" s="75" t="s">
        <v>214</v>
      </c>
      <c r="L197" s="1"/>
      <c r="M197" s="75"/>
      <c r="N197" s="75"/>
      <c r="O197" s="75"/>
      <c r="P197" s="75"/>
      <c r="Q197" s="75" t="s">
        <v>214</v>
      </c>
      <c r="R197" s="226" t="str">
        <f>VLOOKUP(Tableau1[[#This Row],[POposte]],Tableau8[],15,FALSE)</f>
        <v>A0</v>
      </c>
      <c r="S197" s="226" t="str">
        <f>VLOOKUP(Tableau1[[#This Row],[POposte]],Tableau8[],14,FALSE)</f>
        <v>X</v>
      </c>
      <c r="T197" s="75" t="str">
        <f>IF(Tableau1[[#This Row],[Strat lancement]]="A0",IF(Tableau1[[#This Row],[Statut lancement]]="X","OK","NOK"),IF(Tableau1[[#This Row],[Strat lancement]]="AA",IF(Tableau1[[#This Row],[Statut lancement]]="XX","OK","NOK"),IF(Tableau1[[#This Row],[Strat lancement]]="BB",IF(Tableau1[[#This Row],[Statut lancement]]="XXX","OK","NOK"))))</f>
        <v>OK</v>
      </c>
      <c r="U197" s="18" t="s">
        <v>371</v>
      </c>
      <c r="V197" s="1" t="s">
        <v>889</v>
      </c>
      <c r="W197" s="1" t="s">
        <v>88</v>
      </c>
      <c r="X197" s="2">
        <v>43945</v>
      </c>
      <c r="Y197" s="1" t="s">
        <v>890</v>
      </c>
      <c r="Z197" s="1" t="s">
        <v>219</v>
      </c>
      <c r="AA197" s="2">
        <v>43945</v>
      </c>
      <c r="AB197" s="123" t="s">
        <v>220</v>
      </c>
      <c r="AC197" s="1" t="str">
        <f>VLOOKUP(Tableau1[[#This Row],[POposte]],Tableau8[#All],18,FALSE)</f>
        <v/>
      </c>
      <c r="AD197" s="236" t="str">
        <f>CONCATENATE(Tableau1[[#This Row],[Nº pièce référence]],Tableau1[[#This Row],[Poste de réf.]])</f>
        <v>450067140510</v>
      </c>
      <c r="AE197" s="237">
        <f>VLOOKUP(Tableau1[[#This Row],[POposte]],Tableau5[#All],5,FALSE)</f>
        <v>159.6</v>
      </c>
      <c r="AF197" s="238" t="s">
        <v>52</v>
      </c>
      <c r="AG197" s="237">
        <f>VLOOKUP(Tableau1[[#This Row],[POposte]],Tableau5[#All],6,FALSE)</f>
        <v>159.6</v>
      </c>
      <c r="AH197" s="238" t="s">
        <v>52</v>
      </c>
      <c r="AI197" s="239">
        <f>Tableau1[[#This Row],[Montant Engagé PO]]-Tableau1[[#This Row],[Montant Liquidé]]</f>
        <v>0</v>
      </c>
      <c r="AJ197" s="237" t="str">
        <f>VLOOKUP(Tableau1[[#This Row],[POposte]],Tableau5[#All],3,FALSE)</f>
        <v>300020692</v>
      </c>
      <c r="AK197" s="237" t="str">
        <f>VLOOKUP(Tableau1[[#This Row],[POposte]],Tableau5[#All],4,FALSE)</f>
        <v>2</v>
      </c>
      <c r="AL197" s="146" t="str">
        <f>VLOOKUP(Tableau1[[#This Row],[POposte]],Tableau5[#All],2,FALSE)</f>
        <v>252112121101</v>
      </c>
      <c r="AM197" s="237" t="str">
        <f>VLOOKUP(Tableau1[[#This Row],[POposte]],Tableau8[],9,FALSE)</f>
        <v>Z</v>
      </c>
      <c r="AN197" s="241">
        <f>VLOOKUP(Tableau1[[#This Row],[POposte]],Tableau8[],16,FALSE)</f>
        <v>1</v>
      </c>
      <c r="AO197" s="200">
        <f>VLOOKUP(Tableau1[[#This Row],[POposte]],Tableau8[],17,FALSE)</f>
        <v>0</v>
      </c>
      <c r="AP197" s="1" t="str">
        <f>VLOOKUP(Tableau1[[#This Row],[POposte]],Tableau13[#All],10,FALSE)</f>
        <v>0800</v>
      </c>
      <c r="AQ197" s="1" t="str">
        <f>VLOOKUP(MID(Tableau1[[#This Row],[Codenva]],1,2),Tableau36[],2,FALSE)</f>
        <v>Overheidsopdrachten van beperkte waarde (0800)</v>
      </c>
      <c r="AR197" s="1" t="str">
        <f>VLOOKUP(Tableau1[[#This Row],[POposte]],Tableau13[#All],16,FALSE)</f>
        <v/>
      </c>
      <c r="AS197" s="285" t="str">
        <f>Tableau1[[#This Row],[KRC]]&amp;Tableau1[[#This Row],[Poste KRC]]</f>
        <v>3000206922</v>
      </c>
      <c r="AT197" s="1" t="e">
        <f>VLOOKUP(Tableau1[[#This Row],[Colonne3]],Tableau6[[#All],[krcposte]:[description ]],2,FALSE)</f>
        <v>#N/A</v>
      </c>
    </row>
    <row r="198" spans="1:46" hidden="1" x14ac:dyDescent="0.35">
      <c r="A198" s="1" t="str">
        <f>Tableau1[[#This Row],[Nº pièce référence]]</f>
        <v>4500671322</v>
      </c>
      <c r="B198" s="124"/>
      <c r="C198" s="1"/>
      <c r="D198" s="1"/>
      <c r="E198" s="1" t="s">
        <v>891</v>
      </c>
      <c r="F198" s="92"/>
      <c r="G198" s="123"/>
      <c r="H198" s="75" t="s">
        <v>214</v>
      </c>
      <c r="I198" s="75" t="s">
        <v>214</v>
      </c>
      <c r="J198" s="75" t="s">
        <v>214</v>
      </c>
      <c r="K198" s="75" t="s">
        <v>214</v>
      </c>
      <c r="L198" s="1" t="s">
        <v>332</v>
      </c>
      <c r="M198" s="75"/>
      <c r="N198" s="75"/>
      <c r="O198" s="75"/>
      <c r="P198" s="75"/>
      <c r="Q198" s="75" t="s">
        <v>214</v>
      </c>
      <c r="R198" s="226" t="str">
        <f>VLOOKUP(Tableau1[[#This Row],[POposte]],Tableau8[],15,FALSE)</f>
        <v>A0</v>
      </c>
      <c r="S198" s="226" t="str">
        <f>VLOOKUP(Tableau1[[#This Row],[POposte]],Tableau8[],14,FALSE)</f>
        <v>X</v>
      </c>
      <c r="T198" s="75" t="str">
        <f>IF(Tableau1[[#This Row],[Strat lancement]]="A0",IF(Tableau1[[#This Row],[Statut lancement]]="X","OK","NOK"),IF(Tableau1[[#This Row],[Strat lancement]]="AA",IF(Tableau1[[#This Row],[Statut lancement]]="XX","OK","NOK"),IF(Tableau1[[#This Row],[Strat lancement]]="BB",IF(Tableau1[[#This Row],[Statut lancement]]="XXX","OK","NOK"))))</f>
        <v>OK</v>
      </c>
      <c r="U198" s="18" t="s">
        <v>892</v>
      </c>
      <c r="V198" s="1" t="s">
        <v>893</v>
      </c>
      <c r="W198" s="1" t="s">
        <v>88</v>
      </c>
      <c r="X198" s="2">
        <v>43945</v>
      </c>
      <c r="Y198" s="1" t="s">
        <v>894</v>
      </c>
      <c r="Z198" s="1" t="s">
        <v>219</v>
      </c>
      <c r="AA198" s="2">
        <v>43945</v>
      </c>
      <c r="AB198" s="123" t="s">
        <v>220</v>
      </c>
      <c r="AC198" s="1" t="str">
        <f>VLOOKUP(Tableau1[[#This Row],[POposte]],Tableau8[#All],18,FALSE)</f>
        <v/>
      </c>
      <c r="AD198" s="236" t="str">
        <f>CONCATENATE(Tableau1[[#This Row],[Nº pièce référence]],Tableau1[[#This Row],[Poste de réf.]])</f>
        <v>450067132210</v>
      </c>
      <c r="AE198" s="237">
        <f>VLOOKUP(Tableau1[[#This Row],[POposte]],Tableau5[#All],5,FALSE)</f>
        <v>211.21</v>
      </c>
      <c r="AF198" s="238" t="s">
        <v>52</v>
      </c>
      <c r="AG198" s="237">
        <f>VLOOKUP(Tableau1[[#This Row],[POposte]],Tableau5[#All],6,FALSE)</f>
        <v>211.21</v>
      </c>
      <c r="AH198" s="238" t="s">
        <v>52</v>
      </c>
      <c r="AI198" s="239">
        <f>Tableau1[[#This Row],[Montant Engagé PO]]-Tableau1[[#This Row],[Montant Liquidé]]</f>
        <v>0</v>
      </c>
      <c r="AJ198" s="237" t="str">
        <f>VLOOKUP(Tableau1[[#This Row],[POposte]],Tableau5[#All],3,FALSE)</f>
        <v>300020291</v>
      </c>
      <c r="AK198" s="237" t="str">
        <f>VLOOKUP(Tableau1[[#This Row],[POposte]],Tableau5[#All],4,FALSE)</f>
        <v>1</v>
      </c>
      <c r="AL198" s="146" t="str">
        <f>VLOOKUP(Tableau1[[#This Row],[POposte]],Tableau5[#All],2,FALSE)</f>
        <v>255223121102</v>
      </c>
      <c r="AM198" s="237" t="str">
        <f>VLOOKUP(Tableau1[[#This Row],[POposte]],Tableau8[],9,FALSE)</f>
        <v>Z</v>
      </c>
      <c r="AN198" s="241">
        <f>VLOOKUP(Tableau1[[#This Row],[POposte]],Tableau8[],16,FALSE)</f>
        <v>1</v>
      </c>
      <c r="AO198" s="200">
        <f>VLOOKUP(Tableau1[[#This Row],[POposte]],Tableau8[],17,FALSE)</f>
        <v>0</v>
      </c>
      <c r="AP198" s="1" t="str">
        <f>VLOOKUP(Tableau1[[#This Row],[POposte]],Tableau13[#All],10,FALSE)</f>
        <v>0800</v>
      </c>
      <c r="AQ198" s="1" t="str">
        <f>VLOOKUP(MID(Tableau1[[#This Row],[Codenva]],1,2),Tableau36[],2,FALSE)</f>
        <v>Overheidsopdrachten van beperkte waarde (0800)</v>
      </c>
      <c r="AR198" s="1" t="str">
        <f>VLOOKUP(Tableau1[[#This Row],[POposte]],Tableau13[#All],16,FALSE)</f>
        <v/>
      </c>
      <c r="AS198" s="285" t="str">
        <f>Tableau1[[#This Row],[KRC]]&amp;Tableau1[[#This Row],[Poste KRC]]</f>
        <v>3000202911</v>
      </c>
      <c r="AT198" s="1" t="e">
        <f>VLOOKUP(Tableau1[[#This Row],[Colonne3]],Tableau6[[#All],[krcposte]:[description ]],2,FALSE)</f>
        <v>#N/A</v>
      </c>
    </row>
    <row r="199" spans="1:46" hidden="1" x14ac:dyDescent="0.35">
      <c r="A199" s="1" t="str">
        <f>Tableau1[[#This Row],[Nº pièce référence]]</f>
        <v>4500671466</v>
      </c>
      <c r="B199" s="124"/>
      <c r="C199" s="1"/>
      <c r="D199" s="1"/>
      <c r="E199" s="1" t="s">
        <v>453</v>
      </c>
      <c r="F199" s="92"/>
      <c r="G199" s="123"/>
      <c r="H199" s="75" t="s">
        <v>214</v>
      </c>
      <c r="I199" s="75" t="s">
        <v>214</v>
      </c>
      <c r="J199" s="75" t="s">
        <v>214</v>
      </c>
      <c r="K199" s="75" t="s">
        <v>214</v>
      </c>
      <c r="L199" s="1"/>
      <c r="M199" s="75"/>
      <c r="N199" s="75"/>
      <c r="O199" s="75"/>
      <c r="P199" s="75"/>
      <c r="Q199" s="75" t="s">
        <v>214</v>
      </c>
      <c r="R199" s="226" t="str">
        <f>VLOOKUP(Tableau1[[#This Row],[POposte]],Tableau8[],15,FALSE)</f>
        <v>A0</v>
      </c>
      <c r="S199" s="226" t="str">
        <f>VLOOKUP(Tableau1[[#This Row],[POposte]],Tableau8[],14,FALSE)</f>
        <v>X</v>
      </c>
      <c r="T199" s="75" t="str">
        <f>IF(Tableau1[[#This Row],[Strat lancement]]="A0",IF(Tableau1[[#This Row],[Statut lancement]]="X","OK","NOK"),IF(Tableau1[[#This Row],[Strat lancement]]="AA",IF(Tableau1[[#This Row],[Statut lancement]]="XX","OK","NOK"),IF(Tableau1[[#This Row],[Strat lancement]]="BB",IF(Tableau1[[#This Row],[Statut lancement]]="XXX","OK","NOK"))))</f>
        <v>OK</v>
      </c>
      <c r="U199" s="18" t="s">
        <v>454</v>
      </c>
      <c r="V199" s="1" t="s">
        <v>895</v>
      </c>
      <c r="W199" s="1" t="s">
        <v>88</v>
      </c>
      <c r="X199" s="2">
        <v>43945</v>
      </c>
      <c r="Y199" s="1" t="s">
        <v>896</v>
      </c>
      <c r="Z199" s="1" t="s">
        <v>219</v>
      </c>
      <c r="AA199" s="2">
        <v>43945</v>
      </c>
      <c r="AB199" s="123" t="s">
        <v>220</v>
      </c>
      <c r="AC199" s="1" t="str">
        <f>VLOOKUP(Tableau1[[#This Row],[POposte]],Tableau8[#All],18,FALSE)</f>
        <v/>
      </c>
      <c r="AD199" s="236" t="str">
        <f>CONCATENATE(Tableau1[[#This Row],[Nº pièce référence]],Tableau1[[#This Row],[Poste de réf.]])</f>
        <v>450067146610</v>
      </c>
      <c r="AE199" s="237">
        <f>VLOOKUP(Tableau1[[#This Row],[POposte]],Tableau5[#All],5,FALSE)</f>
        <v>1919.75</v>
      </c>
      <c r="AF199" s="238" t="s">
        <v>52</v>
      </c>
      <c r="AG199" s="237">
        <f>VLOOKUP(Tableau1[[#This Row],[POposte]],Tableau5[#All],6,FALSE)</f>
        <v>1919.75</v>
      </c>
      <c r="AH199" s="238" t="s">
        <v>52</v>
      </c>
      <c r="AI199" s="239">
        <f>Tableau1[[#This Row],[Montant Engagé PO]]-Tableau1[[#This Row],[Montant Liquidé]]</f>
        <v>0</v>
      </c>
      <c r="AJ199" s="237" t="str">
        <f>VLOOKUP(Tableau1[[#This Row],[POposte]],Tableau5[#All],3,FALSE)</f>
        <v>300020910</v>
      </c>
      <c r="AK199" s="237" t="str">
        <f>VLOOKUP(Tableau1[[#This Row],[POposte]],Tableau5[#All],4,FALSE)</f>
        <v>2</v>
      </c>
      <c r="AL199" s="146" t="str">
        <f>VLOOKUP(Tableau1[[#This Row],[POposte]],Tableau5[#All],2,FALSE)</f>
        <v>254012121101</v>
      </c>
      <c r="AM199" s="237" t="str">
        <f>VLOOKUP(Tableau1[[#This Row],[POposte]],Tableau8[],9,FALSE)</f>
        <v>Z</v>
      </c>
      <c r="AN199" s="241">
        <f>VLOOKUP(Tableau1[[#This Row],[POposte]],Tableau8[],16,FALSE)</f>
        <v>1</v>
      </c>
      <c r="AO199" s="200">
        <f>VLOOKUP(Tableau1[[#This Row],[POposte]],Tableau8[],17,FALSE)</f>
        <v>0</v>
      </c>
      <c r="AP199" s="1" t="str">
        <f>VLOOKUP(Tableau1[[#This Row],[POposte]],Tableau13[#All],10,FALSE)</f>
        <v>0800</v>
      </c>
      <c r="AQ199" s="1" t="str">
        <f>VLOOKUP(MID(Tableau1[[#This Row],[Codenva]],1,2),Tableau36[],2,FALSE)</f>
        <v>Overheidsopdrachten van beperkte waarde (0800)</v>
      </c>
      <c r="AR199" s="1" t="str">
        <f>VLOOKUP(Tableau1[[#This Row],[POposte]],Tableau13[#All],16,FALSE)</f>
        <v/>
      </c>
      <c r="AS199" s="285" t="str">
        <f>Tableau1[[#This Row],[KRC]]&amp;Tableau1[[#This Row],[Poste KRC]]</f>
        <v>3000209102</v>
      </c>
      <c r="AT199" s="1" t="e">
        <f>VLOOKUP(Tableau1[[#This Row],[Colonne3]],Tableau6[[#All],[krcposte]:[description ]],2,FALSE)</f>
        <v>#N/A</v>
      </c>
    </row>
    <row r="200" spans="1:46" x14ac:dyDescent="0.35">
      <c r="A200" s="1" t="str">
        <f>Tableau1[[#This Row],[Nº pièce référence]]</f>
        <v>4500671660</v>
      </c>
      <c r="B200" s="126" t="s">
        <v>897</v>
      </c>
      <c r="C200" s="1"/>
      <c r="D200" s="1"/>
      <c r="E200" s="1" t="s">
        <v>898</v>
      </c>
      <c r="F200" s="92"/>
      <c r="G200" s="127">
        <v>0</v>
      </c>
      <c r="H200" s="75">
        <v>43938</v>
      </c>
      <c r="I200" s="73">
        <v>12368</v>
      </c>
      <c r="J200" s="73" t="s">
        <v>712</v>
      </c>
      <c r="K200" s="75">
        <v>43995</v>
      </c>
      <c r="L200" s="176" t="s">
        <v>276</v>
      </c>
      <c r="M200" s="73"/>
      <c r="N200" s="73"/>
      <c r="O200" s="73"/>
      <c r="P200" s="73"/>
      <c r="Q200" s="75">
        <v>43938</v>
      </c>
      <c r="R200" s="226" t="str">
        <f>VLOOKUP(Tableau1[[#This Row],[POposte]],Tableau8[],15,FALSE)</f>
        <v>BB</v>
      </c>
      <c r="S200" s="226" t="str">
        <f>VLOOKUP(Tableau1[[#This Row],[POposte]],Tableau8[],14,FALSE)</f>
        <v>XXX</v>
      </c>
      <c r="T200" s="75" t="str">
        <f>IF(Tableau1[[#This Row],[Strat lancement]]="A0",IF(Tableau1[[#This Row],[Statut lancement]]="X","OK","NOK"),IF(Tableau1[[#This Row],[Strat lancement]]="AA",IF(Tableau1[[#This Row],[Statut lancement]]="XX","OK","NOK"),IF(Tableau1[[#This Row],[Strat lancement]]="BB",IF(Tableau1[[#This Row],[Statut lancement]]="XXX","OK","NOK"))))</f>
        <v>OK</v>
      </c>
      <c r="U200" s="18" t="s">
        <v>899</v>
      </c>
      <c r="V200" s="1" t="s">
        <v>900</v>
      </c>
      <c r="W200" s="1" t="s">
        <v>88</v>
      </c>
      <c r="X200" s="2">
        <v>43948</v>
      </c>
      <c r="Y200" s="1" t="s">
        <v>901</v>
      </c>
      <c r="Z200" s="1" t="s">
        <v>219</v>
      </c>
      <c r="AA200" s="2">
        <v>43948</v>
      </c>
      <c r="AB200" s="123" t="s">
        <v>220</v>
      </c>
      <c r="AC200" s="1" t="str">
        <f>VLOOKUP(Tableau1[[#This Row],[POposte]],Tableau8[#All],18,FALSE)</f>
        <v/>
      </c>
      <c r="AD200" s="236" t="str">
        <f>CONCATENATE(Tableau1[[#This Row],[Nº pièce référence]],Tableau1[[#This Row],[Poste de réf.]])</f>
        <v>450067166010</v>
      </c>
      <c r="AE200" s="237">
        <f>VLOOKUP(Tableau1[[#This Row],[POposte]],Tableau5[#All],5,FALSE)</f>
        <v>257943.81</v>
      </c>
      <c r="AF200" s="238" t="s">
        <v>52</v>
      </c>
      <c r="AG200" s="237">
        <f>VLOOKUP(Tableau1[[#This Row],[POposte]],Tableau5[#All],6,FALSE)</f>
        <v>250452.33</v>
      </c>
      <c r="AH200" s="238" t="s">
        <v>52</v>
      </c>
      <c r="AI200" s="239">
        <f>Tableau1[[#This Row],[Montant Engagé PO]]-Tableau1[[#This Row],[Montant Liquidé]]</f>
        <v>7491.4800000000105</v>
      </c>
      <c r="AJ200" s="237" t="str">
        <f>VLOOKUP(Tableau1[[#This Row],[POposte]],Tableau5[#All],3,FALSE)</f>
        <v>300020861</v>
      </c>
      <c r="AK200" s="237" t="str">
        <f>VLOOKUP(Tableau1[[#This Row],[POposte]],Tableau5[#All],4,FALSE)</f>
        <v>6</v>
      </c>
      <c r="AL200" s="146" t="str">
        <f>VLOOKUP(Tableau1[[#This Row],[POposte]],Tableau5[#All],2,FALSE)</f>
        <v>255223121102</v>
      </c>
      <c r="AM200" s="237" t="str">
        <f>VLOOKUP(Tableau1[[#This Row],[POposte]],Tableau8[],9,FALSE)</f>
        <v>Z</v>
      </c>
      <c r="AN200" s="241">
        <f>VLOOKUP(Tableau1[[#This Row],[POposte]],Tableau8[],16,FALSE)</f>
        <v>1</v>
      </c>
      <c r="AO200" s="200">
        <f>VLOOKUP(Tableau1[[#This Row],[POposte]],Tableau8[],17,FALSE)</f>
        <v>0</v>
      </c>
      <c r="AP200" s="1" t="str">
        <f>VLOOKUP(Tableau1[[#This Row],[POposte]],Tableau13[#All],10,FALSE)</f>
        <v>0500</v>
      </c>
      <c r="AQ200" s="1" t="str">
        <f>VLOOKUP(MID(Tableau1[[#This Row],[Codenva]],1,2),Tableau36[],2,FALSE)</f>
        <v>Onderhandelingsprocedure zonder voorafgaande bekendmaking (0500)</v>
      </c>
      <c r="AR200" s="1" t="str">
        <f>VLOOKUP(Tableau1[[#This Row],[POposte]],Tableau13[#All],16,FALSE)</f>
        <v/>
      </c>
      <c r="AS200" s="285" t="str">
        <f>Tableau1[[#This Row],[KRC]]&amp;Tableau1[[#This Row],[Poste KRC]]</f>
        <v>3000208616</v>
      </c>
      <c r="AT200" s="1" t="str">
        <f>VLOOKUP(Tableau1[[#This Row],[Colonne3]],Tableau6[[#All],[krcposte]:[description ]],2,FALSE)</f>
        <v>Divers Taskforce (medical devices, etc)</v>
      </c>
    </row>
    <row r="201" spans="1:46" x14ac:dyDescent="0.35">
      <c r="A201" s="1" t="str">
        <f>Tableau1[[#This Row],[Nº pièce référence]]</f>
        <v>4500697673</v>
      </c>
      <c r="B201" s="205"/>
      <c r="C201" s="1" t="s">
        <v>347</v>
      </c>
      <c r="D201" t="s">
        <v>902</v>
      </c>
      <c r="E201" s="1" t="s">
        <v>349</v>
      </c>
      <c r="F201" s="178"/>
      <c r="G201" s="123"/>
      <c r="H201" s="73"/>
      <c r="I201" s="42"/>
      <c r="J201" s="73"/>
      <c r="K201" s="73"/>
      <c r="L201" s="176" t="s">
        <v>276</v>
      </c>
      <c r="M201" s="73" t="s">
        <v>332</v>
      </c>
      <c r="N201" s="42"/>
      <c r="O201" s="42"/>
      <c r="P201" s="73" t="s">
        <v>903</v>
      </c>
      <c r="Q201" s="73" t="s">
        <v>351</v>
      </c>
      <c r="R201" s="226" t="str">
        <f>VLOOKUP(Tableau1[[#This Row],[POposte]],Tableau8[],15,FALSE)</f>
        <v>AA</v>
      </c>
      <c r="S201" s="226" t="str">
        <f>VLOOKUP(Tableau1[[#This Row],[POposte]],Tableau8[],14,FALSE)</f>
        <v>XX</v>
      </c>
      <c r="T201" s="75" t="str">
        <f>IF(Tableau1[[#This Row],[Strat lancement]]="A0",IF(Tableau1[[#This Row],[Statut lancement]]="X","OK","NOK"),IF(Tableau1[[#This Row],[Strat lancement]]="AA",IF(Tableau1[[#This Row],[Statut lancement]]="XX","OK","NOK"),IF(Tableau1[[#This Row],[Strat lancement]]="BB",IF(Tableau1[[#This Row],[Statut lancement]]="XXX","OK","NOK"))))</f>
        <v>OK</v>
      </c>
      <c r="U201" s="18" t="s">
        <v>352</v>
      </c>
      <c r="V201" s="1" t="s">
        <v>904</v>
      </c>
      <c r="W201" s="1" t="s">
        <v>88</v>
      </c>
      <c r="X201" s="2">
        <v>44127</v>
      </c>
      <c r="Y201" s="1" t="s">
        <v>905</v>
      </c>
      <c r="Z201" s="1" t="s">
        <v>219</v>
      </c>
      <c r="AA201" s="2">
        <v>44127</v>
      </c>
      <c r="AB201" s="123" t="s">
        <v>220</v>
      </c>
      <c r="AC201" s="1" t="str">
        <f>VLOOKUP(Tableau1[[#This Row],[POposte]],Tableau8[#All],18,FALSE)</f>
        <v/>
      </c>
      <c r="AD201" s="236" t="str">
        <f>CONCATENATE(Tableau1[[#This Row],[Nº pièce référence]],Tableau1[[#This Row],[Poste de réf.]])</f>
        <v>450069767310</v>
      </c>
      <c r="AE201" s="237">
        <f>VLOOKUP(Tableau1[[#This Row],[POposte]],Tableau5[#All],5,FALSE)</f>
        <v>1558.48</v>
      </c>
      <c r="AF201" s="238" t="s">
        <v>52</v>
      </c>
      <c r="AG201" s="237">
        <f>VLOOKUP(Tableau1[[#This Row],[POposte]],Tableau5[#All],6,FALSE)</f>
        <v>0</v>
      </c>
      <c r="AH201" s="238" t="s">
        <v>52</v>
      </c>
      <c r="AI201" s="239">
        <f>Tableau1[[#This Row],[Montant Engagé PO]]-Tableau1[[#This Row],[Montant Liquidé]]</f>
        <v>1558.48</v>
      </c>
      <c r="AJ201" s="237" t="str">
        <f>VLOOKUP(Tableau1[[#This Row],[POposte]],Tableau5[#All],3,FALSE)</f>
        <v>300020861</v>
      </c>
      <c r="AK201" s="237" t="str">
        <f>VLOOKUP(Tableau1[[#This Row],[POposte]],Tableau5[#All],4,FALSE)</f>
        <v>2</v>
      </c>
      <c r="AL201" s="146" t="str">
        <f>VLOOKUP(Tableau1[[#This Row],[POposte]],Tableau5[#All],2,FALSE)</f>
        <v>255223121102</v>
      </c>
      <c r="AM201" s="237" t="str">
        <f>VLOOKUP(Tableau1[[#This Row],[POposte]],Tableau8[],9,FALSE)</f>
        <v>L</v>
      </c>
      <c r="AN201" s="241">
        <f>VLOOKUP(Tableau1[[#This Row],[POposte]],Tableau8[],16,FALSE)</f>
        <v>7</v>
      </c>
      <c r="AO201" s="200">
        <f>VLOOKUP(Tableau1[[#This Row],[POposte]],Tableau8[],17,FALSE)</f>
        <v>7</v>
      </c>
      <c r="AP201" s="1" t="str">
        <f>VLOOKUP(Tableau1[[#This Row],[POposte]],Tableau13[#All],10,FALSE)</f>
        <v>0800</v>
      </c>
      <c r="AQ201" s="1" t="str">
        <f>VLOOKUP(MID(Tableau1[[#This Row],[Codenva]],1,2),Tableau36[],2,FALSE)</f>
        <v>Overheidsopdrachten van beperkte waarde (0800)</v>
      </c>
      <c r="AR201" s="1" t="str">
        <f>VLOOKUP(Tableau1[[#This Row],[POposte]],Tableau13[#All],16,FALSE)</f>
        <v/>
      </c>
      <c r="AS201" s="285" t="str">
        <f>Tableau1[[#This Row],[KRC]]&amp;Tableau1[[#This Row],[Poste KRC]]</f>
        <v>3000208612</v>
      </c>
      <c r="AT201" s="1" t="str">
        <f>VLOOKUP(Tableau1[[#This Row],[Colonne3]],Tableau6[[#All],[krcposte]:[description ]],2,FALSE)</f>
        <v>Testing/reactifs</v>
      </c>
    </row>
    <row r="202" spans="1:46" x14ac:dyDescent="0.35">
      <c r="A202" s="1" t="str">
        <f>Tableau1[[#This Row],[Nº pièce référence]]</f>
        <v>4500671557</v>
      </c>
      <c r="B202" s="128" t="s">
        <v>906</v>
      </c>
      <c r="C202" s="1"/>
      <c r="D202" s="1"/>
      <c r="E202" s="1" t="s">
        <v>907</v>
      </c>
      <c r="F202" s="92"/>
      <c r="G202" s="127">
        <v>0</v>
      </c>
      <c r="H202" s="95" t="s">
        <v>908</v>
      </c>
      <c r="I202" s="33" t="s">
        <v>909</v>
      </c>
      <c r="J202" s="73" t="s">
        <v>282</v>
      </c>
      <c r="K202" s="73"/>
      <c r="L202" s="176" t="s">
        <v>276</v>
      </c>
      <c r="M202" s="33"/>
      <c r="N202" s="33"/>
      <c r="O202" s="33"/>
      <c r="P202" s="33"/>
      <c r="Q202" s="75">
        <v>43945</v>
      </c>
      <c r="R202" s="226" t="str">
        <f>VLOOKUP(Tableau1[[#This Row],[POposte]],Tableau8[],15,FALSE)</f>
        <v>BB</v>
      </c>
      <c r="S202" s="226" t="str">
        <f>VLOOKUP(Tableau1[[#This Row],[POposte]],Tableau8[],14,FALSE)</f>
        <v>XXX</v>
      </c>
      <c r="T202" s="75" t="str">
        <f>IF(Tableau1[[#This Row],[Strat lancement]]="A0",IF(Tableau1[[#This Row],[Statut lancement]]="X","OK","NOK"),IF(Tableau1[[#This Row],[Strat lancement]]="AA",IF(Tableau1[[#This Row],[Statut lancement]]="XX","OK","NOK"),IF(Tableau1[[#This Row],[Strat lancement]]="BB",IF(Tableau1[[#This Row],[Statut lancement]]="XXX","OK","NOK"))))</f>
        <v>OK</v>
      </c>
      <c r="U202" s="18" t="s">
        <v>910</v>
      </c>
      <c r="V202" s="1" t="s">
        <v>911</v>
      </c>
      <c r="W202" s="1" t="s">
        <v>88</v>
      </c>
      <c r="X202" s="2">
        <v>43948</v>
      </c>
      <c r="Y202" s="1" t="s">
        <v>912</v>
      </c>
      <c r="Z202" s="1" t="s">
        <v>219</v>
      </c>
      <c r="AA202" s="2">
        <v>43948</v>
      </c>
      <c r="AB202" s="123" t="s">
        <v>220</v>
      </c>
      <c r="AC202" s="1" t="str">
        <f>VLOOKUP(Tableau1[[#This Row],[POposte]],Tableau8[#All],18,FALSE)</f>
        <v/>
      </c>
      <c r="AD202" s="236" t="str">
        <f>CONCATENATE(Tableau1[[#This Row],[Nº pièce référence]],Tableau1[[#This Row],[Poste de réf.]])</f>
        <v>450067155710</v>
      </c>
      <c r="AE202" s="237">
        <f>VLOOKUP(Tableau1[[#This Row],[POposte]],Tableau5[#All],5,FALSE)</f>
        <v>22128.48</v>
      </c>
      <c r="AF202" s="238" t="s">
        <v>52</v>
      </c>
      <c r="AG202" s="237">
        <f>VLOOKUP(Tableau1[[#This Row],[POposte]],Tableau5[#All],6,FALSE)</f>
        <v>22128.48</v>
      </c>
      <c r="AH202" s="238" t="s">
        <v>52</v>
      </c>
      <c r="AI202" s="239">
        <f>Tableau1[[#This Row],[Montant Engagé PO]]-Tableau1[[#This Row],[Montant Liquidé]]</f>
        <v>0</v>
      </c>
      <c r="AJ202" s="237" t="str">
        <f>VLOOKUP(Tableau1[[#This Row],[POposte]],Tableau5[#All],3,FALSE)</f>
        <v>300020861</v>
      </c>
      <c r="AK202" s="237" t="str">
        <f>VLOOKUP(Tableau1[[#This Row],[POposte]],Tableau5[#All],4,FALSE)</f>
        <v>2</v>
      </c>
      <c r="AL202" s="146" t="str">
        <f>VLOOKUP(Tableau1[[#This Row],[POposte]],Tableau5[#All],2,FALSE)</f>
        <v>255223121102</v>
      </c>
      <c r="AM202" s="237" t="str">
        <f>VLOOKUP(Tableau1[[#This Row],[POposte]],Tableau8[],9,FALSE)</f>
        <v>Z</v>
      </c>
      <c r="AN202" s="241">
        <f>VLOOKUP(Tableau1[[#This Row],[POposte]],Tableau8[],16,FALSE)</f>
        <v>1</v>
      </c>
      <c r="AO202" s="200">
        <f>VLOOKUP(Tableau1[[#This Row],[POposte]],Tableau8[],17,FALSE)</f>
        <v>0</v>
      </c>
      <c r="AP202" s="1" t="str">
        <f>VLOOKUP(Tableau1[[#This Row],[POposte]],Tableau13[#All],10,FALSE)</f>
        <v>0800</v>
      </c>
      <c r="AQ202" s="1" t="str">
        <f>VLOOKUP(MID(Tableau1[[#This Row],[Codenva]],1,2),Tableau36[],2,FALSE)</f>
        <v>Overheidsopdrachten van beperkte waarde (0800)</v>
      </c>
      <c r="AR202" s="1" t="str">
        <f>VLOOKUP(Tableau1[[#This Row],[POposte]],Tableau13[#All],16,FALSE)</f>
        <v/>
      </c>
      <c r="AS202" s="285" t="str">
        <f>Tableau1[[#This Row],[KRC]]&amp;Tableau1[[#This Row],[Poste KRC]]</f>
        <v>3000208612</v>
      </c>
      <c r="AT202" s="1" t="str">
        <f>VLOOKUP(Tableau1[[#This Row],[Colonne3]],Tableau6[[#All],[krcposte]:[description ]],2,FALSE)</f>
        <v>Testing/reactifs</v>
      </c>
    </row>
    <row r="203" spans="1:46" x14ac:dyDescent="0.35">
      <c r="A203" s="1" t="str">
        <f>Tableau1[[#This Row],[Nº pièce référence]]</f>
        <v>4500671639</v>
      </c>
      <c r="B203" s="126" t="s">
        <v>913</v>
      </c>
      <c r="C203" s="1"/>
      <c r="D203" s="1"/>
      <c r="E203" s="1" t="s">
        <v>914</v>
      </c>
      <c r="F203" s="92"/>
      <c r="G203" s="125">
        <v>0.75</v>
      </c>
      <c r="H203" s="95">
        <v>43942</v>
      </c>
      <c r="I203" s="33">
        <v>12569</v>
      </c>
      <c r="J203" s="73" t="s">
        <v>712</v>
      </c>
      <c r="K203" s="75">
        <v>43995</v>
      </c>
      <c r="L203" s="176" t="s">
        <v>276</v>
      </c>
      <c r="M203" s="33"/>
      <c r="N203" s="33"/>
      <c r="O203" s="33"/>
      <c r="P203" s="33"/>
      <c r="Q203" s="75">
        <v>43942</v>
      </c>
      <c r="R203" s="226" t="str">
        <f>VLOOKUP(Tableau1[[#This Row],[POposte]],Tableau8[],15,FALSE)</f>
        <v>BB</v>
      </c>
      <c r="S203" s="226" t="str">
        <f>VLOOKUP(Tableau1[[#This Row],[POposte]],Tableau8[],14,FALSE)</f>
        <v>XXX</v>
      </c>
      <c r="T203" s="75" t="str">
        <f>IF(Tableau1[[#This Row],[Strat lancement]]="A0",IF(Tableau1[[#This Row],[Statut lancement]]="X","OK","NOK"),IF(Tableau1[[#This Row],[Strat lancement]]="AA",IF(Tableau1[[#This Row],[Statut lancement]]="XX","OK","NOK"),IF(Tableau1[[#This Row],[Strat lancement]]="BB",IF(Tableau1[[#This Row],[Statut lancement]]="XXX","OK","NOK"))))</f>
        <v>OK</v>
      </c>
      <c r="U203" s="18" t="s">
        <v>915</v>
      </c>
      <c r="V203" s="1" t="s">
        <v>916</v>
      </c>
      <c r="W203" s="1" t="s">
        <v>88</v>
      </c>
      <c r="X203" s="2">
        <v>43948</v>
      </c>
      <c r="Y203" s="1" t="s">
        <v>818</v>
      </c>
      <c r="Z203" s="1" t="s">
        <v>219</v>
      </c>
      <c r="AA203" s="2">
        <v>43948</v>
      </c>
      <c r="AB203" s="123" t="s">
        <v>220</v>
      </c>
      <c r="AC203" s="1" t="str">
        <f>VLOOKUP(Tableau1[[#This Row],[POposte]],Tableau8[#All],18,FALSE)</f>
        <v/>
      </c>
      <c r="AD203" s="236" t="str">
        <f>CONCATENATE(Tableau1[[#This Row],[Nº pièce référence]],Tableau1[[#This Row],[Poste de réf.]])</f>
        <v>450067163910</v>
      </c>
      <c r="AE203" s="237">
        <f>VLOOKUP(Tableau1[[#This Row],[POposte]],Tableau5[#All],5,FALSE)</f>
        <v>3193190</v>
      </c>
      <c r="AF203" s="238" t="s">
        <v>52</v>
      </c>
      <c r="AG203" s="237">
        <f>VLOOKUP(Tableau1[[#This Row],[POposte]],Tableau5[#All],6,FALSE)</f>
        <v>3193190</v>
      </c>
      <c r="AH203" s="238" t="s">
        <v>52</v>
      </c>
      <c r="AI203" s="239">
        <f>Tableau1[[#This Row],[Montant Engagé PO]]-Tableau1[[#This Row],[Montant Liquidé]]</f>
        <v>0</v>
      </c>
      <c r="AJ203" s="237" t="str">
        <f>VLOOKUP(Tableau1[[#This Row],[POposte]],Tableau5[#All],3,FALSE)</f>
        <v>300020861</v>
      </c>
      <c r="AK203" s="237" t="str">
        <f>VLOOKUP(Tableau1[[#This Row],[POposte]],Tableau5[#All],4,FALSE)</f>
        <v>1</v>
      </c>
      <c r="AL203" s="146" t="str">
        <f>VLOOKUP(Tableau1[[#This Row],[POposte]],Tableau5[#All],2,FALSE)</f>
        <v>255223121102</v>
      </c>
      <c r="AM203" s="237" t="str">
        <f>VLOOKUP(Tableau1[[#This Row],[POposte]],Tableau8[],9,FALSE)</f>
        <v>Z</v>
      </c>
      <c r="AN203" s="241">
        <f>VLOOKUP(Tableau1[[#This Row],[POposte]],Tableau8[],16,FALSE)</f>
        <v>1</v>
      </c>
      <c r="AO203" s="200">
        <f>VLOOKUP(Tableau1[[#This Row],[POposte]],Tableau8[],17,FALSE)</f>
        <v>0</v>
      </c>
      <c r="AP203" s="1" t="str">
        <f>VLOOKUP(Tableau1[[#This Row],[POposte]],Tableau13[#All],10,FALSE)</f>
        <v>0500</v>
      </c>
      <c r="AQ203" s="1" t="str">
        <f>VLOOKUP(MID(Tableau1[[#This Row],[Codenva]],1,2),Tableau36[],2,FALSE)</f>
        <v>Onderhandelingsprocedure zonder voorafgaande bekendmaking (0500)</v>
      </c>
      <c r="AR203" s="1" t="str">
        <f>VLOOKUP(Tableau1[[#This Row],[POposte]],Tableau13[#All],16,FALSE)</f>
        <v/>
      </c>
      <c r="AS203" s="285" t="str">
        <f>Tableau1[[#This Row],[KRC]]&amp;Tableau1[[#This Row],[Poste KRC]]</f>
        <v>3000208611</v>
      </c>
      <c r="AT203" s="1" t="str">
        <f>VLOOKUP(Tableau1[[#This Row],[Colonne3]],Tableau6[[#All],[krcposte]:[description ]],2,FALSE)</f>
        <v>PPE</v>
      </c>
    </row>
    <row r="204" spans="1:46" x14ac:dyDescent="0.35">
      <c r="A204" s="1" t="str">
        <f>Tableau1[[#This Row],[Nº pièce référence]]</f>
        <v>4500671580</v>
      </c>
      <c r="B204" s="126" t="s">
        <v>917</v>
      </c>
      <c r="C204" s="1"/>
      <c r="D204" s="1"/>
      <c r="E204" s="1" t="s">
        <v>918</v>
      </c>
      <c r="F204" s="92"/>
      <c r="G204" s="125">
        <v>0.5</v>
      </c>
      <c r="H204" s="95">
        <v>43944</v>
      </c>
      <c r="I204" s="33">
        <v>12945</v>
      </c>
      <c r="J204" s="73" t="s">
        <v>712</v>
      </c>
      <c r="K204" s="75">
        <v>43995</v>
      </c>
      <c r="L204" s="176" t="s">
        <v>276</v>
      </c>
      <c r="M204" s="33"/>
      <c r="N204" s="33"/>
      <c r="O204" s="33"/>
      <c r="P204" s="33"/>
      <c r="Q204" s="95">
        <v>43944</v>
      </c>
      <c r="R204" s="227" t="str">
        <f>VLOOKUP(Tableau1[[#This Row],[POposte]],Tableau8[],15,FALSE)</f>
        <v>BB</v>
      </c>
      <c r="S204" s="227" t="str">
        <f>VLOOKUP(Tableau1[[#This Row],[POposte]],Tableau8[],14,FALSE)</f>
        <v>XXX</v>
      </c>
      <c r="T204" s="95" t="str">
        <f>IF(Tableau1[[#This Row],[Strat lancement]]="A0",IF(Tableau1[[#This Row],[Statut lancement]]="X","OK","NOK"),IF(Tableau1[[#This Row],[Strat lancement]]="AA",IF(Tableau1[[#This Row],[Statut lancement]]="XX","OK","NOK"),IF(Tableau1[[#This Row],[Strat lancement]]="BB",IF(Tableau1[[#This Row],[Statut lancement]]="XXX","OK","NOK"))))</f>
        <v>OK</v>
      </c>
      <c r="U204" s="18" t="s">
        <v>919</v>
      </c>
      <c r="V204" s="1" t="s">
        <v>920</v>
      </c>
      <c r="W204" s="1" t="s">
        <v>88</v>
      </c>
      <c r="X204" s="2">
        <v>43948</v>
      </c>
      <c r="Y204" s="1" t="s">
        <v>921</v>
      </c>
      <c r="Z204" s="1" t="s">
        <v>219</v>
      </c>
      <c r="AA204" s="2">
        <v>43948</v>
      </c>
      <c r="AB204" s="123" t="s">
        <v>220</v>
      </c>
      <c r="AC204" s="1" t="str">
        <f>VLOOKUP(Tableau1[[#This Row],[POposte]],Tableau8[#All],18,FALSE)</f>
        <v/>
      </c>
      <c r="AD204" s="236" t="str">
        <f>CONCATENATE(Tableau1[[#This Row],[Nº pièce référence]],Tableau1[[#This Row],[Poste de réf.]])</f>
        <v>450067158010</v>
      </c>
      <c r="AE204" s="237">
        <f>VLOOKUP(Tableau1[[#This Row],[POposte]],Tableau5[#All],5,FALSE)</f>
        <v>72418.5</v>
      </c>
      <c r="AF204" s="238" t="s">
        <v>52</v>
      </c>
      <c r="AG204" s="237">
        <f>VLOOKUP(Tableau1[[#This Row],[POposte]],Tableau5[#All],6,FALSE)</f>
        <v>72418.5</v>
      </c>
      <c r="AH204" s="238" t="s">
        <v>52</v>
      </c>
      <c r="AI204" s="239">
        <f>Tableau1[[#This Row],[Montant Engagé PO]]-Tableau1[[#This Row],[Montant Liquidé]]</f>
        <v>0</v>
      </c>
      <c r="AJ204" s="237" t="str">
        <f>VLOOKUP(Tableau1[[#This Row],[POposte]],Tableau5[#All],3,FALSE)</f>
        <v>300020861</v>
      </c>
      <c r="AK204" s="237" t="str">
        <f>VLOOKUP(Tableau1[[#This Row],[POposte]],Tableau5[#All],4,FALSE)</f>
        <v>1</v>
      </c>
      <c r="AL204" s="146" t="str">
        <f>VLOOKUP(Tableau1[[#This Row],[POposte]],Tableau5[#All],2,FALSE)</f>
        <v>255223121102</v>
      </c>
      <c r="AM204" s="237" t="str">
        <f>VLOOKUP(Tableau1[[#This Row],[POposte]],Tableau8[],9,FALSE)</f>
        <v>Z</v>
      </c>
      <c r="AN204" s="241">
        <f>VLOOKUP(Tableau1[[#This Row],[POposte]],Tableau8[],16,FALSE)</f>
        <v>1</v>
      </c>
      <c r="AO204" s="200">
        <f>VLOOKUP(Tableau1[[#This Row],[POposte]],Tableau8[],17,FALSE)</f>
        <v>0</v>
      </c>
      <c r="AP204" s="1" t="str">
        <f>VLOOKUP(Tableau1[[#This Row],[POposte]],Tableau13[#All],10,FALSE)</f>
        <v>0500</v>
      </c>
      <c r="AQ204" s="1" t="str">
        <f>VLOOKUP(MID(Tableau1[[#This Row],[Codenva]],1,2),Tableau36[],2,FALSE)</f>
        <v>Onderhandelingsprocedure zonder voorafgaande bekendmaking (0500)</v>
      </c>
      <c r="AR204" s="1" t="str">
        <f>VLOOKUP(Tableau1[[#This Row],[POposte]],Tableau13[#All],16,FALSE)</f>
        <v/>
      </c>
      <c r="AS204" s="285" t="str">
        <f>Tableau1[[#This Row],[KRC]]&amp;Tableau1[[#This Row],[Poste KRC]]</f>
        <v>3000208611</v>
      </c>
      <c r="AT204" s="1" t="str">
        <f>VLOOKUP(Tableau1[[#This Row],[Colonne3]],Tableau6[[#All],[krcposte]:[description ]],2,FALSE)</f>
        <v>PPE</v>
      </c>
    </row>
    <row r="205" spans="1:46" x14ac:dyDescent="0.35">
      <c r="A205" s="1" t="str">
        <f>Tableau1[[#This Row],[Nº pièce référence]]</f>
        <v>4500671548</v>
      </c>
      <c r="B205" s="128" t="s">
        <v>922</v>
      </c>
      <c r="C205" s="1"/>
      <c r="D205" s="1"/>
      <c r="E205" s="1" t="s">
        <v>923</v>
      </c>
      <c r="F205" s="92"/>
      <c r="G205" s="127">
        <v>0</v>
      </c>
      <c r="H205" s="95">
        <v>43938</v>
      </c>
      <c r="I205" s="33">
        <v>12362</v>
      </c>
      <c r="J205" s="73" t="s">
        <v>282</v>
      </c>
      <c r="K205" s="73"/>
      <c r="L205" s="176" t="s">
        <v>276</v>
      </c>
      <c r="M205" s="33"/>
      <c r="N205" s="33"/>
      <c r="O205" s="33"/>
      <c r="P205" s="33"/>
      <c r="Q205" s="75">
        <v>43938</v>
      </c>
      <c r="R205" s="226" t="str">
        <f>VLOOKUP(Tableau1[[#This Row],[POposte]],Tableau8[],15,FALSE)</f>
        <v>BB</v>
      </c>
      <c r="S205" s="226" t="str">
        <f>VLOOKUP(Tableau1[[#This Row],[POposte]],Tableau8[],14,FALSE)</f>
        <v>XXX</v>
      </c>
      <c r="T205" s="75" t="str">
        <f>IF(Tableau1[[#This Row],[Strat lancement]]="A0",IF(Tableau1[[#This Row],[Statut lancement]]="X","OK","NOK"),IF(Tableau1[[#This Row],[Strat lancement]]="AA",IF(Tableau1[[#This Row],[Statut lancement]]="XX","OK","NOK"),IF(Tableau1[[#This Row],[Strat lancement]]="BB",IF(Tableau1[[#This Row],[Statut lancement]]="XXX","OK","NOK"))))</f>
        <v>OK</v>
      </c>
      <c r="U205" s="18" t="s">
        <v>924</v>
      </c>
      <c r="V205" s="1" t="s">
        <v>925</v>
      </c>
      <c r="W205" s="1" t="s">
        <v>88</v>
      </c>
      <c r="X205" s="2">
        <v>43948</v>
      </c>
      <c r="Y205" s="1" t="s">
        <v>926</v>
      </c>
      <c r="Z205" s="1" t="s">
        <v>219</v>
      </c>
      <c r="AA205" s="2">
        <v>43948</v>
      </c>
      <c r="AB205" s="123" t="s">
        <v>220</v>
      </c>
      <c r="AC205" s="1" t="str">
        <f>VLOOKUP(Tableau1[[#This Row],[POposte]],Tableau8[#All],18,FALSE)</f>
        <v/>
      </c>
      <c r="AD205" s="236" t="str">
        <f>CONCATENATE(Tableau1[[#This Row],[Nº pièce référence]],Tableau1[[#This Row],[Poste de réf.]])</f>
        <v>450067154810</v>
      </c>
      <c r="AE205" s="237">
        <f>VLOOKUP(Tableau1[[#This Row],[POposte]],Tableau5[#All],5,FALSE)</f>
        <v>18536.84</v>
      </c>
      <c r="AF205" s="238" t="s">
        <v>52</v>
      </c>
      <c r="AG205" s="237">
        <f>VLOOKUP(Tableau1[[#This Row],[POposte]],Tableau5[#All],6,FALSE)</f>
        <v>18536.84</v>
      </c>
      <c r="AH205" s="238" t="s">
        <v>52</v>
      </c>
      <c r="AI205" s="239">
        <f>Tableau1[[#This Row],[Montant Engagé PO]]-Tableau1[[#This Row],[Montant Liquidé]]</f>
        <v>0</v>
      </c>
      <c r="AJ205" s="237" t="str">
        <f>VLOOKUP(Tableau1[[#This Row],[POposte]],Tableau5[#All],3,FALSE)</f>
        <v>300020861</v>
      </c>
      <c r="AK205" s="237" t="str">
        <f>VLOOKUP(Tableau1[[#This Row],[POposte]],Tableau5[#All],4,FALSE)</f>
        <v>1</v>
      </c>
      <c r="AL205" s="146" t="str">
        <f>VLOOKUP(Tableau1[[#This Row],[POposte]],Tableau5[#All],2,FALSE)</f>
        <v>255223121102</v>
      </c>
      <c r="AM205" s="237" t="str">
        <f>VLOOKUP(Tableau1[[#This Row],[POposte]],Tableau8[],9,FALSE)</f>
        <v>Z</v>
      </c>
      <c r="AN205" s="241">
        <f>VLOOKUP(Tableau1[[#This Row],[POposte]],Tableau8[],16,FALSE)</f>
        <v>1</v>
      </c>
      <c r="AO205" s="200">
        <f>VLOOKUP(Tableau1[[#This Row],[POposte]],Tableau8[],17,FALSE)</f>
        <v>0</v>
      </c>
      <c r="AP205" s="1" t="str">
        <f>VLOOKUP(Tableau1[[#This Row],[POposte]],Tableau13[#All],10,FALSE)</f>
        <v>0800</v>
      </c>
      <c r="AQ205" s="1" t="str">
        <f>VLOOKUP(MID(Tableau1[[#This Row],[Codenva]],1,2),Tableau36[],2,FALSE)</f>
        <v>Overheidsopdrachten van beperkte waarde (0800)</v>
      </c>
      <c r="AR205" s="1" t="str">
        <f>VLOOKUP(Tableau1[[#This Row],[POposte]],Tableau13[#All],16,FALSE)</f>
        <v/>
      </c>
      <c r="AS205" s="285" t="str">
        <f>Tableau1[[#This Row],[KRC]]&amp;Tableau1[[#This Row],[Poste KRC]]</f>
        <v>3000208611</v>
      </c>
      <c r="AT205" s="1" t="str">
        <f>VLOOKUP(Tableau1[[#This Row],[Colonne3]],Tableau6[[#All],[krcposte]:[description ]],2,FALSE)</f>
        <v>PPE</v>
      </c>
    </row>
    <row r="206" spans="1:46" x14ac:dyDescent="0.35">
      <c r="A206" s="1" t="str">
        <f>Tableau1[[#This Row],[Nº pièce référence]]</f>
        <v>4500671564</v>
      </c>
      <c r="B206" s="128" t="s">
        <v>927</v>
      </c>
      <c r="C206" s="1"/>
      <c r="D206" s="1"/>
      <c r="E206" s="1" t="s">
        <v>928</v>
      </c>
      <c r="F206" s="92"/>
      <c r="G206" s="127">
        <v>0</v>
      </c>
      <c r="H206" s="95">
        <v>43943</v>
      </c>
      <c r="I206" s="33">
        <v>12886</v>
      </c>
      <c r="J206" s="73" t="s">
        <v>282</v>
      </c>
      <c r="K206" s="73"/>
      <c r="L206" s="176" t="s">
        <v>276</v>
      </c>
      <c r="M206" s="33"/>
      <c r="N206" s="33"/>
      <c r="O206" s="33"/>
      <c r="P206" s="33"/>
      <c r="Q206" s="95">
        <v>43944</v>
      </c>
      <c r="R206" s="227" t="str">
        <f>VLOOKUP(Tableau1[[#This Row],[POposte]],Tableau8[],15,FALSE)</f>
        <v>BB</v>
      </c>
      <c r="S206" s="227" t="str">
        <f>VLOOKUP(Tableau1[[#This Row],[POposte]],Tableau8[],14,FALSE)</f>
        <v>XXX</v>
      </c>
      <c r="T206" s="95" t="str">
        <f>IF(Tableau1[[#This Row],[Strat lancement]]="A0",IF(Tableau1[[#This Row],[Statut lancement]]="X","OK","NOK"),IF(Tableau1[[#This Row],[Strat lancement]]="AA",IF(Tableau1[[#This Row],[Statut lancement]]="XX","OK","NOK"),IF(Tableau1[[#This Row],[Strat lancement]]="BB",IF(Tableau1[[#This Row],[Statut lancement]]="XXX","OK","NOK"))))</f>
        <v>OK</v>
      </c>
      <c r="U206" s="18" t="s">
        <v>929</v>
      </c>
      <c r="V206" s="1" t="s">
        <v>930</v>
      </c>
      <c r="W206" s="1" t="s">
        <v>88</v>
      </c>
      <c r="X206" s="2">
        <v>43948</v>
      </c>
      <c r="Y206" s="1" t="s">
        <v>931</v>
      </c>
      <c r="Z206" s="1" t="s">
        <v>219</v>
      </c>
      <c r="AA206" s="2">
        <v>43948</v>
      </c>
      <c r="AB206" s="123" t="s">
        <v>220</v>
      </c>
      <c r="AC206" s="1" t="str">
        <f>VLOOKUP(Tableau1[[#This Row],[POposte]],Tableau8[#All],18,FALSE)</f>
        <v/>
      </c>
      <c r="AD206" s="236" t="str">
        <f>CONCATENATE(Tableau1[[#This Row],[Nº pièce référence]],Tableau1[[#This Row],[Poste de réf.]])</f>
        <v>450067156410</v>
      </c>
      <c r="AE206" s="237">
        <f>VLOOKUP(Tableau1[[#This Row],[POposte]],Tableau5[#All],5,FALSE)</f>
        <v>62137.2</v>
      </c>
      <c r="AF206" s="238" t="s">
        <v>52</v>
      </c>
      <c r="AG206" s="237">
        <f>VLOOKUP(Tableau1[[#This Row],[POposte]],Tableau5[#All],6,FALSE)</f>
        <v>62137.2</v>
      </c>
      <c r="AH206" s="238" t="s">
        <v>52</v>
      </c>
      <c r="AI206" s="239">
        <f>Tableau1[[#This Row],[Montant Engagé PO]]-Tableau1[[#This Row],[Montant Liquidé]]</f>
        <v>0</v>
      </c>
      <c r="AJ206" s="237" t="str">
        <f>VLOOKUP(Tableau1[[#This Row],[POposte]],Tableau5[#All],3,FALSE)</f>
        <v>300020861</v>
      </c>
      <c r="AK206" s="237" t="str">
        <f>VLOOKUP(Tableau1[[#This Row],[POposte]],Tableau5[#All],4,FALSE)</f>
        <v>5</v>
      </c>
      <c r="AL206" s="146" t="str">
        <f>VLOOKUP(Tableau1[[#This Row],[POposte]],Tableau5[#All],2,FALSE)</f>
        <v>255223121102</v>
      </c>
      <c r="AM206" s="237" t="str">
        <f>VLOOKUP(Tableau1[[#This Row],[POposte]],Tableau8[],9,FALSE)</f>
        <v>Z</v>
      </c>
      <c r="AN206" s="241">
        <f>VLOOKUP(Tableau1[[#This Row],[POposte]],Tableau8[],16,FALSE)</f>
        <v>1</v>
      </c>
      <c r="AO206" s="200">
        <f>VLOOKUP(Tableau1[[#This Row],[POposte]],Tableau8[],17,FALSE)</f>
        <v>0</v>
      </c>
      <c r="AP206" s="1" t="str">
        <f>VLOOKUP(Tableau1[[#This Row],[POposte]],Tableau13[#All],10,FALSE)</f>
        <v>0500</v>
      </c>
      <c r="AQ206" s="1" t="str">
        <f>VLOOKUP(MID(Tableau1[[#This Row],[Codenva]],1,2),Tableau36[],2,FALSE)</f>
        <v>Onderhandelingsprocedure zonder voorafgaande bekendmaking (0500)</v>
      </c>
      <c r="AR206" s="1" t="str">
        <f>VLOOKUP(Tableau1[[#This Row],[POposte]],Tableau13[#All],16,FALSE)</f>
        <v/>
      </c>
      <c r="AS206" s="285" t="str">
        <f>Tableau1[[#This Row],[KRC]]&amp;Tableau1[[#This Row],[Poste KRC]]</f>
        <v>3000208615</v>
      </c>
      <c r="AT206" s="1" t="str">
        <f>VLOOKUP(Tableau1[[#This Row],[Colonne3]],Tableau6[[#All],[krcposte]:[description ]],2,FALSE)</f>
        <v>Médicament (AFMPS)</v>
      </c>
    </row>
    <row r="207" spans="1:46" x14ac:dyDescent="0.35">
      <c r="A207" s="1" t="str">
        <f>Tableau1[[#This Row],[Nº pièce référence]]</f>
        <v>4500671586</v>
      </c>
      <c r="B207" s="126" t="s">
        <v>932</v>
      </c>
      <c r="C207" s="1"/>
      <c r="D207" s="1"/>
      <c r="E207" s="1" t="s">
        <v>933</v>
      </c>
      <c r="F207" s="92"/>
      <c r="G207" s="127">
        <v>0</v>
      </c>
      <c r="H207" s="95">
        <v>43944</v>
      </c>
      <c r="I207" s="33">
        <v>12962</v>
      </c>
      <c r="J207" s="73" t="s">
        <v>934</v>
      </c>
      <c r="K207" s="75">
        <v>43995</v>
      </c>
      <c r="L207" s="176" t="s">
        <v>276</v>
      </c>
      <c r="M207" s="33"/>
      <c r="N207" s="33"/>
      <c r="O207" s="33"/>
      <c r="P207" s="33"/>
      <c r="Q207" s="95">
        <v>43944</v>
      </c>
      <c r="R207" s="227" t="str">
        <f>VLOOKUP(Tableau1[[#This Row],[POposte]],Tableau8[],15,FALSE)</f>
        <v>BB</v>
      </c>
      <c r="S207" s="227" t="str">
        <f>VLOOKUP(Tableau1[[#This Row],[POposte]],Tableau8[],14,FALSE)</f>
        <v>XXX</v>
      </c>
      <c r="T207" s="95" t="str">
        <f>IF(Tableau1[[#This Row],[Strat lancement]]="A0",IF(Tableau1[[#This Row],[Statut lancement]]="X","OK","NOK"),IF(Tableau1[[#This Row],[Strat lancement]]="AA",IF(Tableau1[[#This Row],[Statut lancement]]="XX","OK","NOK"),IF(Tableau1[[#This Row],[Strat lancement]]="BB",IF(Tableau1[[#This Row],[Statut lancement]]="XXX","OK","NOK"))))</f>
        <v>OK</v>
      </c>
      <c r="U207" s="18" t="s">
        <v>935</v>
      </c>
      <c r="V207" s="1" t="s">
        <v>936</v>
      </c>
      <c r="W207" s="1" t="s">
        <v>88</v>
      </c>
      <c r="X207" s="2">
        <v>43948</v>
      </c>
      <c r="Y207" s="1" t="s">
        <v>937</v>
      </c>
      <c r="Z207" s="1" t="s">
        <v>219</v>
      </c>
      <c r="AA207" s="2">
        <v>43948</v>
      </c>
      <c r="AB207" s="123" t="s">
        <v>220</v>
      </c>
      <c r="AC207" s="1" t="str">
        <f>VLOOKUP(Tableau1[[#This Row],[POposte]],Tableau8[#All],18,FALSE)</f>
        <v/>
      </c>
      <c r="AD207" s="236" t="str">
        <f>CONCATENATE(Tableau1[[#This Row],[Nº pièce référence]],Tableau1[[#This Row],[Poste de réf.]])</f>
        <v>450067158610</v>
      </c>
      <c r="AE207" s="237">
        <f>VLOOKUP(Tableau1[[#This Row],[POposte]],Tableau5[#All],5,FALSE)</f>
        <v>221361.02</v>
      </c>
      <c r="AF207" s="238" t="s">
        <v>52</v>
      </c>
      <c r="AG207" s="237">
        <f>VLOOKUP(Tableau1[[#This Row],[POposte]],Tableau5[#All],6,FALSE)</f>
        <v>221361.02</v>
      </c>
      <c r="AH207" s="238" t="s">
        <v>52</v>
      </c>
      <c r="AI207" s="239">
        <f>Tableau1[[#This Row],[Montant Engagé PO]]-Tableau1[[#This Row],[Montant Liquidé]]</f>
        <v>0</v>
      </c>
      <c r="AJ207" s="237" t="str">
        <f>VLOOKUP(Tableau1[[#This Row],[POposte]],Tableau5[#All],3,FALSE)</f>
        <v>300020861</v>
      </c>
      <c r="AK207" s="237" t="str">
        <f>VLOOKUP(Tableau1[[#This Row],[POposte]],Tableau5[#All],4,FALSE)</f>
        <v>5</v>
      </c>
      <c r="AL207" s="146" t="str">
        <f>VLOOKUP(Tableau1[[#This Row],[POposte]],Tableau5[#All],2,FALSE)</f>
        <v>255223121102</v>
      </c>
      <c r="AM207" s="237" t="str">
        <f>VLOOKUP(Tableau1[[#This Row],[POposte]],Tableau8[],9,FALSE)</f>
        <v>Z</v>
      </c>
      <c r="AN207" s="241">
        <f>VLOOKUP(Tableau1[[#This Row],[POposte]],Tableau8[],16,FALSE)</f>
        <v>1</v>
      </c>
      <c r="AO207" s="200">
        <f>VLOOKUP(Tableau1[[#This Row],[POposte]],Tableau8[],17,FALSE)</f>
        <v>0</v>
      </c>
      <c r="AP207" s="1" t="str">
        <f>VLOOKUP(Tableau1[[#This Row],[POposte]],Tableau13[#All],10,FALSE)</f>
        <v>0500</v>
      </c>
      <c r="AQ207" s="1" t="str">
        <f>VLOOKUP(MID(Tableau1[[#This Row],[Codenva]],1,2),Tableau36[],2,FALSE)</f>
        <v>Onderhandelingsprocedure zonder voorafgaande bekendmaking (0500)</v>
      </c>
      <c r="AR207" s="1" t="str">
        <f>VLOOKUP(Tableau1[[#This Row],[POposte]],Tableau13[#All],16,FALSE)</f>
        <v/>
      </c>
      <c r="AS207" s="285" t="str">
        <f>Tableau1[[#This Row],[KRC]]&amp;Tableau1[[#This Row],[Poste KRC]]</f>
        <v>3000208615</v>
      </c>
      <c r="AT207" s="1" t="str">
        <f>VLOOKUP(Tableau1[[#This Row],[Colonne3]],Tableau6[[#All],[krcposte]:[description ]],2,FALSE)</f>
        <v>Médicament (AFMPS)</v>
      </c>
    </row>
    <row r="208" spans="1:46" x14ac:dyDescent="0.35">
      <c r="A208" s="1" t="str">
        <f>Tableau1[[#This Row],[Nº pièce référence]]</f>
        <v>4500671487</v>
      </c>
      <c r="B208" s="126" t="s">
        <v>938</v>
      </c>
      <c r="C208" s="1"/>
      <c r="D208" s="1"/>
      <c r="E208" s="1" t="s">
        <v>494</v>
      </c>
      <c r="F208" s="92"/>
      <c r="G208" s="125">
        <v>0.7</v>
      </c>
      <c r="H208" s="95">
        <v>43942</v>
      </c>
      <c r="I208" s="33">
        <v>12588</v>
      </c>
      <c r="J208" s="73" t="s">
        <v>712</v>
      </c>
      <c r="K208" s="75">
        <v>43995</v>
      </c>
      <c r="L208" s="176" t="s">
        <v>276</v>
      </c>
      <c r="M208" s="33"/>
      <c r="N208" s="33"/>
      <c r="O208" s="33"/>
      <c r="P208" s="33"/>
      <c r="Q208" s="75">
        <v>43942</v>
      </c>
      <c r="R208" s="226" t="str">
        <f>VLOOKUP(Tableau1[[#This Row],[POposte]],Tableau8[],15,FALSE)</f>
        <v>BB</v>
      </c>
      <c r="S208" s="226" t="str">
        <f>VLOOKUP(Tableau1[[#This Row],[POposte]],Tableau8[],14,FALSE)</f>
        <v>XXX</v>
      </c>
      <c r="T208" s="75" t="str">
        <f>IF(Tableau1[[#This Row],[Strat lancement]]="A0",IF(Tableau1[[#This Row],[Statut lancement]]="X","OK","NOK"),IF(Tableau1[[#This Row],[Strat lancement]]="AA",IF(Tableau1[[#This Row],[Statut lancement]]="XX","OK","NOK"),IF(Tableau1[[#This Row],[Strat lancement]]="BB",IF(Tableau1[[#This Row],[Statut lancement]]="XXX","OK","NOK"))))</f>
        <v>OK</v>
      </c>
      <c r="U208" s="18" t="s">
        <v>495</v>
      </c>
      <c r="V208" s="1" t="s">
        <v>939</v>
      </c>
      <c r="W208" s="1" t="s">
        <v>88</v>
      </c>
      <c r="X208" s="2">
        <v>43948</v>
      </c>
      <c r="Y208" s="1" t="s">
        <v>940</v>
      </c>
      <c r="Z208" s="1" t="s">
        <v>219</v>
      </c>
      <c r="AA208" s="2">
        <v>43948</v>
      </c>
      <c r="AB208" s="123" t="s">
        <v>220</v>
      </c>
      <c r="AC208" s="1" t="str">
        <f>VLOOKUP(Tableau1[[#This Row],[POposte]],Tableau8[#All],18,FALSE)</f>
        <v/>
      </c>
      <c r="AD208" s="236" t="str">
        <f>CONCATENATE(Tableau1[[#This Row],[Nº pièce référence]],Tableau1[[#This Row],[Poste de réf.]])</f>
        <v>450067148710</v>
      </c>
      <c r="AE208" s="237">
        <f>VLOOKUP(Tableau1[[#This Row],[POposte]],Tableau5[#All],5,FALSE)</f>
        <v>25410000</v>
      </c>
      <c r="AF208" s="238" t="s">
        <v>52</v>
      </c>
      <c r="AG208" s="237">
        <f>VLOOKUP(Tableau1[[#This Row],[POposte]],Tableau5[#All],6,FALSE)</f>
        <v>21972588.530000001</v>
      </c>
      <c r="AH208" s="238" t="s">
        <v>52</v>
      </c>
      <c r="AI208" s="239">
        <f>Tableau1[[#This Row],[Montant Engagé PO]]-Tableau1[[#This Row],[Montant Liquidé]]</f>
        <v>3437411.4699999988</v>
      </c>
      <c r="AJ208" s="237" t="str">
        <f>VLOOKUP(Tableau1[[#This Row],[POposte]],Tableau5[#All],3,FALSE)</f>
        <v>300020861</v>
      </c>
      <c r="AK208" s="237" t="str">
        <f>VLOOKUP(Tableau1[[#This Row],[POposte]],Tableau5[#All],4,FALSE)</f>
        <v>1</v>
      </c>
      <c r="AL208" s="146" t="str">
        <f>VLOOKUP(Tableau1[[#This Row],[POposte]],Tableau5[#All],2,FALSE)</f>
        <v>255223121102</v>
      </c>
      <c r="AM208" s="237" t="str">
        <f>VLOOKUP(Tableau1[[#This Row],[POposte]],Tableau8[],9,FALSE)</f>
        <v>Z</v>
      </c>
      <c r="AN208" s="241">
        <f>VLOOKUP(Tableau1[[#This Row],[POposte]],Tableau8[],16,FALSE)</f>
        <v>1</v>
      </c>
      <c r="AO208" s="200">
        <f>VLOOKUP(Tableau1[[#This Row],[POposte]],Tableau8[],17,FALSE)</f>
        <v>0</v>
      </c>
      <c r="AP208" s="1" t="str">
        <f>VLOOKUP(Tableau1[[#This Row],[POposte]],Tableau13[#All],10,FALSE)</f>
        <v>0500</v>
      </c>
      <c r="AQ208" s="1" t="str">
        <f>VLOOKUP(MID(Tableau1[[#This Row],[Codenva]],1,2),Tableau36[],2,FALSE)</f>
        <v>Onderhandelingsprocedure zonder voorafgaande bekendmaking (0500)</v>
      </c>
      <c r="AR208" s="1" t="str">
        <f>VLOOKUP(Tableau1[[#This Row],[POposte]],Tableau13[#All],16,FALSE)</f>
        <v/>
      </c>
      <c r="AS208" s="285" t="str">
        <f>Tableau1[[#This Row],[KRC]]&amp;Tableau1[[#This Row],[Poste KRC]]</f>
        <v>3000208611</v>
      </c>
      <c r="AT208" s="1" t="str">
        <f>VLOOKUP(Tableau1[[#This Row],[Colonne3]],Tableau6[[#All],[krcposte]:[description ]],2,FALSE)</f>
        <v>PPE</v>
      </c>
    </row>
    <row r="209" spans="1:46" x14ac:dyDescent="0.35">
      <c r="A209" s="1" t="str">
        <f>Tableau1[[#This Row],[Nº pièce référence]]</f>
        <v>4500671516</v>
      </c>
      <c r="B209" s="126" t="s">
        <v>941</v>
      </c>
      <c r="C209" s="1"/>
      <c r="D209" s="1" t="s">
        <v>942</v>
      </c>
      <c r="E209" s="1" t="s">
        <v>494</v>
      </c>
      <c r="F209" s="92"/>
      <c r="G209" s="125">
        <v>0.5</v>
      </c>
      <c r="H209" s="95" t="s">
        <v>943</v>
      </c>
      <c r="I209" s="33" t="s">
        <v>944</v>
      </c>
      <c r="J209" s="73" t="s">
        <v>945</v>
      </c>
      <c r="K209" s="75">
        <v>43995</v>
      </c>
      <c r="L209" s="176" t="s">
        <v>276</v>
      </c>
      <c r="M209" s="33"/>
      <c r="N209" s="33"/>
      <c r="O209" s="33"/>
      <c r="P209" s="33"/>
      <c r="Q209" s="95">
        <v>43944</v>
      </c>
      <c r="R209" s="227" t="str">
        <f>VLOOKUP(Tableau1[[#This Row],[POposte]],Tableau8[],15,FALSE)</f>
        <v>BB</v>
      </c>
      <c r="S209" s="227" t="str">
        <f>VLOOKUP(Tableau1[[#This Row],[POposte]],Tableau8[],14,FALSE)</f>
        <v>XXX</v>
      </c>
      <c r="T209" s="95" t="str">
        <f>IF(Tableau1[[#This Row],[Strat lancement]]="A0",IF(Tableau1[[#This Row],[Statut lancement]]="X","OK","NOK"),IF(Tableau1[[#This Row],[Strat lancement]]="AA",IF(Tableau1[[#This Row],[Statut lancement]]="XX","OK","NOK"),IF(Tableau1[[#This Row],[Strat lancement]]="BB",IF(Tableau1[[#This Row],[Statut lancement]]="XXX","OK","NOK"))))</f>
        <v>OK</v>
      </c>
      <c r="U209" s="18" t="s">
        <v>495</v>
      </c>
      <c r="V209" s="1" t="s">
        <v>946</v>
      </c>
      <c r="W209" s="1" t="s">
        <v>88</v>
      </c>
      <c r="X209" s="2">
        <v>43948</v>
      </c>
      <c r="Y209" s="1" t="s">
        <v>947</v>
      </c>
      <c r="Z209" s="1" t="s">
        <v>219</v>
      </c>
      <c r="AA209" s="2">
        <v>43948</v>
      </c>
      <c r="AB209" s="123" t="s">
        <v>220</v>
      </c>
      <c r="AC209" s="1" t="str">
        <f>VLOOKUP(Tableau1[[#This Row],[POposte]],Tableau8[#All],18,FALSE)</f>
        <v/>
      </c>
      <c r="AD209" s="236" t="str">
        <f>CONCATENATE(Tableau1[[#This Row],[Nº pièce référence]],Tableau1[[#This Row],[Poste de réf.]])</f>
        <v>450067151610</v>
      </c>
      <c r="AE209" s="237">
        <f>VLOOKUP(Tableau1[[#This Row],[POposte]],Tableau5[#All],5,FALSE)</f>
        <v>82280000</v>
      </c>
      <c r="AF209" s="238" t="s">
        <v>52</v>
      </c>
      <c r="AG209" s="237">
        <f>VLOOKUP(Tableau1[[#This Row],[POposte]],Tableau5[#All],6,FALSE)</f>
        <v>74577909.700000003</v>
      </c>
      <c r="AH209" s="238" t="s">
        <v>52</v>
      </c>
      <c r="AI209" s="239">
        <f>Tableau1[[#This Row],[Montant Engagé PO]]-Tableau1[[#This Row],[Montant Liquidé]]</f>
        <v>7702090.299999997</v>
      </c>
      <c r="AJ209" s="237" t="str">
        <f>VLOOKUP(Tableau1[[#This Row],[POposte]],Tableau5[#All],3,FALSE)</f>
        <v>300020861</v>
      </c>
      <c r="AK209" s="237" t="str">
        <f>VLOOKUP(Tableau1[[#This Row],[POposte]],Tableau5[#All],4,FALSE)</f>
        <v>1</v>
      </c>
      <c r="AL209" s="146" t="str">
        <f>VLOOKUP(Tableau1[[#This Row],[POposte]],Tableau5[#All],2,FALSE)</f>
        <v>255223121102</v>
      </c>
      <c r="AM209" s="237" t="str">
        <f>VLOOKUP(Tableau1[[#This Row],[POposte]],Tableau8[],9,FALSE)</f>
        <v>Z</v>
      </c>
      <c r="AN209" s="241">
        <f>VLOOKUP(Tableau1[[#This Row],[POposte]],Tableau8[],16,FALSE)</f>
        <v>1</v>
      </c>
      <c r="AO209" s="200">
        <f>VLOOKUP(Tableau1[[#This Row],[POposte]],Tableau8[],17,FALSE)</f>
        <v>0</v>
      </c>
      <c r="AP209" s="1" t="str">
        <f>VLOOKUP(Tableau1[[#This Row],[POposte]],Tableau13[#All],10,FALSE)</f>
        <v>0500</v>
      </c>
      <c r="AQ209" s="1" t="str">
        <f>VLOOKUP(MID(Tableau1[[#This Row],[Codenva]],1,2),Tableau36[],2,FALSE)</f>
        <v>Onderhandelingsprocedure zonder voorafgaande bekendmaking (0500)</v>
      </c>
      <c r="AR209" s="1" t="str">
        <f>VLOOKUP(Tableau1[[#This Row],[POposte]],Tableau13[#All],16,FALSE)</f>
        <v/>
      </c>
      <c r="AS209" s="285" t="str">
        <f>Tableau1[[#This Row],[KRC]]&amp;Tableau1[[#This Row],[Poste KRC]]</f>
        <v>3000208611</v>
      </c>
      <c r="AT209" s="1" t="str">
        <f>VLOOKUP(Tableau1[[#This Row],[Colonne3]],Tableau6[[#All],[krcposte]:[description ]],2,FALSE)</f>
        <v>PPE</v>
      </c>
    </row>
    <row r="210" spans="1:46" x14ac:dyDescent="0.35">
      <c r="A210" s="1" t="str">
        <f>Tableau1[[#This Row],[Nº pièce référence]]</f>
        <v>4500671674</v>
      </c>
      <c r="B210" s="126" t="s">
        <v>948</v>
      </c>
      <c r="C210" s="1"/>
      <c r="D210" s="1"/>
      <c r="E210" s="1" t="s">
        <v>949</v>
      </c>
      <c r="F210" s="92"/>
      <c r="G210" s="127">
        <v>0</v>
      </c>
      <c r="H210" s="95">
        <v>43942</v>
      </c>
      <c r="I210" s="33">
        <v>12606</v>
      </c>
      <c r="J210" s="73" t="s">
        <v>712</v>
      </c>
      <c r="K210" s="75">
        <v>43995</v>
      </c>
      <c r="L210" s="176" t="s">
        <v>276</v>
      </c>
      <c r="M210" s="33"/>
      <c r="N210" s="33"/>
      <c r="O210" s="33"/>
      <c r="P210" s="33"/>
      <c r="Q210" s="75">
        <v>43942</v>
      </c>
      <c r="R210" s="226" t="str">
        <f>VLOOKUP(Tableau1[[#This Row],[POposte]],Tableau8[],15,FALSE)</f>
        <v>BB</v>
      </c>
      <c r="S210" s="226" t="str">
        <f>VLOOKUP(Tableau1[[#This Row],[POposte]],Tableau8[],14,FALSE)</f>
        <v>XXX</v>
      </c>
      <c r="T210" s="75" t="str">
        <f>IF(Tableau1[[#This Row],[Strat lancement]]="A0",IF(Tableau1[[#This Row],[Statut lancement]]="X","OK","NOK"),IF(Tableau1[[#This Row],[Strat lancement]]="AA",IF(Tableau1[[#This Row],[Statut lancement]]="XX","OK","NOK"),IF(Tableau1[[#This Row],[Strat lancement]]="BB",IF(Tableau1[[#This Row],[Statut lancement]]="XXX","OK","NOK"))))</f>
        <v>OK</v>
      </c>
      <c r="U210" s="18" t="s">
        <v>950</v>
      </c>
      <c r="V210" s="1" t="s">
        <v>951</v>
      </c>
      <c r="W210" s="1" t="s">
        <v>88</v>
      </c>
      <c r="X210" s="2">
        <v>43948</v>
      </c>
      <c r="Y210" s="1" t="s">
        <v>952</v>
      </c>
      <c r="Z210" s="1" t="s">
        <v>219</v>
      </c>
      <c r="AA210" s="2">
        <v>43948</v>
      </c>
      <c r="AB210" s="123" t="s">
        <v>220</v>
      </c>
      <c r="AC210" s="1" t="str">
        <f>VLOOKUP(Tableau1[[#This Row],[POposte]],Tableau8[#All],18,FALSE)</f>
        <v/>
      </c>
      <c r="AD210" s="236" t="str">
        <f>CONCATENATE(Tableau1[[#This Row],[Nº pièce référence]],Tableau1[[#This Row],[Poste de réf.]])</f>
        <v>450067167410</v>
      </c>
      <c r="AE210" s="237">
        <f>VLOOKUP(Tableau1[[#This Row],[POposte]],Tableau5[#All],5,FALSE)</f>
        <v>998250</v>
      </c>
      <c r="AF210" s="238" t="s">
        <v>52</v>
      </c>
      <c r="AG210" s="237">
        <f>VLOOKUP(Tableau1[[#This Row],[POposte]],Tableau5[#All],6,FALSE)</f>
        <v>998250</v>
      </c>
      <c r="AH210" s="238" t="s">
        <v>52</v>
      </c>
      <c r="AI210" s="239">
        <f>Tableau1[[#This Row],[Montant Engagé PO]]-Tableau1[[#This Row],[Montant Liquidé]]</f>
        <v>0</v>
      </c>
      <c r="AJ210" s="237" t="str">
        <f>VLOOKUP(Tableau1[[#This Row],[POposte]],Tableau5[#All],3,FALSE)</f>
        <v>300020861</v>
      </c>
      <c r="AK210" s="237" t="str">
        <f>VLOOKUP(Tableau1[[#This Row],[POposte]],Tableau5[#All],4,FALSE)</f>
        <v>2</v>
      </c>
      <c r="AL210" s="146" t="str">
        <f>VLOOKUP(Tableau1[[#This Row],[POposte]],Tableau5[#All],2,FALSE)</f>
        <v>255223121102</v>
      </c>
      <c r="AM210" s="237" t="str">
        <f>VLOOKUP(Tableau1[[#This Row],[POposte]],Tableau8[],9,FALSE)</f>
        <v>Z</v>
      </c>
      <c r="AN210" s="241">
        <f>VLOOKUP(Tableau1[[#This Row],[POposte]],Tableau8[],16,FALSE)</f>
        <v>1</v>
      </c>
      <c r="AO210" s="200">
        <f>VLOOKUP(Tableau1[[#This Row],[POposte]],Tableau8[],17,FALSE)</f>
        <v>0</v>
      </c>
      <c r="AP210" s="1" t="str">
        <f>VLOOKUP(Tableau1[[#This Row],[POposte]],Tableau13[#All],10,FALSE)</f>
        <v>0500</v>
      </c>
      <c r="AQ210" s="1" t="str">
        <f>VLOOKUP(MID(Tableau1[[#This Row],[Codenva]],1,2),Tableau36[],2,FALSE)</f>
        <v>Onderhandelingsprocedure zonder voorafgaande bekendmaking (0500)</v>
      </c>
      <c r="AR210" s="1" t="str">
        <f>VLOOKUP(Tableau1[[#This Row],[POposte]],Tableau13[#All],16,FALSE)</f>
        <v/>
      </c>
      <c r="AS210" s="285" t="str">
        <f>Tableau1[[#This Row],[KRC]]&amp;Tableau1[[#This Row],[Poste KRC]]</f>
        <v>3000208612</v>
      </c>
      <c r="AT210" s="1" t="str">
        <f>VLOOKUP(Tableau1[[#This Row],[Colonne3]],Tableau6[[#All],[krcposte]:[description ]],2,FALSE)</f>
        <v>Testing/reactifs</v>
      </c>
    </row>
    <row r="211" spans="1:46" x14ac:dyDescent="0.35">
      <c r="A211" s="1" t="str">
        <f>Tableau1[[#This Row],[Nº pièce référence]]</f>
        <v>4500671570</v>
      </c>
      <c r="B211" s="126" t="s">
        <v>953</v>
      </c>
      <c r="C211" s="1"/>
      <c r="D211" s="1" t="s">
        <v>325</v>
      </c>
      <c r="E211" s="1" t="s">
        <v>954</v>
      </c>
      <c r="F211" s="92"/>
      <c r="G211" s="127">
        <v>0</v>
      </c>
      <c r="H211" s="95">
        <v>43944</v>
      </c>
      <c r="I211" s="33">
        <v>12948</v>
      </c>
      <c r="J211" s="73" t="s">
        <v>712</v>
      </c>
      <c r="K211" s="75">
        <v>43995</v>
      </c>
      <c r="L211" s="176" t="s">
        <v>276</v>
      </c>
      <c r="M211" s="33"/>
      <c r="N211" s="33"/>
      <c r="O211" s="33"/>
      <c r="P211" s="33"/>
      <c r="Q211" s="95">
        <v>43944</v>
      </c>
      <c r="R211" s="227" t="str">
        <f>VLOOKUP(Tableau1[[#This Row],[POposte]],Tableau8[],15,FALSE)</f>
        <v>BB</v>
      </c>
      <c r="S211" s="227" t="str">
        <f>VLOOKUP(Tableau1[[#This Row],[POposte]],Tableau8[],14,FALSE)</f>
        <v>XXX</v>
      </c>
      <c r="T211" s="95" t="str">
        <f>IF(Tableau1[[#This Row],[Strat lancement]]="A0",IF(Tableau1[[#This Row],[Statut lancement]]="X","OK","NOK"),IF(Tableau1[[#This Row],[Strat lancement]]="AA",IF(Tableau1[[#This Row],[Statut lancement]]="XX","OK","NOK"),IF(Tableau1[[#This Row],[Strat lancement]]="BB",IF(Tableau1[[#This Row],[Statut lancement]]="XXX","OK","NOK"))))</f>
        <v>OK</v>
      </c>
      <c r="U211" s="18" t="s">
        <v>955</v>
      </c>
      <c r="V211" s="1" t="s">
        <v>956</v>
      </c>
      <c r="W211" s="1" t="s">
        <v>88</v>
      </c>
      <c r="X211" s="2">
        <v>43948</v>
      </c>
      <c r="Y211" s="1" t="s">
        <v>794</v>
      </c>
      <c r="Z211" s="1" t="s">
        <v>219</v>
      </c>
      <c r="AA211" s="2">
        <v>43948</v>
      </c>
      <c r="AB211" s="123" t="s">
        <v>220</v>
      </c>
      <c r="AC211" s="1" t="str">
        <f>VLOOKUP(Tableau1[[#This Row],[POposte]],Tableau8[#All],18,FALSE)</f>
        <v/>
      </c>
      <c r="AD211" s="236" t="str">
        <f>CONCATENATE(Tableau1[[#This Row],[Nº pièce référence]],Tableau1[[#This Row],[Poste de réf.]])</f>
        <v>450067157010</v>
      </c>
      <c r="AE211" s="237">
        <f>VLOOKUP(Tableau1[[#This Row],[POposte]],Tableau5[#All],5,FALSE)</f>
        <v>519443.93</v>
      </c>
      <c r="AF211" s="238" t="s">
        <v>52</v>
      </c>
      <c r="AG211" s="237">
        <f>VLOOKUP(Tableau1[[#This Row],[POposte]],Tableau5[#All],6,FALSE)</f>
        <v>519443.93</v>
      </c>
      <c r="AH211" s="238" t="s">
        <v>52</v>
      </c>
      <c r="AI211" s="239">
        <f>Tableau1[[#This Row],[Montant Engagé PO]]-Tableau1[[#This Row],[Montant Liquidé]]</f>
        <v>0</v>
      </c>
      <c r="AJ211" s="237" t="str">
        <f>VLOOKUP(Tableau1[[#This Row],[POposte]],Tableau5[#All],3,FALSE)</f>
        <v>300020861</v>
      </c>
      <c r="AK211" s="237" t="str">
        <f>VLOOKUP(Tableau1[[#This Row],[POposte]],Tableau5[#All],4,FALSE)</f>
        <v>1</v>
      </c>
      <c r="AL211" s="146" t="str">
        <f>VLOOKUP(Tableau1[[#This Row],[POposte]],Tableau5[#All],2,FALSE)</f>
        <v>255223121102</v>
      </c>
      <c r="AM211" s="237" t="str">
        <f>VLOOKUP(Tableau1[[#This Row],[POposte]],Tableau8[],9,FALSE)</f>
        <v>Z</v>
      </c>
      <c r="AN211" s="241">
        <f>VLOOKUP(Tableau1[[#This Row],[POposte]],Tableau8[],16,FALSE)</f>
        <v>1</v>
      </c>
      <c r="AO211" s="200">
        <f>VLOOKUP(Tableau1[[#This Row],[POposte]],Tableau8[],17,FALSE)</f>
        <v>0</v>
      </c>
      <c r="AP211" s="1" t="str">
        <f>VLOOKUP(Tableau1[[#This Row],[POposte]],Tableau13[#All],10,FALSE)</f>
        <v>0500</v>
      </c>
      <c r="AQ211" s="1" t="str">
        <f>VLOOKUP(MID(Tableau1[[#This Row],[Codenva]],1,2),Tableau36[],2,FALSE)</f>
        <v>Onderhandelingsprocedure zonder voorafgaande bekendmaking (0500)</v>
      </c>
      <c r="AR211" s="1" t="str">
        <f>VLOOKUP(Tableau1[[#This Row],[POposte]],Tableau13[#All],16,FALSE)</f>
        <v/>
      </c>
      <c r="AS211" s="285" t="str">
        <f>Tableau1[[#This Row],[KRC]]&amp;Tableau1[[#This Row],[Poste KRC]]</f>
        <v>3000208611</v>
      </c>
      <c r="AT211" s="1" t="str">
        <f>VLOOKUP(Tableau1[[#This Row],[Colonne3]],Tableau6[[#All],[krcposte]:[description ]],2,FALSE)</f>
        <v>PPE</v>
      </c>
    </row>
    <row r="212" spans="1:46" x14ac:dyDescent="0.35">
      <c r="A212" s="1" t="str">
        <f>Tableau1[[#This Row],[Nº pièce référence]]</f>
        <v>4500671657</v>
      </c>
      <c r="B212" s="126" t="s">
        <v>957</v>
      </c>
      <c r="C212" s="1"/>
      <c r="D212" s="1"/>
      <c r="E212" s="1" t="s">
        <v>958</v>
      </c>
      <c r="F212" s="92"/>
      <c r="G212" s="125">
        <v>1</v>
      </c>
      <c r="H212" s="95">
        <v>43944</v>
      </c>
      <c r="I212" s="33">
        <v>12967</v>
      </c>
      <c r="J212" s="73" t="s">
        <v>934</v>
      </c>
      <c r="K212" s="75">
        <v>43995</v>
      </c>
      <c r="L212" s="176" t="s">
        <v>276</v>
      </c>
      <c r="M212" s="33"/>
      <c r="N212" s="33"/>
      <c r="O212" s="33"/>
      <c r="P212" s="33"/>
      <c r="Q212" s="95">
        <v>43944</v>
      </c>
      <c r="R212" s="227" t="str">
        <f>VLOOKUP(Tableau1[[#This Row],[POposte]],Tableau8[],15,FALSE)</f>
        <v>BB</v>
      </c>
      <c r="S212" s="227" t="str">
        <f>VLOOKUP(Tableau1[[#This Row],[POposte]],Tableau8[],14,FALSE)</f>
        <v>XXX</v>
      </c>
      <c r="T212" s="95" t="str">
        <f>IF(Tableau1[[#This Row],[Strat lancement]]="A0",IF(Tableau1[[#This Row],[Statut lancement]]="X","OK","NOK"),IF(Tableau1[[#This Row],[Strat lancement]]="AA",IF(Tableau1[[#This Row],[Statut lancement]]="XX","OK","NOK"),IF(Tableau1[[#This Row],[Strat lancement]]="BB",IF(Tableau1[[#This Row],[Statut lancement]]="XXX","OK","NOK"))))</f>
        <v>OK</v>
      </c>
      <c r="U212" s="18" t="s">
        <v>959</v>
      </c>
      <c r="V212" s="1" t="s">
        <v>960</v>
      </c>
      <c r="W212" s="1" t="s">
        <v>88</v>
      </c>
      <c r="X212" s="2">
        <v>43948</v>
      </c>
      <c r="Y212" s="1" t="s">
        <v>952</v>
      </c>
      <c r="Z212" s="1" t="s">
        <v>219</v>
      </c>
      <c r="AA212" s="2">
        <v>43948</v>
      </c>
      <c r="AB212" s="123" t="s">
        <v>220</v>
      </c>
      <c r="AC212" s="1" t="str">
        <f>VLOOKUP(Tableau1[[#This Row],[POposte]],Tableau8[#All],18,FALSE)</f>
        <v/>
      </c>
      <c r="AD212" s="236" t="str">
        <f>CONCATENATE(Tableau1[[#This Row],[Nº pièce référence]],Tableau1[[#This Row],[Poste de réf.]])</f>
        <v>450067165710</v>
      </c>
      <c r="AE212" s="237">
        <f>VLOOKUP(Tableau1[[#This Row],[POposte]],Tableau5[#All],5,FALSE)</f>
        <v>678778.94</v>
      </c>
      <c r="AF212" s="238" t="s">
        <v>52</v>
      </c>
      <c r="AG212" s="237">
        <f>VLOOKUP(Tableau1[[#This Row],[POposte]],Tableau5[#All],6,FALSE)</f>
        <v>678778.94</v>
      </c>
      <c r="AH212" s="238" t="s">
        <v>52</v>
      </c>
      <c r="AI212" s="239">
        <f>Tableau1[[#This Row],[Montant Engagé PO]]-Tableau1[[#This Row],[Montant Liquidé]]</f>
        <v>0</v>
      </c>
      <c r="AJ212" s="237" t="str">
        <f>VLOOKUP(Tableau1[[#This Row],[POposte]],Tableau5[#All],3,FALSE)</f>
        <v>300020861</v>
      </c>
      <c r="AK212" s="237" t="str">
        <f>VLOOKUP(Tableau1[[#This Row],[POposte]],Tableau5[#All],4,FALSE)</f>
        <v>2</v>
      </c>
      <c r="AL212" s="146" t="str">
        <f>VLOOKUP(Tableau1[[#This Row],[POposte]],Tableau5[#All],2,FALSE)</f>
        <v>255223121102</v>
      </c>
      <c r="AM212" s="237" t="str">
        <f>VLOOKUP(Tableau1[[#This Row],[POposte]],Tableau8[],9,FALSE)</f>
        <v>Z</v>
      </c>
      <c r="AN212" s="241">
        <f>VLOOKUP(Tableau1[[#This Row],[POposte]],Tableau8[],16,FALSE)</f>
        <v>1</v>
      </c>
      <c r="AO212" s="200">
        <f>VLOOKUP(Tableau1[[#This Row],[POposte]],Tableau8[],17,FALSE)</f>
        <v>0</v>
      </c>
      <c r="AP212" s="1" t="str">
        <f>VLOOKUP(Tableau1[[#This Row],[POposte]],Tableau13[#All],10,FALSE)</f>
        <v>0500</v>
      </c>
      <c r="AQ212" s="1" t="str">
        <f>VLOOKUP(MID(Tableau1[[#This Row],[Codenva]],1,2),Tableau36[],2,FALSE)</f>
        <v>Onderhandelingsprocedure zonder voorafgaande bekendmaking (0500)</v>
      </c>
      <c r="AR212" s="1" t="str">
        <f>VLOOKUP(Tableau1[[#This Row],[POposte]],Tableau13[#All],16,FALSE)</f>
        <v/>
      </c>
      <c r="AS212" s="285" t="str">
        <f>Tableau1[[#This Row],[KRC]]&amp;Tableau1[[#This Row],[Poste KRC]]</f>
        <v>3000208612</v>
      </c>
      <c r="AT212" s="1" t="str">
        <f>VLOOKUP(Tableau1[[#This Row],[Colonne3]],Tableau6[[#All],[krcposte]:[description ]],2,FALSE)</f>
        <v>Testing/reactifs</v>
      </c>
    </row>
    <row r="213" spans="1:46" x14ac:dyDescent="0.35">
      <c r="A213" s="1" t="str">
        <f>Tableau1[[#This Row],[Nº pièce référence]]</f>
        <v>4500671651</v>
      </c>
      <c r="B213" s="126" t="s">
        <v>961</v>
      </c>
      <c r="C213" s="1"/>
      <c r="D213" s="1"/>
      <c r="E213" s="1" t="s">
        <v>962</v>
      </c>
      <c r="F213" s="92"/>
      <c r="G213" s="123"/>
      <c r="H213" s="95">
        <v>43944</v>
      </c>
      <c r="I213" s="33">
        <v>12898</v>
      </c>
      <c r="J213" s="73" t="s">
        <v>712</v>
      </c>
      <c r="K213" s="75">
        <v>43995</v>
      </c>
      <c r="L213" s="176" t="s">
        <v>276</v>
      </c>
      <c r="M213" s="33"/>
      <c r="N213" s="33"/>
      <c r="O213" s="33"/>
      <c r="P213" s="33"/>
      <c r="Q213" s="75" t="e">
        <v>#N/A</v>
      </c>
      <c r="R213" s="226" t="str">
        <f>VLOOKUP(Tableau1[[#This Row],[POposte]],Tableau8[],15,FALSE)</f>
        <v>BB</v>
      </c>
      <c r="S213" s="226" t="str">
        <f>VLOOKUP(Tableau1[[#This Row],[POposte]],Tableau8[],14,FALSE)</f>
        <v>XXX</v>
      </c>
      <c r="T213" s="75" t="str">
        <f>IF(Tableau1[[#This Row],[Strat lancement]]="A0",IF(Tableau1[[#This Row],[Statut lancement]]="X","OK","NOK"),IF(Tableau1[[#This Row],[Strat lancement]]="AA",IF(Tableau1[[#This Row],[Statut lancement]]="XX","OK","NOK"),IF(Tableau1[[#This Row],[Strat lancement]]="BB",IF(Tableau1[[#This Row],[Statut lancement]]="XXX","OK","NOK"))))</f>
        <v>OK</v>
      </c>
      <c r="U213" s="18" t="s">
        <v>963</v>
      </c>
      <c r="V213" s="1" t="s">
        <v>964</v>
      </c>
      <c r="W213" s="1" t="s">
        <v>88</v>
      </c>
      <c r="X213" s="2">
        <v>43948</v>
      </c>
      <c r="Y213" s="1" t="s">
        <v>818</v>
      </c>
      <c r="Z213" s="1" t="s">
        <v>219</v>
      </c>
      <c r="AA213" s="2">
        <v>43948</v>
      </c>
      <c r="AB213" s="123" t="s">
        <v>220</v>
      </c>
      <c r="AC213" s="1" t="str">
        <f>VLOOKUP(Tableau1[[#This Row],[POposte]],Tableau8[#All],18,FALSE)</f>
        <v/>
      </c>
      <c r="AD213" s="236" t="str">
        <f>CONCATENATE(Tableau1[[#This Row],[Nº pièce référence]],Tableau1[[#This Row],[Poste de réf.]])</f>
        <v>450067165110</v>
      </c>
      <c r="AE213" s="237">
        <f>VLOOKUP(Tableau1[[#This Row],[POposte]],Tableau5[#All],5,FALSE)</f>
        <v>2874895.67</v>
      </c>
      <c r="AF213" s="238" t="s">
        <v>52</v>
      </c>
      <c r="AG213" s="237">
        <f>VLOOKUP(Tableau1[[#This Row],[POposte]],Tableau5[#All],6,FALSE)</f>
        <v>2874895.67</v>
      </c>
      <c r="AH213" s="238" t="s">
        <v>52</v>
      </c>
      <c r="AI213" s="239">
        <f>Tableau1[[#This Row],[Montant Engagé PO]]-Tableau1[[#This Row],[Montant Liquidé]]</f>
        <v>0</v>
      </c>
      <c r="AJ213" s="237" t="str">
        <f>VLOOKUP(Tableau1[[#This Row],[POposte]],Tableau5[#All],3,FALSE)</f>
        <v>300020861</v>
      </c>
      <c r="AK213" s="237" t="str">
        <f>VLOOKUP(Tableau1[[#This Row],[POposte]],Tableau5[#All],4,FALSE)</f>
        <v>1</v>
      </c>
      <c r="AL213" s="146" t="str">
        <f>VLOOKUP(Tableau1[[#This Row],[POposte]],Tableau5[#All],2,FALSE)</f>
        <v>255223121102</v>
      </c>
      <c r="AM213" s="237" t="str">
        <f>VLOOKUP(Tableau1[[#This Row],[POposte]],Tableau8[],9,FALSE)</f>
        <v>Z</v>
      </c>
      <c r="AN213" s="241">
        <f>VLOOKUP(Tableau1[[#This Row],[POposte]],Tableau8[],16,FALSE)</f>
        <v>1</v>
      </c>
      <c r="AO213" s="200">
        <f>VLOOKUP(Tableau1[[#This Row],[POposte]],Tableau8[],17,FALSE)</f>
        <v>0</v>
      </c>
      <c r="AP213" s="1" t="str">
        <f>VLOOKUP(Tableau1[[#This Row],[POposte]],Tableau13[#All],10,FALSE)</f>
        <v>0500</v>
      </c>
      <c r="AQ213" s="1" t="str">
        <f>VLOOKUP(MID(Tableau1[[#This Row],[Codenva]],1,2),Tableau36[],2,FALSE)</f>
        <v>Onderhandelingsprocedure zonder voorafgaande bekendmaking (0500)</v>
      </c>
      <c r="AR213" s="1" t="str">
        <f>VLOOKUP(Tableau1[[#This Row],[POposte]],Tableau13[#All],16,FALSE)</f>
        <v/>
      </c>
      <c r="AS213" s="285" t="str">
        <f>Tableau1[[#This Row],[KRC]]&amp;Tableau1[[#This Row],[Poste KRC]]</f>
        <v>3000208611</v>
      </c>
      <c r="AT213" s="1" t="str">
        <f>VLOOKUP(Tableau1[[#This Row],[Colonne3]],Tableau6[[#All],[krcposte]:[description ]],2,FALSE)</f>
        <v>PPE</v>
      </c>
    </row>
    <row r="214" spans="1:46" x14ac:dyDescent="0.35">
      <c r="A214" s="1" t="str">
        <f>Tableau1[[#This Row],[Nº pièce référence]]</f>
        <v>4500671647</v>
      </c>
      <c r="B214" s="126" t="s">
        <v>965</v>
      </c>
      <c r="C214" s="1"/>
      <c r="D214" s="1"/>
      <c r="E214" s="1" t="s">
        <v>966</v>
      </c>
      <c r="F214" s="92"/>
      <c r="G214" s="125">
        <v>1</v>
      </c>
      <c r="H214" s="95">
        <v>43943</v>
      </c>
      <c r="I214" s="33">
        <v>12783</v>
      </c>
      <c r="J214" s="73" t="s">
        <v>712</v>
      </c>
      <c r="K214" s="75">
        <v>43995</v>
      </c>
      <c r="L214" s="176" t="s">
        <v>276</v>
      </c>
      <c r="M214" s="33"/>
      <c r="N214" s="33"/>
      <c r="O214" s="33"/>
      <c r="P214" s="33"/>
      <c r="Q214" s="75">
        <v>43943</v>
      </c>
      <c r="R214" s="226" t="str">
        <f>VLOOKUP(Tableau1[[#This Row],[POposte]],Tableau8[],15,FALSE)</f>
        <v>BB</v>
      </c>
      <c r="S214" s="226" t="str">
        <f>VLOOKUP(Tableau1[[#This Row],[POposte]],Tableau8[],14,FALSE)</f>
        <v>XXX</v>
      </c>
      <c r="T214" s="75" t="str">
        <f>IF(Tableau1[[#This Row],[Strat lancement]]="A0",IF(Tableau1[[#This Row],[Statut lancement]]="X","OK","NOK"),IF(Tableau1[[#This Row],[Strat lancement]]="AA",IF(Tableau1[[#This Row],[Statut lancement]]="XX","OK","NOK"),IF(Tableau1[[#This Row],[Strat lancement]]="BB",IF(Tableau1[[#This Row],[Statut lancement]]="XXX","OK","NOK"))))</f>
        <v>OK</v>
      </c>
      <c r="U214" s="18" t="s">
        <v>967</v>
      </c>
      <c r="V214" s="1" t="s">
        <v>968</v>
      </c>
      <c r="W214" s="1" t="s">
        <v>88</v>
      </c>
      <c r="X214" s="2">
        <v>43948</v>
      </c>
      <c r="Y214" s="1" t="s">
        <v>818</v>
      </c>
      <c r="Z214" s="1" t="s">
        <v>219</v>
      </c>
      <c r="AA214" s="2">
        <v>43948</v>
      </c>
      <c r="AB214" s="123" t="s">
        <v>220</v>
      </c>
      <c r="AC214" s="1" t="str">
        <f>VLOOKUP(Tableau1[[#This Row],[POposte]],Tableau8[#All],18,FALSE)</f>
        <v/>
      </c>
      <c r="AD214" s="236" t="str">
        <f>CONCATENATE(Tableau1[[#This Row],[Nº pièce référence]],Tableau1[[#This Row],[Poste de réf.]])</f>
        <v>450067164710</v>
      </c>
      <c r="AE214" s="237">
        <f>VLOOKUP(Tableau1[[#This Row],[POposte]],Tableau5[#All],5,FALSE)</f>
        <v>370370.37</v>
      </c>
      <c r="AF214" s="238" t="s">
        <v>52</v>
      </c>
      <c r="AG214" s="237">
        <f>VLOOKUP(Tableau1[[#This Row],[POposte]],Tableau5[#All],6,FALSE)</f>
        <v>297713.07</v>
      </c>
      <c r="AH214" s="238" t="s">
        <v>52</v>
      </c>
      <c r="AI214" s="239">
        <f>Tableau1[[#This Row],[Montant Engagé PO]]-Tableau1[[#This Row],[Montant Liquidé]]</f>
        <v>72657.299999999988</v>
      </c>
      <c r="AJ214" s="237" t="str">
        <f>VLOOKUP(Tableau1[[#This Row],[POposte]],Tableau5[#All],3,FALSE)</f>
        <v>300020861</v>
      </c>
      <c r="AK214" s="237" t="str">
        <f>VLOOKUP(Tableau1[[#This Row],[POposte]],Tableau5[#All],4,FALSE)</f>
        <v>1</v>
      </c>
      <c r="AL214" s="146" t="str">
        <f>VLOOKUP(Tableau1[[#This Row],[POposte]],Tableau5[#All],2,FALSE)</f>
        <v>255223121102</v>
      </c>
      <c r="AM214" s="237" t="str">
        <f>VLOOKUP(Tableau1[[#This Row],[POposte]],Tableau8[],9,FALSE)</f>
        <v>Z</v>
      </c>
      <c r="AN214" s="241">
        <f>VLOOKUP(Tableau1[[#This Row],[POposte]],Tableau8[],16,FALSE)</f>
        <v>1</v>
      </c>
      <c r="AO214" s="200">
        <f>VLOOKUP(Tableau1[[#This Row],[POposte]],Tableau8[],17,FALSE)</f>
        <v>0</v>
      </c>
      <c r="AP214" s="1" t="str">
        <f>VLOOKUP(Tableau1[[#This Row],[POposte]],Tableau13[#All],10,FALSE)</f>
        <v>0500</v>
      </c>
      <c r="AQ214" s="1" t="str">
        <f>VLOOKUP(MID(Tableau1[[#This Row],[Codenva]],1,2),Tableau36[],2,FALSE)</f>
        <v>Onderhandelingsprocedure zonder voorafgaande bekendmaking (0500)</v>
      </c>
      <c r="AR214" s="1" t="str">
        <f>VLOOKUP(Tableau1[[#This Row],[POposte]],Tableau13[#All],16,FALSE)</f>
        <v/>
      </c>
      <c r="AS214" s="285" t="str">
        <f>Tableau1[[#This Row],[KRC]]&amp;Tableau1[[#This Row],[Poste KRC]]</f>
        <v>3000208611</v>
      </c>
      <c r="AT214" s="1" t="str">
        <f>VLOOKUP(Tableau1[[#This Row],[Colonne3]],Tableau6[[#All],[krcposte]:[description ]],2,FALSE)</f>
        <v>PPE</v>
      </c>
    </row>
    <row r="215" spans="1:46" x14ac:dyDescent="0.35">
      <c r="A215" s="1" t="str">
        <f>Tableau1[[#This Row],[Nº pièce référence]]</f>
        <v>4500671780</v>
      </c>
      <c r="B215" s="126" t="s">
        <v>969</v>
      </c>
      <c r="C215" s="1"/>
      <c r="D215" s="1"/>
      <c r="E215" s="1" t="s">
        <v>400</v>
      </c>
      <c r="F215" s="92"/>
      <c r="G215" s="127">
        <v>0</v>
      </c>
      <c r="H215" s="95">
        <v>43938</v>
      </c>
      <c r="I215" s="33">
        <v>12404</v>
      </c>
      <c r="J215" s="73" t="s">
        <v>712</v>
      </c>
      <c r="K215" s="75">
        <v>43995</v>
      </c>
      <c r="L215" s="176" t="s">
        <v>276</v>
      </c>
      <c r="M215" s="33"/>
      <c r="N215" s="33"/>
      <c r="O215" s="33"/>
      <c r="P215" s="33"/>
      <c r="Q215" s="75">
        <v>43938</v>
      </c>
      <c r="R215" s="226" t="str">
        <f>VLOOKUP(Tableau1[[#This Row],[POposte]],Tableau8[],15,FALSE)</f>
        <v>BB</v>
      </c>
      <c r="S215" s="226" t="str">
        <f>VLOOKUP(Tableau1[[#This Row],[POposte]],Tableau8[],14,FALSE)</f>
        <v>XXX</v>
      </c>
      <c r="T215" s="75" t="str">
        <f>IF(Tableau1[[#This Row],[Strat lancement]]="A0",IF(Tableau1[[#This Row],[Statut lancement]]="X","OK","NOK"),IF(Tableau1[[#This Row],[Strat lancement]]="AA",IF(Tableau1[[#This Row],[Statut lancement]]="XX","OK","NOK"),IF(Tableau1[[#This Row],[Strat lancement]]="BB",IF(Tableau1[[#This Row],[Statut lancement]]="XXX","OK","NOK"))))</f>
        <v>OK</v>
      </c>
      <c r="U215" s="18" t="s">
        <v>401</v>
      </c>
      <c r="V215" s="1" t="s">
        <v>970</v>
      </c>
      <c r="W215" s="1" t="s">
        <v>88</v>
      </c>
      <c r="X215" s="2">
        <v>43949</v>
      </c>
      <c r="Y215" s="1" t="s">
        <v>971</v>
      </c>
      <c r="Z215" s="1" t="s">
        <v>219</v>
      </c>
      <c r="AA215" s="2">
        <v>43949</v>
      </c>
      <c r="AB215" s="123" t="s">
        <v>220</v>
      </c>
      <c r="AC215" s="1" t="str">
        <f>VLOOKUP(Tableau1[[#This Row],[POposte]],Tableau8[#All],18,FALSE)</f>
        <v/>
      </c>
      <c r="AD215" s="236" t="str">
        <f>CONCATENATE(Tableau1[[#This Row],[Nº pièce référence]],Tableau1[[#This Row],[Poste de réf.]])</f>
        <v>450067178010</v>
      </c>
      <c r="AE215" s="237">
        <f>VLOOKUP(Tableau1[[#This Row],[POposte]],Tableau5[#All],5,FALSE)</f>
        <v>179902.8</v>
      </c>
      <c r="AF215" s="238" t="s">
        <v>52</v>
      </c>
      <c r="AG215" s="237">
        <f>VLOOKUP(Tableau1[[#This Row],[POposte]],Tableau5[#All],6,FALSE)</f>
        <v>167052.60000000003</v>
      </c>
      <c r="AH215" s="238" t="s">
        <v>52</v>
      </c>
      <c r="AI215" s="239">
        <f>Tableau1[[#This Row],[Montant Engagé PO]]-Tableau1[[#This Row],[Montant Liquidé]]</f>
        <v>12850.199999999953</v>
      </c>
      <c r="AJ215" s="237" t="str">
        <f>VLOOKUP(Tableau1[[#This Row],[POposte]],Tableau5[#All],3,FALSE)</f>
        <v>300020861</v>
      </c>
      <c r="AK215" s="237" t="str">
        <f>VLOOKUP(Tableau1[[#This Row],[POposte]],Tableau5[#All],4,FALSE)</f>
        <v>2</v>
      </c>
      <c r="AL215" s="146" t="str">
        <f>VLOOKUP(Tableau1[[#This Row],[POposte]],Tableau5[#All],2,FALSE)</f>
        <v>255223121102</v>
      </c>
      <c r="AM215" s="237" t="str">
        <f>VLOOKUP(Tableau1[[#This Row],[POposte]],Tableau8[],9,FALSE)</f>
        <v>Z</v>
      </c>
      <c r="AN215" s="241">
        <f>VLOOKUP(Tableau1[[#This Row],[POposte]],Tableau8[],16,FALSE)</f>
        <v>1</v>
      </c>
      <c r="AO215" s="200">
        <f>VLOOKUP(Tableau1[[#This Row],[POposte]],Tableau8[],17,FALSE)</f>
        <v>0</v>
      </c>
      <c r="AP215" s="1" t="str">
        <f>VLOOKUP(Tableau1[[#This Row],[POposte]],Tableau13[#All],10,FALSE)</f>
        <v>0500</v>
      </c>
      <c r="AQ215" s="1" t="str">
        <f>VLOOKUP(MID(Tableau1[[#This Row],[Codenva]],1,2),Tableau36[],2,FALSE)</f>
        <v>Onderhandelingsprocedure zonder voorafgaande bekendmaking (0500)</v>
      </c>
      <c r="AR215" s="1" t="str">
        <f>VLOOKUP(Tableau1[[#This Row],[POposte]],Tableau13[#All],16,FALSE)</f>
        <v/>
      </c>
      <c r="AS215" s="285" t="str">
        <f>Tableau1[[#This Row],[KRC]]&amp;Tableau1[[#This Row],[Poste KRC]]</f>
        <v>3000208612</v>
      </c>
      <c r="AT215" s="1" t="str">
        <f>VLOOKUP(Tableau1[[#This Row],[Colonne3]],Tableau6[[#All],[krcposte]:[description ]],2,FALSE)</f>
        <v>Testing/reactifs</v>
      </c>
    </row>
    <row r="216" spans="1:46" x14ac:dyDescent="0.35">
      <c r="A216" s="1" t="str">
        <f>Tableau1[[#This Row],[Nº pièce référence]]</f>
        <v>4500671696</v>
      </c>
      <c r="B216" s="122" t="s">
        <v>544</v>
      </c>
      <c r="C216" s="1" t="s">
        <v>545</v>
      </c>
      <c r="D216" s="1"/>
      <c r="E216" s="1" t="s">
        <v>972</v>
      </c>
      <c r="F216" s="92"/>
      <c r="G216" s="123"/>
      <c r="H216" s="75">
        <v>43966</v>
      </c>
      <c r="I216" s="249">
        <v>16555</v>
      </c>
      <c r="J216" s="97" t="s">
        <v>547</v>
      </c>
      <c r="K216" s="96">
        <v>44008</v>
      </c>
      <c r="L216" s="176" t="s">
        <v>276</v>
      </c>
      <c r="M216" s="249"/>
      <c r="N216" s="249"/>
      <c r="O216" s="249"/>
      <c r="P216" s="249"/>
      <c r="Q216" s="75"/>
      <c r="R216" s="226" t="str">
        <f>VLOOKUP(Tableau1[[#This Row],[POposte]],Tableau8[],15,FALSE)</f>
        <v>BB</v>
      </c>
      <c r="S216" s="226" t="str">
        <f>VLOOKUP(Tableau1[[#This Row],[POposte]],Tableau8[],14,FALSE)</f>
        <v>XXX</v>
      </c>
      <c r="T216" s="75" t="str">
        <f>IF(Tableau1[[#This Row],[Strat lancement]]="A0",IF(Tableau1[[#This Row],[Statut lancement]]="X","OK","NOK"),IF(Tableau1[[#This Row],[Strat lancement]]="AA",IF(Tableau1[[#This Row],[Statut lancement]]="XX","OK","NOK"),IF(Tableau1[[#This Row],[Strat lancement]]="BB",IF(Tableau1[[#This Row],[Statut lancement]]="XXX","OK","NOK"))))</f>
        <v>OK</v>
      </c>
      <c r="U216" s="18" t="s">
        <v>973</v>
      </c>
      <c r="V216" s="1" t="s">
        <v>974</v>
      </c>
      <c r="W216" s="1" t="s">
        <v>88</v>
      </c>
      <c r="X216" s="2">
        <v>43949</v>
      </c>
      <c r="Y216" s="1" t="s">
        <v>975</v>
      </c>
      <c r="Z216" s="1" t="s">
        <v>219</v>
      </c>
      <c r="AA216" s="2">
        <v>43949</v>
      </c>
      <c r="AB216" s="123" t="s">
        <v>220</v>
      </c>
      <c r="AC216" s="1" t="str">
        <f>VLOOKUP(Tableau1[[#This Row],[POposte]],Tableau8[#All],18,FALSE)</f>
        <v/>
      </c>
      <c r="AD216" s="236" t="str">
        <f>CONCATENATE(Tableau1[[#This Row],[Nº pièce référence]],Tableau1[[#This Row],[Poste de réf.]])</f>
        <v>450067169610</v>
      </c>
      <c r="AE216" s="237">
        <f>VLOOKUP(Tableau1[[#This Row],[POposte]],Tableau5[#All],5,FALSE)</f>
        <v>21780</v>
      </c>
      <c r="AF216" s="238" t="s">
        <v>52</v>
      </c>
      <c r="AG216" s="237">
        <f>VLOOKUP(Tableau1[[#This Row],[POposte]],Tableau5[#All],6,FALSE)</f>
        <v>21780</v>
      </c>
      <c r="AH216" s="238" t="s">
        <v>52</v>
      </c>
      <c r="AI216" s="239">
        <f>Tableau1[[#This Row],[Montant Engagé PO]]-Tableau1[[#This Row],[Montant Liquidé]]</f>
        <v>0</v>
      </c>
      <c r="AJ216" s="237" t="str">
        <f>VLOOKUP(Tableau1[[#This Row],[POposte]],Tableau5[#All],3,FALSE)</f>
        <v>300020861</v>
      </c>
      <c r="AK216" s="237" t="str">
        <f>VLOOKUP(Tableau1[[#This Row],[POposte]],Tableau5[#All],4,FALSE)</f>
        <v>4</v>
      </c>
      <c r="AL216" s="146" t="str">
        <f>VLOOKUP(Tableau1[[#This Row],[POposte]],Tableau5[#All],2,FALSE)</f>
        <v>255223121102</v>
      </c>
      <c r="AM216" s="237" t="str">
        <f>VLOOKUP(Tableau1[[#This Row],[POposte]],Tableau8[],9,FALSE)</f>
        <v>Z</v>
      </c>
      <c r="AN216" s="241">
        <f>VLOOKUP(Tableau1[[#This Row],[POposte]],Tableau8[],16,FALSE)</f>
        <v>1</v>
      </c>
      <c r="AO216" s="200">
        <f>VLOOKUP(Tableau1[[#This Row],[POposte]],Tableau8[],17,FALSE)</f>
        <v>0</v>
      </c>
      <c r="AP216" s="1" t="str">
        <f>VLOOKUP(Tableau1[[#This Row],[POposte]],Tableau13[#All],10,FALSE)</f>
        <v>0520</v>
      </c>
      <c r="AQ216" s="1" t="str">
        <f>VLOOKUP(MID(Tableau1[[#This Row],[Codenva]],1,2),Tableau36[],2,FALSE)</f>
        <v>Onderhandelingsprocedure zonder voorafgaande bekendmaking (0500)</v>
      </c>
      <c r="AR216" s="1" t="str">
        <f>VLOOKUP(Tableau1[[#This Row],[POposte]],Tableau13[#All],16,FALSE)</f>
        <v/>
      </c>
      <c r="AS216" s="285" t="str">
        <f>Tableau1[[#This Row],[KRC]]&amp;Tableau1[[#This Row],[Poste KRC]]</f>
        <v>3000208614</v>
      </c>
      <c r="AT216" s="1" t="str">
        <f>VLOOKUP(Tableau1[[#This Row],[Colonne3]],Tableau6[[#All],[krcposte]:[description ]],2,FALSE)</f>
        <v>Consultance Taskforce</v>
      </c>
    </row>
    <row r="217" spans="1:46" x14ac:dyDescent="0.35">
      <c r="A217" s="1" t="str">
        <f>Tableau1[[#This Row],[Nº pièce référence]]</f>
        <v>4500671696</v>
      </c>
      <c r="B217" s="122" t="s">
        <v>544</v>
      </c>
      <c r="C217" s="1" t="s">
        <v>545</v>
      </c>
      <c r="D217" s="1"/>
      <c r="E217" s="1" t="s">
        <v>972</v>
      </c>
      <c r="F217" s="92"/>
      <c r="G217" s="123"/>
      <c r="H217" s="75">
        <v>43966</v>
      </c>
      <c r="I217" s="249">
        <v>16555</v>
      </c>
      <c r="J217" s="97" t="s">
        <v>547</v>
      </c>
      <c r="K217" s="96">
        <v>44008</v>
      </c>
      <c r="L217" s="176" t="s">
        <v>276</v>
      </c>
      <c r="M217" s="249"/>
      <c r="N217" s="249"/>
      <c r="O217" s="249"/>
      <c r="P217" s="249"/>
      <c r="Q217" s="75"/>
      <c r="R217" s="226" t="str">
        <f>VLOOKUP(Tableau1[[#This Row],[POposte]],Tableau8[],15,FALSE)</f>
        <v>BB</v>
      </c>
      <c r="S217" s="226" t="str">
        <f>VLOOKUP(Tableau1[[#This Row],[POposte]],Tableau8[],14,FALSE)</f>
        <v>XXX</v>
      </c>
      <c r="T217" s="75" t="str">
        <f>IF(Tableau1[[#This Row],[Strat lancement]]="A0",IF(Tableau1[[#This Row],[Statut lancement]]="X","OK","NOK"),IF(Tableau1[[#This Row],[Strat lancement]]="AA",IF(Tableau1[[#This Row],[Statut lancement]]="XX","OK","NOK"),IF(Tableau1[[#This Row],[Strat lancement]]="BB",IF(Tableau1[[#This Row],[Statut lancement]]="XXX","OK","NOK"))))</f>
        <v>OK</v>
      </c>
      <c r="U217" s="18" t="s">
        <v>973</v>
      </c>
      <c r="V217" s="1" t="s">
        <v>974</v>
      </c>
      <c r="W217" s="1" t="s">
        <v>217</v>
      </c>
      <c r="X217" s="2">
        <v>43977</v>
      </c>
      <c r="Y217" s="1" t="s">
        <v>976</v>
      </c>
      <c r="Z217" s="1" t="s">
        <v>219</v>
      </c>
      <c r="AA217" s="2">
        <v>43949</v>
      </c>
      <c r="AB217" s="123" t="s">
        <v>220</v>
      </c>
      <c r="AC217" s="1" t="str">
        <f>VLOOKUP(Tableau1[[#This Row],[POposte]],Tableau8[#All],18,FALSE)</f>
        <v/>
      </c>
      <c r="AD217" s="236" t="str">
        <f>CONCATENATE(Tableau1[[#This Row],[Nº pièce référence]],Tableau1[[#This Row],[Poste de réf.]])</f>
        <v>450067169620</v>
      </c>
      <c r="AE217" s="237">
        <f>VLOOKUP(Tableau1[[#This Row],[POposte]],Tableau5[#All],5,FALSE)</f>
        <v>15567.35</v>
      </c>
      <c r="AF217" s="238" t="s">
        <v>52</v>
      </c>
      <c r="AG217" s="237">
        <f>VLOOKUP(Tableau1[[#This Row],[POposte]],Tableau5[#All],6,FALSE)</f>
        <v>15567.35</v>
      </c>
      <c r="AH217" s="238" t="s">
        <v>52</v>
      </c>
      <c r="AI217" s="239">
        <f>Tableau1[[#This Row],[Montant Engagé PO]]-Tableau1[[#This Row],[Montant Liquidé]]</f>
        <v>0</v>
      </c>
      <c r="AJ217" s="237" t="str">
        <f>VLOOKUP(Tableau1[[#This Row],[POposte]],Tableau5[#All],3,FALSE)</f>
        <v>300020861</v>
      </c>
      <c r="AK217" s="237" t="str">
        <f>VLOOKUP(Tableau1[[#This Row],[POposte]],Tableau5[#All],4,FALSE)</f>
        <v>4</v>
      </c>
      <c r="AL217" s="146" t="str">
        <f>VLOOKUP(Tableau1[[#This Row],[POposte]],Tableau5[#All],2,FALSE)</f>
        <v>255223121102</v>
      </c>
      <c r="AM217" s="237" t="str">
        <f>VLOOKUP(Tableau1[[#This Row],[POposte]],Tableau8[],9,FALSE)</f>
        <v>Z</v>
      </c>
      <c r="AN217" s="241">
        <f>VLOOKUP(Tableau1[[#This Row],[POposte]],Tableau8[],16,FALSE)</f>
        <v>1</v>
      </c>
      <c r="AO217" s="200">
        <f>VLOOKUP(Tableau1[[#This Row],[POposte]],Tableau8[],17,FALSE)</f>
        <v>0</v>
      </c>
      <c r="AP217" s="1" t="str">
        <f>VLOOKUP(Tableau1[[#This Row],[POposte]],Tableau13[#All],10,FALSE)</f>
        <v>0520</v>
      </c>
      <c r="AQ217" s="1" t="str">
        <f>VLOOKUP(MID(Tableau1[[#This Row],[Codenva]],1,2),Tableau36[],2,FALSE)</f>
        <v>Onderhandelingsprocedure zonder voorafgaande bekendmaking (0500)</v>
      </c>
      <c r="AR217" s="1" t="str">
        <f>VLOOKUP(Tableau1[[#This Row],[POposte]],Tableau13[#All],16,FALSE)</f>
        <v/>
      </c>
      <c r="AS217" s="285" t="str">
        <f>Tableau1[[#This Row],[KRC]]&amp;Tableau1[[#This Row],[Poste KRC]]</f>
        <v>3000208614</v>
      </c>
      <c r="AT217" s="1" t="str">
        <f>VLOOKUP(Tableau1[[#This Row],[Colonne3]],Tableau6[[#All],[krcposte]:[description ]],2,FALSE)</f>
        <v>Consultance Taskforce</v>
      </c>
    </row>
    <row r="218" spans="1:46" x14ac:dyDescent="0.35">
      <c r="A218" s="1" t="str">
        <f>Tableau1[[#This Row],[Nº pièce référence]]</f>
        <v>4500671696</v>
      </c>
      <c r="B218" s="122" t="s">
        <v>544</v>
      </c>
      <c r="C218" s="1" t="s">
        <v>545</v>
      </c>
      <c r="D218" s="1"/>
      <c r="E218" s="1" t="s">
        <v>972</v>
      </c>
      <c r="F218" s="92"/>
      <c r="G218" s="123"/>
      <c r="H218" s="75">
        <v>43966</v>
      </c>
      <c r="I218" s="249">
        <v>16555</v>
      </c>
      <c r="J218" s="97" t="s">
        <v>547</v>
      </c>
      <c r="K218" s="96">
        <v>44008</v>
      </c>
      <c r="L218" s="176" t="s">
        <v>276</v>
      </c>
      <c r="M218" s="249"/>
      <c r="N218" s="249"/>
      <c r="O218" s="249"/>
      <c r="P218" s="249"/>
      <c r="Q218" s="75"/>
      <c r="R218" s="226" t="str">
        <f>VLOOKUP(Tableau1[[#This Row],[POposte]],Tableau8[],15,FALSE)</f>
        <v>BB</v>
      </c>
      <c r="S218" s="226" t="str">
        <f>VLOOKUP(Tableau1[[#This Row],[POposte]],Tableau8[],14,FALSE)</f>
        <v>XXX</v>
      </c>
      <c r="T218" s="75" t="str">
        <f>IF(Tableau1[[#This Row],[Strat lancement]]="A0",IF(Tableau1[[#This Row],[Statut lancement]]="X","OK","NOK"),IF(Tableau1[[#This Row],[Strat lancement]]="AA",IF(Tableau1[[#This Row],[Statut lancement]]="XX","OK","NOK"),IF(Tableau1[[#This Row],[Strat lancement]]="BB",IF(Tableau1[[#This Row],[Statut lancement]]="XXX","OK","NOK"))))</f>
        <v>OK</v>
      </c>
      <c r="U218" s="18" t="s">
        <v>973</v>
      </c>
      <c r="V218" s="1" t="s">
        <v>974</v>
      </c>
      <c r="W218" s="1" t="s">
        <v>222</v>
      </c>
      <c r="X218" s="2">
        <v>43994</v>
      </c>
      <c r="Y218" s="1" t="s">
        <v>977</v>
      </c>
      <c r="Z218" s="1" t="s">
        <v>219</v>
      </c>
      <c r="AA218" s="2">
        <v>43949</v>
      </c>
      <c r="AB218" s="123" t="s">
        <v>220</v>
      </c>
      <c r="AC218" s="1" t="str">
        <f>VLOOKUP(Tableau1[[#This Row],[POposte]],Tableau8[#All],18,FALSE)</f>
        <v/>
      </c>
      <c r="AD218" s="236" t="str">
        <f>CONCATENATE(Tableau1[[#This Row],[Nº pièce référence]],Tableau1[[#This Row],[Poste de réf.]])</f>
        <v>450067169630</v>
      </c>
      <c r="AE218" s="237">
        <f>VLOOKUP(Tableau1[[#This Row],[POposte]],Tableau5[#All],5,FALSE)</f>
        <v>20731.5</v>
      </c>
      <c r="AF218" s="238" t="s">
        <v>52</v>
      </c>
      <c r="AG218" s="237">
        <f>VLOOKUP(Tableau1[[#This Row],[POposte]],Tableau5[#All],6,FALSE)</f>
        <v>20731.5</v>
      </c>
      <c r="AH218" s="238" t="s">
        <v>52</v>
      </c>
      <c r="AI218" s="239">
        <f>Tableau1[[#This Row],[Montant Engagé PO]]-Tableau1[[#This Row],[Montant Liquidé]]</f>
        <v>0</v>
      </c>
      <c r="AJ218" s="237" t="str">
        <f>VLOOKUP(Tableau1[[#This Row],[POposte]],Tableau5[#All],3,FALSE)</f>
        <v>300020861</v>
      </c>
      <c r="AK218" s="237" t="str">
        <f>VLOOKUP(Tableau1[[#This Row],[POposte]],Tableau5[#All],4,FALSE)</f>
        <v>4</v>
      </c>
      <c r="AL218" s="146" t="str">
        <f>VLOOKUP(Tableau1[[#This Row],[POposte]],Tableau5[#All],2,FALSE)</f>
        <v>255223121102</v>
      </c>
      <c r="AM218" s="237" t="str">
        <f>VLOOKUP(Tableau1[[#This Row],[POposte]],Tableau8[],9,FALSE)</f>
        <v>Z</v>
      </c>
      <c r="AN218" s="241">
        <f>VLOOKUP(Tableau1[[#This Row],[POposte]],Tableau8[],16,FALSE)</f>
        <v>1</v>
      </c>
      <c r="AO218" s="200">
        <f>VLOOKUP(Tableau1[[#This Row],[POposte]],Tableau8[],17,FALSE)</f>
        <v>0</v>
      </c>
      <c r="AP218" s="1" t="str">
        <f>VLOOKUP(Tableau1[[#This Row],[POposte]],Tableau13[#All],10,FALSE)</f>
        <v>0520</v>
      </c>
      <c r="AQ218" s="1" t="str">
        <f>VLOOKUP(MID(Tableau1[[#This Row],[Codenva]],1,2),Tableau36[],2,FALSE)</f>
        <v>Onderhandelingsprocedure zonder voorafgaande bekendmaking (0500)</v>
      </c>
      <c r="AR218" s="1" t="str">
        <f>VLOOKUP(Tableau1[[#This Row],[POposte]],Tableau13[#All],16,FALSE)</f>
        <v/>
      </c>
      <c r="AS218" s="285" t="str">
        <f>Tableau1[[#This Row],[KRC]]&amp;Tableau1[[#This Row],[Poste KRC]]</f>
        <v>3000208614</v>
      </c>
      <c r="AT218" s="1" t="str">
        <f>VLOOKUP(Tableau1[[#This Row],[Colonne3]],Tableau6[[#All],[krcposte]:[description ]],2,FALSE)</f>
        <v>Consultance Taskforce</v>
      </c>
    </row>
    <row r="219" spans="1:46" x14ac:dyDescent="0.35">
      <c r="A219" s="1" t="str">
        <f>Tableau1[[#This Row],[Nº pièce référence]]</f>
        <v>4500671696</v>
      </c>
      <c r="B219" s="122" t="s">
        <v>544</v>
      </c>
      <c r="C219" s="1" t="s">
        <v>545</v>
      </c>
      <c r="D219" s="1"/>
      <c r="E219" s="1" t="s">
        <v>972</v>
      </c>
      <c r="F219" s="92"/>
      <c r="G219" s="123"/>
      <c r="H219" s="75">
        <v>43966</v>
      </c>
      <c r="I219" s="249">
        <v>16555</v>
      </c>
      <c r="J219" s="97" t="s">
        <v>547</v>
      </c>
      <c r="K219" s="96">
        <v>44008</v>
      </c>
      <c r="L219" s="176" t="s">
        <v>276</v>
      </c>
      <c r="M219" s="249"/>
      <c r="N219" s="249"/>
      <c r="O219" s="249"/>
      <c r="P219" s="249"/>
      <c r="Q219" s="75"/>
      <c r="R219" s="226" t="str">
        <f>VLOOKUP(Tableau1[[#This Row],[POposte]],Tableau8[],15,FALSE)</f>
        <v>BB</v>
      </c>
      <c r="S219" s="226" t="str">
        <f>VLOOKUP(Tableau1[[#This Row],[POposte]],Tableau8[],14,FALSE)</f>
        <v>XXX</v>
      </c>
      <c r="T219" s="75" t="str">
        <f>IF(Tableau1[[#This Row],[Strat lancement]]="A0",IF(Tableau1[[#This Row],[Statut lancement]]="X","OK","NOK"),IF(Tableau1[[#This Row],[Strat lancement]]="AA",IF(Tableau1[[#This Row],[Statut lancement]]="XX","OK","NOK"),IF(Tableau1[[#This Row],[Strat lancement]]="BB",IF(Tableau1[[#This Row],[Statut lancement]]="XXX","OK","NOK"))))</f>
        <v>OK</v>
      </c>
      <c r="U219" s="18" t="s">
        <v>973</v>
      </c>
      <c r="V219" s="1" t="s">
        <v>974</v>
      </c>
      <c r="W219" s="1" t="s">
        <v>421</v>
      </c>
      <c r="X219" s="2">
        <v>43994</v>
      </c>
      <c r="Y219" s="1" t="s">
        <v>978</v>
      </c>
      <c r="Z219" s="1" t="s">
        <v>219</v>
      </c>
      <c r="AA219" s="2">
        <v>43949</v>
      </c>
      <c r="AB219" s="123" t="s">
        <v>220</v>
      </c>
      <c r="AC219" s="1" t="str">
        <f>VLOOKUP(Tableau1[[#This Row],[POposte]],Tableau8[#All],18,FALSE)</f>
        <v/>
      </c>
      <c r="AD219" s="236" t="str">
        <f>CONCATENATE(Tableau1[[#This Row],[Nº pièce référence]],Tableau1[[#This Row],[Poste de réf.]])</f>
        <v>450067169640</v>
      </c>
      <c r="AE219" s="237">
        <f>VLOOKUP(Tableau1[[#This Row],[POposte]],Tableau5[#All],5,FALSE)</f>
        <v>11313.5</v>
      </c>
      <c r="AF219" s="238" t="s">
        <v>52</v>
      </c>
      <c r="AG219" s="237">
        <f>VLOOKUP(Tableau1[[#This Row],[POposte]],Tableau5[#All],6,FALSE)</f>
        <v>11313.5</v>
      </c>
      <c r="AH219" s="238" t="s">
        <v>52</v>
      </c>
      <c r="AI219" s="239">
        <f>Tableau1[[#This Row],[Montant Engagé PO]]-Tableau1[[#This Row],[Montant Liquidé]]</f>
        <v>0</v>
      </c>
      <c r="AJ219" s="237" t="str">
        <f>VLOOKUP(Tableau1[[#This Row],[POposte]],Tableau5[#All],3,FALSE)</f>
        <v>300020861</v>
      </c>
      <c r="AK219" s="237" t="str">
        <f>VLOOKUP(Tableau1[[#This Row],[POposte]],Tableau5[#All],4,FALSE)</f>
        <v>4</v>
      </c>
      <c r="AL219" s="146" t="str">
        <f>VLOOKUP(Tableau1[[#This Row],[POposte]],Tableau5[#All],2,FALSE)</f>
        <v>255223121102</v>
      </c>
      <c r="AM219" s="237" t="str">
        <f>VLOOKUP(Tableau1[[#This Row],[POposte]],Tableau8[],9,FALSE)</f>
        <v>Z</v>
      </c>
      <c r="AN219" s="241">
        <f>VLOOKUP(Tableau1[[#This Row],[POposte]],Tableau8[],16,FALSE)</f>
        <v>1</v>
      </c>
      <c r="AO219" s="200">
        <f>VLOOKUP(Tableau1[[#This Row],[POposte]],Tableau8[],17,FALSE)</f>
        <v>0</v>
      </c>
      <c r="AP219" s="1" t="str">
        <f>VLOOKUP(Tableau1[[#This Row],[POposte]],Tableau13[#All],10,FALSE)</f>
        <v>0520</v>
      </c>
      <c r="AQ219" s="1" t="str">
        <f>VLOOKUP(MID(Tableau1[[#This Row],[Codenva]],1,2),Tableau36[],2,FALSE)</f>
        <v>Onderhandelingsprocedure zonder voorafgaande bekendmaking (0500)</v>
      </c>
      <c r="AR219" s="1" t="str">
        <f>VLOOKUP(Tableau1[[#This Row],[POposte]],Tableau13[#All],16,FALSE)</f>
        <v/>
      </c>
      <c r="AS219" s="285" t="str">
        <f>Tableau1[[#This Row],[KRC]]&amp;Tableau1[[#This Row],[Poste KRC]]</f>
        <v>3000208614</v>
      </c>
      <c r="AT219" s="1" t="str">
        <f>VLOOKUP(Tableau1[[#This Row],[Colonne3]],Tableau6[[#All],[krcposte]:[description ]],2,FALSE)</f>
        <v>Consultance Taskforce</v>
      </c>
    </row>
    <row r="220" spans="1:46" x14ac:dyDescent="0.35">
      <c r="A220" s="1" t="str">
        <f>Tableau1[[#This Row],[Nº pièce référence]]</f>
        <v>4500671696</v>
      </c>
      <c r="B220" s="122" t="s">
        <v>544</v>
      </c>
      <c r="C220" s="1" t="s">
        <v>545</v>
      </c>
      <c r="D220" s="1"/>
      <c r="E220" s="1" t="s">
        <v>972</v>
      </c>
      <c r="F220" s="92"/>
      <c r="G220" s="123"/>
      <c r="H220" s="75">
        <v>43966</v>
      </c>
      <c r="I220" s="249">
        <v>16555</v>
      </c>
      <c r="J220" s="97" t="s">
        <v>547</v>
      </c>
      <c r="K220" s="96">
        <v>44008</v>
      </c>
      <c r="L220" s="176" t="s">
        <v>276</v>
      </c>
      <c r="M220" s="249"/>
      <c r="N220" s="249"/>
      <c r="O220" s="249"/>
      <c r="P220" s="249"/>
      <c r="Q220" s="75"/>
      <c r="R220" s="226" t="str">
        <f>VLOOKUP(Tableau1[[#This Row],[POposte]],Tableau8[],15,FALSE)</f>
        <v>BB</v>
      </c>
      <c r="S220" s="226" t="str">
        <f>VLOOKUP(Tableau1[[#This Row],[POposte]],Tableau8[],14,FALSE)</f>
        <v>XXX</v>
      </c>
      <c r="T220" s="75" t="str">
        <f>IF(Tableau1[[#This Row],[Strat lancement]]="A0",IF(Tableau1[[#This Row],[Statut lancement]]="X","OK","NOK"),IF(Tableau1[[#This Row],[Strat lancement]]="AA",IF(Tableau1[[#This Row],[Statut lancement]]="XX","OK","NOK"),IF(Tableau1[[#This Row],[Strat lancement]]="BB",IF(Tableau1[[#This Row],[Statut lancement]]="XXX","OK","NOK"))))</f>
        <v>OK</v>
      </c>
      <c r="U220" s="18" t="s">
        <v>973</v>
      </c>
      <c r="V220" s="1" t="s">
        <v>974</v>
      </c>
      <c r="W220" s="1" t="s">
        <v>423</v>
      </c>
      <c r="X220" s="2">
        <v>44004</v>
      </c>
      <c r="Y220" s="1" t="s">
        <v>979</v>
      </c>
      <c r="Z220" s="1" t="s">
        <v>219</v>
      </c>
      <c r="AA220" s="2">
        <v>43949</v>
      </c>
      <c r="AB220" s="123" t="s">
        <v>220</v>
      </c>
      <c r="AC220" s="1" t="str">
        <f>VLOOKUP(Tableau1[[#This Row],[POposte]],Tableau8[#All],18,FALSE)</f>
        <v/>
      </c>
      <c r="AD220" s="236" t="str">
        <f>CONCATENATE(Tableau1[[#This Row],[Nº pièce référence]],Tableau1[[#This Row],[Poste de réf.]])</f>
        <v>450067169650</v>
      </c>
      <c r="AE220" s="237">
        <f>VLOOKUP(Tableau1[[#This Row],[POposte]],Tableau5[#All],5,FALSE)</f>
        <v>10389.43</v>
      </c>
      <c r="AF220" s="238" t="s">
        <v>52</v>
      </c>
      <c r="AG220" s="237">
        <f>VLOOKUP(Tableau1[[#This Row],[POposte]],Tableau5[#All],6,FALSE)</f>
        <v>10389.43</v>
      </c>
      <c r="AH220" s="238" t="s">
        <v>52</v>
      </c>
      <c r="AI220" s="239">
        <f>Tableau1[[#This Row],[Montant Engagé PO]]-Tableau1[[#This Row],[Montant Liquidé]]</f>
        <v>0</v>
      </c>
      <c r="AJ220" s="237" t="str">
        <f>VLOOKUP(Tableau1[[#This Row],[POposte]],Tableau5[#All],3,FALSE)</f>
        <v>300020861</v>
      </c>
      <c r="AK220" s="237" t="str">
        <f>VLOOKUP(Tableau1[[#This Row],[POposte]],Tableau5[#All],4,FALSE)</f>
        <v>4</v>
      </c>
      <c r="AL220" s="146" t="str">
        <f>VLOOKUP(Tableau1[[#This Row],[POposte]],Tableau5[#All],2,FALSE)</f>
        <v>255223121102</v>
      </c>
      <c r="AM220" s="237" t="str">
        <f>VLOOKUP(Tableau1[[#This Row],[POposte]],Tableau8[],9,FALSE)</f>
        <v>Z</v>
      </c>
      <c r="AN220" s="241">
        <f>VLOOKUP(Tableau1[[#This Row],[POposte]],Tableau8[],16,FALSE)</f>
        <v>1</v>
      </c>
      <c r="AO220" s="200">
        <f>VLOOKUP(Tableau1[[#This Row],[POposte]],Tableau8[],17,FALSE)</f>
        <v>0</v>
      </c>
      <c r="AP220" s="1" t="str">
        <f>VLOOKUP(Tableau1[[#This Row],[POposte]],Tableau13[#All],10,FALSE)</f>
        <v>0520</v>
      </c>
      <c r="AQ220" s="1" t="str">
        <f>VLOOKUP(MID(Tableau1[[#This Row],[Codenva]],1,2),Tableau36[],2,FALSE)</f>
        <v>Onderhandelingsprocedure zonder voorafgaande bekendmaking (0500)</v>
      </c>
      <c r="AR220" s="1" t="str">
        <f>VLOOKUP(Tableau1[[#This Row],[POposte]],Tableau13[#All],16,FALSE)</f>
        <v/>
      </c>
      <c r="AS220" s="285" t="str">
        <f>Tableau1[[#This Row],[KRC]]&amp;Tableau1[[#This Row],[Poste KRC]]</f>
        <v>3000208614</v>
      </c>
      <c r="AT220" s="1" t="str">
        <f>VLOOKUP(Tableau1[[#This Row],[Colonne3]],Tableau6[[#All],[krcposte]:[description ]],2,FALSE)</f>
        <v>Consultance Taskforce</v>
      </c>
    </row>
    <row r="221" spans="1:46" x14ac:dyDescent="0.35">
      <c r="A221" s="1" t="str">
        <f>Tableau1[[#This Row],[Nº pièce référence]]</f>
        <v>4500671812</v>
      </c>
      <c r="B221" s="124"/>
      <c r="C221" s="1"/>
      <c r="D221" s="1"/>
      <c r="E221" s="159" t="s">
        <v>309</v>
      </c>
      <c r="F221" s="92"/>
      <c r="G221" s="123"/>
      <c r="H221" s="75" t="s">
        <v>214</v>
      </c>
      <c r="I221" s="75" t="s">
        <v>214</v>
      </c>
      <c r="J221" s="75" t="s">
        <v>214</v>
      </c>
      <c r="K221" s="75" t="s">
        <v>214</v>
      </c>
      <c r="L221" s="1" t="s">
        <v>253</v>
      </c>
      <c r="M221" s="75"/>
      <c r="N221" s="75"/>
      <c r="O221" s="75"/>
      <c r="P221" s="75"/>
      <c r="Q221" s="75" t="s">
        <v>214</v>
      </c>
      <c r="R221" s="226" t="str">
        <f>VLOOKUP(Tableau1[[#This Row],[POposte]],Tableau8[],15,FALSE)</f>
        <v>A0</v>
      </c>
      <c r="S221" s="226" t="str">
        <f>VLOOKUP(Tableau1[[#This Row],[POposte]],Tableau8[],14,FALSE)</f>
        <v>X</v>
      </c>
      <c r="T221" s="75" t="str">
        <f>IF(Tableau1[[#This Row],[Strat lancement]]="A0",IF(Tableau1[[#This Row],[Statut lancement]]="X","OK","NOK"),IF(Tableau1[[#This Row],[Strat lancement]]="AA",IF(Tableau1[[#This Row],[Statut lancement]]="XX","OK","NOK"),IF(Tableau1[[#This Row],[Strat lancement]]="BB",IF(Tableau1[[#This Row],[Statut lancement]]="XXX","OK","NOK"))))</f>
        <v>OK</v>
      </c>
      <c r="U221" s="18" t="s">
        <v>310</v>
      </c>
      <c r="V221" s="1" t="s">
        <v>980</v>
      </c>
      <c r="W221" s="1" t="s">
        <v>88</v>
      </c>
      <c r="X221" s="2">
        <v>43949</v>
      </c>
      <c r="Y221" s="1" t="s">
        <v>981</v>
      </c>
      <c r="Z221" s="1" t="s">
        <v>219</v>
      </c>
      <c r="AA221" s="2">
        <v>43949</v>
      </c>
      <c r="AB221" s="123" t="s">
        <v>220</v>
      </c>
      <c r="AC221" s="1" t="str">
        <f>VLOOKUP(Tableau1[[#This Row],[POposte]],Tableau8[#All],18,FALSE)</f>
        <v/>
      </c>
      <c r="AD221" s="236" t="str">
        <f>CONCATENATE(Tableau1[[#This Row],[Nº pièce référence]],Tableau1[[#This Row],[Poste de réf.]])</f>
        <v>450067181210</v>
      </c>
      <c r="AE221" s="237">
        <f>VLOOKUP(Tableau1[[#This Row],[POposte]],Tableau5[#All],5,FALSE)</f>
        <v>45.34</v>
      </c>
      <c r="AF221" s="238" t="s">
        <v>52</v>
      </c>
      <c r="AG221" s="237">
        <f>VLOOKUP(Tableau1[[#This Row],[POposte]],Tableau5[#All],6,FALSE)</f>
        <v>45.330000000000005</v>
      </c>
      <c r="AH221" s="238" t="s">
        <v>52</v>
      </c>
      <c r="AI221" s="239">
        <f>Tableau1[[#This Row],[Montant Engagé PO]]-Tableau1[[#This Row],[Montant Liquidé]]</f>
        <v>9.9999999999980105E-3</v>
      </c>
      <c r="AJ221" s="237" t="str">
        <f>VLOOKUP(Tableau1[[#This Row],[POposte]],Tableau5[#All],3,FALSE)</f>
        <v>300020895</v>
      </c>
      <c r="AK221" s="237" t="str">
        <f>VLOOKUP(Tableau1[[#This Row],[POposte]],Tableau5[#All],4,FALSE)</f>
        <v>1</v>
      </c>
      <c r="AL221" s="146" t="str">
        <f>VLOOKUP(Tableau1[[#This Row],[POposte]],Tableau5[#All],2,FALSE)</f>
        <v>252122121104</v>
      </c>
      <c r="AM221" s="237" t="str">
        <f>VLOOKUP(Tableau1[[#This Row],[POposte]],Tableau8[],9,FALSE)</f>
        <v>L</v>
      </c>
      <c r="AN221" s="241">
        <f>VLOOKUP(Tableau1[[#This Row],[POposte]],Tableau8[],16,FALSE)</f>
        <v>3</v>
      </c>
      <c r="AO221" s="200">
        <f>VLOOKUP(Tableau1[[#This Row],[POposte]],Tableau8[],17,FALSE)</f>
        <v>0</v>
      </c>
      <c r="AP221" s="1" t="str">
        <f>VLOOKUP(Tableau1[[#This Row],[POposte]],Tableau13[#All],10,FALSE)</f>
        <v>0800</v>
      </c>
      <c r="AQ221" s="1" t="str">
        <f>VLOOKUP(MID(Tableau1[[#This Row],[Codenva]],1,2),Tableau36[],2,FALSE)</f>
        <v>Overheidsopdrachten van beperkte waarde (0800)</v>
      </c>
      <c r="AR221" s="1" t="str">
        <f>VLOOKUP(Tableau1[[#This Row],[POposte]],Tableau13[#All],16,FALSE)</f>
        <v/>
      </c>
      <c r="AS221" s="285" t="str">
        <f>Tableau1[[#This Row],[KRC]]&amp;Tableau1[[#This Row],[Poste KRC]]</f>
        <v>3000208951</v>
      </c>
      <c r="AT221" s="1">
        <f>VLOOKUP(Tableau1[[#This Row],[Colonne3]],Tableau6[[#All],[krcposte]:[description ]],2,FALSE)</f>
        <v>0</v>
      </c>
    </row>
    <row r="222" spans="1:46" x14ac:dyDescent="0.35">
      <c r="A222" s="1" t="str">
        <f>Tableau1[[#This Row],[Nº pièce référence]]</f>
        <v>4500671812</v>
      </c>
      <c r="B222" s="124"/>
      <c r="C222" s="1"/>
      <c r="D222" s="1"/>
      <c r="E222" s="159" t="s">
        <v>309</v>
      </c>
      <c r="F222" s="92"/>
      <c r="G222" s="123"/>
      <c r="H222" s="75" t="s">
        <v>214</v>
      </c>
      <c r="I222" s="75" t="s">
        <v>214</v>
      </c>
      <c r="J222" s="75" t="s">
        <v>214</v>
      </c>
      <c r="K222" s="75" t="s">
        <v>214</v>
      </c>
      <c r="L222" s="1" t="s">
        <v>253</v>
      </c>
      <c r="M222" s="75"/>
      <c r="N222" s="75"/>
      <c r="O222" s="75"/>
      <c r="P222" s="75"/>
      <c r="Q222" s="75" t="s">
        <v>214</v>
      </c>
      <c r="R222" s="226" t="str">
        <f>VLOOKUP(Tableau1[[#This Row],[POposte]],Tableau8[],15,FALSE)</f>
        <v>A0</v>
      </c>
      <c r="S222" s="226" t="str">
        <f>VLOOKUP(Tableau1[[#This Row],[POposte]],Tableau8[],14,FALSE)</f>
        <v>X</v>
      </c>
      <c r="T222" s="75" t="str">
        <f>IF(Tableau1[[#This Row],[Strat lancement]]="A0",IF(Tableau1[[#This Row],[Statut lancement]]="X","OK","NOK"),IF(Tableau1[[#This Row],[Strat lancement]]="AA",IF(Tableau1[[#This Row],[Statut lancement]]="XX","OK","NOK"),IF(Tableau1[[#This Row],[Strat lancement]]="BB",IF(Tableau1[[#This Row],[Statut lancement]]="XXX","OK","NOK"))))</f>
        <v>OK</v>
      </c>
      <c r="U222" s="18" t="s">
        <v>310</v>
      </c>
      <c r="V222" s="1" t="s">
        <v>980</v>
      </c>
      <c r="W222" s="1" t="s">
        <v>217</v>
      </c>
      <c r="X222" s="2">
        <v>43949</v>
      </c>
      <c r="Y222" s="1" t="s">
        <v>982</v>
      </c>
      <c r="Z222" s="1" t="s">
        <v>219</v>
      </c>
      <c r="AA222" s="2">
        <v>43949</v>
      </c>
      <c r="AB222" s="123" t="s">
        <v>220</v>
      </c>
      <c r="AC222" s="1" t="str">
        <f>VLOOKUP(Tableau1[[#This Row],[POposte]],Tableau8[#All],18,FALSE)</f>
        <v/>
      </c>
      <c r="AD222" s="236" t="str">
        <f>CONCATENATE(Tableau1[[#This Row],[Nº pièce référence]],Tableau1[[#This Row],[Poste de réf.]])</f>
        <v>450067181220</v>
      </c>
      <c r="AE222" s="237">
        <f>VLOOKUP(Tableau1[[#This Row],[POposte]],Tableau5[#All],5,FALSE)</f>
        <v>39.869999999999997</v>
      </c>
      <c r="AF222" s="238" t="s">
        <v>52</v>
      </c>
      <c r="AG222" s="237">
        <f>VLOOKUP(Tableau1[[#This Row],[POposte]],Tableau5[#All],6,FALSE)</f>
        <v>39.869999999999997</v>
      </c>
      <c r="AH222" s="238" t="s">
        <v>52</v>
      </c>
      <c r="AI222" s="239">
        <f>Tableau1[[#This Row],[Montant Engagé PO]]-Tableau1[[#This Row],[Montant Liquidé]]</f>
        <v>0</v>
      </c>
      <c r="AJ222" s="237" t="str">
        <f>VLOOKUP(Tableau1[[#This Row],[POposte]],Tableau5[#All],3,FALSE)</f>
        <v>300020895</v>
      </c>
      <c r="AK222" s="237" t="str">
        <f>VLOOKUP(Tableau1[[#This Row],[POposte]],Tableau5[#All],4,FALSE)</f>
        <v>1</v>
      </c>
      <c r="AL222" s="146" t="str">
        <f>VLOOKUP(Tableau1[[#This Row],[POposte]],Tableau5[#All],2,FALSE)</f>
        <v>252122121104</v>
      </c>
      <c r="AM222" s="237" t="str">
        <f>VLOOKUP(Tableau1[[#This Row],[POposte]],Tableau8[],9,FALSE)</f>
        <v>L</v>
      </c>
      <c r="AN222" s="241">
        <f>VLOOKUP(Tableau1[[#This Row],[POposte]],Tableau8[],16,FALSE)</f>
        <v>5</v>
      </c>
      <c r="AO222" s="200">
        <f>VLOOKUP(Tableau1[[#This Row],[POposte]],Tableau8[],17,FALSE)</f>
        <v>0</v>
      </c>
      <c r="AP222" s="1" t="str">
        <f>VLOOKUP(Tableau1[[#This Row],[POposte]],Tableau13[#All],10,FALSE)</f>
        <v>0800</v>
      </c>
      <c r="AQ222" s="1" t="str">
        <f>VLOOKUP(MID(Tableau1[[#This Row],[Codenva]],1,2),Tableau36[],2,FALSE)</f>
        <v>Overheidsopdrachten van beperkte waarde (0800)</v>
      </c>
      <c r="AR222" s="1" t="str">
        <f>VLOOKUP(Tableau1[[#This Row],[POposte]],Tableau13[#All],16,FALSE)</f>
        <v/>
      </c>
      <c r="AS222" s="285" t="str">
        <f>Tableau1[[#This Row],[KRC]]&amp;Tableau1[[#This Row],[Poste KRC]]</f>
        <v>3000208951</v>
      </c>
      <c r="AT222" s="1">
        <f>VLOOKUP(Tableau1[[#This Row],[Colonne3]],Tableau6[[#All],[krcposte]:[description ]],2,FALSE)</f>
        <v>0</v>
      </c>
    </row>
    <row r="223" spans="1:46" x14ac:dyDescent="0.35">
      <c r="A223" s="1" t="str">
        <f>Tableau1[[#This Row],[Nº pièce référence]]</f>
        <v>4500671812</v>
      </c>
      <c r="B223" s="124"/>
      <c r="C223" s="1"/>
      <c r="D223" s="1"/>
      <c r="E223" s="159" t="s">
        <v>309</v>
      </c>
      <c r="F223" s="92"/>
      <c r="G223" s="123"/>
      <c r="H223" s="75" t="s">
        <v>214</v>
      </c>
      <c r="I223" s="75" t="s">
        <v>214</v>
      </c>
      <c r="J223" s="75" t="s">
        <v>214</v>
      </c>
      <c r="K223" s="75" t="s">
        <v>214</v>
      </c>
      <c r="L223" s="1" t="s">
        <v>253</v>
      </c>
      <c r="M223" s="75"/>
      <c r="N223" s="75"/>
      <c r="O223" s="75"/>
      <c r="P223" s="75"/>
      <c r="Q223" s="75" t="s">
        <v>214</v>
      </c>
      <c r="R223" s="226" t="str">
        <f>VLOOKUP(Tableau1[[#This Row],[POposte]],Tableau8[],15,FALSE)</f>
        <v>A0</v>
      </c>
      <c r="S223" s="226" t="str">
        <f>VLOOKUP(Tableau1[[#This Row],[POposte]],Tableau8[],14,FALSE)</f>
        <v>X</v>
      </c>
      <c r="T223" s="75" t="str">
        <f>IF(Tableau1[[#This Row],[Strat lancement]]="A0",IF(Tableau1[[#This Row],[Statut lancement]]="X","OK","NOK"),IF(Tableau1[[#This Row],[Strat lancement]]="AA",IF(Tableau1[[#This Row],[Statut lancement]]="XX","OK","NOK"),IF(Tableau1[[#This Row],[Strat lancement]]="BB",IF(Tableau1[[#This Row],[Statut lancement]]="XXX","OK","NOK"))))</f>
        <v>OK</v>
      </c>
      <c r="U223" s="18" t="s">
        <v>310</v>
      </c>
      <c r="V223" s="1" t="s">
        <v>980</v>
      </c>
      <c r="W223" s="1" t="s">
        <v>222</v>
      </c>
      <c r="X223" s="2">
        <v>43949</v>
      </c>
      <c r="Y223" s="1" t="s">
        <v>983</v>
      </c>
      <c r="Z223" s="1" t="s">
        <v>219</v>
      </c>
      <c r="AA223" s="2">
        <v>43949</v>
      </c>
      <c r="AB223" s="123" t="s">
        <v>220</v>
      </c>
      <c r="AC223" s="1" t="str">
        <f>VLOOKUP(Tableau1[[#This Row],[POposte]],Tableau8[#All],18,FALSE)</f>
        <v/>
      </c>
      <c r="AD223" s="236" t="str">
        <f>CONCATENATE(Tableau1[[#This Row],[Nº pièce référence]],Tableau1[[#This Row],[Poste de réf.]])</f>
        <v>450067181230</v>
      </c>
      <c r="AE223" s="237">
        <f>VLOOKUP(Tableau1[[#This Row],[POposte]],Tableau5[#All],5,FALSE)</f>
        <v>44.29</v>
      </c>
      <c r="AF223" s="238" t="s">
        <v>52</v>
      </c>
      <c r="AG223" s="237">
        <f>VLOOKUP(Tableau1[[#This Row],[POposte]],Tableau5[#All],6,FALSE)</f>
        <v>44.29</v>
      </c>
      <c r="AH223" s="238" t="s">
        <v>52</v>
      </c>
      <c r="AI223" s="239">
        <f>Tableau1[[#This Row],[Montant Engagé PO]]-Tableau1[[#This Row],[Montant Liquidé]]</f>
        <v>0</v>
      </c>
      <c r="AJ223" s="237" t="str">
        <f>VLOOKUP(Tableau1[[#This Row],[POposte]],Tableau5[#All],3,FALSE)</f>
        <v>300020895</v>
      </c>
      <c r="AK223" s="237" t="str">
        <f>VLOOKUP(Tableau1[[#This Row],[POposte]],Tableau5[#All],4,FALSE)</f>
        <v>1</v>
      </c>
      <c r="AL223" s="146" t="str">
        <f>VLOOKUP(Tableau1[[#This Row],[POposte]],Tableau5[#All],2,FALSE)</f>
        <v>252122121104</v>
      </c>
      <c r="AM223" s="237" t="str">
        <f>VLOOKUP(Tableau1[[#This Row],[POposte]],Tableau8[],9,FALSE)</f>
        <v>L</v>
      </c>
      <c r="AN223" s="241">
        <f>VLOOKUP(Tableau1[[#This Row],[POposte]],Tableau8[],16,FALSE)</f>
        <v>10</v>
      </c>
      <c r="AO223" s="200">
        <f>VLOOKUP(Tableau1[[#This Row],[POposte]],Tableau8[],17,FALSE)</f>
        <v>0</v>
      </c>
      <c r="AP223" s="1" t="str">
        <f>VLOOKUP(Tableau1[[#This Row],[POposte]],Tableau13[#All],10,FALSE)</f>
        <v>0800</v>
      </c>
      <c r="AQ223" s="1" t="str">
        <f>VLOOKUP(MID(Tableau1[[#This Row],[Codenva]],1,2),Tableau36[],2,FALSE)</f>
        <v>Overheidsopdrachten van beperkte waarde (0800)</v>
      </c>
      <c r="AR223" s="1" t="str">
        <f>VLOOKUP(Tableau1[[#This Row],[POposte]],Tableau13[#All],16,FALSE)</f>
        <v/>
      </c>
      <c r="AS223" s="285" t="str">
        <f>Tableau1[[#This Row],[KRC]]&amp;Tableau1[[#This Row],[Poste KRC]]</f>
        <v>3000208951</v>
      </c>
      <c r="AT223" s="1">
        <f>VLOOKUP(Tableau1[[#This Row],[Colonne3]],Tableau6[[#All],[krcposte]:[description ]],2,FALSE)</f>
        <v>0</v>
      </c>
    </row>
    <row r="224" spans="1:46" x14ac:dyDescent="0.35">
      <c r="A224" s="1" t="str">
        <f>Tableau1[[#This Row],[Nº pièce référence]]</f>
        <v>4500671695</v>
      </c>
      <c r="B224" s="122" t="s">
        <v>544</v>
      </c>
      <c r="C224" s="1" t="s">
        <v>545</v>
      </c>
      <c r="D224" s="1"/>
      <c r="E224" s="1" t="s">
        <v>984</v>
      </c>
      <c r="F224" s="92"/>
      <c r="G224" s="123"/>
      <c r="H224" s="75">
        <v>43966</v>
      </c>
      <c r="I224" s="249">
        <v>16555</v>
      </c>
      <c r="J224" s="97" t="s">
        <v>547</v>
      </c>
      <c r="K224" s="96">
        <v>44008</v>
      </c>
      <c r="L224" s="176" t="s">
        <v>276</v>
      </c>
      <c r="M224" s="249"/>
      <c r="N224" s="249"/>
      <c r="O224" s="249"/>
      <c r="P224" s="249"/>
      <c r="Q224" s="75"/>
      <c r="R224" s="226" t="str">
        <f>VLOOKUP(Tableau1[[#This Row],[POposte]],Tableau8[],15,FALSE)</f>
        <v>BB</v>
      </c>
      <c r="S224" s="226" t="str">
        <f>VLOOKUP(Tableau1[[#This Row],[POposte]],Tableau8[],14,FALSE)</f>
        <v>XXX</v>
      </c>
      <c r="T224" s="75" t="str">
        <f>IF(Tableau1[[#This Row],[Strat lancement]]="A0",IF(Tableau1[[#This Row],[Statut lancement]]="X","OK","NOK"),IF(Tableau1[[#This Row],[Strat lancement]]="AA",IF(Tableau1[[#This Row],[Statut lancement]]="XX","OK","NOK"),IF(Tableau1[[#This Row],[Strat lancement]]="BB",IF(Tableau1[[#This Row],[Statut lancement]]="XXX","OK","NOK"))))</f>
        <v>OK</v>
      </c>
      <c r="U224" s="18" t="s">
        <v>985</v>
      </c>
      <c r="V224" s="1" t="s">
        <v>986</v>
      </c>
      <c r="W224" s="1" t="s">
        <v>88</v>
      </c>
      <c r="X224" s="2">
        <v>43949</v>
      </c>
      <c r="Y224" s="1" t="s">
        <v>987</v>
      </c>
      <c r="Z224" s="1" t="s">
        <v>219</v>
      </c>
      <c r="AA224" s="2">
        <v>43949</v>
      </c>
      <c r="AB224" s="123" t="s">
        <v>220</v>
      </c>
      <c r="AC224" s="1" t="str">
        <f>VLOOKUP(Tableau1[[#This Row],[POposte]],Tableau8[#All],18,FALSE)</f>
        <v/>
      </c>
      <c r="AD224" s="236" t="str">
        <f>CONCATENATE(Tableau1[[#This Row],[Nº pièce référence]],Tableau1[[#This Row],[Poste de réf.]])</f>
        <v>450067169510</v>
      </c>
      <c r="AE224" s="237">
        <f>VLOOKUP(Tableau1[[#This Row],[POposte]],Tableau5[#All],5,FALSE)</f>
        <v>10900</v>
      </c>
      <c r="AF224" s="238" t="s">
        <v>52</v>
      </c>
      <c r="AG224" s="237">
        <f>VLOOKUP(Tableau1[[#This Row],[POposte]],Tableau5[#All],6,FALSE)</f>
        <v>10890</v>
      </c>
      <c r="AH224" s="238" t="s">
        <v>52</v>
      </c>
      <c r="AI224" s="239">
        <f>Tableau1[[#This Row],[Montant Engagé PO]]-Tableau1[[#This Row],[Montant Liquidé]]</f>
        <v>10</v>
      </c>
      <c r="AJ224" s="237" t="str">
        <f>VLOOKUP(Tableau1[[#This Row],[POposte]],Tableau5[#All],3,FALSE)</f>
        <v>300020861</v>
      </c>
      <c r="AK224" s="237" t="str">
        <f>VLOOKUP(Tableau1[[#This Row],[POposte]],Tableau5[#All],4,FALSE)</f>
        <v>4</v>
      </c>
      <c r="AL224" s="146" t="str">
        <f>VLOOKUP(Tableau1[[#This Row],[POposte]],Tableau5[#All],2,FALSE)</f>
        <v>255223121102</v>
      </c>
      <c r="AM224" s="237" t="str">
        <f>VLOOKUP(Tableau1[[#This Row],[POposte]],Tableau8[],9,FALSE)</f>
        <v>Z</v>
      </c>
      <c r="AN224" s="241">
        <f>VLOOKUP(Tableau1[[#This Row],[POposte]],Tableau8[],16,FALSE)</f>
        <v>1</v>
      </c>
      <c r="AO224" s="200">
        <f>VLOOKUP(Tableau1[[#This Row],[POposte]],Tableau8[],17,FALSE)</f>
        <v>0</v>
      </c>
      <c r="AP224" s="1" t="str">
        <f>VLOOKUP(Tableau1[[#This Row],[POposte]],Tableau13[#All],10,FALSE)</f>
        <v>0520</v>
      </c>
      <c r="AQ224" s="1" t="str">
        <f>VLOOKUP(MID(Tableau1[[#This Row],[Codenva]],1,2),Tableau36[],2,FALSE)</f>
        <v>Onderhandelingsprocedure zonder voorafgaande bekendmaking (0500)</v>
      </c>
      <c r="AR224" s="1" t="str">
        <f>VLOOKUP(Tableau1[[#This Row],[POposte]],Tableau13[#All],16,FALSE)</f>
        <v/>
      </c>
      <c r="AS224" s="285" t="str">
        <f>Tableau1[[#This Row],[KRC]]&amp;Tableau1[[#This Row],[Poste KRC]]</f>
        <v>3000208614</v>
      </c>
      <c r="AT224" s="1" t="str">
        <f>VLOOKUP(Tableau1[[#This Row],[Colonne3]],Tableau6[[#All],[krcposte]:[description ]],2,FALSE)</f>
        <v>Consultance Taskforce</v>
      </c>
    </row>
    <row r="225" spans="1:46" x14ac:dyDescent="0.35">
      <c r="A225" s="1" t="str">
        <f>Tableau1[[#This Row],[Nº pièce référence]]</f>
        <v>4500671695</v>
      </c>
      <c r="B225" s="122" t="s">
        <v>544</v>
      </c>
      <c r="C225" s="1" t="s">
        <v>545</v>
      </c>
      <c r="D225" s="1"/>
      <c r="E225" s="1" t="s">
        <v>984</v>
      </c>
      <c r="F225" s="92"/>
      <c r="G225" s="123"/>
      <c r="H225" s="75">
        <v>43966</v>
      </c>
      <c r="I225" s="249">
        <v>16555</v>
      </c>
      <c r="J225" s="97" t="s">
        <v>547</v>
      </c>
      <c r="K225" s="96">
        <v>44008</v>
      </c>
      <c r="L225" s="176" t="s">
        <v>276</v>
      </c>
      <c r="M225" s="249"/>
      <c r="N225" s="249"/>
      <c r="O225" s="249"/>
      <c r="P225" s="249"/>
      <c r="Q225" s="75"/>
      <c r="R225" s="226" t="str">
        <f>VLOOKUP(Tableau1[[#This Row],[POposte]],Tableau8[],15,FALSE)</f>
        <v>BB</v>
      </c>
      <c r="S225" s="226" t="str">
        <f>VLOOKUP(Tableau1[[#This Row],[POposte]],Tableau8[],14,FALSE)</f>
        <v>XXX</v>
      </c>
      <c r="T225" s="75" t="str">
        <f>IF(Tableau1[[#This Row],[Strat lancement]]="A0",IF(Tableau1[[#This Row],[Statut lancement]]="X","OK","NOK"),IF(Tableau1[[#This Row],[Strat lancement]]="AA",IF(Tableau1[[#This Row],[Statut lancement]]="XX","OK","NOK"),IF(Tableau1[[#This Row],[Strat lancement]]="BB",IF(Tableau1[[#This Row],[Statut lancement]]="XXX","OK","NOK"))))</f>
        <v>OK</v>
      </c>
      <c r="U225" s="18" t="s">
        <v>985</v>
      </c>
      <c r="V225" s="1" t="s">
        <v>986</v>
      </c>
      <c r="W225" s="1" t="s">
        <v>217</v>
      </c>
      <c r="X225" s="2">
        <v>43949</v>
      </c>
      <c r="Y225" s="1" t="s">
        <v>988</v>
      </c>
      <c r="Z225" s="1" t="s">
        <v>219</v>
      </c>
      <c r="AA225" s="2">
        <v>43949</v>
      </c>
      <c r="AB225" s="123" t="s">
        <v>220</v>
      </c>
      <c r="AC225" s="1" t="str">
        <f>VLOOKUP(Tableau1[[#This Row],[POposte]],Tableau8[#All],18,FALSE)</f>
        <v/>
      </c>
      <c r="AD225" s="236" t="str">
        <f>CONCATENATE(Tableau1[[#This Row],[Nº pièce référence]],Tableau1[[#This Row],[Poste de réf.]])</f>
        <v>450067169520</v>
      </c>
      <c r="AE225" s="237">
        <f>VLOOKUP(Tableau1[[#This Row],[POposte]],Tableau5[#All],5,FALSE)</f>
        <v>12450.9</v>
      </c>
      <c r="AF225" s="238" t="s">
        <v>52</v>
      </c>
      <c r="AG225" s="237">
        <f>VLOOKUP(Tableau1[[#This Row],[POposte]],Tableau5[#All],6,FALSE)</f>
        <v>12450.9</v>
      </c>
      <c r="AH225" s="238" t="s">
        <v>52</v>
      </c>
      <c r="AI225" s="239">
        <f>Tableau1[[#This Row],[Montant Engagé PO]]-Tableau1[[#This Row],[Montant Liquidé]]</f>
        <v>0</v>
      </c>
      <c r="AJ225" s="237" t="str">
        <f>VLOOKUP(Tableau1[[#This Row],[POposte]],Tableau5[#All],3,FALSE)</f>
        <v>300020861</v>
      </c>
      <c r="AK225" s="237" t="str">
        <f>VLOOKUP(Tableau1[[#This Row],[POposte]],Tableau5[#All],4,FALSE)</f>
        <v>4</v>
      </c>
      <c r="AL225" s="146" t="str">
        <f>VLOOKUP(Tableau1[[#This Row],[POposte]],Tableau5[#All],2,FALSE)</f>
        <v>255223121102</v>
      </c>
      <c r="AM225" s="237" t="str">
        <f>VLOOKUP(Tableau1[[#This Row],[POposte]],Tableau8[],9,FALSE)</f>
        <v>Z</v>
      </c>
      <c r="AN225" s="241">
        <f>VLOOKUP(Tableau1[[#This Row],[POposte]],Tableau8[],16,FALSE)</f>
        <v>1</v>
      </c>
      <c r="AO225" s="200">
        <f>VLOOKUP(Tableau1[[#This Row],[POposte]],Tableau8[],17,FALSE)</f>
        <v>0</v>
      </c>
      <c r="AP225" s="1" t="str">
        <f>VLOOKUP(Tableau1[[#This Row],[POposte]],Tableau13[#All],10,FALSE)</f>
        <v>0520</v>
      </c>
      <c r="AQ225" s="1" t="str">
        <f>VLOOKUP(MID(Tableau1[[#This Row],[Codenva]],1,2),Tableau36[],2,FALSE)</f>
        <v>Onderhandelingsprocedure zonder voorafgaande bekendmaking (0500)</v>
      </c>
      <c r="AR225" s="1" t="str">
        <f>VLOOKUP(Tableau1[[#This Row],[POposte]],Tableau13[#All],16,FALSE)</f>
        <v/>
      </c>
      <c r="AS225" s="285" t="str">
        <f>Tableau1[[#This Row],[KRC]]&amp;Tableau1[[#This Row],[Poste KRC]]</f>
        <v>3000208614</v>
      </c>
      <c r="AT225" s="1" t="str">
        <f>VLOOKUP(Tableau1[[#This Row],[Colonne3]],Tableau6[[#All],[krcposte]:[description ]],2,FALSE)</f>
        <v>Consultance Taskforce</v>
      </c>
    </row>
    <row r="226" spans="1:46" x14ac:dyDescent="0.35">
      <c r="A226" s="1" t="str">
        <f>Tableau1[[#This Row],[Nº pièce référence]]</f>
        <v>4500671695</v>
      </c>
      <c r="B226" s="122" t="s">
        <v>544</v>
      </c>
      <c r="C226" s="1" t="s">
        <v>545</v>
      </c>
      <c r="D226" s="1"/>
      <c r="E226" s="1" t="s">
        <v>984</v>
      </c>
      <c r="F226" s="92"/>
      <c r="G226" s="123"/>
      <c r="H226" s="75">
        <v>43966</v>
      </c>
      <c r="I226" s="249">
        <v>16555</v>
      </c>
      <c r="J226" s="97" t="s">
        <v>547</v>
      </c>
      <c r="K226" s="96">
        <v>44008</v>
      </c>
      <c r="L226" s="176" t="s">
        <v>276</v>
      </c>
      <c r="M226" s="249"/>
      <c r="N226" s="249"/>
      <c r="O226" s="249"/>
      <c r="P226" s="249"/>
      <c r="Q226" s="75"/>
      <c r="R226" s="226" t="str">
        <f>VLOOKUP(Tableau1[[#This Row],[POposte]],Tableau8[],15,FALSE)</f>
        <v>BB</v>
      </c>
      <c r="S226" s="226" t="str">
        <f>VLOOKUP(Tableau1[[#This Row],[POposte]],Tableau8[],14,FALSE)</f>
        <v>XXX</v>
      </c>
      <c r="T226" s="75" t="str">
        <f>IF(Tableau1[[#This Row],[Strat lancement]]="A0",IF(Tableau1[[#This Row],[Statut lancement]]="X","OK","NOK"),IF(Tableau1[[#This Row],[Strat lancement]]="AA",IF(Tableau1[[#This Row],[Statut lancement]]="XX","OK","NOK"),IF(Tableau1[[#This Row],[Strat lancement]]="BB",IF(Tableau1[[#This Row],[Statut lancement]]="XXX","OK","NOK"))))</f>
        <v>OK</v>
      </c>
      <c r="U226" s="18" t="s">
        <v>985</v>
      </c>
      <c r="V226" s="1" t="s">
        <v>986</v>
      </c>
      <c r="W226" s="1" t="s">
        <v>222</v>
      </c>
      <c r="X226" s="2">
        <v>43977</v>
      </c>
      <c r="Y226" s="1" t="s">
        <v>989</v>
      </c>
      <c r="Z226" s="1" t="s">
        <v>219</v>
      </c>
      <c r="AA226" s="2">
        <v>43949</v>
      </c>
      <c r="AB226" s="123" t="s">
        <v>220</v>
      </c>
      <c r="AC226" s="1" t="str">
        <f>VLOOKUP(Tableau1[[#This Row],[POposte]],Tableau8[#All],18,FALSE)</f>
        <v/>
      </c>
      <c r="AD226" s="236" t="str">
        <f>CONCATENATE(Tableau1[[#This Row],[Nº pièce référence]],Tableau1[[#This Row],[Poste de réf.]])</f>
        <v>450067169530</v>
      </c>
      <c r="AE226" s="237">
        <f>VLOOKUP(Tableau1[[#This Row],[POposte]],Tableau5[#All],5,FALSE)</f>
        <v>21465.4</v>
      </c>
      <c r="AF226" s="238" t="s">
        <v>52</v>
      </c>
      <c r="AG226" s="237">
        <f>VLOOKUP(Tableau1[[#This Row],[POposte]],Tableau5[#All],6,FALSE)</f>
        <v>21465.4</v>
      </c>
      <c r="AH226" s="238" t="s">
        <v>52</v>
      </c>
      <c r="AI226" s="239">
        <f>Tableau1[[#This Row],[Montant Engagé PO]]-Tableau1[[#This Row],[Montant Liquidé]]</f>
        <v>0</v>
      </c>
      <c r="AJ226" s="237" t="str">
        <f>VLOOKUP(Tableau1[[#This Row],[POposte]],Tableau5[#All],3,FALSE)</f>
        <v>300020861</v>
      </c>
      <c r="AK226" s="237" t="str">
        <f>VLOOKUP(Tableau1[[#This Row],[POposte]],Tableau5[#All],4,FALSE)</f>
        <v>4</v>
      </c>
      <c r="AL226" s="146" t="str">
        <f>VLOOKUP(Tableau1[[#This Row],[POposte]],Tableau5[#All],2,FALSE)</f>
        <v>255223121102</v>
      </c>
      <c r="AM226" s="237" t="str">
        <f>VLOOKUP(Tableau1[[#This Row],[POposte]],Tableau8[],9,FALSE)</f>
        <v>Z</v>
      </c>
      <c r="AN226" s="241">
        <f>VLOOKUP(Tableau1[[#This Row],[POposte]],Tableau8[],16,FALSE)</f>
        <v>1</v>
      </c>
      <c r="AO226" s="200">
        <f>VLOOKUP(Tableau1[[#This Row],[POposte]],Tableau8[],17,FALSE)</f>
        <v>0</v>
      </c>
      <c r="AP226" s="1" t="str">
        <f>VLOOKUP(Tableau1[[#This Row],[POposte]],Tableau13[#All],10,FALSE)</f>
        <v>0520</v>
      </c>
      <c r="AQ226" s="1" t="str">
        <f>VLOOKUP(MID(Tableau1[[#This Row],[Codenva]],1,2),Tableau36[],2,FALSE)</f>
        <v>Onderhandelingsprocedure zonder voorafgaande bekendmaking (0500)</v>
      </c>
      <c r="AR226" s="1" t="str">
        <f>VLOOKUP(Tableau1[[#This Row],[POposte]],Tableau13[#All],16,FALSE)</f>
        <v/>
      </c>
      <c r="AS226" s="285" t="str">
        <f>Tableau1[[#This Row],[KRC]]&amp;Tableau1[[#This Row],[Poste KRC]]</f>
        <v>3000208614</v>
      </c>
      <c r="AT226" s="1" t="str">
        <f>VLOOKUP(Tableau1[[#This Row],[Colonne3]],Tableau6[[#All],[krcposte]:[description ]],2,FALSE)</f>
        <v>Consultance Taskforce</v>
      </c>
    </row>
    <row r="227" spans="1:46" x14ac:dyDescent="0.35">
      <c r="A227" s="1" t="str">
        <f>Tableau1[[#This Row],[Nº pièce référence]]</f>
        <v>4500671695</v>
      </c>
      <c r="B227" s="122" t="s">
        <v>544</v>
      </c>
      <c r="C227" s="1" t="s">
        <v>545</v>
      </c>
      <c r="D227" s="1"/>
      <c r="E227" s="1" t="s">
        <v>984</v>
      </c>
      <c r="F227" s="92"/>
      <c r="G227" s="123"/>
      <c r="H227" s="75">
        <v>43966</v>
      </c>
      <c r="I227" s="249">
        <v>16555</v>
      </c>
      <c r="J227" s="97" t="s">
        <v>547</v>
      </c>
      <c r="K227" s="96">
        <v>44008</v>
      </c>
      <c r="L227" s="176" t="s">
        <v>276</v>
      </c>
      <c r="M227" s="249"/>
      <c r="N227" s="249"/>
      <c r="O227" s="249"/>
      <c r="P227" s="249"/>
      <c r="Q227" s="75"/>
      <c r="R227" s="226" t="str">
        <f>VLOOKUP(Tableau1[[#This Row],[POposte]],Tableau8[],15,FALSE)</f>
        <v>BB</v>
      </c>
      <c r="S227" s="226" t="str">
        <f>VLOOKUP(Tableau1[[#This Row],[POposte]],Tableau8[],14,FALSE)</f>
        <v>XXX</v>
      </c>
      <c r="T227" s="75" t="str">
        <f>IF(Tableau1[[#This Row],[Strat lancement]]="A0",IF(Tableau1[[#This Row],[Statut lancement]]="X","OK","NOK"),IF(Tableau1[[#This Row],[Strat lancement]]="AA",IF(Tableau1[[#This Row],[Statut lancement]]="XX","OK","NOK"),IF(Tableau1[[#This Row],[Strat lancement]]="BB",IF(Tableau1[[#This Row],[Statut lancement]]="XXX","OK","NOK"))))</f>
        <v>OK</v>
      </c>
      <c r="U227" s="18" t="s">
        <v>985</v>
      </c>
      <c r="V227" s="1" t="s">
        <v>986</v>
      </c>
      <c r="W227" s="1" t="s">
        <v>421</v>
      </c>
      <c r="X227" s="2">
        <v>43994</v>
      </c>
      <c r="Y227" s="1" t="s">
        <v>990</v>
      </c>
      <c r="Z227" s="1" t="s">
        <v>219</v>
      </c>
      <c r="AA227" s="2">
        <v>43949</v>
      </c>
      <c r="AB227" s="123" t="s">
        <v>220</v>
      </c>
      <c r="AC227" s="1" t="str">
        <f>VLOOKUP(Tableau1[[#This Row],[POposte]],Tableau8[#All],18,FALSE)</f>
        <v/>
      </c>
      <c r="AD227" s="236" t="str">
        <f>CONCATENATE(Tableau1[[#This Row],[Nº pièce référence]],Tableau1[[#This Row],[Poste de réf.]])</f>
        <v>450067169540</v>
      </c>
      <c r="AE227" s="237">
        <f>VLOOKUP(Tableau1[[#This Row],[POposte]],Tableau5[#All],5,FALSE)</f>
        <v>13636.7</v>
      </c>
      <c r="AF227" s="238" t="s">
        <v>52</v>
      </c>
      <c r="AG227" s="237">
        <f>VLOOKUP(Tableau1[[#This Row],[POposte]],Tableau5[#All],6,FALSE)</f>
        <v>13636.7</v>
      </c>
      <c r="AH227" s="238" t="s">
        <v>52</v>
      </c>
      <c r="AI227" s="239">
        <f>Tableau1[[#This Row],[Montant Engagé PO]]-Tableau1[[#This Row],[Montant Liquidé]]</f>
        <v>0</v>
      </c>
      <c r="AJ227" s="237" t="str">
        <f>VLOOKUP(Tableau1[[#This Row],[POposte]],Tableau5[#All],3,FALSE)</f>
        <v>300020861</v>
      </c>
      <c r="AK227" s="237" t="str">
        <f>VLOOKUP(Tableau1[[#This Row],[POposte]],Tableau5[#All],4,FALSE)</f>
        <v>4</v>
      </c>
      <c r="AL227" s="146" t="str">
        <f>VLOOKUP(Tableau1[[#This Row],[POposte]],Tableau5[#All],2,FALSE)</f>
        <v>255223121102</v>
      </c>
      <c r="AM227" s="237" t="str">
        <f>VLOOKUP(Tableau1[[#This Row],[POposte]],Tableau8[],9,FALSE)</f>
        <v>Z</v>
      </c>
      <c r="AN227" s="241">
        <f>VLOOKUP(Tableau1[[#This Row],[POposte]],Tableau8[],16,FALSE)</f>
        <v>1</v>
      </c>
      <c r="AO227" s="200">
        <f>VLOOKUP(Tableau1[[#This Row],[POposte]],Tableau8[],17,FALSE)</f>
        <v>0</v>
      </c>
      <c r="AP227" s="1" t="str">
        <f>VLOOKUP(Tableau1[[#This Row],[POposte]],Tableau13[#All],10,FALSE)</f>
        <v>0520</v>
      </c>
      <c r="AQ227" s="1" t="str">
        <f>VLOOKUP(MID(Tableau1[[#This Row],[Codenva]],1,2),Tableau36[],2,FALSE)</f>
        <v>Onderhandelingsprocedure zonder voorafgaande bekendmaking (0500)</v>
      </c>
      <c r="AR227" s="1" t="str">
        <f>VLOOKUP(Tableau1[[#This Row],[POposte]],Tableau13[#All],16,FALSE)</f>
        <v/>
      </c>
      <c r="AS227" s="285" t="str">
        <f>Tableau1[[#This Row],[KRC]]&amp;Tableau1[[#This Row],[Poste KRC]]</f>
        <v>3000208614</v>
      </c>
      <c r="AT227" s="1" t="str">
        <f>VLOOKUP(Tableau1[[#This Row],[Colonne3]],Tableau6[[#All],[krcposte]:[description ]],2,FALSE)</f>
        <v>Consultance Taskforce</v>
      </c>
    </row>
    <row r="228" spans="1:46" x14ac:dyDescent="0.35">
      <c r="A228" s="1" t="str">
        <f>Tableau1[[#This Row],[Nº pièce référence]]</f>
        <v>4500671695</v>
      </c>
      <c r="B228" s="122" t="s">
        <v>544</v>
      </c>
      <c r="C228" s="1" t="s">
        <v>545</v>
      </c>
      <c r="D228" s="1"/>
      <c r="E228" s="1" t="s">
        <v>984</v>
      </c>
      <c r="F228" s="92"/>
      <c r="G228" s="123"/>
      <c r="H228" s="75">
        <v>43966</v>
      </c>
      <c r="I228" s="249">
        <v>16555</v>
      </c>
      <c r="J228" s="97" t="s">
        <v>547</v>
      </c>
      <c r="K228" s="96">
        <v>44008</v>
      </c>
      <c r="L228" s="176" t="s">
        <v>276</v>
      </c>
      <c r="M228" s="249"/>
      <c r="N228" s="249"/>
      <c r="O228" s="249"/>
      <c r="P228" s="249"/>
      <c r="Q228" s="75"/>
      <c r="R228" s="226" t="str">
        <f>VLOOKUP(Tableau1[[#This Row],[POposte]],Tableau8[],15,FALSE)</f>
        <v>BB</v>
      </c>
      <c r="S228" s="226" t="str">
        <f>VLOOKUP(Tableau1[[#This Row],[POposte]],Tableau8[],14,FALSE)</f>
        <v>XXX</v>
      </c>
      <c r="T228" s="75" t="str">
        <f>IF(Tableau1[[#This Row],[Strat lancement]]="A0",IF(Tableau1[[#This Row],[Statut lancement]]="X","OK","NOK"),IF(Tableau1[[#This Row],[Strat lancement]]="AA",IF(Tableau1[[#This Row],[Statut lancement]]="XX","OK","NOK"),IF(Tableau1[[#This Row],[Strat lancement]]="BB",IF(Tableau1[[#This Row],[Statut lancement]]="XXX","OK","NOK"))))</f>
        <v>OK</v>
      </c>
      <c r="U228" s="18" t="s">
        <v>985</v>
      </c>
      <c r="V228" s="1" t="s">
        <v>986</v>
      </c>
      <c r="W228" s="1" t="s">
        <v>423</v>
      </c>
      <c r="X228" s="2">
        <v>43994</v>
      </c>
      <c r="Y228" s="1" t="s">
        <v>991</v>
      </c>
      <c r="Z228" s="1" t="s">
        <v>219</v>
      </c>
      <c r="AA228" s="2">
        <v>43949</v>
      </c>
      <c r="AB228" s="123" t="s">
        <v>220</v>
      </c>
      <c r="AC228" s="1" t="str">
        <f>VLOOKUP(Tableau1[[#This Row],[POposte]],Tableau8[#All],18,FALSE)</f>
        <v/>
      </c>
      <c r="AD228" s="236" t="str">
        <f>CONCATENATE(Tableau1[[#This Row],[Nº pièce référence]],Tableau1[[#This Row],[Poste de réf.]])</f>
        <v>450067169550</v>
      </c>
      <c r="AE228" s="237">
        <f>VLOOKUP(Tableau1[[#This Row],[POposte]],Tableau5[#All],5,FALSE)</f>
        <v>9801</v>
      </c>
      <c r="AF228" s="238" t="s">
        <v>52</v>
      </c>
      <c r="AG228" s="237">
        <f>VLOOKUP(Tableau1[[#This Row],[POposte]],Tableau5[#All],6,FALSE)</f>
        <v>9801</v>
      </c>
      <c r="AH228" s="238" t="s">
        <v>52</v>
      </c>
      <c r="AI228" s="239">
        <f>Tableau1[[#This Row],[Montant Engagé PO]]-Tableau1[[#This Row],[Montant Liquidé]]</f>
        <v>0</v>
      </c>
      <c r="AJ228" s="237" t="str">
        <f>VLOOKUP(Tableau1[[#This Row],[POposte]],Tableau5[#All],3,FALSE)</f>
        <v>300020861</v>
      </c>
      <c r="AK228" s="237" t="str">
        <f>VLOOKUP(Tableau1[[#This Row],[POposte]],Tableau5[#All],4,FALSE)</f>
        <v>4</v>
      </c>
      <c r="AL228" s="146" t="str">
        <f>VLOOKUP(Tableau1[[#This Row],[POposte]],Tableau5[#All],2,FALSE)</f>
        <v>255223121102</v>
      </c>
      <c r="AM228" s="237" t="str">
        <f>VLOOKUP(Tableau1[[#This Row],[POposte]],Tableau8[],9,FALSE)</f>
        <v>Z</v>
      </c>
      <c r="AN228" s="241">
        <f>VLOOKUP(Tableau1[[#This Row],[POposte]],Tableau8[],16,FALSE)</f>
        <v>1</v>
      </c>
      <c r="AO228" s="200">
        <f>VLOOKUP(Tableau1[[#This Row],[POposte]],Tableau8[],17,FALSE)</f>
        <v>0</v>
      </c>
      <c r="AP228" s="1" t="str">
        <f>VLOOKUP(Tableau1[[#This Row],[POposte]],Tableau13[#All],10,FALSE)</f>
        <v>0520</v>
      </c>
      <c r="AQ228" s="1" t="str">
        <f>VLOOKUP(MID(Tableau1[[#This Row],[Codenva]],1,2),Tableau36[],2,FALSE)</f>
        <v>Onderhandelingsprocedure zonder voorafgaande bekendmaking (0500)</v>
      </c>
      <c r="AR228" s="1" t="str">
        <f>VLOOKUP(Tableau1[[#This Row],[POposte]],Tableau13[#All],16,FALSE)</f>
        <v/>
      </c>
      <c r="AS228" s="285" t="str">
        <f>Tableau1[[#This Row],[KRC]]&amp;Tableau1[[#This Row],[Poste KRC]]</f>
        <v>3000208614</v>
      </c>
      <c r="AT228" s="1" t="str">
        <f>VLOOKUP(Tableau1[[#This Row],[Colonne3]],Tableau6[[#All],[krcposte]:[description ]],2,FALSE)</f>
        <v>Consultance Taskforce</v>
      </c>
    </row>
    <row r="229" spans="1:46" x14ac:dyDescent="0.35">
      <c r="A229" s="1" t="str">
        <f>Tableau1[[#This Row],[Nº pièce référence]]</f>
        <v>4500671695</v>
      </c>
      <c r="B229" s="122" t="s">
        <v>544</v>
      </c>
      <c r="C229" s="1" t="s">
        <v>545</v>
      </c>
      <c r="D229" s="1"/>
      <c r="E229" s="1" t="s">
        <v>984</v>
      </c>
      <c r="F229" s="92"/>
      <c r="G229" s="123"/>
      <c r="H229" s="75">
        <v>43966</v>
      </c>
      <c r="I229" s="249">
        <v>16555</v>
      </c>
      <c r="J229" s="97" t="s">
        <v>547</v>
      </c>
      <c r="K229" s="96">
        <v>44008</v>
      </c>
      <c r="L229" s="176" t="s">
        <v>276</v>
      </c>
      <c r="M229" s="249"/>
      <c r="N229" s="249"/>
      <c r="O229" s="249"/>
      <c r="P229" s="249"/>
      <c r="Q229" s="75"/>
      <c r="R229" s="226" t="str">
        <f>VLOOKUP(Tableau1[[#This Row],[POposte]],Tableau8[],15,FALSE)</f>
        <v>BB</v>
      </c>
      <c r="S229" s="226" t="str">
        <f>VLOOKUP(Tableau1[[#This Row],[POposte]],Tableau8[],14,FALSE)</f>
        <v>XXX</v>
      </c>
      <c r="T229" s="75" t="str">
        <f>IF(Tableau1[[#This Row],[Strat lancement]]="A0",IF(Tableau1[[#This Row],[Statut lancement]]="X","OK","NOK"),IF(Tableau1[[#This Row],[Strat lancement]]="AA",IF(Tableau1[[#This Row],[Statut lancement]]="XX","OK","NOK"),IF(Tableau1[[#This Row],[Strat lancement]]="BB",IF(Tableau1[[#This Row],[Statut lancement]]="XXX","OK","NOK"))))</f>
        <v>OK</v>
      </c>
      <c r="U229" s="18" t="s">
        <v>985</v>
      </c>
      <c r="V229" s="1" t="s">
        <v>986</v>
      </c>
      <c r="W229" s="1" t="s">
        <v>511</v>
      </c>
      <c r="X229" s="2">
        <v>43994</v>
      </c>
      <c r="Y229" s="1" t="s">
        <v>992</v>
      </c>
      <c r="Z229" s="1" t="s">
        <v>219</v>
      </c>
      <c r="AA229" s="2">
        <v>43949</v>
      </c>
      <c r="AB229" s="123" t="s">
        <v>220</v>
      </c>
      <c r="AC229" s="1" t="str">
        <f>VLOOKUP(Tableau1[[#This Row],[POposte]],Tableau8[#All],18,FALSE)</f>
        <v/>
      </c>
      <c r="AD229" s="236" t="str">
        <f>CONCATENATE(Tableau1[[#This Row],[Nº pièce référence]],Tableau1[[#This Row],[Poste de réf.]])</f>
        <v>450067169560</v>
      </c>
      <c r="AE229" s="237">
        <f>VLOOKUP(Tableau1[[#This Row],[POposte]],Tableau5[#All],5,FALSE)</f>
        <v>9196</v>
      </c>
      <c r="AF229" s="238" t="s">
        <v>52</v>
      </c>
      <c r="AG229" s="237">
        <f>VLOOKUP(Tableau1[[#This Row],[POposte]],Tableau5[#All],6,FALSE)</f>
        <v>9196</v>
      </c>
      <c r="AH229" s="238" t="s">
        <v>52</v>
      </c>
      <c r="AI229" s="239">
        <f>Tableau1[[#This Row],[Montant Engagé PO]]-Tableau1[[#This Row],[Montant Liquidé]]</f>
        <v>0</v>
      </c>
      <c r="AJ229" s="237" t="str">
        <f>VLOOKUP(Tableau1[[#This Row],[POposte]],Tableau5[#All],3,FALSE)</f>
        <v>300020861</v>
      </c>
      <c r="AK229" s="237" t="str">
        <f>VLOOKUP(Tableau1[[#This Row],[POposte]],Tableau5[#All],4,FALSE)</f>
        <v>4</v>
      </c>
      <c r="AL229" s="146" t="str">
        <f>VLOOKUP(Tableau1[[#This Row],[POposte]],Tableau5[#All],2,FALSE)</f>
        <v>255223121102</v>
      </c>
      <c r="AM229" s="237" t="str">
        <f>VLOOKUP(Tableau1[[#This Row],[POposte]],Tableau8[],9,FALSE)</f>
        <v>Z</v>
      </c>
      <c r="AN229" s="241">
        <f>VLOOKUP(Tableau1[[#This Row],[POposte]],Tableau8[],16,FALSE)</f>
        <v>1</v>
      </c>
      <c r="AO229" s="200">
        <f>VLOOKUP(Tableau1[[#This Row],[POposte]],Tableau8[],17,FALSE)</f>
        <v>0</v>
      </c>
      <c r="AP229" s="1" t="str">
        <f>VLOOKUP(Tableau1[[#This Row],[POposte]],Tableau13[#All],10,FALSE)</f>
        <v>0520</v>
      </c>
      <c r="AQ229" s="1" t="str">
        <f>VLOOKUP(MID(Tableau1[[#This Row],[Codenva]],1,2),Tableau36[],2,FALSE)</f>
        <v>Onderhandelingsprocedure zonder voorafgaande bekendmaking (0500)</v>
      </c>
      <c r="AR229" s="1" t="str">
        <f>VLOOKUP(Tableau1[[#This Row],[POposte]],Tableau13[#All],16,FALSE)</f>
        <v/>
      </c>
      <c r="AS229" s="285" t="str">
        <f>Tableau1[[#This Row],[KRC]]&amp;Tableau1[[#This Row],[Poste KRC]]</f>
        <v>3000208614</v>
      </c>
      <c r="AT229" s="1" t="str">
        <f>VLOOKUP(Tableau1[[#This Row],[Colonne3]],Tableau6[[#All],[krcposte]:[description ]],2,FALSE)</f>
        <v>Consultance Taskforce</v>
      </c>
    </row>
    <row r="230" spans="1:46" x14ac:dyDescent="0.35">
      <c r="A230" s="1" t="str">
        <f>Tableau1[[#This Row],[Nº pièce référence]]</f>
        <v>4500671695</v>
      </c>
      <c r="B230" s="122" t="s">
        <v>544</v>
      </c>
      <c r="C230" s="1" t="s">
        <v>545</v>
      </c>
      <c r="D230" s="1"/>
      <c r="E230" s="1" t="s">
        <v>984</v>
      </c>
      <c r="F230" s="92"/>
      <c r="G230" s="123"/>
      <c r="H230" s="75">
        <v>43966</v>
      </c>
      <c r="I230" s="249">
        <v>16555</v>
      </c>
      <c r="J230" s="97" t="s">
        <v>547</v>
      </c>
      <c r="K230" s="96">
        <v>44008</v>
      </c>
      <c r="L230" s="176" t="s">
        <v>276</v>
      </c>
      <c r="M230" s="249"/>
      <c r="N230" s="249"/>
      <c r="O230" s="249"/>
      <c r="P230" s="249"/>
      <c r="Q230" s="75"/>
      <c r="R230" s="226" t="str">
        <f>VLOOKUP(Tableau1[[#This Row],[POposte]],Tableau8[],15,FALSE)</f>
        <v>BB</v>
      </c>
      <c r="S230" s="226" t="str">
        <f>VLOOKUP(Tableau1[[#This Row],[POposte]],Tableau8[],14,FALSE)</f>
        <v>XXX</v>
      </c>
      <c r="T230" s="75" t="str">
        <f>IF(Tableau1[[#This Row],[Strat lancement]]="A0",IF(Tableau1[[#This Row],[Statut lancement]]="X","OK","NOK"),IF(Tableau1[[#This Row],[Strat lancement]]="AA",IF(Tableau1[[#This Row],[Statut lancement]]="XX","OK","NOK"),IF(Tableau1[[#This Row],[Strat lancement]]="BB",IF(Tableau1[[#This Row],[Statut lancement]]="XXX","OK","NOK"))))</f>
        <v>OK</v>
      </c>
      <c r="U230" s="18" t="s">
        <v>985</v>
      </c>
      <c r="V230" s="1" t="s">
        <v>986</v>
      </c>
      <c r="W230" s="1" t="s">
        <v>513</v>
      </c>
      <c r="X230" s="2">
        <v>44004</v>
      </c>
      <c r="Y230" s="1" t="s">
        <v>993</v>
      </c>
      <c r="Z230" s="1" t="s">
        <v>219</v>
      </c>
      <c r="AA230" s="2">
        <v>43949</v>
      </c>
      <c r="AB230" s="123" t="s">
        <v>220</v>
      </c>
      <c r="AC230" s="1" t="str">
        <f>VLOOKUP(Tableau1[[#This Row],[POposte]],Tableau8[#All],18,FALSE)</f>
        <v/>
      </c>
      <c r="AD230" s="236" t="str">
        <f>CONCATENATE(Tableau1[[#This Row],[Nº pièce référence]],Tableau1[[#This Row],[Poste de réf.]])</f>
        <v>450067169570</v>
      </c>
      <c r="AE230" s="237">
        <f>VLOOKUP(Tableau1[[#This Row],[POposte]],Tableau5[#All],5,FALSE)</f>
        <v>9770.75</v>
      </c>
      <c r="AF230" s="238" t="s">
        <v>52</v>
      </c>
      <c r="AG230" s="237">
        <f>VLOOKUP(Tableau1[[#This Row],[POposte]],Tableau5[#All],6,FALSE)</f>
        <v>9770.75</v>
      </c>
      <c r="AH230" s="238" t="s">
        <v>52</v>
      </c>
      <c r="AI230" s="239">
        <f>Tableau1[[#This Row],[Montant Engagé PO]]-Tableau1[[#This Row],[Montant Liquidé]]</f>
        <v>0</v>
      </c>
      <c r="AJ230" s="237" t="str">
        <f>VLOOKUP(Tableau1[[#This Row],[POposte]],Tableau5[#All],3,FALSE)</f>
        <v>300020861</v>
      </c>
      <c r="AK230" s="237" t="str">
        <f>VLOOKUP(Tableau1[[#This Row],[POposte]],Tableau5[#All],4,FALSE)</f>
        <v>4</v>
      </c>
      <c r="AL230" s="146" t="str">
        <f>VLOOKUP(Tableau1[[#This Row],[POposte]],Tableau5[#All],2,FALSE)</f>
        <v>255223121102</v>
      </c>
      <c r="AM230" s="237" t="str">
        <f>VLOOKUP(Tableau1[[#This Row],[POposte]],Tableau8[],9,FALSE)</f>
        <v>Z</v>
      </c>
      <c r="AN230" s="241">
        <f>VLOOKUP(Tableau1[[#This Row],[POposte]],Tableau8[],16,FALSE)</f>
        <v>1</v>
      </c>
      <c r="AO230" s="200">
        <f>VLOOKUP(Tableau1[[#This Row],[POposte]],Tableau8[],17,FALSE)</f>
        <v>0</v>
      </c>
      <c r="AP230" s="1" t="str">
        <f>VLOOKUP(Tableau1[[#This Row],[POposte]],Tableau13[#All],10,FALSE)</f>
        <v>0520</v>
      </c>
      <c r="AQ230" s="1" t="str">
        <f>VLOOKUP(MID(Tableau1[[#This Row],[Codenva]],1,2),Tableau36[],2,FALSE)</f>
        <v>Onderhandelingsprocedure zonder voorafgaande bekendmaking (0500)</v>
      </c>
      <c r="AR230" s="1" t="str">
        <f>VLOOKUP(Tableau1[[#This Row],[POposte]],Tableau13[#All],16,FALSE)</f>
        <v/>
      </c>
      <c r="AS230" s="285" t="str">
        <f>Tableau1[[#This Row],[KRC]]&amp;Tableau1[[#This Row],[Poste KRC]]</f>
        <v>3000208614</v>
      </c>
      <c r="AT230" s="1" t="str">
        <f>VLOOKUP(Tableau1[[#This Row],[Colonne3]],Tableau6[[#All],[krcposte]:[description ]],2,FALSE)</f>
        <v>Consultance Taskforce</v>
      </c>
    </row>
    <row r="231" spans="1:46" x14ac:dyDescent="0.35">
      <c r="A231" s="1" t="str">
        <f>Tableau1[[#This Row],[Nº pièce référence]]</f>
        <v>4500671699</v>
      </c>
      <c r="B231" s="122" t="s">
        <v>994</v>
      </c>
      <c r="C231" s="1" t="s">
        <v>545</v>
      </c>
      <c r="D231" s="1"/>
      <c r="E231" s="1" t="s">
        <v>995</v>
      </c>
      <c r="F231" s="92"/>
      <c r="G231" s="123"/>
      <c r="H231" s="75">
        <v>43966</v>
      </c>
      <c r="I231" s="249">
        <v>16555</v>
      </c>
      <c r="J231" s="97" t="s">
        <v>547</v>
      </c>
      <c r="K231" s="73"/>
      <c r="L231" s="176" t="s">
        <v>276</v>
      </c>
      <c r="M231" s="249"/>
      <c r="N231" s="249"/>
      <c r="O231" s="249"/>
      <c r="P231" s="249"/>
      <c r="Q231" s="75" t="e">
        <v>#N/A</v>
      </c>
      <c r="R231" s="226" t="str">
        <f>VLOOKUP(Tableau1[[#This Row],[POposte]],Tableau8[],15,FALSE)</f>
        <v>AA</v>
      </c>
      <c r="S231" s="226" t="str">
        <f>VLOOKUP(Tableau1[[#This Row],[POposte]],Tableau8[],14,FALSE)</f>
        <v>XX</v>
      </c>
      <c r="T231" s="75" t="str">
        <f>IF(Tableau1[[#This Row],[Strat lancement]]="A0",IF(Tableau1[[#This Row],[Statut lancement]]="X","OK","NOK"),IF(Tableau1[[#This Row],[Strat lancement]]="AA",IF(Tableau1[[#This Row],[Statut lancement]]="XX","OK","NOK"),IF(Tableau1[[#This Row],[Strat lancement]]="BB",IF(Tableau1[[#This Row],[Statut lancement]]="XXX","OK","NOK"))))</f>
        <v>OK</v>
      </c>
      <c r="U231" s="18" t="s">
        <v>996</v>
      </c>
      <c r="V231" s="1" t="s">
        <v>997</v>
      </c>
      <c r="W231" s="1" t="s">
        <v>88</v>
      </c>
      <c r="X231" s="2">
        <v>43949</v>
      </c>
      <c r="Y231" s="1" t="s">
        <v>998</v>
      </c>
      <c r="Z231" s="1" t="s">
        <v>219</v>
      </c>
      <c r="AA231" s="2">
        <v>43949</v>
      </c>
      <c r="AB231" s="123" t="s">
        <v>220</v>
      </c>
      <c r="AC231" s="1" t="str">
        <f>VLOOKUP(Tableau1[[#This Row],[POposte]],Tableau8[#All],18,FALSE)</f>
        <v/>
      </c>
      <c r="AD231" s="236" t="str">
        <f>CONCATENATE(Tableau1[[#This Row],[Nº pièce référence]],Tableau1[[#This Row],[Poste de réf.]])</f>
        <v>450067169910</v>
      </c>
      <c r="AE231" s="237">
        <f>VLOOKUP(Tableau1[[#This Row],[POposte]],Tableau5[#All],5,FALSE)</f>
        <v>3158.1</v>
      </c>
      <c r="AF231" s="238" t="s">
        <v>52</v>
      </c>
      <c r="AG231" s="237">
        <f>VLOOKUP(Tableau1[[#This Row],[POposte]],Tableau5[#All],6,FALSE)</f>
        <v>3158.1</v>
      </c>
      <c r="AH231" s="238" t="s">
        <v>52</v>
      </c>
      <c r="AI231" s="239">
        <f>Tableau1[[#This Row],[Montant Engagé PO]]-Tableau1[[#This Row],[Montant Liquidé]]</f>
        <v>0</v>
      </c>
      <c r="AJ231" s="237" t="str">
        <f>VLOOKUP(Tableau1[[#This Row],[POposte]],Tableau5[#All],3,FALSE)</f>
        <v>300020861</v>
      </c>
      <c r="AK231" s="237" t="str">
        <f>VLOOKUP(Tableau1[[#This Row],[POposte]],Tableau5[#All],4,FALSE)</f>
        <v>4</v>
      </c>
      <c r="AL231" s="146" t="str">
        <f>VLOOKUP(Tableau1[[#This Row],[POposte]],Tableau5[#All],2,FALSE)</f>
        <v>255223121102</v>
      </c>
      <c r="AM231" s="237" t="str">
        <f>VLOOKUP(Tableau1[[#This Row],[POposte]],Tableau8[],9,FALSE)</f>
        <v>Z</v>
      </c>
      <c r="AN231" s="241">
        <f>VLOOKUP(Tableau1[[#This Row],[POposte]],Tableau8[],16,FALSE)</f>
        <v>1</v>
      </c>
      <c r="AO231" s="200">
        <f>VLOOKUP(Tableau1[[#This Row],[POposte]],Tableau8[],17,FALSE)</f>
        <v>0</v>
      </c>
      <c r="AP231" s="1" t="str">
        <f>VLOOKUP(Tableau1[[#This Row],[POposte]],Tableau13[#All],10,FALSE)</f>
        <v>0800</v>
      </c>
      <c r="AQ231" s="1" t="str">
        <f>VLOOKUP(MID(Tableau1[[#This Row],[Codenva]],1,2),Tableau36[],2,FALSE)</f>
        <v>Overheidsopdrachten van beperkte waarde (0800)</v>
      </c>
      <c r="AR231" s="1" t="str">
        <f>VLOOKUP(Tableau1[[#This Row],[POposte]],Tableau13[#All],16,FALSE)</f>
        <v/>
      </c>
      <c r="AS231" s="285" t="str">
        <f>Tableau1[[#This Row],[KRC]]&amp;Tableau1[[#This Row],[Poste KRC]]</f>
        <v>3000208614</v>
      </c>
      <c r="AT231" s="1" t="str">
        <f>VLOOKUP(Tableau1[[#This Row],[Colonne3]],Tableau6[[#All],[krcposte]:[description ]],2,FALSE)</f>
        <v>Consultance Taskforce</v>
      </c>
    </row>
    <row r="232" spans="1:46" x14ac:dyDescent="0.35">
      <c r="A232" s="1" t="str">
        <f>Tableau1[[#This Row],[Nº pièce référence]]</f>
        <v>4500671701</v>
      </c>
      <c r="B232" s="122" t="s">
        <v>544</v>
      </c>
      <c r="C232" s="1" t="s">
        <v>545</v>
      </c>
      <c r="D232" s="1"/>
      <c r="E232" s="1" t="s">
        <v>999</v>
      </c>
      <c r="F232" s="92"/>
      <c r="G232" s="123"/>
      <c r="H232" s="75">
        <v>43966</v>
      </c>
      <c r="I232" s="249">
        <v>16555</v>
      </c>
      <c r="J232" s="97" t="s">
        <v>547</v>
      </c>
      <c r="K232" s="96">
        <v>44008</v>
      </c>
      <c r="L232" s="176" t="s">
        <v>276</v>
      </c>
      <c r="M232" s="249"/>
      <c r="N232" s="249"/>
      <c r="O232" s="249"/>
      <c r="P232" s="249"/>
      <c r="Q232" s="75"/>
      <c r="R232" s="226" t="str">
        <f>VLOOKUP(Tableau1[[#This Row],[POposte]],Tableau8[],15,FALSE)</f>
        <v>BB</v>
      </c>
      <c r="S232" s="226" t="str">
        <f>VLOOKUP(Tableau1[[#This Row],[POposte]],Tableau8[],14,FALSE)</f>
        <v>XXX</v>
      </c>
      <c r="T232" s="75" t="str">
        <f>IF(Tableau1[[#This Row],[Strat lancement]]="A0",IF(Tableau1[[#This Row],[Statut lancement]]="X","OK","NOK"),IF(Tableau1[[#This Row],[Strat lancement]]="AA",IF(Tableau1[[#This Row],[Statut lancement]]="XX","OK","NOK"),IF(Tableau1[[#This Row],[Strat lancement]]="BB",IF(Tableau1[[#This Row],[Statut lancement]]="XXX","OK","NOK"))))</f>
        <v>OK</v>
      </c>
      <c r="U232" s="18" t="s">
        <v>1000</v>
      </c>
      <c r="V232" s="1" t="s">
        <v>1001</v>
      </c>
      <c r="W232" s="1" t="s">
        <v>88</v>
      </c>
      <c r="X232" s="2">
        <v>43949</v>
      </c>
      <c r="Y232" s="1" t="s">
        <v>1002</v>
      </c>
      <c r="Z232" s="1" t="s">
        <v>219</v>
      </c>
      <c r="AA232" s="2">
        <v>43949</v>
      </c>
      <c r="AB232" s="123" t="s">
        <v>220</v>
      </c>
      <c r="AC232" s="1" t="str">
        <f>VLOOKUP(Tableau1[[#This Row],[POposte]],Tableau8[#All],18,FALSE)</f>
        <v/>
      </c>
      <c r="AD232" s="236" t="str">
        <f>CONCATENATE(Tableau1[[#This Row],[Nº pièce référence]],Tableau1[[#This Row],[Poste de réf.]])</f>
        <v>450067170110</v>
      </c>
      <c r="AE232" s="237">
        <f>VLOOKUP(Tableau1[[#This Row],[POposte]],Tableau5[#All],5,FALSE)</f>
        <v>4356</v>
      </c>
      <c r="AF232" s="238" t="s">
        <v>52</v>
      </c>
      <c r="AG232" s="237">
        <f>VLOOKUP(Tableau1[[#This Row],[POposte]],Tableau5[#All],6,FALSE)</f>
        <v>4356</v>
      </c>
      <c r="AH232" s="238" t="s">
        <v>52</v>
      </c>
      <c r="AI232" s="239">
        <f>Tableau1[[#This Row],[Montant Engagé PO]]-Tableau1[[#This Row],[Montant Liquidé]]</f>
        <v>0</v>
      </c>
      <c r="AJ232" s="237" t="str">
        <f>VLOOKUP(Tableau1[[#This Row],[POposte]],Tableau5[#All],3,FALSE)</f>
        <v>300020861</v>
      </c>
      <c r="AK232" s="237" t="str">
        <f>VLOOKUP(Tableau1[[#This Row],[POposte]],Tableau5[#All],4,FALSE)</f>
        <v>4</v>
      </c>
      <c r="AL232" s="146" t="str">
        <f>VLOOKUP(Tableau1[[#This Row],[POposte]],Tableau5[#All],2,FALSE)</f>
        <v>255223121102</v>
      </c>
      <c r="AM232" s="237" t="str">
        <f>VLOOKUP(Tableau1[[#This Row],[POposte]],Tableau8[],9,FALSE)</f>
        <v>Z</v>
      </c>
      <c r="AN232" s="241">
        <f>VLOOKUP(Tableau1[[#This Row],[POposte]],Tableau8[],16,FALSE)</f>
        <v>1</v>
      </c>
      <c r="AO232" s="200">
        <f>VLOOKUP(Tableau1[[#This Row],[POposte]],Tableau8[],17,FALSE)</f>
        <v>0</v>
      </c>
      <c r="AP232" s="1" t="str">
        <f>VLOOKUP(Tableau1[[#This Row],[POposte]],Tableau13[#All],10,FALSE)</f>
        <v>0520</v>
      </c>
      <c r="AQ232" s="1" t="str">
        <f>VLOOKUP(MID(Tableau1[[#This Row],[Codenva]],1,2),Tableau36[],2,FALSE)</f>
        <v>Onderhandelingsprocedure zonder voorafgaande bekendmaking (0500)</v>
      </c>
      <c r="AR232" s="1" t="str">
        <f>VLOOKUP(Tableau1[[#This Row],[POposte]],Tableau13[#All],16,FALSE)</f>
        <v/>
      </c>
      <c r="AS232" s="285" t="str">
        <f>Tableau1[[#This Row],[KRC]]&amp;Tableau1[[#This Row],[Poste KRC]]</f>
        <v>3000208614</v>
      </c>
      <c r="AT232" s="1" t="str">
        <f>VLOOKUP(Tableau1[[#This Row],[Colonne3]],Tableau6[[#All],[krcposte]:[description ]],2,FALSE)</f>
        <v>Consultance Taskforce</v>
      </c>
    </row>
    <row r="233" spans="1:46" x14ac:dyDescent="0.35">
      <c r="A233" s="1" t="str">
        <f>Tableau1[[#This Row],[Nº pièce référence]]</f>
        <v>4500671701</v>
      </c>
      <c r="B233" s="122" t="s">
        <v>544</v>
      </c>
      <c r="C233" s="1" t="s">
        <v>545</v>
      </c>
      <c r="D233" s="1"/>
      <c r="E233" s="1" t="s">
        <v>999</v>
      </c>
      <c r="F233" s="92"/>
      <c r="G233" s="123"/>
      <c r="H233" s="75">
        <v>43966</v>
      </c>
      <c r="I233" s="249">
        <v>16555</v>
      </c>
      <c r="J233" s="97" t="s">
        <v>547</v>
      </c>
      <c r="K233" s="96">
        <v>44008</v>
      </c>
      <c r="L233" s="176" t="s">
        <v>276</v>
      </c>
      <c r="M233" s="249"/>
      <c r="N233" s="249"/>
      <c r="O233" s="249"/>
      <c r="P233" s="249"/>
      <c r="Q233" s="75"/>
      <c r="R233" s="226" t="str">
        <f>VLOOKUP(Tableau1[[#This Row],[POposte]],Tableau8[],15,FALSE)</f>
        <v>BB</v>
      </c>
      <c r="S233" s="226" t="str">
        <f>VLOOKUP(Tableau1[[#This Row],[POposte]],Tableau8[],14,FALSE)</f>
        <v>XXX</v>
      </c>
      <c r="T233" s="75" t="str">
        <f>IF(Tableau1[[#This Row],[Strat lancement]]="A0",IF(Tableau1[[#This Row],[Statut lancement]]="X","OK","NOK"),IF(Tableau1[[#This Row],[Strat lancement]]="AA",IF(Tableau1[[#This Row],[Statut lancement]]="XX","OK","NOK"),IF(Tableau1[[#This Row],[Strat lancement]]="BB",IF(Tableau1[[#This Row],[Statut lancement]]="XXX","OK","NOK"))))</f>
        <v>OK</v>
      </c>
      <c r="U233" s="18" t="s">
        <v>1000</v>
      </c>
      <c r="V233" s="1" t="s">
        <v>1001</v>
      </c>
      <c r="W233" s="1" t="s">
        <v>217</v>
      </c>
      <c r="X233" s="2">
        <v>43977</v>
      </c>
      <c r="Y233" s="1" t="s">
        <v>1003</v>
      </c>
      <c r="Z233" s="1" t="s">
        <v>219</v>
      </c>
      <c r="AA233" s="2">
        <v>43949</v>
      </c>
      <c r="AB233" s="123" t="s">
        <v>220</v>
      </c>
      <c r="AC233" s="1" t="str">
        <f>VLOOKUP(Tableau1[[#This Row],[POposte]],Tableau8[#All],18,FALSE)</f>
        <v/>
      </c>
      <c r="AD233" s="236" t="str">
        <f>CONCATENATE(Tableau1[[#This Row],[Nº pièce référence]],Tableau1[[#This Row],[Poste de réf.]])</f>
        <v>450067170120</v>
      </c>
      <c r="AE233" s="237">
        <f>VLOOKUP(Tableau1[[#This Row],[POposte]],Tableau5[#All],5,FALSE)</f>
        <v>15391.2</v>
      </c>
      <c r="AF233" s="238" t="s">
        <v>52</v>
      </c>
      <c r="AG233" s="237">
        <f>VLOOKUP(Tableau1[[#This Row],[POposte]],Tableau5[#All],6,FALSE)</f>
        <v>15391.2</v>
      </c>
      <c r="AH233" s="238" t="s">
        <v>52</v>
      </c>
      <c r="AI233" s="239">
        <f>Tableau1[[#This Row],[Montant Engagé PO]]-Tableau1[[#This Row],[Montant Liquidé]]</f>
        <v>0</v>
      </c>
      <c r="AJ233" s="237" t="str">
        <f>VLOOKUP(Tableau1[[#This Row],[POposte]],Tableau5[#All],3,FALSE)</f>
        <v>300020861</v>
      </c>
      <c r="AK233" s="237" t="str">
        <f>VLOOKUP(Tableau1[[#This Row],[POposte]],Tableau5[#All],4,FALSE)</f>
        <v>4</v>
      </c>
      <c r="AL233" s="146" t="str">
        <f>VLOOKUP(Tableau1[[#This Row],[POposte]],Tableau5[#All],2,FALSE)</f>
        <v>255223121102</v>
      </c>
      <c r="AM233" s="237" t="str">
        <f>VLOOKUP(Tableau1[[#This Row],[POposte]],Tableau8[],9,FALSE)</f>
        <v>Z</v>
      </c>
      <c r="AN233" s="241">
        <f>VLOOKUP(Tableau1[[#This Row],[POposte]],Tableau8[],16,FALSE)</f>
        <v>1</v>
      </c>
      <c r="AO233" s="200">
        <f>VLOOKUP(Tableau1[[#This Row],[POposte]],Tableau8[],17,FALSE)</f>
        <v>0</v>
      </c>
      <c r="AP233" s="1" t="str">
        <f>VLOOKUP(Tableau1[[#This Row],[POposte]],Tableau13[#All],10,FALSE)</f>
        <v>0520</v>
      </c>
      <c r="AQ233" s="1" t="str">
        <f>VLOOKUP(MID(Tableau1[[#This Row],[Codenva]],1,2),Tableau36[],2,FALSE)</f>
        <v>Onderhandelingsprocedure zonder voorafgaande bekendmaking (0500)</v>
      </c>
      <c r="AR233" s="1" t="str">
        <f>VLOOKUP(Tableau1[[#This Row],[POposte]],Tableau13[#All],16,FALSE)</f>
        <v/>
      </c>
      <c r="AS233" s="285" t="str">
        <f>Tableau1[[#This Row],[KRC]]&amp;Tableau1[[#This Row],[Poste KRC]]</f>
        <v>3000208614</v>
      </c>
      <c r="AT233" s="1" t="str">
        <f>VLOOKUP(Tableau1[[#This Row],[Colonne3]],Tableau6[[#All],[krcposte]:[description ]],2,FALSE)</f>
        <v>Consultance Taskforce</v>
      </c>
    </row>
    <row r="234" spans="1:46" x14ac:dyDescent="0.35">
      <c r="A234" s="1" t="str">
        <f>Tableau1[[#This Row],[Nº pièce référence]]</f>
        <v>4500671701</v>
      </c>
      <c r="B234" s="122" t="s">
        <v>544</v>
      </c>
      <c r="C234" s="1" t="s">
        <v>545</v>
      </c>
      <c r="D234" s="1"/>
      <c r="E234" s="1" t="s">
        <v>999</v>
      </c>
      <c r="F234" s="92"/>
      <c r="G234" s="123"/>
      <c r="H234" s="75">
        <v>43966</v>
      </c>
      <c r="I234" s="249">
        <v>16555</v>
      </c>
      <c r="J234" s="97" t="s">
        <v>547</v>
      </c>
      <c r="K234" s="96">
        <v>44008</v>
      </c>
      <c r="L234" s="176" t="s">
        <v>276</v>
      </c>
      <c r="M234" s="249"/>
      <c r="N234" s="249"/>
      <c r="O234" s="249"/>
      <c r="P234" s="249"/>
      <c r="Q234" s="75"/>
      <c r="R234" s="226" t="str">
        <f>VLOOKUP(Tableau1[[#This Row],[POposte]],Tableau8[],15,FALSE)</f>
        <v>BB</v>
      </c>
      <c r="S234" s="226" t="str">
        <f>VLOOKUP(Tableau1[[#This Row],[POposte]],Tableau8[],14,FALSE)</f>
        <v>XXX</v>
      </c>
      <c r="T234" s="75" t="str">
        <f>IF(Tableau1[[#This Row],[Strat lancement]]="A0",IF(Tableau1[[#This Row],[Statut lancement]]="X","OK","NOK"),IF(Tableau1[[#This Row],[Strat lancement]]="AA",IF(Tableau1[[#This Row],[Statut lancement]]="XX","OK","NOK"),IF(Tableau1[[#This Row],[Strat lancement]]="BB",IF(Tableau1[[#This Row],[Statut lancement]]="XXX","OK","NOK"))))</f>
        <v>OK</v>
      </c>
      <c r="U234" s="18" t="s">
        <v>1000</v>
      </c>
      <c r="V234" s="1" t="s">
        <v>1001</v>
      </c>
      <c r="W234" s="1" t="s">
        <v>222</v>
      </c>
      <c r="X234" s="2">
        <v>43994</v>
      </c>
      <c r="Y234" s="1" t="s">
        <v>1004</v>
      </c>
      <c r="Z234" s="1" t="s">
        <v>219</v>
      </c>
      <c r="AA234" s="2">
        <v>43949</v>
      </c>
      <c r="AB234" s="123" t="s">
        <v>220</v>
      </c>
      <c r="AC234" s="1" t="str">
        <f>VLOOKUP(Tableau1[[#This Row],[POposte]],Tableau8[#All],18,FALSE)</f>
        <v/>
      </c>
      <c r="AD234" s="236" t="str">
        <f>CONCATENATE(Tableau1[[#This Row],[Nº pièce référence]],Tableau1[[#This Row],[Poste de réf.]])</f>
        <v>450067170130</v>
      </c>
      <c r="AE234" s="237">
        <f>VLOOKUP(Tableau1[[#This Row],[POposte]],Tableau5[#All],5,FALSE)</f>
        <v>21780</v>
      </c>
      <c r="AF234" s="238" t="s">
        <v>52</v>
      </c>
      <c r="AG234" s="237">
        <f>VLOOKUP(Tableau1[[#This Row],[POposte]],Tableau5[#All],6,FALSE)</f>
        <v>21780</v>
      </c>
      <c r="AH234" s="238" t="s">
        <v>52</v>
      </c>
      <c r="AI234" s="239">
        <f>Tableau1[[#This Row],[Montant Engagé PO]]-Tableau1[[#This Row],[Montant Liquidé]]</f>
        <v>0</v>
      </c>
      <c r="AJ234" s="237" t="str">
        <f>VLOOKUP(Tableau1[[#This Row],[POposte]],Tableau5[#All],3,FALSE)</f>
        <v>300020861</v>
      </c>
      <c r="AK234" s="237" t="str">
        <f>VLOOKUP(Tableau1[[#This Row],[POposte]],Tableau5[#All],4,FALSE)</f>
        <v>4</v>
      </c>
      <c r="AL234" s="146" t="str">
        <f>VLOOKUP(Tableau1[[#This Row],[POposte]],Tableau5[#All],2,FALSE)</f>
        <v>255223121102</v>
      </c>
      <c r="AM234" s="237" t="str">
        <f>VLOOKUP(Tableau1[[#This Row],[POposte]],Tableau8[],9,FALSE)</f>
        <v>Z</v>
      </c>
      <c r="AN234" s="241">
        <f>VLOOKUP(Tableau1[[#This Row],[POposte]],Tableau8[],16,FALSE)</f>
        <v>1</v>
      </c>
      <c r="AO234" s="200">
        <f>VLOOKUP(Tableau1[[#This Row],[POposte]],Tableau8[],17,FALSE)</f>
        <v>0</v>
      </c>
      <c r="AP234" s="1" t="str">
        <f>VLOOKUP(Tableau1[[#This Row],[POposte]],Tableau13[#All],10,FALSE)</f>
        <v>0520</v>
      </c>
      <c r="AQ234" s="1" t="str">
        <f>VLOOKUP(MID(Tableau1[[#This Row],[Codenva]],1,2),Tableau36[],2,FALSE)</f>
        <v>Onderhandelingsprocedure zonder voorafgaande bekendmaking (0500)</v>
      </c>
      <c r="AR234" s="1" t="str">
        <f>VLOOKUP(Tableau1[[#This Row],[POposte]],Tableau13[#All],16,FALSE)</f>
        <v/>
      </c>
      <c r="AS234" s="285" t="str">
        <f>Tableau1[[#This Row],[KRC]]&amp;Tableau1[[#This Row],[Poste KRC]]</f>
        <v>3000208614</v>
      </c>
      <c r="AT234" s="1" t="str">
        <f>VLOOKUP(Tableau1[[#This Row],[Colonne3]],Tableau6[[#All],[krcposte]:[description ]],2,FALSE)</f>
        <v>Consultance Taskforce</v>
      </c>
    </row>
    <row r="235" spans="1:46" x14ac:dyDescent="0.35">
      <c r="A235" s="1" t="str">
        <f>Tableau1[[#This Row],[Nº pièce référence]]</f>
        <v>4500671701</v>
      </c>
      <c r="B235" s="122" t="s">
        <v>544</v>
      </c>
      <c r="C235" s="1" t="s">
        <v>545</v>
      </c>
      <c r="D235" s="1"/>
      <c r="E235" s="1" t="s">
        <v>999</v>
      </c>
      <c r="F235" s="92"/>
      <c r="G235" s="123"/>
      <c r="H235" s="75">
        <v>43966</v>
      </c>
      <c r="I235" s="249">
        <v>16555</v>
      </c>
      <c r="J235" s="97" t="s">
        <v>547</v>
      </c>
      <c r="K235" s="96">
        <v>44008</v>
      </c>
      <c r="L235" s="176" t="s">
        <v>276</v>
      </c>
      <c r="M235" s="249"/>
      <c r="N235" s="249"/>
      <c r="O235" s="249"/>
      <c r="P235" s="249"/>
      <c r="Q235" s="75"/>
      <c r="R235" s="226" t="str">
        <f>VLOOKUP(Tableau1[[#This Row],[POposte]],Tableau8[],15,FALSE)</f>
        <v>BB</v>
      </c>
      <c r="S235" s="226" t="str">
        <f>VLOOKUP(Tableau1[[#This Row],[POposte]],Tableau8[],14,FALSE)</f>
        <v>XXX</v>
      </c>
      <c r="T235" s="75" t="str">
        <f>IF(Tableau1[[#This Row],[Strat lancement]]="A0",IF(Tableau1[[#This Row],[Statut lancement]]="X","OK","NOK"),IF(Tableau1[[#This Row],[Strat lancement]]="AA",IF(Tableau1[[#This Row],[Statut lancement]]="XX","OK","NOK"),IF(Tableau1[[#This Row],[Strat lancement]]="BB",IF(Tableau1[[#This Row],[Statut lancement]]="XXX","OK","NOK"))))</f>
        <v>OK</v>
      </c>
      <c r="U235" s="18" t="s">
        <v>1000</v>
      </c>
      <c r="V235" s="1" t="s">
        <v>1001</v>
      </c>
      <c r="W235" s="1" t="s">
        <v>421</v>
      </c>
      <c r="X235" s="2">
        <v>43994</v>
      </c>
      <c r="Y235" s="1" t="s">
        <v>1005</v>
      </c>
      <c r="Z235" s="1" t="s">
        <v>219</v>
      </c>
      <c r="AA235" s="2">
        <v>43949</v>
      </c>
      <c r="AB235" s="123" t="s">
        <v>220</v>
      </c>
      <c r="AC235" s="1" t="str">
        <f>VLOOKUP(Tableau1[[#This Row],[POposte]],Tableau8[#All],18,FALSE)</f>
        <v/>
      </c>
      <c r="AD235" s="236" t="str">
        <f>CONCATENATE(Tableau1[[#This Row],[Nº pièce référence]],Tableau1[[#This Row],[Poste de réf.]])</f>
        <v>450067170140</v>
      </c>
      <c r="AE235" s="237">
        <f>VLOOKUP(Tableau1[[#This Row],[POposte]],Tableau5[#All],5,FALSE)</f>
        <v>8966.1</v>
      </c>
      <c r="AF235" s="238" t="s">
        <v>52</v>
      </c>
      <c r="AG235" s="237">
        <f>VLOOKUP(Tableau1[[#This Row],[POposte]],Tableau5[#All],6,FALSE)</f>
        <v>8966.1</v>
      </c>
      <c r="AH235" s="238" t="s">
        <v>52</v>
      </c>
      <c r="AI235" s="239">
        <f>Tableau1[[#This Row],[Montant Engagé PO]]-Tableau1[[#This Row],[Montant Liquidé]]</f>
        <v>0</v>
      </c>
      <c r="AJ235" s="237" t="str">
        <f>VLOOKUP(Tableau1[[#This Row],[POposte]],Tableau5[#All],3,FALSE)</f>
        <v>300020861</v>
      </c>
      <c r="AK235" s="237" t="str">
        <f>VLOOKUP(Tableau1[[#This Row],[POposte]],Tableau5[#All],4,FALSE)</f>
        <v>4</v>
      </c>
      <c r="AL235" s="146" t="str">
        <f>VLOOKUP(Tableau1[[#This Row],[POposte]],Tableau5[#All],2,FALSE)</f>
        <v>255223121102</v>
      </c>
      <c r="AM235" s="237" t="str">
        <f>VLOOKUP(Tableau1[[#This Row],[POposte]],Tableau8[],9,FALSE)</f>
        <v>Z</v>
      </c>
      <c r="AN235" s="241">
        <f>VLOOKUP(Tableau1[[#This Row],[POposte]],Tableau8[],16,FALSE)</f>
        <v>1</v>
      </c>
      <c r="AO235" s="200">
        <f>VLOOKUP(Tableau1[[#This Row],[POposte]],Tableau8[],17,FALSE)</f>
        <v>0</v>
      </c>
      <c r="AP235" s="1" t="str">
        <f>VLOOKUP(Tableau1[[#This Row],[POposte]],Tableau13[#All],10,FALSE)</f>
        <v>0520</v>
      </c>
      <c r="AQ235" s="1" t="str">
        <f>VLOOKUP(MID(Tableau1[[#This Row],[Codenva]],1,2),Tableau36[],2,FALSE)</f>
        <v>Onderhandelingsprocedure zonder voorafgaande bekendmaking (0500)</v>
      </c>
      <c r="AR235" s="1" t="str">
        <f>VLOOKUP(Tableau1[[#This Row],[POposte]],Tableau13[#All],16,FALSE)</f>
        <v/>
      </c>
      <c r="AS235" s="285" t="str">
        <f>Tableau1[[#This Row],[KRC]]&amp;Tableau1[[#This Row],[Poste KRC]]</f>
        <v>3000208614</v>
      </c>
      <c r="AT235" s="1" t="str">
        <f>VLOOKUP(Tableau1[[#This Row],[Colonne3]],Tableau6[[#All],[krcposte]:[description ]],2,FALSE)</f>
        <v>Consultance Taskforce</v>
      </c>
    </row>
    <row r="236" spans="1:46" x14ac:dyDescent="0.35">
      <c r="A236" s="1" t="str">
        <f>Tableau1[[#This Row],[Nº pièce référence]]</f>
        <v>4500671701</v>
      </c>
      <c r="B236" s="122" t="s">
        <v>544</v>
      </c>
      <c r="C236" s="1" t="s">
        <v>545</v>
      </c>
      <c r="D236" s="1"/>
      <c r="E236" s="1" t="s">
        <v>999</v>
      </c>
      <c r="F236" s="92"/>
      <c r="G236" s="123"/>
      <c r="H236" s="75">
        <v>43966</v>
      </c>
      <c r="I236" s="249">
        <v>16555</v>
      </c>
      <c r="J236" s="97" t="s">
        <v>547</v>
      </c>
      <c r="K236" s="96">
        <v>44008</v>
      </c>
      <c r="L236" s="176" t="s">
        <v>276</v>
      </c>
      <c r="M236" s="249"/>
      <c r="N236" s="249"/>
      <c r="O236" s="249"/>
      <c r="P236" s="249"/>
      <c r="Q236" s="75"/>
      <c r="R236" s="226" t="str">
        <f>VLOOKUP(Tableau1[[#This Row],[POposte]],Tableau8[],15,FALSE)</f>
        <v>BB</v>
      </c>
      <c r="S236" s="226" t="str">
        <f>VLOOKUP(Tableau1[[#This Row],[POposte]],Tableau8[],14,FALSE)</f>
        <v>XXX</v>
      </c>
      <c r="T236" s="75" t="str">
        <f>IF(Tableau1[[#This Row],[Strat lancement]]="A0",IF(Tableau1[[#This Row],[Statut lancement]]="X","OK","NOK"),IF(Tableau1[[#This Row],[Strat lancement]]="AA",IF(Tableau1[[#This Row],[Statut lancement]]="XX","OK","NOK"),IF(Tableau1[[#This Row],[Strat lancement]]="BB",IF(Tableau1[[#This Row],[Statut lancement]]="XXX","OK","NOK"))))</f>
        <v>OK</v>
      </c>
      <c r="U236" s="18" t="s">
        <v>1000</v>
      </c>
      <c r="V236" s="1" t="s">
        <v>1001</v>
      </c>
      <c r="W236" s="1" t="s">
        <v>423</v>
      </c>
      <c r="X236" s="2">
        <v>44004</v>
      </c>
      <c r="Y236" s="1" t="s">
        <v>1006</v>
      </c>
      <c r="Z236" s="1" t="s">
        <v>219</v>
      </c>
      <c r="AA236" s="2">
        <v>43949</v>
      </c>
      <c r="AB236" s="123" t="s">
        <v>220</v>
      </c>
      <c r="AC236" s="1" t="str">
        <f>VLOOKUP(Tableau1[[#This Row],[POposte]],Tableau8[#All],18,FALSE)</f>
        <v/>
      </c>
      <c r="AD236" s="236" t="str">
        <f>CONCATENATE(Tableau1[[#This Row],[Nº pièce référence]],Tableau1[[#This Row],[Poste de réf.]])</f>
        <v>450067170150</v>
      </c>
      <c r="AE236" s="237">
        <f>VLOOKUP(Tableau1[[#This Row],[POposte]],Tableau5[#All],5,FALSE)</f>
        <v>9438</v>
      </c>
      <c r="AF236" s="238" t="s">
        <v>52</v>
      </c>
      <c r="AG236" s="237">
        <f>VLOOKUP(Tableau1[[#This Row],[POposte]],Tableau5[#All],6,FALSE)</f>
        <v>9438</v>
      </c>
      <c r="AH236" s="238" t="s">
        <v>52</v>
      </c>
      <c r="AI236" s="239">
        <f>Tableau1[[#This Row],[Montant Engagé PO]]-Tableau1[[#This Row],[Montant Liquidé]]</f>
        <v>0</v>
      </c>
      <c r="AJ236" s="237" t="str">
        <f>VLOOKUP(Tableau1[[#This Row],[POposte]],Tableau5[#All],3,FALSE)</f>
        <v>300020861</v>
      </c>
      <c r="AK236" s="237" t="str">
        <f>VLOOKUP(Tableau1[[#This Row],[POposte]],Tableau5[#All],4,FALSE)</f>
        <v>4</v>
      </c>
      <c r="AL236" s="146" t="str">
        <f>VLOOKUP(Tableau1[[#This Row],[POposte]],Tableau5[#All],2,FALSE)</f>
        <v>255223121102</v>
      </c>
      <c r="AM236" s="237" t="str">
        <f>VLOOKUP(Tableau1[[#This Row],[POposte]],Tableau8[],9,FALSE)</f>
        <v>Z</v>
      </c>
      <c r="AN236" s="241">
        <f>VLOOKUP(Tableau1[[#This Row],[POposte]],Tableau8[],16,FALSE)</f>
        <v>1</v>
      </c>
      <c r="AO236" s="200">
        <f>VLOOKUP(Tableau1[[#This Row],[POposte]],Tableau8[],17,FALSE)</f>
        <v>0</v>
      </c>
      <c r="AP236" s="1" t="str">
        <f>VLOOKUP(Tableau1[[#This Row],[POposte]],Tableau13[#All],10,FALSE)</f>
        <v>0520</v>
      </c>
      <c r="AQ236" s="1" t="str">
        <f>VLOOKUP(MID(Tableau1[[#This Row],[Codenva]],1,2),Tableau36[],2,FALSE)</f>
        <v>Onderhandelingsprocedure zonder voorafgaande bekendmaking (0500)</v>
      </c>
      <c r="AR236" s="1" t="str">
        <f>VLOOKUP(Tableau1[[#This Row],[POposte]],Tableau13[#All],16,FALSE)</f>
        <v/>
      </c>
      <c r="AS236" s="285" t="str">
        <f>Tableau1[[#This Row],[KRC]]&amp;Tableau1[[#This Row],[Poste KRC]]</f>
        <v>3000208614</v>
      </c>
      <c r="AT236" s="1" t="str">
        <f>VLOOKUP(Tableau1[[#This Row],[Colonne3]],Tableau6[[#All],[krcposte]:[description ]],2,FALSE)</f>
        <v>Consultance Taskforce</v>
      </c>
    </row>
    <row r="237" spans="1:46" x14ac:dyDescent="0.35">
      <c r="A237" s="1" t="str">
        <f>Tableau1[[#This Row],[Nº pièce référence]]</f>
        <v>4500671841</v>
      </c>
      <c r="B237" s="126" t="s">
        <v>1007</v>
      </c>
      <c r="C237" s="1"/>
      <c r="D237" s="1"/>
      <c r="E237" s="1" t="s">
        <v>756</v>
      </c>
      <c r="F237" s="92"/>
      <c r="G237" s="125">
        <v>0.3</v>
      </c>
      <c r="H237" s="95">
        <v>43949</v>
      </c>
      <c r="I237" s="33">
        <v>13147</v>
      </c>
      <c r="J237" s="73" t="s">
        <v>934</v>
      </c>
      <c r="K237" s="75">
        <v>43995</v>
      </c>
      <c r="L237" s="176" t="s">
        <v>276</v>
      </c>
      <c r="M237" s="33"/>
      <c r="N237" s="33"/>
      <c r="O237" s="33"/>
      <c r="P237" s="33"/>
      <c r="Q237" s="75">
        <v>43949</v>
      </c>
      <c r="R237" s="226" t="str">
        <f>VLOOKUP(Tableau1[[#This Row],[POposte]],Tableau8[],15,FALSE)</f>
        <v>BB</v>
      </c>
      <c r="S237" s="226" t="str">
        <f>VLOOKUP(Tableau1[[#This Row],[POposte]],Tableau8[],14,FALSE)</f>
        <v>XXX</v>
      </c>
      <c r="T237" s="75" t="str">
        <f>IF(Tableau1[[#This Row],[Strat lancement]]="A0",IF(Tableau1[[#This Row],[Statut lancement]]="X","OK","NOK"),IF(Tableau1[[#This Row],[Strat lancement]]="AA",IF(Tableau1[[#This Row],[Statut lancement]]="XX","OK","NOK"),IF(Tableau1[[#This Row],[Strat lancement]]="BB",IF(Tableau1[[#This Row],[Statut lancement]]="XXX","OK","NOK"))))</f>
        <v>OK</v>
      </c>
      <c r="U237" s="18" t="s">
        <v>757</v>
      </c>
      <c r="V237" s="1" t="s">
        <v>1008</v>
      </c>
      <c r="W237" s="1" t="s">
        <v>88</v>
      </c>
      <c r="X237" s="2">
        <v>43949</v>
      </c>
      <c r="Y237" s="1" t="s">
        <v>1009</v>
      </c>
      <c r="Z237" s="1" t="s">
        <v>219</v>
      </c>
      <c r="AA237" s="2">
        <v>43949</v>
      </c>
      <c r="AB237" s="123" t="s">
        <v>220</v>
      </c>
      <c r="AC237" s="1" t="str">
        <f>VLOOKUP(Tableau1[[#This Row],[POposte]],Tableau8[#All],18,FALSE)</f>
        <v>I3</v>
      </c>
      <c r="AD237" s="236" t="str">
        <f>CONCATENATE(Tableau1[[#This Row],[Nº pièce référence]],Tableau1[[#This Row],[Poste de réf.]])</f>
        <v>450067184110</v>
      </c>
      <c r="AE237" s="237">
        <f>VLOOKUP(Tableau1[[#This Row],[POposte]],Tableau5[#All],5,FALSE)</f>
        <v>5517600</v>
      </c>
      <c r="AF237" s="238" t="s">
        <v>52</v>
      </c>
      <c r="AG237" s="237">
        <f>VLOOKUP(Tableau1[[#This Row],[POposte]],Tableau5[#All],6,FALSE)</f>
        <v>5517600</v>
      </c>
      <c r="AH237" s="238" t="s">
        <v>52</v>
      </c>
      <c r="AI237" s="239">
        <f>Tableau1[[#This Row],[Montant Engagé PO]]-Tableau1[[#This Row],[Montant Liquidé]]</f>
        <v>0</v>
      </c>
      <c r="AJ237" s="237" t="str">
        <f>VLOOKUP(Tableau1[[#This Row],[POposte]],Tableau5[#All],3,FALSE)</f>
        <v>300020861</v>
      </c>
      <c r="AK237" s="237" t="str">
        <f>VLOOKUP(Tableau1[[#This Row],[POposte]],Tableau5[#All],4,FALSE)</f>
        <v>1</v>
      </c>
      <c r="AL237" s="146" t="str">
        <f>VLOOKUP(Tableau1[[#This Row],[POposte]],Tableau5[#All],2,FALSE)</f>
        <v>255223121102</v>
      </c>
      <c r="AM237" s="237" t="str">
        <f>VLOOKUP(Tableau1[[#This Row],[POposte]],Tableau8[],9,FALSE)</f>
        <v>Z</v>
      </c>
      <c r="AN237" s="241">
        <f>VLOOKUP(Tableau1[[#This Row],[POposte]],Tableau8[],16,FALSE)</f>
        <v>1</v>
      </c>
      <c r="AO237" s="200">
        <f>VLOOKUP(Tableau1[[#This Row],[POposte]],Tableau8[],17,FALSE)</f>
        <v>0</v>
      </c>
      <c r="AP237" s="1" t="str">
        <f>VLOOKUP(Tableau1[[#This Row],[POposte]],Tableau13[#All],10,FALSE)</f>
        <v>0500</v>
      </c>
      <c r="AQ237" s="1" t="str">
        <f>VLOOKUP(MID(Tableau1[[#This Row],[Codenva]],1,2),Tableau36[],2,FALSE)</f>
        <v>Onderhandelingsprocedure zonder voorafgaande bekendmaking (0500)</v>
      </c>
      <c r="AR237" s="1" t="str">
        <f>VLOOKUP(Tableau1[[#This Row],[POposte]],Tableau13[#All],16,FALSE)</f>
        <v/>
      </c>
      <c r="AS237" s="285" t="str">
        <f>Tableau1[[#This Row],[KRC]]&amp;Tableau1[[#This Row],[Poste KRC]]</f>
        <v>3000208611</v>
      </c>
      <c r="AT237" s="1" t="str">
        <f>VLOOKUP(Tableau1[[#This Row],[Colonne3]],Tableau6[[#All],[krcposte]:[description ]],2,FALSE)</f>
        <v>PPE</v>
      </c>
    </row>
    <row r="238" spans="1:46" x14ac:dyDescent="0.35">
      <c r="A238" s="1" t="str">
        <f>Tableau1[[#This Row],[Nº pièce référence]]</f>
        <v>4500671771</v>
      </c>
      <c r="B238" s="126" t="s">
        <v>1010</v>
      </c>
      <c r="C238" s="1"/>
      <c r="D238" s="1"/>
      <c r="E238" s="1" t="s">
        <v>1011</v>
      </c>
      <c r="F238" s="92"/>
      <c r="G238" s="127">
        <v>0</v>
      </c>
      <c r="H238" s="95">
        <v>43938</v>
      </c>
      <c r="I238" s="33">
        <v>12407</v>
      </c>
      <c r="J238" s="73" t="s">
        <v>712</v>
      </c>
      <c r="K238" s="75">
        <v>43995</v>
      </c>
      <c r="L238" s="176" t="s">
        <v>276</v>
      </c>
      <c r="M238" s="33"/>
      <c r="N238" s="33"/>
      <c r="O238" s="33"/>
      <c r="P238" s="33"/>
      <c r="Q238" s="75">
        <v>43938</v>
      </c>
      <c r="R238" s="226" t="str">
        <f>VLOOKUP(Tableau1[[#This Row],[POposte]],Tableau8[],15,FALSE)</f>
        <v>BB</v>
      </c>
      <c r="S238" s="226" t="str">
        <f>VLOOKUP(Tableau1[[#This Row],[POposte]],Tableau8[],14,FALSE)</f>
        <v>XXX</v>
      </c>
      <c r="T238" s="75" t="str">
        <f>IF(Tableau1[[#This Row],[Strat lancement]]="A0",IF(Tableau1[[#This Row],[Statut lancement]]="X","OK","NOK"),IF(Tableau1[[#This Row],[Strat lancement]]="AA",IF(Tableau1[[#This Row],[Statut lancement]]="XX","OK","NOK"),IF(Tableau1[[#This Row],[Strat lancement]]="BB",IF(Tableau1[[#This Row],[Statut lancement]]="XXX","OK","NOK"))))</f>
        <v>OK</v>
      </c>
      <c r="U238" s="18" t="s">
        <v>1012</v>
      </c>
      <c r="V238" s="1" t="s">
        <v>1013</v>
      </c>
      <c r="W238" s="1" t="s">
        <v>88</v>
      </c>
      <c r="X238" s="2">
        <v>43949</v>
      </c>
      <c r="Y238" s="1" t="s">
        <v>1014</v>
      </c>
      <c r="Z238" s="1" t="s">
        <v>219</v>
      </c>
      <c r="AA238" s="2">
        <v>43949</v>
      </c>
      <c r="AB238" s="123" t="s">
        <v>220</v>
      </c>
      <c r="AC238" s="1" t="str">
        <f>VLOOKUP(Tableau1[[#This Row],[POposte]],Tableau8[#All],18,FALSE)</f>
        <v>I1</v>
      </c>
      <c r="AD238" s="236" t="str">
        <f>CONCATENATE(Tableau1[[#This Row],[Nº pièce référence]],Tableau1[[#This Row],[Poste de réf.]])</f>
        <v>450067177110</v>
      </c>
      <c r="AE238" s="237">
        <f>VLOOKUP(Tableau1[[#This Row],[POposte]],Tableau5[#All],5,FALSE)</f>
        <v>95400</v>
      </c>
      <c r="AF238" s="238" t="s">
        <v>52</v>
      </c>
      <c r="AG238" s="237">
        <f>VLOOKUP(Tableau1[[#This Row],[POposte]],Tableau5[#All],6,FALSE)</f>
        <v>95400</v>
      </c>
      <c r="AH238" s="238" t="s">
        <v>52</v>
      </c>
      <c r="AI238" s="239">
        <f>Tableau1[[#This Row],[Montant Engagé PO]]-Tableau1[[#This Row],[Montant Liquidé]]</f>
        <v>0</v>
      </c>
      <c r="AJ238" s="237" t="str">
        <f>VLOOKUP(Tableau1[[#This Row],[POposte]],Tableau5[#All],3,FALSE)</f>
        <v>300020861</v>
      </c>
      <c r="AK238" s="237" t="str">
        <f>VLOOKUP(Tableau1[[#This Row],[POposte]],Tableau5[#All],4,FALSE)</f>
        <v>5</v>
      </c>
      <c r="AL238" s="146" t="str">
        <f>VLOOKUP(Tableau1[[#This Row],[POposte]],Tableau5[#All],2,FALSE)</f>
        <v>255223121102</v>
      </c>
      <c r="AM238" s="237" t="str">
        <f>VLOOKUP(Tableau1[[#This Row],[POposte]],Tableau8[],9,FALSE)</f>
        <v>Z</v>
      </c>
      <c r="AN238" s="241">
        <f>VLOOKUP(Tableau1[[#This Row],[POposte]],Tableau8[],16,FALSE)</f>
        <v>1</v>
      </c>
      <c r="AO238" s="200">
        <f>VLOOKUP(Tableau1[[#This Row],[POposte]],Tableau8[],17,FALSE)</f>
        <v>0</v>
      </c>
      <c r="AP238" s="1" t="str">
        <f>VLOOKUP(Tableau1[[#This Row],[POposte]],Tableau13[#All],10,FALSE)</f>
        <v>0500</v>
      </c>
      <c r="AQ238" s="1" t="str">
        <f>VLOOKUP(MID(Tableau1[[#This Row],[Codenva]],1,2),Tableau36[],2,FALSE)</f>
        <v>Onderhandelingsprocedure zonder voorafgaande bekendmaking (0500)</v>
      </c>
      <c r="AR238" s="1" t="str">
        <f>VLOOKUP(Tableau1[[#This Row],[POposte]],Tableau13[#All],16,FALSE)</f>
        <v/>
      </c>
      <c r="AS238" s="285" t="str">
        <f>Tableau1[[#This Row],[KRC]]&amp;Tableau1[[#This Row],[Poste KRC]]</f>
        <v>3000208615</v>
      </c>
      <c r="AT238" s="1" t="str">
        <f>VLOOKUP(Tableau1[[#This Row],[Colonne3]],Tableau6[[#All],[krcposte]:[description ]],2,FALSE)</f>
        <v>Médicament (AFMPS)</v>
      </c>
    </row>
    <row r="239" spans="1:46" x14ac:dyDescent="0.35">
      <c r="A239" s="1" t="str">
        <f>Tableau1[[#This Row],[Nº pièce référence]]</f>
        <v>4500671742</v>
      </c>
      <c r="B239" s="126" t="s">
        <v>1015</v>
      </c>
      <c r="C239" s="1"/>
      <c r="D239" s="1"/>
      <c r="E239" s="1" t="s">
        <v>1016</v>
      </c>
      <c r="F239" s="92"/>
      <c r="G239" s="127">
        <v>0</v>
      </c>
      <c r="H239" s="75" t="s">
        <v>1017</v>
      </c>
      <c r="I239" s="33" t="s">
        <v>1018</v>
      </c>
      <c r="J239" s="73" t="s">
        <v>712</v>
      </c>
      <c r="K239" s="75">
        <v>43995</v>
      </c>
      <c r="L239" s="176" t="s">
        <v>276</v>
      </c>
      <c r="M239" s="33"/>
      <c r="N239" s="33"/>
      <c r="O239" s="33"/>
      <c r="P239" s="33"/>
      <c r="Q239" s="75" t="s">
        <v>1019</v>
      </c>
      <c r="R239" s="226" t="str">
        <f>VLOOKUP(Tableau1[[#This Row],[POposte]],Tableau8[],15,FALSE)</f>
        <v>BB</v>
      </c>
      <c r="S239" s="226" t="str">
        <f>VLOOKUP(Tableau1[[#This Row],[POposte]],Tableau8[],14,FALSE)</f>
        <v>XXX</v>
      </c>
      <c r="T239" s="75" t="str">
        <f>IF(Tableau1[[#This Row],[Strat lancement]]="A0",IF(Tableau1[[#This Row],[Statut lancement]]="X","OK","NOK"),IF(Tableau1[[#This Row],[Strat lancement]]="AA",IF(Tableau1[[#This Row],[Statut lancement]]="XX","OK","NOK"),IF(Tableau1[[#This Row],[Strat lancement]]="BB",IF(Tableau1[[#This Row],[Statut lancement]]="XXX","OK","NOK"))))</f>
        <v>OK</v>
      </c>
      <c r="U239" s="18" t="s">
        <v>1020</v>
      </c>
      <c r="V239" s="1" t="s">
        <v>1021</v>
      </c>
      <c r="W239" s="1" t="s">
        <v>88</v>
      </c>
      <c r="X239" s="2">
        <v>43949</v>
      </c>
      <c r="Y239" s="1" t="s">
        <v>1022</v>
      </c>
      <c r="Z239" s="1" t="s">
        <v>219</v>
      </c>
      <c r="AA239" s="2">
        <v>43949</v>
      </c>
      <c r="AB239" s="123" t="s">
        <v>220</v>
      </c>
      <c r="AC239" s="1" t="str">
        <f>VLOOKUP(Tableau1[[#This Row],[POposte]],Tableau8[#All],18,FALSE)</f>
        <v>I3</v>
      </c>
      <c r="AD239" s="236" t="str">
        <f>CONCATENATE(Tableau1[[#This Row],[Nº pièce référence]],Tableau1[[#This Row],[Poste de réf.]])</f>
        <v>450067174210</v>
      </c>
      <c r="AE239" s="237">
        <f>VLOOKUP(Tableau1[[#This Row],[POposte]],Tableau5[#All],5,FALSE)</f>
        <v>342732.5</v>
      </c>
      <c r="AF239" s="238" t="s">
        <v>52</v>
      </c>
      <c r="AG239" s="237">
        <f>VLOOKUP(Tableau1[[#This Row],[POposte]],Tableau5[#All],6,FALSE)</f>
        <v>342732.5</v>
      </c>
      <c r="AH239" s="238" t="s">
        <v>52</v>
      </c>
      <c r="AI239" s="239">
        <f>Tableau1[[#This Row],[Montant Engagé PO]]-Tableau1[[#This Row],[Montant Liquidé]]</f>
        <v>0</v>
      </c>
      <c r="AJ239" s="237" t="str">
        <f>VLOOKUP(Tableau1[[#This Row],[POposte]],Tableau5[#All],3,FALSE)</f>
        <v>300020861</v>
      </c>
      <c r="AK239" s="237" t="str">
        <f>VLOOKUP(Tableau1[[#This Row],[POposte]],Tableau5[#All],4,FALSE)</f>
        <v>5</v>
      </c>
      <c r="AL239" s="146" t="str">
        <f>VLOOKUP(Tableau1[[#This Row],[POposte]],Tableau5[#All],2,FALSE)</f>
        <v>255223121102</v>
      </c>
      <c r="AM239" s="237" t="str">
        <f>VLOOKUP(Tableau1[[#This Row],[POposte]],Tableau8[],9,FALSE)</f>
        <v>Z</v>
      </c>
      <c r="AN239" s="241">
        <f>VLOOKUP(Tableau1[[#This Row],[POposte]],Tableau8[],16,FALSE)</f>
        <v>1</v>
      </c>
      <c r="AO239" s="200">
        <f>VLOOKUP(Tableau1[[#This Row],[POposte]],Tableau8[],17,FALSE)</f>
        <v>0</v>
      </c>
      <c r="AP239" s="1" t="str">
        <f>VLOOKUP(Tableau1[[#This Row],[POposte]],Tableau13[#All],10,FALSE)</f>
        <v>0520</v>
      </c>
      <c r="AQ239" s="1" t="str">
        <f>VLOOKUP(MID(Tableau1[[#This Row],[Codenva]],1,2),Tableau36[],2,FALSE)</f>
        <v>Onderhandelingsprocedure zonder voorafgaande bekendmaking (0500)</v>
      </c>
      <c r="AR239" s="1" t="str">
        <f>VLOOKUP(Tableau1[[#This Row],[POposte]],Tableau13[#All],16,FALSE)</f>
        <v/>
      </c>
      <c r="AS239" s="285" t="str">
        <f>Tableau1[[#This Row],[KRC]]&amp;Tableau1[[#This Row],[Poste KRC]]</f>
        <v>3000208615</v>
      </c>
      <c r="AT239" s="1" t="str">
        <f>VLOOKUP(Tableau1[[#This Row],[Colonne3]],Tableau6[[#All],[krcposte]:[description ]],2,FALSE)</f>
        <v>Médicament (AFMPS)</v>
      </c>
    </row>
    <row r="240" spans="1:46" x14ac:dyDescent="0.35">
      <c r="A240" s="1" t="str">
        <f>Tableau1[[#This Row],[Nº pièce référence]]</f>
        <v>4500671847</v>
      </c>
      <c r="B240" s="126" t="s">
        <v>1023</v>
      </c>
      <c r="C240" s="1"/>
      <c r="D240" s="1"/>
      <c r="E240" s="1" t="s">
        <v>1024</v>
      </c>
      <c r="F240" s="92"/>
      <c r="G240" s="123"/>
      <c r="H240" s="95">
        <v>43938</v>
      </c>
      <c r="I240" s="33">
        <v>12365</v>
      </c>
      <c r="J240" s="73" t="s">
        <v>712</v>
      </c>
      <c r="K240" s="75">
        <v>43995</v>
      </c>
      <c r="L240" s="176" t="s">
        <v>276</v>
      </c>
      <c r="M240" s="33"/>
      <c r="N240" s="33"/>
      <c r="O240" s="33"/>
      <c r="P240" s="33"/>
      <c r="Q240" s="75" t="e">
        <v>#N/A</v>
      </c>
      <c r="R240" s="226" t="str">
        <f>VLOOKUP(Tableau1[[#This Row],[POposte]],Tableau8[],15,FALSE)</f>
        <v>BB</v>
      </c>
      <c r="S240" s="226" t="str">
        <f>VLOOKUP(Tableau1[[#This Row],[POposte]],Tableau8[],14,FALSE)</f>
        <v>XXX</v>
      </c>
      <c r="T240" s="75" t="str">
        <f>IF(Tableau1[[#This Row],[Strat lancement]]="A0",IF(Tableau1[[#This Row],[Statut lancement]]="X","OK","NOK"),IF(Tableau1[[#This Row],[Strat lancement]]="AA",IF(Tableau1[[#This Row],[Statut lancement]]="XX","OK","NOK"),IF(Tableau1[[#This Row],[Strat lancement]]="BB",IF(Tableau1[[#This Row],[Statut lancement]]="XXX","OK","NOK"))))</f>
        <v>OK</v>
      </c>
      <c r="U240" s="18" t="s">
        <v>1025</v>
      </c>
      <c r="V240" s="1" t="s">
        <v>1026</v>
      </c>
      <c r="W240" s="1" t="s">
        <v>88</v>
      </c>
      <c r="X240" s="2">
        <v>43949</v>
      </c>
      <c r="Y240" s="1" t="s">
        <v>1027</v>
      </c>
      <c r="Z240" s="1" t="s">
        <v>219</v>
      </c>
      <c r="AA240" s="2">
        <v>43949</v>
      </c>
      <c r="AB240" s="123" t="s">
        <v>220</v>
      </c>
      <c r="AC240" s="1" t="str">
        <f>VLOOKUP(Tableau1[[#This Row],[POposte]],Tableau8[#All],18,FALSE)</f>
        <v>I1</v>
      </c>
      <c r="AD240" s="236" t="str">
        <f>CONCATENATE(Tableau1[[#This Row],[Nº pièce référence]],Tableau1[[#This Row],[Poste de réf.]])</f>
        <v>450067184710</v>
      </c>
      <c r="AE240" s="237">
        <f>VLOOKUP(Tableau1[[#This Row],[POposte]],Tableau5[#All],5,FALSE)</f>
        <v>155820</v>
      </c>
      <c r="AF240" s="238" t="s">
        <v>52</v>
      </c>
      <c r="AG240" s="237">
        <f>VLOOKUP(Tableau1[[#This Row],[POposte]],Tableau5[#All],6,FALSE)</f>
        <v>152963.29999999999</v>
      </c>
      <c r="AH240" s="238" t="s">
        <v>52</v>
      </c>
      <c r="AI240" s="239">
        <f>Tableau1[[#This Row],[Montant Engagé PO]]-Tableau1[[#This Row],[Montant Liquidé]]</f>
        <v>2856.7000000000116</v>
      </c>
      <c r="AJ240" s="237" t="str">
        <f>VLOOKUP(Tableau1[[#This Row],[POposte]],Tableau5[#All],3,FALSE)</f>
        <v>300020861</v>
      </c>
      <c r="AK240" s="237" t="str">
        <f>VLOOKUP(Tableau1[[#This Row],[POposte]],Tableau5[#All],4,FALSE)</f>
        <v>5</v>
      </c>
      <c r="AL240" s="146" t="str">
        <f>VLOOKUP(Tableau1[[#This Row],[POposte]],Tableau5[#All],2,FALSE)</f>
        <v>255223121102</v>
      </c>
      <c r="AM240" s="237" t="str">
        <f>VLOOKUP(Tableau1[[#This Row],[POposte]],Tableau8[],9,FALSE)</f>
        <v>Z</v>
      </c>
      <c r="AN240" s="241">
        <f>VLOOKUP(Tableau1[[#This Row],[POposte]],Tableau8[],16,FALSE)</f>
        <v>1</v>
      </c>
      <c r="AO240" s="200">
        <f>VLOOKUP(Tableau1[[#This Row],[POposte]],Tableau8[],17,FALSE)</f>
        <v>0</v>
      </c>
      <c r="AP240" s="1" t="str">
        <f>VLOOKUP(Tableau1[[#This Row],[POposte]],Tableau13[#All],10,FALSE)</f>
        <v>0500</v>
      </c>
      <c r="AQ240" s="1" t="str">
        <f>VLOOKUP(MID(Tableau1[[#This Row],[Codenva]],1,2),Tableau36[],2,FALSE)</f>
        <v>Onderhandelingsprocedure zonder voorafgaande bekendmaking (0500)</v>
      </c>
      <c r="AR240" s="1" t="str">
        <f>VLOOKUP(Tableau1[[#This Row],[POposte]],Tableau13[#All],16,FALSE)</f>
        <v/>
      </c>
      <c r="AS240" s="285" t="str">
        <f>Tableau1[[#This Row],[KRC]]&amp;Tableau1[[#This Row],[Poste KRC]]</f>
        <v>3000208615</v>
      </c>
      <c r="AT240" s="1" t="str">
        <f>VLOOKUP(Tableau1[[#This Row],[Colonne3]],Tableau6[[#All],[krcposte]:[description ]],2,FALSE)</f>
        <v>Médicament (AFMPS)</v>
      </c>
    </row>
    <row r="241" spans="1:46" x14ac:dyDescent="0.35">
      <c r="A241" s="1" t="str">
        <f>Tableau1[[#This Row],[Nº pièce référence]]</f>
        <v>4500671698</v>
      </c>
      <c r="B241" s="122" t="s">
        <v>544</v>
      </c>
      <c r="C241" s="1" t="s">
        <v>545</v>
      </c>
      <c r="D241" s="1"/>
      <c r="E241" s="1" t="s">
        <v>1028</v>
      </c>
      <c r="F241" s="92"/>
      <c r="G241" s="123"/>
      <c r="H241" s="75">
        <v>43966</v>
      </c>
      <c r="I241" s="249">
        <v>16555</v>
      </c>
      <c r="J241" s="97" t="s">
        <v>547</v>
      </c>
      <c r="K241" s="96">
        <v>44008</v>
      </c>
      <c r="L241" s="176" t="s">
        <v>276</v>
      </c>
      <c r="M241" s="249"/>
      <c r="N241" s="249"/>
      <c r="O241" s="249"/>
      <c r="P241" s="249"/>
      <c r="Q241" s="75"/>
      <c r="R241" s="226" t="str">
        <f>VLOOKUP(Tableau1[[#This Row],[POposte]],Tableau8[],15,FALSE)</f>
        <v>BB</v>
      </c>
      <c r="S241" s="226" t="str">
        <f>VLOOKUP(Tableau1[[#This Row],[POposte]],Tableau8[],14,FALSE)</f>
        <v>XXX</v>
      </c>
      <c r="T241" s="75" t="str">
        <f>IF(Tableau1[[#This Row],[Strat lancement]]="A0",IF(Tableau1[[#This Row],[Statut lancement]]="X","OK","NOK"),IF(Tableau1[[#This Row],[Strat lancement]]="AA",IF(Tableau1[[#This Row],[Statut lancement]]="XX","OK","NOK"),IF(Tableau1[[#This Row],[Strat lancement]]="BB",IF(Tableau1[[#This Row],[Statut lancement]]="XXX","OK","NOK"))))</f>
        <v>OK</v>
      </c>
      <c r="U241" s="18" t="s">
        <v>1029</v>
      </c>
      <c r="V241" s="1" t="s">
        <v>1030</v>
      </c>
      <c r="W241" s="1" t="s">
        <v>88</v>
      </c>
      <c r="X241" s="2">
        <v>43949</v>
      </c>
      <c r="Y241" s="1" t="s">
        <v>1031</v>
      </c>
      <c r="Z241" s="1" t="s">
        <v>219</v>
      </c>
      <c r="AA241" s="2">
        <v>43949</v>
      </c>
      <c r="AB241" s="123" t="s">
        <v>220</v>
      </c>
      <c r="AC241" s="1" t="str">
        <f>VLOOKUP(Tableau1[[#This Row],[POposte]],Tableau8[#All],18,FALSE)</f>
        <v/>
      </c>
      <c r="AD241" s="236" t="str">
        <f>CONCATENATE(Tableau1[[#This Row],[Nº pièce référence]],Tableau1[[#This Row],[Poste de réf.]])</f>
        <v>450067169810</v>
      </c>
      <c r="AE241" s="237">
        <f>VLOOKUP(Tableau1[[#This Row],[POposte]],Tableau5[#All],5,FALSE)</f>
        <v>3267</v>
      </c>
      <c r="AF241" s="238" t="s">
        <v>52</v>
      </c>
      <c r="AG241" s="237">
        <f>VLOOKUP(Tableau1[[#This Row],[POposte]],Tableau5[#All],6,FALSE)</f>
        <v>3267</v>
      </c>
      <c r="AH241" s="238" t="s">
        <v>52</v>
      </c>
      <c r="AI241" s="239">
        <f>Tableau1[[#This Row],[Montant Engagé PO]]-Tableau1[[#This Row],[Montant Liquidé]]</f>
        <v>0</v>
      </c>
      <c r="AJ241" s="237" t="str">
        <f>VLOOKUP(Tableau1[[#This Row],[POposte]],Tableau5[#All],3,FALSE)</f>
        <v>300020861</v>
      </c>
      <c r="AK241" s="237" t="str">
        <f>VLOOKUP(Tableau1[[#This Row],[POposte]],Tableau5[#All],4,FALSE)</f>
        <v>4</v>
      </c>
      <c r="AL241" s="146" t="str">
        <f>VLOOKUP(Tableau1[[#This Row],[POposte]],Tableau5[#All],2,FALSE)</f>
        <v>255223121102</v>
      </c>
      <c r="AM241" s="237" t="str">
        <f>VLOOKUP(Tableau1[[#This Row],[POposte]],Tableau8[],9,FALSE)</f>
        <v>Z</v>
      </c>
      <c r="AN241" s="241">
        <f>VLOOKUP(Tableau1[[#This Row],[POposte]],Tableau8[],16,FALSE)</f>
        <v>1</v>
      </c>
      <c r="AO241" s="200">
        <f>VLOOKUP(Tableau1[[#This Row],[POposte]],Tableau8[],17,FALSE)</f>
        <v>0</v>
      </c>
      <c r="AP241" s="1" t="str">
        <f>VLOOKUP(Tableau1[[#This Row],[POposte]],Tableau13[#All],10,FALSE)</f>
        <v>0800</v>
      </c>
      <c r="AQ241" s="1" t="str">
        <f>VLOOKUP(MID(Tableau1[[#This Row],[Codenva]],1,2),Tableau36[],2,FALSE)</f>
        <v>Overheidsopdrachten van beperkte waarde (0800)</v>
      </c>
      <c r="AR241" s="1" t="str">
        <f>VLOOKUP(Tableau1[[#This Row],[POposte]],Tableau13[#All],16,FALSE)</f>
        <v/>
      </c>
      <c r="AS241" s="285" t="str">
        <f>Tableau1[[#This Row],[KRC]]&amp;Tableau1[[#This Row],[Poste KRC]]</f>
        <v>3000208614</v>
      </c>
      <c r="AT241" s="1" t="str">
        <f>VLOOKUP(Tableau1[[#This Row],[Colonne3]],Tableau6[[#All],[krcposte]:[description ]],2,FALSE)</f>
        <v>Consultance Taskforce</v>
      </c>
    </row>
    <row r="242" spans="1:46" x14ac:dyDescent="0.35">
      <c r="A242" s="1" t="str">
        <f>Tableau1[[#This Row],[Nº pièce référence]]</f>
        <v>4500671698</v>
      </c>
      <c r="B242" s="122" t="s">
        <v>544</v>
      </c>
      <c r="C242" s="1" t="s">
        <v>545</v>
      </c>
      <c r="D242" s="1"/>
      <c r="E242" s="1" t="s">
        <v>1028</v>
      </c>
      <c r="F242" s="92"/>
      <c r="G242" s="123"/>
      <c r="H242" s="75">
        <v>43966</v>
      </c>
      <c r="I242" s="249">
        <v>16555</v>
      </c>
      <c r="J242" s="97" t="s">
        <v>547</v>
      </c>
      <c r="K242" s="96">
        <v>44008</v>
      </c>
      <c r="L242" s="176" t="s">
        <v>276</v>
      </c>
      <c r="M242" s="249"/>
      <c r="N242" s="249"/>
      <c r="O242" s="249"/>
      <c r="P242" s="249"/>
      <c r="Q242" s="75"/>
      <c r="R242" s="226" t="str">
        <f>VLOOKUP(Tableau1[[#This Row],[POposte]],Tableau8[],15,FALSE)</f>
        <v>BB</v>
      </c>
      <c r="S242" s="226" t="str">
        <f>VLOOKUP(Tableau1[[#This Row],[POposte]],Tableau8[],14,FALSE)</f>
        <v>XXX</v>
      </c>
      <c r="T242" s="75" t="str">
        <f>IF(Tableau1[[#This Row],[Strat lancement]]="A0",IF(Tableau1[[#This Row],[Statut lancement]]="X","OK","NOK"),IF(Tableau1[[#This Row],[Strat lancement]]="AA",IF(Tableau1[[#This Row],[Statut lancement]]="XX","OK","NOK"),IF(Tableau1[[#This Row],[Strat lancement]]="BB",IF(Tableau1[[#This Row],[Statut lancement]]="XXX","OK","NOK"))))</f>
        <v>OK</v>
      </c>
      <c r="U242" s="18" t="s">
        <v>1029</v>
      </c>
      <c r="V242" s="1" t="s">
        <v>1030</v>
      </c>
      <c r="W242" s="1" t="s">
        <v>217</v>
      </c>
      <c r="X242" s="2">
        <v>43949</v>
      </c>
      <c r="Y242" s="1" t="s">
        <v>1032</v>
      </c>
      <c r="Z242" s="1" t="s">
        <v>219</v>
      </c>
      <c r="AA242" s="2">
        <v>43949</v>
      </c>
      <c r="AB242" s="123" t="s">
        <v>220</v>
      </c>
      <c r="AC242" s="1" t="str">
        <f>VLOOKUP(Tableau1[[#This Row],[POposte]],Tableau8[#All],18,FALSE)</f>
        <v/>
      </c>
      <c r="AD242" s="236" t="str">
        <f>CONCATENATE(Tableau1[[#This Row],[Nº pièce référence]],Tableau1[[#This Row],[Poste de réf.]])</f>
        <v>450067169820</v>
      </c>
      <c r="AE242" s="237">
        <f>VLOOKUP(Tableau1[[#This Row],[POposte]],Tableau5[#All],5,FALSE)</f>
        <v>16335</v>
      </c>
      <c r="AF242" s="238" t="s">
        <v>52</v>
      </c>
      <c r="AG242" s="237">
        <f>VLOOKUP(Tableau1[[#This Row],[POposte]],Tableau5[#All],6,FALSE)</f>
        <v>16335</v>
      </c>
      <c r="AH242" s="238" t="s">
        <v>52</v>
      </c>
      <c r="AI242" s="239">
        <f>Tableau1[[#This Row],[Montant Engagé PO]]-Tableau1[[#This Row],[Montant Liquidé]]</f>
        <v>0</v>
      </c>
      <c r="AJ242" s="237" t="str">
        <f>VLOOKUP(Tableau1[[#This Row],[POposte]],Tableau5[#All],3,FALSE)</f>
        <v>300020861</v>
      </c>
      <c r="AK242" s="237" t="str">
        <f>VLOOKUP(Tableau1[[#This Row],[POposte]],Tableau5[#All],4,FALSE)</f>
        <v>4</v>
      </c>
      <c r="AL242" s="146" t="str">
        <f>VLOOKUP(Tableau1[[#This Row],[POposte]],Tableau5[#All],2,FALSE)</f>
        <v>255223121102</v>
      </c>
      <c r="AM242" s="237" t="str">
        <f>VLOOKUP(Tableau1[[#This Row],[POposte]],Tableau8[],9,FALSE)</f>
        <v>Z</v>
      </c>
      <c r="AN242" s="241">
        <f>VLOOKUP(Tableau1[[#This Row],[POposte]],Tableau8[],16,FALSE)</f>
        <v>1</v>
      </c>
      <c r="AO242" s="200">
        <f>VLOOKUP(Tableau1[[#This Row],[POposte]],Tableau8[],17,FALSE)</f>
        <v>0</v>
      </c>
      <c r="AP242" s="1" t="str">
        <f>VLOOKUP(Tableau1[[#This Row],[POposte]],Tableau13[#All],10,FALSE)</f>
        <v>0800</v>
      </c>
      <c r="AQ242" s="1" t="str">
        <f>VLOOKUP(MID(Tableau1[[#This Row],[Codenva]],1,2),Tableau36[],2,FALSE)</f>
        <v>Overheidsopdrachten van beperkte waarde (0800)</v>
      </c>
      <c r="AR242" s="1" t="str">
        <f>VLOOKUP(Tableau1[[#This Row],[POposte]],Tableau13[#All],16,FALSE)</f>
        <v/>
      </c>
      <c r="AS242" s="285" t="str">
        <f>Tableau1[[#This Row],[KRC]]&amp;Tableau1[[#This Row],[Poste KRC]]</f>
        <v>3000208614</v>
      </c>
      <c r="AT242" s="1" t="str">
        <f>VLOOKUP(Tableau1[[#This Row],[Colonne3]],Tableau6[[#All],[krcposte]:[description ]],2,FALSE)</f>
        <v>Consultance Taskforce</v>
      </c>
    </row>
    <row r="243" spans="1:46" x14ac:dyDescent="0.35">
      <c r="A243" s="1" t="str">
        <f>Tableau1[[#This Row],[Nº pièce référence]]</f>
        <v>4500671698</v>
      </c>
      <c r="B243" s="122" t="s">
        <v>544</v>
      </c>
      <c r="C243" s="1" t="s">
        <v>545</v>
      </c>
      <c r="D243" s="1"/>
      <c r="E243" s="1" t="s">
        <v>1028</v>
      </c>
      <c r="F243" s="92"/>
      <c r="G243" s="123"/>
      <c r="H243" s="75">
        <v>43966</v>
      </c>
      <c r="I243" s="249">
        <v>16555</v>
      </c>
      <c r="J243" s="97" t="s">
        <v>547</v>
      </c>
      <c r="K243" s="96">
        <v>44008</v>
      </c>
      <c r="L243" s="176" t="s">
        <v>276</v>
      </c>
      <c r="M243" s="249"/>
      <c r="N243" s="249"/>
      <c r="O243" s="249"/>
      <c r="P243" s="249"/>
      <c r="Q243" s="75"/>
      <c r="R243" s="226" t="str">
        <f>VLOOKUP(Tableau1[[#This Row],[POposte]],Tableau8[],15,FALSE)</f>
        <v>BB</v>
      </c>
      <c r="S243" s="226" t="str">
        <f>VLOOKUP(Tableau1[[#This Row],[POposte]],Tableau8[],14,FALSE)</f>
        <v>XXX</v>
      </c>
      <c r="T243" s="75" t="str">
        <f>IF(Tableau1[[#This Row],[Strat lancement]]="A0",IF(Tableau1[[#This Row],[Statut lancement]]="X","OK","NOK"),IF(Tableau1[[#This Row],[Strat lancement]]="AA",IF(Tableau1[[#This Row],[Statut lancement]]="XX","OK","NOK"),IF(Tableau1[[#This Row],[Strat lancement]]="BB",IF(Tableau1[[#This Row],[Statut lancement]]="XXX","OK","NOK"))))</f>
        <v>OK</v>
      </c>
      <c r="U243" s="18" t="s">
        <v>1029</v>
      </c>
      <c r="V243" s="1" t="s">
        <v>1030</v>
      </c>
      <c r="W243" s="1" t="s">
        <v>222</v>
      </c>
      <c r="X243" s="2">
        <v>43977</v>
      </c>
      <c r="Y243" s="1" t="s">
        <v>1033</v>
      </c>
      <c r="Z243" s="1" t="s">
        <v>219</v>
      </c>
      <c r="AA243" s="2">
        <v>43949</v>
      </c>
      <c r="AB243" s="123" t="s">
        <v>220</v>
      </c>
      <c r="AC243" s="1" t="str">
        <f>VLOOKUP(Tableau1[[#This Row],[POposte]],Tableau8[#All],18,FALSE)</f>
        <v/>
      </c>
      <c r="AD243" s="236" t="str">
        <f>CONCATENATE(Tableau1[[#This Row],[Nº pièce référence]],Tableau1[[#This Row],[Poste de réf.]])</f>
        <v>450067169830</v>
      </c>
      <c r="AE243" s="237">
        <f>VLOOKUP(Tableau1[[#This Row],[POposte]],Tableau5[#All],5,FALSE)</f>
        <v>10890</v>
      </c>
      <c r="AF243" s="238" t="s">
        <v>52</v>
      </c>
      <c r="AG243" s="237">
        <f>VLOOKUP(Tableau1[[#This Row],[POposte]],Tableau5[#All],6,FALSE)</f>
        <v>10890</v>
      </c>
      <c r="AH243" s="238" t="s">
        <v>52</v>
      </c>
      <c r="AI243" s="239">
        <f>Tableau1[[#This Row],[Montant Engagé PO]]-Tableau1[[#This Row],[Montant Liquidé]]</f>
        <v>0</v>
      </c>
      <c r="AJ243" s="237" t="str">
        <f>VLOOKUP(Tableau1[[#This Row],[POposte]],Tableau5[#All],3,FALSE)</f>
        <v>300020861</v>
      </c>
      <c r="AK243" s="237" t="str">
        <f>VLOOKUP(Tableau1[[#This Row],[POposte]],Tableau5[#All],4,FALSE)</f>
        <v>4</v>
      </c>
      <c r="AL243" s="146" t="str">
        <f>VLOOKUP(Tableau1[[#This Row],[POposte]],Tableau5[#All],2,FALSE)</f>
        <v>255223121102</v>
      </c>
      <c r="AM243" s="237" t="str">
        <f>VLOOKUP(Tableau1[[#This Row],[POposte]],Tableau8[],9,FALSE)</f>
        <v>Z</v>
      </c>
      <c r="AN243" s="241">
        <f>VLOOKUP(Tableau1[[#This Row],[POposte]],Tableau8[],16,FALSE)</f>
        <v>1</v>
      </c>
      <c r="AO243" s="200">
        <f>VLOOKUP(Tableau1[[#This Row],[POposte]],Tableau8[],17,FALSE)</f>
        <v>0</v>
      </c>
      <c r="AP243" s="1" t="str">
        <f>VLOOKUP(Tableau1[[#This Row],[POposte]],Tableau13[#All],10,FALSE)</f>
        <v>0800</v>
      </c>
      <c r="AQ243" s="1" t="str">
        <f>VLOOKUP(MID(Tableau1[[#This Row],[Codenva]],1,2),Tableau36[],2,FALSE)</f>
        <v>Overheidsopdrachten van beperkte waarde (0800)</v>
      </c>
      <c r="AR243" s="1" t="str">
        <f>VLOOKUP(Tableau1[[#This Row],[POposte]],Tableau13[#All],16,FALSE)</f>
        <v/>
      </c>
      <c r="AS243" s="285" t="str">
        <f>Tableau1[[#This Row],[KRC]]&amp;Tableau1[[#This Row],[Poste KRC]]</f>
        <v>3000208614</v>
      </c>
      <c r="AT243" s="1" t="str">
        <f>VLOOKUP(Tableau1[[#This Row],[Colonne3]],Tableau6[[#All],[krcposte]:[description ]],2,FALSE)</f>
        <v>Consultance Taskforce</v>
      </c>
    </row>
    <row r="244" spans="1:46" x14ac:dyDescent="0.35">
      <c r="A244" s="1" t="str">
        <f>Tableau1[[#This Row],[Nº pièce référence]]</f>
        <v>4500671698</v>
      </c>
      <c r="B244" s="122" t="s">
        <v>544</v>
      </c>
      <c r="C244" s="1" t="s">
        <v>545</v>
      </c>
      <c r="D244" s="1"/>
      <c r="E244" s="1" t="s">
        <v>1028</v>
      </c>
      <c r="F244" s="92"/>
      <c r="G244" s="123"/>
      <c r="H244" s="75">
        <v>43966</v>
      </c>
      <c r="I244" s="249">
        <v>16555</v>
      </c>
      <c r="J244" s="97" t="s">
        <v>547</v>
      </c>
      <c r="K244" s="96">
        <v>44008</v>
      </c>
      <c r="L244" s="176" t="s">
        <v>276</v>
      </c>
      <c r="M244" s="249"/>
      <c r="N244" s="249"/>
      <c r="O244" s="249"/>
      <c r="P244" s="249"/>
      <c r="Q244" s="75"/>
      <c r="R244" s="226" t="str">
        <f>VLOOKUP(Tableau1[[#This Row],[POposte]],Tableau8[],15,FALSE)</f>
        <v>BB</v>
      </c>
      <c r="S244" s="226" t="str">
        <f>VLOOKUP(Tableau1[[#This Row],[POposte]],Tableau8[],14,FALSE)</f>
        <v>XXX</v>
      </c>
      <c r="T244" s="75" t="str">
        <f>IF(Tableau1[[#This Row],[Strat lancement]]="A0",IF(Tableau1[[#This Row],[Statut lancement]]="X","OK","NOK"),IF(Tableau1[[#This Row],[Strat lancement]]="AA",IF(Tableau1[[#This Row],[Statut lancement]]="XX","OK","NOK"),IF(Tableau1[[#This Row],[Strat lancement]]="BB",IF(Tableau1[[#This Row],[Statut lancement]]="XXX","OK","NOK"))))</f>
        <v>OK</v>
      </c>
      <c r="U244" s="18" t="s">
        <v>1029</v>
      </c>
      <c r="V244" s="1" t="s">
        <v>1030</v>
      </c>
      <c r="W244" s="1" t="s">
        <v>421</v>
      </c>
      <c r="X244" s="2">
        <v>43994</v>
      </c>
      <c r="Y244" s="1" t="s">
        <v>1034</v>
      </c>
      <c r="Z244" s="1" t="s">
        <v>219</v>
      </c>
      <c r="AA244" s="2">
        <v>43949</v>
      </c>
      <c r="AB244" s="123" t="s">
        <v>220</v>
      </c>
      <c r="AC244" s="1" t="str">
        <f>VLOOKUP(Tableau1[[#This Row],[POposte]],Tableau8[#All],18,FALSE)</f>
        <v/>
      </c>
      <c r="AD244" s="236" t="str">
        <f>CONCATENATE(Tableau1[[#This Row],[Nº pièce référence]],Tableau1[[#This Row],[Poste de réf.]])</f>
        <v>450067169840</v>
      </c>
      <c r="AE244" s="237">
        <f>VLOOKUP(Tableau1[[#This Row],[POposte]],Tableau5[#All],5,FALSE)</f>
        <v>14157</v>
      </c>
      <c r="AF244" s="238" t="s">
        <v>52</v>
      </c>
      <c r="AG244" s="237">
        <f>VLOOKUP(Tableau1[[#This Row],[POposte]],Tableau5[#All],6,FALSE)</f>
        <v>14157</v>
      </c>
      <c r="AH244" s="238" t="s">
        <v>52</v>
      </c>
      <c r="AI244" s="239">
        <f>Tableau1[[#This Row],[Montant Engagé PO]]-Tableau1[[#This Row],[Montant Liquidé]]</f>
        <v>0</v>
      </c>
      <c r="AJ244" s="237" t="str">
        <f>VLOOKUP(Tableau1[[#This Row],[POposte]],Tableau5[#All],3,FALSE)</f>
        <v>300020861</v>
      </c>
      <c r="AK244" s="237" t="str">
        <f>VLOOKUP(Tableau1[[#This Row],[POposte]],Tableau5[#All],4,FALSE)</f>
        <v>4</v>
      </c>
      <c r="AL244" s="146" t="str">
        <f>VLOOKUP(Tableau1[[#This Row],[POposte]],Tableau5[#All],2,FALSE)</f>
        <v>255223121102</v>
      </c>
      <c r="AM244" s="237" t="str">
        <f>VLOOKUP(Tableau1[[#This Row],[POposte]],Tableau8[],9,FALSE)</f>
        <v>Z</v>
      </c>
      <c r="AN244" s="241">
        <f>VLOOKUP(Tableau1[[#This Row],[POposte]],Tableau8[],16,FALSE)</f>
        <v>1</v>
      </c>
      <c r="AO244" s="200">
        <f>VLOOKUP(Tableau1[[#This Row],[POposte]],Tableau8[],17,FALSE)</f>
        <v>0</v>
      </c>
      <c r="AP244" s="1" t="str">
        <f>VLOOKUP(Tableau1[[#This Row],[POposte]],Tableau13[#All],10,FALSE)</f>
        <v>0800</v>
      </c>
      <c r="AQ244" s="1" t="str">
        <f>VLOOKUP(MID(Tableau1[[#This Row],[Codenva]],1,2),Tableau36[],2,FALSE)</f>
        <v>Overheidsopdrachten van beperkte waarde (0800)</v>
      </c>
      <c r="AR244" s="1" t="str">
        <f>VLOOKUP(Tableau1[[#This Row],[POposte]],Tableau13[#All],16,FALSE)</f>
        <v/>
      </c>
      <c r="AS244" s="285" t="str">
        <f>Tableau1[[#This Row],[KRC]]&amp;Tableau1[[#This Row],[Poste KRC]]</f>
        <v>3000208614</v>
      </c>
      <c r="AT244" s="1" t="str">
        <f>VLOOKUP(Tableau1[[#This Row],[Colonne3]],Tableau6[[#All],[krcposte]:[description ]],2,FALSE)</f>
        <v>Consultance Taskforce</v>
      </c>
    </row>
    <row r="245" spans="1:46" x14ac:dyDescent="0.35">
      <c r="A245" s="1" t="str">
        <f>Tableau1[[#This Row],[Nº pièce référence]]</f>
        <v>4500671791</v>
      </c>
      <c r="B245" s="126" t="s">
        <v>1035</v>
      </c>
      <c r="C245" s="1"/>
      <c r="D245" s="1"/>
      <c r="E245" s="1" t="s">
        <v>766</v>
      </c>
      <c r="F245" s="92"/>
      <c r="G245" s="125">
        <v>0.5</v>
      </c>
      <c r="H245" s="75">
        <v>43936</v>
      </c>
      <c r="I245" s="42">
        <v>12288</v>
      </c>
      <c r="J245" s="73" t="s">
        <v>379</v>
      </c>
      <c r="K245" s="75">
        <v>43995</v>
      </c>
      <c r="L245" s="176" t="s">
        <v>276</v>
      </c>
      <c r="M245" s="42"/>
      <c r="N245" s="42"/>
      <c r="O245" s="42"/>
      <c r="P245" s="42"/>
      <c r="Q245" s="75">
        <v>43936</v>
      </c>
      <c r="R245" s="226" t="str">
        <f>VLOOKUP(Tableau1[[#This Row],[POposte]],Tableau8[],15,FALSE)</f>
        <v>BB</v>
      </c>
      <c r="S245" s="226" t="str">
        <f>VLOOKUP(Tableau1[[#This Row],[POposte]],Tableau8[],14,FALSE)</f>
        <v>XXX</v>
      </c>
      <c r="T245" s="75" t="str">
        <f>IF(Tableau1[[#This Row],[Strat lancement]]="A0",IF(Tableau1[[#This Row],[Statut lancement]]="X","OK","NOK"),IF(Tableau1[[#This Row],[Strat lancement]]="AA",IF(Tableau1[[#This Row],[Statut lancement]]="XX","OK","NOK"),IF(Tableau1[[#This Row],[Strat lancement]]="BB",IF(Tableau1[[#This Row],[Statut lancement]]="XXX","OK","NOK"))))</f>
        <v>OK</v>
      </c>
      <c r="U245" s="18" t="s">
        <v>767</v>
      </c>
      <c r="V245" s="1" t="s">
        <v>1036</v>
      </c>
      <c r="W245" s="1" t="s">
        <v>88</v>
      </c>
      <c r="X245" s="2">
        <v>43949</v>
      </c>
      <c r="Y245" s="1" t="s">
        <v>860</v>
      </c>
      <c r="Z245" s="1" t="s">
        <v>219</v>
      </c>
      <c r="AA245" s="2">
        <v>43949</v>
      </c>
      <c r="AB245" s="123" t="s">
        <v>220</v>
      </c>
      <c r="AC245" s="1" t="str">
        <f>VLOOKUP(Tableau1[[#This Row],[POposte]],Tableau8[#All],18,FALSE)</f>
        <v/>
      </c>
      <c r="AD245" s="236" t="str">
        <f>CONCATENATE(Tableau1[[#This Row],[Nº pièce référence]],Tableau1[[#This Row],[Poste de réf.]])</f>
        <v>450067179110</v>
      </c>
      <c r="AE245" s="237">
        <f>VLOOKUP(Tableau1[[#This Row],[POposte]],Tableau5[#All],5,FALSE)</f>
        <v>29750000</v>
      </c>
      <c r="AF245" s="238" t="s">
        <v>52</v>
      </c>
      <c r="AG245" s="237">
        <f>VLOOKUP(Tableau1[[#This Row],[POposte]],Tableau5[#All],6,FALSE)</f>
        <v>29750000</v>
      </c>
      <c r="AH245" s="238" t="s">
        <v>52</v>
      </c>
      <c r="AI245" s="239">
        <f>Tableau1[[#This Row],[Montant Engagé PO]]-Tableau1[[#This Row],[Montant Liquidé]]</f>
        <v>0</v>
      </c>
      <c r="AJ245" s="237" t="str">
        <f>VLOOKUP(Tableau1[[#This Row],[POposte]],Tableau5[#All],3,FALSE)</f>
        <v>300020861</v>
      </c>
      <c r="AK245" s="237" t="str">
        <f>VLOOKUP(Tableau1[[#This Row],[POposte]],Tableau5[#All],4,FALSE)</f>
        <v>1</v>
      </c>
      <c r="AL245" s="146" t="str">
        <f>VLOOKUP(Tableau1[[#This Row],[POposte]],Tableau5[#All],2,FALSE)</f>
        <v>255223121102</v>
      </c>
      <c r="AM245" s="237" t="str">
        <f>VLOOKUP(Tableau1[[#This Row],[POposte]],Tableau8[],9,FALSE)</f>
        <v>Z</v>
      </c>
      <c r="AN245" s="241">
        <f>VLOOKUP(Tableau1[[#This Row],[POposte]],Tableau8[],16,FALSE)</f>
        <v>1</v>
      </c>
      <c r="AO245" s="200">
        <f>VLOOKUP(Tableau1[[#This Row],[POposte]],Tableau8[],17,FALSE)</f>
        <v>0</v>
      </c>
      <c r="AP245" s="1" t="str">
        <f>VLOOKUP(Tableau1[[#This Row],[POposte]],Tableau13[#All],10,FALSE)</f>
        <v>0500</v>
      </c>
      <c r="AQ245" s="1" t="str">
        <f>VLOOKUP(MID(Tableau1[[#This Row],[Codenva]],1,2),Tableau36[],2,FALSE)</f>
        <v>Onderhandelingsprocedure zonder voorafgaande bekendmaking (0500)</v>
      </c>
      <c r="AR245" s="1" t="str">
        <f>VLOOKUP(Tableau1[[#This Row],[POposte]],Tableau13[#All],16,FALSE)</f>
        <v/>
      </c>
      <c r="AS245" s="285" t="str">
        <f>Tableau1[[#This Row],[KRC]]&amp;Tableau1[[#This Row],[Poste KRC]]</f>
        <v>3000208611</v>
      </c>
      <c r="AT245" s="1" t="str">
        <f>VLOOKUP(Tableau1[[#This Row],[Colonne3]],Tableau6[[#All],[krcposte]:[description ]],2,FALSE)</f>
        <v>PPE</v>
      </c>
    </row>
    <row r="246" spans="1:46" x14ac:dyDescent="0.35">
      <c r="A246" s="1" t="str">
        <f>Tableau1[[#This Row],[Nº pièce référence]]</f>
        <v>4500671757</v>
      </c>
      <c r="B246" s="126" t="s">
        <v>1037</v>
      </c>
      <c r="C246" s="1"/>
      <c r="D246" s="1"/>
      <c r="E246" s="1" t="s">
        <v>1038</v>
      </c>
      <c r="F246" s="92"/>
      <c r="G246" s="123"/>
      <c r="H246" s="95">
        <v>43941</v>
      </c>
      <c r="I246" s="33">
        <v>12528</v>
      </c>
      <c r="J246" s="73" t="s">
        <v>712</v>
      </c>
      <c r="K246" s="75">
        <v>43995</v>
      </c>
      <c r="L246" s="176" t="s">
        <v>276</v>
      </c>
      <c r="M246" s="33"/>
      <c r="N246" s="33"/>
      <c r="O246" s="33"/>
      <c r="P246" s="33"/>
      <c r="Q246" s="75" t="e">
        <v>#N/A</v>
      </c>
      <c r="R246" s="226" t="str">
        <f>VLOOKUP(Tableau1[[#This Row],[POposte]],Tableau8[],15,FALSE)</f>
        <v>BB</v>
      </c>
      <c r="S246" s="226" t="str">
        <f>VLOOKUP(Tableau1[[#This Row],[POposte]],Tableau8[],14,FALSE)</f>
        <v>XXX</v>
      </c>
      <c r="T246" s="75" t="str">
        <f>IF(Tableau1[[#This Row],[Strat lancement]]="A0",IF(Tableau1[[#This Row],[Statut lancement]]="X","OK","NOK"),IF(Tableau1[[#This Row],[Strat lancement]]="AA",IF(Tableau1[[#This Row],[Statut lancement]]="XX","OK","NOK"),IF(Tableau1[[#This Row],[Strat lancement]]="BB",IF(Tableau1[[#This Row],[Statut lancement]]="XXX","OK","NOK"))))</f>
        <v>OK</v>
      </c>
      <c r="U246" s="18" t="s">
        <v>1039</v>
      </c>
      <c r="V246" s="1" t="s">
        <v>1040</v>
      </c>
      <c r="W246" s="1" t="s">
        <v>88</v>
      </c>
      <c r="X246" s="2">
        <v>43949</v>
      </c>
      <c r="Y246" s="1" t="s">
        <v>940</v>
      </c>
      <c r="Z246" s="1" t="s">
        <v>219</v>
      </c>
      <c r="AA246" s="2">
        <v>43949</v>
      </c>
      <c r="AB246" s="123" t="s">
        <v>220</v>
      </c>
      <c r="AC246" s="1" t="str">
        <f>VLOOKUP(Tableau1[[#This Row],[POposte]],Tableau8[#All],18,FALSE)</f>
        <v/>
      </c>
      <c r="AD246" s="236" t="str">
        <f>CONCATENATE(Tableau1[[#This Row],[Nº pièce référence]],Tableau1[[#This Row],[Poste de réf.]])</f>
        <v>450067175710</v>
      </c>
      <c r="AE246" s="237">
        <f>VLOOKUP(Tableau1[[#This Row],[POposte]],Tableau5[#All],5,FALSE)</f>
        <v>59260.619999997318</v>
      </c>
      <c r="AF246" s="238" t="s">
        <v>52</v>
      </c>
      <c r="AG246" s="237">
        <f>VLOOKUP(Tableau1[[#This Row],[POposte]],Tableau5[#All],6,FALSE)</f>
        <v>59260.619999997318</v>
      </c>
      <c r="AH246" s="238" t="s">
        <v>52</v>
      </c>
      <c r="AI246" s="239">
        <f>Tableau1[[#This Row],[Montant Engagé PO]]-Tableau1[[#This Row],[Montant Liquidé]]</f>
        <v>0</v>
      </c>
      <c r="AJ246" s="237" t="str">
        <f>VLOOKUP(Tableau1[[#This Row],[POposte]],Tableau5[#All],3,FALSE)</f>
        <v>300020861</v>
      </c>
      <c r="AK246" s="237" t="str">
        <f>VLOOKUP(Tableau1[[#This Row],[POposte]],Tableau5[#All],4,FALSE)</f>
        <v>1</v>
      </c>
      <c r="AL246" s="146" t="str">
        <f>VLOOKUP(Tableau1[[#This Row],[POposte]],Tableau5[#All],2,FALSE)</f>
        <v>255223121102</v>
      </c>
      <c r="AM246" s="237" t="str">
        <f>VLOOKUP(Tableau1[[#This Row],[POposte]],Tableau8[],9,FALSE)</f>
        <v>Z</v>
      </c>
      <c r="AN246" s="241">
        <f>VLOOKUP(Tableau1[[#This Row],[POposte]],Tableau8[],16,FALSE)</f>
        <v>1</v>
      </c>
      <c r="AO246" s="200">
        <f>VLOOKUP(Tableau1[[#This Row],[POposte]],Tableau8[],17,FALSE)</f>
        <v>0</v>
      </c>
      <c r="AP246" s="1" t="str">
        <f>VLOOKUP(Tableau1[[#This Row],[POposte]],Tableau13[#All],10,FALSE)</f>
        <v>0500</v>
      </c>
      <c r="AQ246" s="1" t="str">
        <f>VLOOKUP(MID(Tableau1[[#This Row],[Codenva]],1,2),Tableau36[],2,FALSE)</f>
        <v>Onderhandelingsprocedure zonder voorafgaande bekendmaking (0500)</v>
      </c>
      <c r="AR246" s="1" t="str">
        <f>VLOOKUP(Tableau1[[#This Row],[POposte]],Tableau13[#All],16,FALSE)</f>
        <v/>
      </c>
      <c r="AS246" s="285" t="str">
        <f>Tableau1[[#This Row],[KRC]]&amp;Tableau1[[#This Row],[Poste KRC]]</f>
        <v>3000208611</v>
      </c>
      <c r="AT246" s="1" t="str">
        <f>VLOOKUP(Tableau1[[#This Row],[Colonne3]],Tableau6[[#All],[krcposte]:[description ]],2,FALSE)</f>
        <v>PPE</v>
      </c>
    </row>
    <row r="247" spans="1:46" x14ac:dyDescent="0.35">
      <c r="A247" s="1" t="str">
        <f>Tableau1[[#This Row],[Nº pièce référence]]</f>
        <v>4500672010</v>
      </c>
      <c r="B247" s="126" t="s">
        <v>1041</v>
      </c>
      <c r="C247" s="1"/>
      <c r="D247" s="1"/>
      <c r="E247" s="1" t="s">
        <v>866</v>
      </c>
      <c r="F247" s="92"/>
      <c r="G247" s="125">
        <v>1</v>
      </c>
      <c r="H247" s="95">
        <v>43938</v>
      </c>
      <c r="I247" s="33">
        <v>12388</v>
      </c>
      <c r="J247" s="73" t="s">
        <v>712</v>
      </c>
      <c r="K247" s="75">
        <v>43995</v>
      </c>
      <c r="L247" s="176" t="s">
        <v>276</v>
      </c>
      <c r="M247" s="33"/>
      <c r="N247" s="33"/>
      <c r="O247" s="33"/>
      <c r="P247" s="33"/>
      <c r="Q247" s="75">
        <v>43938</v>
      </c>
      <c r="R247" s="226" t="str">
        <f>VLOOKUP(Tableau1[[#This Row],[POposte]],Tableau8[],15,FALSE)</f>
        <v>BB</v>
      </c>
      <c r="S247" s="226" t="str">
        <f>VLOOKUP(Tableau1[[#This Row],[POposte]],Tableau8[],14,FALSE)</f>
        <v>XXX</v>
      </c>
      <c r="T247" s="75" t="str">
        <f>IF(Tableau1[[#This Row],[Strat lancement]]="A0",IF(Tableau1[[#This Row],[Statut lancement]]="X","OK","NOK"),IF(Tableau1[[#This Row],[Strat lancement]]="AA",IF(Tableau1[[#This Row],[Statut lancement]]="XX","OK","NOK"),IF(Tableau1[[#This Row],[Strat lancement]]="BB",IF(Tableau1[[#This Row],[Statut lancement]]="XXX","OK","NOK"))))</f>
        <v>OK</v>
      </c>
      <c r="U247" s="18" t="s">
        <v>867</v>
      </c>
      <c r="V247" s="1" t="s">
        <v>1042</v>
      </c>
      <c r="W247" s="1" t="s">
        <v>88</v>
      </c>
      <c r="X247" s="2">
        <v>43950</v>
      </c>
      <c r="Y247" s="1" t="s">
        <v>1043</v>
      </c>
      <c r="Z247" s="1" t="s">
        <v>219</v>
      </c>
      <c r="AA247" s="2">
        <v>43950</v>
      </c>
      <c r="AB247" s="123" t="s">
        <v>220</v>
      </c>
      <c r="AC247" s="1" t="str">
        <f>VLOOKUP(Tableau1[[#This Row],[POposte]],Tableau8[#All],18,FALSE)</f>
        <v/>
      </c>
      <c r="AD247" s="236" t="str">
        <f>CONCATENATE(Tableau1[[#This Row],[Nº pièce référence]],Tableau1[[#This Row],[Poste de réf.]])</f>
        <v>450067201010</v>
      </c>
      <c r="AE247" s="237">
        <f>VLOOKUP(Tableau1[[#This Row],[POposte]],Tableau5[#All],5,FALSE)</f>
        <v>1718790</v>
      </c>
      <c r="AF247" s="238" t="s">
        <v>52</v>
      </c>
      <c r="AG247" s="237">
        <f>VLOOKUP(Tableau1[[#This Row],[POposte]],Tableau5[#All],6,FALSE)</f>
        <v>1718790</v>
      </c>
      <c r="AH247" s="238" t="s">
        <v>52</v>
      </c>
      <c r="AI247" s="239">
        <f>Tableau1[[#This Row],[Montant Engagé PO]]-Tableau1[[#This Row],[Montant Liquidé]]</f>
        <v>0</v>
      </c>
      <c r="AJ247" s="237" t="str">
        <f>VLOOKUP(Tableau1[[#This Row],[POposte]],Tableau5[#All],3,FALSE)</f>
        <v>300020861</v>
      </c>
      <c r="AK247" s="237" t="str">
        <f>VLOOKUP(Tableau1[[#This Row],[POposte]],Tableau5[#All],4,FALSE)</f>
        <v>5</v>
      </c>
      <c r="AL247" s="146" t="str">
        <f>VLOOKUP(Tableau1[[#This Row],[POposte]],Tableau5[#All],2,FALSE)</f>
        <v>255223121102</v>
      </c>
      <c r="AM247" s="237" t="str">
        <f>VLOOKUP(Tableau1[[#This Row],[POposte]],Tableau8[],9,FALSE)</f>
        <v>Z</v>
      </c>
      <c r="AN247" s="241">
        <f>VLOOKUP(Tableau1[[#This Row],[POposte]],Tableau8[],16,FALSE)</f>
        <v>1</v>
      </c>
      <c r="AO247" s="200">
        <f>VLOOKUP(Tableau1[[#This Row],[POposte]],Tableau8[],17,FALSE)</f>
        <v>0</v>
      </c>
      <c r="AP247" s="1" t="str">
        <f>VLOOKUP(Tableau1[[#This Row],[POposte]],Tableau13[#All],10,FALSE)</f>
        <v>0500</v>
      </c>
      <c r="AQ247" s="1" t="str">
        <f>VLOOKUP(MID(Tableau1[[#This Row],[Codenva]],1,2),Tableau36[],2,FALSE)</f>
        <v>Onderhandelingsprocedure zonder voorafgaande bekendmaking (0500)</v>
      </c>
      <c r="AR247" s="1" t="str">
        <f>VLOOKUP(Tableau1[[#This Row],[POposte]],Tableau13[#All],16,FALSE)</f>
        <v/>
      </c>
      <c r="AS247" s="285" t="str">
        <f>Tableau1[[#This Row],[KRC]]&amp;Tableau1[[#This Row],[Poste KRC]]</f>
        <v>3000208615</v>
      </c>
      <c r="AT247" s="1" t="str">
        <f>VLOOKUP(Tableau1[[#This Row],[Colonne3]],Tableau6[[#All],[krcposte]:[description ]],2,FALSE)</f>
        <v>Médicament (AFMPS)</v>
      </c>
    </row>
    <row r="248" spans="1:46" x14ac:dyDescent="0.35">
      <c r="A248" s="1" t="str">
        <f>Tableau1[[#This Row],[Nº pièce référence]]</f>
        <v>4500672094</v>
      </c>
      <c r="B248" s="128" t="s">
        <v>1044</v>
      </c>
      <c r="C248" s="1"/>
      <c r="D248" s="1"/>
      <c r="E248" s="1" t="s">
        <v>1045</v>
      </c>
      <c r="F248" s="92"/>
      <c r="G248" s="127">
        <v>0</v>
      </c>
      <c r="H248" s="95">
        <v>43941</v>
      </c>
      <c r="I248" s="33">
        <v>12520</v>
      </c>
      <c r="J248" s="73" t="s">
        <v>282</v>
      </c>
      <c r="K248" s="73"/>
      <c r="L248" s="176" t="s">
        <v>276</v>
      </c>
      <c r="M248" s="33"/>
      <c r="N248" s="33"/>
      <c r="O248" s="33"/>
      <c r="P248" s="33"/>
      <c r="Q248" s="75">
        <v>43941</v>
      </c>
      <c r="R248" s="226" t="str">
        <f>VLOOKUP(Tableau1[[#This Row],[POposte]],Tableau8[],15,FALSE)</f>
        <v>BB</v>
      </c>
      <c r="S248" s="226" t="str">
        <f>VLOOKUP(Tableau1[[#This Row],[POposte]],Tableau8[],14,FALSE)</f>
        <v>XXX</v>
      </c>
      <c r="T248" s="75" t="str">
        <f>IF(Tableau1[[#This Row],[Strat lancement]]="A0",IF(Tableau1[[#This Row],[Statut lancement]]="X","OK","NOK"),IF(Tableau1[[#This Row],[Strat lancement]]="AA",IF(Tableau1[[#This Row],[Statut lancement]]="XX","OK","NOK"),IF(Tableau1[[#This Row],[Strat lancement]]="BB",IF(Tableau1[[#This Row],[Statut lancement]]="XXX","OK","NOK"))))</f>
        <v>OK</v>
      </c>
      <c r="U248" s="18" t="s">
        <v>1046</v>
      </c>
      <c r="V248" s="1" t="s">
        <v>1047</v>
      </c>
      <c r="W248" s="1" t="s">
        <v>88</v>
      </c>
      <c r="X248" s="2">
        <v>43950</v>
      </c>
      <c r="Y248" s="1" t="s">
        <v>1048</v>
      </c>
      <c r="Z248" s="1" t="s">
        <v>219</v>
      </c>
      <c r="AA248" s="2">
        <v>43950</v>
      </c>
      <c r="AB248" s="123" t="s">
        <v>220</v>
      </c>
      <c r="AC248" s="1" t="str">
        <f>VLOOKUP(Tableau1[[#This Row],[POposte]],Tableau8[#All],18,FALSE)</f>
        <v/>
      </c>
      <c r="AD248" s="236" t="str">
        <f>CONCATENATE(Tableau1[[#This Row],[Nº pièce référence]],Tableau1[[#This Row],[Poste de réf.]])</f>
        <v>450067209410</v>
      </c>
      <c r="AE248" s="237">
        <f>VLOOKUP(Tableau1[[#This Row],[POposte]],Tableau5[#All],5,FALSE)</f>
        <v>8649.6</v>
      </c>
      <c r="AF248" s="238" t="s">
        <v>52</v>
      </c>
      <c r="AG248" s="237">
        <f>VLOOKUP(Tableau1[[#This Row],[POposte]],Tableau5[#All],6,FALSE)</f>
        <v>8649.6</v>
      </c>
      <c r="AH248" s="238" t="s">
        <v>52</v>
      </c>
      <c r="AI248" s="239">
        <f>Tableau1[[#This Row],[Montant Engagé PO]]-Tableau1[[#This Row],[Montant Liquidé]]</f>
        <v>0</v>
      </c>
      <c r="AJ248" s="237" t="str">
        <f>VLOOKUP(Tableau1[[#This Row],[POposte]],Tableau5[#All],3,FALSE)</f>
        <v>300020861</v>
      </c>
      <c r="AK248" s="237" t="str">
        <f>VLOOKUP(Tableau1[[#This Row],[POposte]],Tableau5[#All],4,FALSE)</f>
        <v>5</v>
      </c>
      <c r="AL248" s="146" t="str">
        <f>VLOOKUP(Tableau1[[#This Row],[POposte]],Tableau5[#All],2,FALSE)</f>
        <v>255223121102</v>
      </c>
      <c r="AM248" s="237" t="str">
        <f>VLOOKUP(Tableau1[[#This Row],[POposte]],Tableau8[],9,FALSE)</f>
        <v>Z</v>
      </c>
      <c r="AN248" s="241">
        <f>VLOOKUP(Tableau1[[#This Row],[POposte]],Tableau8[],16,FALSE)</f>
        <v>1</v>
      </c>
      <c r="AO248" s="200">
        <f>VLOOKUP(Tableau1[[#This Row],[POposte]],Tableau8[],17,FALSE)</f>
        <v>0</v>
      </c>
      <c r="AP248" s="1" t="str">
        <f>VLOOKUP(Tableau1[[#This Row],[POposte]],Tableau13[#All],10,FALSE)</f>
        <v>0800</v>
      </c>
      <c r="AQ248" s="1" t="str">
        <f>VLOOKUP(MID(Tableau1[[#This Row],[Codenva]],1,2),Tableau36[],2,FALSE)</f>
        <v>Overheidsopdrachten van beperkte waarde (0800)</v>
      </c>
      <c r="AR248" s="1" t="str">
        <f>VLOOKUP(Tableau1[[#This Row],[POposte]],Tableau13[#All],16,FALSE)</f>
        <v/>
      </c>
      <c r="AS248" s="285" t="str">
        <f>Tableau1[[#This Row],[KRC]]&amp;Tableau1[[#This Row],[Poste KRC]]</f>
        <v>3000208615</v>
      </c>
      <c r="AT248" s="1" t="str">
        <f>VLOOKUP(Tableau1[[#This Row],[Colonne3]],Tableau6[[#All],[krcposte]:[description ]],2,FALSE)</f>
        <v>Médicament (AFMPS)</v>
      </c>
    </row>
    <row r="249" spans="1:46" x14ac:dyDescent="0.35">
      <c r="A249" s="1" t="str">
        <f>Tableau1[[#This Row],[Nº pièce référence]]</f>
        <v>4500672097</v>
      </c>
      <c r="B249" s="126" t="s">
        <v>1049</v>
      </c>
      <c r="C249" s="1"/>
      <c r="D249" s="1"/>
      <c r="E249" s="1" t="s">
        <v>1050</v>
      </c>
      <c r="F249" s="92"/>
      <c r="G249" s="127">
        <v>0</v>
      </c>
      <c r="H249" s="95">
        <v>43941</v>
      </c>
      <c r="I249" s="33">
        <v>12523</v>
      </c>
      <c r="J249" s="73" t="s">
        <v>712</v>
      </c>
      <c r="K249" s="75">
        <v>43995</v>
      </c>
      <c r="L249" s="176" t="s">
        <v>276</v>
      </c>
      <c r="M249" s="33"/>
      <c r="N249" s="33"/>
      <c r="O249" s="33"/>
      <c r="P249" s="33"/>
      <c r="Q249" s="75">
        <v>43941</v>
      </c>
      <c r="R249" s="226" t="str">
        <f>VLOOKUP(Tableau1[[#This Row],[POposte]],Tableau8[],15,FALSE)</f>
        <v>BB</v>
      </c>
      <c r="S249" s="226" t="str">
        <f>VLOOKUP(Tableau1[[#This Row],[POposte]],Tableau8[],14,FALSE)</f>
        <v>XXX</v>
      </c>
      <c r="T249" s="75" t="str">
        <f>IF(Tableau1[[#This Row],[Strat lancement]]="A0",IF(Tableau1[[#This Row],[Statut lancement]]="X","OK","NOK"),IF(Tableau1[[#This Row],[Strat lancement]]="AA",IF(Tableau1[[#This Row],[Statut lancement]]="XX","OK","NOK"),IF(Tableau1[[#This Row],[Strat lancement]]="BB",IF(Tableau1[[#This Row],[Statut lancement]]="XXX","OK","NOK"))))</f>
        <v>OK</v>
      </c>
      <c r="U249" s="18" t="s">
        <v>1051</v>
      </c>
      <c r="V249" s="1" t="s">
        <v>1052</v>
      </c>
      <c r="W249" s="1" t="s">
        <v>88</v>
      </c>
      <c r="X249" s="2">
        <v>43950</v>
      </c>
      <c r="Y249" s="1" t="s">
        <v>1053</v>
      </c>
      <c r="Z249" s="1" t="s">
        <v>219</v>
      </c>
      <c r="AA249" s="2">
        <v>43950</v>
      </c>
      <c r="AB249" s="123" t="s">
        <v>220</v>
      </c>
      <c r="AC249" s="1" t="str">
        <f>VLOOKUP(Tableau1[[#This Row],[POposte]],Tableau8[#All],18,FALSE)</f>
        <v/>
      </c>
      <c r="AD249" s="236" t="str">
        <f>CONCATENATE(Tableau1[[#This Row],[Nº pièce référence]],Tableau1[[#This Row],[Poste de réf.]])</f>
        <v>450067209710</v>
      </c>
      <c r="AE249" s="237">
        <f>VLOOKUP(Tableau1[[#This Row],[POposte]],Tableau5[#All],5,FALSE)</f>
        <v>1128627.5</v>
      </c>
      <c r="AF249" s="238" t="s">
        <v>52</v>
      </c>
      <c r="AG249" s="237">
        <f>VLOOKUP(Tableau1[[#This Row],[POposte]],Tableau5[#All],6,FALSE)</f>
        <v>1128139.5900000001</v>
      </c>
      <c r="AH249" s="238" t="s">
        <v>52</v>
      </c>
      <c r="AI249" s="239">
        <f>Tableau1[[#This Row],[Montant Engagé PO]]-Tableau1[[#This Row],[Montant Liquidé]]</f>
        <v>487.90999999991618</v>
      </c>
      <c r="AJ249" s="237" t="str">
        <f>VLOOKUP(Tableau1[[#This Row],[POposte]],Tableau5[#All],3,FALSE)</f>
        <v>300020861</v>
      </c>
      <c r="AK249" s="237" t="str">
        <f>VLOOKUP(Tableau1[[#This Row],[POposte]],Tableau5[#All],4,FALSE)</f>
        <v>1</v>
      </c>
      <c r="AL249" s="146" t="str">
        <f>VLOOKUP(Tableau1[[#This Row],[POposte]],Tableau5[#All],2,FALSE)</f>
        <v>255223121102</v>
      </c>
      <c r="AM249" s="237" t="str">
        <f>VLOOKUP(Tableau1[[#This Row],[POposte]],Tableau8[],9,FALSE)</f>
        <v>Z</v>
      </c>
      <c r="AN249" s="241">
        <f>VLOOKUP(Tableau1[[#This Row],[POposte]],Tableau8[],16,FALSE)</f>
        <v>1</v>
      </c>
      <c r="AO249" s="200">
        <f>VLOOKUP(Tableau1[[#This Row],[POposte]],Tableau8[],17,FALSE)</f>
        <v>0</v>
      </c>
      <c r="AP249" s="1" t="str">
        <f>VLOOKUP(Tableau1[[#This Row],[POposte]],Tableau13[#All],10,FALSE)</f>
        <v>0500</v>
      </c>
      <c r="AQ249" s="1" t="str">
        <f>VLOOKUP(MID(Tableau1[[#This Row],[Codenva]],1,2),Tableau36[],2,FALSE)</f>
        <v>Onderhandelingsprocedure zonder voorafgaande bekendmaking (0500)</v>
      </c>
      <c r="AR249" s="1" t="str">
        <f>VLOOKUP(Tableau1[[#This Row],[POposte]],Tableau13[#All],16,FALSE)</f>
        <v/>
      </c>
      <c r="AS249" s="285" t="str">
        <f>Tableau1[[#This Row],[KRC]]&amp;Tableau1[[#This Row],[Poste KRC]]</f>
        <v>3000208611</v>
      </c>
      <c r="AT249" s="1" t="str">
        <f>VLOOKUP(Tableau1[[#This Row],[Colonne3]],Tableau6[[#All],[krcposte]:[description ]],2,FALSE)</f>
        <v>PPE</v>
      </c>
    </row>
    <row r="250" spans="1:46" ht="29" x14ac:dyDescent="0.35">
      <c r="A250" s="1" t="str">
        <f>Tableau1[[#This Row],[Nº pièce référence]]</f>
        <v>4500672084</v>
      </c>
      <c r="B250" s="126" t="s">
        <v>1054</v>
      </c>
      <c r="C250" s="1"/>
      <c r="D250" s="1" t="s">
        <v>1055</v>
      </c>
      <c r="E250" s="1" t="s">
        <v>1056</v>
      </c>
      <c r="F250" s="92"/>
      <c r="G250" s="127">
        <v>0</v>
      </c>
      <c r="H250" s="95" t="s">
        <v>1057</v>
      </c>
      <c r="I250" s="33" t="s">
        <v>1058</v>
      </c>
      <c r="J250" s="73" t="s">
        <v>1059</v>
      </c>
      <c r="K250" s="75">
        <v>43995</v>
      </c>
      <c r="L250" s="176" t="s">
        <v>276</v>
      </c>
      <c r="M250" s="33"/>
      <c r="N250" s="33"/>
      <c r="O250" s="33"/>
      <c r="P250" s="33"/>
      <c r="Q250" s="75">
        <v>43941</v>
      </c>
      <c r="R250" s="226" t="str">
        <f>VLOOKUP(Tableau1[[#This Row],[POposte]],Tableau8[],15,FALSE)</f>
        <v>BB</v>
      </c>
      <c r="S250" s="226" t="str">
        <f>VLOOKUP(Tableau1[[#This Row],[POposte]],Tableau8[],14,FALSE)</f>
        <v>XXX</v>
      </c>
      <c r="T250" s="75" t="str">
        <f>IF(Tableau1[[#This Row],[Strat lancement]]="A0",IF(Tableau1[[#This Row],[Statut lancement]]="X","OK","NOK"),IF(Tableau1[[#This Row],[Strat lancement]]="AA",IF(Tableau1[[#This Row],[Statut lancement]]="XX","OK","NOK"),IF(Tableau1[[#This Row],[Strat lancement]]="BB",IF(Tableau1[[#This Row],[Statut lancement]]="XXX","OK","NOK"))))</f>
        <v>OK</v>
      </c>
      <c r="U250" s="18" t="s">
        <v>1060</v>
      </c>
      <c r="V250" s="1" t="s">
        <v>1061</v>
      </c>
      <c r="W250" s="1" t="s">
        <v>88</v>
      </c>
      <c r="X250" s="2">
        <v>43950</v>
      </c>
      <c r="Y250" s="1" t="s">
        <v>1062</v>
      </c>
      <c r="Z250" s="1" t="s">
        <v>219</v>
      </c>
      <c r="AA250" s="2">
        <v>43950</v>
      </c>
      <c r="AB250" s="123" t="s">
        <v>220</v>
      </c>
      <c r="AC250" s="1" t="str">
        <f>VLOOKUP(Tableau1[[#This Row],[POposte]],Tableau8[#All],18,FALSE)</f>
        <v>I1</v>
      </c>
      <c r="AD250" s="236" t="str">
        <f>CONCATENATE(Tableau1[[#This Row],[Nº pièce référence]],Tableau1[[#This Row],[Poste de réf.]])</f>
        <v>450067208410</v>
      </c>
      <c r="AE250" s="237">
        <f>VLOOKUP(Tableau1[[#This Row],[POposte]],Tableau5[#All],5,FALSE)</f>
        <v>38923.199999999997</v>
      </c>
      <c r="AF250" s="238" t="s">
        <v>52</v>
      </c>
      <c r="AG250" s="237">
        <f>VLOOKUP(Tableau1[[#This Row],[POposte]],Tableau5[#All],6,FALSE)</f>
        <v>38923.199999999997</v>
      </c>
      <c r="AH250" s="238" t="s">
        <v>52</v>
      </c>
      <c r="AI250" s="239">
        <f>Tableau1[[#This Row],[Montant Engagé PO]]-Tableau1[[#This Row],[Montant Liquidé]]</f>
        <v>0</v>
      </c>
      <c r="AJ250" s="237" t="str">
        <f>VLOOKUP(Tableau1[[#This Row],[POposte]],Tableau5[#All],3,FALSE)</f>
        <v>300020861</v>
      </c>
      <c r="AK250" s="237" t="str">
        <f>VLOOKUP(Tableau1[[#This Row],[POposte]],Tableau5[#All],4,FALSE)</f>
        <v>5</v>
      </c>
      <c r="AL250" s="146" t="str">
        <f>VLOOKUP(Tableau1[[#This Row],[POposte]],Tableau5[#All],2,FALSE)</f>
        <v>255223121102</v>
      </c>
      <c r="AM250" s="237" t="str">
        <f>VLOOKUP(Tableau1[[#This Row],[POposte]],Tableau8[],9,FALSE)</f>
        <v>Z</v>
      </c>
      <c r="AN250" s="241">
        <f>VLOOKUP(Tableau1[[#This Row],[POposte]],Tableau8[],16,FALSE)</f>
        <v>1</v>
      </c>
      <c r="AO250" s="200">
        <f>VLOOKUP(Tableau1[[#This Row],[POposte]],Tableau8[],17,FALSE)</f>
        <v>0</v>
      </c>
      <c r="AP250" s="1" t="str">
        <f>VLOOKUP(Tableau1[[#This Row],[POposte]],Tableau13[#All],10,FALSE)</f>
        <v>0500</v>
      </c>
      <c r="AQ250" s="1" t="str">
        <f>VLOOKUP(MID(Tableau1[[#This Row],[Codenva]],1,2),Tableau36[],2,FALSE)</f>
        <v>Onderhandelingsprocedure zonder voorafgaande bekendmaking (0500)</v>
      </c>
      <c r="AR250" s="1" t="str">
        <f>VLOOKUP(Tableau1[[#This Row],[POposte]],Tableau13[#All],16,FALSE)</f>
        <v/>
      </c>
      <c r="AS250" s="285" t="str">
        <f>Tableau1[[#This Row],[KRC]]&amp;Tableau1[[#This Row],[Poste KRC]]</f>
        <v>3000208615</v>
      </c>
      <c r="AT250" s="1" t="str">
        <f>VLOOKUP(Tableau1[[#This Row],[Colonne3]],Tableau6[[#All],[krcposte]:[description ]],2,FALSE)</f>
        <v>Médicament (AFMPS)</v>
      </c>
    </row>
    <row r="251" spans="1:46" x14ac:dyDescent="0.35">
      <c r="A251" s="1" t="str">
        <f>Tableau1[[#This Row],[Nº pièce référence]]</f>
        <v>4500672044</v>
      </c>
      <c r="B251" s="126" t="s">
        <v>1063</v>
      </c>
      <c r="C251" s="1"/>
      <c r="D251" s="1"/>
      <c r="E251" s="1" t="s">
        <v>1064</v>
      </c>
      <c r="F251" s="92"/>
      <c r="G251" s="127">
        <v>0</v>
      </c>
      <c r="H251" s="95">
        <v>43949</v>
      </c>
      <c r="I251" s="33">
        <v>13159</v>
      </c>
      <c r="J251" s="73" t="s">
        <v>934</v>
      </c>
      <c r="K251" s="75">
        <v>43995</v>
      </c>
      <c r="L251" s="176" t="s">
        <v>276</v>
      </c>
      <c r="M251" s="33"/>
      <c r="N251" s="33"/>
      <c r="O251" s="33"/>
      <c r="P251" s="33"/>
      <c r="Q251" s="75">
        <v>43949</v>
      </c>
      <c r="R251" s="226" t="str">
        <f>VLOOKUP(Tableau1[[#This Row],[POposte]],Tableau8[],15,FALSE)</f>
        <v>BB</v>
      </c>
      <c r="S251" s="226" t="str">
        <f>VLOOKUP(Tableau1[[#This Row],[POposte]],Tableau8[],14,FALSE)</f>
        <v>XXX</v>
      </c>
      <c r="T251" s="75" t="str">
        <f>IF(Tableau1[[#This Row],[Strat lancement]]="A0",IF(Tableau1[[#This Row],[Statut lancement]]="X","OK","NOK"),IF(Tableau1[[#This Row],[Strat lancement]]="AA",IF(Tableau1[[#This Row],[Statut lancement]]="XX","OK","NOK"),IF(Tableau1[[#This Row],[Strat lancement]]="BB",IF(Tableau1[[#This Row],[Statut lancement]]="XXX","OK","NOK"))))</f>
        <v>OK</v>
      </c>
      <c r="U251" s="18" t="s">
        <v>1065</v>
      </c>
      <c r="V251" s="1" t="s">
        <v>1066</v>
      </c>
      <c r="W251" s="1" t="s">
        <v>88</v>
      </c>
      <c r="X251" s="2">
        <v>43950</v>
      </c>
      <c r="Y251" s="1" t="s">
        <v>1067</v>
      </c>
      <c r="Z251" s="1" t="s">
        <v>219</v>
      </c>
      <c r="AA251" s="2">
        <v>43950</v>
      </c>
      <c r="AB251" s="123" t="s">
        <v>220</v>
      </c>
      <c r="AC251" s="1" t="str">
        <f>VLOOKUP(Tableau1[[#This Row],[POposte]],Tableau8[#All],18,FALSE)</f>
        <v>I3</v>
      </c>
      <c r="AD251" s="236" t="str">
        <f>CONCATENATE(Tableau1[[#This Row],[Nº pièce référence]],Tableau1[[#This Row],[Poste de réf.]])</f>
        <v>450067204410</v>
      </c>
      <c r="AE251" s="237">
        <f>VLOOKUP(Tableau1[[#This Row],[POposte]],Tableau5[#All],5,FALSE)</f>
        <v>366807.24</v>
      </c>
      <c r="AF251" s="238" t="s">
        <v>52</v>
      </c>
      <c r="AG251" s="237">
        <f>VLOOKUP(Tableau1[[#This Row],[POposte]],Tableau5[#All],6,FALSE)</f>
        <v>366807.23999999993</v>
      </c>
      <c r="AH251" s="238" t="s">
        <v>52</v>
      </c>
      <c r="AI251" s="239">
        <f>Tableau1[[#This Row],[Montant Engagé PO]]-Tableau1[[#This Row],[Montant Liquidé]]</f>
        <v>0</v>
      </c>
      <c r="AJ251" s="237" t="str">
        <f>VLOOKUP(Tableau1[[#This Row],[POposte]],Tableau5[#All],3,FALSE)</f>
        <v>300020861</v>
      </c>
      <c r="AK251" s="237" t="str">
        <f>VLOOKUP(Tableau1[[#This Row],[POposte]],Tableau5[#All],4,FALSE)</f>
        <v>5</v>
      </c>
      <c r="AL251" s="146" t="str">
        <f>VLOOKUP(Tableau1[[#This Row],[POposte]],Tableau5[#All],2,FALSE)</f>
        <v>255223121102</v>
      </c>
      <c r="AM251" s="237" t="str">
        <f>VLOOKUP(Tableau1[[#This Row],[POposte]],Tableau8[],9,FALSE)</f>
        <v>Z</v>
      </c>
      <c r="AN251" s="241">
        <f>VLOOKUP(Tableau1[[#This Row],[POposte]],Tableau8[],16,FALSE)</f>
        <v>1</v>
      </c>
      <c r="AO251" s="200">
        <f>VLOOKUP(Tableau1[[#This Row],[POposte]],Tableau8[],17,FALSE)</f>
        <v>0</v>
      </c>
      <c r="AP251" s="1" t="str">
        <f>VLOOKUP(Tableau1[[#This Row],[POposte]],Tableau13[#All],10,FALSE)</f>
        <v>0500</v>
      </c>
      <c r="AQ251" s="1" t="str">
        <f>VLOOKUP(MID(Tableau1[[#This Row],[Codenva]],1,2),Tableau36[],2,FALSE)</f>
        <v>Onderhandelingsprocedure zonder voorafgaande bekendmaking (0500)</v>
      </c>
      <c r="AR251" s="1" t="str">
        <f>VLOOKUP(Tableau1[[#This Row],[POposte]],Tableau13[#All],16,FALSE)</f>
        <v/>
      </c>
      <c r="AS251" s="285" t="str">
        <f>Tableau1[[#This Row],[KRC]]&amp;Tableau1[[#This Row],[Poste KRC]]</f>
        <v>3000208615</v>
      </c>
      <c r="AT251" s="1" t="str">
        <f>VLOOKUP(Tableau1[[#This Row],[Colonne3]],Tableau6[[#All],[krcposte]:[description ]],2,FALSE)</f>
        <v>Médicament (AFMPS)</v>
      </c>
    </row>
    <row r="252" spans="1:46" hidden="1" x14ac:dyDescent="0.35">
      <c r="A252" s="1" t="str">
        <f>Tableau1[[#This Row],[Nº pièce référence]]</f>
        <v>4500672115</v>
      </c>
      <c r="B252" s="124"/>
      <c r="C252" s="1"/>
      <c r="D252" s="1"/>
      <c r="E252" s="1" t="s">
        <v>1068</v>
      </c>
      <c r="F252" s="92"/>
      <c r="G252" s="123"/>
      <c r="H252" s="75">
        <v>43969</v>
      </c>
      <c r="I252" s="42"/>
      <c r="J252" s="73"/>
      <c r="K252" s="73"/>
      <c r="L252" s="1"/>
      <c r="M252" s="42"/>
      <c r="N252" s="42"/>
      <c r="O252" s="42"/>
      <c r="P252" s="42"/>
      <c r="Q252" s="116">
        <v>0</v>
      </c>
      <c r="R252" s="229" t="str">
        <f>VLOOKUP(Tableau1[[#This Row],[POposte]],Tableau8[],15,FALSE)</f>
        <v>BB</v>
      </c>
      <c r="S252" s="229" t="str">
        <f>VLOOKUP(Tableau1[[#This Row],[POposte]],Tableau8[],14,FALSE)</f>
        <v>XXX</v>
      </c>
      <c r="T252" s="116" t="str">
        <f>IF(Tableau1[[#This Row],[Strat lancement]]="A0",IF(Tableau1[[#This Row],[Statut lancement]]="X","OK","NOK"),IF(Tableau1[[#This Row],[Strat lancement]]="AA",IF(Tableau1[[#This Row],[Statut lancement]]="XX","OK","NOK"),IF(Tableau1[[#This Row],[Strat lancement]]="BB",IF(Tableau1[[#This Row],[Statut lancement]]="XXX","OK","NOK"))))</f>
        <v>OK</v>
      </c>
      <c r="U252" s="18" t="s">
        <v>1069</v>
      </c>
      <c r="V252" s="1" t="s">
        <v>1070</v>
      </c>
      <c r="W252" s="1" t="s">
        <v>88</v>
      </c>
      <c r="X252" s="2">
        <v>43950</v>
      </c>
      <c r="Y252" s="1" t="s">
        <v>1071</v>
      </c>
      <c r="Z252" s="1" t="s">
        <v>219</v>
      </c>
      <c r="AA252" s="2">
        <v>43950</v>
      </c>
      <c r="AB252" s="123" t="s">
        <v>220</v>
      </c>
      <c r="AC252" s="1" t="str">
        <f>VLOOKUP(Tableau1[[#This Row],[POposte]],Tableau8[#All],18,FALSE)</f>
        <v/>
      </c>
      <c r="AD252" s="236" t="str">
        <f>CONCATENATE(Tableau1[[#This Row],[Nº pièce référence]],Tableau1[[#This Row],[Poste de réf.]])</f>
        <v>450067211510</v>
      </c>
      <c r="AE252" s="237">
        <f>VLOOKUP(Tableau1[[#This Row],[POposte]],Tableau5[#All],5,FALSE)</f>
        <v>4604.26</v>
      </c>
      <c r="AF252" s="238" t="s">
        <v>52</v>
      </c>
      <c r="AG252" s="237">
        <f>VLOOKUP(Tableau1[[#This Row],[POposte]],Tableau5[#All],6,FALSE)</f>
        <v>4604.26</v>
      </c>
      <c r="AH252" s="238" t="s">
        <v>52</v>
      </c>
      <c r="AI252" s="239">
        <f>Tableau1[[#This Row],[Montant Engagé PO]]-Tableau1[[#This Row],[Montant Liquidé]]</f>
        <v>0</v>
      </c>
      <c r="AJ252" s="237" t="str">
        <f>VLOOKUP(Tableau1[[#This Row],[POposte]],Tableau5[#All],3,FALSE)</f>
        <v>300020973</v>
      </c>
      <c r="AK252" s="237" t="str">
        <f>VLOOKUP(Tableau1[[#This Row],[POposte]],Tableau5[#All],4,FALSE)</f>
        <v>1</v>
      </c>
      <c r="AL252" s="146" t="str">
        <f>VLOOKUP(Tableau1[[#This Row],[POposte]],Tableau5[#All],2,FALSE)</f>
        <v>252132121101</v>
      </c>
      <c r="AM252" s="237" t="str">
        <f>VLOOKUP(Tableau1[[#This Row],[POposte]],Tableau8[],9,FALSE)</f>
        <v>Z</v>
      </c>
      <c r="AN252" s="241">
        <f>VLOOKUP(Tableau1[[#This Row],[POposte]],Tableau8[],16,FALSE)</f>
        <v>1</v>
      </c>
      <c r="AO252" s="200">
        <f>VLOOKUP(Tableau1[[#This Row],[POposte]],Tableau8[],17,FALSE)</f>
        <v>0</v>
      </c>
      <c r="AP252" s="1" t="str">
        <f>VLOOKUP(Tableau1[[#This Row],[POposte]],Tableau13[#All],10,FALSE)</f>
        <v>0800</v>
      </c>
      <c r="AQ252" s="1" t="str">
        <f>VLOOKUP(MID(Tableau1[[#This Row],[Codenva]],1,2),Tableau36[],2,FALSE)</f>
        <v>Overheidsopdrachten van beperkte waarde (0800)</v>
      </c>
      <c r="AR252" s="1" t="str">
        <f>VLOOKUP(Tableau1[[#This Row],[POposte]],Tableau13[#All],16,FALSE)</f>
        <v/>
      </c>
      <c r="AS252" s="285" t="str">
        <f>Tableau1[[#This Row],[KRC]]&amp;Tableau1[[#This Row],[Poste KRC]]</f>
        <v>3000209731</v>
      </c>
      <c r="AT252" s="1" t="e">
        <f>VLOOKUP(Tableau1[[#This Row],[Colonne3]],Tableau6[[#All],[krcposte]:[description ]],2,FALSE)</f>
        <v>#N/A</v>
      </c>
    </row>
    <row r="253" spans="1:46" hidden="1" x14ac:dyDescent="0.35">
      <c r="A253" s="1" t="str">
        <f>Tableau1[[#This Row],[Nº pièce référence]]</f>
        <v>4500672115</v>
      </c>
      <c r="B253" s="124"/>
      <c r="C253" s="1"/>
      <c r="D253" s="1"/>
      <c r="E253" s="1" t="s">
        <v>1068</v>
      </c>
      <c r="F253" s="92"/>
      <c r="G253" s="123"/>
      <c r="H253" s="75">
        <v>43969</v>
      </c>
      <c r="I253" s="42"/>
      <c r="J253" s="73"/>
      <c r="K253" s="73"/>
      <c r="L253" s="1"/>
      <c r="M253" s="42"/>
      <c r="N253" s="42"/>
      <c r="O253" s="42"/>
      <c r="P253" s="42"/>
      <c r="Q253" s="116">
        <v>0</v>
      </c>
      <c r="R253" s="229" t="str">
        <f>VLOOKUP(Tableau1[[#This Row],[POposte]],Tableau8[],15,FALSE)</f>
        <v>BB</v>
      </c>
      <c r="S253" s="229" t="str">
        <f>VLOOKUP(Tableau1[[#This Row],[POposte]],Tableau8[],14,FALSE)</f>
        <v>XXX</v>
      </c>
      <c r="T253" s="116" t="str">
        <f>IF(Tableau1[[#This Row],[Strat lancement]]="A0",IF(Tableau1[[#This Row],[Statut lancement]]="X","OK","NOK"),IF(Tableau1[[#This Row],[Strat lancement]]="AA",IF(Tableau1[[#This Row],[Statut lancement]]="XX","OK","NOK"),IF(Tableau1[[#This Row],[Strat lancement]]="BB",IF(Tableau1[[#This Row],[Statut lancement]]="XXX","OK","NOK"))))</f>
        <v>OK</v>
      </c>
      <c r="U253" s="18" t="s">
        <v>1069</v>
      </c>
      <c r="V253" s="1" t="s">
        <v>1070</v>
      </c>
      <c r="W253" s="1" t="s">
        <v>217</v>
      </c>
      <c r="X253" s="2">
        <v>43950</v>
      </c>
      <c r="Y253" s="1" t="s">
        <v>1072</v>
      </c>
      <c r="Z253" s="1" t="s">
        <v>219</v>
      </c>
      <c r="AA253" s="2">
        <v>43950</v>
      </c>
      <c r="AB253" s="123" t="s">
        <v>220</v>
      </c>
      <c r="AC253" s="1" t="str">
        <f>VLOOKUP(Tableau1[[#This Row],[POposte]],Tableau8[#All],18,FALSE)</f>
        <v/>
      </c>
      <c r="AD253" s="236" t="str">
        <f>CONCATENATE(Tableau1[[#This Row],[Nº pièce référence]],Tableau1[[#This Row],[Poste de réf.]])</f>
        <v>450067211520</v>
      </c>
      <c r="AE253" s="237">
        <f>VLOOKUP(Tableau1[[#This Row],[POposte]],Tableau5[#All],5,FALSE)</f>
        <v>8319.74</v>
      </c>
      <c r="AF253" s="238" t="s">
        <v>52</v>
      </c>
      <c r="AG253" s="237">
        <f>VLOOKUP(Tableau1[[#This Row],[POposte]],Tableau5[#All],6,FALSE)</f>
        <v>8319.74</v>
      </c>
      <c r="AH253" s="238" t="s">
        <v>52</v>
      </c>
      <c r="AI253" s="239">
        <f>Tableau1[[#This Row],[Montant Engagé PO]]-Tableau1[[#This Row],[Montant Liquidé]]</f>
        <v>0</v>
      </c>
      <c r="AJ253" s="237" t="str">
        <f>VLOOKUP(Tableau1[[#This Row],[POposte]],Tableau5[#All],3,FALSE)</f>
        <v>300020973</v>
      </c>
      <c r="AK253" s="237" t="str">
        <f>VLOOKUP(Tableau1[[#This Row],[POposte]],Tableau5[#All],4,FALSE)</f>
        <v>1</v>
      </c>
      <c r="AL253" s="146" t="str">
        <f>VLOOKUP(Tableau1[[#This Row],[POposte]],Tableau5[#All],2,FALSE)</f>
        <v>252132121101</v>
      </c>
      <c r="AM253" s="237" t="str">
        <f>VLOOKUP(Tableau1[[#This Row],[POposte]],Tableau8[],9,FALSE)</f>
        <v>Z</v>
      </c>
      <c r="AN253" s="241">
        <f>VLOOKUP(Tableau1[[#This Row],[POposte]],Tableau8[],16,FALSE)</f>
        <v>1</v>
      </c>
      <c r="AO253" s="200">
        <f>VLOOKUP(Tableau1[[#This Row],[POposte]],Tableau8[],17,FALSE)</f>
        <v>0</v>
      </c>
      <c r="AP253" s="1" t="str">
        <f>VLOOKUP(Tableau1[[#This Row],[POposte]],Tableau13[#All],10,FALSE)</f>
        <v>0800</v>
      </c>
      <c r="AQ253" s="1" t="str">
        <f>VLOOKUP(MID(Tableau1[[#This Row],[Codenva]],1,2),Tableau36[],2,FALSE)</f>
        <v>Overheidsopdrachten van beperkte waarde (0800)</v>
      </c>
      <c r="AR253" s="1" t="str">
        <f>VLOOKUP(Tableau1[[#This Row],[POposte]],Tableau13[#All],16,FALSE)</f>
        <v/>
      </c>
      <c r="AS253" s="285" t="str">
        <f>Tableau1[[#This Row],[KRC]]&amp;Tableau1[[#This Row],[Poste KRC]]</f>
        <v>3000209731</v>
      </c>
      <c r="AT253" s="1" t="e">
        <f>VLOOKUP(Tableau1[[#This Row],[Colonne3]],Tableau6[[#All],[krcposte]:[description ]],2,FALSE)</f>
        <v>#N/A</v>
      </c>
    </row>
    <row r="254" spans="1:46" x14ac:dyDescent="0.35">
      <c r="A254" s="1" t="str">
        <f>Tableau1[[#This Row],[Nº pièce référence]]</f>
        <v>4500672067</v>
      </c>
      <c r="B254" s="126" t="s">
        <v>1073</v>
      </c>
      <c r="C254" s="1"/>
      <c r="D254" s="1"/>
      <c r="E254" s="1" t="s">
        <v>1074</v>
      </c>
      <c r="F254" s="92"/>
      <c r="G254" s="125">
        <v>1</v>
      </c>
      <c r="H254" s="95">
        <v>43949</v>
      </c>
      <c r="I254" s="33">
        <v>13155</v>
      </c>
      <c r="J254" s="73" t="s">
        <v>934</v>
      </c>
      <c r="K254" s="75">
        <v>43995</v>
      </c>
      <c r="L254" s="176" t="s">
        <v>276</v>
      </c>
      <c r="M254" s="33"/>
      <c r="N254" s="33"/>
      <c r="O254" s="33"/>
      <c r="P254" s="33"/>
      <c r="Q254" s="75">
        <v>43949</v>
      </c>
      <c r="R254" s="226" t="str">
        <f>VLOOKUP(Tableau1[[#This Row],[POposte]],Tableau8[],15,FALSE)</f>
        <v>BB</v>
      </c>
      <c r="S254" s="226" t="str">
        <f>VLOOKUP(Tableau1[[#This Row],[POposte]],Tableau8[],14,FALSE)</f>
        <v>XXX</v>
      </c>
      <c r="T254" s="75" t="str">
        <f>IF(Tableau1[[#This Row],[Strat lancement]]="A0",IF(Tableau1[[#This Row],[Statut lancement]]="X","OK","NOK"),IF(Tableau1[[#This Row],[Strat lancement]]="AA",IF(Tableau1[[#This Row],[Statut lancement]]="XX","OK","NOK"),IF(Tableau1[[#This Row],[Strat lancement]]="BB",IF(Tableau1[[#This Row],[Statut lancement]]="XXX","OK","NOK"))))</f>
        <v>OK</v>
      </c>
      <c r="U254" s="18" t="s">
        <v>1075</v>
      </c>
      <c r="V254" s="1" t="s">
        <v>1076</v>
      </c>
      <c r="W254" s="1" t="s">
        <v>88</v>
      </c>
      <c r="X254" s="2">
        <v>43950</v>
      </c>
      <c r="Y254" s="1" t="s">
        <v>818</v>
      </c>
      <c r="Z254" s="1" t="s">
        <v>219</v>
      </c>
      <c r="AA254" s="2">
        <v>43950</v>
      </c>
      <c r="AB254" s="123" t="s">
        <v>220</v>
      </c>
      <c r="AC254" s="1" t="str">
        <f>VLOOKUP(Tableau1[[#This Row],[POposte]],Tableau8[#All],18,FALSE)</f>
        <v/>
      </c>
      <c r="AD254" s="236" t="str">
        <f>CONCATENATE(Tableau1[[#This Row],[Nº pièce référence]],Tableau1[[#This Row],[Poste de réf.]])</f>
        <v>450067206710</v>
      </c>
      <c r="AE254" s="237">
        <f>VLOOKUP(Tableau1[[#This Row],[POposte]],Tableau5[#All],5,FALSE)</f>
        <v>416396.78</v>
      </c>
      <c r="AF254" s="238" t="s">
        <v>52</v>
      </c>
      <c r="AG254" s="237">
        <f>VLOOKUP(Tableau1[[#This Row],[POposte]],Tableau5[#All],6,FALSE)</f>
        <v>416396.78</v>
      </c>
      <c r="AH254" s="238" t="s">
        <v>52</v>
      </c>
      <c r="AI254" s="239">
        <f>Tableau1[[#This Row],[Montant Engagé PO]]-Tableau1[[#This Row],[Montant Liquidé]]</f>
        <v>0</v>
      </c>
      <c r="AJ254" s="237" t="str">
        <f>VLOOKUP(Tableau1[[#This Row],[POposte]],Tableau5[#All],3,FALSE)</f>
        <v>300020861</v>
      </c>
      <c r="AK254" s="237" t="str">
        <f>VLOOKUP(Tableau1[[#This Row],[POposte]],Tableau5[#All],4,FALSE)</f>
        <v>1</v>
      </c>
      <c r="AL254" s="146" t="str">
        <f>VLOOKUP(Tableau1[[#This Row],[POposte]],Tableau5[#All],2,FALSE)</f>
        <v>255223121102</v>
      </c>
      <c r="AM254" s="237" t="str">
        <f>VLOOKUP(Tableau1[[#This Row],[POposte]],Tableau8[],9,FALSE)</f>
        <v>Z</v>
      </c>
      <c r="AN254" s="241">
        <f>VLOOKUP(Tableau1[[#This Row],[POposte]],Tableau8[],16,FALSE)</f>
        <v>1</v>
      </c>
      <c r="AO254" s="200">
        <f>VLOOKUP(Tableau1[[#This Row],[POposte]],Tableau8[],17,FALSE)</f>
        <v>0</v>
      </c>
      <c r="AP254" s="1" t="str">
        <f>VLOOKUP(Tableau1[[#This Row],[POposte]],Tableau13[#All],10,FALSE)</f>
        <v>0500</v>
      </c>
      <c r="AQ254" s="1" t="str">
        <f>VLOOKUP(MID(Tableau1[[#This Row],[Codenva]],1,2),Tableau36[],2,FALSE)</f>
        <v>Onderhandelingsprocedure zonder voorafgaande bekendmaking (0500)</v>
      </c>
      <c r="AR254" s="1" t="str">
        <f>VLOOKUP(Tableau1[[#This Row],[POposte]],Tableau13[#All],16,FALSE)</f>
        <v/>
      </c>
      <c r="AS254" s="285" t="str">
        <f>Tableau1[[#This Row],[KRC]]&amp;Tableau1[[#This Row],[Poste KRC]]</f>
        <v>3000208611</v>
      </c>
      <c r="AT254" s="1" t="str">
        <f>VLOOKUP(Tableau1[[#This Row],[Colonne3]],Tableau6[[#All],[krcposte]:[description ]],2,FALSE)</f>
        <v>PPE</v>
      </c>
    </row>
    <row r="255" spans="1:46" x14ac:dyDescent="0.35">
      <c r="A255" s="1" t="str">
        <f>Tableau1[[#This Row],[Nº pièce référence]]</f>
        <v>4500672304</v>
      </c>
      <c r="B255" s="128" t="s">
        <v>1077</v>
      </c>
      <c r="C255" s="1" t="s">
        <v>1078</v>
      </c>
      <c r="D255" s="1" t="s">
        <v>1079</v>
      </c>
      <c r="E255" s="1" t="s">
        <v>1080</v>
      </c>
      <c r="F255" s="92"/>
      <c r="G255" s="127">
        <v>0</v>
      </c>
      <c r="H255" s="95" t="s">
        <v>1081</v>
      </c>
      <c r="I255" s="33" t="s">
        <v>1082</v>
      </c>
      <c r="J255" s="73" t="s">
        <v>1083</v>
      </c>
      <c r="K255" s="75">
        <v>43995</v>
      </c>
      <c r="L255" s="176" t="s">
        <v>276</v>
      </c>
      <c r="M255" s="33"/>
      <c r="N255" s="33"/>
      <c r="O255" s="33"/>
      <c r="P255" s="33"/>
      <c r="Q255" s="75">
        <v>43951</v>
      </c>
      <c r="R255" s="226" t="str">
        <f>VLOOKUP(Tableau1[[#This Row],[POposte]],Tableau8[],15,FALSE)</f>
        <v>BB</v>
      </c>
      <c r="S255" s="226" t="str">
        <f>VLOOKUP(Tableau1[[#This Row],[POposte]],Tableau8[],14,FALSE)</f>
        <v>XXX</v>
      </c>
      <c r="T255" s="75" t="str">
        <f>IF(Tableau1[[#This Row],[Strat lancement]]="A0",IF(Tableau1[[#This Row],[Statut lancement]]="X","OK","NOK"),IF(Tableau1[[#This Row],[Strat lancement]]="AA",IF(Tableau1[[#This Row],[Statut lancement]]="XX","OK","NOK"),IF(Tableau1[[#This Row],[Strat lancement]]="BB",IF(Tableau1[[#This Row],[Statut lancement]]="XXX","OK","NOK"))))</f>
        <v>OK</v>
      </c>
      <c r="U255" s="18" t="s">
        <v>1084</v>
      </c>
      <c r="V255" s="1" t="s">
        <v>1085</v>
      </c>
      <c r="W255" s="1" t="s">
        <v>88</v>
      </c>
      <c r="X255" s="2">
        <v>43951</v>
      </c>
      <c r="Y255" s="1" t="s">
        <v>1086</v>
      </c>
      <c r="Z255" s="1" t="s">
        <v>219</v>
      </c>
      <c r="AA255" s="2">
        <v>43951</v>
      </c>
      <c r="AB255" s="123" t="s">
        <v>220</v>
      </c>
      <c r="AC255" s="1" t="str">
        <f>VLOOKUP(Tableau1[[#This Row],[POposte]],Tableau8[#All],18,FALSE)</f>
        <v/>
      </c>
      <c r="AD255" s="236" t="str">
        <f>CONCATENATE(Tableau1[[#This Row],[Nº pièce référence]],Tableau1[[#This Row],[Poste de réf.]])</f>
        <v>450067230410</v>
      </c>
      <c r="AE255" s="237">
        <f>VLOOKUP(Tableau1[[#This Row],[POposte]],Tableau5[#All],5,FALSE)</f>
        <v>4556472.8</v>
      </c>
      <c r="AF255" s="238" t="s">
        <v>52</v>
      </c>
      <c r="AG255" s="237">
        <f>VLOOKUP(Tableau1[[#This Row],[POposte]],Tableau5[#All],6,FALSE)</f>
        <v>3084640.9000000004</v>
      </c>
      <c r="AH255" s="238" t="s">
        <v>52</v>
      </c>
      <c r="AI255" s="239">
        <f>Tableau1[[#This Row],[Montant Engagé PO]]-Tableau1[[#This Row],[Montant Liquidé]]</f>
        <v>1471831.8999999994</v>
      </c>
      <c r="AJ255" s="237" t="str">
        <f>VLOOKUP(Tableau1[[#This Row],[POposte]],Tableau5[#All],3,FALSE)</f>
        <v>300020861</v>
      </c>
      <c r="AK255" s="237" t="str">
        <f>VLOOKUP(Tableau1[[#This Row],[POposte]],Tableau5[#All],4,FALSE)</f>
        <v>2</v>
      </c>
      <c r="AL255" s="146" t="str">
        <f>VLOOKUP(Tableau1[[#This Row],[POposte]],Tableau5[#All],2,FALSE)</f>
        <v>255223121102</v>
      </c>
      <c r="AM255" s="237" t="str">
        <f>VLOOKUP(Tableau1[[#This Row],[POposte]],Tableau8[],9,FALSE)</f>
        <v>Z</v>
      </c>
      <c r="AN255" s="241">
        <f>VLOOKUP(Tableau1[[#This Row],[POposte]],Tableau8[],16,FALSE)</f>
        <v>1</v>
      </c>
      <c r="AO255" s="200">
        <f>VLOOKUP(Tableau1[[#This Row],[POposte]],Tableau8[],17,FALSE)</f>
        <v>0</v>
      </c>
      <c r="AP255" s="1" t="str">
        <f>VLOOKUP(Tableau1[[#This Row],[POposte]],Tableau13[#All],10,FALSE)</f>
        <v>0520</v>
      </c>
      <c r="AQ255" s="1" t="str">
        <f>VLOOKUP(MID(Tableau1[[#This Row],[Codenva]],1,2),Tableau36[],2,FALSE)</f>
        <v>Onderhandelingsprocedure zonder voorafgaande bekendmaking (0500)</v>
      </c>
      <c r="AR255" s="1" t="str">
        <f>VLOOKUP(Tableau1[[#This Row],[POposte]],Tableau13[#All],16,FALSE)</f>
        <v/>
      </c>
      <c r="AS255" s="285" t="str">
        <f>Tableau1[[#This Row],[KRC]]&amp;Tableau1[[#This Row],[Poste KRC]]</f>
        <v>3000208612</v>
      </c>
      <c r="AT255" s="1" t="str">
        <f>VLOOKUP(Tableau1[[#This Row],[Colonne3]],Tableau6[[#All],[krcposte]:[description ]],2,FALSE)</f>
        <v>Testing/reactifs</v>
      </c>
    </row>
    <row r="256" spans="1:46" hidden="1" x14ac:dyDescent="0.35">
      <c r="A256" s="1" t="str">
        <f>Tableau1[[#This Row],[Nº pièce référence]]</f>
        <v>4500672244</v>
      </c>
      <c r="B256" s="124"/>
      <c r="C256" s="1"/>
      <c r="D256" s="1"/>
      <c r="E256" s="1" t="s">
        <v>1087</v>
      </c>
      <c r="F256" s="92"/>
      <c r="G256" s="123"/>
      <c r="H256" s="75" t="s">
        <v>214</v>
      </c>
      <c r="I256" s="75" t="s">
        <v>214</v>
      </c>
      <c r="J256" s="75" t="s">
        <v>214</v>
      </c>
      <c r="K256" s="75" t="s">
        <v>214</v>
      </c>
      <c r="L256" s="1"/>
      <c r="M256" s="75"/>
      <c r="N256" s="75"/>
      <c r="O256" s="75"/>
      <c r="P256" s="75"/>
      <c r="Q256" s="75" t="s">
        <v>214</v>
      </c>
      <c r="R256" s="226" t="str">
        <f>VLOOKUP(Tableau1[[#This Row],[POposte]],Tableau8[],15,FALSE)</f>
        <v>AA</v>
      </c>
      <c r="S256" s="226" t="str">
        <f>VLOOKUP(Tableau1[[#This Row],[POposte]],Tableau8[],14,FALSE)</f>
        <v>XX</v>
      </c>
      <c r="T256" s="75" t="str">
        <f>IF(Tableau1[[#This Row],[Strat lancement]]="A0",IF(Tableau1[[#This Row],[Statut lancement]]="X","OK","NOK"),IF(Tableau1[[#This Row],[Strat lancement]]="AA",IF(Tableau1[[#This Row],[Statut lancement]]="XX","OK","NOK"),IF(Tableau1[[#This Row],[Strat lancement]]="BB",IF(Tableau1[[#This Row],[Statut lancement]]="XXX","OK","NOK"))))</f>
        <v>OK</v>
      </c>
      <c r="U256" s="18" t="s">
        <v>1088</v>
      </c>
      <c r="V256" s="1" t="s">
        <v>1089</v>
      </c>
      <c r="W256" s="1" t="s">
        <v>88</v>
      </c>
      <c r="X256" s="2">
        <v>43951</v>
      </c>
      <c r="Y256" s="1" t="s">
        <v>1090</v>
      </c>
      <c r="Z256" s="1" t="s">
        <v>219</v>
      </c>
      <c r="AA256" s="2">
        <v>43951</v>
      </c>
      <c r="AB256" s="123" t="s">
        <v>220</v>
      </c>
      <c r="AC256" s="1" t="str">
        <f>VLOOKUP(Tableau1[[#This Row],[POposte]],Tableau8[#All],18,FALSE)</f>
        <v/>
      </c>
      <c r="AD256" s="236" t="str">
        <f>CONCATENATE(Tableau1[[#This Row],[Nº pièce référence]],Tableau1[[#This Row],[Poste de réf.]])</f>
        <v>450067224410</v>
      </c>
      <c r="AE256" s="237">
        <f>VLOOKUP(Tableau1[[#This Row],[POposte]],Tableau5[#All],5,FALSE)</f>
        <v>4089.8</v>
      </c>
      <c r="AF256" s="238" t="s">
        <v>52</v>
      </c>
      <c r="AG256" s="237">
        <f>VLOOKUP(Tableau1[[#This Row],[POposte]],Tableau5[#All],6,FALSE)</f>
        <v>4089.8</v>
      </c>
      <c r="AH256" s="238" t="s">
        <v>52</v>
      </c>
      <c r="AI256" s="239">
        <f>Tableau1[[#This Row],[Montant Engagé PO]]-Tableau1[[#This Row],[Montant Liquidé]]</f>
        <v>0</v>
      </c>
      <c r="AJ256" s="237" t="str">
        <f>VLOOKUP(Tableau1[[#This Row],[POposte]],Tableau5[#All],3,FALSE)</f>
        <v>300020910</v>
      </c>
      <c r="AK256" s="237" t="str">
        <f>VLOOKUP(Tableau1[[#This Row],[POposte]],Tableau5[#All],4,FALSE)</f>
        <v>1</v>
      </c>
      <c r="AL256" s="146" t="str">
        <f>VLOOKUP(Tableau1[[#This Row],[POposte]],Tableau5[#All],2,FALSE)</f>
        <v>254012121101</v>
      </c>
      <c r="AM256" s="237" t="str">
        <f>VLOOKUP(Tableau1[[#This Row],[POposte]],Tableau8[],9,FALSE)</f>
        <v>L</v>
      </c>
      <c r="AN256" s="241">
        <f>VLOOKUP(Tableau1[[#This Row],[POposte]],Tableau8[],16,FALSE)</f>
        <v>500</v>
      </c>
      <c r="AO256" s="200">
        <f>VLOOKUP(Tableau1[[#This Row],[POposte]],Tableau8[],17,FALSE)</f>
        <v>0</v>
      </c>
      <c r="AP256" s="1" t="str">
        <f>VLOOKUP(Tableau1[[#This Row],[POposte]],Tableau13[#All],10,FALSE)</f>
        <v>0800</v>
      </c>
      <c r="AQ256" s="1" t="str">
        <f>VLOOKUP(MID(Tableau1[[#This Row],[Codenva]],1,2),Tableau36[],2,FALSE)</f>
        <v>Overheidsopdrachten van beperkte waarde (0800)</v>
      </c>
      <c r="AR256" s="1" t="str">
        <f>VLOOKUP(Tableau1[[#This Row],[POposte]],Tableau13[#All],16,FALSE)</f>
        <v/>
      </c>
      <c r="AS256" s="285" t="str">
        <f>Tableau1[[#This Row],[KRC]]&amp;Tableau1[[#This Row],[Poste KRC]]</f>
        <v>3000209101</v>
      </c>
      <c r="AT256" s="1" t="e">
        <f>VLOOKUP(Tableau1[[#This Row],[Colonne3]],Tableau6[[#All],[krcposte]:[description ]],2,FALSE)</f>
        <v>#N/A</v>
      </c>
    </row>
    <row r="257" spans="1:46" hidden="1" x14ac:dyDescent="0.35">
      <c r="A257" s="1" t="str">
        <f>Tableau1[[#This Row],[Nº pièce référence]]</f>
        <v>4500672260</v>
      </c>
      <c r="B257" s="124"/>
      <c r="C257" s="1"/>
      <c r="D257" s="1"/>
      <c r="E257" s="1" t="s">
        <v>1091</v>
      </c>
      <c r="F257" s="92"/>
      <c r="G257" s="123"/>
      <c r="H257" s="75" t="s">
        <v>214</v>
      </c>
      <c r="I257" s="75" t="s">
        <v>214</v>
      </c>
      <c r="J257" s="75" t="s">
        <v>214</v>
      </c>
      <c r="K257" s="75" t="s">
        <v>214</v>
      </c>
      <c r="L257" s="1"/>
      <c r="M257" s="75"/>
      <c r="N257" s="75"/>
      <c r="O257" s="75"/>
      <c r="P257" s="75"/>
      <c r="Q257" s="75" t="s">
        <v>214</v>
      </c>
      <c r="R257" s="226" t="str">
        <f>VLOOKUP(Tableau1[[#This Row],[POposte]],Tableau8[],15,FALSE)</f>
        <v>AA</v>
      </c>
      <c r="S257" s="226" t="str">
        <f>VLOOKUP(Tableau1[[#This Row],[POposte]],Tableau8[],14,FALSE)</f>
        <v>XX</v>
      </c>
      <c r="T257" s="75" t="str">
        <f>IF(Tableau1[[#This Row],[Strat lancement]]="A0",IF(Tableau1[[#This Row],[Statut lancement]]="X","OK","NOK"),IF(Tableau1[[#This Row],[Strat lancement]]="AA",IF(Tableau1[[#This Row],[Statut lancement]]="XX","OK","NOK"),IF(Tableau1[[#This Row],[Strat lancement]]="BB",IF(Tableau1[[#This Row],[Statut lancement]]="XXX","OK","NOK"))))</f>
        <v>OK</v>
      </c>
      <c r="U257" s="18" t="s">
        <v>1092</v>
      </c>
      <c r="V257" s="1" t="s">
        <v>1093</v>
      </c>
      <c r="W257" s="1" t="s">
        <v>88</v>
      </c>
      <c r="X257" s="2">
        <v>43951</v>
      </c>
      <c r="Y257" s="1" t="s">
        <v>1094</v>
      </c>
      <c r="Z257" s="1" t="s">
        <v>219</v>
      </c>
      <c r="AA257" s="2">
        <v>43951</v>
      </c>
      <c r="AB257" s="123" t="s">
        <v>220</v>
      </c>
      <c r="AC257" s="1" t="str">
        <f>VLOOKUP(Tableau1[[#This Row],[POposte]],Tableau8[#All],18,FALSE)</f>
        <v/>
      </c>
      <c r="AD257" s="236" t="str">
        <f>CONCATENATE(Tableau1[[#This Row],[Nº pièce référence]],Tableau1[[#This Row],[Poste de réf.]])</f>
        <v>450067226010</v>
      </c>
      <c r="AE257" s="237">
        <f>VLOOKUP(Tableau1[[#This Row],[POposte]],Tableau5[#All],5,FALSE)</f>
        <v>689.7</v>
      </c>
      <c r="AF257" s="238" t="s">
        <v>52</v>
      </c>
      <c r="AG257" s="237">
        <f>VLOOKUP(Tableau1[[#This Row],[POposte]],Tableau5[#All],6,FALSE)</f>
        <v>689.7</v>
      </c>
      <c r="AH257" s="238" t="s">
        <v>52</v>
      </c>
      <c r="AI257" s="239">
        <f>Tableau1[[#This Row],[Montant Engagé PO]]-Tableau1[[#This Row],[Montant Liquidé]]</f>
        <v>0</v>
      </c>
      <c r="AJ257" s="237" t="str">
        <f>VLOOKUP(Tableau1[[#This Row],[POposte]],Tableau5[#All],3,FALSE)</f>
        <v>300020910</v>
      </c>
      <c r="AK257" s="237" t="str">
        <f>VLOOKUP(Tableau1[[#This Row],[POposte]],Tableau5[#All],4,FALSE)</f>
        <v>1</v>
      </c>
      <c r="AL257" s="146" t="str">
        <f>VLOOKUP(Tableau1[[#This Row],[POposte]],Tableau5[#All],2,FALSE)</f>
        <v>254012121101</v>
      </c>
      <c r="AM257" s="237" t="str">
        <f>VLOOKUP(Tableau1[[#This Row],[POposte]],Tableau8[],9,FALSE)</f>
        <v>L</v>
      </c>
      <c r="AN257" s="241">
        <f>VLOOKUP(Tableau1[[#This Row],[POposte]],Tableau8[],16,FALSE)</f>
        <v>6</v>
      </c>
      <c r="AO257" s="200">
        <f>VLOOKUP(Tableau1[[#This Row],[POposte]],Tableau8[],17,FALSE)</f>
        <v>0</v>
      </c>
      <c r="AP257" s="1" t="str">
        <f>VLOOKUP(Tableau1[[#This Row],[POposte]],Tableau13[#All],10,FALSE)</f>
        <v>0800</v>
      </c>
      <c r="AQ257" s="1" t="str">
        <f>VLOOKUP(MID(Tableau1[[#This Row],[Codenva]],1,2),Tableau36[],2,FALSE)</f>
        <v>Overheidsopdrachten van beperkte waarde (0800)</v>
      </c>
      <c r="AR257" s="1" t="str">
        <f>VLOOKUP(Tableau1[[#This Row],[POposte]],Tableau13[#All],16,FALSE)</f>
        <v/>
      </c>
      <c r="AS257" s="285" t="str">
        <f>Tableau1[[#This Row],[KRC]]&amp;Tableau1[[#This Row],[Poste KRC]]</f>
        <v>3000209101</v>
      </c>
      <c r="AT257" s="1" t="e">
        <f>VLOOKUP(Tableau1[[#This Row],[Colonne3]],Tableau6[[#All],[krcposte]:[description ]],2,FALSE)</f>
        <v>#N/A</v>
      </c>
    </row>
    <row r="258" spans="1:46" hidden="1" x14ac:dyDescent="0.35">
      <c r="A258" s="1" t="str">
        <f>Tableau1[[#This Row],[Nº pièce référence]]</f>
        <v>4500672260</v>
      </c>
      <c r="B258" s="124"/>
      <c r="C258" s="1"/>
      <c r="D258" s="1"/>
      <c r="E258" s="1" t="s">
        <v>1091</v>
      </c>
      <c r="F258" s="92"/>
      <c r="G258" s="123"/>
      <c r="H258" s="75" t="s">
        <v>214</v>
      </c>
      <c r="I258" s="75" t="s">
        <v>214</v>
      </c>
      <c r="J258" s="75" t="s">
        <v>214</v>
      </c>
      <c r="K258" s="75" t="s">
        <v>214</v>
      </c>
      <c r="L258" s="1"/>
      <c r="M258" s="75"/>
      <c r="N258" s="75"/>
      <c r="O258" s="75"/>
      <c r="P258" s="75"/>
      <c r="Q258" s="75" t="s">
        <v>214</v>
      </c>
      <c r="R258" s="226" t="str">
        <f>VLOOKUP(Tableau1[[#This Row],[POposte]],Tableau8[],15,FALSE)</f>
        <v>AA</v>
      </c>
      <c r="S258" s="226" t="str">
        <f>VLOOKUP(Tableau1[[#This Row],[POposte]],Tableau8[],14,FALSE)</f>
        <v>XX</v>
      </c>
      <c r="T258" s="75" t="str">
        <f>IF(Tableau1[[#This Row],[Strat lancement]]="A0",IF(Tableau1[[#This Row],[Statut lancement]]="X","OK","NOK"),IF(Tableau1[[#This Row],[Strat lancement]]="AA",IF(Tableau1[[#This Row],[Statut lancement]]="XX","OK","NOK"),IF(Tableau1[[#This Row],[Strat lancement]]="BB",IF(Tableau1[[#This Row],[Statut lancement]]="XXX","OK","NOK"))))</f>
        <v>OK</v>
      </c>
      <c r="U258" s="18" t="s">
        <v>1092</v>
      </c>
      <c r="V258" s="1" t="s">
        <v>1093</v>
      </c>
      <c r="W258" s="1" t="s">
        <v>217</v>
      </c>
      <c r="X258" s="2">
        <v>43951</v>
      </c>
      <c r="Y258" s="1" t="s">
        <v>1095</v>
      </c>
      <c r="Z258" s="1" t="s">
        <v>219</v>
      </c>
      <c r="AA258" s="2">
        <v>43951</v>
      </c>
      <c r="AB258" s="123" t="s">
        <v>220</v>
      </c>
      <c r="AC258" s="1" t="str">
        <f>VLOOKUP(Tableau1[[#This Row],[POposte]],Tableau8[#All],18,FALSE)</f>
        <v/>
      </c>
      <c r="AD258" s="236" t="str">
        <f>CONCATENATE(Tableau1[[#This Row],[Nº pièce référence]],Tableau1[[#This Row],[Poste de réf.]])</f>
        <v>450067226020</v>
      </c>
      <c r="AE258" s="237">
        <f>VLOOKUP(Tableau1[[#This Row],[POposte]],Tableau5[#All],5,FALSE)</f>
        <v>556.6</v>
      </c>
      <c r="AF258" s="238" t="s">
        <v>52</v>
      </c>
      <c r="AG258" s="237">
        <f>VLOOKUP(Tableau1[[#This Row],[POposte]],Tableau5[#All],6,FALSE)</f>
        <v>556.6</v>
      </c>
      <c r="AH258" s="238" t="s">
        <v>52</v>
      </c>
      <c r="AI258" s="239">
        <f>Tableau1[[#This Row],[Montant Engagé PO]]-Tableau1[[#This Row],[Montant Liquidé]]</f>
        <v>0</v>
      </c>
      <c r="AJ258" s="237" t="str">
        <f>VLOOKUP(Tableau1[[#This Row],[POposte]],Tableau5[#All],3,FALSE)</f>
        <v>300020910</v>
      </c>
      <c r="AK258" s="237" t="str">
        <f>VLOOKUP(Tableau1[[#This Row],[POposte]],Tableau5[#All],4,FALSE)</f>
        <v>1</v>
      </c>
      <c r="AL258" s="146" t="str">
        <f>VLOOKUP(Tableau1[[#This Row],[POposte]],Tableau5[#All],2,FALSE)</f>
        <v>254012121101</v>
      </c>
      <c r="AM258" s="237" t="str">
        <f>VLOOKUP(Tableau1[[#This Row],[POposte]],Tableau8[],9,FALSE)</f>
        <v>L</v>
      </c>
      <c r="AN258" s="241">
        <f>VLOOKUP(Tableau1[[#This Row],[POposte]],Tableau8[],16,FALSE)</f>
        <v>2</v>
      </c>
      <c r="AO258" s="200">
        <f>VLOOKUP(Tableau1[[#This Row],[POposte]],Tableau8[],17,FALSE)</f>
        <v>0</v>
      </c>
      <c r="AP258" s="1" t="str">
        <f>VLOOKUP(Tableau1[[#This Row],[POposte]],Tableau13[#All],10,FALSE)</f>
        <v>0800</v>
      </c>
      <c r="AQ258" s="1" t="str">
        <f>VLOOKUP(MID(Tableau1[[#This Row],[Codenva]],1,2),Tableau36[],2,FALSE)</f>
        <v>Overheidsopdrachten van beperkte waarde (0800)</v>
      </c>
      <c r="AR258" s="1" t="str">
        <f>VLOOKUP(Tableau1[[#This Row],[POposte]],Tableau13[#All],16,FALSE)</f>
        <v/>
      </c>
      <c r="AS258" s="285" t="str">
        <f>Tableau1[[#This Row],[KRC]]&amp;Tableau1[[#This Row],[Poste KRC]]</f>
        <v>3000209101</v>
      </c>
      <c r="AT258" s="1" t="e">
        <f>VLOOKUP(Tableau1[[#This Row],[Colonne3]],Tableau6[[#All],[krcposte]:[description ]],2,FALSE)</f>
        <v>#N/A</v>
      </c>
    </row>
    <row r="259" spans="1:46" hidden="1" x14ac:dyDescent="0.35">
      <c r="A259" s="1" t="str">
        <f>Tableau1[[#This Row],[Nº pièce référence]]</f>
        <v>4500672260</v>
      </c>
      <c r="B259" s="124"/>
      <c r="C259" s="1"/>
      <c r="D259" s="1"/>
      <c r="E259" s="1" t="s">
        <v>1091</v>
      </c>
      <c r="F259" s="92"/>
      <c r="G259" s="123"/>
      <c r="H259" s="75" t="s">
        <v>214</v>
      </c>
      <c r="I259" s="75" t="s">
        <v>214</v>
      </c>
      <c r="J259" s="75" t="s">
        <v>214</v>
      </c>
      <c r="K259" s="75" t="s">
        <v>214</v>
      </c>
      <c r="L259" s="1"/>
      <c r="M259" s="75"/>
      <c r="N259" s="75"/>
      <c r="O259" s="75"/>
      <c r="P259" s="75"/>
      <c r="Q259" s="75" t="s">
        <v>214</v>
      </c>
      <c r="R259" s="226" t="str">
        <f>VLOOKUP(Tableau1[[#This Row],[POposte]],Tableau8[],15,FALSE)</f>
        <v>AA</v>
      </c>
      <c r="S259" s="226" t="str">
        <f>VLOOKUP(Tableau1[[#This Row],[POposte]],Tableau8[],14,FALSE)</f>
        <v>XX</v>
      </c>
      <c r="T259" s="75" t="str">
        <f>IF(Tableau1[[#This Row],[Strat lancement]]="A0",IF(Tableau1[[#This Row],[Statut lancement]]="X","OK","NOK"),IF(Tableau1[[#This Row],[Strat lancement]]="AA",IF(Tableau1[[#This Row],[Statut lancement]]="XX","OK","NOK"),IF(Tableau1[[#This Row],[Strat lancement]]="BB",IF(Tableau1[[#This Row],[Statut lancement]]="XXX","OK","NOK"))))</f>
        <v>OK</v>
      </c>
      <c r="U259" s="18" t="s">
        <v>1092</v>
      </c>
      <c r="V259" s="1" t="s">
        <v>1093</v>
      </c>
      <c r="W259" s="1" t="s">
        <v>222</v>
      </c>
      <c r="X259" s="2">
        <v>43951</v>
      </c>
      <c r="Y259" s="1" t="s">
        <v>1096</v>
      </c>
      <c r="Z259" s="1" t="s">
        <v>219</v>
      </c>
      <c r="AA259" s="2">
        <v>43951</v>
      </c>
      <c r="AB259" s="123" t="s">
        <v>220</v>
      </c>
      <c r="AC259" s="1" t="str">
        <f>VLOOKUP(Tableau1[[#This Row],[POposte]],Tableau8[#All],18,FALSE)</f>
        <v/>
      </c>
      <c r="AD259" s="236" t="str">
        <f>CONCATENATE(Tableau1[[#This Row],[Nº pièce référence]],Tableau1[[#This Row],[Poste de réf.]])</f>
        <v>450067226030</v>
      </c>
      <c r="AE259" s="237">
        <f>VLOOKUP(Tableau1[[#This Row],[POposte]],Tableau5[#All],5,FALSE)</f>
        <v>363</v>
      </c>
      <c r="AF259" s="238" t="s">
        <v>52</v>
      </c>
      <c r="AG259" s="237">
        <f>VLOOKUP(Tableau1[[#This Row],[POposte]],Tableau5[#All],6,FALSE)</f>
        <v>363</v>
      </c>
      <c r="AH259" s="238" t="s">
        <v>52</v>
      </c>
      <c r="AI259" s="239">
        <f>Tableau1[[#This Row],[Montant Engagé PO]]-Tableau1[[#This Row],[Montant Liquidé]]</f>
        <v>0</v>
      </c>
      <c r="AJ259" s="237" t="str">
        <f>VLOOKUP(Tableau1[[#This Row],[POposte]],Tableau5[#All],3,FALSE)</f>
        <v>300020910</v>
      </c>
      <c r="AK259" s="237" t="str">
        <f>VLOOKUP(Tableau1[[#This Row],[POposte]],Tableau5[#All],4,FALSE)</f>
        <v>1</v>
      </c>
      <c r="AL259" s="146" t="str">
        <f>VLOOKUP(Tableau1[[#This Row],[POposte]],Tableau5[#All],2,FALSE)</f>
        <v>254012121101</v>
      </c>
      <c r="AM259" s="237" t="str">
        <f>VLOOKUP(Tableau1[[#This Row],[POposte]],Tableau8[],9,FALSE)</f>
        <v>L</v>
      </c>
      <c r="AN259" s="241">
        <f>VLOOKUP(Tableau1[[#This Row],[POposte]],Tableau8[],16,FALSE)</f>
        <v>100</v>
      </c>
      <c r="AO259" s="200">
        <f>VLOOKUP(Tableau1[[#This Row],[POposte]],Tableau8[],17,FALSE)</f>
        <v>0</v>
      </c>
      <c r="AP259" s="1" t="str">
        <f>VLOOKUP(Tableau1[[#This Row],[POposte]],Tableau13[#All],10,FALSE)</f>
        <v>0800</v>
      </c>
      <c r="AQ259" s="1" t="str">
        <f>VLOOKUP(MID(Tableau1[[#This Row],[Codenva]],1,2),Tableau36[],2,FALSE)</f>
        <v>Overheidsopdrachten van beperkte waarde (0800)</v>
      </c>
      <c r="AR259" s="1" t="str">
        <f>VLOOKUP(Tableau1[[#This Row],[POposte]],Tableau13[#All],16,FALSE)</f>
        <v/>
      </c>
      <c r="AS259" s="285" t="str">
        <f>Tableau1[[#This Row],[KRC]]&amp;Tableau1[[#This Row],[Poste KRC]]</f>
        <v>3000209101</v>
      </c>
      <c r="AT259" s="1" t="e">
        <f>VLOOKUP(Tableau1[[#This Row],[Colonne3]],Tableau6[[#All],[krcposte]:[description ]],2,FALSE)</f>
        <v>#N/A</v>
      </c>
    </row>
    <row r="260" spans="1:46" hidden="1" x14ac:dyDescent="0.35">
      <c r="A260" s="1" t="str">
        <f>Tableau1[[#This Row],[Nº pièce référence]]</f>
        <v>4500672260</v>
      </c>
      <c r="B260" s="124"/>
      <c r="C260" s="1"/>
      <c r="D260" s="1"/>
      <c r="E260" s="1" t="s">
        <v>1091</v>
      </c>
      <c r="F260" s="92"/>
      <c r="G260" s="123"/>
      <c r="H260" s="75" t="s">
        <v>214</v>
      </c>
      <c r="I260" s="75" t="s">
        <v>214</v>
      </c>
      <c r="J260" s="75" t="s">
        <v>214</v>
      </c>
      <c r="K260" s="75" t="s">
        <v>214</v>
      </c>
      <c r="L260" s="1"/>
      <c r="M260" s="75"/>
      <c r="N260" s="75"/>
      <c r="O260" s="75"/>
      <c r="P260" s="75"/>
      <c r="Q260" s="75" t="s">
        <v>214</v>
      </c>
      <c r="R260" s="226" t="str">
        <f>VLOOKUP(Tableau1[[#This Row],[POposte]],Tableau8[],15,FALSE)</f>
        <v>AA</v>
      </c>
      <c r="S260" s="226" t="str">
        <f>VLOOKUP(Tableau1[[#This Row],[POposte]],Tableau8[],14,FALSE)</f>
        <v>XX</v>
      </c>
      <c r="T260" s="75" t="str">
        <f>IF(Tableau1[[#This Row],[Strat lancement]]="A0",IF(Tableau1[[#This Row],[Statut lancement]]="X","OK","NOK"),IF(Tableau1[[#This Row],[Strat lancement]]="AA",IF(Tableau1[[#This Row],[Statut lancement]]="XX","OK","NOK"),IF(Tableau1[[#This Row],[Strat lancement]]="BB",IF(Tableau1[[#This Row],[Statut lancement]]="XXX","OK","NOK"))))</f>
        <v>OK</v>
      </c>
      <c r="U260" s="18" t="s">
        <v>1092</v>
      </c>
      <c r="V260" s="1" t="s">
        <v>1093</v>
      </c>
      <c r="W260" s="1" t="s">
        <v>421</v>
      </c>
      <c r="X260" s="2">
        <v>43951</v>
      </c>
      <c r="Y260" s="1" t="s">
        <v>1097</v>
      </c>
      <c r="Z260" s="1" t="s">
        <v>219</v>
      </c>
      <c r="AA260" s="2">
        <v>43951</v>
      </c>
      <c r="AB260" s="123" t="s">
        <v>220</v>
      </c>
      <c r="AC260" s="1" t="str">
        <f>VLOOKUP(Tableau1[[#This Row],[POposte]],Tableau8[#All],18,FALSE)</f>
        <v/>
      </c>
      <c r="AD260" s="236" t="str">
        <f>CONCATENATE(Tableau1[[#This Row],[Nº pièce référence]],Tableau1[[#This Row],[Poste de réf.]])</f>
        <v>450067226040</v>
      </c>
      <c r="AE260" s="237">
        <f>VLOOKUP(Tableau1[[#This Row],[POposte]],Tableau5[#All],5,FALSE)</f>
        <v>363</v>
      </c>
      <c r="AF260" s="238" t="s">
        <v>52</v>
      </c>
      <c r="AG260" s="237">
        <f>VLOOKUP(Tableau1[[#This Row],[POposte]],Tableau5[#All],6,FALSE)</f>
        <v>363</v>
      </c>
      <c r="AH260" s="238" t="s">
        <v>52</v>
      </c>
      <c r="AI260" s="239">
        <f>Tableau1[[#This Row],[Montant Engagé PO]]-Tableau1[[#This Row],[Montant Liquidé]]</f>
        <v>0</v>
      </c>
      <c r="AJ260" s="237" t="str">
        <f>VLOOKUP(Tableau1[[#This Row],[POposte]],Tableau5[#All],3,FALSE)</f>
        <v>300020910</v>
      </c>
      <c r="AK260" s="237" t="str">
        <f>VLOOKUP(Tableau1[[#This Row],[POposte]],Tableau5[#All],4,FALSE)</f>
        <v>1</v>
      </c>
      <c r="AL260" s="146" t="str">
        <f>VLOOKUP(Tableau1[[#This Row],[POposte]],Tableau5[#All],2,FALSE)</f>
        <v>254012121101</v>
      </c>
      <c r="AM260" s="237" t="str">
        <f>VLOOKUP(Tableau1[[#This Row],[POposte]],Tableau8[],9,FALSE)</f>
        <v>L</v>
      </c>
      <c r="AN260" s="241">
        <f>VLOOKUP(Tableau1[[#This Row],[POposte]],Tableau8[],16,FALSE)</f>
        <v>100</v>
      </c>
      <c r="AO260" s="200">
        <f>VLOOKUP(Tableau1[[#This Row],[POposte]],Tableau8[],17,FALSE)</f>
        <v>0</v>
      </c>
      <c r="AP260" s="1" t="str">
        <f>VLOOKUP(Tableau1[[#This Row],[POposte]],Tableau13[#All],10,FALSE)</f>
        <v>0800</v>
      </c>
      <c r="AQ260" s="1" t="str">
        <f>VLOOKUP(MID(Tableau1[[#This Row],[Codenva]],1,2),Tableau36[],2,FALSE)</f>
        <v>Overheidsopdrachten van beperkte waarde (0800)</v>
      </c>
      <c r="AR260" s="1" t="str">
        <f>VLOOKUP(Tableau1[[#This Row],[POposte]],Tableau13[#All],16,FALSE)</f>
        <v/>
      </c>
      <c r="AS260" s="285" t="str">
        <f>Tableau1[[#This Row],[KRC]]&amp;Tableau1[[#This Row],[Poste KRC]]</f>
        <v>3000209101</v>
      </c>
      <c r="AT260" s="1" t="e">
        <f>VLOOKUP(Tableau1[[#This Row],[Colonne3]],Tableau6[[#All],[krcposte]:[description ]],2,FALSE)</f>
        <v>#N/A</v>
      </c>
    </row>
    <row r="261" spans="1:46" hidden="1" x14ac:dyDescent="0.35">
      <c r="A261" s="1" t="str">
        <f>Tableau1[[#This Row],[Nº pièce référence]]</f>
        <v>4500672260</v>
      </c>
      <c r="B261" s="124"/>
      <c r="C261" s="1"/>
      <c r="D261" s="1"/>
      <c r="E261" s="1" t="s">
        <v>1091</v>
      </c>
      <c r="F261" s="92"/>
      <c r="G261" s="123"/>
      <c r="H261" s="75" t="s">
        <v>214</v>
      </c>
      <c r="I261" s="75" t="s">
        <v>214</v>
      </c>
      <c r="J261" s="75" t="s">
        <v>214</v>
      </c>
      <c r="K261" s="75" t="s">
        <v>214</v>
      </c>
      <c r="L261" s="1"/>
      <c r="M261" s="75"/>
      <c r="N261" s="75"/>
      <c r="O261" s="75"/>
      <c r="P261" s="75"/>
      <c r="Q261" s="75" t="s">
        <v>214</v>
      </c>
      <c r="R261" s="226" t="str">
        <f>VLOOKUP(Tableau1[[#This Row],[POposte]],Tableau8[],15,FALSE)</f>
        <v>AA</v>
      </c>
      <c r="S261" s="226" t="str">
        <f>VLOOKUP(Tableau1[[#This Row],[POposte]],Tableau8[],14,FALSE)</f>
        <v>XX</v>
      </c>
      <c r="T261" s="75" t="str">
        <f>IF(Tableau1[[#This Row],[Strat lancement]]="A0",IF(Tableau1[[#This Row],[Statut lancement]]="X","OK","NOK"),IF(Tableau1[[#This Row],[Strat lancement]]="AA",IF(Tableau1[[#This Row],[Statut lancement]]="XX","OK","NOK"),IF(Tableau1[[#This Row],[Strat lancement]]="BB",IF(Tableau1[[#This Row],[Statut lancement]]="XXX","OK","NOK"))))</f>
        <v>OK</v>
      </c>
      <c r="U261" s="18" t="s">
        <v>1092</v>
      </c>
      <c r="V261" s="1" t="s">
        <v>1093</v>
      </c>
      <c r="W261" s="1" t="s">
        <v>423</v>
      </c>
      <c r="X261" s="2">
        <v>43951</v>
      </c>
      <c r="Y261" s="1" t="s">
        <v>1098</v>
      </c>
      <c r="Z261" s="1" t="s">
        <v>219</v>
      </c>
      <c r="AA261" s="2">
        <v>43951</v>
      </c>
      <c r="AB261" s="123" t="s">
        <v>220</v>
      </c>
      <c r="AC261" s="1" t="str">
        <f>VLOOKUP(Tableau1[[#This Row],[POposte]],Tableau8[#All],18,FALSE)</f>
        <v/>
      </c>
      <c r="AD261" s="236" t="str">
        <f>CONCATENATE(Tableau1[[#This Row],[Nº pièce référence]],Tableau1[[#This Row],[Poste de réf.]])</f>
        <v>450067226050</v>
      </c>
      <c r="AE261" s="237">
        <f>VLOOKUP(Tableau1[[#This Row],[POposte]],Tableau5[#All],5,FALSE)</f>
        <v>1089</v>
      </c>
      <c r="AF261" s="238" t="s">
        <v>52</v>
      </c>
      <c r="AG261" s="237">
        <f>VLOOKUP(Tableau1[[#This Row],[POposte]],Tableau5[#All],6,FALSE)</f>
        <v>1089</v>
      </c>
      <c r="AH261" s="238" t="s">
        <v>52</v>
      </c>
      <c r="AI261" s="239">
        <f>Tableau1[[#This Row],[Montant Engagé PO]]-Tableau1[[#This Row],[Montant Liquidé]]</f>
        <v>0</v>
      </c>
      <c r="AJ261" s="237" t="str">
        <f>VLOOKUP(Tableau1[[#This Row],[POposte]],Tableau5[#All],3,FALSE)</f>
        <v>300020910</v>
      </c>
      <c r="AK261" s="237" t="str">
        <f>VLOOKUP(Tableau1[[#This Row],[POposte]],Tableau5[#All],4,FALSE)</f>
        <v>1</v>
      </c>
      <c r="AL261" s="146" t="str">
        <f>VLOOKUP(Tableau1[[#This Row],[POposte]],Tableau5[#All],2,FALSE)</f>
        <v>254012121101</v>
      </c>
      <c r="AM261" s="237" t="str">
        <f>VLOOKUP(Tableau1[[#This Row],[POposte]],Tableau8[],9,FALSE)</f>
        <v>L</v>
      </c>
      <c r="AN261" s="241">
        <f>VLOOKUP(Tableau1[[#This Row],[POposte]],Tableau8[],16,FALSE)</f>
        <v>300</v>
      </c>
      <c r="AO261" s="200">
        <f>VLOOKUP(Tableau1[[#This Row],[POposte]],Tableau8[],17,FALSE)</f>
        <v>0</v>
      </c>
      <c r="AP261" s="1" t="str">
        <f>VLOOKUP(Tableau1[[#This Row],[POposte]],Tableau13[#All],10,FALSE)</f>
        <v>0800</v>
      </c>
      <c r="AQ261" s="1" t="str">
        <f>VLOOKUP(MID(Tableau1[[#This Row],[Codenva]],1,2),Tableau36[],2,FALSE)</f>
        <v>Overheidsopdrachten van beperkte waarde (0800)</v>
      </c>
      <c r="AR261" s="1" t="str">
        <f>VLOOKUP(Tableau1[[#This Row],[POposte]],Tableau13[#All],16,FALSE)</f>
        <v/>
      </c>
      <c r="AS261" s="285" t="str">
        <f>Tableau1[[#This Row],[KRC]]&amp;Tableau1[[#This Row],[Poste KRC]]</f>
        <v>3000209101</v>
      </c>
      <c r="AT261" s="1" t="e">
        <f>VLOOKUP(Tableau1[[#This Row],[Colonne3]],Tableau6[[#All],[krcposte]:[description ]],2,FALSE)</f>
        <v>#N/A</v>
      </c>
    </row>
    <row r="262" spans="1:46" hidden="1" x14ac:dyDescent="0.35">
      <c r="A262" s="1" t="str">
        <f>Tableau1[[#This Row],[Nº pièce référence]]</f>
        <v>4500672260</v>
      </c>
      <c r="B262" s="124"/>
      <c r="C262" s="1"/>
      <c r="D262" s="1"/>
      <c r="E262" s="1" t="s">
        <v>1091</v>
      </c>
      <c r="F262" s="92"/>
      <c r="G262" s="123"/>
      <c r="H262" s="75" t="s">
        <v>214</v>
      </c>
      <c r="I262" s="75" t="s">
        <v>214</v>
      </c>
      <c r="J262" s="75" t="s">
        <v>214</v>
      </c>
      <c r="K262" s="75" t="s">
        <v>214</v>
      </c>
      <c r="L262" s="1"/>
      <c r="M262" s="75"/>
      <c r="N262" s="75"/>
      <c r="O262" s="75"/>
      <c r="P262" s="75"/>
      <c r="Q262" s="75" t="s">
        <v>214</v>
      </c>
      <c r="R262" s="226" t="str">
        <f>VLOOKUP(Tableau1[[#This Row],[POposte]],Tableau8[],15,FALSE)</f>
        <v>AA</v>
      </c>
      <c r="S262" s="226" t="str">
        <f>VLOOKUP(Tableau1[[#This Row],[POposte]],Tableau8[],14,FALSE)</f>
        <v>XX</v>
      </c>
      <c r="T262" s="75" t="str">
        <f>IF(Tableau1[[#This Row],[Strat lancement]]="A0",IF(Tableau1[[#This Row],[Statut lancement]]="X","OK","NOK"),IF(Tableau1[[#This Row],[Strat lancement]]="AA",IF(Tableau1[[#This Row],[Statut lancement]]="XX","OK","NOK"),IF(Tableau1[[#This Row],[Strat lancement]]="BB",IF(Tableau1[[#This Row],[Statut lancement]]="XXX","OK","NOK"))))</f>
        <v>OK</v>
      </c>
      <c r="U262" s="18" t="s">
        <v>1092</v>
      </c>
      <c r="V262" s="1" t="s">
        <v>1093</v>
      </c>
      <c r="W262" s="1" t="s">
        <v>511</v>
      </c>
      <c r="X262" s="2">
        <v>43951</v>
      </c>
      <c r="Y262" s="1" t="s">
        <v>1099</v>
      </c>
      <c r="Z262" s="1" t="s">
        <v>219</v>
      </c>
      <c r="AA262" s="2">
        <v>43951</v>
      </c>
      <c r="AB262" s="123" t="s">
        <v>220</v>
      </c>
      <c r="AC262" s="1" t="str">
        <f>VLOOKUP(Tableau1[[#This Row],[POposte]],Tableau8[#All],18,FALSE)</f>
        <v/>
      </c>
      <c r="AD262" s="236" t="str">
        <f>CONCATENATE(Tableau1[[#This Row],[Nº pièce référence]],Tableau1[[#This Row],[Poste de réf.]])</f>
        <v>450067226060</v>
      </c>
      <c r="AE262" s="237">
        <f>VLOOKUP(Tableau1[[#This Row],[POposte]],Tableau5[#All],5,FALSE)</f>
        <v>363</v>
      </c>
      <c r="AF262" s="238" t="s">
        <v>52</v>
      </c>
      <c r="AG262" s="237">
        <f>VLOOKUP(Tableau1[[#This Row],[POposte]],Tableau5[#All],6,FALSE)</f>
        <v>363</v>
      </c>
      <c r="AH262" s="238" t="s">
        <v>52</v>
      </c>
      <c r="AI262" s="239">
        <f>Tableau1[[#This Row],[Montant Engagé PO]]-Tableau1[[#This Row],[Montant Liquidé]]</f>
        <v>0</v>
      </c>
      <c r="AJ262" s="237" t="str">
        <f>VLOOKUP(Tableau1[[#This Row],[POposte]],Tableau5[#All],3,FALSE)</f>
        <v>300020910</v>
      </c>
      <c r="AK262" s="237" t="str">
        <f>VLOOKUP(Tableau1[[#This Row],[POposte]],Tableau5[#All],4,FALSE)</f>
        <v>1</v>
      </c>
      <c r="AL262" s="146" t="str">
        <f>VLOOKUP(Tableau1[[#This Row],[POposte]],Tableau5[#All],2,FALSE)</f>
        <v>254012121101</v>
      </c>
      <c r="AM262" s="237" t="str">
        <f>VLOOKUP(Tableau1[[#This Row],[POposte]],Tableau8[],9,FALSE)</f>
        <v>L</v>
      </c>
      <c r="AN262" s="241">
        <f>VLOOKUP(Tableau1[[#This Row],[POposte]],Tableau8[],16,FALSE)</f>
        <v>100</v>
      </c>
      <c r="AO262" s="200">
        <f>VLOOKUP(Tableau1[[#This Row],[POposte]],Tableau8[],17,FALSE)</f>
        <v>0</v>
      </c>
      <c r="AP262" s="1" t="str">
        <f>VLOOKUP(Tableau1[[#This Row],[POposte]],Tableau13[#All],10,FALSE)</f>
        <v>0800</v>
      </c>
      <c r="AQ262" s="1" t="str">
        <f>VLOOKUP(MID(Tableau1[[#This Row],[Codenva]],1,2),Tableau36[],2,FALSE)</f>
        <v>Overheidsopdrachten van beperkte waarde (0800)</v>
      </c>
      <c r="AR262" s="1" t="str">
        <f>VLOOKUP(Tableau1[[#This Row],[POposte]],Tableau13[#All],16,FALSE)</f>
        <v/>
      </c>
      <c r="AS262" s="285" t="str">
        <f>Tableau1[[#This Row],[KRC]]&amp;Tableau1[[#This Row],[Poste KRC]]</f>
        <v>3000209101</v>
      </c>
      <c r="AT262" s="1" t="e">
        <f>VLOOKUP(Tableau1[[#This Row],[Colonne3]],Tableau6[[#All],[krcposte]:[description ]],2,FALSE)</f>
        <v>#N/A</v>
      </c>
    </row>
    <row r="263" spans="1:46" hidden="1" x14ac:dyDescent="0.35">
      <c r="A263" s="1" t="str">
        <f>Tableau1[[#This Row],[Nº pièce référence]]</f>
        <v>4500672260</v>
      </c>
      <c r="B263" s="124"/>
      <c r="C263" s="1"/>
      <c r="D263" s="1"/>
      <c r="E263" s="1" t="s">
        <v>1091</v>
      </c>
      <c r="F263" s="92"/>
      <c r="G263" s="123"/>
      <c r="H263" s="75" t="s">
        <v>214</v>
      </c>
      <c r="I263" s="75" t="s">
        <v>214</v>
      </c>
      <c r="J263" s="75" t="s">
        <v>214</v>
      </c>
      <c r="K263" s="75" t="s">
        <v>214</v>
      </c>
      <c r="L263" s="1"/>
      <c r="M263" s="75"/>
      <c r="N263" s="75"/>
      <c r="O263" s="75"/>
      <c r="P263" s="75"/>
      <c r="Q263" s="75" t="s">
        <v>214</v>
      </c>
      <c r="R263" s="226" t="str">
        <f>VLOOKUP(Tableau1[[#This Row],[POposte]],Tableau8[],15,FALSE)</f>
        <v>AA</v>
      </c>
      <c r="S263" s="226" t="str">
        <f>VLOOKUP(Tableau1[[#This Row],[POposte]],Tableau8[],14,FALSE)</f>
        <v>XX</v>
      </c>
      <c r="T263" s="75" t="str">
        <f>IF(Tableau1[[#This Row],[Strat lancement]]="A0",IF(Tableau1[[#This Row],[Statut lancement]]="X","OK","NOK"),IF(Tableau1[[#This Row],[Strat lancement]]="AA",IF(Tableau1[[#This Row],[Statut lancement]]="XX","OK","NOK"),IF(Tableau1[[#This Row],[Strat lancement]]="BB",IF(Tableau1[[#This Row],[Statut lancement]]="XXX","OK","NOK"))))</f>
        <v>OK</v>
      </c>
      <c r="U263" s="18" t="s">
        <v>1092</v>
      </c>
      <c r="V263" s="1" t="s">
        <v>1093</v>
      </c>
      <c r="W263" s="1" t="s">
        <v>513</v>
      </c>
      <c r="X263" s="2">
        <v>43951</v>
      </c>
      <c r="Y263" s="1" t="s">
        <v>1100</v>
      </c>
      <c r="Z263" s="1" t="s">
        <v>219</v>
      </c>
      <c r="AA263" s="2">
        <v>43951</v>
      </c>
      <c r="AB263" s="123" t="s">
        <v>220</v>
      </c>
      <c r="AC263" s="1" t="str">
        <f>VLOOKUP(Tableau1[[#This Row],[POposte]],Tableau8[#All],18,FALSE)</f>
        <v/>
      </c>
      <c r="AD263" s="236" t="str">
        <f>CONCATENATE(Tableau1[[#This Row],[Nº pièce référence]],Tableau1[[#This Row],[Poste de réf.]])</f>
        <v>450067226070</v>
      </c>
      <c r="AE263" s="237">
        <f>VLOOKUP(Tableau1[[#This Row],[POposte]],Tableau5[#All],5,FALSE)</f>
        <v>363</v>
      </c>
      <c r="AF263" s="238" t="s">
        <v>52</v>
      </c>
      <c r="AG263" s="237">
        <f>VLOOKUP(Tableau1[[#This Row],[POposte]],Tableau5[#All],6,FALSE)</f>
        <v>363</v>
      </c>
      <c r="AH263" s="238" t="s">
        <v>52</v>
      </c>
      <c r="AI263" s="239">
        <f>Tableau1[[#This Row],[Montant Engagé PO]]-Tableau1[[#This Row],[Montant Liquidé]]</f>
        <v>0</v>
      </c>
      <c r="AJ263" s="237" t="str">
        <f>VLOOKUP(Tableau1[[#This Row],[POposte]],Tableau5[#All],3,FALSE)</f>
        <v>300020910</v>
      </c>
      <c r="AK263" s="237" t="str">
        <f>VLOOKUP(Tableau1[[#This Row],[POposte]],Tableau5[#All],4,FALSE)</f>
        <v>1</v>
      </c>
      <c r="AL263" s="146" t="str">
        <f>VLOOKUP(Tableau1[[#This Row],[POposte]],Tableau5[#All],2,FALSE)</f>
        <v>254012121101</v>
      </c>
      <c r="AM263" s="237" t="str">
        <f>VLOOKUP(Tableau1[[#This Row],[POposte]],Tableau8[],9,FALSE)</f>
        <v>L</v>
      </c>
      <c r="AN263" s="241">
        <f>VLOOKUP(Tableau1[[#This Row],[POposte]],Tableau8[],16,FALSE)</f>
        <v>100</v>
      </c>
      <c r="AO263" s="200">
        <f>VLOOKUP(Tableau1[[#This Row],[POposte]],Tableau8[],17,FALSE)</f>
        <v>0</v>
      </c>
      <c r="AP263" s="1" t="str">
        <f>VLOOKUP(Tableau1[[#This Row],[POposte]],Tableau13[#All],10,FALSE)</f>
        <v>0800</v>
      </c>
      <c r="AQ263" s="1" t="str">
        <f>VLOOKUP(MID(Tableau1[[#This Row],[Codenva]],1,2),Tableau36[],2,FALSE)</f>
        <v>Overheidsopdrachten van beperkte waarde (0800)</v>
      </c>
      <c r="AR263" s="1" t="str">
        <f>VLOOKUP(Tableau1[[#This Row],[POposte]],Tableau13[#All],16,FALSE)</f>
        <v/>
      </c>
      <c r="AS263" s="285" t="str">
        <f>Tableau1[[#This Row],[KRC]]&amp;Tableau1[[#This Row],[Poste KRC]]</f>
        <v>3000209101</v>
      </c>
      <c r="AT263" s="1" t="e">
        <f>VLOOKUP(Tableau1[[#This Row],[Colonne3]],Tableau6[[#All],[krcposte]:[description ]],2,FALSE)</f>
        <v>#N/A</v>
      </c>
    </row>
    <row r="264" spans="1:46" hidden="1" x14ac:dyDescent="0.35">
      <c r="A264" s="1" t="str">
        <f>Tableau1[[#This Row],[Nº pièce référence]]</f>
        <v>4500672260</v>
      </c>
      <c r="B264" s="124"/>
      <c r="C264" s="1"/>
      <c r="D264" s="1"/>
      <c r="E264" s="1" t="s">
        <v>1091</v>
      </c>
      <c r="F264" s="92"/>
      <c r="G264" s="123"/>
      <c r="H264" s="75" t="s">
        <v>214</v>
      </c>
      <c r="I264" s="75" t="s">
        <v>214</v>
      </c>
      <c r="J264" s="75" t="s">
        <v>214</v>
      </c>
      <c r="K264" s="75" t="s">
        <v>214</v>
      </c>
      <c r="L264" s="1"/>
      <c r="M264" s="75"/>
      <c r="N264" s="75"/>
      <c r="O264" s="75"/>
      <c r="P264" s="75"/>
      <c r="Q264" s="75" t="s">
        <v>214</v>
      </c>
      <c r="R264" s="226" t="str">
        <f>VLOOKUP(Tableau1[[#This Row],[POposte]],Tableau8[],15,FALSE)</f>
        <v>AA</v>
      </c>
      <c r="S264" s="226" t="str">
        <f>VLOOKUP(Tableau1[[#This Row],[POposte]],Tableau8[],14,FALSE)</f>
        <v>XX</v>
      </c>
      <c r="T264" s="75" t="str">
        <f>IF(Tableau1[[#This Row],[Strat lancement]]="A0",IF(Tableau1[[#This Row],[Statut lancement]]="X","OK","NOK"),IF(Tableau1[[#This Row],[Strat lancement]]="AA",IF(Tableau1[[#This Row],[Statut lancement]]="XX","OK","NOK"),IF(Tableau1[[#This Row],[Strat lancement]]="BB",IF(Tableau1[[#This Row],[Statut lancement]]="XXX","OK","NOK"))))</f>
        <v>OK</v>
      </c>
      <c r="U264" s="18" t="s">
        <v>1092</v>
      </c>
      <c r="V264" s="1" t="s">
        <v>1093</v>
      </c>
      <c r="W264" s="1" t="s">
        <v>515</v>
      </c>
      <c r="X264" s="2">
        <v>43951</v>
      </c>
      <c r="Y264" s="1" t="s">
        <v>1101</v>
      </c>
      <c r="Z264" s="1" t="s">
        <v>219</v>
      </c>
      <c r="AA264" s="2">
        <v>43951</v>
      </c>
      <c r="AB264" s="123" t="s">
        <v>220</v>
      </c>
      <c r="AC264" s="1" t="str">
        <f>VLOOKUP(Tableau1[[#This Row],[POposte]],Tableau8[#All],18,FALSE)</f>
        <v/>
      </c>
      <c r="AD264" s="236" t="str">
        <f>CONCATENATE(Tableau1[[#This Row],[Nº pièce référence]],Tableau1[[#This Row],[Poste de réf.]])</f>
        <v>450067226080</v>
      </c>
      <c r="AE264" s="237">
        <f>VLOOKUP(Tableau1[[#This Row],[POposte]],Tableau5[#All],5,FALSE)</f>
        <v>726</v>
      </c>
      <c r="AF264" s="238" t="s">
        <v>52</v>
      </c>
      <c r="AG264" s="237">
        <f>VLOOKUP(Tableau1[[#This Row],[POposte]],Tableau5[#All],6,FALSE)</f>
        <v>726</v>
      </c>
      <c r="AH264" s="238" t="s">
        <v>52</v>
      </c>
      <c r="AI264" s="239">
        <f>Tableau1[[#This Row],[Montant Engagé PO]]-Tableau1[[#This Row],[Montant Liquidé]]</f>
        <v>0</v>
      </c>
      <c r="AJ264" s="237" t="str">
        <f>VLOOKUP(Tableau1[[#This Row],[POposte]],Tableau5[#All],3,FALSE)</f>
        <v>300020910</v>
      </c>
      <c r="AK264" s="237" t="str">
        <f>VLOOKUP(Tableau1[[#This Row],[POposte]],Tableau5[#All],4,FALSE)</f>
        <v>1</v>
      </c>
      <c r="AL264" s="146" t="str">
        <f>VLOOKUP(Tableau1[[#This Row],[POposte]],Tableau5[#All],2,FALSE)</f>
        <v>254012121101</v>
      </c>
      <c r="AM264" s="237" t="str">
        <f>VLOOKUP(Tableau1[[#This Row],[POposte]],Tableau8[],9,FALSE)</f>
        <v>L</v>
      </c>
      <c r="AN264" s="241">
        <f>VLOOKUP(Tableau1[[#This Row],[POposte]],Tableau8[],16,FALSE)</f>
        <v>200</v>
      </c>
      <c r="AO264" s="200">
        <f>VLOOKUP(Tableau1[[#This Row],[POposte]],Tableau8[],17,FALSE)</f>
        <v>0</v>
      </c>
      <c r="AP264" s="1" t="str">
        <f>VLOOKUP(Tableau1[[#This Row],[POposte]],Tableau13[#All],10,FALSE)</f>
        <v>0800</v>
      </c>
      <c r="AQ264" s="1" t="str">
        <f>VLOOKUP(MID(Tableau1[[#This Row],[Codenva]],1,2),Tableau36[],2,FALSE)</f>
        <v>Overheidsopdrachten van beperkte waarde (0800)</v>
      </c>
      <c r="AR264" s="1" t="str">
        <f>VLOOKUP(Tableau1[[#This Row],[POposte]],Tableau13[#All],16,FALSE)</f>
        <v/>
      </c>
      <c r="AS264" s="285" t="str">
        <f>Tableau1[[#This Row],[KRC]]&amp;Tableau1[[#This Row],[Poste KRC]]</f>
        <v>3000209101</v>
      </c>
      <c r="AT264" s="1" t="e">
        <f>VLOOKUP(Tableau1[[#This Row],[Colonne3]],Tableau6[[#All],[krcposte]:[description ]],2,FALSE)</f>
        <v>#N/A</v>
      </c>
    </row>
    <row r="265" spans="1:46" hidden="1" x14ac:dyDescent="0.35">
      <c r="A265" s="1" t="str">
        <f>Tableau1[[#This Row],[Nº pièce référence]]</f>
        <v>4500672260</v>
      </c>
      <c r="B265" s="124"/>
      <c r="C265" s="1"/>
      <c r="D265" s="1"/>
      <c r="E265" s="1" t="s">
        <v>1091</v>
      </c>
      <c r="F265" s="92"/>
      <c r="G265" s="123"/>
      <c r="H265" s="75" t="s">
        <v>214</v>
      </c>
      <c r="I265" s="75" t="s">
        <v>214</v>
      </c>
      <c r="J265" s="75" t="s">
        <v>214</v>
      </c>
      <c r="K265" s="75" t="s">
        <v>214</v>
      </c>
      <c r="L265" s="1"/>
      <c r="M265" s="75"/>
      <c r="N265" s="75"/>
      <c r="O265" s="75"/>
      <c r="P265" s="75"/>
      <c r="Q265" s="75" t="s">
        <v>214</v>
      </c>
      <c r="R265" s="226" t="str">
        <f>VLOOKUP(Tableau1[[#This Row],[POposte]],Tableau8[],15,FALSE)</f>
        <v>AA</v>
      </c>
      <c r="S265" s="226" t="str">
        <f>VLOOKUP(Tableau1[[#This Row],[POposte]],Tableau8[],14,FALSE)</f>
        <v>XX</v>
      </c>
      <c r="T265" s="75" t="str">
        <f>IF(Tableau1[[#This Row],[Strat lancement]]="A0",IF(Tableau1[[#This Row],[Statut lancement]]="X","OK","NOK"),IF(Tableau1[[#This Row],[Strat lancement]]="AA",IF(Tableau1[[#This Row],[Statut lancement]]="XX","OK","NOK"),IF(Tableau1[[#This Row],[Strat lancement]]="BB",IF(Tableau1[[#This Row],[Statut lancement]]="XXX","OK","NOK"))))</f>
        <v>OK</v>
      </c>
      <c r="U265" s="18" t="s">
        <v>1092</v>
      </c>
      <c r="V265" s="1" t="s">
        <v>1093</v>
      </c>
      <c r="W265" s="1" t="s">
        <v>516</v>
      </c>
      <c r="X265" s="2">
        <v>43951</v>
      </c>
      <c r="Y265" s="1" t="s">
        <v>1102</v>
      </c>
      <c r="Z265" s="1" t="s">
        <v>219</v>
      </c>
      <c r="AA265" s="2">
        <v>43951</v>
      </c>
      <c r="AB265" s="123" t="s">
        <v>220</v>
      </c>
      <c r="AC265" s="1" t="str">
        <f>VLOOKUP(Tableau1[[#This Row],[POposte]],Tableau8[#All],18,FALSE)</f>
        <v/>
      </c>
      <c r="AD265" s="236" t="str">
        <f>CONCATENATE(Tableau1[[#This Row],[Nº pièce référence]],Tableau1[[#This Row],[Poste de réf.]])</f>
        <v>450067226090</v>
      </c>
      <c r="AE265" s="237">
        <f>VLOOKUP(Tableau1[[#This Row],[POposte]],Tableau5[#All],5,FALSE)</f>
        <v>363</v>
      </c>
      <c r="AF265" s="238" t="s">
        <v>52</v>
      </c>
      <c r="AG265" s="237">
        <f>VLOOKUP(Tableau1[[#This Row],[POposte]],Tableau5[#All],6,FALSE)</f>
        <v>363</v>
      </c>
      <c r="AH265" s="238" t="s">
        <v>52</v>
      </c>
      <c r="AI265" s="239">
        <f>Tableau1[[#This Row],[Montant Engagé PO]]-Tableau1[[#This Row],[Montant Liquidé]]</f>
        <v>0</v>
      </c>
      <c r="AJ265" s="237" t="str">
        <f>VLOOKUP(Tableau1[[#This Row],[POposte]],Tableau5[#All],3,FALSE)</f>
        <v>300020910</v>
      </c>
      <c r="AK265" s="237" t="str">
        <f>VLOOKUP(Tableau1[[#This Row],[POposte]],Tableau5[#All],4,FALSE)</f>
        <v>1</v>
      </c>
      <c r="AL265" s="146" t="str">
        <f>VLOOKUP(Tableau1[[#This Row],[POposte]],Tableau5[#All],2,FALSE)</f>
        <v>254012121101</v>
      </c>
      <c r="AM265" s="237" t="str">
        <f>VLOOKUP(Tableau1[[#This Row],[POposte]],Tableau8[],9,FALSE)</f>
        <v>L</v>
      </c>
      <c r="AN265" s="241">
        <f>VLOOKUP(Tableau1[[#This Row],[POposte]],Tableau8[],16,FALSE)</f>
        <v>100</v>
      </c>
      <c r="AO265" s="200">
        <f>VLOOKUP(Tableau1[[#This Row],[POposte]],Tableau8[],17,FALSE)</f>
        <v>0</v>
      </c>
      <c r="AP265" s="1" t="str">
        <f>VLOOKUP(Tableau1[[#This Row],[POposte]],Tableau13[#All],10,FALSE)</f>
        <v>0800</v>
      </c>
      <c r="AQ265" s="1" t="str">
        <f>VLOOKUP(MID(Tableau1[[#This Row],[Codenva]],1,2),Tableau36[],2,FALSE)</f>
        <v>Overheidsopdrachten van beperkte waarde (0800)</v>
      </c>
      <c r="AR265" s="1" t="str">
        <f>VLOOKUP(Tableau1[[#This Row],[POposte]],Tableau13[#All],16,FALSE)</f>
        <v/>
      </c>
      <c r="AS265" s="285" t="str">
        <f>Tableau1[[#This Row],[KRC]]&amp;Tableau1[[#This Row],[Poste KRC]]</f>
        <v>3000209101</v>
      </c>
      <c r="AT265" s="1" t="e">
        <f>VLOOKUP(Tableau1[[#This Row],[Colonne3]],Tableau6[[#All],[krcposte]:[description ]],2,FALSE)</f>
        <v>#N/A</v>
      </c>
    </row>
    <row r="266" spans="1:46" x14ac:dyDescent="0.35">
      <c r="A266" s="1" t="str">
        <f>Tableau1[[#This Row],[Nº pièce référence]]</f>
        <v>4500672164</v>
      </c>
      <c r="B266" s="128" t="s">
        <v>1103</v>
      </c>
      <c r="C266" s="1"/>
      <c r="D266" s="1"/>
      <c r="E266" s="1" t="s">
        <v>400</v>
      </c>
      <c r="F266" s="92"/>
      <c r="G266" s="127">
        <v>0</v>
      </c>
      <c r="H266" s="95">
        <v>43942</v>
      </c>
      <c r="I266" s="33">
        <v>12699</v>
      </c>
      <c r="J266" s="73" t="s">
        <v>282</v>
      </c>
      <c r="K266" s="73"/>
      <c r="L266" s="176" t="s">
        <v>276</v>
      </c>
      <c r="M266" s="33"/>
      <c r="N266" s="33"/>
      <c r="O266" s="33"/>
      <c r="P266" s="33"/>
      <c r="Q266" s="75">
        <v>43942</v>
      </c>
      <c r="R266" s="226" t="str">
        <f>VLOOKUP(Tableau1[[#This Row],[POposte]],Tableau8[],15,FALSE)</f>
        <v>BB</v>
      </c>
      <c r="S266" s="226" t="str">
        <f>VLOOKUP(Tableau1[[#This Row],[POposte]],Tableau8[],14,FALSE)</f>
        <v>XXX</v>
      </c>
      <c r="T266" s="75" t="str">
        <f>IF(Tableau1[[#This Row],[Strat lancement]]="A0",IF(Tableau1[[#This Row],[Statut lancement]]="X","OK","NOK"),IF(Tableau1[[#This Row],[Strat lancement]]="AA",IF(Tableau1[[#This Row],[Statut lancement]]="XX","OK","NOK"),IF(Tableau1[[#This Row],[Strat lancement]]="BB",IF(Tableau1[[#This Row],[Statut lancement]]="XXX","OK","NOK"))))</f>
        <v>OK</v>
      </c>
      <c r="U266" s="18" t="s">
        <v>401</v>
      </c>
      <c r="V266" s="1" t="s">
        <v>1104</v>
      </c>
      <c r="W266" s="1" t="s">
        <v>88</v>
      </c>
      <c r="X266" s="2">
        <v>43951</v>
      </c>
      <c r="Y266" s="1" t="s">
        <v>1105</v>
      </c>
      <c r="Z266" s="1" t="s">
        <v>219</v>
      </c>
      <c r="AA266" s="2">
        <v>43951</v>
      </c>
      <c r="AB266" s="123" t="s">
        <v>220</v>
      </c>
      <c r="AC266" s="1" t="str">
        <f>VLOOKUP(Tableau1[[#This Row],[POposte]],Tableau8[#All],18,FALSE)</f>
        <v/>
      </c>
      <c r="AD266" s="236" t="str">
        <f>CONCATENATE(Tableau1[[#This Row],[Nº pièce référence]],Tableau1[[#This Row],[Poste de réf.]])</f>
        <v>450067216410</v>
      </c>
      <c r="AE266" s="237">
        <f>VLOOKUP(Tableau1[[#This Row],[POposte]],Tableau5[#All],5,FALSE)</f>
        <v>46957.68</v>
      </c>
      <c r="AF266" s="238" t="s">
        <v>52</v>
      </c>
      <c r="AG266" s="237">
        <f>VLOOKUP(Tableau1[[#This Row],[POposte]],Tableau5[#All],6,FALSE)</f>
        <v>46957.68</v>
      </c>
      <c r="AH266" s="238" t="s">
        <v>52</v>
      </c>
      <c r="AI266" s="239">
        <f>Tableau1[[#This Row],[Montant Engagé PO]]-Tableau1[[#This Row],[Montant Liquidé]]</f>
        <v>0</v>
      </c>
      <c r="AJ266" s="237" t="str">
        <f>VLOOKUP(Tableau1[[#This Row],[POposte]],Tableau5[#All],3,FALSE)</f>
        <v>300020861</v>
      </c>
      <c r="AK266" s="237" t="str">
        <f>VLOOKUP(Tableau1[[#This Row],[POposte]],Tableau5[#All],4,FALSE)</f>
        <v>2</v>
      </c>
      <c r="AL266" s="146" t="str">
        <f>VLOOKUP(Tableau1[[#This Row],[POposte]],Tableau5[#All],2,FALSE)</f>
        <v>255223121102</v>
      </c>
      <c r="AM266" s="237" t="str">
        <f>VLOOKUP(Tableau1[[#This Row],[POposte]],Tableau8[],9,FALSE)</f>
        <v>Z</v>
      </c>
      <c r="AN266" s="241">
        <f>VLOOKUP(Tableau1[[#This Row],[POposte]],Tableau8[],16,FALSE)</f>
        <v>1</v>
      </c>
      <c r="AO266" s="200">
        <f>VLOOKUP(Tableau1[[#This Row],[POposte]],Tableau8[],17,FALSE)</f>
        <v>0</v>
      </c>
      <c r="AP266" s="1" t="str">
        <f>VLOOKUP(Tableau1[[#This Row],[POposte]],Tableau13[#All],10,FALSE)</f>
        <v>0500</v>
      </c>
      <c r="AQ266" s="1" t="str">
        <f>VLOOKUP(MID(Tableau1[[#This Row],[Codenva]],1,2),Tableau36[],2,FALSE)</f>
        <v>Onderhandelingsprocedure zonder voorafgaande bekendmaking (0500)</v>
      </c>
      <c r="AR266" s="1" t="str">
        <f>VLOOKUP(Tableau1[[#This Row],[POposte]],Tableau13[#All],16,FALSE)</f>
        <v/>
      </c>
      <c r="AS266" s="285" t="str">
        <f>Tableau1[[#This Row],[KRC]]&amp;Tableau1[[#This Row],[Poste KRC]]</f>
        <v>3000208612</v>
      </c>
      <c r="AT266" s="1" t="str">
        <f>VLOOKUP(Tableau1[[#This Row],[Colonne3]],Tableau6[[#All],[krcposte]:[description ]],2,FALSE)</f>
        <v>Testing/reactifs</v>
      </c>
    </row>
    <row r="267" spans="1:46" x14ac:dyDescent="0.35">
      <c r="A267" s="1" t="str">
        <f>Tableau1[[#This Row],[Nº pièce référence]]</f>
        <v>4500672268</v>
      </c>
      <c r="B267" s="128" t="s">
        <v>1106</v>
      </c>
      <c r="C267" s="1"/>
      <c r="D267" s="1"/>
      <c r="E267" s="1" t="s">
        <v>907</v>
      </c>
      <c r="F267" s="92"/>
      <c r="G267" s="127">
        <v>0</v>
      </c>
      <c r="H267" s="95">
        <v>43948</v>
      </c>
      <c r="I267" s="33">
        <v>13077</v>
      </c>
      <c r="J267" s="73" t="s">
        <v>282</v>
      </c>
      <c r="K267" s="73"/>
      <c r="L267" s="176" t="s">
        <v>276</v>
      </c>
      <c r="M267" s="33"/>
      <c r="N267" s="33"/>
      <c r="O267" s="33"/>
      <c r="P267" s="33"/>
      <c r="Q267" s="75">
        <v>43945</v>
      </c>
      <c r="R267" s="226" t="str">
        <f>VLOOKUP(Tableau1[[#This Row],[POposte]],Tableau8[],15,FALSE)</f>
        <v>BB</v>
      </c>
      <c r="S267" s="226" t="str">
        <f>VLOOKUP(Tableau1[[#This Row],[POposte]],Tableau8[],14,FALSE)</f>
        <v>XXX</v>
      </c>
      <c r="T267" s="75" t="str">
        <f>IF(Tableau1[[#This Row],[Strat lancement]]="A0",IF(Tableau1[[#This Row],[Statut lancement]]="X","OK","NOK"),IF(Tableau1[[#This Row],[Strat lancement]]="AA",IF(Tableau1[[#This Row],[Statut lancement]]="XX","OK","NOK"),IF(Tableau1[[#This Row],[Strat lancement]]="BB",IF(Tableau1[[#This Row],[Statut lancement]]="XXX","OK","NOK"))))</f>
        <v>OK</v>
      </c>
      <c r="U267" s="18" t="s">
        <v>910</v>
      </c>
      <c r="V267" s="1" t="s">
        <v>1107</v>
      </c>
      <c r="W267" s="1" t="s">
        <v>88</v>
      </c>
      <c r="X267" s="2">
        <v>43951</v>
      </c>
      <c r="Y267" s="1" t="s">
        <v>1108</v>
      </c>
      <c r="Z267" s="1" t="s">
        <v>219</v>
      </c>
      <c r="AA267" s="2">
        <v>43951</v>
      </c>
      <c r="AB267" s="123" t="s">
        <v>220</v>
      </c>
      <c r="AC267" s="1" t="str">
        <f>VLOOKUP(Tableau1[[#This Row],[POposte]],Tableau8[#All],18,FALSE)</f>
        <v/>
      </c>
      <c r="AD267" s="236" t="str">
        <f>CONCATENATE(Tableau1[[#This Row],[Nº pièce référence]],Tableau1[[#This Row],[Poste de réf.]])</f>
        <v>450067226810</v>
      </c>
      <c r="AE267" s="237">
        <f>VLOOKUP(Tableau1[[#This Row],[POposte]],Tableau5[#All],5,FALSE)</f>
        <v>28979.5</v>
      </c>
      <c r="AF267" s="238" t="s">
        <v>52</v>
      </c>
      <c r="AG267" s="237">
        <f>VLOOKUP(Tableau1[[#This Row],[POposte]],Tableau5[#All],6,FALSE)</f>
        <v>27696.9</v>
      </c>
      <c r="AH267" s="238" t="s">
        <v>52</v>
      </c>
      <c r="AI267" s="239">
        <f>Tableau1[[#This Row],[Montant Engagé PO]]-Tableau1[[#This Row],[Montant Liquidé]]</f>
        <v>1282.5999999999985</v>
      </c>
      <c r="AJ267" s="237" t="str">
        <f>VLOOKUP(Tableau1[[#This Row],[POposte]],Tableau5[#All],3,FALSE)</f>
        <v>300020861</v>
      </c>
      <c r="AK267" s="237" t="str">
        <f>VLOOKUP(Tableau1[[#This Row],[POposte]],Tableau5[#All],4,FALSE)</f>
        <v>2</v>
      </c>
      <c r="AL267" s="146" t="str">
        <f>VLOOKUP(Tableau1[[#This Row],[POposte]],Tableau5[#All],2,FALSE)</f>
        <v>255223121102</v>
      </c>
      <c r="AM267" s="237" t="str">
        <f>VLOOKUP(Tableau1[[#This Row],[POposte]],Tableau8[],9,FALSE)</f>
        <v>Z</v>
      </c>
      <c r="AN267" s="241">
        <f>VLOOKUP(Tableau1[[#This Row],[POposte]],Tableau8[],16,FALSE)</f>
        <v>1</v>
      </c>
      <c r="AO267" s="200">
        <f>VLOOKUP(Tableau1[[#This Row],[POposte]],Tableau8[],17,FALSE)</f>
        <v>0</v>
      </c>
      <c r="AP267" s="1" t="str">
        <f>VLOOKUP(Tableau1[[#This Row],[POposte]],Tableau13[#All],10,FALSE)</f>
        <v>0800</v>
      </c>
      <c r="AQ267" s="1" t="str">
        <f>VLOOKUP(MID(Tableau1[[#This Row],[Codenva]],1,2),Tableau36[],2,FALSE)</f>
        <v>Overheidsopdrachten van beperkte waarde (0800)</v>
      </c>
      <c r="AR267" s="1" t="str">
        <f>VLOOKUP(Tableau1[[#This Row],[POposte]],Tableau13[#All],16,FALSE)</f>
        <v/>
      </c>
      <c r="AS267" s="285" t="str">
        <f>Tableau1[[#This Row],[KRC]]&amp;Tableau1[[#This Row],[Poste KRC]]</f>
        <v>3000208612</v>
      </c>
      <c r="AT267" s="1" t="str">
        <f>VLOOKUP(Tableau1[[#This Row],[Colonne3]],Tableau6[[#All],[krcposte]:[description ]],2,FALSE)</f>
        <v>Testing/reactifs</v>
      </c>
    </row>
    <row r="268" spans="1:46" x14ac:dyDescent="0.35">
      <c r="A268" s="1" t="str">
        <f>Tableau1[[#This Row],[Nº pièce référence]]</f>
        <v>4500672277</v>
      </c>
      <c r="B268" s="126" t="s">
        <v>1109</v>
      </c>
      <c r="C268" s="1"/>
      <c r="D268" s="1"/>
      <c r="E268" s="1" t="s">
        <v>923</v>
      </c>
      <c r="F268" s="92"/>
      <c r="G268" s="127">
        <v>0</v>
      </c>
      <c r="H268" s="95">
        <v>43945</v>
      </c>
      <c r="I268" s="33">
        <v>12999</v>
      </c>
      <c r="J268" s="73" t="s">
        <v>934</v>
      </c>
      <c r="K268" s="75">
        <v>43995</v>
      </c>
      <c r="L268" s="176" t="s">
        <v>276</v>
      </c>
      <c r="M268" s="33"/>
      <c r="N268" s="33"/>
      <c r="O268" s="33"/>
      <c r="P268" s="33"/>
      <c r="Q268" s="75">
        <v>43945</v>
      </c>
      <c r="R268" s="226" t="str">
        <f>VLOOKUP(Tableau1[[#This Row],[POposte]],Tableau8[],15,FALSE)</f>
        <v>BB</v>
      </c>
      <c r="S268" s="226" t="str">
        <f>VLOOKUP(Tableau1[[#This Row],[POposte]],Tableau8[],14,FALSE)</f>
        <v>XXX</v>
      </c>
      <c r="T268" s="75" t="str">
        <f>IF(Tableau1[[#This Row],[Strat lancement]]="A0",IF(Tableau1[[#This Row],[Statut lancement]]="X","OK","NOK"),IF(Tableau1[[#This Row],[Strat lancement]]="AA",IF(Tableau1[[#This Row],[Statut lancement]]="XX","OK","NOK"),IF(Tableau1[[#This Row],[Strat lancement]]="BB",IF(Tableau1[[#This Row],[Statut lancement]]="XXX","OK","NOK"))))</f>
        <v>OK</v>
      </c>
      <c r="U268" s="18" t="s">
        <v>924</v>
      </c>
      <c r="V268" s="1" t="s">
        <v>1110</v>
      </c>
      <c r="W268" s="1" t="s">
        <v>88</v>
      </c>
      <c r="X268" s="2">
        <v>43951</v>
      </c>
      <c r="Y268" s="1" t="s">
        <v>1111</v>
      </c>
      <c r="Z268" s="1" t="s">
        <v>219</v>
      </c>
      <c r="AA268" s="2">
        <v>43951</v>
      </c>
      <c r="AB268" s="123" t="s">
        <v>220</v>
      </c>
      <c r="AC268" s="1" t="str">
        <f>VLOOKUP(Tableau1[[#This Row],[POposte]],Tableau8[#All],18,FALSE)</f>
        <v/>
      </c>
      <c r="AD268" s="236" t="str">
        <f>CONCATENATE(Tableau1[[#This Row],[Nº pièce référence]],Tableau1[[#This Row],[Poste de réf.]])</f>
        <v>450067227710</v>
      </c>
      <c r="AE268" s="237">
        <f>VLOOKUP(Tableau1[[#This Row],[POposte]],Tableau5[#All],5,FALSE)</f>
        <v>81312</v>
      </c>
      <c r="AF268" s="238" t="s">
        <v>52</v>
      </c>
      <c r="AG268" s="237">
        <f>VLOOKUP(Tableau1[[#This Row],[POposte]],Tableau5[#All],6,FALSE)</f>
        <v>81312</v>
      </c>
      <c r="AH268" s="238" t="s">
        <v>52</v>
      </c>
      <c r="AI268" s="239">
        <f>Tableau1[[#This Row],[Montant Engagé PO]]-Tableau1[[#This Row],[Montant Liquidé]]</f>
        <v>0</v>
      </c>
      <c r="AJ268" s="237" t="str">
        <f>VLOOKUP(Tableau1[[#This Row],[POposte]],Tableau5[#All],3,FALSE)</f>
        <v>300020861</v>
      </c>
      <c r="AK268" s="237" t="str">
        <f>VLOOKUP(Tableau1[[#This Row],[POposte]],Tableau5[#All],4,FALSE)</f>
        <v>6</v>
      </c>
      <c r="AL268" s="146" t="str">
        <f>VLOOKUP(Tableau1[[#This Row],[POposte]],Tableau5[#All],2,FALSE)</f>
        <v>255223121102</v>
      </c>
      <c r="AM268" s="237" t="str">
        <f>VLOOKUP(Tableau1[[#This Row],[POposte]],Tableau8[],9,FALSE)</f>
        <v>Z</v>
      </c>
      <c r="AN268" s="241">
        <f>VLOOKUP(Tableau1[[#This Row],[POposte]],Tableau8[],16,FALSE)</f>
        <v>1</v>
      </c>
      <c r="AO268" s="200">
        <f>VLOOKUP(Tableau1[[#This Row],[POposte]],Tableau8[],17,FALSE)</f>
        <v>0</v>
      </c>
      <c r="AP268" s="1" t="str">
        <f>VLOOKUP(Tableau1[[#This Row],[POposte]],Tableau13[#All],10,FALSE)</f>
        <v>0500</v>
      </c>
      <c r="AQ268" s="1" t="str">
        <f>VLOOKUP(MID(Tableau1[[#This Row],[Codenva]],1,2),Tableau36[],2,FALSE)</f>
        <v>Onderhandelingsprocedure zonder voorafgaande bekendmaking (0500)</v>
      </c>
      <c r="AR268" s="1" t="str">
        <f>VLOOKUP(Tableau1[[#This Row],[POposte]],Tableau13[#All],16,FALSE)</f>
        <v/>
      </c>
      <c r="AS268" s="285" t="str">
        <f>Tableau1[[#This Row],[KRC]]&amp;Tableau1[[#This Row],[Poste KRC]]</f>
        <v>3000208616</v>
      </c>
      <c r="AT268" s="1" t="str">
        <f>VLOOKUP(Tableau1[[#This Row],[Colonne3]],Tableau6[[#All],[krcposte]:[description ]],2,FALSE)</f>
        <v>Divers Taskforce (medical devices, etc)</v>
      </c>
    </row>
    <row r="269" spans="1:46" x14ac:dyDescent="0.35">
      <c r="A269" s="1" t="str">
        <f>Tableau1[[#This Row],[Nº pièce référence]]</f>
        <v>4500672312</v>
      </c>
      <c r="B269" s="128" t="s">
        <v>1112</v>
      </c>
      <c r="C269" s="1"/>
      <c r="D269" s="1"/>
      <c r="E269" s="1" t="s">
        <v>923</v>
      </c>
      <c r="F269" s="92"/>
      <c r="G269" s="123"/>
      <c r="H269" s="95">
        <v>43945</v>
      </c>
      <c r="I269" s="33">
        <v>13002</v>
      </c>
      <c r="J269" s="73" t="s">
        <v>282</v>
      </c>
      <c r="K269" s="73"/>
      <c r="L269" s="176" t="s">
        <v>276</v>
      </c>
      <c r="M269" s="33"/>
      <c r="N269" s="33"/>
      <c r="O269" s="33"/>
      <c r="P269" s="33"/>
      <c r="Q269" s="75" t="e">
        <v>#N/A</v>
      </c>
      <c r="R269" s="226" t="str">
        <f>VLOOKUP(Tableau1[[#This Row],[POposte]],Tableau8[],15,FALSE)</f>
        <v>AA</v>
      </c>
      <c r="S269" s="226" t="str">
        <f>VLOOKUP(Tableau1[[#This Row],[POposte]],Tableau8[],14,FALSE)</f>
        <v>XX</v>
      </c>
      <c r="T269" s="75" t="str">
        <f>IF(Tableau1[[#This Row],[Strat lancement]]="A0",IF(Tableau1[[#This Row],[Statut lancement]]="X","OK","NOK"),IF(Tableau1[[#This Row],[Strat lancement]]="AA",IF(Tableau1[[#This Row],[Statut lancement]]="XX","OK","NOK"),IF(Tableau1[[#This Row],[Strat lancement]]="BB",IF(Tableau1[[#This Row],[Statut lancement]]="XXX","OK","NOK"))))</f>
        <v>OK</v>
      </c>
      <c r="U269" s="18" t="s">
        <v>924</v>
      </c>
      <c r="V269" s="1" t="s">
        <v>1113</v>
      </c>
      <c r="W269" s="1" t="s">
        <v>88</v>
      </c>
      <c r="X269" s="2">
        <v>43951</v>
      </c>
      <c r="Y269" s="1" t="s">
        <v>1114</v>
      </c>
      <c r="Z269" s="1" t="s">
        <v>219</v>
      </c>
      <c r="AA269" s="2">
        <v>43951</v>
      </c>
      <c r="AB269" s="123" t="s">
        <v>220</v>
      </c>
      <c r="AC269" s="1" t="str">
        <f>VLOOKUP(Tableau1[[#This Row],[POposte]],Tableau8[#All],18,FALSE)</f>
        <v/>
      </c>
      <c r="AD269" s="236" t="str">
        <f>CONCATENATE(Tableau1[[#This Row],[Nº pièce référence]],Tableau1[[#This Row],[Poste de réf.]])</f>
        <v>450067231210</v>
      </c>
      <c r="AE269" s="237">
        <f>VLOOKUP(Tableau1[[#This Row],[POposte]],Tableau5[#All],5,FALSE)</f>
        <v>3933.92</v>
      </c>
      <c r="AF269" s="238" t="s">
        <v>52</v>
      </c>
      <c r="AG269" s="237">
        <f>VLOOKUP(Tableau1[[#This Row],[POposte]],Tableau5[#All],6,FALSE)</f>
        <v>3933.79</v>
      </c>
      <c r="AH269" s="238" t="s">
        <v>52</v>
      </c>
      <c r="AI269" s="239">
        <f>Tableau1[[#This Row],[Montant Engagé PO]]-Tableau1[[#This Row],[Montant Liquidé]]</f>
        <v>0.13000000000010914</v>
      </c>
      <c r="AJ269" s="237" t="str">
        <f>VLOOKUP(Tableau1[[#This Row],[POposte]],Tableau5[#All],3,FALSE)</f>
        <v>300020861</v>
      </c>
      <c r="AK269" s="237" t="str">
        <f>VLOOKUP(Tableau1[[#This Row],[POposte]],Tableau5[#All],4,FALSE)</f>
        <v>6</v>
      </c>
      <c r="AL269" s="146" t="str">
        <f>VLOOKUP(Tableau1[[#This Row],[POposte]],Tableau5[#All],2,FALSE)</f>
        <v>255223121102</v>
      </c>
      <c r="AM269" s="237" t="str">
        <f>VLOOKUP(Tableau1[[#This Row],[POposte]],Tableau8[],9,FALSE)</f>
        <v>Z</v>
      </c>
      <c r="AN269" s="241">
        <f>VLOOKUP(Tableau1[[#This Row],[POposte]],Tableau8[],16,FALSE)</f>
        <v>1</v>
      </c>
      <c r="AO269" s="200">
        <f>VLOOKUP(Tableau1[[#This Row],[POposte]],Tableau8[],17,FALSE)</f>
        <v>0</v>
      </c>
      <c r="AP269" s="1" t="str">
        <f>VLOOKUP(Tableau1[[#This Row],[POposte]],Tableau13[#All],10,FALSE)</f>
        <v>0800</v>
      </c>
      <c r="AQ269" s="1" t="str">
        <f>VLOOKUP(MID(Tableau1[[#This Row],[Codenva]],1,2),Tableau36[],2,FALSE)</f>
        <v>Overheidsopdrachten van beperkte waarde (0800)</v>
      </c>
      <c r="AR269" s="1" t="str">
        <f>VLOOKUP(Tableau1[[#This Row],[POposte]],Tableau13[#All],16,FALSE)</f>
        <v/>
      </c>
      <c r="AS269" s="285" t="str">
        <f>Tableau1[[#This Row],[KRC]]&amp;Tableau1[[#This Row],[Poste KRC]]</f>
        <v>3000208616</v>
      </c>
      <c r="AT269" s="1" t="str">
        <f>VLOOKUP(Tableau1[[#This Row],[Colonne3]],Tableau6[[#All],[krcposte]:[description ]],2,FALSE)</f>
        <v>Divers Taskforce (medical devices, etc)</v>
      </c>
    </row>
    <row r="270" spans="1:46" x14ac:dyDescent="0.35">
      <c r="A270" s="1" t="str">
        <f>Tableau1[[#This Row],[Nº pièce référence]]</f>
        <v>4500672318</v>
      </c>
      <c r="B270" s="126" t="s">
        <v>1115</v>
      </c>
      <c r="C270" s="1"/>
      <c r="D270" s="1"/>
      <c r="E270" s="1" t="s">
        <v>928</v>
      </c>
      <c r="F270" s="92"/>
      <c r="G270" s="127">
        <v>0</v>
      </c>
      <c r="H270" s="95">
        <v>43945</v>
      </c>
      <c r="I270" s="33">
        <v>13009</v>
      </c>
      <c r="J270" s="173" t="s">
        <v>934</v>
      </c>
      <c r="K270" s="75">
        <v>43995</v>
      </c>
      <c r="L270" s="176" t="s">
        <v>276</v>
      </c>
      <c r="M270" s="33"/>
      <c r="N270" s="33"/>
      <c r="O270" s="33"/>
      <c r="P270" s="33"/>
      <c r="Q270" s="75">
        <v>43945</v>
      </c>
      <c r="R270" s="226" t="str">
        <f>VLOOKUP(Tableau1[[#This Row],[POposte]],Tableau8[],15,FALSE)</f>
        <v>BB</v>
      </c>
      <c r="S270" s="226" t="str">
        <f>VLOOKUP(Tableau1[[#This Row],[POposte]],Tableau8[],14,FALSE)</f>
        <v>XXX</v>
      </c>
      <c r="T270" s="75" t="str">
        <f>IF(Tableau1[[#This Row],[Strat lancement]]="A0",IF(Tableau1[[#This Row],[Statut lancement]]="X","OK","NOK"),IF(Tableau1[[#This Row],[Strat lancement]]="AA",IF(Tableau1[[#This Row],[Statut lancement]]="XX","OK","NOK"),IF(Tableau1[[#This Row],[Strat lancement]]="BB",IF(Tableau1[[#This Row],[Statut lancement]]="XXX","OK","NOK"))))</f>
        <v>OK</v>
      </c>
      <c r="U270" s="18" t="s">
        <v>929</v>
      </c>
      <c r="V270" s="1" t="s">
        <v>1116</v>
      </c>
      <c r="W270" s="1" t="s">
        <v>88</v>
      </c>
      <c r="X270" s="2">
        <v>43951</v>
      </c>
      <c r="Y270" s="1" t="s">
        <v>1048</v>
      </c>
      <c r="Z270" s="1" t="s">
        <v>219</v>
      </c>
      <c r="AA270" s="2">
        <v>43951</v>
      </c>
      <c r="AB270" s="123" t="s">
        <v>220</v>
      </c>
      <c r="AC270" s="1" t="str">
        <f>VLOOKUP(Tableau1[[#This Row],[POposte]],Tableau8[#All],18,FALSE)</f>
        <v/>
      </c>
      <c r="AD270" s="236" t="str">
        <f>CONCATENATE(Tableau1[[#This Row],[Nº pièce référence]],Tableau1[[#This Row],[Poste de réf.]])</f>
        <v>450067231810</v>
      </c>
      <c r="AE270" s="237">
        <f>VLOOKUP(Tableau1[[#This Row],[POposte]],Tableau5[#All],5,FALSE)</f>
        <v>359128</v>
      </c>
      <c r="AF270" s="238" t="s">
        <v>52</v>
      </c>
      <c r="AG270" s="237">
        <f>VLOOKUP(Tableau1[[#This Row],[POposte]],Tableau5[#All],6,FALSE)</f>
        <v>359128</v>
      </c>
      <c r="AH270" s="238" t="s">
        <v>52</v>
      </c>
      <c r="AI270" s="239">
        <f>Tableau1[[#This Row],[Montant Engagé PO]]-Tableau1[[#This Row],[Montant Liquidé]]</f>
        <v>0</v>
      </c>
      <c r="AJ270" s="237" t="str">
        <f>VLOOKUP(Tableau1[[#This Row],[POposte]],Tableau5[#All],3,FALSE)</f>
        <v>300020861</v>
      </c>
      <c r="AK270" s="237" t="str">
        <f>VLOOKUP(Tableau1[[#This Row],[POposte]],Tableau5[#All],4,FALSE)</f>
        <v>5</v>
      </c>
      <c r="AL270" s="146" t="str">
        <f>VLOOKUP(Tableau1[[#This Row],[POposte]],Tableau5[#All],2,FALSE)</f>
        <v>255223121102</v>
      </c>
      <c r="AM270" s="237" t="str">
        <f>VLOOKUP(Tableau1[[#This Row],[POposte]],Tableau8[],9,FALSE)</f>
        <v>Z</v>
      </c>
      <c r="AN270" s="241">
        <f>VLOOKUP(Tableau1[[#This Row],[POposte]],Tableau8[],16,FALSE)</f>
        <v>1</v>
      </c>
      <c r="AO270" s="200">
        <f>VLOOKUP(Tableau1[[#This Row],[POposte]],Tableau8[],17,FALSE)</f>
        <v>0</v>
      </c>
      <c r="AP270" s="1" t="str">
        <f>VLOOKUP(Tableau1[[#This Row],[POposte]],Tableau13[#All],10,FALSE)</f>
        <v>0500</v>
      </c>
      <c r="AQ270" s="1" t="str">
        <f>VLOOKUP(MID(Tableau1[[#This Row],[Codenva]],1,2),Tableau36[],2,FALSE)</f>
        <v>Onderhandelingsprocedure zonder voorafgaande bekendmaking (0500)</v>
      </c>
      <c r="AR270" s="1" t="str">
        <f>VLOOKUP(Tableau1[[#This Row],[POposte]],Tableau13[#All],16,FALSE)</f>
        <v/>
      </c>
      <c r="AS270" s="285" t="str">
        <f>Tableau1[[#This Row],[KRC]]&amp;Tableau1[[#This Row],[Poste KRC]]</f>
        <v>3000208615</v>
      </c>
      <c r="AT270" s="1" t="str">
        <f>VLOOKUP(Tableau1[[#This Row],[Colonne3]],Tableau6[[#All],[krcposte]:[description ]],2,FALSE)</f>
        <v>Médicament (AFMPS)</v>
      </c>
    </row>
    <row r="271" spans="1:46" x14ac:dyDescent="0.35">
      <c r="A271" s="1" t="str">
        <f>Tableau1[[#This Row],[Nº pièce référence]]</f>
        <v>4500672239</v>
      </c>
      <c r="B271" s="128" t="s">
        <v>1117</v>
      </c>
      <c r="C271" s="1"/>
      <c r="D271" s="1"/>
      <c r="E271" s="1" t="s">
        <v>1118</v>
      </c>
      <c r="F271" s="92"/>
      <c r="G271" s="127">
        <v>0</v>
      </c>
      <c r="H271" s="95">
        <v>43945</v>
      </c>
      <c r="I271" s="33">
        <v>13029</v>
      </c>
      <c r="J271" s="173" t="s">
        <v>282</v>
      </c>
      <c r="K271" s="73"/>
      <c r="L271" s="176" t="s">
        <v>276</v>
      </c>
      <c r="M271" s="33"/>
      <c r="N271" s="33"/>
      <c r="O271" s="33"/>
      <c r="P271" s="33"/>
      <c r="Q271" s="75">
        <v>43945</v>
      </c>
      <c r="R271" s="226" t="str">
        <f>VLOOKUP(Tableau1[[#This Row],[POposte]],Tableau8[],15,FALSE)</f>
        <v>AA</v>
      </c>
      <c r="S271" s="226" t="str">
        <f>VLOOKUP(Tableau1[[#This Row],[POposte]],Tableau8[],14,FALSE)</f>
        <v>XX</v>
      </c>
      <c r="T271" s="75" t="str">
        <f>IF(Tableau1[[#This Row],[Strat lancement]]="A0",IF(Tableau1[[#This Row],[Statut lancement]]="X","OK","NOK"),IF(Tableau1[[#This Row],[Strat lancement]]="AA",IF(Tableau1[[#This Row],[Statut lancement]]="XX","OK","NOK"),IF(Tableau1[[#This Row],[Strat lancement]]="BB",IF(Tableau1[[#This Row],[Statut lancement]]="XXX","OK","NOK"))))</f>
        <v>OK</v>
      </c>
      <c r="U271" s="18" t="s">
        <v>1119</v>
      </c>
      <c r="V271" s="1" t="s">
        <v>1120</v>
      </c>
      <c r="W271" s="1" t="s">
        <v>88</v>
      </c>
      <c r="X271" s="2">
        <v>43951</v>
      </c>
      <c r="Y271" s="1" t="s">
        <v>1121</v>
      </c>
      <c r="Z271" s="1" t="s">
        <v>219</v>
      </c>
      <c r="AA271" s="2">
        <v>43951</v>
      </c>
      <c r="AB271" s="123" t="s">
        <v>220</v>
      </c>
      <c r="AC271" s="1" t="str">
        <f>VLOOKUP(Tableau1[[#This Row],[POposte]],Tableau8[#All],18,FALSE)</f>
        <v/>
      </c>
      <c r="AD271" s="236" t="str">
        <f>CONCATENATE(Tableau1[[#This Row],[Nº pièce référence]],Tableau1[[#This Row],[Poste de réf.]])</f>
        <v>450067223910</v>
      </c>
      <c r="AE271" s="237">
        <f>VLOOKUP(Tableau1[[#This Row],[POposte]],Tableau5[#All],5,FALSE)</f>
        <v>2524.67</v>
      </c>
      <c r="AF271" s="238" t="s">
        <v>52</v>
      </c>
      <c r="AG271" s="237">
        <f>VLOOKUP(Tableau1[[#This Row],[POposte]],Tableau5[#All],6,FALSE)</f>
        <v>2524.67</v>
      </c>
      <c r="AH271" s="238" t="s">
        <v>52</v>
      </c>
      <c r="AI271" s="239">
        <f>Tableau1[[#This Row],[Montant Engagé PO]]-Tableau1[[#This Row],[Montant Liquidé]]</f>
        <v>0</v>
      </c>
      <c r="AJ271" s="237" t="str">
        <f>VLOOKUP(Tableau1[[#This Row],[POposte]],Tableau5[#All],3,FALSE)</f>
        <v>300020861</v>
      </c>
      <c r="AK271" s="237" t="str">
        <f>VLOOKUP(Tableau1[[#This Row],[POposte]],Tableau5[#All],4,FALSE)</f>
        <v>6</v>
      </c>
      <c r="AL271" s="146" t="str">
        <f>VLOOKUP(Tableau1[[#This Row],[POposte]],Tableau5[#All],2,FALSE)</f>
        <v>255223121102</v>
      </c>
      <c r="AM271" s="237" t="str">
        <f>VLOOKUP(Tableau1[[#This Row],[POposte]],Tableau8[],9,FALSE)</f>
        <v>Z</v>
      </c>
      <c r="AN271" s="241">
        <f>VLOOKUP(Tableau1[[#This Row],[POposte]],Tableau8[],16,FALSE)</f>
        <v>1</v>
      </c>
      <c r="AO271" s="200">
        <f>VLOOKUP(Tableau1[[#This Row],[POposte]],Tableau8[],17,FALSE)</f>
        <v>0</v>
      </c>
      <c r="AP271" s="1" t="str">
        <f>VLOOKUP(Tableau1[[#This Row],[POposte]],Tableau13[#All],10,FALSE)</f>
        <v>0800</v>
      </c>
      <c r="AQ271" s="1" t="str">
        <f>VLOOKUP(MID(Tableau1[[#This Row],[Codenva]],1,2),Tableau36[],2,FALSE)</f>
        <v>Overheidsopdrachten van beperkte waarde (0800)</v>
      </c>
      <c r="AR271" s="1" t="str">
        <f>VLOOKUP(Tableau1[[#This Row],[POposte]],Tableau13[#All],16,FALSE)</f>
        <v/>
      </c>
      <c r="AS271" s="285" t="str">
        <f>Tableau1[[#This Row],[KRC]]&amp;Tableau1[[#This Row],[Poste KRC]]</f>
        <v>3000208616</v>
      </c>
      <c r="AT271" s="1" t="str">
        <f>VLOOKUP(Tableau1[[#This Row],[Colonne3]],Tableau6[[#All],[krcposte]:[description ]],2,FALSE)</f>
        <v>Divers Taskforce (medical devices, etc)</v>
      </c>
    </row>
    <row r="272" spans="1:46" x14ac:dyDescent="0.35">
      <c r="A272" s="1" t="str">
        <f>Tableau1[[#This Row],[Nº pièce référence]]</f>
        <v>4500672272</v>
      </c>
      <c r="B272" s="128" t="s">
        <v>1122</v>
      </c>
      <c r="C272" s="1"/>
      <c r="D272" s="1"/>
      <c r="E272" s="1" t="s">
        <v>1118</v>
      </c>
      <c r="F272" s="92"/>
      <c r="G272" s="127">
        <v>0</v>
      </c>
      <c r="H272" s="95">
        <v>43945</v>
      </c>
      <c r="I272" s="33">
        <v>12996</v>
      </c>
      <c r="J272" s="73" t="s">
        <v>282</v>
      </c>
      <c r="K272" s="73"/>
      <c r="L272" s="176" t="s">
        <v>276</v>
      </c>
      <c r="M272" s="33"/>
      <c r="N272" s="33"/>
      <c r="O272" s="33"/>
      <c r="P272" s="33"/>
      <c r="Q272" s="75">
        <v>43945</v>
      </c>
      <c r="R272" s="226" t="str">
        <f>VLOOKUP(Tableau1[[#This Row],[POposte]],Tableau8[],15,FALSE)</f>
        <v>AA</v>
      </c>
      <c r="S272" s="226" t="str">
        <f>VLOOKUP(Tableau1[[#This Row],[POposte]],Tableau8[],14,FALSE)</f>
        <v>XX</v>
      </c>
      <c r="T272" s="75" t="str">
        <f>IF(Tableau1[[#This Row],[Strat lancement]]="A0",IF(Tableau1[[#This Row],[Statut lancement]]="X","OK","NOK"),IF(Tableau1[[#This Row],[Strat lancement]]="AA",IF(Tableau1[[#This Row],[Statut lancement]]="XX","OK","NOK"),IF(Tableau1[[#This Row],[Strat lancement]]="BB",IF(Tableau1[[#This Row],[Statut lancement]]="XXX","OK","NOK"))))</f>
        <v>OK</v>
      </c>
      <c r="U272" s="18" t="s">
        <v>1119</v>
      </c>
      <c r="V272" s="1" t="s">
        <v>1123</v>
      </c>
      <c r="W272" s="1" t="s">
        <v>88</v>
      </c>
      <c r="X272" s="2">
        <v>43951</v>
      </c>
      <c r="Y272" s="1" t="s">
        <v>1124</v>
      </c>
      <c r="Z272" s="1" t="s">
        <v>219</v>
      </c>
      <c r="AA272" s="2">
        <v>43951</v>
      </c>
      <c r="AB272" s="123" t="s">
        <v>220</v>
      </c>
      <c r="AC272" s="1" t="str">
        <f>VLOOKUP(Tableau1[[#This Row],[POposte]],Tableau8[#All],18,FALSE)</f>
        <v/>
      </c>
      <c r="AD272" s="236" t="str">
        <f>CONCATENATE(Tableau1[[#This Row],[Nº pièce référence]],Tableau1[[#This Row],[Poste de réf.]])</f>
        <v>450067227210</v>
      </c>
      <c r="AE272" s="237">
        <f>VLOOKUP(Tableau1[[#This Row],[POposte]],Tableau5[#All],5,FALSE)</f>
        <v>5343</v>
      </c>
      <c r="AF272" s="238" t="s">
        <v>52</v>
      </c>
      <c r="AG272" s="237">
        <f>VLOOKUP(Tableau1[[#This Row],[POposte]],Tableau5[#All],6,FALSE)</f>
        <v>4642.59</v>
      </c>
      <c r="AH272" s="238" t="s">
        <v>52</v>
      </c>
      <c r="AI272" s="239">
        <f>Tableau1[[#This Row],[Montant Engagé PO]]-Tableau1[[#This Row],[Montant Liquidé]]</f>
        <v>700.40999999999985</v>
      </c>
      <c r="AJ272" s="237" t="str">
        <f>VLOOKUP(Tableau1[[#This Row],[POposte]],Tableau5[#All],3,FALSE)</f>
        <v>300020861</v>
      </c>
      <c r="AK272" s="237" t="str">
        <f>VLOOKUP(Tableau1[[#This Row],[POposte]],Tableau5[#All],4,FALSE)</f>
        <v>6</v>
      </c>
      <c r="AL272" s="146" t="str">
        <f>VLOOKUP(Tableau1[[#This Row],[POposte]],Tableau5[#All],2,FALSE)</f>
        <v>255223121102</v>
      </c>
      <c r="AM272" s="237" t="str">
        <f>VLOOKUP(Tableau1[[#This Row],[POposte]],Tableau8[],9,FALSE)</f>
        <v>Z</v>
      </c>
      <c r="AN272" s="241">
        <f>VLOOKUP(Tableau1[[#This Row],[POposte]],Tableau8[],16,FALSE)</f>
        <v>1</v>
      </c>
      <c r="AO272" s="200">
        <f>VLOOKUP(Tableau1[[#This Row],[POposte]],Tableau8[],17,FALSE)</f>
        <v>0</v>
      </c>
      <c r="AP272" s="1" t="str">
        <f>VLOOKUP(Tableau1[[#This Row],[POposte]],Tableau13[#All],10,FALSE)</f>
        <v>0800</v>
      </c>
      <c r="AQ272" s="1" t="str">
        <f>VLOOKUP(MID(Tableau1[[#This Row],[Codenva]],1,2),Tableau36[],2,FALSE)</f>
        <v>Overheidsopdrachten van beperkte waarde (0800)</v>
      </c>
      <c r="AR272" s="1" t="str">
        <f>VLOOKUP(Tableau1[[#This Row],[POposte]],Tableau13[#All],16,FALSE)</f>
        <v/>
      </c>
      <c r="AS272" s="285" t="str">
        <f>Tableau1[[#This Row],[KRC]]&amp;Tableau1[[#This Row],[Poste KRC]]</f>
        <v>3000208616</v>
      </c>
      <c r="AT272" s="1" t="str">
        <f>VLOOKUP(Tableau1[[#This Row],[Colonne3]],Tableau6[[#All],[krcposte]:[description ]],2,FALSE)</f>
        <v>Divers Taskforce (medical devices, etc)</v>
      </c>
    </row>
    <row r="273" spans="1:46" x14ac:dyDescent="0.35">
      <c r="A273" s="1" t="str">
        <f>Tableau1[[#This Row],[Nº pièce référence]]</f>
        <v>4500672172</v>
      </c>
      <c r="B273" s="128" t="s">
        <v>1125</v>
      </c>
      <c r="C273" s="1"/>
      <c r="D273" s="1"/>
      <c r="E273" s="1" t="s">
        <v>677</v>
      </c>
      <c r="F273" s="92"/>
      <c r="G273" s="127">
        <v>0</v>
      </c>
      <c r="H273" s="95">
        <v>43944</v>
      </c>
      <c r="I273" s="33">
        <v>12895</v>
      </c>
      <c r="J273" s="73" t="s">
        <v>282</v>
      </c>
      <c r="K273" s="73"/>
      <c r="L273" s="176" t="s">
        <v>276</v>
      </c>
      <c r="M273" s="33"/>
      <c r="N273" s="33"/>
      <c r="O273" s="33"/>
      <c r="P273" s="33"/>
      <c r="Q273" s="95">
        <v>43944</v>
      </c>
      <c r="R273" s="227" t="str">
        <f>VLOOKUP(Tableau1[[#This Row],[POposte]],Tableau8[],15,FALSE)</f>
        <v>BB</v>
      </c>
      <c r="S273" s="227" t="str">
        <f>VLOOKUP(Tableau1[[#This Row],[POposte]],Tableau8[],14,FALSE)</f>
        <v>XXX</v>
      </c>
      <c r="T273" s="95" t="str">
        <f>IF(Tableau1[[#This Row],[Strat lancement]]="A0",IF(Tableau1[[#This Row],[Statut lancement]]="X","OK","NOK"),IF(Tableau1[[#This Row],[Strat lancement]]="AA",IF(Tableau1[[#This Row],[Statut lancement]]="XX","OK","NOK"),IF(Tableau1[[#This Row],[Strat lancement]]="BB",IF(Tableau1[[#This Row],[Statut lancement]]="XXX","OK","NOK"))))</f>
        <v>OK</v>
      </c>
      <c r="U273" s="18" t="s">
        <v>678</v>
      </c>
      <c r="V273" s="1" t="s">
        <v>1126</v>
      </c>
      <c r="W273" s="1" t="s">
        <v>88</v>
      </c>
      <c r="X273" s="2">
        <v>43951</v>
      </c>
      <c r="Y273" s="1" t="s">
        <v>1127</v>
      </c>
      <c r="Z273" s="1" t="s">
        <v>219</v>
      </c>
      <c r="AA273" s="2">
        <v>43951</v>
      </c>
      <c r="AB273" s="123" t="s">
        <v>220</v>
      </c>
      <c r="AC273" s="1" t="str">
        <f>VLOOKUP(Tableau1[[#This Row],[POposte]],Tableau8[#All],18,FALSE)</f>
        <v/>
      </c>
      <c r="AD273" s="236" t="str">
        <f>CONCATENATE(Tableau1[[#This Row],[Nº pièce référence]],Tableau1[[#This Row],[Poste de réf.]])</f>
        <v>450067217210</v>
      </c>
      <c r="AE273" s="237">
        <f>VLOOKUP(Tableau1[[#This Row],[POposte]],Tableau5[#All],5,FALSE)</f>
        <v>51845.78</v>
      </c>
      <c r="AF273" s="238" t="s">
        <v>52</v>
      </c>
      <c r="AG273" s="237">
        <f>VLOOKUP(Tableau1[[#This Row],[POposte]],Tableau5[#All],6,FALSE)</f>
        <v>51845.78</v>
      </c>
      <c r="AH273" s="238" t="s">
        <v>52</v>
      </c>
      <c r="AI273" s="239">
        <f>Tableau1[[#This Row],[Montant Engagé PO]]-Tableau1[[#This Row],[Montant Liquidé]]</f>
        <v>0</v>
      </c>
      <c r="AJ273" s="237" t="str">
        <f>VLOOKUP(Tableau1[[#This Row],[POposte]],Tableau5[#All],3,FALSE)</f>
        <v>300020861</v>
      </c>
      <c r="AK273" s="237" t="str">
        <f>VLOOKUP(Tableau1[[#This Row],[POposte]],Tableau5[#All],4,FALSE)</f>
        <v>2</v>
      </c>
      <c r="AL273" s="146" t="str">
        <f>VLOOKUP(Tableau1[[#This Row],[POposte]],Tableau5[#All],2,FALSE)</f>
        <v>255223121102</v>
      </c>
      <c r="AM273" s="237" t="str">
        <f>VLOOKUP(Tableau1[[#This Row],[POposte]],Tableau8[],9,FALSE)</f>
        <v>Z</v>
      </c>
      <c r="AN273" s="241">
        <f>VLOOKUP(Tableau1[[#This Row],[POposte]],Tableau8[],16,FALSE)</f>
        <v>1</v>
      </c>
      <c r="AO273" s="200">
        <f>VLOOKUP(Tableau1[[#This Row],[POposte]],Tableau8[],17,FALSE)</f>
        <v>0</v>
      </c>
      <c r="AP273" s="1" t="str">
        <f>VLOOKUP(Tableau1[[#This Row],[POposte]],Tableau13[#All],10,FALSE)</f>
        <v>0500</v>
      </c>
      <c r="AQ273" s="1" t="str">
        <f>VLOOKUP(MID(Tableau1[[#This Row],[Codenva]],1,2),Tableau36[],2,FALSE)</f>
        <v>Onderhandelingsprocedure zonder voorafgaande bekendmaking (0500)</v>
      </c>
      <c r="AR273" s="1" t="str">
        <f>VLOOKUP(Tableau1[[#This Row],[POposte]],Tableau13[#All],16,FALSE)</f>
        <v/>
      </c>
      <c r="AS273" s="285" t="str">
        <f>Tableau1[[#This Row],[KRC]]&amp;Tableau1[[#This Row],[Poste KRC]]</f>
        <v>3000208612</v>
      </c>
      <c r="AT273" s="1" t="str">
        <f>VLOOKUP(Tableau1[[#This Row],[Colonne3]],Tableau6[[#All],[krcposte]:[description ]],2,FALSE)</f>
        <v>Testing/reactifs</v>
      </c>
    </row>
    <row r="274" spans="1:46" x14ac:dyDescent="0.35">
      <c r="A274" s="1" t="str">
        <f>Tableau1[[#This Row],[Nº pièce référence]]</f>
        <v>4500672347</v>
      </c>
      <c r="B274" s="128" t="s">
        <v>1128</v>
      </c>
      <c r="C274" s="1"/>
      <c r="D274" s="1"/>
      <c r="E274" s="1" t="s">
        <v>677</v>
      </c>
      <c r="F274" s="92"/>
      <c r="G274" s="127">
        <v>0</v>
      </c>
      <c r="H274" s="95">
        <v>43949</v>
      </c>
      <c r="I274" s="33">
        <v>13188</v>
      </c>
      <c r="J274" s="73" t="s">
        <v>282</v>
      </c>
      <c r="K274" s="73"/>
      <c r="L274" s="176" t="s">
        <v>276</v>
      </c>
      <c r="M274" s="33"/>
      <c r="N274" s="33"/>
      <c r="O274" s="33"/>
      <c r="P274" s="33"/>
      <c r="Q274" s="75">
        <v>43949</v>
      </c>
      <c r="R274" s="226" t="str">
        <f>VLOOKUP(Tableau1[[#This Row],[POposte]],Tableau8[],15,FALSE)</f>
        <v>BB</v>
      </c>
      <c r="S274" s="226" t="str">
        <f>VLOOKUP(Tableau1[[#This Row],[POposte]],Tableau8[],14,FALSE)</f>
        <v>XXX</v>
      </c>
      <c r="T274" s="75" t="str">
        <f>IF(Tableau1[[#This Row],[Strat lancement]]="A0",IF(Tableau1[[#This Row],[Statut lancement]]="X","OK","NOK"),IF(Tableau1[[#This Row],[Strat lancement]]="AA",IF(Tableau1[[#This Row],[Statut lancement]]="XX","OK","NOK"),IF(Tableau1[[#This Row],[Strat lancement]]="BB",IF(Tableau1[[#This Row],[Statut lancement]]="XXX","OK","NOK"))))</f>
        <v>OK</v>
      </c>
      <c r="U274" s="18" t="s">
        <v>678</v>
      </c>
      <c r="V274" s="1" t="s">
        <v>1129</v>
      </c>
      <c r="W274" s="1" t="s">
        <v>88</v>
      </c>
      <c r="X274" s="2">
        <v>43951</v>
      </c>
      <c r="Y274" s="1" t="s">
        <v>1130</v>
      </c>
      <c r="Z274" s="1" t="s">
        <v>219</v>
      </c>
      <c r="AA274" s="2">
        <v>43951</v>
      </c>
      <c r="AB274" s="123" t="s">
        <v>220</v>
      </c>
      <c r="AC274" s="1" t="str">
        <f>VLOOKUP(Tableau1[[#This Row],[POposte]],Tableau8[#All],18,FALSE)</f>
        <v/>
      </c>
      <c r="AD274" s="236" t="str">
        <f>CONCATENATE(Tableau1[[#This Row],[Nº pièce référence]],Tableau1[[#This Row],[Poste de réf.]])</f>
        <v>450067234710</v>
      </c>
      <c r="AE274" s="237">
        <f>VLOOKUP(Tableau1[[#This Row],[POposte]],Tableau5[#All],5,FALSE)</f>
        <v>41554.120000000003</v>
      </c>
      <c r="AF274" s="238" t="s">
        <v>52</v>
      </c>
      <c r="AG274" s="237">
        <f>VLOOKUP(Tableau1[[#This Row],[POposte]],Tableau5[#All],6,FALSE)</f>
        <v>41554.120000000003</v>
      </c>
      <c r="AH274" s="238" t="s">
        <v>52</v>
      </c>
      <c r="AI274" s="239">
        <f>Tableau1[[#This Row],[Montant Engagé PO]]-Tableau1[[#This Row],[Montant Liquidé]]</f>
        <v>0</v>
      </c>
      <c r="AJ274" s="237" t="str">
        <f>VLOOKUP(Tableau1[[#This Row],[POposte]],Tableau5[#All],3,FALSE)</f>
        <v>300020861</v>
      </c>
      <c r="AK274" s="237" t="str">
        <f>VLOOKUP(Tableau1[[#This Row],[POposte]],Tableau5[#All],4,FALSE)</f>
        <v>2</v>
      </c>
      <c r="AL274" s="146" t="str">
        <f>VLOOKUP(Tableau1[[#This Row],[POposte]],Tableau5[#All],2,FALSE)</f>
        <v>255223121102</v>
      </c>
      <c r="AM274" s="237" t="str">
        <f>VLOOKUP(Tableau1[[#This Row],[POposte]],Tableau8[],9,FALSE)</f>
        <v>Z</v>
      </c>
      <c r="AN274" s="241">
        <f>VLOOKUP(Tableau1[[#This Row],[POposte]],Tableau8[],16,FALSE)</f>
        <v>1</v>
      </c>
      <c r="AO274" s="200">
        <f>VLOOKUP(Tableau1[[#This Row],[POposte]],Tableau8[],17,FALSE)</f>
        <v>0</v>
      </c>
      <c r="AP274" s="1" t="str">
        <f>VLOOKUP(Tableau1[[#This Row],[POposte]],Tableau13[#All],10,FALSE)</f>
        <v>0500</v>
      </c>
      <c r="AQ274" s="1" t="str">
        <f>VLOOKUP(MID(Tableau1[[#This Row],[Codenva]],1,2),Tableau36[],2,FALSE)</f>
        <v>Onderhandelingsprocedure zonder voorafgaande bekendmaking (0500)</v>
      </c>
      <c r="AR274" s="1" t="str">
        <f>VLOOKUP(Tableau1[[#This Row],[POposte]],Tableau13[#All],16,FALSE)</f>
        <v/>
      </c>
      <c r="AS274" s="285" t="str">
        <f>Tableau1[[#This Row],[KRC]]&amp;Tableau1[[#This Row],[Poste KRC]]</f>
        <v>3000208612</v>
      </c>
      <c r="AT274" s="1" t="str">
        <f>VLOOKUP(Tableau1[[#This Row],[Colonne3]],Tableau6[[#All],[krcposte]:[description ]],2,FALSE)</f>
        <v>Testing/reactifs</v>
      </c>
    </row>
    <row r="275" spans="1:46" x14ac:dyDescent="0.35">
      <c r="A275" s="1" t="str">
        <f>Tableau1[[#This Row],[Nº pièce référence]]</f>
        <v>4500672173</v>
      </c>
      <c r="B275" s="126" t="s">
        <v>1131</v>
      </c>
      <c r="C275" s="1"/>
      <c r="D275" s="1"/>
      <c r="E275" s="1" t="s">
        <v>1050</v>
      </c>
      <c r="F275" s="92"/>
      <c r="G275" s="127">
        <v>0</v>
      </c>
      <c r="H275" s="75">
        <v>43944</v>
      </c>
      <c r="I275" s="33">
        <v>12929</v>
      </c>
      <c r="J275" s="73" t="s">
        <v>712</v>
      </c>
      <c r="K275" s="75">
        <v>43995</v>
      </c>
      <c r="L275" s="176" t="s">
        <v>276</v>
      </c>
      <c r="M275" s="33"/>
      <c r="N275" s="33"/>
      <c r="O275" s="33"/>
      <c r="P275" s="33"/>
      <c r="Q275" s="75">
        <v>43949</v>
      </c>
      <c r="R275" s="226" t="str">
        <f>VLOOKUP(Tableau1[[#This Row],[POposte]],Tableau8[],15,FALSE)</f>
        <v>BB</v>
      </c>
      <c r="S275" s="226" t="str">
        <f>VLOOKUP(Tableau1[[#This Row],[POposte]],Tableau8[],14,FALSE)</f>
        <v>XXX</v>
      </c>
      <c r="T275" s="75" t="str">
        <f>IF(Tableau1[[#This Row],[Strat lancement]]="A0",IF(Tableau1[[#This Row],[Statut lancement]]="X","OK","NOK"),IF(Tableau1[[#This Row],[Strat lancement]]="AA",IF(Tableau1[[#This Row],[Statut lancement]]="XX","OK","NOK"),IF(Tableau1[[#This Row],[Strat lancement]]="BB",IF(Tableau1[[#This Row],[Statut lancement]]="XXX","OK","NOK"))))</f>
        <v>OK</v>
      </c>
      <c r="U275" s="18" t="s">
        <v>1051</v>
      </c>
      <c r="V275" s="1" t="s">
        <v>1132</v>
      </c>
      <c r="W275" s="1" t="s">
        <v>88</v>
      </c>
      <c r="X275" s="2">
        <v>43951</v>
      </c>
      <c r="Y275" s="1" t="s">
        <v>1053</v>
      </c>
      <c r="Z275" s="1" t="s">
        <v>219</v>
      </c>
      <c r="AA275" s="2">
        <v>43951</v>
      </c>
      <c r="AB275" s="123" t="s">
        <v>220</v>
      </c>
      <c r="AC275" s="1" t="str">
        <f>VLOOKUP(Tableau1[[#This Row],[POposte]],Tableau8[#All],18,FALSE)</f>
        <v/>
      </c>
      <c r="AD275" s="236" t="str">
        <f>CONCATENATE(Tableau1[[#This Row],[Nº pièce référence]],Tableau1[[#This Row],[Poste de réf.]])</f>
        <v>450067217310</v>
      </c>
      <c r="AE275" s="237">
        <f>VLOOKUP(Tableau1[[#This Row],[POposte]],Tableau5[#All],5,FALSE)</f>
        <v>260452.5</v>
      </c>
      <c r="AF275" s="238" t="s">
        <v>52</v>
      </c>
      <c r="AG275" s="237">
        <f>VLOOKUP(Tableau1[[#This Row],[POposte]],Tableau5[#All],6,FALSE)</f>
        <v>260452.5</v>
      </c>
      <c r="AH275" s="238" t="s">
        <v>52</v>
      </c>
      <c r="AI275" s="239">
        <f>Tableau1[[#This Row],[Montant Engagé PO]]-Tableau1[[#This Row],[Montant Liquidé]]</f>
        <v>0</v>
      </c>
      <c r="AJ275" s="237" t="str">
        <f>VLOOKUP(Tableau1[[#This Row],[POposte]],Tableau5[#All],3,FALSE)</f>
        <v>300020861</v>
      </c>
      <c r="AK275" s="237" t="str">
        <f>VLOOKUP(Tableau1[[#This Row],[POposte]],Tableau5[#All],4,FALSE)</f>
        <v>1</v>
      </c>
      <c r="AL275" s="146" t="str">
        <f>VLOOKUP(Tableau1[[#This Row],[POposte]],Tableau5[#All],2,FALSE)</f>
        <v>255223121102</v>
      </c>
      <c r="AM275" s="237" t="str">
        <f>VLOOKUP(Tableau1[[#This Row],[POposte]],Tableau8[],9,FALSE)</f>
        <v>Z</v>
      </c>
      <c r="AN275" s="241">
        <f>VLOOKUP(Tableau1[[#This Row],[POposte]],Tableau8[],16,FALSE)</f>
        <v>1</v>
      </c>
      <c r="AO275" s="200">
        <f>VLOOKUP(Tableau1[[#This Row],[POposte]],Tableau8[],17,FALSE)</f>
        <v>0</v>
      </c>
      <c r="AP275" s="1" t="str">
        <f>VLOOKUP(Tableau1[[#This Row],[POposte]],Tableau13[#All],10,FALSE)</f>
        <v>0500</v>
      </c>
      <c r="AQ275" s="1" t="str">
        <f>VLOOKUP(MID(Tableau1[[#This Row],[Codenva]],1,2),Tableau36[],2,FALSE)</f>
        <v>Onderhandelingsprocedure zonder voorafgaande bekendmaking (0500)</v>
      </c>
      <c r="AR275" s="1" t="str">
        <f>VLOOKUP(Tableau1[[#This Row],[POposte]],Tableau13[#All],16,FALSE)</f>
        <v/>
      </c>
      <c r="AS275" s="285" t="str">
        <f>Tableau1[[#This Row],[KRC]]&amp;Tableau1[[#This Row],[Poste KRC]]</f>
        <v>3000208611</v>
      </c>
      <c r="AT275" s="1" t="str">
        <f>VLOOKUP(Tableau1[[#This Row],[Colonne3]],Tableau6[[#All],[krcposte]:[description ]],2,FALSE)</f>
        <v>PPE</v>
      </c>
    </row>
    <row r="276" spans="1:46" x14ac:dyDescent="0.35">
      <c r="A276" s="1" t="str">
        <f>Tableau1[[#This Row],[Nº pièce référence]]</f>
        <v>4500672217</v>
      </c>
      <c r="B276" s="126" t="s">
        <v>1133</v>
      </c>
      <c r="C276" s="1"/>
      <c r="D276" s="1"/>
      <c r="E276" s="1" t="s">
        <v>1134</v>
      </c>
      <c r="F276" s="92"/>
      <c r="G276" s="125">
        <v>1</v>
      </c>
      <c r="H276" s="95">
        <v>43949</v>
      </c>
      <c r="I276" s="33">
        <v>13180</v>
      </c>
      <c r="J276" s="73" t="s">
        <v>934</v>
      </c>
      <c r="K276" s="75">
        <v>43995</v>
      </c>
      <c r="L276" s="176" t="s">
        <v>276</v>
      </c>
      <c r="M276" s="33"/>
      <c r="N276" s="33"/>
      <c r="O276" s="33"/>
      <c r="P276" s="33"/>
      <c r="Q276" s="75">
        <v>43949</v>
      </c>
      <c r="R276" s="226" t="str">
        <f>VLOOKUP(Tableau1[[#This Row],[POposte]],Tableau8[],15,FALSE)</f>
        <v>BB</v>
      </c>
      <c r="S276" s="226" t="str">
        <f>VLOOKUP(Tableau1[[#This Row],[POposte]],Tableau8[],14,FALSE)</f>
        <v>XXX</v>
      </c>
      <c r="T276" s="75" t="str">
        <f>IF(Tableau1[[#This Row],[Strat lancement]]="A0",IF(Tableau1[[#This Row],[Statut lancement]]="X","OK","NOK"),IF(Tableau1[[#This Row],[Strat lancement]]="AA",IF(Tableau1[[#This Row],[Statut lancement]]="XX","OK","NOK"),IF(Tableau1[[#This Row],[Strat lancement]]="BB",IF(Tableau1[[#This Row],[Statut lancement]]="XXX","OK","NOK"))))</f>
        <v>OK</v>
      </c>
      <c r="U276" s="18" t="s">
        <v>1135</v>
      </c>
      <c r="V276" s="1" t="s">
        <v>1136</v>
      </c>
      <c r="W276" s="1" t="s">
        <v>88</v>
      </c>
      <c r="X276" s="2">
        <v>43951</v>
      </c>
      <c r="Y276" s="1" t="s">
        <v>1137</v>
      </c>
      <c r="Z276" s="1" t="s">
        <v>219</v>
      </c>
      <c r="AA276" s="2">
        <v>43951</v>
      </c>
      <c r="AB276" s="123" t="s">
        <v>220</v>
      </c>
      <c r="AC276" s="1" t="str">
        <f>VLOOKUP(Tableau1[[#This Row],[POposte]],Tableau8[#All],18,FALSE)</f>
        <v/>
      </c>
      <c r="AD276" s="236" t="str">
        <f>CONCATENATE(Tableau1[[#This Row],[Nº pièce référence]],Tableau1[[#This Row],[Poste de réf.]])</f>
        <v>450067221710</v>
      </c>
      <c r="AE276" s="237">
        <f>VLOOKUP(Tableau1[[#This Row],[POposte]],Tableau5[#All],5,FALSE)</f>
        <v>141267.5</v>
      </c>
      <c r="AF276" s="238" t="s">
        <v>52</v>
      </c>
      <c r="AG276" s="237">
        <f>VLOOKUP(Tableau1[[#This Row],[POposte]],Tableau5[#All],6,FALSE)</f>
        <v>141267.5</v>
      </c>
      <c r="AH276" s="238" t="s">
        <v>52</v>
      </c>
      <c r="AI276" s="239">
        <f>Tableau1[[#This Row],[Montant Engagé PO]]-Tableau1[[#This Row],[Montant Liquidé]]</f>
        <v>0</v>
      </c>
      <c r="AJ276" s="237" t="str">
        <f>VLOOKUP(Tableau1[[#This Row],[POposte]],Tableau5[#All],3,FALSE)</f>
        <v>300020861</v>
      </c>
      <c r="AK276" s="237" t="str">
        <f>VLOOKUP(Tableau1[[#This Row],[POposte]],Tableau5[#All],4,FALSE)</f>
        <v>1</v>
      </c>
      <c r="AL276" s="146" t="str">
        <f>VLOOKUP(Tableau1[[#This Row],[POposte]],Tableau5[#All],2,FALSE)</f>
        <v>255223121102</v>
      </c>
      <c r="AM276" s="237" t="str">
        <f>VLOOKUP(Tableau1[[#This Row],[POposte]],Tableau8[],9,FALSE)</f>
        <v>Z</v>
      </c>
      <c r="AN276" s="241">
        <f>VLOOKUP(Tableau1[[#This Row],[POposte]],Tableau8[],16,FALSE)</f>
        <v>1</v>
      </c>
      <c r="AO276" s="200">
        <f>VLOOKUP(Tableau1[[#This Row],[POposte]],Tableau8[],17,FALSE)</f>
        <v>0</v>
      </c>
      <c r="AP276" s="1" t="str">
        <f>VLOOKUP(Tableau1[[#This Row],[POposte]],Tableau13[#All],10,FALSE)</f>
        <v>0500</v>
      </c>
      <c r="AQ276" s="1" t="str">
        <f>VLOOKUP(MID(Tableau1[[#This Row],[Codenva]],1,2),Tableau36[],2,FALSE)</f>
        <v>Onderhandelingsprocedure zonder voorafgaande bekendmaking (0500)</v>
      </c>
      <c r="AR276" s="1" t="str">
        <f>VLOOKUP(Tableau1[[#This Row],[POposte]],Tableau13[#All],16,FALSE)</f>
        <v/>
      </c>
      <c r="AS276" s="285" t="str">
        <f>Tableau1[[#This Row],[KRC]]&amp;Tableau1[[#This Row],[Poste KRC]]</f>
        <v>3000208611</v>
      </c>
      <c r="AT276" s="1" t="str">
        <f>VLOOKUP(Tableau1[[#This Row],[Colonne3]],Tableau6[[#All],[krcposte]:[description ]],2,FALSE)</f>
        <v>PPE</v>
      </c>
    </row>
    <row r="277" spans="1:46" x14ac:dyDescent="0.35">
      <c r="A277" s="1" t="str">
        <f>Tableau1[[#This Row],[Nº pièce référence]]</f>
        <v>4500672337</v>
      </c>
      <c r="B277" s="126" t="s">
        <v>1138</v>
      </c>
      <c r="C277" s="1"/>
      <c r="D277" s="1"/>
      <c r="E277" s="1" t="s">
        <v>1139</v>
      </c>
      <c r="F277" s="92"/>
      <c r="G277" s="127">
        <v>0</v>
      </c>
      <c r="H277" s="95">
        <v>43945</v>
      </c>
      <c r="I277" s="33">
        <v>13013</v>
      </c>
      <c r="J277" s="73" t="s">
        <v>934</v>
      </c>
      <c r="K277" s="75">
        <v>43995</v>
      </c>
      <c r="L277" s="176" t="s">
        <v>276</v>
      </c>
      <c r="M277" s="33"/>
      <c r="N277" s="33"/>
      <c r="O277" s="33"/>
      <c r="P277" s="33"/>
      <c r="Q277" s="75">
        <v>43945</v>
      </c>
      <c r="R277" s="226" t="str">
        <f>VLOOKUP(Tableau1[[#This Row],[POposte]],Tableau8[],15,FALSE)</f>
        <v>BB</v>
      </c>
      <c r="S277" s="226" t="str">
        <f>VLOOKUP(Tableau1[[#This Row],[POposte]],Tableau8[],14,FALSE)</f>
        <v>XXX</v>
      </c>
      <c r="T277" s="75" t="str">
        <f>IF(Tableau1[[#This Row],[Strat lancement]]="A0",IF(Tableau1[[#This Row],[Statut lancement]]="X","OK","NOK"),IF(Tableau1[[#This Row],[Strat lancement]]="AA",IF(Tableau1[[#This Row],[Statut lancement]]="XX","OK","NOK"),IF(Tableau1[[#This Row],[Strat lancement]]="BB",IF(Tableau1[[#This Row],[Statut lancement]]="XXX","OK","NOK"))))</f>
        <v>OK</v>
      </c>
      <c r="U277" s="18" t="s">
        <v>1140</v>
      </c>
      <c r="V277" s="1" t="s">
        <v>1141</v>
      </c>
      <c r="W277" s="1" t="s">
        <v>88</v>
      </c>
      <c r="X277" s="2">
        <v>43951</v>
      </c>
      <c r="Y277" s="1" t="s">
        <v>1142</v>
      </c>
      <c r="Z277" s="1" t="s">
        <v>219</v>
      </c>
      <c r="AA277" s="2">
        <v>43951</v>
      </c>
      <c r="AB277" s="123" t="s">
        <v>220</v>
      </c>
      <c r="AC277" s="1" t="str">
        <f>VLOOKUP(Tableau1[[#This Row],[POposte]],Tableau8[#All],18,FALSE)</f>
        <v>I1</v>
      </c>
      <c r="AD277" s="236" t="str">
        <f>CONCATENATE(Tableau1[[#This Row],[Nº pièce référence]],Tableau1[[#This Row],[Poste de réf.]])</f>
        <v>450067233710</v>
      </c>
      <c r="AE277" s="237">
        <f>VLOOKUP(Tableau1[[#This Row],[POposte]],Tableau5[#All],5,FALSE)</f>
        <v>319060</v>
      </c>
      <c r="AF277" s="238" t="s">
        <v>52</v>
      </c>
      <c r="AG277" s="237">
        <f>VLOOKUP(Tableau1[[#This Row],[POposte]],Tableau5[#All],6,FALSE)</f>
        <v>319060</v>
      </c>
      <c r="AH277" s="238" t="s">
        <v>52</v>
      </c>
      <c r="AI277" s="239">
        <f>Tableau1[[#This Row],[Montant Engagé PO]]-Tableau1[[#This Row],[Montant Liquidé]]</f>
        <v>0</v>
      </c>
      <c r="AJ277" s="237" t="str">
        <f>VLOOKUP(Tableau1[[#This Row],[POposte]],Tableau5[#All],3,FALSE)</f>
        <v>300020861</v>
      </c>
      <c r="AK277" s="237" t="str">
        <f>VLOOKUP(Tableau1[[#This Row],[POposte]],Tableau5[#All],4,FALSE)</f>
        <v>5</v>
      </c>
      <c r="AL277" s="146" t="str">
        <f>VLOOKUP(Tableau1[[#This Row],[POposte]],Tableau5[#All],2,FALSE)</f>
        <v>255223121102</v>
      </c>
      <c r="AM277" s="237" t="str">
        <f>VLOOKUP(Tableau1[[#This Row],[POposte]],Tableau8[],9,FALSE)</f>
        <v>Z</v>
      </c>
      <c r="AN277" s="241">
        <f>VLOOKUP(Tableau1[[#This Row],[POposte]],Tableau8[],16,FALSE)</f>
        <v>1</v>
      </c>
      <c r="AO277" s="200">
        <f>VLOOKUP(Tableau1[[#This Row],[POposte]],Tableau8[],17,FALSE)</f>
        <v>0</v>
      </c>
      <c r="AP277" s="1" t="str">
        <f>VLOOKUP(Tableau1[[#This Row],[POposte]],Tableau13[#All],10,FALSE)</f>
        <v>0500</v>
      </c>
      <c r="AQ277" s="1" t="str">
        <f>VLOOKUP(MID(Tableau1[[#This Row],[Codenva]],1,2),Tableau36[],2,FALSE)</f>
        <v>Onderhandelingsprocedure zonder voorafgaande bekendmaking (0500)</v>
      </c>
      <c r="AR277" s="1" t="str">
        <f>VLOOKUP(Tableau1[[#This Row],[POposte]],Tableau13[#All],16,FALSE)</f>
        <v/>
      </c>
      <c r="AS277" s="285" t="str">
        <f>Tableau1[[#This Row],[KRC]]&amp;Tableau1[[#This Row],[Poste KRC]]</f>
        <v>3000208615</v>
      </c>
      <c r="AT277" s="1" t="str">
        <f>VLOOKUP(Tableau1[[#This Row],[Colonne3]],Tableau6[[#All],[krcposte]:[description ]],2,FALSE)</f>
        <v>Médicament (AFMPS)</v>
      </c>
    </row>
    <row r="278" spans="1:46" x14ac:dyDescent="0.35">
      <c r="A278" s="257" t="str">
        <f>Tableau1[[#This Row],[Nº pièce référence]]</f>
        <v>4500672227</v>
      </c>
      <c r="B278" s="124"/>
      <c r="C278" s="1"/>
      <c r="D278" s="1"/>
      <c r="E278" s="1" t="s">
        <v>1143</v>
      </c>
      <c r="F278" s="92"/>
      <c r="G278" s="127">
        <v>0</v>
      </c>
      <c r="H278" s="75">
        <v>43958</v>
      </c>
      <c r="I278" s="42">
        <v>15847</v>
      </c>
      <c r="J278" s="73"/>
      <c r="K278" s="73"/>
      <c r="L278" s="176" t="s">
        <v>276</v>
      </c>
      <c r="M278" s="42"/>
      <c r="N278" s="42"/>
      <c r="O278" s="42"/>
      <c r="P278" s="42"/>
      <c r="Q278" s="75">
        <v>43958</v>
      </c>
      <c r="R278" s="226" t="str">
        <f>VLOOKUP(Tableau1[[#This Row],[POposte]],Tableau8[],15,FALSE)</f>
        <v>BB</v>
      </c>
      <c r="S278" s="226" t="str">
        <f>VLOOKUP(Tableau1[[#This Row],[POposte]],Tableau8[],14,FALSE)</f>
        <v>XXX</v>
      </c>
      <c r="T278" s="75" t="str">
        <f>IF(Tableau1[[#This Row],[Strat lancement]]="A0",IF(Tableau1[[#This Row],[Statut lancement]]="X","OK","NOK"),IF(Tableau1[[#This Row],[Strat lancement]]="AA",IF(Tableau1[[#This Row],[Statut lancement]]="XX","OK","NOK"),IF(Tableau1[[#This Row],[Strat lancement]]="BB",IF(Tableau1[[#This Row],[Statut lancement]]="XXX","OK","NOK"))))</f>
        <v>OK</v>
      </c>
      <c r="U278" s="18" t="s">
        <v>1144</v>
      </c>
      <c r="V278" s="1" t="s">
        <v>1145</v>
      </c>
      <c r="W278" s="1" t="s">
        <v>88</v>
      </c>
      <c r="X278" s="2">
        <v>43951</v>
      </c>
      <c r="Y278" s="1" t="s">
        <v>1062</v>
      </c>
      <c r="Z278" s="1" t="s">
        <v>219</v>
      </c>
      <c r="AA278" s="2">
        <v>43951</v>
      </c>
      <c r="AB278" s="123" t="s">
        <v>220</v>
      </c>
      <c r="AC278" s="1" t="str">
        <f>VLOOKUP(Tableau1[[#This Row],[POposte]],Tableau8[#All],18,FALSE)</f>
        <v>I1</v>
      </c>
      <c r="AD278" s="236" t="str">
        <f>CONCATENATE(Tableau1[[#This Row],[Nº pièce référence]],Tableau1[[#This Row],[Poste de réf.]])</f>
        <v>450067222710</v>
      </c>
      <c r="AE278" s="237">
        <f>VLOOKUP(Tableau1[[#This Row],[POposte]],Tableau5[#All],5,FALSE)</f>
        <v>98474</v>
      </c>
      <c r="AF278" s="238" t="s">
        <v>52</v>
      </c>
      <c r="AG278" s="237">
        <f>VLOOKUP(Tableau1[[#This Row],[POposte]],Tableau5[#All],6,FALSE)</f>
        <v>98425.56</v>
      </c>
      <c r="AH278" s="238" t="s">
        <v>52</v>
      </c>
      <c r="AI278" s="239">
        <f>Tableau1[[#This Row],[Montant Engagé PO]]-Tableau1[[#This Row],[Montant Liquidé]]</f>
        <v>48.440000000002328</v>
      </c>
      <c r="AJ278" s="237" t="str">
        <f>VLOOKUP(Tableau1[[#This Row],[POposte]],Tableau5[#All],3,FALSE)</f>
        <v>300020861</v>
      </c>
      <c r="AK278" s="237" t="str">
        <f>VLOOKUP(Tableau1[[#This Row],[POposte]],Tableau5[#All],4,FALSE)</f>
        <v>5</v>
      </c>
      <c r="AL278" s="146" t="str">
        <f>VLOOKUP(Tableau1[[#This Row],[POposte]],Tableau5[#All],2,FALSE)</f>
        <v>255223121102</v>
      </c>
      <c r="AM278" s="237" t="str">
        <f>VLOOKUP(Tableau1[[#This Row],[POposte]],Tableau8[],9,FALSE)</f>
        <v>Z</v>
      </c>
      <c r="AN278" s="241">
        <f>VLOOKUP(Tableau1[[#This Row],[POposte]],Tableau8[],16,FALSE)</f>
        <v>1</v>
      </c>
      <c r="AO278" s="200">
        <f>VLOOKUP(Tableau1[[#This Row],[POposte]],Tableau8[],17,FALSE)</f>
        <v>0</v>
      </c>
      <c r="AP278" s="1" t="str">
        <f>VLOOKUP(Tableau1[[#This Row],[POposte]],Tableau13[#All],10,FALSE)</f>
        <v>0520</v>
      </c>
      <c r="AQ278" s="1" t="str">
        <f>VLOOKUP(MID(Tableau1[[#This Row],[Codenva]],1,2),Tableau36[],2,FALSE)</f>
        <v>Onderhandelingsprocedure zonder voorafgaande bekendmaking (0500)</v>
      </c>
      <c r="AR278" s="1" t="str">
        <f>VLOOKUP(Tableau1[[#This Row],[POposte]],Tableau13[#All],16,FALSE)</f>
        <v/>
      </c>
      <c r="AS278" s="285" t="str">
        <f>Tableau1[[#This Row],[KRC]]&amp;Tableau1[[#This Row],[Poste KRC]]</f>
        <v>3000208615</v>
      </c>
      <c r="AT278" s="1" t="str">
        <f>VLOOKUP(Tableau1[[#This Row],[Colonne3]],Tableau6[[#All],[krcposte]:[description ]],2,FALSE)</f>
        <v>Médicament (AFMPS)</v>
      </c>
    </row>
    <row r="279" spans="1:46" x14ac:dyDescent="0.35">
      <c r="A279" s="1" t="str">
        <f>Tableau1[[#This Row],[Nº pièce référence]]</f>
        <v>4500672229</v>
      </c>
      <c r="B279" s="128" t="s">
        <v>1146</v>
      </c>
      <c r="C279" s="1"/>
      <c r="D279" s="1"/>
      <c r="E279" s="1" t="s">
        <v>1147</v>
      </c>
      <c r="F279" s="92"/>
      <c r="G279" s="127">
        <v>0</v>
      </c>
      <c r="H279" s="95">
        <v>43943</v>
      </c>
      <c r="I279" s="33">
        <v>12889</v>
      </c>
      <c r="J279" s="73"/>
      <c r="K279" s="73"/>
      <c r="L279" s="176" t="s">
        <v>276</v>
      </c>
      <c r="M279" s="33"/>
      <c r="N279" s="33"/>
      <c r="O279" s="33"/>
      <c r="P279" s="33"/>
      <c r="Q279" s="95">
        <v>43944</v>
      </c>
      <c r="R279" s="227" t="str">
        <f>VLOOKUP(Tableau1[[#This Row],[POposte]],Tableau8[],15,FALSE)</f>
        <v>BB</v>
      </c>
      <c r="S279" s="227" t="str">
        <f>VLOOKUP(Tableau1[[#This Row],[POposte]],Tableau8[],14,FALSE)</f>
        <v>XXX</v>
      </c>
      <c r="T279" s="95" t="str">
        <f>IF(Tableau1[[#This Row],[Strat lancement]]="A0",IF(Tableau1[[#This Row],[Statut lancement]]="X","OK","NOK"),IF(Tableau1[[#This Row],[Strat lancement]]="AA",IF(Tableau1[[#This Row],[Statut lancement]]="XX","OK","NOK"),IF(Tableau1[[#This Row],[Strat lancement]]="BB",IF(Tableau1[[#This Row],[Statut lancement]]="XXX","OK","NOK"))))</f>
        <v>OK</v>
      </c>
      <c r="U279" s="18" t="s">
        <v>1148</v>
      </c>
      <c r="V279" s="1" t="s">
        <v>1149</v>
      </c>
      <c r="W279" s="1" t="s">
        <v>88</v>
      </c>
      <c r="X279" s="2">
        <v>43951</v>
      </c>
      <c r="Y279" s="1" t="s">
        <v>1150</v>
      </c>
      <c r="Z279" s="1" t="s">
        <v>219</v>
      </c>
      <c r="AA279" s="2">
        <v>43951</v>
      </c>
      <c r="AB279" s="123" t="s">
        <v>220</v>
      </c>
      <c r="AC279" s="1" t="str">
        <f>VLOOKUP(Tableau1[[#This Row],[POposte]],Tableau8[#All],18,FALSE)</f>
        <v>I1</v>
      </c>
      <c r="AD279" s="236" t="str">
        <f>CONCATENATE(Tableau1[[#This Row],[Nº pièce référence]],Tableau1[[#This Row],[Poste de réf.]])</f>
        <v>450067222910</v>
      </c>
      <c r="AE279" s="237">
        <f>VLOOKUP(Tableau1[[#This Row],[POposte]],Tableau5[#All],5,FALSE)</f>
        <v>66622.490000000005</v>
      </c>
      <c r="AF279" s="238" t="s">
        <v>52</v>
      </c>
      <c r="AG279" s="237">
        <f>VLOOKUP(Tableau1[[#This Row],[POposte]],Tableau5[#All],6,FALSE)</f>
        <v>66622.490000000005</v>
      </c>
      <c r="AH279" s="238" t="s">
        <v>52</v>
      </c>
      <c r="AI279" s="239">
        <f>Tableau1[[#This Row],[Montant Engagé PO]]-Tableau1[[#This Row],[Montant Liquidé]]</f>
        <v>0</v>
      </c>
      <c r="AJ279" s="237" t="str">
        <f>VLOOKUP(Tableau1[[#This Row],[POposte]],Tableau5[#All],3,FALSE)</f>
        <v>300020861</v>
      </c>
      <c r="AK279" s="237" t="str">
        <f>VLOOKUP(Tableau1[[#This Row],[POposte]],Tableau5[#All],4,FALSE)</f>
        <v>5</v>
      </c>
      <c r="AL279" s="146" t="str">
        <f>VLOOKUP(Tableau1[[#This Row],[POposte]],Tableau5[#All],2,FALSE)</f>
        <v>255223121102</v>
      </c>
      <c r="AM279" s="237" t="str">
        <f>VLOOKUP(Tableau1[[#This Row],[POposte]],Tableau8[],9,FALSE)</f>
        <v>Z</v>
      </c>
      <c r="AN279" s="241">
        <f>VLOOKUP(Tableau1[[#This Row],[POposte]],Tableau8[],16,FALSE)</f>
        <v>1</v>
      </c>
      <c r="AO279" s="200">
        <f>VLOOKUP(Tableau1[[#This Row],[POposte]],Tableau8[],17,FALSE)</f>
        <v>0</v>
      </c>
      <c r="AP279" s="1" t="str">
        <f>VLOOKUP(Tableau1[[#This Row],[POposte]],Tableau13[#All],10,FALSE)</f>
        <v>0500</v>
      </c>
      <c r="AQ279" s="1" t="str">
        <f>VLOOKUP(MID(Tableau1[[#This Row],[Codenva]],1,2),Tableau36[],2,FALSE)</f>
        <v>Onderhandelingsprocedure zonder voorafgaande bekendmaking (0500)</v>
      </c>
      <c r="AR279" s="1" t="str">
        <f>VLOOKUP(Tableau1[[#This Row],[POposte]],Tableau13[#All],16,FALSE)</f>
        <v/>
      </c>
      <c r="AS279" s="285" t="str">
        <f>Tableau1[[#This Row],[KRC]]&amp;Tableau1[[#This Row],[Poste KRC]]</f>
        <v>3000208615</v>
      </c>
      <c r="AT279" s="1" t="str">
        <f>VLOOKUP(Tableau1[[#This Row],[Colonne3]],Tableau6[[#All],[krcposte]:[description ]],2,FALSE)</f>
        <v>Médicament (AFMPS)</v>
      </c>
    </row>
    <row r="280" spans="1:46" x14ac:dyDescent="0.35">
      <c r="A280" s="1" t="str">
        <f>Tableau1[[#This Row],[Nº pièce référence]]</f>
        <v>4500672341</v>
      </c>
      <c r="B280" s="126" t="s">
        <v>1151</v>
      </c>
      <c r="C280" s="1"/>
      <c r="D280" s="1"/>
      <c r="E280" s="1" t="s">
        <v>1152</v>
      </c>
      <c r="F280" s="92"/>
      <c r="G280" s="127">
        <v>0</v>
      </c>
      <c r="H280" s="95" t="s">
        <v>1153</v>
      </c>
      <c r="I280" s="33" t="s">
        <v>1154</v>
      </c>
      <c r="J280" s="73" t="s">
        <v>1155</v>
      </c>
      <c r="K280" s="75">
        <v>43995</v>
      </c>
      <c r="L280" s="176" t="s">
        <v>276</v>
      </c>
      <c r="M280" s="33"/>
      <c r="N280" s="33"/>
      <c r="O280" s="33"/>
      <c r="P280" s="33"/>
      <c r="Q280" s="75" t="s">
        <v>1156</v>
      </c>
      <c r="R280" s="226" t="str">
        <f>VLOOKUP(Tableau1[[#This Row],[POposte]],Tableau8[],15,FALSE)</f>
        <v>BB</v>
      </c>
      <c r="S280" s="226" t="str">
        <f>VLOOKUP(Tableau1[[#This Row],[POposte]],Tableau8[],14,FALSE)</f>
        <v>XXX</v>
      </c>
      <c r="T280" s="75" t="str">
        <f>IF(Tableau1[[#This Row],[Strat lancement]]="A0",IF(Tableau1[[#This Row],[Statut lancement]]="X","OK","NOK"),IF(Tableau1[[#This Row],[Strat lancement]]="AA",IF(Tableau1[[#This Row],[Statut lancement]]="XX","OK","NOK"),IF(Tableau1[[#This Row],[Strat lancement]]="BB",IF(Tableau1[[#This Row],[Statut lancement]]="XXX","OK","NOK"))))</f>
        <v>OK</v>
      </c>
      <c r="U280" s="18" t="s">
        <v>1157</v>
      </c>
      <c r="V280" s="1" t="s">
        <v>1158</v>
      </c>
      <c r="W280" s="1" t="s">
        <v>88</v>
      </c>
      <c r="X280" s="2">
        <v>43951</v>
      </c>
      <c r="Y280" s="1" t="s">
        <v>1159</v>
      </c>
      <c r="Z280" s="1" t="s">
        <v>219</v>
      </c>
      <c r="AA280" s="2">
        <v>43951</v>
      </c>
      <c r="AB280" s="123" t="s">
        <v>220</v>
      </c>
      <c r="AC280" s="1" t="str">
        <f>VLOOKUP(Tableau1[[#This Row],[POposte]],Tableau8[#All],18,FALSE)</f>
        <v/>
      </c>
      <c r="AD280" s="236" t="str">
        <f>CONCATENATE(Tableau1[[#This Row],[Nº pièce référence]],Tableau1[[#This Row],[Poste de réf.]])</f>
        <v>450067234110</v>
      </c>
      <c r="AE280" s="237">
        <f>VLOOKUP(Tableau1[[#This Row],[POposte]],Tableau5[#All],5,FALSE)</f>
        <v>54450</v>
      </c>
      <c r="AF280" s="238" t="s">
        <v>52</v>
      </c>
      <c r="AG280" s="237">
        <f>VLOOKUP(Tableau1[[#This Row],[POposte]],Tableau5[#All],6,FALSE)</f>
        <v>0</v>
      </c>
      <c r="AH280" s="238" t="s">
        <v>52</v>
      </c>
      <c r="AI280" s="239">
        <f>Tableau1[[#This Row],[Montant Engagé PO]]-Tableau1[[#This Row],[Montant Liquidé]]</f>
        <v>54450</v>
      </c>
      <c r="AJ280" s="237" t="str">
        <f>VLOOKUP(Tableau1[[#This Row],[POposte]],Tableau5[#All],3,FALSE)</f>
        <v>300020861</v>
      </c>
      <c r="AK280" s="237" t="str">
        <f>VLOOKUP(Tableau1[[#This Row],[POposte]],Tableau5[#All],4,FALSE)</f>
        <v>1</v>
      </c>
      <c r="AL280" s="146" t="str">
        <f>VLOOKUP(Tableau1[[#This Row],[POposte]],Tableau5[#All],2,FALSE)</f>
        <v>255223121102</v>
      </c>
      <c r="AM280" s="237" t="str">
        <f>VLOOKUP(Tableau1[[#This Row],[POposte]],Tableau8[],9,FALSE)</f>
        <v>Z</v>
      </c>
      <c r="AN280" s="241">
        <f>VLOOKUP(Tableau1[[#This Row],[POposte]],Tableau8[],16,FALSE)</f>
        <v>1</v>
      </c>
      <c r="AO280" s="200">
        <f>VLOOKUP(Tableau1[[#This Row],[POposte]],Tableau8[],17,FALSE)</f>
        <v>0</v>
      </c>
      <c r="AP280" s="1" t="str">
        <f>VLOOKUP(Tableau1[[#This Row],[POposte]],Tableau13[#All],10,FALSE)</f>
        <v>0500</v>
      </c>
      <c r="AQ280" s="1" t="str">
        <f>VLOOKUP(MID(Tableau1[[#This Row],[Codenva]],1,2),Tableau36[],2,FALSE)</f>
        <v>Onderhandelingsprocedure zonder voorafgaande bekendmaking (0500)</v>
      </c>
      <c r="AR280" s="1" t="str">
        <f>VLOOKUP(Tableau1[[#This Row],[POposte]],Tableau13[#All],16,FALSE)</f>
        <v/>
      </c>
      <c r="AS280" s="285" t="str">
        <f>Tableau1[[#This Row],[KRC]]&amp;Tableau1[[#This Row],[Poste KRC]]</f>
        <v>3000208611</v>
      </c>
      <c r="AT280" s="1" t="str">
        <f>VLOOKUP(Tableau1[[#This Row],[Colonne3]],Tableau6[[#All],[krcposte]:[description ]],2,FALSE)</f>
        <v>PPE</v>
      </c>
    </row>
    <row r="281" spans="1:46" x14ac:dyDescent="0.35">
      <c r="A281" s="1" t="str">
        <f>Tableau1[[#This Row],[Nº pièce référence]]</f>
        <v>4500672327</v>
      </c>
      <c r="B281" s="126" t="s">
        <v>1160</v>
      </c>
      <c r="C281" s="1"/>
      <c r="D281" s="1" t="s">
        <v>1161</v>
      </c>
      <c r="E281" s="1" t="s">
        <v>1162</v>
      </c>
      <c r="F281" s="92"/>
      <c r="G281" s="125">
        <v>0.5</v>
      </c>
      <c r="H281" s="95" t="s">
        <v>1163</v>
      </c>
      <c r="I281" s="33" t="s">
        <v>1164</v>
      </c>
      <c r="J281" s="73" t="s">
        <v>712</v>
      </c>
      <c r="K281" s="75">
        <v>43995</v>
      </c>
      <c r="L281" s="176" t="s">
        <v>276</v>
      </c>
      <c r="M281" s="33"/>
      <c r="N281" s="33"/>
      <c r="O281" s="33"/>
      <c r="P281" s="33"/>
      <c r="Q281" s="75">
        <v>43951</v>
      </c>
      <c r="R281" s="226" t="str">
        <f>VLOOKUP(Tableau1[[#This Row],[POposte]],Tableau8[],15,FALSE)</f>
        <v>BB</v>
      </c>
      <c r="S281" s="226" t="str">
        <f>VLOOKUP(Tableau1[[#This Row],[POposte]],Tableau8[],14,FALSE)</f>
        <v>XXX</v>
      </c>
      <c r="T281" s="75" t="str">
        <f>IF(Tableau1[[#This Row],[Strat lancement]]="A0",IF(Tableau1[[#This Row],[Statut lancement]]="X","OK","NOK"),IF(Tableau1[[#This Row],[Strat lancement]]="AA",IF(Tableau1[[#This Row],[Statut lancement]]="XX","OK","NOK"),IF(Tableau1[[#This Row],[Strat lancement]]="BB",IF(Tableau1[[#This Row],[Statut lancement]]="XXX","OK","NOK"))))</f>
        <v>OK</v>
      </c>
      <c r="U281" s="18" t="s">
        <v>1165</v>
      </c>
      <c r="V281" s="1" t="s">
        <v>1166</v>
      </c>
      <c r="W281" s="1" t="s">
        <v>88</v>
      </c>
      <c r="X281" s="2">
        <v>43951</v>
      </c>
      <c r="Y281" s="1" t="s">
        <v>1167</v>
      </c>
      <c r="Z281" s="1" t="s">
        <v>219</v>
      </c>
      <c r="AA281" s="2">
        <v>43951</v>
      </c>
      <c r="AB281" s="123" t="s">
        <v>220</v>
      </c>
      <c r="AC281" s="1" t="str">
        <f>VLOOKUP(Tableau1[[#This Row],[POposte]],Tableau8[#All],18,FALSE)</f>
        <v/>
      </c>
      <c r="AD281" s="236" t="str">
        <f>CONCATENATE(Tableau1[[#This Row],[Nº pièce référence]],Tableau1[[#This Row],[Poste de réf.]])</f>
        <v>450067232710</v>
      </c>
      <c r="AE281" s="237">
        <f>VLOOKUP(Tableau1[[#This Row],[POposte]],Tableau5[#All],5,FALSE)</f>
        <v>46647783.300000004</v>
      </c>
      <c r="AF281" s="238" t="s">
        <v>52</v>
      </c>
      <c r="AG281" s="237">
        <f>VLOOKUP(Tableau1[[#This Row],[POposte]],Tableau5[#All],6,FALSE)</f>
        <v>46647783.299999997</v>
      </c>
      <c r="AH281" s="238" t="s">
        <v>52</v>
      </c>
      <c r="AI281" s="239">
        <f>Tableau1[[#This Row],[Montant Engagé PO]]-Tableau1[[#This Row],[Montant Liquidé]]</f>
        <v>0</v>
      </c>
      <c r="AJ281" s="237" t="str">
        <f>VLOOKUP(Tableau1[[#This Row],[POposte]],Tableau5[#All],3,FALSE)</f>
        <v>300020861</v>
      </c>
      <c r="AK281" s="237" t="str">
        <f>VLOOKUP(Tableau1[[#This Row],[POposte]],Tableau5[#All],4,FALSE)</f>
        <v>1</v>
      </c>
      <c r="AL281" s="146" t="str">
        <f>VLOOKUP(Tableau1[[#This Row],[POposte]],Tableau5[#All],2,FALSE)</f>
        <v>255223121102</v>
      </c>
      <c r="AM281" s="237" t="str">
        <f>VLOOKUP(Tableau1[[#This Row],[POposte]],Tableau8[],9,FALSE)</f>
        <v>Z</v>
      </c>
      <c r="AN281" s="241">
        <f>VLOOKUP(Tableau1[[#This Row],[POposte]],Tableau8[],16,FALSE)</f>
        <v>1</v>
      </c>
      <c r="AO281" s="200">
        <f>VLOOKUP(Tableau1[[#This Row],[POposte]],Tableau8[],17,FALSE)</f>
        <v>0</v>
      </c>
      <c r="AP281" s="1" t="str">
        <f>VLOOKUP(Tableau1[[#This Row],[POposte]],Tableau13[#All],10,FALSE)</f>
        <v>0520</v>
      </c>
      <c r="AQ281" s="1" t="str">
        <f>VLOOKUP(MID(Tableau1[[#This Row],[Codenva]],1,2),Tableau36[],2,FALSE)</f>
        <v>Onderhandelingsprocedure zonder voorafgaande bekendmaking (0500)</v>
      </c>
      <c r="AR281" s="1" t="str">
        <f>VLOOKUP(Tableau1[[#This Row],[POposte]],Tableau13[#All],16,FALSE)</f>
        <v/>
      </c>
      <c r="AS281" s="285" t="str">
        <f>Tableau1[[#This Row],[KRC]]&amp;Tableau1[[#This Row],[Poste KRC]]</f>
        <v>3000208611</v>
      </c>
      <c r="AT281" s="1" t="str">
        <f>VLOOKUP(Tableau1[[#This Row],[Colonne3]],Tableau6[[#All],[krcposte]:[description ]],2,FALSE)</f>
        <v>PPE</v>
      </c>
    </row>
    <row r="282" spans="1:46" x14ac:dyDescent="0.35">
      <c r="A282" s="1" t="str">
        <f>Tableau1[[#This Row],[Nº pièce référence]]</f>
        <v>4500697673</v>
      </c>
      <c r="B282" s="205"/>
      <c r="C282" s="1" t="s">
        <v>347</v>
      </c>
      <c r="D282" t="s">
        <v>902</v>
      </c>
      <c r="E282" s="1" t="s">
        <v>349</v>
      </c>
      <c r="F282" s="178"/>
      <c r="G282" s="123"/>
      <c r="H282" s="73"/>
      <c r="I282" s="42"/>
      <c r="J282" s="73"/>
      <c r="K282" s="73"/>
      <c r="L282" s="176" t="s">
        <v>276</v>
      </c>
      <c r="M282" s="73" t="s">
        <v>332</v>
      </c>
      <c r="N282" s="42"/>
      <c r="O282" s="42"/>
      <c r="P282" s="73" t="s">
        <v>903</v>
      </c>
      <c r="Q282" s="73" t="s">
        <v>351</v>
      </c>
      <c r="R282" s="226" t="str">
        <f>VLOOKUP(Tableau1[[#This Row],[POposte]],Tableau8[],15,FALSE)</f>
        <v>AA</v>
      </c>
      <c r="S282" s="226" t="str">
        <f>VLOOKUP(Tableau1[[#This Row],[POposte]],Tableau8[],14,FALSE)</f>
        <v>XX</v>
      </c>
      <c r="T282" s="75" t="str">
        <f>IF(Tableau1[[#This Row],[Strat lancement]]="A0",IF(Tableau1[[#This Row],[Statut lancement]]="X","OK","NOK"),IF(Tableau1[[#This Row],[Strat lancement]]="AA",IF(Tableau1[[#This Row],[Statut lancement]]="XX","OK","NOK"),IF(Tableau1[[#This Row],[Strat lancement]]="BB",IF(Tableau1[[#This Row],[Statut lancement]]="XXX","OK","NOK"))))</f>
        <v>OK</v>
      </c>
      <c r="U282" s="18" t="s">
        <v>352</v>
      </c>
      <c r="V282" s="1" t="s">
        <v>904</v>
      </c>
      <c r="W282" s="1" t="s">
        <v>217</v>
      </c>
      <c r="X282" s="2">
        <v>44127</v>
      </c>
      <c r="Y282" s="1" t="s">
        <v>1168</v>
      </c>
      <c r="Z282" s="1" t="s">
        <v>219</v>
      </c>
      <c r="AA282" s="2">
        <v>44127</v>
      </c>
      <c r="AB282" s="123" t="s">
        <v>220</v>
      </c>
      <c r="AC282" s="1" t="str">
        <f>VLOOKUP(Tableau1[[#This Row],[POposte]],Tableau8[#All],18,FALSE)</f>
        <v/>
      </c>
      <c r="AD282" s="236" t="str">
        <f>CONCATENATE(Tableau1[[#This Row],[Nº pièce référence]],Tableau1[[#This Row],[Poste de réf.]])</f>
        <v>450069767320</v>
      </c>
      <c r="AE282" s="237">
        <f>VLOOKUP(Tableau1[[#This Row],[POposte]],Tableau5[#All],5,FALSE)</f>
        <v>3608.22</v>
      </c>
      <c r="AF282" s="238" t="s">
        <v>52</v>
      </c>
      <c r="AG282" s="237">
        <f>VLOOKUP(Tableau1[[#This Row],[POposte]],Tableau5[#All],6,FALSE)</f>
        <v>0</v>
      </c>
      <c r="AH282" s="238" t="s">
        <v>52</v>
      </c>
      <c r="AI282" s="239">
        <f>Tableau1[[#This Row],[Montant Engagé PO]]-Tableau1[[#This Row],[Montant Liquidé]]</f>
        <v>3608.22</v>
      </c>
      <c r="AJ282" s="237" t="str">
        <f>VLOOKUP(Tableau1[[#This Row],[POposte]],Tableau5[#All],3,FALSE)</f>
        <v>300020861</v>
      </c>
      <c r="AK282" s="237" t="str">
        <f>VLOOKUP(Tableau1[[#This Row],[POposte]],Tableau5[#All],4,FALSE)</f>
        <v>2</v>
      </c>
      <c r="AL282" s="146" t="str">
        <f>VLOOKUP(Tableau1[[#This Row],[POposte]],Tableau5[#All],2,FALSE)</f>
        <v>255223121102</v>
      </c>
      <c r="AM282" s="237" t="str">
        <f>VLOOKUP(Tableau1[[#This Row],[POposte]],Tableau8[],9,FALSE)</f>
        <v>L</v>
      </c>
      <c r="AN282" s="241">
        <f>VLOOKUP(Tableau1[[#This Row],[POposte]],Tableau8[],16,FALSE)</f>
        <v>7</v>
      </c>
      <c r="AO282" s="200">
        <f>VLOOKUP(Tableau1[[#This Row],[POposte]],Tableau8[],17,FALSE)</f>
        <v>7</v>
      </c>
      <c r="AP282" s="1" t="str">
        <f>VLOOKUP(Tableau1[[#This Row],[POposte]],Tableau13[#All],10,FALSE)</f>
        <v>0800</v>
      </c>
      <c r="AQ282" s="1" t="str">
        <f>VLOOKUP(MID(Tableau1[[#This Row],[Codenva]],1,2),Tableau36[],2,FALSE)</f>
        <v>Overheidsopdrachten van beperkte waarde (0800)</v>
      </c>
      <c r="AR282" s="1" t="str">
        <f>VLOOKUP(Tableau1[[#This Row],[POposte]],Tableau13[#All],16,FALSE)</f>
        <v/>
      </c>
      <c r="AS282" s="285" t="str">
        <f>Tableau1[[#This Row],[KRC]]&amp;Tableau1[[#This Row],[Poste KRC]]</f>
        <v>3000208612</v>
      </c>
      <c r="AT282" s="1" t="str">
        <f>VLOOKUP(Tableau1[[#This Row],[Colonne3]],Tableau6[[#All],[krcposte]:[description ]],2,FALSE)</f>
        <v>Testing/reactifs</v>
      </c>
    </row>
    <row r="283" spans="1:46" x14ac:dyDescent="0.35">
      <c r="A283" s="1" t="str">
        <f>Tableau1[[#This Row],[Nº pièce référence]]</f>
        <v>4500697673</v>
      </c>
      <c r="B283" s="205"/>
      <c r="C283" s="1" t="s">
        <v>347</v>
      </c>
      <c r="D283" t="s">
        <v>902</v>
      </c>
      <c r="E283" s="1" t="s">
        <v>349</v>
      </c>
      <c r="F283" s="178"/>
      <c r="G283" s="123"/>
      <c r="H283" s="73"/>
      <c r="I283" s="42"/>
      <c r="J283" s="73"/>
      <c r="K283" s="73"/>
      <c r="L283" s="176" t="s">
        <v>276</v>
      </c>
      <c r="M283" s="73" t="s">
        <v>332</v>
      </c>
      <c r="N283" s="42"/>
      <c r="O283" s="42"/>
      <c r="P283" s="73" t="s">
        <v>903</v>
      </c>
      <c r="Q283" s="73" t="s">
        <v>351</v>
      </c>
      <c r="R283" s="226" t="str">
        <f>VLOOKUP(Tableau1[[#This Row],[POposte]],Tableau8[],15,FALSE)</f>
        <v>AA</v>
      </c>
      <c r="S283" s="226" t="str">
        <f>VLOOKUP(Tableau1[[#This Row],[POposte]],Tableau8[],14,FALSE)</f>
        <v>XX</v>
      </c>
      <c r="T283" s="75" t="str">
        <f>IF(Tableau1[[#This Row],[Strat lancement]]="A0",IF(Tableau1[[#This Row],[Statut lancement]]="X","OK","NOK"),IF(Tableau1[[#This Row],[Strat lancement]]="AA",IF(Tableau1[[#This Row],[Statut lancement]]="XX","OK","NOK"),IF(Tableau1[[#This Row],[Strat lancement]]="BB",IF(Tableau1[[#This Row],[Statut lancement]]="XXX","OK","NOK"))))</f>
        <v>OK</v>
      </c>
      <c r="U283" s="18" t="s">
        <v>352</v>
      </c>
      <c r="V283" s="1" t="s">
        <v>904</v>
      </c>
      <c r="W283" s="1" t="s">
        <v>222</v>
      </c>
      <c r="X283" s="2">
        <v>44127</v>
      </c>
      <c r="Y283" s="1" t="s">
        <v>1169</v>
      </c>
      <c r="Z283" s="1" t="s">
        <v>219</v>
      </c>
      <c r="AA283" s="2">
        <v>44127</v>
      </c>
      <c r="AB283" s="123" t="s">
        <v>220</v>
      </c>
      <c r="AC283" s="1" t="str">
        <f>VLOOKUP(Tableau1[[#This Row],[POposte]],Tableau8[#All],18,FALSE)</f>
        <v/>
      </c>
      <c r="AD283" s="236" t="str">
        <f>CONCATENATE(Tableau1[[#This Row],[Nº pièce référence]],Tableau1[[#This Row],[Poste de réf.]])</f>
        <v>450069767330</v>
      </c>
      <c r="AE283" s="237">
        <f>VLOOKUP(Tableau1[[#This Row],[POposte]],Tableau5[#All],5,FALSE)</f>
        <v>906.29</v>
      </c>
      <c r="AF283" s="238" t="s">
        <v>52</v>
      </c>
      <c r="AG283" s="237">
        <f>VLOOKUP(Tableau1[[#This Row],[POposte]],Tableau5[#All],6,FALSE)</f>
        <v>0</v>
      </c>
      <c r="AH283" s="238" t="s">
        <v>52</v>
      </c>
      <c r="AI283" s="239">
        <f>Tableau1[[#This Row],[Montant Engagé PO]]-Tableau1[[#This Row],[Montant Liquidé]]</f>
        <v>906.29</v>
      </c>
      <c r="AJ283" s="237" t="str">
        <f>VLOOKUP(Tableau1[[#This Row],[POposte]],Tableau5[#All],3,FALSE)</f>
        <v>300020861</v>
      </c>
      <c r="AK283" s="237" t="str">
        <f>VLOOKUP(Tableau1[[#This Row],[POposte]],Tableau5[#All],4,FALSE)</f>
        <v>2</v>
      </c>
      <c r="AL283" s="146" t="str">
        <f>VLOOKUP(Tableau1[[#This Row],[POposte]],Tableau5[#All],2,FALSE)</f>
        <v>255223121102</v>
      </c>
      <c r="AM283" s="237" t="str">
        <f>VLOOKUP(Tableau1[[#This Row],[POposte]],Tableau8[],9,FALSE)</f>
        <v>L</v>
      </c>
      <c r="AN283" s="241">
        <f>VLOOKUP(Tableau1[[#This Row],[POposte]],Tableau8[],16,FALSE)</f>
        <v>7</v>
      </c>
      <c r="AO283" s="200">
        <f>VLOOKUP(Tableau1[[#This Row],[POposte]],Tableau8[],17,FALSE)</f>
        <v>7</v>
      </c>
      <c r="AP283" s="1" t="str">
        <f>VLOOKUP(Tableau1[[#This Row],[POposte]],Tableau13[#All],10,FALSE)</f>
        <v>0800</v>
      </c>
      <c r="AQ283" s="1" t="str">
        <f>VLOOKUP(MID(Tableau1[[#This Row],[Codenva]],1,2),Tableau36[],2,FALSE)</f>
        <v>Overheidsopdrachten van beperkte waarde (0800)</v>
      </c>
      <c r="AR283" s="1" t="str">
        <f>VLOOKUP(Tableau1[[#This Row],[POposte]],Tableau13[#All],16,FALSE)</f>
        <v/>
      </c>
      <c r="AS283" s="285" t="str">
        <f>Tableau1[[#This Row],[KRC]]&amp;Tableau1[[#This Row],[Poste KRC]]</f>
        <v>3000208612</v>
      </c>
      <c r="AT283" s="1" t="str">
        <f>VLOOKUP(Tableau1[[#This Row],[Colonne3]],Tableau6[[#All],[krcposte]:[description ]],2,FALSE)</f>
        <v>Testing/reactifs</v>
      </c>
    </row>
    <row r="284" spans="1:46" x14ac:dyDescent="0.35">
      <c r="A284" s="1" t="str">
        <f>Tableau1[[#This Row],[Nº pièce référence]]</f>
        <v>4500697676</v>
      </c>
      <c r="B284" s="205"/>
      <c r="C284" s="1" t="s">
        <v>347</v>
      </c>
      <c r="D284" s="1" t="s">
        <v>348</v>
      </c>
      <c r="E284" s="1" t="s">
        <v>349</v>
      </c>
      <c r="F284" s="178"/>
      <c r="G284" s="123"/>
      <c r="H284" s="73"/>
      <c r="I284" s="42"/>
      <c r="J284" s="73"/>
      <c r="K284" s="73"/>
      <c r="L284" s="176" t="s">
        <v>276</v>
      </c>
      <c r="M284" s="73" t="s">
        <v>332</v>
      </c>
      <c r="N284" s="42"/>
      <c r="O284" s="42"/>
      <c r="P284" s="73" t="s">
        <v>903</v>
      </c>
      <c r="Q284" s="73" t="s">
        <v>351</v>
      </c>
      <c r="R284" s="226" t="str">
        <f>VLOOKUP(Tableau1[[#This Row],[POposte]],Tableau8[],15,FALSE)</f>
        <v>BB</v>
      </c>
      <c r="S284" s="226" t="str">
        <f>VLOOKUP(Tableau1[[#This Row],[POposte]],Tableau8[],14,FALSE)</f>
        <v>XXX</v>
      </c>
      <c r="T284" s="75" t="str">
        <f>IF(Tableau1[[#This Row],[Strat lancement]]="A0",IF(Tableau1[[#This Row],[Statut lancement]]="X","OK","NOK"),IF(Tableau1[[#This Row],[Strat lancement]]="AA",IF(Tableau1[[#This Row],[Statut lancement]]="XX","OK","NOK"),IF(Tableau1[[#This Row],[Strat lancement]]="BB",IF(Tableau1[[#This Row],[Statut lancement]]="XXX","OK","NOK"))))</f>
        <v>OK</v>
      </c>
      <c r="U284" s="18" t="s">
        <v>352</v>
      </c>
      <c r="V284" s="1" t="s">
        <v>1170</v>
      </c>
      <c r="W284" s="1" t="s">
        <v>88</v>
      </c>
      <c r="X284" s="2">
        <v>44127</v>
      </c>
      <c r="Y284" s="1" t="s">
        <v>354</v>
      </c>
      <c r="Z284" s="1" t="s">
        <v>219</v>
      </c>
      <c r="AA284" s="2">
        <v>44127</v>
      </c>
      <c r="AB284" s="123" t="s">
        <v>220</v>
      </c>
      <c r="AC284" s="1" t="str">
        <f>VLOOKUP(Tableau1[[#This Row],[POposte]],Tableau8[#All],18,FALSE)</f>
        <v/>
      </c>
      <c r="AD284" s="236" t="str">
        <f>CONCATENATE(Tableau1[[#This Row],[Nº pièce référence]],Tableau1[[#This Row],[Poste de réf.]])</f>
        <v>450069767610</v>
      </c>
      <c r="AE284" s="237">
        <f>VLOOKUP(Tableau1[[#This Row],[POposte]],Tableau5[#All],5,FALSE)</f>
        <v>113764.2</v>
      </c>
      <c r="AF284" s="238" t="s">
        <v>52</v>
      </c>
      <c r="AG284" s="237">
        <f>VLOOKUP(Tableau1[[#This Row],[POposte]],Tableau5[#All],6,FALSE)</f>
        <v>0</v>
      </c>
      <c r="AH284" s="238" t="s">
        <v>52</v>
      </c>
      <c r="AI284" s="239">
        <f>Tableau1[[#This Row],[Montant Engagé PO]]-Tableau1[[#This Row],[Montant Liquidé]]</f>
        <v>113764.2</v>
      </c>
      <c r="AJ284" s="237" t="str">
        <f>VLOOKUP(Tableau1[[#This Row],[POposte]],Tableau5[#All],3,FALSE)</f>
        <v>300020861</v>
      </c>
      <c r="AK284" s="237" t="str">
        <f>VLOOKUP(Tableau1[[#This Row],[POposte]],Tableau5[#All],4,FALSE)</f>
        <v>2</v>
      </c>
      <c r="AL284" s="146" t="str">
        <f>VLOOKUP(Tableau1[[#This Row],[POposte]],Tableau5[#All],2,FALSE)</f>
        <v>255223121102</v>
      </c>
      <c r="AM284" s="237" t="str">
        <f>VLOOKUP(Tableau1[[#This Row],[POposte]],Tableau8[],9,FALSE)</f>
        <v>L</v>
      </c>
      <c r="AN284" s="241">
        <f>VLOOKUP(Tableau1[[#This Row],[POposte]],Tableau8[],16,FALSE)</f>
        <v>10</v>
      </c>
      <c r="AO284" s="200">
        <f>VLOOKUP(Tableau1[[#This Row],[POposte]],Tableau8[],17,FALSE)</f>
        <v>10</v>
      </c>
      <c r="AP284" s="1" t="str">
        <f>VLOOKUP(Tableau1[[#This Row],[POposte]],Tableau13[#All],10,FALSE)</f>
        <v>0500</v>
      </c>
      <c r="AQ284" s="1" t="str">
        <f>VLOOKUP(MID(Tableau1[[#This Row],[Codenva]],1,2),Tableau36[],2,FALSE)</f>
        <v>Onderhandelingsprocedure zonder voorafgaande bekendmaking (0500)</v>
      </c>
      <c r="AR284" s="1" t="str">
        <f>VLOOKUP(Tableau1[[#This Row],[POposte]],Tableau13[#All],16,FALSE)</f>
        <v/>
      </c>
      <c r="AS284" s="285" t="str">
        <f>Tableau1[[#This Row],[KRC]]&amp;Tableau1[[#This Row],[Poste KRC]]</f>
        <v>3000208612</v>
      </c>
      <c r="AT284" s="1" t="str">
        <f>VLOOKUP(Tableau1[[#This Row],[Colonne3]],Tableau6[[#All],[krcposte]:[description ]],2,FALSE)</f>
        <v>Testing/reactifs</v>
      </c>
    </row>
    <row r="285" spans="1:46" hidden="1" x14ac:dyDescent="0.35">
      <c r="A285" s="1" t="str">
        <f>Tableau1[[#This Row],[Nº pièce référence]]</f>
        <v>4500672407</v>
      </c>
      <c r="B285" s="124"/>
      <c r="C285" s="1"/>
      <c r="D285" s="1"/>
      <c r="E285" s="1" t="s">
        <v>1171</v>
      </c>
      <c r="F285" s="92"/>
      <c r="G285" s="123"/>
      <c r="H285" s="75" t="s">
        <v>214</v>
      </c>
      <c r="I285" s="75" t="s">
        <v>214</v>
      </c>
      <c r="J285" s="75" t="s">
        <v>214</v>
      </c>
      <c r="K285" s="75" t="s">
        <v>214</v>
      </c>
      <c r="L285" s="1" t="s">
        <v>221</v>
      </c>
      <c r="M285" s="75"/>
      <c r="N285" s="75"/>
      <c r="O285" s="75"/>
      <c r="P285" s="75"/>
      <c r="Q285" s="75" t="s">
        <v>214</v>
      </c>
      <c r="R285" s="226" t="str">
        <f>VLOOKUP(Tableau1[[#This Row],[POposte]],Tableau8[],15,FALSE)</f>
        <v>A0</v>
      </c>
      <c r="S285" s="226" t="str">
        <f>VLOOKUP(Tableau1[[#This Row],[POposte]],Tableau8[],14,FALSE)</f>
        <v>X</v>
      </c>
      <c r="T285" s="75" t="str">
        <f>IF(Tableau1[[#This Row],[Strat lancement]]="A0",IF(Tableau1[[#This Row],[Statut lancement]]="X","OK","NOK"),IF(Tableau1[[#This Row],[Strat lancement]]="AA",IF(Tableau1[[#This Row],[Statut lancement]]="XX","OK","NOK"),IF(Tableau1[[#This Row],[Strat lancement]]="BB",IF(Tableau1[[#This Row],[Statut lancement]]="XXX","OK","NOK"))))</f>
        <v>OK</v>
      </c>
      <c r="U285" s="18" t="s">
        <v>1172</v>
      </c>
      <c r="V285" s="1" t="s">
        <v>1173</v>
      </c>
      <c r="W285" s="1" t="s">
        <v>88</v>
      </c>
      <c r="X285" s="2">
        <v>43955</v>
      </c>
      <c r="Y285" s="1" t="s">
        <v>1174</v>
      </c>
      <c r="Z285" s="1" t="s">
        <v>219</v>
      </c>
      <c r="AA285" s="2">
        <v>43955</v>
      </c>
      <c r="AB285" s="123" t="s">
        <v>220</v>
      </c>
      <c r="AC285" s="1" t="str">
        <f>VLOOKUP(Tableau1[[#This Row],[POposte]],Tableau8[#All],18,FALSE)</f>
        <v/>
      </c>
      <c r="AD285" s="236" t="str">
        <f>CONCATENATE(Tableau1[[#This Row],[Nº pièce référence]],Tableau1[[#This Row],[Poste de réf.]])</f>
        <v>450067240710</v>
      </c>
      <c r="AE285" s="237">
        <f>VLOOKUP(Tableau1[[#This Row],[POposte]],Tableau5[#All],5,FALSE)</f>
        <v>1217.3800000000001</v>
      </c>
      <c r="AF285" s="238" t="s">
        <v>52</v>
      </c>
      <c r="AG285" s="237">
        <f>VLOOKUP(Tableau1[[#This Row],[POposte]],Tableau5[#All],6,FALSE)</f>
        <v>1217.3800000000001</v>
      </c>
      <c r="AH285" s="238" t="s">
        <v>52</v>
      </c>
      <c r="AI285" s="239">
        <f>Tableau1[[#This Row],[Montant Engagé PO]]-Tableau1[[#This Row],[Montant Liquidé]]</f>
        <v>0</v>
      </c>
      <c r="AJ285" s="237" t="str">
        <f>VLOOKUP(Tableau1[[#This Row],[POposte]],Tableau5[#All],3,FALSE)</f>
        <v>300020695</v>
      </c>
      <c r="AK285" s="237" t="str">
        <f>VLOOKUP(Tableau1[[#This Row],[POposte]],Tableau5[#All],4,FALSE)</f>
        <v>2</v>
      </c>
      <c r="AL285" s="146" t="str">
        <f>VLOOKUP(Tableau1[[#This Row],[POposte]],Tableau5[#All],2,FALSE)</f>
        <v>252102121101</v>
      </c>
      <c r="AM285" s="237" t="str">
        <f>VLOOKUP(Tableau1[[#This Row],[POposte]],Tableau8[],9,FALSE)</f>
        <v>Z</v>
      </c>
      <c r="AN285" s="241">
        <f>VLOOKUP(Tableau1[[#This Row],[POposte]],Tableau8[],16,FALSE)</f>
        <v>1</v>
      </c>
      <c r="AO285" s="200">
        <f>VLOOKUP(Tableau1[[#This Row],[POposte]],Tableau8[],17,FALSE)</f>
        <v>0</v>
      </c>
      <c r="AP285" s="1" t="str">
        <f>VLOOKUP(Tableau1[[#This Row],[POposte]],Tableau13[#All],10,FALSE)</f>
        <v>4100</v>
      </c>
      <c r="AQ285" s="1" t="str">
        <f>VLOOKUP(MID(Tableau1[[#This Row],[Codenva]],1,2),Tableau36[],2,FALSE)</f>
        <v>Diverse Uitgaven die niet tot overheidsopdrachten behoren (4100)</v>
      </c>
      <c r="AR285" s="1" t="str">
        <f>VLOOKUP(Tableau1[[#This Row],[POposte]],Tableau13[#All],16,FALSE)</f>
        <v/>
      </c>
      <c r="AS285" s="285" t="str">
        <f>Tableau1[[#This Row],[KRC]]&amp;Tableau1[[#This Row],[Poste KRC]]</f>
        <v>3000206952</v>
      </c>
      <c r="AT285" s="1" t="e">
        <f>VLOOKUP(Tableau1[[#This Row],[Colonne3]],Tableau6[[#All],[krcposte]:[description ]],2,FALSE)</f>
        <v>#N/A</v>
      </c>
    </row>
    <row r="286" spans="1:46" x14ac:dyDescent="0.35">
      <c r="A286" s="1" t="str">
        <f>Tableau1[[#This Row],[Nº pièce référence]]</f>
        <v>4500672548</v>
      </c>
      <c r="B286" s="126" t="s">
        <v>1175</v>
      </c>
      <c r="C286" s="1"/>
      <c r="D286" s="1"/>
      <c r="E286" s="1" t="s">
        <v>809</v>
      </c>
      <c r="F286" s="92"/>
      <c r="G286" s="127">
        <v>0</v>
      </c>
      <c r="H286" s="95">
        <v>43949</v>
      </c>
      <c r="I286" s="33">
        <v>13144</v>
      </c>
      <c r="J286" s="73" t="s">
        <v>934</v>
      </c>
      <c r="K286" s="75">
        <v>43995</v>
      </c>
      <c r="L286" s="176" t="s">
        <v>276</v>
      </c>
      <c r="M286" s="33"/>
      <c r="N286" s="33"/>
      <c r="O286" s="33"/>
      <c r="P286" s="33"/>
      <c r="Q286" s="75">
        <v>43958</v>
      </c>
      <c r="R286" s="226" t="str">
        <f>VLOOKUP(Tableau1[[#This Row],[POposte]],Tableau8[],15,FALSE)</f>
        <v>BB</v>
      </c>
      <c r="S286" s="226" t="str">
        <f>VLOOKUP(Tableau1[[#This Row],[POposte]],Tableau8[],14,FALSE)</f>
        <v>XXX</v>
      </c>
      <c r="T286" s="75" t="str">
        <f>IF(Tableau1[[#This Row],[Strat lancement]]="A0",IF(Tableau1[[#This Row],[Statut lancement]]="X","OK","NOK"),IF(Tableau1[[#This Row],[Strat lancement]]="AA",IF(Tableau1[[#This Row],[Statut lancement]]="XX","OK","NOK"),IF(Tableau1[[#This Row],[Strat lancement]]="BB",IF(Tableau1[[#This Row],[Statut lancement]]="XXX","OK","NOK"))))</f>
        <v>OK</v>
      </c>
      <c r="U286" s="18" t="s">
        <v>810</v>
      </c>
      <c r="V286" s="1" t="s">
        <v>1176</v>
      </c>
      <c r="W286" s="1" t="s">
        <v>88</v>
      </c>
      <c r="X286" s="2">
        <v>43955</v>
      </c>
      <c r="Y286" s="1" t="s">
        <v>1177</v>
      </c>
      <c r="Z286" s="1" t="s">
        <v>219</v>
      </c>
      <c r="AA286" s="2">
        <v>43955</v>
      </c>
      <c r="AB286" s="123" t="s">
        <v>220</v>
      </c>
      <c r="AC286" s="1" t="str">
        <f>VLOOKUP(Tableau1[[#This Row],[POposte]],Tableau8[#All],18,FALSE)</f>
        <v/>
      </c>
      <c r="AD286" s="236" t="str">
        <f>CONCATENATE(Tableau1[[#This Row],[Nº pièce référence]],Tableau1[[#This Row],[Poste de réf.]])</f>
        <v>450067254810</v>
      </c>
      <c r="AE286" s="237">
        <f>VLOOKUP(Tableau1[[#This Row],[POposte]],Tableau5[#All],5,FALSE)</f>
        <v>951350.4</v>
      </c>
      <c r="AF286" s="238" t="s">
        <v>52</v>
      </c>
      <c r="AG286" s="237">
        <f>VLOOKUP(Tableau1[[#This Row],[POposte]],Tableau5[#All],6,FALSE)</f>
        <v>951350.40000000014</v>
      </c>
      <c r="AH286" s="238" t="s">
        <v>52</v>
      </c>
      <c r="AI286" s="239">
        <f>Tableau1[[#This Row],[Montant Engagé PO]]-Tableau1[[#This Row],[Montant Liquidé]]</f>
        <v>0</v>
      </c>
      <c r="AJ286" s="237" t="str">
        <f>VLOOKUP(Tableau1[[#This Row],[POposte]],Tableau5[#All],3,FALSE)</f>
        <v>300020861</v>
      </c>
      <c r="AK286" s="237" t="str">
        <f>VLOOKUP(Tableau1[[#This Row],[POposte]],Tableau5[#All],4,FALSE)</f>
        <v>1</v>
      </c>
      <c r="AL286" s="146" t="str">
        <f>VLOOKUP(Tableau1[[#This Row],[POposte]],Tableau5[#All],2,FALSE)</f>
        <v>255223121102</v>
      </c>
      <c r="AM286" s="237" t="str">
        <f>VLOOKUP(Tableau1[[#This Row],[POposte]],Tableau8[],9,FALSE)</f>
        <v>Z</v>
      </c>
      <c r="AN286" s="241">
        <f>VLOOKUP(Tableau1[[#This Row],[POposte]],Tableau8[],16,FALSE)</f>
        <v>1</v>
      </c>
      <c r="AO286" s="200">
        <f>VLOOKUP(Tableau1[[#This Row],[POposte]],Tableau8[],17,FALSE)</f>
        <v>0</v>
      </c>
      <c r="AP286" s="1" t="str">
        <f>VLOOKUP(Tableau1[[#This Row],[POposte]],Tableau13[#All],10,FALSE)</f>
        <v>0500</v>
      </c>
      <c r="AQ286" s="1" t="str">
        <f>VLOOKUP(MID(Tableau1[[#This Row],[Codenva]],1,2),Tableau36[],2,FALSE)</f>
        <v>Onderhandelingsprocedure zonder voorafgaande bekendmaking (0500)</v>
      </c>
      <c r="AR286" s="1" t="str">
        <f>VLOOKUP(Tableau1[[#This Row],[POposte]],Tableau13[#All],16,FALSE)</f>
        <v/>
      </c>
      <c r="AS286" s="285" t="str">
        <f>Tableau1[[#This Row],[KRC]]&amp;Tableau1[[#This Row],[Poste KRC]]</f>
        <v>3000208611</v>
      </c>
      <c r="AT286" s="1" t="str">
        <f>VLOOKUP(Tableau1[[#This Row],[Colonne3]],Tableau6[[#All],[krcposte]:[description ]],2,FALSE)</f>
        <v>PPE</v>
      </c>
    </row>
    <row r="287" spans="1:46" x14ac:dyDescent="0.35">
      <c r="A287" s="1" t="str">
        <f>Tableau1[[#This Row],[Nº pièce référence]]</f>
        <v>4500672454</v>
      </c>
      <c r="B287" s="128" t="s">
        <v>1178</v>
      </c>
      <c r="C287" s="1"/>
      <c r="D287" s="1"/>
      <c r="E287" s="1" t="s">
        <v>923</v>
      </c>
      <c r="F287" s="92"/>
      <c r="G287" s="127">
        <v>0</v>
      </c>
      <c r="H287" s="95">
        <v>43950</v>
      </c>
      <c r="I287" s="33">
        <v>13309</v>
      </c>
      <c r="J287" s="73" t="s">
        <v>282</v>
      </c>
      <c r="K287" s="73"/>
      <c r="L287" s="176" t="s">
        <v>276</v>
      </c>
      <c r="M287" s="33"/>
      <c r="N287" s="33"/>
      <c r="O287" s="33"/>
      <c r="P287" s="33"/>
      <c r="Q287" s="75">
        <v>43951</v>
      </c>
      <c r="R287" s="226" t="str">
        <f>VLOOKUP(Tableau1[[#This Row],[POposte]],Tableau8[],15,FALSE)</f>
        <v>BB</v>
      </c>
      <c r="S287" s="226" t="str">
        <f>VLOOKUP(Tableau1[[#This Row],[POposte]],Tableau8[],14,FALSE)</f>
        <v>XXX</v>
      </c>
      <c r="T287" s="75" t="str">
        <f>IF(Tableau1[[#This Row],[Strat lancement]]="A0",IF(Tableau1[[#This Row],[Statut lancement]]="X","OK","NOK"),IF(Tableau1[[#This Row],[Strat lancement]]="AA",IF(Tableau1[[#This Row],[Statut lancement]]="XX","OK","NOK"),IF(Tableau1[[#This Row],[Strat lancement]]="BB",IF(Tableau1[[#This Row],[Statut lancement]]="XXX","OK","NOK"))))</f>
        <v>OK</v>
      </c>
      <c r="U287" s="18" t="s">
        <v>924</v>
      </c>
      <c r="V287" s="1" t="s">
        <v>1179</v>
      </c>
      <c r="W287" s="1" t="s">
        <v>88</v>
      </c>
      <c r="X287" s="2">
        <v>43955</v>
      </c>
      <c r="Y287" s="1" t="s">
        <v>1180</v>
      </c>
      <c r="Z287" s="1" t="s">
        <v>219</v>
      </c>
      <c r="AA287" s="2">
        <v>43955</v>
      </c>
      <c r="AB287" s="123" t="s">
        <v>220</v>
      </c>
      <c r="AC287" s="1" t="str">
        <f>VLOOKUP(Tableau1[[#This Row],[POposte]],Tableau8[#All],18,FALSE)</f>
        <v/>
      </c>
      <c r="AD287" s="236" t="str">
        <f>CONCATENATE(Tableau1[[#This Row],[Nº pièce référence]],Tableau1[[#This Row],[Poste de réf.]])</f>
        <v>450067245410</v>
      </c>
      <c r="AE287" s="237">
        <f>VLOOKUP(Tableau1[[#This Row],[POposte]],Tableau5[#All],5,FALSE)</f>
        <v>12495.73</v>
      </c>
      <c r="AF287" s="238" t="s">
        <v>52</v>
      </c>
      <c r="AG287" s="237">
        <f>VLOOKUP(Tableau1[[#This Row],[POposte]],Tableau5[#All],6,FALSE)</f>
        <v>12495.73</v>
      </c>
      <c r="AH287" s="238" t="s">
        <v>52</v>
      </c>
      <c r="AI287" s="239">
        <f>Tableau1[[#This Row],[Montant Engagé PO]]-Tableau1[[#This Row],[Montant Liquidé]]</f>
        <v>0</v>
      </c>
      <c r="AJ287" s="237" t="str">
        <f>VLOOKUP(Tableau1[[#This Row],[POposte]],Tableau5[#All],3,FALSE)</f>
        <v>300020861</v>
      </c>
      <c r="AK287" s="237" t="str">
        <f>VLOOKUP(Tableau1[[#This Row],[POposte]],Tableau5[#All],4,FALSE)</f>
        <v>6</v>
      </c>
      <c r="AL287" s="146" t="str">
        <f>VLOOKUP(Tableau1[[#This Row],[POposte]],Tableau5[#All],2,FALSE)</f>
        <v>255223121102</v>
      </c>
      <c r="AM287" s="237" t="str">
        <f>VLOOKUP(Tableau1[[#This Row],[POposte]],Tableau8[],9,FALSE)</f>
        <v>Z</v>
      </c>
      <c r="AN287" s="241">
        <f>VLOOKUP(Tableau1[[#This Row],[POposte]],Tableau8[],16,FALSE)</f>
        <v>1</v>
      </c>
      <c r="AO287" s="200">
        <f>VLOOKUP(Tableau1[[#This Row],[POposte]],Tableau8[],17,FALSE)</f>
        <v>0</v>
      </c>
      <c r="AP287" s="1" t="str">
        <f>VLOOKUP(Tableau1[[#This Row],[POposte]],Tableau13[#All],10,FALSE)</f>
        <v>0800</v>
      </c>
      <c r="AQ287" s="1" t="str">
        <f>VLOOKUP(MID(Tableau1[[#This Row],[Codenva]],1,2),Tableau36[],2,FALSE)</f>
        <v>Overheidsopdrachten van beperkte waarde (0800)</v>
      </c>
      <c r="AR287" s="1" t="str">
        <f>VLOOKUP(Tableau1[[#This Row],[POposte]],Tableau13[#All],16,FALSE)</f>
        <v/>
      </c>
      <c r="AS287" s="285" t="str">
        <f>Tableau1[[#This Row],[KRC]]&amp;Tableau1[[#This Row],[Poste KRC]]</f>
        <v>3000208616</v>
      </c>
      <c r="AT287" s="1" t="str">
        <f>VLOOKUP(Tableau1[[#This Row],[Colonne3]],Tableau6[[#All],[krcposte]:[description ]],2,FALSE)</f>
        <v>Divers Taskforce (medical devices, etc)</v>
      </c>
    </row>
    <row r="288" spans="1:46" x14ac:dyDescent="0.35">
      <c r="A288" s="1" t="str">
        <f>Tableau1[[#This Row],[Nº pièce référence]]</f>
        <v>4500672377</v>
      </c>
      <c r="B288" s="126" t="s">
        <v>1181</v>
      </c>
      <c r="C288" s="1"/>
      <c r="D288" s="1"/>
      <c r="E288" s="1" t="s">
        <v>933</v>
      </c>
      <c r="F288" s="92"/>
      <c r="G288" s="127">
        <v>0</v>
      </c>
      <c r="H288" s="95">
        <v>43945</v>
      </c>
      <c r="I288" s="33">
        <v>12965</v>
      </c>
      <c r="J288" s="73" t="s">
        <v>934</v>
      </c>
      <c r="K288" s="75">
        <v>43995</v>
      </c>
      <c r="L288" s="176" t="s">
        <v>276</v>
      </c>
      <c r="M288" s="33"/>
      <c r="N288" s="33"/>
      <c r="O288" s="33"/>
      <c r="P288" s="33"/>
      <c r="Q288" s="75">
        <v>43945</v>
      </c>
      <c r="R288" s="226" t="str">
        <f>VLOOKUP(Tableau1[[#This Row],[POposte]],Tableau8[],15,FALSE)</f>
        <v>BB</v>
      </c>
      <c r="S288" s="226" t="str">
        <f>VLOOKUP(Tableau1[[#This Row],[POposte]],Tableau8[],14,FALSE)</f>
        <v>XXX</v>
      </c>
      <c r="T288" s="75" t="str">
        <f>IF(Tableau1[[#This Row],[Strat lancement]]="A0",IF(Tableau1[[#This Row],[Statut lancement]]="X","OK","NOK"),IF(Tableau1[[#This Row],[Strat lancement]]="AA",IF(Tableau1[[#This Row],[Statut lancement]]="XX","OK","NOK"),IF(Tableau1[[#This Row],[Strat lancement]]="BB",IF(Tableau1[[#This Row],[Statut lancement]]="XXX","OK","NOK"))))</f>
        <v>OK</v>
      </c>
      <c r="U288" s="18" t="s">
        <v>935</v>
      </c>
      <c r="V288" s="1" t="s">
        <v>1182</v>
      </c>
      <c r="W288" s="1" t="s">
        <v>88</v>
      </c>
      <c r="X288" s="2">
        <v>43955</v>
      </c>
      <c r="Y288" s="1" t="s">
        <v>1183</v>
      </c>
      <c r="Z288" s="1" t="s">
        <v>219</v>
      </c>
      <c r="AA288" s="2">
        <v>43955</v>
      </c>
      <c r="AB288" s="123" t="s">
        <v>220</v>
      </c>
      <c r="AC288" s="1" t="str">
        <f>VLOOKUP(Tableau1[[#This Row],[POposte]],Tableau8[#All],18,FALSE)</f>
        <v/>
      </c>
      <c r="AD288" s="236" t="str">
        <f>CONCATENATE(Tableau1[[#This Row],[Nº pièce référence]],Tableau1[[#This Row],[Poste de réf.]])</f>
        <v>450067237710</v>
      </c>
      <c r="AE288" s="237">
        <f>VLOOKUP(Tableau1[[#This Row],[POposte]],Tableau5[#All],5,FALSE)</f>
        <v>66277.08</v>
      </c>
      <c r="AF288" s="238" t="s">
        <v>52</v>
      </c>
      <c r="AG288" s="237">
        <f>VLOOKUP(Tableau1[[#This Row],[POposte]],Tableau5[#All],6,FALSE)</f>
        <v>66277.070000000007</v>
      </c>
      <c r="AH288" s="238" t="s">
        <v>52</v>
      </c>
      <c r="AI288" s="239">
        <f>Tableau1[[#This Row],[Montant Engagé PO]]-Tableau1[[#This Row],[Montant Liquidé]]</f>
        <v>9.9999999947613105E-3</v>
      </c>
      <c r="AJ288" s="237" t="str">
        <f>VLOOKUP(Tableau1[[#This Row],[POposte]],Tableau5[#All],3,FALSE)</f>
        <v>300020861</v>
      </c>
      <c r="AK288" s="237" t="str">
        <f>VLOOKUP(Tableau1[[#This Row],[POposte]],Tableau5[#All],4,FALSE)</f>
        <v>5</v>
      </c>
      <c r="AL288" s="146" t="str">
        <f>VLOOKUP(Tableau1[[#This Row],[POposte]],Tableau5[#All],2,FALSE)</f>
        <v>255223121102</v>
      </c>
      <c r="AM288" s="237" t="str">
        <f>VLOOKUP(Tableau1[[#This Row],[POposte]],Tableau8[],9,FALSE)</f>
        <v>Z</v>
      </c>
      <c r="AN288" s="241">
        <f>VLOOKUP(Tableau1[[#This Row],[POposte]],Tableau8[],16,FALSE)</f>
        <v>1</v>
      </c>
      <c r="AO288" s="200">
        <f>VLOOKUP(Tableau1[[#This Row],[POposte]],Tableau8[],17,FALSE)</f>
        <v>0</v>
      </c>
      <c r="AP288" s="1" t="str">
        <f>VLOOKUP(Tableau1[[#This Row],[POposte]],Tableau13[#All],10,FALSE)</f>
        <v>0500</v>
      </c>
      <c r="AQ288" s="1" t="str">
        <f>VLOOKUP(MID(Tableau1[[#This Row],[Codenva]],1,2),Tableau36[],2,FALSE)</f>
        <v>Onderhandelingsprocedure zonder voorafgaande bekendmaking (0500)</v>
      </c>
      <c r="AR288" s="1" t="str">
        <f>VLOOKUP(Tableau1[[#This Row],[POposte]],Tableau13[#All],16,FALSE)</f>
        <v/>
      </c>
      <c r="AS288" s="285" t="str">
        <f>Tableau1[[#This Row],[KRC]]&amp;Tableau1[[#This Row],[Poste KRC]]</f>
        <v>3000208615</v>
      </c>
      <c r="AT288" s="1" t="str">
        <f>VLOOKUP(Tableau1[[#This Row],[Colonne3]],Tableau6[[#All],[krcposte]:[description ]],2,FALSE)</f>
        <v>Médicament (AFMPS)</v>
      </c>
    </row>
    <row r="289" spans="1:46" x14ac:dyDescent="0.35">
      <c r="A289" s="1" t="str">
        <f>Tableau1[[#This Row],[Nº pièce référence]]</f>
        <v>4500672428</v>
      </c>
      <c r="B289" s="128" t="s">
        <v>1184</v>
      </c>
      <c r="C289" s="1"/>
      <c r="D289" s="1"/>
      <c r="E289" s="1" t="s">
        <v>1185</v>
      </c>
      <c r="F289" s="92"/>
      <c r="G289" s="127">
        <v>0</v>
      </c>
      <c r="H289" s="95">
        <v>43951</v>
      </c>
      <c r="I289" s="33">
        <v>13388</v>
      </c>
      <c r="J289" s="73" t="s">
        <v>1186</v>
      </c>
      <c r="K289" s="75">
        <v>43995</v>
      </c>
      <c r="L289" s="176" t="s">
        <v>276</v>
      </c>
      <c r="M289" s="33"/>
      <c r="N289" s="33"/>
      <c r="O289" s="33"/>
      <c r="P289" s="33"/>
      <c r="Q289" s="75">
        <v>43951</v>
      </c>
      <c r="R289" s="226" t="str">
        <f>VLOOKUP(Tableau1[[#This Row],[POposte]],Tableau8[],15,FALSE)</f>
        <v>BB</v>
      </c>
      <c r="S289" s="226" t="str">
        <f>VLOOKUP(Tableau1[[#This Row],[POposte]],Tableau8[],14,FALSE)</f>
        <v>XXX</v>
      </c>
      <c r="T289" s="75" t="str">
        <f>IF(Tableau1[[#This Row],[Strat lancement]]="A0",IF(Tableau1[[#This Row],[Statut lancement]]="X","OK","NOK"),IF(Tableau1[[#This Row],[Strat lancement]]="AA",IF(Tableau1[[#This Row],[Statut lancement]]="XX","OK","NOK"),IF(Tableau1[[#This Row],[Strat lancement]]="BB",IF(Tableau1[[#This Row],[Statut lancement]]="XXX","OK","NOK"))))</f>
        <v>OK</v>
      </c>
      <c r="U289" s="18" t="s">
        <v>1187</v>
      </c>
      <c r="V289" s="1" t="s">
        <v>1188</v>
      </c>
      <c r="W289" s="1" t="s">
        <v>88</v>
      </c>
      <c r="X289" s="2">
        <v>43955</v>
      </c>
      <c r="Y289" s="1" t="s">
        <v>1142</v>
      </c>
      <c r="Z289" s="1" t="s">
        <v>219</v>
      </c>
      <c r="AA289" s="2">
        <v>43955</v>
      </c>
      <c r="AB289" s="123" t="s">
        <v>220</v>
      </c>
      <c r="AC289" s="1" t="str">
        <f>VLOOKUP(Tableau1[[#This Row],[POposte]],Tableau8[#All],18,FALSE)</f>
        <v/>
      </c>
      <c r="AD289" s="236" t="str">
        <f>CONCATENATE(Tableau1[[#This Row],[Nº pièce référence]],Tableau1[[#This Row],[Poste de réf.]])</f>
        <v>450067242810</v>
      </c>
      <c r="AE289" s="237">
        <f>VLOOKUP(Tableau1[[#This Row],[POposte]],Tableau5[#All],5,FALSE)</f>
        <v>1332388.2</v>
      </c>
      <c r="AF289" s="238" t="s">
        <v>52</v>
      </c>
      <c r="AG289" s="237">
        <f>VLOOKUP(Tableau1[[#This Row],[POposte]],Tableau5[#All],6,FALSE)</f>
        <v>1254435.9099999999</v>
      </c>
      <c r="AH289" s="238" t="s">
        <v>52</v>
      </c>
      <c r="AI289" s="239">
        <f>Tableau1[[#This Row],[Montant Engagé PO]]-Tableau1[[#This Row],[Montant Liquidé]]</f>
        <v>77952.290000000037</v>
      </c>
      <c r="AJ289" s="237" t="str">
        <f>VLOOKUP(Tableau1[[#This Row],[POposte]],Tableau5[#All],3,FALSE)</f>
        <v>300020861</v>
      </c>
      <c r="AK289" s="237" t="str">
        <f>VLOOKUP(Tableau1[[#This Row],[POposte]],Tableau5[#All],4,FALSE)</f>
        <v>5</v>
      </c>
      <c r="AL289" s="146" t="str">
        <f>VLOOKUP(Tableau1[[#This Row],[POposte]],Tableau5[#All],2,FALSE)</f>
        <v>255223121102</v>
      </c>
      <c r="AM289" s="237" t="str">
        <f>VLOOKUP(Tableau1[[#This Row],[POposte]],Tableau8[],9,FALSE)</f>
        <v>Z</v>
      </c>
      <c r="AN289" s="241">
        <f>VLOOKUP(Tableau1[[#This Row],[POposte]],Tableau8[],16,FALSE)</f>
        <v>1</v>
      </c>
      <c r="AO289" s="200">
        <f>VLOOKUP(Tableau1[[#This Row],[POposte]],Tableau8[],17,FALSE)</f>
        <v>0</v>
      </c>
      <c r="AP289" s="1" t="str">
        <f>VLOOKUP(Tableau1[[#This Row],[POposte]],Tableau13[#All],10,FALSE)</f>
        <v>0500</v>
      </c>
      <c r="AQ289" s="1" t="str">
        <f>VLOOKUP(MID(Tableau1[[#This Row],[Codenva]],1,2),Tableau36[],2,FALSE)</f>
        <v>Onderhandelingsprocedure zonder voorafgaande bekendmaking (0500)</v>
      </c>
      <c r="AR289" s="1" t="str">
        <f>VLOOKUP(Tableau1[[#This Row],[POposte]],Tableau13[#All],16,FALSE)</f>
        <v/>
      </c>
      <c r="AS289" s="285" t="str">
        <f>Tableau1[[#This Row],[KRC]]&amp;Tableau1[[#This Row],[Poste KRC]]</f>
        <v>3000208615</v>
      </c>
      <c r="AT289" s="1" t="str">
        <f>VLOOKUP(Tableau1[[#This Row],[Colonne3]],Tableau6[[#All],[krcposte]:[description ]],2,FALSE)</f>
        <v>Médicament (AFMPS)</v>
      </c>
    </row>
    <row r="290" spans="1:46" x14ac:dyDescent="0.35">
      <c r="A290" s="1" t="str">
        <f>Tableau1[[#This Row],[Nº pièce référence]]</f>
        <v>4500672560</v>
      </c>
      <c r="B290" s="128" t="s">
        <v>1189</v>
      </c>
      <c r="C290" s="1"/>
      <c r="D290" s="1"/>
      <c r="E290" s="1" t="s">
        <v>682</v>
      </c>
      <c r="F290" s="92"/>
      <c r="G290" s="127">
        <v>0</v>
      </c>
      <c r="H290" s="95">
        <v>43951</v>
      </c>
      <c r="I290" s="33">
        <v>13321</v>
      </c>
      <c r="J290" s="73" t="s">
        <v>282</v>
      </c>
      <c r="K290" s="73"/>
      <c r="L290" s="176" t="s">
        <v>276</v>
      </c>
      <c r="M290" s="33"/>
      <c r="N290" s="33"/>
      <c r="O290" s="33"/>
      <c r="P290" s="33"/>
      <c r="Q290" s="75">
        <v>43958</v>
      </c>
      <c r="R290" s="226" t="str">
        <f>VLOOKUP(Tableau1[[#This Row],[POposte]],Tableau8[],15,FALSE)</f>
        <v>AA</v>
      </c>
      <c r="S290" s="226" t="str">
        <f>VLOOKUP(Tableau1[[#This Row],[POposte]],Tableau8[],14,FALSE)</f>
        <v>XX</v>
      </c>
      <c r="T290" s="75" t="str">
        <f>IF(Tableau1[[#This Row],[Strat lancement]]="A0",IF(Tableau1[[#This Row],[Statut lancement]]="X","OK","NOK"),IF(Tableau1[[#This Row],[Strat lancement]]="AA",IF(Tableau1[[#This Row],[Statut lancement]]="XX","OK","NOK"),IF(Tableau1[[#This Row],[Strat lancement]]="BB",IF(Tableau1[[#This Row],[Statut lancement]]="XXX","OK","NOK"))))</f>
        <v>OK</v>
      </c>
      <c r="U290" s="18" t="s">
        <v>683</v>
      </c>
      <c r="V290" s="1" t="s">
        <v>1190</v>
      </c>
      <c r="W290" s="1" t="s">
        <v>88</v>
      </c>
      <c r="X290" s="2">
        <v>43955</v>
      </c>
      <c r="Y290" s="1" t="s">
        <v>1191</v>
      </c>
      <c r="Z290" s="1" t="s">
        <v>219</v>
      </c>
      <c r="AA290" s="2">
        <v>43955</v>
      </c>
      <c r="AB290" s="123" t="s">
        <v>220</v>
      </c>
      <c r="AC290" s="1" t="str">
        <f>VLOOKUP(Tableau1[[#This Row],[POposte]],Tableau8[#All],18,FALSE)</f>
        <v/>
      </c>
      <c r="AD290" s="236" t="str">
        <f>CONCATENATE(Tableau1[[#This Row],[Nº pièce référence]],Tableau1[[#This Row],[Poste de réf.]])</f>
        <v>450067256010</v>
      </c>
      <c r="AE290" s="237">
        <f>VLOOKUP(Tableau1[[#This Row],[POposte]],Tableau5[#All],5,FALSE)</f>
        <v>6292</v>
      </c>
      <c r="AF290" s="238" t="s">
        <v>52</v>
      </c>
      <c r="AG290" s="237">
        <f>VLOOKUP(Tableau1[[#This Row],[POposte]],Tableau5[#All],6,FALSE)</f>
        <v>6292</v>
      </c>
      <c r="AH290" s="238" t="s">
        <v>52</v>
      </c>
      <c r="AI290" s="239">
        <f>Tableau1[[#This Row],[Montant Engagé PO]]-Tableau1[[#This Row],[Montant Liquidé]]</f>
        <v>0</v>
      </c>
      <c r="AJ290" s="237" t="str">
        <f>VLOOKUP(Tableau1[[#This Row],[POposte]],Tableau5[#All],3,FALSE)</f>
        <v>300020861</v>
      </c>
      <c r="AK290" s="237" t="str">
        <f>VLOOKUP(Tableau1[[#This Row],[POposte]],Tableau5[#All],4,FALSE)</f>
        <v>2</v>
      </c>
      <c r="AL290" s="146" t="str">
        <f>VLOOKUP(Tableau1[[#This Row],[POposte]],Tableau5[#All],2,FALSE)</f>
        <v>255223121102</v>
      </c>
      <c r="AM290" s="237" t="str">
        <f>VLOOKUP(Tableau1[[#This Row],[POposte]],Tableau8[],9,FALSE)</f>
        <v>Z</v>
      </c>
      <c r="AN290" s="241">
        <f>VLOOKUP(Tableau1[[#This Row],[POposte]],Tableau8[],16,FALSE)</f>
        <v>1</v>
      </c>
      <c r="AO290" s="200">
        <f>VLOOKUP(Tableau1[[#This Row],[POposte]],Tableau8[],17,FALSE)</f>
        <v>0</v>
      </c>
      <c r="AP290" s="1" t="str">
        <f>VLOOKUP(Tableau1[[#This Row],[POposte]],Tableau13[#All],10,FALSE)</f>
        <v>0800</v>
      </c>
      <c r="AQ290" s="1" t="str">
        <f>VLOOKUP(MID(Tableau1[[#This Row],[Codenva]],1,2),Tableau36[],2,FALSE)</f>
        <v>Overheidsopdrachten van beperkte waarde (0800)</v>
      </c>
      <c r="AR290" s="1" t="str">
        <f>VLOOKUP(Tableau1[[#This Row],[POposte]],Tableau13[#All],16,FALSE)</f>
        <v/>
      </c>
      <c r="AS290" s="285" t="str">
        <f>Tableau1[[#This Row],[KRC]]&amp;Tableau1[[#This Row],[Poste KRC]]</f>
        <v>3000208612</v>
      </c>
      <c r="AT290" s="1" t="str">
        <f>VLOOKUP(Tableau1[[#This Row],[Colonne3]],Tableau6[[#All],[krcposte]:[description ]],2,FALSE)</f>
        <v>Testing/reactifs</v>
      </c>
    </row>
    <row r="291" spans="1:46" x14ac:dyDescent="0.35">
      <c r="A291" s="257" t="str">
        <f>Tableau1[[#This Row],[Nº pièce référence]]</f>
        <v>4500672541</v>
      </c>
      <c r="B291" s="124"/>
      <c r="C291" s="1"/>
      <c r="D291" s="1"/>
      <c r="E291" s="1" t="s">
        <v>1192</v>
      </c>
      <c r="F291" s="92"/>
      <c r="G291" s="123"/>
      <c r="H291" s="75">
        <v>43951</v>
      </c>
      <c r="I291" s="73">
        <v>13334</v>
      </c>
      <c r="J291" s="73"/>
      <c r="K291" s="73"/>
      <c r="L291" s="176" t="s">
        <v>276</v>
      </c>
      <c r="M291" s="73"/>
      <c r="N291" s="73"/>
      <c r="O291" s="73"/>
      <c r="P291" s="73"/>
      <c r="Q291" s="75">
        <v>43958</v>
      </c>
      <c r="R291" s="226" t="str">
        <f>VLOOKUP(Tableau1[[#This Row],[POposte]],Tableau8[],15,FALSE)</f>
        <v>BB</v>
      </c>
      <c r="S291" s="226" t="str">
        <f>VLOOKUP(Tableau1[[#This Row],[POposte]],Tableau8[],14,FALSE)</f>
        <v>XXX</v>
      </c>
      <c r="T291" s="75" t="str">
        <f>IF(Tableau1[[#This Row],[Strat lancement]]="A0",IF(Tableau1[[#This Row],[Statut lancement]]="X","OK","NOK"),IF(Tableau1[[#This Row],[Strat lancement]]="AA",IF(Tableau1[[#This Row],[Statut lancement]]="XX","OK","NOK"),IF(Tableau1[[#This Row],[Strat lancement]]="BB",IF(Tableau1[[#This Row],[Statut lancement]]="XXX","OK","NOK"))))</f>
        <v>OK</v>
      </c>
      <c r="U291" s="18" t="s">
        <v>1193</v>
      </c>
      <c r="V291" s="1" t="s">
        <v>1194</v>
      </c>
      <c r="W291" s="1" t="s">
        <v>88</v>
      </c>
      <c r="X291" s="2">
        <v>43955</v>
      </c>
      <c r="Y291" s="1" t="s">
        <v>1195</v>
      </c>
      <c r="Z291" s="1" t="s">
        <v>219</v>
      </c>
      <c r="AA291" s="2">
        <v>43955</v>
      </c>
      <c r="AB291" s="123" t="s">
        <v>220</v>
      </c>
      <c r="AC291" s="1" t="str">
        <f>VLOOKUP(Tableau1[[#This Row],[POposte]],Tableau8[#All],18,FALSE)</f>
        <v>I1</v>
      </c>
      <c r="AD291" s="236" t="str">
        <f>CONCATENATE(Tableau1[[#This Row],[Nº pièce référence]],Tableau1[[#This Row],[Poste de réf.]])</f>
        <v>450067254110</v>
      </c>
      <c r="AE291" s="237">
        <f>VLOOKUP(Tableau1[[#This Row],[POposte]],Tableau5[#All],5,FALSE)</f>
        <v>231504</v>
      </c>
      <c r="AF291" s="238" t="s">
        <v>52</v>
      </c>
      <c r="AG291" s="237">
        <f>VLOOKUP(Tableau1[[#This Row],[POposte]],Tableau5[#All],6,FALSE)</f>
        <v>231504</v>
      </c>
      <c r="AH291" s="238" t="s">
        <v>52</v>
      </c>
      <c r="AI291" s="239">
        <f>Tableau1[[#This Row],[Montant Engagé PO]]-Tableau1[[#This Row],[Montant Liquidé]]</f>
        <v>0</v>
      </c>
      <c r="AJ291" s="237" t="str">
        <f>VLOOKUP(Tableau1[[#This Row],[POposte]],Tableau5[#All],3,FALSE)</f>
        <v>300020861</v>
      </c>
      <c r="AK291" s="237" t="str">
        <f>VLOOKUP(Tableau1[[#This Row],[POposte]],Tableau5[#All],4,FALSE)</f>
        <v>5</v>
      </c>
      <c r="AL291" s="146" t="str">
        <f>VLOOKUP(Tableau1[[#This Row],[POposte]],Tableau5[#All],2,FALSE)</f>
        <v>255223121102</v>
      </c>
      <c r="AM291" s="237" t="str">
        <f>VLOOKUP(Tableau1[[#This Row],[POposte]],Tableau8[],9,FALSE)</f>
        <v>Z</v>
      </c>
      <c r="AN291" s="241">
        <f>VLOOKUP(Tableau1[[#This Row],[POposte]],Tableau8[],16,FALSE)</f>
        <v>1</v>
      </c>
      <c r="AO291" s="200">
        <f>VLOOKUP(Tableau1[[#This Row],[POposte]],Tableau8[],17,FALSE)</f>
        <v>0</v>
      </c>
      <c r="AP291" s="1" t="str">
        <f>VLOOKUP(Tableau1[[#This Row],[POposte]],Tableau13[#All],10,FALSE)</f>
        <v>0500</v>
      </c>
      <c r="AQ291" s="1" t="str">
        <f>VLOOKUP(MID(Tableau1[[#This Row],[Codenva]],1,2),Tableau36[],2,FALSE)</f>
        <v>Onderhandelingsprocedure zonder voorafgaande bekendmaking (0500)</v>
      </c>
      <c r="AR291" s="1" t="str">
        <f>VLOOKUP(Tableau1[[#This Row],[POposte]],Tableau13[#All],16,FALSE)</f>
        <v/>
      </c>
      <c r="AS291" s="285" t="str">
        <f>Tableau1[[#This Row],[KRC]]&amp;Tableau1[[#This Row],[Poste KRC]]</f>
        <v>3000208615</v>
      </c>
      <c r="AT291" s="1" t="str">
        <f>VLOOKUP(Tableau1[[#This Row],[Colonne3]],Tableau6[[#All],[krcposte]:[description ]],2,FALSE)</f>
        <v>Médicament (AFMPS)</v>
      </c>
    </row>
    <row r="292" spans="1:46" x14ac:dyDescent="0.35">
      <c r="A292" s="1" t="str">
        <f>Tableau1[[#This Row],[Nº pièce référence]]</f>
        <v>4500672750</v>
      </c>
      <c r="B292" s="128" t="s">
        <v>1196</v>
      </c>
      <c r="C292" s="1"/>
      <c r="D292" s="1"/>
      <c r="E292" s="1" t="s">
        <v>933</v>
      </c>
      <c r="F292" s="92"/>
      <c r="G292" s="127">
        <v>0</v>
      </c>
      <c r="H292" s="95">
        <v>43955</v>
      </c>
      <c r="I292" s="33">
        <v>13489</v>
      </c>
      <c r="J292" s="73" t="s">
        <v>282</v>
      </c>
      <c r="K292" s="73"/>
      <c r="L292" s="176" t="s">
        <v>276</v>
      </c>
      <c r="M292" s="33"/>
      <c r="N292" s="33"/>
      <c r="O292" s="33"/>
      <c r="P292" s="33"/>
      <c r="Q292" s="75">
        <v>43955</v>
      </c>
      <c r="R292" s="226" t="str">
        <f>VLOOKUP(Tableau1[[#This Row],[POposte]],Tableau8[],15,FALSE)</f>
        <v>AA</v>
      </c>
      <c r="S292" s="226" t="str">
        <f>VLOOKUP(Tableau1[[#This Row],[POposte]],Tableau8[],14,FALSE)</f>
        <v>XX</v>
      </c>
      <c r="T292" s="75" t="str">
        <f>IF(Tableau1[[#This Row],[Strat lancement]]="A0",IF(Tableau1[[#This Row],[Statut lancement]]="X","OK","NOK"),IF(Tableau1[[#This Row],[Strat lancement]]="AA",IF(Tableau1[[#This Row],[Statut lancement]]="XX","OK","NOK"),IF(Tableau1[[#This Row],[Strat lancement]]="BB",IF(Tableau1[[#This Row],[Statut lancement]]="XXX","OK","NOK"))))</f>
        <v>OK</v>
      </c>
      <c r="U292" s="18" t="s">
        <v>935</v>
      </c>
      <c r="V292" s="1" t="s">
        <v>1197</v>
      </c>
      <c r="W292" s="1" t="s">
        <v>88</v>
      </c>
      <c r="X292" s="2">
        <v>43956</v>
      </c>
      <c r="Y292" s="1" t="s">
        <v>1198</v>
      </c>
      <c r="Z292" s="1" t="s">
        <v>219</v>
      </c>
      <c r="AA292" s="2">
        <v>43956</v>
      </c>
      <c r="AB292" s="123" t="s">
        <v>220</v>
      </c>
      <c r="AC292" s="1" t="str">
        <f>VLOOKUP(Tableau1[[#This Row],[POposte]],Tableau8[#All],18,FALSE)</f>
        <v/>
      </c>
      <c r="AD292" s="236" t="str">
        <f>CONCATENATE(Tableau1[[#This Row],[Nº pièce référence]],Tableau1[[#This Row],[Poste de réf.]])</f>
        <v>450067275010</v>
      </c>
      <c r="AE292" s="237">
        <f>VLOOKUP(Tableau1[[#This Row],[POposte]],Tableau5[#All],5,FALSE)</f>
        <v>4395.66</v>
      </c>
      <c r="AF292" s="238" t="s">
        <v>52</v>
      </c>
      <c r="AG292" s="237">
        <f>VLOOKUP(Tableau1[[#This Row],[POposte]],Tableau5[#All],6,FALSE)</f>
        <v>2011.6100000000001</v>
      </c>
      <c r="AH292" s="238" t="s">
        <v>52</v>
      </c>
      <c r="AI292" s="239">
        <f>Tableau1[[#This Row],[Montant Engagé PO]]-Tableau1[[#This Row],[Montant Liquidé]]</f>
        <v>2384.0499999999997</v>
      </c>
      <c r="AJ292" s="237" t="str">
        <f>VLOOKUP(Tableau1[[#This Row],[POposte]],Tableau5[#All],3,FALSE)</f>
        <v>300020861</v>
      </c>
      <c r="AK292" s="237" t="str">
        <f>VLOOKUP(Tableau1[[#This Row],[POposte]],Tableau5[#All],4,FALSE)</f>
        <v>5</v>
      </c>
      <c r="AL292" s="146" t="str">
        <f>VLOOKUP(Tableau1[[#This Row],[POposte]],Tableau5[#All],2,FALSE)</f>
        <v>255223121102</v>
      </c>
      <c r="AM292" s="237" t="str">
        <f>VLOOKUP(Tableau1[[#This Row],[POposte]],Tableau8[],9,FALSE)</f>
        <v>Z</v>
      </c>
      <c r="AN292" s="241">
        <f>VLOOKUP(Tableau1[[#This Row],[POposte]],Tableau8[],16,FALSE)</f>
        <v>1</v>
      </c>
      <c r="AO292" s="200">
        <f>VLOOKUP(Tableau1[[#This Row],[POposte]],Tableau8[],17,FALSE)</f>
        <v>0</v>
      </c>
      <c r="AP292" s="1" t="str">
        <f>VLOOKUP(Tableau1[[#This Row],[POposte]],Tableau13[#All],10,FALSE)</f>
        <v>0820</v>
      </c>
      <c r="AQ292" s="1" t="str">
        <f>VLOOKUP(MID(Tableau1[[#This Row],[Codenva]],1,2),Tableau36[],2,FALSE)</f>
        <v>Overheidsopdrachten van beperkte waarde (0800)</v>
      </c>
      <c r="AR292" s="1" t="str">
        <f>VLOOKUP(Tableau1[[#This Row],[POposte]],Tableau13[#All],16,FALSE)</f>
        <v/>
      </c>
      <c r="AS292" s="285" t="str">
        <f>Tableau1[[#This Row],[KRC]]&amp;Tableau1[[#This Row],[Poste KRC]]</f>
        <v>3000208615</v>
      </c>
      <c r="AT292" s="1" t="str">
        <f>VLOOKUP(Tableau1[[#This Row],[Colonne3]],Tableau6[[#All],[krcposte]:[description ]],2,FALSE)</f>
        <v>Médicament (AFMPS)</v>
      </c>
    </row>
    <row r="293" spans="1:46" x14ac:dyDescent="0.35">
      <c r="A293" s="1" t="str">
        <f>Tableau1[[#This Row],[Nº pièce référence]]</f>
        <v>4500672756</v>
      </c>
      <c r="B293" s="126" t="s">
        <v>1199</v>
      </c>
      <c r="C293" s="1"/>
      <c r="D293" s="1"/>
      <c r="E293" s="1" t="s">
        <v>1200</v>
      </c>
      <c r="F293" s="92"/>
      <c r="G293" s="123"/>
      <c r="H293" s="95">
        <v>43938</v>
      </c>
      <c r="I293" s="33">
        <v>12452</v>
      </c>
      <c r="J293" s="73" t="s">
        <v>712</v>
      </c>
      <c r="K293" s="75">
        <v>43995</v>
      </c>
      <c r="L293" s="176" t="s">
        <v>276</v>
      </c>
      <c r="M293" s="33"/>
      <c r="N293" s="33"/>
      <c r="O293" s="33"/>
      <c r="P293" s="33"/>
      <c r="Q293" s="75" t="e">
        <v>#N/A</v>
      </c>
      <c r="R293" s="226" t="str">
        <f>VLOOKUP(Tableau1[[#This Row],[POposte]],Tableau8[],15,FALSE)</f>
        <v>BB</v>
      </c>
      <c r="S293" s="226" t="str">
        <f>VLOOKUP(Tableau1[[#This Row],[POposte]],Tableau8[],14,FALSE)</f>
        <v>XXX</v>
      </c>
      <c r="T293" s="75" t="str">
        <f>IF(Tableau1[[#This Row],[Strat lancement]]="A0",IF(Tableau1[[#This Row],[Statut lancement]]="X","OK","NOK"),IF(Tableau1[[#This Row],[Strat lancement]]="AA",IF(Tableau1[[#This Row],[Statut lancement]]="XX","OK","NOK"),IF(Tableau1[[#This Row],[Strat lancement]]="BB",IF(Tableau1[[#This Row],[Statut lancement]]="XXX","OK","NOK"))))</f>
        <v>OK</v>
      </c>
      <c r="U293" s="18" t="s">
        <v>1201</v>
      </c>
      <c r="V293" s="1" t="s">
        <v>1202</v>
      </c>
      <c r="W293" s="1" t="s">
        <v>88</v>
      </c>
      <c r="X293" s="2">
        <v>43956</v>
      </c>
      <c r="Y293" s="1" t="s">
        <v>931</v>
      </c>
      <c r="Z293" s="1" t="s">
        <v>219</v>
      </c>
      <c r="AA293" s="2">
        <v>43956</v>
      </c>
      <c r="AB293" s="123" t="s">
        <v>220</v>
      </c>
      <c r="AC293" s="1" t="str">
        <f>VLOOKUP(Tableau1[[#This Row],[POposte]],Tableau8[#All],18,FALSE)</f>
        <v/>
      </c>
      <c r="AD293" s="236" t="str">
        <f>CONCATENATE(Tableau1[[#This Row],[Nº pièce référence]],Tableau1[[#This Row],[Poste de réf.]])</f>
        <v>450067275610</v>
      </c>
      <c r="AE293" s="237">
        <f>VLOOKUP(Tableau1[[#This Row],[POposte]],Tableau5[#All],5,FALSE)</f>
        <v>50077.88</v>
      </c>
      <c r="AF293" s="238" t="s">
        <v>52</v>
      </c>
      <c r="AG293" s="237">
        <f>VLOOKUP(Tableau1[[#This Row],[POposte]],Tableau5[#All],6,FALSE)</f>
        <v>47119.66</v>
      </c>
      <c r="AH293" s="238" t="s">
        <v>52</v>
      </c>
      <c r="AI293" s="239">
        <f>Tableau1[[#This Row],[Montant Engagé PO]]-Tableau1[[#This Row],[Montant Liquidé]]</f>
        <v>2958.2199999999939</v>
      </c>
      <c r="AJ293" s="237" t="str">
        <f>VLOOKUP(Tableau1[[#This Row],[POposte]],Tableau5[#All],3,FALSE)</f>
        <v>300020861</v>
      </c>
      <c r="AK293" s="237" t="str">
        <f>VLOOKUP(Tableau1[[#This Row],[POposte]],Tableau5[#All],4,FALSE)</f>
        <v>5</v>
      </c>
      <c r="AL293" s="146" t="str">
        <f>VLOOKUP(Tableau1[[#This Row],[POposte]],Tableau5[#All],2,FALSE)</f>
        <v>255223121102</v>
      </c>
      <c r="AM293" s="237" t="str">
        <f>VLOOKUP(Tableau1[[#This Row],[POposte]],Tableau8[],9,FALSE)</f>
        <v>Z</v>
      </c>
      <c r="AN293" s="241">
        <f>VLOOKUP(Tableau1[[#This Row],[POposte]],Tableau8[],16,FALSE)</f>
        <v>1</v>
      </c>
      <c r="AO293" s="200">
        <f>VLOOKUP(Tableau1[[#This Row],[POposte]],Tableau8[],17,FALSE)</f>
        <v>0</v>
      </c>
      <c r="AP293" s="1" t="str">
        <f>VLOOKUP(Tableau1[[#This Row],[POposte]],Tableau13[#All],10,FALSE)</f>
        <v>0500</v>
      </c>
      <c r="AQ293" s="1" t="str">
        <f>VLOOKUP(MID(Tableau1[[#This Row],[Codenva]],1,2),Tableau36[],2,FALSE)</f>
        <v>Onderhandelingsprocedure zonder voorafgaande bekendmaking (0500)</v>
      </c>
      <c r="AR293" s="1" t="str">
        <f>VLOOKUP(Tableau1[[#This Row],[POposte]],Tableau13[#All],16,FALSE)</f>
        <v/>
      </c>
      <c r="AS293" s="285" t="str">
        <f>Tableau1[[#This Row],[KRC]]&amp;Tableau1[[#This Row],[Poste KRC]]</f>
        <v>3000208615</v>
      </c>
      <c r="AT293" s="1" t="str">
        <f>VLOOKUP(Tableau1[[#This Row],[Colonne3]],Tableau6[[#All],[krcposte]:[description ]],2,FALSE)</f>
        <v>Médicament (AFMPS)</v>
      </c>
    </row>
    <row r="294" spans="1:46" x14ac:dyDescent="0.35">
      <c r="A294" s="1" t="str">
        <f>Tableau1[[#This Row],[Nº pièce référence]]</f>
        <v>4500672767</v>
      </c>
      <c r="B294" s="128" t="s">
        <v>1203</v>
      </c>
      <c r="C294" s="1"/>
      <c r="D294" s="1" t="s">
        <v>1204</v>
      </c>
      <c r="E294" s="1" t="s">
        <v>1205</v>
      </c>
      <c r="F294" s="92"/>
      <c r="G294" s="127">
        <v>0</v>
      </c>
      <c r="H294" s="95">
        <v>43955</v>
      </c>
      <c r="I294" s="33">
        <v>13472</v>
      </c>
      <c r="J294" s="73" t="s">
        <v>1186</v>
      </c>
      <c r="K294" s="75">
        <v>43995</v>
      </c>
      <c r="L294" s="176" t="s">
        <v>276</v>
      </c>
      <c r="M294" s="33"/>
      <c r="N294" s="33"/>
      <c r="O294" s="33"/>
      <c r="P294" s="33"/>
      <c r="Q294" s="75">
        <v>43955</v>
      </c>
      <c r="R294" s="226" t="str">
        <f>VLOOKUP(Tableau1[[#This Row],[POposte]],Tableau8[],15,FALSE)</f>
        <v>BB</v>
      </c>
      <c r="S294" s="226" t="str">
        <f>VLOOKUP(Tableau1[[#This Row],[POposte]],Tableau8[],14,FALSE)</f>
        <v>XXX</v>
      </c>
      <c r="T294" s="75" t="str">
        <f>IF(Tableau1[[#This Row],[Strat lancement]]="A0",IF(Tableau1[[#This Row],[Statut lancement]]="X","OK","NOK"),IF(Tableau1[[#This Row],[Strat lancement]]="AA",IF(Tableau1[[#This Row],[Statut lancement]]="XX","OK","NOK"),IF(Tableau1[[#This Row],[Strat lancement]]="BB",IF(Tableau1[[#This Row],[Statut lancement]]="XXX","OK","NOK"))))</f>
        <v>OK</v>
      </c>
      <c r="U294" s="18" t="s">
        <v>1206</v>
      </c>
      <c r="V294" s="1" t="s">
        <v>1207</v>
      </c>
      <c r="W294" s="1" t="s">
        <v>88</v>
      </c>
      <c r="X294" s="2">
        <v>43956</v>
      </c>
      <c r="Y294" s="1" t="s">
        <v>1062</v>
      </c>
      <c r="Z294" s="1" t="s">
        <v>219</v>
      </c>
      <c r="AA294" s="2">
        <v>43956</v>
      </c>
      <c r="AB294" s="123" t="s">
        <v>220</v>
      </c>
      <c r="AC294" s="1" t="str">
        <f>VLOOKUP(Tableau1[[#This Row],[POposte]],Tableau8[#All],18,FALSE)</f>
        <v>I1</v>
      </c>
      <c r="AD294" s="236" t="str">
        <f>CONCATENATE(Tableau1[[#This Row],[Nº pièce référence]],Tableau1[[#This Row],[Poste de réf.]])</f>
        <v>450067276710</v>
      </c>
      <c r="AE294" s="237">
        <f>VLOOKUP(Tableau1[[#This Row],[POposte]],Tableau5[#All],5,FALSE)</f>
        <v>92500.9</v>
      </c>
      <c r="AF294" s="238" t="s">
        <v>52</v>
      </c>
      <c r="AG294" s="237">
        <f>VLOOKUP(Tableau1[[#This Row],[POposte]],Tableau5[#All],6,FALSE)</f>
        <v>79273.579999999987</v>
      </c>
      <c r="AH294" s="238" t="s">
        <v>52</v>
      </c>
      <c r="AI294" s="239">
        <f>Tableau1[[#This Row],[Montant Engagé PO]]-Tableau1[[#This Row],[Montant Liquidé]]</f>
        <v>13227.320000000007</v>
      </c>
      <c r="AJ294" s="237" t="str">
        <f>VLOOKUP(Tableau1[[#This Row],[POposte]],Tableau5[#All],3,FALSE)</f>
        <v>300020861</v>
      </c>
      <c r="AK294" s="237" t="str">
        <f>VLOOKUP(Tableau1[[#This Row],[POposte]],Tableau5[#All],4,FALSE)</f>
        <v>5</v>
      </c>
      <c r="AL294" s="146" t="str">
        <f>VLOOKUP(Tableau1[[#This Row],[POposte]],Tableau5[#All],2,FALSE)</f>
        <v>255223121102</v>
      </c>
      <c r="AM294" s="237" t="str">
        <f>VLOOKUP(Tableau1[[#This Row],[POposte]],Tableau8[],9,FALSE)</f>
        <v>Z</v>
      </c>
      <c r="AN294" s="241">
        <f>VLOOKUP(Tableau1[[#This Row],[POposte]],Tableau8[],16,FALSE)</f>
        <v>1</v>
      </c>
      <c r="AO294" s="200">
        <f>VLOOKUP(Tableau1[[#This Row],[POposte]],Tableau8[],17,FALSE)</f>
        <v>0</v>
      </c>
      <c r="AP294" s="1" t="str">
        <f>VLOOKUP(Tableau1[[#This Row],[POposte]],Tableau13[#All],10,FALSE)</f>
        <v>0500</v>
      </c>
      <c r="AQ294" s="1" t="str">
        <f>VLOOKUP(MID(Tableau1[[#This Row],[Codenva]],1,2),Tableau36[],2,FALSE)</f>
        <v>Onderhandelingsprocedure zonder voorafgaande bekendmaking (0500)</v>
      </c>
      <c r="AR294" s="1" t="str">
        <f>VLOOKUP(Tableau1[[#This Row],[POposte]],Tableau13[#All],16,FALSE)</f>
        <v/>
      </c>
      <c r="AS294" s="285" t="str">
        <f>Tableau1[[#This Row],[KRC]]&amp;Tableau1[[#This Row],[Poste KRC]]</f>
        <v>3000208615</v>
      </c>
      <c r="AT294" s="1" t="str">
        <f>VLOOKUP(Tableau1[[#This Row],[Colonne3]],Tableau6[[#All],[krcposte]:[description ]],2,FALSE)</f>
        <v>Médicament (AFMPS)</v>
      </c>
    </row>
    <row r="295" spans="1:46" hidden="1" x14ac:dyDescent="0.35">
      <c r="A295" s="1" t="str">
        <f>Tableau1[[#This Row],[Nº pièce référence]]</f>
        <v>4500672949</v>
      </c>
      <c r="B295" s="124"/>
      <c r="C295" s="1"/>
      <c r="D295" s="1"/>
      <c r="E295" s="1" t="s">
        <v>415</v>
      </c>
      <c r="F295" s="92"/>
      <c r="G295" s="123"/>
      <c r="H295" s="75" t="s">
        <v>214</v>
      </c>
      <c r="I295" s="75" t="s">
        <v>214</v>
      </c>
      <c r="J295" s="75" t="s">
        <v>214</v>
      </c>
      <c r="K295" s="75" t="s">
        <v>214</v>
      </c>
      <c r="L295" s="1"/>
      <c r="M295" s="75"/>
      <c r="N295" s="75"/>
      <c r="O295" s="75"/>
      <c r="P295" s="75"/>
      <c r="Q295" s="75" t="s">
        <v>214</v>
      </c>
      <c r="R295" s="226" t="str">
        <f>VLOOKUP(Tableau1[[#This Row],[POposte]],Tableau8[],15,FALSE)</f>
        <v>AA</v>
      </c>
      <c r="S295" s="226" t="str">
        <f>VLOOKUP(Tableau1[[#This Row],[POposte]],Tableau8[],14,FALSE)</f>
        <v>XX</v>
      </c>
      <c r="T295" s="75" t="str">
        <f>IF(Tableau1[[#This Row],[Strat lancement]]="A0",IF(Tableau1[[#This Row],[Statut lancement]]="X","OK","NOK"),IF(Tableau1[[#This Row],[Strat lancement]]="AA",IF(Tableau1[[#This Row],[Statut lancement]]="XX","OK","NOK"),IF(Tableau1[[#This Row],[Strat lancement]]="BB",IF(Tableau1[[#This Row],[Statut lancement]]="XXX","OK","NOK"))))</f>
        <v>OK</v>
      </c>
      <c r="U295" s="18" t="s">
        <v>416</v>
      </c>
      <c r="V295" s="1" t="s">
        <v>1208</v>
      </c>
      <c r="W295" s="1" t="s">
        <v>88</v>
      </c>
      <c r="X295" s="2">
        <v>43957</v>
      </c>
      <c r="Y295" s="1" t="s">
        <v>1209</v>
      </c>
      <c r="Z295" s="1" t="s">
        <v>219</v>
      </c>
      <c r="AA295" s="2">
        <v>43957</v>
      </c>
      <c r="AB295" s="123" t="s">
        <v>220</v>
      </c>
      <c r="AC295" s="1" t="str">
        <f>VLOOKUP(Tableau1[[#This Row],[POposte]],Tableau8[#All],18,FALSE)</f>
        <v/>
      </c>
      <c r="AD295" s="236" t="str">
        <f>CONCATENATE(Tableau1[[#This Row],[Nº pièce référence]],Tableau1[[#This Row],[Poste de réf.]])</f>
        <v>450067294910</v>
      </c>
      <c r="AE295" s="237">
        <f>VLOOKUP(Tableau1[[#This Row],[POposte]],Tableau5[#All],5,FALSE)</f>
        <v>241.52</v>
      </c>
      <c r="AF295" s="238" t="s">
        <v>52</v>
      </c>
      <c r="AG295" s="237">
        <f>VLOOKUP(Tableau1[[#This Row],[POposte]],Tableau5[#All],6,FALSE)</f>
        <v>241.52</v>
      </c>
      <c r="AH295" s="238" t="s">
        <v>52</v>
      </c>
      <c r="AI295" s="239">
        <f>Tableau1[[#This Row],[Montant Engagé PO]]-Tableau1[[#This Row],[Montant Liquidé]]</f>
        <v>0</v>
      </c>
      <c r="AJ295" s="237" t="str">
        <f>VLOOKUP(Tableau1[[#This Row],[POposte]],Tableau5[#All],3,FALSE)</f>
        <v>300020910</v>
      </c>
      <c r="AK295" s="237" t="str">
        <f>VLOOKUP(Tableau1[[#This Row],[POposte]],Tableau5[#All],4,FALSE)</f>
        <v>1</v>
      </c>
      <c r="AL295" s="146" t="str">
        <f>VLOOKUP(Tableau1[[#This Row],[POposte]],Tableau5[#All],2,FALSE)</f>
        <v>254012121101</v>
      </c>
      <c r="AM295" s="237" t="str">
        <f>VLOOKUP(Tableau1[[#This Row],[POposte]],Tableau8[],9,FALSE)</f>
        <v>L</v>
      </c>
      <c r="AN295" s="241">
        <f>VLOOKUP(Tableau1[[#This Row],[POposte]],Tableau8[],16,FALSE)</f>
        <v>40</v>
      </c>
      <c r="AO295" s="200">
        <f>VLOOKUP(Tableau1[[#This Row],[POposte]],Tableau8[],17,FALSE)</f>
        <v>0</v>
      </c>
      <c r="AP295" s="1" t="str">
        <f>VLOOKUP(Tableau1[[#This Row],[POposte]],Tableau13[#All],10,FALSE)</f>
        <v>0600</v>
      </c>
      <c r="AQ295" s="1" t="str">
        <f>VLOOKUP(MID(Tableau1[[#This Row],[Codenva]],1,2),Tableau36[],2,FALSE)</f>
        <v>Raamovereenkomsten (0600)</v>
      </c>
      <c r="AR295" s="1" t="str">
        <f>VLOOKUP(Tableau1[[#This Row],[POposte]],Tableau13[#All],16,FALSE)</f>
        <v/>
      </c>
      <c r="AS295" s="285" t="str">
        <f>Tableau1[[#This Row],[KRC]]&amp;Tableau1[[#This Row],[Poste KRC]]</f>
        <v>3000209101</v>
      </c>
      <c r="AT295" s="1" t="e">
        <f>VLOOKUP(Tableau1[[#This Row],[Colonne3]],Tableau6[[#All],[krcposte]:[description ]],2,FALSE)</f>
        <v>#N/A</v>
      </c>
    </row>
    <row r="296" spans="1:46" hidden="1" x14ac:dyDescent="0.35">
      <c r="A296" s="1" t="str">
        <f>Tableau1[[#This Row],[Nº pièce référence]]</f>
        <v>4500672949</v>
      </c>
      <c r="B296" s="124"/>
      <c r="C296" s="1"/>
      <c r="D296" s="1"/>
      <c r="E296" s="1" t="s">
        <v>415</v>
      </c>
      <c r="F296" s="92"/>
      <c r="G296" s="123"/>
      <c r="H296" s="75" t="s">
        <v>214</v>
      </c>
      <c r="I296" s="75" t="s">
        <v>214</v>
      </c>
      <c r="J296" s="75" t="s">
        <v>214</v>
      </c>
      <c r="K296" s="75" t="s">
        <v>214</v>
      </c>
      <c r="L296" s="1"/>
      <c r="M296" s="75"/>
      <c r="N296" s="75"/>
      <c r="O296" s="75"/>
      <c r="P296" s="75"/>
      <c r="Q296" s="75" t="s">
        <v>214</v>
      </c>
      <c r="R296" s="226" t="str">
        <f>VLOOKUP(Tableau1[[#This Row],[POposte]],Tableau8[],15,FALSE)</f>
        <v>AA</v>
      </c>
      <c r="S296" s="226" t="str">
        <f>VLOOKUP(Tableau1[[#This Row],[POposte]],Tableau8[],14,FALSE)</f>
        <v>XX</v>
      </c>
      <c r="T296" s="75" t="str">
        <f>IF(Tableau1[[#This Row],[Strat lancement]]="A0",IF(Tableau1[[#This Row],[Statut lancement]]="X","OK","NOK"),IF(Tableau1[[#This Row],[Strat lancement]]="AA",IF(Tableau1[[#This Row],[Statut lancement]]="XX","OK","NOK"),IF(Tableau1[[#This Row],[Strat lancement]]="BB",IF(Tableau1[[#This Row],[Statut lancement]]="XXX","OK","NOK"))))</f>
        <v>OK</v>
      </c>
      <c r="U296" s="18" t="s">
        <v>416</v>
      </c>
      <c r="V296" s="1" t="s">
        <v>1208</v>
      </c>
      <c r="W296" s="1" t="s">
        <v>217</v>
      </c>
      <c r="X296" s="2">
        <v>43957</v>
      </c>
      <c r="Y296" s="1" t="s">
        <v>1210</v>
      </c>
      <c r="Z296" s="1" t="s">
        <v>219</v>
      </c>
      <c r="AA296" s="2">
        <v>43957</v>
      </c>
      <c r="AB296" s="123" t="s">
        <v>220</v>
      </c>
      <c r="AC296" s="1" t="str">
        <f>VLOOKUP(Tableau1[[#This Row],[POposte]],Tableau8[#All],18,FALSE)</f>
        <v/>
      </c>
      <c r="AD296" s="236" t="str">
        <f>CONCATENATE(Tableau1[[#This Row],[Nº pièce référence]],Tableau1[[#This Row],[Poste de réf.]])</f>
        <v>450067294920</v>
      </c>
      <c r="AE296" s="237">
        <f>VLOOKUP(Tableau1[[#This Row],[POposte]],Tableau5[#All],5,FALSE)</f>
        <v>2964.5</v>
      </c>
      <c r="AF296" s="238" t="s">
        <v>52</v>
      </c>
      <c r="AG296" s="237">
        <f>VLOOKUP(Tableau1[[#This Row],[POposte]],Tableau5[#All],6,FALSE)</f>
        <v>2964.5</v>
      </c>
      <c r="AH296" s="238" t="s">
        <v>52</v>
      </c>
      <c r="AI296" s="239">
        <f>Tableau1[[#This Row],[Montant Engagé PO]]-Tableau1[[#This Row],[Montant Liquidé]]</f>
        <v>0</v>
      </c>
      <c r="AJ296" s="237" t="str">
        <f>VLOOKUP(Tableau1[[#This Row],[POposte]],Tableau5[#All],3,FALSE)</f>
        <v>300020910</v>
      </c>
      <c r="AK296" s="237" t="str">
        <f>VLOOKUP(Tableau1[[#This Row],[POposte]],Tableau5[#All],4,FALSE)</f>
        <v>1</v>
      </c>
      <c r="AL296" s="146" t="str">
        <f>VLOOKUP(Tableau1[[#This Row],[POposte]],Tableau5[#All],2,FALSE)</f>
        <v>254012121101</v>
      </c>
      <c r="AM296" s="237" t="str">
        <f>VLOOKUP(Tableau1[[#This Row],[POposte]],Tableau8[],9,FALSE)</f>
        <v>L</v>
      </c>
      <c r="AN296" s="241">
        <f>VLOOKUP(Tableau1[[#This Row],[POposte]],Tableau8[],16,FALSE)</f>
        <v>25</v>
      </c>
      <c r="AO296" s="200">
        <f>VLOOKUP(Tableau1[[#This Row],[POposte]],Tableau8[],17,FALSE)</f>
        <v>0</v>
      </c>
      <c r="AP296" s="1" t="str">
        <f>VLOOKUP(Tableau1[[#This Row],[POposte]],Tableau13[#All],10,FALSE)</f>
        <v>0600</v>
      </c>
      <c r="AQ296" s="1" t="str">
        <f>VLOOKUP(MID(Tableau1[[#This Row],[Codenva]],1,2),Tableau36[],2,FALSE)</f>
        <v>Raamovereenkomsten (0600)</v>
      </c>
      <c r="AR296" s="1" t="str">
        <f>VLOOKUP(Tableau1[[#This Row],[POposte]],Tableau13[#All],16,FALSE)</f>
        <v/>
      </c>
      <c r="AS296" s="285" t="str">
        <f>Tableau1[[#This Row],[KRC]]&amp;Tableau1[[#This Row],[Poste KRC]]</f>
        <v>3000209101</v>
      </c>
      <c r="AT296" s="1" t="e">
        <f>VLOOKUP(Tableau1[[#This Row],[Colonne3]],Tableau6[[#All],[krcposte]:[description ]],2,FALSE)</f>
        <v>#N/A</v>
      </c>
    </row>
    <row r="297" spans="1:46" x14ac:dyDescent="0.35">
      <c r="A297" s="1" t="str">
        <f>Tableau1[[#This Row],[Nº pièce référence]]</f>
        <v>4500672909</v>
      </c>
      <c r="B297" s="128" t="s">
        <v>1211</v>
      </c>
      <c r="C297" s="1"/>
      <c r="D297" s="1" t="s">
        <v>364</v>
      </c>
      <c r="E297" s="1" t="s">
        <v>706</v>
      </c>
      <c r="F297" s="92"/>
      <c r="G297" s="125">
        <v>0.5</v>
      </c>
      <c r="H297" s="75">
        <v>43956</v>
      </c>
      <c r="I297" s="73">
        <v>13557</v>
      </c>
      <c r="J297" s="73" t="s">
        <v>1186</v>
      </c>
      <c r="K297" s="75">
        <v>43995</v>
      </c>
      <c r="L297" s="176" t="s">
        <v>276</v>
      </c>
      <c r="M297" s="73"/>
      <c r="N297" s="73"/>
      <c r="O297" s="73"/>
      <c r="P297" s="73"/>
      <c r="Q297" s="75">
        <v>43956</v>
      </c>
      <c r="R297" s="226" t="str">
        <f>VLOOKUP(Tableau1[[#This Row],[POposte]],Tableau8[],15,FALSE)</f>
        <v>BB</v>
      </c>
      <c r="S297" s="226" t="str">
        <f>VLOOKUP(Tableau1[[#This Row],[POposte]],Tableau8[],14,FALSE)</f>
        <v>XXX</v>
      </c>
      <c r="T297" s="75" t="str">
        <f>IF(Tableau1[[#This Row],[Strat lancement]]="A0",IF(Tableau1[[#This Row],[Statut lancement]]="X","OK","NOK"),IF(Tableau1[[#This Row],[Strat lancement]]="AA",IF(Tableau1[[#This Row],[Statut lancement]]="XX","OK","NOK"),IF(Tableau1[[#This Row],[Strat lancement]]="BB",IF(Tableau1[[#This Row],[Statut lancement]]="XXX","OK","NOK"))))</f>
        <v>OK</v>
      </c>
      <c r="U297" s="18" t="s">
        <v>707</v>
      </c>
      <c r="V297" s="1" t="s">
        <v>1212</v>
      </c>
      <c r="W297" s="1" t="s">
        <v>88</v>
      </c>
      <c r="X297" s="2">
        <v>43957</v>
      </c>
      <c r="Y297" s="1" t="s">
        <v>1213</v>
      </c>
      <c r="Z297" s="1" t="s">
        <v>219</v>
      </c>
      <c r="AA297" s="2">
        <v>43957</v>
      </c>
      <c r="AB297" s="123" t="s">
        <v>220</v>
      </c>
      <c r="AC297" s="1" t="str">
        <f>VLOOKUP(Tableau1[[#This Row],[POposte]],Tableau8[#All],18,FALSE)</f>
        <v/>
      </c>
      <c r="AD297" s="236" t="str">
        <f>CONCATENATE(Tableau1[[#This Row],[Nº pièce référence]],Tableau1[[#This Row],[Poste de réf.]])</f>
        <v>450067290910</v>
      </c>
      <c r="AE297" s="237">
        <f>VLOOKUP(Tableau1[[#This Row],[POposte]],Tableau5[#All],5,FALSE)</f>
        <v>3630000</v>
      </c>
      <c r="AF297" s="238" t="s">
        <v>52</v>
      </c>
      <c r="AG297" s="237">
        <f>VLOOKUP(Tableau1[[#This Row],[POposte]],Tableau5[#All],6,FALSE)</f>
        <v>3264000</v>
      </c>
      <c r="AH297" s="238" t="s">
        <v>52</v>
      </c>
      <c r="AI297" s="239">
        <f>Tableau1[[#This Row],[Montant Engagé PO]]-Tableau1[[#This Row],[Montant Liquidé]]</f>
        <v>366000</v>
      </c>
      <c r="AJ297" s="237" t="str">
        <f>VLOOKUP(Tableau1[[#This Row],[POposte]],Tableau5[#All],3,FALSE)</f>
        <v>300020861</v>
      </c>
      <c r="AK297" s="237" t="str">
        <f>VLOOKUP(Tableau1[[#This Row],[POposte]],Tableau5[#All],4,FALSE)</f>
        <v>1</v>
      </c>
      <c r="AL297" s="146" t="str">
        <f>VLOOKUP(Tableau1[[#This Row],[POposte]],Tableau5[#All],2,FALSE)</f>
        <v>255223121102</v>
      </c>
      <c r="AM297" s="237" t="str">
        <f>VLOOKUP(Tableau1[[#This Row],[POposte]],Tableau8[],9,FALSE)</f>
        <v>Z</v>
      </c>
      <c r="AN297" s="241">
        <f>VLOOKUP(Tableau1[[#This Row],[POposte]],Tableau8[],16,FALSE)</f>
        <v>1</v>
      </c>
      <c r="AO297" s="200">
        <f>VLOOKUP(Tableau1[[#This Row],[POposte]],Tableau8[],17,FALSE)</f>
        <v>0</v>
      </c>
      <c r="AP297" s="1" t="str">
        <f>VLOOKUP(Tableau1[[#This Row],[POposte]],Tableau13[#All],10,FALSE)</f>
        <v>0500</v>
      </c>
      <c r="AQ297" s="1" t="str">
        <f>VLOOKUP(MID(Tableau1[[#This Row],[Codenva]],1,2),Tableau36[],2,FALSE)</f>
        <v>Onderhandelingsprocedure zonder voorafgaande bekendmaking (0500)</v>
      </c>
      <c r="AR297" s="1" t="str">
        <f>VLOOKUP(Tableau1[[#This Row],[POposte]],Tableau13[#All],16,FALSE)</f>
        <v/>
      </c>
      <c r="AS297" s="285" t="str">
        <f>Tableau1[[#This Row],[KRC]]&amp;Tableau1[[#This Row],[Poste KRC]]</f>
        <v>3000208611</v>
      </c>
      <c r="AT297" s="1" t="str">
        <f>VLOOKUP(Tableau1[[#This Row],[Colonne3]],Tableau6[[#All],[krcposte]:[description ]],2,FALSE)</f>
        <v>PPE</v>
      </c>
    </row>
    <row r="298" spans="1:46" x14ac:dyDescent="0.35">
      <c r="A298" s="1" t="str">
        <f>Tableau1[[#This Row],[Nº pièce référence]]</f>
        <v>4500672858</v>
      </c>
      <c r="B298" s="128" t="s">
        <v>1214</v>
      </c>
      <c r="C298" s="1"/>
      <c r="D298" s="1"/>
      <c r="E298" s="1" t="s">
        <v>594</v>
      </c>
      <c r="F298" s="92"/>
      <c r="G298" s="125">
        <v>0.5</v>
      </c>
      <c r="H298" s="95">
        <v>43956</v>
      </c>
      <c r="I298" s="33">
        <v>13521</v>
      </c>
      <c r="J298" s="73" t="s">
        <v>1186</v>
      </c>
      <c r="K298" s="75">
        <v>43995</v>
      </c>
      <c r="L298" s="176" t="s">
        <v>276</v>
      </c>
      <c r="M298" s="33"/>
      <c r="N298" s="33"/>
      <c r="O298" s="33"/>
      <c r="P298" s="33"/>
      <c r="Q298" s="75">
        <v>43956</v>
      </c>
      <c r="R298" s="226" t="str">
        <f>VLOOKUP(Tableau1[[#This Row],[POposte]],Tableau8[],15,FALSE)</f>
        <v>BB</v>
      </c>
      <c r="S298" s="226" t="str">
        <f>VLOOKUP(Tableau1[[#This Row],[POposte]],Tableau8[],14,FALSE)</f>
        <v>XXX</v>
      </c>
      <c r="T298" s="75" t="str">
        <f>IF(Tableau1[[#This Row],[Strat lancement]]="A0",IF(Tableau1[[#This Row],[Statut lancement]]="X","OK","NOK"),IF(Tableau1[[#This Row],[Strat lancement]]="AA",IF(Tableau1[[#This Row],[Statut lancement]]="XX","OK","NOK"),IF(Tableau1[[#This Row],[Strat lancement]]="BB",IF(Tableau1[[#This Row],[Statut lancement]]="XXX","OK","NOK"))))</f>
        <v>OK</v>
      </c>
      <c r="U298" s="18" t="s">
        <v>595</v>
      </c>
      <c r="V298" s="1" t="s">
        <v>1215</v>
      </c>
      <c r="W298" s="1" t="s">
        <v>88</v>
      </c>
      <c r="X298" s="2">
        <v>43957</v>
      </c>
      <c r="Y298" s="1" t="s">
        <v>940</v>
      </c>
      <c r="Z298" s="1" t="s">
        <v>219</v>
      </c>
      <c r="AA298" s="2">
        <v>43957</v>
      </c>
      <c r="AB298" s="123" t="s">
        <v>220</v>
      </c>
      <c r="AC298" s="1" t="str">
        <f>VLOOKUP(Tableau1[[#This Row],[POposte]],Tableau8[#All],18,FALSE)</f>
        <v/>
      </c>
      <c r="AD298" s="236" t="str">
        <f>CONCATENATE(Tableau1[[#This Row],[Nº pièce référence]],Tableau1[[#This Row],[Poste de réf.]])</f>
        <v>450067285810</v>
      </c>
      <c r="AE298" s="237">
        <f>VLOOKUP(Tableau1[[#This Row],[POposte]],Tableau5[#All],5,FALSE)</f>
        <v>4850000</v>
      </c>
      <c r="AF298" s="238" t="s">
        <v>52</v>
      </c>
      <c r="AG298" s="237">
        <f>VLOOKUP(Tableau1[[#This Row],[POposte]],Tableau5[#All],6,FALSE)</f>
        <v>4850000</v>
      </c>
      <c r="AH298" s="238" t="s">
        <v>52</v>
      </c>
      <c r="AI298" s="239">
        <f>Tableau1[[#This Row],[Montant Engagé PO]]-Tableau1[[#This Row],[Montant Liquidé]]</f>
        <v>0</v>
      </c>
      <c r="AJ298" s="237" t="str">
        <f>VLOOKUP(Tableau1[[#This Row],[POposte]],Tableau5[#All],3,FALSE)</f>
        <v>300020861</v>
      </c>
      <c r="AK298" s="237" t="str">
        <f>VLOOKUP(Tableau1[[#This Row],[POposte]],Tableau5[#All],4,FALSE)</f>
        <v>1</v>
      </c>
      <c r="AL298" s="146" t="str">
        <f>VLOOKUP(Tableau1[[#This Row],[POposte]],Tableau5[#All],2,FALSE)</f>
        <v>255223121102</v>
      </c>
      <c r="AM298" s="237" t="str">
        <f>VLOOKUP(Tableau1[[#This Row],[POposte]],Tableau8[],9,FALSE)</f>
        <v>Z</v>
      </c>
      <c r="AN298" s="241">
        <f>VLOOKUP(Tableau1[[#This Row],[POposte]],Tableau8[],16,FALSE)</f>
        <v>1</v>
      </c>
      <c r="AO298" s="200">
        <f>VLOOKUP(Tableau1[[#This Row],[POposte]],Tableau8[],17,FALSE)</f>
        <v>0</v>
      </c>
      <c r="AP298" s="1" t="str">
        <f>VLOOKUP(Tableau1[[#This Row],[POposte]],Tableau13[#All],10,FALSE)</f>
        <v>0500</v>
      </c>
      <c r="AQ298" s="1" t="str">
        <f>VLOOKUP(MID(Tableau1[[#This Row],[Codenva]],1,2),Tableau36[],2,FALSE)</f>
        <v>Onderhandelingsprocedure zonder voorafgaande bekendmaking (0500)</v>
      </c>
      <c r="AR298" s="1" t="str">
        <f>VLOOKUP(Tableau1[[#This Row],[POposte]],Tableau13[#All],16,FALSE)</f>
        <v/>
      </c>
      <c r="AS298" s="285" t="str">
        <f>Tableau1[[#This Row],[KRC]]&amp;Tableau1[[#This Row],[Poste KRC]]</f>
        <v>3000208611</v>
      </c>
      <c r="AT298" s="1" t="str">
        <f>VLOOKUP(Tableau1[[#This Row],[Colonne3]],Tableau6[[#All],[krcposte]:[description ]],2,FALSE)</f>
        <v>PPE</v>
      </c>
    </row>
    <row r="299" spans="1:46" x14ac:dyDescent="0.35">
      <c r="A299" s="1" t="str">
        <f>Tableau1[[#This Row],[Nº pièce référence]]</f>
        <v>4500672955</v>
      </c>
      <c r="B299" s="128" t="s">
        <v>1216</v>
      </c>
      <c r="C299" s="1"/>
      <c r="D299" s="1"/>
      <c r="E299" s="1" t="s">
        <v>1200</v>
      </c>
      <c r="F299" s="92"/>
      <c r="G299" s="127">
        <v>0</v>
      </c>
      <c r="H299" s="95">
        <v>43956</v>
      </c>
      <c r="I299" s="33">
        <v>13531</v>
      </c>
      <c r="J299" s="73" t="s">
        <v>1186</v>
      </c>
      <c r="K299" s="75">
        <v>43995</v>
      </c>
      <c r="L299" s="176" t="s">
        <v>276</v>
      </c>
      <c r="M299" s="33"/>
      <c r="N299" s="33"/>
      <c r="O299" s="33"/>
      <c r="P299" s="33"/>
      <c r="Q299" s="75">
        <v>43956</v>
      </c>
      <c r="R299" s="226" t="str">
        <f>VLOOKUP(Tableau1[[#This Row],[POposte]],Tableau8[],15,FALSE)</f>
        <v>BB</v>
      </c>
      <c r="S299" s="226" t="str">
        <f>VLOOKUP(Tableau1[[#This Row],[POposte]],Tableau8[],14,FALSE)</f>
        <v>XXX</v>
      </c>
      <c r="T299" s="75" t="str">
        <f>IF(Tableau1[[#This Row],[Strat lancement]]="A0",IF(Tableau1[[#This Row],[Statut lancement]]="X","OK","NOK"),IF(Tableau1[[#This Row],[Strat lancement]]="AA",IF(Tableau1[[#This Row],[Statut lancement]]="XX","OK","NOK"),IF(Tableau1[[#This Row],[Strat lancement]]="BB",IF(Tableau1[[#This Row],[Statut lancement]]="XXX","OK","NOK"))))</f>
        <v>OK</v>
      </c>
      <c r="U299" s="18" t="s">
        <v>1201</v>
      </c>
      <c r="V299" s="1" t="s">
        <v>1217</v>
      </c>
      <c r="W299" s="1" t="s">
        <v>88</v>
      </c>
      <c r="X299" s="2">
        <v>43957</v>
      </c>
      <c r="Y299" s="1" t="s">
        <v>1218</v>
      </c>
      <c r="Z299" s="1" t="s">
        <v>219</v>
      </c>
      <c r="AA299" s="2">
        <v>43957</v>
      </c>
      <c r="AB299" s="123" t="s">
        <v>220</v>
      </c>
      <c r="AC299" s="1" t="str">
        <f>VLOOKUP(Tableau1[[#This Row],[POposte]],Tableau8[#All],18,FALSE)</f>
        <v/>
      </c>
      <c r="AD299" s="236" t="str">
        <f>CONCATENATE(Tableau1[[#This Row],[Nº pièce référence]],Tableau1[[#This Row],[Poste de réf.]])</f>
        <v>450067295510</v>
      </c>
      <c r="AE299" s="237">
        <f>VLOOKUP(Tableau1[[#This Row],[POposte]],Tableau5[#All],5,FALSE)</f>
        <v>85701</v>
      </c>
      <c r="AF299" s="238" t="s">
        <v>52</v>
      </c>
      <c r="AG299" s="237">
        <f>VLOOKUP(Tableau1[[#This Row],[POposte]],Tableau5[#All],6,FALSE)</f>
        <v>85701</v>
      </c>
      <c r="AH299" s="238" t="s">
        <v>52</v>
      </c>
      <c r="AI299" s="239">
        <f>Tableau1[[#This Row],[Montant Engagé PO]]-Tableau1[[#This Row],[Montant Liquidé]]</f>
        <v>0</v>
      </c>
      <c r="AJ299" s="237" t="str">
        <f>VLOOKUP(Tableau1[[#This Row],[POposte]],Tableau5[#All],3,FALSE)</f>
        <v>300020861</v>
      </c>
      <c r="AK299" s="237" t="str">
        <f>VLOOKUP(Tableau1[[#This Row],[POposte]],Tableau5[#All],4,FALSE)</f>
        <v>5</v>
      </c>
      <c r="AL299" s="146" t="str">
        <f>VLOOKUP(Tableau1[[#This Row],[POposte]],Tableau5[#All],2,FALSE)</f>
        <v>255223121102</v>
      </c>
      <c r="AM299" s="237" t="str">
        <f>VLOOKUP(Tableau1[[#This Row],[POposte]],Tableau8[],9,FALSE)</f>
        <v>Z</v>
      </c>
      <c r="AN299" s="241">
        <f>VLOOKUP(Tableau1[[#This Row],[POposte]],Tableau8[],16,FALSE)</f>
        <v>1</v>
      </c>
      <c r="AO299" s="200">
        <f>VLOOKUP(Tableau1[[#This Row],[POposte]],Tableau8[],17,FALSE)</f>
        <v>0</v>
      </c>
      <c r="AP299" s="1" t="str">
        <f>VLOOKUP(Tableau1[[#This Row],[POposte]],Tableau13[#All],10,FALSE)</f>
        <v>0500</v>
      </c>
      <c r="AQ299" s="1" t="str">
        <f>VLOOKUP(MID(Tableau1[[#This Row],[Codenva]],1,2),Tableau36[],2,FALSE)</f>
        <v>Onderhandelingsprocedure zonder voorafgaande bekendmaking (0500)</v>
      </c>
      <c r="AR299" s="1" t="str">
        <f>VLOOKUP(Tableau1[[#This Row],[POposte]],Tableau13[#All],16,FALSE)</f>
        <v/>
      </c>
      <c r="AS299" s="285" t="str">
        <f>Tableau1[[#This Row],[KRC]]&amp;Tableau1[[#This Row],[Poste KRC]]</f>
        <v>3000208615</v>
      </c>
      <c r="AT299" s="1" t="str">
        <f>VLOOKUP(Tableau1[[#This Row],[Colonne3]],Tableau6[[#All],[krcposte]:[description ]],2,FALSE)</f>
        <v>Médicament (AFMPS)</v>
      </c>
    </row>
    <row r="300" spans="1:46" x14ac:dyDescent="0.35">
      <c r="A300" s="1" t="str">
        <f>Tableau1[[#This Row],[Nº pièce référence]]</f>
        <v>4500672971</v>
      </c>
      <c r="B300" s="128" t="s">
        <v>1219</v>
      </c>
      <c r="C300" s="1"/>
      <c r="D300" s="1"/>
      <c r="E300" s="1" t="s">
        <v>1220</v>
      </c>
      <c r="F300" s="92"/>
      <c r="G300" s="125">
        <v>1</v>
      </c>
      <c r="H300" s="95">
        <v>43956</v>
      </c>
      <c r="I300" s="33">
        <v>13578</v>
      </c>
      <c r="J300" s="73" t="s">
        <v>282</v>
      </c>
      <c r="K300" s="73"/>
      <c r="L300" s="176" t="s">
        <v>276</v>
      </c>
      <c r="M300" s="33"/>
      <c r="N300" s="33"/>
      <c r="O300" s="33"/>
      <c r="P300" s="33"/>
      <c r="Q300" s="75">
        <v>43956</v>
      </c>
      <c r="R300" s="226" t="str">
        <f>VLOOKUP(Tableau1[[#This Row],[POposte]],Tableau8[],15,FALSE)</f>
        <v>BB</v>
      </c>
      <c r="S300" s="226" t="str">
        <f>VLOOKUP(Tableau1[[#This Row],[POposte]],Tableau8[],14,FALSE)</f>
        <v>XXX</v>
      </c>
      <c r="T300" s="75" t="str">
        <f>IF(Tableau1[[#This Row],[Strat lancement]]="A0",IF(Tableau1[[#This Row],[Statut lancement]]="X","OK","NOK"),IF(Tableau1[[#This Row],[Strat lancement]]="AA",IF(Tableau1[[#This Row],[Statut lancement]]="XX","OK","NOK"),IF(Tableau1[[#This Row],[Strat lancement]]="BB",IF(Tableau1[[#This Row],[Statut lancement]]="XXX","OK","NOK"))))</f>
        <v>OK</v>
      </c>
      <c r="U300" s="18" t="s">
        <v>1221</v>
      </c>
      <c r="V300" s="1" t="s">
        <v>1222</v>
      </c>
      <c r="W300" s="1" t="s">
        <v>88</v>
      </c>
      <c r="X300" s="2">
        <v>43957</v>
      </c>
      <c r="Y300" s="1" t="s">
        <v>1223</v>
      </c>
      <c r="Z300" s="1" t="s">
        <v>219</v>
      </c>
      <c r="AA300" s="2">
        <v>43957</v>
      </c>
      <c r="AB300" s="123" t="s">
        <v>220</v>
      </c>
      <c r="AC300" s="1" t="str">
        <f>VLOOKUP(Tableau1[[#This Row],[POposte]],Tableau8[#All],18,FALSE)</f>
        <v/>
      </c>
      <c r="AD300" s="236" t="str">
        <f>CONCATENATE(Tableau1[[#This Row],[Nº pièce référence]],Tableau1[[#This Row],[Poste de réf.]])</f>
        <v>450067297110</v>
      </c>
      <c r="AE300" s="237">
        <f>VLOOKUP(Tableau1[[#This Row],[POposte]],Tableau5[#All],5,FALSE)</f>
        <v>7210.5</v>
      </c>
      <c r="AF300" s="238" t="s">
        <v>52</v>
      </c>
      <c r="AG300" s="237">
        <f>VLOOKUP(Tableau1[[#This Row],[POposte]],Tableau5[#All],6,FALSE)</f>
        <v>7210.5</v>
      </c>
      <c r="AH300" s="238" t="s">
        <v>52</v>
      </c>
      <c r="AI300" s="239">
        <f>Tableau1[[#This Row],[Montant Engagé PO]]-Tableau1[[#This Row],[Montant Liquidé]]</f>
        <v>0</v>
      </c>
      <c r="AJ300" s="237" t="str">
        <f>VLOOKUP(Tableau1[[#This Row],[POposte]],Tableau5[#All],3,FALSE)</f>
        <v>300020861</v>
      </c>
      <c r="AK300" s="237" t="str">
        <f>VLOOKUP(Tableau1[[#This Row],[POposte]],Tableau5[#All],4,FALSE)</f>
        <v>2</v>
      </c>
      <c r="AL300" s="146" t="str">
        <f>VLOOKUP(Tableau1[[#This Row],[POposte]],Tableau5[#All],2,FALSE)</f>
        <v>255223121102</v>
      </c>
      <c r="AM300" s="237" t="str">
        <f>VLOOKUP(Tableau1[[#This Row],[POposte]],Tableau8[],9,FALSE)</f>
        <v>Z</v>
      </c>
      <c r="AN300" s="241">
        <f>VLOOKUP(Tableau1[[#This Row],[POposte]],Tableau8[],16,FALSE)</f>
        <v>1</v>
      </c>
      <c r="AO300" s="200">
        <f>VLOOKUP(Tableau1[[#This Row],[POposte]],Tableau8[],17,FALSE)</f>
        <v>0</v>
      </c>
      <c r="AP300" s="1" t="str">
        <f>VLOOKUP(Tableau1[[#This Row],[POposte]],Tableau13[#All],10,FALSE)</f>
        <v>0800</v>
      </c>
      <c r="AQ300" s="1" t="str">
        <f>VLOOKUP(MID(Tableau1[[#This Row],[Codenva]],1,2),Tableau36[],2,FALSE)</f>
        <v>Overheidsopdrachten van beperkte waarde (0800)</v>
      </c>
      <c r="AR300" s="1" t="str">
        <f>VLOOKUP(Tableau1[[#This Row],[POposte]],Tableau13[#All],16,FALSE)</f>
        <v/>
      </c>
      <c r="AS300" s="285" t="str">
        <f>Tableau1[[#This Row],[KRC]]&amp;Tableau1[[#This Row],[Poste KRC]]</f>
        <v>3000208612</v>
      </c>
      <c r="AT300" s="1" t="str">
        <f>VLOOKUP(Tableau1[[#This Row],[Colonne3]],Tableau6[[#All],[krcposte]:[description ]],2,FALSE)</f>
        <v>Testing/reactifs</v>
      </c>
    </row>
    <row r="301" spans="1:46" x14ac:dyDescent="0.35">
      <c r="A301" s="1" t="str">
        <f>Tableau1[[#This Row],[Nº pièce référence]]</f>
        <v>4500673117</v>
      </c>
      <c r="B301" s="128" t="s">
        <v>1224</v>
      </c>
      <c r="C301" s="1"/>
      <c r="D301" s="1"/>
      <c r="E301" s="1" t="s">
        <v>400</v>
      </c>
      <c r="F301" s="92"/>
      <c r="G301" s="127">
        <v>0</v>
      </c>
      <c r="H301" s="95">
        <v>43958</v>
      </c>
      <c r="I301" s="33">
        <v>15806</v>
      </c>
      <c r="J301" s="73" t="s">
        <v>396</v>
      </c>
      <c r="K301" s="73"/>
      <c r="L301" s="176" t="s">
        <v>276</v>
      </c>
      <c r="M301" s="33"/>
      <c r="N301" s="33"/>
      <c r="O301" s="33"/>
      <c r="P301" s="33"/>
      <c r="Q301" s="95">
        <v>43959</v>
      </c>
      <c r="R301" s="227" t="str">
        <f>VLOOKUP(Tableau1[[#This Row],[POposte]],Tableau8[],15,FALSE)</f>
        <v>BB</v>
      </c>
      <c r="S301" s="227" t="str">
        <f>VLOOKUP(Tableau1[[#This Row],[POposte]],Tableau8[],14,FALSE)</f>
        <v>XXX</v>
      </c>
      <c r="T301" s="95" t="str">
        <f>IF(Tableau1[[#This Row],[Strat lancement]]="A0",IF(Tableau1[[#This Row],[Statut lancement]]="X","OK","NOK"),IF(Tableau1[[#This Row],[Strat lancement]]="AA",IF(Tableau1[[#This Row],[Statut lancement]]="XX","OK","NOK"),IF(Tableau1[[#This Row],[Strat lancement]]="BB",IF(Tableau1[[#This Row],[Statut lancement]]="XXX","OK","NOK"))))</f>
        <v>OK</v>
      </c>
      <c r="U301" s="18" t="s">
        <v>401</v>
      </c>
      <c r="V301" s="1" t="s">
        <v>1225</v>
      </c>
      <c r="W301" s="1" t="s">
        <v>88</v>
      </c>
      <c r="X301" s="2">
        <v>43958</v>
      </c>
      <c r="Y301" s="1" t="s">
        <v>1226</v>
      </c>
      <c r="Z301" s="1" t="s">
        <v>219</v>
      </c>
      <c r="AA301" s="2">
        <v>43958</v>
      </c>
      <c r="AB301" s="123" t="s">
        <v>220</v>
      </c>
      <c r="AC301" s="1" t="str">
        <f>VLOOKUP(Tableau1[[#This Row],[POposte]],Tableau8[#All],18,FALSE)</f>
        <v/>
      </c>
      <c r="AD301" s="236" t="str">
        <f>CONCATENATE(Tableau1[[#This Row],[Nº pièce référence]],Tableau1[[#This Row],[Poste de réf.]])</f>
        <v>450067311710</v>
      </c>
      <c r="AE301" s="237">
        <f>VLOOKUP(Tableau1[[#This Row],[POposte]],Tableau5[#All],5,FALSE)</f>
        <v>10859.75</v>
      </c>
      <c r="AF301" s="238" t="s">
        <v>52</v>
      </c>
      <c r="AG301" s="237">
        <f>VLOOKUP(Tableau1[[#This Row],[POposte]],Tableau5[#All],6,FALSE)</f>
        <v>10859.599999999999</v>
      </c>
      <c r="AH301" s="238" t="s">
        <v>52</v>
      </c>
      <c r="AI301" s="239">
        <f>Tableau1[[#This Row],[Montant Engagé PO]]-Tableau1[[#This Row],[Montant Liquidé]]</f>
        <v>0.15000000000145519</v>
      </c>
      <c r="AJ301" s="237" t="str">
        <f>VLOOKUP(Tableau1[[#This Row],[POposte]],Tableau5[#All],3,FALSE)</f>
        <v>300020861</v>
      </c>
      <c r="AK301" s="237" t="str">
        <f>VLOOKUP(Tableau1[[#This Row],[POposte]],Tableau5[#All],4,FALSE)</f>
        <v>2</v>
      </c>
      <c r="AL301" s="146" t="str">
        <f>VLOOKUP(Tableau1[[#This Row],[POposte]],Tableau5[#All],2,FALSE)</f>
        <v>255223121102</v>
      </c>
      <c r="AM301" s="237" t="str">
        <f>VLOOKUP(Tableau1[[#This Row],[POposte]],Tableau8[],9,FALSE)</f>
        <v>Z</v>
      </c>
      <c r="AN301" s="241">
        <f>VLOOKUP(Tableau1[[#This Row],[POposte]],Tableau8[],16,FALSE)</f>
        <v>1</v>
      </c>
      <c r="AO301" s="200">
        <f>VLOOKUP(Tableau1[[#This Row],[POposte]],Tableau8[],17,FALSE)</f>
        <v>0</v>
      </c>
      <c r="AP301" s="1" t="str">
        <f>VLOOKUP(Tableau1[[#This Row],[POposte]],Tableau13[#All],10,FALSE)</f>
        <v>0800</v>
      </c>
      <c r="AQ301" s="1" t="str">
        <f>VLOOKUP(MID(Tableau1[[#This Row],[Codenva]],1,2),Tableau36[],2,FALSE)</f>
        <v>Overheidsopdrachten van beperkte waarde (0800)</v>
      </c>
      <c r="AR301" s="1" t="str">
        <f>VLOOKUP(Tableau1[[#This Row],[POposte]],Tableau13[#All],16,FALSE)</f>
        <v/>
      </c>
      <c r="AS301" s="285" t="str">
        <f>Tableau1[[#This Row],[KRC]]&amp;Tableau1[[#This Row],[Poste KRC]]</f>
        <v>3000208612</v>
      </c>
      <c r="AT301" s="1" t="str">
        <f>VLOOKUP(Tableau1[[#This Row],[Colonne3]],Tableau6[[#All],[krcposte]:[description ]],2,FALSE)</f>
        <v>Testing/reactifs</v>
      </c>
    </row>
    <row r="302" spans="1:46" x14ac:dyDescent="0.35">
      <c r="A302" s="1" t="str">
        <f>Tableau1[[#This Row],[Nº pièce référence]]</f>
        <v>4500673080</v>
      </c>
      <c r="B302" s="126" t="s">
        <v>1227</v>
      </c>
      <c r="C302" s="1"/>
      <c r="D302" s="1"/>
      <c r="E302" s="1" t="s">
        <v>1228</v>
      </c>
      <c r="F302" s="92"/>
      <c r="G302" s="127">
        <v>0</v>
      </c>
      <c r="H302" s="95">
        <v>43943</v>
      </c>
      <c r="I302" s="33">
        <v>12884</v>
      </c>
      <c r="J302" s="73" t="s">
        <v>712</v>
      </c>
      <c r="K302" s="75">
        <v>43995</v>
      </c>
      <c r="L302" s="176" t="s">
        <v>276</v>
      </c>
      <c r="M302" s="33"/>
      <c r="N302" s="33"/>
      <c r="O302" s="33"/>
      <c r="P302" s="33"/>
      <c r="Q302" s="95">
        <v>43944</v>
      </c>
      <c r="R302" s="227" t="str">
        <f>VLOOKUP(Tableau1[[#This Row],[POposte]],Tableau8[],15,FALSE)</f>
        <v>BB</v>
      </c>
      <c r="S302" s="227" t="str">
        <f>VLOOKUP(Tableau1[[#This Row],[POposte]],Tableau8[],14,FALSE)</f>
        <v>XXX</v>
      </c>
      <c r="T302" s="95" t="str">
        <f>IF(Tableau1[[#This Row],[Strat lancement]]="A0",IF(Tableau1[[#This Row],[Statut lancement]]="X","OK","NOK"),IF(Tableau1[[#This Row],[Strat lancement]]="AA",IF(Tableau1[[#This Row],[Statut lancement]]="XX","OK","NOK"),IF(Tableau1[[#This Row],[Strat lancement]]="BB",IF(Tableau1[[#This Row],[Statut lancement]]="XXX","OK","NOK"))))</f>
        <v>OK</v>
      </c>
      <c r="U302" s="18" t="s">
        <v>1229</v>
      </c>
      <c r="V302" s="1" t="s">
        <v>1230</v>
      </c>
      <c r="W302" s="1" t="s">
        <v>88</v>
      </c>
      <c r="X302" s="2">
        <v>43958</v>
      </c>
      <c r="Y302" s="1" t="s">
        <v>1231</v>
      </c>
      <c r="Z302" s="1" t="s">
        <v>219</v>
      </c>
      <c r="AA302" s="2">
        <v>43958</v>
      </c>
      <c r="AB302" s="123" t="s">
        <v>220</v>
      </c>
      <c r="AC302" s="1" t="str">
        <f>VLOOKUP(Tableau1[[#This Row],[POposte]],Tableau8[#All],18,FALSE)</f>
        <v>I3</v>
      </c>
      <c r="AD302" s="236" t="str">
        <f>CONCATENATE(Tableau1[[#This Row],[Nº pièce référence]],Tableau1[[#This Row],[Poste de réf.]])</f>
        <v>450067308010</v>
      </c>
      <c r="AE302" s="237">
        <f>VLOOKUP(Tableau1[[#This Row],[POposte]],Tableau5[#All],5,FALSE)</f>
        <v>187270.83</v>
      </c>
      <c r="AF302" s="238" t="s">
        <v>52</v>
      </c>
      <c r="AG302" s="237">
        <f>VLOOKUP(Tableau1[[#This Row],[POposte]],Tableau5[#All],6,FALSE)</f>
        <v>176561.6</v>
      </c>
      <c r="AH302" s="238" t="s">
        <v>52</v>
      </c>
      <c r="AI302" s="239">
        <f>Tableau1[[#This Row],[Montant Engagé PO]]-Tableau1[[#This Row],[Montant Liquidé]]</f>
        <v>10709.229999999981</v>
      </c>
      <c r="AJ302" s="237" t="str">
        <f>VLOOKUP(Tableau1[[#This Row],[POposte]],Tableau5[#All],3,FALSE)</f>
        <v>300020861</v>
      </c>
      <c r="AK302" s="237" t="str">
        <f>VLOOKUP(Tableau1[[#This Row],[POposte]],Tableau5[#All],4,FALSE)</f>
        <v>1</v>
      </c>
      <c r="AL302" s="146" t="str">
        <f>VLOOKUP(Tableau1[[#This Row],[POposte]],Tableau5[#All],2,FALSE)</f>
        <v>255223121102</v>
      </c>
      <c r="AM302" s="237" t="str">
        <f>VLOOKUP(Tableau1[[#This Row],[POposte]],Tableau8[],9,FALSE)</f>
        <v>Z</v>
      </c>
      <c r="AN302" s="241">
        <f>VLOOKUP(Tableau1[[#This Row],[POposte]],Tableau8[],16,FALSE)</f>
        <v>1</v>
      </c>
      <c r="AO302" s="200">
        <f>VLOOKUP(Tableau1[[#This Row],[POposte]],Tableau8[],17,FALSE)</f>
        <v>0</v>
      </c>
      <c r="AP302" s="1" t="str">
        <f>VLOOKUP(Tableau1[[#This Row],[POposte]],Tableau13[#All],10,FALSE)</f>
        <v>0500</v>
      </c>
      <c r="AQ302" s="1" t="str">
        <f>VLOOKUP(MID(Tableau1[[#This Row],[Codenva]],1,2),Tableau36[],2,FALSE)</f>
        <v>Onderhandelingsprocedure zonder voorafgaande bekendmaking (0500)</v>
      </c>
      <c r="AR302" s="1" t="str">
        <f>VLOOKUP(Tableau1[[#This Row],[POposte]],Tableau13[#All],16,FALSE)</f>
        <v/>
      </c>
      <c r="AS302" s="285" t="str">
        <f>Tableau1[[#This Row],[KRC]]&amp;Tableau1[[#This Row],[Poste KRC]]</f>
        <v>3000208611</v>
      </c>
      <c r="AT302" s="1" t="str">
        <f>VLOOKUP(Tableau1[[#This Row],[Colonne3]],Tableau6[[#All],[krcposte]:[description ]],2,FALSE)</f>
        <v>PPE</v>
      </c>
    </row>
    <row r="303" spans="1:46" x14ac:dyDescent="0.35">
      <c r="A303" s="1" t="str">
        <f>Tableau1[[#This Row],[Nº pièce référence]]</f>
        <v>4500673109</v>
      </c>
      <c r="B303" s="128" t="s">
        <v>1232</v>
      </c>
      <c r="C303" s="1"/>
      <c r="D303" s="1" t="s">
        <v>1233</v>
      </c>
      <c r="E303" s="1" t="s">
        <v>1234</v>
      </c>
      <c r="F303" s="92"/>
      <c r="G303" s="125">
        <v>0.5</v>
      </c>
      <c r="H303" s="95">
        <v>43956</v>
      </c>
      <c r="I303" s="33">
        <v>13580</v>
      </c>
      <c r="J303" s="73" t="s">
        <v>1186</v>
      </c>
      <c r="K303" s="75">
        <v>43995</v>
      </c>
      <c r="L303" s="176" t="s">
        <v>276</v>
      </c>
      <c r="M303" s="33"/>
      <c r="N303" s="33"/>
      <c r="O303" s="33"/>
      <c r="P303" s="33"/>
      <c r="Q303" s="75">
        <v>43956</v>
      </c>
      <c r="R303" s="226" t="str">
        <f>VLOOKUP(Tableau1[[#This Row],[POposte]],Tableau8[],15,FALSE)</f>
        <v>BB</v>
      </c>
      <c r="S303" s="226" t="str">
        <f>VLOOKUP(Tableau1[[#This Row],[POposte]],Tableau8[],14,FALSE)</f>
        <v>XXX</v>
      </c>
      <c r="T303" s="75" t="str">
        <f>IF(Tableau1[[#This Row],[Strat lancement]]="A0",IF(Tableau1[[#This Row],[Statut lancement]]="X","OK","NOK"),IF(Tableau1[[#This Row],[Strat lancement]]="AA",IF(Tableau1[[#This Row],[Statut lancement]]="XX","OK","NOK"),IF(Tableau1[[#This Row],[Strat lancement]]="BB",IF(Tableau1[[#This Row],[Statut lancement]]="XXX","OK","NOK"))))</f>
        <v>OK</v>
      </c>
      <c r="U303" s="18" t="s">
        <v>1235</v>
      </c>
      <c r="V303" s="1" t="s">
        <v>1236</v>
      </c>
      <c r="W303" s="1" t="s">
        <v>88</v>
      </c>
      <c r="X303" s="2">
        <v>43958</v>
      </c>
      <c r="Y303" s="1" t="s">
        <v>1237</v>
      </c>
      <c r="Z303" s="1" t="s">
        <v>219</v>
      </c>
      <c r="AA303" s="2">
        <v>43958</v>
      </c>
      <c r="AB303" s="123" t="s">
        <v>220</v>
      </c>
      <c r="AC303" s="1" t="str">
        <f>VLOOKUP(Tableau1[[#This Row],[POposte]],Tableau8[#All],18,FALSE)</f>
        <v/>
      </c>
      <c r="AD303" s="236" t="str">
        <f>CONCATENATE(Tableau1[[#This Row],[Nº pièce référence]],Tableau1[[#This Row],[Poste de réf.]])</f>
        <v>450067310910</v>
      </c>
      <c r="AE303" s="237">
        <f>VLOOKUP(Tableau1[[#This Row],[POposte]],Tableau5[#All],5,FALSE)</f>
        <v>1522161.56</v>
      </c>
      <c r="AF303" s="238" t="s">
        <v>52</v>
      </c>
      <c r="AG303" s="237">
        <f>VLOOKUP(Tableau1[[#This Row],[POposte]],Tableau5[#All],6,FALSE)</f>
        <v>756321.84</v>
      </c>
      <c r="AH303" s="238" t="s">
        <v>52</v>
      </c>
      <c r="AI303" s="239">
        <f>Tableau1[[#This Row],[Montant Engagé PO]]-Tableau1[[#This Row],[Montant Liquidé]]</f>
        <v>765839.72000000009</v>
      </c>
      <c r="AJ303" s="237" t="str">
        <f>VLOOKUP(Tableau1[[#This Row],[POposte]],Tableau5[#All],3,FALSE)</f>
        <v>300020861</v>
      </c>
      <c r="AK303" s="237" t="str">
        <f>VLOOKUP(Tableau1[[#This Row],[POposte]],Tableau5[#All],4,FALSE)</f>
        <v>1</v>
      </c>
      <c r="AL303" s="146" t="str">
        <f>VLOOKUP(Tableau1[[#This Row],[POposte]],Tableau5[#All],2,FALSE)</f>
        <v>255223121102</v>
      </c>
      <c r="AM303" s="237" t="str">
        <f>VLOOKUP(Tableau1[[#This Row],[POposte]],Tableau8[],9,FALSE)</f>
        <v>Z</v>
      </c>
      <c r="AN303" s="241">
        <f>VLOOKUP(Tableau1[[#This Row],[POposte]],Tableau8[],16,FALSE)</f>
        <v>1</v>
      </c>
      <c r="AO303" s="200">
        <f>VLOOKUP(Tableau1[[#This Row],[POposte]],Tableau8[],17,FALSE)</f>
        <v>0</v>
      </c>
      <c r="AP303" s="1" t="str">
        <f>VLOOKUP(Tableau1[[#This Row],[POposte]],Tableau13[#All],10,FALSE)</f>
        <v>0500</v>
      </c>
      <c r="AQ303" s="1" t="str">
        <f>VLOOKUP(MID(Tableau1[[#This Row],[Codenva]],1,2),Tableau36[],2,FALSE)</f>
        <v>Onderhandelingsprocedure zonder voorafgaande bekendmaking (0500)</v>
      </c>
      <c r="AR303" s="1" t="str">
        <f>VLOOKUP(Tableau1[[#This Row],[POposte]],Tableau13[#All],16,FALSE)</f>
        <v/>
      </c>
      <c r="AS303" s="285" t="str">
        <f>Tableau1[[#This Row],[KRC]]&amp;Tableau1[[#This Row],[Poste KRC]]</f>
        <v>3000208611</v>
      </c>
      <c r="AT303" s="1" t="str">
        <f>VLOOKUP(Tableau1[[#This Row],[Colonne3]],Tableau6[[#All],[krcposte]:[description ]],2,FALSE)</f>
        <v>PPE</v>
      </c>
    </row>
    <row r="304" spans="1:46" x14ac:dyDescent="0.35">
      <c r="A304" s="1" t="str">
        <f>Tableau1[[#This Row],[Nº pièce référence]]</f>
        <v>4500673302</v>
      </c>
      <c r="B304" s="130" t="s">
        <v>1238</v>
      </c>
      <c r="C304" s="1"/>
      <c r="D304" s="1"/>
      <c r="E304" s="1" t="s">
        <v>1239</v>
      </c>
      <c r="F304" s="92"/>
      <c r="G304" s="127">
        <v>0</v>
      </c>
      <c r="H304" s="95">
        <v>43958</v>
      </c>
      <c r="I304" s="33">
        <v>15862</v>
      </c>
      <c r="J304" s="73" t="s">
        <v>396</v>
      </c>
      <c r="K304" s="73"/>
      <c r="L304" s="176" t="s">
        <v>276</v>
      </c>
      <c r="M304" s="33"/>
      <c r="N304" s="33"/>
      <c r="O304" s="33"/>
      <c r="P304" s="33"/>
      <c r="Q304" s="75">
        <v>43958</v>
      </c>
      <c r="R304" s="226" t="str">
        <f>VLOOKUP(Tableau1[[#This Row],[POposte]],Tableau8[],15,FALSE)</f>
        <v>BB</v>
      </c>
      <c r="S304" s="226" t="str">
        <f>VLOOKUP(Tableau1[[#This Row],[POposte]],Tableau8[],14,FALSE)</f>
        <v>XXX</v>
      </c>
      <c r="T304" s="75" t="str">
        <f>IF(Tableau1[[#This Row],[Strat lancement]]="A0",IF(Tableau1[[#This Row],[Statut lancement]]="X","OK","NOK"),IF(Tableau1[[#This Row],[Strat lancement]]="AA",IF(Tableau1[[#This Row],[Statut lancement]]="XX","OK","NOK"),IF(Tableau1[[#This Row],[Strat lancement]]="BB",IF(Tableau1[[#This Row],[Statut lancement]]="XXX","OK","NOK"))))</f>
        <v>OK</v>
      </c>
      <c r="U304" s="18" t="s">
        <v>1240</v>
      </c>
      <c r="V304" s="1" t="s">
        <v>1241</v>
      </c>
      <c r="W304" s="1" t="s">
        <v>88</v>
      </c>
      <c r="X304" s="2">
        <v>43959</v>
      </c>
      <c r="Y304" s="1" t="s">
        <v>1242</v>
      </c>
      <c r="Z304" s="1" t="s">
        <v>219</v>
      </c>
      <c r="AA304" s="2">
        <v>43959</v>
      </c>
      <c r="AB304" s="123" t="s">
        <v>220</v>
      </c>
      <c r="AC304" s="1" t="str">
        <f>VLOOKUP(Tableau1[[#This Row],[POposte]],Tableau8[#All],18,FALSE)</f>
        <v/>
      </c>
      <c r="AD304" s="236" t="str">
        <f>CONCATENATE(Tableau1[[#This Row],[Nº pièce référence]],Tableau1[[#This Row],[Poste de réf.]])</f>
        <v>450067330210</v>
      </c>
      <c r="AE304" s="237">
        <f>VLOOKUP(Tableau1[[#This Row],[POposte]],Tableau5[#All],5,FALSE)</f>
        <v>108850.39</v>
      </c>
      <c r="AF304" s="238" t="s">
        <v>52</v>
      </c>
      <c r="AG304" s="237">
        <f>VLOOKUP(Tableau1[[#This Row],[POposte]],Tableau5[#All],6,FALSE)</f>
        <v>14072.3</v>
      </c>
      <c r="AH304" s="238" t="s">
        <v>52</v>
      </c>
      <c r="AI304" s="239">
        <f>Tableau1[[#This Row],[Montant Engagé PO]]-Tableau1[[#This Row],[Montant Liquidé]]</f>
        <v>94778.09</v>
      </c>
      <c r="AJ304" s="237" t="str">
        <f>VLOOKUP(Tableau1[[#This Row],[POposte]],Tableau5[#All],3,FALSE)</f>
        <v>300020861</v>
      </c>
      <c r="AK304" s="237" t="str">
        <f>VLOOKUP(Tableau1[[#This Row],[POposte]],Tableau5[#All],4,FALSE)</f>
        <v>1</v>
      </c>
      <c r="AL304" s="146" t="str">
        <f>VLOOKUP(Tableau1[[#This Row],[POposte]],Tableau5[#All],2,FALSE)</f>
        <v>255223121102</v>
      </c>
      <c r="AM304" s="237" t="str">
        <f>VLOOKUP(Tableau1[[#This Row],[POposte]],Tableau8[],9,FALSE)</f>
        <v>Z</v>
      </c>
      <c r="AN304" s="241">
        <f>VLOOKUP(Tableau1[[#This Row],[POposte]],Tableau8[],16,FALSE)</f>
        <v>1</v>
      </c>
      <c r="AO304" s="200">
        <f>VLOOKUP(Tableau1[[#This Row],[POposte]],Tableau8[],17,FALSE)</f>
        <v>0</v>
      </c>
      <c r="AP304" s="1" t="str">
        <f>VLOOKUP(Tableau1[[#This Row],[POposte]],Tableau13[#All],10,FALSE)</f>
        <v>0500</v>
      </c>
      <c r="AQ304" s="1" t="str">
        <f>VLOOKUP(MID(Tableau1[[#This Row],[Codenva]],1,2),Tableau36[],2,FALSE)</f>
        <v>Onderhandelingsprocedure zonder voorafgaande bekendmaking (0500)</v>
      </c>
      <c r="AR304" s="1" t="str">
        <f>VLOOKUP(Tableau1[[#This Row],[POposte]],Tableau13[#All],16,FALSE)</f>
        <v/>
      </c>
      <c r="AS304" s="285" t="str">
        <f>Tableau1[[#This Row],[KRC]]&amp;Tableau1[[#This Row],[Poste KRC]]</f>
        <v>3000208611</v>
      </c>
      <c r="AT304" s="1" t="str">
        <f>VLOOKUP(Tableau1[[#This Row],[Colonne3]],Tableau6[[#All],[krcposte]:[description ]],2,FALSE)</f>
        <v>PPE</v>
      </c>
    </row>
    <row r="305" spans="1:46" x14ac:dyDescent="0.35">
      <c r="A305" s="1" t="str">
        <f>Tableau1[[#This Row],[Nº pièce référence]]</f>
        <v>4500673321</v>
      </c>
      <c r="B305" s="128" t="s">
        <v>1243</v>
      </c>
      <c r="C305" s="1"/>
      <c r="D305" s="1"/>
      <c r="E305" s="1" t="s">
        <v>907</v>
      </c>
      <c r="F305" s="92"/>
      <c r="G305" s="127">
        <v>0</v>
      </c>
      <c r="H305" s="95" t="s">
        <v>1244</v>
      </c>
      <c r="I305" s="33" t="s">
        <v>1245</v>
      </c>
      <c r="J305" s="73" t="s">
        <v>396</v>
      </c>
      <c r="K305" s="73"/>
      <c r="L305" s="176" t="s">
        <v>276</v>
      </c>
      <c r="M305" s="33"/>
      <c r="N305" s="33"/>
      <c r="O305" s="33"/>
      <c r="P305" s="33"/>
      <c r="Q305" s="75">
        <v>43958</v>
      </c>
      <c r="R305" s="226" t="str">
        <f>VLOOKUP(Tableau1[[#This Row],[POposte]],Tableau8[],15,FALSE)</f>
        <v>BB</v>
      </c>
      <c r="S305" s="226" t="str">
        <f>VLOOKUP(Tableau1[[#This Row],[POposte]],Tableau8[],14,FALSE)</f>
        <v>XXX</v>
      </c>
      <c r="T305" s="75" t="str">
        <f>IF(Tableau1[[#This Row],[Strat lancement]]="A0",IF(Tableau1[[#This Row],[Statut lancement]]="X","OK","NOK"),IF(Tableau1[[#This Row],[Strat lancement]]="AA",IF(Tableau1[[#This Row],[Statut lancement]]="XX","OK","NOK"),IF(Tableau1[[#This Row],[Strat lancement]]="BB",IF(Tableau1[[#This Row],[Statut lancement]]="XXX","OK","NOK"))))</f>
        <v>OK</v>
      </c>
      <c r="U305" s="18" t="s">
        <v>910</v>
      </c>
      <c r="V305" s="1" t="s">
        <v>1246</v>
      </c>
      <c r="W305" s="1" t="s">
        <v>88</v>
      </c>
      <c r="X305" s="2">
        <v>43959</v>
      </c>
      <c r="Y305" s="1" t="s">
        <v>1247</v>
      </c>
      <c r="Z305" s="1" t="s">
        <v>219</v>
      </c>
      <c r="AA305" s="2">
        <v>43959</v>
      </c>
      <c r="AB305" s="123" t="s">
        <v>220</v>
      </c>
      <c r="AC305" s="1" t="str">
        <f>VLOOKUP(Tableau1[[#This Row],[POposte]],Tableau8[#All],18,FALSE)</f>
        <v/>
      </c>
      <c r="AD305" s="236" t="str">
        <f>CONCATENATE(Tableau1[[#This Row],[Nº pièce référence]],Tableau1[[#This Row],[Poste de réf.]])</f>
        <v>450067332110</v>
      </c>
      <c r="AE305" s="237">
        <f>VLOOKUP(Tableau1[[#This Row],[POposte]],Tableau5[#All],5,FALSE)</f>
        <v>70718.45</v>
      </c>
      <c r="AF305" s="238" t="s">
        <v>52</v>
      </c>
      <c r="AG305" s="237">
        <f>VLOOKUP(Tableau1[[#This Row],[POposte]],Tableau5[#All],6,FALSE)</f>
        <v>70718.45</v>
      </c>
      <c r="AH305" s="238" t="s">
        <v>52</v>
      </c>
      <c r="AI305" s="239">
        <f>Tableau1[[#This Row],[Montant Engagé PO]]-Tableau1[[#This Row],[Montant Liquidé]]</f>
        <v>0</v>
      </c>
      <c r="AJ305" s="237" t="str">
        <f>VLOOKUP(Tableau1[[#This Row],[POposte]],Tableau5[#All],3,FALSE)</f>
        <v>300020861</v>
      </c>
      <c r="AK305" s="237" t="str">
        <f>VLOOKUP(Tableau1[[#This Row],[POposte]],Tableau5[#All],4,FALSE)</f>
        <v>2</v>
      </c>
      <c r="AL305" s="146" t="str">
        <f>VLOOKUP(Tableau1[[#This Row],[POposte]],Tableau5[#All],2,FALSE)</f>
        <v>255223121102</v>
      </c>
      <c r="AM305" s="237" t="str">
        <f>VLOOKUP(Tableau1[[#This Row],[POposte]],Tableau8[],9,FALSE)</f>
        <v>Z</v>
      </c>
      <c r="AN305" s="241">
        <f>VLOOKUP(Tableau1[[#This Row],[POposte]],Tableau8[],16,FALSE)</f>
        <v>1</v>
      </c>
      <c r="AO305" s="200">
        <f>VLOOKUP(Tableau1[[#This Row],[POposte]],Tableau8[],17,FALSE)</f>
        <v>0</v>
      </c>
      <c r="AP305" s="1" t="str">
        <f>VLOOKUP(Tableau1[[#This Row],[POposte]],Tableau13[#All],10,FALSE)</f>
        <v>0520</v>
      </c>
      <c r="AQ305" s="1" t="str">
        <f>VLOOKUP(MID(Tableau1[[#This Row],[Codenva]],1,2),Tableau36[],2,FALSE)</f>
        <v>Onderhandelingsprocedure zonder voorafgaande bekendmaking (0500)</v>
      </c>
      <c r="AR305" s="1" t="str">
        <f>VLOOKUP(Tableau1[[#This Row],[POposte]],Tableau13[#All],16,FALSE)</f>
        <v/>
      </c>
      <c r="AS305" s="285" t="str">
        <f>Tableau1[[#This Row],[KRC]]&amp;Tableau1[[#This Row],[Poste KRC]]</f>
        <v>3000208612</v>
      </c>
      <c r="AT305" s="1" t="str">
        <f>VLOOKUP(Tableau1[[#This Row],[Colonne3]],Tableau6[[#All],[krcposte]:[description ]],2,FALSE)</f>
        <v>Testing/reactifs</v>
      </c>
    </row>
    <row r="306" spans="1:46" x14ac:dyDescent="0.35">
      <c r="A306" s="1" t="str">
        <f>Tableau1[[#This Row],[Nº pièce référence]]</f>
        <v>4500673298</v>
      </c>
      <c r="B306" s="128" t="s">
        <v>1248</v>
      </c>
      <c r="C306" s="1"/>
      <c r="D306" s="1"/>
      <c r="E306" s="1" t="s">
        <v>1249</v>
      </c>
      <c r="F306" s="92"/>
      <c r="G306" s="127">
        <v>0</v>
      </c>
      <c r="H306" s="95">
        <v>43958</v>
      </c>
      <c r="I306" s="33">
        <v>15859</v>
      </c>
      <c r="J306" s="73" t="s">
        <v>396</v>
      </c>
      <c r="K306" s="73"/>
      <c r="L306" s="176" t="s">
        <v>276</v>
      </c>
      <c r="M306" s="33"/>
      <c r="N306" s="33"/>
      <c r="O306" s="33"/>
      <c r="P306" s="33"/>
      <c r="Q306" s="75">
        <v>43958</v>
      </c>
      <c r="R306" s="226" t="str">
        <f>VLOOKUP(Tableau1[[#This Row],[POposte]],Tableau8[],15,FALSE)</f>
        <v>BB</v>
      </c>
      <c r="S306" s="226" t="str">
        <f>VLOOKUP(Tableau1[[#This Row],[POposte]],Tableau8[],14,FALSE)</f>
        <v>XXX</v>
      </c>
      <c r="T306" s="75" t="str">
        <f>IF(Tableau1[[#This Row],[Strat lancement]]="A0",IF(Tableau1[[#This Row],[Statut lancement]]="X","OK","NOK"),IF(Tableau1[[#This Row],[Strat lancement]]="AA",IF(Tableau1[[#This Row],[Statut lancement]]="XX","OK","NOK"),IF(Tableau1[[#This Row],[Strat lancement]]="BB",IF(Tableau1[[#This Row],[Statut lancement]]="XXX","OK","NOK"))))</f>
        <v>OK</v>
      </c>
      <c r="U306" s="18" t="s">
        <v>1250</v>
      </c>
      <c r="V306" s="1" t="s">
        <v>1251</v>
      </c>
      <c r="W306" s="1" t="s">
        <v>88</v>
      </c>
      <c r="X306" s="2">
        <v>43959</v>
      </c>
      <c r="Y306" s="1" t="s">
        <v>1252</v>
      </c>
      <c r="Z306" s="1" t="s">
        <v>219</v>
      </c>
      <c r="AA306" s="2">
        <v>43959</v>
      </c>
      <c r="AB306" s="123" t="s">
        <v>220</v>
      </c>
      <c r="AC306" s="1" t="str">
        <f>VLOOKUP(Tableau1[[#This Row],[POposte]],Tableau8[#All],18,FALSE)</f>
        <v/>
      </c>
      <c r="AD306" s="236" t="str">
        <f>CONCATENATE(Tableau1[[#This Row],[Nº pièce référence]],Tableau1[[#This Row],[Poste de réf.]])</f>
        <v>450067329810</v>
      </c>
      <c r="AE306" s="237">
        <f>VLOOKUP(Tableau1[[#This Row],[POposte]],Tableau5[#All],5,FALSE)</f>
        <v>297962.5</v>
      </c>
      <c r="AF306" s="238" t="s">
        <v>52</v>
      </c>
      <c r="AG306" s="237">
        <f>VLOOKUP(Tableau1[[#This Row],[POposte]],Tableau5[#All],6,FALSE)</f>
        <v>282457.46000000008</v>
      </c>
      <c r="AH306" s="238" t="s">
        <v>52</v>
      </c>
      <c r="AI306" s="239">
        <f>Tableau1[[#This Row],[Montant Engagé PO]]-Tableau1[[#This Row],[Montant Liquidé]]</f>
        <v>15505.039999999921</v>
      </c>
      <c r="AJ306" s="237" t="str">
        <f>VLOOKUP(Tableau1[[#This Row],[POposte]],Tableau5[#All],3,FALSE)</f>
        <v>300020861</v>
      </c>
      <c r="AK306" s="237" t="str">
        <f>VLOOKUP(Tableau1[[#This Row],[POposte]],Tableau5[#All],4,FALSE)</f>
        <v>1</v>
      </c>
      <c r="AL306" s="146" t="str">
        <f>VLOOKUP(Tableau1[[#This Row],[POposte]],Tableau5[#All],2,FALSE)</f>
        <v>255223121102</v>
      </c>
      <c r="AM306" s="237" t="str">
        <f>VLOOKUP(Tableau1[[#This Row],[POposte]],Tableau8[],9,FALSE)</f>
        <v>Z</v>
      </c>
      <c r="AN306" s="241">
        <f>VLOOKUP(Tableau1[[#This Row],[POposte]],Tableau8[],16,FALSE)</f>
        <v>1</v>
      </c>
      <c r="AO306" s="200">
        <f>VLOOKUP(Tableau1[[#This Row],[POposte]],Tableau8[],17,FALSE)</f>
        <v>0</v>
      </c>
      <c r="AP306" s="1" t="str">
        <f>VLOOKUP(Tableau1[[#This Row],[POposte]],Tableau13[#All],10,FALSE)</f>
        <v>0500</v>
      </c>
      <c r="AQ306" s="1" t="str">
        <f>VLOOKUP(MID(Tableau1[[#This Row],[Codenva]],1,2),Tableau36[],2,FALSE)</f>
        <v>Onderhandelingsprocedure zonder voorafgaande bekendmaking (0500)</v>
      </c>
      <c r="AR306" s="1" t="str">
        <f>VLOOKUP(Tableau1[[#This Row],[POposte]],Tableau13[#All],16,FALSE)</f>
        <v/>
      </c>
      <c r="AS306" s="285" t="str">
        <f>Tableau1[[#This Row],[KRC]]&amp;Tableau1[[#This Row],[Poste KRC]]</f>
        <v>3000208611</v>
      </c>
      <c r="AT306" s="1" t="str">
        <f>VLOOKUP(Tableau1[[#This Row],[Colonne3]],Tableau6[[#All],[krcposte]:[description ]],2,FALSE)</f>
        <v>PPE</v>
      </c>
    </row>
    <row r="307" spans="1:46" x14ac:dyDescent="0.35">
      <c r="A307" s="1" t="str">
        <f>Tableau1[[#This Row],[Nº pièce référence]]</f>
        <v>4500673328</v>
      </c>
      <c r="B307" s="128" t="s">
        <v>1253</v>
      </c>
      <c r="C307" s="1"/>
      <c r="D307" s="1"/>
      <c r="E307" s="1" t="s">
        <v>1254</v>
      </c>
      <c r="F307" s="92"/>
      <c r="G307" s="123"/>
      <c r="H307" s="95">
        <v>43942</v>
      </c>
      <c r="I307" s="33">
        <v>12590</v>
      </c>
      <c r="J307" s="73" t="s">
        <v>282</v>
      </c>
      <c r="K307" s="73"/>
      <c r="L307" s="176" t="s">
        <v>276</v>
      </c>
      <c r="M307" s="42" t="s">
        <v>332</v>
      </c>
      <c r="N307" s="33"/>
      <c r="O307" s="33"/>
      <c r="P307" s="33"/>
      <c r="Q307" s="75" t="e">
        <v>#N/A</v>
      </c>
      <c r="R307" s="226" t="str">
        <f>VLOOKUP(Tableau1[[#This Row],[POposte]],Tableau8[],15,FALSE)</f>
        <v>AA</v>
      </c>
      <c r="S307" s="226" t="str">
        <f>VLOOKUP(Tableau1[[#This Row],[POposte]],Tableau8[],14,FALSE)</f>
        <v>XX</v>
      </c>
      <c r="T307" s="75" t="str">
        <f>IF(Tableau1[[#This Row],[Strat lancement]]="A0",IF(Tableau1[[#This Row],[Statut lancement]]="X","OK","NOK"),IF(Tableau1[[#This Row],[Strat lancement]]="AA",IF(Tableau1[[#This Row],[Statut lancement]]="XX","OK","NOK"),IF(Tableau1[[#This Row],[Strat lancement]]="BB",IF(Tableau1[[#This Row],[Statut lancement]]="XXX","OK","NOK"))))</f>
        <v>OK</v>
      </c>
      <c r="U307" s="18" t="s">
        <v>1255</v>
      </c>
      <c r="V307" s="1" t="s">
        <v>1256</v>
      </c>
      <c r="W307" s="1" t="s">
        <v>88</v>
      </c>
      <c r="X307" s="2">
        <v>43959</v>
      </c>
      <c r="Y307" s="1" t="s">
        <v>1257</v>
      </c>
      <c r="Z307" s="1" t="s">
        <v>219</v>
      </c>
      <c r="AA307" s="2">
        <v>43959</v>
      </c>
      <c r="AB307" s="123" t="s">
        <v>220</v>
      </c>
      <c r="AC307" s="1" t="str">
        <f>VLOOKUP(Tableau1[[#This Row],[POposte]],Tableau8[#All],18,FALSE)</f>
        <v/>
      </c>
      <c r="AD307" s="236" t="str">
        <f>CONCATENATE(Tableau1[[#This Row],[Nº pièce référence]],Tableau1[[#This Row],[Poste de réf.]])</f>
        <v>450067332810</v>
      </c>
      <c r="AE307" s="237">
        <f>VLOOKUP(Tableau1[[#This Row],[POposte]],Tableau5[#All],5,FALSE)</f>
        <v>3832</v>
      </c>
      <c r="AF307" s="238" t="s">
        <v>52</v>
      </c>
      <c r="AG307" s="237">
        <f>VLOOKUP(Tableau1[[#This Row],[POposte]],Tableau5[#All],6,FALSE)</f>
        <v>3832</v>
      </c>
      <c r="AH307" s="238" t="s">
        <v>52</v>
      </c>
      <c r="AI307" s="239">
        <f>Tableau1[[#This Row],[Montant Engagé PO]]-Tableau1[[#This Row],[Montant Liquidé]]</f>
        <v>0</v>
      </c>
      <c r="AJ307" s="237" t="str">
        <f>VLOOKUP(Tableau1[[#This Row],[POposte]],Tableau5[#All],3,FALSE)</f>
        <v>300020861</v>
      </c>
      <c r="AK307" s="237" t="str">
        <f>VLOOKUP(Tableau1[[#This Row],[POposte]],Tableau5[#All],4,FALSE)</f>
        <v>2</v>
      </c>
      <c r="AL307" s="146" t="str">
        <f>VLOOKUP(Tableau1[[#This Row],[POposte]],Tableau5[#All],2,FALSE)</f>
        <v>255223121102</v>
      </c>
      <c r="AM307" s="237" t="str">
        <f>VLOOKUP(Tableau1[[#This Row],[POposte]],Tableau8[],9,FALSE)</f>
        <v>Z</v>
      </c>
      <c r="AN307" s="241">
        <f>VLOOKUP(Tableau1[[#This Row],[POposte]],Tableau8[],16,FALSE)</f>
        <v>1</v>
      </c>
      <c r="AO307" s="200">
        <f>VLOOKUP(Tableau1[[#This Row],[POposte]],Tableau8[],17,FALSE)</f>
        <v>0</v>
      </c>
      <c r="AP307" s="1" t="str">
        <f>VLOOKUP(Tableau1[[#This Row],[POposte]],Tableau13[#All],10,FALSE)</f>
        <v>0800</v>
      </c>
      <c r="AQ307" s="1" t="str">
        <f>VLOOKUP(MID(Tableau1[[#This Row],[Codenva]],1,2),Tableau36[],2,FALSE)</f>
        <v>Overheidsopdrachten van beperkte waarde (0800)</v>
      </c>
      <c r="AR307" s="1" t="str">
        <f>VLOOKUP(Tableau1[[#This Row],[POposte]],Tableau13[#All],16,FALSE)</f>
        <v/>
      </c>
      <c r="AS307" s="285" t="str">
        <f>Tableau1[[#This Row],[KRC]]&amp;Tableau1[[#This Row],[Poste KRC]]</f>
        <v>3000208612</v>
      </c>
      <c r="AT307" s="1" t="str">
        <f>VLOOKUP(Tableau1[[#This Row],[Colonne3]],Tableau6[[#All],[krcposte]:[description ]],2,FALSE)</f>
        <v>Testing/reactifs</v>
      </c>
    </row>
    <row r="308" spans="1:46" x14ac:dyDescent="0.35">
      <c r="A308" s="1" t="str">
        <f>Tableau1[[#This Row],[Nº pièce référence]]</f>
        <v>4500673337</v>
      </c>
      <c r="B308" s="124"/>
      <c r="C308" s="1"/>
      <c r="D308" s="1"/>
      <c r="E308" s="1" t="s">
        <v>1258</v>
      </c>
      <c r="F308" s="92"/>
      <c r="G308" s="123" t="s">
        <v>1259</v>
      </c>
      <c r="H308" s="75" t="s">
        <v>214</v>
      </c>
      <c r="I308" s="75" t="s">
        <v>214</v>
      </c>
      <c r="J308" s="75" t="s">
        <v>214</v>
      </c>
      <c r="K308" s="75" t="s">
        <v>214</v>
      </c>
      <c r="L308" s="176" t="s">
        <v>276</v>
      </c>
      <c r="M308" s="75"/>
      <c r="N308" s="75"/>
      <c r="O308" s="75"/>
      <c r="P308" s="75"/>
      <c r="Q308" s="75" t="s">
        <v>214</v>
      </c>
      <c r="R308" s="226" t="str">
        <f>VLOOKUP(Tableau1[[#This Row],[POposte]],Tableau8[],15,FALSE)</f>
        <v>AA</v>
      </c>
      <c r="S308" s="226" t="str">
        <f>VLOOKUP(Tableau1[[#This Row],[POposte]],Tableau8[],14,FALSE)</f>
        <v>XX</v>
      </c>
      <c r="T308" s="75" t="str">
        <f>IF(Tableau1[[#This Row],[Strat lancement]]="A0",IF(Tableau1[[#This Row],[Statut lancement]]="X","OK","NOK"),IF(Tableau1[[#This Row],[Strat lancement]]="AA",IF(Tableau1[[#This Row],[Statut lancement]]="XX","OK","NOK"),IF(Tableau1[[#This Row],[Strat lancement]]="BB",IF(Tableau1[[#This Row],[Statut lancement]]="XXX","OK","NOK"))))</f>
        <v>OK</v>
      </c>
      <c r="U308" s="18" t="s">
        <v>1260</v>
      </c>
      <c r="V308" s="1" t="s">
        <v>1261</v>
      </c>
      <c r="W308" s="1" t="s">
        <v>88</v>
      </c>
      <c r="X308" s="2">
        <v>43959</v>
      </c>
      <c r="Y308" s="1" t="s">
        <v>1262</v>
      </c>
      <c r="Z308" s="1" t="s">
        <v>219</v>
      </c>
      <c r="AA308" s="2">
        <v>43959</v>
      </c>
      <c r="AB308" s="123" t="s">
        <v>220</v>
      </c>
      <c r="AC308" s="1" t="str">
        <f>VLOOKUP(Tableau1[[#This Row],[POposte]],Tableau8[#All],18,FALSE)</f>
        <v/>
      </c>
      <c r="AD308" s="236" t="str">
        <f>CONCATENATE(Tableau1[[#This Row],[Nº pièce référence]],Tableau1[[#This Row],[Poste de réf.]])</f>
        <v>450067333710</v>
      </c>
      <c r="AE308" s="237">
        <f>VLOOKUP(Tableau1[[#This Row],[POposte]],Tableau5[#All],5,FALSE)</f>
        <v>3342.39</v>
      </c>
      <c r="AF308" s="238" t="s">
        <v>52</v>
      </c>
      <c r="AG308" s="237">
        <f>VLOOKUP(Tableau1[[#This Row],[POposte]],Tableau5[#All],6,FALSE)</f>
        <v>3342.39</v>
      </c>
      <c r="AH308" s="238" t="s">
        <v>52</v>
      </c>
      <c r="AI308" s="239">
        <f>Tableau1[[#This Row],[Montant Engagé PO]]-Tableau1[[#This Row],[Montant Liquidé]]</f>
        <v>0</v>
      </c>
      <c r="AJ308" s="237" t="str">
        <f>VLOOKUP(Tableau1[[#This Row],[POposte]],Tableau5[#All],3,FALSE)</f>
        <v>300020861</v>
      </c>
      <c r="AK308" s="237" t="str">
        <f>VLOOKUP(Tableau1[[#This Row],[POposte]],Tableau5[#All],4,FALSE)</f>
        <v>5</v>
      </c>
      <c r="AL308" s="146" t="str">
        <f>VLOOKUP(Tableau1[[#This Row],[POposte]],Tableau5[#All],2,FALSE)</f>
        <v>255223121102</v>
      </c>
      <c r="AM308" s="237" t="str">
        <f>VLOOKUP(Tableau1[[#This Row],[POposte]],Tableau8[],9,FALSE)</f>
        <v>Z</v>
      </c>
      <c r="AN308" s="241">
        <f>VLOOKUP(Tableau1[[#This Row],[POposte]],Tableau8[],16,FALSE)</f>
        <v>1</v>
      </c>
      <c r="AO308" s="200">
        <f>VLOOKUP(Tableau1[[#This Row],[POposte]],Tableau8[],17,FALSE)</f>
        <v>0</v>
      </c>
      <c r="AP308" s="1" t="str">
        <f>VLOOKUP(Tableau1[[#This Row],[POposte]],Tableau13[#All],10,FALSE)</f>
        <v>0800</v>
      </c>
      <c r="AQ308" s="1" t="str">
        <f>VLOOKUP(MID(Tableau1[[#This Row],[Codenva]],1,2),Tableau36[],2,FALSE)</f>
        <v>Overheidsopdrachten van beperkte waarde (0800)</v>
      </c>
      <c r="AR308" s="1" t="str">
        <f>VLOOKUP(Tableau1[[#This Row],[POposte]],Tableau13[#All],16,FALSE)</f>
        <v/>
      </c>
      <c r="AS308" s="285" t="str">
        <f>Tableau1[[#This Row],[KRC]]&amp;Tableau1[[#This Row],[Poste KRC]]</f>
        <v>3000208615</v>
      </c>
      <c r="AT308" s="1" t="str">
        <f>VLOOKUP(Tableau1[[#This Row],[Colonne3]],Tableau6[[#All],[krcposte]:[description ]],2,FALSE)</f>
        <v>Médicament (AFMPS)</v>
      </c>
    </row>
    <row r="309" spans="1:46" x14ac:dyDescent="0.35">
      <c r="A309" s="1" t="str">
        <f>Tableau1[[#This Row],[Nº pièce référence]]</f>
        <v>4500673252</v>
      </c>
      <c r="B309" s="128" t="s">
        <v>1263</v>
      </c>
      <c r="C309" s="1"/>
      <c r="D309" s="1" t="s">
        <v>1264</v>
      </c>
      <c r="E309" s="1" t="s">
        <v>1265</v>
      </c>
      <c r="F309" s="92"/>
      <c r="G309" s="125">
        <v>1</v>
      </c>
      <c r="H309" s="95">
        <v>43951</v>
      </c>
      <c r="I309" s="33">
        <v>13358</v>
      </c>
      <c r="J309" s="73" t="s">
        <v>1186</v>
      </c>
      <c r="K309" s="75">
        <v>43995</v>
      </c>
      <c r="L309" s="176" t="s">
        <v>276</v>
      </c>
      <c r="M309" s="33"/>
      <c r="N309" s="33"/>
      <c r="O309" s="33"/>
      <c r="P309" s="33"/>
      <c r="Q309" s="75">
        <v>43951</v>
      </c>
      <c r="R309" s="226" t="str">
        <f>VLOOKUP(Tableau1[[#This Row],[POposte]],Tableau8[],15,FALSE)</f>
        <v>BB</v>
      </c>
      <c r="S309" s="226" t="str">
        <f>VLOOKUP(Tableau1[[#This Row],[POposte]],Tableau8[],14,FALSE)</f>
        <v>XXX</v>
      </c>
      <c r="T309" s="75" t="str">
        <f>IF(Tableau1[[#This Row],[Strat lancement]]="A0",IF(Tableau1[[#This Row],[Statut lancement]]="X","OK","NOK"),IF(Tableau1[[#This Row],[Strat lancement]]="AA",IF(Tableau1[[#This Row],[Statut lancement]]="XX","OK","NOK"),IF(Tableau1[[#This Row],[Strat lancement]]="BB",IF(Tableau1[[#This Row],[Statut lancement]]="XXX","OK","NOK"))))</f>
        <v>OK</v>
      </c>
      <c r="U309" s="18" t="s">
        <v>1266</v>
      </c>
      <c r="V309" s="1" t="s">
        <v>1267</v>
      </c>
      <c r="W309" s="1" t="s">
        <v>88</v>
      </c>
      <c r="X309" s="2">
        <v>43959</v>
      </c>
      <c r="Y309" s="1" t="s">
        <v>1268</v>
      </c>
      <c r="Z309" s="1" t="s">
        <v>219</v>
      </c>
      <c r="AA309" s="2">
        <v>43959</v>
      </c>
      <c r="AB309" s="123" t="s">
        <v>220</v>
      </c>
      <c r="AC309" s="1" t="str">
        <f>VLOOKUP(Tableau1[[#This Row],[POposte]],Tableau8[#All],18,FALSE)</f>
        <v/>
      </c>
      <c r="AD309" s="236" t="str">
        <f>CONCATENATE(Tableau1[[#This Row],[Nº pièce référence]],Tableau1[[#This Row],[Poste de réf.]])</f>
        <v>450067325210</v>
      </c>
      <c r="AE309" s="237">
        <f>VLOOKUP(Tableau1[[#This Row],[POposte]],Tableau5[#All],5,FALSE)</f>
        <v>16843200</v>
      </c>
      <c r="AF309" s="238" t="s">
        <v>52</v>
      </c>
      <c r="AG309" s="237">
        <f>VLOOKUP(Tableau1[[#This Row],[POposte]],Tableau5[#All],6,FALSE)</f>
        <v>15172800</v>
      </c>
      <c r="AH309" s="238" t="s">
        <v>52</v>
      </c>
      <c r="AI309" s="239">
        <f>Tableau1[[#This Row],[Montant Engagé PO]]-Tableau1[[#This Row],[Montant Liquidé]]</f>
        <v>1670400</v>
      </c>
      <c r="AJ309" s="237" t="str">
        <f>VLOOKUP(Tableau1[[#This Row],[POposte]],Tableau5[#All],3,FALSE)</f>
        <v>300020861</v>
      </c>
      <c r="AK309" s="237" t="str">
        <f>VLOOKUP(Tableau1[[#This Row],[POposte]],Tableau5[#All],4,FALSE)</f>
        <v>1</v>
      </c>
      <c r="AL309" s="146" t="str">
        <f>VLOOKUP(Tableau1[[#This Row],[POposte]],Tableau5[#All],2,FALSE)</f>
        <v>255223121102</v>
      </c>
      <c r="AM309" s="237" t="str">
        <f>VLOOKUP(Tableau1[[#This Row],[POposte]],Tableau8[],9,FALSE)</f>
        <v>Z</v>
      </c>
      <c r="AN309" s="241">
        <f>VLOOKUP(Tableau1[[#This Row],[POposte]],Tableau8[],16,FALSE)</f>
        <v>1</v>
      </c>
      <c r="AO309" s="200">
        <f>VLOOKUP(Tableau1[[#This Row],[POposte]],Tableau8[],17,FALSE)</f>
        <v>0</v>
      </c>
      <c r="AP309" s="1" t="str">
        <f>VLOOKUP(Tableau1[[#This Row],[POposte]],Tableau13[#All],10,FALSE)</f>
        <v>0500</v>
      </c>
      <c r="AQ309" s="1" t="str">
        <f>VLOOKUP(MID(Tableau1[[#This Row],[Codenva]],1,2),Tableau36[],2,FALSE)</f>
        <v>Onderhandelingsprocedure zonder voorafgaande bekendmaking (0500)</v>
      </c>
      <c r="AR309" s="1" t="str">
        <f>VLOOKUP(Tableau1[[#This Row],[POposte]],Tableau13[#All],16,FALSE)</f>
        <v/>
      </c>
      <c r="AS309" s="285" t="str">
        <f>Tableau1[[#This Row],[KRC]]&amp;Tableau1[[#This Row],[Poste KRC]]</f>
        <v>3000208611</v>
      </c>
      <c r="AT309" s="1" t="str">
        <f>VLOOKUP(Tableau1[[#This Row],[Colonne3]],Tableau6[[#All],[krcposte]:[description ]],2,FALSE)</f>
        <v>PPE</v>
      </c>
    </row>
    <row r="310" spans="1:46" x14ac:dyDescent="0.35">
      <c r="A310" s="1" t="str">
        <f>Tableau1[[#This Row],[Nº pièce référence]]</f>
        <v>4500673330</v>
      </c>
      <c r="B310" s="130" t="s">
        <v>1269</v>
      </c>
      <c r="C310" s="1"/>
      <c r="D310" s="1" t="s">
        <v>1270</v>
      </c>
      <c r="E310" s="1" t="s">
        <v>1271</v>
      </c>
      <c r="F310" s="92"/>
      <c r="G310" s="125">
        <v>1</v>
      </c>
      <c r="H310" s="95">
        <v>43959</v>
      </c>
      <c r="I310" s="33">
        <v>15976</v>
      </c>
      <c r="J310" s="73" t="s">
        <v>396</v>
      </c>
      <c r="K310" s="73"/>
      <c r="L310" s="176" t="s">
        <v>276</v>
      </c>
      <c r="M310" s="33"/>
      <c r="N310" s="33"/>
      <c r="O310" s="33"/>
      <c r="P310" s="33"/>
      <c r="Q310" s="75">
        <v>43958</v>
      </c>
      <c r="R310" s="226" t="str">
        <f>VLOOKUP(Tableau1[[#This Row],[POposte]],Tableau8[],15,FALSE)</f>
        <v>BB</v>
      </c>
      <c r="S310" s="226" t="str">
        <f>VLOOKUP(Tableau1[[#This Row],[POposte]],Tableau8[],14,FALSE)</f>
        <v>XXX</v>
      </c>
      <c r="T310" s="75" t="str">
        <f>IF(Tableau1[[#This Row],[Strat lancement]]="A0",IF(Tableau1[[#This Row],[Statut lancement]]="X","OK","NOK"),IF(Tableau1[[#This Row],[Strat lancement]]="AA",IF(Tableau1[[#This Row],[Statut lancement]]="XX","OK","NOK"),IF(Tableau1[[#This Row],[Strat lancement]]="BB",IF(Tableau1[[#This Row],[Statut lancement]]="XXX","OK","NOK"))))</f>
        <v>OK</v>
      </c>
      <c r="U310" s="18" t="s">
        <v>469</v>
      </c>
      <c r="V310" s="1" t="s">
        <v>1272</v>
      </c>
      <c r="W310" s="1" t="s">
        <v>88</v>
      </c>
      <c r="X310" s="2">
        <v>43959</v>
      </c>
      <c r="Y310" s="1" t="s">
        <v>1273</v>
      </c>
      <c r="Z310" s="1" t="s">
        <v>219</v>
      </c>
      <c r="AA310" s="2">
        <v>43959</v>
      </c>
      <c r="AB310" s="123" t="s">
        <v>220</v>
      </c>
      <c r="AC310" s="1" t="str">
        <f>VLOOKUP(Tableau1[[#This Row],[POposte]],Tableau8[#All],18,FALSE)</f>
        <v/>
      </c>
      <c r="AD310" s="236" t="str">
        <f>CONCATENATE(Tableau1[[#This Row],[Nº pièce référence]],Tableau1[[#This Row],[Poste de réf.]])</f>
        <v>450067333010</v>
      </c>
      <c r="AE310" s="237">
        <f>VLOOKUP(Tableau1[[#This Row],[POposte]],Tableau5[#All],5,FALSE)</f>
        <v>351659.13</v>
      </c>
      <c r="AF310" s="238" t="s">
        <v>52</v>
      </c>
      <c r="AG310" s="237">
        <f>VLOOKUP(Tableau1[[#This Row],[POposte]],Tableau5[#All],6,FALSE)</f>
        <v>351659.13</v>
      </c>
      <c r="AH310" s="238" t="s">
        <v>52</v>
      </c>
      <c r="AI310" s="239">
        <f>Tableau1[[#This Row],[Montant Engagé PO]]-Tableau1[[#This Row],[Montant Liquidé]]</f>
        <v>0</v>
      </c>
      <c r="AJ310" s="237" t="str">
        <f>VLOOKUP(Tableau1[[#This Row],[POposte]],Tableau5[#All],3,FALSE)</f>
        <v>300020861</v>
      </c>
      <c r="AK310" s="237" t="str">
        <f>VLOOKUP(Tableau1[[#This Row],[POposte]],Tableau5[#All],4,FALSE)</f>
        <v>6</v>
      </c>
      <c r="AL310" s="146" t="str">
        <f>VLOOKUP(Tableau1[[#This Row],[POposte]],Tableau5[#All],2,FALSE)</f>
        <v>255223121102</v>
      </c>
      <c r="AM310" s="237" t="str">
        <f>VLOOKUP(Tableau1[[#This Row],[POposte]],Tableau8[],9,FALSE)</f>
        <v>Z</v>
      </c>
      <c r="AN310" s="241">
        <f>VLOOKUP(Tableau1[[#This Row],[POposte]],Tableau8[],16,FALSE)</f>
        <v>1</v>
      </c>
      <c r="AO310" s="200">
        <f>VLOOKUP(Tableau1[[#This Row],[POposte]],Tableau8[],17,FALSE)</f>
        <v>0</v>
      </c>
      <c r="AP310" s="1" t="str">
        <f>VLOOKUP(Tableau1[[#This Row],[POposte]],Tableau13[#All],10,FALSE)</f>
        <v>0500</v>
      </c>
      <c r="AQ310" s="1" t="str">
        <f>VLOOKUP(MID(Tableau1[[#This Row],[Codenva]],1,2),Tableau36[],2,FALSE)</f>
        <v>Onderhandelingsprocedure zonder voorafgaande bekendmaking (0500)</v>
      </c>
      <c r="AR310" s="1" t="str">
        <f>VLOOKUP(Tableau1[[#This Row],[POposte]],Tableau13[#All],16,FALSE)</f>
        <v/>
      </c>
      <c r="AS310" s="285" t="str">
        <f>Tableau1[[#This Row],[KRC]]&amp;Tableau1[[#This Row],[Poste KRC]]</f>
        <v>3000208616</v>
      </c>
      <c r="AT310" s="1" t="str">
        <f>VLOOKUP(Tableau1[[#This Row],[Colonne3]],Tableau6[[#All],[krcposte]:[description ]],2,FALSE)</f>
        <v>Divers Taskforce (medical devices, etc)</v>
      </c>
    </row>
    <row r="311" spans="1:46" x14ac:dyDescent="0.35">
      <c r="A311" s="1" t="str">
        <f>Tableau1[[#This Row],[Nº pièce référence]]</f>
        <v>4500673548</v>
      </c>
      <c r="B311" s="128" t="s">
        <v>1274</v>
      </c>
      <c r="C311" s="1"/>
      <c r="D311" s="1"/>
      <c r="E311" s="1" t="s">
        <v>898</v>
      </c>
      <c r="F311" s="92"/>
      <c r="G311" s="127">
        <v>0</v>
      </c>
      <c r="H311" s="95">
        <v>43959</v>
      </c>
      <c r="I311" s="33">
        <v>16099</v>
      </c>
      <c r="J311" s="73" t="s">
        <v>282</v>
      </c>
      <c r="K311" s="73"/>
      <c r="L311" s="176" t="s">
        <v>276</v>
      </c>
      <c r="M311" s="33"/>
      <c r="N311" s="33"/>
      <c r="O311" s="33"/>
      <c r="P311" s="33"/>
      <c r="Q311" s="95">
        <v>43959</v>
      </c>
      <c r="R311" s="227" t="str">
        <f>VLOOKUP(Tableau1[[#This Row],[POposte]],Tableau8[],15,FALSE)</f>
        <v>A0</v>
      </c>
      <c r="S311" s="227" t="str">
        <f>VLOOKUP(Tableau1[[#This Row],[POposte]],Tableau8[],14,FALSE)</f>
        <v>X</v>
      </c>
      <c r="T311" s="95" t="str">
        <f>IF(Tableau1[[#This Row],[Strat lancement]]="A0",IF(Tableau1[[#This Row],[Statut lancement]]="X","OK","NOK"),IF(Tableau1[[#This Row],[Strat lancement]]="AA",IF(Tableau1[[#This Row],[Statut lancement]]="XX","OK","NOK"),IF(Tableau1[[#This Row],[Strat lancement]]="BB",IF(Tableau1[[#This Row],[Statut lancement]]="XXX","OK","NOK"))))</f>
        <v>OK</v>
      </c>
      <c r="U311" s="18" t="s">
        <v>899</v>
      </c>
      <c r="V311" s="1" t="s">
        <v>1275</v>
      </c>
      <c r="W311" s="1" t="s">
        <v>88</v>
      </c>
      <c r="X311" s="2">
        <v>43962</v>
      </c>
      <c r="Y311" s="1" t="s">
        <v>1276</v>
      </c>
      <c r="Z311" s="1" t="s">
        <v>219</v>
      </c>
      <c r="AA311" s="2">
        <v>43962</v>
      </c>
      <c r="AB311" s="123" t="s">
        <v>220</v>
      </c>
      <c r="AC311" s="1" t="str">
        <f>VLOOKUP(Tableau1[[#This Row],[POposte]],Tableau8[#All],18,FALSE)</f>
        <v/>
      </c>
      <c r="AD311" s="236" t="str">
        <f>CONCATENATE(Tableau1[[#This Row],[Nº pièce référence]],Tableau1[[#This Row],[Poste de réf.]])</f>
        <v>450067354810</v>
      </c>
      <c r="AE311" s="237">
        <f>VLOOKUP(Tableau1[[#This Row],[POposte]],Tableau5[#All],5,FALSE)</f>
        <v>1048.1600000000001</v>
      </c>
      <c r="AF311" s="238" t="s">
        <v>52</v>
      </c>
      <c r="AG311" s="237">
        <f>VLOOKUP(Tableau1[[#This Row],[POposte]],Tableau5[#All],6,FALSE)</f>
        <v>1048.1600000000001</v>
      </c>
      <c r="AH311" s="238" t="s">
        <v>52</v>
      </c>
      <c r="AI311" s="239">
        <f>Tableau1[[#This Row],[Montant Engagé PO]]-Tableau1[[#This Row],[Montant Liquidé]]</f>
        <v>0</v>
      </c>
      <c r="AJ311" s="237" t="str">
        <f>VLOOKUP(Tableau1[[#This Row],[POposte]],Tableau5[#All],3,FALSE)</f>
        <v>300020861</v>
      </c>
      <c r="AK311" s="237" t="str">
        <f>VLOOKUP(Tableau1[[#This Row],[POposte]],Tableau5[#All],4,FALSE)</f>
        <v>1</v>
      </c>
      <c r="AL311" s="146" t="str">
        <f>VLOOKUP(Tableau1[[#This Row],[POposte]],Tableau5[#All],2,FALSE)</f>
        <v>255223121102</v>
      </c>
      <c r="AM311" s="237" t="str">
        <f>VLOOKUP(Tableau1[[#This Row],[POposte]],Tableau8[],9,FALSE)</f>
        <v>Z</v>
      </c>
      <c r="AN311" s="241">
        <f>VLOOKUP(Tableau1[[#This Row],[POposte]],Tableau8[],16,FALSE)</f>
        <v>1</v>
      </c>
      <c r="AO311" s="200">
        <f>VLOOKUP(Tableau1[[#This Row],[POposte]],Tableau8[],17,FALSE)</f>
        <v>0</v>
      </c>
      <c r="AP311" s="1" t="str">
        <f>VLOOKUP(Tableau1[[#This Row],[POposte]],Tableau13[#All],10,FALSE)</f>
        <v>0800</v>
      </c>
      <c r="AQ311" s="1" t="str">
        <f>VLOOKUP(MID(Tableau1[[#This Row],[Codenva]],1,2),Tableau36[],2,FALSE)</f>
        <v>Overheidsopdrachten van beperkte waarde (0800)</v>
      </c>
      <c r="AR311" s="1" t="str">
        <f>VLOOKUP(Tableau1[[#This Row],[POposte]],Tableau13[#All],16,FALSE)</f>
        <v/>
      </c>
      <c r="AS311" s="285" t="str">
        <f>Tableau1[[#This Row],[KRC]]&amp;Tableau1[[#This Row],[Poste KRC]]</f>
        <v>3000208611</v>
      </c>
      <c r="AT311" s="1" t="str">
        <f>VLOOKUP(Tableau1[[#This Row],[Colonne3]],Tableau6[[#All],[krcposte]:[description ]],2,FALSE)</f>
        <v>PPE</v>
      </c>
    </row>
    <row r="312" spans="1:46" x14ac:dyDescent="0.35">
      <c r="A312" s="1" t="str">
        <f>Tableau1[[#This Row],[Nº pièce référence]]</f>
        <v>4500673583</v>
      </c>
      <c r="B312" s="130" t="s">
        <v>1277</v>
      </c>
      <c r="C312" s="1"/>
      <c r="D312" s="1" t="s">
        <v>1278</v>
      </c>
      <c r="E312" s="1" t="s">
        <v>1279</v>
      </c>
      <c r="F312" s="92"/>
      <c r="G312" s="127">
        <v>0</v>
      </c>
      <c r="H312" s="95" t="s">
        <v>1280</v>
      </c>
      <c r="I312" s="33" t="s">
        <v>1281</v>
      </c>
      <c r="J312" s="73" t="s">
        <v>396</v>
      </c>
      <c r="K312" s="73"/>
      <c r="L312" s="176" t="s">
        <v>276</v>
      </c>
      <c r="M312" s="33"/>
      <c r="N312" s="33"/>
      <c r="O312" s="33"/>
      <c r="P312" s="33"/>
      <c r="Q312" s="75">
        <v>43963</v>
      </c>
      <c r="R312" s="226" t="str">
        <f>VLOOKUP(Tableau1[[#This Row],[POposte]],Tableau8[],15,FALSE)</f>
        <v>BB</v>
      </c>
      <c r="S312" s="226" t="str">
        <f>VLOOKUP(Tableau1[[#This Row],[POposte]],Tableau8[],14,FALSE)</f>
        <v>XXX</v>
      </c>
      <c r="T312" s="75" t="str">
        <f>IF(Tableau1[[#This Row],[Strat lancement]]="A0",IF(Tableau1[[#This Row],[Statut lancement]]="X","OK","NOK"),IF(Tableau1[[#This Row],[Strat lancement]]="AA",IF(Tableau1[[#This Row],[Statut lancement]]="XX","OK","NOK"),IF(Tableau1[[#This Row],[Strat lancement]]="BB",IF(Tableau1[[#This Row],[Statut lancement]]="XXX","OK","NOK"))))</f>
        <v>OK</v>
      </c>
      <c r="U312" s="18" t="s">
        <v>1282</v>
      </c>
      <c r="V312" s="1" t="s">
        <v>1283</v>
      </c>
      <c r="W312" s="1" t="s">
        <v>88</v>
      </c>
      <c r="X312" s="2">
        <v>43962</v>
      </c>
      <c r="Y312" s="1" t="s">
        <v>1284</v>
      </c>
      <c r="Z312" s="1" t="s">
        <v>219</v>
      </c>
      <c r="AA312" s="2">
        <v>43962</v>
      </c>
      <c r="AB312" s="123" t="s">
        <v>220</v>
      </c>
      <c r="AC312" s="1" t="str">
        <f>VLOOKUP(Tableau1[[#This Row],[POposte]],Tableau8[#All],18,FALSE)</f>
        <v/>
      </c>
      <c r="AD312" s="236" t="str">
        <f>CONCATENATE(Tableau1[[#This Row],[Nº pièce référence]],Tableau1[[#This Row],[Poste de réf.]])</f>
        <v>450067358310</v>
      </c>
      <c r="AE312" s="237">
        <f>VLOOKUP(Tableau1[[#This Row],[POposte]],Tableau5[#All],5,FALSE)</f>
        <v>595864.02999999991</v>
      </c>
      <c r="AF312" s="238" t="s">
        <v>52</v>
      </c>
      <c r="AG312" s="237">
        <f>VLOOKUP(Tableau1[[#This Row],[POposte]],Tableau5[#All],6,FALSE)</f>
        <v>595864.02999999991</v>
      </c>
      <c r="AH312" s="238" t="s">
        <v>52</v>
      </c>
      <c r="AI312" s="239">
        <f>Tableau1[[#This Row],[Montant Engagé PO]]-Tableau1[[#This Row],[Montant Liquidé]]</f>
        <v>0</v>
      </c>
      <c r="AJ312" s="237" t="str">
        <f>VLOOKUP(Tableau1[[#This Row],[POposte]],Tableau5[#All],3,FALSE)</f>
        <v>300020861</v>
      </c>
      <c r="AK312" s="237" t="str">
        <f>VLOOKUP(Tableau1[[#This Row],[POposte]],Tableau5[#All],4,FALSE)</f>
        <v>1</v>
      </c>
      <c r="AL312" s="146" t="str">
        <f>VLOOKUP(Tableau1[[#This Row],[POposte]],Tableau5[#All],2,FALSE)</f>
        <v>255223121102</v>
      </c>
      <c r="AM312" s="237" t="str">
        <f>VLOOKUP(Tableau1[[#This Row],[POposte]],Tableau8[],9,FALSE)</f>
        <v>Z</v>
      </c>
      <c r="AN312" s="241">
        <f>VLOOKUP(Tableau1[[#This Row],[POposte]],Tableau8[],16,FALSE)</f>
        <v>1</v>
      </c>
      <c r="AO312" s="200">
        <f>VLOOKUP(Tableau1[[#This Row],[POposte]],Tableau8[],17,FALSE)</f>
        <v>0</v>
      </c>
      <c r="AP312" s="1" t="str">
        <f>VLOOKUP(Tableau1[[#This Row],[POposte]],Tableau13[#All],10,FALSE)</f>
        <v>0520</v>
      </c>
      <c r="AQ312" s="1" t="str">
        <f>VLOOKUP(MID(Tableau1[[#This Row],[Codenva]],1,2),Tableau36[],2,FALSE)</f>
        <v>Onderhandelingsprocedure zonder voorafgaande bekendmaking (0500)</v>
      </c>
      <c r="AR312" s="1" t="str">
        <f>VLOOKUP(Tableau1[[#This Row],[POposte]],Tableau13[#All],16,FALSE)</f>
        <v/>
      </c>
      <c r="AS312" s="285" t="str">
        <f>Tableau1[[#This Row],[KRC]]&amp;Tableau1[[#This Row],[Poste KRC]]</f>
        <v>3000208611</v>
      </c>
      <c r="AT312" s="1" t="str">
        <f>VLOOKUP(Tableau1[[#This Row],[Colonne3]],Tableau6[[#All],[krcposte]:[description ]],2,FALSE)</f>
        <v>PPE</v>
      </c>
    </row>
    <row r="313" spans="1:46" x14ac:dyDescent="0.35">
      <c r="A313" s="1" t="str">
        <f>Tableau1[[#This Row],[Nº pièce référence]]</f>
        <v>4500673614</v>
      </c>
      <c r="B313" s="130" t="s">
        <v>1285</v>
      </c>
      <c r="C313" s="1"/>
      <c r="D313" s="1" t="s">
        <v>1286</v>
      </c>
      <c r="E313" s="1" t="s">
        <v>1279</v>
      </c>
      <c r="F313" s="92"/>
      <c r="G313" s="127">
        <v>0</v>
      </c>
      <c r="H313" s="95">
        <v>43959</v>
      </c>
      <c r="I313" s="33">
        <v>16107</v>
      </c>
      <c r="J313" s="73" t="s">
        <v>396</v>
      </c>
      <c r="K313" s="73"/>
      <c r="L313" s="176" t="s">
        <v>276</v>
      </c>
      <c r="M313" s="33"/>
      <c r="N313" s="33"/>
      <c r="O313" s="33"/>
      <c r="P313" s="33"/>
      <c r="Q313" s="95">
        <v>43959</v>
      </c>
      <c r="R313" s="227" t="str">
        <f>VLOOKUP(Tableau1[[#This Row],[POposte]],Tableau8[],15,FALSE)</f>
        <v>BB</v>
      </c>
      <c r="S313" s="227" t="str">
        <f>VLOOKUP(Tableau1[[#This Row],[POposte]],Tableau8[],14,FALSE)</f>
        <v>XXX</v>
      </c>
      <c r="T313" s="95" t="str">
        <f>IF(Tableau1[[#This Row],[Strat lancement]]="A0",IF(Tableau1[[#This Row],[Statut lancement]]="X","OK","NOK"),IF(Tableau1[[#This Row],[Strat lancement]]="AA",IF(Tableau1[[#This Row],[Statut lancement]]="XX","OK","NOK"),IF(Tableau1[[#This Row],[Strat lancement]]="BB",IF(Tableau1[[#This Row],[Statut lancement]]="XXX","OK","NOK"))))</f>
        <v>OK</v>
      </c>
      <c r="U313" s="18" t="s">
        <v>1282</v>
      </c>
      <c r="V313" s="1" t="s">
        <v>1287</v>
      </c>
      <c r="W313" s="1" t="s">
        <v>88</v>
      </c>
      <c r="X313" s="2">
        <v>43962</v>
      </c>
      <c r="Y313" s="1" t="s">
        <v>1284</v>
      </c>
      <c r="Z313" s="1" t="s">
        <v>219</v>
      </c>
      <c r="AA313" s="2">
        <v>43962</v>
      </c>
      <c r="AB313" s="123" t="s">
        <v>220</v>
      </c>
      <c r="AC313" s="1" t="str">
        <f>VLOOKUP(Tableau1[[#This Row],[POposte]],Tableau8[#All],18,FALSE)</f>
        <v/>
      </c>
      <c r="AD313" s="236" t="str">
        <f>CONCATENATE(Tableau1[[#This Row],[Nº pièce référence]],Tableau1[[#This Row],[Poste de réf.]])</f>
        <v>450067361410</v>
      </c>
      <c r="AE313" s="237">
        <f>VLOOKUP(Tableau1[[#This Row],[POposte]],Tableau5[#All],5,FALSE)</f>
        <v>3775200</v>
      </c>
      <c r="AF313" s="238" t="s">
        <v>52</v>
      </c>
      <c r="AG313" s="237">
        <f>VLOOKUP(Tableau1[[#This Row],[POposte]],Tableau5[#All],6,FALSE)</f>
        <v>1739619.35</v>
      </c>
      <c r="AH313" s="238" t="s">
        <v>52</v>
      </c>
      <c r="AI313" s="239">
        <f>Tableau1[[#This Row],[Montant Engagé PO]]-Tableau1[[#This Row],[Montant Liquidé]]</f>
        <v>2035580.65</v>
      </c>
      <c r="AJ313" s="237" t="str">
        <f>VLOOKUP(Tableau1[[#This Row],[POposte]],Tableau5[#All],3,FALSE)</f>
        <v>300020861</v>
      </c>
      <c r="AK313" s="237" t="str">
        <f>VLOOKUP(Tableau1[[#This Row],[POposte]],Tableau5[#All],4,FALSE)</f>
        <v>1</v>
      </c>
      <c r="AL313" s="146" t="str">
        <f>VLOOKUP(Tableau1[[#This Row],[POposte]],Tableau5[#All],2,FALSE)</f>
        <v>255223121102</v>
      </c>
      <c r="AM313" s="237" t="str">
        <f>VLOOKUP(Tableau1[[#This Row],[POposte]],Tableau8[],9,FALSE)</f>
        <v>Z</v>
      </c>
      <c r="AN313" s="241">
        <f>VLOOKUP(Tableau1[[#This Row],[POposte]],Tableau8[],16,FALSE)</f>
        <v>1</v>
      </c>
      <c r="AO313" s="200">
        <f>VLOOKUP(Tableau1[[#This Row],[POposte]],Tableau8[],17,FALSE)</f>
        <v>0</v>
      </c>
      <c r="AP313" s="1" t="str">
        <f>VLOOKUP(Tableau1[[#This Row],[POposte]],Tableau13[#All],10,FALSE)</f>
        <v>0620</v>
      </c>
      <c r="AQ313" s="1" t="str">
        <f>VLOOKUP(MID(Tableau1[[#This Row],[Codenva]],1,2),Tableau36[],2,FALSE)</f>
        <v>Raamovereenkomsten (0600)</v>
      </c>
      <c r="AR313" s="1" t="str">
        <f>VLOOKUP(Tableau1[[#This Row],[POposte]],Tableau13[#All],16,FALSE)</f>
        <v/>
      </c>
      <c r="AS313" s="285" t="str">
        <f>Tableau1[[#This Row],[KRC]]&amp;Tableau1[[#This Row],[Poste KRC]]</f>
        <v>3000208611</v>
      </c>
      <c r="AT313" s="1" t="str">
        <f>VLOOKUP(Tableau1[[#This Row],[Colonne3]],Tableau6[[#All],[krcposte]:[description ]],2,FALSE)</f>
        <v>PPE</v>
      </c>
    </row>
    <row r="314" spans="1:46" x14ac:dyDescent="0.35">
      <c r="A314" s="1" t="str">
        <f>Tableau1[[#This Row],[Nº pièce référence]]</f>
        <v>4500673472</v>
      </c>
      <c r="B314" s="126" t="s">
        <v>1288</v>
      </c>
      <c r="C314" s="1"/>
      <c r="D314" s="1" t="s">
        <v>1289</v>
      </c>
      <c r="E314" s="1" t="s">
        <v>1290</v>
      </c>
      <c r="F314" s="92"/>
      <c r="G314" s="127">
        <v>0</v>
      </c>
      <c r="H314" s="75" t="s">
        <v>1291</v>
      </c>
      <c r="I314" s="73" t="s">
        <v>1292</v>
      </c>
      <c r="J314" s="73" t="s">
        <v>647</v>
      </c>
      <c r="K314" s="75">
        <v>43995</v>
      </c>
      <c r="L314" s="176" t="s">
        <v>276</v>
      </c>
      <c r="M314" s="73"/>
      <c r="N314" s="73"/>
      <c r="O314" s="73"/>
      <c r="P314" s="73"/>
      <c r="Q314" s="75">
        <v>43935</v>
      </c>
      <c r="R314" s="226" t="str">
        <f>VLOOKUP(Tableau1[[#This Row],[POposte]],Tableau8[],15,FALSE)</f>
        <v>BB</v>
      </c>
      <c r="S314" s="226" t="str">
        <f>VLOOKUP(Tableau1[[#This Row],[POposte]],Tableau8[],14,FALSE)</f>
        <v>XXX</v>
      </c>
      <c r="T314" s="75" t="str">
        <f>IF(Tableau1[[#This Row],[Strat lancement]]="A0",IF(Tableau1[[#This Row],[Statut lancement]]="X","OK","NOK"),IF(Tableau1[[#This Row],[Strat lancement]]="AA",IF(Tableau1[[#This Row],[Statut lancement]]="XX","OK","NOK"),IF(Tableau1[[#This Row],[Strat lancement]]="BB",IF(Tableau1[[#This Row],[Statut lancement]]="XXX","OK","NOK"))))</f>
        <v>OK</v>
      </c>
      <c r="U314" s="18" t="s">
        <v>1293</v>
      </c>
      <c r="V314" s="1" t="s">
        <v>1294</v>
      </c>
      <c r="W314" s="1" t="s">
        <v>88</v>
      </c>
      <c r="X314" s="2">
        <v>43962</v>
      </c>
      <c r="Y314" s="1" t="s">
        <v>1295</v>
      </c>
      <c r="Z314" s="1" t="s">
        <v>219</v>
      </c>
      <c r="AA314" s="2">
        <v>43962</v>
      </c>
      <c r="AB314" s="123" t="s">
        <v>220</v>
      </c>
      <c r="AC314" s="1" t="str">
        <f>VLOOKUP(Tableau1[[#This Row],[POposte]],Tableau8[#All],18,FALSE)</f>
        <v/>
      </c>
      <c r="AD314" s="236" t="str">
        <f>CONCATENATE(Tableau1[[#This Row],[Nº pièce référence]],Tableau1[[#This Row],[Poste de réf.]])</f>
        <v>450067347210</v>
      </c>
      <c r="AE314" s="237">
        <f>VLOOKUP(Tableau1[[#This Row],[POposte]],Tableau5[#All],5,FALSE)</f>
        <v>446590</v>
      </c>
      <c r="AF314" s="238" t="s">
        <v>52</v>
      </c>
      <c r="AG314" s="237">
        <f>VLOOKUP(Tableau1[[#This Row],[POposte]],Tableau5[#All],6,FALSE)</f>
        <v>392802.06</v>
      </c>
      <c r="AH314" s="238" t="s">
        <v>52</v>
      </c>
      <c r="AI314" s="239">
        <f>Tableau1[[#This Row],[Montant Engagé PO]]-Tableau1[[#This Row],[Montant Liquidé]]</f>
        <v>53787.94</v>
      </c>
      <c r="AJ314" s="237" t="str">
        <f>VLOOKUP(Tableau1[[#This Row],[POposte]],Tableau5[#All],3,FALSE)</f>
        <v>300020861</v>
      </c>
      <c r="AK314" s="237" t="str">
        <f>VLOOKUP(Tableau1[[#This Row],[POposte]],Tableau5[#All],4,FALSE)</f>
        <v>6</v>
      </c>
      <c r="AL314" s="146" t="str">
        <f>VLOOKUP(Tableau1[[#This Row],[POposte]],Tableau5[#All],2,FALSE)</f>
        <v>255223121102</v>
      </c>
      <c r="AM314" s="237" t="str">
        <f>VLOOKUP(Tableau1[[#This Row],[POposte]],Tableau8[],9,FALSE)</f>
        <v>Z</v>
      </c>
      <c r="AN314" s="241">
        <f>VLOOKUP(Tableau1[[#This Row],[POposte]],Tableau8[],16,FALSE)</f>
        <v>1</v>
      </c>
      <c r="AO314" s="200">
        <f>VLOOKUP(Tableau1[[#This Row],[POposte]],Tableau8[],17,FALSE)</f>
        <v>0</v>
      </c>
      <c r="AP314" s="1" t="str">
        <f>VLOOKUP(Tableau1[[#This Row],[POposte]],Tableau13[#All],10,FALSE)</f>
        <v>0520</v>
      </c>
      <c r="AQ314" s="1" t="str">
        <f>VLOOKUP(MID(Tableau1[[#This Row],[Codenva]],1,2),Tableau36[],2,FALSE)</f>
        <v>Onderhandelingsprocedure zonder voorafgaande bekendmaking (0500)</v>
      </c>
      <c r="AR314" s="1" t="str">
        <f>VLOOKUP(Tableau1[[#This Row],[POposte]],Tableau13[#All],16,FALSE)</f>
        <v/>
      </c>
      <c r="AS314" s="285" t="str">
        <f>Tableau1[[#This Row],[KRC]]&amp;Tableau1[[#This Row],[Poste KRC]]</f>
        <v>3000208616</v>
      </c>
      <c r="AT314" s="1" t="str">
        <f>VLOOKUP(Tableau1[[#This Row],[Colonne3]],Tableau6[[#All],[krcposte]:[description ]],2,FALSE)</f>
        <v>Divers Taskforce (medical devices, etc)</v>
      </c>
    </row>
    <row r="315" spans="1:46" x14ac:dyDescent="0.35">
      <c r="A315" s="1" t="str">
        <f>Tableau1[[#This Row],[Nº pièce référence]]</f>
        <v>4500673473</v>
      </c>
      <c r="B315" s="128" t="s">
        <v>1296</v>
      </c>
      <c r="C315" s="1"/>
      <c r="D315" s="1"/>
      <c r="E315" s="1" t="s">
        <v>1290</v>
      </c>
      <c r="F315" s="92"/>
      <c r="G315" s="127">
        <v>0</v>
      </c>
      <c r="H315" s="95">
        <v>43945</v>
      </c>
      <c r="I315" s="33">
        <v>13005</v>
      </c>
      <c r="J315" s="73" t="s">
        <v>282</v>
      </c>
      <c r="K315" s="73"/>
      <c r="L315" s="176" t="s">
        <v>276</v>
      </c>
      <c r="M315" s="33"/>
      <c r="N315" s="33"/>
      <c r="O315" s="33"/>
      <c r="P315" s="33"/>
      <c r="Q315" s="75">
        <v>43945</v>
      </c>
      <c r="R315" s="226" t="str">
        <f>VLOOKUP(Tableau1[[#This Row],[POposte]],Tableau8[],15,FALSE)</f>
        <v>BB</v>
      </c>
      <c r="S315" s="226" t="str">
        <f>VLOOKUP(Tableau1[[#This Row],[POposte]],Tableau8[],14,FALSE)</f>
        <v>XXX</v>
      </c>
      <c r="T315" s="75" t="str">
        <f>IF(Tableau1[[#This Row],[Strat lancement]]="A0",IF(Tableau1[[#This Row],[Statut lancement]]="X","OK","NOK"),IF(Tableau1[[#This Row],[Strat lancement]]="AA",IF(Tableau1[[#This Row],[Statut lancement]]="XX","OK","NOK"),IF(Tableau1[[#This Row],[Strat lancement]]="BB",IF(Tableau1[[#This Row],[Statut lancement]]="XXX","OK","NOK"))))</f>
        <v>OK</v>
      </c>
      <c r="U315" s="18" t="s">
        <v>1293</v>
      </c>
      <c r="V315" s="1" t="s">
        <v>1297</v>
      </c>
      <c r="W315" s="1" t="s">
        <v>88</v>
      </c>
      <c r="X315" s="2">
        <v>43962</v>
      </c>
      <c r="Y315" s="1" t="s">
        <v>1298</v>
      </c>
      <c r="Z315" s="1" t="s">
        <v>219</v>
      </c>
      <c r="AA315" s="2">
        <v>43962</v>
      </c>
      <c r="AB315" s="123" t="s">
        <v>220</v>
      </c>
      <c r="AC315" s="1" t="str">
        <f>VLOOKUP(Tableau1[[#This Row],[POposte]],Tableau8[#All],18,FALSE)</f>
        <v/>
      </c>
      <c r="AD315" s="236" t="str">
        <f>CONCATENATE(Tableau1[[#This Row],[Nº pièce référence]],Tableau1[[#This Row],[Poste de réf.]])</f>
        <v>450067347310</v>
      </c>
      <c r="AE315" s="237">
        <f>VLOOKUP(Tableau1[[#This Row],[POposte]],Tableau5[#All],5,FALSE)</f>
        <v>19017.57</v>
      </c>
      <c r="AF315" s="238" t="s">
        <v>52</v>
      </c>
      <c r="AG315" s="237">
        <f>VLOOKUP(Tableau1[[#This Row],[POposte]],Tableau5[#All],6,FALSE)</f>
        <v>19017.57</v>
      </c>
      <c r="AH315" s="238" t="s">
        <v>52</v>
      </c>
      <c r="AI315" s="239">
        <f>Tableau1[[#This Row],[Montant Engagé PO]]-Tableau1[[#This Row],[Montant Liquidé]]</f>
        <v>0</v>
      </c>
      <c r="AJ315" s="237" t="str">
        <f>VLOOKUP(Tableau1[[#This Row],[POposte]],Tableau5[#All],3,FALSE)</f>
        <v>300020861</v>
      </c>
      <c r="AK315" s="237" t="str">
        <f>VLOOKUP(Tableau1[[#This Row],[POposte]],Tableau5[#All],4,FALSE)</f>
        <v>1</v>
      </c>
      <c r="AL315" s="146" t="str">
        <f>VLOOKUP(Tableau1[[#This Row],[POposte]],Tableau5[#All],2,FALSE)</f>
        <v>255223121102</v>
      </c>
      <c r="AM315" s="237" t="str">
        <f>VLOOKUP(Tableau1[[#This Row],[POposte]],Tableau8[],9,FALSE)</f>
        <v>Z</v>
      </c>
      <c r="AN315" s="241">
        <f>VLOOKUP(Tableau1[[#This Row],[POposte]],Tableau8[],16,FALSE)</f>
        <v>1</v>
      </c>
      <c r="AO315" s="200">
        <f>VLOOKUP(Tableau1[[#This Row],[POposte]],Tableau8[],17,FALSE)</f>
        <v>0</v>
      </c>
      <c r="AP315" s="1" t="str">
        <f>VLOOKUP(Tableau1[[#This Row],[POposte]],Tableau13[#All],10,FALSE)</f>
        <v>0800</v>
      </c>
      <c r="AQ315" s="1" t="str">
        <f>VLOOKUP(MID(Tableau1[[#This Row],[Codenva]],1,2),Tableau36[],2,FALSE)</f>
        <v>Overheidsopdrachten van beperkte waarde (0800)</v>
      </c>
      <c r="AR315" s="1" t="str">
        <f>VLOOKUP(Tableau1[[#This Row],[POposte]],Tableau13[#All],16,FALSE)</f>
        <v/>
      </c>
      <c r="AS315" s="285" t="str">
        <f>Tableau1[[#This Row],[KRC]]&amp;Tableau1[[#This Row],[Poste KRC]]</f>
        <v>3000208611</v>
      </c>
      <c r="AT315" s="1" t="str">
        <f>VLOOKUP(Tableau1[[#This Row],[Colonne3]],Tableau6[[#All],[krcposte]:[description ]],2,FALSE)</f>
        <v>PPE</v>
      </c>
    </row>
    <row r="316" spans="1:46" x14ac:dyDescent="0.35">
      <c r="A316" s="1" t="str">
        <f>Tableau1[[#This Row],[Nº pièce référence]]</f>
        <v>4500673476</v>
      </c>
      <c r="B316" s="128" t="s">
        <v>1299</v>
      </c>
      <c r="C316" s="1"/>
      <c r="D316" s="1"/>
      <c r="E316" s="1" t="s">
        <v>1290</v>
      </c>
      <c r="F316" s="92"/>
      <c r="G316" s="127">
        <v>0</v>
      </c>
      <c r="H316" s="95">
        <v>43951</v>
      </c>
      <c r="I316" s="33">
        <v>13300</v>
      </c>
      <c r="J316" s="73" t="s">
        <v>282</v>
      </c>
      <c r="K316" s="73"/>
      <c r="L316" s="176" t="s">
        <v>276</v>
      </c>
      <c r="M316" s="33"/>
      <c r="N316" s="33"/>
      <c r="O316" s="33"/>
      <c r="P316" s="33"/>
      <c r="Q316" s="75">
        <v>43951</v>
      </c>
      <c r="R316" s="226" t="str">
        <f>VLOOKUP(Tableau1[[#This Row],[POposte]],Tableau8[],15,FALSE)</f>
        <v>BB</v>
      </c>
      <c r="S316" s="226" t="str">
        <f>VLOOKUP(Tableau1[[#This Row],[POposte]],Tableau8[],14,FALSE)</f>
        <v>XXX</v>
      </c>
      <c r="T316" s="75" t="str">
        <f>IF(Tableau1[[#This Row],[Strat lancement]]="A0",IF(Tableau1[[#This Row],[Statut lancement]]="X","OK","NOK"),IF(Tableau1[[#This Row],[Strat lancement]]="AA",IF(Tableau1[[#This Row],[Statut lancement]]="XX","OK","NOK"),IF(Tableau1[[#This Row],[Strat lancement]]="BB",IF(Tableau1[[#This Row],[Statut lancement]]="XXX","OK","NOK"))))</f>
        <v>OK</v>
      </c>
      <c r="U316" s="18" t="s">
        <v>1293</v>
      </c>
      <c r="V316" s="1" t="s">
        <v>1300</v>
      </c>
      <c r="W316" s="1" t="s">
        <v>88</v>
      </c>
      <c r="X316" s="2">
        <v>43962</v>
      </c>
      <c r="Y316" s="1" t="s">
        <v>1301</v>
      </c>
      <c r="Z316" s="1" t="s">
        <v>219</v>
      </c>
      <c r="AA316" s="2">
        <v>43962</v>
      </c>
      <c r="AB316" s="123" t="s">
        <v>220</v>
      </c>
      <c r="AC316" s="1" t="str">
        <f>VLOOKUP(Tableau1[[#This Row],[POposte]],Tableau8[#All],18,FALSE)</f>
        <v/>
      </c>
      <c r="AD316" s="236" t="str">
        <f>CONCATENATE(Tableau1[[#This Row],[Nº pièce référence]],Tableau1[[#This Row],[Poste de réf.]])</f>
        <v>450067347610</v>
      </c>
      <c r="AE316" s="237">
        <f>VLOOKUP(Tableau1[[#This Row],[POposte]],Tableau5[#All],5,FALSE)</f>
        <v>34770.559999999998</v>
      </c>
      <c r="AF316" s="238" t="s">
        <v>52</v>
      </c>
      <c r="AG316" s="237">
        <f>VLOOKUP(Tableau1[[#This Row],[POposte]],Tableau5[#All],6,FALSE)</f>
        <v>34770.559999999998</v>
      </c>
      <c r="AH316" s="238" t="s">
        <v>52</v>
      </c>
      <c r="AI316" s="239">
        <f>Tableau1[[#This Row],[Montant Engagé PO]]-Tableau1[[#This Row],[Montant Liquidé]]</f>
        <v>0</v>
      </c>
      <c r="AJ316" s="237" t="str">
        <f>VLOOKUP(Tableau1[[#This Row],[POposte]],Tableau5[#All],3,FALSE)</f>
        <v>300020861</v>
      </c>
      <c r="AK316" s="237" t="str">
        <f>VLOOKUP(Tableau1[[#This Row],[POposte]],Tableau5[#All],4,FALSE)</f>
        <v>6</v>
      </c>
      <c r="AL316" s="146" t="str">
        <f>VLOOKUP(Tableau1[[#This Row],[POposte]],Tableau5[#All],2,FALSE)</f>
        <v>255223121102</v>
      </c>
      <c r="AM316" s="237" t="str">
        <f>VLOOKUP(Tableau1[[#This Row],[POposte]],Tableau8[],9,FALSE)</f>
        <v>Z</v>
      </c>
      <c r="AN316" s="241">
        <f>VLOOKUP(Tableau1[[#This Row],[POposte]],Tableau8[],16,FALSE)</f>
        <v>1</v>
      </c>
      <c r="AO316" s="200">
        <f>VLOOKUP(Tableau1[[#This Row],[POposte]],Tableau8[],17,FALSE)</f>
        <v>0</v>
      </c>
      <c r="AP316" s="1" t="str">
        <f>VLOOKUP(Tableau1[[#This Row],[POposte]],Tableau13[#All],10,FALSE)</f>
        <v>0500</v>
      </c>
      <c r="AQ316" s="1" t="str">
        <f>VLOOKUP(MID(Tableau1[[#This Row],[Codenva]],1,2),Tableau36[],2,FALSE)</f>
        <v>Onderhandelingsprocedure zonder voorafgaande bekendmaking (0500)</v>
      </c>
      <c r="AR316" s="1" t="str">
        <f>VLOOKUP(Tableau1[[#This Row],[POposte]],Tableau13[#All],16,FALSE)</f>
        <v/>
      </c>
      <c r="AS316" s="285" t="str">
        <f>Tableau1[[#This Row],[KRC]]&amp;Tableau1[[#This Row],[Poste KRC]]</f>
        <v>3000208616</v>
      </c>
      <c r="AT316" s="1" t="str">
        <f>VLOOKUP(Tableau1[[#This Row],[Colonne3]],Tableau6[[#All],[krcposte]:[description ]],2,FALSE)</f>
        <v>Divers Taskforce (medical devices, etc)</v>
      </c>
    </row>
    <row r="317" spans="1:46" x14ac:dyDescent="0.35">
      <c r="A317" s="1" t="str">
        <f>Tableau1[[#This Row],[Nº pièce référence]]</f>
        <v>4500673477</v>
      </c>
      <c r="B317" s="128" t="s">
        <v>1302</v>
      </c>
      <c r="C317" s="1"/>
      <c r="D317" s="1"/>
      <c r="E317" s="1" t="s">
        <v>1290</v>
      </c>
      <c r="F317" s="92"/>
      <c r="G317" s="127">
        <v>0</v>
      </c>
      <c r="H317" s="95">
        <v>43951</v>
      </c>
      <c r="I317" s="33">
        <v>13305</v>
      </c>
      <c r="J317" s="73" t="s">
        <v>282</v>
      </c>
      <c r="K317" s="73"/>
      <c r="L317" s="176" t="s">
        <v>276</v>
      </c>
      <c r="M317" s="33"/>
      <c r="N317" s="33"/>
      <c r="O317" s="33"/>
      <c r="P317" s="33"/>
      <c r="Q317" s="75">
        <v>43951</v>
      </c>
      <c r="R317" s="226" t="str">
        <f>VLOOKUP(Tableau1[[#This Row],[POposte]],Tableau8[],15,FALSE)</f>
        <v>BB</v>
      </c>
      <c r="S317" s="226" t="str">
        <f>VLOOKUP(Tableau1[[#This Row],[POposte]],Tableau8[],14,FALSE)</f>
        <v>XXX</v>
      </c>
      <c r="T317" s="75" t="str">
        <f>IF(Tableau1[[#This Row],[Strat lancement]]="A0",IF(Tableau1[[#This Row],[Statut lancement]]="X","OK","NOK"),IF(Tableau1[[#This Row],[Strat lancement]]="AA",IF(Tableau1[[#This Row],[Statut lancement]]="XX","OK","NOK"),IF(Tableau1[[#This Row],[Strat lancement]]="BB",IF(Tableau1[[#This Row],[Statut lancement]]="XXX","OK","NOK"))))</f>
        <v>OK</v>
      </c>
      <c r="U317" s="18" t="s">
        <v>1293</v>
      </c>
      <c r="V317" s="1" t="s">
        <v>1303</v>
      </c>
      <c r="W317" s="1" t="s">
        <v>88</v>
      </c>
      <c r="X317" s="2">
        <v>43962</v>
      </c>
      <c r="Y317" s="1" t="s">
        <v>1295</v>
      </c>
      <c r="Z317" s="1" t="s">
        <v>219</v>
      </c>
      <c r="AA317" s="2">
        <v>43962</v>
      </c>
      <c r="AB317" s="123" t="s">
        <v>220</v>
      </c>
      <c r="AC317" s="1" t="str">
        <f>VLOOKUP(Tableau1[[#This Row],[POposte]],Tableau8[#All],18,FALSE)</f>
        <v/>
      </c>
      <c r="AD317" s="236" t="str">
        <f>CONCATENATE(Tableau1[[#This Row],[Nº pièce référence]],Tableau1[[#This Row],[Poste de réf.]])</f>
        <v>450067347710</v>
      </c>
      <c r="AE317" s="237">
        <f>VLOOKUP(Tableau1[[#This Row],[POposte]],Tableau5[#All],5,FALSE)</f>
        <v>30680.76</v>
      </c>
      <c r="AF317" s="238" t="s">
        <v>52</v>
      </c>
      <c r="AG317" s="237">
        <f>VLOOKUP(Tableau1[[#This Row],[POposte]],Tableau5[#All],6,FALSE)</f>
        <v>30680.760000000002</v>
      </c>
      <c r="AH317" s="238" t="s">
        <v>52</v>
      </c>
      <c r="AI317" s="239">
        <f>Tableau1[[#This Row],[Montant Engagé PO]]-Tableau1[[#This Row],[Montant Liquidé]]</f>
        <v>0</v>
      </c>
      <c r="AJ317" s="237" t="str">
        <f>VLOOKUP(Tableau1[[#This Row],[POposte]],Tableau5[#All],3,FALSE)</f>
        <v>300020861</v>
      </c>
      <c r="AK317" s="237" t="str">
        <f>VLOOKUP(Tableau1[[#This Row],[POposte]],Tableau5[#All],4,FALSE)</f>
        <v>6</v>
      </c>
      <c r="AL317" s="146" t="str">
        <f>VLOOKUP(Tableau1[[#This Row],[POposte]],Tableau5[#All],2,FALSE)</f>
        <v>255223121102</v>
      </c>
      <c r="AM317" s="237" t="str">
        <f>VLOOKUP(Tableau1[[#This Row],[POposte]],Tableau8[],9,FALSE)</f>
        <v>Z</v>
      </c>
      <c r="AN317" s="241">
        <f>VLOOKUP(Tableau1[[#This Row],[POposte]],Tableau8[],16,FALSE)</f>
        <v>1</v>
      </c>
      <c r="AO317" s="200">
        <f>VLOOKUP(Tableau1[[#This Row],[POposte]],Tableau8[],17,FALSE)</f>
        <v>0</v>
      </c>
      <c r="AP317" s="1" t="str">
        <f>VLOOKUP(Tableau1[[#This Row],[POposte]],Tableau13[#All],10,FALSE)</f>
        <v>0500</v>
      </c>
      <c r="AQ317" s="1" t="str">
        <f>VLOOKUP(MID(Tableau1[[#This Row],[Codenva]],1,2),Tableau36[],2,FALSE)</f>
        <v>Onderhandelingsprocedure zonder voorafgaande bekendmaking (0500)</v>
      </c>
      <c r="AR317" s="1" t="str">
        <f>VLOOKUP(Tableau1[[#This Row],[POposte]],Tableau13[#All],16,FALSE)</f>
        <v/>
      </c>
      <c r="AS317" s="285" t="str">
        <f>Tableau1[[#This Row],[KRC]]&amp;Tableau1[[#This Row],[Poste KRC]]</f>
        <v>3000208616</v>
      </c>
      <c r="AT317" s="1" t="str">
        <f>VLOOKUP(Tableau1[[#This Row],[Colonne3]],Tableau6[[#All],[krcposte]:[description ]],2,FALSE)</f>
        <v>Divers Taskforce (medical devices, etc)</v>
      </c>
    </row>
    <row r="318" spans="1:46" x14ac:dyDescent="0.35">
      <c r="A318" s="1" t="str">
        <f>Tableau1[[#This Row],[Nº pièce référence]]</f>
        <v>4500673516</v>
      </c>
      <c r="B318" s="128" t="s">
        <v>1304</v>
      </c>
      <c r="C318" s="1"/>
      <c r="D318" s="1"/>
      <c r="E318" s="1" t="s">
        <v>923</v>
      </c>
      <c r="F318" s="92"/>
      <c r="G318" s="127">
        <v>0</v>
      </c>
      <c r="H318" s="95">
        <v>43959</v>
      </c>
      <c r="I318" s="33">
        <v>16103</v>
      </c>
      <c r="J318" s="73" t="s">
        <v>282</v>
      </c>
      <c r="K318" s="73"/>
      <c r="L318" s="176" t="s">
        <v>276</v>
      </c>
      <c r="M318" s="33"/>
      <c r="N318" s="33"/>
      <c r="O318" s="33"/>
      <c r="P318" s="33"/>
      <c r="Q318" s="95">
        <v>43959</v>
      </c>
      <c r="R318" s="227" t="str">
        <f>VLOOKUP(Tableau1[[#This Row],[POposte]],Tableau8[],15,FALSE)</f>
        <v>BB</v>
      </c>
      <c r="S318" s="227" t="str">
        <f>VLOOKUP(Tableau1[[#This Row],[POposte]],Tableau8[],14,FALSE)</f>
        <v>XXX</v>
      </c>
      <c r="T318" s="95" t="str">
        <f>IF(Tableau1[[#This Row],[Strat lancement]]="A0",IF(Tableau1[[#This Row],[Statut lancement]]="X","OK","NOK"),IF(Tableau1[[#This Row],[Strat lancement]]="AA",IF(Tableau1[[#This Row],[Statut lancement]]="XX","OK","NOK"),IF(Tableau1[[#This Row],[Strat lancement]]="BB",IF(Tableau1[[#This Row],[Statut lancement]]="XXX","OK","NOK"))))</f>
        <v>OK</v>
      </c>
      <c r="U318" s="18" t="s">
        <v>924</v>
      </c>
      <c r="V318" s="1" t="s">
        <v>1305</v>
      </c>
      <c r="W318" s="1" t="s">
        <v>88</v>
      </c>
      <c r="X318" s="2">
        <v>43962</v>
      </c>
      <c r="Y318" s="1" t="s">
        <v>1306</v>
      </c>
      <c r="Z318" s="1" t="s">
        <v>219</v>
      </c>
      <c r="AA318" s="2">
        <v>43962</v>
      </c>
      <c r="AB318" s="123" t="s">
        <v>220</v>
      </c>
      <c r="AC318" s="1" t="str">
        <f>VLOOKUP(Tableau1[[#This Row],[POposte]],Tableau8[#All],18,FALSE)</f>
        <v/>
      </c>
      <c r="AD318" s="236" t="str">
        <f>CONCATENATE(Tableau1[[#This Row],[Nº pièce référence]],Tableau1[[#This Row],[Poste de réf.]])</f>
        <v>450067351610</v>
      </c>
      <c r="AE318" s="237">
        <f>VLOOKUP(Tableau1[[#This Row],[POposte]],Tableau5[#All],5,FALSE)</f>
        <v>13619.76</v>
      </c>
      <c r="AF318" s="238" t="s">
        <v>52</v>
      </c>
      <c r="AG318" s="237">
        <f>VLOOKUP(Tableau1[[#This Row],[POposte]],Tableau5[#All],6,FALSE)</f>
        <v>13619.76</v>
      </c>
      <c r="AH318" s="238" t="s">
        <v>52</v>
      </c>
      <c r="AI318" s="239">
        <f>Tableau1[[#This Row],[Montant Engagé PO]]-Tableau1[[#This Row],[Montant Liquidé]]</f>
        <v>0</v>
      </c>
      <c r="AJ318" s="237" t="str">
        <f>VLOOKUP(Tableau1[[#This Row],[POposte]],Tableau5[#All],3,FALSE)</f>
        <v>300020861</v>
      </c>
      <c r="AK318" s="237" t="str">
        <f>VLOOKUP(Tableau1[[#This Row],[POposte]],Tableau5[#All],4,FALSE)</f>
        <v>6</v>
      </c>
      <c r="AL318" s="146" t="str">
        <f>VLOOKUP(Tableau1[[#This Row],[POposte]],Tableau5[#All],2,FALSE)</f>
        <v>255223121102</v>
      </c>
      <c r="AM318" s="237" t="str">
        <f>VLOOKUP(Tableau1[[#This Row],[POposte]],Tableau8[],9,FALSE)</f>
        <v>Z</v>
      </c>
      <c r="AN318" s="241">
        <f>VLOOKUP(Tableau1[[#This Row],[POposte]],Tableau8[],16,FALSE)</f>
        <v>1</v>
      </c>
      <c r="AO318" s="200">
        <f>VLOOKUP(Tableau1[[#This Row],[POposte]],Tableau8[],17,FALSE)</f>
        <v>0</v>
      </c>
      <c r="AP318" s="1" t="str">
        <f>VLOOKUP(Tableau1[[#This Row],[POposte]],Tableau13[#All],10,FALSE)</f>
        <v>0800</v>
      </c>
      <c r="AQ318" s="1" t="str">
        <f>VLOOKUP(MID(Tableau1[[#This Row],[Codenva]],1,2),Tableau36[],2,FALSE)</f>
        <v>Overheidsopdrachten van beperkte waarde (0800)</v>
      </c>
      <c r="AR318" s="1" t="str">
        <f>VLOOKUP(Tableau1[[#This Row],[POposte]],Tableau13[#All],16,FALSE)</f>
        <v/>
      </c>
      <c r="AS318" s="285" t="str">
        <f>Tableau1[[#This Row],[KRC]]&amp;Tableau1[[#This Row],[Poste KRC]]</f>
        <v>3000208616</v>
      </c>
      <c r="AT318" s="1" t="str">
        <f>VLOOKUP(Tableau1[[#This Row],[Colonne3]],Tableau6[[#All],[krcposte]:[description ]],2,FALSE)</f>
        <v>Divers Taskforce (medical devices, etc)</v>
      </c>
    </row>
    <row r="319" spans="1:46" x14ac:dyDescent="0.35">
      <c r="A319" s="1" t="str">
        <f>Tableau1[[#This Row],[Nº pièce référence]]</f>
        <v>4500673635</v>
      </c>
      <c r="B319" s="130" t="s">
        <v>1307</v>
      </c>
      <c r="C319" s="1"/>
      <c r="D319" s="1"/>
      <c r="E319" s="1" t="s">
        <v>1308</v>
      </c>
      <c r="F319" s="92"/>
      <c r="G319" s="127">
        <v>0</v>
      </c>
      <c r="H319" s="95">
        <v>43962</v>
      </c>
      <c r="I319" s="33">
        <v>16151</v>
      </c>
      <c r="J319" s="73" t="s">
        <v>396</v>
      </c>
      <c r="K319" s="73"/>
      <c r="L319" s="176" t="s">
        <v>276</v>
      </c>
      <c r="M319" s="33"/>
      <c r="N319" s="33"/>
      <c r="O319" s="33"/>
      <c r="P319" s="33"/>
      <c r="Q319" s="95">
        <v>43962</v>
      </c>
      <c r="R319" s="227" t="str">
        <f>VLOOKUP(Tableau1[[#This Row],[POposte]],Tableau8[],15,FALSE)</f>
        <v>BB</v>
      </c>
      <c r="S319" s="227" t="str">
        <f>VLOOKUP(Tableau1[[#This Row],[POposte]],Tableau8[],14,FALSE)</f>
        <v>XXX</v>
      </c>
      <c r="T319" s="95" t="str">
        <f>IF(Tableau1[[#This Row],[Strat lancement]]="A0",IF(Tableau1[[#This Row],[Statut lancement]]="X","OK","NOK"),IF(Tableau1[[#This Row],[Strat lancement]]="AA",IF(Tableau1[[#This Row],[Statut lancement]]="XX","OK","NOK"),IF(Tableau1[[#This Row],[Strat lancement]]="BB",IF(Tableau1[[#This Row],[Statut lancement]]="XXX","OK","NOK"))))</f>
        <v>OK</v>
      </c>
      <c r="U319" s="18" t="s">
        <v>1309</v>
      </c>
      <c r="V319" s="1" t="s">
        <v>1310</v>
      </c>
      <c r="W319" s="1" t="s">
        <v>88</v>
      </c>
      <c r="X319" s="2">
        <v>43962</v>
      </c>
      <c r="Y319" s="1" t="s">
        <v>1311</v>
      </c>
      <c r="Z319" s="1" t="s">
        <v>219</v>
      </c>
      <c r="AA319" s="2">
        <v>43962</v>
      </c>
      <c r="AB319" s="123" t="s">
        <v>220</v>
      </c>
      <c r="AC319" s="1" t="str">
        <f>VLOOKUP(Tableau1[[#This Row],[POposte]],Tableau8[#All],18,FALSE)</f>
        <v/>
      </c>
      <c r="AD319" s="236" t="str">
        <f>CONCATENATE(Tableau1[[#This Row],[Nº pièce référence]],Tableau1[[#This Row],[Poste de réf.]])</f>
        <v>450067363510</v>
      </c>
      <c r="AE319" s="237">
        <f>VLOOKUP(Tableau1[[#This Row],[POposte]],Tableau5[#All],5,FALSE)</f>
        <v>51425</v>
      </c>
      <c r="AF319" s="238" t="s">
        <v>52</v>
      </c>
      <c r="AG319" s="237">
        <f>VLOOKUP(Tableau1[[#This Row],[POposte]],Tableau5[#All],6,FALSE)</f>
        <v>50396.5</v>
      </c>
      <c r="AH319" s="238" t="s">
        <v>52</v>
      </c>
      <c r="AI319" s="239">
        <f>Tableau1[[#This Row],[Montant Engagé PO]]-Tableau1[[#This Row],[Montant Liquidé]]</f>
        <v>1028.5</v>
      </c>
      <c r="AJ319" s="237" t="str">
        <f>VLOOKUP(Tableau1[[#This Row],[POposte]],Tableau5[#All],3,FALSE)</f>
        <v>300020861</v>
      </c>
      <c r="AK319" s="237" t="str">
        <f>VLOOKUP(Tableau1[[#This Row],[POposte]],Tableau5[#All],4,FALSE)</f>
        <v>6</v>
      </c>
      <c r="AL319" s="146" t="str">
        <f>VLOOKUP(Tableau1[[#This Row],[POposte]],Tableau5[#All],2,FALSE)</f>
        <v>255223121102</v>
      </c>
      <c r="AM319" s="237" t="str">
        <f>VLOOKUP(Tableau1[[#This Row],[POposte]],Tableau8[],9,FALSE)</f>
        <v>Z</v>
      </c>
      <c r="AN319" s="241">
        <f>VLOOKUP(Tableau1[[#This Row],[POposte]],Tableau8[],16,FALSE)</f>
        <v>1</v>
      </c>
      <c r="AO319" s="200">
        <f>VLOOKUP(Tableau1[[#This Row],[POposte]],Tableau8[],17,FALSE)</f>
        <v>0</v>
      </c>
      <c r="AP319" s="1" t="str">
        <f>VLOOKUP(Tableau1[[#This Row],[POposte]],Tableau13[#All],10,FALSE)</f>
        <v>0500</v>
      </c>
      <c r="AQ319" s="1" t="str">
        <f>VLOOKUP(MID(Tableau1[[#This Row],[Codenva]],1,2),Tableau36[],2,FALSE)</f>
        <v>Onderhandelingsprocedure zonder voorafgaande bekendmaking (0500)</v>
      </c>
      <c r="AR319" s="1" t="str">
        <f>VLOOKUP(Tableau1[[#This Row],[POposte]],Tableau13[#All],16,FALSE)</f>
        <v/>
      </c>
      <c r="AS319" s="285" t="str">
        <f>Tableau1[[#This Row],[KRC]]&amp;Tableau1[[#This Row],[Poste KRC]]</f>
        <v>3000208616</v>
      </c>
      <c r="AT319" s="1" t="str">
        <f>VLOOKUP(Tableau1[[#This Row],[Colonne3]],Tableau6[[#All],[krcposte]:[description ]],2,FALSE)</f>
        <v>Divers Taskforce (medical devices, etc)</v>
      </c>
    </row>
    <row r="320" spans="1:46" x14ac:dyDescent="0.35">
      <c r="A320" s="1" t="str">
        <f>Tableau1[[#This Row],[Nº pièce référence]]</f>
        <v>4500673545</v>
      </c>
      <c r="B320" s="130" t="s">
        <v>1312</v>
      </c>
      <c r="C320" s="1"/>
      <c r="D320" s="1"/>
      <c r="E320" s="1" t="s">
        <v>677</v>
      </c>
      <c r="F320" s="92"/>
      <c r="G320" s="127">
        <v>0</v>
      </c>
      <c r="H320" s="95">
        <v>43959</v>
      </c>
      <c r="I320" s="33">
        <v>16089</v>
      </c>
      <c r="J320" s="73" t="s">
        <v>396</v>
      </c>
      <c r="K320" s="73"/>
      <c r="L320" s="176" t="s">
        <v>276</v>
      </c>
      <c r="M320" s="33"/>
      <c r="N320" s="33"/>
      <c r="O320" s="33"/>
      <c r="P320" s="33"/>
      <c r="Q320" s="95">
        <v>43959</v>
      </c>
      <c r="R320" s="227" t="str">
        <f>VLOOKUP(Tableau1[[#This Row],[POposte]],Tableau8[],15,FALSE)</f>
        <v>BB</v>
      </c>
      <c r="S320" s="227" t="str">
        <f>VLOOKUP(Tableau1[[#This Row],[POposte]],Tableau8[],14,FALSE)</f>
        <v>XXX</v>
      </c>
      <c r="T320" s="95" t="str">
        <f>IF(Tableau1[[#This Row],[Strat lancement]]="A0",IF(Tableau1[[#This Row],[Statut lancement]]="X","OK","NOK"),IF(Tableau1[[#This Row],[Strat lancement]]="AA",IF(Tableau1[[#This Row],[Statut lancement]]="XX","OK","NOK"),IF(Tableau1[[#This Row],[Strat lancement]]="BB",IF(Tableau1[[#This Row],[Statut lancement]]="XXX","OK","NOK"))))</f>
        <v>OK</v>
      </c>
      <c r="U320" s="18" t="s">
        <v>678</v>
      </c>
      <c r="V320" s="1" t="s">
        <v>1313</v>
      </c>
      <c r="W320" s="1" t="s">
        <v>88</v>
      </c>
      <c r="X320" s="2">
        <v>43962</v>
      </c>
      <c r="Y320" s="1" t="s">
        <v>1314</v>
      </c>
      <c r="Z320" s="1" t="s">
        <v>219</v>
      </c>
      <c r="AA320" s="2">
        <v>43962</v>
      </c>
      <c r="AB320" s="123" t="s">
        <v>220</v>
      </c>
      <c r="AC320" s="1" t="str">
        <f>VLOOKUP(Tableau1[[#This Row],[POposte]],Tableau8[#All],18,FALSE)</f>
        <v/>
      </c>
      <c r="AD320" s="236" t="str">
        <f>CONCATENATE(Tableau1[[#This Row],[Nº pièce référence]],Tableau1[[#This Row],[Poste de réf.]])</f>
        <v>450067354510</v>
      </c>
      <c r="AE320" s="237">
        <f>VLOOKUP(Tableau1[[#This Row],[POposte]],Tableau5[#All],5,FALSE)</f>
        <v>47818.9</v>
      </c>
      <c r="AF320" s="238" t="s">
        <v>52</v>
      </c>
      <c r="AG320" s="237">
        <f>VLOOKUP(Tableau1[[#This Row],[POposte]],Tableau5[#All],6,FALSE)</f>
        <v>47818.9</v>
      </c>
      <c r="AH320" s="238" t="s">
        <v>52</v>
      </c>
      <c r="AI320" s="239">
        <f>Tableau1[[#This Row],[Montant Engagé PO]]-Tableau1[[#This Row],[Montant Liquidé]]</f>
        <v>0</v>
      </c>
      <c r="AJ320" s="237" t="str">
        <f>VLOOKUP(Tableau1[[#This Row],[POposte]],Tableau5[#All],3,FALSE)</f>
        <v>300020861</v>
      </c>
      <c r="AK320" s="237" t="str">
        <f>VLOOKUP(Tableau1[[#This Row],[POposte]],Tableau5[#All],4,FALSE)</f>
        <v>2</v>
      </c>
      <c r="AL320" s="146" t="str">
        <f>VLOOKUP(Tableau1[[#This Row],[POposte]],Tableau5[#All],2,FALSE)</f>
        <v>255223121102</v>
      </c>
      <c r="AM320" s="237" t="str">
        <f>VLOOKUP(Tableau1[[#This Row],[POposte]],Tableau8[],9,FALSE)</f>
        <v>Z</v>
      </c>
      <c r="AN320" s="241">
        <f>VLOOKUP(Tableau1[[#This Row],[POposte]],Tableau8[],16,FALSE)</f>
        <v>1</v>
      </c>
      <c r="AO320" s="200">
        <f>VLOOKUP(Tableau1[[#This Row],[POposte]],Tableau8[],17,FALSE)</f>
        <v>0</v>
      </c>
      <c r="AP320" s="1" t="str">
        <f>VLOOKUP(Tableau1[[#This Row],[POposte]],Tableau13[#All],10,FALSE)</f>
        <v>0500</v>
      </c>
      <c r="AQ320" s="1" t="str">
        <f>VLOOKUP(MID(Tableau1[[#This Row],[Codenva]],1,2),Tableau36[],2,FALSE)</f>
        <v>Onderhandelingsprocedure zonder voorafgaande bekendmaking (0500)</v>
      </c>
      <c r="AR320" s="1" t="str">
        <f>VLOOKUP(Tableau1[[#This Row],[POposte]],Tableau13[#All],16,FALSE)</f>
        <v/>
      </c>
      <c r="AS320" s="285" t="str">
        <f>Tableau1[[#This Row],[KRC]]&amp;Tableau1[[#This Row],[Poste KRC]]</f>
        <v>3000208612</v>
      </c>
      <c r="AT320" s="1" t="str">
        <f>VLOOKUP(Tableau1[[#This Row],[Colonne3]],Tableau6[[#All],[krcposte]:[description ]],2,FALSE)</f>
        <v>Testing/reactifs</v>
      </c>
    </row>
    <row r="321" spans="1:46" x14ac:dyDescent="0.35">
      <c r="A321" s="1" t="str">
        <f>Tableau1[[#This Row],[Nº pièce référence]]</f>
        <v>4500673527</v>
      </c>
      <c r="B321" s="131" t="s">
        <v>1315</v>
      </c>
      <c r="C321" s="1"/>
      <c r="D321" s="1" t="s">
        <v>1316</v>
      </c>
      <c r="E321" s="1" t="s">
        <v>1317</v>
      </c>
      <c r="F321" s="92"/>
      <c r="G321" s="127">
        <v>0</v>
      </c>
      <c r="H321" s="75">
        <v>43958</v>
      </c>
      <c r="I321" s="73">
        <v>15887</v>
      </c>
      <c r="J321" s="73" t="s">
        <v>1186</v>
      </c>
      <c r="K321" s="75">
        <v>43995</v>
      </c>
      <c r="L321" s="176" t="s">
        <v>276</v>
      </c>
      <c r="M321" s="73"/>
      <c r="N321" s="73"/>
      <c r="O321" s="73"/>
      <c r="P321" s="73"/>
      <c r="Q321" s="95">
        <v>43959</v>
      </c>
      <c r="R321" s="227" t="str">
        <f>VLOOKUP(Tableau1[[#This Row],[POposte]],Tableau8[],15,FALSE)</f>
        <v>BB</v>
      </c>
      <c r="S321" s="227" t="str">
        <f>VLOOKUP(Tableau1[[#This Row],[POposte]],Tableau8[],14,FALSE)</f>
        <v>XXX</v>
      </c>
      <c r="T321" s="95" t="str">
        <f>IF(Tableau1[[#This Row],[Strat lancement]]="A0",IF(Tableau1[[#This Row],[Statut lancement]]="X","OK","NOK"),IF(Tableau1[[#This Row],[Strat lancement]]="AA",IF(Tableau1[[#This Row],[Statut lancement]]="XX","OK","NOK"),IF(Tableau1[[#This Row],[Strat lancement]]="BB",IF(Tableau1[[#This Row],[Statut lancement]]="XXX","OK","NOK"))))</f>
        <v>OK</v>
      </c>
      <c r="U321" s="18" t="s">
        <v>1318</v>
      </c>
      <c r="V321" s="1" t="s">
        <v>1319</v>
      </c>
      <c r="W321" s="1" t="s">
        <v>88</v>
      </c>
      <c r="X321" s="2">
        <v>43962</v>
      </c>
      <c r="Y321" s="1" t="s">
        <v>1247</v>
      </c>
      <c r="Z321" s="1" t="s">
        <v>219</v>
      </c>
      <c r="AA321" s="2">
        <v>43962</v>
      </c>
      <c r="AB321" s="123" t="s">
        <v>220</v>
      </c>
      <c r="AC321" s="1" t="str">
        <f>VLOOKUP(Tableau1[[#This Row],[POposte]],Tableau8[#All],18,FALSE)</f>
        <v>I3</v>
      </c>
      <c r="AD321" s="236" t="str">
        <f>CONCATENATE(Tableau1[[#This Row],[Nº pièce référence]],Tableau1[[#This Row],[Poste de réf.]])</f>
        <v>450067352710</v>
      </c>
      <c r="AE321" s="237">
        <f>VLOOKUP(Tableau1[[#This Row],[POposte]],Tableau5[#All],5,FALSE)</f>
        <v>163740.59</v>
      </c>
      <c r="AF321" s="238" t="s">
        <v>52</v>
      </c>
      <c r="AG321" s="237">
        <f>VLOOKUP(Tableau1[[#This Row],[POposte]],Tableau5[#All],6,FALSE)</f>
        <v>163740.59</v>
      </c>
      <c r="AH321" s="238" t="s">
        <v>52</v>
      </c>
      <c r="AI321" s="239">
        <f>Tableau1[[#This Row],[Montant Engagé PO]]-Tableau1[[#This Row],[Montant Liquidé]]</f>
        <v>0</v>
      </c>
      <c r="AJ321" s="237" t="str">
        <f>VLOOKUP(Tableau1[[#This Row],[POposte]],Tableau5[#All],3,FALSE)</f>
        <v>300020861</v>
      </c>
      <c r="AK321" s="237" t="str">
        <f>VLOOKUP(Tableau1[[#This Row],[POposte]],Tableau5[#All],4,FALSE)</f>
        <v>2</v>
      </c>
      <c r="AL321" s="146" t="str">
        <f>VLOOKUP(Tableau1[[#This Row],[POposte]],Tableau5[#All],2,FALSE)</f>
        <v>255223121102</v>
      </c>
      <c r="AM321" s="237" t="str">
        <f>VLOOKUP(Tableau1[[#This Row],[POposte]],Tableau8[],9,FALSE)</f>
        <v>Z</v>
      </c>
      <c r="AN321" s="241">
        <f>VLOOKUP(Tableau1[[#This Row],[POposte]],Tableau8[],16,FALSE)</f>
        <v>1</v>
      </c>
      <c r="AO321" s="200">
        <f>VLOOKUP(Tableau1[[#This Row],[POposte]],Tableau8[],17,FALSE)</f>
        <v>0</v>
      </c>
      <c r="AP321" s="1" t="str">
        <f>VLOOKUP(Tableau1[[#This Row],[POposte]],Tableau13[#All],10,FALSE)</f>
        <v>0500</v>
      </c>
      <c r="AQ321" s="1" t="str">
        <f>VLOOKUP(MID(Tableau1[[#This Row],[Codenva]],1,2),Tableau36[],2,FALSE)</f>
        <v>Onderhandelingsprocedure zonder voorafgaande bekendmaking (0500)</v>
      </c>
      <c r="AR321" s="1" t="str">
        <f>VLOOKUP(Tableau1[[#This Row],[POposte]],Tableau13[#All],16,FALSE)</f>
        <v/>
      </c>
      <c r="AS321" s="285" t="str">
        <f>Tableau1[[#This Row],[KRC]]&amp;Tableau1[[#This Row],[Poste KRC]]</f>
        <v>3000208612</v>
      </c>
      <c r="AT321" s="1" t="str">
        <f>VLOOKUP(Tableau1[[#This Row],[Colonne3]],Tableau6[[#All],[krcposte]:[description ]],2,FALSE)</f>
        <v>Testing/reactifs</v>
      </c>
    </row>
    <row r="322" spans="1:46" x14ac:dyDescent="0.35">
      <c r="A322" s="1" t="str">
        <f>Tableau1[[#This Row],[Nº pièce référence]]</f>
        <v>4500673537</v>
      </c>
      <c r="B322" s="131" t="s">
        <v>1320</v>
      </c>
      <c r="C322" s="1"/>
      <c r="D322" s="1" t="s">
        <v>1316</v>
      </c>
      <c r="E322" s="1" t="s">
        <v>1317</v>
      </c>
      <c r="F322" s="92"/>
      <c r="G322" s="127">
        <v>0</v>
      </c>
      <c r="H322" s="75">
        <v>43958</v>
      </c>
      <c r="I322" s="73">
        <v>15869</v>
      </c>
      <c r="J322" s="73" t="s">
        <v>1186</v>
      </c>
      <c r="K322" s="75">
        <v>43995</v>
      </c>
      <c r="L322" s="176" t="s">
        <v>276</v>
      </c>
      <c r="M322" s="73"/>
      <c r="N322" s="73"/>
      <c r="O322" s="73"/>
      <c r="P322" s="73"/>
      <c r="Q322" s="95">
        <v>43959</v>
      </c>
      <c r="R322" s="227" t="str">
        <f>VLOOKUP(Tableau1[[#This Row],[POposte]],Tableau8[],15,FALSE)</f>
        <v>BB</v>
      </c>
      <c r="S322" s="227" t="str">
        <f>VLOOKUP(Tableau1[[#This Row],[POposte]],Tableau8[],14,FALSE)</f>
        <v>XXX</v>
      </c>
      <c r="T322" s="95" t="str">
        <f>IF(Tableau1[[#This Row],[Strat lancement]]="A0",IF(Tableau1[[#This Row],[Statut lancement]]="X","OK","NOK"),IF(Tableau1[[#This Row],[Strat lancement]]="AA",IF(Tableau1[[#This Row],[Statut lancement]]="XX","OK","NOK"),IF(Tableau1[[#This Row],[Strat lancement]]="BB",IF(Tableau1[[#This Row],[Statut lancement]]="XXX","OK","NOK"))))</f>
        <v>OK</v>
      </c>
      <c r="U322" s="18" t="s">
        <v>1318</v>
      </c>
      <c r="V322" s="1" t="s">
        <v>1321</v>
      </c>
      <c r="W322" s="1" t="s">
        <v>88</v>
      </c>
      <c r="X322" s="2">
        <v>43962</v>
      </c>
      <c r="Y322" s="1" t="s">
        <v>1247</v>
      </c>
      <c r="Z322" s="1" t="s">
        <v>219</v>
      </c>
      <c r="AA322" s="2">
        <v>43962</v>
      </c>
      <c r="AB322" s="123" t="s">
        <v>220</v>
      </c>
      <c r="AC322" s="1" t="str">
        <f>VLOOKUP(Tableau1[[#This Row],[POposte]],Tableau8[#All],18,FALSE)</f>
        <v>I3</v>
      </c>
      <c r="AD322" s="236" t="str">
        <f>CONCATENATE(Tableau1[[#This Row],[Nº pièce référence]],Tableau1[[#This Row],[Poste de réf.]])</f>
        <v>450067353710</v>
      </c>
      <c r="AE322" s="237">
        <f>VLOOKUP(Tableau1[[#This Row],[POposte]],Tableau5[#All],5,FALSE)</f>
        <v>333960</v>
      </c>
      <c r="AF322" s="238" t="s">
        <v>52</v>
      </c>
      <c r="AG322" s="237">
        <f>VLOOKUP(Tableau1[[#This Row],[POposte]],Tableau5[#All],6,FALSE)</f>
        <v>333960</v>
      </c>
      <c r="AH322" s="238" t="s">
        <v>52</v>
      </c>
      <c r="AI322" s="239">
        <f>Tableau1[[#This Row],[Montant Engagé PO]]-Tableau1[[#This Row],[Montant Liquidé]]</f>
        <v>0</v>
      </c>
      <c r="AJ322" s="237" t="str">
        <f>VLOOKUP(Tableau1[[#This Row],[POposte]],Tableau5[#All],3,FALSE)</f>
        <v>300020861</v>
      </c>
      <c r="AK322" s="237" t="str">
        <f>VLOOKUP(Tableau1[[#This Row],[POposte]],Tableau5[#All],4,FALSE)</f>
        <v>2</v>
      </c>
      <c r="AL322" s="146" t="str">
        <f>VLOOKUP(Tableau1[[#This Row],[POposte]],Tableau5[#All],2,FALSE)</f>
        <v>255223121102</v>
      </c>
      <c r="AM322" s="237" t="str">
        <f>VLOOKUP(Tableau1[[#This Row],[POposte]],Tableau8[],9,FALSE)</f>
        <v>Z</v>
      </c>
      <c r="AN322" s="241">
        <f>VLOOKUP(Tableau1[[#This Row],[POposte]],Tableau8[],16,FALSE)</f>
        <v>1</v>
      </c>
      <c r="AO322" s="200">
        <f>VLOOKUP(Tableau1[[#This Row],[POposte]],Tableau8[],17,FALSE)</f>
        <v>0</v>
      </c>
      <c r="AP322" s="1" t="str">
        <f>VLOOKUP(Tableau1[[#This Row],[POposte]],Tableau13[#All],10,FALSE)</f>
        <v>0500</v>
      </c>
      <c r="AQ322" s="1" t="str">
        <f>VLOOKUP(MID(Tableau1[[#This Row],[Codenva]],1,2),Tableau36[],2,FALSE)</f>
        <v>Onderhandelingsprocedure zonder voorafgaande bekendmaking (0500)</v>
      </c>
      <c r="AR322" s="1" t="str">
        <f>VLOOKUP(Tableau1[[#This Row],[POposte]],Tableau13[#All],16,FALSE)</f>
        <v/>
      </c>
      <c r="AS322" s="285" t="str">
        <f>Tableau1[[#This Row],[KRC]]&amp;Tableau1[[#This Row],[Poste KRC]]</f>
        <v>3000208612</v>
      </c>
      <c r="AT322" s="1" t="str">
        <f>VLOOKUP(Tableau1[[#This Row],[Colonne3]],Tableau6[[#All],[krcposte]:[description ]],2,FALSE)</f>
        <v>Testing/reactifs</v>
      </c>
    </row>
    <row r="323" spans="1:46" x14ac:dyDescent="0.35">
      <c r="A323" s="1" t="str">
        <f>Tableau1[[#This Row],[Nº pièce référence]]</f>
        <v>4500673593</v>
      </c>
      <c r="B323" s="130" t="s">
        <v>1322</v>
      </c>
      <c r="C323" s="1"/>
      <c r="D323" s="1"/>
      <c r="E323" s="1" t="s">
        <v>1323</v>
      </c>
      <c r="F323" s="92"/>
      <c r="G323" s="127">
        <v>0</v>
      </c>
      <c r="H323" s="95">
        <v>43959</v>
      </c>
      <c r="I323" s="33">
        <v>16082</v>
      </c>
      <c r="J323" s="73" t="s">
        <v>396</v>
      </c>
      <c r="K323" s="73"/>
      <c r="L323" s="176" t="s">
        <v>276</v>
      </c>
      <c r="M323" s="33"/>
      <c r="N323" s="33"/>
      <c r="O323" s="33"/>
      <c r="P323" s="33"/>
      <c r="Q323" s="95">
        <v>43959</v>
      </c>
      <c r="R323" s="227" t="str">
        <f>VLOOKUP(Tableau1[[#This Row],[POposte]],Tableau8[],15,FALSE)</f>
        <v>BB</v>
      </c>
      <c r="S323" s="227" t="str">
        <f>VLOOKUP(Tableau1[[#This Row],[POposte]],Tableau8[],14,FALSE)</f>
        <v>XXX</v>
      </c>
      <c r="T323" s="95" t="str">
        <f>IF(Tableau1[[#This Row],[Strat lancement]]="A0",IF(Tableau1[[#This Row],[Statut lancement]]="X","OK","NOK"),IF(Tableau1[[#This Row],[Strat lancement]]="AA",IF(Tableau1[[#This Row],[Statut lancement]]="XX","OK","NOK"),IF(Tableau1[[#This Row],[Strat lancement]]="BB",IF(Tableau1[[#This Row],[Statut lancement]]="XXX","OK","NOK"))))</f>
        <v>OK</v>
      </c>
      <c r="U323" s="18" t="s">
        <v>1324</v>
      </c>
      <c r="V323" s="1" t="s">
        <v>1325</v>
      </c>
      <c r="W323" s="1" t="s">
        <v>88</v>
      </c>
      <c r="X323" s="2">
        <v>43962</v>
      </c>
      <c r="Y323" s="1" t="s">
        <v>1326</v>
      </c>
      <c r="Z323" s="1" t="s">
        <v>219</v>
      </c>
      <c r="AA323" s="2">
        <v>43962</v>
      </c>
      <c r="AB323" s="123" t="s">
        <v>220</v>
      </c>
      <c r="AC323" s="1" t="str">
        <f>VLOOKUP(Tableau1[[#This Row],[POposte]],Tableau8[#All],18,FALSE)</f>
        <v>I1</v>
      </c>
      <c r="AD323" s="236" t="str">
        <f>CONCATENATE(Tableau1[[#This Row],[Nº pièce référence]],Tableau1[[#This Row],[Poste de réf.]])</f>
        <v>450067359310</v>
      </c>
      <c r="AE323" s="237">
        <f>VLOOKUP(Tableau1[[#This Row],[POposte]],Tableau5[#All],5,FALSE)</f>
        <v>68603.199999999997</v>
      </c>
      <c r="AF323" s="238" t="s">
        <v>52</v>
      </c>
      <c r="AG323" s="237">
        <f>VLOOKUP(Tableau1[[#This Row],[POposte]],Tableau5[#All],6,FALSE)</f>
        <v>68603.199999999997</v>
      </c>
      <c r="AH323" s="238" t="s">
        <v>52</v>
      </c>
      <c r="AI323" s="239">
        <f>Tableau1[[#This Row],[Montant Engagé PO]]-Tableau1[[#This Row],[Montant Liquidé]]</f>
        <v>0</v>
      </c>
      <c r="AJ323" s="237" t="str">
        <f>VLOOKUP(Tableau1[[#This Row],[POposte]],Tableau5[#All],3,FALSE)</f>
        <v>300020861</v>
      </c>
      <c r="AK323" s="237" t="str">
        <f>VLOOKUP(Tableau1[[#This Row],[POposte]],Tableau5[#All],4,FALSE)</f>
        <v>5</v>
      </c>
      <c r="AL323" s="146" t="str">
        <f>VLOOKUP(Tableau1[[#This Row],[POposte]],Tableau5[#All],2,FALSE)</f>
        <v>255223121102</v>
      </c>
      <c r="AM323" s="237" t="str">
        <f>VLOOKUP(Tableau1[[#This Row],[POposte]],Tableau8[],9,FALSE)</f>
        <v>Z</v>
      </c>
      <c r="AN323" s="241">
        <f>VLOOKUP(Tableau1[[#This Row],[POposte]],Tableau8[],16,FALSE)</f>
        <v>1</v>
      </c>
      <c r="AO323" s="200">
        <f>VLOOKUP(Tableau1[[#This Row],[POposte]],Tableau8[],17,FALSE)</f>
        <v>0</v>
      </c>
      <c r="AP323" s="1" t="str">
        <f>VLOOKUP(Tableau1[[#This Row],[POposte]],Tableau13[#All],10,FALSE)</f>
        <v>0500</v>
      </c>
      <c r="AQ323" s="1" t="str">
        <f>VLOOKUP(MID(Tableau1[[#This Row],[Codenva]],1,2),Tableau36[],2,FALSE)</f>
        <v>Onderhandelingsprocedure zonder voorafgaande bekendmaking (0500)</v>
      </c>
      <c r="AR323" s="1" t="str">
        <f>VLOOKUP(Tableau1[[#This Row],[POposte]],Tableau13[#All],16,FALSE)</f>
        <v/>
      </c>
      <c r="AS323" s="285" t="str">
        <f>Tableau1[[#This Row],[KRC]]&amp;Tableau1[[#This Row],[Poste KRC]]</f>
        <v>3000208615</v>
      </c>
      <c r="AT323" s="1" t="str">
        <f>VLOOKUP(Tableau1[[#This Row],[Colonne3]],Tableau6[[#All],[krcposte]:[description ]],2,FALSE)</f>
        <v>Médicament (AFMPS)</v>
      </c>
    </row>
    <row r="324" spans="1:46" x14ac:dyDescent="0.35">
      <c r="A324" s="1" t="str">
        <f>Tableau1[[#This Row],[Nº pièce référence]]</f>
        <v>4500673829</v>
      </c>
      <c r="B324" s="124" t="s">
        <v>1327</v>
      </c>
      <c r="C324" s="1"/>
      <c r="D324" s="1"/>
      <c r="E324" s="159" t="s">
        <v>315</v>
      </c>
      <c r="F324" s="92"/>
      <c r="G324" s="123"/>
      <c r="H324" s="75">
        <v>43966</v>
      </c>
      <c r="I324" s="73"/>
      <c r="J324" s="73"/>
      <c r="K324" s="73"/>
      <c r="L324" s="1" t="s">
        <v>253</v>
      </c>
      <c r="M324" s="73"/>
      <c r="N324" s="73"/>
      <c r="O324" s="73"/>
      <c r="P324" s="73"/>
      <c r="Q324" s="75" t="e">
        <v>#N/A</v>
      </c>
      <c r="R324" s="226" t="str">
        <f>VLOOKUP(Tableau1[[#This Row],[POposte]],Tableau8[],15,FALSE)</f>
        <v>BB</v>
      </c>
      <c r="S324" s="226" t="str">
        <f>VLOOKUP(Tableau1[[#This Row],[POposte]],Tableau8[],14,FALSE)</f>
        <v>XXX</v>
      </c>
      <c r="T324" s="75" t="str">
        <f>IF(Tableau1[[#This Row],[Strat lancement]]="A0",IF(Tableau1[[#This Row],[Statut lancement]]="X","OK","NOK"),IF(Tableau1[[#This Row],[Strat lancement]]="AA",IF(Tableau1[[#This Row],[Statut lancement]]="XX","OK","NOK"),IF(Tableau1[[#This Row],[Strat lancement]]="BB",IF(Tableau1[[#This Row],[Statut lancement]]="XXX","OK","NOK"))))</f>
        <v>OK</v>
      </c>
      <c r="U324" s="18" t="s">
        <v>316</v>
      </c>
      <c r="V324" s="1" t="s">
        <v>1328</v>
      </c>
      <c r="W324" s="1" t="s">
        <v>88</v>
      </c>
      <c r="X324" s="2">
        <v>43963</v>
      </c>
      <c r="Y324" s="1" t="s">
        <v>1329</v>
      </c>
      <c r="Z324" s="1" t="s">
        <v>219</v>
      </c>
      <c r="AA324" s="2">
        <v>43963</v>
      </c>
      <c r="AB324" s="123" t="s">
        <v>220</v>
      </c>
      <c r="AC324" s="1" t="str">
        <f>VLOOKUP(Tableau1[[#This Row],[POposte]],Tableau8[#All],18,FALSE)</f>
        <v/>
      </c>
      <c r="AD324" s="236" t="str">
        <f>CONCATENATE(Tableau1[[#This Row],[Nº pièce référence]],Tableau1[[#This Row],[Poste de réf.]])</f>
        <v>450067382910</v>
      </c>
      <c r="AE324" s="237">
        <f>VLOOKUP(Tableau1[[#This Row],[POposte]],Tableau5[#All],5,FALSE)</f>
        <v>13797.99</v>
      </c>
      <c r="AF324" s="238" t="s">
        <v>52</v>
      </c>
      <c r="AG324" s="237">
        <f>VLOOKUP(Tableau1[[#This Row],[POposte]],Tableau5[#All],6,FALSE)</f>
        <v>13797.869999999999</v>
      </c>
      <c r="AH324" s="238" t="s">
        <v>52</v>
      </c>
      <c r="AI324" s="239">
        <f>Tableau1[[#This Row],[Montant Engagé PO]]-Tableau1[[#This Row],[Montant Liquidé]]</f>
        <v>0.12000000000080036</v>
      </c>
      <c r="AJ324" s="237" t="str">
        <f>VLOOKUP(Tableau1[[#This Row],[POposte]],Tableau5[#All],3,FALSE)</f>
        <v>300020895</v>
      </c>
      <c r="AK324" s="237" t="str">
        <f>VLOOKUP(Tableau1[[#This Row],[POposte]],Tableau5[#All],4,FALSE)</f>
        <v>1</v>
      </c>
      <c r="AL324" s="146" t="str">
        <f>VLOOKUP(Tableau1[[#This Row],[POposte]],Tableau5[#All],2,FALSE)</f>
        <v>252122121104</v>
      </c>
      <c r="AM324" s="237" t="str">
        <f>VLOOKUP(Tableau1[[#This Row],[POposte]],Tableau8[],9,FALSE)</f>
        <v>L</v>
      </c>
      <c r="AN324" s="241">
        <f>VLOOKUP(Tableau1[[#This Row],[POposte]],Tableau8[],16,FALSE)</f>
        <v>10</v>
      </c>
      <c r="AO324" s="200">
        <f>VLOOKUP(Tableau1[[#This Row],[POposte]],Tableau8[],17,FALSE)</f>
        <v>0</v>
      </c>
      <c r="AP324" s="1" t="str">
        <f>VLOOKUP(Tableau1[[#This Row],[POposte]],Tableau13[#All],10,FALSE)</f>
        <v>0600</v>
      </c>
      <c r="AQ324" s="1" t="str">
        <f>VLOOKUP(MID(Tableau1[[#This Row],[Codenva]],1,2),Tableau36[],2,FALSE)</f>
        <v>Raamovereenkomsten (0600)</v>
      </c>
      <c r="AR324" s="1" t="str">
        <f>VLOOKUP(Tableau1[[#This Row],[POposte]],Tableau13[#All],16,FALSE)</f>
        <v/>
      </c>
      <c r="AS324" s="285" t="str">
        <f>Tableau1[[#This Row],[KRC]]&amp;Tableau1[[#This Row],[Poste KRC]]</f>
        <v>3000208951</v>
      </c>
      <c r="AT324" s="1">
        <f>VLOOKUP(Tableau1[[#This Row],[Colonne3]],Tableau6[[#All],[krcposte]:[description ]],2,FALSE)</f>
        <v>0</v>
      </c>
    </row>
    <row r="325" spans="1:46" x14ac:dyDescent="0.35">
      <c r="A325" s="1" t="str">
        <f>Tableau1[[#This Row],[Nº pièce référence]]</f>
        <v>4500673808</v>
      </c>
      <c r="B325" s="130" t="s">
        <v>1330</v>
      </c>
      <c r="C325" s="1"/>
      <c r="D325" s="1"/>
      <c r="E325" s="1" t="s">
        <v>400</v>
      </c>
      <c r="F325" s="92"/>
      <c r="G325" s="127">
        <v>0</v>
      </c>
      <c r="H325" s="95">
        <v>43962</v>
      </c>
      <c r="I325" s="33">
        <v>16142</v>
      </c>
      <c r="J325" s="73" t="s">
        <v>396</v>
      </c>
      <c r="K325" s="73"/>
      <c r="L325" s="176" t="s">
        <v>276</v>
      </c>
      <c r="M325" s="33"/>
      <c r="N325" s="33"/>
      <c r="O325" s="33"/>
      <c r="P325" s="33"/>
      <c r="Q325" s="75">
        <v>43963</v>
      </c>
      <c r="R325" s="226" t="str">
        <f>VLOOKUP(Tableau1[[#This Row],[POposte]],Tableau8[],15,FALSE)</f>
        <v>BB</v>
      </c>
      <c r="S325" s="226" t="str">
        <f>VLOOKUP(Tableau1[[#This Row],[POposte]],Tableau8[],14,FALSE)</f>
        <v>XXX</v>
      </c>
      <c r="T325" s="75" t="str">
        <f>IF(Tableau1[[#This Row],[Strat lancement]]="A0",IF(Tableau1[[#This Row],[Statut lancement]]="X","OK","NOK"),IF(Tableau1[[#This Row],[Strat lancement]]="AA",IF(Tableau1[[#This Row],[Statut lancement]]="XX","OK","NOK"),IF(Tableau1[[#This Row],[Strat lancement]]="BB",IF(Tableau1[[#This Row],[Statut lancement]]="XXX","OK","NOK"))))</f>
        <v>OK</v>
      </c>
      <c r="U325" s="18" t="s">
        <v>401</v>
      </c>
      <c r="V325" s="1" t="s">
        <v>1331</v>
      </c>
      <c r="W325" s="1" t="s">
        <v>88</v>
      </c>
      <c r="X325" s="2">
        <v>43963</v>
      </c>
      <c r="Y325" s="1" t="s">
        <v>1226</v>
      </c>
      <c r="Z325" s="1" t="s">
        <v>219</v>
      </c>
      <c r="AA325" s="2">
        <v>43963</v>
      </c>
      <c r="AB325" s="123" t="s">
        <v>220</v>
      </c>
      <c r="AC325" s="1" t="str">
        <f>VLOOKUP(Tableau1[[#This Row],[POposte]],Tableau8[#All],18,FALSE)</f>
        <v/>
      </c>
      <c r="AD325" s="236" t="str">
        <f>CONCATENATE(Tableau1[[#This Row],[Nº pièce référence]],Tableau1[[#This Row],[Poste de réf.]])</f>
        <v>450067380810</v>
      </c>
      <c r="AE325" s="237">
        <f>VLOOKUP(Tableau1[[#This Row],[POposte]],Tableau5[#All],5,FALSE)</f>
        <v>282704.40000000002</v>
      </c>
      <c r="AF325" s="238" t="s">
        <v>52</v>
      </c>
      <c r="AG325" s="237">
        <f>VLOOKUP(Tableau1[[#This Row],[POposte]],Tableau5[#All],6,FALSE)</f>
        <v>282704.40000000002</v>
      </c>
      <c r="AH325" s="238" t="s">
        <v>52</v>
      </c>
      <c r="AI325" s="239">
        <f>Tableau1[[#This Row],[Montant Engagé PO]]-Tableau1[[#This Row],[Montant Liquidé]]</f>
        <v>0</v>
      </c>
      <c r="AJ325" s="237" t="str">
        <f>VLOOKUP(Tableau1[[#This Row],[POposte]],Tableau5[#All],3,FALSE)</f>
        <v>300020861</v>
      </c>
      <c r="AK325" s="237" t="str">
        <f>VLOOKUP(Tableau1[[#This Row],[POposte]],Tableau5[#All],4,FALSE)</f>
        <v>2</v>
      </c>
      <c r="AL325" s="146" t="str">
        <f>VLOOKUP(Tableau1[[#This Row],[POposte]],Tableau5[#All],2,FALSE)</f>
        <v>255223121102</v>
      </c>
      <c r="AM325" s="237" t="str">
        <f>VLOOKUP(Tableau1[[#This Row],[POposte]],Tableau8[],9,FALSE)</f>
        <v>Z</v>
      </c>
      <c r="AN325" s="241">
        <f>VLOOKUP(Tableau1[[#This Row],[POposte]],Tableau8[],16,FALSE)</f>
        <v>1</v>
      </c>
      <c r="AO325" s="200">
        <f>VLOOKUP(Tableau1[[#This Row],[POposte]],Tableau8[],17,FALSE)</f>
        <v>0</v>
      </c>
      <c r="AP325" s="1" t="str">
        <f>VLOOKUP(Tableau1[[#This Row],[POposte]],Tableau13[#All],10,FALSE)</f>
        <v>0500</v>
      </c>
      <c r="AQ325" s="1" t="str">
        <f>VLOOKUP(MID(Tableau1[[#This Row],[Codenva]],1,2),Tableau36[],2,FALSE)</f>
        <v>Onderhandelingsprocedure zonder voorafgaande bekendmaking (0500)</v>
      </c>
      <c r="AR325" s="1" t="str">
        <f>VLOOKUP(Tableau1[[#This Row],[POposte]],Tableau13[#All],16,FALSE)</f>
        <v/>
      </c>
      <c r="AS325" s="285" t="str">
        <f>Tableau1[[#This Row],[KRC]]&amp;Tableau1[[#This Row],[Poste KRC]]</f>
        <v>3000208612</v>
      </c>
      <c r="AT325" s="1" t="str">
        <f>VLOOKUP(Tableau1[[#This Row],[Colonne3]],Tableau6[[#All],[krcposte]:[description ]],2,FALSE)</f>
        <v>Testing/reactifs</v>
      </c>
    </row>
    <row r="326" spans="1:46" x14ac:dyDescent="0.35">
      <c r="A326" s="1" t="str">
        <f>Tableau1[[#This Row],[Nº pièce référence]]</f>
        <v>4500673818</v>
      </c>
      <c r="B326" s="128" t="s">
        <v>1332</v>
      </c>
      <c r="C326" s="1"/>
      <c r="D326" s="1"/>
      <c r="E326" s="1" t="s">
        <v>400</v>
      </c>
      <c r="F326" s="92"/>
      <c r="G326" s="127">
        <v>0</v>
      </c>
      <c r="H326" s="95">
        <v>43963</v>
      </c>
      <c r="I326" s="33">
        <v>16237</v>
      </c>
      <c r="J326" s="73" t="s">
        <v>282</v>
      </c>
      <c r="K326" s="73"/>
      <c r="L326" s="176" t="s">
        <v>276</v>
      </c>
      <c r="M326" s="33"/>
      <c r="N326" s="33"/>
      <c r="O326" s="33"/>
      <c r="P326" s="33"/>
      <c r="Q326" s="95">
        <v>43963</v>
      </c>
      <c r="R326" s="227" t="str">
        <f>VLOOKUP(Tableau1[[#This Row],[POposte]],Tableau8[],15,FALSE)</f>
        <v>AA</v>
      </c>
      <c r="S326" s="227" t="str">
        <f>VLOOKUP(Tableau1[[#This Row],[POposte]],Tableau8[],14,FALSE)</f>
        <v>XX</v>
      </c>
      <c r="T326" s="95" t="str">
        <f>IF(Tableau1[[#This Row],[Strat lancement]]="A0",IF(Tableau1[[#This Row],[Statut lancement]]="X","OK","NOK"),IF(Tableau1[[#This Row],[Strat lancement]]="AA",IF(Tableau1[[#This Row],[Statut lancement]]="XX","OK","NOK"),IF(Tableau1[[#This Row],[Strat lancement]]="BB",IF(Tableau1[[#This Row],[Statut lancement]]="XXX","OK","NOK"))))</f>
        <v>OK</v>
      </c>
      <c r="U326" s="18" t="s">
        <v>401</v>
      </c>
      <c r="V326" s="1" t="s">
        <v>1333</v>
      </c>
      <c r="W326" s="1" t="s">
        <v>88</v>
      </c>
      <c r="X326" s="2">
        <v>43963</v>
      </c>
      <c r="Y326" s="1" t="s">
        <v>1334</v>
      </c>
      <c r="Z326" s="1" t="s">
        <v>219</v>
      </c>
      <c r="AA326" s="2">
        <v>43963</v>
      </c>
      <c r="AB326" s="123" t="s">
        <v>220</v>
      </c>
      <c r="AC326" s="1" t="str">
        <f>VLOOKUP(Tableau1[[#This Row],[POposte]],Tableau8[#All],18,FALSE)</f>
        <v/>
      </c>
      <c r="AD326" s="236" t="str">
        <f>CONCATENATE(Tableau1[[#This Row],[Nº pièce référence]],Tableau1[[#This Row],[Poste de réf.]])</f>
        <v>450067381810</v>
      </c>
      <c r="AE326" s="237">
        <f>VLOOKUP(Tableau1[[#This Row],[POposte]],Tableau5[#All],5,FALSE)</f>
        <v>5976.43</v>
      </c>
      <c r="AF326" s="238" t="s">
        <v>52</v>
      </c>
      <c r="AG326" s="237">
        <f>VLOOKUP(Tableau1[[#This Row],[POposte]],Tableau5[#All],6,FALSE)</f>
        <v>5976.43</v>
      </c>
      <c r="AH326" s="238" t="s">
        <v>52</v>
      </c>
      <c r="AI326" s="239">
        <f>Tableau1[[#This Row],[Montant Engagé PO]]-Tableau1[[#This Row],[Montant Liquidé]]</f>
        <v>0</v>
      </c>
      <c r="AJ326" s="237" t="str">
        <f>VLOOKUP(Tableau1[[#This Row],[POposte]],Tableau5[#All],3,FALSE)</f>
        <v>300020861</v>
      </c>
      <c r="AK326" s="237" t="str">
        <f>VLOOKUP(Tableau1[[#This Row],[POposte]],Tableau5[#All],4,FALSE)</f>
        <v>2</v>
      </c>
      <c r="AL326" s="146" t="str">
        <f>VLOOKUP(Tableau1[[#This Row],[POposte]],Tableau5[#All],2,FALSE)</f>
        <v>255223121102</v>
      </c>
      <c r="AM326" s="237" t="str">
        <f>VLOOKUP(Tableau1[[#This Row],[POposte]],Tableau8[],9,FALSE)</f>
        <v>Z</v>
      </c>
      <c r="AN326" s="241">
        <f>VLOOKUP(Tableau1[[#This Row],[POposte]],Tableau8[],16,FALSE)</f>
        <v>1</v>
      </c>
      <c r="AO326" s="200">
        <f>VLOOKUP(Tableau1[[#This Row],[POposte]],Tableau8[],17,FALSE)</f>
        <v>0</v>
      </c>
      <c r="AP326" s="1" t="str">
        <f>VLOOKUP(Tableau1[[#This Row],[POposte]],Tableau13[#All],10,FALSE)</f>
        <v>0800</v>
      </c>
      <c r="AQ326" s="1" t="str">
        <f>VLOOKUP(MID(Tableau1[[#This Row],[Codenva]],1,2),Tableau36[],2,FALSE)</f>
        <v>Overheidsopdrachten van beperkte waarde (0800)</v>
      </c>
      <c r="AR326" s="1" t="str">
        <f>VLOOKUP(Tableau1[[#This Row],[POposte]],Tableau13[#All],16,FALSE)</f>
        <v/>
      </c>
      <c r="AS326" s="285" t="str">
        <f>Tableau1[[#This Row],[KRC]]&amp;Tableau1[[#This Row],[Poste KRC]]</f>
        <v>3000208612</v>
      </c>
      <c r="AT326" s="1" t="str">
        <f>VLOOKUP(Tableau1[[#This Row],[Colonne3]],Tableau6[[#All],[krcposte]:[description ]],2,FALSE)</f>
        <v>Testing/reactifs</v>
      </c>
    </row>
    <row r="327" spans="1:46" x14ac:dyDescent="0.35">
      <c r="A327" s="1" t="str">
        <f>Tableau1[[#This Row],[Nº pièce référence]]</f>
        <v>4500673823</v>
      </c>
      <c r="B327" s="130" t="s">
        <v>1335</v>
      </c>
      <c r="C327" s="1"/>
      <c r="D327" s="1" t="s">
        <v>1336</v>
      </c>
      <c r="E327" s="1" t="s">
        <v>1337</v>
      </c>
      <c r="F327" s="92"/>
      <c r="G327" s="127">
        <v>0</v>
      </c>
      <c r="H327" s="95" t="s">
        <v>1338</v>
      </c>
      <c r="I327" s="33">
        <v>18141</v>
      </c>
      <c r="J327" s="73" t="s">
        <v>1339</v>
      </c>
      <c r="K327" s="73"/>
      <c r="L327" s="176" t="s">
        <v>276</v>
      </c>
      <c r="M327" s="33"/>
      <c r="N327" s="33"/>
      <c r="O327" s="33"/>
      <c r="P327" s="33"/>
      <c r="Q327" s="95">
        <v>43963</v>
      </c>
      <c r="R327" s="227" t="str">
        <f>VLOOKUP(Tableau1[[#This Row],[POposte]],Tableau8[],15,FALSE)</f>
        <v>BB</v>
      </c>
      <c r="S327" s="227" t="str">
        <f>VLOOKUP(Tableau1[[#This Row],[POposte]],Tableau8[],14,FALSE)</f>
        <v>XXX</v>
      </c>
      <c r="T327" s="95" t="str">
        <f>IF(Tableau1[[#This Row],[Strat lancement]]="A0",IF(Tableau1[[#This Row],[Statut lancement]]="X","OK","NOK"),IF(Tableau1[[#This Row],[Strat lancement]]="AA",IF(Tableau1[[#This Row],[Statut lancement]]="XX","OK","NOK"),IF(Tableau1[[#This Row],[Strat lancement]]="BB",IF(Tableau1[[#This Row],[Statut lancement]]="XXX","OK","NOK"))))</f>
        <v>OK</v>
      </c>
      <c r="U327" s="18" t="s">
        <v>1340</v>
      </c>
      <c r="V327" s="1" t="s">
        <v>1341</v>
      </c>
      <c r="W327" s="1" t="s">
        <v>88</v>
      </c>
      <c r="X327" s="2">
        <v>43963</v>
      </c>
      <c r="Y327" s="1" t="s">
        <v>1342</v>
      </c>
      <c r="Z327" s="1" t="s">
        <v>219</v>
      </c>
      <c r="AA327" s="2">
        <v>43963</v>
      </c>
      <c r="AB327" s="123" t="s">
        <v>220</v>
      </c>
      <c r="AC327" s="1" t="str">
        <f>VLOOKUP(Tableau1[[#This Row],[POposte]],Tableau8[#All],18,FALSE)</f>
        <v/>
      </c>
      <c r="AD327" s="236" t="str">
        <f>CONCATENATE(Tableau1[[#This Row],[Nº pièce référence]],Tableau1[[#This Row],[Poste de réf.]])</f>
        <v>450067382310</v>
      </c>
      <c r="AE327" s="237">
        <f>VLOOKUP(Tableau1[[#This Row],[POposte]],Tableau5[#All],5,FALSE)</f>
        <v>740302.2</v>
      </c>
      <c r="AF327" s="238" t="s">
        <v>52</v>
      </c>
      <c r="AG327" s="237">
        <f>VLOOKUP(Tableau1[[#This Row],[POposte]],Tableau5[#All],6,FALSE)</f>
        <v>22433.4</v>
      </c>
      <c r="AH327" s="238" t="s">
        <v>52</v>
      </c>
      <c r="AI327" s="239">
        <f>Tableau1[[#This Row],[Montant Engagé PO]]-Tableau1[[#This Row],[Montant Liquidé]]</f>
        <v>717868.79999999993</v>
      </c>
      <c r="AJ327" s="237" t="str">
        <f>VLOOKUP(Tableau1[[#This Row],[POposte]],Tableau5[#All],3,FALSE)</f>
        <v>300020861</v>
      </c>
      <c r="AK327" s="237" t="str">
        <f>VLOOKUP(Tableau1[[#This Row],[POposte]],Tableau5[#All],4,FALSE)</f>
        <v>2</v>
      </c>
      <c r="AL327" s="146" t="str">
        <f>VLOOKUP(Tableau1[[#This Row],[POposte]],Tableau5[#All],2,FALSE)</f>
        <v>255223121102</v>
      </c>
      <c r="AM327" s="237" t="str">
        <f>VLOOKUP(Tableau1[[#This Row],[POposte]],Tableau8[],9,FALSE)</f>
        <v>Z</v>
      </c>
      <c r="AN327" s="241">
        <f>VLOOKUP(Tableau1[[#This Row],[POposte]],Tableau8[],16,FALSE)</f>
        <v>1</v>
      </c>
      <c r="AO327" s="200">
        <f>VLOOKUP(Tableau1[[#This Row],[POposte]],Tableau8[],17,FALSE)</f>
        <v>0</v>
      </c>
      <c r="AP327" s="1" t="str">
        <f>VLOOKUP(Tableau1[[#This Row],[POposte]],Tableau13[#All],10,FALSE)</f>
        <v>0520</v>
      </c>
      <c r="AQ327" s="1" t="str">
        <f>VLOOKUP(MID(Tableau1[[#This Row],[Codenva]],1,2),Tableau36[],2,FALSE)</f>
        <v>Onderhandelingsprocedure zonder voorafgaande bekendmaking (0500)</v>
      </c>
      <c r="AR327" s="1" t="str">
        <f>VLOOKUP(Tableau1[[#This Row],[POposte]],Tableau13[#All],16,FALSE)</f>
        <v/>
      </c>
      <c r="AS327" s="285" t="str">
        <f>Tableau1[[#This Row],[KRC]]&amp;Tableau1[[#This Row],[Poste KRC]]</f>
        <v>3000208612</v>
      </c>
      <c r="AT327" s="1" t="str">
        <f>VLOOKUP(Tableau1[[#This Row],[Colonne3]],Tableau6[[#All],[krcposte]:[description ]],2,FALSE)</f>
        <v>Testing/reactifs</v>
      </c>
    </row>
    <row r="328" spans="1:46" x14ac:dyDescent="0.35">
      <c r="A328" s="1" t="str">
        <f>Tableau1[[#This Row],[Nº pièce référence]]</f>
        <v>4500673869</v>
      </c>
      <c r="B328" s="124"/>
      <c r="C328" s="1"/>
      <c r="D328" s="1"/>
      <c r="E328" s="1" t="s">
        <v>1343</v>
      </c>
      <c r="F328" s="92"/>
      <c r="G328" s="123"/>
      <c r="H328" s="75" t="s">
        <v>214</v>
      </c>
      <c r="I328" s="75" t="s">
        <v>214</v>
      </c>
      <c r="J328" s="75" t="s">
        <v>214</v>
      </c>
      <c r="K328" s="75" t="s">
        <v>214</v>
      </c>
      <c r="L328" s="176" t="s">
        <v>276</v>
      </c>
      <c r="M328" s="75"/>
      <c r="N328" s="75"/>
      <c r="O328" s="75"/>
      <c r="P328" s="75"/>
      <c r="Q328" s="75" t="s">
        <v>214</v>
      </c>
      <c r="R328" s="226" t="str">
        <f>VLOOKUP(Tableau1[[#This Row],[POposte]],Tableau8[],15,FALSE)</f>
        <v>A0</v>
      </c>
      <c r="S328" s="226" t="str">
        <f>VLOOKUP(Tableau1[[#This Row],[POposte]],Tableau8[],14,FALSE)</f>
        <v>X</v>
      </c>
      <c r="T328" s="75" t="str">
        <f>IF(Tableau1[[#This Row],[Strat lancement]]="A0",IF(Tableau1[[#This Row],[Statut lancement]]="X","OK","NOK"),IF(Tableau1[[#This Row],[Strat lancement]]="AA",IF(Tableau1[[#This Row],[Statut lancement]]="XX","OK","NOK"),IF(Tableau1[[#This Row],[Strat lancement]]="BB",IF(Tableau1[[#This Row],[Statut lancement]]="XXX","OK","NOK"))))</f>
        <v>OK</v>
      </c>
      <c r="U328" s="18" t="s">
        <v>1344</v>
      </c>
      <c r="V328" s="1" t="s">
        <v>1345</v>
      </c>
      <c r="W328" s="1" t="s">
        <v>88</v>
      </c>
      <c r="X328" s="2">
        <v>43963</v>
      </c>
      <c r="Y328" s="1" t="s">
        <v>1346</v>
      </c>
      <c r="Z328" s="1" t="s">
        <v>219</v>
      </c>
      <c r="AA328" s="2">
        <v>43963</v>
      </c>
      <c r="AB328" s="123" t="s">
        <v>220</v>
      </c>
      <c r="AC328" s="1" t="str">
        <f>VLOOKUP(Tableau1[[#This Row],[POposte]],Tableau8[#All],18,FALSE)</f>
        <v/>
      </c>
      <c r="AD328" s="236" t="str">
        <f>CONCATENATE(Tableau1[[#This Row],[Nº pièce référence]],Tableau1[[#This Row],[Poste de réf.]])</f>
        <v>450067386910</v>
      </c>
      <c r="AE328" s="237">
        <f>VLOOKUP(Tableau1[[#This Row],[POposte]],Tableau5[#All],5,FALSE)</f>
        <v>195</v>
      </c>
      <c r="AF328" s="238" t="s">
        <v>52</v>
      </c>
      <c r="AG328" s="237">
        <f>VLOOKUP(Tableau1[[#This Row],[POposte]],Tableau5[#All],6,FALSE)</f>
        <v>195</v>
      </c>
      <c r="AH328" s="238" t="s">
        <v>52</v>
      </c>
      <c r="AI328" s="239">
        <f>Tableau1[[#This Row],[Montant Engagé PO]]-Tableau1[[#This Row],[Montant Liquidé]]</f>
        <v>0</v>
      </c>
      <c r="AJ328" s="237" t="str">
        <f>VLOOKUP(Tableau1[[#This Row],[POposte]],Tableau5[#All],3,FALSE)</f>
        <v>300020861</v>
      </c>
      <c r="AK328" s="237" t="str">
        <f>VLOOKUP(Tableau1[[#This Row],[POposte]],Tableau5[#All],4,FALSE)</f>
        <v>1</v>
      </c>
      <c r="AL328" s="146" t="str">
        <f>VLOOKUP(Tableau1[[#This Row],[POposte]],Tableau5[#All],2,FALSE)</f>
        <v>255223121102</v>
      </c>
      <c r="AM328" s="237" t="str">
        <f>VLOOKUP(Tableau1[[#This Row],[POposte]],Tableau8[],9,FALSE)</f>
        <v>Z</v>
      </c>
      <c r="AN328" s="241">
        <f>VLOOKUP(Tableau1[[#This Row],[POposte]],Tableau8[],16,FALSE)</f>
        <v>1</v>
      </c>
      <c r="AO328" s="200">
        <f>VLOOKUP(Tableau1[[#This Row],[POposte]],Tableau8[],17,FALSE)</f>
        <v>0</v>
      </c>
      <c r="AP328" s="1" t="str">
        <f>VLOOKUP(Tableau1[[#This Row],[POposte]],Tableau13[#All],10,FALSE)</f>
        <v>4100</v>
      </c>
      <c r="AQ328" s="1" t="str">
        <f>VLOOKUP(MID(Tableau1[[#This Row],[Codenva]],1,2),Tableau36[],2,FALSE)</f>
        <v>Diverse Uitgaven die niet tot overheidsopdrachten behoren (4100)</v>
      </c>
      <c r="AR328" s="1" t="str">
        <f>VLOOKUP(Tableau1[[#This Row],[POposte]],Tableau13[#All],16,FALSE)</f>
        <v/>
      </c>
      <c r="AS328" s="285" t="str">
        <f>Tableau1[[#This Row],[KRC]]&amp;Tableau1[[#This Row],[Poste KRC]]</f>
        <v>3000208611</v>
      </c>
      <c r="AT328" s="1" t="str">
        <f>VLOOKUP(Tableau1[[#This Row],[Colonne3]],Tableau6[[#All],[krcposte]:[description ]],2,FALSE)</f>
        <v>PPE</v>
      </c>
    </row>
    <row r="329" spans="1:46" x14ac:dyDescent="0.35">
      <c r="A329" s="1" t="str">
        <f>Tableau1[[#This Row],[Nº pièce référence]]</f>
        <v>4500673827</v>
      </c>
      <c r="B329" s="128" t="s">
        <v>1347</v>
      </c>
      <c r="C329" s="1"/>
      <c r="D329" s="1"/>
      <c r="E329" s="1" t="s">
        <v>1249</v>
      </c>
      <c r="F329" s="92"/>
      <c r="G329" s="127">
        <v>0</v>
      </c>
      <c r="H329" s="95">
        <v>43963</v>
      </c>
      <c r="I329" s="33">
        <v>16227</v>
      </c>
      <c r="J329" s="73" t="s">
        <v>282</v>
      </c>
      <c r="K329" s="73"/>
      <c r="L329" s="176" t="s">
        <v>276</v>
      </c>
      <c r="M329" s="33"/>
      <c r="N329" s="33"/>
      <c r="O329" s="33"/>
      <c r="P329" s="33"/>
      <c r="Q329" s="95">
        <v>43963</v>
      </c>
      <c r="R329" s="227" t="str">
        <f>VLOOKUP(Tableau1[[#This Row],[POposte]],Tableau8[],15,FALSE)</f>
        <v>BB</v>
      </c>
      <c r="S329" s="227" t="str">
        <f>VLOOKUP(Tableau1[[#This Row],[POposte]],Tableau8[],14,FALSE)</f>
        <v>XXX</v>
      </c>
      <c r="T329" s="95" t="str">
        <f>IF(Tableau1[[#This Row],[Strat lancement]]="A0",IF(Tableau1[[#This Row],[Statut lancement]]="X","OK","NOK"),IF(Tableau1[[#This Row],[Strat lancement]]="AA",IF(Tableau1[[#This Row],[Statut lancement]]="XX","OK","NOK"),IF(Tableau1[[#This Row],[Strat lancement]]="BB",IF(Tableau1[[#This Row],[Statut lancement]]="XXX","OK","NOK"))))</f>
        <v>OK</v>
      </c>
      <c r="U329" s="18" t="s">
        <v>1250</v>
      </c>
      <c r="V329" s="1" t="s">
        <v>1348</v>
      </c>
      <c r="W329" s="1" t="s">
        <v>88</v>
      </c>
      <c r="X329" s="2">
        <v>43963</v>
      </c>
      <c r="Y329" s="1" t="s">
        <v>1349</v>
      </c>
      <c r="Z329" s="1" t="s">
        <v>219</v>
      </c>
      <c r="AA329" s="2">
        <v>43963</v>
      </c>
      <c r="AB329" s="123" t="s">
        <v>220</v>
      </c>
      <c r="AC329" s="1" t="str">
        <f>VLOOKUP(Tableau1[[#This Row],[POposte]],Tableau8[#All],18,FALSE)</f>
        <v/>
      </c>
      <c r="AD329" s="236" t="str">
        <f>CONCATENATE(Tableau1[[#This Row],[Nº pièce référence]],Tableau1[[#This Row],[Poste de réf.]])</f>
        <v>450067382710</v>
      </c>
      <c r="AE329" s="237">
        <f>VLOOKUP(Tableau1[[#This Row],[POposte]],Tableau5[#All],5,FALSE)</f>
        <v>6779.31</v>
      </c>
      <c r="AF329" s="238" t="s">
        <v>52</v>
      </c>
      <c r="AG329" s="237">
        <f>VLOOKUP(Tableau1[[#This Row],[POposte]],Tableau5[#All],6,FALSE)</f>
        <v>6533.17</v>
      </c>
      <c r="AH329" s="238" t="s">
        <v>52</v>
      </c>
      <c r="AI329" s="239">
        <f>Tableau1[[#This Row],[Montant Engagé PO]]-Tableau1[[#This Row],[Montant Liquidé]]</f>
        <v>246.14000000000033</v>
      </c>
      <c r="AJ329" s="237" t="str">
        <f>VLOOKUP(Tableau1[[#This Row],[POposte]],Tableau5[#All],3,FALSE)</f>
        <v>300020861</v>
      </c>
      <c r="AK329" s="237" t="str">
        <f>VLOOKUP(Tableau1[[#This Row],[POposte]],Tableau5[#All],4,FALSE)</f>
        <v>6</v>
      </c>
      <c r="AL329" s="146" t="str">
        <f>VLOOKUP(Tableau1[[#This Row],[POposte]],Tableau5[#All],2,FALSE)</f>
        <v>255223121102</v>
      </c>
      <c r="AM329" s="237" t="str">
        <f>VLOOKUP(Tableau1[[#This Row],[POposte]],Tableau8[],9,FALSE)</f>
        <v>Z</v>
      </c>
      <c r="AN329" s="241">
        <f>VLOOKUP(Tableau1[[#This Row],[POposte]],Tableau8[],16,FALSE)</f>
        <v>1</v>
      </c>
      <c r="AO329" s="200">
        <f>VLOOKUP(Tableau1[[#This Row],[POposte]],Tableau8[],17,FALSE)</f>
        <v>0</v>
      </c>
      <c r="AP329" s="1" t="str">
        <f>VLOOKUP(Tableau1[[#This Row],[POposte]],Tableau13[#All],10,FALSE)</f>
        <v>0800</v>
      </c>
      <c r="AQ329" s="1" t="str">
        <f>VLOOKUP(MID(Tableau1[[#This Row],[Codenva]],1,2),Tableau36[],2,FALSE)</f>
        <v>Overheidsopdrachten van beperkte waarde (0800)</v>
      </c>
      <c r="AR329" s="1" t="str">
        <f>VLOOKUP(Tableau1[[#This Row],[POposte]],Tableau13[#All],16,FALSE)</f>
        <v/>
      </c>
      <c r="AS329" s="285" t="str">
        <f>Tableau1[[#This Row],[KRC]]&amp;Tableau1[[#This Row],[Poste KRC]]</f>
        <v>3000208616</v>
      </c>
      <c r="AT329" s="1" t="str">
        <f>VLOOKUP(Tableau1[[#This Row],[Colonne3]],Tableau6[[#All],[krcposte]:[description ]],2,FALSE)</f>
        <v>Divers Taskforce (medical devices, etc)</v>
      </c>
    </row>
    <row r="330" spans="1:46" x14ac:dyDescent="0.35">
      <c r="A330" s="1" t="str">
        <f>Tableau1[[#This Row],[Nº pièce référence]]</f>
        <v>4500673810</v>
      </c>
      <c r="B330" s="130" t="s">
        <v>1350</v>
      </c>
      <c r="C330" s="1"/>
      <c r="D330" s="1"/>
      <c r="E330" s="1" t="s">
        <v>682</v>
      </c>
      <c r="F330" s="92"/>
      <c r="G330" s="127">
        <v>0</v>
      </c>
      <c r="H330" s="95">
        <v>43963</v>
      </c>
      <c r="I330" s="33">
        <v>16234</v>
      </c>
      <c r="J330" s="73" t="s">
        <v>396</v>
      </c>
      <c r="K330" s="73"/>
      <c r="L330" s="176" t="s">
        <v>276</v>
      </c>
      <c r="M330" s="33"/>
      <c r="N330" s="33"/>
      <c r="O330" s="33"/>
      <c r="P330" s="33"/>
      <c r="Q330" s="95">
        <v>43963</v>
      </c>
      <c r="R330" s="227" t="str">
        <f>VLOOKUP(Tableau1[[#This Row],[POposte]],Tableau8[],15,FALSE)</f>
        <v>BB</v>
      </c>
      <c r="S330" s="227" t="str">
        <f>VLOOKUP(Tableau1[[#This Row],[POposte]],Tableau8[],14,FALSE)</f>
        <v>XXX</v>
      </c>
      <c r="T330" s="95" t="str">
        <f>IF(Tableau1[[#This Row],[Strat lancement]]="A0",IF(Tableau1[[#This Row],[Statut lancement]]="X","OK","NOK"),IF(Tableau1[[#This Row],[Strat lancement]]="AA",IF(Tableau1[[#This Row],[Statut lancement]]="XX","OK","NOK"),IF(Tableau1[[#This Row],[Strat lancement]]="BB",IF(Tableau1[[#This Row],[Statut lancement]]="XXX","OK","NOK"))))</f>
        <v>OK</v>
      </c>
      <c r="U330" s="18" t="s">
        <v>683</v>
      </c>
      <c r="V330" s="1" t="s">
        <v>1351</v>
      </c>
      <c r="W330" s="1" t="s">
        <v>88</v>
      </c>
      <c r="X330" s="2">
        <v>43963</v>
      </c>
      <c r="Y330" s="1" t="s">
        <v>1191</v>
      </c>
      <c r="Z330" s="1" t="s">
        <v>219</v>
      </c>
      <c r="AA330" s="2">
        <v>43963</v>
      </c>
      <c r="AB330" s="123" t="s">
        <v>220</v>
      </c>
      <c r="AC330" s="1" t="str">
        <f>VLOOKUP(Tableau1[[#This Row],[POposte]],Tableau8[#All],18,FALSE)</f>
        <v/>
      </c>
      <c r="AD330" s="236" t="str">
        <f>CONCATENATE(Tableau1[[#This Row],[Nº pièce référence]],Tableau1[[#This Row],[Poste de réf.]])</f>
        <v>450067381010</v>
      </c>
      <c r="AE330" s="237">
        <f>VLOOKUP(Tableau1[[#This Row],[POposte]],Tableau5[#All],5,FALSE)</f>
        <v>22748</v>
      </c>
      <c r="AF330" s="238" t="s">
        <v>52</v>
      </c>
      <c r="AG330" s="237">
        <f>VLOOKUP(Tableau1[[#This Row],[POposte]],Tableau5[#All],6,FALSE)</f>
        <v>22748</v>
      </c>
      <c r="AH330" s="238" t="s">
        <v>52</v>
      </c>
      <c r="AI330" s="239">
        <f>Tableau1[[#This Row],[Montant Engagé PO]]-Tableau1[[#This Row],[Montant Liquidé]]</f>
        <v>0</v>
      </c>
      <c r="AJ330" s="237" t="str">
        <f>VLOOKUP(Tableau1[[#This Row],[POposte]],Tableau5[#All],3,FALSE)</f>
        <v>300020861</v>
      </c>
      <c r="AK330" s="237" t="str">
        <f>VLOOKUP(Tableau1[[#This Row],[POposte]],Tableau5[#All],4,FALSE)</f>
        <v>2</v>
      </c>
      <c r="AL330" s="146" t="str">
        <f>VLOOKUP(Tableau1[[#This Row],[POposte]],Tableau5[#All],2,FALSE)</f>
        <v>255223121102</v>
      </c>
      <c r="AM330" s="237" t="str">
        <f>VLOOKUP(Tableau1[[#This Row],[POposte]],Tableau8[],9,FALSE)</f>
        <v>Z</v>
      </c>
      <c r="AN330" s="241">
        <f>VLOOKUP(Tableau1[[#This Row],[POposte]],Tableau8[],16,FALSE)</f>
        <v>1</v>
      </c>
      <c r="AO330" s="200">
        <f>VLOOKUP(Tableau1[[#This Row],[POposte]],Tableau8[],17,FALSE)</f>
        <v>0</v>
      </c>
      <c r="AP330" s="1" t="str">
        <f>VLOOKUP(Tableau1[[#This Row],[POposte]],Tableau13[#All],10,FALSE)</f>
        <v>0800</v>
      </c>
      <c r="AQ330" s="1" t="str">
        <f>VLOOKUP(MID(Tableau1[[#This Row],[Codenva]],1,2),Tableau36[],2,FALSE)</f>
        <v>Overheidsopdrachten van beperkte waarde (0800)</v>
      </c>
      <c r="AR330" s="1" t="str">
        <f>VLOOKUP(Tableau1[[#This Row],[POposte]],Tableau13[#All],16,FALSE)</f>
        <v/>
      </c>
      <c r="AS330" s="285" t="str">
        <f>Tableau1[[#This Row],[KRC]]&amp;Tableau1[[#This Row],[Poste KRC]]</f>
        <v>3000208612</v>
      </c>
      <c r="AT330" s="1" t="str">
        <f>VLOOKUP(Tableau1[[#This Row],[Colonne3]],Tableau6[[#All],[krcposte]:[description ]],2,FALSE)</f>
        <v>Testing/reactifs</v>
      </c>
    </row>
    <row r="331" spans="1:46" x14ac:dyDescent="0.35">
      <c r="A331" s="1" t="str">
        <f>Tableau1[[#This Row],[Nº pièce référence]]</f>
        <v>4500673840</v>
      </c>
      <c r="B331" s="130" t="s">
        <v>1352</v>
      </c>
      <c r="C331" s="1"/>
      <c r="D331" s="93"/>
      <c r="E331" s="1" t="s">
        <v>1353</v>
      </c>
      <c r="F331" s="92"/>
      <c r="G331" s="127">
        <v>0</v>
      </c>
      <c r="H331" s="95" t="s">
        <v>1354</v>
      </c>
      <c r="I331" s="33" t="s">
        <v>1355</v>
      </c>
      <c r="J331" s="73" t="s">
        <v>396</v>
      </c>
      <c r="K331" s="73"/>
      <c r="L331" s="176" t="s">
        <v>276</v>
      </c>
      <c r="M331" s="33"/>
      <c r="N331" s="33"/>
      <c r="O331" s="33"/>
      <c r="P331" s="33"/>
      <c r="Q331" s="95">
        <v>43964</v>
      </c>
      <c r="R331" s="227" t="str">
        <f>VLOOKUP(Tableau1[[#This Row],[POposte]],Tableau8[],15,FALSE)</f>
        <v>BB</v>
      </c>
      <c r="S331" s="227" t="str">
        <f>VLOOKUP(Tableau1[[#This Row],[POposte]],Tableau8[],14,FALSE)</f>
        <v>XXX</v>
      </c>
      <c r="T331" s="95" t="str">
        <f>IF(Tableau1[[#This Row],[Strat lancement]]="A0",IF(Tableau1[[#This Row],[Statut lancement]]="X","OK","NOK"),IF(Tableau1[[#This Row],[Strat lancement]]="AA",IF(Tableau1[[#This Row],[Statut lancement]]="XX","OK","NOK"),IF(Tableau1[[#This Row],[Strat lancement]]="BB",IF(Tableau1[[#This Row],[Statut lancement]]="XXX","OK","NOK"))))</f>
        <v>OK</v>
      </c>
      <c r="U331" s="18" t="s">
        <v>1356</v>
      </c>
      <c r="V331" s="1" t="s">
        <v>1357</v>
      </c>
      <c r="W331" s="1" t="s">
        <v>88</v>
      </c>
      <c r="X331" s="2">
        <v>43963</v>
      </c>
      <c r="Y331" s="1" t="s">
        <v>1358</v>
      </c>
      <c r="Z331" s="1" t="s">
        <v>219</v>
      </c>
      <c r="AA331" s="2">
        <v>43963</v>
      </c>
      <c r="AB331" s="123" t="s">
        <v>220</v>
      </c>
      <c r="AC331" s="1" t="str">
        <f>VLOOKUP(Tableau1[[#This Row],[POposte]],Tableau8[#All],18,FALSE)</f>
        <v/>
      </c>
      <c r="AD331" s="236" t="str">
        <f>CONCATENATE(Tableau1[[#This Row],[Nº pièce référence]],Tableau1[[#This Row],[Poste de réf.]])</f>
        <v>450067384010</v>
      </c>
      <c r="AE331" s="237">
        <f>VLOOKUP(Tableau1[[#This Row],[POposte]],Tableau5[#All],5,FALSE)</f>
        <v>326142.19</v>
      </c>
      <c r="AF331" s="238" t="s">
        <v>52</v>
      </c>
      <c r="AG331" s="237">
        <f>VLOOKUP(Tableau1[[#This Row],[POposte]],Tableau5[#All],6,FALSE)</f>
        <v>320697.19</v>
      </c>
      <c r="AH331" s="238" t="s">
        <v>52</v>
      </c>
      <c r="AI331" s="239">
        <f>Tableau1[[#This Row],[Montant Engagé PO]]-Tableau1[[#This Row],[Montant Liquidé]]</f>
        <v>5445</v>
      </c>
      <c r="AJ331" s="237" t="str">
        <f>VLOOKUP(Tableau1[[#This Row],[POposte]],Tableau5[#All],3,FALSE)</f>
        <v>300020861</v>
      </c>
      <c r="AK331" s="237" t="str">
        <f>VLOOKUP(Tableau1[[#This Row],[POposte]],Tableau5[#All],4,FALSE)</f>
        <v>5</v>
      </c>
      <c r="AL331" s="146" t="str">
        <f>VLOOKUP(Tableau1[[#This Row],[POposte]],Tableau5[#All],2,FALSE)</f>
        <v>255223121102</v>
      </c>
      <c r="AM331" s="237" t="str">
        <f>VLOOKUP(Tableau1[[#This Row],[POposte]],Tableau8[],9,FALSE)</f>
        <v>Z</v>
      </c>
      <c r="AN331" s="241">
        <f>VLOOKUP(Tableau1[[#This Row],[POposte]],Tableau8[],16,FALSE)</f>
        <v>1</v>
      </c>
      <c r="AO331" s="200">
        <f>VLOOKUP(Tableau1[[#This Row],[POposte]],Tableau8[],17,FALSE)</f>
        <v>0</v>
      </c>
      <c r="AP331" s="1" t="str">
        <f>VLOOKUP(Tableau1[[#This Row],[POposte]],Tableau13[#All],10,FALSE)</f>
        <v>0500</v>
      </c>
      <c r="AQ331" s="1" t="str">
        <f>VLOOKUP(MID(Tableau1[[#This Row],[Codenva]],1,2),Tableau36[],2,FALSE)</f>
        <v>Onderhandelingsprocedure zonder voorafgaande bekendmaking (0500)</v>
      </c>
      <c r="AR331" s="1" t="str">
        <f>VLOOKUP(Tableau1[[#This Row],[POposte]],Tableau13[#All],16,FALSE)</f>
        <v/>
      </c>
      <c r="AS331" s="285" t="str">
        <f>Tableau1[[#This Row],[KRC]]&amp;Tableau1[[#This Row],[Poste KRC]]</f>
        <v>3000208615</v>
      </c>
      <c r="AT331" s="1" t="str">
        <f>VLOOKUP(Tableau1[[#This Row],[Colonne3]],Tableau6[[#All],[krcposte]:[description ]],2,FALSE)</f>
        <v>Médicament (AFMPS)</v>
      </c>
    </row>
    <row r="332" spans="1:46" x14ac:dyDescent="0.35">
      <c r="A332" s="1" t="str">
        <f>Tableau1[[#This Row],[Nº pièce référence]]</f>
        <v>4500673845</v>
      </c>
      <c r="B332" s="130" t="s">
        <v>1359</v>
      </c>
      <c r="C332" s="1"/>
      <c r="D332" s="1" t="s">
        <v>1360</v>
      </c>
      <c r="E332" s="1" t="s">
        <v>1361</v>
      </c>
      <c r="F332" s="92"/>
      <c r="G332" s="127">
        <v>0</v>
      </c>
      <c r="H332" s="95">
        <v>43958</v>
      </c>
      <c r="I332" s="33">
        <v>15890</v>
      </c>
      <c r="J332" s="73" t="s">
        <v>396</v>
      </c>
      <c r="K332" s="73"/>
      <c r="L332" s="176" t="s">
        <v>276</v>
      </c>
      <c r="M332" s="33"/>
      <c r="N332" s="33"/>
      <c r="O332" s="33"/>
      <c r="P332" s="33"/>
      <c r="Q332" s="95">
        <v>43964</v>
      </c>
      <c r="R332" s="227" t="str">
        <f>VLOOKUP(Tableau1[[#This Row],[POposte]],Tableau8[],15,FALSE)</f>
        <v>BB</v>
      </c>
      <c r="S332" s="227" t="str">
        <f>VLOOKUP(Tableau1[[#This Row],[POposte]],Tableau8[],14,FALSE)</f>
        <v>XXX</v>
      </c>
      <c r="T332" s="95" t="str">
        <f>IF(Tableau1[[#This Row],[Strat lancement]]="A0",IF(Tableau1[[#This Row],[Statut lancement]]="X","OK","NOK"),IF(Tableau1[[#This Row],[Strat lancement]]="AA",IF(Tableau1[[#This Row],[Statut lancement]]="XX","OK","NOK"),IF(Tableau1[[#This Row],[Strat lancement]]="BB",IF(Tableau1[[#This Row],[Statut lancement]]="XXX","OK","NOK"))))</f>
        <v>OK</v>
      </c>
      <c r="U332" s="18" t="s">
        <v>1362</v>
      </c>
      <c r="V332" s="1" t="s">
        <v>1363</v>
      </c>
      <c r="W332" s="1" t="s">
        <v>88</v>
      </c>
      <c r="X332" s="2">
        <v>43963</v>
      </c>
      <c r="Y332" s="1" t="s">
        <v>1364</v>
      </c>
      <c r="Z332" s="1" t="s">
        <v>219</v>
      </c>
      <c r="AA332" s="2">
        <v>43963</v>
      </c>
      <c r="AB332" s="123" t="s">
        <v>220</v>
      </c>
      <c r="AC332" s="1" t="str">
        <f>VLOOKUP(Tableau1[[#This Row],[POposte]],Tableau8[#All],18,FALSE)</f>
        <v/>
      </c>
      <c r="AD332" s="236" t="str">
        <f>CONCATENATE(Tableau1[[#This Row],[Nº pièce référence]],Tableau1[[#This Row],[Poste de réf.]])</f>
        <v>450067384510</v>
      </c>
      <c r="AE332" s="237">
        <f>VLOOKUP(Tableau1[[#This Row],[POposte]],Tableau5[#All],5,FALSE)</f>
        <v>2021787.3</v>
      </c>
      <c r="AF332" s="238" t="s">
        <v>52</v>
      </c>
      <c r="AG332" s="237">
        <f>VLOOKUP(Tableau1[[#This Row],[POposte]],Tableau5[#All],6,FALSE)</f>
        <v>2021787.3</v>
      </c>
      <c r="AH332" s="238" t="s">
        <v>52</v>
      </c>
      <c r="AI332" s="239">
        <f>Tableau1[[#This Row],[Montant Engagé PO]]-Tableau1[[#This Row],[Montant Liquidé]]</f>
        <v>0</v>
      </c>
      <c r="AJ332" s="237" t="str">
        <f>VLOOKUP(Tableau1[[#This Row],[POposte]],Tableau5[#All],3,FALSE)</f>
        <v>300020861</v>
      </c>
      <c r="AK332" s="237" t="str">
        <f>VLOOKUP(Tableau1[[#This Row],[POposte]],Tableau5[#All],4,FALSE)</f>
        <v>2</v>
      </c>
      <c r="AL332" s="146" t="str">
        <f>VLOOKUP(Tableau1[[#This Row],[POposte]],Tableau5[#All],2,FALSE)</f>
        <v>255223121102</v>
      </c>
      <c r="AM332" s="237" t="str">
        <f>VLOOKUP(Tableau1[[#This Row],[POposte]],Tableau8[],9,FALSE)</f>
        <v>Z</v>
      </c>
      <c r="AN332" s="241">
        <f>VLOOKUP(Tableau1[[#This Row],[POposte]],Tableau8[],16,FALSE)</f>
        <v>1</v>
      </c>
      <c r="AO332" s="200">
        <f>VLOOKUP(Tableau1[[#This Row],[POposte]],Tableau8[],17,FALSE)</f>
        <v>0</v>
      </c>
      <c r="AP332" s="1" t="str">
        <f>VLOOKUP(Tableau1[[#This Row],[POposte]],Tableau13[#All],10,FALSE)</f>
        <v>0500</v>
      </c>
      <c r="AQ332" s="1" t="str">
        <f>VLOOKUP(MID(Tableau1[[#This Row],[Codenva]],1,2),Tableau36[],2,FALSE)</f>
        <v>Onderhandelingsprocedure zonder voorafgaande bekendmaking (0500)</v>
      </c>
      <c r="AR332" s="1" t="str">
        <f>VLOOKUP(Tableau1[[#This Row],[POposte]],Tableau13[#All],16,FALSE)</f>
        <v/>
      </c>
      <c r="AS332" s="285" t="str">
        <f>Tableau1[[#This Row],[KRC]]&amp;Tableau1[[#This Row],[Poste KRC]]</f>
        <v>3000208612</v>
      </c>
      <c r="AT332" s="1" t="str">
        <f>VLOOKUP(Tableau1[[#This Row],[Colonne3]],Tableau6[[#All],[krcposte]:[description ]],2,FALSE)</f>
        <v>Testing/reactifs</v>
      </c>
    </row>
    <row r="333" spans="1:46" x14ac:dyDescent="0.35">
      <c r="A333" s="1" t="str">
        <f>Tableau1[[#This Row],[Nº pièce référence]]</f>
        <v>4500674130</v>
      </c>
      <c r="B333" s="130" t="s">
        <v>1365</v>
      </c>
      <c r="C333" s="1"/>
      <c r="D333" s="1" t="s">
        <v>1278</v>
      </c>
      <c r="E333" s="1" t="s">
        <v>1279</v>
      </c>
      <c r="F333" s="92"/>
      <c r="G333" s="127">
        <v>0</v>
      </c>
      <c r="H333" s="95">
        <v>43965</v>
      </c>
      <c r="I333" s="33">
        <v>16410</v>
      </c>
      <c r="J333" s="73" t="s">
        <v>396</v>
      </c>
      <c r="K333" s="73"/>
      <c r="L333" s="176" t="s">
        <v>276</v>
      </c>
      <c r="M333" s="33"/>
      <c r="N333" s="33"/>
      <c r="O333" s="33"/>
      <c r="P333" s="33"/>
      <c r="Q333" s="75">
        <v>43965</v>
      </c>
      <c r="R333" s="226" t="str">
        <f>VLOOKUP(Tableau1[[#This Row],[POposte]],Tableau8[],15,FALSE)</f>
        <v>BB</v>
      </c>
      <c r="S333" s="226" t="str">
        <f>VLOOKUP(Tableau1[[#This Row],[POposte]],Tableau8[],14,FALSE)</f>
        <v>XXX</v>
      </c>
      <c r="T333" s="75" t="str">
        <f>IF(Tableau1[[#This Row],[Strat lancement]]="A0",IF(Tableau1[[#This Row],[Statut lancement]]="X","OK","NOK"),IF(Tableau1[[#This Row],[Strat lancement]]="AA",IF(Tableau1[[#This Row],[Statut lancement]]="XX","OK","NOK"),IF(Tableau1[[#This Row],[Strat lancement]]="BB",IF(Tableau1[[#This Row],[Statut lancement]]="XXX","OK","NOK"))))</f>
        <v>OK</v>
      </c>
      <c r="U333" s="18" t="s">
        <v>1282</v>
      </c>
      <c r="V333" s="1" t="s">
        <v>1366</v>
      </c>
      <c r="W333" s="1" t="s">
        <v>88</v>
      </c>
      <c r="X333" s="2">
        <v>43983</v>
      </c>
      <c r="Y333" s="1" t="s">
        <v>1284</v>
      </c>
      <c r="Z333" s="1" t="s">
        <v>219</v>
      </c>
      <c r="AA333" s="2">
        <v>43964</v>
      </c>
      <c r="AB333" s="123" t="s">
        <v>220</v>
      </c>
      <c r="AC333" s="1" t="str">
        <f>VLOOKUP(Tableau1[[#This Row],[POposte]],Tableau8[#All],18,FALSE)</f>
        <v/>
      </c>
      <c r="AD333" s="236" t="str">
        <f>CONCATENATE(Tableau1[[#This Row],[Nº pièce référence]],Tableau1[[#This Row],[Poste de réf.]])</f>
        <v>450067413010</v>
      </c>
      <c r="AE333" s="237">
        <f>VLOOKUP(Tableau1[[#This Row],[POposte]],Tableau5[#All],5,FALSE)</f>
        <v>941964.66999999993</v>
      </c>
      <c r="AF333" s="238" t="s">
        <v>52</v>
      </c>
      <c r="AG333" s="237">
        <f>VLOOKUP(Tableau1[[#This Row],[POposte]],Tableau5[#All],6,FALSE)</f>
        <v>941964.66999999993</v>
      </c>
      <c r="AH333" s="238" t="s">
        <v>52</v>
      </c>
      <c r="AI333" s="239">
        <f>Tableau1[[#This Row],[Montant Engagé PO]]-Tableau1[[#This Row],[Montant Liquidé]]</f>
        <v>0</v>
      </c>
      <c r="AJ333" s="237" t="str">
        <f>VLOOKUP(Tableau1[[#This Row],[POposte]],Tableau5[#All],3,FALSE)</f>
        <v>300020861</v>
      </c>
      <c r="AK333" s="237" t="str">
        <f>VLOOKUP(Tableau1[[#This Row],[POposte]],Tableau5[#All],4,FALSE)</f>
        <v>1</v>
      </c>
      <c r="AL333" s="146" t="str">
        <f>VLOOKUP(Tableau1[[#This Row],[POposte]],Tableau5[#All],2,FALSE)</f>
        <v>255223121102</v>
      </c>
      <c r="AM333" s="237" t="str">
        <f>VLOOKUP(Tableau1[[#This Row],[POposte]],Tableau8[],9,FALSE)</f>
        <v>Z</v>
      </c>
      <c r="AN333" s="241">
        <f>VLOOKUP(Tableau1[[#This Row],[POposte]],Tableau8[],16,FALSE)</f>
        <v>1</v>
      </c>
      <c r="AO333" s="200">
        <f>VLOOKUP(Tableau1[[#This Row],[POposte]],Tableau8[],17,FALSE)</f>
        <v>0</v>
      </c>
      <c r="AP333" s="1" t="str">
        <f>VLOOKUP(Tableau1[[#This Row],[POposte]],Tableau13[#All],10,FALSE)</f>
        <v>0600</v>
      </c>
      <c r="AQ333" s="1" t="str">
        <f>VLOOKUP(MID(Tableau1[[#This Row],[Codenva]],1,2),Tableau36[],2,FALSE)</f>
        <v>Raamovereenkomsten (0600)</v>
      </c>
      <c r="AR333" s="1" t="str">
        <f>VLOOKUP(Tableau1[[#This Row],[POposte]],Tableau13[#All],16,FALSE)</f>
        <v/>
      </c>
      <c r="AS333" s="285" t="str">
        <f>Tableau1[[#This Row],[KRC]]&amp;Tableau1[[#This Row],[Poste KRC]]</f>
        <v>3000208611</v>
      </c>
      <c r="AT333" s="1" t="str">
        <f>VLOOKUP(Tableau1[[#This Row],[Colonne3]],Tableau6[[#All],[krcposte]:[description ]],2,FALSE)</f>
        <v>PPE</v>
      </c>
    </row>
    <row r="334" spans="1:46" x14ac:dyDescent="0.35">
      <c r="A334" s="1" t="str">
        <f>Tableau1[[#This Row],[Nº pièce référence]]</f>
        <v>4500674068</v>
      </c>
      <c r="B334" s="130" t="s">
        <v>1367</v>
      </c>
      <c r="C334" s="1"/>
      <c r="D334" s="1"/>
      <c r="E334" s="1" t="s">
        <v>1368</v>
      </c>
      <c r="F334" s="92"/>
      <c r="G334" s="127">
        <v>0</v>
      </c>
      <c r="H334" s="95">
        <v>43964</v>
      </c>
      <c r="I334" s="33">
        <v>16385</v>
      </c>
      <c r="J334" s="73" t="s">
        <v>396</v>
      </c>
      <c r="K334" s="73"/>
      <c r="L334" s="176" t="s">
        <v>276</v>
      </c>
      <c r="M334" s="33"/>
      <c r="N334" s="33"/>
      <c r="O334" s="33"/>
      <c r="P334" s="33"/>
      <c r="Q334" s="75">
        <v>43965</v>
      </c>
      <c r="R334" s="226" t="str">
        <f>VLOOKUP(Tableau1[[#This Row],[POposte]],Tableau8[],15,FALSE)</f>
        <v>BB</v>
      </c>
      <c r="S334" s="226" t="str">
        <f>VLOOKUP(Tableau1[[#This Row],[POposte]],Tableau8[],14,FALSE)</f>
        <v>XXX</v>
      </c>
      <c r="T334" s="75" t="str">
        <f>IF(Tableau1[[#This Row],[Strat lancement]]="A0",IF(Tableau1[[#This Row],[Statut lancement]]="X","OK","NOK"),IF(Tableau1[[#This Row],[Strat lancement]]="AA",IF(Tableau1[[#This Row],[Statut lancement]]="XX","OK","NOK"),IF(Tableau1[[#This Row],[Strat lancement]]="BB",IF(Tableau1[[#This Row],[Statut lancement]]="XXX","OK","NOK"))))</f>
        <v>OK</v>
      </c>
      <c r="U334" s="18" t="s">
        <v>1369</v>
      </c>
      <c r="V334" s="1" t="s">
        <v>1370</v>
      </c>
      <c r="W334" s="1" t="s">
        <v>88</v>
      </c>
      <c r="X334" s="2">
        <v>43964</v>
      </c>
      <c r="Y334" s="1" t="s">
        <v>1371</v>
      </c>
      <c r="Z334" s="1" t="s">
        <v>219</v>
      </c>
      <c r="AA334" s="2">
        <v>43964</v>
      </c>
      <c r="AB334" s="123" t="s">
        <v>220</v>
      </c>
      <c r="AC334" s="1" t="str">
        <f>VLOOKUP(Tableau1[[#This Row],[POposte]],Tableau8[#All],18,FALSE)</f>
        <v/>
      </c>
      <c r="AD334" s="236" t="str">
        <f>CONCATENATE(Tableau1[[#This Row],[Nº pièce référence]],Tableau1[[#This Row],[Poste de réf.]])</f>
        <v>450067406810</v>
      </c>
      <c r="AE334" s="237">
        <f>VLOOKUP(Tableau1[[#This Row],[POposte]],Tableau5[#All],5,FALSE)</f>
        <v>265716</v>
      </c>
      <c r="AF334" s="238" t="s">
        <v>52</v>
      </c>
      <c r="AG334" s="237">
        <f>VLOOKUP(Tableau1[[#This Row],[POposte]],Tableau5[#All],6,FALSE)</f>
        <v>265254.84999999998</v>
      </c>
      <c r="AH334" s="238" t="s">
        <v>52</v>
      </c>
      <c r="AI334" s="239">
        <f>Tableau1[[#This Row],[Montant Engagé PO]]-Tableau1[[#This Row],[Montant Liquidé]]</f>
        <v>461.15000000002328</v>
      </c>
      <c r="AJ334" s="237" t="str">
        <f>VLOOKUP(Tableau1[[#This Row],[POposte]],Tableau5[#All],3,FALSE)</f>
        <v>300020861</v>
      </c>
      <c r="AK334" s="237" t="str">
        <f>VLOOKUP(Tableau1[[#This Row],[POposte]],Tableau5[#All],4,FALSE)</f>
        <v>6</v>
      </c>
      <c r="AL334" s="146" t="str">
        <f>VLOOKUP(Tableau1[[#This Row],[POposte]],Tableau5[#All],2,FALSE)</f>
        <v>255223121102</v>
      </c>
      <c r="AM334" s="237" t="str">
        <f>VLOOKUP(Tableau1[[#This Row],[POposte]],Tableau8[],9,FALSE)</f>
        <v>Z</v>
      </c>
      <c r="AN334" s="241">
        <f>VLOOKUP(Tableau1[[#This Row],[POposte]],Tableau8[],16,FALSE)</f>
        <v>1</v>
      </c>
      <c r="AO334" s="200">
        <f>VLOOKUP(Tableau1[[#This Row],[POposte]],Tableau8[],17,FALSE)</f>
        <v>0</v>
      </c>
      <c r="AP334" s="1" t="str">
        <f>VLOOKUP(Tableau1[[#This Row],[POposte]],Tableau13[#All],10,FALSE)</f>
        <v>0500</v>
      </c>
      <c r="AQ334" s="1" t="str">
        <f>VLOOKUP(MID(Tableau1[[#This Row],[Codenva]],1,2),Tableau36[],2,FALSE)</f>
        <v>Onderhandelingsprocedure zonder voorafgaande bekendmaking (0500)</v>
      </c>
      <c r="AR334" s="1" t="str">
        <f>VLOOKUP(Tableau1[[#This Row],[POposte]],Tableau13[#All],16,FALSE)</f>
        <v/>
      </c>
      <c r="AS334" s="285" t="str">
        <f>Tableau1[[#This Row],[KRC]]&amp;Tableau1[[#This Row],[Poste KRC]]</f>
        <v>3000208616</v>
      </c>
      <c r="AT334" s="1" t="str">
        <f>VLOOKUP(Tableau1[[#This Row],[Colonne3]],Tableau6[[#All],[krcposte]:[description ]],2,FALSE)</f>
        <v>Divers Taskforce (medical devices, etc)</v>
      </c>
    </row>
    <row r="335" spans="1:46" x14ac:dyDescent="0.35">
      <c r="A335" s="1" t="str">
        <f>Tableau1[[#This Row],[Nº pièce référence]]</f>
        <v>4500673961</v>
      </c>
      <c r="B335" s="130" t="s">
        <v>1372</v>
      </c>
      <c r="C335" s="1"/>
      <c r="D335" s="1" t="s">
        <v>1373</v>
      </c>
      <c r="E335" s="1" t="s">
        <v>1374</v>
      </c>
      <c r="F335" s="92"/>
      <c r="G335" s="127">
        <v>0</v>
      </c>
      <c r="H335" s="95">
        <v>43963</v>
      </c>
      <c r="I335" s="33">
        <v>16311</v>
      </c>
      <c r="J335" s="73" t="s">
        <v>396</v>
      </c>
      <c r="K335" s="73"/>
      <c r="L335" s="176" t="s">
        <v>276</v>
      </c>
      <c r="M335" s="33"/>
      <c r="N335" s="33"/>
      <c r="O335" s="33"/>
      <c r="P335" s="33"/>
      <c r="Q335" s="95">
        <v>43964</v>
      </c>
      <c r="R335" s="227" t="str">
        <f>VLOOKUP(Tableau1[[#This Row],[POposte]],Tableau8[],15,FALSE)</f>
        <v>BB</v>
      </c>
      <c r="S335" s="227" t="str">
        <f>VLOOKUP(Tableau1[[#This Row],[POposte]],Tableau8[],14,FALSE)</f>
        <v>XXX</v>
      </c>
      <c r="T335" s="95" t="str">
        <f>IF(Tableau1[[#This Row],[Strat lancement]]="A0",IF(Tableau1[[#This Row],[Statut lancement]]="X","OK","NOK"),IF(Tableau1[[#This Row],[Strat lancement]]="AA",IF(Tableau1[[#This Row],[Statut lancement]]="XX","OK","NOK"),IF(Tableau1[[#This Row],[Strat lancement]]="BB",IF(Tableau1[[#This Row],[Statut lancement]]="XXX","OK","NOK"))))</f>
        <v>OK</v>
      </c>
      <c r="U335" s="18" t="s">
        <v>1375</v>
      </c>
      <c r="V335" s="1" t="s">
        <v>1376</v>
      </c>
      <c r="W335" s="1" t="s">
        <v>88</v>
      </c>
      <c r="X335" s="2">
        <v>43964</v>
      </c>
      <c r="Y335" s="1" t="s">
        <v>947</v>
      </c>
      <c r="Z335" s="1" t="s">
        <v>219</v>
      </c>
      <c r="AA335" s="2">
        <v>43964</v>
      </c>
      <c r="AB335" s="123" t="s">
        <v>220</v>
      </c>
      <c r="AC335" s="1" t="str">
        <f>VLOOKUP(Tableau1[[#This Row],[POposte]],Tableau8[#All],18,FALSE)</f>
        <v/>
      </c>
      <c r="AD335" s="236" t="str">
        <f>CONCATENATE(Tableau1[[#This Row],[Nº pièce référence]],Tableau1[[#This Row],[Poste de réf.]])</f>
        <v>450067396110</v>
      </c>
      <c r="AE335" s="237">
        <f>VLOOKUP(Tableau1[[#This Row],[POposte]],Tableau5[#All],5,FALSE)</f>
        <v>5428060</v>
      </c>
      <c r="AF335" s="238" t="s">
        <v>52</v>
      </c>
      <c r="AG335" s="237">
        <f>VLOOKUP(Tableau1[[#This Row],[POposte]],Tableau5[#All],6,FALSE)</f>
        <v>1160734.56</v>
      </c>
      <c r="AH335" s="238" t="s">
        <v>52</v>
      </c>
      <c r="AI335" s="239">
        <f>Tableau1[[#This Row],[Montant Engagé PO]]-Tableau1[[#This Row],[Montant Liquidé]]</f>
        <v>4267325.4399999995</v>
      </c>
      <c r="AJ335" s="237" t="str">
        <f>VLOOKUP(Tableau1[[#This Row],[POposte]],Tableau5[#All],3,FALSE)</f>
        <v>300020861</v>
      </c>
      <c r="AK335" s="237" t="str">
        <f>VLOOKUP(Tableau1[[#This Row],[POposte]],Tableau5[#All],4,FALSE)</f>
        <v>1</v>
      </c>
      <c r="AL335" s="146" t="str">
        <f>VLOOKUP(Tableau1[[#This Row],[POposte]],Tableau5[#All],2,FALSE)</f>
        <v>255223121102</v>
      </c>
      <c r="AM335" s="237" t="str">
        <f>VLOOKUP(Tableau1[[#This Row],[POposte]],Tableau8[],9,FALSE)</f>
        <v>Z</v>
      </c>
      <c r="AN335" s="241">
        <f>VLOOKUP(Tableau1[[#This Row],[POposte]],Tableau8[],16,FALSE)</f>
        <v>1</v>
      </c>
      <c r="AO335" s="200">
        <f>VLOOKUP(Tableau1[[#This Row],[POposte]],Tableau8[],17,FALSE)</f>
        <v>0</v>
      </c>
      <c r="AP335" s="1" t="str">
        <f>VLOOKUP(Tableau1[[#This Row],[POposte]],Tableau13[#All],10,FALSE)</f>
        <v>0500</v>
      </c>
      <c r="AQ335" s="1" t="str">
        <f>VLOOKUP(MID(Tableau1[[#This Row],[Codenva]],1,2),Tableau36[],2,FALSE)</f>
        <v>Onderhandelingsprocedure zonder voorafgaande bekendmaking (0500)</v>
      </c>
      <c r="AR335" s="1" t="str">
        <f>VLOOKUP(Tableau1[[#This Row],[POposte]],Tableau13[#All],16,FALSE)</f>
        <v/>
      </c>
      <c r="AS335" s="285" t="str">
        <f>Tableau1[[#This Row],[KRC]]&amp;Tableau1[[#This Row],[Poste KRC]]</f>
        <v>3000208611</v>
      </c>
      <c r="AT335" s="1" t="str">
        <f>VLOOKUP(Tableau1[[#This Row],[Colonne3]],Tableau6[[#All],[krcposte]:[description ]],2,FALSE)</f>
        <v>PPE</v>
      </c>
    </row>
    <row r="336" spans="1:46" x14ac:dyDescent="0.35">
      <c r="A336" s="1" t="str">
        <f>Tableau1[[#This Row],[Nº pièce référence]]</f>
        <v>4500674077</v>
      </c>
      <c r="B336" s="128" t="s">
        <v>1377</v>
      </c>
      <c r="C336" s="1"/>
      <c r="D336" s="1"/>
      <c r="E336" s="1" t="s">
        <v>1378</v>
      </c>
      <c r="F336" s="92"/>
      <c r="G336" s="127">
        <v>0</v>
      </c>
      <c r="H336" s="95">
        <v>43964</v>
      </c>
      <c r="I336" s="33">
        <v>16381</v>
      </c>
      <c r="J336" s="73" t="s">
        <v>282</v>
      </c>
      <c r="K336" s="73"/>
      <c r="L336" s="176" t="s">
        <v>276</v>
      </c>
      <c r="M336" s="33"/>
      <c r="N336" s="33"/>
      <c r="O336" s="33"/>
      <c r="P336" s="33"/>
      <c r="Q336" s="75">
        <v>43965</v>
      </c>
      <c r="R336" s="226" t="str">
        <f>VLOOKUP(Tableau1[[#This Row],[POposte]],Tableau8[],15,FALSE)</f>
        <v>A0</v>
      </c>
      <c r="S336" s="226" t="str">
        <f>VLOOKUP(Tableau1[[#This Row],[POposte]],Tableau8[],14,FALSE)</f>
        <v>X</v>
      </c>
      <c r="T336" s="75" t="str">
        <f>IF(Tableau1[[#This Row],[Strat lancement]]="A0",IF(Tableau1[[#This Row],[Statut lancement]]="X","OK","NOK"),IF(Tableau1[[#This Row],[Strat lancement]]="AA",IF(Tableau1[[#This Row],[Statut lancement]]="XX","OK","NOK"),IF(Tableau1[[#This Row],[Strat lancement]]="BB",IF(Tableau1[[#This Row],[Statut lancement]]="XXX","OK","NOK"))))</f>
        <v>OK</v>
      </c>
      <c r="U336" s="18" t="s">
        <v>1379</v>
      </c>
      <c r="V336" s="1" t="s">
        <v>1380</v>
      </c>
      <c r="W336" s="1" t="s">
        <v>88</v>
      </c>
      <c r="X336" s="2">
        <v>43964</v>
      </c>
      <c r="Y336" s="1" t="s">
        <v>1381</v>
      </c>
      <c r="Z336" s="1" t="s">
        <v>219</v>
      </c>
      <c r="AA336" s="2">
        <v>43964</v>
      </c>
      <c r="AB336" s="123" t="s">
        <v>220</v>
      </c>
      <c r="AC336" s="1" t="str">
        <f>VLOOKUP(Tableau1[[#This Row],[POposte]],Tableau8[#All],18,FALSE)</f>
        <v>I3</v>
      </c>
      <c r="AD336" s="236" t="str">
        <f>CONCATENATE(Tableau1[[#This Row],[Nº pièce référence]],Tableau1[[#This Row],[Poste de réf.]])</f>
        <v>450067407710</v>
      </c>
      <c r="AE336" s="237">
        <f>VLOOKUP(Tableau1[[#This Row],[POposte]],Tableau5[#All],5,FALSE)</f>
        <v>1887.6</v>
      </c>
      <c r="AF336" s="238" t="s">
        <v>52</v>
      </c>
      <c r="AG336" s="237">
        <f>VLOOKUP(Tableau1[[#This Row],[POposte]],Tableau5[#All],6,FALSE)</f>
        <v>1887.6</v>
      </c>
      <c r="AH336" s="238" t="s">
        <v>52</v>
      </c>
      <c r="AI336" s="239">
        <f>Tableau1[[#This Row],[Montant Engagé PO]]-Tableau1[[#This Row],[Montant Liquidé]]</f>
        <v>0</v>
      </c>
      <c r="AJ336" s="237" t="str">
        <f>VLOOKUP(Tableau1[[#This Row],[POposte]],Tableau5[#All],3,FALSE)</f>
        <v>300020861</v>
      </c>
      <c r="AK336" s="237" t="str">
        <f>VLOOKUP(Tableau1[[#This Row],[POposte]],Tableau5[#All],4,FALSE)</f>
        <v>6</v>
      </c>
      <c r="AL336" s="146" t="str">
        <f>VLOOKUP(Tableau1[[#This Row],[POposte]],Tableau5[#All],2,FALSE)</f>
        <v>255223121102</v>
      </c>
      <c r="AM336" s="237" t="str">
        <f>VLOOKUP(Tableau1[[#This Row],[POposte]],Tableau8[],9,FALSE)</f>
        <v>Z</v>
      </c>
      <c r="AN336" s="241">
        <f>VLOOKUP(Tableau1[[#This Row],[POposte]],Tableau8[],16,FALSE)</f>
        <v>1</v>
      </c>
      <c r="AO336" s="200">
        <f>VLOOKUP(Tableau1[[#This Row],[POposte]],Tableau8[],17,FALSE)</f>
        <v>0</v>
      </c>
      <c r="AP336" s="1" t="str">
        <f>VLOOKUP(Tableau1[[#This Row],[POposte]],Tableau13[#All],10,FALSE)</f>
        <v>0800</v>
      </c>
      <c r="AQ336" s="1" t="str">
        <f>VLOOKUP(MID(Tableau1[[#This Row],[Codenva]],1,2),Tableau36[],2,FALSE)</f>
        <v>Overheidsopdrachten van beperkte waarde (0800)</v>
      </c>
      <c r="AR336" s="1" t="str">
        <f>VLOOKUP(Tableau1[[#This Row],[POposte]],Tableau13[#All],16,FALSE)</f>
        <v/>
      </c>
      <c r="AS336" s="285" t="str">
        <f>Tableau1[[#This Row],[KRC]]&amp;Tableau1[[#This Row],[Poste KRC]]</f>
        <v>3000208616</v>
      </c>
      <c r="AT336" s="1" t="str">
        <f>VLOOKUP(Tableau1[[#This Row],[Colonne3]],Tableau6[[#All],[krcposte]:[description ]],2,FALSE)</f>
        <v>Divers Taskforce (medical devices, etc)</v>
      </c>
    </row>
    <row r="337" spans="1:46" hidden="1" x14ac:dyDescent="0.35">
      <c r="A337" s="1" t="str">
        <f>Tableau1[[#This Row],[Nº pièce référence]]</f>
        <v>4500674145</v>
      </c>
      <c r="B337" s="124"/>
      <c r="C337" s="1"/>
      <c r="D337" s="1"/>
      <c r="E337" s="1" t="s">
        <v>1382</v>
      </c>
      <c r="F337" s="92"/>
      <c r="G337" s="123"/>
      <c r="H337" s="75" t="s">
        <v>214</v>
      </c>
      <c r="I337" s="75" t="s">
        <v>214</v>
      </c>
      <c r="J337" s="75" t="s">
        <v>214</v>
      </c>
      <c r="K337" s="75" t="s">
        <v>214</v>
      </c>
      <c r="L337" s="1" t="s">
        <v>332</v>
      </c>
      <c r="M337" s="75"/>
      <c r="N337" s="75"/>
      <c r="O337" s="75"/>
      <c r="P337" s="75"/>
      <c r="Q337" s="75" t="s">
        <v>214</v>
      </c>
      <c r="R337" s="226" t="str">
        <f>VLOOKUP(Tableau1[[#This Row],[POposte]],Tableau8[],15,FALSE)</f>
        <v>A0</v>
      </c>
      <c r="S337" s="226" t="str">
        <f>VLOOKUP(Tableau1[[#This Row],[POposte]],Tableau8[],14,FALSE)</f>
        <v>X</v>
      </c>
      <c r="T337" s="75" t="str">
        <f>IF(Tableau1[[#This Row],[Strat lancement]]="A0",IF(Tableau1[[#This Row],[Statut lancement]]="X","OK","NOK"),IF(Tableau1[[#This Row],[Strat lancement]]="AA",IF(Tableau1[[#This Row],[Statut lancement]]="XX","OK","NOK"),IF(Tableau1[[#This Row],[Strat lancement]]="BB",IF(Tableau1[[#This Row],[Statut lancement]]="XXX","OK","NOK"))))</f>
        <v>OK</v>
      </c>
      <c r="U337" s="18" t="s">
        <v>1383</v>
      </c>
      <c r="V337" s="1" t="s">
        <v>1384</v>
      </c>
      <c r="W337" s="1" t="s">
        <v>88</v>
      </c>
      <c r="X337" s="2">
        <v>43964</v>
      </c>
      <c r="Y337" s="1" t="s">
        <v>1385</v>
      </c>
      <c r="Z337" s="1" t="s">
        <v>219</v>
      </c>
      <c r="AA337" s="2">
        <v>43964</v>
      </c>
      <c r="AB337" s="123" t="s">
        <v>220</v>
      </c>
      <c r="AC337" s="1" t="str">
        <f>VLOOKUP(Tableau1[[#This Row],[POposte]],Tableau8[#All],18,FALSE)</f>
        <v/>
      </c>
      <c r="AD337" s="236" t="str">
        <f>CONCATENATE(Tableau1[[#This Row],[Nº pièce référence]],Tableau1[[#This Row],[Poste de réf.]])</f>
        <v>450067414510</v>
      </c>
      <c r="AE337" s="237">
        <f>VLOOKUP(Tableau1[[#This Row],[POposte]],Tableau5[#All],5,FALSE)</f>
        <v>1000</v>
      </c>
      <c r="AF337" s="238" t="s">
        <v>52</v>
      </c>
      <c r="AG337" s="237">
        <f>VLOOKUP(Tableau1[[#This Row],[POposte]],Tableau5[#All],6,FALSE)</f>
        <v>0</v>
      </c>
      <c r="AH337" s="238" t="s">
        <v>52</v>
      </c>
      <c r="AI337" s="239">
        <f>Tableau1[[#This Row],[Montant Engagé PO]]-Tableau1[[#This Row],[Montant Liquidé]]</f>
        <v>1000</v>
      </c>
      <c r="AJ337" s="237" t="str">
        <f>VLOOKUP(Tableau1[[#This Row],[POposte]],Tableau5[#All],3,FALSE)</f>
        <v>300020870</v>
      </c>
      <c r="AK337" s="237" t="str">
        <f>VLOOKUP(Tableau1[[#This Row],[POposte]],Tableau5[#All],4,FALSE)</f>
        <v>3</v>
      </c>
      <c r="AL337" s="146" t="str">
        <f>VLOOKUP(Tableau1[[#This Row],[POposte]],Tableau5[#All],2,FALSE)</f>
        <v>255223121102</v>
      </c>
      <c r="AM337" s="237" t="str">
        <f>VLOOKUP(Tableau1[[#This Row],[POposte]],Tableau8[],9,FALSE)</f>
        <v>Z</v>
      </c>
      <c r="AN337" s="241">
        <f>VLOOKUP(Tableau1[[#This Row],[POposte]],Tableau8[],16,FALSE)</f>
        <v>1</v>
      </c>
      <c r="AO337" s="200">
        <f>VLOOKUP(Tableau1[[#This Row],[POposte]],Tableau8[],17,FALSE)</f>
        <v>0</v>
      </c>
      <c r="AP337" s="1" t="str">
        <f>VLOOKUP(Tableau1[[#This Row],[POposte]],Tableau13[#All],10,FALSE)</f>
        <v>4100</v>
      </c>
      <c r="AQ337" s="1" t="str">
        <f>VLOOKUP(MID(Tableau1[[#This Row],[Codenva]],1,2),Tableau36[],2,FALSE)</f>
        <v>Diverse Uitgaven die niet tot overheidsopdrachten behoren (4100)</v>
      </c>
      <c r="AR337" s="1" t="str">
        <f>VLOOKUP(Tableau1[[#This Row],[POposte]],Tableau13[#All],16,FALSE)</f>
        <v/>
      </c>
      <c r="AS337" s="285" t="str">
        <f>Tableau1[[#This Row],[KRC]]&amp;Tableau1[[#This Row],[Poste KRC]]</f>
        <v>3000208703</v>
      </c>
      <c r="AT337" s="1" t="e">
        <f>VLOOKUP(Tableau1[[#This Row],[Colonne3]],Tableau6[[#All],[krcposte]:[description ]],2,FALSE)</f>
        <v>#N/A</v>
      </c>
    </row>
    <row r="338" spans="1:46" x14ac:dyDescent="0.35">
      <c r="A338" s="1" t="str">
        <f>Tableau1[[#This Row],[Nº pièce référence]]</f>
        <v>4500673937</v>
      </c>
      <c r="B338" s="130" t="s">
        <v>1386</v>
      </c>
      <c r="C338" s="1"/>
      <c r="D338" s="1"/>
      <c r="E338" s="1" t="s">
        <v>1387</v>
      </c>
      <c r="F338" s="92"/>
      <c r="G338" s="127">
        <v>0</v>
      </c>
      <c r="H338" s="95">
        <v>43963</v>
      </c>
      <c r="I338" s="33">
        <v>16244</v>
      </c>
      <c r="J338" s="73" t="s">
        <v>396</v>
      </c>
      <c r="K338" s="73"/>
      <c r="L338" s="176" t="s">
        <v>276</v>
      </c>
      <c r="M338" s="33"/>
      <c r="N338" s="33"/>
      <c r="O338" s="33"/>
      <c r="P338" s="33"/>
      <c r="Q338" s="95">
        <v>43963</v>
      </c>
      <c r="R338" s="227" t="str">
        <f>VLOOKUP(Tableau1[[#This Row],[POposte]],Tableau8[],15,FALSE)</f>
        <v>BB</v>
      </c>
      <c r="S338" s="227" t="str">
        <f>VLOOKUP(Tableau1[[#This Row],[POposte]],Tableau8[],14,FALSE)</f>
        <v>XXX</v>
      </c>
      <c r="T338" s="95" t="str">
        <f>IF(Tableau1[[#This Row],[Strat lancement]]="A0",IF(Tableau1[[#This Row],[Statut lancement]]="X","OK","NOK"),IF(Tableau1[[#This Row],[Strat lancement]]="AA",IF(Tableau1[[#This Row],[Statut lancement]]="XX","OK","NOK"),IF(Tableau1[[#This Row],[Strat lancement]]="BB",IF(Tableau1[[#This Row],[Statut lancement]]="XXX","OK","NOK"))))</f>
        <v>OK</v>
      </c>
      <c r="U338" s="18" t="s">
        <v>1388</v>
      </c>
      <c r="V338" s="1" t="s">
        <v>1389</v>
      </c>
      <c r="W338" s="1" t="s">
        <v>88</v>
      </c>
      <c r="X338" s="2">
        <v>43964</v>
      </c>
      <c r="Y338" s="1" t="s">
        <v>1390</v>
      </c>
      <c r="Z338" s="1" t="s">
        <v>219</v>
      </c>
      <c r="AA338" s="2">
        <v>43964</v>
      </c>
      <c r="AB338" s="123" t="s">
        <v>220</v>
      </c>
      <c r="AC338" s="1" t="str">
        <f>VLOOKUP(Tableau1[[#This Row],[POposte]],Tableau8[#All],18,FALSE)</f>
        <v/>
      </c>
      <c r="AD338" s="236" t="str">
        <f>CONCATENATE(Tableau1[[#This Row],[Nº pièce référence]],Tableau1[[#This Row],[Poste de réf.]])</f>
        <v>450067393710</v>
      </c>
      <c r="AE338" s="237">
        <f>VLOOKUP(Tableau1[[#This Row],[POposte]],Tableau5[#All],5,FALSE)</f>
        <v>435787</v>
      </c>
      <c r="AF338" s="238" t="s">
        <v>52</v>
      </c>
      <c r="AG338" s="237">
        <f>VLOOKUP(Tableau1[[#This Row],[POposte]],Tableau5[#All],6,FALSE)</f>
        <v>435786.98000000004</v>
      </c>
      <c r="AH338" s="238" t="s">
        <v>52</v>
      </c>
      <c r="AI338" s="239">
        <f>Tableau1[[#This Row],[Montant Engagé PO]]-Tableau1[[#This Row],[Montant Liquidé]]</f>
        <v>1.9999999960418791E-2</v>
      </c>
      <c r="AJ338" s="237" t="str">
        <f>VLOOKUP(Tableau1[[#This Row],[POposte]],Tableau5[#All],3,FALSE)</f>
        <v>300020861</v>
      </c>
      <c r="AK338" s="237" t="str">
        <f>VLOOKUP(Tableau1[[#This Row],[POposte]],Tableau5[#All],4,FALSE)</f>
        <v>2</v>
      </c>
      <c r="AL338" s="146" t="str">
        <f>VLOOKUP(Tableau1[[#This Row],[POposte]],Tableau5[#All],2,FALSE)</f>
        <v>255223121102</v>
      </c>
      <c r="AM338" s="237" t="str">
        <f>VLOOKUP(Tableau1[[#This Row],[POposte]],Tableau8[],9,FALSE)</f>
        <v>Z</v>
      </c>
      <c r="AN338" s="241">
        <f>VLOOKUP(Tableau1[[#This Row],[POposte]],Tableau8[],16,FALSE)</f>
        <v>1</v>
      </c>
      <c r="AO338" s="200">
        <f>VLOOKUP(Tableau1[[#This Row],[POposte]],Tableau8[],17,FALSE)</f>
        <v>0</v>
      </c>
      <c r="AP338" s="1" t="str">
        <f>VLOOKUP(Tableau1[[#This Row],[POposte]],Tableau13[#All],10,FALSE)</f>
        <v>0500</v>
      </c>
      <c r="AQ338" s="1" t="str">
        <f>VLOOKUP(MID(Tableau1[[#This Row],[Codenva]],1,2),Tableau36[],2,FALSE)</f>
        <v>Onderhandelingsprocedure zonder voorafgaande bekendmaking (0500)</v>
      </c>
      <c r="AR338" s="1" t="str">
        <f>VLOOKUP(Tableau1[[#This Row],[POposte]],Tableau13[#All],16,FALSE)</f>
        <v/>
      </c>
      <c r="AS338" s="285" t="str">
        <f>Tableau1[[#This Row],[KRC]]&amp;Tableau1[[#This Row],[Poste KRC]]</f>
        <v>3000208612</v>
      </c>
      <c r="AT338" s="1" t="str">
        <f>VLOOKUP(Tableau1[[#This Row],[Colonne3]],Tableau6[[#All],[krcposte]:[description ]],2,FALSE)</f>
        <v>Testing/reactifs</v>
      </c>
    </row>
    <row r="339" spans="1:46" x14ac:dyDescent="0.35">
      <c r="A339" s="1" t="str">
        <f>Tableau1[[#This Row],[Nº pièce référence]]</f>
        <v>4500674183</v>
      </c>
      <c r="B339" s="130" t="s">
        <v>1391</v>
      </c>
      <c r="C339" s="1"/>
      <c r="D339" s="1"/>
      <c r="E339" s="1" t="s">
        <v>677</v>
      </c>
      <c r="F339" s="92"/>
      <c r="G339" s="127">
        <v>0</v>
      </c>
      <c r="H339" s="95">
        <v>43964</v>
      </c>
      <c r="I339" s="33">
        <v>16360</v>
      </c>
      <c r="J339" s="73" t="s">
        <v>396</v>
      </c>
      <c r="K339" s="73"/>
      <c r="L339" s="176" t="s">
        <v>276</v>
      </c>
      <c r="M339" s="33"/>
      <c r="N339" s="33"/>
      <c r="O339" s="33"/>
      <c r="P339" s="33"/>
      <c r="Q339" s="75">
        <v>43965</v>
      </c>
      <c r="R339" s="226" t="str">
        <f>VLOOKUP(Tableau1[[#This Row],[POposte]],Tableau8[],15,FALSE)</f>
        <v>BB</v>
      </c>
      <c r="S339" s="226" t="str">
        <f>VLOOKUP(Tableau1[[#This Row],[POposte]],Tableau8[],14,FALSE)</f>
        <v>XXX</v>
      </c>
      <c r="T339" s="75" t="str">
        <f>IF(Tableau1[[#This Row],[Strat lancement]]="A0",IF(Tableau1[[#This Row],[Statut lancement]]="X","OK","NOK"),IF(Tableau1[[#This Row],[Strat lancement]]="AA",IF(Tableau1[[#This Row],[Statut lancement]]="XX","OK","NOK"),IF(Tableau1[[#This Row],[Strat lancement]]="BB",IF(Tableau1[[#This Row],[Statut lancement]]="XXX","OK","NOK"))))</f>
        <v>OK</v>
      </c>
      <c r="U339" s="18" t="s">
        <v>678</v>
      </c>
      <c r="V339" s="1" t="s">
        <v>1392</v>
      </c>
      <c r="W339" s="1" t="s">
        <v>88</v>
      </c>
      <c r="X339" s="2">
        <v>43965</v>
      </c>
      <c r="Y339" s="1" t="s">
        <v>1393</v>
      </c>
      <c r="Z339" s="1" t="s">
        <v>219</v>
      </c>
      <c r="AA339" s="2">
        <v>43965</v>
      </c>
      <c r="AB339" s="123" t="s">
        <v>220</v>
      </c>
      <c r="AC339" s="1" t="str">
        <f>VLOOKUP(Tableau1[[#This Row],[POposte]],Tableau8[#All],18,FALSE)</f>
        <v/>
      </c>
      <c r="AD339" s="236" t="str">
        <f>CONCATENATE(Tableau1[[#This Row],[Nº pièce référence]],Tableau1[[#This Row],[Poste de réf.]])</f>
        <v>450067418310</v>
      </c>
      <c r="AE339" s="237">
        <f>VLOOKUP(Tableau1[[#This Row],[POposte]],Tableau5[#All],5,FALSE)</f>
        <v>89642.55</v>
      </c>
      <c r="AF339" s="238" t="s">
        <v>52</v>
      </c>
      <c r="AG339" s="237">
        <f>VLOOKUP(Tableau1[[#This Row],[POposte]],Tableau5[#All],6,FALSE)</f>
        <v>89642.55</v>
      </c>
      <c r="AH339" s="238" t="s">
        <v>52</v>
      </c>
      <c r="AI339" s="239">
        <f>Tableau1[[#This Row],[Montant Engagé PO]]-Tableau1[[#This Row],[Montant Liquidé]]</f>
        <v>0</v>
      </c>
      <c r="AJ339" s="237" t="str">
        <f>VLOOKUP(Tableau1[[#This Row],[POposte]],Tableau5[#All],3,FALSE)</f>
        <v>300020861</v>
      </c>
      <c r="AK339" s="237" t="str">
        <f>VLOOKUP(Tableau1[[#This Row],[POposte]],Tableau5[#All],4,FALSE)</f>
        <v>2</v>
      </c>
      <c r="AL339" s="146" t="str">
        <f>VLOOKUP(Tableau1[[#This Row],[POposte]],Tableau5[#All],2,FALSE)</f>
        <v>255223121102</v>
      </c>
      <c r="AM339" s="237" t="str">
        <f>VLOOKUP(Tableau1[[#This Row],[POposte]],Tableau8[],9,FALSE)</f>
        <v>Z</v>
      </c>
      <c r="AN339" s="241">
        <f>VLOOKUP(Tableau1[[#This Row],[POposte]],Tableau8[],16,FALSE)</f>
        <v>1</v>
      </c>
      <c r="AO339" s="200">
        <f>VLOOKUP(Tableau1[[#This Row],[POposte]],Tableau8[],17,FALSE)</f>
        <v>0</v>
      </c>
      <c r="AP339" s="1" t="str">
        <f>VLOOKUP(Tableau1[[#This Row],[POposte]],Tableau13[#All],10,FALSE)</f>
        <v>0500</v>
      </c>
      <c r="AQ339" s="1" t="str">
        <f>VLOOKUP(MID(Tableau1[[#This Row],[Codenva]],1,2),Tableau36[],2,FALSE)</f>
        <v>Onderhandelingsprocedure zonder voorafgaande bekendmaking (0500)</v>
      </c>
      <c r="AR339" s="1" t="str">
        <f>VLOOKUP(Tableau1[[#This Row],[POposte]],Tableau13[#All],16,FALSE)</f>
        <v/>
      </c>
      <c r="AS339" s="285" t="str">
        <f>Tableau1[[#This Row],[KRC]]&amp;Tableau1[[#This Row],[Poste KRC]]</f>
        <v>3000208612</v>
      </c>
      <c r="AT339" s="1" t="str">
        <f>VLOOKUP(Tableau1[[#This Row],[Colonne3]],Tableau6[[#All],[krcposte]:[description ]],2,FALSE)</f>
        <v>Testing/reactifs</v>
      </c>
    </row>
    <row r="340" spans="1:46" x14ac:dyDescent="0.35">
      <c r="A340" s="1" t="str">
        <f>Tableau1[[#This Row],[Nº pièce référence]]</f>
        <v>4500674190</v>
      </c>
      <c r="B340" s="130" t="s">
        <v>1394</v>
      </c>
      <c r="C340" s="1"/>
      <c r="D340" s="1"/>
      <c r="E340" s="1" t="s">
        <v>1317</v>
      </c>
      <c r="F340" s="92"/>
      <c r="G340" s="127">
        <v>0</v>
      </c>
      <c r="H340" s="95">
        <v>43964</v>
      </c>
      <c r="I340" s="33">
        <v>16357</v>
      </c>
      <c r="J340" s="73" t="s">
        <v>396</v>
      </c>
      <c r="K340" s="73"/>
      <c r="L340" s="176" t="s">
        <v>276</v>
      </c>
      <c r="M340" s="33"/>
      <c r="N340" s="33"/>
      <c r="O340" s="33"/>
      <c r="P340" s="33"/>
      <c r="Q340" s="75">
        <v>43965</v>
      </c>
      <c r="R340" s="226" t="str">
        <f>VLOOKUP(Tableau1[[#This Row],[POposte]],Tableau8[],15,FALSE)</f>
        <v>BB</v>
      </c>
      <c r="S340" s="226" t="str">
        <f>VLOOKUP(Tableau1[[#This Row],[POposte]],Tableau8[],14,FALSE)</f>
        <v>XXX</v>
      </c>
      <c r="T340" s="75" t="str">
        <f>IF(Tableau1[[#This Row],[Strat lancement]]="A0",IF(Tableau1[[#This Row],[Statut lancement]]="X","OK","NOK"),IF(Tableau1[[#This Row],[Strat lancement]]="AA",IF(Tableau1[[#This Row],[Statut lancement]]="XX","OK","NOK"),IF(Tableau1[[#This Row],[Strat lancement]]="BB",IF(Tableau1[[#This Row],[Statut lancement]]="XXX","OK","NOK"))))</f>
        <v>OK</v>
      </c>
      <c r="U340" s="18" t="s">
        <v>1318</v>
      </c>
      <c r="V340" s="1" t="s">
        <v>1395</v>
      </c>
      <c r="W340" s="1" t="s">
        <v>88</v>
      </c>
      <c r="X340" s="2">
        <v>43965</v>
      </c>
      <c r="Y340" s="1" t="s">
        <v>1396</v>
      </c>
      <c r="Z340" s="1" t="s">
        <v>219</v>
      </c>
      <c r="AA340" s="2">
        <v>43965</v>
      </c>
      <c r="AB340" s="123" t="s">
        <v>220</v>
      </c>
      <c r="AC340" s="1" t="str">
        <f>VLOOKUP(Tableau1[[#This Row],[POposte]],Tableau8[#All],18,FALSE)</f>
        <v>I3</v>
      </c>
      <c r="AD340" s="236" t="str">
        <f>CONCATENATE(Tableau1[[#This Row],[Nº pièce référence]],Tableau1[[#This Row],[Poste de réf.]])</f>
        <v>450067419010</v>
      </c>
      <c r="AE340" s="237">
        <f>VLOOKUP(Tableau1[[#This Row],[POposte]],Tableau5[#All],5,FALSE)</f>
        <v>500940</v>
      </c>
      <c r="AF340" s="238" t="s">
        <v>52</v>
      </c>
      <c r="AG340" s="237">
        <f>VLOOKUP(Tableau1[[#This Row],[POposte]],Tableau5[#All],6,FALSE)</f>
        <v>500940</v>
      </c>
      <c r="AH340" s="238" t="s">
        <v>52</v>
      </c>
      <c r="AI340" s="239">
        <f>Tableau1[[#This Row],[Montant Engagé PO]]-Tableau1[[#This Row],[Montant Liquidé]]</f>
        <v>0</v>
      </c>
      <c r="AJ340" s="237" t="str">
        <f>VLOOKUP(Tableau1[[#This Row],[POposte]],Tableau5[#All],3,FALSE)</f>
        <v>300020861</v>
      </c>
      <c r="AK340" s="237" t="str">
        <f>VLOOKUP(Tableau1[[#This Row],[POposte]],Tableau5[#All],4,FALSE)</f>
        <v>2</v>
      </c>
      <c r="AL340" s="146" t="str">
        <f>VLOOKUP(Tableau1[[#This Row],[POposte]],Tableau5[#All],2,FALSE)</f>
        <v>255223121102</v>
      </c>
      <c r="AM340" s="237" t="str">
        <f>VLOOKUP(Tableau1[[#This Row],[POposte]],Tableau8[],9,FALSE)</f>
        <v>Z</v>
      </c>
      <c r="AN340" s="241">
        <f>VLOOKUP(Tableau1[[#This Row],[POposte]],Tableau8[],16,FALSE)</f>
        <v>1</v>
      </c>
      <c r="AO340" s="200">
        <f>VLOOKUP(Tableau1[[#This Row],[POposte]],Tableau8[],17,FALSE)</f>
        <v>0</v>
      </c>
      <c r="AP340" s="1" t="str">
        <f>VLOOKUP(Tableau1[[#This Row],[POposte]],Tableau13[#All],10,FALSE)</f>
        <v>0500</v>
      </c>
      <c r="AQ340" s="1" t="str">
        <f>VLOOKUP(MID(Tableau1[[#This Row],[Codenva]],1,2),Tableau36[],2,FALSE)</f>
        <v>Onderhandelingsprocedure zonder voorafgaande bekendmaking (0500)</v>
      </c>
      <c r="AR340" s="1" t="str">
        <f>VLOOKUP(Tableau1[[#This Row],[POposte]],Tableau13[#All],16,FALSE)</f>
        <v/>
      </c>
      <c r="AS340" s="285" t="str">
        <f>Tableau1[[#This Row],[KRC]]&amp;Tableau1[[#This Row],[Poste KRC]]</f>
        <v>3000208612</v>
      </c>
      <c r="AT340" s="1" t="str">
        <f>VLOOKUP(Tableau1[[#This Row],[Colonne3]],Tableau6[[#All],[krcposte]:[description ]],2,FALSE)</f>
        <v>Testing/reactifs</v>
      </c>
    </row>
    <row r="341" spans="1:46" x14ac:dyDescent="0.35">
      <c r="A341" s="1" t="str">
        <f>Tableau1[[#This Row],[Nº pièce référence]]</f>
        <v>4500674198</v>
      </c>
      <c r="B341" s="122" t="s">
        <v>1397</v>
      </c>
      <c r="C341" s="1"/>
      <c r="D341" s="1"/>
      <c r="E341" s="159" t="s">
        <v>1398</v>
      </c>
      <c r="F341" s="92"/>
      <c r="G341" s="123"/>
      <c r="H341" s="96">
        <v>43955</v>
      </c>
      <c r="I341" s="42">
        <v>13485</v>
      </c>
      <c r="J341" s="97" t="s">
        <v>1399</v>
      </c>
      <c r="K341" s="96">
        <v>43995</v>
      </c>
      <c r="L341" s="1" t="s">
        <v>253</v>
      </c>
      <c r="M341" s="42"/>
      <c r="N341" s="42"/>
      <c r="O341" s="42"/>
      <c r="P341" s="42"/>
      <c r="Q341" s="73"/>
      <c r="R341" s="226" t="str">
        <f>VLOOKUP(Tableau1[[#This Row],[POposte]],Tableau8[],15,FALSE)</f>
        <v>BB</v>
      </c>
      <c r="S341" s="226" t="str">
        <f>VLOOKUP(Tableau1[[#This Row],[POposte]],Tableau8[],14,FALSE)</f>
        <v>XXX</v>
      </c>
      <c r="T341" s="75" t="str">
        <f>IF(Tableau1[[#This Row],[Strat lancement]]="A0",IF(Tableau1[[#This Row],[Statut lancement]]="X","OK","NOK"),IF(Tableau1[[#This Row],[Strat lancement]]="AA",IF(Tableau1[[#This Row],[Statut lancement]]="XX","OK","NOK"),IF(Tableau1[[#This Row],[Strat lancement]]="BB",IF(Tableau1[[#This Row],[Statut lancement]]="XXX","OK","NOK"))))</f>
        <v>OK</v>
      </c>
      <c r="U341" s="18" t="s">
        <v>1400</v>
      </c>
      <c r="V341" s="1" t="s">
        <v>1401</v>
      </c>
      <c r="W341" s="1" t="s">
        <v>88</v>
      </c>
      <c r="X341" s="2">
        <v>43965</v>
      </c>
      <c r="Y341" s="1" t="s">
        <v>1402</v>
      </c>
      <c r="Z341" s="1" t="s">
        <v>219</v>
      </c>
      <c r="AA341" s="2">
        <v>43965</v>
      </c>
      <c r="AB341" s="123" t="s">
        <v>220</v>
      </c>
      <c r="AC341" s="1" t="str">
        <f>VLOOKUP(Tableau1[[#This Row],[POposte]],Tableau8[#All],18,FALSE)</f>
        <v/>
      </c>
      <c r="AD341" s="236" t="str">
        <f>CONCATENATE(Tableau1[[#This Row],[Nº pièce référence]],Tableau1[[#This Row],[Poste de réf.]])</f>
        <v>450067419810</v>
      </c>
      <c r="AE341" s="237">
        <f>VLOOKUP(Tableau1[[#This Row],[POposte]],Tableau5[#All],5,FALSE)</f>
        <v>48471.6</v>
      </c>
      <c r="AF341" s="238" t="s">
        <v>52</v>
      </c>
      <c r="AG341" s="237">
        <f>VLOOKUP(Tableau1[[#This Row],[POposte]],Tableau5[#All],6,FALSE)</f>
        <v>39211.51</v>
      </c>
      <c r="AH341" s="238" t="s">
        <v>52</v>
      </c>
      <c r="AI341" s="239">
        <f>Tableau1[[#This Row],[Montant Engagé PO]]-Tableau1[[#This Row],[Montant Liquidé]]</f>
        <v>9260.0899999999965</v>
      </c>
      <c r="AJ341" s="237" t="str">
        <f>VLOOKUP(Tableau1[[#This Row],[POposte]],Tableau5[#All],3,FALSE)</f>
        <v>300020895</v>
      </c>
      <c r="AK341" s="237" t="str">
        <f>VLOOKUP(Tableau1[[#This Row],[POposte]],Tableau5[#All],4,FALSE)</f>
        <v>1</v>
      </c>
      <c r="AL341" s="146" t="str">
        <f>VLOOKUP(Tableau1[[#This Row],[POposte]],Tableau5[#All],2,FALSE)</f>
        <v>252122121104</v>
      </c>
      <c r="AM341" s="237" t="str">
        <f>VLOOKUP(Tableau1[[#This Row],[POposte]],Tableau8[],9,FALSE)</f>
        <v>Z</v>
      </c>
      <c r="AN341" s="241">
        <f>VLOOKUP(Tableau1[[#This Row],[POposte]],Tableau8[],16,FALSE)</f>
        <v>1</v>
      </c>
      <c r="AO341" s="200">
        <f>VLOOKUP(Tableau1[[#This Row],[POposte]],Tableau8[],17,FALSE)</f>
        <v>0</v>
      </c>
      <c r="AP341" s="1" t="str">
        <f>VLOOKUP(Tableau1[[#This Row],[POposte]],Tableau13[#All],10,FALSE)</f>
        <v>0600</v>
      </c>
      <c r="AQ341" s="1" t="str">
        <f>VLOOKUP(MID(Tableau1[[#This Row],[Codenva]],1,2),Tableau36[],2,FALSE)</f>
        <v>Raamovereenkomsten (0600)</v>
      </c>
      <c r="AR341" s="1" t="str">
        <f>VLOOKUP(Tableau1[[#This Row],[POposte]],Tableau13[#All],16,FALSE)</f>
        <v/>
      </c>
      <c r="AS341" s="285" t="str">
        <f>Tableau1[[#This Row],[KRC]]&amp;Tableau1[[#This Row],[Poste KRC]]</f>
        <v>3000208951</v>
      </c>
      <c r="AT341" s="1">
        <f>VLOOKUP(Tableau1[[#This Row],[Colonne3]],Tableau6[[#All],[krcposte]:[description ]],2,FALSE)</f>
        <v>0</v>
      </c>
    </row>
    <row r="342" spans="1:46" x14ac:dyDescent="0.35">
      <c r="A342" s="1" t="str">
        <f>Tableau1[[#This Row],[Nº pièce référence]]</f>
        <v>4500674207</v>
      </c>
      <c r="B342" s="122" t="s">
        <v>1403</v>
      </c>
      <c r="C342" s="1"/>
      <c r="D342" s="1"/>
      <c r="E342" s="159" t="s">
        <v>1398</v>
      </c>
      <c r="F342" s="92"/>
      <c r="G342" s="123"/>
      <c r="H342" s="96">
        <v>43955</v>
      </c>
      <c r="I342" s="73">
        <v>13483</v>
      </c>
      <c r="J342" s="97" t="s">
        <v>1399</v>
      </c>
      <c r="K342" s="73"/>
      <c r="L342" s="1" t="s">
        <v>253</v>
      </c>
      <c r="M342" s="73"/>
      <c r="N342" s="73"/>
      <c r="O342" s="73"/>
      <c r="P342" s="73"/>
      <c r="Q342" s="75" t="e">
        <v>#N/A</v>
      </c>
      <c r="R342" s="226" t="str">
        <f>VLOOKUP(Tableau1[[#This Row],[POposte]],Tableau8[],15,FALSE)</f>
        <v>BB</v>
      </c>
      <c r="S342" s="226" t="str">
        <f>VLOOKUP(Tableau1[[#This Row],[POposte]],Tableau8[],14,FALSE)</f>
        <v>XXX</v>
      </c>
      <c r="T342" s="75" t="str">
        <f>IF(Tableau1[[#This Row],[Strat lancement]]="A0",IF(Tableau1[[#This Row],[Statut lancement]]="X","OK","NOK"),IF(Tableau1[[#This Row],[Strat lancement]]="AA",IF(Tableau1[[#This Row],[Statut lancement]]="XX","OK","NOK"),IF(Tableau1[[#This Row],[Strat lancement]]="BB",IF(Tableau1[[#This Row],[Statut lancement]]="XXX","OK","NOK"))))</f>
        <v>OK</v>
      </c>
      <c r="U342" s="18" t="s">
        <v>1400</v>
      </c>
      <c r="V342" s="1" t="s">
        <v>1404</v>
      </c>
      <c r="W342" s="1" t="s">
        <v>88</v>
      </c>
      <c r="X342" s="2">
        <v>43965</v>
      </c>
      <c r="Y342" s="1" t="s">
        <v>1405</v>
      </c>
      <c r="Z342" s="1" t="s">
        <v>219</v>
      </c>
      <c r="AA342" s="2">
        <v>43965</v>
      </c>
      <c r="AB342" s="123" t="s">
        <v>220</v>
      </c>
      <c r="AC342" s="1" t="str">
        <f>VLOOKUP(Tableau1[[#This Row],[POposte]],Tableau8[#All],18,FALSE)</f>
        <v/>
      </c>
      <c r="AD342" s="236" t="str">
        <f>CONCATENATE(Tableau1[[#This Row],[Nº pièce référence]],Tableau1[[#This Row],[Poste de réf.]])</f>
        <v>450067420710</v>
      </c>
      <c r="AE342" s="237">
        <f>VLOOKUP(Tableau1[[#This Row],[POposte]],Tableau5[#All],5,FALSE)</f>
        <v>57549.5</v>
      </c>
      <c r="AF342" s="238" t="s">
        <v>52</v>
      </c>
      <c r="AG342" s="237">
        <f>VLOOKUP(Tableau1[[#This Row],[POposte]],Tableau5[#All],6,FALSE)</f>
        <v>42202.97</v>
      </c>
      <c r="AH342" s="238" t="s">
        <v>52</v>
      </c>
      <c r="AI342" s="239">
        <f>Tableau1[[#This Row],[Montant Engagé PO]]-Tableau1[[#This Row],[Montant Liquidé]]</f>
        <v>15346.529999999999</v>
      </c>
      <c r="AJ342" s="237" t="str">
        <f>VLOOKUP(Tableau1[[#This Row],[POposte]],Tableau5[#All],3,FALSE)</f>
        <v>300020895</v>
      </c>
      <c r="AK342" s="237" t="str">
        <f>VLOOKUP(Tableau1[[#This Row],[POposte]],Tableau5[#All],4,FALSE)</f>
        <v>1</v>
      </c>
      <c r="AL342" s="146" t="str">
        <f>VLOOKUP(Tableau1[[#This Row],[POposte]],Tableau5[#All],2,FALSE)</f>
        <v>252122121104</v>
      </c>
      <c r="AM342" s="237" t="str">
        <f>VLOOKUP(Tableau1[[#This Row],[POposte]],Tableau8[],9,FALSE)</f>
        <v>Z</v>
      </c>
      <c r="AN342" s="241">
        <f>VLOOKUP(Tableau1[[#This Row],[POposte]],Tableau8[],16,FALSE)</f>
        <v>1</v>
      </c>
      <c r="AO342" s="200">
        <f>VLOOKUP(Tableau1[[#This Row],[POposte]],Tableau8[],17,FALSE)</f>
        <v>0</v>
      </c>
      <c r="AP342" s="1" t="str">
        <f>VLOOKUP(Tableau1[[#This Row],[POposte]],Tableau13[#All],10,FALSE)</f>
        <v>0600</v>
      </c>
      <c r="AQ342" s="1" t="str">
        <f>VLOOKUP(MID(Tableau1[[#This Row],[Codenva]],1,2),Tableau36[],2,FALSE)</f>
        <v>Raamovereenkomsten (0600)</v>
      </c>
      <c r="AR342" s="1" t="str">
        <f>VLOOKUP(Tableau1[[#This Row],[POposte]],Tableau13[#All],16,FALSE)</f>
        <v/>
      </c>
      <c r="AS342" s="285" t="str">
        <f>Tableau1[[#This Row],[KRC]]&amp;Tableau1[[#This Row],[Poste KRC]]</f>
        <v>3000208951</v>
      </c>
      <c r="AT342" s="1">
        <f>VLOOKUP(Tableau1[[#This Row],[Colonne3]],Tableau6[[#All],[krcposte]:[description ]],2,FALSE)</f>
        <v>0</v>
      </c>
    </row>
    <row r="343" spans="1:46" x14ac:dyDescent="0.35">
      <c r="A343" s="1" t="str">
        <f>Tableau1[[#This Row],[Nº pièce référence]]</f>
        <v>4500674454</v>
      </c>
      <c r="B343" s="130" t="s">
        <v>1406</v>
      </c>
      <c r="C343" s="1"/>
      <c r="D343" s="1" t="s">
        <v>1407</v>
      </c>
      <c r="E343" s="1" t="s">
        <v>1139</v>
      </c>
      <c r="F343" s="92"/>
      <c r="G343" s="127">
        <v>0</v>
      </c>
      <c r="H343" s="95">
        <v>43985</v>
      </c>
      <c r="I343" s="33">
        <v>17588</v>
      </c>
      <c r="J343" s="173" t="s">
        <v>1408</v>
      </c>
      <c r="K343" s="73"/>
      <c r="L343" s="176" t="s">
        <v>276</v>
      </c>
      <c r="M343" s="33"/>
      <c r="N343" s="33"/>
      <c r="O343" s="33"/>
      <c r="P343" s="33"/>
      <c r="Q343" s="75">
        <v>43985</v>
      </c>
      <c r="R343" s="226" t="str">
        <f>VLOOKUP(Tableau1[[#This Row],[POposte]],Tableau8[],15,FALSE)</f>
        <v>BB</v>
      </c>
      <c r="S343" s="226" t="str">
        <f>VLOOKUP(Tableau1[[#This Row],[POposte]],Tableau8[],14,FALSE)</f>
        <v>XXX</v>
      </c>
      <c r="T343" s="75" t="str">
        <f>IF(Tableau1[[#This Row],[Strat lancement]]="A0",IF(Tableau1[[#This Row],[Statut lancement]]="X","OK","NOK"),IF(Tableau1[[#This Row],[Strat lancement]]="AA",IF(Tableau1[[#This Row],[Statut lancement]]="XX","OK","NOK"),IF(Tableau1[[#This Row],[Strat lancement]]="BB",IF(Tableau1[[#This Row],[Statut lancement]]="XXX","OK","NOK"))))</f>
        <v>OK</v>
      </c>
      <c r="U343" s="18" t="s">
        <v>1140</v>
      </c>
      <c r="V343" s="1" t="s">
        <v>1409</v>
      </c>
      <c r="W343" s="1" t="s">
        <v>88</v>
      </c>
      <c r="X343" s="2">
        <v>43966</v>
      </c>
      <c r="Y343" s="1" t="s">
        <v>1410</v>
      </c>
      <c r="Z343" s="1" t="s">
        <v>219</v>
      </c>
      <c r="AA343" s="2">
        <v>43966</v>
      </c>
      <c r="AB343" s="123" t="s">
        <v>220</v>
      </c>
      <c r="AC343" s="1" t="str">
        <f>VLOOKUP(Tableau1[[#This Row],[POposte]],Tableau8[#All],18,FALSE)</f>
        <v>I1</v>
      </c>
      <c r="AD343" s="236" t="str">
        <f>CONCATENATE(Tableau1[[#This Row],[Nº pièce référence]],Tableau1[[#This Row],[Poste de réf.]])</f>
        <v>450067445410</v>
      </c>
      <c r="AE343" s="237">
        <f>VLOOKUP(Tableau1[[#This Row],[POposte]],Tableau5[#All],5,FALSE)</f>
        <v>96356.12</v>
      </c>
      <c r="AF343" s="238" t="s">
        <v>52</v>
      </c>
      <c r="AG343" s="237">
        <f>VLOOKUP(Tableau1[[#This Row],[POposte]],Tableau5[#All],6,FALSE)</f>
        <v>96356.12</v>
      </c>
      <c r="AH343" s="238" t="s">
        <v>52</v>
      </c>
      <c r="AI343" s="239">
        <f>Tableau1[[#This Row],[Montant Engagé PO]]-Tableau1[[#This Row],[Montant Liquidé]]</f>
        <v>0</v>
      </c>
      <c r="AJ343" s="237" t="str">
        <f>VLOOKUP(Tableau1[[#This Row],[POposte]],Tableau5[#All],3,FALSE)</f>
        <v>300020861</v>
      </c>
      <c r="AK343" s="237" t="str">
        <f>VLOOKUP(Tableau1[[#This Row],[POposte]],Tableau5[#All],4,FALSE)</f>
        <v>5</v>
      </c>
      <c r="AL343" s="146" t="str">
        <f>VLOOKUP(Tableau1[[#This Row],[POposte]],Tableau5[#All],2,FALSE)</f>
        <v>255223121102</v>
      </c>
      <c r="AM343" s="237" t="str">
        <f>VLOOKUP(Tableau1[[#This Row],[POposte]],Tableau8[],9,FALSE)</f>
        <v>Z</v>
      </c>
      <c r="AN343" s="241">
        <f>VLOOKUP(Tableau1[[#This Row],[POposte]],Tableau8[],16,FALSE)</f>
        <v>1</v>
      </c>
      <c r="AO343" s="200">
        <f>VLOOKUP(Tableau1[[#This Row],[POposte]],Tableau8[],17,FALSE)</f>
        <v>0</v>
      </c>
      <c r="AP343" s="1" t="str">
        <f>VLOOKUP(Tableau1[[#This Row],[POposte]],Tableau13[#All],10,FALSE)</f>
        <v>0500</v>
      </c>
      <c r="AQ343" s="1" t="str">
        <f>VLOOKUP(MID(Tableau1[[#This Row],[Codenva]],1,2),Tableau36[],2,FALSE)</f>
        <v>Onderhandelingsprocedure zonder voorafgaande bekendmaking (0500)</v>
      </c>
      <c r="AR343" s="1" t="str">
        <f>VLOOKUP(Tableau1[[#This Row],[POposte]],Tableau13[#All],16,FALSE)</f>
        <v/>
      </c>
      <c r="AS343" s="285" t="str">
        <f>Tableau1[[#This Row],[KRC]]&amp;Tableau1[[#This Row],[Poste KRC]]</f>
        <v>3000208615</v>
      </c>
      <c r="AT343" s="1" t="str">
        <f>VLOOKUP(Tableau1[[#This Row],[Colonne3]],Tableau6[[#All],[krcposte]:[description ]],2,FALSE)</f>
        <v>Médicament (AFMPS)</v>
      </c>
    </row>
    <row r="344" spans="1:46" x14ac:dyDescent="0.35">
      <c r="A344" s="1" t="str">
        <f>Tableau1[[#This Row],[Nº pièce référence]]</f>
        <v>4500674620</v>
      </c>
      <c r="B344" s="128" t="s">
        <v>1411</v>
      </c>
      <c r="C344" s="1"/>
      <c r="D344" s="1"/>
      <c r="E344" s="1" t="s">
        <v>1412</v>
      </c>
      <c r="F344" s="92"/>
      <c r="G344" s="123"/>
      <c r="H344" s="95">
        <v>43966</v>
      </c>
      <c r="I344" s="33">
        <v>16581</v>
      </c>
      <c r="J344" s="173" t="s">
        <v>282</v>
      </c>
      <c r="K344" s="73"/>
      <c r="L344" s="176" t="s">
        <v>276</v>
      </c>
      <c r="M344" s="33"/>
      <c r="N344" s="33"/>
      <c r="O344" s="33"/>
      <c r="P344" s="33"/>
      <c r="Q344" s="75">
        <v>43967</v>
      </c>
      <c r="R344" s="226" t="str">
        <f>VLOOKUP(Tableau1[[#This Row],[POposte]],Tableau8[],15,FALSE)</f>
        <v>AA</v>
      </c>
      <c r="S344" s="226" t="str">
        <f>VLOOKUP(Tableau1[[#This Row],[POposte]],Tableau8[],14,FALSE)</f>
        <v>XX</v>
      </c>
      <c r="T344" s="75" t="str">
        <f>IF(Tableau1[[#This Row],[Strat lancement]]="A0",IF(Tableau1[[#This Row],[Statut lancement]]="X","OK","NOK"),IF(Tableau1[[#This Row],[Strat lancement]]="AA",IF(Tableau1[[#This Row],[Statut lancement]]="XX","OK","NOK"),IF(Tableau1[[#This Row],[Strat lancement]]="BB",IF(Tableau1[[#This Row],[Statut lancement]]="XXX","OK","NOK"))))</f>
        <v>OK</v>
      </c>
      <c r="U344" s="18" t="s">
        <v>1413</v>
      </c>
      <c r="V344" s="1" t="s">
        <v>1414</v>
      </c>
      <c r="W344" s="1" t="s">
        <v>88</v>
      </c>
      <c r="X344" s="2">
        <v>43969</v>
      </c>
      <c r="Y344" s="1" t="s">
        <v>1415</v>
      </c>
      <c r="Z344" s="1" t="s">
        <v>219</v>
      </c>
      <c r="AA344" s="2">
        <v>43969</v>
      </c>
      <c r="AB344" s="123" t="s">
        <v>220</v>
      </c>
      <c r="AC344" s="1" t="str">
        <f>VLOOKUP(Tableau1[[#This Row],[POposte]],Tableau8[#All],18,FALSE)</f>
        <v/>
      </c>
      <c r="AD344" s="236" t="str">
        <f>CONCATENATE(Tableau1[[#This Row],[Nº pièce référence]],Tableau1[[#This Row],[Poste de réf.]])</f>
        <v>450067462010</v>
      </c>
      <c r="AE344" s="237">
        <f>VLOOKUP(Tableau1[[#This Row],[POposte]],Tableau5[#All],5,FALSE)</f>
        <v>3193.58</v>
      </c>
      <c r="AF344" s="238" t="s">
        <v>52</v>
      </c>
      <c r="AG344" s="237">
        <f>VLOOKUP(Tableau1[[#This Row],[POposte]],Tableau5[#All],6,FALSE)</f>
        <v>3193.58</v>
      </c>
      <c r="AH344" s="238" t="s">
        <v>52</v>
      </c>
      <c r="AI344" s="239">
        <f>Tableau1[[#This Row],[Montant Engagé PO]]-Tableau1[[#This Row],[Montant Liquidé]]</f>
        <v>0</v>
      </c>
      <c r="AJ344" s="237" t="str">
        <f>VLOOKUP(Tableau1[[#This Row],[POposte]],Tableau5[#All],3,FALSE)</f>
        <v>300020861</v>
      </c>
      <c r="AK344" s="237" t="str">
        <f>VLOOKUP(Tableau1[[#This Row],[POposte]],Tableau5[#All],4,FALSE)</f>
        <v>6</v>
      </c>
      <c r="AL344" s="146" t="str">
        <f>VLOOKUP(Tableau1[[#This Row],[POposte]],Tableau5[#All],2,FALSE)</f>
        <v>255223121102</v>
      </c>
      <c r="AM344" s="237" t="str">
        <f>VLOOKUP(Tableau1[[#This Row],[POposte]],Tableau8[],9,FALSE)</f>
        <v>Z</v>
      </c>
      <c r="AN344" s="241">
        <f>VLOOKUP(Tableau1[[#This Row],[POposte]],Tableau8[],16,FALSE)</f>
        <v>1</v>
      </c>
      <c r="AO344" s="200">
        <f>VLOOKUP(Tableau1[[#This Row],[POposte]],Tableau8[],17,FALSE)</f>
        <v>0</v>
      </c>
      <c r="AP344" s="1" t="str">
        <f>VLOOKUP(Tableau1[[#This Row],[POposte]],Tableau13[#All],10,FALSE)</f>
        <v>0800</v>
      </c>
      <c r="AQ344" s="1" t="str">
        <f>VLOOKUP(MID(Tableau1[[#This Row],[Codenva]],1,2),Tableau36[],2,FALSE)</f>
        <v>Overheidsopdrachten van beperkte waarde (0800)</v>
      </c>
      <c r="AR344" s="1" t="str">
        <f>VLOOKUP(Tableau1[[#This Row],[POposte]],Tableau13[#All],16,FALSE)</f>
        <v/>
      </c>
      <c r="AS344" s="285" t="str">
        <f>Tableau1[[#This Row],[KRC]]&amp;Tableau1[[#This Row],[Poste KRC]]</f>
        <v>3000208616</v>
      </c>
      <c r="AT344" s="1" t="str">
        <f>VLOOKUP(Tableau1[[#This Row],[Colonne3]],Tableau6[[#All],[krcposte]:[description ]],2,FALSE)</f>
        <v>Divers Taskforce (medical devices, etc)</v>
      </c>
    </row>
    <row r="345" spans="1:46" x14ac:dyDescent="0.35">
      <c r="A345" s="1" t="str">
        <f>Tableau1[[#This Row],[Nº pièce référence]]</f>
        <v>4500674633</v>
      </c>
      <c r="B345" s="128" t="s">
        <v>1416</v>
      </c>
      <c r="C345" s="1"/>
      <c r="D345" s="1"/>
      <c r="E345" s="1" t="s">
        <v>1412</v>
      </c>
      <c r="F345" s="92"/>
      <c r="G345" s="127">
        <v>0</v>
      </c>
      <c r="H345" s="95">
        <v>43966</v>
      </c>
      <c r="I345" s="33">
        <v>16496</v>
      </c>
      <c r="J345" s="173" t="s">
        <v>282</v>
      </c>
      <c r="K345" s="73"/>
      <c r="L345" s="176" t="s">
        <v>276</v>
      </c>
      <c r="M345" s="33"/>
      <c r="N345" s="33"/>
      <c r="O345" s="33"/>
      <c r="P345" s="33"/>
      <c r="Q345" s="95">
        <v>43966</v>
      </c>
      <c r="R345" s="227" t="str">
        <f>VLOOKUP(Tableau1[[#This Row],[POposte]],Tableau8[],15,FALSE)</f>
        <v>BB</v>
      </c>
      <c r="S345" s="227" t="str">
        <f>VLOOKUP(Tableau1[[#This Row],[POposte]],Tableau8[],14,FALSE)</f>
        <v>XXX</v>
      </c>
      <c r="T345" s="95" t="str">
        <f>IF(Tableau1[[#This Row],[Strat lancement]]="A0",IF(Tableau1[[#This Row],[Statut lancement]]="X","OK","NOK"),IF(Tableau1[[#This Row],[Strat lancement]]="AA",IF(Tableau1[[#This Row],[Statut lancement]]="XX","OK","NOK"),IF(Tableau1[[#This Row],[Strat lancement]]="BB",IF(Tableau1[[#This Row],[Statut lancement]]="XXX","OK","NOK"))))</f>
        <v>OK</v>
      </c>
      <c r="U345" s="18" t="s">
        <v>1413</v>
      </c>
      <c r="V345" s="1" t="s">
        <v>1417</v>
      </c>
      <c r="W345" s="1" t="s">
        <v>88</v>
      </c>
      <c r="X345" s="2">
        <v>43969</v>
      </c>
      <c r="Y345" s="1" t="s">
        <v>1418</v>
      </c>
      <c r="Z345" s="1" t="s">
        <v>219</v>
      </c>
      <c r="AA345" s="2">
        <v>43969</v>
      </c>
      <c r="AB345" s="123" t="s">
        <v>220</v>
      </c>
      <c r="AC345" s="1" t="str">
        <f>VLOOKUP(Tableau1[[#This Row],[POposte]],Tableau8[#All],18,FALSE)</f>
        <v/>
      </c>
      <c r="AD345" s="236" t="str">
        <f>CONCATENATE(Tableau1[[#This Row],[Nº pièce référence]],Tableau1[[#This Row],[Poste de réf.]])</f>
        <v>450067463310</v>
      </c>
      <c r="AE345" s="237">
        <f>VLOOKUP(Tableau1[[#This Row],[POposte]],Tableau5[#All],5,FALSE)</f>
        <v>21370.84</v>
      </c>
      <c r="AF345" s="238" t="s">
        <v>52</v>
      </c>
      <c r="AG345" s="237">
        <f>VLOOKUP(Tableau1[[#This Row],[POposte]],Tableau5[#All],6,FALSE)</f>
        <v>21370.84</v>
      </c>
      <c r="AH345" s="238" t="s">
        <v>52</v>
      </c>
      <c r="AI345" s="239">
        <f>Tableau1[[#This Row],[Montant Engagé PO]]-Tableau1[[#This Row],[Montant Liquidé]]</f>
        <v>0</v>
      </c>
      <c r="AJ345" s="237" t="str">
        <f>VLOOKUP(Tableau1[[#This Row],[POposte]],Tableau5[#All],3,FALSE)</f>
        <v>300020861</v>
      </c>
      <c r="AK345" s="237" t="str">
        <f>VLOOKUP(Tableau1[[#This Row],[POposte]],Tableau5[#All],4,FALSE)</f>
        <v>6</v>
      </c>
      <c r="AL345" s="146" t="str">
        <f>VLOOKUP(Tableau1[[#This Row],[POposte]],Tableau5[#All],2,FALSE)</f>
        <v>255223121102</v>
      </c>
      <c r="AM345" s="237" t="str">
        <f>VLOOKUP(Tableau1[[#This Row],[POposte]],Tableau8[],9,FALSE)</f>
        <v>Z</v>
      </c>
      <c r="AN345" s="241">
        <f>VLOOKUP(Tableau1[[#This Row],[POposte]],Tableau8[],16,FALSE)</f>
        <v>1</v>
      </c>
      <c r="AO345" s="200">
        <f>VLOOKUP(Tableau1[[#This Row],[POposte]],Tableau8[],17,FALSE)</f>
        <v>0</v>
      </c>
      <c r="AP345" s="1" t="str">
        <f>VLOOKUP(Tableau1[[#This Row],[POposte]],Tableau13[#All],10,FALSE)</f>
        <v>0800</v>
      </c>
      <c r="AQ345" s="1" t="str">
        <f>VLOOKUP(MID(Tableau1[[#This Row],[Codenva]],1,2),Tableau36[],2,FALSE)</f>
        <v>Overheidsopdrachten van beperkte waarde (0800)</v>
      </c>
      <c r="AR345" s="1" t="str">
        <f>VLOOKUP(Tableau1[[#This Row],[POposte]],Tableau13[#All],16,FALSE)</f>
        <v/>
      </c>
      <c r="AS345" s="285" t="str">
        <f>Tableau1[[#This Row],[KRC]]&amp;Tableau1[[#This Row],[Poste KRC]]</f>
        <v>3000208616</v>
      </c>
      <c r="AT345" s="1" t="str">
        <f>VLOOKUP(Tableau1[[#This Row],[Colonne3]],Tableau6[[#All],[krcposte]:[description ]],2,FALSE)</f>
        <v>Divers Taskforce (medical devices, etc)</v>
      </c>
    </row>
    <row r="346" spans="1:46" x14ac:dyDescent="0.35">
      <c r="A346" s="1" t="str">
        <f>Tableau1[[#This Row],[Nº pièce référence]]</f>
        <v>4500697680</v>
      </c>
      <c r="B346" s="205"/>
      <c r="C346" s="1" t="s">
        <v>347</v>
      </c>
      <c r="D346" s="1"/>
      <c r="E346" s="1" t="s">
        <v>349</v>
      </c>
      <c r="F346" s="178"/>
      <c r="G346" s="123"/>
      <c r="H346" s="73"/>
      <c r="I346" s="42"/>
      <c r="J346" s="173"/>
      <c r="K346" s="73"/>
      <c r="L346" s="176" t="s">
        <v>276</v>
      </c>
      <c r="M346" s="73" t="s">
        <v>332</v>
      </c>
      <c r="N346" s="42"/>
      <c r="O346" s="42"/>
      <c r="P346" s="73" t="s">
        <v>903</v>
      </c>
      <c r="Q346" s="73" t="s">
        <v>351</v>
      </c>
      <c r="R346" s="226" t="str">
        <f>VLOOKUP(Tableau1[[#This Row],[POposte]],Tableau8[],15,FALSE)</f>
        <v>BB</v>
      </c>
      <c r="S346" s="226" t="str">
        <f>VLOOKUP(Tableau1[[#This Row],[POposte]],Tableau8[],14,FALSE)</f>
        <v>XXX</v>
      </c>
      <c r="T346" s="75" t="str">
        <f>IF(Tableau1[[#This Row],[Strat lancement]]="A0",IF(Tableau1[[#This Row],[Statut lancement]]="X","OK","NOK"),IF(Tableau1[[#This Row],[Strat lancement]]="AA",IF(Tableau1[[#This Row],[Statut lancement]]="XX","OK","NOK"),IF(Tableau1[[#This Row],[Strat lancement]]="BB",IF(Tableau1[[#This Row],[Statut lancement]]="XXX","OK","NOK"))))</f>
        <v>OK</v>
      </c>
      <c r="U346" s="18" t="s">
        <v>352</v>
      </c>
      <c r="V346" s="1" t="s">
        <v>1419</v>
      </c>
      <c r="W346" s="1" t="s">
        <v>88</v>
      </c>
      <c r="X346" s="2">
        <v>44127</v>
      </c>
      <c r="Y346" s="1" t="s">
        <v>1420</v>
      </c>
      <c r="Z346" s="1" t="s">
        <v>219</v>
      </c>
      <c r="AA346" s="2">
        <v>44127</v>
      </c>
      <c r="AB346" s="123" t="s">
        <v>220</v>
      </c>
      <c r="AC346" s="1" t="str">
        <f>VLOOKUP(Tableau1[[#This Row],[POposte]],Tableau8[#All],18,FALSE)</f>
        <v/>
      </c>
      <c r="AD346" s="236" t="str">
        <f>CONCATENATE(Tableau1[[#This Row],[Nº pièce référence]],Tableau1[[#This Row],[Poste de réf.]])</f>
        <v>450069768010</v>
      </c>
      <c r="AE346" s="237">
        <f>VLOOKUP(Tableau1[[#This Row],[POposte]],Tableau5[#All],5,FALSE)</f>
        <v>1040.5999999999999</v>
      </c>
      <c r="AF346" s="238" t="s">
        <v>52</v>
      </c>
      <c r="AG346" s="237">
        <f>VLOOKUP(Tableau1[[#This Row],[POposte]],Tableau5[#All],6,FALSE)</f>
        <v>0</v>
      </c>
      <c r="AH346" s="238" t="s">
        <v>52</v>
      </c>
      <c r="AI346" s="239">
        <f>Tableau1[[#This Row],[Montant Engagé PO]]-Tableau1[[#This Row],[Montant Liquidé]]</f>
        <v>1040.5999999999999</v>
      </c>
      <c r="AJ346" s="237" t="str">
        <f>VLOOKUP(Tableau1[[#This Row],[POposte]],Tableau5[#All],3,FALSE)</f>
        <v>300020861</v>
      </c>
      <c r="AK346" s="237" t="str">
        <f>VLOOKUP(Tableau1[[#This Row],[POposte]],Tableau5[#All],4,FALSE)</f>
        <v>2</v>
      </c>
      <c r="AL346" s="146" t="str">
        <f>VLOOKUP(Tableau1[[#This Row],[POposte]],Tableau5[#All],2,FALSE)</f>
        <v>255223121102</v>
      </c>
      <c r="AM346" s="237" t="str">
        <f>VLOOKUP(Tableau1[[#This Row],[POposte]],Tableau8[],9,FALSE)</f>
        <v>L</v>
      </c>
      <c r="AN346" s="241">
        <f>VLOOKUP(Tableau1[[#This Row],[POposte]],Tableau8[],16,FALSE)</f>
        <v>4</v>
      </c>
      <c r="AO346" s="200">
        <f>VLOOKUP(Tableau1[[#This Row],[POposte]],Tableau8[],17,FALSE)</f>
        <v>4</v>
      </c>
      <c r="AP346" s="1" t="str">
        <f>VLOOKUP(Tableau1[[#This Row],[POposte]],Tableau13[#All],10,FALSE)</f>
        <v>0800</v>
      </c>
      <c r="AQ346" s="1" t="str">
        <f>VLOOKUP(MID(Tableau1[[#This Row],[Codenva]],1,2),Tableau36[],2,FALSE)</f>
        <v>Overheidsopdrachten van beperkte waarde (0800)</v>
      </c>
      <c r="AR346" s="1" t="str">
        <f>VLOOKUP(Tableau1[[#This Row],[POposte]],Tableau13[#All],16,FALSE)</f>
        <v/>
      </c>
      <c r="AS346" s="285" t="str">
        <f>Tableau1[[#This Row],[KRC]]&amp;Tableau1[[#This Row],[Poste KRC]]</f>
        <v>3000208612</v>
      </c>
      <c r="AT346" s="1" t="str">
        <f>VLOOKUP(Tableau1[[#This Row],[Colonne3]],Tableau6[[#All],[krcposte]:[description ]],2,FALSE)</f>
        <v>Testing/reactifs</v>
      </c>
    </row>
    <row r="347" spans="1:46" x14ac:dyDescent="0.35">
      <c r="A347" s="1" t="str">
        <f>Tableau1[[#This Row],[Nº pièce référence]]</f>
        <v>4500674613</v>
      </c>
      <c r="B347" s="130" t="s">
        <v>1421</v>
      </c>
      <c r="C347" s="1"/>
      <c r="D347" s="1"/>
      <c r="E347" s="1" t="s">
        <v>1290</v>
      </c>
      <c r="F347" s="92"/>
      <c r="G347" s="127">
        <v>0</v>
      </c>
      <c r="H347" s="95">
        <v>43966</v>
      </c>
      <c r="I347" s="33">
        <v>16575</v>
      </c>
      <c r="J347" s="173" t="s">
        <v>1422</v>
      </c>
      <c r="K347" s="73"/>
      <c r="L347" s="176" t="s">
        <v>276</v>
      </c>
      <c r="M347" s="33"/>
      <c r="N347" s="33"/>
      <c r="O347" s="33"/>
      <c r="P347" s="33"/>
      <c r="Q347" s="95">
        <v>43966</v>
      </c>
      <c r="R347" s="227" t="str">
        <f>VLOOKUP(Tableau1[[#This Row],[POposte]],Tableau8[],15,FALSE)</f>
        <v>BB</v>
      </c>
      <c r="S347" s="227" t="str">
        <f>VLOOKUP(Tableau1[[#This Row],[POposte]],Tableau8[],14,FALSE)</f>
        <v>XXX</v>
      </c>
      <c r="T347" s="95" t="str">
        <f>IF(Tableau1[[#This Row],[Strat lancement]]="A0",IF(Tableau1[[#This Row],[Statut lancement]]="X","OK","NOK"),IF(Tableau1[[#This Row],[Strat lancement]]="AA",IF(Tableau1[[#This Row],[Statut lancement]]="XX","OK","NOK"),IF(Tableau1[[#This Row],[Strat lancement]]="BB",IF(Tableau1[[#This Row],[Statut lancement]]="XXX","OK","NOK"))))</f>
        <v>OK</v>
      </c>
      <c r="U347" s="18" t="s">
        <v>1293</v>
      </c>
      <c r="V347" s="1" t="s">
        <v>1423</v>
      </c>
      <c r="W347" s="1" t="s">
        <v>88</v>
      </c>
      <c r="X347" s="2">
        <v>43969</v>
      </c>
      <c r="Y347" s="1" t="s">
        <v>1424</v>
      </c>
      <c r="Z347" s="1" t="s">
        <v>219</v>
      </c>
      <c r="AA347" s="2">
        <v>43969</v>
      </c>
      <c r="AB347" s="123" t="s">
        <v>220</v>
      </c>
      <c r="AC347" s="1" t="str">
        <f>VLOOKUP(Tableau1[[#This Row],[POposte]],Tableau8[#All],18,FALSE)</f>
        <v/>
      </c>
      <c r="AD347" s="236" t="str">
        <f>CONCATENATE(Tableau1[[#This Row],[Nº pièce référence]],Tableau1[[#This Row],[Poste de réf.]])</f>
        <v>450067461310</v>
      </c>
      <c r="AE347" s="237">
        <f>VLOOKUP(Tableau1[[#This Row],[POposte]],Tableau5[#All],5,FALSE)</f>
        <v>147620</v>
      </c>
      <c r="AF347" s="238" t="s">
        <v>52</v>
      </c>
      <c r="AG347" s="237">
        <f>VLOOKUP(Tableau1[[#This Row],[POposte]],Tableau5[#All],6,FALSE)</f>
        <v>147620</v>
      </c>
      <c r="AH347" s="238" t="s">
        <v>52</v>
      </c>
      <c r="AI347" s="239">
        <f>Tableau1[[#This Row],[Montant Engagé PO]]-Tableau1[[#This Row],[Montant Liquidé]]</f>
        <v>0</v>
      </c>
      <c r="AJ347" s="237" t="str">
        <f>VLOOKUP(Tableau1[[#This Row],[POposte]],Tableau5[#All],3,FALSE)</f>
        <v>300020861</v>
      </c>
      <c r="AK347" s="237" t="str">
        <f>VLOOKUP(Tableau1[[#This Row],[POposte]],Tableau5[#All],4,FALSE)</f>
        <v>6</v>
      </c>
      <c r="AL347" s="146" t="str">
        <f>VLOOKUP(Tableau1[[#This Row],[POposte]],Tableau5[#All],2,FALSE)</f>
        <v>255223121102</v>
      </c>
      <c r="AM347" s="237" t="str">
        <f>VLOOKUP(Tableau1[[#This Row],[POposte]],Tableau8[],9,FALSE)</f>
        <v>Z</v>
      </c>
      <c r="AN347" s="241">
        <f>VLOOKUP(Tableau1[[#This Row],[POposte]],Tableau8[],16,FALSE)</f>
        <v>1</v>
      </c>
      <c r="AO347" s="200">
        <f>VLOOKUP(Tableau1[[#This Row],[POposte]],Tableau8[],17,FALSE)</f>
        <v>0</v>
      </c>
      <c r="AP347" s="1" t="str">
        <f>VLOOKUP(Tableau1[[#This Row],[POposte]],Tableau13[#All],10,FALSE)</f>
        <v>0500</v>
      </c>
      <c r="AQ347" s="1" t="str">
        <f>VLOOKUP(MID(Tableau1[[#This Row],[Codenva]],1,2),Tableau36[],2,FALSE)</f>
        <v>Onderhandelingsprocedure zonder voorafgaande bekendmaking (0500)</v>
      </c>
      <c r="AR347" s="1" t="str">
        <f>VLOOKUP(Tableau1[[#This Row],[POposte]],Tableau13[#All],16,FALSE)</f>
        <v/>
      </c>
      <c r="AS347" s="285" t="str">
        <f>Tableau1[[#This Row],[KRC]]&amp;Tableau1[[#This Row],[Poste KRC]]</f>
        <v>3000208616</v>
      </c>
      <c r="AT347" s="1" t="str">
        <f>VLOOKUP(Tableau1[[#This Row],[Colonne3]],Tableau6[[#All],[krcposte]:[description ]],2,FALSE)</f>
        <v>Divers Taskforce (medical devices, etc)</v>
      </c>
    </row>
    <row r="348" spans="1:46" x14ac:dyDescent="0.35">
      <c r="A348" s="1" t="str">
        <f>Tableau1[[#This Row],[Nº pièce référence]]</f>
        <v>4500674630</v>
      </c>
      <c r="B348" s="130" t="s">
        <v>1425</v>
      </c>
      <c r="C348" s="1"/>
      <c r="D348" s="1"/>
      <c r="E348" s="1" t="s">
        <v>400</v>
      </c>
      <c r="F348" s="92"/>
      <c r="G348" s="123"/>
      <c r="H348" s="95">
        <v>43965</v>
      </c>
      <c r="I348" s="33">
        <v>16456</v>
      </c>
      <c r="J348" s="173" t="s">
        <v>396</v>
      </c>
      <c r="K348" s="73"/>
      <c r="L348" s="176" t="s">
        <v>276</v>
      </c>
      <c r="M348" s="33"/>
      <c r="N348" s="33"/>
      <c r="O348" s="33"/>
      <c r="P348" s="33"/>
      <c r="Q348" s="75">
        <v>43967</v>
      </c>
      <c r="R348" s="226" t="str">
        <f>VLOOKUP(Tableau1[[#This Row],[POposte]],Tableau8[],15,FALSE)</f>
        <v>BB</v>
      </c>
      <c r="S348" s="226" t="str">
        <f>VLOOKUP(Tableau1[[#This Row],[POposte]],Tableau8[],14,FALSE)</f>
        <v>XXX</v>
      </c>
      <c r="T348" s="75" t="str">
        <f>IF(Tableau1[[#This Row],[Strat lancement]]="A0",IF(Tableau1[[#This Row],[Statut lancement]]="X","OK","NOK"),IF(Tableau1[[#This Row],[Strat lancement]]="AA",IF(Tableau1[[#This Row],[Statut lancement]]="XX","OK","NOK"),IF(Tableau1[[#This Row],[Strat lancement]]="BB",IF(Tableau1[[#This Row],[Statut lancement]]="XXX","OK","NOK"))))</f>
        <v>OK</v>
      </c>
      <c r="U348" s="18" t="s">
        <v>401</v>
      </c>
      <c r="V348" s="1" t="s">
        <v>1426</v>
      </c>
      <c r="W348" s="1" t="s">
        <v>88</v>
      </c>
      <c r="X348" s="2">
        <v>43969</v>
      </c>
      <c r="Y348" s="1" t="s">
        <v>1427</v>
      </c>
      <c r="Z348" s="1" t="s">
        <v>219</v>
      </c>
      <c r="AA348" s="2">
        <v>43969</v>
      </c>
      <c r="AB348" s="123" t="s">
        <v>220</v>
      </c>
      <c r="AC348" s="1" t="str">
        <f>VLOOKUP(Tableau1[[#This Row],[POposte]],Tableau8[#All],18,FALSE)</f>
        <v/>
      </c>
      <c r="AD348" s="236" t="str">
        <f>CONCATENATE(Tableau1[[#This Row],[Nº pièce référence]],Tableau1[[#This Row],[Poste de réf.]])</f>
        <v>450067463010</v>
      </c>
      <c r="AE348" s="237">
        <f>VLOOKUP(Tableau1[[#This Row],[POposte]],Tableau5[#All],5,FALSE)</f>
        <v>88935</v>
      </c>
      <c r="AF348" s="238" t="s">
        <v>52</v>
      </c>
      <c r="AG348" s="237">
        <f>VLOOKUP(Tableau1[[#This Row],[POposte]],Tableau5[#All],6,FALSE)</f>
        <v>88934.999999999985</v>
      </c>
      <c r="AH348" s="238" t="s">
        <v>52</v>
      </c>
      <c r="AI348" s="239">
        <f>Tableau1[[#This Row],[Montant Engagé PO]]-Tableau1[[#This Row],[Montant Liquidé]]</f>
        <v>0</v>
      </c>
      <c r="AJ348" s="237" t="str">
        <f>VLOOKUP(Tableau1[[#This Row],[POposte]],Tableau5[#All],3,FALSE)</f>
        <v>300020861</v>
      </c>
      <c r="AK348" s="237" t="str">
        <f>VLOOKUP(Tableau1[[#This Row],[POposte]],Tableau5[#All],4,FALSE)</f>
        <v>2</v>
      </c>
      <c r="AL348" s="146" t="str">
        <f>VLOOKUP(Tableau1[[#This Row],[POposte]],Tableau5[#All],2,FALSE)</f>
        <v>255223121102</v>
      </c>
      <c r="AM348" s="237" t="str">
        <f>VLOOKUP(Tableau1[[#This Row],[POposte]],Tableau8[],9,FALSE)</f>
        <v>Z</v>
      </c>
      <c r="AN348" s="241">
        <f>VLOOKUP(Tableau1[[#This Row],[POposte]],Tableau8[],16,FALSE)</f>
        <v>1</v>
      </c>
      <c r="AO348" s="200">
        <f>VLOOKUP(Tableau1[[#This Row],[POposte]],Tableau8[],17,FALSE)</f>
        <v>0</v>
      </c>
      <c r="AP348" s="1" t="str">
        <f>VLOOKUP(Tableau1[[#This Row],[POposte]],Tableau13[#All],10,FALSE)</f>
        <v>0500</v>
      </c>
      <c r="AQ348" s="1" t="str">
        <f>VLOOKUP(MID(Tableau1[[#This Row],[Codenva]],1,2),Tableau36[],2,FALSE)</f>
        <v>Onderhandelingsprocedure zonder voorafgaande bekendmaking (0500)</v>
      </c>
      <c r="AR348" s="1" t="str">
        <f>VLOOKUP(Tableau1[[#This Row],[POposte]],Tableau13[#All],16,FALSE)</f>
        <v/>
      </c>
      <c r="AS348" s="285" t="str">
        <f>Tableau1[[#This Row],[KRC]]&amp;Tableau1[[#This Row],[Poste KRC]]</f>
        <v>3000208612</v>
      </c>
      <c r="AT348" s="1" t="str">
        <f>VLOOKUP(Tableau1[[#This Row],[Colonne3]],Tableau6[[#All],[krcposte]:[description ]],2,FALSE)</f>
        <v>Testing/reactifs</v>
      </c>
    </row>
    <row r="349" spans="1:46" x14ac:dyDescent="0.35">
      <c r="A349" s="1" t="str">
        <f>Tableau1[[#This Row],[Nº pièce référence]]</f>
        <v>4500674687</v>
      </c>
      <c r="B349" s="130" t="s">
        <v>1428</v>
      </c>
      <c r="C349" s="1"/>
      <c r="D349" s="1"/>
      <c r="E349" s="1" t="s">
        <v>1429</v>
      </c>
      <c r="F349" s="92"/>
      <c r="G349" s="123" t="s">
        <v>1259</v>
      </c>
      <c r="H349" s="95">
        <v>43965</v>
      </c>
      <c r="I349" s="33">
        <v>16452</v>
      </c>
      <c r="J349" s="173" t="s">
        <v>396</v>
      </c>
      <c r="K349" s="73"/>
      <c r="L349" s="176" t="s">
        <v>276</v>
      </c>
      <c r="M349" s="33"/>
      <c r="N349" s="33"/>
      <c r="O349" s="33"/>
      <c r="P349" s="33"/>
      <c r="Q349" s="75">
        <v>43967</v>
      </c>
      <c r="R349" s="226" t="str">
        <f>VLOOKUP(Tableau1[[#This Row],[POposte]],Tableau8[],15,FALSE)</f>
        <v>BB</v>
      </c>
      <c r="S349" s="226" t="str">
        <f>VLOOKUP(Tableau1[[#This Row],[POposte]],Tableau8[],14,FALSE)</f>
        <v>XXX</v>
      </c>
      <c r="T349" s="75" t="str">
        <f>IF(Tableau1[[#This Row],[Strat lancement]]="A0",IF(Tableau1[[#This Row],[Statut lancement]]="X","OK","NOK"),IF(Tableau1[[#This Row],[Strat lancement]]="AA",IF(Tableau1[[#This Row],[Statut lancement]]="XX","OK","NOK"),IF(Tableau1[[#This Row],[Strat lancement]]="BB",IF(Tableau1[[#This Row],[Statut lancement]]="XXX","OK","NOK"))))</f>
        <v>OK</v>
      </c>
      <c r="U349" s="18" t="s">
        <v>1430</v>
      </c>
      <c r="V349" s="1" t="s">
        <v>1431</v>
      </c>
      <c r="W349" s="1" t="s">
        <v>88</v>
      </c>
      <c r="X349" s="2">
        <v>43969</v>
      </c>
      <c r="Y349" s="1" t="s">
        <v>1432</v>
      </c>
      <c r="Z349" s="1" t="s">
        <v>219</v>
      </c>
      <c r="AA349" s="2">
        <v>43969</v>
      </c>
      <c r="AB349" s="123" t="s">
        <v>220</v>
      </c>
      <c r="AC349" s="1" t="str">
        <f>VLOOKUP(Tableau1[[#This Row],[POposte]],Tableau8[#All],18,FALSE)</f>
        <v/>
      </c>
      <c r="AD349" s="236" t="str">
        <f>CONCATENATE(Tableau1[[#This Row],[Nº pièce référence]],Tableau1[[#This Row],[Poste de réf.]])</f>
        <v>450067468710</v>
      </c>
      <c r="AE349" s="237">
        <f>VLOOKUP(Tableau1[[#This Row],[POposte]],Tableau5[#All],5,FALSE)</f>
        <v>176568.42</v>
      </c>
      <c r="AF349" s="238" t="s">
        <v>52</v>
      </c>
      <c r="AG349" s="237">
        <f>VLOOKUP(Tableau1[[#This Row],[POposte]],Tableau5[#All],6,FALSE)</f>
        <v>167413.21</v>
      </c>
      <c r="AH349" s="238" t="s">
        <v>52</v>
      </c>
      <c r="AI349" s="239">
        <f>Tableau1[[#This Row],[Montant Engagé PO]]-Tableau1[[#This Row],[Montant Liquidé]]</f>
        <v>9155.210000000021</v>
      </c>
      <c r="AJ349" s="237" t="str">
        <f>VLOOKUP(Tableau1[[#This Row],[POposte]],Tableau5[#All],3,FALSE)</f>
        <v>300020861</v>
      </c>
      <c r="AK349" s="237" t="str">
        <f>VLOOKUP(Tableau1[[#This Row],[POposte]],Tableau5[#All],4,FALSE)</f>
        <v>5</v>
      </c>
      <c r="AL349" s="146" t="str">
        <f>VLOOKUP(Tableau1[[#This Row],[POposte]],Tableau5[#All],2,FALSE)</f>
        <v>255223121102</v>
      </c>
      <c r="AM349" s="237" t="str">
        <f>VLOOKUP(Tableau1[[#This Row],[POposte]],Tableau8[],9,FALSE)</f>
        <v>Z</v>
      </c>
      <c r="AN349" s="241">
        <f>VLOOKUP(Tableau1[[#This Row],[POposte]],Tableau8[],16,FALSE)</f>
        <v>1</v>
      </c>
      <c r="AO349" s="200">
        <f>VLOOKUP(Tableau1[[#This Row],[POposte]],Tableau8[],17,FALSE)</f>
        <v>0</v>
      </c>
      <c r="AP349" s="1" t="str">
        <f>VLOOKUP(Tableau1[[#This Row],[POposte]],Tableau13[#All],10,FALSE)</f>
        <v>0500</v>
      </c>
      <c r="AQ349" s="1" t="str">
        <f>VLOOKUP(MID(Tableau1[[#This Row],[Codenva]],1,2),Tableau36[],2,FALSE)</f>
        <v>Onderhandelingsprocedure zonder voorafgaande bekendmaking (0500)</v>
      </c>
      <c r="AR349" s="1" t="str">
        <f>VLOOKUP(Tableau1[[#This Row],[POposte]],Tableau13[#All],16,FALSE)</f>
        <v/>
      </c>
      <c r="AS349" s="285" t="str">
        <f>Tableau1[[#This Row],[KRC]]&amp;Tableau1[[#This Row],[Poste KRC]]</f>
        <v>3000208615</v>
      </c>
      <c r="AT349" s="1" t="str">
        <f>VLOOKUP(Tableau1[[#This Row],[Colonne3]],Tableau6[[#All],[krcposte]:[description ]],2,FALSE)</f>
        <v>Médicament (AFMPS)</v>
      </c>
    </row>
    <row r="350" spans="1:46" x14ac:dyDescent="0.35">
      <c r="A350" s="1" t="str">
        <f>Tableau1[[#This Row],[Nº pièce référence]]</f>
        <v>4500674568</v>
      </c>
      <c r="B350" s="128" t="s">
        <v>1433</v>
      </c>
      <c r="C350" s="1"/>
      <c r="D350" s="1"/>
      <c r="E350" s="1" t="s">
        <v>1434</v>
      </c>
      <c r="F350" s="92"/>
      <c r="G350" s="127">
        <v>0</v>
      </c>
      <c r="H350" s="95">
        <v>43951</v>
      </c>
      <c r="I350" s="33">
        <v>13293</v>
      </c>
      <c r="J350" s="173" t="s">
        <v>282</v>
      </c>
      <c r="K350" s="73"/>
      <c r="L350" s="176" t="s">
        <v>276</v>
      </c>
      <c r="M350" s="33"/>
      <c r="N350" s="33"/>
      <c r="O350" s="33"/>
      <c r="P350" s="33"/>
      <c r="Q350" s="75">
        <v>43951</v>
      </c>
      <c r="R350" s="226" t="str">
        <f>VLOOKUP(Tableau1[[#This Row],[POposte]],Tableau8[],15,FALSE)</f>
        <v>AA</v>
      </c>
      <c r="S350" s="226" t="str">
        <f>VLOOKUP(Tableau1[[#This Row],[POposte]],Tableau8[],14,FALSE)</f>
        <v>XX</v>
      </c>
      <c r="T350" s="75" t="str">
        <f>IF(Tableau1[[#This Row],[Strat lancement]]="A0",IF(Tableau1[[#This Row],[Statut lancement]]="X","OK","NOK"),IF(Tableau1[[#This Row],[Strat lancement]]="AA",IF(Tableau1[[#This Row],[Statut lancement]]="XX","OK","NOK"),IF(Tableau1[[#This Row],[Strat lancement]]="BB",IF(Tableau1[[#This Row],[Statut lancement]]="XXX","OK","NOK"))))</f>
        <v>OK</v>
      </c>
      <c r="U350" s="18" t="s">
        <v>1435</v>
      </c>
      <c r="V350" s="1" t="s">
        <v>1436</v>
      </c>
      <c r="W350" s="1" t="s">
        <v>88</v>
      </c>
      <c r="X350" s="2">
        <v>43969</v>
      </c>
      <c r="Y350" s="1" t="s">
        <v>1437</v>
      </c>
      <c r="Z350" s="1" t="s">
        <v>219</v>
      </c>
      <c r="AA350" s="2">
        <v>43969</v>
      </c>
      <c r="AB350" s="123" t="s">
        <v>220</v>
      </c>
      <c r="AC350" s="1" t="str">
        <f>VLOOKUP(Tableau1[[#This Row],[POposte]],Tableau8[#All],18,FALSE)</f>
        <v/>
      </c>
      <c r="AD350" s="236" t="str">
        <f>CONCATENATE(Tableau1[[#This Row],[Nº pièce référence]],Tableau1[[#This Row],[Poste de réf.]])</f>
        <v>450067456810</v>
      </c>
      <c r="AE350" s="237">
        <f>VLOOKUP(Tableau1[[#This Row],[POposte]],Tableau5[#All],5,FALSE)</f>
        <v>4040.19</v>
      </c>
      <c r="AF350" s="238" t="s">
        <v>52</v>
      </c>
      <c r="AG350" s="237">
        <f>VLOOKUP(Tableau1[[#This Row],[POposte]],Tableau5[#All],6,FALSE)</f>
        <v>4040.1899999999996</v>
      </c>
      <c r="AH350" s="238" t="s">
        <v>52</v>
      </c>
      <c r="AI350" s="239">
        <f>Tableau1[[#This Row],[Montant Engagé PO]]-Tableau1[[#This Row],[Montant Liquidé]]</f>
        <v>0</v>
      </c>
      <c r="AJ350" s="237" t="str">
        <f>VLOOKUP(Tableau1[[#This Row],[POposte]],Tableau5[#All],3,FALSE)</f>
        <v>300020861</v>
      </c>
      <c r="AK350" s="237" t="str">
        <f>VLOOKUP(Tableau1[[#This Row],[POposte]],Tableau5[#All],4,FALSE)</f>
        <v>6</v>
      </c>
      <c r="AL350" s="146" t="str">
        <f>VLOOKUP(Tableau1[[#This Row],[POposte]],Tableau5[#All],2,FALSE)</f>
        <v>255223121102</v>
      </c>
      <c r="AM350" s="237" t="str">
        <f>VLOOKUP(Tableau1[[#This Row],[POposte]],Tableau8[],9,FALSE)</f>
        <v>Z</v>
      </c>
      <c r="AN350" s="241">
        <f>VLOOKUP(Tableau1[[#This Row],[POposte]],Tableau8[],16,FALSE)</f>
        <v>1</v>
      </c>
      <c r="AO350" s="200">
        <f>VLOOKUP(Tableau1[[#This Row],[POposte]],Tableau8[],17,FALSE)</f>
        <v>0</v>
      </c>
      <c r="AP350" s="1" t="str">
        <f>VLOOKUP(Tableau1[[#This Row],[POposte]],Tableau13[#All],10,FALSE)</f>
        <v>0800</v>
      </c>
      <c r="AQ350" s="1" t="str">
        <f>VLOOKUP(MID(Tableau1[[#This Row],[Codenva]],1,2),Tableau36[],2,FALSE)</f>
        <v>Overheidsopdrachten van beperkte waarde (0800)</v>
      </c>
      <c r="AR350" s="1" t="str">
        <f>VLOOKUP(Tableau1[[#This Row],[POposte]],Tableau13[#All],16,FALSE)</f>
        <v/>
      </c>
      <c r="AS350" s="285" t="str">
        <f>Tableau1[[#This Row],[KRC]]&amp;Tableau1[[#This Row],[Poste KRC]]</f>
        <v>3000208616</v>
      </c>
      <c r="AT350" s="1" t="str">
        <f>VLOOKUP(Tableau1[[#This Row],[Colonne3]],Tableau6[[#All],[krcposte]:[description ]],2,FALSE)</f>
        <v>Divers Taskforce (medical devices, etc)</v>
      </c>
    </row>
    <row r="351" spans="1:46" x14ac:dyDescent="0.35">
      <c r="A351" s="1" t="str">
        <f>Tableau1[[#This Row],[Nº pièce référence]]</f>
        <v>4500674681</v>
      </c>
      <c r="B351" s="130" t="s">
        <v>1428</v>
      </c>
      <c r="C351" s="1"/>
      <c r="D351" s="1"/>
      <c r="E351" s="1" t="s">
        <v>866</v>
      </c>
      <c r="F351" s="92"/>
      <c r="G351" s="123" t="s">
        <v>1259</v>
      </c>
      <c r="H351" s="95">
        <v>43965</v>
      </c>
      <c r="I351" s="33">
        <v>16452</v>
      </c>
      <c r="J351" s="173" t="s">
        <v>396</v>
      </c>
      <c r="K351" s="73"/>
      <c r="L351" s="176" t="s">
        <v>276</v>
      </c>
      <c r="M351" s="33"/>
      <c r="N351" s="33"/>
      <c r="O351" s="33"/>
      <c r="P351" s="33"/>
      <c r="Q351" s="75">
        <v>43967</v>
      </c>
      <c r="R351" s="226" t="str">
        <f>VLOOKUP(Tableau1[[#This Row],[POposte]],Tableau8[],15,FALSE)</f>
        <v>BB</v>
      </c>
      <c r="S351" s="226" t="str">
        <f>VLOOKUP(Tableau1[[#This Row],[POposte]],Tableau8[],14,FALSE)</f>
        <v>XXX</v>
      </c>
      <c r="T351" s="75" t="str">
        <f>IF(Tableau1[[#This Row],[Strat lancement]]="A0",IF(Tableau1[[#This Row],[Statut lancement]]="X","OK","NOK"),IF(Tableau1[[#This Row],[Strat lancement]]="AA",IF(Tableau1[[#This Row],[Statut lancement]]="XX","OK","NOK"),IF(Tableau1[[#This Row],[Strat lancement]]="BB",IF(Tableau1[[#This Row],[Statut lancement]]="XXX","OK","NOK"))))</f>
        <v>OK</v>
      </c>
      <c r="U351" s="18" t="s">
        <v>867</v>
      </c>
      <c r="V351" s="1" t="s">
        <v>1438</v>
      </c>
      <c r="W351" s="1" t="s">
        <v>88</v>
      </c>
      <c r="X351" s="2">
        <v>43969</v>
      </c>
      <c r="Y351" s="1" t="s">
        <v>1439</v>
      </c>
      <c r="Z351" s="1" t="s">
        <v>219</v>
      </c>
      <c r="AA351" s="2">
        <v>43969</v>
      </c>
      <c r="AB351" s="123" t="s">
        <v>220</v>
      </c>
      <c r="AC351" s="1" t="str">
        <f>VLOOKUP(Tableau1[[#This Row],[POposte]],Tableau8[#All],18,FALSE)</f>
        <v/>
      </c>
      <c r="AD351" s="236" t="str">
        <f>CONCATENATE(Tableau1[[#This Row],[Nº pièce référence]],Tableau1[[#This Row],[Poste de réf.]])</f>
        <v>450067468110</v>
      </c>
      <c r="AE351" s="237">
        <f>VLOOKUP(Tableau1[[#This Row],[POposte]],Tableau5[#All],5,FALSE)</f>
        <v>11236</v>
      </c>
      <c r="AF351" s="238" t="s">
        <v>52</v>
      </c>
      <c r="AG351" s="237">
        <f>VLOOKUP(Tableau1[[#This Row],[POposte]],Tableau5[#All],6,FALSE)</f>
        <v>7791.18</v>
      </c>
      <c r="AH351" s="238" t="s">
        <v>52</v>
      </c>
      <c r="AI351" s="239">
        <f>Tableau1[[#This Row],[Montant Engagé PO]]-Tableau1[[#This Row],[Montant Liquidé]]</f>
        <v>3444.8199999999997</v>
      </c>
      <c r="AJ351" s="237" t="str">
        <f>VLOOKUP(Tableau1[[#This Row],[POposte]],Tableau5[#All],3,FALSE)</f>
        <v>300020861</v>
      </c>
      <c r="AK351" s="237" t="str">
        <f>VLOOKUP(Tableau1[[#This Row],[POposte]],Tableau5[#All],4,FALSE)</f>
        <v>5</v>
      </c>
      <c r="AL351" s="146" t="str">
        <f>VLOOKUP(Tableau1[[#This Row],[POposte]],Tableau5[#All],2,FALSE)</f>
        <v>255223121102</v>
      </c>
      <c r="AM351" s="237" t="str">
        <f>VLOOKUP(Tableau1[[#This Row],[POposte]],Tableau8[],9,FALSE)</f>
        <v>Z</v>
      </c>
      <c r="AN351" s="241">
        <f>VLOOKUP(Tableau1[[#This Row],[POposte]],Tableau8[],16,FALSE)</f>
        <v>1</v>
      </c>
      <c r="AO351" s="200">
        <f>VLOOKUP(Tableau1[[#This Row],[POposte]],Tableau8[],17,FALSE)</f>
        <v>0</v>
      </c>
      <c r="AP351" s="1" t="str">
        <f>VLOOKUP(Tableau1[[#This Row],[POposte]],Tableau13[#All],10,FALSE)</f>
        <v>0800</v>
      </c>
      <c r="AQ351" s="1" t="str">
        <f>VLOOKUP(MID(Tableau1[[#This Row],[Codenva]],1,2),Tableau36[],2,FALSE)</f>
        <v>Overheidsopdrachten van beperkte waarde (0800)</v>
      </c>
      <c r="AR351" s="1" t="str">
        <f>VLOOKUP(Tableau1[[#This Row],[POposte]],Tableau13[#All],16,FALSE)</f>
        <v/>
      </c>
      <c r="AS351" s="285" t="str">
        <f>Tableau1[[#This Row],[KRC]]&amp;Tableau1[[#This Row],[Poste KRC]]</f>
        <v>3000208615</v>
      </c>
      <c r="AT351" s="1" t="str">
        <f>VLOOKUP(Tableau1[[#This Row],[Colonne3]],Tableau6[[#All],[krcposte]:[description ]],2,FALSE)</f>
        <v>Médicament (AFMPS)</v>
      </c>
    </row>
    <row r="352" spans="1:46" x14ac:dyDescent="0.35">
      <c r="A352" s="1" t="str">
        <f>Tableau1[[#This Row],[Nº pièce référence]]</f>
        <v>4500674622</v>
      </c>
      <c r="B352" s="128" t="s">
        <v>1440</v>
      </c>
      <c r="C352" s="1"/>
      <c r="D352" s="1"/>
      <c r="E352" s="1" t="s">
        <v>1441</v>
      </c>
      <c r="F352" s="92"/>
      <c r="G352" s="127">
        <v>0</v>
      </c>
      <c r="H352" s="95">
        <v>43966</v>
      </c>
      <c r="I352" s="33">
        <v>16562</v>
      </c>
      <c r="J352" s="173" t="s">
        <v>282</v>
      </c>
      <c r="K352" s="73"/>
      <c r="L352" s="176" t="s">
        <v>276</v>
      </c>
      <c r="M352" s="33"/>
      <c r="N352" s="33"/>
      <c r="O352" s="33"/>
      <c r="P352" s="33"/>
      <c r="Q352" s="95">
        <v>43966</v>
      </c>
      <c r="R352" s="227" t="str">
        <f>VLOOKUP(Tableau1[[#This Row],[POposte]],Tableau8[],15,FALSE)</f>
        <v>BB</v>
      </c>
      <c r="S352" s="227" t="str">
        <f>VLOOKUP(Tableau1[[#This Row],[POposte]],Tableau8[],14,FALSE)</f>
        <v>XXX</v>
      </c>
      <c r="T352" s="95" t="str">
        <f>IF(Tableau1[[#This Row],[Strat lancement]]="A0",IF(Tableau1[[#This Row],[Statut lancement]]="X","OK","NOK"),IF(Tableau1[[#This Row],[Strat lancement]]="AA",IF(Tableau1[[#This Row],[Statut lancement]]="XX","OK","NOK"),IF(Tableau1[[#This Row],[Strat lancement]]="BB",IF(Tableau1[[#This Row],[Statut lancement]]="XXX","OK","NOK"))))</f>
        <v>OK</v>
      </c>
      <c r="U352" s="18" t="s">
        <v>1442</v>
      </c>
      <c r="V352" s="1" t="s">
        <v>1443</v>
      </c>
      <c r="W352" s="1" t="s">
        <v>88</v>
      </c>
      <c r="X352" s="2">
        <v>43969</v>
      </c>
      <c r="Y352" s="1" t="s">
        <v>1444</v>
      </c>
      <c r="Z352" s="1" t="s">
        <v>219</v>
      </c>
      <c r="AA352" s="2">
        <v>43969</v>
      </c>
      <c r="AB352" s="123" t="s">
        <v>220</v>
      </c>
      <c r="AC352" s="1" t="str">
        <f>VLOOKUP(Tableau1[[#This Row],[POposte]],Tableau8[#All],18,FALSE)</f>
        <v/>
      </c>
      <c r="AD352" s="236" t="str">
        <f>CONCATENATE(Tableau1[[#This Row],[Nº pièce référence]],Tableau1[[#This Row],[Poste de réf.]])</f>
        <v>450067462210</v>
      </c>
      <c r="AE352" s="237">
        <f>VLOOKUP(Tableau1[[#This Row],[POposte]],Tableau5[#All],5,FALSE)</f>
        <v>37322.21</v>
      </c>
      <c r="AF352" s="238" t="s">
        <v>52</v>
      </c>
      <c r="AG352" s="237">
        <f>VLOOKUP(Tableau1[[#This Row],[POposte]],Tableau5[#All],6,FALSE)</f>
        <v>37322.199999999997</v>
      </c>
      <c r="AH352" s="238" t="s">
        <v>52</v>
      </c>
      <c r="AI352" s="239">
        <f>Tableau1[[#This Row],[Montant Engagé PO]]-Tableau1[[#This Row],[Montant Liquidé]]</f>
        <v>1.0000000002037268E-2</v>
      </c>
      <c r="AJ352" s="237" t="str">
        <f>VLOOKUP(Tableau1[[#This Row],[POposte]],Tableau5[#All],3,FALSE)</f>
        <v>300020861</v>
      </c>
      <c r="AK352" s="237" t="str">
        <f>VLOOKUP(Tableau1[[#This Row],[POposte]],Tableau5[#All],4,FALSE)</f>
        <v>6</v>
      </c>
      <c r="AL352" s="146" t="str">
        <f>VLOOKUP(Tableau1[[#This Row],[POposte]],Tableau5[#All],2,FALSE)</f>
        <v>255223121102</v>
      </c>
      <c r="AM352" s="237" t="str">
        <f>VLOOKUP(Tableau1[[#This Row],[POposte]],Tableau8[],9,FALSE)</f>
        <v>Z</v>
      </c>
      <c r="AN352" s="241">
        <f>VLOOKUP(Tableau1[[#This Row],[POposte]],Tableau8[],16,FALSE)</f>
        <v>1</v>
      </c>
      <c r="AO352" s="200">
        <f>VLOOKUP(Tableau1[[#This Row],[POposte]],Tableau8[],17,FALSE)</f>
        <v>0</v>
      </c>
      <c r="AP352" s="1" t="str">
        <f>VLOOKUP(Tableau1[[#This Row],[POposte]],Tableau13[#All],10,FALSE)</f>
        <v>0500</v>
      </c>
      <c r="AQ352" s="1" t="str">
        <f>VLOOKUP(MID(Tableau1[[#This Row],[Codenva]],1,2),Tableau36[],2,FALSE)</f>
        <v>Onderhandelingsprocedure zonder voorafgaande bekendmaking (0500)</v>
      </c>
      <c r="AR352" s="1" t="str">
        <f>VLOOKUP(Tableau1[[#This Row],[POposte]],Tableau13[#All],16,FALSE)</f>
        <v/>
      </c>
      <c r="AS352" s="285" t="str">
        <f>Tableau1[[#This Row],[KRC]]&amp;Tableau1[[#This Row],[Poste KRC]]</f>
        <v>3000208616</v>
      </c>
      <c r="AT352" s="1" t="str">
        <f>VLOOKUP(Tableau1[[#This Row],[Colonne3]],Tableau6[[#All],[krcposte]:[description ]],2,FALSE)</f>
        <v>Divers Taskforce (medical devices, etc)</v>
      </c>
    </row>
    <row r="353" spans="1:46" x14ac:dyDescent="0.35">
      <c r="A353" s="1" t="str">
        <f>Tableau1[[#This Row],[Nº pièce référence]]</f>
        <v>4500674602</v>
      </c>
      <c r="B353" s="124"/>
      <c r="C353" s="1"/>
      <c r="D353" s="1"/>
      <c r="E353" s="159" t="s">
        <v>262</v>
      </c>
      <c r="F353" s="92"/>
      <c r="G353" s="123"/>
      <c r="H353" s="75" t="s">
        <v>214</v>
      </c>
      <c r="I353" s="75" t="s">
        <v>214</v>
      </c>
      <c r="J353" s="186" t="s">
        <v>214</v>
      </c>
      <c r="K353" s="75" t="s">
        <v>214</v>
      </c>
      <c r="L353" s="1" t="s">
        <v>253</v>
      </c>
      <c r="M353" s="75"/>
      <c r="N353" s="75"/>
      <c r="O353" s="75"/>
      <c r="P353" s="75"/>
      <c r="Q353" s="75" t="s">
        <v>214</v>
      </c>
      <c r="R353" s="226" t="str">
        <f>VLOOKUP(Tableau1[[#This Row],[POposte]],Tableau8[],15,FALSE)</f>
        <v>A0</v>
      </c>
      <c r="S353" s="226" t="str">
        <f>VLOOKUP(Tableau1[[#This Row],[POposte]],Tableau8[],14,FALSE)</f>
        <v>X</v>
      </c>
      <c r="T353" s="75" t="str">
        <f>IF(Tableau1[[#This Row],[Strat lancement]]="A0",IF(Tableau1[[#This Row],[Statut lancement]]="X","OK","NOK"),IF(Tableau1[[#This Row],[Strat lancement]]="AA",IF(Tableau1[[#This Row],[Statut lancement]]="XX","OK","NOK"),IF(Tableau1[[#This Row],[Strat lancement]]="BB",IF(Tableau1[[#This Row],[Statut lancement]]="XXX","OK","NOK"))))</f>
        <v>OK</v>
      </c>
      <c r="U353" s="18" t="s">
        <v>263</v>
      </c>
      <c r="V353" s="1" t="s">
        <v>1445</v>
      </c>
      <c r="W353" s="1" t="s">
        <v>88</v>
      </c>
      <c r="X353" s="2">
        <v>43969</v>
      </c>
      <c r="Y353" s="1" t="s">
        <v>1446</v>
      </c>
      <c r="Z353" s="1" t="s">
        <v>219</v>
      </c>
      <c r="AA353" s="2">
        <v>43969</v>
      </c>
      <c r="AB353" s="123" t="s">
        <v>220</v>
      </c>
      <c r="AC353" s="1" t="str">
        <f>VLOOKUP(Tableau1[[#This Row],[POposte]],Tableau8[#All],18,FALSE)</f>
        <v/>
      </c>
      <c r="AD353" s="236" t="str">
        <f>CONCATENATE(Tableau1[[#This Row],[Nº pièce référence]],Tableau1[[#This Row],[Poste de réf.]])</f>
        <v>450067460210</v>
      </c>
      <c r="AE353" s="237">
        <f>VLOOKUP(Tableau1[[#This Row],[POposte]],Tableau5[#All],5,FALSE)</f>
        <v>846.40000000000009</v>
      </c>
      <c r="AF353" s="238" t="s">
        <v>52</v>
      </c>
      <c r="AG353" s="237">
        <f>VLOOKUP(Tableau1[[#This Row],[POposte]],Tableau5[#All],6,FALSE)</f>
        <v>846.4</v>
      </c>
      <c r="AH353" s="238" t="s">
        <v>52</v>
      </c>
      <c r="AI353" s="239">
        <f>Tableau1[[#This Row],[Montant Engagé PO]]-Tableau1[[#This Row],[Montant Liquidé]]</f>
        <v>0</v>
      </c>
      <c r="AJ353" s="237" t="str">
        <f>VLOOKUP(Tableau1[[#This Row],[POposte]],Tableau5[#All],3,FALSE)</f>
        <v>300020895</v>
      </c>
      <c r="AK353" s="237" t="str">
        <f>VLOOKUP(Tableau1[[#This Row],[POposte]],Tableau5[#All],4,FALSE)</f>
        <v>1</v>
      </c>
      <c r="AL353" s="146" t="str">
        <f>VLOOKUP(Tableau1[[#This Row],[POposte]],Tableau5[#All],2,FALSE)</f>
        <v>252122121104</v>
      </c>
      <c r="AM353" s="237" t="str">
        <f>VLOOKUP(Tableau1[[#This Row],[POposte]],Tableau8[],9,FALSE)</f>
        <v>L</v>
      </c>
      <c r="AN353" s="241">
        <f>VLOOKUP(Tableau1[[#This Row],[POposte]],Tableau8[],16,FALSE)</f>
        <v>1</v>
      </c>
      <c r="AO353" s="200">
        <f>VLOOKUP(Tableau1[[#This Row],[POposte]],Tableau8[],17,FALSE)</f>
        <v>0</v>
      </c>
      <c r="AP353" s="1" t="str">
        <f>VLOOKUP(Tableau1[[#This Row],[POposte]],Tableau13[#All],10,FALSE)</f>
        <v>0800</v>
      </c>
      <c r="AQ353" s="1" t="str">
        <f>VLOOKUP(MID(Tableau1[[#This Row],[Codenva]],1,2),Tableau36[],2,FALSE)</f>
        <v>Overheidsopdrachten van beperkte waarde (0800)</v>
      </c>
      <c r="AR353" s="1" t="str">
        <f>VLOOKUP(Tableau1[[#This Row],[POposte]],Tableau13[#All],16,FALSE)</f>
        <v/>
      </c>
      <c r="AS353" s="285" t="str">
        <f>Tableau1[[#This Row],[KRC]]&amp;Tableau1[[#This Row],[Poste KRC]]</f>
        <v>3000208951</v>
      </c>
      <c r="AT353" s="1">
        <f>VLOOKUP(Tableau1[[#This Row],[Colonne3]],Tableau6[[#All],[krcposte]:[description ]],2,FALSE)</f>
        <v>0</v>
      </c>
    </row>
    <row r="354" spans="1:46" x14ac:dyDescent="0.35">
      <c r="A354" s="1" t="str">
        <f>Tableau1[[#This Row],[Nº pièce référence]]</f>
        <v>4500674626</v>
      </c>
      <c r="B354" s="128" t="s">
        <v>1447</v>
      </c>
      <c r="C354" s="1"/>
      <c r="D354" s="1" t="s">
        <v>1448</v>
      </c>
      <c r="E354" s="1" t="s">
        <v>1449</v>
      </c>
      <c r="F354" s="92"/>
      <c r="G354" s="123"/>
      <c r="H354" s="95">
        <v>43966</v>
      </c>
      <c r="I354" s="33">
        <v>16569</v>
      </c>
      <c r="J354" s="173" t="s">
        <v>282</v>
      </c>
      <c r="K354" s="73"/>
      <c r="L354" s="176" t="s">
        <v>276</v>
      </c>
      <c r="M354" s="33"/>
      <c r="N354" s="33"/>
      <c r="O354" s="33"/>
      <c r="P354" s="33"/>
      <c r="Q354" s="75">
        <v>43967</v>
      </c>
      <c r="R354" s="226" t="str">
        <f>VLOOKUP(Tableau1[[#This Row],[POposte]],Tableau8[],15,FALSE)</f>
        <v>BB</v>
      </c>
      <c r="S354" s="226" t="str">
        <f>VLOOKUP(Tableau1[[#This Row],[POposte]],Tableau8[],14,FALSE)</f>
        <v>XXX</v>
      </c>
      <c r="T354" s="75" t="str">
        <f>IF(Tableau1[[#This Row],[Strat lancement]]="A0",IF(Tableau1[[#This Row],[Statut lancement]]="X","OK","NOK"),IF(Tableau1[[#This Row],[Strat lancement]]="AA",IF(Tableau1[[#This Row],[Statut lancement]]="XX","OK","NOK"),IF(Tableau1[[#This Row],[Strat lancement]]="BB",IF(Tableau1[[#This Row],[Statut lancement]]="XXX","OK","NOK"))))</f>
        <v>OK</v>
      </c>
      <c r="U354" s="18" t="s">
        <v>1450</v>
      </c>
      <c r="V354" s="1" t="s">
        <v>1451</v>
      </c>
      <c r="W354" s="1" t="s">
        <v>88</v>
      </c>
      <c r="X354" s="2">
        <v>43969</v>
      </c>
      <c r="Y354" s="1" t="s">
        <v>1452</v>
      </c>
      <c r="Z354" s="1" t="s">
        <v>219</v>
      </c>
      <c r="AA354" s="2">
        <v>43969</v>
      </c>
      <c r="AB354" s="123" t="s">
        <v>220</v>
      </c>
      <c r="AC354" s="1" t="str">
        <f>VLOOKUP(Tableau1[[#This Row],[POposte]],Tableau8[#All],18,FALSE)</f>
        <v/>
      </c>
      <c r="AD354" s="236" t="str">
        <f>CONCATENATE(Tableau1[[#This Row],[Nº pièce référence]],Tableau1[[#This Row],[Poste de réf.]])</f>
        <v>450067462610</v>
      </c>
      <c r="AE354" s="237">
        <f>VLOOKUP(Tableau1[[#This Row],[POposte]],Tableau5[#All],5,FALSE)</f>
        <v>8470</v>
      </c>
      <c r="AF354" s="238" t="s">
        <v>52</v>
      </c>
      <c r="AG354" s="237">
        <f>VLOOKUP(Tableau1[[#This Row],[POposte]],Tableau5[#All],6,FALSE)</f>
        <v>8470</v>
      </c>
      <c r="AH354" s="238" t="s">
        <v>52</v>
      </c>
      <c r="AI354" s="239">
        <f>Tableau1[[#This Row],[Montant Engagé PO]]-Tableau1[[#This Row],[Montant Liquidé]]</f>
        <v>0</v>
      </c>
      <c r="AJ354" s="237" t="str">
        <f>VLOOKUP(Tableau1[[#This Row],[POposte]],Tableau5[#All],3,FALSE)</f>
        <v>300020861</v>
      </c>
      <c r="AK354" s="237" t="str">
        <f>VLOOKUP(Tableau1[[#This Row],[POposte]],Tableau5[#All],4,FALSE)</f>
        <v>6</v>
      </c>
      <c r="AL354" s="146" t="str">
        <f>VLOOKUP(Tableau1[[#This Row],[POposte]],Tableau5[#All],2,FALSE)</f>
        <v>255223121102</v>
      </c>
      <c r="AM354" s="237" t="str">
        <f>VLOOKUP(Tableau1[[#This Row],[POposte]],Tableau8[],9,FALSE)</f>
        <v>Z</v>
      </c>
      <c r="AN354" s="241">
        <f>VLOOKUP(Tableau1[[#This Row],[POposte]],Tableau8[],16,FALSE)</f>
        <v>1</v>
      </c>
      <c r="AO354" s="200">
        <f>VLOOKUP(Tableau1[[#This Row],[POposte]],Tableau8[],17,FALSE)</f>
        <v>0</v>
      </c>
      <c r="AP354" s="1" t="str">
        <f>VLOOKUP(Tableau1[[#This Row],[POposte]],Tableau13[#All],10,FALSE)</f>
        <v>0800</v>
      </c>
      <c r="AQ354" s="1" t="str">
        <f>VLOOKUP(MID(Tableau1[[#This Row],[Codenva]],1,2),Tableau36[],2,FALSE)</f>
        <v>Overheidsopdrachten van beperkte waarde (0800)</v>
      </c>
      <c r="AR354" s="1" t="str">
        <f>VLOOKUP(Tableau1[[#This Row],[POposte]],Tableau13[#All],16,FALSE)</f>
        <v/>
      </c>
      <c r="AS354" s="285" t="str">
        <f>Tableau1[[#This Row],[KRC]]&amp;Tableau1[[#This Row],[Poste KRC]]</f>
        <v>3000208616</v>
      </c>
      <c r="AT354" s="1" t="str">
        <f>VLOOKUP(Tableau1[[#This Row],[Colonne3]],Tableau6[[#All],[krcposte]:[description ]],2,FALSE)</f>
        <v>Divers Taskforce (medical devices, etc)</v>
      </c>
    </row>
    <row r="355" spans="1:46" x14ac:dyDescent="0.35">
      <c r="A355" s="1" t="str">
        <f>Tableau1[[#This Row],[Nº pièce référence]]</f>
        <v>4500674696</v>
      </c>
      <c r="B355" s="130" t="s">
        <v>1453</v>
      </c>
      <c r="C355" s="1"/>
      <c r="D355" s="1"/>
      <c r="E355" s="1" t="s">
        <v>1454</v>
      </c>
      <c r="F355" s="92">
        <v>200.24</v>
      </c>
      <c r="G355" s="123" t="s">
        <v>1259</v>
      </c>
      <c r="H355" s="95" t="s">
        <v>1455</v>
      </c>
      <c r="I355" s="33" t="s">
        <v>1456</v>
      </c>
      <c r="J355" s="73" t="s">
        <v>396</v>
      </c>
      <c r="K355" s="73"/>
      <c r="L355" s="176" t="s">
        <v>276</v>
      </c>
      <c r="M355" s="33"/>
      <c r="N355" s="33"/>
      <c r="O355" s="33"/>
      <c r="P355" s="33"/>
      <c r="Q355" s="75">
        <v>43967</v>
      </c>
      <c r="R355" s="226" t="str">
        <f>VLOOKUP(Tableau1[[#This Row],[POposte]],Tableau8[],15,FALSE)</f>
        <v>BB</v>
      </c>
      <c r="S355" s="226" t="str">
        <f>VLOOKUP(Tableau1[[#This Row],[POposte]],Tableau8[],14,FALSE)</f>
        <v>XXX</v>
      </c>
      <c r="T355" s="75" t="str">
        <f>IF(Tableau1[[#This Row],[Strat lancement]]="A0",IF(Tableau1[[#This Row],[Statut lancement]]="X","OK","NOK"),IF(Tableau1[[#This Row],[Strat lancement]]="AA",IF(Tableau1[[#This Row],[Statut lancement]]="XX","OK","NOK"),IF(Tableau1[[#This Row],[Strat lancement]]="BB",IF(Tableau1[[#This Row],[Statut lancement]]="XXX","OK","NOK"))))</f>
        <v>OK</v>
      </c>
      <c r="U355" s="18" t="s">
        <v>1457</v>
      </c>
      <c r="V355" s="1" t="s">
        <v>1458</v>
      </c>
      <c r="W355" s="1" t="s">
        <v>88</v>
      </c>
      <c r="X355" s="2">
        <v>43969</v>
      </c>
      <c r="Y355" s="1" t="s">
        <v>1459</v>
      </c>
      <c r="Z355" s="1" t="s">
        <v>219</v>
      </c>
      <c r="AA355" s="2">
        <v>43969</v>
      </c>
      <c r="AB355" s="123" t="s">
        <v>220</v>
      </c>
      <c r="AC355" s="1" t="str">
        <f>VLOOKUP(Tableau1[[#This Row],[POposte]],Tableau8[#All],18,FALSE)</f>
        <v/>
      </c>
      <c r="AD355" s="236" t="str">
        <f>CONCATENATE(Tableau1[[#This Row],[Nº pièce référence]],Tableau1[[#This Row],[Poste de réf.]])</f>
        <v>450067469610</v>
      </c>
      <c r="AE355" s="237">
        <f>VLOOKUP(Tableau1[[#This Row],[POposte]],Tableau5[#All],5,FALSE)</f>
        <v>14919.039999999999</v>
      </c>
      <c r="AF355" s="238" t="s">
        <v>52</v>
      </c>
      <c r="AG355" s="237">
        <f>VLOOKUP(Tableau1[[#This Row],[POposte]],Tableau5[#All],6,FALSE)</f>
        <v>14919.04</v>
      </c>
      <c r="AH355" s="238" t="s">
        <v>52</v>
      </c>
      <c r="AI355" s="239">
        <f>Tableau1[[#This Row],[Montant Engagé PO]]-Tableau1[[#This Row],[Montant Liquidé]]</f>
        <v>0</v>
      </c>
      <c r="AJ355" s="237" t="str">
        <f>VLOOKUP(Tableau1[[#This Row],[POposte]],Tableau5[#All],3,FALSE)</f>
        <v>300020861</v>
      </c>
      <c r="AK355" s="237" t="str">
        <f>VLOOKUP(Tableau1[[#This Row],[POposte]],Tableau5[#All],4,FALSE)</f>
        <v>5</v>
      </c>
      <c r="AL355" s="146" t="str">
        <f>VLOOKUP(Tableau1[[#This Row],[POposte]],Tableau5[#All],2,FALSE)</f>
        <v>255223121102</v>
      </c>
      <c r="AM355" s="237" t="str">
        <f>VLOOKUP(Tableau1[[#This Row],[POposte]],Tableau8[],9,FALSE)</f>
        <v>Z</v>
      </c>
      <c r="AN355" s="241">
        <f>VLOOKUP(Tableau1[[#This Row],[POposte]],Tableau8[],16,FALSE)</f>
        <v>1</v>
      </c>
      <c r="AO355" s="200">
        <f>VLOOKUP(Tableau1[[#This Row],[POposte]],Tableau8[],17,FALSE)</f>
        <v>0</v>
      </c>
      <c r="AP355" s="1" t="str">
        <f>VLOOKUP(Tableau1[[#This Row],[POposte]],Tableau13[#All],10,FALSE)</f>
        <v>0820</v>
      </c>
      <c r="AQ355" s="1" t="str">
        <f>VLOOKUP(MID(Tableau1[[#This Row],[Codenva]],1,2),Tableau36[],2,FALSE)</f>
        <v>Overheidsopdrachten van beperkte waarde (0800)</v>
      </c>
      <c r="AR355" s="1" t="str">
        <f>VLOOKUP(Tableau1[[#This Row],[POposte]],Tableau13[#All],16,FALSE)</f>
        <v/>
      </c>
      <c r="AS355" s="285" t="str">
        <f>Tableau1[[#This Row],[KRC]]&amp;Tableau1[[#This Row],[Poste KRC]]</f>
        <v>3000208615</v>
      </c>
      <c r="AT355" s="1" t="str">
        <f>VLOOKUP(Tableau1[[#This Row],[Colonne3]],Tableau6[[#All],[krcposte]:[description ]],2,FALSE)</f>
        <v>Médicament (AFMPS)</v>
      </c>
    </row>
    <row r="356" spans="1:46" x14ac:dyDescent="0.35">
      <c r="A356" s="1" t="str">
        <f>Tableau1[[#This Row],[Nº pièce référence]]</f>
        <v>4500675029</v>
      </c>
      <c r="B356" s="122" t="s">
        <v>1460</v>
      </c>
      <c r="C356" s="1" t="s">
        <v>225</v>
      </c>
      <c r="D356" s="1"/>
      <c r="E356" s="1" t="s">
        <v>1461</v>
      </c>
      <c r="F356" s="92"/>
      <c r="G356" s="123"/>
      <c r="H356" s="96" t="s">
        <v>1462</v>
      </c>
      <c r="I356" s="73" t="s">
        <v>1463</v>
      </c>
      <c r="J356" s="174" t="s">
        <v>227</v>
      </c>
      <c r="K356" s="75">
        <v>43995</v>
      </c>
      <c r="L356" s="1" t="s">
        <v>276</v>
      </c>
      <c r="M356" s="73"/>
      <c r="N356" s="73"/>
      <c r="O356" s="73"/>
      <c r="P356" s="73"/>
      <c r="Q356" s="108" t="s">
        <v>1464</v>
      </c>
      <c r="R356" s="225" t="str">
        <f>VLOOKUP(Tableau1[[#This Row],[POposte]],Tableau8[],15,FALSE)</f>
        <v>BB</v>
      </c>
      <c r="S356" s="225" t="str">
        <f>VLOOKUP(Tableau1[[#This Row],[POposte]],Tableau8[],14,FALSE)</f>
        <v>XXX</v>
      </c>
      <c r="T356" s="109" t="str">
        <f>IF(Tableau1[[#This Row],[Strat lancement]]="A0",IF(Tableau1[[#This Row],[Statut lancement]]="X","OK","NOK"),IF(Tableau1[[#This Row],[Strat lancement]]="AA",IF(Tableau1[[#This Row],[Statut lancement]]="XX","OK","NOK"),IF(Tableau1[[#This Row],[Strat lancement]]="BB",IF(Tableau1[[#This Row],[Statut lancement]]="XXX","OK","NOK"))))</f>
        <v>OK</v>
      </c>
      <c r="U356" s="18" t="s">
        <v>1465</v>
      </c>
      <c r="V356" s="1" t="s">
        <v>1466</v>
      </c>
      <c r="W356" s="1" t="s">
        <v>217</v>
      </c>
      <c r="X356" s="2">
        <v>44054</v>
      </c>
      <c r="Y356" s="1" t="s">
        <v>1467</v>
      </c>
      <c r="Z356" s="1" t="s">
        <v>219</v>
      </c>
      <c r="AA356" s="2">
        <v>43970</v>
      </c>
      <c r="AB356" s="123" t="s">
        <v>220</v>
      </c>
      <c r="AC356" s="1" t="str">
        <f>VLOOKUP(Tableau1[[#This Row],[POposte]],Tableau8[#All],18,FALSE)</f>
        <v/>
      </c>
      <c r="AD356" s="236" t="str">
        <f>CONCATENATE(Tableau1[[#This Row],[Nº pièce référence]],Tableau1[[#This Row],[Poste de réf.]])</f>
        <v>450067502920</v>
      </c>
      <c r="AE356" s="237">
        <f>VLOOKUP(Tableau1[[#This Row],[POposte]],Tableau5[#All],5,FALSE)</f>
        <v>4.3655745685100555E-11</v>
      </c>
      <c r="AF356" s="238" t="s">
        <v>52</v>
      </c>
      <c r="AG356" s="237">
        <f>VLOOKUP(Tableau1[[#This Row],[POposte]],Tableau5[#All],6,FALSE)</f>
        <v>0</v>
      </c>
      <c r="AH356" s="238" t="s">
        <v>52</v>
      </c>
      <c r="AI356" s="239">
        <f>Tableau1[[#This Row],[Montant Engagé PO]]-Tableau1[[#This Row],[Montant Liquidé]]</f>
        <v>4.3655745685100555E-11</v>
      </c>
      <c r="AJ356" s="237" t="str">
        <f>VLOOKUP(Tableau1[[#This Row],[POposte]],Tableau5[#All],3,FALSE)</f>
        <v>300020335</v>
      </c>
      <c r="AK356" s="237" t="str">
        <f>VLOOKUP(Tableau1[[#This Row],[POposte]],Tableau5[#All],4,FALSE)</f>
        <v>3</v>
      </c>
      <c r="AL356" s="146" t="str">
        <f>VLOOKUP(Tableau1[[#This Row],[POposte]],Tableau5[#All],2,FALSE)</f>
        <v>255223121102</v>
      </c>
      <c r="AM356" s="237" t="str">
        <f>VLOOKUP(Tableau1[[#This Row],[POposte]],Tableau8[],9,FALSE)</f>
        <v>Z</v>
      </c>
      <c r="AN356" s="241">
        <f>VLOOKUP(Tableau1[[#This Row],[POposte]],Tableau8[],16,FALSE)</f>
        <v>1</v>
      </c>
      <c r="AO356" s="200">
        <f>VLOOKUP(Tableau1[[#This Row],[POposte]],Tableau8[],17,FALSE)</f>
        <v>0</v>
      </c>
      <c r="AP356" s="1" t="str">
        <f>VLOOKUP(Tableau1[[#This Row],[POposte]],Tableau13[#All],10,FALSE)</f>
        <v>0520</v>
      </c>
      <c r="AQ356" s="1" t="str">
        <f>VLOOKUP(MID(Tableau1[[#This Row],[Codenva]],1,2),Tableau36[],2,FALSE)</f>
        <v>Onderhandelingsprocedure zonder voorafgaande bekendmaking (0500)</v>
      </c>
      <c r="AR356" s="1" t="str">
        <f>VLOOKUP(Tableau1[[#This Row],[POposte]],Tableau13[#All],16,FALSE)</f>
        <v/>
      </c>
      <c r="AS356" s="285" t="str">
        <f>Tableau1[[#This Row],[KRC]]&amp;Tableau1[[#This Row],[Poste KRC]]</f>
        <v>3000203353</v>
      </c>
      <c r="AT356" s="1" t="str">
        <f>VLOOKUP(Tableau1[[#This Row],[Colonne3]],Tableau6[[#All],[krcposte]:[description ]],2,FALSE)</f>
        <v>callcenter</v>
      </c>
    </row>
    <row r="357" spans="1:46" x14ac:dyDescent="0.35">
      <c r="A357" s="1" t="str">
        <f>Tableau1[[#This Row],[Nº pièce référence]]</f>
        <v>4500675029</v>
      </c>
      <c r="B357" s="124"/>
      <c r="C357" s="1" t="s">
        <v>225</v>
      </c>
      <c r="D357" s="1"/>
      <c r="E357" s="1" t="s">
        <v>1461</v>
      </c>
      <c r="F357" s="178"/>
      <c r="G357" s="123"/>
      <c r="H357" s="73"/>
      <c r="I357" s="42"/>
      <c r="J357" s="173"/>
      <c r="K357" s="73"/>
      <c r="L357" s="176" t="s">
        <v>276</v>
      </c>
      <c r="M357" s="42"/>
      <c r="N357" s="42"/>
      <c r="O357" s="42"/>
      <c r="P357" s="42"/>
      <c r="Q357" s="73"/>
      <c r="R357" s="226" t="str">
        <f>VLOOKUP(Tableau1[[#This Row],[POposte]],Tableau8[],15,FALSE)</f>
        <v>BB</v>
      </c>
      <c r="S357" s="226" t="str">
        <f>VLOOKUP(Tableau1[[#This Row],[POposte]],Tableau8[],14,FALSE)</f>
        <v>XXX</v>
      </c>
      <c r="T357" s="75" t="str">
        <f>IF(Tableau1[[#This Row],[Strat lancement]]="A0",IF(Tableau1[[#This Row],[Statut lancement]]="X","OK","NOK"),IF(Tableau1[[#This Row],[Strat lancement]]="AA",IF(Tableau1[[#This Row],[Statut lancement]]="XX","OK","NOK"),IF(Tableau1[[#This Row],[Strat lancement]]="BB",IF(Tableau1[[#This Row],[Statut lancement]]="XXX","OK","NOK"))))</f>
        <v>OK</v>
      </c>
      <c r="U357" s="18" t="s">
        <v>1465</v>
      </c>
      <c r="V357" s="1" t="s">
        <v>1466</v>
      </c>
      <c r="W357" s="1" t="s">
        <v>222</v>
      </c>
      <c r="X357" s="2">
        <v>44117</v>
      </c>
      <c r="Y357" s="1" t="s">
        <v>1467</v>
      </c>
      <c r="Z357" s="1" t="s">
        <v>219</v>
      </c>
      <c r="AA357" s="2">
        <v>43970</v>
      </c>
      <c r="AB357" s="123" t="s">
        <v>220</v>
      </c>
      <c r="AC357" s="1" t="str">
        <f>VLOOKUP(Tableau1[[#This Row],[POposte]],Tableau8[#All],18,FALSE)</f>
        <v/>
      </c>
      <c r="AD357" s="236" t="str">
        <f>CONCATENATE(Tableau1[[#This Row],[Nº pièce référence]],Tableau1[[#This Row],[Poste de réf.]])</f>
        <v>450067502930</v>
      </c>
      <c r="AE357" s="237">
        <f>VLOOKUP(Tableau1[[#This Row],[POposte]],Tableau5[#All],5,FALSE)</f>
        <v>1165000</v>
      </c>
      <c r="AF357" s="238" t="s">
        <v>52</v>
      </c>
      <c r="AG357" s="237">
        <f>VLOOKUP(Tableau1[[#This Row],[POposte]],Tableau5[#All],6,FALSE)</f>
        <v>282281.77</v>
      </c>
      <c r="AH357" s="238" t="s">
        <v>52</v>
      </c>
      <c r="AI357" s="239">
        <f>Tableau1[[#This Row],[Montant Engagé PO]]-Tableau1[[#This Row],[Montant Liquidé]]</f>
        <v>882718.23</v>
      </c>
      <c r="AJ357" s="237" t="str">
        <f>VLOOKUP(Tableau1[[#This Row],[POposte]],Tableau5[#All],3,FALSE)</f>
        <v>300020861</v>
      </c>
      <c r="AK357" s="237" t="str">
        <f>VLOOKUP(Tableau1[[#This Row],[POposte]],Tableau5[#All],4,FALSE)</f>
        <v>8</v>
      </c>
      <c r="AL357" s="146" t="str">
        <f>VLOOKUP(Tableau1[[#This Row],[POposte]],Tableau5[#All],2,FALSE)</f>
        <v>255223121102</v>
      </c>
      <c r="AM357" s="237" t="str">
        <f>VLOOKUP(Tableau1[[#This Row],[POposte]],Tableau8[],9,FALSE)</f>
        <v>Z</v>
      </c>
      <c r="AN357" s="241">
        <f>VLOOKUP(Tableau1[[#This Row],[POposte]],Tableau8[],16,FALSE)</f>
        <v>1</v>
      </c>
      <c r="AO357" s="200">
        <f>VLOOKUP(Tableau1[[#This Row],[POposte]],Tableau8[],17,FALSE)</f>
        <v>0</v>
      </c>
      <c r="AP357" s="1" t="str">
        <f>VLOOKUP(Tableau1[[#This Row],[POposte]],Tableau13[#All],10,FALSE)</f>
        <v>0520</v>
      </c>
      <c r="AQ357" s="1" t="str">
        <f>VLOOKUP(MID(Tableau1[[#This Row],[Codenva]],1,2),Tableau36[],2,FALSE)</f>
        <v>Onderhandelingsprocedure zonder voorafgaande bekendmaking (0500)</v>
      </c>
      <c r="AR357" s="1" t="str">
        <f>VLOOKUP(Tableau1[[#This Row],[POposte]],Tableau13[#All],16,FALSE)</f>
        <v/>
      </c>
      <c r="AS357" s="285" t="str">
        <f>Tableau1[[#This Row],[KRC]]&amp;Tableau1[[#This Row],[Poste KRC]]</f>
        <v>3000208618</v>
      </c>
      <c r="AT357" s="1" t="str">
        <f>VLOOKUP(Tableau1[[#This Row],[Colonne3]],Tableau6[[#All],[krcposte]:[description ]],2,FALSE)</f>
        <v>CallCenter (devra etre corrigé)</v>
      </c>
    </row>
    <row r="358" spans="1:46" x14ac:dyDescent="0.35">
      <c r="A358" s="1" t="str">
        <f>Tableau1[[#This Row],[Nº pièce référence]]</f>
        <v>4500675076</v>
      </c>
      <c r="B358" s="124" t="s">
        <v>1468</v>
      </c>
      <c r="C358" s="1"/>
      <c r="D358" s="1"/>
      <c r="E358" s="1" t="s">
        <v>1469</v>
      </c>
      <c r="F358" s="92"/>
      <c r="G358" s="123"/>
      <c r="H358" s="75">
        <v>43998</v>
      </c>
      <c r="I358" s="42">
        <v>18320</v>
      </c>
      <c r="J358" s="73" t="s">
        <v>524</v>
      </c>
      <c r="K358" s="73"/>
      <c r="L358" s="176" t="s">
        <v>276</v>
      </c>
      <c r="M358" s="42"/>
      <c r="N358" s="42"/>
      <c r="O358" s="42"/>
      <c r="P358" s="42"/>
      <c r="Q358" s="75">
        <v>43999</v>
      </c>
      <c r="R358" s="226" t="str">
        <f>VLOOKUP(Tableau1[[#This Row],[POposte]],Tableau8[],15,FALSE)</f>
        <v>AA</v>
      </c>
      <c r="S358" s="226" t="str">
        <f>VLOOKUP(Tableau1[[#This Row],[POposte]],Tableau8[],14,FALSE)</f>
        <v>XX</v>
      </c>
      <c r="T358" s="75" t="str">
        <f>IF(Tableau1[[#This Row],[Strat lancement]]="A0",IF(Tableau1[[#This Row],[Statut lancement]]="X","OK","NOK"),IF(Tableau1[[#This Row],[Strat lancement]]="AA",IF(Tableau1[[#This Row],[Statut lancement]]="XX","OK","NOK"),IF(Tableau1[[#This Row],[Strat lancement]]="BB",IF(Tableau1[[#This Row],[Statut lancement]]="XXX","OK","NOK"))))</f>
        <v>OK</v>
      </c>
      <c r="U358" s="18" t="s">
        <v>1470</v>
      </c>
      <c r="V358" s="1" t="s">
        <v>1471</v>
      </c>
      <c r="W358" s="1" t="s">
        <v>88</v>
      </c>
      <c r="X358" s="2">
        <v>43971</v>
      </c>
      <c r="Y358" s="1" t="s">
        <v>1472</v>
      </c>
      <c r="Z358" s="1" t="s">
        <v>219</v>
      </c>
      <c r="AA358" s="2">
        <v>43971</v>
      </c>
      <c r="AB358" s="123" t="s">
        <v>220</v>
      </c>
      <c r="AC358" s="1" t="str">
        <f>VLOOKUP(Tableau1[[#This Row],[POposte]],Tableau8[#All],18,FALSE)</f>
        <v/>
      </c>
      <c r="AD358" s="236" t="str">
        <f>CONCATENATE(Tableau1[[#This Row],[Nº pièce référence]],Tableau1[[#This Row],[Poste de réf.]])</f>
        <v>450067507610</v>
      </c>
      <c r="AE358" s="237">
        <f>VLOOKUP(Tableau1[[#This Row],[POposte]],Tableau5[#All],5,FALSE)</f>
        <v>210</v>
      </c>
      <c r="AF358" s="238" t="s">
        <v>52</v>
      </c>
      <c r="AG358" s="237">
        <f>VLOOKUP(Tableau1[[#This Row],[POposte]],Tableau5[#All],6,FALSE)</f>
        <v>210</v>
      </c>
      <c r="AH358" s="238" t="s">
        <v>52</v>
      </c>
      <c r="AI358" s="239">
        <f>Tableau1[[#This Row],[Montant Engagé PO]]-Tableau1[[#This Row],[Montant Liquidé]]</f>
        <v>0</v>
      </c>
      <c r="AJ358" s="237" t="str">
        <f>VLOOKUP(Tableau1[[#This Row],[POposte]],Tableau5[#All],3,FALSE)</f>
        <v>300020861</v>
      </c>
      <c r="AK358" s="237" t="str">
        <f>VLOOKUP(Tableau1[[#This Row],[POposte]],Tableau5[#All],4,FALSE)</f>
        <v>2</v>
      </c>
      <c r="AL358" s="146" t="str">
        <f>VLOOKUP(Tableau1[[#This Row],[POposte]],Tableau5[#All],2,FALSE)</f>
        <v>255223121102</v>
      </c>
      <c r="AM358" s="237" t="str">
        <f>VLOOKUP(Tableau1[[#This Row],[POposte]],Tableau8[],9,FALSE)</f>
        <v>Z</v>
      </c>
      <c r="AN358" s="241">
        <f>VLOOKUP(Tableau1[[#This Row],[POposte]],Tableau8[],16,FALSE)</f>
        <v>1</v>
      </c>
      <c r="AO358" s="200">
        <f>VLOOKUP(Tableau1[[#This Row],[POposte]],Tableau8[],17,FALSE)</f>
        <v>0</v>
      </c>
      <c r="AP358" s="1" t="str">
        <f>VLOOKUP(Tableau1[[#This Row],[POposte]],Tableau13[#All],10,FALSE)</f>
        <v>0800</v>
      </c>
      <c r="AQ358" s="1" t="str">
        <f>VLOOKUP(MID(Tableau1[[#This Row],[Codenva]],1,2),Tableau36[],2,FALSE)</f>
        <v>Overheidsopdrachten van beperkte waarde (0800)</v>
      </c>
      <c r="AR358" s="1" t="str">
        <f>VLOOKUP(Tableau1[[#This Row],[POposte]],Tableau13[#All],16,FALSE)</f>
        <v/>
      </c>
      <c r="AS358" s="285" t="str">
        <f>Tableau1[[#This Row],[KRC]]&amp;Tableau1[[#This Row],[Poste KRC]]</f>
        <v>3000208612</v>
      </c>
      <c r="AT358" s="1" t="str">
        <f>VLOOKUP(Tableau1[[#This Row],[Colonne3]],Tableau6[[#All],[krcposte]:[description ]],2,FALSE)</f>
        <v>Testing/reactifs</v>
      </c>
    </row>
    <row r="359" spans="1:46" x14ac:dyDescent="0.35">
      <c r="A359" s="1" t="str">
        <f>Tableau1[[#This Row],[Nº pièce référence]]</f>
        <v>4500675076</v>
      </c>
      <c r="B359" s="124" t="s">
        <v>1468</v>
      </c>
      <c r="C359" s="1"/>
      <c r="D359" s="1"/>
      <c r="E359" s="1" t="s">
        <v>1469</v>
      </c>
      <c r="F359" s="92"/>
      <c r="G359" s="123"/>
      <c r="H359" s="75">
        <v>43998</v>
      </c>
      <c r="I359" s="42">
        <v>18320</v>
      </c>
      <c r="J359" s="173"/>
      <c r="K359" s="73"/>
      <c r="L359" s="176" t="s">
        <v>276</v>
      </c>
      <c r="M359" s="42"/>
      <c r="N359" s="42"/>
      <c r="O359" s="42"/>
      <c r="P359" s="42"/>
      <c r="Q359" s="75">
        <v>43999</v>
      </c>
      <c r="R359" s="226" t="str">
        <f>VLOOKUP(Tableau1[[#This Row],[POposte]],Tableau8[],15,FALSE)</f>
        <v>AA</v>
      </c>
      <c r="S359" s="226" t="str">
        <f>VLOOKUP(Tableau1[[#This Row],[POposte]],Tableau8[],14,FALSE)</f>
        <v>XX</v>
      </c>
      <c r="T359" s="75" t="str">
        <f>IF(Tableau1[[#This Row],[Strat lancement]]="A0",IF(Tableau1[[#This Row],[Statut lancement]]="X","OK","NOK"),IF(Tableau1[[#This Row],[Strat lancement]]="AA",IF(Tableau1[[#This Row],[Statut lancement]]="XX","OK","NOK"),IF(Tableau1[[#This Row],[Strat lancement]]="BB",IF(Tableau1[[#This Row],[Statut lancement]]="XXX","OK","NOK"))))</f>
        <v>OK</v>
      </c>
      <c r="U359" s="18" t="s">
        <v>1470</v>
      </c>
      <c r="V359" s="1" t="s">
        <v>1471</v>
      </c>
      <c r="W359" s="1" t="s">
        <v>217</v>
      </c>
      <c r="X359" s="2">
        <v>43971</v>
      </c>
      <c r="Y359" s="1" t="s">
        <v>1472</v>
      </c>
      <c r="Z359" s="1" t="s">
        <v>219</v>
      </c>
      <c r="AA359" s="2">
        <v>43971</v>
      </c>
      <c r="AB359" s="123" t="s">
        <v>220</v>
      </c>
      <c r="AC359" s="1" t="str">
        <f>VLOOKUP(Tableau1[[#This Row],[POposte]],Tableau8[#All],18,FALSE)</f>
        <v/>
      </c>
      <c r="AD359" s="236" t="str">
        <f>CONCATENATE(Tableau1[[#This Row],[Nº pièce référence]],Tableau1[[#This Row],[Poste de réf.]])</f>
        <v>450067507620</v>
      </c>
      <c r="AE359" s="237">
        <f>VLOOKUP(Tableau1[[#This Row],[POposte]],Tableau5[#All],5,FALSE)</f>
        <v>1120</v>
      </c>
      <c r="AF359" s="238" t="s">
        <v>52</v>
      </c>
      <c r="AG359" s="237">
        <f>VLOOKUP(Tableau1[[#This Row],[POposte]],Tableau5[#All],6,FALSE)</f>
        <v>1120</v>
      </c>
      <c r="AH359" s="238" t="s">
        <v>52</v>
      </c>
      <c r="AI359" s="239">
        <f>Tableau1[[#This Row],[Montant Engagé PO]]-Tableau1[[#This Row],[Montant Liquidé]]</f>
        <v>0</v>
      </c>
      <c r="AJ359" s="237" t="str">
        <f>VLOOKUP(Tableau1[[#This Row],[POposte]],Tableau5[#All],3,FALSE)</f>
        <v>300020861</v>
      </c>
      <c r="AK359" s="237" t="str">
        <f>VLOOKUP(Tableau1[[#This Row],[POposte]],Tableau5[#All],4,FALSE)</f>
        <v>2</v>
      </c>
      <c r="AL359" s="146" t="str">
        <f>VLOOKUP(Tableau1[[#This Row],[POposte]],Tableau5[#All],2,FALSE)</f>
        <v>255223121102</v>
      </c>
      <c r="AM359" s="237" t="str">
        <f>VLOOKUP(Tableau1[[#This Row],[POposte]],Tableau8[],9,FALSE)</f>
        <v>Z</v>
      </c>
      <c r="AN359" s="241">
        <f>VLOOKUP(Tableau1[[#This Row],[POposte]],Tableau8[],16,FALSE)</f>
        <v>1</v>
      </c>
      <c r="AO359" s="200">
        <f>VLOOKUP(Tableau1[[#This Row],[POposte]],Tableau8[],17,FALSE)</f>
        <v>0</v>
      </c>
      <c r="AP359" s="1" t="str">
        <f>VLOOKUP(Tableau1[[#This Row],[POposte]],Tableau13[#All],10,FALSE)</f>
        <v>0800</v>
      </c>
      <c r="AQ359" s="1" t="str">
        <f>VLOOKUP(MID(Tableau1[[#This Row],[Codenva]],1,2),Tableau36[],2,FALSE)</f>
        <v>Overheidsopdrachten van beperkte waarde (0800)</v>
      </c>
      <c r="AR359" s="1" t="str">
        <f>VLOOKUP(Tableau1[[#This Row],[POposte]],Tableau13[#All],16,FALSE)</f>
        <v/>
      </c>
      <c r="AS359" s="285" t="str">
        <f>Tableau1[[#This Row],[KRC]]&amp;Tableau1[[#This Row],[Poste KRC]]</f>
        <v>3000208612</v>
      </c>
      <c r="AT359" s="1" t="str">
        <f>VLOOKUP(Tableau1[[#This Row],[Colonne3]],Tableau6[[#All],[krcposte]:[description ]],2,FALSE)</f>
        <v>Testing/reactifs</v>
      </c>
    </row>
    <row r="360" spans="1:46" x14ac:dyDescent="0.35">
      <c r="A360" s="1" t="str">
        <f>Tableau1[[#This Row],[Nº pièce référence]]</f>
        <v>4500675076</v>
      </c>
      <c r="B360" s="124" t="s">
        <v>1468</v>
      </c>
      <c r="C360" s="1"/>
      <c r="D360" s="1"/>
      <c r="E360" s="1" t="s">
        <v>1469</v>
      </c>
      <c r="F360" s="92"/>
      <c r="G360" s="123"/>
      <c r="H360" s="75">
        <v>43998</v>
      </c>
      <c r="I360" s="42">
        <v>18320</v>
      </c>
      <c r="J360" s="73"/>
      <c r="K360" s="73"/>
      <c r="L360" s="176" t="s">
        <v>276</v>
      </c>
      <c r="M360" s="42"/>
      <c r="N360" s="42"/>
      <c r="O360" s="42"/>
      <c r="P360" s="42"/>
      <c r="Q360" s="75">
        <v>43999</v>
      </c>
      <c r="R360" s="226" t="str">
        <f>VLOOKUP(Tableau1[[#This Row],[POposte]],Tableau8[],15,FALSE)</f>
        <v>AA</v>
      </c>
      <c r="S360" s="226" t="str">
        <f>VLOOKUP(Tableau1[[#This Row],[POposte]],Tableau8[],14,FALSE)</f>
        <v>XX</v>
      </c>
      <c r="T360" s="75" t="str">
        <f>IF(Tableau1[[#This Row],[Strat lancement]]="A0",IF(Tableau1[[#This Row],[Statut lancement]]="X","OK","NOK"),IF(Tableau1[[#This Row],[Strat lancement]]="AA",IF(Tableau1[[#This Row],[Statut lancement]]="XX","OK","NOK"),IF(Tableau1[[#This Row],[Strat lancement]]="BB",IF(Tableau1[[#This Row],[Statut lancement]]="XXX","OK","NOK"))))</f>
        <v>OK</v>
      </c>
      <c r="U360" s="18" t="s">
        <v>1470</v>
      </c>
      <c r="V360" s="1" t="s">
        <v>1471</v>
      </c>
      <c r="W360" s="1" t="s">
        <v>222</v>
      </c>
      <c r="X360" s="2">
        <v>43971</v>
      </c>
      <c r="Y360" s="1" t="s">
        <v>1472</v>
      </c>
      <c r="Z360" s="1" t="s">
        <v>219</v>
      </c>
      <c r="AA360" s="2">
        <v>43971</v>
      </c>
      <c r="AB360" s="123" t="s">
        <v>220</v>
      </c>
      <c r="AC360" s="1" t="str">
        <f>VLOOKUP(Tableau1[[#This Row],[POposte]],Tableau8[#All],18,FALSE)</f>
        <v/>
      </c>
      <c r="AD360" s="236" t="str">
        <f>CONCATENATE(Tableau1[[#This Row],[Nº pièce référence]],Tableau1[[#This Row],[Poste de réf.]])</f>
        <v>450067507630</v>
      </c>
      <c r="AE360" s="237">
        <f>VLOOKUP(Tableau1[[#This Row],[POposte]],Tableau5[#All],5,FALSE)</f>
        <v>753.69</v>
      </c>
      <c r="AF360" s="238" t="s">
        <v>52</v>
      </c>
      <c r="AG360" s="237">
        <f>VLOOKUP(Tableau1[[#This Row],[POposte]],Tableau5[#All],6,FALSE)</f>
        <v>753.69</v>
      </c>
      <c r="AH360" s="238" t="s">
        <v>52</v>
      </c>
      <c r="AI360" s="239">
        <f>Tableau1[[#This Row],[Montant Engagé PO]]-Tableau1[[#This Row],[Montant Liquidé]]</f>
        <v>0</v>
      </c>
      <c r="AJ360" s="237" t="str">
        <f>VLOOKUP(Tableau1[[#This Row],[POposte]],Tableau5[#All],3,FALSE)</f>
        <v>300020861</v>
      </c>
      <c r="AK360" s="237" t="str">
        <f>VLOOKUP(Tableau1[[#This Row],[POposte]],Tableau5[#All],4,FALSE)</f>
        <v>2</v>
      </c>
      <c r="AL360" s="146" t="str">
        <f>VLOOKUP(Tableau1[[#This Row],[POposte]],Tableau5[#All],2,FALSE)</f>
        <v>255223121102</v>
      </c>
      <c r="AM360" s="237" t="str">
        <f>VLOOKUP(Tableau1[[#This Row],[POposte]],Tableau8[],9,FALSE)</f>
        <v>Z</v>
      </c>
      <c r="AN360" s="241">
        <f>VLOOKUP(Tableau1[[#This Row],[POposte]],Tableau8[],16,FALSE)</f>
        <v>1</v>
      </c>
      <c r="AO360" s="200">
        <f>VLOOKUP(Tableau1[[#This Row],[POposte]],Tableau8[],17,FALSE)</f>
        <v>0</v>
      </c>
      <c r="AP360" s="1" t="str">
        <f>VLOOKUP(Tableau1[[#This Row],[POposte]],Tableau13[#All],10,FALSE)</f>
        <v>0800</v>
      </c>
      <c r="AQ360" s="1" t="str">
        <f>VLOOKUP(MID(Tableau1[[#This Row],[Codenva]],1,2),Tableau36[],2,FALSE)</f>
        <v>Overheidsopdrachten van beperkte waarde (0800)</v>
      </c>
      <c r="AR360" s="1" t="str">
        <f>VLOOKUP(Tableau1[[#This Row],[POposte]],Tableau13[#All],16,FALSE)</f>
        <v/>
      </c>
      <c r="AS360" s="285" t="str">
        <f>Tableau1[[#This Row],[KRC]]&amp;Tableau1[[#This Row],[Poste KRC]]</f>
        <v>3000208612</v>
      </c>
      <c r="AT360" s="1" t="str">
        <f>VLOOKUP(Tableau1[[#This Row],[Colonne3]],Tableau6[[#All],[krcposte]:[description ]],2,FALSE)</f>
        <v>Testing/reactifs</v>
      </c>
    </row>
    <row r="361" spans="1:46" x14ac:dyDescent="0.35">
      <c r="A361" s="1" t="str">
        <f>Tableau1[[#This Row],[Nº pièce référence]]</f>
        <v>4500675076</v>
      </c>
      <c r="B361" s="124" t="s">
        <v>1468</v>
      </c>
      <c r="C361" s="1"/>
      <c r="D361" s="1"/>
      <c r="E361" s="1" t="s">
        <v>1469</v>
      </c>
      <c r="F361" s="92"/>
      <c r="G361" s="123"/>
      <c r="H361" s="75">
        <v>43998</v>
      </c>
      <c r="I361" s="42">
        <v>18320</v>
      </c>
      <c r="J361" s="73"/>
      <c r="K361" s="73"/>
      <c r="L361" s="176" t="s">
        <v>276</v>
      </c>
      <c r="M361" s="42"/>
      <c r="N361" s="42"/>
      <c r="O361" s="42"/>
      <c r="P361" s="42"/>
      <c r="Q361" s="75">
        <v>43999</v>
      </c>
      <c r="R361" s="226" t="str">
        <f>VLOOKUP(Tableau1[[#This Row],[POposte]],Tableau8[],15,FALSE)</f>
        <v>AA</v>
      </c>
      <c r="S361" s="226" t="str">
        <f>VLOOKUP(Tableau1[[#This Row],[POposte]],Tableau8[],14,FALSE)</f>
        <v>XX</v>
      </c>
      <c r="T361" s="75" t="str">
        <f>IF(Tableau1[[#This Row],[Strat lancement]]="A0",IF(Tableau1[[#This Row],[Statut lancement]]="X","OK","NOK"),IF(Tableau1[[#This Row],[Strat lancement]]="AA",IF(Tableau1[[#This Row],[Statut lancement]]="XX","OK","NOK"),IF(Tableau1[[#This Row],[Strat lancement]]="BB",IF(Tableau1[[#This Row],[Statut lancement]]="XXX","OK","NOK"))))</f>
        <v>OK</v>
      </c>
      <c r="U361" s="18" t="s">
        <v>1470</v>
      </c>
      <c r="V361" s="1" t="s">
        <v>1471</v>
      </c>
      <c r="W361" s="1" t="s">
        <v>421</v>
      </c>
      <c r="X361" s="2">
        <v>43976</v>
      </c>
      <c r="Y361" s="1" t="s">
        <v>1472</v>
      </c>
      <c r="Z361" s="1" t="s">
        <v>219</v>
      </c>
      <c r="AA361" s="2">
        <v>43971</v>
      </c>
      <c r="AB361" s="123" t="s">
        <v>220</v>
      </c>
      <c r="AC361" s="1" t="str">
        <f>VLOOKUP(Tableau1[[#This Row],[POposte]],Tableau8[#All],18,FALSE)</f>
        <v/>
      </c>
      <c r="AD361" s="236" t="str">
        <f>CONCATENATE(Tableau1[[#This Row],[Nº pièce référence]],Tableau1[[#This Row],[Poste de réf.]])</f>
        <v>450067507640</v>
      </c>
      <c r="AE361" s="237">
        <f>VLOOKUP(Tableau1[[#This Row],[POposte]],Tableau5[#All],5,FALSE)</f>
        <v>713.75</v>
      </c>
      <c r="AF361" s="238" t="s">
        <v>52</v>
      </c>
      <c r="AG361" s="237">
        <f>VLOOKUP(Tableau1[[#This Row],[POposte]],Tableau5[#All],6,FALSE)</f>
        <v>713.75</v>
      </c>
      <c r="AH361" s="238" t="s">
        <v>52</v>
      </c>
      <c r="AI361" s="239">
        <f>Tableau1[[#This Row],[Montant Engagé PO]]-Tableau1[[#This Row],[Montant Liquidé]]</f>
        <v>0</v>
      </c>
      <c r="AJ361" s="237" t="str">
        <f>VLOOKUP(Tableau1[[#This Row],[POposte]],Tableau5[#All],3,FALSE)</f>
        <v>300020861</v>
      </c>
      <c r="AK361" s="237" t="str">
        <f>VLOOKUP(Tableau1[[#This Row],[POposte]],Tableau5[#All],4,FALSE)</f>
        <v>2</v>
      </c>
      <c r="AL361" s="146" t="str">
        <f>VLOOKUP(Tableau1[[#This Row],[POposte]],Tableau5[#All],2,FALSE)</f>
        <v>255223121102</v>
      </c>
      <c r="AM361" s="237" t="str">
        <f>VLOOKUP(Tableau1[[#This Row],[POposte]],Tableau8[],9,FALSE)</f>
        <v>Z</v>
      </c>
      <c r="AN361" s="241">
        <f>VLOOKUP(Tableau1[[#This Row],[POposte]],Tableau8[],16,FALSE)</f>
        <v>1</v>
      </c>
      <c r="AO361" s="200">
        <f>VLOOKUP(Tableau1[[#This Row],[POposte]],Tableau8[],17,FALSE)</f>
        <v>0</v>
      </c>
      <c r="AP361" s="1" t="str">
        <f>VLOOKUP(Tableau1[[#This Row],[POposte]],Tableau13[#All],10,FALSE)</f>
        <v>0800</v>
      </c>
      <c r="AQ361" s="1" t="str">
        <f>VLOOKUP(MID(Tableau1[[#This Row],[Codenva]],1,2),Tableau36[],2,FALSE)</f>
        <v>Overheidsopdrachten van beperkte waarde (0800)</v>
      </c>
      <c r="AR361" s="1" t="str">
        <f>VLOOKUP(Tableau1[[#This Row],[POposte]],Tableau13[#All],16,FALSE)</f>
        <v/>
      </c>
      <c r="AS361" s="285" t="str">
        <f>Tableau1[[#This Row],[KRC]]&amp;Tableau1[[#This Row],[Poste KRC]]</f>
        <v>3000208612</v>
      </c>
      <c r="AT361" s="1" t="str">
        <f>VLOOKUP(Tableau1[[#This Row],[Colonne3]],Tableau6[[#All],[krcposte]:[description ]],2,FALSE)</f>
        <v>Testing/reactifs</v>
      </c>
    </row>
    <row r="362" spans="1:46" x14ac:dyDescent="0.35">
      <c r="A362" s="1" t="str">
        <f>Tableau1[[#This Row],[Nº pièce référence]]</f>
        <v>4500675076</v>
      </c>
      <c r="B362" s="124" t="s">
        <v>1468</v>
      </c>
      <c r="C362" s="1"/>
      <c r="D362" s="1"/>
      <c r="E362" s="1" t="s">
        <v>1469</v>
      </c>
      <c r="F362" s="92"/>
      <c r="G362" s="123"/>
      <c r="H362" s="75">
        <v>43998</v>
      </c>
      <c r="I362" s="42">
        <v>18320</v>
      </c>
      <c r="J362" s="73"/>
      <c r="K362" s="73"/>
      <c r="L362" s="176" t="s">
        <v>276</v>
      </c>
      <c r="M362" s="42"/>
      <c r="N362" s="42"/>
      <c r="O362" s="42"/>
      <c r="P362" s="42"/>
      <c r="Q362" s="75">
        <v>43999</v>
      </c>
      <c r="R362" s="226" t="str">
        <f>VLOOKUP(Tableau1[[#This Row],[POposte]],Tableau8[],15,FALSE)</f>
        <v>AA</v>
      </c>
      <c r="S362" s="226" t="str">
        <f>VLOOKUP(Tableau1[[#This Row],[POposte]],Tableau8[],14,FALSE)</f>
        <v>XX</v>
      </c>
      <c r="T362" s="75" t="str">
        <f>IF(Tableau1[[#This Row],[Strat lancement]]="A0",IF(Tableau1[[#This Row],[Statut lancement]]="X","OK","NOK"),IF(Tableau1[[#This Row],[Strat lancement]]="AA",IF(Tableau1[[#This Row],[Statut lancement]]="XX","OK","NOK"),IF(Tableau1[[#This Row],[Strat lancement]]="BB",IF(Tableau1[[#This Row],[Statut lancement]]="XXX","OK","NOK"))))</f>
        <v>OK</v>
      </c>
      <c r="U362" s="18" t="s">
        <v>1470</v>
      </c>
      <c r="V362" s="1" t="s">
        <v>1471</v>
      </c>
      <c r="W362" s="1" t="s">
        <v>423</v>
      </c>
      <c r="X362" s="2">
        <v>43976</v>
      </c>
      <c r="Y362" s="1" t="s">
        <v>1472</v>
      </c>
      <c r="Z362" s="1" t="s">
        <v>219</v>
      </c>
      <c r="AA362" s="2">
        <v>43971</v>
      </c>
      <c r="AB362" s="123" t="s">
        <v>220</v>
      </c>
      <c r="AC362" s="1" t="str">
        <f>VLOOKUP(Tableau1[[#This Row],[POposte]],Tableau8[#All],18,FALSE)</f>
        <v/>
      </c>
      <c r="AD362" s="236" t="str">
        <f>CONCATENATE(Tableau1[[#This Row],[Nº pièce référence]],Tableau1[[#This Row],[Poste de réf.]])</f>
        <v>450067507650</v>
      </c>
      <c r="AE362" s="237">
        <f>VLOOKUP(Tableau1[[#This Row],[POposte]],Tableau5[#All],5,FALSE)</f>
        <v>1150.6500000000001</v>
      </c>
      <c r="AF362" s="238" t="s">
        <v>52</v>
      </c>
      <c r="AG362" s="237">
        <f>VLOOKUP(Tableau1[[#This Row],[POposte]],Tableau5[#All],6,FALSE)</f>
        <v>1150.6500000000001</v>
      </c>
      <c r="AH362" s="238" t="s">
        <v>52</v>
      </c>
      <c r="AI362" s="239">
        <f>Tableau1[[#This Row],[Montant Engagé PO]]-Tableau1[[#This Row],[Montant Liquidé]]</f>
        <v>0</v>
      </c>
      <c r="AJ362" s="237" t="str">
        <f>VLOOKUP(Tableau1[[#This Row],[POposte]],Tableau5[#All],3,FALSE)</f>
        <v>300020861</v>
      </c>
      <c r="AK362" s="237" t="str">
        <f>VLOOKUP(Tableau1[[#This Row],[POposte]],Tableau5[#All],4,FALSE)</f>
        <v>2</v>
      </c>
      <c r="AL362" s="146" t="str">
        <f>VLOOKUP(Tableau1[[#This Row],[POposte]],Tableau5[#All],2,FALSE)</f>
        <v>255223121102</v>
      </c>
      <c r="AM362" s="237" t="str">
        <f>VLOOKUP(Tableau1[[#This Row],[POposte]],Tableau8[],9,FALSE)</f>
        <v>Z</v>
      </c>
      <c r="AN362" s="241">
        <f>VLOOKUP(Tableau1[[#This Row],[POposte]],Tableau8[],16,FALSE)</f>
        <v>1</v>
      </c>
      <c r="AO362" s="200">
        <f>VLOOKUP(Tableau1[[#This Row],[POposte]],Tableau8[],17,FALSE)</f>
        <v>0</v>
      </c>
      <c r="AP362" s="1" t="str">
        <f>VLOOKUP(Tableau1[[#This Row],[POposte]],Tableau13[#All],10,FALSE)</f>
        <v>0800</v>
      </c>
      <c r="AQ362" s="1" t="str">
        <f>VLOOKUP(MID(Tableau1[[#This Row],[Codenva]],1,2),Tableau36[],2,FALSE)</f>
        <v>Overheidsopdrachten van beperkte waarde (0800)</v>
      </c>
      <c r="AR362" s="1" t="str">
        <f>VLOOKUP(Tableau1[[#This Row],[POposte]],Tableau13[#All],16,FALSE)</f>
        <v/>
      </c>
      <c r="AS362" s="285" t="str">
        <f>Tableau1[[#This Row],[KRC]]&amp;Tableau1[[#This Row],[Poste KRC]]</f>
        <v>3000208612</v>
      </c>
      <c r="AT362" s="1" t="str">
        <f>VLOOKUP(Tableau1[[#This Row],[Colonne3]],Tableau6[[#All],[krcposte]:[description ]],2,FALSE)</f>
        <v>Testing/reactifs</v>
      </c>
    </row>
    <row r="363" spans="1:46" x14ac:dyDescent="0.35">
      <c r="A363" s="1" t="str">
        <f>Tableau1[[#This Row],[Nº pièce référence]]</f>
        <v>4500675076</v>
      </c>
      <c r="B363" s="124" t="s">
        <v>1468</v>
      </c>
      <c r="C363" s="1"/>
      <c r="D363" s="1"/>
      <c r="E363" s="1" t="s">
        <v>1469</v>
      </c>
      <c r="F363" s="92"/>
      <c r="G363" s="123"/>
      <c r="H363" s="75">
        <v>43998</v>
      </c>
      <c r="I363" s="42">
        <v>18320</v>
      </c>
      <c r="J363" s="73"/>
      <c r="K363" s="73"/>
      <c r="L363" s="176" t="s">
        <v>276</v>
      </c>
      <c r="M363" s="42"/>
      <c r="N363" s="42"/>
      <c r="O363" s="42"/>
      <c r="P363" s="42"/>
      <c r="Q363" s="75">
        <v>43999</v>
      </c>
      <c r="R363" s="226" t="str">
        <f>VLOOKUP(Tableau1[[#This Row],[POposte]],Tableau8[],15,FALSE)</f>
        <v>AA</v>
      </c>
      <c r="S363" s="226" t="str">
        <f>VLOOKUP(Tableau1[[#This Row],[POposte]],Tableau8[],14,FALSE)</f>
        <v>XX</v>
      </c>
      <c r="T363" s="75" t="str">
        <f>IF(Tableau1[[#This Row],[Strat lancement]]="A0",IF(Tableau1[[#This Row],[Statut lancement]]="X","OK","NOK"),IF(Tableau1[[#This Row],[Strat lancement]]="AA",IF(Tableau1[[#This Row],[Statut lancement]]="XX","OK","NOK"),IF(Tableau1[[#This Row],[Strat lancement]]="BB",IF(Tableau1[[#This Row],[Statut lancement]]="XXX","OK","NOK"))))</f>
        <v>OK</v>
      </c>
      <c r="U363" s="18" t="s">
        <v>1470</v>
      </c>
      <c r="V363" s="1" t="s">
        <v>1471</v>
      </c>
      <c r="W363" s="1" t="s">
        <v>511</v>
      </c>
      <c r="X363" s="2">
        <v>43976</v>
      </c>
      <c r="Y363" s="1" t="s">
        <v>1472</v>
      </c>
      <c r="Z363" s="1" t="s">
        <v>219</v>
      </c>
      <c r="AA363" s="2">
        <v>43971</v>
      </c>
      <c r="AB363" s="123" t="s">
        <v>220</v>
      </c>
      <c r="AC363" s="1" t="str">
        <f>VLOOKUP(Tableau1[[#This Row],[POposte]],Tableau8[#All],18,FALSE)</f>
        <v/>
      </c>
      <c r="AD363" s="236" t="str">
        <f>CONCATENATE(Tableau1[[#This Row],[Nº pièce référence]],Tableau1[[#This Row],[Poste de réf.]])</f>
        <v>450067507660</v>
      </c>
      <c r="AE363" s="237">
        <f>VLOOKUP(Tableau1[[#This Row],[POposte]],Tableau5[#All],5,FALSE)</f>
        <v>75</v>
      </c>
      <c r="AF363" s="238" t="s">
        <v>52</v>
      </c>
      <c r="AG363" s="237">
        <f>VLOOKUP(Tableau1[[#This Row],[POposte]],Tableau5[#All],6,FALSE)</f>
        <v>75</v>
      </c>
      <c r="AH363" s="238" t="s">
        <v>52</v>
      </c>
      <c r="AI363" s="239">
        <f>Tableau1[[#This Row],[Montant Engagé PO]]-Tableau1[[#This Row],[Montant Liquidé]]</f>
        <v>0</v>
      </c>
      <c r="AJ363" s="237" t="str">
        <f>VLOOKUP(Tableau1[[#This Row],[POposte]],Tableau5[#All],3,FALSE)</f>
        <v>300020861</v>
      </c>
      <c r="AK363" s="237" t="str">
        <f>VLOOKUP(Tableau1[[#This Row],[POposte]],Tableau5[#All],4,FALSE)</f>
        <v>2</v>
      </c>
      <c r="AL363" s="146" t="str">
        <f>VLOOKUP(Tableau1[[#This Row],[POposte]],Tableau5[#All],2,FALSE)</f>
        <v>255223121102</v>
      </c>
      <c r="AM363" s="237" t="str">
        <f>VLOOKUP(Tableau1[[#This Row],[POposte]],Tableau8[],9,FALSE)</f>
        <v>Z</v>
      </c>
      <c r="AN363" s="241">
        <f>VLOOKUP(Tableau1[[#This Row],[POposte]],Tableau8[],16,FALSE)</f>
        <v>1</v>
      </c>
      <c r="AO363" s="200">
        <f>VLOOKUP(Tableau1[[#This Row],[POposte]],Tableau8[],17,FALSE)</f>
        <v>0</v>
      </c>
      <c r="AP363" s="1" t="str">
        <f>VLOOKUP(Tableau1[[#This Row],[POposte]],Tableau13[#All],10,FALSE)</f>
        <v>0800</v>
      </c>
      <c r="AQ363" s="1" t="str">
        <f>VLOOKUP(MID(Tableau1[[#This Row],[Codenva]],1,2),Tableau36[],2,FALSE)</f>
        <v>Overheidsopdrachten van beperkte waarde (0800)</v>
      </c>
      <c r="AR363" s="1" t="str">
        <f>VLOOKUP(Tableau1[[#This Row],[POposte]],Tableau13[#All],16,FALSE)</f>
        <v/>
      </c>
      <c r="AS363" s="285" t="str">
        <f>Tableau1[[#This Row],[KRC]]&amp;Tableau1[[#This Row],[Poste KRC]]</f>
        <v>3000208612</v>
      </c>
      <c r="AT363" s="1" t="str">
        <f>VLOOKUP(Tableau1[[#This Row],[Colonne3]],Tableau6[[#All],[krcposte]:[description ]],2,FALSE)</f>
        <v>Testing/reactifs</v>
      </c>
    </row>
    <row r="364" spans="1:46" x14ac:dyDescent="0.35">
      <c r="A364" s="1" t="str">
        <f>Tableau1[[#This Row],[Nº pièce référence]]</f>
        <v>4500675076</v>
      </c>
      <c r="B364" s="124" t="s">
        <v>1468</v>
      </c>
      <c r="C364" s="1"/>
      <c r="D364" s="1"/>
      <c r="E364" s="1" t="s">
        <v>1469</v>
      </c>
      <c r="F364" s="92"/>
      <c r="G364" s="123"/>
      <c r="H364" s="75">
        <v>43998</v>
      </c>
      <c r="I364" s="42">
        <v>18320</v>
      </c>
      <c r="J364" s="73"/>
      <c r="K364" s="73"/>
      <c r="L364" s="176" t="s">
        <v>276</v>
      </c>
      <c r="M364" s="42"/>
      <c r="N364" s="42"/>
      <c r="O364" s="42"/>
      <c r="P364" s="42"/>
      <c r="Q364" s="75">
        <v>43999</v>
      </c>
      <c r="R364" s="226" t="str">
        <f>VLOOKUP(Tableau1[[#This Row],[POposte]],Tableau8[],15,FALSE)</f>
        <v>AA</v>
      </c>
      <c r="S364" s="226" t="str">
        <f>VLOOKUP(Tableau1[[#This Row],[POposte]],Tableau8[],14,FALSE)</f>
        <v>XX</v>
      </c>
      <c r="T364" s="75" t="str">
        <f>IF(Tableau1[[#This Row],[Strat lancement]]="A0",IF(Tableau1[[#This Row],[Statut lancement]]="X","OK","NOK"),IF(Tableau1[[#This Row],[Strat lancement]]="AA",IF(Tableau1[[#This Row],[Statut lancement]]="XX","OK","NOK"),IF(Tableau1[[#This Row],[Strat lancement]]="BB",IF(Tableau1[[#This Row],[Statut lancement]]="XXX","OK","NOK"))))</f>
        <v>OK</v>
      </c>
      <c r="U364" s="18" t="s">
        <v>1470</v>
      </c>
      <c r="V364" s="1" t="s">
        <v>1471</v>
      </c>
      <c r="W364" s="1" t="s">
        <v>513</v>
      </c>
      <c r="X364" s="2">
        <v>43993</v>
      </c>
      <c r="Y364" s="1" t="s">
        <v>1472</v>
      </c>
      <c r="Z364" s="1" t="s">
        <v>219</v>
      </c>
      <c r="AA364" s="2">
        <v>43971</v>
      </c>
      <c r="AB364" s="123" t="s">
        <v>220</v>
      </c>
      <c r="AC364" s="1" t="str">
        <f>VLOOKUP(Tableau1[[#This Row],[POposte]],Tableau8[#All],18,FALSE)</f>
        <v/>
      </c>
      <c r="AD364" s="236" t="str">
        <f>CONCATENATE(Tableau1[[#This Row],[Nº pièce référence]],Tableau1[[#This Row],[Poste de réf.]])</f>
        <v>450067507670</v>
      </c>
      <c r="AE364" s="237">
        <f>VLOOKUP(Tableau1[[#This Row],[POposte]],Tableau5[#All],5,FALSE)</f>
        <v>368.6</v>
      </c>
      <c r="AF364" s="238" t="s">
        <v>52</v>
      </c>
      <c r="AG364" s="237">
        <f>VLOOKUP(Tableau1[[#This Row],[POposte]],Tableau5[#All],6,FALSE)</f>
        <v>368.6</v>
      </c>
      <c r="AH364" s="238" t="s">
        <v>52</v>
      </c>
      <c r="AI364" s="239">
        <f>Tableau1[[#This Row],[Montant Engagé PO]]-Tableau1[[#This Row],[Montant Liquidé]]</f>
        <v>0</v>
      </c>
      <c r="AJ364" s="237" t="str">
        <f>VLOOKUP(Tableau1[[#This Row],[POposte]],Tableau5[#All],3,FALSE)</f>
        <v>300020861</v>
      </c>
      <c r="AK364" s="237" t="str">
        <f>VLOOKUP(Tableau1[[#This Row],[POposte]],Tableau5[#All],4,FALSE)</f>
        <v>2</v>
      </c>
      <c r="AL364" s="146" t="str">
        <f>VLOOKUP(Tableau1[[#This Row],[POposte]],Tableau5[#All],2,FALSE)</f>
        <v>255223121102</v>
      </c>
      <c r="AM364" s="237" t="str">
        <f>VLOOKUP(Tableau1[[#This Row],[POposte]],Tableau8[],9,FALSE)</f>
        <v>Z</v>
      </c>
      <c r="AN364" s="241">
        <f>VLOOKUP(Tableau1[[#This Row],[POposte]],Tableau8[],16,FALSE)</f>
        <v>1</v>
      </c>
      <c r="AO364" s="200">
        <f>VLOOKUP(Tableau1[[#This Row],[POposte]],Tableau8[],17,FALSE)</f>
        <v>0</v>
      </c>
      <c r="AP364" s="1" t="str">
        <f>VLOOKUP(Tableau1[[#This Row],[POposte]],Tableau13[#All],10,FALSE)</f>
        <v>0800</v>
      </c>
      <c r="AQ364" s="1" t="str">
        <f>VLOOKUP(MID(Tableau1[[#This Row],[Codenva]],1,2),Tableau36[],2,FALSE)</f>
        <v>Overheidsopdrachten van beperkte waarde (0800)</v>
      </c>
      <c r="AR364" s="1" t="str">
        <f>VLOOKUP(Tableau1[[#This Row],[POposte]],Tableau13[#All],16,FALSE)</f>
        <v/>
      </c>
      <c r="AS364" s="285" t="str">
        <f>Tableau1[[#This Row],[KRC]]&amp;Tableau1[[#This Row],[Poste KRC]]</f>
        <v>3000208612</v>
      </c>
      <c r="AT364" s="1" t="str">
        <f>VLOOKUP(Tableau1[[#This Row],[Colonne3]],Tableau6[[#All],[krcposte]:[description ]],2,FALSE)</f>
        <v>Testing/reactifs</v>
      </c>
    </row>
    <row r="365" spans="1:46" x14ac:dyDescent="0.35">
      <c r="A365" s="1" t="str">
        <f>Tableau1[[#This Row],[Nº pièce référence]]</f>
        <v>4500675076</v>
      </c>
      <c r="B365" s="124" t="s">
        <v>1468</v>
      </c>
      <c r="C365" s="1"/>
      <c r="D365" s="1"/>
      <c r="E365" s="1" t="s">
        <v>1469</v>
      </c>
      <c r="F365" s="92"/>
      <c r="G365" s="123"/>
      <c r="H365" s="75">
        <v>43998</v>
      </c>
      <c r="I365" s="42">
        <v>18320</v>
      </c>
      <c r="J365" s="73"/>
      <c r="K365" s="73"/>
      <c r="L365" s="176" t="s">
        <v>276</v>
      </c>
      <c r="M365" s="42"/>
      <c r="N365" s="42"/>
      <c r="O365" s="42"/>
      <c r="P365" s="42"/>
      <c r="Q365" s="75">
        <v>43999</v>
      </c>
      <c r="R365" s="226" t="str">
        <f>VLOOKUP(Tableau1[[#This Row],[POposte]],Tableau8[],15,FALSE)</f>
        <v>AA</v>
      </c>
      <c r="S365" s="226" t="str">
        <f>VLOOKUP(Tableau1[[#This Row],[POposte]],Tableau8[],14,FALSE)</f>
        <v>XX</v>
      </c>
      <c r="T365" s="75" t="str">
        <f>IF(Tableau1[[#This Row],[Strat lancement]]="A0",IF(Tableau1[[#This Row],[Statut lancement]]="X","OK","NOK"),IF(Tableau1[[#This Row],[Strat lancement]]="AA",IF(Tableau1[[#This Row],[Statut lancement]]="XX","OK","NOK"),IF(Tableau1[[#This Row],[Strat lancement]]="BB",IF(Tableau1[[#This Row],[Statut lancement]]="XXX","OK","NOK"))))</f>
        <v>OK</v>
      </c>
      <c r="U365" s="18" t="s">
        <v>1470</v>
      </c>
      <c r="V365" s="1" t="s">
        <v>1471</v>
      </c>
      <c r="W365" s="1" t="s">
        <v>515</v>
      </c>
      <c r="X365" s="2">
        <v>43993</v>
      </c>
      <c r="Y365" s="1" t="s">
        <v>1472</v>
      </c>
      <c r="Z365" s="1" t="s">
        <v>219</v>
      </c>
      <c r="AA365" s="2">
        <v>43971</v>
      </c>
      <c r="AB365" s="123" t="s">
        <v>220</v>
      </c>
      <c r="AC365" s="1" t="str">
        <f>VLOOKUP(Tableau1[[#This Row],[POposte]],Tableau8[#All],18,FALSE)</f>
        <v/>
      </c>
      <c r="AD365" s="236" t="str">
        <f>CONCATENATE(Tableau1[[#This Row],[Nº pièce référence]],Tableau1[[#This Row],[Poste de réf.]])</f>
        <v>450067507680</v>
      </c>
      <c r="AE365" s="237">
        <f>VLOOKUP(Tableau1[[#This Row],[POposte]],Tableau5[#All],5,FALSE)</f>
        <v>937.44</v>
      </c>
      <c r="AF365" s="238" t="s">
        <v>52</v>
      </c>
      <c r="AG365" s="237">
        <f>VLOOKUP(Tableau1[[#This Row],[POposte]],Tableau5[#All],6,FALSE)</f>
        <v>937.44</v>
      </c>
      <c r="AH365" s="238" t="s">
        <v>52</v>
      </c>
      <c r="AI365" s="239">
        <f>Tableau1[[#This Row],[Montant Engagé PO]]-Tableau1[[#This Row],[Montant Liquidé]]</f>
        <v>0</v>
      </c>
      <c r="AJ365" s="237" t="str">
        <f>VLOOKUP(Tableau1[[#This Row],[POposte]],Tableau5[#All],3,FALSE)</f>
        <v>300020861</v>
      </c>
      <c r="AK365" s="237" t="str">
        <f>VLOOKUP(Tableau1[[#This Row],[POposte]],Tableau5[#All],4,FALSE)</f>
        <v>2</v>
      </c>
      <c r="AL365" s="146" t="str">
        <f>VLOOKUP(Tableau1[[#This Row],[POposte]],Tableau5[#All],2,FALSE)</f>
        <v>255223121102</v>
      </c>
      <c r="AM365" s="237" t="str">
        <f>VLOOKUP(Tableau1[[#This Row],[POposte]],Tableau8[],9,FALSE)</f>
        <v>Z</v>
      </c>
      <c r="AN365" s="241">
        <f>VLOOKUP(Tableau1[[#This Row],[POposte]],Tableau8[],16,FALSE)</f>
        <v>1</v>
      </c>
      <c r="AO365" s="200">
        <f>VLOOKUP(Tableau1[[#This Row],[POposte]],Tableau8[],17,FALSE)</f>
        <v>0</v>
      </c>
      <c r="AP365" s="1" t="str">
        <f>VLOOKUP(Tableau1[[#This Row],[POposte]],Tableau13[#All],10,FALSE)</f>
        <v>0800</v>
      </c>
      <c r="AQ365" s="1" t="str">
        <f>VLOOKUP(MID(Tableau1[[#This Row],[Codenva]],1,2),Tableau36[],2,FALSE)</f>
        <v>Overheidsopdrachten van beperkte waarde (0800)</v>
      </c>
      <c r="AR365" s="1" t="str">
        <f>VLOOKUP(Tableau1[[#This Row],[POposte]],Tableau13[#All],16,FALSE)</f>
        <v/>
      </c>
      <c r="AS365" s="285" t="str">
        <f>Tableau1[[#This Row],[KRC]]&amp;Tableau1[[#This Row],[Poste KRC]]</f>
        <v>3000208612</v>
      </c>
      <c r="AT365" s="1" t="str">
        <f>VLOOKUP(Tableau1[[#This Row],[Colonne3]],Tableau6[[#All],[krcposte]:[description ]],2,FALSE)</f>
        <v>Testing/reactifs</v>
      </c>
    </row>
    <row r="366" spans="1:46" x14ac:dyDescent="0.35">
      <c r="A366" s="1" t="str">
        <f>Tableau1[[#This Row],[Nº pièce référence]]</f>
        <v>4500675244</v>
      </c>
      <c r="B366" s="128" t="s">
        <v>1473</v>
      </c>
      <c r="C366" s="1"/>
      <c r="D366" s="1"/>
      <c r="E366" s="1" t="s">
        <v>1011</v>
      </c>
      <c r="F366" s="92"/>
      <c r="G366" s="127">
        <v>0</v>
      </c>
      <c r="H366" s="95">
        <v>43976</v>
      </c>
      <c r="I366" s="33">
        <v>16983</v>
      </c>
      <c r="J366" s="73" t="s">
        <v>282</v>
      </c>
      <c r="K366" s="73"/>
      <c r="L366" s="176" t="s">
        <v>276</v>
      </c>
      <c r="M366" s="33"/>
      <c r="N366" s="33"/>
      <c r="O366" s="33"/>
      <c r="P366" s="33"/>
      <c r="Q366" s="95">
        <v>43976</v>
      </c>
      <c r="R366" s="227" t="str">
        <f>VLOOKUP(Tableau1[[#This Row],[POposte]],Tableau8[],15,FALSE)</f>
        <v>BB</v>
      </c>
      <c r="S366" s="227" t="str">
        <f>VLOOKUP(Tableau1[[#This Row],[POposte]],Tableau8[],14,FALSE)</f>
        <v>XXX</v>
      </c>
      <c r="T366" s="95" t="str">
        <f>IF(Tableau1[[#This Row],[Strat lancement]]="A0",IF(Tableau1[[#This Row],[Statut lancement]]="X","OK","NOK"),IF(Tableau1[[#This Row],[Strat lancement]]="AA",IF(Tableau1[[#This Row],[Statut lancement]]="XX","OK","NOK"),IF(Tableau1[[#This Row],[Strat lancement]]="BB",IF(Tableau1[[#This Row],[Statut lancement]]="XXX","OK","NOK"))))</f>
        <v>OK</v>
      </c>
      <c r="U366" s="18" t="s">
        <v>1012</v>
      </c>
      <c r="V366" s="1" t="s">
        <v>1474</v>
      </c>
      <c r="W366" s="1" t="s">
        <v>88</v>
      </c>
      <c r="X366" s="2">
        <v>43971</v>
      </c>
      <c r="Y366" s="1" t="s">
        <v>1014</v>
      </c>
      <c r="Z366" s="1" t="s">
        <v>219</v>
      </c>
      <c r="AA366" s="2">
        <v>43971</v>
      </c>
      <c r="AB366" s="123" t="s">
        <v>220</v>
      </c>
      <c r="AC366" s="1" t="str">
        <f>VLOOKUP(Tableau1[[#This Row],[POposte]],Tableau8[#All],18,FALSE)</f>
        <v>I1</v>
      </c>
      <c r="AD366" s="236" t="str">
        <f>CONCATENATE(Tableau1[[#This Row],[Nº pièce référence]],Tableau1[[#This Row],[Poste de réf.]])</f>
        <v>450067524410</v>
      </c>
      <c r="AE366" s="237">
        <f>VLOOKUP(Tableau1[[#This Row],[POposte]],Tableau5[#All],5,FALSE)</f>
        <v>38160</v>
      </c>
      <c r="AF366" s="238" t="s">
        <v>52</v>
      </c>
      <c r="AG366" s="237">
        <f>VLOOKUP(Tableau1[[#This Row],[POposte]],Tableau5[#All],6,FALSE)</f>
        <v>38160</v>
      </c>
      <c r="AH366" s="238" t="s">
        <v>52</v>
      </c>
      <c r="AI366" s="239">
        <f>Tableau1[[#This Row],[Montant Engagé PO]]-Tableau1[[#This Row],[Montant Liquidé]]</f>
        <v>0</v>
      </c>
      <c r="AJ366" s="237" t="str">
        <f>VLOOKUP(Tableau1[[#This Row],[POposte]],Tableau5[#All],3,FALSE)</f>
        <v>300020861</v>
      </c>
      <c r="AK366" s="237" t="str">
        <f>VLOOKUP(Tableau1[[#This Row],[POposte]],Tableau5[#All],4,FALSE)</f>
        <v>5</v>
      </c>
      <c r="AL366" s="146" t="str">
        <f>VLOOKUP(Tableau1[[#This Row],[POposte]],Tableau5[#All],2,FALSE)</f>
        <v>255223121102</v>
      </c>
      <c r="AM366" s="237" t="str">
        <f>VLOOKUP(Tableau1[[#This Row],[POposte]],Tableau8[],9,FALSE)</f>
        <v>Z</v>
      </c>
      <c r="AN366" s="241">
        <f>VLOOKUP(Tableau1[[#This Row],[POposte]],Tableau8[],16,FALSE)</f>
        <v>1</v>
      </c>
      <c r="AO366" s="200">
        <f>VLOOKUP(Tableau1[[#This Row],[POposte]],Tableau8[],17,FALSE)</f>
        <v>0</v>
      </c>
      <c r="AP366" s="1" t="str">
        <f>VLOOKUP(Tableau1[[#This Row],[POposte]],Tableau13[#All],10,FALSE)</f>
        <v>0500</v>
      </c>
      <c r="AQ366" s="1" t="str">
        <f>VLOOKUP(MID(Tableau1[[#This Row],[Codenva]],1,2),Tableau36[],2,FALSE)</f>
        <v>Onderhandelingsprocedure zonder voorafgaande bekendmaking (0500)</v>
      </c>
      <c r="AR366" s="1" t="str">
        <f>VLOOKUP(Tableau1[[#This Row],[POposte]],Tableau13[#All],16,FALSE)</f>
        <v/>
      </c>
      <c r="AS366" s="285" t="str">
        <f>Tableau1[[#This Row],[KRC]]&amp;Tableau1[[#This Row],[Poste KRC]]</f>
        <v>3000208615</v>
      </c>
      <c r="AT366" s="1" t="str">
        <f>VLOOKUP(Tableau1[[#This Row],[Colonne3]],Tableau6[[#All],[krcposte]:[description ]],2,FALSE)</f>
        <v>Médicament (AFMPS)</v>
      </c>
    </row>
    <row r="367" spans="1:46" hidden="1" x14ac:dyDescent="0.35">
      <c r="A367" s="1" t="str">
        <f>Tableau1[[#This Row],[Nº pièce référence]]</f>
        <v>4500675095</v>
      </c>
      <c r="B367" s="124"/>
      <c r="C367" s="1"/>
      <c r="D367" s="1"/>
      <c r="E367" s="1" t="s">
        <v>1475</v>
      </c>
      <c r="F367" s="92"/>
      <c r="G367" s="123"/>
      <c r="H367" s="75" t="s">
        <v>214</v>
      </c>
      <c r="I367" s="75" t="s">
        <v>214</v>
      </c>
      <c r="J367" s="75" t="s">
        <v>214</v>
      </c>
      <c r="K367" s="75" t="s">
        <v>214</v>
      </c>
      <c r="L367" s="1"/>
      <c r="M367" s="75"/>
      <c r="N367" s="75"/>
      <c r="O367" s="75"/>
      <c r="P367" s="75"/>
      <c r="Q367" s="75" t="s">
        <v>214</v>
      </c>
      <c r="R367" s="226" t="str">
        <f>VLOOKUP(Tableau1[[#This Row],[POposte]],Tableau8[],15,FALSE)</f>
        <v>A0</v>
      </c>
      <c r="S367" s="226" t="str">
        <f>VLOOKUP(Tableau1[[#This Row],[POposte]],Tableau8[],14,FALSE)</f>
        <v>X</v>
      </c>
      <c r="T367" s="75" t="str">
        <f>IF(Tableau1[[#This Row],[Strat lancement]]="A0",IF(Tableau1[[#This Row],[Statut lancement]]="X","OK","NOK"),IF(Tableau1[[#This Row],[Strat lancement]]="AA",IF(Tableau1[[#This Row],[Statut lancement]]="XX","OK","NOK"),IF(Tableau1[[#This Row],[Strat lancement]]="BB",IF(Tableau1[[#This Row],[Statut lancement]]="XXX","OK","NOK"))))</f>
        <v>OK</v>
      </c>
      <c r="U367" s="18" t="s">
        <v>1476</v>
      </c>
      <c r="V367" s="1" t="s">
        <v>1477</v>
      </c>
      <c r="W367" s="1" t="s">
        <v>88</v>
      </c>
      <c r="X367" s="2">
        <v>43878</v>
      </c>
      <c r="Y367" s="1" t="s">
        <v>1478</v>
      </c>
      <c r="Z367" s="1" t="s">
        <v>219</v>
      </c>
      <c r="AA367" s="2">
        <v>43971</v>
      </c>
      <c r="AB367" s="123" t="s">
        <v>220</v>
      </c>
      <c r="AC367" s="1" t="str">
        <f>VLOOKUP(Tableau1[[#This Row],[POposte]],Tableau8[#All],18,FALSE)</f>
        <v/>
      </c>
      <c r="AD367" s="236" t="str">
        <f>CONCATENATE(Tableau1[[#This Row],[Nº pièce référence]],Tableau1[[#This Row],[Poste de réf.]])</f>
        <v>450067509510</v>
      </c>
      <c r="AE367" s="237">
        <f>VLOOKUP(Tableau1[[#This Row],[POposte]],Tableau5[#All],5,FALSE)</f>
        <v>382.5</v>
      </c>
      <c r="AF367" s="238" t="s">
        <v>52</v>
      </c>
      <c r="AG367" s="237">
        <f>VLOOKUP(Tableau1[[#This Row],[POposte]],Tableau5[#All],6,FALSE)</f>
        <v>382.5</v>
      </c>
      <c r="AH367" s="238" t="s">
        <v>52</v>
      </c>
      <c r="AI367" s="239">
        <f>Tableau1[[#This Row],[Montant Engagé PO]]-Tableau1[[#This Row],[Montant Liquidé]]</f>
        <v>0</v>
      </c>
      <c r="AJ367" s="237" t="str">
        <f>VLOOKUP(Tableau1[[#This Row],[POposte]],Tableau5[#All],3,FALSE)</f>
        <v>300020756</v>
      </c>
      <c r="AK367" s="237" t="str">
        <f>VLOOKUP(Tableau1[[#This Row],[POposte]],Tableau5[#All],4,FALSE)</f>
        <v>1</v>
      </c>
      <c r="AL367" s="146" t="str">
        <f>VLOOKUP(Tableau1[[#This Row],[POposte]],Tableau5[#All],2,FALSE)</f>
        <v>255223121101</v>
      </c>
      <c r="AM367" s="237" t="str">
        <f>VLOOKUP(Tableau1[[#This Row],[POposte]],Tableau8[],9,FALSE)</f>
        <v>Z</v>
      </c>
      <c r="AN367" s="241">
        <f>VLOOKUP(Tableau1[[#This Row],[POposte]],Tableau8[],16,FALSE)</f>
        <v>1</v>
      </c>
      <c r="AO367" s="200">
        <f>VLOOKUP(Tableau1[[#This Row],[POposte]],Tableau8[],17,FALSE)</f>
        <v>0</v>
      </c>
      <c r="AP367" s="1" t="str">
        <f>VLOOKUP(Tableau1[[#This Row],[POposte]],Tableau13[#All],10,FALSE)</f>
        <v>4100</v>
      </c>
      <c r="AQ367" s="1" t="str">
        <f>VLOOKUP(MID(Tableau1[[#This Row],[Codenva]],1,2),Tableau36[],2,FALSE)</f>
        <v>Diverse Uitgaven die niet tot overheidsopdrachten behoren (4100)</v>
      </c>
      <c r="AR367" s="1" t="str">
        <f>VLOOKUP(Tableau1[[#This Row],[POposte]],Tableau13[#All],16,FALSE)</f>
        <v/>
      </c>
      <c r="AS367" s="285" t="str">
        <f>Tableau1[[#This Row],[KRC]]&amp;Tableau1[[#This Row],[Poste KRC]]</f>
        <v>3000207561</v>
      </c>
      <c r="AT367" s="1" t="e">
        <f>VLOOKUP(Tableau1[[#This Row],[Colonne3]],Tableau6[[#All],[krcposte]:[description ]],2,FALSE)</f>
        <v>#N/A</v>
      </c>
    </row>
    <row r="368" spans="1:46" x14ac:dyDescent="0.35">
      <c r="A368" s="1" t="str">
        <f>Tableau1[[#This Row],[Nº pièce référence]]</f>
        <v>4500675269</v>
      </c>
      <c r="B368" s="124"/>
      <c r="C368" s="1"/>
      <c r="D368" s="1"/>
      <c r="E368" s="1" t="s">
        <v>1479</v>
      </c>
      <c r="F368" s="92"/>
      <c r="G368" s="123"/>
      <c r="H368" s="75" t="s">
        <v>214</v>
      </c>
      <c r="I368" s="75" t="s">
        <v>214</v>
      </c>
      <c r="J368" s="75" t="s">
        <v>214</v>
      </c>
      <c r="K368" s="75" t="s">
        <v>214</v>
      </c>
      <c r="L368" s="176" t="s">
        <v>276</v>
      </c>
      <c r="M368" s="75"/>
      <c r="N368" s="75"/>
      <c r="O368" s="75"/>
      <c r="P368" s="75"/>
      <c r="Q368" s="75" t="s">
        <v>214</v>
      </c>
      <c r="R368" s="226" t="str">
        <f>VLOOKUP(Tableau1[[#This Row],[POposte]],Tableau8[],15,FALSE)</f>
        <v>AA</v>
      </c>
      <c r="S368" s="226" t="str">
        <f>VLOOKUP(Tableau1[[#This Row],[POposte]],Tableau8[],14,FALSE)</f>
        <v>XX</v>
      </c>
      <c r="T368" s="75" t="str">
        <f>IF(Tableau1[[#This Row],[Strat lancement]]="A0",IF(Tableau1[[#This Row],[Statut lancement]]="X","OK","NOK"),IF(Tableau1[[#This Row],[Strat lancement]]="AA",IF(Tableau1[[#This Row],[Statut lancement]]="XX","OK","NOK"),IF(Tableau1[[#This Row],[Strat lancement]]="BB",IF(Tableau1[[#This Row],[Statut lancement]]="XXX","OK","NOK"))))</f>
        <v>OK</v>
      </c>
      <c r="U368" s="18" t="s">
        <v>1480</v>
      </c>
      <c r="V368" s="1" t="s">
        <v>1481</v>
      </c>
      <c r="W368" s="1" t="s">
        <v>88</v>
      </c>
      <c r="X368" s="2">
        <v>43973</v>
      </c>
      <c r="Y368" s="1" t="s">
        <v>1482</v>
      </c>
      <c r="Z368" s="1" t="s">
        <v>219</v>
      </c>
      <c r="AA368" s="2">
        <v>43973</v>
      </c>
      <c r="AB368" s="123" t="s">
        <v>220</v>
      </c>
      <c r="AC368" s="1" t="str">
        <f>VLOOKUP(Tableau1[[#This Row],[POposte]],Tableau8[#All],18,FALSE)</f>
        <v/>
      </c>
      <c r="AD368" s="236" t="str">
        <f>CONCATENATE(Tableau1[[#This Row],[Nº pièce référence]],Tableau1[[#This Row],[Poste de réf.]])</f>
        <v>450067526910</v>
      </c>
      <c r="AE368" s="237">
        <f>VLOOKUP(Tableau1[[#This Row],[POposte]],Tableau5[#All],5,FALSE)</f>
        <v>4263.24</v>
      </c>
      <c r="AF368" s="238" t="s">
        <v>52</v>
      </c>
      <c r="AG368" s="237">
        <f>VLOOKUP(Tableau1[[#This Row],[POposte]],Tableau5[#All],6,FALSE)</f>
        <v>4263.24</v>
      </c>
      <c r="AH368" s="238" t="s">
        <v>52</v>
      </c>
      <c r="AI368" s="239">
        <f>Tableau1[[#This Row],[Montant Engagé PO]]-Tableau1[[#This Row],[Montant Liquidé]]</f>
        <v>0</v>
      </c>
      <c r="AJ368" s="237" t="str">
        <f>VLOOKUP(Tableau1[[#This Row],[POposte]],Tableau5[#All],3,FALSE)</f>
        <v>300020861</v>
      </c>
      <c r="AK368" s="237" t="str">
        <f>VLOOKUP(Tableau1[[#This Row],[POposte]],Tableau5[#All],4,FALSE)</f>
        <v>2</v>
      </c>
      <c r="AL368" s="146" t="str">
        <f>VLOOKUP(Tableau1[[#This Row],[POposte]],Tableau5[#All],2,FALSE)</f>
        <v>255223121102</v>
      </c>
      <c r="AM368" s="237" t="str">
        <f>VLOOKUP(Tableau1[[#This Row],[POposte]],Tableau8[],9,FALSE)</f>
        <v>Z</v>
      </c>
      <c r="AN368" s="241">
        <f>VLOOKUP(Tableau1[[#This Row],[POposte]],Tableau8[],16,FALSE)</f>
        <v>1</v>
      </c>
      <c r="AO368" s="200">
        <f>VLOOKUP(Tableau1[[#This Row],[POposte]],Tableau8[],17,FALSE)</f>
        <v>0</v>
      </c>
      <c r="AP368" s="1" t="str">
        <f>VLOOKUP(Tableau1[[#This Row],[POposte]],Tableau13[#All],10,FALSE)</f>
        <v>0800</v>
      </c>
      <c r="AQ368" s="1" t="str">
        <f>VLOOKUP(MID(Tableau1[[#This Row],[Codenva]],1,2),Tableau36[],2,FALSE)</f>
        <v>Overheidsopdrachten van beperkte waarde (0800)</v>
      </c>
      <c r="AR368" s="1" t="str">
        <f>VLOOKUP(Tableau1[[#This Row],[POposte]],Tableau13[#All],16,FALSE)</f>
        <v/>
      </c>
      <c r="AS368" s="285" t="str">
        <f>Tableau1[[#This Row],[KRC]]&amp;Tableau1[[#This Row],[Poste KRC]]</f>
        <v>3000208612</v>
      </c>
      <c r="AT368" s="1" t="str">
        <f>VLOOKUP(Tableau1[[#This Row],[Colonne3]],Tableau6[[#All],[krcposte]:[description ]],2,FALSE)</f>
        <v>Testing/reactifs</v>
      </c>
    </row>
    <row r="369" spans="1:46" hidden="1" x14ac:dyDescent="0.35">
      <c r="A369" s="1" t="str">
        <f>Tableau1[[#This Row],[Nº pièce référence]]</f>
        <v>4500675855</v>
      </c>
      <c r="B369" s="124"/>
      <c r="C369" s="1"/>
      <c r="D369" s="1"/>
      <c r="E369" s="1" t="s">
        <v>1483</v>
      </c>
      <c r="F369" s="92"/>
      <c r="G369" s="123"/>
      <c r="H369" s="75" t="s">
        <v>214</v>
      </c>
      <c r="I369" s="75" t="s">
        <v>214</v>
      </c>
      <c r="J369" s="75" t="s">
        <v>214</v>
      </c>
      <c r="K369" s="75" t="s">
        <v>214</v>
      </c>
      <c r="L369" s="1" t="s">
        <v>332</v>
      </c>
      <c r="M369" s="75"/>
      <c r="N369" s="75"/>
      <c r="O369" s="75"/>
      <c r="P369" s="75"/>
      <c r="Q369" s="75" t="s">
        <v>214</v>
      </c>
      <c r="R369" s="226" t="str">
        <f>VLOOKUP(Tableau1[[#This Row],[POposte]],Tableau8[],15,FALSE)</f>
        <v>A0</v>
      </c>
      <c r="S369" s="226" t="str">
        <f>VLOOKUP(Tableau1[[#This Row],[POposte]],Tableau8[],14,FALSE)</f>
        <v>X</v>
      </c>
      <c r="T369" s="75" t="str">
        <f>IF(Tableau1[[#This Row],[Strat lancement]]="A0",IF(Tableau1[[#This Row],[Statut lancement]]="X","OK","NOK"),IF(Tableau1[[#This Row],[Strat lancement]]="AA",IF(Tableau1[[#This Row],[Statut lancement]]="XX","OK","NOK"),IF(Tableau1[[#This Row],[Strat lancement]]="BB",IF(Tableau1[[#This Row],[Statut lancement]]="XXX","OK","NOK"))))</f>
        <v>OK</v>
      </c>
      <c r="U369" s="18" t="s">
        <v>1484</v>
      </c>
      <c r="V369" s="1" t="s">
        <v>1485</v>
      </c>
      <c r="W369" s="1" t="s">
        <v>88</v>
      </c>
      <c r="X369" s="2">
        <v>43977</v>
      </c>
      <c r="Y369" s="1" t="s">
        <v>1486</v>
      </c>
      <c r="Z369" s="1" t="s">
        <v>219</v>
      </c>
      <c r="AA369" s="2">
        <v>43977</v>
      </c>
      <c r="AB369" s="123" t="s">
        <v>220</v>
      </c>
      <c r="AC369" s="1" t="str">
        <f>VLOOKUP(Tableau1[[#This Row],[POposte]],Tableau8[#All],18,FALSE)</f>
        <v/>
      </c>
      <c r="AD369" s="236" t="str">
        <f>CONCATENATE(Tableau1[[#This Row],[Nº pièce référence]],Tableau1[[#This Row],[Poste de réf.]])</f>
        <v>450067585510</v>
      </c>
      <c r="AE369" s="237">
        <f>VLOOKUP(Tableau1[[#This Row],[POposte]],Tableau5[#All],5,FALSE)</f>
        <v>28.22</v>
      </c>
      <c r="AF369" s="238" t="s">
        <v>52</v>
      </c>
      <c r="AG369" s="237">
        <f>VLOOKUP(Tableau1[[#This Row],[POposte]],Tableau5[#All],6,FALSE)</f>
        <v>28.22</v>
      </c>
      <c r="AH369" s="238" t="s">
        <v>52</v>
      </c>
      <c r="AI369" s="239">
        <f>Tableau1[[#This Row],[Montant Engagé PO]]-Tableau1[[#This Row],[Montant Liquidé]]</f>
        <v>0</v>
      </c>
      <c r="AJ369" s="237" t="str">
        <f>VLOOKUP(Tableau1[[#This Row],[POposte]],Tableau5[#All],3,FALSE)</f>
        <v>300020870</v>
      </c>
      <c r="AK369" s="237" t="str">
        <f>VLOOKUP(Tableau1[[#This Row],[POposte]],Tableau5[#All],4,FALSE)</f>
        <v>3</v>
      </c>
      <c r="AL369" s="146" t="str">
        <f>VLOOKUP(Tableau1[[#This Row],[POposte]],Tableau5[#All],2,FALSE)</f>
        <v>255223121102</v>
      </c>
      <c r="AM369" s="237" t="str">
        <f>VLOOKUP(Tableau1[[#This Row],[POposte]],Tableau8[],9,FALSE)</f>
        <v>Z</v>
      </c>
      <c r="AN369" s="241">
        <f>VLOOKUP(Tableau1[[#This Row],[POposte]],Tableau8[],16,FALSE)</f>
        <v>1</v>
      </c>
      <c r="AO369" s="200">
        <f>VLOOKUP(Tableau1[[#This Row],[POposte]],Tableau8[],17,FALSE)</f>
        <v>0</v>
      </c>
      <c r="AP369" s="1" t="str">
        <f>VLOOKUP(Tableau1[[#This Row],[POposte]],Tableau13[#All],10,FALSE)</f>
        <v>0800</v>
      </c>
      <c r="AQ369" s="1" t="str">
        <f>VLOOKUP(MID(Tableau1[[#This Row],[Codenva]],1,2),Tableau36[],2,FALSE)</f>
        <v>Overheidsopdrachten van beperkte waarde (0800)</v>
      </c>
      <c r="AR369" s="1" t="str">
        <f>VLOOKUP(Tableau1[[#This Row],[POposte]],Tableau13[#All],16,FALSE)</f>
        <v/>
      </c>
      <c r="AS369" s="285" t="str">
        <f>Tableau1[[#This Row],[KRC]]&amp;Tableau1[[#This Row],[Poste KRC]]</f>
        <v>3000208703</v>
      </c>
      <c r="AT369" s="1" t="e">
        <f>VLOOKUP(Tableau1[[#This Row],[Colonne3]],Tableau6[[#All],[krcposte]:[description ]],2,FALSE)</f>
        <v>#N/A</v>
      </c>
    </row>
    <row r="370" spans="1:46" x14ac:dyDescent="0.35">
      <c r="A370" s="1" t="str">
        <f>Tableau1[[#This Row],[Nº pièce référence]]</f>
        <v>4500675681</v>
      </c>
      <c r="B370" s="130" t="s">
        <v>1487</v>
      </c>
      <c r="C370" s="1"/>
      <c r="D370" s="1"/>
      <c r="E370" s="1" t="s">
        <v>907</v>
      </c>
      <c r="F370" s="92"/>
      <c r="G370" s="127">
        <v>0</v>
      </c>
      <c r="H370" s="95">
        <v>43977</v>
      </c>
      <c r="I370" s="33">
        <v>17034</v>
      </c>
      <c r="J370" s="73" t="s">
        <v>1422</v>
      </c>
      <c r="K370" s="73"/>
      <c r="L370" s="176" t="s">
        <v>276</v>
      </c>
      <c r="M370" s="33"/>
      <c r="N370" s="33"/>
      <c r="O370" s="33"/>
      <c r="P370" s="33"/>
      <c r="Q370" s="75">
        <v>43977</v>
      </c>
      <c r="R370" s="226" t="str">
        <f>VLOOKUP(Tableau1[[#This Row],[POposte]],Tableau8[],15,FALSE)</f>
        <v>BB</v>
      </c>
      <c r="S370" s="226" t="str">
        <f>VLOOKUP(Tableau1[[#This Row],[POposte]],Tableau8[],14,FALSE)</f>
        <v>XXX</v>
      </c>
      <c r="T370" s="75" t="str">
        <f>IF(Tableau1[[#This Row],[Strat lancement]]="A0",IF(Tableau1[[#This Row],[Statut lancement]]="X","OK","NOK"),IF(Tableau1[[#This Row],[Strat lancement]]="AA",IF(Tableau1[[#This Row],[Statut lancement]]="XX","OK","NOK"),IF(Tableau1[[#This Row],[Strat lancement]]="BB",IF(Tableau1[[#This Row],[Statut lancement]]="XXX","OK","NOK"))))</f>
        <v>OK</v>
      </c>
      <c r="U370" s="18" t="s">
        <v>910</v>
      </c>
      <c r="V370" s="1" t="s">
        <v>1488</v>
      </c>
      <c r="W370" s="1" t="s">
        <v>88</v>
      </c>
      <c r="X370" s="2">
        <v>43977</v>
      </c>
      <c r="Y370" s="1" t="s">
        <v>1489</v>
      </c>
      <c r="Z370" s="1" t="s">
        <v>219</v>
      </c>
      <c r="AA370" s="2">
        <v>43977</v>
      </c>
      <c r="AB370" s="123" t="s">
        <v>220</v>
      </c>
      <c r="AC370" s="1" t="str">
        <f>VLOOKUP(Tableau1[[#This Row],[POposte]],Tableau8[#All],18,FALSE)</f>
        <v/>
      </c>
      <c r="AD370" s="236" t="str">
        <f>CONCATENATE(Tableau1[[#This Row],[Nº pièce référence]],Tableau1[[#This Row],[Poste de réf.]])</f>
        <v>450067568110</v>
      </c>
      <c r="AE370" s="237">
        <f>VLOOKUP(Tableau1[[#This Row],[POposte]],Tableau5[#All],5,FALSE)</f>
        <v>69696</v>
      </c>
      <c r="AF370" s="238" t="s">
        <v>52</v>
      </c>
      <c r="AG370" s="237">
        <f>VLOOKUP(Tableau1[[#This Row],[POposte]],Tableau5[#All],6,FALSE)</f>
        <v>61876.62</v>
      </c>
      <c r="AH370" s="238" t="s">
        <v>52</v>
      </c>
      <c r="AI370" s="239">
        <f>Tableau1[[#This Row],[Montant Engagé PO]]-Tableau1[[#This Row],[Montant Liquidé]]</f>
        <v>7819.3799999999974</v>
      </c>
      <c r="AJ370" s="237" t="str">
        <f>VLOOKUP(Tableau1[[#This Row],[POposte]],Tableau5[#All],3,FALSE)</f>
        <v>300020861</v>
      </c>
      <c r="AK370" s="237" t="str">
        <f>VLOOKUP(Tableau1[[#This Row],[POposte]],Tableau5[#All],4,FALSE)</f>
        <v>2</v>
      </c>
      <c r="AL370" s="146" t="str">
        <f>VLOOKUP(Tableau1[[#This Row],[POposte]],Tableau5[#All],2,FALSE)</f>
        <v>255223121102</v>
      </c>
      <c r="AM370" s="237" t="str">
        <f>VLOOKUP(Tableau1[[#This Row],[POposte]],Tableau8[],9,FALSE)</f>
        <v>Z</v>
      </c>
      <c r="AN370" s="241">
        <f>VLOOKUP(Tableau1[[#This Row],[POposte]],Tableau8[],16,FALSE)</f>
        <v>1</v>
      </c>
      <c r="AO370" s="200">
        <f>VLOOKUP(Tableau1[[#This Row],[POposte]],Tableau8[],17,FALSE)</f>
        <v>0</v>
      </c>
      <c r="AP370" s="1" t="str">
        <f>VLOOKUP(Tableau1[[#This Row],[POposte]],Tableau13[#All],10,FALSE)</f>
        <v>0500</v>
      </c>
      <c r="AQ370" s="1" t="str">
        <f>VLOOKUP(MID(Tableau1[[#This Row],[Codenva]],1,2),Tableau36[],2,FALSE)</f>
        <v>Onderhandelingsprocedure zonder voorafgaande bekendmaking (0500)</v>
      </c>
      <c r="AR370" s="1" t="str">
        <f>VLOOKUP(Tableau1[[#This Row],[POposte]],Tableau13[#All],16,FALSE)</f>
        <v/>
      </c>
      <c r="AS370" s="285" t="str">
        <f>Tableau1[[#This Row],[KRC]]&amp;Tableau1[[#This Row],[Poste KRC]]</f>
        <v>3000208612</v>
      </c>
      <c r="AT370" s="1" t="str">
        <f>VLOOKUP(Tableau1[[#This Row],[Colonne3]],Tableau6[[#All],[krcposte]:[description ]],2,FALSE)</f>
        <v>Testing/reactifs</v>
      </c>
    </row>
    <row r="371" spans="1:46" x14ac:dyDescent="0.35">
      <c r="A371" s="1" t="str">
        <f>Tableau1[[#This Row],[Nº pièce référence]]</f>
        <v>4500675672</v>
      </c>
      <c r="B371" s="130" t="s">
        <v>1490</v>
      </c>
      <c r="C371" s="1"/>
      <c r="D371" s="1"/>
      <c r="E371" s="1" t="s">
        <v>1491</v>
      </c>
      <c r="F371" s="92"/>
      <c r="G371" s="127">
        <v>0</v>
      </c>
      <c r="H371" s="95">
        <v>43970</v>
      </c>
      <c r="I371" s="33">
        <v>16874</v>
      </c>
      <c r="J371" s="73" t="s">
        <v>1422</v>
      </c>
      <c r="K371" s="73"/>
      <c r="L371" s="176" t="s">
        <v>276</v>
      </c>
      <c r="M371" s="33"/>
      <c r="N371" s="33"/>
      <c r="O371" s="33"/>
      <c r="P371" s="33"/>
      <c r="Q371" s="75">
        <v>43970</v>
      </c>
      <c r="R371" s="226" t="str">
        <f>VLOOKUP(Tableau1[[#This Row],[POposte]],Tableau8[],15,FALSE)</f>
        <v>BB</v>
      </c>
      <c r="S371" s="226" t="str">
        <f>VLOOKUP(Tableau1[[#This Row],[POposte]],Tableau8[],14,FALSE)</f>
        <v>XXX</v>
      </c>
      <c r="T371" s="75" t="str">
        <f>IF(Tableau1[[#This Row],[Strat lancement]]="A0",IF(Tableau1[[#This Row],[Statut lancement]]="X","OK","NOK"),IF(Tableau1[[#This Row],[Strat lancement]]="AA",IF(Tableau1[[#This Row],[Statut lancement]]="XX","OK","NOK"),IF(Tableau1[[#This Row],[Strat lancement]]="BB",IF(Tableau1[[#This Row],[Statut lancement]]="XXX","OK","NOK"))))</f>
        <v>OK</v>
      </c>
      <c r="U371" s="18" t="s">
        <v>1492</v>
      </c>
      <c r="V371" s="1" t="s">
        <v>1493</v>
      </c>
      <c r="W371" s="1" t="s">
        <v>88</v>
      </c>
      <c r="X371" s="2">
        <v>43977</v>
      </c>
      <c r="Y371" s="1" t="s">
        <v>1494</v>
      </c>
      <c r="Z371" s="1" t="s">
        <v>219</v>
      </c>
      <c r="AA371" s="2">
        <v>43977</v>
      </c>
      <c r="AB371" s="123" t="s">
        <v>220</v>
      </c>
      <c r="AC371" s="1" t="str">
        <f>VLOOKUP(Tableau1[[#This Row],[POposte]],Tableau8[#All],18,FALSE)</f>
        <v/>
      </c>
      <c r="AD371" s="236" t="str">
        <f>CONCATENATE(Tableau1[[#This Row],[Nº pièce référence]],Tableau1[[#This Row],[Poste de réf.]])</f>
        <v>450067567210</v>
      </c>
      <c r="AE371" s="237">
        <f>VLOOKUP(Tableau1[[#This Row],[POposte]],Tableau5[#All],5,FALSE)</f>
        <v>62889.75</v>
      </c>
      <c r="AF371" s="238" t="s">
        <v>52</v>
      </c>
      <c r="AG371" s="237">
        <f>VLOOKUP(Tableau1[[#This Row],[POposte]],Tableau5[#All],6,FALSE)</f>
        <v>62889.75</v>
      </c>
      <c r="AH371" s="238" t="s">
        <v>52</v>
      </c>
      <c r="AI371" s="239">
        <f>Tableau1[[#This Row],[Montant Engagé PO]]-Tableau1[[#This Row],[Montant Liquidé]]</f>
        <v>0</v>
      </c>
      <c r="AJ371" s="237" t="str">
        <f>VLOOKUP(Tableau1[[#This Row],[POposte]],Tableau5[#All],3,FALSE)</f>
        <v>300020861</v>
      </c>
      <c r="AK371" s="237" t="str">
        <f>VLOOKUP(Tableau1[[#This Row],[POposte]],Tableau5[#All],4,FALSE)</f>
        <v>6</v>
      </c>
      <c r="AL371" s="146" t="str">
        <f>VLOOKUP(Tableau1[[#This Row],[POposte]],Tableau5[#All],2,FALSE)</f>
        <v>255223121102</v>
      </c>
      <c r="AM371" s="237" t="str">
        <f>VLOOKUP(Tableau1[[#This Row],[POposte]],Tableau8[],9,FALSE)</f>
        <v>Z</v>
      </c>
      <c r="AN371" s="241">
        <f>VLOOKUP(Tableau1[[#This Row],[POposte]],Tableau8[],16,FALSE)</f>
        <v>1</v>
      </c>
      <c r="AO371" s="200">
        <f>VLOOKUP(Tableau1[[#This Row],[POposte]],Tableau8[],17,FALSE)</f>
        <v>0</v>
      </c>
      <c r="AP371" s="1" t="str">
        <f>VLOOKUP(Tableau1[[#This Row],[POposte]],Tableau13[#All],10,FALSE)</f>
        <v>0500</v>
      </c>
      <c r="AQ371" s="1" t="str">
        <f>VLOOKUP(MID(Tableau1[[#This Row],[Codenva]],1,2),Tableau36[],2,FALSE)</f>
        <v>Onderhandelingsprocedure zonder voorafgaande bekendmaking (0500)</v>
      </c>
      <c r="AR371" s="1" t="str">
        <f>VLOOKUP(Tableau1[[#This Row],[POposte]],Tableau13[#All],16,FALSE)</f>
        <v/>
      </c>
      <c r="AS371" s="285" t="str">
        <f>Tableau1[[#This Row],[KRC]]&amp;Tableau1[[#This Row],[Poste KRC]]</f>
        <v>3000208616</v>
      </c>
      <c r="AT371" s="1" t="str">
        <f>VLOOKUP(Tableau1[[#This Row],[Colonne3]],Tableau6[[#All],[krcposte]:[description ]],2,FALSE)</f>
        <v>Divers Taskforce (medical devices, etc)</v>
      </c>
    </row>
    <row r="372" spans="1:46" x14ac:dyDescent="0.35">
      <c r="A372" s="1" t="str">
        <f>Tableau1[[#This Row],[Nº pièce référence]]</f>
        <v>4500675676</v>
      </c>
      <c r="B372" s="130" t="s">
        <v>1495</v>
      </c>
      <c r="C372" s="1"/>
      <c r="D372" s="1"/>
      <c r="E372" s="1" t="s">
        <v>677</v>
      </c>
      <c r="F372" s="92"/>
      <c r="G372" s="127">
        <v>0</v>
      </c>
      <c r="H372" s="95">
        <v>43977</v>
      </c>
      <c r="I372" s="33">
        <v>17030</v>
      </c>
      <c r="J372" s="73" t="s">
        <v>1422</v>
      </c>
      <c r="K372" s="73"/>
      <c r="L372" s="176" t="s">
        <v>276</v>
      </c>
      <c r="M372" s="33"/>
      <c r="N372" s="33"/>
      <c r="O372" s="33"/>
      <c r="P372" s="33"/>
      <c r="Q372" s="75">
        <v>43977</v>
      </c>
      <c r="R372" s="226" t="str">
        <f>VLOOKUP(Tableau1[[#This Row],[POposte]],Tableau8[],15,FALSE)</f>
        <v>BB</v>
      </c>
      <c r="S372" s="226" t="str">
        <f>VLOOKUP(Tableau1[[#This Row],[POposte]],Tableau8[],14,FALSE)</f>
        <v>XXX</v>
      </c>
      <c r="T372" s="75" t="str">
        <f>IF(Tableau1[[#This Row],[Strat lancement]]="A0",IF(Tableau1[[#This Row],[Statut lancement]]="X","OK","NOK"),IF(Tableau1[[#This Row],[Strat lancement]]="AA",IF(Tableau1[[#This Row],[Statut lancement]]="XX","OK","NOK"),IF(Tableau1[[#This Row],[Strat lancement]]="BB",IF(Tableau1[[#This Row],[Statut lancement]]="XXX","OK","NOK"))))</f>
        <v>OK</v>
      </c>
      <c r="U372" s="18" t="s">
        <v>678</v>
      </c>
      <c r="V372" s="1" t="s">
        <v>1496</v>
      </c>
      <c r="W372" s="1" t="s">
        <v>88</v>
      </c>
      <c r="X372" s="2">
        <v>43977</v>
      </c>
      <c r="Y372" s="1" t="s">
        <v>1497</v>
      </c>
      <c r="Z372" s="1" t="s">
        <v>219</v>
      </c>
      <c r="AA372" s="2">
        <v>43977</v>
      </c>
      <c r="AB372" s="123" t="s">
        <v>220</v>
      </c>
      <c r="AC372" s="1" t="str">
        <f>VLOOKUP(Tableau1[[#This Row],[POposte]],Tableau8[#All],18,FALSE)</f>
        <v/>
      </c>
      <c r="AD372" s="236" t="str">
        <f>CONCATENATE(Tableau1[[#This Row],[Nº pièce référence]],Tableau1[[#This Row],[Poste de réf.]])</f>
        <v>450067567610</v>
      </c>
      <c r="AE372" s="237">
        <f>VLOOKUP(Tableau1[[#This Row],[POposte]],Tableau5[#All],5,FALSE)</f>
        <v>65857.52</v>
      </c>
      <c r="AF372" s="238" t="s">
        <v>52</v>
      </c>
      <c r="AG372" s="237">
        <f>VLOOKUP(Tableau1[[#This Row],[POposte]],Tableau5[#All],6,FALSE)</f>
        <v>65857.52</v>
      </c>
      <c r="AH372" s="238" t="s">
        <v>52</v>
      </c>
      <c r="AI372" s="239">
        <f>Tableau1[[#This Row],[Montant Engagé PO]]-Tableau1[[#This Row],[Montant Liquidé]]</f>
        <v>0</v>
      </c>
      <c r="AJ372" s="237" t="str">
        <f>VLOOKUP(Tableau1[[#This Row],[POposte]],Tableau5[#All],3,FALSE)</f>
        <v>300020861</v>
      </c>
      <c r="AK372" s="237" t="str">
        <f>VLOOKUP(Tableau1[[#This Row],[POposte]],Tableau5[#All],4,FALSE)</f>
        <v>2</v>
      </c>
      <c r="AL372" s="146" t="str">
        <f>VLOOKUP(Tableau1[[#This Row],[POposte]],Tableau5[#All],2,FALSE)</f>
        <v>255223121102</v>
      </c>
      <c r="AM372" s="237" t="str">
        <f>VLOOKUP(Tableau1[[#This Row],[POposte]],Tableau8[],9,FALSE)</f>
        <v>Z</v>
      </c>
      <c r="AN372" s="241">
        <f>VLOOKUP(Tableau1[[#This Row],[POposte]],Tableau8[],16,FALSE)</f>
        <v>1</v>
      </c>
      <c r="AO372" s="200">
        <f>VLOOKUP(Tableau1[[#This Row],[POposte]],Tableau8[],17,FALSE)</f>
        <v>0</v>
      </c>
      <c r="AP372" s="1" t="str">
        <f>VLOOKUP(Tableau1[[#This Row],[POposte]],Tableau13[#All],10,FALSE)</f>
        <v>0500</v>
      </c>
      <c r="AQ372" s="1" t="str">
        <f>VLOOKUP(MID(Tableau1[[#This Row],[Codenva]],1,2),Tableau36[],2,FALSE)</f>
        <v>Onderhandelingsprocedure zonder voorafgaande bekendmaking (0500)</v>
      </c>
      <c r="AR372" s="1" t="str">
        <f>VLOOKUP(Tableau1[[#This Row],[POposte]],Tableau13[#All],16,FALSE)</f>
        <v/>
      </c>
      <c r="AS372" s="285" t="str">
        <f>Tableau1[[#This Row],[KRC]]&amp;Tableau1[[#This Row],[Poste KRC]]</f>
        <v>3000208612</v>
      </c>
      <c r="AT372" s="1" t="str">
        <f>VLOOKUP(Tableau1[[#This Row],[Colonne3]],Tableau6[[#All],[krcposte]:[description ]],2,FALSE)</f>
        <v>Testing/reactifs</v>
      </c>
    </row>
    <row r="373" spans="1:46" x14ac:dyDescent="0.35">
      <c r="A373" s="1" t="str">
        <f>Tableau1[[#This Row],[Nº pièce référence]]</f>
        <v>4500675676</v>
      </c>
      <c r="B373" s="130" t="s">
        <v>1495</v>
      </c>
      <c r="C373" s="1"/>
      <c r="D373" s="1"/>
      <c r="E373" s="1" t="s">
        <v>677</v>
      </c>
      <c r="F373" s="92"/>
      <c r="G373" s="127">
        <v>0</v>
      </c>
      <c r="H373" s="95">
        <v>43977</v>
      </c>
      <c r="I373" s="33">
        <v>17030</v>
      </c>
      <c r="J373" s="73" t="s">
        <v>1422</v>
      </c>
      <c r="K373" s="73"/>
      <c r="L373" s="176" t="s">
        <v>276</v>
      </c>
      <c r="M373" s="33"/>
      <c r="N373" s="33"/>
      <c r="O373" s="33"/>
      <c r="P373" s="33"/>
      <c r="Q373" s="75">
        <v>43977</v>
      </c>
      <c r="R373" s="226" t="str">
        <f>VLOOKUP(Tableau1[[#This Row],[POposte]],Tableau8[],15,FALSE)</f>
        <v>BB</v>
      </c>
      <c r="S373" s="226" t="str">
        <f>VLOOKUP(Tableau1[[#This Row],[POposte]],Tableau8[],14,FALSE)</f>
        <v>XXX</v>
      </c>
      <c r="T373" s="75" t="str">
        <f>IF(Tableau1[[#This Row],[Strat lancement]]="A0",IF(Tableau1[[#This Row],[Statut lancement]]="X","OK","NOK"),IF(Tableau1[[#This Row],[Strat lancement]]="AA",IF(Tableau1[[#This Row],[Statut lancement]]="XX","OK","NOK"),IF(Tableau1[[#This Row],[Strat lancement]]="BB",IF(Tableau1[[#This Row],[Statut lancement]]="XXX","OK","NOK"))))</f>
        <v>OK</v>
      </c>
      <c r="U373" s="18" t="s">
        <v>678</v>
      </c>
      <c r="V373" s="1" t="s">
        <v>1496</v>
      </c>
      <c r="W373" s="1" t="s">
        <v>217</v>
      </c>
      <c r="X373" s="2">
        <v>43977</v>
      </c>
      <c r="Y373" s="1" t="s">
        <v>1497</v>
      </c>
      <c r="Z373" s="1" t="s">
        <v>219</v>
      </c>
      <c r="AA373" s="2">
        <v>43977</v>
      </c>
      <c r="AB373" s="123" t="s">
        <v>220</v>
      </c>
      <c r="AC373" s="1" t="str">
        <f>VLOOKUP(Tableau1[[#This Row],[POposte]],Tableau8[#All],18,FALSE)</f>
        <v/>
      </c>
      <c r="AD373" s="236" t="str">
        <f>CONCATENATE(Tableau1[[#This Row],[Nº pièce référence]],Tableau1[[#This Row],[Poste de réf.]])</f>
        <v>450067567620</v>
      </c>
      <c r="AE373" s="237">
        <f>VLOOKUP(Tableau1[[#This Row],[POposte]],Tableau5[#All],5,FALSE)</f>
        <v>50652.84</v>
      </c>
      <c r="AF373" s="238" t="s">
        <v>52</v>
      </c>
      <c r="AG373" s="237">
        <f>VLOOKUP(Tableau1[[#This Row],[POposte]],Tableau5[#All],6,FALSE)</f>
        <v>50652.84</v>
      </c>
      <c r="AH373" s="238" t="s">
        <v>52</v>
      </c>
      <c r="AI373" s="239">
        <f>Tableau1[[#This Row],[Montant Engagé PO]]-Tableau1[[#This Row],[Montant Liquidé]]</f>
        <v>0</v>
      </c>
      <c r="AJ373" s="237" t="str">
        <f>VLOOKUP(Tableau1[[#This Row],[POposte]],Tableau5[#All],3,FALSE)</f>
        <v>300020861</v>
      </c>
      <c r="AK373" s="237" t="str">
        <f>VLOOKUP(Tableau1[[#This Row],[POposte]],Tableau5[#All],4,FALSE)</f>
        <v>2</v>
      </c>
      <c r="AL373" s="146" t="str">
        <f>VLOOKUP(Tableau1[[#This Row],[POposte]],Tableau5[#All],2,FALSE)</f>
        <v>255223121102</v>
      </c>
      <c r="AM373" s="237" t="str">
        <f>VLOOKUP(Tableau1[[#This Row],[POposte]],Tableau8[],9,FALSE)</f>
        <v>Z</v>
      </c>
      <c r="AN373" s="241">
        <f>VLOOKUP(Tableau1[[#This Row],[POposte]],Tableau8[],16,FALSE)</f>
        <v>1</v>
      </c>
      <c r="AO373" s="200">
        <f>VLOOKUP(Tableau1[[#This Row],[POposte]],Tableau8[],17,FALSE)</f>
        <v>0</v>
      </c>
      <c r="AP373" s="1" t="str">
        <f>VLOOKUP(Tableau1[[#This Row],[POposte]],Tableau13[#All],10,FALSE)</f>
        <v>0500</v>
      </c>
      <c r="AQ373" s="1" t="str">
        <f>VLOOKUP(MID(Tableau1[[#This Row],[Codenva]],1,2),Tableau36[],2,FALSE)</f>
        <v>Onderhandelingsprocedure zonder voorafgaande bekendmaking (0500)</v>
      </c>
      <c r="AR373" s="1" t="str">
        <f>VLOOKUP(Tableau1[[#This Row],[POposte]],Tableau13[#All],16,FALSE)</f>
        <v/>
      </c>
      <c r="AS373" s="285" t="str">
        <f>Tableau1[[#This Row],[KRC]]&amp;Tableau1[[#This Row],[Poste KRC]]</f>
        <v>3000208612</v>
      </c>
      <c r="AT373" s="1" t="str">
        <f>VLOOKUP(Tableau1[[#This Row],[Colonne3]],Tableau6[[#All],[krcposte]:[description ]],2,FALSE)</f>
        <v>Testing/reactifs</v>
      </c>
    </row>
    <row r="374" spans="1:46" x14ac:dyDescent="0.35">
      <c r="A374" s="1" t="str">
        <f>Tableau1[[#This Row],[Nº pièce référence]]</f>
        <v>4500675811</v>
      </c>
      <c r="B374" s="124"/>
      <c r="C374" s="1"/>
      <c r="D374" s="1"/>
      <c r="E374" s="1" t="s">
        <v>799</v>
      </c>
      <c r="F374" s="92"/>
      <c r="G374" s="123"/>
      <c r="H374" s="75" t="s">
        <v>214</v>
      </c>
      <c r="I374" s="75" t="s">
        <v>214</v>
      </c>
      <c r="J374" s="75" t="s">
        <v>214</v>
      </c>
      <c r="K374" s="75" t="s">
        <v>214</v>
      </c>
      <c r="L374" s="176" t="s">
        <v>276</v>
      </c>
      <c r="M374" s="75"/>
      <c r="N374" s="75"/>
      <c r="O374" s="75"/>
      <c r="P374" s="75"/>
      <c r="Q374" s="75" t="s">
        <v>214</v>
      </c>
      <c r="R374" s="226" t="str">
        <f>VLOOKUP(Tableau1[[#This Row],[POposte]],Tableau8[],15,FALSE)</f>
        <v>A0</v>
      </c>
      <c r="S374" s="226" t="str">
        <f>VLOOKUP(Tableau1[[#This Row],[POposte]],Tableau8[],14,FALSE)</f>
        <v>X</v>
      </c>
      <c r="T374" s="75" t="str">
        <f>IF(Tableau1[[#This Row],[Strat lancement]]="A0",IF(Tableau1[[#This Row],[Statut lancement]]="X","OK","NOK"),IF(Tableau1[[#This Row],[Strat lancement]]="AA",IF(Tableau1[[#This Row],[Statut lancement]]="XX","OK","NOK"),IF(Tableau1[[#This Row],[Strat lancement]]="BB",IF(Tableau1[[#This Row],[Statut lancement]]="XXX","OK","NOK"))))</f>
        <v>OK</v>
      </c>
      <c r="U374" s="18" t="s">
        <v>800</v>
      </c>
      <c r="V374" s="1" t="s">
        <v>1498</v>
      </c>
      <c r="W374" s="1" t="s">
        <v>88</v>
      </c>
      <c r="X374" s="2">
        <v>43977</v>
      </c>
      <c r="Y374" s="1" t="s">
        <v>1499</v>
      </c>
      <c r="Z374" s="1" t="s">
        <v>219</v>
      </c>
      <c r="AA374" s="2">
        <v>43977</v>
      </c>
      <c r="AB374" s="123" t="s">
        <v>220</v>
      </c>
      <c r="AC374" s="1" t="str">
        <f>VLOOKUP(Tableau1[[#This Row],[POposte]],Tableau8[#All],18,FALSE)</f>
        <v/>
      </c>
      <c r="AD374" s="236" t="str">
        <f>CONCATENATE(Tableau1[[#This Row],[Nº pièce référence]],Tableau1[[#This Row],[Poste de réf.]])</f>
        <v>450067581110</v>
      </c>
      <c r="AE374" s="237">
        <f>VLOOKUP(Tableau1[[#This Row],[POposte]],Tableau5[#All],5,FALSE)</f>
        <v>1041.3499999999999</v>
      </c>
      <c r="AF374" s="238" t="s">
        <v>52</v>
      </c>
      <c r="AG374" s="237">
        <f>VLOOKUP(Tableau1[[#This Row],[POposte]],Tableau5[#All],6,FALSE)</f>
        <v>1041.3499999999999</v>
      </c>
      <c r="AH374" s="238" t="s">
        <v>52</v>
      </c>
      <c r="AI374" s="239">
        <f>Tableau1[[#This Row],[Montant Engagé PO]]-Tableau1[[#This Row],[Montant Liquidé]]</f>
        <v>0</v>
      </c>
      <c r="AJ374" s="237" t="str">
        <f>VLOOKUP(Tableau1[[#This Row],[POposte]],Tableau5[#All],3,FALSE)</f>
        <v>300020861</v>
      </c>
      <c r="AK374" s="237" t="str">
        <f>VLOOKUP(Tableau1[[#This Row],[POposte]],Tableau5[#All],4,FALSE)</f>
        <v>4</v>
      </c>
      <c r="AL374" s="146" t="str">
        <f>VLOOKUP(Tableau1[[#This Row],[POposte]],Tableau5[#All],2,FALSE)</f>
        <v>255223121102</v>
      </c>
      <c r="AM374" s="237" t="str">
        <f>VLOOKUP(Tableau1[[#This Row],[POposte]],Tableau8[],9,FALSE)</f>
        <v>Z</v>
      </c>
      <c r="AN374" s="241">
        <f>VLOOKUP(Tableau1[[#This Row],[POposte]],Tableau8[],16,FALSE)</f>
        <v>1</v>
      </c>
      <c r="AO374" s="200">
        <f>VLOOKUP(Tableau1[[#This Row],[POposte]],Tableau8[],17,FALSE)</f>
        <v>0</v>
      </c>
      <c r="AP374" s="1" t="str">
        <f>VLOOKUP(Tableau1[[#This Row],[POposte]],Tableau13[#All],10,FALSE)</f>
        <v>4100</v>
      </c>
      <c r="AQ374" s="1" t="str">
        <f>VLOOKUP(MID(Tableau1[[#This Row],[Codenva]],1,2),Tableau36[],2,FALSE)</f>
        <v>Diverse Uitgaven die niet tot overheidsopdrachten behoren (4100)</v>
      </c>
      <c r="AR374" s="1" t="str">
        <f>VLOOKUP(Tableau1[[#This Row],[POposte]],Tableau13[#All],16,FALSE)</f>
        <v/>
      </c>
      <c r="AS374" s="285" t="str">
        <f>Tableau1[[#This Row],[KRC]]&amp;Tableau1[[#This Row],[Poste KRC]]</f>
        <v>3000208614</v>
      </c>
      <c r="AT374" s="1" t="str">
        <f>VLOOKUP(Tableau1[[#This Row],[Colonne3]],Tableau6[[#All],[krcposte]:[description ]],2,FALSE)</f>
        <v>Consultance Taskforce</v>
      </c>
    </row>
    <row r="375" spans="1:46" x14ac:dyDescent="0.35">
      <c r="A375" s="1" t="str">
        <f>Tableau1[[#This Row],[Nº pièce référence]]</f>
        <v>4500675746</v>
      </c>
      <c r="B375" s="124"/>
      <c r="C375" s="1"/>
      <c r="D375" s="1"/>
      <c r="E375" s="1" t="s">
        <v>1038</v>
      </c>
      <c r="F375" s="92"/>
      <c r="G375" s="125">
        <v>1</v>
      </c>
      <c r="H375" s="75" t="s">
        <v>214</v>
      </c>
      <c r="I375" s="75" t="s">
        <v>214</v>
      </c>
      <c r="J375" s="75" t="s">
        <v>214</v>
      </c>
      <c r="K375" s="75" t="s">
        <v>214</v>
      </c>
      <c r="L375" s="176" t="s">
        <v>276</v>
      </c>
      <c r="M375" s="75"/>
      <c r="N375" s="75"/>
      <c r="O375" s="75"/>
      <c r="P375" s="75"/>
      <c r="Q375" s="75" t="s">
        <v>214</v>
      </c>
      <c r="R375" s="226" t="str">
        <f>VLOOKUP(Tableau1[[#This Row],[POposte]],Tableau8[],15,FALSE)</f>
        <v>BB</v>
      </c>
      <c r="S375" s="226" t="str">
        <f>VLOOKUP(Tableau1[[#This Row],[POposte]],Tableau8[],14,FALSE)</f>
        <v>XXX</v>
      </c>
      <c r="T375" s="75" t="str">
        <f>IF(Tableau1[[#This Row],[Strat lancement]]="A0",IF(Tableau1[[#This Row],[Statut lancement]]="X","OK","NOK"),IF(Tableau1[[#This Row],[Strat lancement]]="AA",IF(Tableau1[[#This Row],[Statut lancement]]="XX","OK","NOK"),IF(Tableau1[[#This Row],[Strat lancement]]="BB",IF(Tableau1[[#This Row],[Statut lancement]]="XXX","OK","NOK"))))</f>
        <v>OK</v>
      </c>
      <c r="U375" s="18" t="s">
        <v>1039</v>
      </c>
      <c r="V375" s="1" t="s">
        <v>1500</v>
      </c>
      <c r="W375" s="1" t="s">
        <v>88</v>
      </c>
      <c r="X375" s="2">
        <v>43977</v>
      </c>
      <c r="Y375" s="1" t="s">
        <v>940</v>
      </c>
      <c r="Z375" s="1" t="s">
        <v>219</v>
      </c>
      <c r="AA375" s="2">
        <v>43977</v>
      </c>
      <c r="AB375" s="123" t="s">
        <v>220</v>
      </c>
      <c r="AC375" s="1" t="str">
        <f>VLOOKUP(Tableau1[[#This Row],[POposte]],Tableau8[#All],18,FALSE)</f>
        <v/>
      </c>
      <c r="AD375" s="236" t="str">
        <f>CONCATENATE(Tableau1[[#This Row],[Nº pièce référence]],Tableau1[[#This Row],[Poste de réf.]])</f>
        <v>450067574610</v>
      </c>
      <c r="AE375" s="237">
        <f>VLOOKUP(Tableau1[[#This Row],[POposte]],Tableau5[#All],5,FALSE)</f>
        <v>385.57000000029802</v>
      </c>
      <c r="AF375" s="238" t="s">
        <v>52</v>
      </c>
      <c r="AG375" s="237">
        <f>VLOOKUP(Tableau1[[#This Row],[POposte]],Tableau5[#All],6,FALSE)</f>
        <v>385.57000000029802</v>
      </c>
      <c r="AH375" s="238" t="s">
        <v>52</v>
      </c>
      <c r="AI375" s="239">
        <f>Tableau1[[#This Row],[Montant Engagé PO]]-Tableau1[[#This Row],[Montant Liquidé]]</f>
        <v>0</v>
      </c>
      <c r="AJ375" s="237" t="str">
        <f>VLOOKUP(Tableau1[[#This Row],[POposte]],Tableau5[#All],3,FALSE)</f>
        <v>300020861</v>
      </c>
      <c r="AK375" s="237" t="str">
        <f>VLOOKUP(Tableau1[[#This Row],[POposte]],Tableau5[#All],4,FALSE)</f>
        <v>1</v>
      </c>
      <c r="AL375" s="146" t="str">
        <f>VLOOKUP(Tableau1[[#This Row],[POposte]],Tableau5[#All],2,FALSE)</f>
        <v>255223121102</v>
      </c>
      <c r="AM375" s="237" t="str">
        <f>VLOOKUP(Tableau1[[#This Row],[POposte]],Tableau8[],9,FALSE)</f>
        <v>Z</v>
      </c>
      <c r="AN375" s="241">
        <f>VLOOKUP(Tableau1[[#This Row],[POposte]],Tableau8[],16,FALSE)</f>
        <v>1</v>
      </c>
      <c r="AO375" s="200">
        <f>VLOOKUP(Tableau1[[#This Row],[POposte]],Tableau8[],17,FALSE)</f>
        <v>0</v>
      </c>
      <c r="AP375" s="1" t="str">
        <f>VLOOKUP(Tableau1[[#This Row],[POposte]],Tableau13[#All],10,FALSE)</f>
        <v>0500</v>
      </c>
      <c r="AQ375" s="1" t="str">
        <f>VLOOKUP(MID(Tableau1[[#This Row],[Codenva]],1,2),Tableau36[],2,FALSE)</f>
        <v>Onderhandelingsprocedure zonder voorafgaande bekendmaking (0500)</v>
      </c>
      <c r="AR375" s="1" t="str">
        <f>VLOOKUP(Tableau1[[#This Row],[POposte]],Tableau13[#All],16,FALSE)</f>
        <v/>
      </c>
      <c r="AS375" s="285" t="str">
        <f>Tableau1[[#This Row],[KRC]]&amp;Tableau1[[#This Row],[Poste KRC]]</f>
        <v>3000208611</v>
      </c>
      <c r="AT375" s="1" t="str">
        <f>VLOOKUP(Tableau1[[#This Row],[Colonne3]],Tableau6[[#All],[krcposte]:[description ]],2,FALSE)</f>
        <v>PPE</v>
      </c>
    </row>
    <row r="376" spans="1:46" hidden="1" x14ac:dyDescent="0.35">
      <c r="A376" s="1" t="str">
        <f>Tableau1[[#This Row],[Nº pièce référence]]</f>
        <v>4500676001</v>
      </c>
      <c r="B376" s="124"/>
      <c r="C376" s="1"/>
      <c r="D376" s="1"/>
      <c r="E376" s="1" t="s">
        <v>453</v>
      </c>
      <c r="F376" s="92"/>
      <c r="G376" s="123"/>
      <c r="H376" s="75" t="s">
        <v>214</v>
      </c>
      <c r="I376" s="75" t="s">
        <v>214</v>
      </c>
      <c r="J376" s="75" t="s">
        <v>214</v>
      </c>
      <c r="K376" s="75" t="s">
        <v>214</v>
      </c>
      <c r="L376" s="1"/>
      <c r="M376" s="75"/>
      <c r="N376" s="75"/>
      <c r="O376" s="75"/>
      <c r="P376" s="75"/>
      <c r="Q376" s="75" t="s">
        <v>214</v>
      </c>
      <c r="R376" s="226" t="str">
        <f>VLOOKUP(Tableau1[[#This Row],[POposte]],Tableau8[],15,FALSE)</f>
        <v>A0</v>
      </c>
      <c r="S376" s="226" t="str">
        <f>VLOOKUP(Tableau1[[#This Row],[POposte]],Tableau8[],14,FALSE)</f>
        <v>X</v>
      </c>
      <c r="T376" s="75" t="str">
        <f>IF(Tableau1[[#This Row],[Strat lancement]]="A0",IF(Tableau1[[#This Row],[Statut lancement]]="X","OK","NOK"),IF(Tableau1[[#This Row],[Strat lancement]]="AA",IF(Tableau1[[#This Row],[Statut lancement]]="XX","OK","NOK"),IF(Tableau1[[#This Row],[Strat lancement]]="BB",IF(Tableau1[[#This Row],[Statut lancement]]="XXX","OK","NOK"))))</f>
        <v>OK</v>
      </c>
      <c r="U376" s="18" t="s">
        <v>454</v>
      </c>
      <c r="V376" s="1" t="s">
        <v>1501</v>
      </c>
      <c r="W376" s="1" t="s">
        <v>88</v>
      </c>
      <c r="X376" s="2">
        <v>43978</v>
      </c>
      <c r="Y376" s="1" t="s">
        <v>1502</v>
      </c>
      <c r="Z376" s="1" t="s">
        <v>219</v>
      </c>
      <c r="AA376" s="2">
        <v>43978</v>
      </c>
      <c r="AB376" s="123" t="s">
        <v>220</v>
      </c>
      <c r="AC376" s="1" t="str">
        <f>VLOOKUP(Tableau1[[#This Row],[POposte]],Tableau8[#All],18,FALSE)</f>
        <v/>
      </c>
      <c r="AD376" s="236" t="str">
        <f>CONCATENATE(Tableau1[[#This Row],[Nº pièce référence]],Tableau1[[#This Row],[Poste de réf.]])</f>
        <v>450067600110</v>
      </c>
      <c r="AE376" s="237">
        <f>VLOOKUP(Tableau1[[#This Row],[POposte]],Tableau5[#All],5,FALSE)</f>
        <v>647.69000000000005</v>
      </c>
      <c r="AF376" s="238" t="s">
        <v>52</v>
      </c>
      <c r="AG376" s="237">
        <f>VLOOKUP(Tableau1[[#This Row],[POposte]],Tableau5[#All],6,FALSE)</f>
        <v>647.69000000000005</v>
      </c>
      <c r="AH376" s="238" t="s">
        <v>52</v>
      </c>
      <c r="AI376" s="239">
        <f>Tableau1[[#This Row],[Montant Engagé PO]]-Tableau1[[#This Row],[Montant Liquidé]]</f>
        <v>0</v>
      </c>
      <c r="AJ376" s="237" t="str">
        <f>VLOOKUP(Tableau1[[#This Row],[POposte]],Tableau5[#All],3,FALSE)</f>
        <v>300020910</v>
      </c>
      <c r="AK376" s="237" t="str">
        <f>VLOOKUP(Tableau1[[#This Row],[POposte]],Tableau5[#All],4,FALSE)</f>
        <v>2</v>
      </c>
      <c r="AL376" s="146" t="str">
        <f>VLOOKUP(Tableau1[[#This Row],[POposte]],Tableau5[#All],2,FALSE)</f>
        <v>254012121101</v>
      </c>
      <c r="AM376" s="237" t="str">
        <f>VLOOKUP(Tableau1[[#This Row],[POposte]],Tableau8[],9,FALSE)</f>
        <v>Z</v>
      </c>
      <c r="AN376" s="241">
        <f>VLOOKUP(Tableau1[[#This Row],[POposte]],Tableau8[],16,FALSE)</f>
        <v>1</v>
      </c>
      <c r="AO376" s="200">
        <f>VLOOKUP(Tableau1[[#This Row],[POposte]],Tableau8[],17,FALSE)</f>
        <v>0</v>
      </c>
      <c r="AP376" s="1" t="str">
        <f>VLOOKUP(Tableau1[[#This Row],[POposte]],Tableau13[#All],10,FALSE)</f>
        <v>0800</v>
      </c>
      <c r="AQ376" s="1" t="str">
        <f>VLOOKUP(MID(Tableau1[[#This Row],[Codenva]],1,2),Tableau36[],2,FALSE)</f>
        <v>Overheidsopdrachten van beperkte waarde (0800)</v>
      </c>
      <c r="AR376" s="1" t="str">
        <f>VLOOKUP(Tableau1[[#This Row],[POposte]],Tableau13[#All],16,FALSE)</f>
        <v/>
      </c>
      <c r="AS376" s="285" t="str">
        <f>Tableau1[[#This Row],[KRC]]&amp;Tableau1[[#This Row],[Poste KRC]]</f>
        <v>3000209102</v>
      </c>
      <c r="AT376" s="1" t="e">
        <f>VLOOKUP(Tableau1[[#This Row],[Colonne3]],Tableau6[[#All],[krcposte]:[description ]],2,FALSE)</f>
        <v>#N/A</v>
      </c>
    </row>
    <row r="377" spans="1:46" hidden="1" x14ac:dyDescent="0.35">
      <c r="A377" s="1" t="str">
        <f>Tableau1[[#This Row],[Nº pièce référence]]</f>
        <v>4500676260</v>
      </c>
      <c r="B377" s="124"/>
      <c r="C377" s="1"/>
      <c r="D377" s="1"/>
      <c r="E377" s="1" t="s">
        <v>1171</v>
      </c>
      <c r="F377" s="92"/>
      <c r="G377" s="123"/>
      <c r="H377" s="75" t="s">
        <v>214</v>
      </c>
      <c r="I377" s="75" t="s">
        <v>214</v>
      </c>
      <c r="J377" s="75" t="s">
        <v>214</v>
      </c>
      <c r="K377" s="75" t="s">
        <v>214</v>
      </c>
      <c r="L377" s="1" t="s">
        <v>221</v>
      </c>
      <c r="M377" s="75"/>
      <c r="N377" s="75"/>
      <c r="O377" s="75"/>
      <c r="P377" s="75"/>
      <c r="Q377" s="75" t="s">
        <v>214</v>
      </c>
      <c r="R377" s="226" t="str">
        <f>VLOOKUP(Tableau1[[#This Row],[POposte]],Tableau8[],15,FALSE)</f>
        <v>A0</v>
      </c>
      <c r="S377" s="226" t="str">
        <f>VLOOKUP(Tableau1[[#This Row],[POposte]],Tableau8[],14,FALSE)</f>
        <v>X</v>
      </c>
      <c r="T377" s="75" t="str">
        <f>IF(Tableau1[[#This Row],[Strat lancement]]="A0",IF(Tableau1[[#This Row],[Statut lancement]]="X","OK","NOK"),IF(Tableau1[[#This Row],[Strat lancement]]="AA",IF(Tableau1[[#This Row],[Statut lancement]]="XX","OK","NOK"),IF(Tableau1[[#This Row],[Strat lancement]]="BB",IF(Tableau1[[#This Row],[Statut lancement]]="XXX","OK","NOK"))))</f>
        <v>OK</v>
      </c>
      <c r="U377" s="18" t="s">
        <v>1172</v>
      </c>
      <c r="V377" s="1" t="s">
        <v>1503</v>
      </c>
      <c r="W377" s="1" t="s">
        <v>88</v>
      </c>
      <c r="X377" s="2">
        <v>43979</v>
      </c>
      <c r="Y377" s="1" t="s">
        <v>1504</v>
      </c>
      <c r="Z377" s="1" t="s">
        <v>219</v>
      </c>
      <c r="AA377" s="2">
        <v>43979</v>
      </c>
      <c r="AB377" s="123" t="s">
        <v>220</v>
      </c>
      <c r="AC377" s="1" t="str">
        <f>VLOOKUP(Tableau1[[#This Row],[POposte]],Tableau8[#All],18,FALSE)</f>
        <v/>
      </c>
      <c r="AD377" s="236" t="str">
        <f>CONCATENATE(Tableau1[[#This Row],[Nº pièce référence]],Tableau1[[#This Row],[Poste de réf.]])</f>
        <v>450067626010</v>
      </c>
      <c r="AE377" s="237">
        <f>VLOOKUP(Tableau1[[#This Row],[POposte]],Tableau5[#All],5,FALSE)</f>
        <v>601.46</v>
      </c>
      <c r="AF377" s="238" t="s">
        <v>52</v>
      </c>
      <c r="AG377" s="237">
        <f>VLOOKUP(Tableau1[[#This Row],[POposte]],Tableau5[#All],6,FALSE)</f>
        <v>601.46</v>
      </c>
      <c r="AH377" s="238" t="s">
        <v>52</v>
      </c>
      <c r="AI377" s="239">
        <f>Tableau1[[#This Row],[Montant Engagé PO]]-Tableau1[[#This Row],[Montant Liquidé]]</f>
        <v>0</v>
      </c>
      <c r="AJ377" s="237" t="str">
        <f>VLOOKUP(Tableau1[[#This Row],[POposte]],Tableau5[#All],3,FALSE)</f>
        <v>300020695</v>
      </c>
      <c r="AK377" s="237" t="str">
        <f>VLOOKUP(Tableau1[[#This Row],[POposte]],Tableau5[#All],4,FALSE)</f>
        <v>2</v>
      </c>
      <c r="AL377" s="146" t="str">
        <f>VLOOKUP(Tableau1[[#This Row],[POposte]],Tableau5[#All],2,FALSE)</f>
        <v>252102121101</v>
      </c>
      <c r="AM377" s="237" t="str">
        <f>VLOOKUP(Tableau1[[#This Row],[POposte]],Tableau8[],9,FALSE)</f>
        <v>Z</v>
      </c>
      <c r="AN377" s="241">
        <f>VLOOKUP(Tableau1[[#This Row],[POposte]],Tableau8[],16,FALSE)</f>
        <v>1</v>
      </c>
      <c r="AO377" s="200">
        <f>VLOOKUP(Tableau1[[#This Row],[POposte]],Tableau8[],17,FALSE)</f>
        <v>0</v>
      </c>
      <c r="AP377" s="1" t="str">
        <f>VLOOKUP(Tableau1[[#This Row],[POposte]],Tableau13[#All],10,FALSE)</f>
        <v>4100</v>
      </c>
      <c r="AQ377" s="1" t="str">
        <f>VLOOKUP(MID(Tableau1[[#This Row],[Codenva]],1,2),Tableau36[],2,FALSE)</f>
        <v>Diverse Uitgaven die niet tot overheidsopdrachten behoren (4100)</v>
      </c>
      <c r="AR377" s="1" t="str">
        <f>VLOOKUP(Tableau1[[#This Row],[POposte]],Tableau13[#All],16,FALSE)</f>
        <v/>
      </c>
      <c r="AS377" s="285" t="str">
        <f>Tableau1[[#This Row],[KRC]]&amp;Tableau1[[#This Row],[Poste KRC]]</f>
        <v>3000206952</v>
      </c>
      <c r="AT377" s="1" t="e">
        <f>VLOOKUP(Tableau1[[#This Row],[Colonne3]],Tableau6[[#All],[krcposte]:[description ]],2,FALSE)</f>
        <v>#N/A</v>
      </c>
    </row>
    <row r="378" spans="1:46" hidden="1" x14ac:dyDescent="0.35">
      <c r="A378" s="1" t="str">
        <f>Tableau1[[#This Row],[Nº pièce référence]]</f>
        <v>4500676227</v>
      </c>
      <c r="B378" s="124"/>
      <c r="C378" s="1"/>
      <c r="D378" s="1"/>
      <c r="E378" s="1" t="s">
        <v>1505</v>
      </c>
      <c r="F378" s="92"/>
      <c r="G378" s="123"/>
      <c r="H378" s="75" t="s">
        <v>214</v>
      </c>
      <c r="I378" s="75" t="s">
        <v>214</v>
      </c>
      <c r="J378" s="75" t="s">
        <v>214</v>
      </c>
      <c r="K378" s="75" t="s">
        <v>214</v>
      </c>
      <c r="L378" s="1" t="s">
        <v>221</v>
      </c>
      <c r="M378" s="75"/>
      <c r="N378" s="75"/>
      <c r="O378" s="75"/>
      <c r="P378" s="75"/>
      <c r="Q378" s="75" t="s">
        <v>214</v>
      </c>
      <c r="R378" s="226" t="str">
        <f>VLOOKUP(Tableau1[[#This Row],[POposte]],Tableau8[],15,FALSE)</f>
        <v>A0</v>
      </c>
      <c r="S378" s="226" t="str">
        <f>VLOOKUP(Tableau1[[#This Row],[POposte]],Tableau8[],14,FALSE)</f>
        <v>X</v>
      </c>
      <c r="T378" s="75" t="str">
        <f>IF(Tableau1[[#This Row],[Strat lancement]]="A0",IF(Tableau1[[#This Row],[Statut lancement]]="X","OK","NOK"),IF(Tableau1[[#This Row],[Strat lancement]]="AA",IF(Tableau1[[#This Row],[Statut lancement]]="XX","OK","NOK"),IF(Tableau1[[#This Row],[Strat lancement]]="BB",IF(Tableau1[[#This Row],[Statut lancement]]="XXX","OK","NOK"))))</f>
        <v>OK</v>
      </c>
      <c r="U378" s="18" t="s">
        <v>1506</v>
      </c>
      <c r="V378" s="1" t="s">
        <v>1507</v>
      </c>
      <c r="W378" s="1" t="s">
        <v>88</v>
      </c>
      <c r="X378" s="2">
        <v>43979</v>
      </c>
      <c r="Y378" s="1" t="s">
        <v>1508</v>
      </c>
      <c r="Z378" s="1" t="s">
        <v>219</v>
      </c>
      <c r="AA378" s="2">
        <v>43979</v>
      </c>
      <c r="AB378" s="123" t="s">
        <v>220</v>
      </c>
      <c r="AC378" s="1" t="str">
        <f>VLOOKUP(Tableau1[[#This Row],[POposte]],Tableau8[#All],18,FALSE)</f>
        <v/>
      </c>
      <c r="AD378" s="236" t="str">
        <f>CONCATENATE(Tableau1[[#This Row],[Nº pièce référence]],Tableau1[[#This Row],[Poste de réf.]])</f>
        <v>450067622710</v>
      </c>
      <c r="AE378" s="237">
        <f>VLOOKUP(Tableau1[[#This Row],[POposte]],Tableau5[#All],5,FALSE)</f>
        <v>229.59</v>
      </c>
      <c r="AF378" s="238" t="s">
        <v>52</v>
      </c>
      <c r="AG378" s="237">
        <f>VLOOKUP(Tableau1[[#This Row],[POposte]],Tableau5[#All],6,FALSE)</f>
        <v>229.59</v>
      </c>
      <c r="AH378" s="238" t="s">
        <v>52</v>
      </c>
      <c r="AI378" s="239">
        <f>Tableau1[[#This Row],[Montant Engagé PO]]-Tableau1[[#This Row],[Montant Liquidé]]</f>
        <v>0</v>
      </c>
      <c r="AJ378" s="237" t="str">
        <f>VLOOKUP(Tableau1[[#This Row],[POposte]],Tableau5[#All],3,FALSE)</f>
        <v>300020623</v>
      </c>
      <c r="AK378" s="237" t="str">
        <f>VLOOKUP(Tableau1[[#This Row],[POposte]],Tableau5[#All],4,FALSE)</f>
        <v>1</v>
      </c>
      <c r="AL378" s="146" t="str">
        <f>VLOOKUP(Tableau1[[#This Row],[POposte]],Tableau5[#All],2,FALSE)</f>
        <v>255102121101</v>
      </c>
      <c r="AM378" s="237" t="str">
        <f>VLOOKUP(Tableau1[[#This Row],[POposte]],Tableau8[],9,FALSE)</f>
        <v>Z</v>
      </c>
      <c r="AN378" s="241">
        <f>VLOOKUP(Tableau1[[#This Row],[POposte]],Tableau8[],16,FALSE)</f>
        <v>1</v>
      </c>
      <c r="AO378" s="200">
        <f>VLOOKUP(Tableau1[[#This Row],[POposte]],Tableau8[],17,FALSE)</f>
        <v>0</v>
      </c>
      <c r="AP378" s="1" t="str">
        <f>VLOOKUP(Tableau1[[#This Row],[POposte]],Tableau13[#All],10,FALSE)</f>
        <v>4100</v>
      </c>
      <c r="AQ378" s="1" t="str">
        <f>VLOOKUP(MID(Tableau1[[#This Row],[Codenva]],1,2),Tableau36[],2,FALSE)</f>
        <v>Diverse Uitgaven die niet tot overheidsopdrachten behoren (4100)</v>
      </c>
      <c r="AR378" s="1" t="str">
        <f>VLOOKUP(Tableau1[[#This Row],[POposte]],Tableau13[#All],16,FALSE)</f>
        <v/>
      </c>
      <c r="AS378" s="285" t="str">
        <f>Tableau1[[#This Row],[KRC]]&amp;Tableau1[[#This Row],[Poste KRC]]</f>
        <v>3000206231</v>
      </c>
      <c r="AT378" s="1" t="e">
        <f>VLOOKUP(Tableau1[[#This Row],[Colonne3]],Tableau6[[#All],[krcposte]:[description ]],2,FALSE)</f>
        <v>#N/A</v>
      </c>
    </row>
    <row r="379" spans="1:46" x14ac:dyDescent="0.35">
      <c r="A379" s="1" t="str">
        <f>Tableau1[[#This Row],[Nº pièce référence]]</f>
        <v>4500676450</v>
      </c>
      <c r="B379" s="128" t="s">
        <v>1509</v>
      </c>
      <c r="C379" s="1"/>
      <c r="D379" s="1"/>
      <c r="E379" s="1" t="s">
        <v>1429</v>
      </c>
      <c r="F379" s="92"/>
      <c r="G379" s="127">
        <v>0</v>
      </c>
      <c r="H379" s="95">
        <v>43970</v>
      </c>
      <c r="I379" s="33">
        <v>16827</v>
      </c>
      <c r="J379" s="73" t="s">
        <v>282</v>
      </c>
      <c r="K379" s="73"/>
      <c r="L379" s="176" t="s">
        <v>276</v>
      </c>
      <c r="M379" s="33"/>
      <c r="N379" s="33"/>
      <c r="O379" s="33"/>
      <c r="P379" s="33"/>
      <c r="Q379" s="75">
        <v>43970</v>
      </c>
      <c r="R379" s="226" t="str">
        <f>VLOOKUP(Tableau1[[#This Row],[POposte]],Tableau8[],15,FALSE)</f>
        <v>BB</v>
      </c>
      <c r="S379" s="226" t="str">
        <f>VLOOKUP(Tableau1[[#This Row],[POposte]],Tableau8[],14,FALSE)</f>
        <v>XXX</v>
      </c>
      <c r="T379" s="75" t="str">
        <f>IF(Tableau1[[#This Row],[Strat lancement]]="A0",IF(Tableau1[[#This Row],[Statut lancement]]="X","OK","NOK"),IF(Tableau1[[#This Row],[Strat lancement]]="AA",IF(Tableau1[[#This Row],[Statut lancement]]="XX","OK","NOK"),IF(Tableau1[[#This Row],[Strat lancement]]="BB",IF(Tableau1[[#This Row],[Statut lancement]]="XXX","OK","NOK"))))</f>
        <v>OK</v>
      </c>
      <c r="U379" s="18" t="s">
        <v>1430</v>
      </c>
      <c r="V379" s="1" t="s">
        <v>1510</v>
      </c>
      <c r="W379" s="1" t="s">
        <v>88</v>
      </c>
      <c r="X379" s="2">
        <v>43980</v>
      </c>
      <c r="Y379" s="1" t="s">
        <v>1511</v>
      </c>
      <c r="Z379" s="1" t="s">
        <v>219</v>
      </c>
      <c r="AA379" s="2">
        <v>43980</v>
      </c>
      <c r="AB379" s="123" t="s">
        <v>220</v>
      </c>
      <c r="AC379" s="1" t="str">
        <f>VLOOKUP(Tableau1[[#This Row],[POposte]],Tableau8[#All],18,FALSE)</f>
        <v/>
      </c>
      <c r="AD379" s="236" t="str">
        <f>CONCATENATE(Tableau1[[#This Row],[Nº pièce référence]],Tableau1[[#This Row],[Poste de réf.]])</f>
        <v>450067645010</v>
      </c>
      <c r="AE379" s="237">
        <f>VLOOKUP(Tableau1[[#This Row],[POposte]],Tableau5[#All],5,FALSE)</f>
        <v>25168</v>
      </c>
      <c r="AF379" s="238" t="s">
        <v>52</v>
      </c>
      <c r="AG379" s="237">
        <f>VLOOKUP(Tableau1[[#This Row],[POposte]],Tableau5[#All],6,FALSE)</f>
        <v>25168</v>
      </c>
      <c r="AH379" s="238" t="s">
        <v>52</v>
      </c>
      <c r="AI379" s="239">
        <f>Tableau1[[#This Row],[Montant Engagé PO]]-Tableau1[[#This Row],[Montant Liquidé]]</f>
        <v>0</v>
      </c>
      <c r="AJ379" s="237" t="str">
        <f>VLOOKUP(Tableau1[[#This Row],[POposte]],Tableau5[#All],3,FALSE)</f>
        <v>300020861</v>
      </c>
      <c r="AK379" s="237" t="str">
        <f>VLOOKUP(Tableau1[[#This Row],[POposte]],Tableau5[#All],4,FALSE)</f>
        <v>6</v>
      </c>
      <c r="AL379" s="146" t="str">
        <f>VLOOKUP(Tableau1[[#This Row],[POposte]],Tableau5[#All],2,FALSE)</f>
        <v>255223121102</v>
      </c>
      <c r="AM379" s="237" t="str">
        <f>VLOOKUP(Tableau1[[#This Row],[POposte]],Tableau8[],9,FALSE)</f>
        <v>Z</v>
      </c>
      <c r="AN379" s="241">
        <f>VLOOKUP(Tableau1[[#This Row],[POposte]],Tableau8[],16,FALSE)</f>
        <v>1</v>
      </c>
      <c r="AO379" s="201">
        <f>VLOOKUP(Tableau1[[#This Row],[POposte]],Tableau8[],17,FALSE)</f>
        <v>0</v>
      </c>
      <c r="AP379" s="1" t="str">
        <f>VLOOKUP(Tableau1[[#This Row],[POposte]],Tableau13[#All],10,FALSE)</f>
        <v>0800</v>
      </c>
      <c r="AQ379" s="1" t="str">
        <f>VLOOKUP(MID(Tableau1[[#This Row],[Codenva]],1,2),Tableau36[],2,FALSE)</f>
        <v>Overheidsopdrachten van beperkte waarde (0800)</v>
      </c>
      <c r="AR379" s="1" t="str">
        <f>VLOOKUP(Tableau1[[#This Row],[POposte]],Tableau13[#All],16,FALSE)</f>
        <v/>
      </c>
      <c r="AS379" s="285" t="str">
        <f>Tableau1[[#This Row],[KRC]]&amp;Tableau1[[#This Row],[Poste KRC]]</f>
        <v>3000208616</v>
      </c>
      <c r="AT379" s="1" t="str">
        <f>VLOOKUP(Tableau1[[#This Row],[Colonne3]],Tableau6[[#All],[krcposte]:[description ]],2,FALSE)</f>
        <v>Divers Taskforce (medical devices, etc)</v>
      </c>
    </row>
    <row r="380" spans="1:46" x14ac:dyDescent="0.35">
      <c r="A380" s="1" t="str">
        <f>Tableau1[[#This Row],[Nº pièce référence]]</f>
        <v>4500676436</v>
      </c>
      <c r="B380" s="130" t="s">
        <v>1512</v>
      </c>
      <c r="C380" s="1"/>
      <c r="D380" s="1"/>
      <c r="E380" s="1" t="s">
        <v>644</v>
      </c>
      <c r="F380" s="92"/>
      <c r="G380" s="127">
        <v>0</v>
      </c>
      <c r="H380" s="95">
        <v>43978</v>
      </c>
      <c r="I380" s="33">
        <v>17115</v>
      </c>
      <c r="J380" s="73" t="s">
        <v>1422</v>
      </c>
      <c r="K380" s="73"/>
      <c r="L380" s="176" t="s">
        <v>276</v>
      </c>
      <c r="M380" s="33"/>
      <c r="N380" s="33"/>
      <c r="O380" s="33"/>
      <c r="P380" s="33"/>
      <c r="Q380" s="75">
        <v>43978</v>
      </c>
      <c r="R380" s="226" t="str">
        <f>VLOOKUP(Tableau1[[#This Row],[POposte]],Tableau8[],15,FALSE)</f>
        <v>BB</v>
      </c>
      <c r="S380" s="226" t="str">
        <f>VLOOKUP(Tableau1[[#This Row],[POposte]],Tableau8[],14,FALSE)</f>
        <v>XXX</v>
      </c>
      <c r="T380" s="75" t="str">
        <f>IF(Tableau1[[#This Row],[Strat lancement]]="A0",IF(Tableau1[[#This Row],[Statut lancement]]="X","OK","NOK"),IF(Tableau1[[#This Row],[Strat lancement]]="AA",IF(Tableau1[[#This Row],[Statut lancement]]="XX","OK","NOK"),IF(Tableau1[[#This Row],[Strat lancement]]="BB",IF(Tableau1[[#This Row],[Statut lancement]]="XXX","OK","NOK"))))</f>
        <v>OK</v>
      </c>
      <c r="U380" s="18" t="s">
        <v>649</v>
      </c>
      <c r="V380" s="1" t="s">
        <v>1513</v>
      </c>
      <c r="W380" s="1" t="s">
        <v>88</v>
      </c>
      <c r="X380" s="2">
        <v>43980</v>
      </c>
      <c r="Y380" s="1" t="s">
        <v>1514</v>
      </c>
      <c r="Z380" s="1" t="s">
        <v>219</v>
      </c>
      <c r="AA380" s="2">
        <v>43980</v>
      </c>
      <c r="AB380" s="123" t="s">
        <v>220</v>
      </c>
      <c r="AC380" s="1" t="str">
        <f>VLOOKUP(Tableau1[[#This Row],[POposte]],Tableau8[#All],18,FALSE)</f>
        <v/>
      </c>
      <c r="AD380" s="236" t="str">
        <f>CONCATENATE(Tableau1[[#This Row],[Nº pièce référence]],Tableau1[[#This Row],[Poste de réf.]])</f>
        <v>450067643610</v>
      </c>
      <c r="AE380" s="237">
        <f>VLOOKUP(Tableau1[[#This Row],[POposte]],Tableau5[#All],5,FALSE)</f>
        <v>1505542.5</v>
      </c>
      <c r="AF380" s="238" t="s">
        <v>52</v>
      </c>
      <c r="AG380" s="237">
        <f>VLOOKUP(Tableau1[[#This Row],[POposte]],Tableau5[#All],6,FALSE)</f>
        <v>1504796.94</v>
      </c>
      <c r="AH380" s="238" t="s">
        <v>52</v>
      </c>
      <c r="AI380" s="239">
        <f>Tableau1[[#This Row],[Montant Engagé PO]]-Tableau1[[#This Row],[Montant Liquidé]]</f>
        <v>745.56000000005588</v>
      </c>
      <c r="AJ380" s="237" t="str">
        <f>VLOOKUP(Tableau1[[#This Row],[POposte]],Tableau5[#All],3,FALSE)</f>
        <v>300020861</v>
      </c>
      <c r="AK380" s="237" t="str">
        <f>VLOOKUP(Tableau1[[#This Row],[POposte]],Tableau5[#All],4,FALSE)</f>
        <v>1</v>
      </c>
      <c r="AL380" s="146" t="str">
        <f>VLOOKUP(Tableau1[[#This Row],[POposte]],Tableau5[#All],2,FALSE)</f>
        <v>255223121102</v>
      </c>
      <c r="AM380" s="237" t="str">
        <f>VLOOKUP(Tableau1[[#This Row],[POposte]],Tableau8[],9,FALSE)</f>
        <v>Z</v>
      </c>
      <c r="AN380" s="241">
        <f>VLOOKUP(Tableau1[[#This Row],[POposte]],Tableau8[],16,FALSE)</f>
        <v>1</v>
      </c>
      <c r="AO380" s="200">
        <f>VLOOKUP(Tableau1[[#This Row],[POposte]],Tableau8[],17,FALSE)</f>
        <v>0</v>
      </c>
      <c r="AP380" s="1" t="str">
        <f>VLOOKUP(Tableau1[[#This Row],[POposte]],Tableau13[#All],10,FALSE)</f>
        <v>0500</v>
      </c>
      <c r="AQ380" s="1" t="str">
        <f>VLOOKUP(MID(Tableau1[[#This Row],[Codenva]],1,2),Tableau36[],2,FALSE)</f>
        <v>Onderhandelingsprocedure zonder voorafgaande bekendmaking (0500)</v>
      </c>
      <c r="AR380" s="1" t="str">
        <f>VLOOKUP(Tableau1[[#This Row],[POposte]],Tableau13[#All],16,FALSE)</f>
        <v/>
      </c>
      <c r="AS380" s="285" t="str">
        <f>Tableau1[[#This Row],[KRC]]&amp;Tableau1[[#This Row],[Poste KRC]]</f>
        <v>3000208611</v>
      </c>
      <c r="AT380" s="1" t="str">
        <f>VLOOKUP(Tableau1[[#This Row],[Colonne3]],Tableau6[[#All],[krcposte]:[description ]],2,FALSE)</f>
        <v>PPE</v>
      </c>
    </row>
    <row r="381" spans="1:46" x14ac:dyDescent="0.35">
      <c r="A381" s="1" t="str">
        <f>Tableau1[[#This Row],[Nº pièce référence]]</f>
        <v>4500676436</v>
      </c>
      <c r="B381" s="130" t="s">
        <v>1515</v>
      </c>
      <c r="C381" s="1"/>
      <c r="D381" s="1"/>
      <c r="E381" s="1" t="s">
        <v>644</v>
      </c>
      <c r="F381" s="92"/>
      <c r="G381" s="127">
        <v>0</v>
      </c>
      <c r="H381" s="75">
        <v>43993</v>
      </c>
      <c r="I381" s="33">
        <v>17911</v>
      </c>
      <c r="J381" s="73"/>
      <c r="K381" s="73"/>
      <c r="L381" s="176" t="s">
        <v>276</v>
      </c>
      <c r="M381" s="33"/>
      <c r="N381" s="33"/>
      <c r="O381" s="33"/>
      <c r="P381" s="33"/>
      <c r="Q381" s="75">
        <v>43996</v>
      </c>
      <c r="R381" s="226" t="str">
        <f>VLOOKUP(Tableau1[[#This Row],[POposte]],Tableau8[],15,FALSE)</f>
        <v>BB</v>
      </c>
      <c r="S381" s="226" t="str">
        <f>VLOOKUP(Tableau1[[#This Row],[POposte]],Tableau8[],14,FALSE)</f>
        <v>XXX</v>
      </c>
      <c r="T381" s="75" t="str">
        <f>IF(Tableau1[[#This Row],[Strat lancement]]="A0",IF(Tableau1[[#This Row],[Statut lancement]]="X","OK","NOK"),IF(Tableau1[[#This Row],[Strat lancement]]="AA",IF(Tableau1[[#This Row],[Statut lancement]]="XX","OK","NOK"),IF(Tableau1[[#This Row],[Strat lancement]]="BB",IF(Tableau1[[#This Row],[Statut lancement]]="XXX","OK","NOK"))))</f>
        <v>OK</v>
      </c>
      <c r="U381" s="18" t="s">
        <v>649</v>
      </c>
      <c r="V381" s="1" t="s">
        <v>1513</v>
      </c>
      <c r="W381" s="1" t="s">
        <v>217</v>
      </c>
      <c r="X381" s="2">
        <v>43997</v>
      </c>
      <c r="Y381" s="1" t="s">
        <v>1516</v>
      </c>
      <c r="Z381" s="1" t="s">
        <v>219</v>
      </c>
      <c r="AA381" s="2">
        <v>43980</v>
      </c>
      <c r="AB381" s="123" t="s">
        <v>220</v>
      </c>
      <c r="AC381" s="1" t="str">
        <f>VLOOKUP(Tableau1[[#This Row],[POposte]],Tableau8[#All],18,FALSE)</f>
        <v/>
      </c>
      <c r="AD381" s="236" t="str">
        <f>CONCATENATE(Tableau1[[#This Row],[Nº pièce référence]],Tableau1[[#This Row],[Poste de réf.]])</f>
        <v>450067643620</v>
      </c>
      <c r="AE381" s="237">
        <f>VLOOKUP(Tableau1[[#This Row],[POposte]],Tableau5[#All],5,FALSE)</f>
        <v>544.5</v>
      </c>
      <c r="AF381" s="238" t="s">
        <v>52</v>
      </c>
      <c r="AG381" s="237">
        <f>VLOOKUP(Tableau1[[#This Row],[POposte]],Tableau5[#All],6,FALSE)</f>
        <v>544.5</v>
      </c>
      <c r="AH381" s="238" t="s">
        <v>52</v>
      </c>
      <c r="AI381" s="239">
        <f>Tableau1[[#This Row],[Montant Engagé PO]]-Tableau1[[#This Row],[Montant Liquidé]]</f>
        <v>0</v>
      </c>
      <c r="AJ381" s="237" t="str">
        <f>VLOOKUP(Tableau1[[#This Row],[POposte]],Tableau5[#All],3,FALSE)</f>
        <v>300020861</v>
      </c>
      <c r="AK381" s="237" t="str">
        <f>VLOOKUP(Tableau1[[#This Row],[POposte]],Tableau5[#All],4,FALSE)</f>
        <v>1</v>
      </c>
      <c r="AL381" s="146" t="str">
        <f>VLOOKUP(Tableau1[[#This Row],[POposte]],Tableau5[#All],2,FALSE)</f>
        <v>255223121102</v>
      </c>
      <c r="AM381" s="237" t="str">
        <f>VLOOKUP(Tableau1[[#This Row],[POposte]],Tableau8[],9,FALSE)</f>
        <v>Z</v>
      </c>
      <c r="AN381" s="241">
        <f>VLOOKUP(Tableau1[[#This Row],[POposte]],Tableau8[],16,FALSE)</f>
        <v>1</v>
      </c>
      <c r="AO381" s="200">
        <f>VLOOKUP(Tableau1[[#This Row],[POposte]],Tableau8[],17,FALSE)</f>
        <v>0</v>
      </c>
      <c r="AP381" s="1" t="str">
        <f>VLOOKUP(Tableau1[[#This Row],[POposte]],Tableau13[#All],10,FALSE)</f>
        <v>0500</v>
      </c>
      <c r="AQ381" s="1" t="str">
        <f>VLOOKUP(MID(Tableau1[[#This Row],[Codenva]],1,2),Tableau36[],2,FALSE)</f>
        <v>Onderhandelingsprocedure zonder voorafgaande bekendmaking (0500)</v>
      </c>
      <c r="AR381" s="1" t="str">
        <f>VLOOKUP(Tableau1[[#This Row],[POposte]],Tableau13[#All],16,FALSE)</f>
        <v/>
      </c>
      <c r="AS381" s="285" t="str">
        <f>Tableau1[[#This Row],[KRC]]&amp;Tableau1[[#This Row],[Poste KRC]]</f>
        <v>3000208611</v>
      </c>
      <c r="AT381" s="1" t="str">
        <f>VLOOKUP(Tableau1[[#This Row],[Colonne3]],Tableau6[[#All],[krcposte]:[description ]],2,FALSE)</f>
        <v>PPE</v>
      </c>
    </row>
    <row r="382" spans="1:46" x14ac:dyDescent="0.35">
      <c r="A382" s="1" t="str">
        <f>Tableau1[[#This Row],[Nº pièce référence]]</f>
        <v>4500676496</v>
      </c>
      <c r="B382" s="130" t="s">
        <v>1517</v>
      </c>
      <c r="C382" s="1"/>
      <c r="D382" s="1" t="s">
        <v>1518</v>
      </c>
      <c r="E382" s="1" t="s">
        <v>682</v>
      </c>
      <c r="F382" s="92"/>
      <c r="G382" s="127">
        <v>0</v>
      </c>
      <c r="H382" s="95">
        <v>43980</v>
      </c>
      <c r="I382" s="33">
        <v>17469</v>
      </c>
      <c r="J382" s="73" t="s">
        <v>1408</v>
      </c>
      <c r="K382" s="73"/>
      <c r="L382" s="176" t="s">
        <v>276</v>
      </c>
      <c r="M382" s="33"/>
      <c r="N382" s="33"/>
      <c r="O382" s="33"/>
      <c r="P382" s="33"/>
      <c r="Q382" s="75">
        <v>43980</v>
      </c>
      <c r="R382" s="226" t="str">
        <f>VLOOKUP(Tableau1[[#This Row],[POposte]],Tableau8[],15,FALSE)</f>
        <v>BB</v>
      </c>
      <c r="S382" s="226" t="str">
        <f>VLOOKUP(Tableau1[[#This Row],[POposte]],Tableau8[],14,FALSE)</f>
        <v>XXX</v>
      </c>
      <c r="T382" s="75" t="str">
        <f>IF(Tableau1[[#This Row],[Strat lancement]]="A0",IF(Tableau1[[#This Row],[Statut lancement]]="X","OK","NOK"),IF(Tableau1[[#This Row],[Strat lancement]]="AA",IF(Tableau1[[#This Row],[Statut lancement]]="XX","OK","NOK"),IF(Tableau1[[#This Row],[Strat lancement]]="BB",IF(Tableau1[[#This Row],[Statut lancement]]="XXX","OK","NOK"))))</f>
        <v>OK</v>
      </c>
      <c r="U382" s="18" t="s">
        <v>683</v>
      </c>
      <c r="V382" s="1" t="s">
        <v>1519</v>
      </c>
      <c r="W382" s="1" t="s">
        <v>88</v>
      </c>
      <c r="X382" s="2">
        <v>43980</v>
      </c>
      <c r="Y382" s="1" t="s">
        <v>1191</v>
      </c>
      <c r="Z382" s="1" t="s">
        <v>219</v>
      </c>
      <c r="AA382" s="2">
        <v>43980</v>
      </c>
      <c r="AB382" s="123" t="s">
        <v>220</v>
      </c>
      <c r="AC382" s="1" t="str">
        <f>VLOOKUP(Tableau1[[#This Row],[POposte]],Tableau8[#All],18,FALSE)</f>
        <v/>
      </c>
      <c r="AD382" s="236" t="str">
        <f>CONCATENATE(Tableau1[[#This Row],[Nº pièce référence]],Tableau1[[#This Row],[Poste de réf.]])</f>
        <v>450067649610</v>
      </c>
      <c r="AE382" s="237">
        <f>VLOOKUP(Tableau1[[#This Row],[POposte]],Tableau5[#All],5,FALSE)</f>
        <v>12342</v>
      </c>
      <c r="AF382" s="238" t="s">
        <v>52</v>
      </c>
      <c r="AG382" s="237">
        <f>VLOOKUP(Tableau1[[#This Row],[POposte]],Tableau5[#All],6,FALSE)</f>
        <v>12342</v>
      </c>
      <c r="AH382" s="238" t="s">
        <v>52</v>
      </c>
      <c r="AI382" s="239">
        <f>Tableau1[[#This Row],[Montant Engagé PO]]-Tableau1[[#This Row],[Montant Liquidé]]</f>
        <v>0</v>
      </c>
      <c r="AJ382" s="237" t="str">
        <f>VLOOKUP(Tableau1[[#This Row],[POposte]],Tableau5[#All],3,FALSE)</f>
        <v>300020861</v>
      </c>
      <c r="AK382" s="237" t="str">
        <f>VLOOKUP(Tableau1[[#This Row],[POposte]],Tableau5[#All],4,FALSE)</f>
        <v>2</v>
      </c>
      <c r="AL382" s="146" t="str">
        <f>VLOOKUP(Tableau1[[#This Row],[POposte]],Tableau5[#All],2,FALSE)</f>
        <v>255223121102</v>
      </c>
      <c r="AM382" s="237" t="str">
        <f>VLOOKUP(Tableau1[[#This Row],[POposte]],Tableau8[],9,FALSE)</f>
        <v>Z</v>
      </c>
      <c r="AN382" s="241">
        <f>VLOOKUP(Tableau1[[#This Row],[POposte]],Tableau8[],16,FALSE)</f>
        <v>1</v>
      </c>
      <c r="AO382" s="200">
        <f>VLOOKUP(Tableau1[[#This Row],[POposte]],Tableau8[],17,FALSE)</f>
        <v>0</v>
      </c>
      <c r="AP382" s="1" t="str">
        <f>VLOOKUP(Tableau1[[#This Row],[POposte]],Tableau13[#All],10,FALSE)</f>
        <v>0800</v>
      </c>
      <c r="AQ382" s="1" t="str">
        <f>VLOOKUP(MID(Tableau1[[#This Row],[Codenva]],1,2),Tableau36[],2,FALSE)</f>
        <v>Overheidsopdrachten van beperkte waarde (0800)</v>
      </c>
      <c r="AR382" s="1" t="str">
        <f>VLOOKUP(Tableau1[[#This Row],[POposte]],Tableau13[#All],16,FALSE)</f>
        <v/>
      </c>
      <c r="AS382" s="285" t="str">
        <f>Tableau1[[#This Row],[KRC]]&amp;Tableau1[[#This Row],[Poste KRC]]</f>
        <v>3000208612</v>
      </c>
      <c r="AT382" s="1" t="str">
        <f>VLOOKUP(Tableau1[[#This Row],[Colonne3]],Tableau6[[#All],[krcposte]:[description ]],2,FALSE)</f>
        <v>Testing/reactifs</v>
      </c>
    </row>
    <row r="383" spans="1:46" x14ac:dyDescent="0.35">
      <c r="A383" s="1" t="str">
        <f>Tableau1[[#This Row],[Nº pièce référence]]</f>
        <v>4500676467</v>
      </c>
      <c r="B383" s="130" t="s">
        <v>1520</v>
      </c>
      <c r="C383" s="1"/>
      <c r="D383" s="1"/>
      <c r="E383" s="1" t="s">
        <v>831</v>
      </c>
      <c r="F383" s="92"/>
      <c r="G383" s="127">
        <v>0</v>
      </c>
      <c r="H383" s="95">
        <v>43977</v>
      </c>
      <c r="I383" s="33">
        <v>17054</v>
      </c>
      <c r="J383" s="73" t="s">
        <v>1422</v>
      </c>
      <c r="K383" s="73"/>
      <c r="L383" s="176" t="s">
        <v>276</v>
      </c>
      <c r="M383" s="33"/>
      <c r="N383" s="33"/>
      <c r="O383" s="33"/>
      <c r="P383" s="33"/>
      <c r="Q383" s="95">
        <v>43977</v>
      </c>
      <c r="R383" s="227" t="str">
        <f>VLOOKUP(Tableau1[[#This Row],[POposte]],Tableau8[],15,FALSE)</f>
        <v>BB</v>
      </c>
      <c r="S383" s="227" t="str">
        <f>VLOOKUP(Tableau1[[#This Row],[POposte]],Tableau8[],14,FALSE)</f>
        <v>XXX</v>
      </c>
      <c r="T383" s="95" t="str">
        <f>IF(Tableau1[[#This Row],[Strat lancement]]="A0",IF(Tableau1[[#This Row],[Statut lancement]]="X","OK","NOK"),IF(Tableau1[[#This Row],[Strat lancement]]="AA",IF(Tableau1[[#This Row],[Statut lancement]]="XX","OK","NOK"),IF(Tableau1[[#This Row],[Strat lancement]]="BB",IF(Tableau1[[#This Row],[Statut lancement]]="XXX","OK","NOK"))))</f>
        <v>OK</v>
      </c>
      <c r="U383" s="18" t="s">
        <v>833</v>
      </c>
      <c r="V383" s="1" t="s">
        <v>1521</v>
      </c>
      <c r="W383" s="1" t="s">
        <v>88</v>
      </c>
      <c r="X383" s="2">
        <v>43980</v>
      </c>
      <c r="Y383" s="1" t="s">
        <v>837</v>
      </c>
      <c r="Z383" s="1" t="s">
        <v>219</v>
      </c>
      <c r="AA383" s="2">
        <v>43980</v>
      </c>
      <c r="AB383" s="123" t="s">
        <v>220</v>
      </c>
      <c r="AC383" s="1" t="str">
        <f>VLOOKUP(Tableau1[[#This Row],[POposte]],Tableau8[#All],18,FALSE)</f>
        <v/>
      </c>
      <c r="AD383" s="236" t="str">
        <f>CONCATENATE(Tableau1[[#This Row],[Nº pièce référence]],Tableau1[[#This Row],[Poste de réf.]])</f>
        <v>450067646710</v>
      </c>
      <c r="AE383" s="237">
        <f>VLOOKUP(Tableau1[[#This Row],[POposte]],Tableau5[#All],5,FALSE)</f>
        <v>110899.35</v>
      </c>
      <c r="AF383" s="238" t="s">
        <v>52</v>
      </c>
      <c r="AG383" s="237">
        <f>VLOOKUP(Tableau1[[#This Row],[POposte]],Tableau5[#All],6,FALSE)</f>
        <v>110899.35</v>
      </c>
      <c r="AH383" s="238" t="s">
        <v>52</v>
      </c>
      <c r="AI383" s="239">
        <f>Tableau1[[#This Row],[Montant Engagé PO]]-Tableau1[[#This Row],[Montant Liquidé]]</f>
        <v>0</v>
      </c>
      <c r="AJ383" s="237" t="str">
        <f>VLOOKUP(Tableau1[[#This Row],[POposte]],Tableau5[#All],3,FALSE)</f>
        <v>300020861</v>
      </c>
      <c r="AK383" s="237" t="str">
        <f>VLOOKUP(Tableau1[[#This Row],[POposte]],Tableau5[#All],4,FALSE)</f>
        <v>1</v>
      </c>
      <c r="AL383" s="146" t="str">
        <f>VLOOKUP(Tableau1[[#This Row],[POposte]],Tableau5[#All],2,FALSE)</f>
        <v>255223121102</v>
      </c>
      <c r="AM383" s="237" t="str">
        <f>VLOOKUP(Tableau1[[#This Row],[POposte]],Tableau8[],9,FALSE)</f>
        <v>Z</v>
      </c>
      <c r="AN383" s="241">
        <f>VLOOKUP(Tableau1[[#This Row],[POposte]],Tableau8[],16,FALSE)</f>
        <v>1</v>
      </c>
      <c r="AO383" s="200">
        <f>VLOOKUP(Tableau1[[#This Row],[POposte]],Tableau8[],17,FALSE)</f>
        <v>0</v>
      </c>
      <c r="AP383" s="1" t="str">
        <f>VLOOKUP(Tableau1[[#This Row],[POposte]],Tableau13[#All],10,FALSE)</f>
        <v>0500</v>
      </c>
      <c r="AQ383" s="1" t="str">
        <f>VLOOKUP(MID(Tableau1[[#This Row],[Codenva]],1,2),Tableau36[],2,FALSE)</f>
        <v>Onderhandelingsprocedure zonder voorafgaande bekendmaking (0500)</v>
      </c>
      <c r="AR383" s="1" t="str">
        <f>VLOOKUP(Tableau1[[#This Row],[POposte]],Tableau13[#All],16,FALSE)</f>
        <v/>
      </c>
      <c r="AS383" s="285" t="str">
        <f>Tableau1[[#This Row],[KRC]]&amp;Tableau1[[#This Row],[Poste KRC]]</f>
        <v>3000208611</v>
      </c>
      <c r="AT383" s="1" t="str">
        <f>VLOOKUP(Tableau1[[#This Row],[Colonne3]],Tableau6[[#All],[krcposte]:[description ]],2,FALSE)</f>
        <v>PPE</v>
      </c>
    </row>
    <row r="384" spans="1:46" x14ac:dyDescent="0.35">
      <c r="A384" s="1" t="str">
        <f>Tableau1[[#This Row],[Nº pièce référence]]</f>
        <v>4500676765</v>
      </c>
      <c r="B384" s="122" t="s">
        <v>1522</v>
      </c>
      <c r="C384" s="1"/>
      <c r="D384" s="1"/>
      <c r="E384" s="159" t="s">
        <v>1523</v>
      </c>
      <c r="F384" s="92"/>
      <c r="G384" s="123"/>
      <c r="H384" s="75">
        <v>43979</v>
      </c>
      <c r="I384" s="42">
        <v>17223</v>
      </c>
      <c r="J384" s="97" t="s">
        <v>1408</v>
      </c>
      <c r="K384" s="75">
        <v>44029</v>
      </c>
      <c r="L384" s="1" t="s">
        <v>253</v>
      </c>
      <c r="M384" s="42"/>
      <c r="N384" s="42"/>
      <c r="O384" s="42"/>
      <c r="P384" s="42"/>
      <c r="Q384" s="75" t="e">
        <v>#N/A</v>
      </c>
      <c r="R384" s="226" t="str">
        <f>VLOOKUP(Tableau1[[#This Row],[POposte]],Tableau8[],15,FALSE)</f>
        <v>BB</v>
      </c>
      <c r="S384" s="226" t="str">
        <f>VLOOKUP(Tableau1[[#This Row],[POposte]],Tableau8[],14,FALSE)</f>
        <v>XXX</v>
      </c>
      <c r="T384" s="75" t="str">
        <f>IF(Tableau1[[#This Row],[Strat lancement]]="A0",IF(Tableau1[[#This Row],[Statut lancement]]="X","OK","NOK"),IF(Tableau1[[#This Row],[Strat lancement]]="AA",IF(Tableau1[[#This Row],[Statut lancement]]="XX","OK","NOK"),IF(Tableau1[[#This Row],[Strat lancement]]="BB",IF(Tableau1[[#This Row],[Statut lancement]]="XXX","OK","NOK"))))</f>
        <v>OK</v>
      </c>
      <c r="U384" s="18" t="s">
        <v>1524</v>
      </c>
      <c r="V384" s="1" t="s">
        <v>1525</v>
      </c>
      <c r="W384" s="1" t="s">
        <v>88</v>
      </c>
      <c r="X384" s="2">
        <v>43984</v>
      </c>
      <c r="Y384" s="1" t="s">
        <v>1526</v>
      </c>
      <c r="Z384" s="1" t="s">
        <v>219</v>
      </c>
      <c r="AA384" s="2">
        <v>43984</v>
      </c>
      <c r="AB384" s="123" t="s">
        <v>220</v>
      </c>
      <c r="AC384" s="1" t="str">
        <f>VLOOKUP(Tableau1[[#This Row],[POposte]],Tableau8[#All],18,FALSE)</f>
        <v/>
      </c>
      <c r="AD384" s="236" t="str">
        <f>CONCATENATE(Tableau1[[#This Row],[Nº pièce référence]],Tableau1[[#This Row],[Poste de réf.]])</f>
        <v>450067676510</v>
      </c>
      <c r="AE384" s="237">
        <f>VLOOKUP(Tableau1[[#This Row],[POposte]],Tableau5[#All],5,FALSE)</f>
        <v>126000</v>
      </c>
      <c r="AF384" s="238" t="s">
        <v>52</v>
      </c>
      <c r="AG384" s="237">
        <f>VLOOKUP(Tableau1[[#This Row],[POposte]],Tableau5[#All],6,FALSE)</f>
        <v>0</v>
      </c>
      <c r="AH384" s="238" t="s">
        <v>52</v>
      </c>
      <c r="AI384" s="239">
        <f>Tableau1[[#This Row],[Montant Engagé PO]]-Tableau1[[#This Row],[Montant Liquidé]]</f>
        <v>126000</v>
      </c>
      <c r="AJ384" s="237" t="str">
        <f>VLOOKUP(Tableau1[[#This Row],[POposte]],Tableau5[#All],3,FALSE)</f>
        <v>300020895</v>
      </c>
      <c r="AK384" s="237" t="str">
        <f>VLOOKUP(Tableau1[[#This Row],[POposte]],Tableau5[#All],4,FALSE)</f>
        <v>1</v>
      </c>
      <c r="AL384" s="146" t="str">
        <f>VLOOKUP(Tableau1[[#This Row],[POposte]],Tableau5[#All],2,FALSE)</f>
        <v>252122121104</v>
      </c>
      <c r="AM384" s="237" t="str">
        <f>VLOOKUP(Tableau1[[#This Row],[POposte]],Tableau8[],9,FALSE)</f>
        <v>L</v>
      </c>
      <c r="AN384" s="241">
        <f>VLOOKUP(Tableau1[[#This Row],[POposte]],Tableau8[],16,FALSE)</f>
        <v>1</v>
      </c>
      <c r="AO384" s="200">
        <f>VLOOKUP(Tableau1[[#This Row],[POposte]],Tableau8[],17,FALSE)</f>
        <v>1</v>
      </c>
      <c r="AP384" s="1" t="str">
        <f>VLOOKUP(Tableau1[[#This Row],[POposte]],Tableau13[#All],10,FALSE)</f>
        <v>0500</v>
      </c>
      <c r="AQ384" s="1" t="str">
        <f>VLOOKUP(MID(Tableau1[[#This Row],[Codenva]],1,2),Tableau36[],2,FALSE)</f>
        <v>Onderhandelingsprocedure zonder voorafgaande bekendmaking (0500)</v>
      </c>
      <c r="AR384" s="1" t="str">
        <f>VLOOKUP(Tableau1[[#This Row],[POposte]],Tableau13[#All],16,FALSE)</f>
        <v/>
      </c>
      <c r="AS384" s="285" t="str">
        <f>Tableau1[[#This Row],[KRC]]&amp;Tableau1[[#This Row],[Poste KRC]]</f>
        <v>3000208951</v>
      </c>
      <c r="AT384" s="1">
        <f>VLOOKUP(Tableau1[[#This Row],[Colonne3]],Tableau6[[#All],[krcposte]:[description ]],2,FALSE)</f>
        <v>0</v>
      </c>
    </row>
    <row r="385" spans="1:46" hidden="1" x14ac:dyDescent="0.35">
      <c r="A385" s="1" t="str">
        <f>Tableau1[[#This Row],[Nº pièce référence]]</f>
        <v>4500676744</v>
      </c>
      <c r="B385" s="124"/>
      <c r="C385" s="1"/>
      <c r="D385" s="1"/>
      <c r="E385" s="1" t="s">
        <v>370</v>
      </c>
      <c r="F385" s="92"/>
      <c r="G385" s="123"/>
      <c r="H385" s="75" t="s">
        <v>214</v>
      </c>
      <c r="I385" s="75" t="s">
        <v>214</v>
      </c>
      <c r="J385" s="75" t="s">
        <v>214</v>
      </c>
      <c r="K385" s="75" t="s">
        <v>214</v>
      </c>
      <c r="L385" s="1"/>
      <c r="M385" s="75"/>
      <c r="N385" s="75"/>
      <c r="O385" s="75"/>
      <c r="P385" s="75"/>
      <c r="Q385" s="75" t="s">
        <v>214</v>
      </c>
      <c r="R385" s="226" t="str">
        <f>VLOOKUP(Tableau1[[#This Row],[POposte]],Tableau8[],15,FALSE)</f>
        <v>A0</v>
      </c>
      <c r="S385" s="226" t="str">
        <f>VLOOKUP(Tableau1[[#This Row],[POposte]],Tableau8[],14,FALSE)</f>
        <v>X</v>
      </c>
      <c r="T385" s="75" t="str">
        <f>IF(Tableau1[[#This Row],[Strat lancement]]="A0",IF(Tableau1[[#This Row],[Statut lancement]]="X","OK","NOK"),IF(Tableau1[[#This Row],[Strat lancement]]="AA",IF(Tableau1[[#This Row],[Statut lancement]]="XX","OK","NOK"),IF(Tableau1[[#This Row],[Strat lancement]]="BB",IF(Tableau1[[#This Row],[Statut lancement]]="XXX","OK","NOK"))))</f>
        <v>OK</v>
      </c>
      <c r="U385" s="18" t="s">
        <v>371</v>
      </c>
      <c r="V385" s="1" t="s">
        <v>1527</v>
      </c>
      <c r="W385" s="1" t="s">
        <v>88</v>
      </c>
      <c r="X385" s="2">
        <v>43945</v>
      </c>
      <c r="Y385" s="1" t="s">
        <v>1528</v>
      </c>
      <c r="Z385" s="1" t="s">
        <v>219</v>
      </c>
      <c r="AA385" s="2">
        <v>43984</v>
      </c>
      <c r="AB385" s="123" t="s">
        <v>220</v>
      </c>
      <c r="AC385" s="1" t="str">
        <f>VLOOKUP(Tableau1[[#This Row],[POposte]],Tableau8[#All],18,FALSE)</f>
        <v/>
      </c>
      <c r="AD385" s="236" t="str">
        <f>CONCATENATE(Tableau1[[#This Row],[Nº pièce référence]],Tableau1[[#This Row],[Poste de réf.]])</f>
        <v>450067674410</v>
      </c>
      <c r="AE385" s="237">
        <f>VLOOKUP(Tableau1[[#This Row],[POposte]],Tableau5[#All],5,FALSE)</f>
        <v>65</v>
      </c>
      <c r="AF385" s="238" t="s">
        <v>52</v>
      </c>
      <c r="AG385" s="237">
        <f>VLOOKUP(Tableau1[[#This Row],[POposte]],Tableau5[#All],6,FALSE)</f>
        <v>65</v>
      </c>
      <c r="AH385" s="238" t="s">
        <v>52</v>
      </c>
      <c r="AI385" s="239">
        <f>Tableau1[[#This Row],[Montant Engagé PO]]-Tableau1[[#This Row],[Montant Liquidé]]</f>
        <v>0</v>
      </c>
      <c r="AJ385" s="237" t="str">
        <f>VLOOKUP(Tableau1[[#This Row],[POposte]],Tableau5[#All],3,FALSE)</f>
        <v>300020692</v>
      </c>
      <c r="AK385" s="237" t="str">
        <f>VLOOKUP(Tableau1[[#This Row],[POposte]],Tableau5[#All],4,FALSE)</f>
        <v>2</v>
      </c>
      <c r="AL385" s="146" t="str">
        <f>VLOOKUP(Tableau1[[#This Row],[POposte]],Tableau5[#All],2,FALSE)</f>
        <v>252112121101</v>
      </c>
      <c r="AM385" s="237" t="str">
        <f>VLOOKUP(Tableau1[[#This Row],[POposte]],Tableau8[],9,FALSE)</f>
        <v>Z</v>
      </c>
      <c r="AN385" s="241">
        <f>VLOOKUP(Tableau1[[#This Row],[POposte]],Tableau8[],16,FALSE)</f>
        <v>1</v>
      </c>
      <c r="AO385" s="200">
        <f>VLOOKUP(Tableau1[[#This Row],[POposte]],Tableau8[],17,FALSE)</f>
        <v>0</v>
      </c>
      <c r="AP385" s="1" t="str">
        <f>VLOOKUP(Tableau1[[#This Row],[POposte]],Tableau13[#All],10,FALSE)</f>
        <v>0800</v>
      </c>
      <c r="AQ385" s="1" t="str">
        <f>VLOOKUP(MID(Tableau1[[#This Row],[Codenva]],1,2),Tableau36[],2,FALSE)</f>
        <v>Overheidsopdrachten van beperkte waarde (0800)</v>
      </c>
      <c r="AR385" s="1" t="str">
        <f>VLOOKUP(Tableau1[[#This Row],[POposte]],Tableau13[#All],16,FALSE)</f>
        <v/>
      </c>
      <c r="AS385" s="285" t="str">
        <f>Tableau1[[#This Row],[KRC]]&amp;Tableau1[[#This Row],[Poste KRC]]</f>
        <v>3000206922</v>
      </c>
      <c r="AT385" s="1" t="e">
        <f>VLOOKUP(Tableau1[[#This Row],[Colonne3]],Tableau6[[#All],[krcposte]:[description ]],2,FALSE)</f>
        <v>#N/A</v>
      </c>
    </row>
    <row r="386" spans="1:46" hidden="1" x14ac:dyDescent="0.35">
      <c r="A386" s="1" t="str">
        <f>Tableau1[[#This Row],[Nº pièce référence]]</f>
        <v>4500676744</v>
      </c>
      <c r="B386" s="124"/>
      <c r="C386" s="1"/>
      <c r="D386" s="1"/>
      <c r="E386" s="1" t="s">
        <v>370</v>
      </c>
      <c r="F386" s="92"/>
      <c r="G386" s="123"/>
      <c r="H386" s="75" t="s">
        <v>214</v>
      </c>
      <c r="I386" s="75" t="s">
        <v>214</v>
      </c>
      <c r="J386" s="75" t="s">
        <v>214</v>
      </c>
      <c r="K386" s="75" t="s">
        <v>214</v>
      </c>
      <c r="L386" s="1"/>
      <c r="M386" s="75"/>
      <c r="N386" s="75"/>
      <c r="O386" s="75"/>
      <c r="P386" s="75"/>
      <c r="Q386" s="75" t="s">
        <v>214</v>
      </c>
      <c r="R386" s="226" t="str">
        <f>VLOOKUP(Tableau1[[#This Row],[POposte]],Tableau8[],15,FALSE)</f>
        <v>A0</v>
      </c>
      <c r="S386" s="226" t="str">
        <f>VLOOKUP(Tableau1[[#This Row],[POposte]],Tableau8[],14,FALSE)</f>
        <v>X</v>
      </c>
      <c r="T386" s="75" t="str">
        <f>IF(Tableau1[[#This Row],[Strat lancement]]="A0",IF(Tableau1[[#This Row],[Statut lancement]]="X","OK","NOK"),IF(Tableau1[[#This Row],[Strat lancement]]="AA",IF(Tableau1[[#This Row],[Statut lancement]]="XX","OK","NOK"),IF(Tableau1[[#This Row],[Strat lancement]]="BB",IF(Tableau1[[#This Row],[Statut lancement]]="XXX","OK","NOK"))))</f>
        <v>OK</v>
      </c>
      <c r="U386" s="18" t="s">
        <v>371</v>
      </c>
      <c r="V386" s="1" t="s">
        <v>1527</v>
      </c>
      <c r="W386" s="1" t="s">
        <v>217</v>
      </c>
      <c r="X386" s="2">
        <v>43945</v>
      </c>
      <c r="Y386" s="1" t="s">
        <v>1529</v>
      </c>
      <c r="Z386" s="1" t="s">
        <v>219</v>
      </c>
      <c r="AA386" s="2">
        <v>43984</v>
      </c>
      <c r="AB386" s="123" t="s">
        <v>220</v>
      </c>
      <c r="AC386" s="1" t="str">
        <f>VLOOKUP(Tableau1[[#This Row],[POposte]],Tableau8[#All],18,FALSE)</f>
        <v/>
      </c>
      <c r="AD386" s="236" t="str">
        <f>CONCATENATE(Tableau1[[#This Row],[Nº pièce référence]],Tableau1[[#This Row],[Poste de réf.]])</f>
        <v>450067674420</v>
      </c>
      <c r="AE386" s="237">
        <f>VLOOKUP(Tableau1[[#This Row],[POposte]],Tableau5[#All],5,FALSE)</f>
        <v>65</v>
      </c>
      <c r="AF386" s="238" t="s">
        <v>52</v>
      </c>
      <c r="AG386" s="237">
        <f>VLOOKUP(Tableau1[[#This Row],[POposte]],Tableau5[#All],6,FALSE)</f>
        <v>65</v>
      </c>
      <c r="AH386" s="238" t="s">
        <v>52</v>
      </c>
      <c r="AI386" s="239">
        <f>Tableau1[[#This Row],[Montant Engagé PO]]-Tableau1[[#This Row],[Montant Liquidé]]</f>
        <v>0</v>
      </c>
      <c r="AJ386" s="237" t="str">
        <f>VLOOKUP(Tableau1[[#This Row],[POposte]],Tableau5[#All],3,FALSE)</f>
        <v>300020692</v>
      </c>
      <c r="AK386" s="237" t="str">
        <f>VLOOKUP(Tableau1[[#This Row],[POposte]],Tableau5[#All],4,FALSE)</f>
        <v>2</v>
      </c>
      <c r="AL386" s="146" t="str">
        <f>VLOOKUP(Tableau1[[#This Row],[POposte]],Tableau5[#All],2,FALSE)</f>
        <v>252112121101</v>
      </c>
      <c r="AM386" s="237" t="str">
        <f>VLOOKUP(Tableau1[[#This Row],[POposte]],Tableau8[],9,FALSE)</f>
        <v>Z</v>
      </c>
      <c r="AN386" s="241">
        <f>VLOOKUP(Tableau1[[#This Row],[POposte]],Tableau8[],16,FALSE)</f>
        <v>1</v>
      </c>
      <c r="AO386" s="200">
        <f>VLOOKUP(Tableau1[[#This Row],[POposte]],Tableau8[],17,FALSE)</f>
        <v>0</v>
      </c>
      <c r="AP386" s="1" t="str">
        <f>VLOOKUP(Tableau1[[#This Row],[POposte]],Tableau13[#All],10,FALSE)</f>
        <v>0800</v>
      </c>
      <c r="AQ386" s="1" t="str">
        <f>VLOOKUP(MID(Tableau1[[#This Row],[Codenva]],1,2),Tableau36[],2,FALSE)</f>
        <v>Overheidsopdrachten van beperkte waarde (0800)</v>
      </c>
      <c r="AR386" s="1" t="str">
        <f>VLOOKUP(Tableau1[[#This Row],[POposte]],Tableau13[#All],16,FALSE)</f>
        <v/>
      </c>
      <c r="AS386" s="285" t="str">
        <f>Tableau1[[#This Row],[KRC]]&amp;Tableau1[[#This Row],[Poste KRC]]</f>
        <v>3000206922</v>
      </c>
      <c r="AT386" s="1" t="e">
        <f>VLOOKUP(Tableau1[[#This Row],[Colonne3]],Tableau6[[#All],[krcposte]:[description ]],2,FALSE)</f>
        <v>#N/A</v>
      </c>
    </row>
    <row r="387" spans="1:46" hidden="1" x14ac:dyDescent="0.35">
      <c r="A387" s="1" t="str">
        <f>Tableau1[[#This Row],[Nº pièce référence]]</f>
        <v>4500676744</v>
      </c>
      <c r="B387" s="124"/>
      <c r="C387" s="1"/>
      <c r="D387" s="1"/>
      <c r="E387" s="1" t="s">
        <v>370</v>
      </c>
      <c r="F387" s="92"/>
      <c r="G387" s="123"/>
      <c r="H387" s="75" t="s">
        <v>214</v>
      </c>
      <c r="I387" s="75" t="s">
        <v>214</v>
      </c>
      <c r="J387" s="75" t="s">
        <v>214</v>
      </c>
      <c r="K387" s="75" t="s">
        <v>214</v>
      </c>
      <c r="L387" s="1"/>
      <c r="M387" s="75"/>
      <c r="N387" s="75"/>
      <c r="O387" s="75"/>
      <c r="P387" s="75"/>
      <c r="Q387" s="75" t="s">
        <v>214</v>
      </c>
      <c r="R387" s="226" t="str">
        <f>VLOOKUP(Tableau1[[#This Row],[POposte]],Tableau8[],15,FALSE)</f>
        <v>A0</v>
      </c>
      <c r="S387" s="226" t="str">
        <f>VLOOKUP(Tableau1[[#This Row],[POposte]],Tableau8[],14,FALSE)</f>
        <v>X</v>
      </c>
      <c r="T387" s="75" t="str">
        <f>IF(Tableau1[[#This Row],[Strat lancement]]="A0",IF(Tableau1[[#This Row],[Statut lancement]]="X","OK","NOK"),IF(Tableau1[[#This Row],[Strat lancement]]="AA",IF(Tableau1[[#This Row],[Statut lancement]]="XX","OK","NOK"),IF(Tableau1[[#This Row],[Strat lancement]]="BB",IF(Tableau1[[#This Row],[Statut lancement]]="XXX","OK","NOK"))))</f>
        <v>OK</v>
      </c>
      <c r="U387" s="18" t="s">
        <v>371</v>
      </c>
      <c r="V387" s="1" t="s">
        <v>1527</v>
      </c>
      <c r="W387" s="1" t="s">
        <v>222</v>
      </c>
      <c r="X387" s="2">
        <v>43945</v>
      </c>
      <c r="Y387" s="1" t="s">
        <v>1530</v>
      </c>
      <c r="Z387" s="1" t="s">
        <v>219</v>
      </c>
      <c r="AA387" s="2">
        <v>43984</v>
      </c>
      <c r="AB387" s="123" t="s">
        <v>220</v>
      </c>
      <c r="AC387" s="1" t="str">
        <f>VLOOKUP(Tableau1[[#This Row],[POposte]],Tableau8[#All],18,FALSE)</f>
        <v/>
      </c>
      <c r="AD387" s="236" t="str">
        <f>CONCATENATE(Tableau1[[#This Row],[Nº pièce référence]],Tableau1[[#This Row],[Poste de réf.]])</f>
        <v>450067674430</v>
      </c>
      <c r="AE387" s="237">
        <f>VLOOKUP(Tableau1[[#This Row],[POposte]],Tableau5[#All],5,FALSE)</f>
        <v>65</v>
      </c>
      <c r="AF387" s="238" t="s">
        <v>52</v>
      </c>
      <c r="AG387" s="237">
        <f>VLOOKUP(Tableau1[[#This Row],[POposte]],Tableau5[#All],6,FALSE)</f>
        <v>65</v>
      </c>
      <c r="AH387" s="238" t="s">
        <v>52</v>
      </c>
      <c r="AI387" s="239">
        <f>Tableau1[[#This Row],[Montant Engagé PO]]-Tableau1[[#This Row],[Montant Liquidé]]</f>
        <v>0</v>
      </c>
      <c r="AJ387" s="237" t="str">
        <f>VLOOKUP(Tableau1[[#This Row],[POposte]],Tableau5[#All],3,FALSE)</f>
        <v>300020692</v>
      </c>
      <c r="AK387" s="237" t="str">
        <f>VLOOKUP(Tableau1[[#This Row],[POposte]],Tableau5[#All],4,FALSE)</f>
        <v>2</v>
      </c>
      <c r="AL387" s="146" t="str">
        <f>VLOOKUP(Tableau1[[#This Row],[POposte]],Tableau5[#All],2,FALSE)</f>
        <v>252112121101</v>
      </c>
      <c r="AM387" s="237" t="str">
        <f>VLOOKUP(Tableau1[[#This Row],[POposte]],Tableau8[],9,FALSE)</f>
        <v>Z</v>
      </c>
      <c r="AN387" s="241">
        <f>VLOOKUP(Tableau1[[#This Row],[POposte]],Tableau8[],16,FALSE)</f>
        <v>1</v>
      </c>
      <c r="AO387" s="200">
        <f>VLOOKUP(Tableau1[[#This Row],[POposte]],Tableau8[],17,FALSE)</f>
        <v>0</v>
      </c>
      <c r="AP387" s="1" t="str">
        <f>VLOOKUP(Tableau1[[#This Row],[POposte]],Tableau13[#All],10,FALSE)</f>
        <v>0800</v>
      </c>
      <c r="AQ387" s="1" t="str">
        <f>VLOOKUP(MID(Tableau1[[#This Row],[Codenva]],1,2),Tableau36[],2,FALSE)</f>
        <v>Overheidsopdrachten van beperkte waarde (0800)</v>
      </c>
      <c r="AR387" s="1" t="str">
        <f>VLOOKUP(Tableau1[[#This Row],[POposte]],Tableau13[#All],16,FALSE)</f>
        <v/>
      </c>
      <c r="AS387" s="285" t="str">
        <f>Tableau1[[#This Row],[KRC]]&amp;Tableau1[[#This Row],[Poste KRC]]</f>
        <v>3000206922</v>
      </c>
      <c r="AT387" s="1" t="e">
        <f>VLOOKUP(Tableau1[[#This Row],[Colonne3]],Tableau6[[#All],[krcposte]:[description ]],2,FALSE)</f>
        <v>#N/A</v>
      </c>
    </row>
    <row r="388" spans="1:46" hidden="1" x14ac:dyDescent="0.35">
      <c r="A388" s="1" t="str">
        <f>Tableau1[[#This Row],[Nº pièce référence]]</f>
        <v>4500676744</v>
      </c>
      <c r="B388" s="124"/>
      <c r="C388" s="1"/>
      <c r="D388" s="1"/>
      <c r="E388" s="1" t="s">
        <v>370</v>
      </c>
      <c r="F388" s="92"/>
      <c r="G388" s="123"/>
      <c r="H388" s="75" t="s">
        <v>214</v>
      </c>
      <c r="I388" s="75" t="s">
        <v>214</v>
      </c>
      <c r="J388" s="75" t="s">
        <v>214</v>
      </c>
      <c r="K388" s="75" t="s">
        <v>214</v>
      </c>
      <c r="L388" s="1"/>
      <c r="M388" s="75"/>
      <c r="N388" s="75"/>
      <c r="O388" s="75"/>
      <c r="P388" s="75"/>
      <c r="Q388" s="75" t="s">
        <v>214</v>
      </c>
      <c r="R388" s="226" t="str">
        <f>VLOOKUP(Tableau1[[#This Row],[POposte]],Tableau8[],15,FALSE)</f>
        <v>A0</v>
      </c>
      <c r="S388" s="226" t="str">
        <f>VLOOKUP(Tableau1[[#This Row],[POposte]],Tableau8[],14,FALSE)</f>
        <v>X</v>
      </c>
      <c r="T388" s="75" t="str">
        <f>IF(Tableau1[[#This Row],[Strat lancement]]="A0",IF(Tableau1[[#This Row],[Statut lancement]]="X","OK","NOK"),IF(Tableau1[[#This Row],[Strat lancement]]="AA",IF(Tableau1[[#This Row],[Statut lancement]]="XX","OK","NOK"),IF(Tableau1[[#This Row],[Strat lancement]]="BB",IF(Tableau1[[#This Row],[Statut lancement]]="XXX","OK","NOK"))))</f>
        <v>OK</v>
      </c>
      <c r="U388" s="18" t="s">
        <v>371</v>
      </c>
      <c r="V388" s="1" t="s">
        <v>1527</v>
      </c>
      <c r="W388" s="1" t="s">
        <v>421</v>
      </c>
      <c r="X388" s="2">
        <v>43945</v>
      </c>
      <c r="Y388" s="1" t="s">
        <v>1531</v>
      </c>
      <c r="Z388" s="1" t="s">
        <v>219</v>
      </c>
      <c r="AA388" s="2">
        <v>43984</v>
      </c>
      <c r="AB388" s="123" t="s">
        <v>220</v>
      </c>
      <c r="AC388" s="1" t="str">
        <f>VLOOKUP(Tableau1[[#This Row],[POposte]],Tableau8[#All],18,FALSE)</f>
        <v/>
      </c>
      <c r="AD388" s="236" t="str">
        <f>CONCATENATE(Tableau1[[#This Row],[Nº pièce référence]],Tableau1[[#This Row],[Poste de réf.]])</f>
        <v>450067674440</v>
      </c>
      <c r="AE388" s="237">
        <f>VLOOKUP(Tableau1[[#This Row],[POposte]],Tableau5[#All],5,FALSE)</f>
        <v>67.430000000000007</v>
      </c>
      <c r="AF388" s="238" t="s">
        <v>52</v>
      </c>
      <c r="AG388" s="237">
        <f>VLOOKUP(Tableau1[[#This Row],[POposte]],Tableau5[#All],6,FALSE)</f>
        <v>67.430000000000007</v>
      </c>
      <c r="AH388" s="238" t="s">
        <v>52</v>
      </c>
      <c r="AI388" s="239">
        <f>Tableau1[[#This Row],[Montant Engagé PO]]-Tableau1[[#This Row],[Montant Liquidé]]</f>
        <v>0</v>
      </c>
      <c r="AJ388" s="237" t="str">
        <f>VLOOKUP(Tableau1[[#This Row],[POposte]],Tableau5[#All],3,FALSE)</f>
        <v>300020692</v>
      </c>
      <c r="AK388" s="237" t="str">
        <f>VLOOKUP(Tableau1[[#This Row],[POposte]],Tableau5[#All],4,FALSE)</f>
        <v>2</v>
      </c>
      <c r="AL388" s="146" t="str">
        <f>VLOOKUP(Tableau1[[#This Row],[POposte]],Tableau5[#All],2,FALSE)</f>
        <v>252112121101</v>
      </c>
      <c r="AM388" s="237" t="str">
        <f>VLOOKUP(Tableau1[[#This Row],[POposte]],Tableau8[],9,FALSE)</f>
        <v>Z</v>
      </c>
      <c r="AN388" s="241">
        <f>VLOOKUP(Tableau1[[#This Row],[POposte]],Tableau8[],16,FALSE)</f>
        <v>1</v>
      </c>
      <c r="AO388" s="200">
        <f>VLOOKUP(Tableau1[[#This Row],[POposte]],Tableau8[],17,FALSE)</f>
        <v>0</v>
      </c>
      <c r="AP388" s="1" t="str">
        <f>VLOOKUP(Tableau1[[#This Row],[POposte]],Tableau13[#All],10,FALSE)</f>
        <v>0800</v>
      </c>
      <c r="AQ388" s="1" t="str">
        <f>VLOOKUP(MID(Tableau1[[#This Row],[Codenva]],1,2),Tableau36[],2,FALSE)</f>
        <v>Overheidsopdrachten van beperkte waarde (0800)</v>
      </c>
      <c r="AR388" s="1" t="str">
        <f>VLOOKUP(Tableau1[[#This Row],[POposte]],Tableau13[#All],16,FALSE)</f>
        <v/>
      </c>
      <c r="AS388" s="285" t="str">
        <f>Tableau1[[#This Row],[KRC]]&amp;Tableau1[[#This Row],[Poste KRC]]</f>
        <v>3000206922</v>
      </c>
      <c r="AT388" s="1" t="e">
        <f>VLOOKUP(Tableau1[[#This Row],[Colonne3]],Tableau6[[#All],[krcposte]:[description ]],2,FALSE)</f>
        <v>#N/A</v>
      </c>
    </row>
    <row r="389" spans="1:46" hidden="1" x14ac:dyDescent="0.35">
      <c r="A389" s="1" t="str">
        <f>Tableau1[[#This Row],[Nº pièce référence]]</f>
        <v>4500676744</v>
      </c>
      <c r="B389" s="124"/>
      <c r="C389" s="1"/>
      <c r="D389" s="1"/>
      <c r="E389" s="1" t="s">
        <v>370</v>
      </c>
      <c r="F389" s="92"/>
      <c r="G389" s="123"/>
      <c r="H389" s="75" t="s">
        <v>214</v>
      </c>
      <c r="I389" s="75" t="s">
        <v>214</v>
      </c>
      <c r="J389" s="75" t="s">
        <v>214</v>
      </c>
      <c r="K389" s="75" t="s">
        <v>214</v>
      </c>
      <c r="L389" s="1"/>
      <c r="M389" s="75"/>
      <c r="N389" s="75"/>
      <c r="O389" s="75"/>
      <c r="P389" s="75"/>
      <c r="Q389" s="75" t="s">
        <v>214</v>
      </c>
      <c r="R389" s="226" t="str">
        <f>VLOOKUP(Tableau1[[#This Row],[POposte]],Tableau8[],15,FALSE)</f>
        <v>A0</v>
      </c>
      <c r="S389" s="226" t="str">
        <f>VLOOKUP(Tableau1[[#This Row],[POposte]],Tableau8[],14,FALSE)</f>
        <v>X</v>
      </c>
      <c r="T389" s="75" t="str">
        <f>IF(Tableau1[[#This Row],[Strat lancement]]="A0",IF(Tableau1[[#This Row],[Statut lancement]]="X","OK","NOK"),IF(Tableau1[[#This Row],[Strat lancement]]="AA",IF(Tableau1[[#This Row],[Statut lancement]]="XX","OK","NOK"),IF(Tableau1[[#This Row],[Strat lancement]]="BB",IF(Tableau1[[#This Row],[Statut lancement]]="XXX","OK","NOK"))))</f>
        <v>OK</v>
      </c>
      <c r="U389" s="18" t="s">
        <v>371</v>
      </c>
      <c r="V389" s="1" t="s">
        <v>1527</v>
      </c>
      <c r="W389" s="1" t="s">
        <v>423</v>
      </c>
      <c r="X389" s="2">
        <v>43945</v>
      </c>
      <c r="Y389" s="1" t="s">
        <v>1532</v>
      </c>
      <c r="Z389" s="1" t="s">
        <v>219</v>
      </c>
      <c r="AA389" s="2">
        <v>43984</v>
      </c>
      <c r="AB389" s="123" t="s">
        <v>220</v>
      </c>
      <c r="AC389" s="1" t="str">
        <f>VLOOKUP(Tableau1[[#This Row],[POposte]],Tableau8[#All],18,FALSE)</f>
        <v/>
      </c>
      <c r="AD389" s="236" t="str">
        <f>CONCATENATE(Tableau1[[#This Row],[Nº pièce référence]],Tableau1[[#This Row],[Poste de réf.]])</f>
        <v>450067674450</v>
      </c>
      <c r="AE389" s="237">
        <f>VLOOKUP(Tableau1[[#This Row],[POposte]],Tableau5[#All],5,FALSE)</f>
        <v>65</v>
      </c>
      <c r="AF389" s="238" t="s">
        <v>52</v>
      </c>
      <c r="AG389" s="237">
        <f>VLOOKUP(Tableau1[[#This Row],[POposte]],Tableau5[#All],6,FALSE)</f>
        <v>65</v>
      </c>
      <c r="AH389" s="238" t="s">
        <v>52</v>
      </c>
      <c r="AI389" s="239">
        <f>Tableau1[[#This Row],[Montant Engagé PO]]-Tableau1[[#This Row],[Montant Liquidé]]</f>
        <v>0</v>
      </c>
      <c r="AJ389" s="237" t="str">
        <f>VLOOKUP(Tableau1[[#This Row],[POposte]],Tableau5[#All],3,FALSE)</f>
        <v>300020692</v>
      </c>
      <c r="AK389" s="237" t="str">
        <f>VLOOKUP(Tableau1[[#This Row],[POposte]],Tableau5[#All],4,FALSE)</f>
        <v>1</v>
      </c>
      <c r="AL389" s="146" t="str">
        <f>VLOOKUP(Tableau1[[#This Row],[POposte]],Tableau5[#All],2,FALSE)</f>
        <v>252112121101</v>
      </c>
      <c r="AM389" s="237" t="str">
        <f>VLOOKUP(Tableau1[[#This Row],[POposte]],Tableau8[],9,FALSE)</f>
        <v>Z</v>
      </c>
      <c r="AN389" s="241">
        <f>VLOOKUP(Tableau1[[#This Row],[POposte]],Tableau8[],16,FALSE)</f>
        <v>1</v>
      </c>
      <c r="AO389" s="200">
        <f>VLOOKUP(Tableau1[[#This Row],[POposte]],Tableau8[],17,FALSE)</f>
        <v>0</v>
      </c>
      <c r="AP389" s="1" t="str">
        <f>VLOOKUP(Tableau1[[#This Row],[POposte]],Tableau13[#All],10,FALSE)</f>
        <v>0800</v>
      </c>
      <c r="AQ389" s="1" t="str">
        <f>VLOOKUP(MID(Tableau1[[#This Row],[Codenva]],1,2),Tableau36[],2,FALSE)</f>
        <v>Overheidsopdrachten van beperkte waarde (0800)</v>
      </c>
      <c r="AR389" s="1" t="str">
        <f>VLOOKUP(Tableau1[[#This Row],[POposte]],Tableau13[#All],16,FALSE)</f>
        <v/>
      </c>
      <c r="AS389" s="285" t="str">
        <f>Tableau1[[#This Row],[KRC]]&amp;Tableau1[[#This Row],[Poste KRC]]</f>
        <v>3000206921</v>
      </c>
      <c r="AT389" s="1" t="e">
        <f>VLOOKUP(Tableau1[[#This Row],[Colonne3]],Tableau6[[#All],[krcposte]:[description ]],2,FALSE)</f>
        <v>#N/A</v>
      </c>
    </row>
    <row r="390" spans="1:46" x14ac:dyDescent="0.35">
      <c r="A390" s="1" t="str">
        <f>Tableau1[[#This Row],[Nº pièce référence]]</f>
        <v>4500676625</v>
      </c>
      <c r="B390" s="130" t="s">
        <v>1533</v>
      </c>
      <c r="C390" s="1"/>
      <c r="D390" s="1"/>
      <c r="E390" s="1" t="s">
        <v>1534</v>
      </c>
      <c r="F390" s="92"/>
      <c r="G390" s="127">
        <v>0</v>
      </c>
      <c r="H390" s="95">
        <v>43980</v>
      </c>
      <c r="I390" s="33">
        <v>17456</v>
      </c>
      <c r="J390" s="73" t="s">
        <v>1408</v>
      </c>
      <c r="K390" s="73"/>
      <c r="L390" s="176" t="s">
        <v>276</v>
      </c>
      <c r="M390" s="33"/>
      <c r="N390" s="33"/>
      <c r="O390" s="33"/>
      <c r="P390" s="33"/>
      <c r="Q390" s="95">
        <v>43980</v>
      </c>
      <c r="R390" s="227" t="str">
        <f>VLOOKUP(Tableau1[[#This Row],[POposte]],Tableau8[],15,FALSE)</f>
        <v>BB</v>
      </c>
      <c r="S390" s="227" t="str">
        <f>VLOOKUP(Tableau1[[#This Row],[POposte]],Tableau8[],14,FALSE)</f>
        <v>XXX</v>
      </c>
      <c r="T390" s="95" t="str">
        <f>IF(Tableau1[[#This Row],[Strat lancement]]="A0",IF(Tableau1[[#This Row],[Statut lancement]]="X","OK","NOK"),IF(Tableau1[[#This Row],[Strat lancement]]="AA",IF(Tableau1[[#This Row],[Statut lancement]]="XX","OK","NOK"),IF(Tableau1[[#This Row],[Strat lancement]]="BB",IF(Tableau1[[#This Row],[Statut lancement]]="XXX","OK","NOK"))))</f>
        <v>OK</v>
      </c>
      <c r="U390" s="18" t="s">
        <v>1535</v>
      </c>
      <c r="V390" s="1" t="s">
        <v>1536</v>
      </c>
      <c r="W390" s="1" t="s">
        <v>88</v>
      </c>
      <c r="X390" s="2">
        <v>43984</v>
      </c>
      <c r="Y390" s="1" t="s">
        <v>1537</v>
      </c>
      <c r="Z390" s="1" t="s">
        <v>219</v>
      </c>
      <c r="AA390" s="2">
        <v>43984</v>
      </c>
      <c r="AB390" s="123" t="s">
        <v>220</v>
      </c>
      <c r="AC390" s="1" t="str">
        <f>VLOOKUP(Tableau1[[#This Row],[POposte]],Tableau8[#All],18,FALSE)</f>
        <v/>
      </c>
      <c r="AD390" s="236" t="str">
        <f>CONCATENATE(Tableau1[[#This Row],[Nº pièce référence]],Tableau1[[#This Row],[Poste de réf.]])</f>
        <v>450067662510</v>
      </c>
      <c r="AE390" s="237">
        <f>VLOOKUP(Tableau1[[#This Row],[POposte]],Tableau5[#All],5,FALSE)</f>
        <v>16068.8</v>
      </c>
      <c r="AF390" s="238" t="s">
        <v>52</v>
      </c>
      <c r="AG390" s="237">
        <f>VLOOKUP(Tableau1[[#This Row],[POposte]],Tableau5[#All],6,FALSE)</f>
        <v>16068.8</v>
      </c>
      <c r="AH390" s="238" t="s">
        <v>52</v>
      </c>
      <c r="AI390" s="239">
        <f>Tableau1[[#This Row],[Montant Engagé PO]]-Tableau1[[#This Row],[Montant Liquidé]]</f>
        <v>0</v>
      </c>
      <c r="AJ390" s="237" t="str">
        <f>VLOOKUP(Tableau1[[#This Row],[POposte]],Tableau5[#All],3,FALSE)</f>
        <v>300020861</v>
      </c>
      <c r="AK390" s="237" t="str">
        <f>VLOOKUP(Tableau1[[#This Row],[POposte]],Tableau5[#All],4,FALSE)</f>
        <v>2</v>
      </c>
      <c r="AL390" s="146" t="str">
        <f>VLOOKUP(Tableau1[[#This Row],[POposte]],Tableau5[#All],2,FALSE)</f>
        <v>255223121102</v>
      </c>
      <c r="AM390" s="237" t="str">
        <f>VLOOKUP(Tableau1[[#This Row],[POposte]],Tableau8[],9,FALSE)</f>
        <v>Z</v>
      </c>
      <c r="AN390" s="241">
        <f>VLOOKUP(Tableau1[[#This Row],[POposte]],Tableau8[],16,FALSE)</f>
        <v>1</v>
      </c>
      <c r="AO390" s="200">
        <f>VLOOKUP(Tableau1[[#This Row],[POposte]],Tableau8[],17,FALSE)</f>
        <v>0</v>
      </c>
      <c r="AP390" s="1" t="str">
        <f>VLOOKUP(Tableau1[[#This Row],[POposte]],Tableau13[#All],10,FALSE)</f>
        <v>0800</v>
      </c>
      <c r="AQ390" s="1" t="str">
        <f>VLOOKUP(MID(Tableau1[[#This Row],[Codenva]],1,2),Tableau36[],2,FALSE)</f>
        <v>Overheidsopdrachten van beperkte waarde (0800)</v>
      </c>
      <c r="AR390" s="1" t="str">
        <f>VLOOKUP(Tableau1[[#This Row],[POposte]],Tableau13[#All],16,FALSE)</f>
        <v/>
      </c>
      <c r="AS390" s="285" t="str">
        <f>Tableau1[[#This Row],[KRC]]&amp;Tableau1[[#This Row],[Poste KRC]]</f>
        <v>3000208612</v>
      </c>
      <c r="AT390" s="1" t="str">
        <f>VLOOKUP(Tableau1[[#This Row],[Colonne3]],Tableau6[[#All],[krcposte]:[description ]],2,FALSE)</f>
        <v>Testing/reactifs</v>
      </c>
    </row>
    <row r="391" spans="1:46" hidden="1" x14ac:dyDescent="0.35">
      <c r="A391" s="1" t="str">
        <f>Tableau1[[#This Row],[Nº pièce référence]]</f>
        <v>4500676859</v>
      </c>
      <c r="B391" s="124"/>
      <c r="C391" s="1"/>
      <c r="D391" s="1"/>
      <c r="E391" s="1" t="s">
        <v>262</v>
      </c>
      <c r="F391" s="92"/>
      <c r="G391" s="123"/>
      <c r="H391" s="75" t="s">
        <v>214</v>
      </c>
      <c r="I391" s="75" t="s">
        <v>214</v>
      </c>
      <c r="J391" s="75" t="s">
        <v>214</v>
      </c>
      <c r="K391" s="75" t="s">
        <v>214</v>
      </c>
      <c r="L391" s="1" t="s">
        <v>332</v>
      </c>
      <c r="M391" s="75"/>
      <c r="N391" s="75"/>
      <c r="O391" s="75"/>
      <c r="P391" s="75"/>
      <c r="Q391" s="75" t="s">
        <v>214</v>
      </c>
      <c r="R391" s="226" t="str">
        <f>VLOOKUP(Tableau1[[#This Row],[POposte]],Tableau8[],15,FALSE)</f>
        <v>A0</v>
      </c>
      <c r="S391" s="226" t="str">
        <f>VLOOKUP(Tableau1[[#This Row],[POposte]],Tableau8[],14,FALSE)</f>
        <v>X</v>
      </c>
      <c r="T391" s="75" t="str">
        <f>IF(Tableau1[[#This Row],[Strat lancement]]="A0",IF(Tableau1[[#This Row],[Statut lancement]]="X","OK","NOK"),IF(Tableau1[[#This Row],[Strat lancement]]="AA",IF(Tableau1[[#This Row],[Statut lancement]]="XX","OK","NOK"),IF(Tableau1[[#This Row],[Strat lancement]]="BB",IF(Tableau1[[#This Row],[Statut lancement]]="XXX","OK","NOK"))))</f>
        <v>OK</v>
      </c>
      <c r="U391" s="18" t="s">
        <v>263</v>
      </c>
      <c r="V391" s="1" t="s">
        <v>1538</v>
      </c>
      <c r="W391" s="1" t="s">
        <v>88</v>
      </c>
      <c r="X391" s="2">
        <v>43956</v>
      </c>
      <c r="Y391" s="1" t="s">
        <v>1174</v>
      </c>
      <c r="Z391" s="1" t="s">
        <v>219</v>
      </c>
      <c r="AA391" s="2">
        <v>43985</v>
      </c>
      <c r="AB391" s="123" t="s">
        <v>220</v>
      </c>
      <c r="AC391" s="1" t="str">
        <f>VLOOKUP(Tableau1[[#This Row],[POposte]],Tableau8[#All],18,FALSE)</f>
        <v/>
      </c>
      <c r="AD391" s="236" t="str">
        <f>CONCATENATE(Tableau1[[#This Row],[Nº pièce référence]],Tableau1[[#This Row],[Poste de réf.]])</f>
        <v>450067685910</v>
      </c>
      <c r="AE391" s="237">
        <f>VLOOKUP(Tableau1[[#This Row],[POposte]],Tableau5[#All],5,FALSE)</f>
        <v>455.41</v>
      </c>
      <c r="AF391" s="238" t="s">
        <v>52</v>
      </c>
      <c r="AG391" s="237">
        <f>VLOOKUP(Tableau1[[#This Row],[POposte]],Tableau5[#All],6,FALSE)</f>
        <v>455.41</v>
      </c>
      <c r="AH391" s="238" t="s">
        <v>52</v>
      </c>
      <c r="AI391" s="239">
        <f>Tableau1[[#This Row],[Montant Engagé PO]]-Tableau1[[#This Row],[Montant Liquidé]]</f>
        <v>0</v>
      </c>
      <c r="AJ391" s="237" t="str">
        <f>VLOOKUP(Tableau1[[#This Row],[POposte]],Tableau5[#All],3,FALSE)</f>
        <v>300020870</v>
      </c>
      <c r="AK391" s="237" t="str">
        <f>VLOOKUP(Tableau1[[#This Row],[POposte]],Tableau5[#All],4,FALSE)</f>
        <v>6</v>
      </c>
      <c r="AL391" s="146" t="str">
        <f>VLOOKUP(Tableau1[[#This Row],[POposte]],Tableau5[#All],2,FALSE)</f>
        <v>255223121102</v>
      </c>
      <c r="AM391" s="237" t="str">
        <f>VLOOKUP(Tableau1[[#This Row],[POposte]],Tableau8[],9,FALSE)</f>
        <v>Z</v>
      </c>
      <c r="AN391" s="241">
        <f>VLOOKUP(Tableau1[[#This Row],[POposte]],Tableau8[],16,FALSE)</f>
        <v>1</v>
      </c>
      <c r="AO391" s="200">
        <f>VLOOKUP(Tableau1[[#This Row],[POposte]],Tableau8[],17,FALSE)</f>
        <v>0</v>
      </c>
      <c r="AP391" s="1" t="str">
        <f>VLOOKUP(Tableau1[[#This Row],[POposte]],Tableau13[#All],10,FALSE)</f>
        <v>4100</v>
      </c>
      <c r="AQ391" s="1" t="str">
        <f>VLOOKUP(MID(Tableau1[[#This Row],[Codenva]],1,2),Tableau36[],2,FALSE)</f>
        <v>Diverse Uitgaven die niet tot overheidsopdrachten behoren (4100)</v>
      </c>
      <c r="AR391" s="1" t="str">
        <f>VLOOKUP(Tableau1[[#This Row],[POposte]],Tableau13[#All],16,FALSE)</f>
        <v/>
      </c>
      <c r="AS391" s="285" t="str">
        <f>Tableau1[[#This Row],[KRC]]&amp;Tableau1[[#This Row],[Poste KRC]]</f>
        <v>3000208706</v>
      </c>
      <c r="AT391" s="1" t="e">
        <f>VLOOKUP(Tableau1[[#This Row],[Colonne3]],Tableau6[[#All],[krcposte]:[description ]],2,FALSE)</f>
        <v>#N/A</v>
      </c>
    </row>
    <row r="392" spans="1:46" x14ac:dyDescent="0.35">
      <c r="A392" s="1" t="str">
        <f>Tableau1[[#This Row],[Nº pièce référence]]</f>
        <v>4500676851</v>
      </c>
      <c r="B392" s="124" t="s">
        <v>1468</v>
      </c>
      <c r="C392" s="1"/>
      <c r="D392" s="1"/>
      <c r="E392" s="1" t="s">
        <v>1469</v>
      </c>
      <c r="F392" s="92"/>
      <c r="G392" s="123"/>
      <c r="H392" s="75">
        <v>43998</v>
      </c>
      <c r="I392" s="42">
        <v>18320</v>
      </c>
      <c r="J392" s="73"/>
      <c r="K392" s="73"/>
      <c r="L392" s="176" t="s">
        <v>276</v>
      </c>
      <c r="M392" s="42"/>
      <c r="N392" s="42"/>
      <c r="O392" s="42"/>
      <c r="P392" s="42"/>
      <c r="Q392" s="75">
        <v>43999</v>
      </c>
      <c r="R392" s="226" t="str">
        <f>VLOOKUP(Tableau1[[#This Row],[POposte]],Tableau8[],15,FALSE)</f>
        <v>AA</v>
      </c>
      <c r="S392" s="226" t="str">
        <f>VLOOKUP(Tableau1[[#This Row],[POposte]],Tableau8[],14,FALSE)</f>
        <v>XX</v>
      </c>
      <c r="T392" s="75" t="str">
        <f>IF(Tableau1[[#This Row],[Strat lancement]]="A0",IF(Tableau1[[#This Row],[Statut lancement]]="X","OK","NOK"),IF(Tableau1[[#This Row],[Strat lancement]]="AA",IF(Tableau1[[#This Row],[Statut lancement]]="XX","OK","NOK"),IF(Tableau1[[#This Row],[Strat lancement]]="BB",IF(Tableau1[[#This Row],[Statut lancement]]="XXX","OK","NOK"))))</f>
        <v>OK</v>
      </c>
      <c r="U392" s="18" t="s">
        <v>1470</v>
      </c>
      <c r="V392" s="1" t="s">
        <v>1539</v>
      </c>
      <c r="W392" s="1" t="s">
        <v>88</v>
      </c>
      <c r="X392" s="2">
        <v>43985</v>
      </c>
      <c r="Y392" s="1" t="s">
        <v>1540</v>
      </c>
      <c r="Z392" s="1" t="s">
        <v>219</v>
      </c>
      <c r="AA392" s="2">
        <v>43985</v>
      </c>
      <c r="AB392" s="123" t="s">
        <v>220</v>
      </c>
      <c r="AC392" s="1" t="str">
        <f>VLOOKUP(Tableau1[[#This Row],[POposte]],Tableau8[#All],18,FALSE)</f>
        <v/>
      </c>
      <c r="AD392" s="236" t="str">
        <f>CONCATENATE(Tableau1[[#This Row],[Nº pièce référence]],Tableau1[[#This Row],[Poste de réf.]])</f>
        <v>450067685110</v>
      </c>
      <c r="AE392" s="237">
        <f>VLOOKUP(Tableau1[[#This Row],[POposte]],Tableau5[#All],5,FALSE)</f>
        <v>1607.34</v>
      </c>
      <c r="AF392" s="238" t="s">
        <v>52</v>
      </c>
      <c r="AG392" s="237">
        <f>VLOOKUP(Tableau1[[#This Row],[POposte]],Tableau5[#All],6,FALSE)</f>
        <v>1607.34</v>
      </c>
      <c r="AH392" s="238" t="s">
        <v>52</v>
      </c>
      <c r="AI392" s="239">
        <f>Tableau1[[#This Row],[Montant Engagé PO]]-Tableau1[[#This Row],[Montant Liquidé]]</f>
        <v>0</v>
      </c>
      <c r="AJ392" s="237" t="str">
        <f>VLOOKUP(Tableau1[[#This Row],[POposte]],Tableau5[#All],3,FALSE)</f>
        <v>300020861</v>
      </c>
      <c r="AK392" s="237" t="str">
        <f>VLOOKUP(Tableau1[[#This Row],[POposte]],Tableau5[#All],4,FALSE)</f>
        <v>2</v>
      </c>
      <c r="AL392" s="146" t="str">
        <f>VLOOKUP(Tableau1[[#This Row],[POposte]],Tableau5[#All],2,FALSE)</f>
        <v>255223121102</v>
      </c>
      <c r="AM392" s="237" t="str">
        <f>VLOOKUP(Tableau1[[#This Row],[POposte]],Tableau8[],9,FALSE)</f>
        <v>Z</v>
      </c>
      <c r="AN392" s="241">
        <f>VLOOKUP(Tableau1[[#This Row],[POposte]],Tableau8[],16,FALSE)</f>
        <v>1</v>
      </c>
      <c r="AO392" s="200">
        <f>VLOOKUP(Tableau1[[#This Row],[POposte]],Tableau8[],17,FALSE)</f>
        <v>0</v>
      </c>
      <c r="AP392" s="1" t="str">
        <f>VLOOKUP(Tableau1[[#This Row],[POposte]],Tableau13[#All],10,FALSE)</f>
        <v>0800</v>
      </c>
      <c r="AQ392" s="1" t="str">
        <f>VLOOKUP(MID(Tableau1[[#This Row],[Codenva]],1,2),Tableau36[],2,FALSE)</f>
        <v>Overheidsopdrachten van beperkte waarde (0800)</v>
      </c>
      <c r="AR392" s="1" t="str">
        <f>VLOOKUP(Tableau1[[#This Row],[POposte]],Tableau13[#All],16,FALSE)</f>
        <v/>
      </c>
      <c r="AS392" s="285" t="str">
        <f>Tableau1[[#This Row],[KRC]]&amp;Tableau1[[#This Row],[Poste KRC]]</f>
        <v>3000208612</v>
      </c>
      <c r="AT392" s="1" t="str">
        <f>VLOOKUP(Tableau1[[#This Row],[Colonne3]],Tableau6[[#All],[krcposte]:[description ]],2,FALSE)</f>
        <v>Testing/reactifs</v>
      </c>
    </row>
    <row r="393" spans="1:46" x14ac:dyDescent="0.35">
      <c r="A393" s="1" t="str">
        <f>Tableau1[[#This Row],[Nº pièce référence]]</f>
        <v>4500676851</v>
      </c>
      <c r="B393" s="124" t="s">
        <v>1468</v>
      </c>
      <c r="C393" s="1"/>
      <c r="D393" s="1"/>
      <c r="E393" s="1" t="s">
        <v>1469</v>
      </c>
      <c r="F393" s="92"/>
      <c r="G393" s="123"/>
      <c r="H393" s="75">
        <v>43998</v>
      </c>
      <c r="I393" s="42">
        <v>18320</v>
      </c>
      <c r="J393" s="73"/>
      <c r="K393" s="73"/>
      <c r="L393" s="176" t="s">
        <v>276</v>
      </c>
      <c r="M393" s="42"/>
      <c r="N393" s="42"/>
      <c r="O393" s="42"/>
      <c r="P393" s="42"/>
      <c r="Q393" s="75">
        <v>43999</v>
      </c>
      <c r="R393" s="226" t="str">
        <f>VLOOKUP(Tableau1[[#This Row],[POposte]],Tableau8[],15,FALSE)</f>
        <v>AA</v>
      </c>
      <c r="S393" s="226" t="str">
        <f>VLOOKUP(Tableau1[[#This Row],[POposte]],Tableau8[],14,FALSE)</f>
        <v>XX</v>
      </c>
      <c r="T393" s="75" t="str">
        <f>IF(Tableau1[[#This Row],[Strat lancement]]="A0",IF(Tableau1[[#This Row],[Statut lancement]]="X","OK","NOK"),IF(Tableau1[[#This Row],[Strat lancement]]="AA",IF(Tableau1[[#This Row],[Statut lancement]]="XX","OK","NOK"),IF(Tableau1[[#This Row],[Strat lancement]]="BB",IF(Tableau1[[#This Row],[Statut lancement]]="XXX","OK","NOK"))))</f>
        <v>OK</v>
      </c>
      <c r="U393" s="18" t="s">
        <v>1470</v>
      </c>
      <c r="V393" s="1" t="s">
        <v>1539</v>
      </c>
      <c r="W393" s="1" t="s">
        <v>217</v>
      </c>
      <c r="X393" s="2">
        <v>43985</v>
      </c>
      <c r="Y393" s="1" t="s">
        <v>1541</v>
      </c>
      <c r="Z393" s="1" t="s">
        <v>219</v>
      </c>
      <c r="AA393" s="2">
        <v>43985</v>
      </c>
      <c r="AB393" s="123" t="s">
        <v>220</v>
      </c>
      <c r="AC393" s="1" t="str">
        <f>VLOOKUP(Tableau1[[#This Row],[POposte]],Tableau8[#All],18,FALSE)</f>
        <v/>
      </c>
      <c r="AD393" s="236" t="str">
        <f>CONCATENATE(Tableau1[[#This Row],[Nº pièce référence]],Tableau1[[#This Row],[Poste de réf.]])</f>
        <v>450067685120</v>
      </c>
      <c r="AE393" s="237">
        <f>VLOOKUP(Tableau1[[#This Row],[POposte]],Tableau5[#All],5,FALSE)</f>
        <v>450</v>
      </c>
      <c r="AF393" s="238" t="s">
        <v>52</v>
      </c>
      <c r="AG393" s="237">
        <f>VLOOKUP(Tableau1[[#This Row],[POposte]],Tableau5[#All],6,FALSE)</f>
        <v>450</v>
      </c>
      <c r="AH393" s="238" t="s">
        <v>52</v>
      </c>
      <c r="AI393" s="239">
        <f>Tableau1[[#This Row],[Montant Engagé PO]]-Tableau1[[#This Row],[Montant Liquidé]]</f>
        <v>0</v>
      </c>
      <c r="AJ393" s="237" t="str">
        <f>VLOOKUP(Tableau1[[#This Row],[POposte]],Tableau5[#All],3,FALSE)</f>
        <v>300020861</v>
      </c>
      <c r="AK393" s="237" t="str">
        <f>VLOOKUP(Tableau1[[#This Row],[POposte]],Tableau5[#All],4,FALSE)</f>
        <v>2</v>
      </c>
      <c r="AL393" s="146" t="str">
        <f>VLOOKUP(Tableau1[[#This Row],[POposte]],Tableau5[#All],2,FALSE)</f>
        <v>255223121102</v>
      </c>
      <c r="AM393" s="237" t="str">
        <f>VLOOKUP(Tableau1[[#This Row],[POposte]],Tableau8[],9,FALSE)</f>
        <v>Z</v>
      </c>
      <c r="AN393" s="241">
        <f>VLOOKUP(Tableau1[[#This Row],[POposte]],Tableau8[],16,FALSE)</f>
        <v>1</v>
      </c>
      <c r="AO393" s="200">
        <f>VLOOKUP(Tableau1[[#This Row],[POposte]],Tableau8[],17,FALSE)</f>
        <v>0</v>
      </c>
      <c r="AP393" s="1" t="str">
        <f>VLOOKUP(Tableau1[[#This Row],[POposte]],Tableau13[#All],10,FALSE)</f>
        <v>0800</v>
      </c>
      <c r="AQ393" s="1" t="str">
        <f>VLOOKUP(MID(Tableau1[[#This Row],[Codenva]],1,2),Tableau36[],2,FALSE)</f>
        <v>Overheidsopdrachten van beperkte waarde (0800)</v>
      </c>
      <c r="AR393" s="1" t="str">
        <f>VLOOKUP(Tableau1[[#This Row],[POposte]],Tableau13[#All],16,FALSE)</f>
        <v/>
      </c>
      <c r="AS393" s="285" t="str">
        <f>Tableau1[[#This Row],[KRC]]&amp;Tableau1[[#This Row],[Poste KRC]]</f>
        <v>3000208612</v>
      </c>
      <c r="AT393" s="1" t="str">
        <f>VLOOKUP(Tableau1[[#This Row],[Colonne3]],Tableau6[[#All],[krcposte]:[description ]],2,FALSE)</f>
        <v>Testing/reactifs</v>
      </c>
    </row>
    <row r="394" spans="1:46" x14ac:dyDescent="0.35">
      <c r="A394" s="1" t="str">
        <f>Tableau1[[#This Row],[Nº pièce référence]]</f>
        <v>4500676851</v>
      </c>
      <c r="B394" s="124" t="s">
        <v>1468</v>
      </c>
      <c r="C394" s="1"/>
      <c r="D394" s="1"/>
      <c r="E394" s="1" t="s">
        <v>1469</v>
      </c>
      <c r="F394" s="92"/>
      <c r="G394" s="123"/>
      <c r="H394" s="75">
        <v>43998</v>
      </c>
      <c r="I394" s="42">
        <v>18320</v>
      </c>
      <c r="J394" s="73"/>
      <c r="K394" s="73"/>
      <c r="L394" s="176" t="s">
        <v>276</v>
      </c>
      <c r="M394" s="42"/>
      <c r="N394" s="42"/>
      <c r="O394" s="42"/>
      <c r="P394" s="42"/>
      <c r="Q394" s="75">
        <v>43999</v>
      </c>
      <c r="R394" s="226" t="str">
        <f>VLOOKUP(Tableau1[[#This Row],[POposte]],Tableau8[],15,FALSE)</f>
        <v>AA</v>
      </c>
      <c r="S394" s="226" t="str">
        <f>VLOOKUP(Tableau1[[#This Row],[POposte]],Tableau8[],14,FALSE)</f>
        <v>XX</v>
      </c>
      <c r="T394" s="75" t="str">
        <f>IF(Tableau1[[#This Row],[Strat lancement]]="A0",IF(Tableau1[[#This Row],[Statut lancement]]="X","OK","NOK"),IF(Tableau1[[#This Row],[Strat lancement]]="AA",IF(Tableau1[[#This Row],[Statut lancement]]="XX","OK","NOK"),IF(Tableau1[[#This Row],[Strat lancement]]="BB",IF(Tableau1[[#This Row],[Statut lancement]]="XXX","OK","NOK"))))</f>
        <v>OK</v>
      </c>
      <c r="U394" s="18" t="s">
        <v>1470</v>
      </c>
      <c r="V394" s="1" t="s">
        <v>1539</v>
      </c>
      <c r="W394" s="1" t="s">
        <v>222</v>
      </c>
      <c r="X394" s="2">
        <v>43985</v>
      </c>
      <c r="Y394" s="1" t="s">
        <v>1542</v>
      </c>
      <c r="Z394" s="1" t="s">
        <v>219</v>
      </c>
      <c r="AA394" s="2">
        <v>43985</v>
      </c>
      <c r="AB394" s="123" t="s">
        <v>220</v>
      </c>
      <c r="AC394" s="1" t="str">
        <f>VLOOKUP(Tableau1[[#This Row],[POposte]],Tableau8[#All],18,FALSE)</f>
        <v/>
      </c>
      <c r="AD394" s="236" t="str">
        <f>CONCATENATE(Tableau1[[#This Row],[Nº pièce référence]],Tableau1[[#This Row],[Poste de réf.]])</f>
        <v>450067685130</v>
      </c>
      <c r="AE394" s="237">
        <f>VLOOKUP(Tableau1[[#This Row],[POposte]],Tableau5[#All],5,FALSE)</f>
        <v>753.12</v>
      </c>
      <c r="AF394" s="238" t="s">
        <v>52</v>
      </c>
      <c r="AG394" s="237">
        <f>VLOOKUP(Tableau1[[#This Row],[POposte]],Tableau5[#All],6,FALSE)</f>
        <v>753.12</v>
      </c>
      <c r="AH394" s="238" t="s">
        <v>52</v>
      </c>
      <c r="AI394" s="239">
        <f>Tableau1[[#This Row],[Montant Engagé PO]]-Tableau1[[#This Row],[Montant Liquidé]]</f>
        <v>0</v>
      </c>
      <c r="AJ394" s="237" t="str">
        <f>VLOOKUP(Tableau1[[#This Row],[POposte]],Tableau5[#All],3,FALSE)</f>
        <v>300020861</v>
      </c>
      <c r="AK394" s="237" t="str">
        <f>VLOOKUP(Tableau1[[#This Row],[POposte]],Tableau5[#All],4,FALSE)</f>
        <v>2</v>
      </c>
      <c r="AL394" s="146" t="str">
        <f>VLOOKUP(Tableau1[[#This Row],[POposte]],Tableau5[#All],2,FALSE)</f>
        <v>255223121102</v>
      </c>
      <c r="AM394" s="237" t="str">
        <f>VLOOKUP(Tableau1[[#This Row],[POposte]],Tableau8[],9,FALSE)</f>
        <v>Z</v>
      </c>
      <c r="AN394" s="241">
        <f>VLOOKUP(Tableau1[[#This Row],[POposte]],Tableau8[],16,FALSE)</f>
        <v>1</v>
      </c>
      <c r="AO394" s="200">
        <f>VLOOKUP(Tableau1[[#This Row],[POposte]],Tableau8[],17,FALSE)</f>
        <v>0</v>
      </c>
      <c r="AP394" s="1" t="str">
        <f>VLOOKUP(Tableau1[[#This Row],[POposte]],Tableau13[#All],10,FALSE)</f>
        <v>0800</v>
      </c>
      <c r="AQ394" s="1" t="str">
        <f>VLOOKUP(MID(Tableau1[[#This Row],[Codenva]],1,2),Tableau36[],2,FALSE)</f>
        <v>Overheidsopdrachten van beperkte waarde (0800)</v>
      </c>
      <c r="AR394" s="1" t="str">
        <f>VLOOKUP(Tableau1[[#This Row],[POposte]],Tableau13[#All],16,FALSE)</f>
        <v/>
      </c>
      <c r="AS394" s="285" t="str">
        <f>Tableau1[[#This Row],[KRC]]&amp;Tableau1[[#This Row],[Poste KRC]]</f>
        <v>3000208612</v>
      </c>
      <c r="AT394" s="1" t="str">
        <f>VLOOKUP(Tableau1[[#This Row],[Colonne3]],Tableau6[[#All],[krcposte]:[description ]],2,FALSE)</f>
        <v>Testing/reactifs</v>
      </c>
    </row>
    <row r="395" spans="1:46" x14ac:dyDescent="0.35">
      <c r="A395" s="1" t="str">
        <f>Tableau1[[#This Row],[Nº pièce référence]]</f>
        <v>4500676923</v>
      </c>
      <c r="B395" s="128" t="s">
        <v>1543</v>
      </c>
      <c r="C395" s="1"/>
      <c r="D395" s="1" t="s">
        <v>1544</v>
      </c>
      <c r="E395" s="1" t="s">
        <v>966</v>
      </c>
      <c r="F395" s="92"/>
      <c r="G395" s="125">
        <v>1</v>
      </c>
      <c r="H395" s="95">
        <v>43955</v>
      </c>
      <c r="I395" s="33">
        <v>13475</v>
      </c>
      <c r="J395" s="73" t="s">
        <v>1186</v>
      </c>
      <c r="K395" s="75">
        <v>43995</v>
      </c>
      <c r="L395" s="176" t="s">
        <v>276</v>
      </c>
      <c r="M395" s="33"/>
      <c r="N395" s="33"/>
      <c r="O395" s="33"/>
      <c r="P395" s="33"/>
      <c r="Q395" s="75">
        <v>43955</v>
      </c>
      <c r="R395" s="226" t="str">
        <f>VLOOKUP(Tableau1[[#This Row],[POposte]],Tableau8[],15,FALSE)</f>
        <v>BB</v>
      </c>
      <c r="S395" s="226" t="str">
        <f>VLOOKUP(Tableau1[[#This Row],[POposte]],Tableau8[],14,FALSE)</f>
        <v>XXX</v>
      </c>
      <c r="T395" s="75" t="str">
        <f>IF(Tableau1[[#This Row],[Strat lancement]]="A0",IF(Tableau1[[#This Row],[Statut lancement]]="X","OK","NOK"),IF(Tableau1[[#This Row],[Strat lancement]]="AA",IF(Tableau1[[#This Row],[Statut lancement]]="XX","OK","NOK"),IF(Tableau1[[#This Row],[Strat lancement]]="BB",IF(Tableau1[[#This Row],[Statut lancement]]="XXX","OK","NOK"))))</f>
        <v>OK</v>
      </c>
      <c r="U395" s="18" t="s">
        <v>967</v>
      </c>
      <c r="V395" s="1" t="s">
        <v>1545</v>
      </c>
      <c r="W395" s="1" t="s">
        <v>88</v>
      </c>
      <c r="X395" s="2">
        <v>43985</v>
      </c>
      <c r="Y395" s="1" t="s">
        <v>1546</v>
      </c>
      <c r="Z395" s="1" t="s">
        <v>219</v>
      </c>
      <c r="AA395" s="2">
        <v>43985</v>
      </c>
      <c r="AB395" s="123" t="s">
        <v>220</v>
      </c>
      <c r="AC395" s="1" t="str">
        <f>VLOOKUP(Tableau1[[#This Row],[POposte]],Tableau8[#All],18,FALSE)</f>
        <v/>
      </c>
      <c r="AD395" s="236" t="str">
        <f>CONCATENATE(Tableau1[[#This Row],[Nº pièce référence]],Tableau1[[#This Row],[Poste de réf.]])</f>
        <v>450067692310</v>
      </c>
      <c r="AE395" s="237">
        <f>VLOOKUP(Tableau1[[#This Row],[POposte]],Tableau5[#All],5,FALSE)</f>
        <v>14647118.27</v>
      </c>
      <c r="AF395" s="238" t="s">
        <v>52</v>
      </c>
      <c r="AG395" s="237">
        <f>VLOOKUP(Tableau1[[#This Row],[POposte]],Tableau5[#All],6,FALSE)</f>
        <v>14647118.27</v>
      </c>
      <c r="AH395" s="238" t="s">
        <v>52</v>
      </c>
      <c r="AI395" s="239">
        <f>Tableau1[[#This Row],[Montant Engagé PO]]-Tableau1[[#This Row],[Montant Liquidé]]</f>
        <v>0</v>
      </c>
      <c r="AJ395" s="237" t="str">
        <f>VLOOKUP(Tableau1[[#This Row],[POposte]],Tableau5[#All],3,FALSE)</f>
        <v>300020861</v>
      </c>
      <c r="AK395" s="237" t="str">
        <f>VLOOKUP(Tableau1[[#This Row],[POposte]],Tableau5[#All],4,FALSE)</f>
        <v>1</v>
      </c>
      <c r="AL395" s="146" t="str">
        <f>VLOOKUP(Tableau1[[#This Row],[POposte]],Tableau5[#All],2,FALSE)</f>
        <v>255223121102</v>
      </c>
      <c r="AM395" s="237" t="str">
        <f>VLOOKUP(Tableau1[[#This Row],[POposte]],Tableau8[],9,FALSE)</f>
        <v>Z</v>
      </c>
      <c r="AN395" s="241">
        <f>VLOOKUP(Tableau1[[#This Row],[POposte]],Tableau8[],16,FALSE)</f>
        <v>1</v>
      </c>
      <c r="AO395" s="200">
        <f>VLOOKUP(Tableau1[[#This Row],[POposte]],Tableau8[],17,FALSE)</f>
        <v>0</v>
      </c>
      <c r="AP395" s="1" t="str">
        <f>VLOOKUP(Tableau1[[#This Row],[POposte]],Tableau13[#All],10,FALSE)</f>
        <v>0500</v>
      </c>
      <c r="AQ395" s="1" t="str">
        <f>VLOOKUP(MID(Tableau1[[#This Row],[Codenva]],1,2),Tableau36[],2,FALSE)</f>
        <v>Onderhandelingsprocedure zonder voorafgaande bekendmaking (0500)</v>
      </c>
      <c r="AR395" s="1" t="str">
        <f>VLOOKUP(Tableau1[[#This Row],[POposte]],Tableau13[#All],16,FALSE)</f>
        <v/>
      </c>
      <c r="AS395" s="285" t="str">
        <f>Tableau1[[#This Row],[KRC]]&amp;Tableau1[[#This Row],[Poste KRC]]</f>
        <v>3000208611</v>
      </c>
      <c r="AT395" s="1" t="str">
        <f>VLOOKUP(Tableau1[[#This Row],[Colonne3]],Tableau6[[#All],[krcposte]:[description ]],2,FALSE)</f>
        <v>PPE</v>
      </c>
    </row>
    <row r="396" spans="1:46" x14ac:dyDescent="0.35">
      <c r="A396" s="1" t="str">
        <f>Tableau1[[#This Row],[Nº pièce référence]]</f>
        <v>4500677218</v>
      </c>
      <c r="B396" s="130" t="s">
        <v>1547</v>
      </c>
      <c r="C396" s="1"/>
      <c r="D396" s="1"/>
      <c r="E396" s="1" t="s">
        <v>1548</v>
      </c>
      <c r="F396" s="92"/>
      <c r="G396" s="123"/>
      <c r="H396" s="95">
        <v>43977</v>
      </c>
      <c r="I396" s="33">
        <v>17092</v>
      </c>
      <c r="J396" s="73" t="s">
        <v>1422</v>
      </c>
      <c r="K396" s="73"/>
      <c r="L396" s="176" t="s">
        <v>276</v>
      </c>
      <c r="M396" s="33"/>
      <c r="N396" s="33"/>
      <c r="O396" s="33"/>
      <c r="P396" s="33"/>
      <c r="Q396" s="75" t="e">
        <v>#N/A</v>
      </c>
      <c r="R396" s="226" t="str">
        <f>VLOOKUP(Tableau1[[#This Row],[POposte]],Tableau8[],15,FALSE)</f>
        <v>BB</v>
      </c>
      <c r="S396" s="226" t="str">
        <f>VLOOKUP(Tableau1[[#This Row],[POposte]],Tableau8[],14,FALSE)</f>
        <v>XXX</v>
      </c>
      <c r="T396" s="75" t="str">
        <f>IF(Tableau1[[#This Row],[Strat lancement]]="A0",IF(Tableau1[[#This Row],[Statut lancement]]="X","OK","NOK"),IF(Tableau1[[#This Row],[Strat lancement]]="AA",IF(Tableau1[[#This Row],[Statut lancement]]="XX","OK","NOK"),IF(Tableau1[[#This Row],[Strat lancement]]="BB",IF(Tableau1[[#This Row],[Statut lancement]]="XXX","OK","NOK"))))</f>
        <v>OK</v>
      </c>
      <c r="U396" s="18" t="s">
        <v>1549</v>
      </c>
      <c r="V396" s="1" t="s">
        <v>1550</v>
      </c>
      <c r="W396" s="1" t="s">
        <v>88</v>
      </c>
      <c r="X396" s="2">
        <v>43987</v>
      </c>
      <c r="Y396" s="1" t="s">
        <v>1551</v>
      </c>
      <c r="Z396" s="1" t="s">
        <v>219</v>
      </c>
      <c r="AA396" s="2">
        <v>43987</v>
      </c>
      <c r="AB396" s="123" t="s">
        <v>220</v>
      </c>
      <c r="AC396" s="1" t="str">
        <f>VLOOKUP(Tableau1[[#This Row],[POposte]],Tableau8[#All],18,FALSE)</f>
        <v/>
      </c>
      <c r="AD396" s="236" t="str">
        <f>CONCATENATE(Tableau1[[#This Row],[Nº pièce référence]],Tableau1[[#This Row],[Poste de réf.]])</f>
        <v>450067721810</v>
      </c>
      <c r="AE396" s="237">
        <f>VLOOKUP(Tableau1[[#This Row],[POposte]],Tableau5[#All],5,FALSE)</f>
        <v>726000</v>
      </c>
      <c r="AF396" s="238" t="s">
        <v>52</v>
      </c>
      <c r="AG396" s="237">
        <f>VLOOKUP(Tableau1[[#This Row],[POposte]],Tableau5[#All],6,FALSE)</f>
        <v>0</v>
      </c>
      <c r="AH396" s="238" t="s">
        <v>52</v>
      </c>
      <c r="AI396" s="239">
        <f>Tableau1[[#This Row],[Montant Engagé PO]]-Tableau1[[#This Row],[Montant Liquidé]]</f>
        <v>726000</v>
      </c>
      <c r="AJ396" s="237" t="str">
        <f>VLOOKUP(Tableau1[[#This Row],[POposte]],Tableau5[#All],3,FALSE)</f>
        <v>300020861</v>
      </c>
      <c r="AK396" s="237" t="str">
        <f>VLOOKUP(Tableau1[[#This Row],[POposte]],Tableau5[#All],4,FALSE)</f>
        <v>2</v>
      </c>
      <c r="AL396" s="146" t="str">
        <f>VLOOKUP(Tableau1[[#This Row],[POposte]],Tableau5[#All],2,FALSE)</f>
        <v>255223121102</v>
      </c>
      <c r="AM396" s="237" t="str">
        <f>VLOOKUP(Tableau1[[#This Row],[POposte]],Tableau8[],9,FALSE)</f>
        <v>Z</v>
      </c>
      <c r="AN396" s="241">
        <f>VLOOKUP(Tableau1[[#This Row],[POposte]],Tableau8[],16,FALSE)</f>
        <v>1</v>
      </c>
      <c r="AO396" s="200">
        <f>VLOOKUP(Tableau1[[#This Row],[POposte]],Tableau8[],17,FALSE)</f>
        <v>0</v>
      </c>
      <c r="AP396" s="1" t="str">
        <f>VLOOKUP(Tableau1[[#This Row],[POposte]],Tableau13[#All],10,FALSE)</f>
        <v>0500</v>
      </c>
      <c r="AQ396" s="1" t="str">
        <f>VLOOKUP(MID(Tableau1[[#This Row],[Codenva]],1,2),Tableau36[],2,FALSE)</f>
        <v>Onderhandelingsprocedure zonder voorafgaande bekendmaking (0500)</v>
      </c>
      <c r="AR396" s="1" t="str">
        <f>VLOOKUP(Tableau1[[#This Row],[POposte]],Tableau13[#All],16,FALSE)</f>
        <v/>
      </c>
      <c r="AS396" s="285" t="str">
        <f>Tableau1[[#This Row],[KRC]]&amp;Tableau1[[#This Row],[Poste KRC]]</f>
        <v>3000208612</v>
      </c>
      <c r="AT396" s="1" t="str">
        <f>VLOOKUP(Tableau1[[#This Row],[Colonne3]],Tableau6[[#All],[krcposte]:[description ]],2,FALSE)</f>
        <v>Testing/reactifs</v>
      </c>
    </row>
    <row r="397" spans="1:46" x14ac:dyDescent="0.35">
      <c r="A397" s="1" t="str">
        <f>Tableau1[[#This Row],[Nº pièce référence]]</f>
        <v>4500677215</v>
      </c>
      <c r="B397" s="130" t="s">
        <v>1552</v>
      </c>
      <c r="C397" s="1"/>
      <c r="D397" s="1"/>
      <c r="E397" s="1" t="s">
        <v>677</v>
      </c>
      <c r="F397" s="92"/>
      <c r="G397" s="127">
        <v>0</v>
      </c>
      <c r="H397" s="95">
        <v>43985</v>
      </c>
      <c r="I397" s="33">
        <v>17599</v>
      </c>
      <c r="J397" s="73" t="s">
        <v>1408</v>
      </c>
      <c r="K397" s="73"/>
      <c r="L397" s="176" t="s">
        <v>276</v>
      </c>
      <c r="M397" s="33"/>
      <c r="N397" s="33"/>
      <c r="O397" s="33"/>
      <c r="P397" s="33"/>
      <c r="Q397" s="75">
        <v>43985</v>
      </c>
      <c r="R397" s="226" t="str">
        <f>VLOOKUP(Tableau1[[#This Row],[POposte]],Tableau8[],15,FALSE)</f>
        <v>BB</v>
      </c>
      <c r="S397" s="226" t="str">
        <f>VLOOKUP(Tableau1[[#This Row],[POposte]],Tableau8[],14,FALSE)</f>
        <v>XXX</v>
      </c>
      <c r="T397" s="75" t="str">
        <f>IF(Tableau1[[#This Row],[Strat lancement]]="A0",IF(Tableau1[[#This Row],[Statut lancement]]="X","OK","NOK"),IF(Tableau1[[#This Row],[Strat lancement]]="AA",IF(Tableau1[[#This Row],[Statut lancement]]="XX","OK","NOK"),IF(Tableau1[[#This Row],[Strat lancement]]="BB",IF(Tableau1[[#This Row],[Statut lancement]]="XXX","OK","NOK"))))</f>
        <v>OK</v>
      </c>
      <c r="U397" s="18" t="s">
        <v>678</v>
      </c>
      <c r="V397" s="1" t="s">
        <v>1553</v>
      </c>
      <c r="W397" s="1" t="s">
        <v>88</v>
      </c>
      <c r="X397" s="2">
        <v>43987</v>
      </c>
      <c r="Y397" s="1" t="s">
        <v>1554</v>
      </c>
      <c r="Z397" s="1" t="s">
        <v>219</v>
      </c>
      <c r="AA397" s="2">
        <v>43987</v>
      </c>
      <c r="AB397" s="123" t="s">
        <v>220</v>
      </c>
      <c r="AC397" s="1" t="str">
        <f>VLOOKUP(Tableau1[[#This Row],[POposte]],Tableau8[#All],18,FALSE)</f>
        <v/>
      </c>
      <c r="AD397" s="236" t="str">
        <f>CONCATENATE(Tableau1[[#This Row],[Nº pièce référence]],Tableau1[[#This Row],[Poste de réf.]])</f>
        <v>450067721510</v>
      </c>
      <c r="AE397" s="237">
        <f>VLOOKUP(Tableau1[[#This Row],[POposte]],Tableau5[#All],5,FALSE)</f>
        <v>65292.08</v>
      </c>
      <c r="AF397" s="238" t="s">
        <v>52</v>
      </c>
      <c r="AG397" s="237">
        <f>VLOOKUP(Tableau1[[#This Row],[POposte]],Tableau5[#All],6,FALSE)</f>
        <v>65292.08</v>
      </c>
      <c r="AH397" s="238" t="s">
        <v>52</v>
      </c>
      <c r="AI397" s="239">
        <f>Tableau1[[#This Row],[Montant Engagé PO]]-Tableau1[[#This Row],[Montant Liquidé]]</f>
        <v>0</v>
      </c>
      <c r="AJ397" s="237" t="str">
        <f>VLOOKUP(Tableau1[[#This Row],[POposte]],Tableau5[#All],3,FALSE)</f>
        <v>300020861</v>
      </c>
      <c r="AK397" s="237" t="str">
        <f>VLOOKUP(Tableau1[[#This Row],[POposte]],Tableau5[#All],4,FALSE)</f>
        <v>2</v>
      </c>
      <c r="AL397" s="146" t="str">
        <f>VLOOKUP(Tableau1[[#This Row],[POposte]],Tableau5[#All],2,FALSE)</f>
        <v>255223121102</v>
      </c>
      <c r="AM397" s="237" t="str">
        <f>VLOOKUP(Tableau1[[#This Row],[POposte]],Tableau8[],9,FALSE)</f>
        <v>Z</v>
      </c>
      <c r="AN397" s="241">
        <f>VLOOKUP(Tableau1[[#This Row],[POposte]],Tableau8[],16,FALSE)</f>
        <v>1</v>
      </c>
      <c r="AO397" s="200">
        <f>VLOOKUP(Tableau1[[#This Row],[POposte]],Tableau8[],17,FALSE)</f>
        <v>0</v>
      </c>
      <c r="AP397" s="1" t="str">
        <f>VLOOKUP(Tableau1[[#This Row],[POposte]],Tableau13[#All],10,FALSE)</f>
        <v>0500</v>
      </c>
      <c r="AQ397" s="1" t="str">
        <f>VLOOKUP(MID(Tableau1[[#This Row],[Codenva]],1,2),Tableau36[],2,FALSE)</f>
        <v>Onderhandelingsprocedure zonder voorafgaande bekendmaking (0500)</v>
      </c>
      <c r="AR397" s="1" t="str">
        <f>VLOOKUP(Tableau1[[#This Row],[POposte]],Tableau13[#All],16,FALSE)</f>
        <v/>
      </c>
      <c r="AS397" s="285" t="str">
        <f>Tableau1[[#This Row],[KRC]]&amp;Tableau1[[#This Row],[Poste KRC]]</f>
        <v>3000208612</v>
      </c>
      <c r="AT397" s="1" t="str">
        <f>VLOOKUP(Tableau1[[#This Row],[Colonne3]],Tableau6[[#All],[krcposte]:[description ]],2,FALSE)</f>
        <v>Testing/reactifs</v>
      </c>
    </row>
    <row r="398" spans="1:46" x14ac:dyDescent="0.35">
      <c r="A398" s="1" t="str">
        <f>Tableau1[[#This Row],[Nº pièce référence]]</f>
        <v>4500677219</v>
      </c>
      <c r="B398" s="130" t="s">
        <v>1555</v>
      </c>
      <c r="C398" s="1"/>
      <c r="D398" s="1"/>
      <c r="E398" s="1" t="s">
        <v>1556</v>
      </c>
      <c r="F398" s="92"/>
      <c r="G398" s="127">
        <v>0</v>
      </c>
      <c r="H398" s="95">
        <v>43977</v>
      </c>
      <c r="I398" s="33">
        <v>17096</v>
      </c>
      <c r="J398" s="73" t="s">
        <v>1422</v>
      </c>
      <c r="K398" s="73"/>
      <c r="L398" s="176" t="s">
        <v>276</v>
      </c>
      <c r="M398" s="33"/>
      <c r="N398" s="33"/>
      <c r="O398" s="33"/>
      <c r="P398" s="33"/>
      <c r="Q398" s="95">
        <v>43977</v>
      </c>
      <c r="R398" s="227" t="str">
        <f>VLOOKUP(Tableau1[[#This Row],[POposte]],Tableau8[],15,FALSE)</f>
        <v>BB</v>
      </c>
      <c r="S398" s="227" t="str">
        <f>VLOOKUP(Tableau1[[#This Row],[POposte]],Tableau8[],14,FALSE)</f>
        <v>XXX</v>
      </c>
      <c r="T398" s="95" t="str">
        <f>IF(Tableau1[[#This Row],[Strat lancement]]="A0",IF(Tableau1[[#This Row],[Statut lancement]]="X","OK","NOK"),IF(Tableau1[[#This Row],[Strat lancement]]="AA",IF(Tableau1[[#This Row],[Statut lancement]]="XX","OK","NOK"),IF(Tableau1[[#This Row],[Strat lancement]]="BB",IF(Tableau1[[#This Row],[Statut lancement]]="XXX","OK","NOK"))))</f>
        <v>OK</v>
      </c>
      <c r="U398" s="18" t="s">
        <v>1557</v>
      </c>
      <c r="V398" s="1" t="s">
        <v>1558</v>
      </c>
      <c r="W398" s="1" t="s">
        <v>88</v>
      </c>
      <c r="X398" s="2">
        <v>43987</v>
      </c>
      <c r="Y398" s="1" t="s">
        <v>1559</v>
      </c>
      <c r="Z398" s="1" t="s">
        <v>219</v>
      </c>
      <c r="AA398" s="2">
        <v>43987</v>
      </c>
      <c r="AB398" s="123" t="s">
        <v>220</v>
      </c>
      <c r="AC398" s="1" t="str">
        <f>VLOOKUP(Tableau1[[#This Row],[POposte]],Tableau8[#All],18,FALSE)</f>
        <v/>
      </c>
      <c r="AD398" s="236" t="str">
        <f>CONCATENATE(Tableau1[[#This Row],[Nº pièce référence]],Tableau1[[#This Row],[Poste de réf.]])</f>
        <v>450067721910</v>
      </c>
      <c r="AE398" s="237">
        <f>VLOOKUP(Tableau1[[#This Row],[POposte]],Tableau5[#All],5,FALSE)</f>
        <v>139002.26999999999</v>
      </c>
      <c r="AF398" s="238" t="s">
        <v>52</v>
      </c>
      <c r="AG398" s="237">
        <f>VLOOKUP(Tableau1[[#This Row],[POposte]],Tableau5[#All],6,FALSE)</f>
        <v>139002.26999999999</v>
      </c>
      <c r="AH398" s="238" t="s">
        <v>52</v>
      </c>
      <c r="AI398" s="239">
        <f>Tableau1[[#This Row],[Montant Engagé PO]]-Tableau1[[#This Row],[Montant Liquidé]]</f>
        <v>0</v>
      </c>
      <c r="AJ398" s="237" t="str">
        <f>VLOOKUP(Tableau1[[#This Row],[POposte]],Tableau5[#All],3,FALSE)</f>
        <v>300020861</v>
      </c>
      <c r="AK398" s="237" t="str">
        <f>VLOOKUP(Tableau1[[#This Row],[POposte]],Tableau5[#All],4,FALSE)</f>
        <v>1</v>
      </c>
      <c r="AL398" s="146" t="str">
        <f>VLOOKUP(Tableau1[[#This Row],[POposte]],Tableau5[#All],2,FALSE)</f>
        <v>255223121102</v>
      </c>
      <c r="AM398" s="237" t="str">
        <f>VLOOKUP(Tableau1[[#This Row],[POposte]],Tableau8[],9,FALSE)</f>
        <v>Z</v>
      </c>
      <c r="AN398" s="241">
        <f>VLOOKUP(Tableau1[[#This Row],[POposte]],Tableau8[],16,FALSE)</f>
        <v>1</v>
      </c>
      <c r="AO398" s="200">
        <f>VLOOKUP(Tableau1[[#This Row],[POposte]],Tableau8[],17,FALSE)</f>
        <v>0</v>
      </c>
      <c r="AP398" s="1" t="str">
        <f>VLOOKUP(Tableau1[[#This Row],[POposte]],Tableau13[#All],10,FALSE)</f>
        <v>0500</v>
      </c>
      <c r="AQ398" s="1" t="str">
        <f>VLOOKUP(MID(Tableau1[[#This Row],[Codenva]],1,2),Tableau36[],2,FALSE)</f>
        <v>Onderhandelingsprocedure zonder voorafgaande bekendmaking (0500)</v>
      </c>
      <c r="AR398" s="1" t="str">
        <f>VLOOKUP(Tableau1[[#This Row],[POposte]],Tableau13[#All],16,FALSE)</f>
        <v/>
      </c>
      <c r="AS398" s="285" t="str">
        <f>Tableau1[[#This Row],[KRC]]&amp;Tableau1[[#This Row],[Poste KRC]]</f>
        <v>3000208611</v>
      </c>
      <c r="AT398" s="1" t="str">
        <f>VLOOKUP(Tableau1[[#This Row],[Colonne3]],Tableau6[[#All],[krcposte]:[description ]],2,FALSE)</f>
        <v>PPE</v>
      </c>
    </row>
    <row r="399" spans="1:46" x14ac:dyDescent="0.35">
      <c r="A399" s="1" t="str">
        <f>Tableau1[[#This Row],[Nº pièce référence]]</f>
        <v>4500677345</v>
      </c>
      <c r="B399" s="126" t="s">
        <v>1560</v>
      </c>
      <c r="C399" s="1"/>
      <c r="D399" s="1"/>
      <c r="E399" s="1" t="s">
        <v>1561</v>
      </c>
      <c r="F399" s="74"/>
      <c r="G399" s="125">
        <v>1</v>
      </c>
      <c r="H399" s="110" t="s">
        <v>1562</v>
      </c>
      <c r="I399" s="73" t="s">
        <v>1563</v>
      </c>
      <c r="J399" s="73" t="s">
        <v>1564</v>
      </c>
      <c r="K399" s="60">
        <v>43995</v>
      </c>
      <c r="L399" s="176" t="s">
        <v>276</v>
      </c>
      <c r="M399" s="73"/>
      <c r="N399" s="73"/>
      <c r="O399" s="73"/>
      <c r="P399" s="73"/>
      <c r="Q399" s="60" t="s">
        <v>1565</v>
      </c>
      <c r="R399" s="231" t="str">
        <f>VLOOKUP(Tableau1[[#This Row],[POposte]],Tableau8[],15,FALSE)</f>
        <v>BB</v>
      </c>
      <c r="S399" s="231" t="str">
        <f>VLOOKUP(Tableau1[[#This Row],[POposte]],Tableau8[],14,FALSE)</f>
        <v>XXX</v>
      </c>
      <c r="T399" s="60" t="str">
        <f>IF(Tableau1[[#This Row],[Strat lancement]]="A0",IF(Tableau1[[#This Row],[Statut lancement]]="X","OK","NOK"),IF(Tableau1[[#This Row],[Strat lancement]]="AA",IF(Tableau1[[#This Row],[Statut lancement]]="XX","OK","NOK"),IF(Tableau1[[#This Row],[Strat lancement]]="BB",IF(Tableau1[[#This Row],[Statut lancement]]="XXX","OK","NOK"))))</f>
        <v>OK</v>
      </c>
      <c r="U399" s="18" t="s">
        <v>1566</v>
      </c>
      <c r="V399" s="1" t="s">
        <v>1567</v>
      </c>
      <c r="W399" s="1" t="s">
        <v>88</v>
      </c>
      <c r="X399" s="2">
        <v>43987</v>
      </c>
      <c r="Y399" s="1" t="s">
        <v>1568</v>
      </c>
      <c r="Z399" s="1" t="s">
        <v>219</v>
      </c>
      <c r="AA399" s="2">
        <v>43987</v>
      </c>
      <c r="AB399" s="123" t="s">
        <v>220</v>
      </c>
      <c r="AC399" s="1" t="str">
        <f>VLOOKUP(Tableau1[[#This Row],[POposte]],Tableau8[#All],18,FALSE)</f>
        <v/>
      </c>
      <c r="AD399" s="236" t="str">
        <f>CONCATENATE(Tableau1[[#This Row],[Nº pièce référence]],Tableau1[[#This Row],[Poste de réf.]])</f>
        <v>450067734510</v>
      </c>
      <c r="AE399" s="237">
        <f>VLOOKUP(Tableau1[[#This Row],[POposte]],Tableau5[#All],5,FALSE)</f>
        <v>8793347.4900000002</v>
      </c>
      <c r="AF399" s="238" t="s">
        <v>52</v>
      </c>
      <c r="AG399" s="237">
        <f>VLOOKUP(Tableau1[[#This Row],[POposte]],Tableau5[#All],6,FALSE)</f>
        <v>8793347.4900000002</v>
      </c>
      <c r="AH399" s="238" t="s">
        <v>52</v>
      </c>
      <c r="AI399" s="239">
        <f>Tableau1[[#This Row],[Montant Engagé PO]]-Tableau1[[#This Row],[Montant Liquidé]]</f>
        <v>0</v>
      </c>
      <c r="AJ399" s="237" t="str">
        <f>VLOOKUP(Tableau1[[#This Row],[POposte]],Tableau5[#All],3,FALSE)</f>
        <v>300020861</v>
      </c>
      <c r="AK399" s="237" t="str">
        <f>VLOOKUP(Tableau1[[#This Row],[POposte]],Tableau5[#All],4,FALSE)</f>
        <v>1</v>
      </c>
      <c r="AL399" s="146" t="str">
        <f>VLOOKUP(Tableau1[[#This Row],[POposte]],Tableau5[#All],2,FALSE)</f>
        <v>255223121102</v>
      </c>
      <c r="AM399" s="237" t="str">
        <f>VLOOKUP(Tableau1[[#This Row],[POposte]],Tableau8[],9,FALSE)</f>
        <v>Z</v>
      </c>
      <c r="AN399" s="241">
        <f>VLOOKUP(Tableau1[[#This Row],[POposte]],Tableau8[],16,FALSE)</f>
        <v>1</v>
      </c>
      <c r="AO399" s="200">
        <f>VLOOKUP(Tableau1[[#This Row],[POposte]],Tableau8[],17,FALSE)</f>
        <v>0</v>
      </c>
      <c r="AP399" s="1" t="str">
        <f>VLOOKUP(Tableau1[[#This Row],[POposte]],Tableau13[#All],10,FALSE)</f>
        <v>0500</v>
      </c>
      <c r="AQ399" s="1" t="str">
        <f>VLOOKUP(MID(Tableau1[[#This Row],[Codenva]],1,2),Tableau36[],2,FALSE)</f>
        <v>Onderhandelingsprocedure zonder voorafgaande bekendmaking (0500)</v>
      </c>
      <c r="AR399" s="1" t="str">
        <f>VLOOKUP(Tableau1[[#This Row],[POposte]],Tableau13[#All],16,FALSE)</f>
        <v/>
      </c>
      <c r="AS399" s="285" t="str">
        <f>Tableau1[[#This Row],[KRC]]&amp;Tableau1[[#This Row],[Poste KRC]]</f>
        <v>3000208611</v>
      </c>
      <c r="AT399" s="1" t="str">
        <f>VLOOKUP(Tableau1[[#This Row],[Colonne3]],Tableau6[[#All],[krcposte]:[description ]],2,FALSE)</f>
        <v>PPE</v>
      </c>
    </row>
    <row r="400" spans="1:46" x14ac:dyDescent="0.35">
      <c r="A400" s="1" t="str">
        <f>Tableau1[[#This Row],[Nº pièce référence]]</f>
        <v>4500677447</v>
      </c>
      <c r="B400" s="124"/>
      <c r="C400" s="1"/>
      <c r="D400" s="1"/>
      <c r="E400" s="1" t="s">
        <v>1569</v>
      </c>
      <c r="F400" s="92"/>
      <c r="G400" s="123"/>
      <c r="H400" s="75" t="s">
        <v>214</v>
      </c>
      <c r="I400" s="75" t="s">
        <v>214</v>
      </c>
      <c r="J400" s="75" t="s">
        <v>214</v>
      </c>
      <c r="K400" s="75" t="s">
        <v>214</v>
      </c>
      <c r="L400" s="176" t="s">
        <v>276</v>
      </c>
      <c r="M400" s="75"/>
      <c r="N400" s="75"/>
      <c r="O400" s="75"/>
      <c r="P400" s="75"/>
      <c r="Q400" s="75" t="s">
        <v>214</v>
      </c>
      <c r="R400" s="226" t="str">
        <f>VLOOKUP(Tableau1[[#This Row],[POposte]],Tableau8[],15,FALSE)</f>
        <v>AA</v>
      </c>
      <c r="S400" s="226" t="str">
        <f>VLOOKUP(Tableau1[[#This Row],[POposte]],Tableau8[],14,FALSE)</f>
        <v>XX</v>
      </c>
      <c r="T400" s="75" t="str">
        <f>IF(Tableau1[[#This Row],[Strat lancement]]="A0",IF(Tableau1[[#This Row],[Statut lancement]]="X","OK","NOK"),IF(Tableau1[[#This Row],[Strat lancement]]="AA",IF(Tableau1[[#This Row],[Statut lancement]]="XX","OK","NOK"),IF(Tableau1[[#This Row],[Strat lancement]]="BB",IF(Tableau1[[#This Row],[Statut lancement]]="XXX","OK","NOK"))))</f>
        <v>OK</v>
      </c>
      <c r="U400" s="18" t="s">
        <v>1570</v>
      </c>
      <c r="V400" s="1" t="s">
        <v>1571</v>
      </c>
      <c r="W400" s="1" t="s">
        <v>88</v>
      </c>
      <c r="X400" s="2">
        <v>43990</v>
      </c>
      <c r="Y400" s="1" t="s">
        <v>1572</v>
      </c>
      <c r="Z400" s="1" t="s">
        <v>219</v>
      </c>
      <c r="AA400" s="2">
        <v>43990</v>
      </c>
      <c r="AB400" s="123" t="s">
        <v>220</v>
      </c>
      <c r="AC400" s="1" t="str">
        <f>VLOOKUP(Tableau1[[#This Row],[POposte]],Tableau8[#All],18,FALSE)</f>
        <v>I3</v>
      </c>
      <c r="AD400" s="236" t="str">
        <f>CONCATENATE(Tableau1[[#This Row],[Nº pièce référence]],Tableau1[[#This Row],[Poste de réf.]])</f>
        <v>450067744710</v>
      </c>
      <c r="AE400" s="237">
        <f>VLOOKUP(Tableau1[[#This Row],[POposte]],Tableau5[#All],5,FALSE)</f>
        <v>5203</v>
      </c>
      <c r="AF400" s="238" t="s">
        <v>52</v>
      </c>
      <c r="AG400" s="237">
        <f>VLOOKUP(Tableau1[[#This Row],[POposte]],Tableau5[#All],6,FALSE)</f>
        <v>5203</v>
      </c>
      <c r="AH400" s="238" t="s">
        <v>52</v>
      </c>
      <c r="AI400" s="239">
        <f>Tableau1[[#This Row],[Montant Engagé PO]]-Tableau1[[#This Row],[Montant Liquidé]]</f>
        <v>0</v>
      </c>
      <c r="AJ400" s="237" t="str">
        <f>VLOOKUP(Tableau1[[#This Row],[POposte]],Tableau5[#All],3,FALSE)</f>
        <v>300020861</v>
      </c>
      <c r="AK400" s="237" t="str">
        <f>VLOOKUP(Tableau1[[#This Row],[POposte]],Tableau5[#All],4,FALSE)</f>
        <v>2</v>
      </c>
      <c r="AL400" s="146" t="str">
        <f>VLOOKUP(Tableau1[[#This Row],[POposte]],Tableau5[#All],2,FALSE)</f>
        <v>255223121102</v>
      </c>
      <c r="AM400" s="237" t="str">
        <f>VLOOKUP(Tableau1[[#This Row],[POposte]],Tableau8[],9,FALSE)</f>
        <v>Z</v>
      </c>
      <c r="AN400" s="241">
        <f>VLOOKUP(Tableau1[[#This Row],[POposte]],Tableau8[],16,FALSE)</f>
        <v>1</v>
      </c>
      <c r="AO400" s="200">
        <f>VLOOKUP(Tableau1[[#This Row],[POposte]],Tableau8[],17,FALSE)</f>
        <v>0</v>
      </c>
      <c r="AP400" s="1" t="str">
        <f>VLOOKUP(Tableau1[[#This Row],[POposte]],Tableau13[#All],10,FALSE)</f>
        <v>0800</v>
      </c>
      <c r="AQ400" s="1" t="str">
        <f>VLOOKUP(MID(Tableau1[[#This Row],[Codenva]],1,2),Tableau36[],2,FALSE)</f>
        <v>Overheidsopdrachten van beperkte waarde (0800)</v>
      </c>
      <c r="AR400" s="1" t="str">
        <f>VLOOKUP(Tableau1[[#This Row],[POposte]],Tableau13[#All],16,FALSE)</f>
        <v/>
      </c>
      <c r="AS400" s="285" t="str">
        <f>Tableau1[[#This Row],[KRC]]&amp;Tableau1[[#This Row],[Poste KRC]]</f>
        <v>3000208612</v>
      </c>
      <c r="AT400" s="1" t="str">
        <f>VLOOKUP(Tableau1[[#This Row],[Colonne3]],Tableau6[[#All],[krcposte]:[description ]],2,FALSE)</f>
        <v>Testing/reactifs</v>
      </c>
    </row>
    <row r="401" spans="1:46" x14ac:dyDescent="0.35">
      <c r="A401" s="1" t="str">
        <f>Tableau1[[#This Row],[Nº pièce référence]]</f>
        <v>4500677963</v>
      </c>
      <c r="B401" s="130" t="s">
        <v>1573</v>
      </c>
      <c r="C401" s="1"/>
      <c r="D401" s="1"/>
      <c r="E401" s="1" t="s">
        <v>831</v>
      </c>
      <c r="F401" s="92"/>
      <c r="G401" s="127">
        <v>0</v>
      </c>
      <c r="H401" s="95" t="s">
        <v>1574</v>
      </c>
      <c r="I401" s="33" t="s">
        <v>1575</v>
      </c>
      <c r="J401" s="73" t="s">
        <v>1576</v>
      </c>
      <c r="K401" s="73"/>
      <c r="L401" s="176" t="s">
        <v>276</v>
      </c>
      <c r="M401" s="33"/>
      <c r="N401" s="33"/>
      <c r="O401" s="33"/>
      <c r="P401" s="33"/>
      <c r="Q401" s="75">
        <v>43992</v>
      </c>
      <c r="R401" s="226" t="str">
        <f>VLOOKUP(Tableau1[[#This Row],[POposte]],Tableau8[],15,FALSE)</f>
        <v>BB</v>
      </c>
      <c r="S401" s="226" t="str">
        <f>VLOOKUP(Tableau1[[#This Row],[POposte]],Tableau8[],14,FALSE)</f>
        <v>XXX</v>
      </c>
      <c r="T401" s="75" t="str">
        <f>IF(Tableau1[[#This Row],[Strat lancement]]="A0",IF(Tableau1[[#This Row],[Statut lancement]]="X","OK","NOK"),IF(Tableau1[[#This Row],[Strat lancement]]="AA",IF(Tableau1[[#This Row],[Statut lancement]]="XX","OK","NOK"),IF(Tableau1[[#This Row],[Strat lancement]]="BB",IF(Tableau1[[#This Row],[Statut lancement]]="XXX","OK","NOK"))))</f>
        <v>OK</v>
      </c>
      <c r="U401" s="18" t="s">
        <v>833</v>
      </c>
      <c r="V401" s="1" t="s">
        <v>1577</v>
      </c>
      <c r="W401" s="1" t="s">
        <v>88</v>
      </c>
      <c r="X401" s="2">
        <v>43992</v>
      </c>
      <c r="Y401" s="1" t="s">
        <v>837</v>
      </c>
      <c r="Z401" s="1" t="s">
        <v>219</v>
      </c>
      <c r="AA401" s="2">
        <v>43992</v>
      </c>
      <c r="AB401" s="123" t="s">
        <v>220</v>
      </c>
      <c r="AC401" s="1" t="str">
        <f>VLOOKUP(Tableau1[[#This Row],[POposte]],Tableau8[#All],18,FALSE)</f>
        <v/>
      </c>
      <c r="AD401" s="236" t="str">
        <f>CONCATENATE(Tableau1[[#This Row],[Nº pièce référence]],Tableau1[[#This Row],[Poste de réf.]])</f>
        <v>450067796310</v>
      </c>
      <c r="AE401" s="237">
        <f>VLOOKUP(Tableau1[[#This Row],[POposte]],Tableau5[#All],5,FALSE)</f>
        <v>539134.79</v>
      </c>
      <c r="AF401" s="238" t="s">
        <v>52</v>
      </c>
      <c r="AG401" s="237">
        <f>VLOOKUP(Tableau1[[#This Row],[POposte]],Tableau5[#All],6,FALSE)</f>
        <v>539134.79</v>
      </c>
      <c r="AH401" s="238" t="s">
        <v>52</v>
      </c>
      <c r="AI401" s="239">
        <f>Tableau1[[#This Row],[Montant Engagé PO]]-Tableau1[[#This Row],[Montant Liquidé]]</f>
        <v>0</v>
      </c>
      <c r="AJ401" s="237" t="str">
        <f>VLOOKUP(Tableau1[[#This Row],[POposte]],Tableau5[#All],3,FALSE)</f>
        <v>300020861</v>
      </c>
      <c r="AK401" s="237" t="str">
        <f>VLOOKUP(Tableau1[[#This Row],[POposte]],Tableau5[#All],4,FALSE)</f>
        <v>1</v>
      </c>
      <c r="AL401" s="146" t="str">
        <f>VLOOKUP(Tableau1[[#This Row],[POposte]],Tableau5[#All],2,FALSE)</f>
        <v>255223121102</v>
      </c>
      <c r="AM401" s="237" t="str">
        <f>VLOOKUP(Tableau1[[#This Row],[POposte]],Tableau8[],9,FALSE)</f>
        <v>Z</v>
      </c>
      <c r="AN401" s="241">
        <f>VLOOKUP(Tableau1[[#This Row],[POposte]],Tableau8[],16,FALSE)</f>
        <v>1</v>
      </c>
      <c r="AO401" s="200">
        <f>VLOOKUP(Tableau1[[#This Row],[POposte]],Tableau8[],17,FALSE)</f>
        <v>0</v>
      </c>
      <c r="AP401" s="1" t="str">
        <f>VLOOKUP(Tableau1[[#This Row],[POposte]],Tableau13[#All],10,FALSE)</f>
        <v>0520</v>
      </c>
      <c r="AQ401" s="1" t="str">
        <f>VLOOKUP(MID(Tableau1[[#This Row],[Codenva]],1,2),Tableau36[],2,FALSE)</f>
        <v>Onderhandelingsprocedure zonder voorafgaande bekendmaking (0500)</v>
      </c>
      <c r="AR401" s="1" t="str">
        <f>VLOOKUP(Tableau1[[#This Row],[POposte]],Tableau13[#All],16,FALSE)</f>
        <v/>
      </c>
      <c r="AS401" s="285" t="str">
        <f>Tableau1[[#This Row],[KRC]]&amp;Tableau1[[#This Row],[Poste KRC]]</f>
        <v>3000208611</v>
      </c>
      <c r="AT401" s="1" t="str">
        <f>VLOOKUP(Tableau1[[#This Row],[Colonne3]],Tableau6[[#All],[krcposte]:[description ]],2,FALSE)</f>
        <v>PPE</v>
      </c>
    </row>
    <row r="402" spans="1:46" x14ac:dyDescent="0.35">
      <c r="A402" s="1" t="str">
        <f>Tableau1[[#This Row],[Nº pièce référence]]</f>
        <v>4500677973</v>
      </c>
      <c r="B402" s="130" t="s">
        <v>1578</v>
      </c>
      <c r="C402" s="1"/>
      <c r="D402" s="1"/>
      <c r="E402" s="176" t="s">
        <v>1579</v>
      </c>
      <c r="F402" s="92"/>
      <c r="G402" s="127">
        <v>0</v>
      </c>
      <c r="H402" s="95">
        <v>43992</v>
      </c>
      <c r="I402" s="33">
        <v>17875</v>
      </c>
      <c r="J402" s="73" t="s">
        <v>1408</v>
      </c>
      <c r="K402" s="73"/>
      <c r="L402" s="176" t="s">
        <v>276</v>
      </c>
      <c r="M402" s="33"/>
      <c r="N402" s="33"/>
      <c r="O402" s="33"/>
      <c r="P402" s="33"/>
      <c r="Q402" s="75">
        <v>43996</v>
      </c>
      <c r="R402" s="226" t="str">
        <f>VLOOKUP(Tableau1[[#This Row],[POposte]],Tableau8[],15,FALSE)</f>
        <v>BB</v>
      </c>
      <c r="S402" s="226" t="str">
        <f>VLOOKUP(Tableau1[[#This Row],[POposte]],Tableau8[],14,FALSE)</f>
        <v>XXX</v>
      </c>
      <c r="T402" s="75" t="str">
        <f>IF(Tableau1[[#This Row],[Strat lancement]]="A0",IF(Tableau1[[#This Row],[Statut lancement]]="X","OK","NOK"),IF(Tableau1[[#This Row],[Strat lancement]]="AA",IF(Tableau1[[#This Row],[Statut lancement]]="XX","OK","NOK"),IF(Tableau1[[#This Row],[Strat lancement]]="BB",IF(Tableau1[[#This Row],[Statut lancement]]="XXX","OK","NOK"))))</f>
        <v>OK</v>
      </c>
      <c r="U402" s="18" t="s">
        <v>1580</v>
      </c>
      <c r="V402" s="1" t="s">
        <v>1581</v>
      </c>
      <c r="W402" s="1" t="s">
        <v>88</v>
      </c>
      <c r="X402" s="2">
        <v>43992</v>
      </c>
      <c r="Y402" s="1" t="s">
        <v>1582</v>
      </c>
      <c r="Z402" s="1" t="s">
        <v>219</v>
      </c>
      <c r="AA402" s="2">
        <v>43992</v>
      </c>
      <c r="AB402" s="123" t="s">
        <v>220</v>
      </c>
      <c r="AC402" s="1" t="str">
        <f>VLOOKUP(Tableau1[[#This Row],[POposte]],Tableau8[#All],18,FALSE)</f>
        <v/>
      </c>
      <c r="AD402" s="236" t="str">
        <f>CONCATENATE(Tableau1[[#This Row],[Nº pièce référence]],Tableau1[[#This Row],[Poste de réf.]])</f>
        <v>450067797310</v>
      </c>
      <c r="AE402" s="237">
        <f>VLOOKUP(Tableau1[[#This Row],[POposte]],Tableau5[#All],5,FALSE)</f>
        <v>196075.76</v>
      </c>
      <c r="AF402" s="238" t="s">
        <v>52</v>
      </c>
      <c r="AG402" s="237">
        <f>VLOOKUP(Tableau1[[#This Row],[POposte]],Tableau5[#All],6,FALSE)</f>
        <v>196075.76</v>
      </c>
      <c r="AH402" s="238" t="s">
        <v>52</v>
      </c>
      <c r="AI402" s="239">
        <f>Tableau1[[#This Row],[Montant Engagé PO]]-Tableau1[[#This Row],[Montant Liquidé]]</f>
        <v>0</v>
      </c>
      <c r="AJ402" s="237" t="str">
        <f>VLOOKUP(Tableau1[[#This Row],[POposte]],Tableau5[#All],3,FALSE)</f>
        <v>300020861</v>
      </c>
      <c r="AK402" s="237" t="str">
        <f>VLOOKUP(Tableau1[[#This Row],[POposte]],Tableau5[#All],4,FALSE)</f>
        <v>1</v>
      </c>
      <c r="AL402" s="146" t="str">
        <f>VLOOKUP(Tableau1[[#This Row],[POposte]],Tableau5[#All],2,FALSE)</f>
        <v>255223121102</v>
      </c>
      <c r="AM402" s="237" t="str">
        <f>VLOOKUP(Tableau1[[#This Row],[POposte]],Tableau8[],9,FALSE)</f>
        <v>Z</v>
      </c>
      <c r="AN402" s="241">
        <f>VLOOKUP(Tableau1[[#This Row],[POposte]],Tableau8[],16,FALSE)</f>
        <v>1</v>
      </c>
      <c r="AO402" s="200">
        <f>VLOOKUP(Tableau1[[#This Row],[POposte]],Tableau8[],17,FALSE)</f>
        <v>0</v>
      </c>
      <c r="AP402" s="1" t="str">
        <f>VLOOKUP(Tableau1[[#This Row],[POposte]],Tableau13[#All],10,FALSE)</f>
        <v>0520</v>
      </c>
      <c r="AQ402" s="1" t="str">
        <f>VLOOKUP(MID(Tableau1[[#This Row],[Codenva]],1,2),Tableau36[],2,FALSE)</f>
        <v>Onderhandelingsprocedure zonder voorafgaande bekendmaking (0500)</v>
      </c>
      <c r="AR402" s="1" t="str">
        <f>VLOOKUP(Tableau1[[#This Row],[POposte]],Tableau13[#All],16,FALSE)</f>
        <v/>
      </c>
      <c r="AS402" s="285" t="str">
        <f>Tableau1[[#This Row],[KRC]]&amp;Tableau1[[#This Row],[Poste KRC]]</f>
        <v>3000208611</v>
      </c>
      <c r="AT402" s="1" t="str">
        <f>VLOOKUP(Tableau1[[#This Row],[Colonne3]],Tableau6[[#All],[krcposte]:[description ]],2,FALSE)</f>
        <v>PPE</v>
      </c>
    </row>
    <row r="403" spans="1:46" x14ac:dyDescent="0.35">
      <c r="A403" s="1" t="str">
        <f>Tableau1[[#This Row],[Nº pièce référence]]</f>
        <v>4500677973</v>
      </c>
      <c r="B403" s="130" t="s">
        <v>1583</v>
      </c>
      <c r="C403" s="1"/>
      <c r="D403" s="1"/>
      <c r="E403" s="176" t="s">
        <v>1579</v>
      </c>
      <c r="F403" s="92"/>
      <c r="G403" s="127">
        <v>0</v>
      </c>
      <c r="H403" s="75" t="s">
        <v>1584</v>
      </c>
      <c r="I403" s="108" t="s">
        <v>1585</v>
      </c>
      <c r="J403" s="73"/>
      <c r="K403" s="73"/>
      <c r="L403" s="176" t="s">
        <v>276</v>
      </c>
      <c r="M403" s="108"/>
      <c r="N403" s="108"/>
      <c r="O403" s="108"/>
      <c r="P403" s="108"/>
      <c r="Q403" s="75">
        <v>43992</v>
      </c>
      <c r="R403" s="226" t="str">
        <f>VLOOKUP(Tableau1[[#This Row],[POposte]],Tableau8[],15,FALSE)</f>
        <v>BB</v>
      </c>
      <c r="S403" s="226" t="str">
        <f>VLOOKUP(Tableau1[[#This Row],[POposte]],Tableau8[],14,FALSE)</f>
        <v>XXX</v>
      </c>
      <c r="T403" s="75" t="str">
        <f>IF(Tableau1[[#This Row],[Strat lancement]]="A0",IF(Tableau1[[#This Row],[Statut lancement]]="X","OK","NOK"),IF(Tableau1[[#This Row],[Strat lancement]]="AA",IF(Tableau1[[#This Row],[Statut lancement]]="XX","OK","NOK"),IF(Tableau1[[#This Row],[Strat lancement]]="BB",IF(Tableau1[[#This Row],[Statut lancement]]="XXX","OK","NOK"))))</f>
        <v>OK</v>
      </c>
      <c r="U403" s="18" t="s">
        <v>1580</v>
      </c>
      <c r="V403" s="1" t="s">
        <v>1581</v>
      </c>
      <c r="W403" s="1" t="s">
        <v>217</v>
      </c>
      <c r="X403" s="2">
        <v>44007</v>
      </c>
      <c r="Y403" s="1" t="s">
        <v>1586</v>
      </c>
      <c r="Z403" s="1" t="s">
        <v>219</v>
      </c>
      <c r="AA403" s="2">
        <v>43992</v>
      </c>
      <c r="AB403" s="123" t="s">
        <v>220</v>
      </c>
      <c r="AC403" s="1" t="str">
        <f>VLOOKUP(Tableau1[[#This Row],[POposte]],Tableau8[#All],18,FALSE)</f>
        <v/>
      </c>
      <c r="AD403" s="236" t="str">
        <f>CONCATENATE(Tableau1[[#This Row],[Nº pièce référence]],Tableau1[[#This Row],[Poste de réf.]])</f>
        <v>450067797320</v>
      </c>
      <c r="AE403" s="237">
        <f>VLOOKUP(Tableau1[[#This Row],[POposte]],Tableau5[#All],5,FALSE)</f>
        <v>163962.06</v>
      </c>
      <c r="AF403" s="238" t="s">
        <v>52</v>
      </c>
      <c r="AG403" s="237">
        <f>VLOOKUP(Tableau1[[#This Row],[POposte]],Tableau5[#All],6,FALSE)</f>
        <v>163962.06</v>
      </c>
      <c r="AH403" s="238" t="s">
        <v>52</v>
      </c>
      <c r="AI403" s="239">
        <f>Tableau1[[#This Row],[Montant Engagé PO]]-Tableau1[[#This Row],[Montant Liquidé]]</f>
        <v>0</v>
      </c>
      <c r="AJ403" s="237" t="str">
        <f>VLOOKUP(Tableau1[[#This Row],[POposte]],Tableau5[#All],3,FALSE)</f>
        <v>300020861</v>
      </c>
      <c r="AK403" s="237" t="str">
        <f>VLOOKUP(Tableau1[[#This Row],[POposte]],Tableau5[#All],4,FALSE)</f>
        <v>1</v>
      </c>
      <c r="AL403" s="146" t="str">
        <f>VLOOKUP(Tableau1[[#This Row],[POposte]],Tableau5[#All],2,FALSE)</f>
        <v>255223121102</v>
      </c>
      <c r="AM403" s="237" t="str">
        <f>VLOOKUP(Tableau1[[#This Row],[POposte]],Tableau8[],9,FALSE)</f>
        <v>Z</v>
      </c>
      <c r="AN403" s="241">
        <f>VLOOKUP(Tableau1[[#This Row],[POposte]],Tableau8[],16,FALSE)</f>
        <v>1</v>
      </c>
      <c r="AO403" s="200">
        <f>VLOOKUP(Tableau1[[#This Row],[POposte]],Tableau8[],17,FALSE)</f>
        <v>0</v>
      </c>
      <c r="AP403" s="1" t="str">
        <f>VLOOKUP(Tableau1[[#This Row],[POposte]],Tableau13[#All],10,FALSE)</f>
        <v>0520</v>
      </c>
      <c r="AQ403" s="1" t="str">
        <f>VLOOKUP(MID(Tableau1[[#This Row],[Codenva]],1,2),Tableau36[],2,FALSE)</f>
        <v>Onderhandelingsprocedure zonder voorafgaande bekendmaking (0500)</v>
      </c>
      <c r="AR403" s="1" t="str">
        <f>VLOOKUP(Tableau1[[#This Row],[POposte]],Tableau13[#All],16,FALSE)</f>
        <v/>
      </c>
      <c r="AS403" s="285" t="str">
        <f>Tableau1[[#This Row],[KRC]]&amp;Tableau1[[#This Row],[Poste KRC]]</f>
        <v>3000208611</v>
      </c>
      <c r="AT403" s="1" t="str">
        <f>VLOOKUP(Tableau1[[#This Row],[Colonne3]],Tableau6[[#All],[krcposte]:[description ]],2,FALSE)</f>
        <v>PPE</v>
      </c>
    </row>
    <row r="404" spans="1:46" x14ac:dyDescent="0.35">
      <c r="A404" s="1" t="str">
        <f>Tableau1[[#This Row],[Nº pièce référence]]</f>
        <v>4500677884</v>
      </c>
      <c r="B404" s="124"/>
      <c r="C404" s="1"/>
      <c r="D404" s="1"/>
      <c r="E404" s="1" t="s">
        <v>799</v>
      </c>
      <c r="F404" s="92"/>
      <c r="G404" s="123"/>
      <c r="H404" s="75" t="s">
        <v>214</v>
      </c>
      <c r="I404" s="75" t="s">
        <v>214</v>
      </c>
      <c r="J404" s="75" t="s">
        <v>214</v>
      </c>
      <c r="K404" s="75" t="s">
        <v>214</v>
      </c>
      <c r="L404" s="176" t="s">
        <v>276</v>
      </c>
      <c r="M404" s="75"/>
      <c r="N404" s="75"/>
      <c r="O404" s="75"/>
      <c r="P404" s="75"/>
      <c r="Q404" s="75" t="s">
        <v>214</v>
      </c>
      <c r="R404" s="226" t="str">
        <f>VLOOKUP(Tableau1[[#This Row],[POposte]],Tableau8[],15,FALSE)</f>
        <v>A0</v>
      </c>
      <c r="S404" s="226" t="str">
        <f>VLOOKUP(Tableau1[[#This Row],[POposte]],Tableau8[],14,FALSE)</f>
        <v>X</v>
      </c>
      <c r="T404" s="75" t="str">
        <f>IF(Tableau1[[#This Row],[Strat lancement]]="A0",IF(Tableau1[[#This Row],[Statut lancement]]="X","OK","NOK"),IF(Tableau1[[#This Row],[Strat lancement]]="AA",IF(Tableau1[[#This Row],[Statut lancement]]="XX","OK","NOK"),IF(Tableau1[[#This Row],[Strat lancement]]="BB",IF(Tableau1[[#This Row],[Statut lancement]]="XXX","OK","NOK"))))</f>
        <v>OK</v>
      </c>
      <c r="U404" s="18" t="s">
        <v>800</v>
      </c>
      <c r="V404" s="1" t="s">
        <v>1587</v>
      </c>
      <c r="W404" s="1" t="s">
        <v>88</v>
      </c>
      <c r="X404" s="2">
        <v>43992</v>
      </c>
      <c r="Y404" s="1" t="s">
        <v>1499</v>
      </c>
      <c r="Z404" s="1" t="s">
        <v>219</v>
      </c>
      <c r="AA404" s="2">
        <v>43992</v>
      </c>
      <c r="AB404" s="123" t="s">
        <v>220</v>
      </c>
      <c r="AC404" s="1" t="str">
        <f>VLOOKUP(Tableau1[[#This Row],[POposte]],Tableau8[#All],18,FALSE)</f>
        <v/>
      </c>
      <c r="AD404" s="236" t="str">
        <f>CONCATENATE(Tableau1[[#This Row],[Nº pièce référence]],Tableau1[[#This Row],[Poste de réf.]])</f>
        <v>450067788410</v>
      </c>
      <c r="AE404" s="237">
        <f>VLOOKUP(Tableau1[[#This Row],[POposte]],Tableau5[#All],5,FALSE)</f>
        <v>897</v>
      </c>
      <c r="AF404" s="238" t="s">
        <v>52</v>
      </c>
      <c r="AG404" s="237">
        <f>VLOOKUP(Tableau1[[#This Row],[POposte]],Tableau5[#All],6,FALSE)</f>
        <v>897</v>
      </c>
      <c r="AH404" s="238" t="s">
        <v>52</v>
      </c>
      <c r="AI404" s="239">
        <f>Tableau1[[#This Row],[Montant Engagé PO]]-Tableau1[[#This Row],[Montant Liquidé]]</f>
        <v>0</v>
      </c>
      <c r="AJ404" s="237" t="str">
        <f>VLOOKUP(Tableau1[[#This Row],[POposte]],Tableau5[#All],3,FALSE)</f>
        <v>300020861</v>
      </c>
      <c r="AK404" s="237" t="str">
        <f>VLOOKUP(Tableau1[[#This Row],[POposte]],Tableau5[#All],4,FALSE)</f>
        <v>4</v>
      </c>
      <c r="AL404" s="146" t="str">
        <f>VLOOKUP(Tableau1[[#This Row],[POposte]],Tableau5[#All],2,FALSE)</f>
        <v>255223121102</v>
      </c>
      <c r="AM404" s="237" t="str">
        <f>VLOOKUP(Tableau1[[#This Row],[POposte]],Tableau8[],9,FALSE)</f>
        <v>Z</v>
      </c>
      <c r="AN404" s="241">
        <f>VLOOKUP(Tableau1[[#This Row],[POposte]],Tableau8[],16,FALSE)</f>
        <v>1</v>
      </c>
      <c r="AO404" s="200">
        <f>VLOOKUP(Tableau1[[#This Row],[POposte]],Tableau8[],17,FALSE)</f>
        <v>0</v>
      </c>
      <c r="AP404" s="1" t="str">
        <f>VLOOKUP(Tableau1[[#This Row],[POposte]],Tableau13[#All],10,FALSE)</f>
        <v>4100</v>
      </c>
      <c r="AQ404" s="1" t="str">
        <f>VLOOKUP(MID(Tableau1[[#This Row],[Codenva]],1,2),Tableau36[],2,FALSE)</f>
        <v>Diverse Uitgaven die niet tot overheidsopdrachten behoren (4100)</v>
      </c>
      <c r="AR404" s="1" t="str">
        <f>VLOOKUP(Tableau1[[#This Row],[POposte]],Tableau13[#All],16,FALSE)</f>
        <v/>
      </c>
      <c r="AS404" s="285" t="str">
        <f>Tableau1[[#This Row],[KRC]]&amp;Tableau1[[#This Row],[Poste KRC]]</f>
        <v>3000208614</v>
      </c>
      <c r="AT404" s="1" t="str">
        <f>VLOOKUP(Tableau1[[#This Row],[Colonne3]],Tableau6[[#All],[krcposte]:[description ]],2,FALSE)</f>
        <v>Consultance Taskforce</v>
      </c>
    </row>
    <row r="405" spans="1:46" x14ac:dyDescent="0.35">
      <c r="A405" s="1" t="str">
        <f>Tableau1[[#This Row],[Nº pièce référence]]</f>
        <v>4500697680</v>
      </c>
      <c r="B405" s="205"/>
      <c r="C405" s="1" t="s">
        <v>347</v>
      </c>
      <c r="D405" s="1"/>
      <c r="E405" s="1" t="s">
        <v>349</v>
      </c>
      <c r="F405" s="178"/>
      <c r="G405" s="123"/>
      <c r="H405" s="73"/>
      <c r="I405" s="42"/>
      <c r="J405" s="73"/>
      <c r="K405" s="73"/>
      <c r="L405" s="176" t="s">
        <v>276</v>
      </c>
      <c r="M405" s="73" t="s">
        <v>332</v>
      </c>
      <c r="N405" s="42"/>
      <c r="O405" s="42"/>
      <c r="P405" s="73" t="s">
        <v>903</v>
      </c>
      <c r="Q405" s="73" t="s">
        <v>351</v>
      </c>
      <c r="R405" s="226" t="str">
        <f>VLOOKUP(Tableau1[[#This Row],[POposte]],Tableau8[],15,FALSE)</f>
        <v>BB</v>
      </c>
      <c r="S405" s="226" t="str">
        <f>VLOOKUP(Tableau1[[#This Row],[POposte]],Tableau8[],14,FALSE)</f>
        <v>XXX</v>
      </c>
      <c r="T405" s="75" t="str">
        <f>IF(Tableau1[[#This Row],[Strat lancement]]="A0",IF(Tableau1[[#This Row],[Statut lancement]]="X","OK","NOK"),IF(Tableau1[[#This Row],[Strat lancement]]="AA",IF(Tableau1[[#This Row],[Statut lancement]]="XX","OK","NOK"),IF(Tableau1[[#This Row],[Strat lancement]]="BB",IF(Tableau1[[#This Row],[Statut lancement]]="XXX","OK","NOK"))))</f>
        <v>OK</v>
      </c>
      <c r="U405" s="18" t="s">
        <v>352</v>
      </c>
      <c r="V405" s="1" t="s">
        <v>1419</v>
      </c>
      <c r="W405" s="1" t="s">
        <v>217</v>
      </c>
      <c r="X405" s="2">
        <v>44127</v>
      </c>
      <c r="Y405" s="1" t="s">
        <v>1588</v>
      </c>
      <c r="Z405" s="1" t="s">
        <v>219</v>
      </c>
      <c r="AA405" s="2">
        <v>44127</v>
      </c>
      <c r="AB405" s="123" t="s">
        <v>220</v>
      </c>
      <c r="AC405" s="1" t="str">
        <f>VLOOKUP(Tableau1[[#This Row],[POposte]],Tableau8[#All],18,FALSE)</f>
        <v/>
      </c>
      <c r="AD405" s="236" t="str">
        <f>CONCATENATE(Tableau1[[#This Row],[Nº pièce référence]],Tableau1[[#This Row],[Poste de réf.]])</f>
        <v>450069768020</v>
      </c>
      <c r="AE405" s="237">
        <f>VLOOKUP(Tableau1[[#This Row],[POposte]],Tableau5[#All],5,FALSE)</f>
        <v>365.42</v>
      </c>
      <c r="AF405" s="238" t="s">
        <v>52</v>
      </c>
      <c r="AG405" s="237">
        <f>VLOOKUP(Tableau1[[#This Row],[POposte]],Tableau5[#All],6,FALSE)</f>
        <v>0</v>
      </c>
      <c r="AH405" s="238" t="s">
        <v>52</v>
      </c>
      <c r="AI405" s="239">
        <f>Tableau1[[#This Row],[Montant Engagé PO]]-Tableau1[[#This Row],[Montant Liquidé]]</f>
        <v>365.42</v>
      </c>
      <c r="AJ405" s="237" t="str">
        <f>VLOOKUP(Tableau1[[#This Row],[POposte]],Tableau5[#All],3,FALSE)</f>
        <v>300020861</v>
      </c>
      <c r="AK405" s="237" t="str">
        <f>VLOOKUP(Tableau1[[#This Row],[POposte]],Tableau5[#All],4,FALSE)</f>
        <v>2</v>
      </c>
      <c r="AL405" s="146" t="str">
        <f>VLOOKUP(Tableau1[[#This Row],[POposte]],Tableau5[#All],2,FALSE)</f>
        <v>255223121102</v>
      </c>
      <c r="AM405" s="237" t="str">
        <f>VLOOKUP(Tableau1[[#This Row],[POposte]],Tableau8[],9,FALSE)</f>
        <v>L</v>
      </c>
      <c r="AN405" s="241">
        <f>VLOOKUP(Tableau1[[#This Row],[POposte]],Tableau8[],16,FALSE)</f>
        <v>2</v>
      </c>
      <c r="AO405" s="200">
        <f>VLOOKUP(Tableau1[[#This Row],[POposte]],Tableau8[],17,FALSE)</f>
        <v>2</v>
      </c>
      <c r="AP405" s="1" t="str">
        <f>VLOOKUP(Tableau1[[#This Row],[POposte]],Tableau13[#All],10,FALSE)</f>
        <v>0800</v>
      </c>
      <c r="AQ405" s="1" t="str">
        <f>VLOOKUP(MID(Tableau1[[#This Row],[Codenva]],1,2),Tableau36[],2,FALSE)</f>
        <v>Overheidsopdrachten van beperkte waarde (0800)</v>
      </c>
      <c r="AR405" s="1" t="str">
        <f>VLOOKUP(Tableau1[[#This Row],[POposte]],Tableau13[#All],16,FALSE)</f>
        <v/>
      </c>
      <c r="AS405" s="285" t="str">
        <f>Tableau1[[#This Row],[KRC]]&amp;Tableau1[[#This Row],[Poste KRC]]</f>
        <v>3000208612</v>
      </c>
      <c r="AT405" s="1" t="str">
        <f>VLOOKUP(Tableau1[[#This Row],[Colonne3]],Tableau6[[#All],[krcposte]:[description ]],2,FALSE)</f>
        <v>Testing/reactifs</v>
      </c>
    </row>
    <row r="406" spans="1:46" x14ac:dyDescent="0.35">
      <c r="A406" s="1" t="str">
        <f>Tableau1[[#This Row],[Nº pièce référence]]</f>
        <v>4500678241</v>
      </c>
      <c r="B406" s="124"/>
      <c r="C406" s="1"/>
      <c r="D406" s="1"/>
      <c r="E406" s="159" t="s">
        <v>262</v>
      </c>
      <c r="F406" s="92"/>
      <c r="G406" s="123"/>
      <c r="H406" s="75" t="s">
        <v>214</v>
      </c>
      <c r="I406" s="75" t="s">
        <v>214</v>
      </c>
      <c r="J406" s="75" t="s">
        <v>214</v>
      </c>
      <c r="K406" s="75" t="s">
        <v>214</v>
      </c>
      <c r="L406" s="1" t="s">
        <v>253</v>
      </c>
      <c r="M406" s="75"/>
      <c r="N406" s="75"/>
      <c r="O406" s="75"/>
      <c r="P406" s="75"/>
      <c r="Q406" s="75" t="s">
        <v>214</v>
      </c>
      <c r="R406" s="226" t="str">
        <f>VLOOKUP(Tableau1[[#This Row],[POposte]],Tableau8[],15,FALSE)</f>
        <v>A0</v>
      </c>
      <c r="S406" s="226" t="str">
        <f>VLOOKUP(Tableau1[[#This Row],[POposte]],Tableau8[],14,FALSE)</f>
        <v>X</v>
      </c>
      <c r="T406" s="75" t="str">
        <f>IF(Tableau1[[#This Row],[Strat lancement]]="A0",IF(Tableau1[[#This Row],[Statut lancement]]="X","OK","NOK"),IF(Tableau1[[#This Row],[Strat lancement]]="AA",IF(Tableau1[[#This Row],[Statut lancement]]="XX","OK","NOK"),IF(Tableau1[[#This Row],[Strat lancement]]="BB",IF(Tableau1[[#This Row],[Statut lancement]]="XXX","OK","NOK"))))</f>
        <v>OK</v>
      </c>
      <c r="U406" s="18" t="s">
        <v>263</v>
      </c>
      <c r="V406" s="1" t="s">
        <v>1589</v>
      </c>
      <c r="W406" s="1" t="s">
        <v>88</v>
      </c>
      <c r="X406" s="2">
        <v>43993</v>
      </c>
      <c r="Y406" s="1" t="s">
        <v>1590</v>
      </c>
      <c r="Z406" s="1" t="s">
        <v>219</v>
      </c>
      <c r="AA406" s="2">
        <v>43993</v>
      </c>
      <c r="AB406" s="123" t="s">
        <v>220</v>
      </c>
      <c r="AC406" s="1" t="str">
        <f>VLOOKUP(Tableau1[[#This Row],[POposte]],Tableau8[#All],18,FALSE)</f>
        <v/>
      </c>
      <c r="AD406" s="236" t="str">
        <f>CONCATENATE(Tableau1[[#This Row],[Nº pièce référence]],Tableau1[[#This Row],[Poste de réf.]])</f>
        <v>450067824110</v>
      </c>
      <c r="AE406" s="237">
        <f>VLOOKUP(Tableau1[[#This Row],[POposte]],Tableau5[#All],5,FALSE)</f>
        <v>1314.42</v>
      </c>
      <c r="AF406" s="238" t="s">
        <v>52</v>
      </c>
      <c r="AG406" s="237">
        <f>VLOOKUP(Tableau1[[#This Row],[POposte]],Tableau5[#All],6,FALSE)</f>
        <v>1314.42</v>
      </c>
      <c r="AH406" s="238" t="s">
        <v>52</v>
      </c>
      <c r="AI406" s="239">
        <f>Tableau1[[#This Row],[Montant Engagé PO]]-Tableau1[[#This Row],[Montant Liquidé]]</f>
        <v>0</v>
      </c>
      <c r="AJ406" s="237" t="str">
        <f>VLOOKUP(Tableau1[[#This Row],[POposte]],Tableau5[#All],3,FALSE)</f>
        <v>300020895</v>
      </c>
      <c r="AK406" s="237" t="str">
        <f>VLOOKUP(Tableau1[[#This Row],[POposte]],Tableau5[#All],4,FALSE)</f>
        <v>1</v>
      </c>
      <c r="AL406" s="146" t="str">
        <f>VLOOKUP(Tableau1[[#This Row],[POposte]],Tableau5[#All],2,FALSE)</f>
        <v>252122121104</v>
      </c>
      <c r="AM406" s="237" t="str">
        <f>VLOOKUP(Tableau1[[#This Row],[POposte]],Tableau8[],9,FALSE)</f>
        <v>L</v>
      </c>
      <c r="AN406" s="241">
        <f>VLOOKUP(Tableau1[[#This Row],[POposte]],Tableau8[],16,FALSE)</f>
        <v>1</v>
      </c>
      <c r="AO406" s="200">
        <f>VLOOKUP(Tableau1[[#This Row],[POposte]],Tableau8[],17,FALSE)</f>
        <v>0</v>
      </c>
      <c r="AP406" s="1" t="str">
        <f>VLOOKUP(Tableau1[[#This Row],[POposte]],Tableau13[#All],10,FALSE)</f>
        <v>0800</v>
      </c>
      <c r="AQ406" s="1" t="str">
        <f>VLOOKUP(MID(Tableau1[[#This Row],[Codenva]],1,2),Tableau36[],2,FALSE)</f>
        <v>Overheidsopdrachten van beperkte waarde (0800)</v>
      </c>
      <c r="AR406" s="1" t="str">
        <f>VLOOKUP(Tableau1[[#This Row],[POposte]],Tableau13[#All],16,FALSE)</f>
        <v/>
      </c>
      <c r="AS406" s="285" t="str">
        <f>Tableau1[[#This Row],[KRC]]&amp;Tableau1[[#This Row],[Poste KRC]]</f>
        <v>3000208951</v>
      </c>
      <c r="AT406" s="1">
        <f>VLOOKUP(Tableau1[[#This Row],[Colonne3]],Tableau6[[#All],[krcposte]:[description ]],2,FALSE)</f>
        <v>0</v>
      </c>
    </row>
    <row r="407" spans="1:46" x14ac:dyDescent="0.35">
      <c r="A407" s="1" t="str">
        <f>Tableau1[[#This Row],[Nº pièce référence]]</f>
        <v>4500678169</v>
      </c>
      <c r="B407" s="133" t="s">
        <v>1591</v>
      </c>
      <c r="C407" s="1" t="s">
        <v>117</v>
      </c>
      <c r="D407" s="1"/>
      <c r="E407" s="1" t="s">
        <v>299</v>
      </c>
      <c r="F407" s="92"/>
      <c r="G407" s="123"/>
      <c r="H407" s="96" t="s">
        <v>1592</v>
      </c>
      <c r="I407" s="73" t="s">
        <v>1593</v>
      </c>
      <c r="J407" s="97" t="s">
        <v>1594</v>
      </c>
      <c r="K407" s="96">
        <v>44008</v>
      </c>
      <c r="L407" s="176" t="s">
        <v>276</v>
      </c>
      <c r="M407" s="73"/>
      <c r="N407" s="73"/>
      <c r="O407" s="73"/>
      <c r="P407" s="73"/>
      <c r="Q407" s="96">
        <v>44008</v>
      </c>
      <c r="R407" s="228" t="str">
        <f>VLOOKUP(Tableau1[[#This Row],[POposte]],Tableau8[],15,FALSE)</f>
        <v>BB</v>
      </c>
      <c r="S407" s="228" t="str">
        <f>VLOOKUP(Tableau1[[#This Row],[POposte]],Tableau8[],14,FALSE)</f>
        <v/>
      </c>
      <c r="T407" s="96" t="str">
        <f>IF(Tableau1[[#This Row],[Strat lancement]]="A0",IF(Tableau1[[#This Row],[Statut lancement]]="X","OK","NOK"),IF(Tableau1[[#This Row],[Strat lancement]]="AA",IF(Tableau1[[#This Row],[Statut lancement]]="XX","OK","NOK"),IF(Tableau1[[#This Row],[Strat lancement]]="BB",IF(Tableau1[[#This Row],[Statut lancement]]="XXX","OK","NOK"))))</f>
        <v>NOK</v>
      </c>
      <c r="U407" s="18" t="s">
        <v>301</v>
      </c>
      <c r="V407" s="1" t="s">
        <v>1595</v>
      </c>
      <c r="W407" s="1" t="s">
        <v>88</v>
      </c>
      <c r="X407" s="2">
        <v>43993</v>
      </c>
      <c r="Y407" s="1" t="s">
        <v>1596</v>
      </c>
      <c r="Z407" s="1" t="s">
        <v>219</v>
      </c>
      <c r="AA407" s="2">
        <v>43993</v>
      </c>
      <c r="AB407" s="123" t="s">
        <v>220</v>
      </c>
      <c r="AC407" s="1" t="str">
        <f>VLOOKUP(Tableau1[[#This Row],[POposte]],Tableau8[#All],18,FALSE)</f>
        <v/>
      </c>
      <c r="AD407" s="236" t="str">
        <f>CONCATENATE(Tableau1[[#This Row],[Nº pièce référence]],Tableau1[[#This Row],[Poste de réf.]])</f>
        <v>450067816910</v>
      </c>
      <c r="AE407" s="237">
        <f>VLOOKUP(Tableau1[[#This Row],[POposte]],Tableau5[#All],5,FALSE)</f>
        <v>54067769.140000001</v>
      </c>
      <c r="AF407" s="238" t="s">
        <v>52</v>
      </c>
      <c r="AG407" s="237">
        <f>VLOOKUP(Tableau1[[#This Row],[POposte]],Tableau5[#All],6,FALSE)</f>
        <v>18868553.220000003</v>
      </c>
      <c r="AH407" s="238" t="s">
        <v>52</v>
      </c>
      <c r="AI407" s="239">
        <f>Tableau1[[#This Row],[Montant Engagé PO]]-Tableau1[[#This Row],[Montant Liquidé]]</f>
        <v>35199215.920000002</v>
      </c>
      <c r="AJ407" s="237" t="str">
        <f>VLOOKUP(Tableau1[[#This Row],[POposte]],Tableau5[#All],3,FALSE)</f>
        <v>300020861</v>
      </c>
      <c r="AK407" s="237" t="str">
        <f>VLOOKUP(Tableau1[[#This Row],[POposte]],Tableau5[#All],4,FALSE)</f>
        <v>2</v>
      </c>
      <c r="AL407" s="146" t="str">
        <f>VLOOKUP(Tableau1[[#This Row],[POposte]],Tableau5[#All],2,FALSE)</f>
        <v>255223121102</v>
      </c>
      <c r="AM407" s="237" t="str">
        <f>VLOOKUP(Tableau1[[#This Row],[POposte]],Tableau8[],9,FALSE)</f>
        <v>Z</v>
      </c>
      <c r="AN407" s="241">
        <f>VLOOKUP(Tableau1[[#This Row],[POposte]],Tableau8[],16,FALSE)</f>
        <v>1</v>
      </c>
      <c r="AO407" s="200">
        <f>VLOOKUP(Tableau1[[#This Row],[POposte]],Tableau8[],17,FALSE)</f>
        <v>0</v>
      </c>
      <c r="AP407" s="1" t="str">
        <f>VLOOKUP(Tableau1[[#This Row],[POposte]],Tableau13[#All],10,FALSE)</f>
        <v>0520</v>
      </c>
      <c r="AQ407" s="1" t="str">
        <f>VLOOKUP(MID(Tableau1[[#This Row],[Codenva]],1,2),Tableau36[],2,FALSE)</f>
        <v>Onderhandelingsprocedure zonder voorafgaande bekendmaking (0500)</v>
      </c>
      <c r="AR407" s="1" t="str">
        <f>VLOOKUP(Tableau1[[#This Row],[POposte]],Tableau13[#All],16,FALSE)</f>
        <v/>
      </c>
      <c r="AS407" s="285" t="str">
        <f>Tableau1[[#This Row],[KRC]]&amp;Tableau1[[#This Row],[Poste KRC]]</f>
        <v>3000208612</v>
      </c>
      <c r="AT407" s="1" t="str">
        <f>VLOOKUP(Tableau1[[#This Row],[Colonne3]],Tableau6[[#All],[krcposte]:[description ]],2,FALSE)</f>
        <v>Testing/reactifs</v>
      </c>
    </row>
    <row r="408" spans="1:46" x14ac:dyDescent="0.35">
      <c r="A408" s="1" t="str">
        <f>Tableau1[[#This Row],[Nº pièce référence]]</f>
        <v>4500678442</v>
      </c>
      <c r="B408" s="130" t="s">
        <v>1597</v>
      </c>
      <c r="C408" s="1"/>
      <c r="D408" s="1"/>
      <c r="E408" s="1" t="s">
        <v>1598</v>
      </c>
      <c r="F408" s="92"/>
      <c r="G408" s="127">
        <v>0</v>
      </c>
      <c r="H408" s="95">
        <v>44011</v>
      </c>
      <c r="I408" s="33">
        <v>18771</v>
      </c>
      <c r="J408" s="73" t="s">
        <v>524</v>
      </c>
      <c r="K408" s="73"/>
      <c r="L408" s="176" t="s">
        <v>276</v>
      </c>
      <c r="M408" s="33"/>
      <c r="N408" s="33"/>
      <c r="O408" s="33"/>
      <c r="P408" s="33"/>
      <c r="Q408" s="75">
        <v>44012</v>
      </c>
      <c r="R408" s="226" t="str">
        <f>VLOOKUP(Tableau1[[#This Row],[POposte]],Tableau8[],15,FALSE)</f>
        <v>BB</v>
      </c>
      <c r="S408" s="226" t="str">
        <f>VLOOKUP(Tableau1[[#This Row],[POposte]],Tableau8[],14,FALSE)</f>
        <v>XXX</v>
      </c>
      <c r="T408" s="75" t="str">
        <f>IF(Tableau1[[#This Row],[Strat lancement]]="A0",IF(Tableau1[[#This Row],[Statut lancement]]="X","OK","NOK"),IF(Tableau1[[#This Row],[Strat lancement]]="AA",IF(Tableau1[[#This Row],[Statut lancement]]="XX","OK","NOK"),IF(Tableau1[[#This Row],[Strat lancement]]="BB",IF(Tableau1[[#This Row],[Statut lancement]]="XXX","OK","NOK"))))</f>
        <v>OK</v>
      </c>
      <c r="U408" s="18" t="s">
        <v>1599</v>
      </c>
      <c r="V408" s="1" t="s">
        <v>1600</v>
      </c>
      <c r="W408" s="1" t="s">
        <v>88</v>
      </c>
      <c r="X408" s="2">
        <v>43994</v>
      </c>
      <c r="Y408" s="1" t="s">
        <v>1601</v>
      </c>
      <c r="Z408" s="1" t="s">
        <v>219</v>
      </c>
      <c r="AA408" s="2">
        <v>43994</v>
      </c>
      <c r="AB408" s="123" t="s">
        <v>220</v>
      </c>
      <c r="AC408" s="1" t="str">
        <f>VLOOKUP(Tableau1[[#This Row],[POposte]],Tableau8[#All],18,FALSE)</f>
        <v/>
      </c>
      <c r="AD408" s="236" t="str">
        <f>CONCATENATE(Tableau1[[#This Row],[Nº pièce référence]],Tableau1[[#This Row],[Poste de réf.]])</f>
        <v>450067844210</v>
      </c>
      <c r="AE408" s="237">
        <f>VLOOKUP(Tableau1[[#This Row],[POposte]],Tableau5[#All],5,FALSE)</f>
        <v>170766.38</v>
      </c>
      <c r="AF408" s="238" t="s">
        <v>52</v>
      </c>
      <c r="AG408" s="237">
        <f>VLOOKUP(Tableau1[[#This Row],[POposte]],Tableau5[#All],6,FALSE)</f>
        <v>170766.38</v>
      </c>
      <c r="AH408" s="238" t="s">
        <v>52</v>
      </c>
      <c r="AI408" s="239">
        <f>Tableau1[[#This Row],[Montant Engagé PO]]-Tableau1[[#This Row],[Montant Liquidé]]</f>
        <v>0</v>
      </c>
      <c r="AJ408" s="237" t="str">
        <f>VLOOKUP(Tableau1[[#This Row],[POposte]],Tableau5[#All],3,FALSE)</f>
        <v>300020861</v>
      </c>
      <c r="AK408" s="237" t="str">
        <f>VLOOKUP(Tableau1[[#This Row],[POposte]],Tableau5[#All],4,FALSE)</f>
        <v>5</v>
      </c>
      <c r="AL408" s="146" t="str">
        <f>VLOOKUP(Tableau1[[#This Row],[POposte]],Tableau5[#All],2,FALSE)</f>
        <v>255223121102</v>
      </c>
      <c r="AM408" s="237" t="str">
        <f>VLOOKUP(Tableau1[[#This Row],[POposte]],Tableau8[],9,FALSE)</f>
        <v>Z</v>
      </c>
      <c r="AN408" s="241">
        <f>VLOOKUP(Tableau1[[#This Row],[POposte]],Tableau8[],16,FALSE)</f>
        <v>1</v>
      </c>
      <c r="AO408" s="200">
        <f>VLOOKUP(Tableau1[[#This Row],[POposte]],Tableau8[],17,FALSE)</f>
        <v>0</v>
      </c>
      <c r="AP408" s="1" t="str">
        <f>VLOOKUP(Tableau1[[#This Row],[POposte]],Tableau13[#All],10,FALSE)</f>
        <v>0500</v>
      </c>
      <c r="AQ408" s="1" t="str">
        <f>VLOOKUP(MID(Tableau1[[#This Row],[Codenva]],1,2),Tableau36[],2,FALSE)</f>
        <v>Onderhandelingsprocedure zonder voorafgaande bekendmaking (0500)</v>
      </c>
      <c r="AR408" s="1" t="str">
        <f>VLOOKUP(Tableau1[[#This Row],[POposte]],Tableau13[#All],16,FALSE)</f>
        <v/>
      </c>
      <c r="AS408" s="285" t="str">
        <f>Tableau1[[#This Row],[KRC]]&amp;Tableau1[[#This Row],[Poste KRC]]</f>
        <v>3000208615</v>
      </c>
      <c r="AT408" s="1" t="str">
        <f>VLOOKUP(Tableau1[[#This Row],[Colonne3]],Tableau6[[#All],[krcposte]:[description ]],2,FALSE)</f>
        <v>Médicament (AFMPS)</v>
      </c>
    </row>
    <row r="409" spans="1:46" x14ac:dyDescent="0.35">
      <c r="A409" s="1" t="str">
        <f>Tableau1[[#This Row],[Nº pièce référence]]</f>
        <v>4500678841</v>
      </c>
      <c r="B409" s="130" t="s">
        <v>1602</v>
      </c>
      <c r="C409" s="1"/>
      <c r="D409" s="1"/>
      <c r="E409" s="1" t="s">
        <v>933</v>
      </c>
      <c r="F409" s="92"/>
      <c r="G409" s="127">
        <v>0</v>
      </c>
      <c r="H409" s="95">
        <v>43998</v>
      </c>
      <c r="I409" s="33">
        <v>18089</v>
      </c>
      <c r="J409" s="73" t="s">
        <v>524</v>
      </c>
      <c r="K409" s="73"/>
      <c r="L409" s="176" t="s">
        <v>276</v>
      </c>
      <c r="M409" s="33"/>
      <c r="N409" s="33"/>
      <c r="O409" s="33"/>
      <c r="P409" s="33"/>
      <c r="Q409" s="75">
        <v>43998</v>
      </c>
      <c r="R409" s="226" t="str">
        <f>VLOOKUP(Tableau1[[#This Row],[POposte]],Tableau8[],15,FALSE)</f>
        <v>BB</v>
      </c>
      <c r="S409" s="226" t="str">
        <f>VLOOKUP(Tableau1[[#This Row],[POposte]],Tableau8[],14,FALSE)</f>
        <v>XXX</v>
      </c>
      <c r="T409" s="75" t="str">
        <f>IF(Tableau1[[#This Row],[Strat lancement]]="A0",IF(Tableau1[[#This Row],[Statut lancement]]="X","OK","NOK"),IF(Tableau1[[#This Row],[Strat lancement]]="AA",IF(Tableau1[[#This Row],[Statut lancement]]="XX","OK","NOK"),IF(Tableau1[[#This Row],[Strat lancement]]="BB",IF(Tableau1[[#This Row],[Statut lancement]]="XXX","OK","NOK"))))</f>
        <v>OK</v>
      </c>
      <c r="U409" s="18" t="s">
        <v>935</v>
      </c>
      <c r="V409" s="1" t="s">
        <v>1603</v>
      </c>
      <c r="W409" s="1" t="s">
        <v>88</v>
      </c>
      <c r="X409" s="2">
        <v>43998</v>
      </c>
      <c r="Y409" s="1" t="s">
        <v>1604</v>
      </c>
      <c r="Z409" s="1" t="s">
        <v>219</v>
      </c>
      <c r="AA409" s="2">
        <v>43998</v>
      </c>
      <c r="AB409" s="123" t="s">
        <v>220</v>
      </c>
      <c r="AC409" s="1" t="str">
        <f>VLOOKUP(Tableau1[[#This Row],[POposte]],Tableau8[#All],18,FALSE)</f>
        <v/>
      </c>
      <c r="AD409" s="236" t="str">
        <f>CONCATENATE(Tableau1[[#This Row],[Nº pièce référence]],Tableau1[[#This Row],[Poste de réf.]])</f>
        <v>450067884110</v>
      </c>
      <c r="AE409" s="237">
        <f>VLOOKUP(Tableau1[[#This Row],[POposte]],Tableau5[#All],5,FALSE)</f>
        <v>17015.93</v>
      </c>
      <c r="AF409" s="238" t="s">
        <v>52</v>
      </c>
      <c r="AG409" s="237">
        <f>VLOOKUP(Tableau1[[#This Row],[POposte]],Tableau5[#All],6,FALSE)</f>
        <v>15004.32</v>
      </c>
      <c r="AH409" s="238" t="s">
        <v>52</v>
      </c>
      <c r="AI409" s="239">
        <f>Tableau1[[#This Row],[Montant Engagé PO]]-Tableau1[[#This Row],[Montant Liquidé]]</f>
        <v>2011.6100000000006</v>
      </c>
      <c r="AJ409" s="237" t="str">
        <f>VLOOKUP(Tableau1[[#This Row],[POposte]],Tableau5[#All],3,FALSE)</f>
        <v>300020861</v>
      </c>
      <c r="AK409" s="237" t="str">
        <f>VLOOKUP(Tableau1[[#This Row],[POposte]],Tableau5[#All],4,FALSE)</f>
        <v>5</v>
      </c>
      <c r="AL409" s="146" t="str">
        <f>VLOOKUP(Tableau1[[#This Row],[POposte]],Tableau5[#All],2,FALSE)</f>
        <v>255223121102</v>
      </c>
      <c r="AM409" s="237" t="str">
        <f>VLOOKUP(Tableau1[[#This Row],[POposte]],Tableau8[],9,FALSE)</f>
        <v>Z</v>
      </c>
      <c r="AN409" s="241">
        <f>VLOOKUP(Tableau1[[#This Row],[POposte]],Tableau8[],16,FALSE)</f>
        <v>1</v>
      </c>
      <c r="AO409" s="200">
        <f>VLOOKUP(Tableau1[[#This Row],[POposte]],Tableau8[],17,FALSE)</f>
        <v>0</v>
      </c>
      <c r="AP409" s="1" t="str">
        <f>VLOOKUP(Tableau1[[#This Row],[POposte]],Tableau13[#All],10,FALSE)</f>
        <v>0800</v>
      </c>
      <c r="AQ409" s="1" t="str">
        <f>VLOOKUP(MID(Tableau1[[#This Row],[Codenva]],1,2),Tableau36[],2,FALSE)</f>
        <v>Overheidsopdrachten van beperkte waarde (0800)</v>
      </c>
      <c r="AR409" s="1" t="str">
        <f>VLOOKUP(Tableau1[[#This Row],[POposte]],Tableau13[#All],16,FALSE)</f>
        <v/>
      </c>
      <c r="AS409" s="285" t="str">
        <f>Tableau1[[#This Row],[KRC]]&amp;Tableau1[[#This Row],[Poste KRC]]</f>
        <v>3000208615</v>
      </c>
      <c r="AT409" s="1" t="str">
        <f>VLOOKUP(Tableau1[[#This Row],[Colonne3]],Tableau6[[#All],[krcposte]:[description ]],2,FALSE)</f>
        <v>Médicament (AFMPS)</v>
      </c>
    </row>
    <row r="410" spans="1:46" x14ac:dyDescent="0.35">
      <c r="A410" s="1" t="str">
        <f>Tableau1[[#This Row],[Nº pièce référence]]</f>
        <v>4500678813</v>
      </c>
      <c r="B410" s="130" t="s">
        <v>1605</v>
      </c>
      <c r="C410" s="1"/>
      <c r="D410" s="1"/>
      <c r="E410" s="176" t="s">
        <v>1579</v>
      </c>
      <c r="F410" s="92"/>
      <c r="G410" s="127">
        <v>0</v>
      </c>
      <c r="H410" s="95">
        <v>43998</v>
      </c>
      <c r="I410" s="33">
        <v>18311</v>
      </c>
      <c r="J410" s="73" t="s">
        <v>524</v>
      </c>
      <c r="K410" s="73"/>
      <c r="L410" s="176" t="s">
        <v>276</v>
      </c>
      <c r="M410" s="33"/>
      <c r="N410" s="33"/>
      <c r="O410" s="33"/>
      <c r="P410" s="33"/>
      <c r="Q410" s="75">
        <v>43998</v>
      </c>
      <c r="R410" s="226" t="str">
        <f>VLOOKUP(Tableau1[[#This Row],[POposte]],Tableau8[],15,FALSE)</f>
        <v>BB</v>
      </c>
      <c r="S410" s="226" t="str">
        <f>VLOOKUP(Tableau1[[#This Row],[POposte]],Tableau8[],14,FALSE)</f>
        <v>XXX</v>
      </c>
      <c r="T410" s="75" t="str">
        <f>IF(Tableau1[[#This Row],[Strat lancement]]="A0",IF(Tableau1[[#This Row],[Statut lancement]]="X","OK","NOK"),IF(Tableau1[[#This Row],[Strat lancement]]="AA",IF(Tableau1[[#This Row],[Statut lancement]]="XX","OK","NOK"),IF(Tableau1[[#This Row],[Strat lancement]]="BB",IF(Tableau1[[#This Row],[Statut lancement]]="XXX","OK","NOK"))))</f>
        <v>OK</v>
      </c>
      <c r="U410" s="18" t="s">
        <v>1580</v>
      </c>
      <c r="V410" s="1" t="s">
        <v>1606</v>
      </c>
      <c r="W410" s="1" t="s">
        <v>88</v>
      </c>
      <c r="X410" s="2">
        <v>43998</v>
      </c>
      <c r="Y410" s="1" t="s">
        <v>1607</v>
      </c>
      <c r="Z410" s="1" t="s">
        <v>219</v>
      </c>
      <c r="AA410" s="2">
        <v>43998</v>
      </c>
      <c r="AB410" s="123" t="s">
        <v>220</v>
      </c>
      <c r="AC410" s="1" t="str">
        <f>VLOOKUP(Tableau1[[#This Row],[POposte]],Tableau8[#All],18,FALSE)</f>
        <v/>
      </c>
      <c r="AD410" s="236" t="str">
        <f>CONCATENATE(Tableau1[[#This Row],[Nº pièce référence]],Tableau1[[#This Row],[Poste de réf.]])</f>
        <v>450067881310</v>
      </c>
      <c r="AE410" s="237">
        <f>VLOOKUP(Tableau1[[#This Row],[POposte]],Tableau5[#All],5,FALSE)</f>
        <v>257119.11</v>
      </c>
      <c r="AF410" s="238" t="s">
        <v>52</v>
      </c>
      <c r="AG410" s="237">
        <f>VLOOKUP(Tableau1[[#This Row],[POposte]],Tableau5[#All],6,FALSE)</f>
        <v>257119.11</v>
      </c>
      <c r="AH410" s="238" t="s">
        <v>52</v>
      </c>
      <c r="AI410" s="239">
        <f>Tableau1[[#This Row],[Montant Engagé PO]]-Tableau1[[#This Row],[Montant Liquidé]]</f>
        <v>0</v>
      </c>
      <c r="AJ410" s="237" t="str">
        <f>VLOOKUP(Tableau1[[#This Row],[POposte]],Tableau5[#All],3,FALSE)</f>
        <v>300020861</v>
      </c>
      <c r="AK410" s="237" t="str">
        <f>VLOOKUP(Tableau1[[#This Row],[POposte]],Tableau5[#All],4,FALSE)</f>
        <v>1</v>
      </c>
      <c r="AL410" s="146" t="str">
        <f>VLOOKUP(Tableau1[[#This Row],[POposte]],Tableau5[#All],2,FALSE)</f>
        <v>255223121102</v>
      </c>
      <c r="AM410" s="237" t="str">
        <f>VLOOKUP(Tableau1[[#This Row],[POposte]],Tableau8[],9,FALSE)</f>
        <v>Z</v>
      </c>
      <c r="AN410" s="241">
        <f>VLOOKUP(Tableau1[[#This Row],[POposte]],Tableau8[],16,FALSE)</f>
        <v>1</v>
      </c>
      <c r="AO410" s="200">
        <f>VLOOKUP(Tableau1[[#This Row],[POposte]],Tableau8[],17,FALSE)</f>
        <v>0</v>
      </c>
      <c r="AP410" s="1" t="str">
        <f>VLOOKUP(Tableau1[[#This Row],[POposte]],Tableau13[#All],10,FALSE)</f>
        <v>0500</v>
      </c>
      <c r="AQ410" s="1" t="str">
        <f>VLOOKUP(MID(Tableau1[[#This Row],[Codenva]],1,2),Tableau36[],2,FALSE)</f>
        <v>Onderhandelingsprocedure zonder voorafgaande bekendmaking (0500)</v>
      </c>
      <c r="AR410" s="1" t="str">
        <f>VLOOKUP(Tableau1[[#This Row],[POposte]],Tableau13[#All],16,FALSE)</f>
        <v/>
      </c>
      <c r="AS410" s="285" t="str">
        <f>Tableau1[[#This Row],[KRC]]&amp;Tableau1[[#This Row],[Poste KRC]]</f>
        <v>3000208611</v>
      </c>
      <c r="AT410" s="1" t="str">
        <f>VLOOKUP(Tableau1[[#This Row],[Colonne3]],Tableau6[[#All],[krcposte]:[description ]],2,FALSE)</f>
        <v>PPE</v>
      </c>
    </row>
    <row r="411" spans="1:46" x14ac:dyDescent="0.35">
      <c r="A411" s="1" t="str">
        <f>Tableau1[[#This Row],[Nº pièce référence]]</f>
        <v>4500678888</v>
      </c>
      <c r="B411" s="124" t="s">
        <v>1468</v>
      </c>
      <c r="C411" s="1"/>
      <c r="D411" s="1"/>
      <c r="E411" s="1" t="s">
        <v>1469</v>
      </c>
      <c r="F411" s="92"/>
      <c r="G411" s="123"/>
      <c r="H411" s="75">
        <v>43998</v>
      </c>
      <c r="I411" s="42">
        <v>18320</v>
      </c>
      <c r="J411" s="73"/>
      <c r="K411" s="73"/>
      <c r="L411" s="176" t="s">
        <v>276</v>
      </c>
      <c r="M411" s="42"/>
      <c r="N411" s="42"/>
      <c r="O411" s="42"/>
      <c r="P411" s="42"/>
      <c r="Q411" s="75">
        <v>43999</v>
      </c>
      <c r="R411" s="226" t="str">
        <f>VLOOKUP(Tableau1[[#This Row],[POposte]],Tableau8[],15,FALSE)</f>
        <v>BB</v>
      </c>
      <c r="S411" s="226" t="str">
        <f>VLOOKUP(Tableau1[[#This Row],[POposte]],Tableau8[],14,FALSE)</f>
        <v>XXX</v>
      </c>
      <c r="T411" s="75" t="str">
        <f>IF(Tableau1[[#This Row],[Strat lancement]]="A0",IF(Tableau1[[#This Row],[Statut lancement]]="X","OK","NOK"),IF(Tableau1[[#This Row],[Strat lancement]]="AA",IF(Tableau1[[#This Row],[Statut lancement]]="XX","OK","NOK"),IF(Tableau1[[#This Row],[Strat lancement]]="BB",IF(Tableau1[[#This Row],[Statut lancement]]="XXX","OK","NOK"))))</f>
        <v>OK</v>
      </c>
      <c r="U411" s="18" t="s">
        <v>1470</v>
      </c>
      <c r="V411" s="1" t="s">
        <v>1608</v>
      </c>
      <c r="W411" s="1" t="s">
        <v>88</v>
      </c>
      <c r="X411" s="2">
        <v>43999</v>
      </c>
      <c r="Y411" s="1" t="s">
        <v>1609</v>
      </c>
      <c r="Z411" s="1" t="s">
        <v>219</v>
      </c>
      <c r="AA411" s="2">
        <v>43999</v>
      </c>
      <c r="AB411" s="123" t="s">
        <v>220</v>
      </c>
      <c r="AC411" s="1" t="str">
        <f>VLOOKUP(Tableau1[[#This Row],[POposte]],Tableau8[#All],18,FALSE)</f>
        <v/>
      </c>
      <c r="AD411" s="236" t="str">
        <f>CONCATENATE(Tableau1[[#This Row],[Nº pièce référence]],Tableau1[[#This Row],[Poste de réf.]])</f>
        <v>450067888810</v>
      </c>
      <c r="AE411" s="237">
        <f>VLOOKUP(Tableau1[[#This Row],[POposte]],Tableau5[#All],5,FALSE)</f>
        <v>12752.92</v>
      </c>
      <c r="AF411" s="238" t="s">
        <v>52</v>
      </c>
      <c r="AG411" s="237">
        <f>VLOOKUP(Tableau1[[#This Row],[POposte]],Tableau5[#All],6,FALSE)</f>
        <v>10730.789999999999</v>
      </c>
      <c r="AH411" s="238" t="s">
        <v>52</v>
      </c>
      <c r="AI411" s="239">
        <f>Tableau1[[#This Row],[Montant Engagé PO]]-Tableau1[[#This Row],[Montant Liquidé]]</f>
        <v>2022.130000000001</v>
      </c>
      <c r="AJ411" s="237" t="str">
        <f>VLOOKUP(Tableau1[[#This Row],[POposte]],Tableau5[#All],3,FALSE)</f>
        <v>300020861</v>
      </c>
      <c r="AK411" s="237" t="str">
        <f>VLOOKUP(Tableau1[[#This Row],[POposte]],Tableau5[#All],4,FALSE)</f>
        <v>7</v>
      </c>
      <c r="AL411" s="146" t="str">
        <f>VLOOKUP(Tableau1[[#This Row],[POposte]],Tableau5[#All],2,FALSE)</f>
        <v>255223121102</v>
      </c>
      <c r="AM411" s="237" t="str">
        <f>VLOOKUP(Tableau1[[#This Row],[POposte]],Tableau8[],9,FALSE)</f>
        <v>Z</v>
      </c>
      <c r="AN411" s="241">
        <f>VLOOKUP(Tableau1[[#This Row],[POposte]],Tableau8[],16,FALSE)</f>
        <v>1</v>
      </c>
      <c r="AO411" s="200">
        <f>VLOOKUP(Tableau1[[#This Row],[POposte]],Tableau8[],17,FALSE)</f>
        <v>0</v>
      </c>
      <c r="AP411" s="1" t="str">
        <f>VLOOKUP(Tableau1[[#This Row],[POposte]],Tableau13[#All],10,FALSE)</f>
        <v>0800</v>
      </c>
      <c r="AQ411" s="1" t="str">
        <f>VLOOKUP(MID(Tableau1[[#This Row],[Codenva]],1,2),Tableau36[],2,FALSE)</f>
        <v>Overheidsopdrachten van beperkte waarde (0800)</v>
      </c>
      <c r="AR411" s="1" t="str">
        <f>VLOOKUP(Tableau1[[#This Row],[POposte]],Tableau13[#All],16,FALSE)</f>
        <v/>
      </c>
      <c r="AS411" s="285" t="str">
        <f>Tableau1[[#This Row],[KRC]]&amp;Tableau1[[#This Row],[Poste KRC]]</f>
        <v>3000208617</v>
      </c>
      <c r="AT411" s="1" t="str">
        <f>VLOOKUP(Tableau1[[#This Row],[Colonne3]],Tableau6[[#All],[krcposte]:[description ]],2,FALSE)</f>
        <v>Transport</v>
      </c>
    </row>
    <row r="412" spans="1:46" hidden="1" x14ac:dyDescent="0.35">
      <c r="A412" s="1" t="str">
        <f>Tableau1[[#This Row],[Nº pièce référence]]</f>
        <v>4500679430</v>
      </c>
      <c r="B412" s="124" t="s">
        <v>788</v>
      </c>
      <c r="C412" s="1"/>
      <c r="D412" s="1"/>
      <c r="E412" s="1" t="s">
        <v>772</v>
      </c>
      <c r="F412" s="92"/>
      <c r="G412" s="123"/>
      <c r="H412" s="75">
        <v>44043</v>
      </c>
      <c r="I412" s="73"/>
      <c r="J412" s="73"/>
      <c r="K412" s="73"/>
      <c r="L412" s="1" t="s">
        <v>332</v>
      </c>
      <c r="M412" s="73"/>
      <c r="N412" s="73"/>
      <c r="O412" s="73"/>
      <c r="P412" s="73"/>
      <c r="Q412" s="116">
        <v>0</v>
      </c>
      <c r="R412" s="229" t="str">
        <f>VLOOKUP(Tableau1[[#This Row],[POposte]],Tableau8[],15,FALSE)</f>
        <v>BB</v>
      </c>
      <c r="S412" s="229" t="str">
        <f>VLOOKUP(Tableau1[[#This Row],[POposte]],Tableau8[],14,FALSE)</f>
        <v>XXX</v>
      </c>
      <c r="T412" s="116" t="str">
        <f>IF(Tableau1[[#This Row],[Strat lancement]]="A0",IF(Tableau1[[#This Row],[Statut lancement]]="X","OK","NOK"),IF(Tableau1[[#This Row],[Strat lancement]]="AA",IF(Tableau1[[#This Row],[Statut lancement]]="XX","OK","NOK"),IF(Tableau1[[#This Row],[Strat lancement]]="BB",IF(Tableau1[[#This Row],[Statut lancement]]="XXX","OK","NOK"))))</f>
        <v>OK</v>
      </c>
      <c r="U412" s="18" t="s">
        <v>773</v>
      </c>
      <c r="V412" s="1" t="s">
        <v>1610</v>
      </c>
      <c r="W412" s="1" t="s">
        <v>88</v>
      </c>
      <c r="X412" s="2">
        <v>44001</v>
      </c>
      <c r="Y412" s="1" t="s">
        <v>1611</v>
      </c>
      <c r="Z412" s="1" t="s">
        <v>219</v>
      </c>
      <c r="AA412" s="2">
        <v>44001</v>
      </c>
      <c r="AB412" s="123" t="s">
        <v>220</v>
      </c>
      <c r="AC412" s="1" t="str">
        <f>VLOOKUP(Tableau1[[#This Row],[POposte]],Tableau8[#All],18,FALSE)</f>
        <v/>
      </c>
      <c r="AD412" s="236" t="str">
        <f>CONCATENATE(Tableau1[[#This Row],[Nº pièce référence]],Tableau1[[#This Row],[Poste de réf.]])</f>
        <v>450067943010</v>
      </c>
      <c r="AE412" s="237">
        <f>VLOOKUP(Tableau1[[#This Row],[POposte]],Tableau5[#All],5,FALSE)</f>
        <v>0</v>
      </c>
      <c r="AF412" s="238" t="s">
        <v>52</v>
      </c>
      <c r="AG412" s="237">
        <f>VLOOKUP(Tableau1[[#This Row],[POposte]],Tableau5[#All],6,FALSE)</f>
        <v>0</v>
      </c>
      <c r="AH412" s="238" t="s">
        <v>52</v>
      </c>
      <c r="AI412" s="239">
        <f>Tableau1[[#This Row],[Montant Engagé PO]]-Tableau1[[#This Row],[Montant Liquidé]]</f>
        <v>0</v>
      </c>
      <c r="AJ412" s="237" t="str">
        <f>VLOOKUP(Tableau1[[#This Row],[POposte]],Tableau5[#All],3,FALSE)</f>
        <v>300020870</v>
      </c>
      <c r="AK412" s="237" t="str">
        <f>VLOOKUP(Tableau1[[#This Row],[POposte]],Tableau5[#All],4,FALSE)</f>
        <v>3</v>
      </c>
      <c r="AL412" s="146" t="str">
        <f>VLOOKUP(Tableau1[[#This Row],[POposte]],Tableau5[#All],2,FALSE)</f>
        <v>255223121102</v>
      </c>
      <c r="AM412" s="237" t="str">
        <f>VLOOKUP(Tableau1[[#This Row],[POposte]],Tableau8[],9,FALSE)</f>
        <v>Z</v>
      </c>
      <c r="AN412" s="241">
        <f>VLOOKUP(Tableau1[[#This Row],[POposte]],Tableau8[],16,FALSE)</f>
        <v>1</v>
      </c>
      <c r="AO412" s="200">
        <f>VLOOKUP(Tableau1[[#This Row],[POposte]],Tableau8[],17,FALSE)</f>
        <v>0</v>
      </c>
      <c r="AP412" s="1" t="str">
        <f>VLOOKUP(Tableau1[[#This Row],[POposte]],Tableau13[#All],10,FALSE)</f>
        <v>0800</v>
      </c>
      <c r="AQ412" s="1" t="str">
        <f>VLOOKUP(MID(Tableau1[[#This Row],[Codenva]],1,2),Tableau36[],2,FALSE)</f>
        <v>Overheidsopdrachten van beperkte waarde (0800)</v>
      </c>
      <c r="AR412" s="1" t="str">
        <f>VLOOKUP(Tableau1[[#This Row],[POposte]],Tableau13[#All],16,FALSE)</f>
        <v/>
      </c>
      <c r="AS412" s="285" t="str">
        <f>Tableau1[[#This Row],[KRC]]&amp;Tableau1[[#This Row],[Poste KRC]]</f>
        <v>3000208703</v>
      </c>
      <c r="AT412" s="1" t="e">
        <f>VLOOKUP(Tableau1[[#This Row],[Colonne3]],Tableau6[[#All],[krcposte]:[description ]],2,FALSE)</f>
        <v>#N/A</v>
      </c>
    </row>
    <row r="413" spans="1:46" hidden="1" x14ac:dyDescent="0.35">
      <c r="A413" s="1" t="str">
        <f>Tableau1[[#This Row],[Nº pièce référence]]</f>
        <v>4500679430</v>
      </c>
      <c r="B413" s="124" t="s">
        <v>788</v>
      </c>
      <c r="C413" s="1"/>
      <c r="D413" s="1"/>
      <c r="E413" s="1" t="s">
        <v>772</v>
      </c>
      <c r="F413" s="92"/>
      <c r="G413" s="123"/>
      <c r="H413" s="75">
        <v>44043</v>
      </c>
      <c r="I413" s="42"/>
      <c r="J413" s="73"/>
      <c r="K413" s="73"/>
      <c r="L413" s="1" t="s">
        <v>332</v>
      </c>
      <c r="M413" s="42"/>
      <c r="N413" s="42"/>
      <c r="O413" s="42"/>
      <c r="P413" s="42"/>
      <c r="Q413" s="116">
        <v>0</v>
      </c>
      <c r="R413" s="229" t="str">
        <f>VLOOKUP(Tableau1[[#This Row],[POposte]],Tableau8[],15,FALSE)</f>
        <v>BB</v>
      </c>
      <c r="S413" s="229" t="str">
        <f>VLOOKUP(Tableau1[[#This Row],[POposte]],Tableau8[],14,FALSE)</f>
        <v>XXX</v>
      </c>
      <c r="T413" s="116" t="str">
        <f>IF(Tableau1[[#This Row],[Strat lancement]]="A0",IF(Tableau1[[#This Row],[Statut lancement]]="X","OK","NOK"),IF(Tableau1[[#This Row],[Strat lancement]]="AA",IF(Tableau1[[#This Row],[Statut lancement]]="XX","OK","NOK"),IF(Tableau1[[#This Row],[Strat lancement]]="BB",IF(Tableau1[[#This Row],[Statut lancement]]="XXX","OK","NOK"))))</f>
        <v>OK</v>
      </c>
      <c r="U413" s="18" t="s">
        <v>773</v>
      </c>
      <c r="V413" s="1" t="s">
        <v>1610</v>
      </c>
      <c r="W413" s="1" t="s">
        <v>217</v>
      </c>
      <c r="X413" s="2">
        <v>44001</v>
      </c>
      <c r="Y413" s="1" t="s">
        <v>1612</v>
      </c>
      <c r="Z413" s="1" t="s">
        <v>219</v>
      </c>
      <c r="AA413" s="2">
        <v>44001</v>
      </c>
      <c r="AB413" s="123" t="s">
        <v>220</v>
      </c>
      <c r="AC413" s="1" t="str">
        <f>VLOOKUP(Tableau1[[#This Row],[POposte]],Tableau8[#All],18,FALSE)</f>
        <v/>
      </c>
      <c r="AD413" s="236" t="str">
        <f>CONCATENATE(Tableau1[[#This Row],[Nº pièce référence]],Tableau1[[#This Row],[Poste de réf.]])</f>
        <v>450067943020</v>
      </c>
      <c r="AE413" s="237">
        <f>VLOOKUP(Tableau1[[#This Row],[POposte]],Tableau5[#All],5,FALSE)</f>
        <v>0</v>
      </c>
      <c r="AF413" s="238" t="s">
        <v>52</v>
      </c>
      <c r="AG413" s="237">
        <f>VLOOKUP(Tableau1[[#This Row],[POposte]],Tableau5[#All],6,FALSE)</f>
        <v>0</v>
      </c>
      <c r="AH413" s="238" t="s">
        <v>52</v>
      </c>
      <c r="AI413" s="239">
        <f>Tableau1[[#This Row],[Montant Engagé PO]]-Tableau1[[#This Row],[Montant Liquidé]]</f>
        <v>0</v>
      </c>
      <c r="AJ413" s="237" t="str">
        <f>VLOOKUP(Tableau1[[#This Row],[POposte]],Tableau5[#All],3,FALSE)</f>
        <v>300020870</v>
      </c>
      <c r="AK413" s="237" t="str">
        <f>VLOOKUP(Tableau1[[#This Row],[POposte]],Tableau5[#All],4,FALSE)</f>
        <v>3</v>
      </c>
      <c r="AL413" s="146" t="str">
        <f>VLOOKUP(Tableau1[[#This Row],[POposte]],Tableau5[#All],2,FALSE)</f>
        <v>255223121102</v>
      </c>
      <c r="AM413" s="237" t="str">
        <f>VLOOKUP(Tableau1[[#This Row],[POposte]],Tableau8[],9,FALSE)</f>
        <v>Z</v>
      </c>
      <c r="AN413" s="241">
        <f>VLOOKUP(Tableau1[[#This Row],[POposte]],Tableau8[],16,FALSE)</f>
        <v>1</v>
      </c>
      <c r="AO413" s="200">
        <f>VLOOKUP(Tableau1[[#This Row],[POposte]],Tableau8[],17,FALSE)</f>
        <v>0</v>
      </c>
      <c r="AP413" s="1" t="str">
        <f>VLOOKUP(Tableau1[[#This Row],[POposte]],Tableau13[#All],10,FALSE)</f>
        <v>0800</v>
      </c>
      <c r="AQ413" s="1" t="str">
        <f>VLOOKUP(MID(Tableau1[[#This Row],[Codenva]],1,2),Tableau36[],2,FALSE)</f>
        <v>Overheidsopdrachten van beperkte waarde (0800)</v>
      </c>
      <c r="AR413" s="1" t="str">
        <f>VLOOKUP(Tableau1[[#This Row],[POposte]],Tableau13[#All],16,FALSE)</f>
        <v/>
      </c>
      <c r="AS413" s="285" t="str">
        <f>Tableau1[[#This Row],[KRC]]&amp;Tableau1[[#This Row],[Poste KRC]]</f>
        <v>3000208703</v>
      </c>
      <c r="AT413" s="1" t="e">
        <f>VLOOKUP(Tableau1[[#This Row],[Colonne3]],Tableau6[[#All],[krcposte]:[description ]],2,FALSE)</f>
        <v>#N/A</v>
      </c>
    </row>
    <row r="414" spans="1:46" hidden="1" x14ac:dyDescent="0.35">
      <c r="A414" s="1" t="str">
        <f>Tableau1[[#This Row],[Nº pièce référence]]</f>
        <v>4500679430</v>
      </c>
      <c r="B414" s="124" t="s">
        <v>788</v>
      </c>
      <c r="C414" s="1"/>
      <c r="D414" s="1"/>
      <c r="E414" s="1" t="s">
        <v>772</v>
      </c>
      <c r="F414" s="92"/>
      <c r="G414" s="123"/>
      <c r="H414" s="75">
        <v>44043</v>
      </c>
      <c r="I414" s="42"/>
      <c r="J414" s="73"/>
      <c r="K414" s="73"/>
      <c r="L414" s="1" t="s">
        <v>332</v>
      </c>
      <c r="M414" s="42"/>
      <c r="N414" s="42"/>
      <c r="O414" s="42"/>
      <c r="P414" s="42"/>
      <c r="Q414" s="116">
        <v>0</v>
      </c>
      <c r="R414" s="229" t="str">
        <f>VLOOKUP(Tableau1[[#This Row],[POposte]],Tableau8[],15,FALSE)</f>
        <v>BB</v>
      </c>
      <c r="S414" s="229" t="str">
        <f>VLOOKUP(Tableau1[[#This Row],[POposte]],Tableau8[],14,FALSE)</f>
        <v>XXX</v>
      </c>
      <c r="T414" s="116" t="str">
        <f>IF(Tableau1[[#This Row],[Strat lancement]]="A0",IF(Tableau1[[#This Row],[Statut lancement]]="X","OK","NOK"),IF(Tableau1[[#This Row],[Strat lancement]]="AA",IF(Tableau1[[#This Row],[Statut lancement]]="XX","OK","NOK"),IF(Tableau1[[#This Row],[Strat lancement]]="BB",IF(Tableau1[[#This Row],[Statut lancement]]="XXX","OK","NOK"))))</f>
        <v>OK</v>
      </c>
      <c r="U414" s="18" t="s">
        <v>773</v>
      </c>
      <c r="V414" s="1" t="s">
        <v>1610</v>
      </c>
      <c r="W414" s="1" t="s">
        <v>222</v>
      </c>
      <c r="X414" s="2">
        <v>44001</v>
      </c>
      <c r="Y414" s="1" t="s">
        <v>1613</v>
      </c>
      <c r="Z414" s="1" t="s">
        <v>219</v>
      </c>
      <c r="AA414" s="2">
        <v>44001</v>
      </c>
      <c r="AB414" s="123" t="s">
        <v>220</v>
      </c>
      <c r="AC414" s="1" t="str">
        <f>VLOOKUP(Tableau1[[#This Row],[POposte]],Tableau8[#All],18,FALSE)</f>
        <v/>
      </c>
      <c r="AD414" s="236" t="str">
        <f>CONCATENATE(Tableau1[[#This Row],[Nº pièce référence]],Tableau1[[#This Row],[Poste de réf.]])</f>
        <v>450067943030</v>
      </c>
      <c r="AE414" s="237">
        <f>VLOOKUP(Tableau1[[#This Row],[POposte]],Tableau5[#All],5,FALSE)</f>
        <v>0</v>
      </c>
      <c r="AF414" s="238" t="s">
        <v>52</v>
      </c>
      <c r="AG414" s="237">
        <f>VLOOKUP(Tableau1[[#This Row],[POposte]],Tableau5[#All],6,FALSE)</f>
        <v>0</v>
      </c>
      <c r="AH414" s="238" t="s">
        <v>52</v>
      </c>
      <c r="AI414" s="239">
        <f>Tableau1[[#This Row],[Montant Engagé PO]]-Tableau1[[#This Row],[Montant Liquidé]]</f>
        <v>0</v>
      </c>
      <c r="AJ414" s="237" t="str">
        <f>VLOOKUP(Tableau1[[#This Row],[POposte]],Tableau5[#All],3,FALSE)</f>
        <v>300020870</v>
      </c>
      <c r="AK414" s="237" t="str">
        <f>VLOOKUP(Tableau1[[#This Row],[POposte]],Tableau5[#All],4,FALSE)</f>
        <v>3</v>
      </c>
      <c r="AL414" s="146" t="str">
        <f>VLOOKUP(Tableau1[[#This Row],[POposte]],Tableau5[#All],2,FALSE)</f>
        <v>255223121102</v>
      </c>
      <c r="AM414" s="237" t="str">
        <f>VLOOKUP(Tableau1[[#This Row],[POposte]],Tableau8[],9,FALSE)</f>
        <v>Z</v>
      </c>
      <c r="AN414" s="241">
        <f>VLOOKUP(Tableau1[[#This Row],[POposte]],Tableau8[],16,FALSE)</f>
        <v>1</v>
      </c>
      <c r="AO414" s="200">
        <f>VLOOKUP(Tableau1[[#This Row],[POposte]],Tableau8[],17,FALSE)</f>
        <v>0</v>
      </c>
      <c r="AP414" s="1" t="str">
        <f>VLOOKUP(Tableau1[[#This Row],[POposte]],Tableau13[#All],10,FALSE)</f>
        <v>0800</v>
      </c>
      <c r="AQ414" s="1" t="str">
        <f>VLOOKUP(MID(Tableau1[[#This Row],[Codenva]],1,2),Tableau36[],2,FALSE)</f>
        <v>Overheidsopdrachten van beperkte waarde (0800)</v>
      </c>
      <c r="AR414" s="1" t="str">
        <f>VLOOKUP(Tableau1[[#This Row],[POposte]],Tableau13[#All],16,FALSE)</f>
        <v/>
      </c>
      <c r="AS414" s="285" t="str">
        <f>Tableau1[[#This Row],[KRC]]&amp;Tableau1[[#This Row],[Poste KRC]]</f>
        <v>3000208703</v>
      </c>
      <c r="AT414" s="1" t="e">
        <f>VLOOKUP(Tableau1[[#This Row],[Colonne3]],Tableau6[[#All],[krcposte]:[description ]],2,FALSE)</f>
        <v>#N/A</v>
      </c>
    </row>
    <row r="415" spans="1:46" hidden="1" x14ac:dyDescent="0.35">
      <c r="A415" s="1" t="str">
        <f>Tableau1[[#This Row],[Nº pièce référence]]</f>
        <v>4500679430</v>
      </c>
      <c r="B415" s="124" t="s">
        <v>788</v>
      </c>
      <c r="C415" s="1"/>
      <c r="D415" s="1"/>
      <c r="E415" s="1" t="s">
        <v>772</v>
      </c>
      <c r="F415" s="92"/>
      <c r="G415" s="123"/>
      <c r="H415" s="75">
        <v>44043</v>
      </c>
      <c r="I415" s="42"/>
      <c r="J415" s="73"/>
      <c r="K415" s="73"/>
      <c r="L415" s="1" t="s">
        <v>332</v>
      </c>
      <c r="M415" s="42"/>
      <c r="N415" s="42"/>
      <c r="O415" s="42"/>
      <c r="P415" s="42"/>
      <c r="Q415" s="116">
        <v>0</v>
      </c>
      <c r="R415" s="229" t="str">
        <f>VLOOKUP(Tableau1[[#This Row],[POposte]],Tableau8[],15,FALSE)</f>
        <v>BB</v>
      </c>
      <c r="S415" s="229" t="str">
        <f>VLOOKUP(Tableau1[[#This Row],[POposte]],Tableau8[],14,FALSE)</f>
        <v>XXX</v>
      </c>
      <c r="T415" s="116" t="str">
        <f>IF(Tableau1[[#This Row],[Strat lancement]]="A0",IF(Tableau1[[#This Row],[Statut lancement]]="X","OK","NOK"),IF(Tableau1[[#This Row],[Strat lancement]]="AA",IF(Tableau1[[#This Row],[Statut lancement]]="XX","OK","NOK"),IF(Tableau1[[#This Row],[Strat lancement]]="BB",IF(Tableau1[[#This Row],[Statut lancement]]="XXX","OK","NOK"))))</f>
        <v>OK</v>
      </c>
      <c r="U415" s="18" t="s">
        <v>773</v>
      </c>
      <c r="V415" s="1" t="s">
        <v>1610</v>
      </c>
      <c r="W415" s="1" t="s">
        <v>421</v>
      </c>
      <c r="X415" s="2">
        <v>44001</v>
      </c>
      <c r="Y415" s="1" t="s">
        <v>1614</v>
      </c>
      <c r="Z415" s="1" t="s">
        <v>219</v>
      </c>
      <c r="AA415" s="2">
        <v>44001</v>
      </c>
      <c r="AB415" s="123" t="s">
        <v>220</v>
      </c>
      <c r="AC415" s="1" t="str">
        <f>VLOOKUP(Tableau1[[#This Row],[POposte]],Tableau8[#All],18,FALSE)</f>
        <v/>
      </c>
      <c r="AD415" s="236" t="str">
        <f>CONCATENATE(Tableau1[[#This Row],[Nº pièce référence]],Tableau1[[#This Row],[Poste de réf.]])</f>
        <v>450067943040</v>
      </c>
      <c r="AE415" s="237">
        <f>VLOOKUP(Tableau1[[#This Row],[POposte]],Tableau5[#All],5,FALSE)</f>
        <v>0</v>
      </c>
      <c r="AF415" s="238" t="s">
        <v>52</v>
      </c>
      <c r="AG415" s="237">
        <f>VLOOKUP(Tableau1[[#This Row],[POposte]],Tableau5[#All],6,FALSE)</f>
        <v>0</v>
      </c>
      <c r="AH415" s="238" t="s">
        <v>52</v>
      </c>
      <c r="AI415" s="239">
        <f>Tableau1[[#This Row],[Montant Engagé PO]]-Tableau1[[#This Row],[Montant Liquidé]]</f>
        <v>0</v>
      </c>
      <c r="AJ415" s="237" t="str">
        <f>VLOOKUP(Tableau1[[#This Row],[POposte]],Tableau5[#All],3,FALSE)</f>
        <v>300020870</v>
      </c>
      <c r="AK415" s="237" t="str">
        <f>VLOOKUP(Tableau1[[#This Row],[POposte]],Tableau5[#All],4,FALSE)</f>
        <v>3</v>
      </c>
      <c r="AL415" s="146" t="str">
        <f>VLOOKUP(Tableau1[[#This Row],[POposte]],Tableau5[#All],2,FALSE)</f>
        <v>255223121102</v>
      </c>
      <c r="AM415" s="237" t="str">
        <f>VLOOKUP(Tableau1[[#This Row],[POposte]],Tableau8[],9,FALSE)</f>
        <v>Z</v>
      </c>
      <c r="AN415" s="241">
        <f>VLOOKUP(Tableau1[[#This Row],[POposte]],Tableau8[],16,FALSE)</f>
        <v>1</v>
      </c>
      <c r="AO415" s="200">
        <f>VLOOKUP(Tableau1[[#This Row],[POposte]],Tableau8[],17,FALSE)</f>
        <v>0</v>
      </c>
      <c r="AP415" s="1" t="str">
        <f>VLOOKUP(Tableau1[[#This Row],[POposte]],Tableau13[#All],10,FALSE)</f>
        <v>0800</v>
      </c>
      <c r="AQ415" s="1" t="str">
        <f>VLOOKUP(MID(Tableau1[[#This Row],[Codenva]],1,2),Tableau36[],2,FALSE)</f>
        <v>Overheidsopdrachten van beperkte waarde (0800)</v>
      </c>
      <c r="AR415" s="1" t="str">
        <f>VLOOKUP(Tableau1[[#This Row],[POposte]],Tableau13[#All],16,FALSE)</f>
        <v/>
      </c>
      <c r="AS415" s="285" t="str">
        <f>Tableau1[[#This Row],[KRC]]&amp;Tableau1[[#This Row],[Poste KRC]]</f>
        <v>3000208703</v>
      </c>
      <c r="AT415" s="1" t="e">
        <f>VLOOKUP(Tableau1[[#This Row],[Colonne3]],Tableau6[[#All],[krcposte]:[description ]],2,FALSE)</f>
        <v>#N/A</v>
      </c>
    </row>
    <row r="416" spans="1:46" hidden="1" x14ac:dyDescent="0.35">
      <c r="A416" s="1" t="str">
        <f>Tableau1[[#This Row],[Nº pièce référence]]</f>
        <v>4500679430</v>
      </c>
      <c r="B416" s="124" t="s">
        <v>788</v>
      </c>
      <c r="C416" s="1"/>
      <c r="D416" s="1"/>
      <c r="E416" s="1" t="s">
        <v>772</v>
      </c>
      <c r="F416" s="92"/>
      <c r="G416" s="123"/>
      <c r="H416" s="75">
        <v>44043</v>
      </c>
      <c r="I416" s="42"/>
      <c r="J416" s="73"/>
      <c r="K416" s="73"/>
      <c r="L416" s="1" t="s">
        <v>332</v>
      </c>
      <c r="M416" s="42"/>
      <c r="N416" s="42"/>
      <c r="O416" s="42"/>
      <c r="P416" s="42"/>
      <c r="Q416" s="116">
        <v>0</v>
      </c>
      <c r="R416" s="229" t="str">
        <f>VLOOKUP(Tableau1[[#This Row],[POposte]],Tableau8[],15,FALSE)</f>
        <v>BB</v>
      </c>
      <c r="S416" s="229" t="str">
        <f>VLOOKUP(Tableau1[[#This Row],[POposte]],Tableau8[],14,FALSE)</f>
        <v>XXX</v>
      </c>
      <c r="T416" s="116" t="str">
        <f>IF(Tableau1[[#This Row],[Strat lancement]]="A0",IF(Tableau1[[#This Row],[Statut lancement]]="X","OK","NOK"),IF(Tableau1[[#This Row],[Strat lancement]]="AA",IF(Tableau1[[#This Row],[Statut lancement]]="XX","OK","NOK"),IF(Tableau1[[#This Row],[Strat lancement]]="BB",IF(Tableau1[[#This Row],[Statut lancement]]="XXX","OK","NOK"))))</f>
        <v>OK</v>
      </c>
      <c r="U416" s="18" t="s">
        <v>773</v>
      </c>
      <c r="V416" s="1" t="s">
        <v>1610</v>
      </c>
      <c r="W416" s="1" t="s">
        <v>423</v>
      </c>
      <c r="X416" s="2">
        <v>44001</v>
      </c>
      <c r="Y416" s="1" t="s">
        <v>1615</v>
      </c>
      <c r="Z416" s="1" t="s">
        <v>219</v>
      </c>
      <c r="AA416" s="2">
        <v>44001</v>
      </c>
      <c r="AB416" s="123" t="s">
        <v>220</v>
      </c>
      <c r="AC416" s="1" t="str">
        <f>VLOOKUP(Tableau1[[#This Row],[POposte]],Tableau8[#All],18,FALSE)</f>
        <v/>
      </c>
      <c r="AD416" s="236" t="str">
        <f>CONCATENATE(Tableau1[[#This Row],[Nº pièce référence]],Tableau1[[#This Row],[Poste de réf.]])</f>
        <v>450067943050</v>
      </c>
      <c r="AE416" s="237">
        <f>VLOOKUP(Tableau1[[#This Row],[POposte]],Tableau5[#All],5,FALSE)</f>
        <v>0</v>
      </c>
      <c r="AF416" s="238" t="s">
        <v>52</v>
      </c>
      <c r="AG416" s="237">
        <f>VLOOKUP(Tableau1[[#This Row],[POposte]],Tableau5[#All],6,FALSE)</f>
        <v>0</v>
      </c>
      <c r="AH416" s="238" t="s">
        <v>52</v>
      </c>
      <c r="AI416" s="239">
        <f>Tableau1[[#This Row],[Montant Engagé PO]]-Tableau1[[#This Row],[Montant Liquidé]]</f>
        <v>0</v>
      </c>
      <c r="AJ416" s="237" t="str">
        <f>VLOOKUP(Tableau1[[#This Row],[POposte]],Tableau5[#All],3,FALSE)</f>
        <v>300020870</v>
      </c>
      <c r="AK416" s="237" t="str">
        <f>VLOOKUP(Tableau1[[#This Row],[POposte]],Tableau5[#All],4,FALSE)</f>
        <v>3</v>
      </c>
      <c r="AL416" s="146" t="str">
        <f>VLOOKUP(Tableau1[[#This Row],[POposte]],Tableau5[#All],2,FALSE)</f>
        <v>255223121102</v>
      </c>
      <c r="AM416" s="237" t="str">
        <f>VLOOKUP(Tableau1[[#This Row],[POposte]],Tableau8[],9,FALSE)</f>
        <v>Z</v>
      </c>
      <c r="AN416" s="241">
        <f>VLOOKUP(Tableau1[[#This Row],[POposte]],Tableau8[],16,FALSE)</f>
        <v>1</v>
      </c>
      <c r="AO416" s="200">
        <f>VLOOKUP(Tableau1[[#This Row],[POposte]],Tableau8[],17,FALSE)</f>
        <v>0</v>
      </c>
      <c r="AP416" s="1" t="str">
        <f>VLOOKUP(Tableau1[[#This Row],[POposte]],Tableau13[#All],10,FALSE)</f>
        <v>0800</v>
      </c>
      <c r="AQ416" s="1" t="str">
        <f>VLOOKUP(MID(Tableau1[[#This Row],[Codenva]],1,2),Tableau36[],2,FALSE)</f>
        <v>Overheidsopdrachten van beperkte waarde (0800)</v>
      </c>
      <c r="AR416" s="1" t="str">
        <f>VLOOKUP(Tableau1[[#This Row],[POposte]],Tableau13[#All],16,FALSE)</f>
        <v/>
      </c>
      <c r="AS416" s="285" t="str">
        <f>Tableau1[[#This Row],[KRC]]&amp;Tableau1[[#This Row],[Poste KRC]]</f>
        <v>3000208703</v>
      </c>
      <c r="AT416" s="1" t="e">
        <f>VLOOKUP(Tableau1[[#This Row],[Colonne3]],Tableau6[[#All],[krcposte]:[description ]],2,FALSE)</f>
        <v>#N/A</v>
      </c>
    </row>
    <row r="417" spans="1:46" hidden="1" x14ac:dyDescent="0.35">
      <c r="A417" s="1" t="str">
        <f>Tableau1[[#This Row],[Nº pièce référence]]</f>
        <v>4500679445</v>
      </c>
      <c r="B417" s="124"/>
      <c r="C417" s="1"/>
      <c r="D417" s="1"/>
      <c r="E417" s="1" t="s">
        <v>1616</v>
      </c>
      <c r="F417" s="92"/>
      <c r="G417" s="123"/>
      <c r="H417" s="75" t="s">
        <v>214</v>
      </c>
      <c r="I417" s="75" t="s">
        <v>214</v>
      </c>
      <c r="J417" s="75" t="s">
        <v>214</v>
      </c>
      <c r="K417" s="75" t="s">
        <v>214</v>
      </c>
      <c r="L417" s="1" t="s">
        <v>332</v>
      </c>
      <c r="M417" s="75"/>
      <c r="N417" s="75"/>
      <c r="O417" s="75"/>
      <c r="P417" s="75"/>
      <c r="Q417" s="75" t="s">
        <v>214</v>
      </c>
      <c r="R417" s="226" t="str">
        <f>VLOOKUP(Tableau1[[#This Row],[POposte]],Tableau8[],15,FALSE)</f>
        <v>A0</v>
      </c>
      <c r="S417" s="226" t="str">
        <f>VLOOKUP(Tableau1[[#This Row],[POposte]],Tableau8[],14,FALSE)</f>
        <v>X</v>
      </c>
      <c r="T417" s="75" t="str">
        <f>IF(Tableau1[[#This Row],[Strat lancement]]="A0",IF(Tableau1[[#This Row],[Statut lancement]]="X","OK","NOK"),IF(Tableau1[[#This Row],[Strat lancement]]="AA",IF(Tableau1[[#This Row],[Statut lancement]]="XX","OK","NOK"),IF(Tableau1[[#This Row],[Strat lancement]]="BB",IF(Tableau1[[#This Row],[Statut lancement]]="XXX","OK","NOK"))))</f>
        <v>OK</v>
      </c>
      <c r="U417" s="18" t="s">
        <v>1617</v>
      </c>
      <c r="V417" s="1" t="s">
        <v>1618</v>
      </c>
      <c r="W417" s="1" t="s">
        <v>88</v>
      </c>
      <c r="X417" s="2">
        <v>44001</v>
      </c>
      <c r="Y417" s="1" t="s">
        <v>1619</v>
      </c>
      <c r="Z417" s="1" t="s">
        <v>219</v>
      </c>
      <c r="AA417" s="2">
        <v>44001</v>
      </c>
      <c r="AB417" s="123" t="s">
        <v>220</v>
      </c>
      <c r="AC417" s="1" t="str">
        <f>VLOOKUP(Tableau1[[#This Row],[POposte]],Tableau8[#All],18,FALSE)</f>
        <v/>
      </c>
      <c r="AD417" s="236" t="str">
        <f>CONCATENATE(Tableau1[[#This Row],[Nº pièce référence]],Tableau1[[#This Row],[Poste de réf.]])</f>
        <v>450067944510</v>
      </c>
      <c r="AE417" s="237">
        <f>VLOOKUP(Tableau1[[#This Row],[POposte]],Tableau5[#All],5,FALSE)</f>
        <v>0</v>
      </c>
      <c r="AF417" s="238" t="s">
        <v>52</v>
      </c>
      <c r="AG417" s="237">
        <f>VLOOKUP(Tableau1[[#This Row],[POposte]],Tableau5[#All],6,FALSE)</f>
        <v>0</v>
      </c>
      <c r="AH417" s="238" t="s">
        <v>52</v>
      </c>
      <c r="AI417" s="239">
        <f>Tableau1[[#This Row],[Montant Engagé PO]]-Tableau1[[#This Row],[Montant Liquidé]]</f>
        <v>0</v>
      </c>
      <c r="AJ417" s="237" t="str">
        <f>VLOOKUP(Tableau1[[#This Row],[POposte]],Tableau5[#All],3,FALSE)</f>
        <v>300020870</v>
      </c>
      <c r="AK417" s="237" t="str">
        <f>VLOOKUP(Tableau1[[#This Row],[POposte]],Tableau5[#All],4,FALSE)</f>
        <v>3</v>
      </c>
      <c r="AL417" s="146" t="str">
        <f>VLOOKUP(Tableau1[[#This Row],[POposte]],Tableau5[#All],2,FALSE)</f>
        <v>255223121102</v>
      </c>
      <c r="AM417" s="237" t="str">
        <f>VLOOKUP(Tableau1[[#This Row],[POposte]],Tableau8[],9,FALSE)</f>
        <v>Z</v>
      </c>
      <c r="AN417" s="241">
        <f>VLOOKUP(Tableau1[[#This Row],[POposte]],Tableau8[],16,FALSE)</f>
        <v>1</v>
      </c>
      <c r="AO417" s="200">
        <f>VLOOKUP(Tableau1[[#This Row],[POposte]],Tableau8[],17,FALSE)</f>
        <v>0</v>
      </c>
      <c r="AP417" s="1" t="str">
        <f>VLOOKUP(Tableau1[[#This Row],[POposte]],Tableau13[#All],10,FALSE)</f>
        <v>0800</v>
      </c>
      <c r="AQ417" s="1" t="str">
        <f>VLOOKUP(MID(Tableau1[[#This Row],[Codenva]],1,2),Tableau36[],2,FALSE)</f>
        <v>Overheidsopdrachten van beperkte waarde (0800)</v>
      </c>
      <c r="AR417" s="1" t="str">
        <f>VLOOKUP(Tableau1[[#This Row],[POposte]],Tableau13[#All],16,FALSE)</f>
        <v/>
      </c>
      <c r="AS417" s="285" t="str">
        <f>Tableau1[[#This Row],[KRC]]&amp;Tableau1[[#This Row],[Poste KRC]]</f>
        <v>3000208703</v>
      </c>
      <c r="AT417" s="1" t="e">
        <f>VLOOKUP(Tableau1[[#This Row],[Colonne3]],Tableau6[[#All],[krcposte]:[description ]],2,FALSE)</f>
        <v>#N/A</v>
      </c>
    </row>
    <row r="418" spans="1:46" x14ac:dyDescent="0.35">
      <c r="A418" s="1" t="str">
        <f>Tableau1[[#This Row],[Nº pièce référence]]</f>
        <v>4500679494</v>
      </c>
      <c r="B418" s="124" t="s">
        <v>1620</v>
      </c>
      <c r="C418" s="1"/>
      <c r="D418" s="1"/>
      <c r="E418" s="1" t="s">
        <v>1621</v>
      </c>
      <c r="F418" s="92"/>
      <c r="G418" s="123"/>
      <c r="H418" s="75">
        <v>44000</v>
      </c>
      <c r="I418" s="42">
        <v>18381</v>
      </c>
      <c r="J418" s="73"/>
      <c r="K418" s="73"/>
      <c r="L418" s="1" t="s">
        <v>35</v>
      </c>
      <c r="M418" s="42"/>
      <c r="N418" s="42"/>
      <c r="O418" s="42"/>
      <c r="P418" s="42"/>
      <c r="Q418" s="75" t="e">
        <v>#N/A</v>
      </c>
      <c r="R418" s="226" t="str">
        <f>VLOOKUP(Tableau1[[#This Row],[POposte]],Tableau8[],15,FALSE)</f>
        <v>BB</v>
      </c>
      <c r="S418" s="226" t="str">
        <f>VLOOKUP(Tableau1[[#This Row],[POposte]],Tableau8[],14,FALSE)</f>
        <v>XXX</v>
      </c>
      <c r="T418" s="75" t="str">
        <f>IF(Tableau1[[#This Row],[Strat lancement]]="A0",IF(Tableau1[[#This Row],[Statut lancement]]="X","OK","NOK"),IF(Tableau1[[#This Row],[Strat lancement]]="AA",IF(Tableau1[[#This Row],[Statut lancement]]="XX","OK","NOK"),IF(Tableau1[[#This Row],[Strat lancement]]="BB",IF(Tableau1[[#This Row],[Statut lancement]]="XXX","OK","NOK"))))</f>
        <v>OK</v>
      </c>
      <c r="U418" s="18" t="s">
        <v>1622</v>
      </c>
      <c r="V418" s="1" t="s">
        <v>1623</v>
      </c>
      <c r="W418" s="1" t="s">
        <v>88</v>
      </c>
      <c r="X418" s="2">
        <v>44004</v>
      </c>
      <c r="Y418" s="1" t="s">
        <v>1624</v>
      </c>
      <c r="Z418" s="1" t="s">
        <v>219</v>
      </c>
      <c r="AA418" s="2">
        <v>44004</v>
      </c>
      <c r="AB418" s="123" t="s">
        <v>220</v>
      </c>
      <c r="AC418" s="1" t="str">
        <f>VLOOKUP(Tableau1[[#This Row],[POposte]],Tableau8[#All],18,FALSE)</f>
        <v/>
      </c>
      <c r="AD418" s="236" t="str">
        <f>CONCATENATE(Tableau1[[#This Row],[Nº pièce référence]],Tableau1[[#This Row],[Poste de réf.]])</f>
        <v>450067949410</v>
      </c>
      <c r="AE418" s="237">
        <f>VLOOKUP(Tableau1[[#This Row],[POposte]],Tableau5[#All],5,FALSE)</f>
        <v>46483.99</v>
      </c>
      <c r="AF418" s="238" t="s">
        <v>52</v>
      </c>
      <c r="AG418" s="237">
        <f>VLOOKUP(Tableau1[[#This Row],[POposte]],Tableau5[#All],6,FALSE)</f>
        <v>46483.99</v>
      </c>
      <c r="AH418" s="238" t="s">
        <v>52</v>
      </c>
      <c r="AI418" s="239">
        <f>Tableau1[[#This Row],[Montant Engagé PO]]-Tableau1[[#This Row],[Montant Liquidé]]</f>
        <v>0</v>
      </c>
      <c r="AJ418" s="237" t="str">
        <f>VLOOKUP(Tableau1[[#This Row],[POposte]],Tableau5[#All],3,FALSE)</f>
        <v>300020896</v>
      </c>
      <c r="AK418" s="237" t="str">
        <f>VLOOKUP(Tableau1[[#This Row],[POposte]],Tableau5[#All],4,FALSE)</f>
        <v>1</v>
      </c>
      <c r="AL418" s="146" t="str">
        <f>VLOOKUP(Tableau1[[#This Row],[POposte]],Tableau5[#All],2,FALSE)</f>
        <v>252122742204</v>
      </c>
      <c r="AM418" s="237" t="str">
        <f>VLOOKUP(Tableau1[[#This Row],[POposte]],Tableau8[],9,FALSE)</f>
        <v>V</v>
      </c>
      <c r="AN418" s="241">
        <f>VLOOKUP(Tableau1[[#This Row],[POposte]],Tableau8[],16,FALSE)</f>
        <v>4</v>
      </c>
      <c r="AO418" s="200">
        <f>VLOOKUP(Tableau1[[#This Row],[POposte]],Tableau8[],17,FALSE)</f>
        <v>0</v>
      </c>
      <c r="AP418" s="1" t="str">
        <f>VLOOKUP(Tableau1[[#This Row],[POposte]],Tableau13[#All],10,FALSE)</f>
        <v>0600</v>
      </c>
      <c r="AQ418" s="1" t="str">
        <f>VLOOKUP(MID(Tableau1[[#This Row],[Codenva]],1,2),Tableau36[],2,FALSE)</f>
        <v>Raamovereenkomsten (0600)</v>
      </c>
      <c r="AR418" s="1" t="str">
        <f>VLOOKUP(Tableau1[[#This Row],[POposte]],Tableau13[#All],16,FALSE)</f>
        <v/>
      </c>
      <c r="AS418" s="285" t="str">
        <f>Tableau1[[#This Row],[KRC]]&amp;Tableau1[[#This Row],[Poste KRC]]</f>
        <v>3000208961</v>
      </c>
      <c r="AT418" s="1">
        <f>VLOOKUP(Tableau1[[#This Row],[Colonne3]],Tableau6[[#All],[krcposte]:[description ]],2,FALSE)</f>
        <v>0</v>
      </c>
    </row>
    <row r="419" spans="1:46" hidden="1" x14ac:dyDescent="0.35">
      <c r="A419" s="1" t="str">
        <f>Tableau1[[#This Row],[Nº pièce référence]]</f>
        <v>4500679907</v>
      </c>
      <c r="B419" s="124"/>
      <c r="C419" s="1"/>
      <c r="D419" s="1"/>
      <c r="E419" s="1" t="s">
        <v>453</v>
      </c>
      <c r="F419" s="92"/>
      <c r="G419" s="123"/>
      <c r="H419" s="75" t="s">
        <v>214</v>
      </c>
      <c r="I419" s="75" t="s">
        <v>214</v>
      </c>
      <c r="J419" s="75" t="s">
        <v>214</v>
      </c>
      <c r="K419" s="75" t="s">
        <v>214</v>
      </c>
      <c r="L419" s="1" t="s">
        <v>221</v>
      </c>
      <c r="M419" s="75"/>
      <c r="N419" s="75"/>
      <c r="O419" s="75"/>
      <c r="P419" s="75"/>
      <c r="Q419" s="75" t="s">
        <v>214</v>
      </c>
      <c r="R419" s="226" t="str">
        <f>VLOOKUP(Tableau1[[#This Row],[POposte]],Tableau8[],15,FALSE)</f>
        <v>BB</v>
      </c>
      <c r="S419" s="226" t="str">
        <f>VLOOKUP(Tableau1[[#This Row],[POposte]],Tableau8[],14,FALSE)</f>
        <v>XXX</v>
      </c>
      <c r="T419" s="75" t="str">
        <f>IF(Tableau1[[#This Row],[Strat lancement]]="A0",IF(Tableau1[[#This Row],[Statut lancement]]="X","OK","NOK"),IF(Tableau1[[#This Row],[Strat lancement]]="AA",IF(Tableau1[[#This Row],[Statut lancement]]="XX","OK","NOK"),IF(Tableau1[[#This Row],[Strat lancement]]="BB",IF(Tableau1[[#This Row],[Statut lancement]]="XXX","OK","NOK"))))</f>
        <v>OK</v>
      </c>
      <c r="U419" s="18" t="s">
        <v>454</v>
      </c>
      <c r="V419" s="1" t="s">
        <v>1625</v>
      </c>
      <c r="W419" s="1" t="s">
        <v>88</v>
      </c>
      <c r="X419" s="2">
        <v>44006</v>
      </c>
      <c r="Y419" s="1" t="s">
        <v>1626</v>
      </c>
      <c r="Z419" s="1" t="s">
        <v>219</v>
      </c>
      <c r="AA419" s="2">
        <v>44006</v>
      </c>
      <c r="AB419" s="123" t="s">
        <v>220</v>
      </c>
      <c r="AC419" s="1" t="str">
        <f>VLOOKUP(Tableau1[[#This Row],[POposte]],Tableau8[#All],18,FALSE)</f>
        <v/>
      </c>
      <c r="AD419" s="236" t="str">
        <f>CONCATENATE(Tableau1[[#This Row],[Nº pièce référence]],Tableau1[[#This Row],[Poste de réf.]])</f>
        <v>450067990710</v>
      </c>
      <c r="AE419" s="237">
        <f>VLOOKUP(Tableau1[[#This Row],[POposte]],Tableau5[#All],5,FALSE)</f>
        <v>5500</v>
      </c>
      <c r="AF419" s="238" t="s">
        <v>52</v>
      </c>
      <c r="AG419" s="237">
        <f>VLOOKUP(Tableau1[[#This Row],[POposte]],Tableau5[#All],6,FALSE)</f>
        <v>5086.4799999999996</v>
      </c>
      <c r="AH419" s="238" t="s">
        <v>52</v>
      </c>
      <c r="AI419" s="239">
        <f>Tableau1[[#This Row],[Montant Engagé PO]]-Tableau1[[#This Row],[Montant Liquidé]]</f>
        <v>413.52000000000044</v>
      </c>
      <c r="AJ419" s="237" t="str">
        <f>VLOOKUP(Tableau1[[#This Row],[POposte]],Tableau5[#All],3,FALSE)</f>
        <v>300020623</v>
      </c>
      <c r="AK419" s="237" t="str">
        <f>VLOOKUP(Tableau1[[#This Row],[POposte]],Tableau5[#All],4,FALSE)</f>
        <v>1</v>
      </c>
      <c r="AL419" s="146" t="str">
        <f>VLOOKUP(Tableau1[[#This Row],[POposte]],Tableau5[#All],2,FALSE)</f>
        <v>255102121101</v>
      </c>
      <c r="AM419" s="237" t="str">
        <f>VLOOKUP(Tableau1[[#This Row],[POposte]],Tableau8[],9,FALSE)</f>
        <v>Z</v>
      </c>
      <c r="AN419" s="241">
        <f>VLOOKUP(Tableau1[[#This Row],[POposte]],Tableau8[],16,FALSE)</f>
        <v>1</v>
      </c>
      <c r="AO419" s="200">
        <f>VLOOKUP(Tableau1[[#This Row],[POposte]],Tableau8[],17,FALSE)</f>
        <v>0</v>
      </c>
      <c r="AP419" s="1" t="str">
        <f>VLOOKUP(Tableau1[[#This Row],[POposte]],Tableau13[#All],10,FALSE)</f>
        <v>4100</v>
      </c>
      <c r="AQ419" s="1" t="str">
        <f>VLOOKUP(MID(Tableau1[[#This Row],[Codenva]],1,2),Tableau36[],2,FALSE)</f>
        <v>Diverse Uitgaven die niet tot overheidsopdrachten behoren (4100)</v>
      </c>
      <c r="AR419" s="1" t="str">
        <f>VLOOKUP(Tableau1[[#This Row],[POposte]],Tableau13[#All],16,FALSE)</f>
        <v/>
      </c>
      <c r="AS419" s="285" t="str">
        <f>Tableau1[[#This Row],[KRC]]&amp;Tableau1[[#This Row],[Poste KRC]]</f>
        <v>3000206231</v>
      </c>
      <c r="AT419" s="1" t="e">
        <f>VLOOKUP(Tableau1[[#This Row],[Colonne3]],Tableau6[[#All],[krcposte]:[description ]],2,FALSE)</f>
        <v>#N/A</v>
      </c>
    </row>
    <row r="420" spans="1:46" hidden="1" x14ac:dyDescent="0.35">
      <c r="A420" s="1" t="str">
        <f>Tableau1[[#This Row],[Nº pièce référence]]</f>
        <v>4500679907</v>
      </c>
      <c r="B420" s="124"/>
      <c r="C420" s="1"/>
      <c r="D420" s="1"/>
      <c r="E420" s="1" t="s">
        <v>453</v>
      </c>
      <c r="F420" s="92"/>
      <c r="G420" s="123"/>
      <c r="H420" s="75" t="s">
        <v>214</v>
      </c>
      <c r="I420" s="75" t="s">
        <v>214</v>
      </c>
      <c r="J420" s="75" t="s">
        <v>214</v>
      </c>
      <c r="K420" s="75" t="s">
        <v>214</v>
      </c>
      <c r="L420" s="1" t="s">
        <v>221</v>
      </c>
      <c r="M420" s="75"/>
      <c r="N420" s="75"/>
      <c r="O420" s="75"/>
      <c r="P420" s="75"/>
      <c r="Q420" s="75" t="s">
        <v>214</v>
      </c>
      <c r="R420" s="226" t="str">
        <f>VLOOKUP(Tableau1[[#This Row],[POposte]],Tableau8[],15,FALSE)</f>
        <v>BB</v>
      </c>
      <c r="S420" s="226" t="str">
        <f>VLOOKUP(Tableau1[[#This Row],[POposte]],Tableau8[],14,FALSE)</f>
        <v>XXX</v>
      </c>
      <c r="T420" s="75" t="str">
        <f>IF(Tableau1[[#This Row],[Strat lancement]]="A0",IF(Tableau1[[#This Row],[Statut lancement]]="X","OK","NOK"),IF(Tableau1[[#This Row],[Strat lancement]]="AA",IF(Tableau1[[#This Row],[Statut lancement]]="XX","OK","NOK"),IF(Tableau1[[#This Row],[Strat lancement]]="BB",IF(Tableau1[[#This Row],[Statut lancement]]="XXX","OK","NOK"))))</f>
        <v>OK</v>
      </c>
      <c r="U420" s="18" t="s">
        <v>454</v>
      </c>
      <c r="V420" s="1" t="s">
        <v>1625</v>
      </c>
      <c r="W420" s="1" t="s">
        <v>217</v>
      </c>
      <c r="X420" s="2">
        <v>44006</v>
      </c>
      <c r="Y420" s="1" t="s">
        <v>1627</v>
      </c>
      <c r="Z420" s="1" t="s">
        <v>219</v>
      </c>
      <c r="AA420" s="2">
        <v>44006</v>
      </c>
      <c r="AB420" s="123" t="s">
        <v>220</v>
      </c>
      <c r="AC420" s="1" t="str">
        <f>VLOOKUP(Tableau1[[#This Row],[POposte]],Tableau8[#All],18,FALSE)</f>
        <v/>
      </c>
      <c r="AD420" s="236" t="str">
        <f>CONCATENATE(Tableau1[[#This Row],[Nº pièce référence]],Tableau1[[#This Row],[Poste de réf.]])</f>
        <v>450067990720</v>
      </c>
      <c r="AE420" s="237">
        <f>VLOOKUP(Tableau1[[#This Row],[POposte]],Tableau5[#All],5,FALSE)</f>
        <v>2900</v>
      </c>
      <c r="AF420" s="238" t="s">
        <v>52</v>
      </c>
      <c r="AG420" s="237">
        <f>VLOOKUP(Tableau1[[#This Row],[POposte]],Tableau5[#All],6,FALSE)</f>
        <v>2737.28</v>
      </c>
      <c r="AH420" s="238" t="s">
        <v>52</v>
      </c>
      <c r="AI420" s="239">
        <f>Tableau1[[#This Row],[Montant Engagé PO]]-Tableau1[[#This Row],[Montant Liquidé]]</f>
        <v>162.7199999999998</v>
      </c>
      <c r="AJ420" s="237" t="str">
        <f>VLOOKUP(Tableau1[[#This Row],[POposte]],Tableau5[#All],3,FALSE)</f>
        <v>300020623</v>
      </c>
      <c r="AK420" s="237" t="str">
        <f>VLOOKUP(Tableau1[[#This Row],[POposte]],Tableau5[#All],4,FALSE)</f>
        <v>1</v>
      </c>
      <c r="AL420" s="146" t="str">
        <f>VLOOKUP(Tableau1[[#This Row],[POposte]],Tableau5[#All],2,FALSE)</f>
        <v>255102121101</v>
      </c>
      <c r="AM420" s="237" t="str">
        <f>VLOOKUP(Tableau1[[#This Row],[POposte]],Tableau8[],9,FALSE)</f>
        <v>Z</v>
      </c>
      <c r="AN420" s="241">
        <f>VLOOKUP(Tableau1[[#This Row],[POposte]],Tableau8[],16,FALSE)</f>
        <v>1</v>
      </c>
      <c r="AO420" s="200">
        <f>VLOOKUP(Tableau1[[#This Row],[POposte]],Tableau8[],17,FALSE)</f>
        <v>0</v>
      </c>
      <c r="AP420" s="1" t="str">
        <f>VLOOKUP(Tableau1[[#This Row],[POposte]],Tableau13[#All],10,FALSE)</f>
        <v>4100</v>
      </c>
      <c r="AQ420" s="1" t="str">
        <f>VLOOKUP(MID(Tableau1[[#This Row],[Codenva]],1,2),Tableau36[],2,FALSE)</f>
        <v>Diverse Uitgaven die niet tot overheidsopdrachten behoren (4100)</v>
      </c>
      <c r="AR420" s="1" t="str">
        <f>VLOOKUP(Tableau1[[#This Row],[POposte]],Tableau13[#All],16,FALSE)</f>
        <v/>
      </c>
      <c r="AS420" s="285" t="str">
        <f>Tableau1[[#This Row],[KRC]]&amp;Tableau1[[#This Row],[Poste KRC]]</f>
        <v>3000206231</v>
      </c>
      <c r="AT420" s="1" t="e">
        <f>VLOOKUP(Tableau1[[#This Row],[Colonne3]],Tableau6[[#All],[krcposte]:[description ]],2,FALSE)</f>
        <v>#N/A</v>
      </c>
    </row>
    <row r="421" spans="1:46" hidden="1" x14ac:dyDescent="0.35">
      <c r="A421" s="1" t="str">
        <f>Tableau1[[#This Row],[Nº pièce référence]]</f>
        <v>4500679907</v>
      </c>
      <c r="B421" s="124"/>
      <c r="C421" s="1"/>
      <c r="D421" s="1"/>
      <c r="E421" s="1" t="s">
        <v>1628</v>
      </c>
      <c r="F421" s="74"/>
      <c r="G421" s="123"/>
      <c r="H421" s="75" t="s">
        <v>214</v>
      </c>
      <c r="I421" s="75" t="s">
        <v>214</v>
      </c>
      <c r="J421" s="75" t="s">
        <v>214</v>
      </c>
      <c r="K421" s="75" t="s">
        <v>214</v>
      </c>
      <c r="L421" s="1" t="s">
        <v>221</v>
      </c>
      <c r="M421" s="75"/>
      <c r="N421" s="75"/>
      <c r="O421" s="75"/>
      <c r="P421" s="75"/>
      <c r="Q421" s="75" t="s">
        <v>214</v>
      </c>
      <c r="R421" s="226" t="str">
        <f>VLOOKUP(Tableau1[[#This Row],[POposte]],Tableau8[],15,FALSE)</f>
        <v>BB</v>
      </c>
      <c r="S421" s="226" t="str">
        <f>VLOOKUP(Tableau1[[#This Row],[POposte]],Tableau8[],14,FALSE)</f>
        <v>XXX</v>
      </c>
      <c r="T421" s="75" t="str">
        <f>IF(Tableau1[[#This Row],[Strat lancement]]="A0",IF(Tableau1[[#This Row],[Statut lancement]]="X","OK","NOK"),IF(Tableau1[[#This Row],[Strat lancement]]="AA",IF(Tableau1[[#This Row],[Statut lancement]]="XX","OK","NOK"),IF(Tableau1[[#This Row],[Strat lancement]]="BB",IF(Tableau1[[#This Row],[Statut lancement]]="XXX","OK","NOK"))))</f>
        <v>OK</v>
      </c>
      <c r="U421" s="18" t="s">
        <v>454</v>
      </c>
      <c r="V421" s="1" t="s">
        <v>1625</v>
      </c>
      <c r="W421" s="1" t="s">
        <v>222</v>
      </c>
      <c r="X421" s="2">
        <v>44068</v>
      </c>
      <c r="Y421" s="1" t="s">
        <v>1629</v>
      </c>
      <c r="Z421" s="1" t="s">
        <v>219</v>
      </c>
      <c r="AA421" s="2">
        <v>44006</v>
      </c>
      <c r="AB421" s="123" t="s">
        <v>220</v>
      </c>
      <c r="AC421" s="1" t="str">
        <f>VLOOKUP(Tableau1[[#This Row],[POposte]],Tableau8[#All],18,FALSE)</f>
        <v/>
      </c>
      <c r="AD421" s="236" t="str">
        <f>CONCATENATE(Tableau1[[#This Row],[Nº pièce référence]],Tableau1[[#This Row],[Poste de réf.]])</f>
        <v>450067990730</v>
      </c>
      <c r="AE421" s="237">
        <f>VLOOKUP(Tableau1[[#This Row],[POposte]],Tableau5[#All],5,FALSE)</f>
        <v>890</v>
      </c>
      <c r="AF421" s="238" t="s">
        <v>52</v>
      </c>
      <c r="AG421" s="237">
        <f>VLOOKUP(Tableau1[[#This Row],[POposte]],Tableau5[#All],6,FALSE)</f>
        <v>839.79</v>
      </c>
      <c r="AH421" s="238" t="s">
        <v>52</v>
      </c>
      <c r="AI421" s="239">
        <f>Tableau1[[#This Row],[Montant Engagé PO]]-Tableau1[[#This Row],[Montant Liquidé]]</f>
        <v>50.210000000000036</v>
      </c>
      <c r="AJ421" s="237" t="str">
        <f>VLOOKUP(Tableau1[[#This Row],[POposte]],Tableau5[#All],3,FALSE)</f>
        <v>300020623</v>
      </c>
      <c r="AK421" s="237" t="str">
        <f>VLOOKUP(Tableau1[[#This Row],[POposte]],Tableau5[#All],4,FALSE)</f>
        <v>1</v>
      </c>
      <c r="AL421" s="146" t="str">
        <f>VLOOKUP(Tableau1[[#This Row],[POposte]],Tableau5[#All],2,FALSE)</f>
        <v>255102121101</v>
      </c>
      <c r="AM421" s="237" t="str">
        <f>VLOOKUP(Tableau1[[#This Row],[POposte]],Tableau8[],9,FALSE)</f>
        <v>Z</v>
      </c>
      <c r="AN421" s="241">
        <f>VLOOKUP(Tableau1[[#This Row],[POposte]],Tableau8[],16,FALSE)</f>
        <v>1</v>
      </c>
      <c r="AO421" s="200">
        <f>VLOOKUP(Tableau1[[#This Row],[POposte]],Tableau8[],17,FALSE)</f>
        <v>0</v>
      </c>
      <c r="AP421" s="1" t="str">
        <f>VLOOKUP(Tableau1[[#This Row],[POposte]],Tableau13[#All],10,FALSE)</f>
        <v>4100</v>
      </c>
      <c r="AQ421" s="1" t="str">
        <f>VLOOKUP(MID(Tableau1[[#This Row],[Codenva]],1,2),Tableau36[],2,FALSE)</f>
        <v>Diverse Uitgaven die niet tot overheidsopdrachten behoren (4100)</v>
      </c>
      <c r="AR421" s="1" t="str">
        <f>VLOOKUP(Tableau1[[#This Row],[POposte]],Tableau13[#All],16,FALSE)</f>
        <v/>
      </c>
      <c r="AS421" s="285" t="str">
        <f>Tableau1[[#This Row],[KRC]]&amp;Tableau1[[#This Row],[Poste KRC]]</f>
        <v>3000206231</v>
      </c>
      <c r="AT421" s="1" t="e">
        <f>VLOOKUP(Tableau1[[#This Row],[Colonne3]],Tableau6[[#All],[krcposte]:[description ]],2,FALSE)</f>
        <v>#N/A</v>
      </c>
    </row>
    <row r="422" spans="1:46" x14ac:dyDescent="0.35">
      <c r="A422" s="1" t="str">
        <f>Tableau1[[#This Row],[Nº pièce référence]]</f>
        <v>4500680672</v>
      </c>
      <c r="B422" s="130" t="s">
        <v>1630</v>
      </c>
      <c r="C422" s="1"/>
      <c r="D422" s="1"/>
      <c r="E422" s="1" t="s">
        <v>682</v>
      </c>
      <c r="F422" s="92"/>
      <c r="G422" s="127">
        <v>0</v>
      </c>
      <c r="H422" s="95">
        <v>44013</v>
      </c>
      <c r="I422" s="33">
        <v>18878</v>
      </c>
      <c r="J422" s="73"/>
      <c r="K422" s="73"/>
      <c r="L422" s="176" t="s">
        <v>276</v>
      </c>
      <c r="M422" s="33"/>
      <c r="N422" s="33"/>
      <c r="O422" s="33"/>
      <c r="P422" s="33"/>
      <c r="Q422" s="75">
        <v>44013</v>
      </c>
      <c r="R422" s="226" t="str">
        <f>VLOOKUP(Tableau1[[#This Row],[POposte]],Tableau8[],15,FALSE)</f>
        <v>BB</v>
      </c>
      <c r="S422" s="226" t="str">
        <f>VLOOKUP(Tableau1[[#This Row],[POposte]],Tableau8[],14,FALSE)</f>
        <v>XXX</v>
      </c>
      <c r="T422" s="75" t="str">
        <f>IF(Tableau1[[#This Row],[Strat lancement]]="A0",IF(Tableau1[[#This Row],[Statut lancement]]="X","OK","NOK"),IF(Tableau1[[#This Row],[Strat lancement]]="AA",IF(Tableau1[[#This Row],[Statut lancement]]="XX","OK","NOK"),IF(Tableau1[[#This Row],[Strat lancement]]="BB",IF(Tableau1[[#This Row],[Statut lancement]]="XXX","OK","NOK"))))</f>
        <v>OK</v>
      </c>
      <c r="U422" s="18" t="s">
        <v>683</v>
      </c>
      <c r="V422" s="1" t="s">
        <v>1631</v>
      </c>
      <c r="W422" s="1" t="s">
        <v>88</v>
      </c>
      <c r="X422" s="2">
        <v>44011</v>
      </c>
      <c r="Y422" s="1" t="s">
        <v>1191</v>
      </c>
      <c r="Z422" s="1" t="s">
        <v>219</v>
      </c>
      <c r="AA422" s="2">
        <v>44011</v>
      </c>
      <c r="AB422" s="123" t="s">
        <v>220</v>
      </c>
      <c r="AC422" s="1" t="str">
        <f>VLOOKUP(Tableau1[[#This Row],[POposte]],Tableau8[#All],18,FALSE)</f>
        <v/>
      </c>
      <c r="AD422" s="236" t="str">
        <f>CONCATENATE(Tableau1[[#This Row],[Nº pièce référence]],Tableau1[[#This Row],[Poste de réf.]])</f>
        <v>450068067210</v>
      </c>
      <c r="AE422" s="237">
        <f>VLOOKUP(Tableau1[[#This Row],[POposte]],Tableau5[#All],5,FALSE)</f>
        <v>83490</v>
      </c>
      <c r="AF422" s="238" t="s">
        <v>52</v>
      </c>
      <c r="AG422" s="237">
        <f>VLOOKUP(Tableau1[[#This Row],[POposte]],Tableau5[#All],6,FALSE)</f>
        <v>83490</v>
      </c>
      <c r="AH422" s="238" t="s">
        <v>52</v>
      </c>
      <c r="AI422" s="239">
        <f>Tableau1[[#This Row],[Montant Engagé PO]]-Tableau1[[#This Row],[Montant Liquidé]]</f>
        <v>0</v>
      </c>
      <c r="AJ422" s="237" t="str">
        <f>VLOOKUP(Tableau1[[#This Row],[POposte]],Tableau5[#All],3,FALSE)</f>
        <v>300020861</v>
      </c>
      <c r="AK422" s="237" t="str">
        <f>VLOOKUP(Tableau1[[#This Row],[POposte]],Tableau5[#All],4,FALSE)</f>
        <v>2</v>
      </c>
      <c r="AL422" s="146" t="str">
        <f>VLOOKUP(Tableau1[[#This Row],[POposte]],Tableau5[#All],2,FALSE)</f>
        <v>255223121102</v>
      </c>
      <c r="AM422" s="237" t="str">
        <f>VLOOKUP(Tableau1[[#This Row],[POposte]],Tableau8[],9,FALSE)</f>
        <v>Z</v>
      </c>
      <c r="AN422" s="241">
        <f>VLOOKUP(Tableau1[[#This Row],[POposte]],Tableau8[],16,FALSE)</f>
        <v>1</v>
      </c>
      <c r="AO422" s="200">
        <f>VLOOKUP(Tableau1[[#This Row],[POposte]],Tableau8[],17,FALSE)</f>
        <v>0</v>
      </c>
      <c r="AP422" s="1" t="str">
        <f>VLOOKUP(Tableau1[[#This Row],[POposte]],Tableau13[#All],10,FALSE)</f>
        <v>0500</v>
      </c>
      <c r="AQ422" s="1" t="str">
        <f>VLOOKUP(MID(Tableau1[[#This Row],[Codenva]],1,2),Tableau36[],2,FALSE)</f>
        <v>Onderhandelingsprocedure zonder voorafgaande bekendmaking (0500)</v>
      </c>
      <c r="AR422" s="1" t="str">
        <f>VLOOKUP(Tableau1[[#This Row],[POposte]],Tableau13[#All],16,FALSE)</f>
        <v/>
      </c>
      <c r="AS422" s="285" t="str">
        <f>Tableau1[[#This Row],[KRC]]&amp;Tableau1[[#This Row],[Poste KRC]]</f>
        <v>3000208612</v>
      </c>
      <c r="AT422" s="1" t="str">
        <f>VLOOKUP(Tableau1[[#This Row],[Colonne3]],Tableau6[[#All],[krcposte]:[description ]],2,FALSE)</f>
        <v>Testing/reactifs</v>
      </c>
    </row>
    <row r="423" spans="1:46" x14ac:dyDescent="0.35">
      <c r="A423" s="1" t="str">
        <f>Tableau1[[#This Row],[Nº pièce référence]]</f>
        <v>4500680528</v>
      </c>
      <c r="B423" s="122" t="s">
        <v>1632</v>
      </c>
      <c r="C423" s="1" t="s">
        <v>545</v>
      </c>
      <c r="D423" s="1"/>
      <c r="E423" s="1" t="s">
        <v>1633</v>
      </c>
      <c r="F423" s="92"/>
      <c r="G423" s="123"/>
      <c r="H423" s="96">
        <v>43966</v>
      </c>
      <c r="I423" s="42">
        <v>16553</v>
      </c>
      <c r="J423" s="97" t="s">
        <v>547</v>
      </c>
      <c r="K423" s="96">
        <v>44008</v>
      </c>
      <c r="L423" s="176" t="s">
        <v>276</v>
      </c>
      <c r="M423" s="42"/>
      <c r="N423" s="42"/>
      <c r="O423" s="42"/>
      <c r="P423" s="42"/>
      <c r="Q423" s="96">
        <v>44008</v>
      </c>
      <c r="R423" s="228" t="str">
        <f>VLOOKUP(Tableau1[[#This Row],[POposte]],Tableau8[],15,FALSE)</f>
        <v>BB</v>
      </c>
      <c r="S423" s="228" t="str">
        <f>VLOOKUP(Tableau1[[#This Row],[POposte]],Tableau8[],14,FALSE)</f>
        <v>XXX</v>
      </c>
      <c r="T423" s="96" t="str">
        <f>IF(Tableau1[[#This Row],[Strat lancement]]="A0",IF(Tableau1[[#This Row],[Statut lancement]]="X","OK","NOK"),IF(Tableau1[[#This Row],[Strat lancement]]="AA",IF(Tableau1[[#This Row],[Statut lancement]]="XX","OK","NOK"),IF(Tableau1[[#This Row],[Strat lancement]]="BB",IF(Tableau1[[#This Row],[Statut lancement]]="XXX","OK","NOK"))))</f>
        <v>OK</v>
      </c>
      <c r="U423" s="18" t="s">
        <v>1634</v>
      </c>
      <c r="V423" s="1" t="s">
        <v>1635</v>
      </c>
      <c r="W423" s="1" t="s">
        <v>88</v>
      </c>
      <c r="X423" s="2">
        <v>44011</v>
      </c>
      <c r="Y423" s="1" t="s">
        <v>1636</v>
      </c>
      <c r="Z423" s="1" t="s">
        <v>219</v>
      </c>
      <c r="AA423" s="2">
        <v>44011</v>
      </c>
      <c r="AB423" s="123" t="s">
        <v>220</v>
      </c>
      <c r="AC423" s="1" t="str">
        <f>VLOOKUP(Tableau1[[#This Row],[POposte]],Tableau8[#All],18,FALSE)</f>
        <v/>
      </c>
      <c r="AD423" s="236" t="str">
        <f>CONCATENATE(Tableau1[[#This Row],[Nº pièce référence]],Tableau1[[#This Row],[Poste de réf.]])</f>
        <v>450068052810</v>
      </c>
      <c r="AE423" s="237">
        <f>VLOOKUP(Tableau1[[#This Row],[POposte]],Tableau5[#All],5,FALSE)</f>
        <v>133100</v>
      </c>
      <c r="AF423" s="238" t="s">
        <v>52</v>
      </c>
      <c r="AG423" s="237">
        <f>VLOOKUP(Tableau1[[#This Row],[POposte]],Tableau5[#All],6,FALSE)</f>
        <v>133100</v>
      </c>
      <c r="AH423" s="238" t="s">
        <v>52</v>
      </c>
      <c r="AI423" s="239">
        <f>Tableau1[[#This Row],[Montant Engagé PO]]-Tableau1[[#This Row],[Montant Liquidé]]</f>
        <v>0</v>
      </c>
      <c r="AJ423" s="237" t="str">
        <f>VLOOKUP(Tableau1[[#This Row],[POposte]],Tableau5[#All],3,FALSE)</f>
        <v>300020861</v>
      </c>
      <c r="AK423" s="237" t="str">
        <f>VLOOKUP(Tableau1[[#This Row],[POposte]],Tableau5[#All],4,FALSE)</f>
        <v>4</v>
      </c>
      <c r="AL423" s="146" t="str">
        <f>VLOOKUP(Tableau1[[#This Row],[POposte]],Tableau5[#All],2,FALSE)</f>
        <v>255223121102</v>
      </c>
      <c r="AM423" s="237" t="str">
        <f>VLOOKUP(Tableau1[[#This Row],[POposte]],Tableau8[],9,FALSE)</f>
        <v>Z</v>
      </c>
      <c r="AN423" s="241">
        <f>VLOOKUP(Tableau1[[#This Row],[POposte]],Tableau8[],16,FALSE)</f>
        <v>1</v>
      </c>
      <c r="AO423" s="200">
        <f>VLOOKUP(Tableau1[[#This Row],[POposte]],Tableau8[],17,FALSE)</f>
        <v>0</v>
      </c>
      <c r="AP423" s="1" t="str">
        <f>VLOOKUP(Tableau1[[#This Row],[POposte]],Tableau13[#All],10,FALSE)</f>
        <v>0500</v>
      </c>
      <c r="AQ423" s="1" t="str">
        <f>VLOOKUP(MID(Tableau1[[#This Row],[Codenva]],1,2),Tableau36[],2,FALSE)</f>
        <v>Onderhandelingsprocedure zonder voorafgaande bekendmaking (0500)</v>
      </c>
      <c r="AR423" s="1" t="str">
        <f>VLOOKUP(Tableau1[[#This Row],[POposte]],Tableau13[#All],16,FALSE)</f>
        <v/>
      </c>
      <c r="AS423" s="285" t="str">
        <f>Tableau1[[#This Row],[KRC]]&amp;Tableau1[[#This Row],[Poste KRC]]</f>
        <v>3000208614</v>
      </c>
      <c r="AT423" s="1" t="str">
        <f>VLOOKUP(Tableau1[[#This Row],[Colonne3]],Tableau6[[#All],[krcposte]:[description ]],2,FALSE)</f>
        <v>Consultance Taskforce</v>
      </c>
    </row>
    <row r="424" spans="1:46" x14ac:dyDescent="0.35">
      <c r="A424" s="1" t="str">
        <f>Tableau1[[#This Row],[Nº pièce référence]]</f>
        <v>4500680532</v>
      </c>
      <c r="B424" s="128" t="s">
        <v>1637</v>
      </c>
      <c r="C424" s="1"/>
      <c r="D424" s="77" t="s">
        <v>1638</v>
      </c>
      <c r="E424" s="1" t="s">
        <v>1064</v>
      </c>
      <c r="F424" s="92"/>
      <c r="G424" s="125">
        <v>1</v>
      </c>
      <c r="H424" s="95" t="s">
        <v>1639</v>
      </c>
      <c r="I424" s="33" t="s">
        <v>1640</v>
      </c>
      <c r="J424" s="73" t="s">
        <v>1641</v>
      </c>
      <c r="K424" s="75">
        <v>43995</v>
      </c>
      <c r="L424" s="176" t="s">
        <v>276</v>
      </c>
      <c r="M424" s="33"/>
      <c r="N424" s="33"/>
      <c r="O424" s="33"/>
      <c r="P424" s="33"/>
      <c r="Q424" s="75">
        <v>43951</v>
      </c>
      <c r="R424" s="226" t="str">
        <f>VLOOKUP(Tableau1[[#This Row],[POposte]],Tableau8[],15,FALSE)</f>
        <v>BB</v>
      </c>
      <c r="S424" s="226" t="str">
        <f>VLOOKUP(Tableau1[[#This Row],[POposte]],Tableau8[],14,FALSE)</f>
        <v>XXX</v>
      </c>
      <c r="T424" s="75" t="str">
        <f>IF(Tableau1[[#This Row],[Strat lancement]]="A0",IF(Tableau1[[#This Row],[Statut lancement]]="X","OK","NOK"),IF(Tableau1[[#This Row],[Strat lancement]]="AA",IF(Tableau1[[#This Row],[Statut lancement]]="XX","OK","NOK"),IF(Tableau1[[#This Row],[Strat lancement]]="BB",IF(Tableau1[[#This Row],[Statut lancement]]="XXX","OK","NOK"))))</f>
        <v>OK</v>
      </c>
      <c r="U424" s="18" t="s">
        <v>1065</v>
      </c>
      <c r="V424" s="1" t="s">
        <v>1642</v>
      </c>
      <c r="W424" s="1" t="s">
        <v>88</v>
      </c>
      <c r="X424" s="2">
        <v>44011</v>
      </c>
      <c r="Y424" s="1" t="s">
        <v>1643</v>
      </c>
      <c r="Z424" s="1" t="s">
        <v>219</v>
      </c>
      <c r="AA424" s="2">
        <v>44011</v>
      </c>
      <c r="AB424" s="123" t="s">
        <v>220</v>
      </c>
      <c r="AC424" s="1" t="str">
        <f>VLOOKUP(Tableau1[[#This Row],[POposte]],Tableau8[#All],18,FALSE)</f>
        <v>I1</v>
      </c>
      <c r="AD424" s="236" t="str">
        <f>CONCATENATE(Tableau1[[#This Row],[Nº pièce référence]],Tableau1[[#This Row],[Poste de réf.]])</f>
        <v>450068053210</v>
      </c>
      <c r="AE424" s="237">
        <f>VLOOKUP(Tableau1[[#This Row],[POposte]],Tableau5[#All],5,FALSE)</f>
        <v>283599.39</v>
      </c>
      <c r="AF424" s="238" t="s">
        <v>52</v>
      </c>
      <c r="AG424" s="237">
        <f>VLOOKUP(Tableau1[[#This Row],[POposte]],Tableau5[#All],6,FALSE)</f>
        <v>272034.27999999997</v>
      </c>
      <c r="AH424" s="238" t="s">
        <v>52</v>
      </c>
      <c r="AI424" s="239">
        <f>Tableau1[[#This Row],[Montant Engagé PO]]-Tableau1[[#This Row],[Montant Liquidé]]</f>
        <v>11565.110000000044</v>
      </c>
      <c r="AJ424" s="237" t="str">
        <f>VLOOKUP(Tableau1[[#This Row],[POposte]],Tableau5[#All],3,FALSE)</f>
        <v>300020861</v>
      </c>
      <c r="AK424" s="237" t="str">
        <f>VLOOKUP(Tableau1[[#This Row],[POposte]],Tableau5[#All],4,FALSE)</f>
        <v>5</v>
      </c>
      <c r="AL424" s="146" t="str">
        <f>VLOOKUP(Tableau1[[#This Row],[POposte]],Tableau5[#All],2,FALSE)</f>
        <v>255223121102</v>
      </c>
      <c r="AM424" s="237" t="str">
        <f>VLOOKUP(Tableau1[[#This Row],[POposte]],Tableau8[],9,FALSE)</f>
        <v>Z</v>
      </c>
      <c r="AN424" s="241">
        <f>VLOOKUP(Tableau1[[#This Row],[POposte]],Tableau8[],16,FALSE)</f>
        <v>1</v>
      </c>
      <c r="AO424" s="200">
        <f>VLOOKUP(Tableau1[[#This Row],[POposte]],Tableau8[],17,FALSE)</f>
        <v>0</v>
      </c>
      <c r="AP424" s="1" t="str">
        <f>VLOOKUP(Tableau1[[#This Row],[POposte]],Tableau13[#All],10,FALSE)</f>
        <v>0500</v>
      </c>
      <c r="AQ424" s="1" t="str">
        <f>VLOOKUP(MID(Tableau1[[#This Row],[Codenva]],1,2),Tableau36[],2,FALSE)</f>
        <v>Onderhandelingsprocedure zonder voorafgaande bekendmaking (0500)</v>
      </c>
      <c r="AR424" s="1" t="str">
        <f>VLOOKUP(Tableau1[[#This Row],[POposte]],Tableau13[#All],16,FALSE)</f>
        <v/>
      </c>
      <c r="AS424" s="285" t="str">
        <f>Tableau1[[#This Row],[KRC]]&amp;Tableau1[[#This Row],[Poste KRC]]</f>
        <v>3000208615</v>
      </c>
      <c r="AT424" s="1" t="str">
        <f>VLOOKUP(Tableau1[[#This Row],[Colonne3]],Tableau6[[#All],[krcposte]:[description ]],2,FALSE)</f>
        <v>Médicament (AFMPS)</v>
      </c>
    </row>
    <row r="425" spans="1:46" x14ac:dyDescent="0.35">
      <c r="A425" s="1" t="str">
        <f>Tableau1[[#This Row],[Nº pièce référence]]</f>
        <v>4500680742</v>
      </c>
      <c r="B425" s="130" t="s">
        <v>1644</v>
      </c>
      <c r="C425" s="1"/>
      <c r="D425" s="1"/>
      <c r="E425" s="1" t="s">
        <v>907</v>
      </c>
      <c r="F425" s="92"/>
      <c r="G425" s="127">
        <v>0</v>
      </c>
      <c r="H425" s="95">
        <v>44012</v>
      </c>
      <c r="I425" s="33">
        <v>18799</v>
      </c>
      <c r="J425" s="73" t="s">
        <v>524</v>
      </c>
      <c r="K425" s="73"/>
      <c r="L425" s="176" t="s">
        <v>276</v>
      </c>
      <c r="M425" s="33"/>
      <c r="N425" s="33"/>
      <c r="O425" s="33"/>
      <c r="P425" s="33"/>
      <c r="Q425" s="75">
        <v>44012</v>
      </c>
      <c r="R425" s="226" t="str">
        <f>VLOOKUP(Tableau1[[#This Row],[POposte]],Tableau8[],15,FALSE)</f>
        <v>BB</v>
      </c>
      <c r="S425" s="226" t="str">
        <f>VLOOKUP(Tableau1[[#This Row],[POposte]],Tableau8[],14,FALSE)</f>
        <v>XXX</v>
      </c>
      <c r="T425" s="75" t="str">
        <f>IF(Tableau1[[#This Row],[Strat lancement]]="A0",IF(Tableau1[[#This Row],[Statut lancement]]="X","OK","NOK"),IF(Tableau1[[#This Row],[Strat lancement]]="AA",IF(Tableau1[[#This Row],[Statut lancement]]="XX","OK","NOK"),IF(Tableau1[[#This Row],[Strat lancement]]="BB",IF(Tableau1[[#This Row],[Statut lancement]]="XXX","OK","NOK"))))</f>
        <v>OK</v>
      </c>
      <c r="U425" s="18" t="s">
        <v>910</v>
      </c>
      <c r="V425" s="1" t="s">
        <v>1645</v>
      </c>
      <c r="W425" s="1" t="s">
        <v>88</v>
      </c>
      <c r="X425" s="2">
        <v>44012</v>
      </c>
      <c r="Y425" s="1" t="s">
        <v>1489</v>
      </c>
      <c r="Z425" s="1" t="s">
        <v>219</v>
      </c>
      <c r="AA425" s="2">
        <v>44012</v>
      </c>
      <c r="AB425" s="123" t="s">
        <v>220</v>
      </c>
      <c r="AC425" s="1" t="str">
        <f>VLOOKUP(Tableau1[[#This Row],[POposte]],Tableau8[#All],18,FALSE)</f>
        <v/>
      </c>
      <c r="AD425" s="236" t="str">
        <f>CONCATENATE(Tableau1[[#This Row],[Nº pièce référence]],Tableau1[[#This Row],[Poste de réf.]])</f>
        <v>450068074210</v>
      </c>
      <c r="AE425" s="237">
        <f>VLOOKUP(Tableau1[[#This Row],[POposte]],Tableau5[#All],5,FALSE)</f>
        <v>73235.25</v>
      </c>
      <c r="AF425" s="238" t="s">
        <v>52</v>
      </c>
      <c r="AG425" s="237">
        <f>VLOOKUP(Tableau1[[#This Row],[POposte]],Tableau5[#All],6,FALSE)</f>
        <v>73235.25</v>
      </c>
      <c r="AH425" s="238" t="s">
        <v>52</v>
      </c>
      <c r="AI425" s="239">
        <f>Tableau1[[#This Row],[Montant Engagé PO]]-Tableau1[[#This Row],[Montant Liquidé]]</f>
        <v>0</v>
      </c>
      <c r="AJ425" s="237" t="str">
        <f>VLOOKUP(Tableau1[[#This Row],[POposte]],Tableau5[#All],3,FALSE)</f>
        <v>300020861</v>
      </c>
      <c r="AK425" s="237" t="str">
        <f>VLOOKUP(Tableau1[[#This Row],[POposte]],Tableau5[#All],4,FALSE)</f>
        <v>2</v>
      </c>
      <c r="AL425" s="146" t="str">
        <f>VLOOKUP(Tableau1[[#This Row],[POposte]],Tableau5[#All],2,FALSE)</f>
        <v>255223121102</v>
      </c>
      <c r="AM425" s="237" t="str">
        <f>VLOOKUP(Tableau1[[#This Row],[POposte]],Tableau8[],9,FALSE)</f>
        <v>Z</v>
      </c>
      <c r="AN425" s="241">
        <f>VLOOKUP(Tableau1[[#This Row],[POposte]],Tableau8[],16,FALSE)</f>
        <v>1</v>
      </c>
      <c r="AO425" s="200">
        <f>VLOOKUP(Tableau1[[#This Row],[POposte]],Tableau8[],17,FALSE)</f>
        <v>0</v>
      </c>
      <c r="AP425" s="1" t="str">
        <f>VLOOKUP(Tableau1[[#This Row],[POposte]],Tableau13[#All],10,FALSE)</f>
        <v>0500</v>
      </c>
      <c r="AQ425" s="1" t="str">
        <f>VLOOKUP(MID(Tableau1[[#This Row],[Codenva]],1,2),Tableau36[],2,FALSE)</f>
        <v>Onderhandelingsprocedure zonder voorafgaande bekendmaking (0500)</v>
      </c>
      <c r="AR425" s="1" t="str">
        <f>VLOOKUP(Tableau1[[#This Row],[POposte]],Tableau13[#All],16,FALSE)</f>
        <v/>
      </c>
      <c r="AS425" s="285" t="str">
        <f>Tableau1[[#This Row],[KRC]]&amp;Tableau1[[#This Row],[Poste KRC]]</f>
        <v>3000208612</v>
      </c>
      <c r="AT425" s="1" t="str">
        <f>VLOOKUP(Tableau1[[#This Row],[Colonne3]],Tableau6[[#All],[krcposte]:[description ]],2,FALSE)</f>
        <v>Testing/reactifs</v>
      </c>
    </row>
    <row r="426" spans="1:46" x14ac:dyDescent="0.35">
      <c r="A426" s="1" t="str">
        <f>Tableau1[[#This Row],[Nº pièce référence]]</f>
        <v>4500680679</v>
      </c>
      <c r="B426" s="130" t="s">
        <v>1646</v>
      </c>
      <c r="C426" s="1"/>
      <c r="D426" s="1"/>
      <c r="E426" s="1" t="s">
        <v>1647</v>
      </c>
      <c r="F426" s="92"/>
      <c r="G426" s="123"/>
      <c r="H426" s="95">
        <v>43962</v>
      </c>
      <c r="I426" s="33">
        <v>16192</v>
      </c>
      <c r="J426" s="73" t="s">
        <v>396</v>
      </c>
      <c r="K426" s="73"/>
      <c r="L426" s="176" t="s">
        <v>276</v>
      </c>
      <c r="M426" s="33"/>
      <c r="N426" s="33"/>
      <c r="O426" s="33"/>
      <c r="P426" s="33"/>
      <c r="Q426" s="75" t="e">
        <v>#N/A</v>
      </c>
      <c r="R426" s="226" t="str">
        <f>VLOOKUP(Tableau1[[#This Row],[POposte]],Tableau8[],15,FALSE)</f>
        <v>BB</v>
      </c>
      <c r="S426" s="226" t="str">
        <f>VLOOKUP(Tableau1[[#This Row],[POposte]],Tableau8[],14,FALSE)</f>
        <v>XXX</v>
      </c>
      <c r="T426" s="75" t="str">
        <f>IF(Tableau1[[#This Row],[Strat lancement]]="A0",IF(Tableau1[[#This Row],[Statut lancement]]="X","OK","NOK"),IF(Tableau1[[#This Row],[Strat lancement]]="AA",IF(Tableau1[[#This Row],[Statut lancement]]="XX","OK","NOK"),IF(Tableau1[[#This Row],[Strat lancement]]="BB",IF(Tableau1[[#This Row],[Statut lancement]]="XXX","OK","NOK"))))</f>
        <v>OK</v>
      </c>
      <c r="U426" s="18" t="s">
        <v>1648</v>
      </c>
      <c r="V426" s="1" t="s">
        <v>1649</v>
      </c>
      <c r="W426" s="1" t="s">
        <v>88</v>
      </c>
      <c r="X426" s="2">
        <v>44012</v>
      </c>
      <c r="Y426" s="1" t="s">
        <v>1650</v>
      </c>
      <c r="Z426" s="1" t="s">
        <v>219</v>
      </c>
      <c r="AA426" s="2">
        <v>44012</v>
      </c>
      <c r="AB426" s="123" t="s">
        <v>220</v>
      </c>
      <c r="AC426" s="1" t="str">
        <f>VLOOKUP(Tableau1[[#This Row],[POposte]],Tableau8[#All],18,FALSE)</f>
        <v/>
      </c>
      <c r="AD426" s="236" t="str">
        <f>CONCATENATE(Tableau1[[#This Row],[Nº pièce référence]],Tableau1[[#This Row],[Poste de réf.]])</f>
        <v>450068067910</v>
      </c>
      <c r="AE426" s="237">
        <f>VLOOKUP(Tableau1[[#This Row],[POposte]],Tableau5[#All],5,FALSE)</f>
        <v>1679818</v>
      </c>
      <c r="AF426" s="238" t="s">
        <v>52</v>
      </c>
      <c r="AG426" s="237">
        <f>VLOOKUP(Tableau1[[#This Row],[POposte]],Tableau5[#All],6,FALSE)</f>
        <v>978898.49</v>
      </c>
      <c r="AH426" s="238" t="s">
        <v>52</v>
      </c>
      <c r="AI426" s="239">
        <f>Tableau1[[#This Row],[Montant Engagé PO]]-Tableau1[[#This Row],[Montant Liquidé]]</f>
        <v>700919.51</v>
      </c>
      <c r="AJ426" s="237" t="str">
        <f>VLOOKUP(Tableau1[[#This Row],[POposte]],Tableau5[#All],3,FALSE)</f>
        <v>300020861</v>
      </c>
      <c r="AK426" s="237" t="str">
        <f>VLOOKUP(Tableau1[[#This Row],[POposte]],Tableau5[#All],4,FALSE)</f>
        <v>1</v>
      </c>
      <c r="AL426" s="146" t="str">
        <f>VLOOKUP(Tableau1[[#This Row],[POposte]],Tableau5[#All],2,FALSE)</f>
        <v>255223121102</v>
      </c>
      <c r="AM426" s="237" t="str">
        <f>VLOOKUP(Tableau1[[#This Row],[POposte]],Tableau8[],9,FALSE)</f>
        <v>Z</v>
      </c>
      <c r="AN426" s="241">
        <f>VLOOKUP(Tableau1[[#This Row],[POposte]],Tableau8[],16,FALSE)</f>
        <v>1</v>
      </c>
      <c r="AO426" s="200">
        <f>VLOOKUP(Tableau1[[#This Row],[POposte]],Tableau8[],17,FALSE)</f>
        <v>0</v>
      </c>
      <c r="AP426" s="1" t="str">
        <f>VLOOKUP(Tableau1[[#This Row],[POposte]],Tableau13[#All],10,FALSE)</f>
        <v>0500</v>
      </c>
      <c r="AQ426" s="1" t="str">
        <f>VLOOKUP(MID(Tableau1[[#This Row],[Codenva]],1,2),Tableau36[],2,FALSE)</f>
        <v>Onderhandelingsprocedure zonder voorafgaande bekendmaking (0500)</v>
      </c>
      <c r="AR426" s="1" t="str">
        <f>VLOOKUP(Tableau1[[#This Row],[POposte]],Tableau13[#All],16,FALSE)</f>
        <v/>
      </c>
      <c r="AS426" s="285" t="str">
        <f>Tableau1[[#This Row],[KRC]]&amp;Tableau1[[#This Row],[Poste KRC]]</f>
        <v>3000208611</v>
      </c>
      <c r="AT426" s="1" t="str">
        <f>VLOOKUP(Tableau1[[#This Row],[Colonne3]],Tableau6[[#All],[krcposte]:[description ]],2,FALSE)</f>
        <v>PPE</v>
      </c>
    </row>
    <row r="427" spans="1:46" x14ac:dyDescent="0.35">
      <c r="A427" s="1" t="str">
        <f>Tableau1[[#This Row],[Nº pièce référence]]</f>
        <v>4500680764</v>
      </c>
      <c r="B427" s="124" t="s">
        <v>1651</v>
      </c>
      <c r="C427" s="1" t="s">
        <v>1652</v>
      </c>
      <c r="D427" s="1"/>
      <c r="E427" s="1" t="s">
        <v>1653</v>
      </c>
      <c r="F427" s="92">
        <v>61419.6</v>
      </c>
      <c r="G427" s="123"/>
      <c r="H427" s="75">
        <v>43966</v>
      </c>
      <c r="I427" s="42" t="s">
        <v>1654</v>
      </c>
      <c r="J427" s="172" t="s">
        <v>1655</v>
      </c>
      <c r="K427" s="75">
        <v>44008</v>
      </c>
      <c r="L427" s="176" t="s">
        <v>276</v>
      </c>
      <c r="M427" s="42"/>
      <c r="N427" s="42"/>
      <c r="O427" s="42"/>
      <c r="P427" s="42"/>
      <c r="Q427" s="109" t="s">
        <v>1656</v>
      </c>
      <c r="R427" s="225" t="str">
        <f>VLOOKUP(Tableau1[[#This Row],[POposte]],Tableau8[],15,FALSE)</f>
        <v>BB</v>
      </c>
      <c r="S427" s="225" t="str">
        <f>VLOOKUP(Tableau1[[#This Row],[POposte]],Tableau8[],14,FALSE)</f>
        <v>XXX</v>
      </c>
      <c r="T427" s="109" t="str">
        <f>IF(Tableau1[[#This Row],[Strat lancement]]="A0",IF(Tableau1[[#This Row],[Statut lancement]]="X","OK","NOK"),IF(Tableau1[[#This Row],[Strat lancement]]="AA",IF(Tableau1[[#This Row],[Statut lancement]]="XX","OK","NOK"),IF(Tableau1[[#This Row],[Strat lancement]]="BB",IF(Tableau1[[#This Row],[Statut lancement]]="XXX","OK","NOK"))))</f>
        <v>OK</v>
      </c>
      <c r="U427" s="18" t="s">
        <v>1657</v>
      </c>
      <c r="V427" s="1" t="s">
        <v>1658</v>
      </c>
      <c r="W427" s="1" t="s">
        <v>88</v>
      </c>
      <c r="X427" s="2">
        <v>44012</v>
      </c>
      <c r="Y427" s="1" t="s">
        <v>1659</v>
      </c>
      <c r="Z427" s="1" t="s">
        <v>219</v>
      </c>
      <c r="AA427" s="2">
        <v>44012</v>
      </c>
      <c r="AB427" s="123" t="s">
        <v>220</v>
      </c>
      <c r="AC427" s="1" t="str">
        <f>VLOOKUP(Tableau1[[#This Row],[POposte]],Tableau8[#All],18,FALSE)</f>
        <v/>
      </c>
      <c r="AD427" s="236" t="str">
        <f>CONCATENATE(Tableau1[[#This Row],[Nº pièce référence]],Tableau1[[#This Row],[Poste de réf.]])</f>
        <v>450068076410</v>
      </c>
      <c r="AE427" s="237">
        <f>VLOOKUP(Tableau1[[#This Row],[POposte]],Tableau5[#All],5,FALSE)</f>
        <v>2295213.7599999998</v>
      </c>
      <c r="AF427" s="238" t="s">
        <v>52</v>
      </c>
      <c r="AG427" s="237">
        <f>VLOOKUP(Tableau1[[#This Row],[POposte]],Tableau5[#All],6,FALSE)</f>
        <v>892835.69</v>
      </c>
      <c r="AH427" s="238" t="s">
        <v>52</v>
      </c>
      <c r="AI427" s="239">
        <f>Tableau1[[#This Row],[Montant Engagé PO]]-Tableau1[[#This Row],[Montant Liquidé]]</f>
        <v>1402378.0699999998</v>
      </c>
      <c r="AJ427" s="237" t="str">
        <f>VLOOKUP(Tableau1[[#This Row],[POposte]],Tableau5[#All],3,FALSE)</f>
        <v>300020861</v>
      </c>
      <c r="AK427" s="237" t="str">
        <f>VLOOKUP(Tableau1[[#This Row],[POposte]],Tableau5[#All],4,FALSE)</f>
        <v>2</v>
      </c>
      <c r="AL427" s="146" t="str">
        <f>VLOOKUP(Tableau1[[#This Row],[POposte]],Tableau5[#All],2,FALSE)</f>
        <v>255223121102</v>
      </c>
      <c r="AM427" s="237" t="str">
        <f>VLOOKUP(Tableau1[[#This Row],[POposte]],Tableau8[],9,FALSE)</f>
        <v>Z</v>
      </c>
      <c r="AN427" s="241">
        <f>VLOOKUP(Tableau1[[#This Row],[POposte]],Tableau8[],16,FALSE)</f>
        <v>1</v>
      </c>
      <c r="AO427" s="200">
        <f>VLOOKUP(Tableau1[[#This Row],[POposte]],Tableau8[],17,FALSE)</f>
        <v>0</v>
      </c>
      <c r="AP427" s="1" t="str">
        <f>VLOOKUP(Tableau1[[#This Row],[POposte]],Tableau13[#All],10,FALSE)</f>
        <v>0500</v>
      </c>
      <c r="AQ427" s="1" t="str">
        <f>VLOOKUP(MID(Tableau1[[#This Row],[Codenva]],1,2),Tableau36[],2,FALSE)</f>
        <v>Onderhandelingsprocedure zonder voorafgaande bekendmaking (0500)</v>
      </c>
      <c r="AR427" s="1" t="str">
        <f>VLOOKUP(Tableau1[[#This Row],[POposte]],Tableau13[#All],16,FALSE)</f>
        <v/>
      </c>
      <c r="AS427" s="285" t="str">
        <f>Tableau1[[#This Row],[KRC]]&amp;Tableau1[[#This Row],[Poste KRC]]</f>
        <v>3000208612</v>
      </c>
      <c r="AT427" s="1" t="str">
        <f>VLOOKUP(Tableau1[[#This Row],[Colonne3]],Tableau6[[#All],[krcposte]:[description ]],2,FALSE)</f>
        <v>Testing/reactifs</v>
      </c>
    </row>
    <row r="428" spans="1:46" x14ac:dyDescent="0.35">
      <c r="A428" s="1" t="str">
        <f>Tableau1[[#This Row],[Nº pièce référence]]</f>
        <v>4500680765</v>
      </c>
      <c r="B428" s="205" t="s">
        <v>1660</v>
      </c>
      <c r="C428" s="1" t="s">
        <v>1652</v>
      </c>
      <c r="D428" s="167" t="s">
        <v>1661</v>
      </c>
      <c r="E428" s="1" t="s">
        <v>1662</v>
      </c>
      <c r="F428" s="92"/>
      <c r="G428" s="123"/>
      <c r="H428" s="75">
        <v>43966</v>
      </c>
      <c r="I428" s="42">
        <v>16459</v>
      </c>
      <c r="J428" s="73"/>
      <c r="K428" s="75">
        <v>44008</v>
      </c>
      <c r="L428" s="176" t="s">
        <v>276</v>
      </c>
      <c r="M428" s="42"/>
      <c r="N428" s="42"/>
      <c r="O428" s="42"/>
      <c r="P428" s="42"/>
      <c r="Q428" s="75" t="e">
        <v>#N/A</v>
      </c>
      <c r="R428" s="226" t="str">
        <f>VLOOKUP(Tableau1[[#This Row],[POposte]],Tableau8[],15,FALSE)</f>
        <v>BB</v>
      </c>
      <c r="S428" s="226" t="str">
        <f>VLOOKUP(Tableau1[[#This Row],[POposte]],Tableau8[],14,FALSE)</f>
        <v>XXX</v>
      </c>
      <c r="T428" s="75" t="str">
        <f>IF(Tableau1[[#This Row],[Strat lancement]]="A0",IF(Tableau1[[#This Row],[Statut lancement]]="X","OK","NOK"),IF(Tableau1[[#This Row],[Strat lancement]]="AA",IF(Tableau1[[#This Row],[Statut lancement]]="XX","OK","NOK"),IF(Tableau1[[#This Row],[Strat lancement]]="BB",IF(Tableau1[[#This Row],[Statut lancement]]="XXX","OK","NOK"))))</f>
        <v>OK</v>
      </c>
      <c r="U428" s="18" t="s">
        <v>1663</v>
      </c>
      <c r="V428" s="1" t="s">
        <v>1664</v>
      </c>
      <c r="W428" s="1" t="s">
        <v>88</v>
      </c>
      <c r="X428" s="2">
        <v>44012</v>
      </c>
      <c r="Y428" s="1" t="s">
        <v>1659</v>
      </c>
      <c r="Z428" s="1" t="s">
        <v>219</v>
      </c>
      <c r="AA428" s="2">
        <v>44012</v>
      </c>
      <c r="AB428" s="123" t="s">
        <v>220</v>
      </c>
      <c r="AC428" s="1" t="str">
        <f>VLOOKUP(Tableau1[[#This Row],[POposte]],Tableau8[#All],18,FALSE)</f>
        <v/>
      </c>
      <c r="AD428" s="236" t="str">
        <f>CONCATENATE(Tableau1[[#This Row],[Nº pièce référence]],Tableau1[[#This Row],[Poste de réf.]])</f>
        <v>450068076510</v>
      </c>
      <c r="AE428" s="237">
        <f>VLOOKUP(Tableau1[[#This Row],[POposte]],Tableau5[#All],5,FALSE)</f>
        <v>79500</v>
      </c>
      <c r="AF428" s="238" t="s">
        <v>52</v>
      </c>
      <c r="AG428" s="237">
        <f>VLOOKUP(Tableau1[[#This Row],[POposte]],Tableau5[#All],6,FALSE)</f>
        <v>78650</v>
      </c>
      <c r="AH428" s="238" t="s">
        <v>52</v>
      </c>
      <c r="AI428" s="239">
        <f>Tableau1[[#This Row],[Montant Engagé PO]]-Tableau1[[#This Row],[Montant Liquidé]]</f>
        <v>850</v>
      </c>
      <c r="AJ428" s="237" t="str">
        <f>VLOOKUP(Tableau1[[#This Row],[POposte]],Tableau5[#All],3,FALSE)</f>
        <v>300020861</v>
      </c>
      <c r="AK428" s="237" t="str">
        <f>VLOOKUP(Tableau1[[#This Row],[POposte]],Tableau5[#All],4,FALSE)</f>
        <v>2</v>
      </c>
      <c r="AL428" s="146" t="str">
        <f>VLOOKUP(Tableau1[[#This Row],[POposte]],Tableau5[#All],2,FALSE)</f>
        <v>255223121102</v>
      </c>
      <c r="AM428" s="237" t="str">
        <f>VLOOKUP(Tableau1[[#This Row],[POposte]],Tableau8[],9,FALSE)</f>
        <v>Z</v>
      </c>
      <c r="AN428" s="241">
        <f>VLOOKUP(Tableau1[[#This Row],[POposte]],Tableau8[],16,FALSE)</f>
        <v>1</v>
      </c>
      <c r="AO428" s="200">
        <f>VLOOKUP(Tableau1[[#This Row],[POposte]],Tableau8[],17,FALSE)</f>
        <v>0</v>
      </c>
      <c r="AP428" s="1" t="str">
        <f>VLOOKUP(Tableau1[[#This Row],[POposte]],Tableau13[#All],10,FALSE)</f>
        <v>0500</v>
      </c>
      <c r="AQ428" s="1" t="str">
        <f>VLOOKUP(MID(Tableau1[[#This Row],[Codenva]],1,2),Tableau36[],2,FALSE)</f>
        <v>Onderhandelingsprocedure zonder voorafgaande bekendmaking (0500)</v>
      </c>
      <c r="AR428" s="1" t="str">
        <f>VLOOKUP(Tableau1[[#This Row],[POposte]],Tableau13[#All],16,FALSE)</f>
        <v/>
      </c>
      <c r="AS428" s="285" t="str">
        <f>Tableau1[[#This Row],[KRC]]&amp;Tableau1[[#This Row],[Poste KRC]]</f>
        <v>3000208612</v>
      </c>
      <c r="AT428" s="1" t="str">
        <f>VLOOKUP(Tableau1[[#This Row],[Colonne3]],Tableau6[[#All],[krcposte]:[description ]],2,FALSE)</f>
        <v>Testing/reactifs</v>
      </c>
    </row>
    <row r="429" spans="1:46" x14ac:dyDescent="0.35">
      <c r="A429" s="1" t="str">
        <f>Tableau1[[#This Row],[Nº pièce référence]]</f>
        <v>4500680739</v>
      </c>
      <c r="B429" s="130" t="s">
        <v>1665</v>
      </c>
      <c r="C429" s="1"/>
      <c r="D429" s="1"/>
      <c r="E429" s="1" t="s">
        <v>677</v>
      </c>
      <c r="F429" s="92"/>
      <c r="G429" s="127">
        <v>0</v>
      </c>
      <c r="H429" s="95">
        <v>44012</v>
      </c>
      <c r="I429" s="33">
        <v>18792</v>
      </c>
      <c r="J429" s="73" t="s">
        <v>524</v>
      </c>
      <c r="K429" s="73"/>
      <c r="L429" s="176" t="s">
        <v>276</v>
      </c>
      <c r="M429" s="33"/>
      <c r="N429" s="33"/>
      <c r="O429" s="33"/>
      <c r="P429" s="33"/>
      <c r="Q429" s="75">
        <v>44012</v>
      </c>
      <c r="R429" s="226" t="str">
        <f>VLOOKUP(Tableau1[[#This Row],[POposte]],Tableau8[],15,FALSE)</f>
        <v>BB</v>
      </c>
      <c r="S429" s="226" t="str">
        <f>VLOOKUP(Tableau1[[#This Row],[POposte]],Tableau8[],14,FALSE)</f>
        <v>XXX</v>
      </c>
      <c r="T429" s="75" t="str">
        <f>IF(Tableau1[[#This Row],[Strat lancement]]="A0",IF(Tableau1[[#This Row],[Statut lancement]]="X","OK","NOK"),IF(Tableau1[[#This Row],[Strat lancement]]="AA",IF(Tableau1[[#This Row],[Statut lancement]]="XX","OK","NOK"),IF(Tableau1[[#This Row],[Strat lancement]]="BB",IF(Tableau1[[#This Row],[Statut lancement]]="XXX","OK","NOK"))))</f>
        <v>OK</v>
      </c>
      <c r="U429" s="18" t="s">
        <v>678</v>
      </c>
      <c r="V429" s="1" t="s">
        <v>1666</v>
      </c>
      <c r="W429" s="1" t="s">
        <v>88</v>
      </c>
      <c r="X429" s="2">
        <v>44012</v>
      </c>
      <c r="Y429" s="1" t="s">
        <v>1497</v>
      </c>
      <c r="Z429" s="1" t="s">
        <v>219</v>
      </c>
      <c r="AA429" s="2">
        <v>44012</v>
      </c>
      <c r="AB429" s="123" t="s">
        <v>220</v>
      </c>
      <c r="AC429" s="1" t="str">
        <f>VLOOKUP(Tableau1[[#This Row],[POposte]],Tableau8[#All],18,FALSE)</f>
        <v/>
      </c>
      <c r="AD429" s="236" t="str">
        <f>CONCATENATE(Tableau1[[#This Row],[Nº pièce référence]],Tableau1[[#This Row],[Poste de réf.]])</f>
        <v>450068073910</v>
      </c>
      <c r="AE429" s="237">
        <f>VLOOKUP(Tableau1[[#This Row],[POposte]],Tableau5[#All],5,FALSE)</f>
        <v>36899.19</v>
      </c>
      <c r="AF429" s="238" t="s">
        <v>52</v>
      </c>
      <c r="AG429" s="237">
        <f>VLOOKUP(Tableau1[[#This Row],[POposte]],Tableau5[#All],6,FALSE)</f>
        <v>36899.19</v>
      </c>
      <c r="AH429" s="238" t="s">
        <v>52</v>
      </c>
      <c r="AI429" s="239">
        <f>Tableau1[[#This Row],[Montant Engagé PO]]-Tableau1[[#This Row],[Montant Liquidé]]</f>
        <v>0</v>
      </c>
      <c r="AJ429" s="237" t="str">
        <f>VLOOKUP(Tableau1[[#This Row],[POposte]],Tableau5[#All],3,FALSE)</f>
        <v>300020861</v>
      </c>
      <c r="AK429" s="237" t="str">
        <f>VLOOKUP(Tableau1[[#This Row],[POposte]],Tableau5[#All],4,FALSE)</f>
        <v>2</v>
      </c>
      <c r="AL429" s="146" t="str">
        <f>VLOOKUP(Tableau1[[#This Row],[POposte]],Tableau5[#All],2,FALSE)</f>
        <v>255223121102</v>
      </c>
      <c r="AM429" s="237" t="str">
        <f>VLOOKUP(Tableau1[[#This Row],[POposte]],Tableau8[],9,FALSE)</f>
        <v>Z</v>
      </c>
      <c r="AN429" s="241">
        <f>VLOOKUP(Tableau1[[#This Row],[POposte]],Tableau8[],16,FALSE)</f>
        <v>1</v>
      </c>
      <c r="AO429" s="200">
        <f>VLOOKUP(Tableau1[[#This Row],[POposte]],Tableau8[],17,FALSE)</f>
        <v>0</v>
      </c>
      <c r="AP429" s="1" t="str">
        <f>VLOOKUP(Tableau1[[#This Row],[POposte]],Tableau13[#All],10,FALSE)</f>
        <v>0500</v>
      </c>
      <c r="AQ429" s="1" t="str">
        <f>VLOOKUP(MID(Tableau1[[#This Row],[Codenva]],1,2),Tableau36[],2,FALSE)</f>
        <v>Onderhandelingsprocedure zonder voorafgaande bekendmaking (0500)</v>
      </c>
      <c r="AR429" s="1" t="str">
        <f>VLOOKUP(Tableau1[[#This Row],[POposte]],Tableau13[#All],16,FALSE)</f>
        <v/>
      </c>
      <c r="AS429" s="285" t="str">
        <f>Tableau1[[#This Row],[KRC]]&amp;Tableau1[[#This Row],[Poste KRC]]</f>
        <v>3000208612</v>
      </c>
      <c r="AT429" s="1" t="str">
        <f>VLOOKUP(Tableau1[[#This Row],[Colonne3]],Tableau6[[#All],[krcposte]:[description ]],2,FALSE)</f>
        <v>Testing/reactifs</v>
      </c>
    </row>
    <row r="430" spans="1:46" x14ac:dyDescent="0.35">
      <c r="A430" s="1" t="str">
        <f>Tableau1[[#This Row],[Nº pièce référence]]</f>
        <v>4500680739</v>
      </c>
      <c r="B430" s="130" t="s">
        <v>1665</v>
      </c>
      <c r="C430" s="1"/>
      <c r="D430" s="1"/>
      <c r="E430" s="1" t="s">
        <v>677</v>
      </c>
      <c r="F430" s="92"/>
      <c r="G430" s="127">
        <v>0</v>
      </c>
      <c r="H430" s="95">
        <v>44012</v>
      </c>
      <c r="I430" s="33">
        <v>18792</v>
      </c>
      <c r="J430" s="73" t="s">
        <v>524</v>
      </c>
      <c r="K430" s="73"/>
      <c r="L430" s="176" t="s">
        <v>276</v>
      </c>
      <c r="M430" s="33"/>
      <c r="N430" s="33"/>
      <c r="O430" s="33"/>
      <c r="P430" s="33"/>
      <c r="Q430" s="75">
        <v>44012</v>
      </c>
      <c r="R430" s="226" t="str">
        <f>VLOOKUP(Tableau1[[#This Row],[POposte]],Tableau8[],15,FALSE)</f>
        <v>BB</v>
      </c>
      <c r="S430" s="226" t="str">
        <f>VLOOKUP(Tableau1[[#This Row],[POposte]],Tableau8[],14,FALSE)</f>
        <v>XXX</v>
      </c>
      <c r="T430" s="75" t="str">
        <f>IF(Tableau1[[#This Row],[Strat lancement]]="A0",IF(Tableau1[[#This Row],[Statut lancement]]="X","OK","NOK"),IF(Tableau1[[#This Row],[Strat lancement]]="AA",IF(Tableau1[[#This Row],[Statut lancement]]="XX","OK","NOK"),IF(Tableau1[[#This Row],[Strat lancement]]="BB",IF(Tableau1[[#This Row],[Statut lancement]]="XXX","OK","NOK"))))</f>
        <v>OK</v>
      </c>
      <c r="U430" s="18" t="s">
        <v>678</v>
      </c>
      <c r="V430" s="1" t="s">
        <v>1666</v>
      </c>
      <c r="W430" s="1" t="s">
        <v>217</v>
      </c>
      <c r="X430" s="2">
        <v>44012</v>
      </c>
      <c r="Y430" s="1" t="s">
        <v>1497</v>
      </c>
      <c r="Z430" s="1" t="s">
        <v>219</v>
      </c>
      <c r="AA430" s="2">
        <v>44012</v>
      </c>
      <c r="AB430" s="123" t="s">
        <v>220</v>
      </c>
      <c r="AC430" s="1" t="str">
        <f>VLOOKUP(Tableau1[[#This Row],[POposte]],Tableau8[#All],18,FALSE)</f>
        <v/>
      </c>
      <c r="AD430" s="236" t="str">
        <f>CONCATENATE(Tableau1[[#This Row],[Nº pièce référence]],Tableau1[[#This Row],[Poste de réf.]])</f>
        <v>450068073920</v>
      </c>
      <c r="AE430" s="237">
        <f>VLOOKUP(Tableau1[[#This Row],[POposte]],Tableau5[#All],5,FALSE)</f>
        <v>53635.37</v>
      </c>
      <c r="AF430" s="238" t="s">
        <v>52</v>
      </c>
      <c r="AG430" s="237">
        <f>VLOOKUP(Tableau1[[#This Row],[POposte]],Tableau5[#All],6,FALSE)</f>
        <v>53635.37</v>
      </c>
      <c r="AH430" s="238" t="s">
        <v>52</v>
      </c>
      <c r="AI430" s="239">
        <f>Tableau1[[#This Row],[Montant Engagé PO]]-Tableau1[[#This Row],[Montant Liquidé]]</f>
        <v>0</v>
      </c>
      <c r="AJ430" s="237" t="str">
        <f>VLOOKUP(Tableau1[[#This Row],[POposte]],Tableau5[#All],3,FALSE)</f>
        <v>300020861</v>
      </c>
      <c r="AK430" s="237" t="str">
        <f>VLOOKUP(Tableau1[[#This Row],[POposte]],Tableau5[#All],4,FALSE)</f>
        <v>2</v>
      </c>
      <c r="AL430" s="146" t="str">
        <f>VLOOKUP(Tableau1[[#This Row],[POposte]],Tableau5[#All],2,FALSE)</f>
        <v>255223121102</v>
      </c>
      <c r="AM430" s="237" t="str">
        <f>VLOOKUP(Tableau1[[#This Row],[POposte]],Tableau8[],9,FALSE)</f>
        <v>Z</v>
      </c>
      <c r="AN430" s="241">
        <f>VLOOKUP(Tableau1[[#This Row],[POposte]],Tableau8[],16,FALSE)</f>
        <v>1</v>
      </c>
      <c r="AO430" s="200">
        <f>VLOOKUP(Tableau1[[#This Row],[POposte]],Tableau8[],17,FALSE)</f>
        <v>0</v>
      </c>
      <c r="AP430" s="1" t="str">
        <f>VLOOKUP(Tableau1[[#This Row],[POposte]],Tableau13[#All],10,FALSE)</f>
        <v>0500</v>
      </c>
      <c r="AQ430" s="1" t="str">
        <f>VLOOKUP(MID(Tableau1[[#This Row],[Codenva]],1,2),Tableau36[],2,FALSE)</f>
        <v>Onderhandelingsprocedure zonder voorafgaande bekendmaking (0500)</v>
      </c>
      <c r="AR430" s="1" t="str">
        <f>VLOOKUP(Tableau1[[#This Row],[POposte]],Tableau13[#All],16,FALSE)</f>
        <v/>
      </c>
      <c r="AS430" s="285" t="str">
        <f>Tableau1[[#This Row],[KRC]]&amp;Tableau1[[#This Row],[Poste KRC]]</f>
        <v>3000208612</v>
      </c>
      <c r="AT430" s="1" t="str">
        <f>VLOOKUP(Tableau1[[#This Row],[Colonne3]],Tableau6[[#All],[krcposte]:[description ]],2,FALSE)</f>
        <v>Testing/reactifs</v>
      </c>
    </row>
    <row r="431" spans="1:46" x14ac:dyDescent="0.35">
      <c r="A431" s="1" t="str">
        <f>Tableau1[[#This Row],[Nº pièce référence]]</f>
        <v>4500680739</v>
      </c>
      <c r="B431" s="130" t="s">
        <v>1665</v>
      </c>
      <c r="C431" s="1"/>
      <c r="D431" s="1"/>
      <c r="E431" s="1" t="s">
        <v>677</v>
      </c>
      <c r="F431" s="92"/>
      <c r="G431" s="127">
        <v>0</v>
      </c>
      <c r="H431" s="95">
        <v>44012</v>
      </c>
      <c r="I431" s="33">
        <v>18792</v>
      </c>
      <c r="J431" s="73" t="s">
        <v>524</v>
      </c>
      <c r="K431" s="73"/>
      <c r="L431" s="176" t="s">
        <v>276</v>
      </c>
      <c r="M431" s="33"/>
      <c r="N431" s="33"/>
      <c r="O431" s="33"/>
      <c r="P431" s="33"/>
      <c r="Q431" s="75">
        <v>44012</v>
      </c>
      <c r="R431" s="226" t="str">
        <f>VLOOKUP(Tableau1[[#This Row],[POposte]],Tableau8[],15,FALSE)</f>
        <v>BB</v>
      </c>
      <c r="S431" s="226" t="str">
        <f>VLOOKUP(Tableau1[[#This Row],[POposte]],Tableau8[],14,FALSE)</f>
        <v>XXX</v>
      </c>
      <c r="T431" s="75" t="str">
        <f>IF(Tableau1[[#This Row],[Strat lancement]]="A0",IF(Tableau1[[#This Row],[Statut lancement]]="X","OK","NOK"),IF(Tableau1[[#This Row],[Strat lancement]]="AA",IF(Tableau1[[#This Row],[Statut lancement]]="XX","OK","NOK"),IF(Tableau1[[#This Row],[Strat lancement]]="BB",IF(Tableau1[[#This Row],[Statut lancement]]="XXX","OK","NOK"))))</f>
        <v>OK</v>
      </c>
      <c r="U431" s="18" t="s">
        <v>678</v>
      </c>
      <c r="V431" s="1" t="s">
        <v>1666</v>
      </c>
      <c r="W431" s="1" t="s">
        <v>222</v>
      </c>
      <c r="X431" s="2">
        <v>44012</v>
      </c>
      <c r="Y431" s="1" t="s">
        <v>1497</v>
      </c>
      <c r="Z431" s="1" t="s">
        <v>219</v>
      </c>
      <c r="AA431" s="2">
        <v>44012</v>
      </c>
      <c r="AB431" s="123" t="s">
        <v>220</v>
      </c>
      <c r="AC431" s="1" t="str">
        <f>VLOOKUP(Tableau1[[#This Row],[POposte]],Tableau8[#All],18,FALSE)</f>
        <v/>
      </c>
      <c r="AD431" s="236" t="str">
        <f>CONCATENATE(Tableau1[[#This Row],[Nº pièce référence]],Tableau1[[#This Row],[Poste de réf.]])</f>
        <v>450068073930</v>
      </c>
      <c r="AE431" s="237">
        <f>VLOOKUP(Tableau1[[#This Row],[POposte]],Tableau5[#All],5,FALSE)</f>
        <v>45302.400000000001</v>
      </c>
      <c r="AF431" s="238" t="s">
        <v>52</v>
      </c>
      <c r="AG431" s="237">
        <f>VLOOKUP(Tableau1[[#This Row],[POposte]],Tableau5[#All],6,FALSE)</f>
        <v>45302.400000000001</v>
      </c>
      <c r="AH431" s="238" t="s">
        <v>52</v>
      </c>
      <c r="AI431" s="239">
        <f>Tableau1[[#This Row],[Montant Engagé PO]]-Tableau1[[#This Row],[Montant Liquidé]]</f>
        <v>0</v>
      </c>
      <c r="AJ431" s="237" t="str">
        <f>VLOOKUP(Tableau1[[#This Row],[POposte]],Tableau5[#All],3,FALSE)</f>
        <v>300020861</v>
      </c>
      <c r="AK431" s="237" t="str">
        <f>VLOOKUP(Tableau1[[#This Row],[POposte]],Tableau5[#All],4,FALSE)</f>
        <v>2</v>
      </c>
      <c r="AL431" s="146" t="str">
        <f>VLOOKUP(Tableau1[[#This Row],[POposte]],Tableau5[#All],2,FALSE)</f>
        <v>255223121102</v>
      </c>
      <c r="AM431" s="237" t="str">
        <f>VLOOKUP(Tableau1[[#This Row],[POposte]],Tableau8[],9,FALSE)</f>
        <v>Z</v>
      </c>
      <c r="AN431" s="241">
        <f>VLOOKUP(Tableau1[[#This Row],[POposte]],Tableau8[],16,FALSE)</f>
        <v>1</v>
      </c>
      <c r="AO431" s="200">
        <f>VLOOKUP(Tableau1[[#This Row],[POposte]],Tableau8[],17,FALSE)</f>
        <v>0</v>
      </c>
      <c r="AP431" s="1" t="str">
        <f>VLOOKUP(Tableau1[[#This Row],[POposte]],Tableau13[#All],10,FALSE)</f>
        <v>0500</v>
      </c>
      <c r="AQ431" s="1" t="str">
        <f>VLOOKUP(MID(Tableau1[[#This Row],[Codenva]],1,2),Tableau36[],2,FALSE)</f>
        <v>Onderhandelingsprocedure zonder voorafgaande bekendmaking (0500)</v>
      </c>
      <c r="AR431" s="1" t="str">
        <f>VLOOKUP(Tableau1[[#This Row],[POposte]],Tableau13[#All],16,FALSE)</f>
        <v/>
      </c>
      <c r="AS431" s="285" t="str">
        <f>Tableau1[[#This Row],[KRC]]&amp;Tableau1[[#This Row],[Poste KRC]]</f>
        <v>3000208612</v>
      </c>
      <c r="AT431" s="1" t="str">
        <f>VLOOKUP(Tableau1[[#This Row],[Colonne3]],Tableau6[[#All],[krcposte]:[description ]],2,FALSE)</f>
        <v>Testing/reactifs</v>
      </c>
    </row>
    <row r="432" spans="1:46" x14ac:dyDescent="0.35">
      <c r="A432" s="1" t="str">
        <f>Tableau1[[#This Row],[Nº pièce référence]]</f>
        <v>4500680739</v>
      </c>
      <c r="B432" s="130" t="s">
        <v>1665</v>
      </c>
      <c r="C432" s="1"/>
      <c r="D432" s="1"/>
      <c r="E432" s="1" t="s">
        <v>677</v>
      </c>
      <c r="F432" s="92"/>
      <c r="G432" s="127">
        <v>0</v>
      </c>
      <c r="H432" s="95">
        <v>44012</v>
      </c>
      <c r="I432" s="33">
        <v>18792</v>
      </c>
      <c r="J432" s="73" t="s">
        <v>524</v>
      </c>
      <c r="K432" s="73"/>
      <c r="L432" s="176" t="s">
        <v>276</v>
      </c>
      <c r="M432" s="33"/>
      <c r="N432" s="33"/>
      <c r="O432" s="33"/>
      <c r="P432" s="33"/>
      <c r="Q432" s="75">
        <v>44012</v>
      </c>
      <c r="R432" s="226" t="str">
        <f>VLOOKUP(Tableau1[[#This Row],[POposte]],Tableau8[],15,FALSE)</f>
        <v>BB</v>
      </c>
      <c r="S432" s="226" t="str">
        <f>VLOOKUP(Tableau1[[#This Row],[POposte]],Tableau8[],14,FALSE)</f>
        <v>XXX</v>
      </c>
      <c r="T432" s="75" t="str">
        <f>IF(Tableau1[[#This Row],[Strat lancement]]="A0",IF(Tableau1[[#This Row],[Statut lancement]]="X","OK","NOK"),IF(Tableau1[[#This Row],[Strat lancement]]="AA",IF(Tableau1[[#This Row],[Statut lancement]]="XX","OK","NOK"),IF(Tableau1[[#This Row],[Strat lancement]]="BB",IF(Tableau1[[#This Row],[Statut lancement]]="XXX","OK","NOK"))))</f>
        <v>OK</v>
      </c>
      <c r="U432" s="18" t="s">
        <v>678</v>
      </c>
      <c r="V432" s="1" t="s">
        <v>1666</v>
      </c>
      <c r="W432" s="1" t="s">
        <v>421</v>
      </c>
      <c r="X432" s="2">
        <v>44012</v>
      </c>
      <c r="Y432" s="1" t="s">
        <v>1497</v>
      </c>
      <c r="Z432" s="1" t="s">
        <v>219</v>
      </c>
      <c r="AA432" s="2">
        <v>44012</v>
      </c>
      <c r="AB432" s="123" t="s">
        <v>220</v>
      </c>
      <c r="AC432" s="1" t="str">
        <f>VLOOKUP(Tableau1[[#This Row],[POposte]],Tableau8[#All],18,FALSE)</f>
        <v/>
      </c>
      <c r="AD432" s="236" t="str">
        <f>CONCATENATE(Tableau1[[#This Row],[Nº pièce référence]],Tableau1[[#This Row],[Poste de réf.]])</f>
        <v>450068073940</v>
      </c>
      <c r="AE432" s="237">
        <f>VLOOKUP(Tableau1[[#This Row],[POposte]],Tableau5[#All],5,FALSE)</f>
        <v>119500.33</v>
      </c>
      <c r="AF432" s="238" t="s">
        <v>52</v>
      </c>
      <c r="AG432" s="237">
        <f>VLOOKUP(Tableau1[[#This Row],[POposte]],Tableau5[#All],6,FALSE)</f>
        <v>119500.33</v>
      </c>
      <c r="AH432" s="238" t="s">
        <v>52</v>
      </c>
      <c r="AI432" s="239">
        <f>Tableau1[[#This Row],[Montant Engagé PO]]-Tableau1[[#This Row],[Montant Liquidé]]</f>
        <v>0</v>
      </c>
      <c r="AJ432" s="237" t="str">
        <f>VLOOKUP(Tableau1[[#This Row],[POposte]],Tableau5[#All],3,FALSE)</f>
        <v>300020861</v>
      </c>
      <c r="AK432" s="237" t="str">
        <f>VLOOKUP(Tableau1[[#This Row],[POposte]],Tableau5[#All],4,FALSE)</f>
        <v>2</v>
      </c>
      <c r="AL432" s="146" t="str">
        <f>VLOOKUP(Tableau1[[#This Row],[POposte]],Tableau5[#All],2,FALSE)</f>
        <v>255223121102</v>
      </c>
      <c r="AM432" s="237" t="str">
        <f>VLOOKUP(Tableau1[[#This Row],[POposte]],Tableau8[],9,FALSE)</f>
        <v>Z</v>
      </c>
      <c r="AN432" s="241">
        <f>VLOOKUP(Tableau1[[#This Row],[POposte]],Tableau8[],16,FALSE)</f>
        <v>1</v>
      </c>
      <c r="AO432" s="200">
        <f>VLOOKUP(Tableau1[[#This Row],[POposte]],Tableau8[],17,FALSE)</f>
        <v>0</v>
      </c>
      <c r="AP432" s="1" t="str">
        <f>VLOOKUP(Tableau1[[#This Row],[POposte]],Tableau13[#All],10,FALSE)</f>
        <v>0500</v>
      </c>
      <c r="AQ432" s="1" t="str">
        <f>VLOOKUP(MID(Tableau1[[#This Row],[Codenva]],1,2),Tableau36[],2,FALSE)</f>
        <v>Onderhandelingsprocedure zonder voorafgaande bekendmaking (0500)</v>
      </c>
      <c r="AR432" s="1" t="str">
        <f>VLOOKUP(Tableau1[[#This Row],[POposte]],Tableau13[#All],16,FALSE)</f>
        <v/>
      </c>
      <c r="AS432" s="285" t="str">
        <f>Tableau1[[#This Row],[KRC]]&amp;Tableau1[[#This Row],[Poste KRC]]</f>
        <v>3000208612</v>
      </c>
      <c r="AT432" s="1" t="str">
        <f>VLOOKUP(Tableau1[[#This Row],[Colonne3]],Tableau6[[#All],[krcposte]:[description ]],2,FALSE)</f>
        <v>Testing/reactifs</v>
      </c>
    </row>
    <row r="433" spans="1:46" x14ac:dyDescent="0.35">
      <c r="A433" s="1" t="str">
        <f>Tableau1[[#This Row],[Nº pièce référence]]</f>
        <v>4500680682</v>
      </c>
      <c r="B433" s="130" t="s">
        <v>1667</v>
      </c>
      <c r="C433" s="1"/>
      <c r="D433" s="1"/>
      <c r="E433" s="1" t="s">
        <v>1668</v>
      </c>
      <c r="F433" s="92"/>
      <c r="G433" s="127">
        <v>0</v>
      </c>
      <c r="H433" s="95">
        <v>44011</v>
      </c>
      <c r="I433" s="33">
        <v>18788</v>
      </c>
      <c r="J433" s="73" t="s">
        <v>524</v>
      </c>
      <c r="K433" s="73"/>
      <c r="L433" s="176" t="s">
        <v>276</v>
      </c>
      <c r="M433" s="33"/>
      <c r="N433" s="33"/>
      <c r="O433" s="33"/>
      <c r="P433" s="33"/>
      <c r="Q433" s="95">
        <v>44011</v>
      </c>
      <c r="R433" s="227" t="str">
        <f>VLOOKUP(Tableau1[[#This Row],[POposte]],Tableau8[],15,FALSE)</f>
        <v>BB</v>
      </c>
      <c r="S433" s="227" t="str">
        <f>VLOOKUP(Tableau1[[#This Row],[POposte]],Tableau8[],14,FALSE)</f>
        <v>XXX</v>
      </c>
      <c r="T433" s="95" t="str">
        <f>IF(Tableau1[[#This Row],[Strat lancement]]="A0",IF(Tableau1[[#This Row],[Statut lancement]]="X","OK","NOK"),IF(Tableau1[[#This Row],[Strat lancement]]="AA",IF(Tableau1[[#This Row],[Statut lancement]]="XX","OK","NOK"),IF(Tableau1[[#This Row],[Strat lancement]]="BB",IF(Tableau1[[#This Row],[Statut lancement]]="XXX","OK","NOK"))))</f>
        <v>OK</v>
      </c>
      <c r="U433" s="18" t="s">
        <v>1669</v>
      </c>
      <c r="V433" s="1" t="s">
        <v>1670</v>
      </c>
      <c r="W433" s="1" t="s">
        <v>88</v>
      </c>
      <c r="X433" s="2">
        <v>44012</v>
      </c>
      <c r="Y433" s="1" t="s">
        <v>1671</v>
      </c>
      <c r="Z433" s="1" t="s">
        <v>219</v>
      </c>
      <c r="AA433" s="2">
        <v>44012</v>
      </c>
      <c r="AB433" s="123" t="s">
        <v>220</v>
      </c>
      <c r="AC433" s="1" t="str">
        <f>VLOOKUP(Tableau1[[#This Row],[POposte]],Tableau8[#All],18,FALSE)</f>
        <v/>
      </c>
      <c r="AD433" s="236" t="str">
        <f>CONCATENATE(Tableau1[[#This Row],[Nº pièce référence]],Tableau1[[#This Row],[Poste de réf.]])</f>
        <v>450068068210</v>
      </c>
      <c r="AE433" s="237">
        <f>VLOOKUP(Tableau1[[#This Row],[POposte]],Tableau5[#All],5,FALSE)</f>
        <v>210765.3</v>
      </c>
      <c r="AF433" s="238" t="s">
        <v>52</v>
      </c>
      <c r="AG433" s="237">
        <f>VLOOKUP(Tableau1[[#This Row],[POposte]],Tableau5[#All],6,FALSE)</f>
        <v>163309.76999999999</v>
      </c>
      <c r="AH433" s="238" t="s">
        <v>52</v>
      </c>
      <c r="AI433" s="239">
        <f>Tableau1[[#This Row],[Montant Engagé PO]]-Tableau1[[#This Row],[Montant Liquidé]]</f>
        <v>47455.53</v>
      </c>
      <c r="AJ433" s="237" t="str">
        <f>VLOOKUP(Tableau1[[#This Row],[POposte]],Tableau5[#All],3,FALSE)</f>
        <v>300020861</v>
      </c>
      <c r="AK433" s="237" t="str">
        <f>VLOOKUP(Tableau1[[#This Row],[POposte]],Tableau5[#All],4,FALSE)</f>
        <v>5</v>
      </c>
      <c r="AL433" s="146" t="str">
        <f>VLOOKUP(Tableau1[[#This Row],[POposte]],Tableau5[#All],2,FALSE)</f>
        <v>255223121102</v>
      </c>
      <c r="AM433" s="237" t="str">
        <f>VLOOKUP(Tableau1[[#This Row],[POposte]],Tableau8[],9,FALSE)</f>
        <v>Z</v>
      </c>
      <c r="AN433" s="241">
        <f>VLOOKUP(Tableau1[[#This Row],[POposte]],Tableau8[],16,FALSE)</f>
        <v>1</v>
      </c>
      <c r="AO433" s="200">
        <f>VLOOKUP(Tableau1[[#This Row],[POposte]],Tableau8[],17,FALSE)</f>
        <v>0</v>
      </c>
      <c r="AP433" s="1" t="str">
        <f>VLOOKUP(Tableau1[[#This Row],[POposte]],Tableau13[#All],10,FALSE)</f>
        <v>0520</v>
      </c>
      <c r="AQ433" s="1" t="str">
        <f>VLOOKUP(MID(Tableau1[[#This Row],[Codenva]],1,2),Tableau36[],2,FALSE)</f>
        <v>Onderhandelingsprocedure zonder voorafgaande bekendmaking (0500)</v>
      </c>
      <c r="AR433" s="1" t="str">
        <f>VLOOKUP(Tableau1[[#This Row],[POposte]],Tableau13[#All],16,FALSE)</f>
        <v/>
      </c>
      <c r="AS433" s="285" t="str">
        <f>Tableau1[[#This Row],[KRC]]&amp;Tableau1[[#This Row],[Poste KRC]]</f>
        <v>3000208615</v>
      </c>
      <c r="AT433" s="1" t="str">
        <f>VLOOKUP(Tableau1[[#This Row],[Colonne3]],Tableau6[[#All],[krcposte]:[description ]],2,FALSE)</f>
        <v>Médicament (AFMPS)</v>
      </c>
    </row>
    <row r="434" spans="1:46" x14ac:dyDescent="0.35">
      <c r="A434" s="1" t="str">
        <f>Tableau1[[#This Row],[Nº pièce référence]]</f>
        <v>4500680682</v>
      </c>
      <c r="B434" s="128" t="s">
        <v>1672</v>
      </c>
      <c r="C434" s="1"/>
      <c r="D434" s="1"/>
      <c r="E434" s="1" t="s">
        <v>1668</v>
      </c>
      <c r="F434" s="92"/>
      <c r="G434" s="127">
        <v>0</v>
      </c>
      <c r="H434" s="95">
        <v>44036</v>
      </c>
      <c r="I434" s="33">
        <v>19449</v>
      </c>
      <c r="J434" s="73" t="s">
        <v>1655</v>
      </c>
      <c r="K434" s="73"/>
      <c r="L434" s="176" t="s">
        <v>276</v>
      </c>
      <c r="M434" s="33"/>
      <c r="N434" s="33"/>
      <c r="O434" s="33"/>
      <c r="P434" s="33"/>
      <c r="Q434" s="75">
        <v>44041</v>
      </c>
      <c r="R434" s="226" t="str">
        <f>VLOOKUP(Tableau1[[#This Row],[POposte]],Tableau8[],15,FALSE)</f>
        <v>BB</v>
      </c>
      <c r="S434" s="226" t="str">
        <f>VLOOKUP(Tableau1[[#This Row],[POposte]],Tableau8[],14,FALSE)</f>
        <v>XXX</v>
      </c>
      <c r="T434" s="75" t="str">
        <f>IF(Tableau1[[#This Row],[Strat lancement]]="A0",IF(Tableau1[[#This Row],[Statut lancement]]="X","OK","NOK"),IF(Tableau1[[#This Row],[Strat lancement]]="AA",IF(Tableau1[[#This Row],[Statut lancement]]="XX","OK","NOK"),IF(Tableau1[[#This Row],[Strat lancement]]="BB",IF(Tableau1[[#This Row],[Statut lancement]]="XXX","OK","NOK"))))</f>
        <v>OK</v>
      </c>
      <c r="U434" s="18" t="s">
        <v>1669</v>
      </c>
      <c r="V434" s="1" t="s">
        <v>1670</v>
      </c>
      <c r="W434" s="1" t="s">
        <v>217</v>
      </c>
      <c r="X434" s="2">
        <v>44041</v>
      </c>
      <c r="Y434" s="1" t="s">
        <v>1673</v>
      </c>
      <c r="Z434" s="1" t="s">
        <v>219</v>
      </c>
      <c r="AA434" s="2">
        <v>44012</v>
      </c>
      <c r="AB434" s="123" t="s">
        <v>220</v>
      </c>
      <c r="AC434" s="1" t="str">
        <f>VLOOKUP(Tableau1[[#This Row],[POposte]],Tableau8[#All],18,FALSE)</f>
        <v/>
      </c>
      <c r="AD434" s="236" t="str">
        <f>CONCATENATE(Tableau1[[#This Row],[Nº pièce référence]],Tableau1[[#This Row],[Poste de réf.]])</f>
        <v>450068068220</v>
      </c>
      <c r="AE434" s="237">
        <f>VLOOKUP(Tableau1[[#This Row],[POposte]],Tableau5[#All],5,FALSE)</f>
        <v>20329.62</v>
      </c>
      <c r="AF434" s="238" t="s">
        <v>52</v>
      </c>
      <c r="AG434" s="237">
        <f>VLOOKUP(Tableau1[[#This Row],[POposte]],Tableau5[#All],6,FALSE)</f>
        <v>20329.62</v>
      </c>
      <c r="AH434" s="238" t="s">
        <v>52</v>
      </c>
      <c r="AI434" s="239">
        <f>Tableau1[[#This Row],[Montant Engagé PO]]-Tableau1[[#This Row],[Montant Liquidé]]</f>
        <v>0</v>
      </c>
      <c r="AJ434" s="237" t="str">
        <f>VLOOKUP(Tableau1[[#This Row],[POposte]],Tableau5[#All],3,FALSE)</f>
        <v>300020861</v>
      </c>
      <c r="AK434" s="237" t="str">
        <f>VLOOKUP(Tableau1[[#This Row],[POposte]],Tableau5[#All],4,FALSE)</f>
        <v>5</v>
      </c>
      <c r="AL434" s="146" t="str">
        <f>VLOOKUP(Tableau1[[#This Row],[POposte]],Tableau5[#All],2,FALSE)</f>
        <v>255223121102</v>
      </c>
      <c r="AM434" s="237" t="str">
        <f>VLOOKUP(Tableau1[[#This Row],[POposte]],Tableau8[],9,FALSE)</f>
        <v>Z</v>
      </c>
      <c r="AN434" s="241">
        <f>VLOOKUP(Tableau1[[#This Row],[POposte]],Tableau8[],16,FALSE)</f>
        <v>1</v>
      </c>
      <c r="AO434" s="200">
        <f>VLOOKUP(Tableau1[[#This Row],[POposte]],Tableau8[],17,FALSE)</f>
        <v>0</v>
      </c>
      <c r="AP434" s="1" t="str">
        <f>VLOOKUP(Tableau1[[#This Row],[POposte]],Tableau13[#All],10,FALSE)</f>
        <v>0520</v>
      </c>
      <c r="AQ434" s="1" t="str">
        <f>VLOOKUP(MID(Tableau1[[#This Row],[Codenva]],1,2),Tableau36[],2,FALSE)</f>
        <v>Onderhandelingsprocedure zonder voorafgaande bekendmaking (0500)</v>
      </c>
      <c r="AR434" s="1" t="str">
        <f>VLOOKUP(Tableau1[[#This Row],[POposte]],Tableau13[#All],16,FALSE)</f>
        <v/>
      </c>
      <c r="AS434" s="285" t="str">
        <f>Tableau1[[#This Row],[KRC]]&amp;Tableau1[[#This Row],[Poste KRC]]</f>
        <v>3000208615</v>
      </c>
      <c r="AT434" s="1" t="str">
        <f>VLOOKUP(Tableau1[[#This Row],[Colonne3]],Tableau6[[#All],[krcposte]:[description ]],2,FALSE)</f>
        <v>Médicament (AFMPS)</v>
      </c>
    </row>
    <row r="435" spans="1:46" x14ac:dyDescent="0.35">
      <c r="A435" s="1" t="str">
        <f>Tableau1[[#This Row],[Nº pièce référence]]</f>
        <v>4500680763</v>
      </c>
      <c r="B435" s="205" t="s">
        <v>1674</v>
      </c>
      <c r="C435" s="167" t="s">
        <v>1652</v>
      </c>
      <c r="D435" s="167" t="s">
        <v>1661</v>
      </c>
      <c r="E435" s="1" t="s">
        <v>1675</v>
      </c>
      <c r="F435" s="92"/>
      <c r="G435" s="123"/>
      <c r="H435" s="109" t="s">
        <v>1676</v>
      </c>
      <c r="I435" s="115" t="s">
        <v>1677</v>
      </c>
      <c r="J435" s="172" t="s">
        <v>1655</v>
      </c>
      <c r="K435" s="75">
        <v>44008</v>
      </c>
      <c r="L435" s="176" t="s">
        <v>276</v>
      </c>
      <c r="M435" s="115"/>
      <c r="N435" s="115"/>
      <c r="O435" s="115"/>
      <c r="P435" s="115"/>
      <c r="Q435" s="75" t="e">
        <v>#N/A</v>
      </c>
      <c r="R435" s="226" t="str">
        <f>VLOOKUP(Tableau1[[#This Row],[POposte]],Tableau8[],15,FALSE)</f>
        <v>BB</v>
      </c>
      <c r="S435" s="226" t="str">
        <f>VLOOKUP(Tableau1[[#This Row],[POposte]],Tableau8[],14,FALSE)</f>
        <v>XXX</v>
      </c>
      <c r="T435" s="75" t="str">
        <f>IF(Tableau1[[#This Row],[Strat lancement]]="A0",IF(Tableau1[[#This Row],[Statut lancement]]="X","OK","NOK"),IF(Tableau1[[#This Row],[Strat lancement]]="AA",IF(Tableau1[[#This Row],[Statut lancement]]="XX","OK","NOK"),IF(Tableau1[[#This Row],[Strat lancement]]="BB",IF(Tableau1[[#This Row],[Statut lancement]]="XXX","OK","NOK"))))</f>
        <v>OK</v>
      </c>
      <c r="U435" s="18" t="s">
        <v>1678</v>
      </c>
      <c r="V435" s="1" t="s">
        <v>1679</v>
      </c>
      <c r="W435" s="1" t="s">
        <v>88</v>
      </c>
      <c r="X435" s="2">
        <v>44012</v>
      </c>
      <c r="Y435" s="1" t="s">
        <v>1680</v>
      </c>
      <c r="Z435" s="1" t="s">
        <v>219</v>
      </c>
      <c r="AA435" s="2">
        <v>44012</v>
      </c>
      <c r="AB435" s="123" t="s">
        <v>220</v>
      </c>
      <c r="AC435" s="1" t="str">
        <f>VLOOKUP(Tableau1[[#This Row],[POposte]],Tableau8[#All],18,FALSE)</f>
        <v/>
      </c>
      <c r="AD435" s="236" t="str">
        <f>CONCATENATE(Tableau1[[#This Row],[Nº pièce référence]],Tableau1[[#This Row],[Poste de réf.]])</f>
        <v>450068076310</v>
      </c>
      <c r="AE435" s="237">
        <f>VLOOKUP(Tableau1[[#This Row],[POposte]],Tableau5[#All],5,FALSE)</f>
        <v>326252.69</v>
      </c>
      <c r="AF435" s="238" t="s">
        <v>52</v>
      </c>
      <c r="AG435" s="237">
        <f>VLOOKUP(Tableau1[[#This Row],[POposte]],Tableau5[#All],6,FALSE)</f>
        <v>326252.69000000006</v>
      </c>
      <c r="AH435" s="238" t="s">
        <v>52</v>
      </c>
      <c r="AI435" s="239">
        <f>Tableau1[[#This Row],[Montant Engagé PO]]-Tableau1[[#This Row],[Montant Liquidé]]</f>
        <v>0</v>
      </c>
      <c r="AJ435" s="237" t="str">
        <f>VLOOKUP(Tableau1[[#This Row],[POposte]],Tableau5[#All],3,FALSE)</f>
        <v>300020861</v>
      </c>
      <c r="AK435" s="237" t="str">
        <f>VLOOKUP(Tableau1[[#This Row],[POposte]],Tableau5[#All],4,FALSE)</f>
        <v>2</v>
      </c>
      <c r="AL435" s="146" t="str">
        <f>VLOOKUP(Tableau1[[#This Row],[POposte]],Tableau5[#All],2,FALSE)</f>
        <v>255223121102</v>
      </c>
      <c r="AM435" s="237" t="str">
        <f>VLOOKUP(Tableau1[[#This Row],[POposte]],Tableau8[],9,FALSE)</f>
        <v>Z</v>
      </c>
      <c r="AN435" s="241">
        <f>VLOOKUP(Tableau1[[#This Row],[POposte]],Tableau8[],16,FALSE)</f>
        <v>1</v>
      </c>
      <c r="AO435" s="200">
        <f>VLOOKUP(Tableau1[[#This Row],[POposte]],Tableau8[],17,FALSE)</f>
        <v>0</v>
      </c>
      <c r="AP435" s="1" t="str">
        <f>VLOOKUP(Tableau1[[#This Row],[POposte]],Tableau13[#All],10,FALSE)</f>
        <v>0520</v>
      </c>
      <c r="AQ435" s="1" t="str">
        <f>VLOOKUP(MID(Tableau1[[#This Row],[Codenva]],1,2),Tableau36[],2,FALSE)</f>
        <v>Onderhandelingsprocedure zonder voorafgaande bekendmaking (0500)</v>
      </c>
      <c r="AR435" s="1" t="str">
        <f>VLOOKUP(Tableau1[[#This Row],[POposte]],Tableau13[#All],16,FALSE)</f>
        <v/>
      </c>
      <c r="AS435" s="285" t="str">
        <f>Tableau1[[#This Row],[KRC]]&amp;Tableau1[[#This Row],[Poste KRC]]</f>
        <v>3000208612</v>
      </c>
      <c r="AT435" s="1" t="str">
        <f>VLOOKUP(Tableau1[[#This Row],[Colonne3]],Tableau6[[#All],[krcposte]:[description ]],2,FALSE)</f>
        <v>Testing/reactifs</v>
      </c>
    </row>
    <row r="436" spans="1:46" x14ac:dyDescent="0.35">
      <c r="A436" s="1" t="str">
        <f>Tableau1[[#This Row],[Nº pièce référence]]</f>
        <v>4500680762</v>
      </c>
      <c r="B436" s="124" t="s">
        <v>1681</v>
      </c>
      <c r="C436" s="1" t="s">
        <v>1652</v>
      </c>
      <c r="D436" s="1"/>
      <c r="E436" s="1" t="s">
        <v>1682</v>
      </c>
      <c r="F436" s="92">
        <v>24200</v>
      </c>
      <c r="G436" s="123"/>
      <c r="H436" s="75" t="s">
        <v>1683</v>
      </c>
      <c r="I436" s="42" t="s">
        <v>1684</v>
      </c>
      <c r="J436" s="172" t="s">
        <v>1655</v>
      </c>
      <c r="K436" s="75">
        <v>44008</v>
      </c>
      <c r="L436" s="176" t="s">
        <v>276</v>
      </c>
      <c r="M436" s="42"/>
      <c r="N436" s="42"/>
      <c r="O436" s="42"/>
      <c r="P436" s="42"/>
      <c r="Q436" s="75">
        <v>44061</v>
      </c>
      <c r="R436" s="226" t="str">
        <f>VLOOKUP(Tableau1[[#This Row],[POposte]],Tableau8[],15,FALSE)</f>
        <v>BB</v>
      </c>
      <c r="S436" s="226" t="str">
        <f>VLOOKUP(Tableau1[[#This Row],[POposte]],Tableau8[],14,FALSE)</f>
        <v/>
      </c>
      <c r="T436" s="75" t="str">
        <f>IF(Tableau1[[#This Row],[Strat lancement]]="A0",IF(Tableau1[[#This Row],[Statut lancement]]="X","OK","NOK"),IF(Tableau1[[#This Row],[Strat lancement]]="AA",IF(Tableau1[[#This Row],[Statut lancement]]="XX","OK","NOK"),IF(Tableau1[[#This Row],[Strat lancement]]="BB",IF(Tableau1[[#This Row],[Statut lancement]]="XXX","OK","NOK"))))</f>
        <v>NOK</v>
      </c>
      <c r="U436" s="18" t="s">
        <v>1685</v>
      </c>
      <c r="V436" s="1" t="s">
        <v>1686</v>
      </c>
      <c r="W436" s="1" t="s">
        <v>88</v>
      </c>
      <c r="X436" s="2">
        <v>44012</v>
      </c>
      <c r="Y436" s="1" t="s">
        <v>1659</v>
      </c>
      <c r="Z436" s="1" t="s">
        <v>219</v>
      </c>
      <c r="AA436" s="2">
        <v>44012</v>
      </c>
      <c r="AB436" s="123" t="s">
        <v>220</v>
      </c>
      <c r="AC436" s="1" t="str">
        <f>VLOOKUP(Tableau1[[#This Row],[POposte]],Tableau8[#All],18,FALSE)</f>
        <v/>
      </c>
      <c r="AD436" s="236" t="str">
        <f>CONCATENATE(Tableau1[[#This Row],[Nº pièce référence]],Tableau1[[#This Row],[Poste de réf.]])</f>
        <v>450068076210</v>
      </c>
      <c r="AE436" s="237">
        <f>VLOOKUP(Tableau1[[#This Row],[POposte]],Tableau5[#All],5,FALSE)</f>
        <v>1507956</v>
      </c>
      <c r="AF436" s="238" t="s">
        <v>52</v>
      </c>
      <c r="AG436" s="237">
        <f>VLOOKUP(Tableau1[[#This Row],[POposte]],Tableau5[#All],6,FALSE)</f>
        <v>599631.28</v>
      </c>
      <c r="AH436" s="238" t="s">
        <v>52</v>
      </c>
      <c r="AI436" s="239">
        <f>Tableau1[[#This Row],[Montant Engagé PO]]-Tableau1[[#This Row],[Montant Liquidé]]</f>
        <v>908324.72</v>
      </c>
      <c r="AJ436" s="237" t="str">
        <f>VLOOKUP(Tableau1[[#This Row],[POposte]],Tableau5[#All],3,FALSE)</f>
        <v>300020861</v>
      </c>
      <c r="AK436" s="237" t="str">
        <f>VLOOKUP(Tableau1[[#This Row],[POposte]],Tableau5[#All],4,FALSE)</f>
        <v>2</v>
      </c>
      <c r="AL436" s="146" t="str">
        <f>VLOOKUP(Tableau1[[#This Row],[POposte]],Tableau5[#All],2,FALSE)</f>
        <v>255223121102</v>
      </c>
      <c r="AM436" s="237" t="str">
        <f>VLOOKUP(Tableau1[[#This Row],[POposte]],Tableau8[],9,FALSE)</f>
        <v>Z</v>
      </c>
      <c r="AN436" s="241">
        <f>VLOOKUP(Tableau1[[#This Row],[POposte]],Tableau8[],16,FALSE)</f>
        <v>1</v>
      </c>
      <c r="AO436" s="200">
        <f>VLOOKUP(Tableau1[[#This Row],[POposte]],Tableau8[],17,FALSE)</f>
        <v>0</v>
      </c>
      <c r="AP436" s="1" t="str">
        <f>VLOOKUP(Tableau1[[#This Row],[POposte]],Tableau13[#All],10,FALSE)</f>
        <v>0520</v>
      </c>
      <c r="AQ436" s="1" t="str">
        <f>VLOOKUP(MID(Tableau1[[#This Row],[Codenva]],1,2),Tableau36[],2,FALSE)</f>
        <v>Onderhandelingsprocedure zonder voorafgaande bekendmaking (0500)</v>
      </c>
      <c r="AR436" s="1" t="str">
        <f>VLOOKUP(Tableau1[[#This Row],[POposte]],Tableau13[#All],16,FALSE)</f>
        <v/>
      </c>
      <c r="AS436" s="285" t="str">
        <f>Tableau1[[#This Row],[KRC]]&amp;Tableau1[[#This Row],[Poste KRC]]</f>
        <v>3000208612</v>
      </c>
      <c r="AT436" s="1" t="str">
        <f>VLOOKUP(Tableau1[[#This Row],[Colonne3]],Tableau6[[#All],[krcposte]:[description ]],2,FALSE)</f>
        <v>Testing/reactifs</v>
      </c>
    </row>
    <row r="437" spans="1:46" x14ac:dyDescent="0.35">
      <c r="A437" s="1" t="str">
        <f>Tableau1[[#This Row],[Nº pièce référence]]</f>
        <v>4500680749</v>
      </c>
      <c r="B437" s="133" t="s">
        <v>1591</v>
      </c>
      <c r="C437" s="1" t="s">
        <v>117</v>
      </c>
      <c r="D437" s="1"/>
      <c r="E437" s="1" t="s">
        <v>1687</v>
      </c>
      <c r="F437" s="92"/>
      <c r="G437" s="123"/>
      <c r="H437" s="96" t="s">
        <v>1592</v>
      </c>
      <c r="I437" s="73" t="s">
        <v>1593</v>
      </c>
      <c r="J437" s="97" t="s">
        <v>1594</v>
      </c>
      <c r="K437" s="96">
        <v>44008</v>
      </c>
      <c r="L437" s="176" t="s">
        <v>276</v>
      </c>
      <c r="M437" s="73"/>
      <c r="N437" s="73"/>
      <c r="O437" s="73"/>
      <c r="P437" s="73"/>
      <c r="Q437" s="96">
        <v>44008</v>
      </c>
      <c r="R437" s="228" t="str">
        <f>VLOOKUP(Tableau1[[#This Row],[POposte]],Tableau8[],15,FALSE)</f>
        <v>BB</v>
      </c>
      <c r="S437" s="228" t="str">
        <f>VLOOKUP(Tableau1[[#This Row],[POposte]],Tableau8[],14,FALSE)</f>
        <v>XXX</v>
      </c>
      <c r="T437" s="96" t="str">
        <f>IF(Tableau1[[#This Row],[Strat lancement]]="A0",IF(Tableau1[[#This Row],[Statut lancement]]="X","OK","NOK"),IF(Tableau1[[#This Row],[Strat lancement]]="AA",IF(Tableau1[[#This Row],[Statut lancement]]="XX","OK","NOK"),IF(Tableau1[[#This Row],[Strat lancement]]="BB",IF(Tableau1[[#This Row],[Statut lancement]]="XXX","OK","NOK"))))</f>
        <v>OK</v>
      </c>
      <c r="U437" s="18" t="s">
        <v>1688</v>
      </c>
      <c r="V437" s="1" t="s">
        <v>1689</v>
      </c>
      <c r="W437" s="1" t="s">
        <v>88</v>
      </c>
      <c r="X437" s="2">
        <v>44012</v>
      </c>
      <c r="Y437" s="1" t="s">
        <v>1690</v>
      </c>
      <c r="Z437" s="1" t="s">
        <v>219</v>
      </c>
      <c r="AA437" s="2">
        <v>44012</v>
      </c>
      <c r="AB437" s="123" t="s">
        <v>220</v>
      </c>
      <c r="AC437" s="1" t="str">
        <f>VLOOKUP(Tableau1[[#This Row],[POposte]],Tableau8[#All],18,FALSE)</f>
        <v/>
      </c>
      <c r="AD437" s="236" t="str">
        <f>CONCATENATE(Tableau1[[#This Row],[Nº pièce référence]],Tableau1[[#This Row],[Poste de réf.]])</f>
        <v>450068074910</v>
      </c>
      <c r="AE437" s="237">
        <f>VLOOKUP(Tableau1[[#This Row],[POposte]],Tableau5[#All],5,FALSE)</f>
        <v>892686.89</v>
      </c>
      <c r="AF437" s="238" t="s">
        <v>52</v>
      </c>
      <c r="AG437" s="237">
        <f>VLOOKUP(Tableau1[[#This Row],[POposte]],Tableau5[#All],6,FALSE)</f>
        <v>892686.89</v>
      </c>
      <c r="AH437" s="238" t="s">
        <v>52</v>
      </c>
      <c r="AI437" s="239">
        <f>Tableau1[[#This Row],[Montant Engagé PO]]-Tableau1[[#This Row],[Montant Liquidé]]</f>
        <v>0</v>
      </c>
      <c r="AJ437" s="237" t="str">
        <f>VLOOKUP(Tableau1[[#This Row],[POposte]],Tableau5[#All],3,FALSE)</f>
        <v>300020861</v>
      </c>
      <c r="AK437" s="237" t="str">
        <f>VLOOKUP(Tableau1[[#This Row],[POposte]],Tableau5[#All],4,FALSE)</f>
        <v>2</v>
      </c>
      <c r="AL437" s="146" t="str">
        <f>VLOOKUP(Tableau1[[#This Row],[POposte]],Tableau5[#All],2,FALSE)</f>
        <v>255223121102</v>
      </c>
      <c r="AM437" s="237" t="str">
        <f>VLOOKUP(Tableau1[[#This Row],[POposte]],Tableau8[],9,FALSE)</f>
        <v>Z</v>
      </c>
      <c r="AN437" s="241">
        <f>VLOOKUP(Tableau1[[#This Row],[POposte]],Tableau8[],16,FALSE)</f>
        <v>1</v>
      </c>
      <c r="AO437" s="200">
        <f>VLOOKUP(Tableau1[[#This Row],[POposte]],Tableau8[],17,FALSE)</f>
        <v>0</v>
      </c>
      <c r="AP437" s="1" t="str">
        <f>VLOOKUP(Tableau1[[#This Row],[POposte]],Tableau13[#All],10,FALSE)</f>
        <v>0520</v>
      </c>
      <c r="AQ437" s="1" t="str">
        <f>VLOOKUP(MID(Tableau1[[#This Row],[Codenva]],1,2),Tableau36[],2,FALSE)</f>
        <v>Onderhandelingsprocedure zonder voorafgaande bekendmaking (0500)</v>
      </c>
      <c r="AR437" s="1" t="str">
        <f>VLOOKUP(Tableau1[[#This Row],[POposte]],Tableau13[#All],16,FALSE)</f>
        <v/>
      </c>
      <c r="AS437" s="285" t="str">
        <f>Tableau1[[#This Row],[KRC]]&amp;Tableau1[[#This Row],[Poste KRC]]</f>
        <v>3000208612</v>
      </c>
      <c r="AT437" s="1" t="str">
        <f>VLOOKUP(Tableau1[[#This Row],[Colonne3]],Tableau6[[#All],[krcposte]:[description ]],2,FALSE)</f>
        <v>Testing/reactifs</v>
      </c>
    </row>
    <row r="438" spans="1:46" x14ac:dyDescent="0.35">
      <c r="A438" s="1" t="str">
        <f>Tableau1[[#This Row],[Nº pièce référence]]</f>
        <v>4500680749</v>
      </c>
      <c r="B438" s="133" t="s">
        <v>1591</v>
      </c>
      <c r="C438" s="1" t="s">
        <v>117</v>
      </c>
      <c r="D438" s="1"/>
      <c r="E438" s="1" t="s">
        <v>1687</v>
      </c>
      <c r="F438" s="92"/>
      <c r="G438" s="123"/>
      <c r="H438" s="96" t="s">
        <v>1592</v>
      </c>
      <c r="I438" s="73" t="s">
        <v>1593</v>
      </c>
      <c r="J438" s="97" t="s">
        <v>1594</v>
      </c>
      <c r="K438" s="96">
        <v>44008</v>
      </c>
      <c r="L438" s="176" t="s">
        <v>276</v>
      </c>
      <c r="M438" s="73"/>
      <c r="N438" s="73"/>
      <c r="O438" s="73"/>
      <c r="P438" s="73"/>
      <c r="Q438" s="96">
        <v>44008</v>
      </c>
      <c r="R438" s="228" t="str">
        <f>VLOOKUP(Tableau1[[#This Row],[POposte]],Tableau8[],15,FALSE)</f>
        <v>BB</v>
      </c>
      <c r="S438" s="228" t="str">
        <f>VLOOKUP(Tableau1[[#This Row],[POposte]],Tableau8[],14,FALSE)</f>
        <v>XXX</v>
      </c>
      <c r="T438" s="96" t="str">
        <f>IF(Tableau1[[#This Row],[Strat lancement]]="A0",IF(Tableau1[[#This Row],[Statut lancement]]="X","OK","NOK"),IF(Tableau1[[#This Row],[Strat lancement]]="AA",IF(Tableau1[[#This Row],[Statut lancement]]="XX","OK","NOK"),IF(Tableau1[[#This Row],[Strat lancement]]="BB",IF(Tableau1[[#This Row],[Statut lancement]]="XXX","OK","NOK"))))</f>
        <v>OK</v>
      </c>
      <c r="U438" s="18" t="s">
        <v>1688</v>
      </c>
      <c r="V438" s="1" t="s">
        <v>1689</v>
      </c>
      <c r="W438" s="1" t="s">
        <v>217</v>
      </c>
      <c r="X438" s="2">
        <v>44039</v>
      </c>
      <c r="Y438" s="1" t="s">
        <v>1691</v>
      </c>
      <c r="Z438" s="1" t="s">
        <v>219</v>
      </c>
      <c r="AA438" s="2">
        <v>44012</v>
      </c>
      <c r="AB438" s="123" t="s">
        <v>220</v>
      </c>
      <c r="AC438" s="1" t="str">
        <f>VLOOKUP(Tableau1[[#This Row],[POposte]],Tableau8[#All],18,FALSE)</f>
        <v/>
      </c>
      <c r="AD438" s="236" t="str">
        <f>CONCATENATE(Tableau1[[#This Row],[Nº pièce référence]],Tableau1[[#This Row],[Poste de réf.]])</f>
        <v>450068074920</v>
      </c>
      <c r="AE438" s="237">
        <f>VLOOKUP(Tableau1[[#This Row],[POposte]],Tableau5[#All],5,FALSE)</f>
        <v>3920</v>
      </c>
      <c r="AF438" s="238" t="s">
        <v>52</v>
      </c>
      <c r="AG438" s="237">
        <f>VLOOKUP(Tableau1[[#This Row],[POposte]],Tableau5[#All],6,FALSE)</f>
        <v>182</v>
      </c>
      <c r="AH438" s="238" t="s">
        <v>52</v>
      </c>
      <c r="AI438" s="239">
        <f>Tableau1[[#This Row],[Montant Engagé PO]]-Tableau1[[#This Row],[Montant Liquidé]]</f>
        <v>3738</v>
      </c>
      <c r="AJ438" s="237" t="str">
        <f>VLOOKUP(Tableau1[[#This Row],[POposte]],Tableau5[#All],3,FALSE)</f>
        <v>300020861</v>
      </c>
      <c r="AK438" s="237" t="str">
        <f>VLOOKUP(Tableau1[[#This Row],[POposte]],Tableau5[#All],4,FALSE)</f>
        <v>2</v>
      </c>
      <c r="AL438" s="146" t="str">
        <f>VLOOKUP(Tableau1[[#This Row],[POposte]],Tableau5[#All],2,FALSE)</f>
        <v>255223121102</v>
      </c>
      <c r="AM438" s="237" t="str">
        <f>VLOOKUP(Tableau1[[#This Row],[POposte]],Tableau8[],9,FALSE)</f>
        <v>Z</v>
      </c>
      <c r="AN438" s="241">
        <f>VLOOKUP(Tableau1[[#This Row],[POposte]],Tableau8[],16,FALSE)</f>
        <v>1</v>
      </c>
      <c r="AO438" s="200">
        <f>VLOOKUP(Tableau1[[#This Row],[POposte]],Tableau8[],17,FALSE)</f>
        <v>0</v>
      </c>
      <c r="AP438" s="1" t="str">
        <f>VLOOKUP(Tableau1[[#This Row],[POposte]],Tableau13[#All],10,FALSE)</f>
        <v>0520</v>
      </c>
      <c r="AQ438" s="1" t="str">
        <f>VLOOKUP(MID(Tableau1[[#This Row],[Codenva]],1,2),Tableau36[],2,FALSE)</f>
        <v>Onderhandelingsprocedure zonder voorafgaande bekendmaking (0500)</v>
      </c>
      <c r="AR438" s="1" t="str">
        <f>VLOOKUP(Tableau1[[#This Row],[POposte]],Tableau13[#All],16,FALSE)</f>
        <v/>
      </c>
      <c r="AS438" s="285" t="str">
        <f>Tableau1[[#This Row],[KRC]]&amp;Tableau1[[#This Row],[Poste KRC]]</f>
        <v>3000208612</v>
      </c>
      <c r="AT438" s="1" t="str">
        <f>VLOOKUP(Tableau1[[#This Row],[Colonne3]],Tableau6[[#All],[krcposte]:[description ]],2,FALSE)</f>
        <v>Testing/reactifs</v>
      </c>
    </row>
    <row r="439" spans="1:46" x14ac:dyDescent="0.35">
      <c r="A439" s="1" t="str">
        <f>Tableau1[[#This Row],[Nº pièce référence]]</f>
        <v>4500680848</v>
      </c>
      <c r="B439" s="124" t="s">
        <v>1692</v>
      </c>
      <c r="C439" s="1"/>
      <c r="D439" s="1" t="s">
        <v>1693</v>
      </c>
      <c r="E439" s="1" t="s">
        <v>1162</v>
      </c>
      <c r="F439" s="92"/>
      <c r="G439" s="123"/>
      <c r="H439" s="75">
        <v>43951</v>
      </c>
      <c r="I439" s="42">
        <v>13374</v>
      </c>
      <c r="J439" s="73"/>
      <c r="K439" s="73"/>
      <c r="L439" s="176" t="s">
        <v>276</v>
      </c>
      <c r="M439" s="42"/>
      <c r="N439" s="42"/>
      <c r="O439" s="42"/>
      <c r="P439" s="42"/>
      <c r="Q439" s="75">
        <v>43951</v>
      </c>
      <c r="R439" s="226" t="str">
        <f>VLOOKUP(Tableau1[[#This Row],[POposte]],Tableau8[],15,FALSE)</f>
        <v>BB</v>
      </c>
      <c r="S439" s="226" t="str">
        <f>VLOOKUP(Tableau1[[#This Row],[POposte]],Tableau8[],14,FALSE)</f>
        <v>XXX</v>
      </c>
      <c r="T439" s="75" t="str">
        <f>IF(Tableau1[[#This Row],[Strat lancement]]="A0",IF(Tableau1[[#This Row],[Statut lancement]]="X","OK","NOK"),IF(Tableau1[[#This Row],[Strat lancement]]="AA",IF(Tableau1[[#This Row],[Statut lancement]]="XX","OK","NOK"),IF(Tableau1[[#This Row],[Strat lancement]]="BB",IF(Tableau1[[#This Row],[Statut lancement]]="XXX","OK","NOK"))))</f>
        <v>OK</v>
      </c>
      <c r="U439" s="18" t="s">
        <v>1165</v>
      </c>
      <c r="V439" s="1" t="s">
        <v>1694</v>
      </c>
      <c r="W439" s="1" t="s">
        <v>88</v>
      </c>
      <c r="X439" s="2">
        <v>44012</v>
      </c>
      <c r="Y439" s="1" t="s">
        <v>1167</v>
      </c>
      <c r="Z439" s="1" t="s">
        <v>219</v>
      </c>
      <c r="AA439" s="2">
        <v>44012</v>
      </c>
      <c r="AB439" s="123" t="s">
        <v>220</v>
      </c>
      <c r="AC439" s="1" t="str">
        <f>VLOOKUP(Tableau1[[#This Row],[POposte]],Tableau8[#All],18,FALSE)</f>
        <v/>
      </c>
      <c r="AD439" s="236" t="str">
        <f>CONCATENATE(Tableau1[[#This Row],[Nº pièce référence]],Tableau1[[#This Row],[Poste de réf.]])</f>
        <v>450068084810</v>
      </c>
      <c r="AE439" s="237">
        <f>VLOOKUP(Tableau1[[#This Row],[POposte]],Tableau5[#All],5,FALSE)</f>
        <v>13708864.039999999</v>
      </c>
      <c r="AF439" s="238" t="s">
        <v>52</v>
      </c>
      <c r="AG439" s="237">
        <f>VLOOKUP(Tableau1[[#This Row],[POposte]],Tableau5[#All],6,FALSE)</f>
        <v>13708864.039999999</v>
      </c>
      <c r="AH439" s="238" t="s">
        <v>52</v>
      </c>
      <c r="AI439" s="239">
        <f>Tableau1[[#This Row],[Montant Engagé PO]]-Tableau1[[#This Row],[Montant Liquidé]]</f>
        <v>0</v>
      </c>
      <c r="AJ439" s="237" t="str">
        <f>VLOOKUP(Tableau1[[#This Row],[POposte]],Tableau5[#All],3,FALSE)</f>
        <v>300020861</v>
      </c>
      <c r="AK439" s="237" t="str">
        <f>VLOOKUP(Tableau1[[#This Row],[POposte]],Tableau5[#All],4,FALSE)</f>
        <v>1</v>
      </c>
      <c r="AL439" s="146" t="str">
        <f>VLOOKUP(Tableau1[[#This Row],[POposte]],Tableau5[#All],2,FALSE)</f>
        <v>255223121102</v>
      </c>
      <c r="AM439" s="237" t="str">
        <f>VLOOKUP(Tableau1[[#This Row],[POposte]],Tableau8[],9,FALSE)</f>
        <v>Z</v>
      </c>
      <c r="AN439" s="241">
        <f>VLOOKUP(Tableau1[[#This Row],[POposte]],Tableau8[],16,FALSE)</f>
        <v>1</v>
      </c>
      <c r="AO439" s="200">
        <f>VLOOKUP(Tableau1[[#This Row],[POposte]],Tableau8[],17,FALSE)</f>
        <v>0</v>
      </c>
      <c r="AP439" s="1" t="str">
        <f>VLOOKUP(Tableau1[[#This Row],[POposte]],Tableau13[#All],10,FALSE)</f>
        <v>0500</v>
      </c>
      <c r="AQ439" s="1" t="str">
        <f>VLOOKUP(MID(Tableau1[[#This Row],[Codenva]],1,2),Tableau36[],2,FALSE)</f>
        <v>Onderhandelingsprocedure zonder voorafgaande bekendmaking (0500)</v>
      </c>
      <c r="AR439" s="1" t="str">
        <f>VLOOKUP(Tableau1[[#This Row],[POposte]],Tableau13[#All],16,FALSE)</f>
        <v/>
      </c>
      <c r="AS439" s="285" t="str">
        <f>Tableau1[[#This Row],[KRC]]&amp;Tableau1[[#This Row],[Poste KRC]]</f>
        <v>3000208611</v>
      </c>
      <c r="AT439" s="1" t="str">
        <f>VLOOKUP(Tableau1[[#This Row],[Colonne3]],Tableau6[[#All],[krcposte]:[description ]],2,FALSE)</f>
        <v>PPE</v>
      </c>
    </row>
    <row r="440" spans="1:46" x14ac:dyDescent="0.35">
      <c r="A440" s="1" t="str">
        <f>Tableau1[[#This Row],[Nº pièce référence]]</f>
        <v>4500680746</v>
      </c>
      <c r="B440" s="122" t="s">
        <v>1695</v>
      </c>
      <c r="C440" s="1" t="s">
        <v>117</v>
      </c>
      <c r="D440" s="1"/>
      <c r="E440" s="1" t="s">
        <v>299</v>
      </c>
      <c r="F440" s="92"/>
      <c r="G440" s="123"/>
      <c r="H440" s="96" t="s">
        <v>1696</v>
      </c>
      <c r="I440" s="115" t="s">
        <v>1697</v>
      </c>
      <c r="J440" s="97" t="s">
        <v>1594</v>
      </c>
      <c r="K440" s="96">
        <v>44008</v>
      </c>
      <c r="L440" s="176" t="s">
        <v>276</v>
      </c>
      <c r="M440" s="115"/>
      <c r="N440" s="115"/>
      <c r="O440" s="115"/>
      <c r="P440" s="115"/>
      <c r="Q440" s="96" t="s">
        <v>1698</v>
      </c>
      <c r="R440" s="228" t="str">
        <f>VLOOKUP(Tableau1[[#This Row],[POposte]],Tableau8[],15,FALSE)</f>
        <v>BB</v>
      </c>
      <c r="S440" s="228" t="str">
        <f>VLOOKUP(Tableau1[[#This Row],[POposte]],Tableau8[],14,FALSE)</f>
        <v>XXX</v>
      </c>
      <c r="T440" s="96" t="str">
        <f>IF(Tableau1[[#This Row],[Strat lancement]]="A0",IF(Tableau1[[#This Row],[Statut lancement]]="X","OK","NOK"),IF(Tableau1[[#This Row],[Strat lancement]]="AA",IF(Tableau1[[#This Row],[Statut lancement]]="XX","OK","NOK"),IF(Tableau1[[#This Row],[Strat lancement]]="BB",IF(Tableau1[[#This Row],[Statut lancement]]="XXX","OK","NOK"))))</f>
        <v>OK</v>
      </c>
      <c r="U440" s="18" t="s">
        <v>301</v>
      </c>
      <c r="V440" s="1" t="s">
        <v>1699</v>
      </c>
      <c r="W440" s="1" t="s">
        <v>88</v>
      </c>
      <c r="X440" s="2">
        <v>44012</v>
      </c>
      <c r="Y440" s="1" t="s">
        <v>1596</v>
      </c>
      <c r="Z440" s="1" t="s">
        <v>219</v>
      </c>
      <c r="AA440" s="2">
        <v>44012</v>
      </c>
      <c r="AB440" s="123" t="s">
        <v>220</v>
      </c>
      <c r="AC440" s="1" t="str">
        <f>VLOOKUP(Tableau1[[#This Row],[POposte]],Tableau8[#All],18,FALSE)</f>
        <v/>
      </c>
      <c r="AD440" s="236" t="str">
        <f>CONCATENATE(Tableau1[[#This Row],[Nº pièce référence]],Tableau1[[#This Row],[Poste de réf.]])</f>
        <v>450068074610</v>
      </c>
      <c r="AE440" s="237">
        <f>VLOOKUP(Tableau1[[#This Row],[POposte]],Tableau5[#All],5,FALSE)</f>
        <v>10309227.939999998</v>
      </c>
      <c r="AF440" s="238" t="s">
        <v>52</v>
      </c>
      <c r="AG440" s="237">
        <f>VLOOKUP(Tableau1[[#This Row],[POposte]],Tableau5[#All],6,FALSE)</f>
        <v>9422931.5399999991</v>
      </c>
      <c r="AH440" s="238" t="s">
        <v>52</v>
      </c>
      <c r="AI440" s="239">
        <f>Tableau1[[#This Row],[Montant Engagé PO]]-Tableau1[[#This Row],[Montant Liquidé]]</f>
        <v>886296.39999999851</v>
      </c>
      <c r="AJ440" s="237" t="str">
        <f>VLOOKUP(Tableau1[[#This Row],[POposte]],Tableau5[#All],3,FALSE)</f>
        <v>300020861</v>
      </c>
      <c r="AK440" s="237" t="str">
        <f>VLOOKUP(Tableau1[[#This Row],[POposte]],Tableau5[#All],4,FALSE)</f>
        <v>2</v>
      </c>
      <c r="AL440" s="146" t="str">
        <f>VLOOKUP(Tableau1[[#This Row],[POposte]],Tableau5[#All],2,FALSE)</f>
        <v>255223121102</v>
      </c>
      <c r="AM440" s="237" t="str">
        <f>VLOOKUP(Tableau1[[#This Row],[POposte]],Tableau8[],9,FALSE)</f>
        <v>Z</v>
      </c>
      <c r="AN440" s="241">
        <f>VLOOKUP(Tableau1[[#This Row],[POposte]],Tableau8[],16,FALSE)</f>
        <v>1</v>
      </c>
      <c r="AO440" s="200">
        <f>VLOOKUP(Tableau1[[#This Row],[POposte]],Tableau8[],17,FALSE)</f>
        <v>0</v>
      </c>
      <c r="AP440" s="1" t="str">
        <f>VLOOKUP(Tableau1[[#This Row],[POposte]],Tableau13[#All],10,FALSE)</f>
        <v>0520</v>
      </c>
      <c r="AQ440" s="1" t="str">
        <f>VLOOKUP(MID(Tableau1[[#This Row],[Codenva]],1,2),Tableau36[],2,FALSE)</f>
        <v>Onderhandelingsprocedure zonder voorafgaande bekendmaking (0500)</v>
      </c>
      <c r="AR440" s="1" t="str">
        <f>VLOOKUP(Tableau1[[#This Row],[POposte]],Tableau13[#All],16,FALSE)</f>
        <v/>
      </c>
      <c r="AS440" s="285" t="str">
        <f>Tableau1[[#This Row],[KRC]]&amp;Tableau1[[#This Row],[Poste KRC]]</f>
        <v>3000208612</v>
      </c>
      <c r="AT440" s="1" t="str">
        <f>VLOOKUP(Tableau1[[#This Row],[Colonne3]],Tableau6[[#All],[krcposte]:[description ]],2,FALSE)</f>
        <v>Testing/reactifs</v>
      </c>
    </row>
    <row r="441" spans="1:46" x14ac:dyDescent="0.35">
      <c r="A441" s="1" t="str">
        <f>Tableau1[[#This Row],[Nº pièce référence]]</f>
        <v>4500680962</v>
      </c>
      <c r="B441" s="124"/>
      <c r="C441" s="1"/>
      <c r="D441" s="1"/>
      <c r="E441" s="1" t="s">
        <v>799</v>
      </c>
      <c r="F441" s="92"/>
      <c r="G441" s="123"/>
      <c r="H441" s="75" t="s">
        <v>214</v>
      </c>
      <c r="I441" s="75" t="s">
        <v>214</v>
      </c>
      <c r="J441" s="75" t="s">
        <v>214</v>
      </c>
      <c r="K441" s="75" t="s">
        <v>214</v>
      </c>
      <c r="L441" s="176" t="s">
        <v>276</v>
      </c>
      <c r="M441" s="75"/>
      <c r="N441" s="75"/>
      <c r="O441" s="75"/>
      <c r="P441" s="75"/>
      <c r="Q441" s="75" t="s">
        <v>214</v>
      </c>
      <c r="R441" s="226" t="str">
        <f>VLOOKUP(Tableau1[[#This Row],[POposte]],Tableau8[],15,FALSE)</f>
        <v>A0</v>
      </c>
      <c r="S441" s="226" t="str">
        <f>VLOOKUP(Tableau1[[#This Row],[POposte]],Tableau8[],14,FALSE)</f>
        <v>X</v>
      </c>
      <c r="T441" s="75" t="str">
        <f>IF(Tableau1[[#This Row],[Strat lancement]]="A0",IF(Tableau1[[#This Row],[Statut lancement]]="X","OK","NOK"),IF(Tableau1[[#This Row],[Strat lancement]]="AA",IF(Tableau1[[#This Row],[Statut lancement]]="XX","OK","NOK"),IF(Tableau1[[#This Row],[Strat lancement]]="BB",IF(Tableau1[[#This Row],[Statut lancement]]="XXX","OK","NOK"))))</f>
        <v>OK</v>
      </c>
      <c r="U441" s="18" t="s">
        <v>800</v>
      </c>
      <c r="V441" s="1" t="s">
        <v>1700</v>
      </c>
      <c r="W441" s="1" t="s">
        <v>88</v>
      </c>
      <c r="X441" s="2">
        <v>44013</v>
      </c>
      <c r="Y441" s="1" t="s">
        <v>1499</v>
      </c>
      <c r="Z441" s="1" t="s">
        <v>219</v>
      </c>
      <c r="AA441" s="2">
        <v>44013</v>
      </c>
      <c r="AB441" s="123" t="s">
        <v>220</v>
      </c>
      <c r="AC441" s="1" t="str">
        <f>VLOOKUP(Tableau1[[#This Row],[POposte]],Tableau8[#All],18,FALSE)</f>
        <v/>
      </c>
      <c r="AD441" s="236" t="str">
        <f>CONCATENATE(Tableau1[[#This Row],[Nº pièce référence]],Tableau1[[#This Row],[Poste de réf.]])</f>
        <v>450068096210</v>
      </c>
      <c r="AE441" s="237">
        <f>VLOOKUP(Tableau1[[#This Row],[POposte]],Tableau5[#All],5,FALSE)</f>
        <v>816.65</v>
      </c>
      <c r="AF441" s="238" t="s">
        <v>52</v>
      </c>
      <c r="AG441" s="237">
        <f>VLOOKUP(Tableau1[[#This Row],[POposte]],Tableau5[#All],6,FALSE)</f>
        <v>816.65</v>
      </c>
      <c r="AH441" s="238" t="s">
        <v>52</v>
      </c>
      <c r="AI441" s="239">
        <f>Tableau1[[#This Row],[Montant Engagé PO]]-Tableau1[[#This Row],[Montant Liquidé]]</f>
        <v>0</v>
      </c>
      <c r="AJ441" s="237" t="str">
        <f>VLOOKUP(Tableau1[[#This Row],[POposte]],Tableau5[#All],3,FALSE)</f>
        <v>300020861</v>
      </c>
      <c r="AK441" s="237" t="str">
        <f>VLOOKUP(Tableau1[[#This Row],[POposte]],Tableau5[#All],4,FALSE)</f>
        <v>4</v>
      </c>
      <c r="AL441" s="146" t="str">
        <f>VLOOKUP(Tableau1[[#This Row],[POposte]],Tableau5[#All],2,FALSE)</f>
        <v>255223121102</v>
      </c>
      <c r="AM441" s="237" t="str">
        <f>VLOOKUP(Tableau1[[#This Row],[POposte]],Tableau8[],9,FALSE)</f>
        <v>Z</v>
      </c>
      <c r="AN441" s="241">
        <f>VLOOKUP(Tableau1[[#This Row],[POposte]],Tableau8[],16,FALSE)</f>
        <v>1</v>
      </c>
      <c r="AO441" s="200">
        <f>VLOOKUP(Tableau1[[#This Row],[POposte]],Tableau8[],17,FALSE)</f>
        <v>0</v>
      </c>
      <c r="AP441" s="1" t="str">
        <f>VLOOKUP(Tableau1[[#This Row],[POposte]],Tableau13[#All],10,FALSE)</f>
        <v>4100</v>
      </c>
      <c r="AQ441" s="1" t="str">
        <f>VLOOKUP(MID(Tableau1[[#This Row],[Codenva]],1,2),Tableau36[],2,FALSE)</f>
        <v>Diverse Uitgaven die niet tot overheidsopdrachten behoren (4100)</v>
      </c>
      <c r="AR441" s="1" t="str">
        <f>VLOOKUP(Tableau1[[#This Row],[POposte]],Tableau13[#All],16,FALSE)</f>
        <v/>
      </c>
      <c r="AS441" s="285" t="str">
        <f>Tableau1[[#This Row],[KRC]]&amp;Tableau1[[#This Row],[Poste KRC]]</f>
        <v>3000208614</v>
      </c>
      <c r="AT441" s="1" t="str">
        <f>VLOOKUP(Tableau1[[#This Row],[Colonne3]],Tableau6[[#All],[krcposte]:[description ]],2,FALSE)</f>
        <v>Consultance Taskforce</v>
      </c>
    </row>
    <row r="442" spans="1:46" x14ac:dyDescent="0.35">
      <c r="A442" s="1" t="str">
        <f>Tableau1[[#This Row],[Nº pièce référence]]</f>
        <v>4500681321</v>
      </c>
      <c r="B442" s="128" t="s">
        <v>1701</v>
      </c>
      <c r="C442" s="1"/>
      <c r="D442" s="1"/>
      <c r="E442" s="1" t="s">
        <v>406</v>
      </c>
      <c r="F442" s="92"/>
      <c r="G442" s="123"/>
      <c r="H442" s="95">
        <v>44015</v>
      </c>
      <c r="I442" s="33">
        <v>18960</v>
      </c>
      <c r="J442" s="73" t="s">
        <v>1702</v>
      </c>
      <c r="K442" s="73"/>
      <c r="L442" s="176" t="s">
        <v>276</v>
      </c>
      <c r="M442" s="33"/>
      <c r="N442" s="33"/>
      <c r="O442" s="33"/>
      <c r="P442" s="33"/>
      <c r="Q442" s="75">
        <v>44018</v>
      </c>
      <c r="R442" s="226" t="str">
        <f>VLOOKUP(Tableau1[[#This Row],[POposte]],Tableau8[],15,FALSE)</f>
        <v>BB</v>
      </c>
      <c r="S442" s="226" t="str">
        <f>VLOOKUP(Tableau1[[#This Row],[POposte]],Tableau8[],14,FALSE)</f>
        <v>XXX</v>
      </c>
      <c r="T442" s="75" t="str">
        <f>IF(Tableau1[[#This Row],[Strat lancement]]="A0",IF(Tableau1[[#This Row],[Statut lancement]]="X","OK","NOK"),IF(Tableau1[[#This Row],[Strat lancement]]="AA",IF(Tableau1[[#This Row],[Statut lancement]]="XX","OK","NOK"),IF(Tableau1[[#This Row],[Strat lancement]]="BB",IF(Tableau1[[#This Row],[Statut lancement]]="XXX","OK","NOK"))))</f>
        <v>OK</v>
      </c>
      <c r="U442" s="18" t="s">
        <v>407</v>
      </c>
      <c r="V442" s="1" t="s">
        <v>1703</v>
      </c>
      <c r="W442" s="1" t="s">
        <v>88</v>
      </c>
      <c r="X442" s="2">
        <v>44015</v>
      </c>
      <c r="Y442" s="1" t="s">
        <v>1704</v>
      </c>
      <c r="Z442" s="1" t="s">
        <v>219</v>
      </c>
      <c r="AA442" s="2">
        <v>44015</v>
      </c>
      <c r="AB442" s="123" t="s">
        <v>220</v>
      </c>
      <c r="AC442" s="1" t="str">
        <f>VLOOKUP(Tableau1[[#This Row],[POposte]],Tableau8[#All],18,FALSE)</f>
        <v/>
      </c>
      <c r="AD442" s="236" t="str">
        <f>CONCATENATE(Tableau1[[#This Row],[Nº pièce référence]],Tableau1[[#This Row],[Poste de réf.]])</f>
        <v>450068132110</v>
      </c>
      <c r="AE442" s="237">
        <f>VLOOKUP(Tableau1[[#This Row],[POposte]],Tableau5[#All],5,FALSE)</f>
        <v>10340.959999999999</v>
      </c>
      <c r="AF442" s="238" t="s">
        <v>52</v>
      </c>
      <c r="AG442" s="237">
        <f>VLOOKUP(Tableau1[[#This Row],[POposte]],Tableau5[#All],6,FALSE)</f>
        <v>285.11999999999898</v>
      </c>
      <c r="AH442" s="238" t="s">
        <v>52</v>
      </c>
      <c r="AI442" s="239">
        <f>Tableau1[[#This Row],[Montant Engagé PO]]-Tableau1[[#This Row],[Montant Liquidé]]</f>
        <v>10055.84</v>
      </c>
      <c r="AJ442" s="237" t="str">
        <f>VLOOKUP(Tableau1[[#This Row],[POposte]],Tableau5[#All],3,FALSE)</f>
        <v>300020861</v>
      </c>
      <c r="AK442" s="237" t="str">
        <f>VLOOKUP(Tableau1[[#This Row],[POposte]],Tableau5[#All],4,FALSE)</f>
        <v>2</v>
      </c>
      <c r="AL442" s="146" t="str">
        <f>VLOOKUP(Tableau1[[#This Row],[POposte]],Tableau5[#All],2,FALSE)</f>
        <v>255223121102</v>
      </c>
      <c r="AM442" s="237" t="str">
        <f>VLOOKUP(Tableau1[[#This Row],[POposte]],Tableau8[],9,FALSE)</f>
        <v>Z</v>
      </c>
      <c r="AN442" s="241">
        <f>VLOOKUP(Tableau1[[#This Row],[POposte]],Tableau8[],16,FALSE)</f>
        <v>1</v>
      </c>
      <c r="AO442" s="200">
        <f>VLOOKUP(Tableau1[[#This Row],[POposte]],Tableau8[],17,FALSE)</f>
        <v>0</v>
      </c>
      <c r="AP442" s="1" t="str">
        <f>VLOOKUP(Tableau1[[#This Row],[POposte]],Tableau13[#All],10,FALSE)</f>
        <v>0800</v>
      </c>
      <c r="AQ442" s="1" t="str">
        <f>VLOOKUP(MID(Tableau1[[#This Row],[Codenva]],1,2),Tableau36[],2,FALSE)</f>
        <v>Overheidsopdrachten van beperkte waarde (0800)</v>
      </c>
      <c r="AR442" s="1" t="str">
        <f>VLOOKUP(Tableau1[[#This Row],[POposte]],Tableau13[#All],16,FALSE)</f>
        <v/>
      </c>
      <c r="AS442" s="285" t="str">
        <f>Tableau1[[#This Row],[KRC]]&amp;Tableau1[[#This Row],[Poste KRC]]</f>
        <v>3000208612</v>
      </c>
      <c r="AT442" s="1" t="str">
        <f>VLOOKUP(Tableau1[[#This Row],[Colonne3]],Tableau6[[#All],[krcposte]:[description ]],2,FALSE)</f>
        <v>Testing/reactifs</v>
      </c>
    </row>
    <row r="443" spans="1:46" x14ac:dyDescent="0.35">
      <c r="A443" s="1" t="str">
        <f>Tableau1[[#This Row],[Nº pièce référence]]</f>
        <v>4500697680</v>
      </c>
      <c r="B443" s="205"/>
      <c r="C443" s="1" t="s">
        <v>347</v>
      </c>
      <c r="D443" s="1"/>
      <c r="E443" s="1" t="s">
        <v>349</v>
      </c>
      <c r="F443" s="178"/>
      <c r="G443" s="123"/>
      <c r="H443" s="73"/>
      <c r="I443" s="42"/>
      <c r="J443" s="73"/>
      <c r="K443" s="73"/>
      <c r="L443" s="176" t="s">
        <v>276</v>
      </c>
      <c r="M443" s="73" t="s">
        <v>332</v>
      </c>
      <c r="N443" s="42"/>
      <c r="O443" s="42"/>
      <c r="P443" s="73" t="s">
        <v>903</v>
      </c>
      <c r="Q443" s="73" t="s">
        <v>351</v>
      </c>
      <c r="R443" s="226" t="str">
        <f>VLOOKUP(Tableau1[[#This Row],[POposte]],Tableau8[],15,FALSE)</f>
        <v>BB</v>
      </c>
      <c r="S443" s="226" t="str">
        <f>VLOOKUP(Tableau1[[#This Row],[POposte]],Tableau8[],14,FALSE)</f>
        <v>XXX</v>
      </c>
      <c r="T443" s="75" t="str">
        <f>IF(Tableau1[[#This Row],[Strat lancement]]="A0",IF(Tableau1[[#This Row],[Statut lancement]]="X","OK","NOK"),IF(Tableau1[[#This Row],[Strat lancement]]="AA",IF(Tableau1[[#This Row],[Statut lancement]]="XX","OK","NOK"),IF(Tableau1[[#This Row],[Strat lancement]]="BB",IF(Tableau1[[#This Row],[Statut lancement]]="XXX","OK","NOK"))))</f>
        <v>OK</v>
      </c>
      <c r="U443" s="18" t="s">
        <v>352</v>
      </c>
      <c r="V443" s="1" t="s">
        <v>1419</v>
      </c>
      <c r="W443" s="1" t="s">
        <v>222</v>
      </c>
      <c r="X443" s="2">
        <v>44127</v>
      </c>
      <c r="Y443" s="1" t="s">
        <v>1705</v>
      </c>
      <c r="Z443" s="1" t="s">
        <v>219</v>
      </c>
      <c r="AA443" s="2">
        <v>44127</v>
      </c>
      <c r="AB443" s="123" t="s">
        <v>220</v>
      </c>
      <c r="AC443" s="1" t="str">
        <f>VLOOKUP(Tableau1[[#This Row],[POposte]],Tableau8[#All],18,FALSE)</f>
        <v/>
      </c>
      <c r="AD443" s="236" t="str">
        <f>CONCATENATE(Tableau1[[#This Row],[Nº pièce référence]],Tableau1[[#This Row],[Poste de réf.]])</f>
        <v>450069768030</v>
      </c>
      <c r="AE443" s="237">
        <f>VLOOKUP(Tableau1[[#This Row],[POposte]],Tableau5[#All],5,FALSE)</f>
        <v>1258.4000000000001</v>
      </c>
      <c r="AF443" s="238" t="s">
        <v>52</v>
      </c>
      <c r="AG443" s="237">
        <f>VLOOKUP(Tableau1[[#This Row],[POposte]],Tableau5[#All],6,FALSE)</f>
        <v>0</v>
      </c>
      <c r="AH443" s="238" t="s">
        <v>52</v>
      </c>
      <c r="AI443" s="239">
        <f>Tableau1[[#This Row],[Montant Engagé PO]]-Tableau1[[#This Row],[Montant Liquidé]]</f>
        <v>1258.4000000000001</v>
      </c>
      <c r="AJ443" s="237" t="str">
        <f>VLOOKUP(Tableau1[[#This Row],[POposte]],Tableau5[#All],3,FALSE)</f>
        <v>300020861</v>
      </c>
      <c r="AK443" s="237" t="str">
        <f>VLOOKUP(Tableau1[[#This Row],[POposte]],Tableau5[#All],4,FALSE)</f>
        <v>2</v>
      </c>
      <c r="AL443" s="146" t="str">
        <f>VLOOKUP(Tableau1[[#This Row],[POposte]],Tableau5[#All],2,FALSE)</f>
        <v>255223121102</v>
      </c>
      <c r="AM443" s="237" t="str">
        <f>VLOOKUP(Tableau1[[#This Row],[POposte]],Tableau8[],9,FALSE)</f>
        <v>L</v>
      </c>
      <c r="AN443" s="241">
        <f>VLOOKUP(Tableau1[[#This Row],[POposte]],Tableau8[],16,FALSE)</f>
        <v>2</v>
      </c>
      <c r="AO443" s="200">
        <f>VLOOKUP(Tableau1[[#This Row],[POposte]],Tableau8[],17,FALSE)</f>
        <v>2</v>
      </c>
      <c r="AP443" s="1" t="str">
        <f>VLOOKUP(Tableau1[[#This Row],[POposte]],Tableau13[#All],10,FALSE)</f>
        <v>0800</v>
      </c>
      <c r="AQ443" s="1" t="str">
        <f>VLOOKUP(MID(Tableau1[[#This Row],[Codenva]],1,2),Tableau36[],2,FALSE)</f>
        <v>Overheidsopdrachten van beperkte waarde (0800)</v>
      </c>
      <c r="AR443" s="1" t="str">
        <f>VLOOKUP(Tableau1[[#This Row],[POposte]],Tableau13[#All],16,FALSE)</f>
        <v/>
      </c>
      <c r="AS443" s="285" t="str">
        <f>Tableau1[[#This Row],[KRC]]&amp;Tableau1[[#This Row],[Poste KRC]]</f>
        <v>3000208612</v>
      </c>
      <c r="AT443" s="1" t="str">
        <f>VLOOKUP(Tableau1[[#This Row],[Colonne3]],Tableau6[[#All],[krcposte]:[description ]],2,FALSE)</f>
        <v>Testing/reactifs</v>
      </c>
    </row>
    <row r="444" spans="1:46" hidden="1" x14ac:dyDescent="0.35">
      <c r="A444" s="1" t="str">
        <f>Tableau1[[#This Row],[Nº pièce référence]]</f>
        <v>4500681641</v>
      </c>
      <c r="B444" s="124"/>
      <c r="C444" s="1"/>
      <c r="D444" s="1"/>
      <c r="E444" s="1" t="s">
        <v>1706</v>
      </c>
      <c r="F444" s="92"/>
      <c r="G444" s="123"/>
      <c r="H444" s="75" t="s">
        <v>214</v>
      </c>
      <c r="I444" s="75" t="s">
        <v>214</v>
      </c>
      <c r="J444" s="75" t="s">
        <v>214</v>
      </c>
      <c r="K444" s="75" t="s">
        <v>214</v>
      </c>
      <c r="L444" s="1" t="s">
        <v>221</v>
      </c>
      <c r="M444" s="75"/>
      <c r="N444" s="75"/>
      <c r="O444" s="75"/>
      <c r="P444" s="75"/>
      <c r="Q444" s="75" t="s">
        <v>214</v>
      </c>
      <c r="R444" s="226" t="str">
        <f>VLOOKUP(Tableau1[[#This Row],[POposte]],Tableau8[],15,FALSE)</f>
        <v>A0</v>
      </c>
      <c r="S444" s="226" t="str">
        <f>VLOOKUP(Tableau1[[#This Row],[POposte]],Tableau8[],14,FALSE)</f>
        <v>X</v>
      </c>
      <c r="T444" s="75" t="str">
        <f>IF(Tableau1[[#This Row],[Strat lancement]]="A0",IF(Tableau1[[#This Row],[Statut lancement]]="X","OK","NOK"),IF(Tableau1[[#This Row],[Strat lancement]]="AA",IF(Tableau1[[#This Row],[Statut lancement]]="XX","OK","NOK"),IF(Tableau1[[#This Row],[Strat lancement]]="BB",IF(Tableau1[[#This Row],[Statut lancement]]="XXX","OK","NOK"))))</f>
        <v>OK</v>
      </c>
      <c r="U444" s="18" t="s">
        <v>1707</v>
      </c>
      <c r="V444" s="1" t="s">
        <v>1708</v>
      </c>
      <c r="W444" s="1" t="s">
        <v>88</v>
      </c>
      <c r="X444" s="2">
        <v>43956</v>
      </c>
      <c r="Y444" s="1" t="s">
        <v>1174</v>
      </c>
      <c r="Z444" s="1" t="s">
        <v>219</v>
      </c>
      <c r="AA444" s="2">
        <v>44018</v>
      </c>
      <c r="AB444" s="123" t="s">
        <v>220</v>
      </c>
      <c r="AC444" s="1" t="str">
        <f>VLOOKUP(Tableau1[[#This Row],[POposte]],Tableau8[#All],18,FALSE)</f>
        <v/>
      </c>
      <c r="AD444" s="236" t="str">
        <f>CONCATENATE(Tableau1[[#This Row],[Nº pièce référence]],Tableau1[[#This Row],[Poste de réf.]])</f>
        <v>450068164110</v>
      </c>
      <c r="AE444" s="237">
        <f>VLOOKUP(Tableau1[[#This Row],[POposte]],Tableau5[#All],5,FALSE)</f>
        <v>273.94</v>
      </c>
      <c r="AF444" s="238" t="s">
        <v>52</v>
      </c>
      <c r="AG444" s="237">
        <f>VLOOKUP(Tableau1[[#This Row],[POposte]],Tableau5[#All],6,FALSE)</f>
        <v>273.94</v>
      </c>
      <c r="AH444" s="238" t="s">
        <v>52</v>
      </c>
      <c r="AI444" s="239">
        <f>Tableau1[[#This Row],[Montant Engagé PO]]-Tableau1[[#This Row],[Montant Liquidé]]</f>
        <v>0</v>
      </c>
      <c r="AJ444" s="237" t="str">
        <f>VLOOKUP(Tableau1[[#This Row],[POposte]],Tableau5[#All],3,FALSE)</f>
        <v>300020870</v>
      </c>
      <c r="AK444" s="237" t="str">
        <f>VLOOKUP(Tableau1[[#This Row],[POposte]],Tableau5[#All],4,FALSE)</f>
        <v>6</v>
      </c>
      <c r="AL444" s="146" t="str">
        <f>VLOOKUP(Tableau1[[#This Row],[POposte]],Tableau5[#All],2,FALSE)</f>
        <v>255223121102</v>
      </c>
      <c r="AM444" s="237" t="str">
        <f>VLOOKUP(Tableau1[[#This Row],[POposte]],Tableau8[],9,FALSE)</f>
        <v>Z</v>
      </c>
      <c r="AN444" s="241">
        <f>VLOOKUP(Tableau1[[#This Row],[POposte]],Tableau8[],16,FALSE)</f>
        <v>1</v>
      </c>
      <c r="AO444" s="200">
        <f>VLOOKUP(Tableau1[[#This Row],[POposte]],Tableau8[],17,FALSE)</f>
        <v>0</v>
      </c>
      <c r="AP444" s="1" t="str">
        <f>VLOOKUP(Tableau1[[#This Row],[POposte]],Tableau13[#All],10,FALSE)</f>
        <v>4100</v>
      </c>
      <c r="AQ444" s="1" t="str">
        <f>VLOOKUP(MID(Tableau1[[#This Row],[Codenva]],1,2),Tableau36[],2,FALSE)</f>
        <v>Diverse Uitgaven die niet tot overheidsopdrachten behoren (4100)</v>
      </c>
      <c r="AR444" s="1" t="str">
        <f>VLOOKUP(Tableau1[[#This Row],[POposte]],Tableau13[#All],16,FALSE)</f>
        <v/>
      </c>
      <c r="AS444" s="285" t="str">
        <f>Tableau1[[#This Row],[KRC]]&amp;Tableau1[[#This Row],[Poste KRC]]</f>
        <v>3000208706</v>
      </c>
      <c r="AT444" s="1" t="e">
        <f>VLOOKUP(Tableau1[[#This Row],[Colonne3]],Tableau6[[#All],[krcposte]:[description ]],2,FALSE)</f>
        <v>#N/A</v>
      </c>
    </row>
    <row r="445" spans="1:46" x14ac:dyDescent="0.35">
      <c r="A445" s="1" t="str">
        <f>Tableau1[[#This Row],[Nº pièce référence]]</f>
        <v>4500681534</v>
      </c>
      <c r="B445" s="130" t="s">
        <v>1709</v>
      </c>
      <c r="C445" s="1"/>
      <c r="D445" s="1"/>
      <c r="E445" s="1" t="s">
        <v>1710</v>
      </c>
      <c r="F445" s="92"/>
      <c r="G445" s="125">
        <v>1</v>
      </c>
      <c r="H445" s="95">
        <v>43998</v>
      </c>
      <c r="I445" s="33">
        <v>18293</v>
      </c>
      <c r="J445" s="73" t="s">
        <v>524</v>
      </c>
      <c r="K445" s="73"/>
      <c r="L445" s="176" t="s">
        <v>276</v>
      </c>
      <c r="M445" s="33"/>
      <c r="N445" s="33"/>
      <c r="O445" s="33"/>
      <c r="P445" s="33"/>
      <c r="Q445" s="95">
        <v>43999</v>
      </c>
      <c r="R445" s="227" t="str">
        <f>VLOOKUP(Tableau1[[#This Row],[POposte]],Tableau8[],15,FALSE)</f>
        <v>BB</v>
      </c>
      <c r="S445" s="227" t="str">
        <f>VLOOKUP(Tableau1[[#This Row],[POposte]],Tableau8[],14,FALSE)</f>
        <v>XXX</v>
      </c>
      <c r="T445" s="95" t="str">
        <f>IF(Tableau1[[#This Row],[Strat lancement]]="A0",IF(Tableau1[[#This Row],[Statut lancement]]="X","OK","NOK"),IF(Tableau1[[#This Row],[Strat lancement]]="AA",IF(Tableau1[[#This Row],[Statut lancement]]="XX","OK","NOK"),IF(Tableau1[[#This Row],[Strat lancement]]="BB",IF(Tableau1[[#This Row],[Statut lancement]]="XXX","OK","NOK"))))</f>
        <v>OK</v>
      </c>
      <c r="U445" s="18" t="s">
        <v>1711</v>
      </c>
      <c r="V445" s="1" t="s">
        <v>1712</v>
      </c>
      <c r="W445" s="1" t="s">
        <v>88</v>
      </c>
      <c r="X445" s="2">
        <v>44018</v>
      </c>
      <c r="Y445" s="1" t="s">
        <v>1713</v>
      </c>
      <c r="Z445" s="1" t="s">
        <v>219</v>
      </c>
      <c r="AA445" s="2">
        <v>44018</v>
      </c>
      <c r="AB445" s="123" t="s">
        <v>220</v>
      </c>
      <c r="AC445" s="1" t="str">
        <f>VLOOKUP(Tableau1[[#This Row],[POposte]],Tableau8[#All],18,FALSE)</f>
        <v/>
      </c>
      <c r="AD445" s="236" t="str">
        <f>CONCATENATE(Tableau1[[#This Row],[Nº pièce référence]],Tableau1[[#This Row],[Poste de réf.]])</f>
        <v>450068153410</v>
      </c>
      <c r="AE445" s="237">
        <f>VLOOKUP(Tableau1[[#This Row],[POposte]],Tableau5[#All],5,FALSE)</f>
        <v>124732.72</v>
      </c>
      <c r="AF445" s="238" t="s">
        <v>52</v>
      </c>
      <c r="AG445" s="237">
        <f>VLOOKUP(Tableau1[[#This Row],[POposte]],Tableau5[#All],6,FALSE)</f>
        <v>83800.36</v>
      </c>
      <c r="AH445" s="238" t="s">
        <v>52</v>
      </c>
      <c r="AI445" s="239">
        <f>Tableau1[[#This Row],[Montant Engagé PO]]-Tableau1[[#This Row],[Montant Liquidé]]</f>
        <v>40932.36</v>
      </c>
      <c r="AJ445" s="237" t="str">
        <f>VLOOKUP(Tableau1[[#This Row],[POposte]],Tableau5[#All],3,FALSE)</f>
        <v>300020861</v>
      </c>
      <c r="AK445" s="237" t="str">
        <f>VLOOKUP(Tableau1[[#This Row],[POposte]],Tableau5[#All],4,FALSE)</f>
        <v>6</v>
      </c>
      <c r="AL445" s="146" t="str">
        <f>VLOOKUP(Tableau1[[#This Row],[POposte]],Tableau5[#All],2,FALSE)</f>
        <v>255223121102</v>
      </c>
      <c r="AM445" s="237" t="str">
        <f>VLOOKUP(Tableau1[[#This Row],[POposte]],Tableau8[],9,FALSE)</f>
        <v>Z</v>
      </c>
      <c r="AN445" s="241">
        <f>VLOOKUP(Tableau1[[#This Row],[POposte]],Tableau8[],16,FALSE)</f>
        <v>1</v>
      </c>
      <c r="AO445" s="200">
        <f>VLOOKUP(Tableau1[[#This Row],[POposte]],Tableau8[],17,FALSE)</f>
        <v>0</v>
      </c>
      <c r="AP445" s="1" t="str">
        <f>VLOOKUP(Tableau1[[#This Row],[POposte]],Tableau13[#All],10,FALSE)</f>
        <v>0500</v>
      </c>
      <c r="AQ445" s="1" t="str">
        <f>VLOOKUP(MID(Tableau1[[#This Row],[Codenva]],1,2),Tableau36[],2,FALSE)</f>
        <v>Onderhandelingsprocedure zonder voorafgaande bekendmaking (0500)</v>
      </c>
      <c r="AR445" s="1" t="str">
        <f>VLOOKUP(Tableau1[[#This Row],[POposte]],Tableau13[#All],16,FALSE)</f>
        <v/>
      </c>
      <c r="AS445" s="285" t="str">
        <f>Tableau1[[#This Row],[KRC]]&amp;Tableau1[[#This Row],[Poste KRC]]</f>
        <v>3000208616</v>
      </c>
      <c r="AT445" s="1" t="str">
        <f>VLOOKUP(Tableau1[[#This Row],[Colonne3]],Tableau6[[#All],[krcposte]:[description ]],2,FALSE)</f>
        <v>Divers Taskforce (medical devices, etc)</v>
      </c>
    </row>
    <row r="446" spans="1:46" x14ac:dyDescent="0.35">
      <c r="A446" s="1" t="str">
        <f>Tableau1[[#This Row],[Nº pièce référence]]</f>
        <v>4500682165</v>
      </c>
      <c r="B446" s="124"/>
      <c r="C446" s="1"/>
      <c r="D446" s="1"/>
      <c r="E446" s="1" t="s">
        <v>299</v>
      </c>
      <c r="F446" s="92"/>
      <c r="G446" s="123"/>
      <c r="H446" s="96">
        <v>43845</v>
      </c>
      <c r="I446" s="42"/>
      <c r="J446" s="73"/>
      <c r="K446" s="75">
        <v>43946</v>
      </c>
      <c r="L446" s="1" t="s">
        <v>35</v>
      </c>
      <c r="M446" s="42"/>
      <c r="N446" s="42"/>
      <c r="O446" s="42"/>
      <c r="P446" s="42"/>
      <c r="Q446" s="75" t="e">
        <v>#N/A</v>
      </c>
      <c r="R446" s="226" t="str">
        <f>VLOOKUP(Tableau1[[#This Row],[POposte]],Tableau8[],15,FALSE)</f>
        <v>BB</v>
      </c>
      <c r="S446" s="226" t="str">
        <f>VLOOKUP(Tableau1[[#This Row],[POposte]],Tableau8[],14,FALSE)</f>
        <v>XXX</v>
      </c>
      <c r="T446" s="75" t="str">
        <f>IF(Tableau1[[#This Row],[Strat lancement]]="A0",IF(Tableau1[[#This Row],[Statut lancement]]="X","OK","NOK"),IF(Tableau1[[#This Row],[Strat lancement]]="AA",IF(Tableau1[[#This Row],[Statut lancement]]="XX","OK","NOK"),IF(Tableau1[[#This Row],[Strat lancement]]="BB",IF(Tableau1[[#This Row],[Statut lancement]]="XXX","OK","NOK"))))</f>
        <v>OK</v>
      </c>
      <c r="U446" s="18" t="s">
        <v>301</v>
      </c>
      <c r="V446" s="1" t="s">
        <v>1714</v>
      </c>
      <c r="W446" s="1" t="s">
        <v>88</v>
      </c>
      <c r="X446" s="2">
        <v>44020</v>
      </c>
      <c r="Y446" s="1" t="s">
        <v>1715</v>
      </c>
      <c r="Z446" s="1" t="s">
        <v>219</v>
      </c>
      <c r="AA446" s="2">
        <v>44020</v>
      </c>
      <c r="AB446" s="123" t="s">
        <v>220</v>
      </c>
      <c r="AC446" s="1" t="str">
        <f>VLOOKUP(Tableau1[[#This Row],[POposte]],Tableau8[#All],18,FALSE)</f>
        <v/>
      </c>
      <c r="AD446" s="236" t="str">
        <f>CONCATENATE(Tableau1[[#This Row],[Nº pièce référence]],Tableau1[[#This Row],[Poste de réf.]])</f>
        <v>450068216510</v>
      </c>
      <c r="AE446" s="237">
        <f>VLOOKUP(Tableau1[[#This Row],[POposte]],Tableau5[#All],5,FALSE)</f>
        <v>371032.26</v>
      </c>
      <c r="AF446" s="238" t="s">
        <v>52</v>
      </c>
      <c r="AG446" s="237">
        <f>VLOOKUP(Tableau1[[#This Row],[POposte]],Tableau5[#All],6,FALSE)</f>
        <v>320272.55999999994</v>
      </c>
      <c r="AH446" s="238" t="s">
        <v>52</v>
      </c>
      <c r="AI446" s="239">
        <f>Tableau1[[#This Row],[Montant Engagé PO]]-Tableau1[[#This Row],[Montant Liquidé]]</f>
        <v>50759.70000000007</v>
      </c>
      <c r="AJ446" s="237" t="str">
        <f>VLOOKUP(Tableau1[[#This Row],[POposte]],Tableau5[#All],3,FALSE)</f>
        <v>300020484</v>
      </c>
      <c r="AK446" s="237" t="str">
        <f>VLOOKUP(Tableau1[[#This Row],[POposte]],Tableau5[#All],4,FALSE)</f>
        <v>1</v>
      </c>
      <c r="AL446" s="146" t="str">
        <f>VLOOKUP(Tableau1[[#This Row],[POposte]],Tableau5[#All],2,FALSE)</f>
        <v>252103121101</v>
      </c>
      <c r="AM446" s="237" t="str">
        <f>VLOOKUP(Tableau1[[#This Row],[POposte]],Tableau8[],9,FALSE)</f>
        <v>Z</v>
      </c>
      <c r="AN446" s="241">
        <f>VLOOKUP(Tableau1[[#This Row],[POposte]],Tableau8[],16,FALSE)</f>
        <v>1</v>
      </c>
      <c r="AO446" s="200">
        <f>VLOOKUP(Tableau1[[#This Row],[POposte]],Tableau8[],17,FALSE)</f>
        <v>0</v>
      </c>
      <c r="AP446" s="1" t="str">
        <f>VLOOKUP(Tableau1[[#This Row],[POposte]],Tableau13[#All],10,FALSE)</f>
        <v>4120</v>
      </c>
      <c r="AQ446" s="1" t="str">
        <f>VLOOKUP(MID(Tableau1[[#This Row],[Codenva]],1,2),Tableau36[],2,FALSE)</f>
        <v>Diverse Uitgaven die niet tot overheidsopdrachten behoren (4100)</v>
      </c>
      <c r="AR446" s="1" t="str">
        <f>VLOOKUP(Tableau1[[#This Row],[POposte]],Tableau13[#All],16,FALSE)</f>
        <v/>
      </c>
      <c r="AS446" s="285" t="str">
        <f>Tableau1[[#This Row],[KRC]]&amp;Tableau1[[#This Row],[Poste KRC]]</f>
        <v>3000204841</v>
      </c>
      <c r="AT446" s="1" t="str">
        <f>VLOOKUP(Tableau1[[#This Row],[Colonne3]],Tableau6[[#All],[krcposte]:[description ]],2,FALSE)</f>
        <v>honoraire avocat</v>
      </c>
    </row>
    <row r="447" spans="1:46" x14ac:dyDescent="0.35">
      <c r="A447" s="1" t="str">
        <f>Tableau1[[#This Row],[Nº pièce référence]]</f>
        <v>4500682212</v>
      </c>
      <c r="B447" s="124"/>
      <c r="C447" s="1"/>
      <c r="D447" s="1"/>
      <c r="E447" s="1" t="s">
        <v>809</v>
      </c>
      <c r="F447" s="92"/>
      <c r="G447" s="123"/>
      <c r="H447" s="75" t="s">
        <v>214</v>
      </c>
      <c r="I447" s="75" t="s">
        <v>214</v>
      </c>
      <c r="J447" s="75" t="s">
        <v>214</v>
      </c>
      <c r="K447" s="75" t="s">
        <v>214</v>
      </c>
      <c r="L447" s="176" t="s">
        <v>276</v>
      </c>
      <c r="M447" s="75"/>
      <c r="N447" s="75"/>
      <c r="O447" s="75"/>
      <c r="P447" s="75"/>
      <c r="Q447" s="75" t="s">
        <v>214</v>
      </c>
      <c r="R447" s="226" t="str">
        <f>VLOOKUP(Tableau1[[#This Row],[POposte]],Tableau8[],15,FALSE)</f>
        <v>A0</v>
      </c>
      <c r="S447" s="226" t="str">
        <f>VLOOKUP(Tableau1[[#This Row],[POposte]],Tableau8[],14,FALSE)</f>
        <v>X</v>
      </c>
      <c r="T447" s="75" t="str">
        <f>IF(Tableau1[[#This Row],[Strat lancement]]="A0",IF(Tableau1[[#This Row],[Statut lancement]]="X","OK","NOK"),IF(Tableau1[[#This Row],[Strat lancement]]="AA",IF(Tableau1[[#This Row],[Statut lancement]]="XX","OK","NOK"),IF(Tableau1[[#This Row],[Strat lancement]]="BB",IF(Tableau1[[#This Row],[Statut lancement]]="XXX","OK","NOK"))))</f>
        <v>OK</v>
      </c>
      <c r="U447" s="18" t="s">
        <v>810</v>
      </c>
      <c r="V447" s="1" t="s">
        <v>1716</v>
      </c>
      <c r="W447" s="1" t="s">
        <v>88</v>
      </c>
      <c r="X447" s="2">
        <v>44021</v>
      </c>
      <c r="Y447" s="1" t="s">
        <v>1717</v>
      </c>
      <c r="Z447" s="1" t="s">
        <v>219</v>
      </c>
      <c r="AA447" s="2">
        <v>44021</v>
      </c>
      <c r="AB447" s="123" t="s">
        <v>220</v>
      </c>
      <c r="AC447" s="1" t="str">
        <f>VLOOKUP(Tableau1[[#This Row],[POposte]],Tableau8[#All],18,FALSE)</f>
        <v/>
      </c>
      <c r="AD447" s="236" t="str">
        <f>CONCATENATE(Tableau1[[#This Row],[Nº pièce référence]],Tableau1[[#This Row],[Poste de réf.]])</f>
        <v>450068221210</v>
      </c>
      <c r="AE447" s="237">
        <f>VLOOKUP(Tableau1[[#This Row],[POposte]],Tableau5[#All],5,FALSE)</f>
        <v>58.08</v>
      </c>
      <c r="AF447" s="238" t="s">
        <v>52</v>
      </c>
      <c r="AG447" s="237">
        <f>VLOOKUP(Tableau1[[#This Row],[POposte]],Tableau5[#All],6,FALSE)</f>
        <v>58.08</v>
      </c>
      <c r="AH447" s="238" t="s">
        <v>52</v>
      </c>
      <c r="AI447" s="239">
        <f>Tableau1[[#This Row],[Montant Engagé PO]]-Tableau1[[#This Row],[Montant Liquidé]]</f>
        <v>0</v>
      </c>
      <c r="AJ447" s="237" t="str">
        <f>VLOOKUP(Tableau1[[#This Row],[POposte]],Tableau5[#All],3,FALSE)</f>
        <v>300020861</v>
      </c>
      <c r="AK447" s="237" t="str">
        <f>VLOOKUP(Tableau1[[#This Row],[POposte]],Tableau5[#All],4,FALSE)</f>
        <v>1</v>
      </c>
      <c r="AL447" s="146" t="str">
        <f>VLOOKUP(Tableau1[[#This Row],[POposte]],Tableau5[#All],2,FALSE)</f>
        <v>255223121102</v>
      </c>
      <c r="AM447" s="237" t="str">
        <f>VLOOKUP(Tableau1[[#This Row],[POposte]],Tableau8[],9,FALSE)</f>
        <v>Z</v>
      </c>
      <c r="AN447" s="241">
        <f>VLOOKUP(Tableau1[[#This Row],[POposte]],Tableau8[],16,FALSE)</f>
        <v>1</v>
      </c>
      <c r="AO447" s="200">
        <f>VLOOKUP(Tableau1[[#This Row],[POposte]],Tableau8[],17,FALSE)</f>
        <v>0</v>
      </c>
      <c r="AP447" s="1" t="str">
        <f>VLOOKUP(Tableau1[[#This Row],[POposte]],Tableau13[#All],10,FALSE)</f>
        <v>0800</v>
      </c>
      <c r="AQ447" s="1" t="str">
        <f>VLOOKUP(MID(Tableau1[[#This Row],[Codenva]],1,2),Tableau36[],2,FALSE)</f>
        <v>Overheidsopdrachten van beperkte waarde (0800)</v>
      </c>
      <c r="AR447" s="1" t="str">
        <f>VLOOKUP(Tableau1[[#This Row],[POposte]],Tableau13[#All],16,FALSE)</f>
        <v/>
      </c>
      <c r="AS447" s="285" t="str">
        <f>Tableau1[[#This Row],[KRC]]&amp;Tableau1[[#This Row],[Poste KRC]]</f>
        <v>3000208611</v>
      </c>
      <c r="AT447" s="1" t="str">
        <f>VLOOKUP(Tableau1[[#This Row],[Colonne3]],Tableau6[[#All],[krcposte]:[description ]],2,FALSE)</f>
        <v>PPE</v>
      </c>
    </row>
    <row r="448" spans="1:46" x14ac:dyDescent="0.35">
      <c r="A448" s="1" t="str">
        <f>Tableau1[[#This Row],[Nº pièce référence]]</f>
        <v>4500682970</v>
      </c>
      <c r="B448" s="126" t="s">
        <v>1718</v>
      </c>
      <c r="C448" s="1"/>
      <c r="D448" s="1"/>
      <c r="E448" s="1" t="s">
        <v>1050</v>
      </c>
      <c r="F448" s="92"/>
      <c r="G448" s="123"/>
      <c r="H448" s="95">
        <v>43949</v>
      </c>
      <c r="I448" s="33">
        <v>13185</v>
      </c>
      <c r="J448" s="73" t="s">
        <v>934</v>
      </c>
      <c r="K448" s="75">
        <v>43995</v>
      </c>
      <c r="L448" s="176" t="s">
        <v>276</v>
      </c>
      <c r="M448" s="33"/>
      <c r="N448" s="33"/>
      <c r="O448" s="33"/>
      <c r="P448" s="33"/>
      <c r="Q448" s="75" t="e">
        <v>#N/A</v>
      </c>
      <c r="R448" s="226" t="str">
        <f>VLOOKUP(Tableau1[[#This Row],[POposte]],Tableau8[],15,FALSE)</f>
        <v>BB</v>
      </c>
      <c r="S448" s="226" t="str">
        <f>VLOOKUP(Tableau1[[#This Row],[POposte]],Tableau8[],14,FALSE)</f>
        <v>XXX</v>
      </c>
      <c r="T448" s="75" t="str">
        <f>IF(Tableau1[[#This Row],[Strat lancement]]="A0",IF(Tableau1[[#This Row],[Statut lancement]]="X","OK","NOK"),IF(Tableau1[[#This Row],[Strat lancement]]="AA",IF(Tableau1[[#This Row],[Statut lancement]]="XX","OK","NOK"),IF(Tableau1[[#This Row],[Strat lancement]]="BB",IF(Tableau1[[#This Row],[Statut lancement]]="XXX","OK","NOK"))))</f>
        <v>OK</v>
      </c>
      <c r="U448" s="18" t="s">
        <v>1051</v>
      </c>
      <c r="V448" s="1" t="s">
        <v>1719</v>
      </c>
      <c r="W448" s="1" t="s">
        <v>88</v>
      </c>
      <c r="X448" s="2">
        <v>44026</v>
      </c>
      <c r="Y448" s="1" t="s">
        <v>1053</v>
      </c>
      <c r="Z448" s="1" t="s">
        <v>219</v>
      </c>
      <c r="AA448" s="2">
        <v>44026</v>
      </c>
      <c r="AB448" s="123" t="s">
        <v>220</v>
      </c>
      <c r="AC448" s="1" t="str">
        <f>VLOOKUP(Tableau1[[#This Row],[POposte]],Tableau8[#All],18,FALSE)</f>
        <v/>
      </c>
      <c r="AD448" s="236" t="str">
        <f>CONCATENATE(Tableau1[[#This Row],[Nº pièce référence]],Tableau1[[#This Row],[Poste de réf.]])</f>
        <v>450068297010</v>
      </c>
      <c r="AE448" s="237">
        <f>VLOOKUP(Tableau1[[#This Row],[POposte]],Tableau5[#All],5,FALSE)</f>
        <v>260452.5</v>
      </c>
      <c r="AF448" s="238" t="s">
        <v>52</v>
      </c>
      <c r="AG448" s="237">
        <f>VLOOKUP(Tableau1[[#This Row],[POposte]],Tableau5[#All],6,FALSE)</f>
        <v>260452.5</v>
      </c>
      <c r="AH448" s="238" t="s">
        <v>52</v>
      </c>
      <c r="AI448" s="239">
        <f>Tableau1[[#This Row],[Montant Engagé PO]]-Tableau1[[#This Row],[Montant Liquidé]]</f>
        <v>0</v>
      </c>
      <c r="AJ448" s="237" t="str">
        <f>VLOOKUP(Tableau1[[#This Row],[POposte]],Tableau5[#All],3,FALSE)</f>
        <v>300020861</v>
      </c>
      <c r="AK448" s="237" t="str">
        <f>VLOOKUP(Tableau1[[#This Row],[POposte]],Tableau5[#All],4,FALSE)</f>
        <v>1</v>
      </c>
      <c r="AL448" s="146" t="str">
        <f>VLOOKUP(Tableau1[[#This Row],[POposte]],Tableau5[#All],2,FALSE)</f>
        <v>255223121102</v>
      </c>
      <c r="AM448" s="237" t="str">
        <f>VLOOKUP(Tableau1[[#This Row],[POposte]],Tableau8[],9,FALSE)</f>
        <v>Z</v>
      </c>
      <c r="AN448" s="241">
        <f>VLOOKUP(Tableau1[[#This Row],[POposte]],Tableau8[],16,FALSE)</f>
        <v>1</v>
      </c>
      <c r="AO448" s="201">
        <f>VLOOKUP(Tableau1[[#This Row],[POposte]],Tableau8[],17,FALSE)</f>
        <v>0</v>
      </c>
      <c r="AP448" s="1" t="str">
        <f>VLOOKUP(Tableau1[[#This Row],[POposte]],Tableau13[#All],10,FALSE)</f>
        <v>0500</v>
      </c>
      <c r="AQ448" s="1" t="str">
        <f>VLOOKUP(MID(Tableau1[[#This Row],[Codenva]],1,2),Tableau36[],2,FALSE)</f>
        <v>Onderhandelingsprocedure zonder voorafgaande bekendmaking (0500)</v>
      </c>
      <c r="AR448" s="1" t="str">
        <f>VLOOKUP(Tableau1[[#This Row],[POposte]],Tableau13[#All],16,FALSE)</f>
        <v/>
      </c>
      <c r="AS448" s="285" t="str">
        <f>Tableau1[[#This Row],[KRC]]&amp;Tableau1[[#This Row],[Poste KRC]]</f>
        <v>3000208611</v>
      </c>
      <c r="AT448" s="1" t="str">
        <f>VLOOKUP(Tableau1[[#This Row],[Colonne3]],Tableau6[[#All],[krcposte]:[description ]],2,FALSE)</f>
        <v>PPE</v>
      </c>
    </row>
    <row r="449" spans="1:46" x14ac:dyDescent="0.35">
      <c r="A449" s="1" t="str">
        <f>Tableau1[[#This Row],[Nº pièce référence]]</f>
        <v>4500683031</v>
      </c>
      <c r="B449" s="124"/>
      <c r="C449" s="1" t="s">
        <v>1078</v>
      </c>
      <c r="D449" s="1" t="s">
        <v>1720</v>
      </c>
      <c r="E449" s="1" t="s">
        <v>1721</v>
      </c>
      <c r="F449" s="92"/>
      <c r="G449" s="123"/>
      <c r="H449" s="75">
        <v>44097</v>
      </c>
      <c r="I449" s="75">
        <v>22539</v>
      </c>
      <c r="J449" s="75" t="s">
        <v>1722</v>
      </c>
      <c r="K449" s="75" t="s">
        <v>1722</v>
      </c>
      <c r="L449" s="176" t="s">
        <v>276</v>
      </c>
      <c r="M449" s="75"/>
      <c r="N449" s="75"/>
      <c r="O449" s="75"/>
      <c r="P449" s="75"/>
      <c r="Q449" s="75">
        <v>44099</v>
      </c>
      <c r="R449" s="226" t="str">
        <f>VLOOKUP(Tableau1[[#This Row],[POposte]],Tableau8[],15,FALSE)</f>
        <v>BB</v>
      </c>
      <c r="S449" s="226" t="str">
        <f>VLOOKUP(Tableau1[[#This Row],[POposte]],Tableau8[],14,FALSE)</f>
        <v>XXX</v>
      </c>
      <c r="T449" s="75" t="str">
        <f>IF(Tableau1[[#This Row],[Strat lancement]]="A0",IF(Tableau1[[#This Row],[Statut lancement]]="X","OK","NOK"),IF(Tableau1[[#This Row],[Strat lancement]]="AA",IF(Tableau1[[#This Row],[Statut lancement]]="XX","OK","NOK"),IF(Tableau1[[#This Row],[Strat lancement]]="BB",IF(Tableau1[[#This Row],[Statut lancement]]="XXX","OK","NOK"))))</f>
        <v>OK</v>
      </c>
      <c r="U449" s="18" t="s">
        <v>1723</v>
      </c>
      <c r="V449" s="1" t="s">
        <v>1724</v>
      </c>
      <c r="W449" s="1" t="s">
        <v>88</v>
      </c>
      <c r="X449" s="2">
        <v>44027</v>
      </c>
      <c r="Y449" s="1" t="s">
        <v>1725</v>
      </c>
      <c r="Z449" s="1" t="s">
        <v>219</v>
      </c>
      <c r="AA449" s="2">
        <v>44027</v>
      </c>
      <c r="AB449" s="123" t="s">
        <v>220</v>
      </c>
      <c r="AC449" s="1" t="str">
        <f>VLOOKUP(Tableau1[[#This Row],[POposte]],Tableau8[#All],18,FALSE)</f>
        <v/>
      </c>
      <c r="AD449" s="236" t="str">
        <f>CONCATENATE(Tableau1[[#This Row],[Nº pièce référence]],Tableau1[[#This Row],[Poste de réf.]])</f>
        <v>450068303110</v>
      </c>
      <c r="AE449" s="237">
        <f>VLOOKUP(Tableau1[[#This Row],[POposte]],Tableau5[#All],5,FALSE)</f>
        <v>6202460</v>
      </c>
      <c r="AF449" s="238" t="s">
        <v>52</v>
      </c>
      <c r="AG449" s="237">
        <f>VLOOKUP(Tableau1[[#This Row],[POposte]],Tableau5[#All],6,FALSE)</f>
        <v>0</v>
      </c>
      <c r="AH449" s="238" t="s">
        <v>52</v>
      </c>
      <c r="AI449" s="239">
        <f>Tableau1[[#This Row],[Montant Engagé PO]]-Tableau1[[#This Row],[Montant Liquidé]]</f>
        <v>6202460</v>
      </c>
      <c r="AJ449" s="237" t="str">
        <f>VLOOKUP(Tableau1[[#This Row],[POposte]],Tableau5[#All],3,FALSE)</f>
        <v>300020861</v>
      </c>
      <c r="AK449" s="237" t="str">
        <f>VLOOKUP(Tableau1[[#This Row],[POposte]],Tableau5[#All],4,FALSE)</f>
        <v>2</v>
      </c>
      <c r="AL449" s="146" t="str">
        <f>VLOOKUP(Tableau1[[#This Row],[POposte]],Tableau5[#All],2,FALSE)</f>
        <v>255223121102</v>
      </c>
      <c r="AM449" s="237" t="str">
        <f>VLOOKUP(Tableau1[[#This Row],[POposte]],Tableau8[],9,FALSE)</f>
        <v>Z</v>
      </c>
      <c r="AN449" s="241">
        <f>VLOOKUP(Tableau1[[#This Row],[POposte]],Tableau8[],16,FALSE)</f>
        <v>1</v>
      </c>
      <c r="AO449" s="200">
        <f>VLOOKUP(Tableau1[[#This Row],[POposte]],Tableau8[],17,FALSE)</f>
        <v>0</v>
      </c>
      <c r="AP449" s="1" t="str">
        <f>VLOOKUP(Tableau1[[#This Row],[POposte]],Tableau13[#All],10,FALSE)</f>
        <v>0500</v>
      </c>
      <c r="AQ449" s="1" t="str">
        <f>VLOOKUP(MID(Tableau1[[#This Row],[Codenva]],1,2),Tableau36[],2,FALSE)</f>
        <v>Onderhandelingsprocedure zonder voorafgaande bekendmaking (0500)</v>
      </c>
      <c r="AR449" s="1" t="str">
        <f>VLOOKUP(Tableau1[[#This Row],[POposte]],Tableau13[#All],16,FALSE)</f>
        <v/>
      </c>
      <c r="AS449" s="285" t="str">
        <f>Tableau1[[#This Row],[KRC]]&amp;Tableau1[[#This Row],[Poste KRC]]</f>
        <v>3000208612</v>
      </c>
      <c r="AT449" s="1" t="str">
        <f>VLOOKUP(Tableau1[[#This Row],[Colonne3]],Tableau6[[#All],[krcposte]:[description ]],2,FALSE)</f>
        <v>Testing/reactifs</v>
      </c>
    </row>
    <row r="450" spans="1:46" x14ac:dyDescent="0.35">
      <c r="A450" s="1" t="str">
        <f>Tableau1[[#This Row],[Nº pièce référence]]</f>
        <v>4500683028</v>
      </c>
      <c r="B450" s="124"/>
      <c r="C450" s="1" t="s">
        <v>1078</v>
      </c>
      <c r="D450" s="1" t="s">
        <v>1720</v>
      </c>
      <c r="E450" s="1" t="s">
        <v>1726</v>
      </c>
      <c r="F450" s="92"/>
      <c r="G450" s="123"/>
      <c r="H450" s="75">
        <v>44097</v>
      </c>
      <c r="I450" s="75">
        <v>22539</v>
      </c>
      <c r="J450" s="75" t="s">
        <v>1722</v>
      </c>
      <c r="K450" s="75" t="s">
        <v>1722</v>
      </c>
      <c r="L450" s="176" t="s">
        <v>276</v>
      </c>
      <c r="M450" s="75"/>
      <c r="N450" s="75"/>
      <c r="O450" s="75"/>
      <c r="P450" s="75"/>
      <c r="Q450" s="75">
        <v>44099</v>
      </c>
      <c r="R450" s="226" t="str">
        <f>VLOOKUP(Tableau1[[#This Row],[POposte]],Tableau8[],15,FALSE)</f>
        <v>BB</v>
      </c>
      <c r="S450" s="226" t="str">
        <f>VLOOKUP(Tableau1[[#This Row],[POposte]],Tableau8[],14,FALSE)</f>
        <v>XXX</v>
      </c>
      <c r="T450" s="75" t="str">
        <f>IF(Tableau1[[#This Row],[Strat lancement]]="A0",IF(Tableau1[[#This Row],[Statut lancement]]="X","OK","NOK"),IF(Tableau1[[#This Row],[Strat lancement]]="AA",IF(Tableau1[[#This Row],[Statut lancement]]="XX","OK","NOK"),IF(Tableau1[[#This Row],[Strat lancement]]="BB",IF(Tableau1[[#This Row],[Statut lancement]]="XXX","OK","NOK"))))</f>
        <v>OK</v>
      </c>
      <c r="U450" s="18" t="s">
        <v>1727</v>
      </c>
      <c r="V450" s="1" t="s">
        <v>1728</v>
      </c>
      <c r="W450" s="1" t="s">
        <v>88</v>
      </c>
      <c r="X450" s="2">
        <v>44027</v>
      </c>
      <c r="Y450" s="1" t="s">
        <v>1725</v>
      </c>
      <c r="Z450" s="1" t="s">
        <v>219</v>
      </c>
      <c r="AA450" s="2">
        <v>44027</v>
      </c>
      <c r="AB450" s="123" t="s">
        <v>220</v>
      </c>
      <c r="AC450" s="1" t="str">
        <f>VLOOKUP(Tableau1[[#This Row],[POposte]],Tableau8[#All],18,FALSE)</f>
        <v/>
      </c>
      <c r="AD450" s="236" t="str">
        <f>CONCATENATE(Tableau1[[#This Row],[Nº pièce référence]],Tableau1[[#This Row],[Poste de réf.]])</f>
        <v>450068302810</v>
      </c>
      <c r="AE450" s="237">
        <f>VLOOKUP(Tableau1[[#This Row],[POposte]],Tableau5[#All],5,FALSE)</f>
        <v>4060250</v>
      </c>
      <c r="AF450" s="238" t="s">
        <v>52</v>
      </c>
      <c r="AG450" s="237">
        <f>VLOOKUP(Tableau1[[#This Row],[POposte]],Tableau5[#All],6,FALSE)</f>
        <v>0</v>
      </c>
      <c r="AH450" s="238" t="s">
        <v>52</v>
      </c>
      <c r="AI450" s="239">
        <f>Tableau1[[#This Row],[Montant Engagé PO]]-Tableau1[[#This Row],[Montant Liquidé]]</f>
        <v>4060250</v>
      </c>
      <c r="AJ450" s="237" t="str">
        <f>VLOOKUP(Tableau1[[#This Row],[POposte]],Tableau5[#All],3,FALSE)</f>
        <v>300020861</v>
      </c>
      <c r="AK450" s="237" t="str">
        <f>VLOOKUP(Tableau1[[#This Row],[POposte]],Tableau5[#All],4,FALSE)</f>
        <v>2</v>
      </c>
      <c r="AL450" s="146" t="str">
        <f>VLOOKUP(Tableau1[[#This Row],[POposte]],Tableau5[#All],2,FALSE)</f>
        <v>255223121102</v>
      </c>
      <c r="AM450" s="237" t="str">
        <f>VLOOKUP(Tableau1[[#This Row],[POposte]],Tableau8[],9,FALSE)</f>
        <v>Z</v>
      </c>
      <c r="AN450" s="241">
        <f>VLOOKUP(Tableau1[[#This Row],[POposte]],Tableau8[],16,FALSE)</f>
        <v>1</v>
      </c>
      <c r="AO450" s="200">
        <f>VLOOKUP(Tableau1[[#This Row],[POposte]],Tableau8[],17,FALSE)</f>
        <v>0</v>
      </c>
      <c r="AP450" s="1" t="str">
        <f>VLOOKUP(Tableau1[[#This Row],[POposte]],Tableau13[#All],10,FALSE)</f>
        <v>0500</v>
      </c>
      <c r="AQ450" s="1" t="str">
        <f>VLOOKUP(MID(Tableau1[[#This Row],[Codenva]],1,2),Tableau36[],2,FALSE)</f>
        <v>Onderhandelingsprocedure zonder voorafgaande bekendmaking (0500)</v>
      </c>
      <c r="AR450" s="1" t="str">
        <f>VLOOKUP(Tableau1[[#This Row],[POposte]],Tableau13[#All],16,FALSE)</f>
        <v/>
      </c>
      <c r="AS450" s="285" t="str">
        <f>Tableau1[[#This Row],[KRC]]&amp;Tableau1[[#This Row],[Poste KRC]]</f>
        <v>3000208612</v>
      </c>
      <c r="AT450" s="1" t="str">
        <f>VLOOKUP(Tableau1[[#This Row],[Colonne3]],Tableau6[[#All],[krcposte]:[description ]],2,FALSE)</f>
        <v>Testing/reactifs</v>
      </c>
    </row>
    <row r="451" spans="1:46" x14ac:dyDescent="0.35">
      <c r="A451" s="1" t="str">
        <f>Tableau1[[#This Row],[Nº pièce référence]]</f>
        <v>4500683264</v>
      </c>
      <c r="B451" s="205"/>
      <c r="C451" s="1"/>
      <c r="D451" s="168"/>
      <c r="E451" s="168" t="s">
        <v>1729</v>
      </c>
      <c r="F451" s="92"/>
      <c r="G451" s="123"/>
      <c r="H451" s="75" t="s">
        <v>214</v>
      </c>
      <c r="I451" s="75" t="s">
        <v>214</v>
      </c>
      <c r="J451" s="75" t="s">
        <v>214</v>
      </c>
      <c r="K451" s="75" t="s">
        <v>214</v>
      </c>
      <c r="L451" s="1" t="s">
        <v>253</v>
      </c>
      <c r="M451" s="75" t="s">
        <v>276</v>
      </c>
      <c r="N451" s="75"/>
      <c r="O451" s="75"/>
      <c r="P451" s="75"/>
      <c r="Q451" s="75" t="s">
        <v>214</v>
      </c>
      <c r="R451" s="226" t="str">
        <f>VLOOKUP(Tableau1[[#This Row],[POposte]],Tableau8[],15,FALSE)</f>
        <v>AA</v>
      </c>
      <c r="S451" s="226" t="str">
        <f>VLOOKUP(Tableau1[[#This Row],[POposte]],Tableau8[],14,FALSE)</f>
        <v>XX</v>
      </c>
      <c r="T451" s="75" t="str">
        <f>IF(Tableau1[[#This Row],[Strat lancement]]="A0",IF(Tableau1[[#This Row],[Statut lancement]]="X","OK","NOK"),IF(Tableau1[[#This Row],[Strat lancement]]="AA",IF(Tableau1[[#This Row],[Statut lancement]]="XX","OK","NOK"),IF(Tableau1[[#This Row],[Strat lancement]]="BB",IF(Tableau1[[#This Row],[Statut lancement]]="XXX","OK","NOK"))))</f>
        <v>OK</v>
      </c>
      <c r="U451" s="18" t="s">
        <v>1730</v>
      </c>
      <c r="V451" s="1" t="s">
        <v>1731</v>
      </c>
      <c r="W451" s="1" t="s">
        <v>88</v>
      </c>
      <c r="X451" s="2">
        <v>44028</v>
      </c>
      <c r="Y451" s="1" t="s">
        <v>1732</v>
      </c>
      <c r="Z451" s="1" t="s">
        <v>219</v>
      </c>
      <c r="AA451" s="2">
        <v>44028</v>
      </c>
      <c r="AB451" s="123" t="s">
        <v>220</v>
      </c>
      <c r="AC451" s="1" t="str">
        <f>VLOOKUP(Tableau1[[#This Row],[POposte]],Tableau8[#All],18,FALSE)</f>
        <v/>
      </c>
      <c r="AD451" s="236" t="str">
        <f>CONCATENATE(Tableau1[[#This Row],[Nº pièce référence]],Tableau1[[#This Row],[Poste de réf.]])</f>
        <v>450068326410</v>
      </c>
      <c r="AE451" s="237">
        <f>VLOOKUP(Tableau1[[#This Row],[POposte]],Tableau5[#All],5,FALSE)</f>
        <v>2805.57</v>
      </c>
      <c r="AF451" s="238" t="s">
        <v>52</v>
      </c>
      <c r="AG451" s="237">
        <f>VLOOKUP(Tableau1[[#This Row],[POposte]],Tableau5[#All],6,FALSE)</f>
        <v>2805.57</v>
      </c>
      <c r="AH451" s="238" t="s">
        <v>52</v>
      </c>
      <c r="AI451" s="239">
        <f>Tableau1[[#This Row],[Montant Engagé PO]]-Tableau1[[#This Row],[Montant Liquidé]]</f>
        <v>0</v>
      </c>
      <c r="AJ451" s="237" t="str">
        <f>VLOOKUP(Tableau1[[#This Row],[POposte]],Tableau5[#All],3,FALSE)</f>
        <v>300020895</v>
      </c>
      <c r="AK451" s="237" t="str">
        <f>VLOOKUP(Tableau1[[#This Row],[POposte]],Tableau5[#All],4,FALSE)</f>
        <v>1</v>
      </c>
      <c r="AL451" s="146" t="str">
        <f>VLOOKUP(Tableau1[[#This Row],[POposte]],Tableau5[#All],2,FALSE)</f>
        <v>252122121104</v>
      </c>
      <c r="AM451" s="237" t="str">
        <f>VLOOKUP(Tableau1[[#This Row],[POposte]],Tableau8[],9,FALSE)</f>
        <v>L</v>
      </c>
      <c r="AN451" s="241">
        <f>VLOOKUP(Tableau1[[#This Row],[POposte]],Tableau8[],16,FALSE)</f>
        <v>1</v>
      </c>
      <c r="AO451" s="200">
        <f>VLOOKUP(Tableau1[[#This Row],[POposte]],Tableau8[],17,FALSE)</f>
        <v>0</v>
      </c>
      <c r="AP451" s="1" t="str">
        <f>VLOOKUP(Tableau1[[#This Row],[POposte]],Tableau13[#All],10,FALSE)</f>
        <v>0800</v>
      </c>
      <c r="AQ451" s="1" t="str">
        <f>VLOOKUP(MID(Tableau1[[#This Row],[Codenva]],1,2),Tableau36[],2,FALSE)</f>
        <v>Overheidsopdrachten van beperkte waarde (0800)</v>
      </c>
      <c r="AR451" s="1" t="str">
        <f>VLOOKUP(Tableau1[[#This Row],[POposte]],Tableau13[#All],16,FALSE)</f>
        <v/>
      </c>
      <c r="AS451" s="285" t="str">
        <f>Tableau1[[#This Row],[KRC]]&amp;Tableau1[[#This Row],[Poste KRC]]</f>
        <v>3000208951</v>
      </c>
      <c r="AT451" s="1">
        <f>VLOOKUP(Tableau1[[#This Row],[Colonne3]],Tableau6[[#All],[krcposte]:[description ]],2,FALSE)</f>
        <v>0</v>
      </c>
    </row>
    <row r="452" spans="1:46" x14ac:dyDescent="0.35">
      <c r="A452" s="1" t="str">
        <f>Tableau1[[#This Row],[Nº pièce référence]]</f>
        <v>4500683293</v>
      </c>
      <c r="B452" s="122" t="s">
        <v>1733</v>
      </c>
      <c r="C452" s="1"/>
      <c r="D452" s="1"/>
      <c r="E452" s="1" t="s">
        <v>1734</v>
      </c>
      <c r="F452" s="92"/>
      <c r="G452" s="123"/>
      <c r="H452" s="96">
        <v>43980</v>
      </c>
      <c r="I452" s="42"/>
      <c r="J452" s="97" t="s">
        <v>1408</v>
      </c>
      <c r="K452" s="96">
        <v>44029</v>
      </c>
      <c r="L452" s="176" t="s">
        <v>276</v>
      </c>
      <c r="M452" s="42"/>
      <c r="N452" s="42"/>
      <c r="O452" s="42"/>
      <c r="P452" s="42"/>
      <c r="Q452" s="75" t="e">
        <v>#N/A</v>
      </c>
      <c r="R452" s="226" t="str">
        <f>VLOOKUP(Tableau1[[#This Row],[POposte]],Tableau8[],15,FALSE)</f>
        <v>BB</v>
      </c>
      <c r="S452" s="226" t="str">
        <f>VLOOKUP(Tableau1[[#This Row],[POposte]],Tableau8[],14,FALSE)</f>
        <v>XXX</v>
      </c>
      <c r="T452" s="75" t="str">
        <f>IF(Tableau1[[#This Row],[Strat lancement]]="A0",IF(Tableau1[[#This Row],[Statut lancement]]="X","OK","NOK"),IF(Tableau1[[#This Row],[Strat lancement]]="AA",IF(Tableau1[[#This Row],[Statut lancement]]="XX","OK","NOK"),IF(Tableau1[[#This Row],[Strat lancement]]="BB",IF(Tableau1[[#This Row],[Statut lancement]]="XXX","OK","NOK"))))</f>
        <v>OK</v>
      </c>
      <c r="U452" s="18" t="s">
        <v>1735</v>
      </c>
      <c r="V452" s="1" t="s">
        <v>1736</v>
      </c>
      <c r="W452" s="1" t="s">
        <v>88</v>
      </c>
      <c r="X452" s="2">
        <v>44028</v>
      </c>
      <c r="Y452" s="1" t="s">
        <v>1737</v>
      </c>
      <c r="Z452" s="1" t="s">
        <v>219</v>
      </c>
      <c r="AA452" s="2">
        <v>44028</v>
      </c>
      <c r="AB452" s="123" t="s">
        <v>220</v>
      </c>
      <c r="AC452" s="1" t="str">
        <f>VLOOKUP(Tableau1[[#This Row],[POposte]],Tableau8[#All],18,FALSE)</f>
        <v/>
      </c>
      <c r="AD452" s="236" t="str">
        <f>CONCATENATE(Tableau1[[#This Row],[Nº pièce référence]],Tableau1[[#This Row],[Poste de réf.]])</f>
        <v>450068329310</v>
      </c>
      <c r="AE452" s="237">
        <f>VLOOKUP(Tableau1[[#This Row],[POposte]],Tableau5[#All],5,FALSE)</f>
        <v>1441303.6</v>
      </c>
      <c r="AF452" s="238" t="s">
        <v>52</v>
      </c>
      <c r="AG452" s="237">
        <f>VLOOKUP(Tableau1[[#This Row],[POposte]],Tableau5[#All],6,FALSE)</f>
        <v>1281947.43</v>
      </c>
      <c r="AH452" s="238" t="s">
        <v>52</v>
      </c>
      <c r="AI452" s="239">
        <f>Tableau1[[#This Row],[Montant Engagé PO]]-Tableau1[[#This Row],[Montant Liquidé]]</f>
        <v>159356.17000000016</v>
      </c>
      <c r="AJ452" s="237" t="str">
        <f>VLOOKUP(Tableau1[[#This Row],[POposte]],Tableau5[#All],3,FALSE)</f>
        <v>300020861</v>
      </c>
      <c r="AK452" s="237" t="str">
        <f>VLOOKUP(Tableau1[[#This Row],[POposte]],Tableau5[#All],4,FALSE)</f>
        <v>5</v>
      </c>
      <c r="AL452" s="146" t="str">
        <f>VLOOKUP(Tableau1[[#This Row],[POposte]],Tableau5[#All],2,FALSE)</f>
        <v>255223121102</v>
      </c>
      <c r="AM452" s="237" t="str">
        <f>VLOOKUP(Tableau1[[#This Row],[POposte]],Tableau8[],9,FALSE)</f>
        <v>Z</v>
      </c>
      <c r="AN452" s="241">
        <f>VLOOKUP(Tableau1[[#This Row],[POposte]],Tableau8[],16,FALSE)</f>
        <v>1</v>
      </c>
      <c r="AO452" s="200">
        <f>VLOOKUP(Tableau1[[#This Row],[POposte]],Tableau8[],17,FALSE)</f>
        <v>0</v>
      </c>
      <c r="AP452" s="1" t="str">
        <f>VLOOKUP(Tableau1[[#This Row],[POposte]],Tableau13[#All],10,FALSE)</f>
        <v>0500</v>
      </c>
      <c r="AQ452" s="1" t="str">
        <f>VLOOKUP(MID(Tableau1[[#This Row],[Codenva]],1,2),Tableau36[],2,FALSE)</f>
        <v>Onderhandelingsprocedure zonder voorafgaande bekendmaking (0500)</v>
      </c>
      <c r="AR452" s="1" t="str">
        <f>VLOOKUP(Tableau1[[#This Row],[POposte]],Tableau13[#All],16,FALSE)</f>
        <v/>
      </c>
      <c r="AS452" s="285" t="str">
        <f>Tableau1[[#This Row],[KRC]]&amp;Tableau1[[#This Row],[Poste KRC]]</f>
        <v>3000208615</v>
      </c>
      <c r="AT452" s="1" t="str">
        <f>VLOOKUP(Tableau1[[#This Row],[Colonne3]],Tableau6[[#All],[krcposte]:[description ]],2,FALSE)</f>
        <v>Médicament (AFMPS)</v>
      </c>
    </row>
    <row r="453" spans="1:46" ht="43.5" x14ac:dyDescent="0.35">
      <c r="A453" s="1" t="str">
        <f>Tableau1[[#This Row],[Nº pièce référence]]</f>
        <v>4500683304</v>
      </c>
      <c r="B453" s="128" t="s">
        <v>1738</v>
      </c>
      <c r="C453" s="1"/>
      <c r="D453" s="185" t="s">
        <v>1739</v>
      </c>
      <c r="E453" s="1" t="s">
        <v>1740</v>
      </c>
      <c r="F453" s="92"/>
      <c r="G453" s="123"/>
      <c r="H453" s="95" t="s">
        <v>1741</v>
      </c>
      <c r="I453" s="33">
        <v>19155</v>
      </c>
      <c r="J453" s="73" t="s">
        <v>1702</v>
      </c>
      <c r="K453" s="73"/>
      <c r="L453" s="176" t="s">
        <v>276</v>
      </c>
      <c r="M453" s="33"/>
      <c r="N453" s="33"/>
      <c r="O453" s="33"/>
      <c r="P453" s="33"/>
      <c r="Q453" s="109" t="s">
        <v>1742</v>
      </c>
      <c r="R453" s="225" t="str">
        <f>VLOOKUP(Tableau1[[#This Row],[POposte]],Tableau8[],15,FALSE)</f>
        <v>BB</v>
      </c>
      <c r="S453" s="225" t="str">
        <f>VLOOKUP(Tableau1[[#This Row],[POposte]],Tableau8[],14,FALSE)</f>
        <v>XXX</v>
      </c>
      <c r="T453" s="109" t="str">
        <f>IF(Tableau1[[#This Row],[Strat lancement]]="A0",IF(Tableau1[[#This Row],[Statut lancement]]="X","OK","NOK"),IF(Tableau1[[#This Row],[Strat lancement]]="AA",IF(Tableau1[[#This Row],[Statut lancement]]="XX","OK","NOK"),IF(Tableau1[[#This Row],[Strat lancement]]="BB",IF(Tableau1[[#This Row],[Statut lancement]]="XXX","OK","NOK"))))</f>
        <v>OK</v>
      </c>
      <c r="U453" s="18" t="s">
        <v>1743</v>
      </c>
      <c r="V453" s="1" t="s">
        <v>1744</v>
      </c>
      <c r="W453" s="1" t="s">
        <v>88</v>
      </c>
      <c r="X453" s="2">
        <v>44028</v>
      </c>
      <c r="Y453" s="1" t="s">
        <v>1745</v>
      </c>
      <c r="Z453" s="1" t="s">
        <v>219</v>
      </c>
      <c r="AA453" s="2">
        <v>44028</v>
      </c>
      <c r="AB453" s="123" t="s">
        <v>220</v>
      </c>
      <c r="AC453" s="1" t="str">
        <f>VLOOKUP(Tableau1[[#This Row],[POposte]],Tableau8[#All],18,FALSE)</f>
        <v/>
      </c>
      <c r="AD453" s="236" t="str">
        <f>CONCATENATE(Tableau1[[#This Row],[Nº pièce référence]],Tableau1[[#This Row],[Poste de réf.]])</f>
        <v>450068330410</v>
      </c>
      <c r="AE453" s="237">
        <f>VLOOKUP(Tableau1[[#This Row],[POposte]],Tableau5[#All],5,FALSE)</f>
        <v>3972004.68</v>
      </c>
      <c r="AF453" s="238" t="s">
        <v>52</v>
      </c>
      <c r="AG453" s="237">
        <f>VLOOKUP(Tableau1[[#This Row],[POposte]],Tableau5[#All],6,FALSE)</f>
        <v>1860487.6400000001</v>
      </c>
      <c r="AH453" s="238" t="s">
        <v>52</v>
      </c>
      <c r="AI453" s="239">
        <f>Tableau1[[#This Row],[Montant Engagé PO]]-Tableau1[[#This Row],[Montant Liquidé]]</f>
        <v>2111517.04</v>
      </c>
      <c r="AJ453" s="237" t="str">
        <f>VLOOKUP(Tableau1[[#This Row],[POposte]],Tableau5[#All],3,FALSE)</f>
        <v>300020861</v>
      </c>
      <c r="AK453" s="237" t="str">
        <f>VLOOKUP(Tableau1[[#This Row],[POposte]],Tableau5[#All],4,FALSE)</f>
        <v>5</v>
      </c>
      <c r="AL453" s="146" t="str">
        <f>VLOOKUP(Tableau1[[#This Row],[POposte]],Tableau5[#All],2,FALSE)</f>
        <v>255223121102</v>
      </c>
      <c r="AM453" s="237" t="str">
        <f>VLOOKUP(Tableau1[[#This Row],[POposte]],Tableau8[],9,FALSE)</f>
        <v>Z</v>
      </c>
      <c r="AN453" s="241">
        <f>VLOOKUP(Tableau1[[#This Row],[POposte]],Tableau8[],16,FALSE)</f>
        <v>1</v>
      </c>
      <c r="AO453" s="200">
        <f>VLOOKUP(Tableau1[[#This Row],[POposte]],Tableau8[],17,FALSE)</f>
        <v>0</v>
      </c>
      <c r="AP453" s="1" t="str">
        <f>VLOOKUP(Tableau1[[#This Row],[POposte]],Tableau13[#All],10,FALSE)</f>
        <v>0520</v>
      </c>
      <c r="AQ453" s="1" t="str">
        <f>VLOOKUP(MID(Tableau1[[#This Row],[Codenva]],1,2),Tableau36[],2,FALSE)</f>
        <v>Onderhandelingsprocedure zonder voorafgaande bekendmaking (0500)</v>
      </c>
      <c r="AR453" s="1" t="str">
        <f>VLOOKUP(Tableau1[[#This Row],[POposte]],Tableau13[#All],16,FALSE)</f>
        <v/>
      </c>
      <c r="AS453" s="285" t="str">
        <f>Tableau1[[#This Row],[KRC]]&amp;Tableau1[[#This Row],[Poste KRC]]</f>
        <v>3000208615</v>
      </c>
      <c r="AT453" s="1" t="str">
        <f>VLOOKUP(Tableau1[[#This Row],[Colonne3]],Tableau6[[#All],[krcposte]:[description ]],2,FALSE)</f>
        <v>Médicament (AFMPS)</v>
      </c>
    </row>
    <row r="454" spans="1:46" x14ac:dyDescent="0.35">
      <c r="A454" s="1" t="str">
        <f>Tableau1[[#This Row],[Nº pièce référence]]</f>
        <v>4500683326</v>
      </c>
      <c r="B454" s="132"/>
      <c r="C454" s="77" t="s">
        <v>1078</v>
      </c>
      <c r="D454" s="77" t="s">
        <v>1746</v>
      </c>
      <c r="E454" s="77" t="s">
        <v>1747</v>
      </c>
      <c r="F454" s="79"/>
      <c r="G454" s="134"/>
      <c r="H454" s="112" t="s">
        <v>1722</v>
      </c>
      <c r="I454" s="112" t="s">
        <v>1722</v>
      </c>
      <c r="J454" s="112" t="s">
        <v>1722</v>
      </c>
      <c r="K454" s="112" t="s">
        <v>1722</v>
      </c>
      <c r="L454" s="176" t="s">
        <v>276</v>
      </c>
      <c r="M454" s="112"/>
      <c r="N454" s="112"/>
      <c r="O454" s="112"/>
      <c r="P454" s="112"/>
      <c r="Q454" s="112" t="s">
        <v>1722</v>
      </c>
      <c r="R454" s="226" t="str">
        <f>VLOOKUP(Tableau1[[#This Row],[POposte]],Tableau8[],15,FALSE)</f>
        <v>BB</v>
      </c>
      <c r="S454" s="226" t="str">
        <f>VLOOKUP(Tableau1[[#This Row],[POposte]],Tableau8[],14,FALSE)</f>
        <v>XXX</v>
      </c>
      <c r="T454" s="112" t="str">
        <f>IF(Tableau1[[#This Row],[Strat lancement]]="A0",IF(Tableau1[[#This Row],[Statut lancement]]="X","OK","NOK"),IF(Tableau1[[#This Row],[Strat lancement]]="AA",IF(Tableau1[[#This Row],[Statut lancement]]="XX","OK","NOK"),IF(Tableau1[[#This Row],[Strat lancement]]="BB",IF(Tableau1[[#This Row],[Statut lancement]]="XXX","OK","NOK"))))</f>
        <v>OK</v>
      </c>
      <c r="U454" s="18" t="s">
        <v>1748</v>
      </c>
      <c r="V454" s="77" t="s">
        <v>1749</v>
      </c>
      <c r="W454" s="77" t="s">
        <v>88</v>
      </c>
      <c r="X454" s="78">
        <v>44028</v>
      </c>
      <c r="Y454" s="77" t="s">
        <v>1725</v>
      </c>
      <c r="Z454" s="77" t="s">
        <v>219</v>
      </c>
      <c r="AA454" s="78">
        <v>44028</v>
      </c>
      <c r="AB454" s="134" t="s">
        <v>220</v>
      </c>
      <c r="AC454" s="77" t="str">
        <f>VLOOKUP(Tableau1[[#This Row],[POposte]],Tableau8[#All],18,FALSE)</f>
        <v/>
      </c>
      <c r="AD454" s="236" t="str">
        <f>CONCATENATE(Tableau1[[#This Row],[Nº pièce référence]],Tableau1[[#This Row],[Poste de réf.]])</f>
        <v>450068332610</v>
      </c>
      <c r="AE454" s="237">
        <f>VLOOKUP(Tableau1[[#This Row],[POposte]],Tableau5[#All],5,FALSE)</f>
        <v>6500000</v>
      </c>
      <c r="AF454" s="238" t="s">
        <v>52</v>
      </c>
      <c r="AG454" s="237">
        <f>VLOOKUP(Tableau1[[#This Row],[POposte]],Tableau5[#All],6,FALSE)</f>
        <v>6500000</v>
      </c>
      <c r="AH454" s="238" t="s">
        <v>52</v>
      </c>
      <c r="AI454" s="239">
        <f>Tableau1[[#This Row],[Montant Engagé PO]]-Tableau1[[#This Row],[Montant Liquidé]]</f>
        <v>0</v>
      </c>
      <c r="AJ454" s="237" t="str">
        <f>VLOOKUP(Tableau1[[#This Row],[POposte]],Tableau5[#All],3,FALSE)</f>
        <v>300020861</v>
      </c>
      <c r="AK454" s="237" t="str">
        <f>VLOOKUP(Tableau1[[#This Row],[POposte]],Tableau5[#All],4,FALSE)</f>
        <v>2</v>
      </c>
      <c r="AL454" s="146" t="str">
        <f>VLOOKUP(Tableau1[[#This Row],[POposte]],Tableau5[#All],2,FALSE)</f>
        <v>255223121102</v>
      </c>
      <c r="AM454" s="237" t="str">
        <f>VLOOKUP(Tableau1[[#This Row],[POposte]],Tableau8[],9,FALSE)</f>
        <v>Z</v>
      </c>
      <c r="AN454" s="241">
        <f>VLOOKUP(Tableau1[[#This Row],[POposte]],Tableau8[],16,FALSE)</f>
        <v>1</v>
      </c>
      <c r="AO454" s="200">
        <f>VLOOKUP(Tableau1[[#This Row],[POposte]],Tableau8[],17,FALSE)</f>
        <v>0</v>
      </c>
      <c r="AP454" s="1" t="str">
        <f>VLOOKUP(Tableau1[[#This Row],[POposte]],Tableau13[#All],10,FALSE)</f>
        <v>4100</v>
      </c>
      <c r="AQ454" s="1" t="str">
        <f>VLOOKUP(MID(Tableau1[[#This Row],[Codenva]],1,2),Tableau36[],2,FALSE)</f>
        <v>Diverse Uitgaven die niet tot overheidsopdrachten behoren (4100)</v>
      </c>
      <c r="AR454" s="1" t="str">
        <f>VLOOKUP(Tableau1[[#This Row],[POposte]],Tableau13[#All],16,FALSE)</f>
        <v/>
      </c>
      <c r="AS454" s="285" t="str">
        <f>Tableau1[[#This Row],[KRC]]&amp;Tableau1[[#This Row],[Poste KRC]]</f>
        <v>3000208612</v>
      </c>
      <c r="AT454" s="1" t="str">
        <f>VLOOKUP(Tableau1[[#This Row],[Colonne3]],Tableau6[[#All],[krcposte]:[description ]],2,FALSE)</f>
        <v>Testing/reactifs</v>
      </c>
    </row>
    <row r="455" spans="1:46" hidden="1" x14ac:dyDescent="0.35">
      <c r="A455" s="1" t="str">
        <f>Tableau1[[#This Row],[Nº pièce référence]]</f>
        <v>4500683822</v>
      </c>
      <c r="B455" s="124"/>
      <c r="C455" s="1"/>
      <c r="D455" s="1"/>
      <c r="E455" s="1" t="s">
        <v>1750</v>
      </c>
      <c r="F455" s="92"/>
      <c r="G455" s="123"/>
      <c r="H455" s="75" t="s">
        <v>214</v>
      </c>
      <c r="I455" s="75" t="s">
        <v>214</v>
      </c>
      <c r="J455" s="75" t="s">
        <v>214</v>
      </c>
      <c r="K455" s="75" t="s">
        <v>214</v>
      </c>
      <c r="L455" s="1"/>
      <c r="M455" s="75"/>
      <c r="N455" s="75"/>
      <c r="O455" s="75"/>
      <c r="P455" s="75"/>
      <c r="Q455" s="75" t="s">
        <v>214</v>
      </c>
      <c r="R455" s="226" t="str">
        <f>VLOOKUP(Tableau1[[#This Row],[POposte]],Tableau8[],15,FALSE)</f>
        <v>A0</v>
      </c>
      <c r="S455" s="226" t="str">
        <f>VLOOKUP(Tableau1[[#This Row],[POposte]],Tableau8[],14,FALSE)</f>
        <v>X</v>
      </c>
      <c r="T455" s="75" t="str">
        <f>IF(Tableau1[[#This Row],[Strat lancement]]="A0",IF(Tableau1[[#This Row],[Statut lancement]]="X","OK","NOK"),IF(Tableau1[[#This Row],[Strat lancement]]="AA",IF(Tableau1[[#This Row],[Statut lancement]]="XX","OK","NOK"),IF(Tableau1[[#This Row],[Strat lancement]]="BB",IF(Tableau1[[#This Row],[Statut lancement]]="XXX","OK","NOK"))))</f>
        <v>OK</v>
      </c>
      <c r="U455" s="18" t="s">
        <v>1751</v>
      </c>
      <c r="V455" s="1" t="s">
        <v>1752</v>
      </c>
      <c r="W455" s="1" t="s">
        <v>88</v>
      </c>
      <c r="X455" s="2">
        <v>44034</v>
      </c>
      <c r="Y455" s="1" t="s">
        <v>1753</v>
      </c>
      <c r="Z455" s="1" t="s">
        <v>219</v>
      </c>
      <c r="AA455" s="2">
        <v>44034</v>
      </c>
      <c r="AB455" s="123" t="s">
        <v>220</v>
      </c>
      <c r="AC455" s="1" t="str">
        <f>VLOOKUP(Tableau1[[#This Row],[POposte]],Tableau8[#All],18,FALSE)</f>
        <v/>
      </c>
      <c r="AD455" s="236" t="str">
        <f>CONCATENATE(Tableau1[[#This Row],[Nº pièce référence]],Tableau1[[#This Row],[Poste de réf.]])</f>
        <v>450068382210</v>
      </c>
      <c r="AE455" s="237">
        <f>VLOOKUP(Tableau1[[#This Row],[POposte]],Tableau5[#All],5,FALSE)</f>
        <v>15</v>
      </c>
      <c r="AF455" s="238" t="s">
        <v>52</v>
      </c>
      <c r="AG455" s="237">
        <f>VLOOKUP(Tableau1[[#This Row],[POposte]],Tableau5[#All],6,FALSE)</f>
        <v>0</v>
      </c>
      <c r="AH455" s="238" t="s">
        <v>52</v>
      </c>
      <c r="AI455" s="239">
        <f>Tableau1[[#This Row],[Montant Engagé PO]]-Tableau1[[#This Row],[Montant Liquidé]]</f>
        <v>15</v>
      </c>
      <c r="AJ455" s="237" t="str">
        <f>VLOOKUP(Tableau1[[#This Row],[POposte]],Tableau5[#All],3,FALSE)</f>
        <v>300020288</v>
      </c>
      <c r="AK455" s="237" t="str">
        <f>VLOOKUP(Tableau1[[#This Row],[POposte]],Tableau5[#All],4,FALSE)</f>
        <v>1</v>
      </c>
      <c r="AL455" s="146" t="str">
        <f>VLOOKUP(Tableau1[[#This Row],[POposte]],Tableau5[#All],2,FALSE)</f>
        <v>254012121101</v>
      </c>
      <c r="AM455" s="237" t="str">
        <f>VLOOKUP(Tableau1[[#This Row],[POposte]],Tableau8[],9,FALSE)</f>
        <v>L</v>
      </c>
      <c r="AN455" s="241">
        <f>VLOOKUP(Tableau1[[#This Row],[POposte]],Tableau8[],16,FALSE)</f>
        <v>2</v>
      </c>
      <c r="AO455" s="200">
        <f>VLOOKUP(Tableau1[[#This Row],[POposte]],Tableau8[],17,FALSE)</f>
        <v>2</v>
      </c>
      <c r="AP455" s="1" t="str">
        <f>VLOOKUP(Tableau1[[#This Row],[POposte]],Tableau13[#All],10,FALSE)</f>
        <v>0800</v>
      </c>
      <c r="AQ455" s="1" t="str">
        <f>VLOOKUP(MID(Tableau1[[#This Row],[Codenva]],1,2),Tableau36[],2,FALSE)</f>
        <v>Overheidsopdrachten van beperkte waarde (0800)</v>
      </c>
      <c r="AR455" s="1" t="str">
        <f>VLOOKUP(Tableau1[[#This Row],[POposte]],Tableau13[#All],16,FALSE)</f>
        <v/>
      </c>
      <c r="AS455" s="285" t="str">
        <f>Tableau1[[#This Row],[KRC]]&amp;Tableau1[[#This Row],[Poste KRC]]</f>
        <v>3000202881</v>
      </c>
      <c r="AT455" s="1" t="e">
        <f>VLOOKUP(Tableau1[[#This Row],[Colonne3]],Tableau6[[#All],[krcposte]:[description ]],2,FALSE)</f>
        <v>#N/A</v>
      </c>
    </row>
    <row r="456" spans="1:46" hidden="1" x14ac:dyDescent="0.35">
      <c r="A456" s="1" t="str">
        <f>Tableau1[[#This Row],[Nº pièce référence]]</f>
        <v>4500683822</v>
      </c>
      <c r="B456" s="124"/>
      <c r="C456" s="1"/>
      <c r="D456" s="1"/>
      <c r="E456" s="1" t="s">
        <v>1750</v>
      </c>
      <c r="F456" s="92"/>
      <c r="G456" s="123"/>
      <c r="H456" s="75" t="s">
        <v>214</v>
      </c>
      <c r="I456" s="75" t="s">
        <v>214</v>
      </c>
      <c r="J456" s="75" t="s">
        <v>214</v>
      </c>
      <c r="K456" s="75" t="s">
        <v>214</v>
      </c>
      <c r="L456" s="1"/>
      <c r="M456" s="75"/>
      <c r="N456" s="75"/>
      <c r="O456" s="75"/>
      <c r="P456" s="75"/>
      <c r="Q456" s="75" t="s">
        <v>214</v>
      </c>
      <c r="R456" s="226" t="str">
        <f>VLOOKUP(Tableau1[[#This Row],[POposte]],Tableau8[],15,FALSE)</f>
        <v>A0</v>
      </c>
      <c r="S456" s="226" t="str">
        <f>VLOOKUP(Tableau1[[#This Row],[POposte]],Tableau8[],14,FALSE)</f>
        <v>X</v>
      </c>
      <c r="T456" s="75" t="str">
        <f>IF(Tableau1[[#This Row],[Strat lancement]]="A0",IF(Tableau1[[#This Row],[Statut lancement]]="X","OK","NOK"),IF(Tableau1[[#This Row],[Strat lancement]]="AA",IF(Tableau1[[#This Row],[Statut lancement]]="XX","OK","NOK"),IF(Tableau1[[#This Row],[Strat lancement]]="BB",IF(Tableau1[[#This Row],[Statut lancement]]="XXX","OK","NOK"))))</f>
        <v>OK</v>
      </c>
      <c r="U456" s="18" t="s">
        <v>1751</v>
      </c>
      <c r="V456" s="1" t="s">
        <v>1752</v>
      </c>
      <c r="W456" s="1" t="s">
        <v>217</v>
      </c>
      <c r="X456" s="2">
        <v>44034</v>
      </c>
      <c r="Y456" s="1" t="s">
        <v>1754</v>
      </c>
      <c r="Z456" s="1" t="s">
        <v>219</v>
      </c>
      <c r="AA456" s="2">
        <v>44034</v>
      </c>
      <c r="AB456" s="123" t="s">
        <v>220</v>
      </c>
      <c r="AC456" s="1" t="str">
        <f>VLOOKUP(Tableau1[[#This Row],[POposte]],Tableau8[#All],18,FALSE)</f>
        <v/>
      </c>
      <c r="AD456" s="236" t="str">
        <f>CONCATENATE(Tableau1[[#This Row],[Nº pièce référence]],Tableau1[[#This Row],[Poste de réf.]])</f>
        <v>450068382220</v>
      </c>
      <c r="AE456" s="237">
        <f>VLOOKUP(Tableau1[[#This Row],[POposte]],Tableau5[#All],5,FALSE)</f>
        <v>1650</v>
      </c>
      <c r="AF456" s="238" t="s">
        <v>52</v>
      </c>
      <c r="AG456" s="237">
        <f>VLOOKUP(Tableau1[[#This Row],[POposte]],Tableau5[#All],6,FALSE)</f>
        <v>0</v>
      </c>
      <c r="AH456" s="238" t="s">
        <v>52</v>
      </c>
      <c r="AI456" s="239">
        <f>Tableau1[[#This Row],[Montant Engagé PO]]-Tableau1[[#This Row],[Montant Liquidé]]</f>
        <v>1650</v>
      </c>
      <c r="AJ456" s="237" t="str">
        <f>VLOOKUP(Tableau1[[#This Row],[POposte]],Tableau5[#All],3,FALSE)</f>
        <v>300020288</v>
      </c>
      <c r="AK456" s="237" t="str">
        <f>VLOOKUP(Tableau1[[#This Row],[POposte]],Tableau5[#All],4,FALSE)</f>
        <v>1</v>
      </c>
      <c r="AL456" s="146" t="str">
        <f>VLOOKUP(Tableau1[[#This Row],[POposte]],Tableau5[#All],2,FALSE)</f>
        <v>254012121101</v>
      </c>
      <c r="AM456" s="237" t="str">
        <f>VLOOKUP(Tableau1[[#This Row],[POposte]],Tableau8[],9,FALSE)</f>
        <v>L</v>
      </c>
      <c r="AN456" s="241">
        <f>VLOOKUP(Tableau1[[#This Row],[POposte]],Tableau8[],16,FALSE)</f>
        <v>30</v>
      </c>
      <c r="AO456" s="200">
        <f>VLOOKUP(Tableau1[[#This Row],[POposte]],Tableau8[],17,FALSE)</f>
        <v>30</v>
      </c>
      <c r="AP456" s="1" t="str">
        <f>VLOOKUP(Tableau1[[#This Row],[POposte]],Tableau13[#All],10,FALSE)</f>
        <v>0800</v>
      </c>
      <c r="AQ456" s="1" t="str">
        <f>VLOOKUP(MID(Tableau1[[#This Row],[Codenva]],1,2),Tableau36[],2,FALSE)</f>
        <v>Overheidsopdrachten van beperkte waarde (0800)</v>
      </c>
      <c r="AR456" s="1" t="str">
        <f>VLOOKUP(Tableau1[[#This Row],[POposte]],Tableau13[#All],16,FALSE)</f>
        <v/>
      </c>
      <c r="AS456" s="285" t="str">
        <f>Tableau1[[#This Row],[KRC]]&amp;Tableau1[[#This Row],[Poste KRC]]</f>
        <v>3000202881</v>
      </c>
      <c r="AT456" s="1" t="e">
        <f>VLOOKUP(Tableau1[[#This Row],[Colonne3]],Tableau6[[#All],[krcposte]:[description ]],2,FALSE)</f>
        <v>#N/A</v>
      </c>
    </row>
    <row r="457" spans="1:46" x14ac:dyDescent="0.35">
      <c r="A457" s="1" t="str">
        <f>Tableau1[[#This Row],[Nº pièce référence]]</f>
        <v>4500697680</v>
      </c>
      <c r="B457" s="205"/>
      <c r="C457" s="1" t="s">
        <v>347</v>
      </c>
      <c r="D457" s="1"/>
      <c r="E457" s="1" t="s">
        <v>349</v>
      </c>
      <c r="F457" s="178"/>
      <c r="G457" s="123"/>
      <c r="H457" s="73"/>
      <c r="I457" s="42"/>
      <c r="J457" s="73"/>
      <c r="K457" s="73"/>
      <c r="L457" s="176" t="s">
        <v>276</v>
      </c>
      <c r="M457" s="73" t="s">
        <v>332</v>
      </c>
      <c r="N457" s="42"/>
      <c r="O457" s="42"/>
      <c r="P457" s="73" t="s">
        <v>903</v>
      </c>
      <c r="Q457" s="73" t="s">
        <v>351</v>
      </c>
      <c r="R457" s="226" t="str">
        <f>VLOOKUP(Tableau1[[#This Row],[POposte]],Tableau8[],15,FALSE)</f>
        <v>BB</v>
      </c>
      <c r="S457" s="226" t="str">
        <f>VLOOKUP(Tableau1[[#This Row],[POposte]],Tableau8[],14,FALSE)</f>
        <v>XXX</v>
      </c>
      <c r="T457" s="75" t="str">
        <f>IF(Tableau1[[#This Row],[Strat lancement]]="A0",IF(Tableau1[[#This Row],[Statut lancement]]="X","OK","NOK"),IF(Tableau1[[#This Row],[Strat lancement]]="AA",IF(Tableau1[[#This Row],[Statut lancement]]="XX","OK","NOK"),IF(Tableau1[[#This Row],[Strat lancement]]="BB",IF(Tableau1[[#This Row],[Statut lancement]]="XXX","OK","NOK"))))</f>
        <v>OK</v>
      </c>
      <c r="U457" s="18" t="s">
        <v>352</v>
      </c>
      <c r="V457" s="1" t="s">
        <v>1419</v>
      </c>
      <c r="W457" s="1" t="s">
        <v>421</v>
      </c>
      <c r="X457" s="2">
        <v>44127</v>
      </c>
      <c r="Y457" s="1" t="s">
        <v>1755</v>
      </c>
      <c r="Z457" s="1" t="s">
        <v>219</v>
      </c>
      <c r="AA457" s="2">
        <v>44127</v>
      </c>
      <c r="AB457" s="123" t="s">
        <v>220</v>
      </c>
      <c r="AC457" s="1" t="str">
        <f>VLOOKUP(Tableau1[[#This Row],[POposte]],Tableau8[#All],18,FALSE)</f>
        <v/>
      </c>
      <c r="AD457" s="236" t="str">
        <f>CONCATENATE(Tableau1[[#This Row],[Nº pièce référence]],Tableau1[[#This Row],[Poste de réf.]])</f>
        <v>450069768040</v>
      </c>
      <c r="AE457" s="237">
        <f>VLOOKUP(Tableau1[[#This Row],[POposte]],Tableau5[#All],5,FALSE)</f>
        <v>6359.76</v>
      </c>
      <c r="AF457" s="238" t="s">
        <v>52</v>
      </c>
      <c r="AG457" s="237">
        <f>VLOOKUP(Tableau1[[#This Row],[POposte]],Tableau5[#All],6,FALSE)</f>
        <v>0</v>
      </c>
      <c r="AH457" s="238" t="s">
        <v>52</v>
      </c>
      <c r="AI457" s="239">
        <f>Tableau1[[#This Row],[Montant Engagé PO]]-Tableau1[[#This Row],[Montant Liquidé]]</f>
        <v>6359.76</v>
      </c>
      <c r="AJ457" s="237" t="str">
        <f>VLOOKUP(Tableau1[[#This Row],[POposte]],Tableau5[#All],3,FALSE)</f>
        <v>300020861</v>
      </c>
      <c r="AK457" s="237" t="str">
        <f>VLOOKUP(Tableau1[[#This Row],[POposte]],Tableau5[#All],4,FALSE)</f>
        <v>2</v>
      </c>
      <c r="AL457" s="146" t="str">
        <f>VLOOKUP(Tableau1[[#This Row],[POposte]],Tableau5[#All],2,FALSE)</f>
        <v>255223121102</v>
      </c>
      <c r="AM457" s="237" t="str">
        <f>VLOOKUP(Tableau1[[#This Row],[POposte]],Tableau8[],9,FALSE)</f>
        <v>L</v>
      </c>
      <c r="AN457" s="241">
        <f>VLOOKUP(Tableau1[[#This Row],[POposte]],Tableau8[],16,FALSE)</f>
        <v>2</v>
      </c>
      <c r="AO457" s="200">
        <f>VLOOKUP(Tableau1[[#This Row],[POposte]],Tableau8[],17,FALSE)</f>
        <v>2</v>
      </c>
      <c r="AP457" s="1" t="str">
        <f>VLOOKUP(Tableau1[[#This Row],[POposte]],Tableau13[#All],10,FALSE)</f>
        <v>0800</v>
      </c>
      <c r="AQ457" s="1" t="str">
        <f>VLOOKUP(MID(Tableau1[[#This Row],[Codenva]],1,2),Tableau36[],2,FALSE)</f>
        <v>Overheidsopdrachten van beperkte waarde (0800)</v>
      </c>
      <c r="AR457" s="1" t="str">
        <f>VLOOKUP(Tableau1[[#This Row],[POposte]],Tableau13[#All],16,FALSE)</f>
        <v/>
      </c>
      <c r="AS457" s="285" t="str">
        <f>Tableau1[[#This Row],[KRC]]&amp;Tableau1[[#This Row],[Poste KRC]]</f>
        <v>3000208612</v>
      </c>
      <c r="AT457" s="1" t="str">
        <f>VLOOKUP(Tableau1[[#This Row],[Colonne3]],Tableau6[[#All],[krcposte]:[description ]],2,FALSE)</f>
        <v>Testing/reactifs</v>
      </c>
    </row>
    <row r="458" spans="1:46" x14ac:dyDescent="0.35">
      <c r="A458" s="1" t="str">
        <f>Tableau1[[#This Row],[Nº pièce référence]]</f>
        <v>4500684058</v>
      </c>
      <c r="B458" s="128" t="s">
        <v>1756</v>
      </c>
      <c r="C458" s="1"/>
      <c r="D458" s="1"/>
      <c r="E458" s="1" t="s">
        <v>898</v>
      </c>
      <c r="F458" s="92"/>
      <c r="G458" s="123"/>
      <c r="H458" s="75">
        <v>44047</v>
      </c>
      <c r="I458" s="42">
        <v>19941</v>
      </c>
      <c r="J458" s="172" t="s">
        <v>1655</v>
      </c>
      <c r="K458" s="73"/>
      <c r="L458" s="176" t="s">
        <v>276</v>
      </c>
      <c r="M458" s="42"/>
      <c r="N458" s="42"/>
      <c r="O458" s="42"/>
      <c r="P458" s="42"/>
      <c r="Q458" s="75">
        <v>44049</v>
      </c>
      <c r="R458" s="226" t="str">
        <f>VLOOKUP(Tableau1[[#This Row],[POposte]],Tableau8[],15,FALSE)</f>
        <v>BB</v>
      </c>
      <c r="S458" s="226" t="str">
        <f>VLOOKUP(Tableau1[[#This Row],[POposte]],Tableau8[],14,FALSE)</f>
        <v>XXX</v>
      </c>
      <c r="T458" s="75" t="str">
        <f>IF(Tableau1[[#This Row],[Strat lancement]]="A0",IF(Tableau1[[#This Row],[Statut lancement]]="X","OK","NOK"),IF(Tableau1[[#This Row],[Strat lancement]]="AA",IF(Tableau1[[#This Row],[Statut lancement]]="XX","OK","NOK"),IF(Tableau1[[#This Row],[Strat lancement]]="BB",IF(Tableau1[[#This Row],[Statut lancement]]="XXX","OK","NOK"))))</f>
        <v>OK</v>
      </c>
      <c r="U458" s="18" t="s">
        <v>899</v>
      </c>
      <c r="V458" s="1" t="s">
        <v>1757</v>
      </c>
      <c r="W458" s="1" t="s">
        <v>88</v>
      </c>
      <c r="X458" s="2">
        <v>44036</v>
      </c>
      <c r="Y458" s="1" t="s">
        <v>1758</v>
      </c>
      <c r="Z458" s="1" t="s">
        <v>219</v>
      </c>
      <c r="AA458" s="2">
        <v>44036</v>
      </c>
      <c r="AB458" s="123" t="s">
        <v>220</v>
      </c>
      <c r="AC458" s="1" t="str">
        <f>VLOOKUP(Tableau1[[#This Row],[POposte]],Tableau8[#All],18,FALSE)</f>
        <v/>
      </c>
      <c r="AD458" s="236" t="str">
        <f>CONCATENATE(Tableau1[[#This Row],[Nº pièce référence]],Tableau1[[#This Row],[Poste de réf.]])</f>
        <v>450068405810</v>
      </c>
      <c r="AE458" s="237">
        <f>VLOOKUP(Tableau1[[#This Row],[POposte]],Tableau5[#All],5,FALSE)</f>
        <v>169841.65</v>
      </c>
      <c r="AF458" s="238" t="s">
        <v>52</v>
      </c>
      <c r="AG458" s="237">
        <f>VLOOKUP(Tableau1[[#This Row],[POposte]],Tableau5[#All],6,FALSE)</f>
        <v>77500.529999999984</v>
      </c>
      <c r="AH458" s="238" t="s">
        <v>52</v>
      </c>
      <c r="AI458" s="239">
        <f>Tableau1[[#This Row],[Montant Engagé PO]]-Tableau1[[#This Row],[Montant Liquidé]]</f>
        <v>92341.12000000001</v>
      </c>
      <c r="AJ458" s="237" t="str">
        <f>VLOOKUP(Tableau1[[#This Row],[POposte]],Tableau5[#All],3,FALSE)</f>
        <v>300020861</v>
      </c>
      <c r="AK458" s="237" t="str">
        <f>VLOOKUP(Tableau1[[#This Row],[POposte]],Tableau5[#All],4,FALSE)</f>
        <v>6</v>
      </c>
      <c r="AL458" s="146" t="str">
        <f>VLOOKUP(Tableau1[[#This Row],[POposte]],Tableau5[#All],2,FALSE)</f>
        <v>255223121102</v>
      </c>
      <c r="AM458" s="237" t="str">
        <f>VLOOKUP(Tableau1[[#This Row],[POposte]],Tableau8[],9,FALSE)</f>
        <v>Z</v>
      </c>
      <c r="AN458" s="241">
        <f>VLOOKUP(Tableau1[[#This Row],[POposte]],Tableau8[],16,FALSE)</f>
        <v>1</v>
      </c>
      <c r="AO458" s="200">
        <f>VLOOKUP(Tableau1[[#This Row],[POposte]],Tableau8[],17,FALSE)</f>
        <v>0</v>
      </c>
      <c r="AP458" s="1" t="str">
        <f>VLOOKUP(Tableau1[[#This Row],[POposte]],Tableau13[#All],10,FALSE)</f>
        <v>0500</v>
      </c>
      <c r="AQ458" s="1" t="str">
        <f>VLOOKUP(MID(Tableau1[[#This Row],[Codenva]],1,2),Tableau36[],2,FALSE)</f>
        <v>Onderhandelingsprocedure zonder voorafgaande bekendmaking (0500)</v>
      </c>
      <c r="AR458" s="1" t="str">
        <f>VLOOKUP(Tableau1[[#This Row],[POposte]],Tableau13[#All],16,FALSE)</f>
        <v/>
      </c>
      <c r="AS458" s="285" t="str">
        <f>Tableau1[[#This Row],[KRC]]&amp;Tableau1[[#This Row],[Poste KRC]]</f>
        <v>3000208616</v>
      </c>
      <c r="AT458" s="1" t="str">
        <f>VLOOKUP(Tableau1[[#This Row],[Colonne3]],Tableau6[[#All],[krcposte]:[description ]],2,FALSE)</f>
        <v>Divers Taskforce (medical devices, etc)</v>
      </c>
    </row>
    <row r="459" spans="1:46" x14ac:dyDescent="0.35">
      <c r="A459" s="1" t="str">
        <f>Tableau1[[#This Row],[Nº pièce référence]]</f>
        <v>4500684028</v>
      </c>
      <c r="B459" s="124"/>
      <c r="C459" s="1"/>
      <c r="D459" s="1"/>
      <c r="E459" s="1" t="s">
        <v>1759</v>
      </c>
      <c r="F459" s="92"/>
      <c r="G459" s="123"/>
      <c r="H459" s="75">
        <v>43980</v>
      </c>
      <c r="I459" s="42">
        <v>17466</v>
      </c>
      <c r="J459" s="73"/>
      <c r="K459" s="75">
        <v>44026</v>
      </c>
      <c r="L459" s="176" t="s">
        <v>276</v>
      </c>
      <c r="M459" s="42"/>
      <c r="N459" s="42"/>
      <c r="O459" s="42"/>
      <c r="P459" s="42"/>
      <c r="Q459" s="75" t="e">
        <v>#N/A</v>
      </c>
      <c r="R459" s="226" t="str">
        <f>VLOOKUP(Tableau1[[#This Row],[POposte]],Tableau8[],15,FALSE)</f>
        <v>BB</v>
      </c>
      <c r="S459" s="226" t="str">
        <f>VLOOKUP(Tableau1[[#This Row],[POposte]],Tableau8[],14,FALSE)</f>
        <v>XXX</v>
      </c>
      <c r="T459" s="75" t="str">
        <f>IF(Tableau1[[#This Row],[Strat lancement]]="A0",IF(Tableau1[[#This Row],[Statut lancement]]="X","OK","NOK"),IF(Tableau1[[#This Row],[Strat lancement]]="AA",IF(Tableau1[[#This Row],[Statut lancement]]="XX","OK","NOK"),IF(Tableau1[[#This Row],[Strat lancement]]="BB",IF(Tableau1[[#This Row],[Statut lancement]]="XXX","OK","NOK"))))</f>
        <v>OK</v>
      </c>
      <c r="U459" s="18" t="s">
        <v>352</v>
      </c>
      <c r="V459" s="1" t="s">
        <v>1760</v>
      </c>
      <c r="W459" s="1" t="s">
        <v>88</v>
      </c>
      <c r="X459" s="2">
        <v>44036</v>
      </c>
      <c r="Y459" s="1" t="s">
        <v>1761</v>
      </c>
      <c r="Z459" s="1" t="s">
        <v>219</v>
      </c>
      <c r="AA459" s="2">
        <v>44036</v>
      </c>
      <c r="AB459" s="123" t="s">
        <v>220</v>
      </c>
      <c r="AC459" s="1" t="str">
        <f>VLOOKUP(Tableau1[[#This Row],[POposte]],Tableau8[#All],18,FALSE)</f>
        <v/>
      </c>
      <c r="AD459" s="236" t="str">
        <f>CONCATENATE(Tableau1[[#This Row],[Nº pièce référence]],Tableau1[[#This Row],[Poste de réf.]])</f>
        <v>450068402810</v>
      </c>
      <c r="AE459" s="237">
        <f>VLOOKUP(Tableau1[[#This Row],[POposte]],Tableau5[#All],5,FALSE)</f>
        <v>371459.01</v>
      </c>
      <c r="AF459" s="238" t="s">
        <v>52</v>
      </c>
      <c r="AG459" s="237">
        <f>VLOOKUP(Tableau1[[#This Row],[POposte]],Tableau5[#All],6,FALSE)</f>
        <v>298.14</v>
      </c>
      <c r="AH459" s="238" t="s">
        <v>52</v>
      </c>
      <c r="AI459" s="239">
        <f>Tableau1[[#This Row],[Montant Engagé PO]]-Tableau1[[#This Row],[Montant Liquidé]]</f>
        <v>371160.87</v>
      </c>
      <c r="AJ459" s="237" t="str">
        <f>VLOOKUP(Tableau1[[#This Row],[POposte]],Tableau5[#All],3,FALSE)</f>
        <v>300020861</v>
      </c>
      <c r="AK459" s="237" t="str">
        <f>VLOOKUP(Tableau1[[#This Row],[POposte]],Tableau5[#All],4,FALSE)</f>
        <v>2</v>
      </c>
      <c r="AL459" s="146" t="str">
        <f>VLOOKUP(Tableau1[[#This Row],[POposte]],Tableau5[#All],2,FALSE)</f>
        <v>255223121102</v>
      </c>
      <c r="AM459" s="237" t="str">
        <f>VLOOKUP(Tableau1[[#This Row],[POposte]],Tableau8[],9,FALSE)</f>
        <v>Z</v>
      </c>
      <c r="AN459" s="241">
        <f>VLOOKUP(Tableau1[[#This Row],[POposte]],Tableau8[],16,FALSE)</f>
        <v>1</v>
      </c>
      <c r="AO459" s="200">
        <f>VLOOKUP(Tableau1[[#This Row],[POposte]],Tableau8[],17,FALSE)</f>
        <v>0</v>
      </c>
      <c r="AP459" s="1" t="str">
        <f>VLOOKUP(Tableau1[[#This Row],[POposte]],Tableau13[#All],10,FALSE)</f>
        <v>0500</v>
      </c>
      <c r="AQ459" s="1" t="str">
        <f>VLOOKUP(MID(Tableau1[[#This Row],[Codenva]],1,2),Tableau36[],2,FALSE)</f>
        <v>Onderhandelingsprocedure zonder voorafgaande bekendmaking (0500)</v>
      </c>
      <c r="AR459" s="1" t="str">
        <f>VLOOKUP(Tableau1[[#This Row],[POposte]],Tableau13[#All],16,FALSE)</f>
        <v/>
      </c>
      <c r="AS459" s="285" t="str">
        <f>Tableau1[[#This Row],[KRC]]&amp;Tableau1[[#This Row],[Poste KRC]]</f>
        <v>3000208612</v>
      </c>
      <c r="AT459" s="1" t="str">
        <f>VLOOKUP(Tableau1[[#This Row],[Colonne3]],Tableau6[[#All],[krcposte]:[description ]],2,FALSE)</f>
        <v>Testing/reactifs</v>
      </c>
    </row>
    <row r="460" spans="1:46" x14ac:dyDescent="0.35">
      <c r="A460" s="1" t="str">
        <f>Tableau1[[#This Row],[Nº pièce référence]]</f>
        <v>4500684061</v>
      </c>
      <c r="B460" s="124" t="s">
        <v>1762</v>
      </c>
      <c r="C460" s="1"/>
      <c r="D460" s="1"/>
      <c r="E460" s="1" t="s">
        <v>1763</v>
      </c>
      <c r="F460" s="92"/>
      <c r="G460" s="123"/>
      <c r="H460" s="75">
        <v>44047</v>
      </c>
      <c r="I460" s="42">
        <v>19946</v>
      </c>
      <c r="J460" s="172" t="s">
        <v>1655</v>
      </c>
      <c r="K460" s="73"/>
      <c r="L460" s="176" t="s">
        <v>276</v>
      </c>
      <c r="M460" s="42"/>
      <c r="N460" s="42"/>
      <c r="O460" s="42"/>
      <c r="P460" s="42"/>
      <c r="Q460" s="75">
        <v>44049</v>
      </c>
      <c r="R460" s="226" t="str">
        <f>VLOOKUP(Tableau1[[#This Row],[POposte]],Tableau8[],15,FALSE)</f>
        <v>BB</v>
      </c>
      <c r="S460" s="226" t="str">
        <f>VLOOKUP(Tableau1[[#This Row],[POposte]],Tableau8[],14,FALSE)</f>
        <v>XXX</v>
      </c>
      <c r="T460" s="75" t="str">
        <f>IF(Tableau1[[#This Row],[Strat lancement]]="A0",IF(Tableau1[[#This Row],[Statut lancement]]="X","OK","NOK"),IF(Tableau1[[#This Row],[Strat lancement]]="AA",IF(Tableau1[[#This Row],[Statut lancement]]="XX","OK","NOK"),IF(Tableau1[[#This Row],[Strat lancement]]="BB",IF(Tableau1[[#This Row],[Statut lancement]]="XXX","OK","NOK"))))</f>
        <v>OK</v>
      </c>
      <c r="U460" s="18" t="s">
        <v>1764</v>
      </c>
      <c r="V460" s="1" t="s">
        <v>1765</v>
      </c>
      <c r="W460" s="1" t="s">
        <v>88</v>
      </c>
      <c r="X460" s="2">
        <v>44036</v>
      </c>
      <c r="Y460" s="1" t="s">
        <v>1766</v>
      </c>
      <c r="Z460" s="1" t="s">
        <v>219</v>
      </c>
      <c r="AA460" s="2">
        <v>44036</v>
      </c>
      <c r="AB460" s="123" t="s">
        <v>220</v>
      </c>
      <c r="AC460" s="1" t="str">
        <f>VLOOKUP(Tableau1[[#This Row],[POposte]],Tableau8[#All],18,FALSE)</f>
        <v>I3</v>
      </c>
      <c r="AD460" s="236" t="str">
        <f>CONCATENATE(Tableau1[[#This Row],[Nº pièce référence]],Tableau1[[#This Row],[Poste de réf.]])</f>
        <v>450068406110</v>
      </c>
      <c r="AE460" s="237">
        <f>VLOOKUP(Tableau1[[#This Row],[POposte]],Tableau5[#All],5,FALSE)</f>
        <v>67155</v>
      </c>
      <c r="AF460" s="238" t="s">
        <v>52</v>
      </c>
      <c r="AG460" s="237">
        <f>VLOOKUP(Tableau1[[#This Row],[POposte]],Tableau5[#All],6,FALSE)</f>
        <v>67155</v>
      </c>
      <c r="AH460" s="238" t="s">
        <v>52</v>
      </c>
      <c r="AI460" s="239">
        <f>Tableau1[[#This Row],[Montant Engagé PO]]-Tableau1[[#This Row],[Montant Liquidé]]</f>
        <v>0</v>
      </c>
      <c r="AJ460" s="237" t="str">
        <f>VLOOKUP(Tableau1[[#This Row],[POposte]],Tableau5[#All],3,FALSE)</f>
        <v>300020861</v>
      </c>
      <c r="AK460" s="237" t="str">
        <f>VLOOKUP(Tableau1[[#This Row],[POposte]],Tableau5[#All],4,FALSE)</f>
        <v>2</v>
      </c>
      <c r="AL460" s="146" t="str">
        <f>VLOOKUP(Tableau1[[#This Row],[POposte]],Tableau5[#All],2,FALSE)</f>
        <v>255223121102</v>
      </c>
      <c r="AM460" s="237" t="str">
        <f>VLOOKUP(Tableau1[[#This Row],[POposte]],Tableau8[],9,FALSE)</f>
        <v>Z</v>
      </c>
      <c r="AN460" s="241">
        <f>VLOOKUP(Tableau1[[#This Row],[POposte]],Tableau8[],16,FALSE)</f>
        <v>1</v>
      </c>
      <c r="AO460" s="200">
        <f>VLOOKUP(Tableau1[[#This Row],[POposte]],Tableau8[],17,FALSE)</f>
        <v>0</v>
      </c>
      <c r="AP460" s="1" t="str">
        <f>VLOOKUP(Tableau1[[#This Row],[POposte]],Tableau13[#All],10,FALSE)</f>
        <v>0500</v>
      </c>
      <c r="AQ460" s="1" t="str">
        <f>VLOOKUP(MID(Tableau1[[#This Row],[Codenva]],1,2),Tableau36[],2,FALSE)</f>
        <v>Onderhandelingsprocedure zonder voorafgaande bekendmaking (0500)</v>
      </c>
      <c r="AR460" s="1" t="str">
        <f>VLOOKUP(Tableau1[[#This Row],[POposte]],Tableau13[#All],16,FALSE)</f>
        <v/>
      </c>
      <c r="AS460" s="285" t="str">
        <f>Tableau1[[#This Row],[KRC]]&amp;Tableau1[[#This Row],[Poste KRC]]</f>
        <v>3000208612</v>
      </c>
      <c r="AT460" s="1" t="str">
        <f>VLOOKUP(Tableau1[[#This Row],[Colonne3]],Tableau6[[#All],[krcposte]:[description ]],2,FALSE)</f>
        <v>Testing/reactifs</v>
      </c>
    </row>
    <row r="461" spans="1:46" x14ac:dyDescent="0.35">
      <c r="A461" s="1" t="str">
        <f>Tableau1[[#This Row],[Nº pièce référence]]</f>
        <v>4500684261</v>
      </c>
      <c r="B461" s="133" t="s">
        <v>1591</v>
      </c>
      <c r="C461" s="1" t="s">
        <v>117</v>
      </c>
      <c r="D461" s="1"/>
      <c r="E461" s="1" t="s">
        <v>1767</v>
      </c>
      <c r="F461" s="92"/>
      <c r="G461" s="123"/>
      <c r="H461" s="96" t="s">
        <v>1592</v>
      </c>
      <c r="I461" s="73" t="s">
        <v>1593</v>
      </c>
      <c r="J461" s="97" t="s">
        <v>1594</v>
      </c>
      <c r="K461" s="96">
        <v>44008</v>
      </c>
      <c r="L461" s="176" t="s">
        <v>276</v>
      </c>
      <c r="M461" s="73"/>
      <c r="N461" s="73"/>
      <c r="O461" s="73"/>
      <c r="P461" s="73"/>
      <c r="Q461" s="96">
        <v>44008</v>
      </c>
      <c r="R461" s="228" t="str">
        <f>VLOOKUP(Tableau1[[#This Row],[POposte]],Tableau8[],15,FALSE)</f>
        <v>BB</v>
      </c>
      <c r="S461" s="228" t="str">
        <f>VLOOKUP(Tableau1[[#This Row],[POposte]],Tableau8[],14,FALSE)</f>
        <v>XXX</v>
      </c>
      <c r="T461" s="96" t="str">
        <f>IF(Tableau1[[#This Row],[Strat lancement]]="A0",IF(Tableau1[[#This Row],[Statut lancement]]="X","OK","NOK"),IF(Tableau1[[#This Row],[Strat lancement]]="AA",IF(Tableau1[[#This Row],[Statut lancement]]="XX","OK","NOK"),IF(Tableau1[[#This Row],[Strat lancement]]="BB",IF(Tableau1[[#This Row],[Statut lancement]]="XXX","OK","NOK"))))</f>
        <v>OK</v>
      </c>
      <c r="U461" s="18" t="s">
        <v>1768</v>
      </c>
      <c r="V461" s="1" t="s">
        <v>1769</v>
      </c>
      <c r="W461" s="1" t="s">
        <v>88</v>
      </c>
      <c r="X461" s="2">
        <v>44039</v>
      </c>
      <c r="Y461" s="1" t="s">
        <v>1770</v>
      </c>
      <c r="Z461" s="1" t="s">
        <v>219</v>
      </c>
      <c r="AA461" s="2">
        <v>44039</v>
      </c>
      <c r="AB461" s="123" t="s">
        <v>220</v>
      </c>
      <c r="AC461" s="1" t="str">
        <f>VLOOKUP(Tableau1[[#This Row],[POposte]],Tableau8[#All],18,FALSE)</f>
        <v/>
      </c>
      <c r="AD461" s="236" t="str">
        <f>CONCATENATE(Tableau1[[#This Row],[Nº pièce référence]],Tableau1[[#This Row],[Poste de réf.]])</f>
        <v>450068426110</v>
      </c>
      <c r="AE461" s="237">
        <f>VLOOKUP(Tableau1[[#This Row],[POposte]],Tableau5[#All],5,FALSE)</f>
        <v>21323020.91</v>
      </c>
      <c r="AF461" s="238" t="s">
        <v>52</v>
      </c>
      <c r="AG461" s="237">
        <f>VLOOKUP(Tableau1[[#This Row],[POposte]],Tableau5[#All],6,FALSE)</f>
        <v>12343484.500000002</v>
      </c>
      <c r="AH461" s="238" t="s">
        <v>52</v>
      </c>
      <c r="AI461" s="239">
        <f>Tableau1[[#This Row],[Montant Engagé PO]]-Tableau1[[#This Row],[Montant Liquidé]]</f>
        <v>8979536.4099999983</v>
      </c>
      <c r="AJ461" s="237" t="str">
        <f>VLOOKUP(Tableau1[[#This Row],[POposte]],Tableau5[#All],3,FALSE)</f>
        <v>300020861</v>
      </c>
      <c r="AK461" s="237" t="str">
        <f>VLOOKUP(Tableau1[[#This Row],[POposte]],Tableau5[#All],4,FALSE)</f>
        <v>2</v>
      </c>
      <c r="AL461" s="146" t="str">
        <f>VLOOKUP(Tableau1[[#This Row],[POposte]],Tableau5[#All],2,FALSE)</f>
        <v>255223121102</v>
      </c>
      <c r="AM461" s="237" t="str">
        <f>VLOOKUP(Tableau1[[#This Row],[POposte]],Tableau8[],9,FALSE)</f>
        <v>Z</v>
      </c>
      <c r="AN461" s="241">
        <f>VLOOKUP(Tableau1[[#This Row],[POposte]],Tableau8[],16,FALSE)</f>
        <v>1</v>
      </c>
      <c r="AO461" s="200">
        <f>VLOOKUP(Tableau1[[#This Row],[POposte]],Tableau8[],17,FALSE)</f>
        <v>0</v>
      </c>
      <c r="AP461" s="1" t="str">
        <f>VLOOKUP(Tableau1[[#This Row],[POposte]],Tableau13[#All],10,FALSE)</f>
        <v>0500</v>
      </c>
      <c r="AQ461" s="1" t="str">
        <f>VLOOKUP(MID(Tableau1[[#This Row],[Codenva]],1,2),Tableau36[],2,FALSE)</f>
        <v>Onderhandelingsprocedure zonder voorafgaande bekendmaking (0500)</v>
      </c>
      <c r="AR461" s="1" t="str">
        <f>VLOOKUP(Tableau1[[#This Row],[POposte]],Tableau13[#All],16,FALSE)</f>
        <v/>
      </c>
      <c r="AS461" s="285" t="str">
        <f>Tableau1[[#This Row],[KRC]]&amp;Tableau1[[#This Row],[Poste KRC]]</f>
        <v>3000208612</v>
      </c>
      <c r="AT461" s="1" t="str">
        <f>VLOOKUP(Tableau1[[#This Row],[Colonne3]],Tableau6[[#All],[krcposte]:[description ]],2,FALSE)</f>
        <v>Testing/reactifs</v>
      </c>
    </row>
    <row r="462" spans="1:46" x14ac:dyDescent="0.35">
      <c r="A462" s="1" t="str">
        <f>Tableau1[[#This Row],[Nº pièce référence]]</f>
        <v>4500684278</v>
      </c>
      <c r="B462" s="205"/>
      <c r="C462" s="1"/>
      <c r="D462" s="168" t="s">
        <v>1771</v>
      </c>
      <c r="E462" s="168" t="s">
        <v>1772</v>
      </c>
      <c r="F462" s="92"/>
      <c r="G462" s="123"/>
      <c r="H462" s="75">
        <v>44054</v>
      </c>
      <c r="I462" s="42"/>
      <c r="J462" s="73"/>
      <c r="K462" s="73"/>
      <c r="L462" s="1" t="s">
        <v>253</v>
      </c>
      <c r="M462" s="209" t="s">
        <v>276</v>
      </c>
      <c r="N462" s="42"/>
      <c r="O462" s="42"/>
      <c r="P462" s="42"/>
      <c r="Q462" s="75" t="e">
        <v>#N/A</v>
      </c>
      <c r="R462" s="226" t="str">
        <f>VLOOKUP(Tableau1[[#This Row],[POposte]],Tableau8[],15,FALSE)</f>
        <v>BB</v>
      </c>
      <c r="S462" s="226" t="str">
        <f>VLOOKUP(Tableau1[[#This Row],[POposte]],Tableau8[],14,FALSE)</f>
        <v>XXX</v>
      </c>
      <c r="T462" s="75" t="str">
        <f>IF(Tableau1[[#This Row],[Strat lancement]]="A0",IF(Tableau1[[#This Row],[Statut lancement]]="X","OK","NOK"),IF(Tableau1[[#This Row],[Strat lancement]]="AA",IF(Tableau1[[#This Row],[Statut lancement]]="XX","OK","NOK"),IF(Tableau1[[#This Row],[Strat lancement]]="BB",IF(Tableau1[[#This Row],[Statut lancement]]="XXX","OK","NOK"))))</f>
        <v>OK</v>
      </c>
      <c r="U462" s="18" t="s">
        <v>1773</v>
      </c>
      <c r="V462" s="1" t="s">
        <v>1774</v>
      </c>
      <c r="W462" s="1" t="s">
        <v>88</v>
      </c>
      <c r="X462" s="2">
        <v>44039</v>
      </c>
      <c r="Y462" s="1" t="s">
        <v>1775</v>
      </c>
      <c r="Z462" s="1" t="s">
        <v>219</v>
      </c>
      <c r="AA462" s="2">
        <v>44039</v>
      </c>
      <c r="AB462" s="123" t="s">
        <v>220</v>
      </c>
      <c r="AC462" s="1" t="str">
        <f>VLOOKUP(Tableau1[[#This Row],[POposte]],Tableau8[#All],18,FALSE)</f>
        <v>I3</v>
      </c>
      <c r="AD462" s="236" t="str">
        <f>CONCATENATE(Tableau1[[#This Row],[Nº pièce référence]],Tableau1[[#This Row],[Poste de réf.]])</f>
        <v>450068427810</v>
      </c>
      <c r="AE462" s="237">
        <f>VLOOKUP(Tableau1[[#This Row],[POposte]],Tableau5[#All],5,FALSE)</f>
        <v>6050</v>
      </c>
      <c r="AF462" s="238" t="s">
        <v>52</v>
      </c>
      <c r="AG462" s="237">
        <f>VLOOKUP(Tableau1[[#This Row],[POposte]],Tableau5[#All],6,FALSE)</f>
        <v>6050</v>
      </c>
      <c r="AH462" s="238" t="s">
        <v>52</v>
      </c>
      <c r="AI462" s="239">
        <f>Tableau1[[#This Row],[Montant Engagé PO]]-Tableau1[[#This Row],[Montant Liquidé]]</f>
        <v>0</v>
      </c>
      <c r="AJ462" s="237" t="str">
        <f>VLOOKUP(Tableau1[[#This Row],[POposte]],Tableau5[#All],3,FALSE)</f>
        <v>300020895</v>
      </c>
      <c r="AK462" s="237" t="str">
        <f>VLOOKUP(Tableau1[[#This Row],[POposte]],Tableau5[#All],4,FALSE)</f>
        <v>1</v>
      </c>
      <c r="AL462" s="146" t="str">
        <f>VLOOKUP(Tableau1[[#This Row],[POposte]],Tableau5[#All],2,FALSE)</f>
        <v>252122121104</v>
      </c>
      <c r="AM462" s="237" t="str">
        <f>VLOOKUP(Tableau1[[#This Row],[POposte]],Tableau8[],9,FALSE)</f>
        <v>L</v>
      </c>
      <c r="AN462" s="241">
        <f>VLOOKUP(Tableau1[[#This Row],[POposte]],Tableau8[],16,FALSE)</f>
        <v>5</v>
      </c>
      <c r="AO462" s="200">
        <f>VLOOKUP(Tableau1[[#This Row],[POposte]],Tableau8[],17,FALSE)</f>
        <v>0</v>
      </c>
      <c r="AP462" s="1" t="str">
        <f>VLOOKUP(Tableau1[[#This Row],[POposte]],Tableau13[#All],10,FALSE)</f>
        <v>0820</v>
      </c>
      <c r="AQ462" s="1" t="str">
        <f>VLOOKUP(MID(Tableau1[[#This Row],[Codenva]],1,2),Tableau36[],2,FALSE)</f>
        <v>Overheidsopdrachten van beperkte waarde (0800)</v>
      </c>
      <c r="AR462" s="1" t="str">
        <f>VLOOKUP(Tableau1[[#This Row],[POposte]],Tableau13[#All],16,FALSE)</f>
        <v/>
      </c>
      <c r="AS462" s="285" t="str">
        <f>Tableau1[[#This Row],[KRC]]&amp;Tableau1[[#This Row],[Poste KRC]]</f>
        <v>3000208951</v>
      </c>
      <c r="AT462" s="1">
        <f>VLOOKUP(Tableau1[[#This Row],[Colonne3]],Tableau6[[#All],[krcposte]:[description ]],2,FALSE)</f>
        <v>0</v>
      </c>
    </row>
    <row r="463" spans="1:46" x14ac:dyDescent="0.35">
      <c r="A463" s="1" t="str">
        <f>Tableau1[[#This Row],[Nº pièce référence]]</f>
        <v>4500684278</v>
      </c>
      <c r="B463" s="205"/>
      <c r="C463" s="1"/>
      <c r="D463" s="168" t="s">
        <v>1771</v>
      </c>
      <c r="E463" s="168" t="s">
        <v>1772</v>
      </c>
      <c r="F463" s="92"/>
      <c r="G463" s="123"/>
      <c r="H463" s="75" t="s">
        <v>214</v>
      </c>
      <c r="I463" s="75" t="s">
        <v>214</v>
      </c>
      <c r="J463" s="75" t="s">
        <v>214</v>
      </c>
      <c r="K463" s="75" t="s">
        <v>214</v>
      </c>
      <c r="L463" s="1" t="s">
        <v>253</v>
      </c>
      <c r="M463" s="210" t="s">
        <v>276</v>
      </c>
      <c r="N463" s="75"/>
      <c r="O463" s="75"/>
      <c r="P463" s="75"/>
      <c r="Q463" s="75" t="s">
        <v>214</v>
      </c>
      <c r="R463" s="226" t="str">
        <f>VLOOKUP(Tableau1[[#This Row],[POposte]],Tableau8[],15,FALSE)</f>
        <v>BB</v>
      </c>
      <c r="S463" s="226" t="str">
        <f>VLOOKUP(Tableau1[[#This Row],[POposte]],Tableau8[],14,FALSE)</f>
        <v>XXX</v>
      </c>
      <c r="T463" s="75" t="str">
        <f>IF(Tableau1[[#This Row],[Strat lancement]]="A0",IF(Tableau1[[#This Row],[Statut lancement]]="X","OK","NOK"),IF(Tableau1[[#This Row],[Strat lancement]]="AA",IF(Tableau1[[#This Row],[Statut lancement]]="XX","OK","NOK"),IF(Tableau1[[#This Row],[Strat lancement]]="BB",IF(Tableau1[[#This Row],[Statut lancement]]="XXX","OK","NOK"))))</f>
        <v>OK</v>
      </c>
      <c r="U463" s="18" t="s">
        <v>1773</v>
      </c>
      <c r="V463" s="1" t="s">
        <v>1774</v>
      </c>
      <c r="W463" s="1" t="s">
        <v>217</v>
      </c>
      <c r="X463" s="2">
        <v>44039</v>
      </c>
      <c r="Y463" s="1" t="s">
        <v>1775</v>
      </c>
      <c r="Z463" s="1" t="s">
        <v>219</v>
      </c>
      <c r="AA463" s="2">
        <v>44039</v>
      </c>
      <c r="AB463" s="123" t="s">
        <v>220</v>
      </c>
      <c r="AC463" s="1" t="str">
        <f>VLOOKUP(Tableau1[[#This Row],[POposte]],Tableau8[#All],18,FALSE)</f>
        <v>I3</v>
      </c>
      <c r="AD463" s="236" t="str">
        <f>CONCATENATE(Tableau1[[#This Row],[Nº pièce référence]],Tableau1[[#This Row],[Poste de réf.]])</f>
        <v>450068427820</v>
      </c>
      <c r="AE463" s="237">
        <f>VLOOKUP(Tableau1[[#This Row],[POposte]],Tableau5[#All],5,FALSE)</f>
        <v>4840</v>
      </c>
      <c r="AF463" s="238" t="s">
        <v>52</v>
      </c>
      <c r="AG463" s="237">
        <f>VLOOKUP(Tableau1[[#This Row],[POposte]],Tableau5[#All],6,FALSE)</f>
        <v>4840</v>
      </c>
      <c r="AH463" s="238" t="s">
        <v>52</v>
      </c>
      <c r="AI463" s="239">
        <f>Tableau1[[#This Row],[Montant Engagé PO]]-Tableau1[[#This Row],[Montant Liquidé]]</f>
        <v>0</v>
      </c>
      <c r="AJ463" s="237" t="str">
        <f>VLOOKUP(Tableau1[[#This Row],[POposte]],Tableau5[#All],3,FALSE)</f>
        <v>300020895</v>
      </c>
      <c r="AK463" s="237" t="str">
        <f>VLOOKUP(Tableau1[[#This Row],[POposte]],Tableau5[#All],4,FALSE)</f>
        <v>1</v>
      </c>
      <c r="AL463" s="146" t="str">
        <f>VLOOKUP(Tableau1[[#This Row],[POposte]],Tableau5[#All],2,FALSE)</f>
        <v>252122121104</v>
      </c>
      <c r="AM463" s="237" t="str">
        <f>VLOOKUP(Tableau1[[#This Row],[POposte]],Tableau8[],9,FALSE)</f>
        <v>L</v>
      </c>
      <c r="AN463" s="241">
        <f>VLOOKUP(Tableau1[[#This Row],[POposte]],Tableau8[],16,FALSE)</f>
        <v>4</v>
      </c>
      <c r="AO463" s="200">
        <f>VLOOKUP(Tableau1[[#This Row],[POposte]],Tableau8[],17,FALSE)</f>
        <v>0</v>
      </c>
      <c r="AP463" s="1" t="str">
        <f>VLOOKUP(Tableau1[[#This Row],[POposte]],Tableau13[#All],10,FALSE)</f>
        <v>0820</v>
      </c>
      <c r="AQ463" s="1" t="str">
        <f>VLOOKUP(MID(Tableau1[[#This Row],[Codenva]],1,2),Tableau36[],2,FALSE)</f>
        <v>Overheidsopdrachten van beperkte waarde (0800)</v>
      </c>
      <c r="AR463" s="1" t="str">
        <f>VLOOKUP(Tableau1[[#This Row],[POposte]],Tableau13[#All],16,FALSE)</f>
        <v/>
      </c>
      <c r="AS463" s="285" t="str">
        <f>Tableau1[[#This Row],[KRC]]&amp;Tableau1[[#This Row],[Poste KRC]]</f>
        <v>3000208951</v>
      </c>
      <c r="AT463" s="1">
        <f>VLOOKUP(Tableau1[[#This Row],[Colonne3]],Tableau6[[#All],[krcposte]:[description ]],2,FALSE)</f>
        <v>0</v>
      </c>
    </row>
    <row r="464" spans="1:46" x14ac:dyDescent="0.35">
      <c r="A464" s="1" t="str">
        <f>Tableau1[[#This Row],[Nº pièce référence]]</f>
        <v>4500684202</v>
      </c>
      <c r="B464" s="205" t="s">
        <v>1776</v>
      </c>
      <c r="C464" s="1"/>
      <c r="D464" s="168" t="s">
        <v>1771</v>
      </c>
      <c r="E464" s="168" t="s">
        <v>1398</v>
      </c>
      <c r="F464" s="92"/>
      <c r="G464" s="123"/>
      <c r="H464" s="75">
        <v>44036</v>
      </c>
      <c r="I464" s="42">
        <v>19430</v>
      </c>
      <c r="J464" s="73"/>
      <c r="K464" s="73"/>
      <c r="L464" s="1" t="s">
        <v>253</v>
      </c>
      <c r="M464" s="209" t="s">
        <v>35</v>
      </c>
      <c r="N464" s="42"/>
      <c r="O464" s="42"/>
      <c r="P464" s="42"/>
      <c r="Q464" s="75" t="e">
        <v>#N/A</v>
      </c>
      <c r="R464" s="226" t="str">
        <f>VLOOKUP(Tableau1[[#This Row],[POposte]],Tableau8[],15,FALSE)</f>
        <v>BB</v>
      </c>
      <c r="S464" s="226" t="str">
        <f>VLOOKUP(Tableau1[[#This Row],[POposte]],Tableau8[],14,FALSE)</f>
        <v>XXX</v>
      </c>
      <c r="T464" s="75" t="str">
        <f>IF(Tableau1[[#This Row],[Strat lancement]]="A0",IF(Tableau1[[#This Row],[Statut lancement]]="X","OK","NOK"),IF(Tableau1[[#This Row],[Strat lancement]]="AA",IF(Tableau1[[#This Row],[Statut lancement]]="XX","OK","NOK"),IF(Tableau1[[#This Row],[Strat lancement]]="BB",IF(Tableau1[[#This Row],[Statut lancement]]="XXX","OK","NOK"))))</f>
        <v>OK</v>
      </c>
      <c r="U464" s="18" t="s">
        <v>1400</v>
      </c>
      <c r="V464" s="1" t="s">
        <v>1777</v>
      </c>
      <c r="W464" s="1" t="s">
        <v>88</v>
      </c>
      <c r="X464" s="2">
        <v>44039</v>
      </c>
      <c r="Y464" s="1" t="s">
        <v>1778</v>
      </c>
      <c r="Z464" s="1" t="s">
        <v>219</v>
      </c>
      <c r="AA464" s="2">
        <v>44039</v>
      </c>
      <c r="AB464" s="123" t="s">
        <v>220</v>
      </c>
      <c r="AC464" s="1" t="str">
        <f>VLOOKUP(Tableau1[[#This Row],[POposte]],Tableau8[#All],18,FALSE)</f>
        <v/>
      </c>
      <c r="AD464" s="236" t="str">
        <f>CONCATENATE(Tableau1[[#This Row],[Nº pièce référence]],Tableau1[[#This Row],[Poste de réf.]])</f>
        <v>450068420210</v>
      </c>
      <c r="AE464" s="237">
        <f>VLOOKUP(Tableau1[[#This Row],[POposte]],Tableau5[#All],5,FALSE)</f>
        <v>45000</v>
      </c>
      <c r="AF464" s="238" t="s">
        <v>52</v>
      </c>
      <c r="AG464" s="237">
        <f>VLOOKUP(Tableau1[[#This Row],[POposte]],Tableau5[#All],6,FALSE)</f>
        <v>0</v>
      </c>
      <c r="AH464" s="238" t="s">
        <v>52</v>
      </c>
      <c r="AI464" s="239">
        <f>Tableau1[[#This Row],[Montant Engagé PO]]-Tableau1[[#This Row],[Montant Liquidé]]</f>
        <v>45000</v>
      </c>
      <c r="AJ464" s="237" t="str">
        <f>VLOOKUP(Tableau1[[#This Row],[POposte]],Tableau5[#All],3,FALSE)</f>
        <v>300020895</v>
      </c>
      <c r="AK464" s="237" t="str">
        <f>VLOOKUP(Tableau1[[#This Row],[POposte]],Tableau5[#All],4,FALSE)</f>
        <v>1</v>
      </c>
      <c r="AL464" s="146" t="str">
        <f>VLOOKUP(Tableau1[[#This Row],[POposte]],Tableau5[#All],2,FALSE)</f>
        <v>252122121104</v>
      </c>
      <c r="AM464" s="237" t="str">
        <f>VLOOKUP(Tableau1[[#This Row],[POposte]],Tableau8[],9,FALSE)</f>
        <v>Z</v>
      </c>
      <c r="AN464" s="241">
        <f>VLOOKUP(Tableau1[[#This Row],[POposte]],Tableau8[],16,FALSE)</f>
        <v>1</v>
      </c>
      <c r="AO464" s="200">
        <f>VLOOKUP(Tableau1[[#This Row],[POposte]],Tableau8[],17,FALSE)</f>
        <v>0</v>
      </c>
      <c r="AP464" s="1" t="str">
        <f>VLOOKUP(Tableau1[[#This Row],[POposte]],Tableau13[#All],10,FALSE)</f>
        <v>4100</v>
      </c>
      <c r="AQ464" s="1" t="str">
        <f>VLOOKUP(MID(Tableau1[[#This Row],[Codenva]],1,2),Tableau36[],2,FALSE)</f>
        <v>Diverse Uitgaven die niet tot overheidsopdrachten behoren (4100)</v>
      </c>
      <c r="AR464" s="1" t="str">
        <f>VLOOKUP(Tableau1[[#This Row],[POposte]],Tableau13[#All],16,FALSE)</f>
        <v/>
      </c>
      <c r="AS464" s="285" t="str">
        <f>Tableau1[[#This Row],[KRC]]&amp;Tableau1[[#This Row],[Poste KRC]]</f>
        <v>3000208951</v>
      </c>
      <c r="AT464" s="1">
        <f>VLOOKUP(Tableau1[[#This Row],[Colonne3]],Tableau6[[#All],[krcposte]:[description ]],2,FALSE)</f>
        <v>0</v>
      </c>
    </row>
    <row r="465" spans="1:46" x14ac:dyDescent="0.35">
      <c r="A465" s="1" t="str">
        <f>Tableau1[[#This Row],[Nº pièce référence]]</f>
        <v>4500684274</v>
      </c>
      <c r="B465" s="133" t="s">
        <v>1591</v>
      </c>
      <c r="C465" s="1" t="s">
        <v>117</v>
      </c>
      <c r="D465" s="1" t="s">
        <v>1779</v>
      </c>
      <c r="E465" s="1" t="s">
        <v>1780</v>
      </c>
      <c r="F465" s="92"/>
      <c r="G465" s="123"/>
      <c r="H465" s="96" t="s">
        <v>1592</v>
      </c>
      <c r="I465" s="73" t="s">
        <v>1593</v>
      </c>
      <c r="J465" s="97" t="s">
        <v>1594</v>
      </c>
      <c r="K465" s="96">
        <v>44008</v>
      </c>
      <c r="L465" s="176" t="s">
        <v>276</v>
      </c>
      <c r="M465" s="73"/>
      <c r="N465" s="73"/>
      <c r="O465" s="73"/>
      <c r="P465" s="73"/>
      <c r="Q465" s="96">
        <v>44008</v>
      </c>
      <c r="R465" s="228" t="str">
        <f>VLOOKUP(Tableau1[[#This Row],[POposte]],Tableau8[],15,FALSE)</f>
        <v>BB</v>
      </c>
      <c r="S465" s="228" t="str">
        <f>VLOOKUP(Tableau1[[#This Row],[POposte]],Tableau8[],14,FALSE)</f>
        <v>XXX</v>
      </c>
      <c r="T465" s="96" t="str">
        <f>IF(Tableau1[[#This Row],[Strat lancement]]="A0",IF(Tableau1[[#This Row],[Statut lancement]]="X","OK","NOK"),IF(Tableau1[[#This Row],[Strat lancement]]="AA",IF(Tableau1[[#This Row],[Statut lancement]]="XX","OK","NOK"),IF(Tableau1[[#This Row],[Strat lancement]]="BB",IF(Tableau1[[#This Row],[Statut lancement]]="XXX","OK","NOK"))))</f>
        <v>OK</v>
      </c>
      <c r="U465" s="18" t="s">
        <v>1781</v>
      </c>
      <c r="V465" s="1" t="s">
        <v>1782</v>
      </c>
      <c r="W465" s="1" t="s">
        <v>88</v>
      </c>
      <c r="X465" s="2">
        <v>44039</v>
      </c>
      <c r="Y465" s="1" t="s">
        <v>1783</v>
      </c>
      <c r="Z465" s="1" t="s">
        <v>219</v>
      </c>
      <c r="AA465" s="2">
        <v>44039</v>
      </c>
      <c r="AB465" s="123" t="s">
        <v>220</v>
      </c>
      <c r="AC465" s="1" t="str">
        <f>VLOOKUP(Tableau1[[#This Row],[POposte]],Tableau8[#All],18,FALSE)</f>
        <v/>
      </c>
      <c r="AD465" s="236" t="str">
        <f>CONCATENATE(Tableau1[[#This Row],[Nº pièce référence]],Tableau1[[#This Row],[Poste de réf.]])</f>
        <v>450068427410</v>
      </c>
      <c r="AE465" s="237">
        <f>VLOOKUP(Tableau1[[#This Row],[POposte]],Tableau5[#All],5,FALSE)</f>
        <v>729630</v>
      </c>
      <c r="AF465" s="238" t="s">
        <v>52</v>
      </c>
      <c r="AG465" s="237">
        <f>VLOOKUP(Tableau1[[#This Row],[POposte]],Tableau5[#All],6,FALSE)</f>
        <v>0</v>
      </c>
      <c r="AH465" s="238" t="s">
        <v>52</v>
      </c>
      <c r="AI465" s="239">
        <f>Tableau1[[#This Row],[Montant Engagé PO]]-Tableau1[[#This Row],[Montant Liquidé]]</f>
        <v>729630</v>
      </c>
      <c r="AJ465" s="237" t="str">
        <f>VLOOKUP(Tableau1[[#This Row],[POposte]],Tableau5[#All],3,FALSE)</f>
        <v>300020861</v>
      </c>
      <c r="AK465" s="237" t="str">
        <f>VLOOKUP(Tableau1[[#This Row],[POposte]],Tableau5[#All],4,FALSE)</f>
        <v>2</v>
      </c>
      <c r="AL465" s="146" t="str">
        <f>VLOOKUP(Tableau1[[#This Row],[POposte]],Tableau5[#All],2,FALSE)</f>
        <v>255223121102</v>
      </c>
      <c r="AM465" s="237" t="str">
        <f>VLOOKUP(Tableau1[[#This Row],[POposte]],Tableau8[],9,FALSE)</f>
        <v>Z</v>
      </c>
      <c r="AN465" s="241">
        <f>VLOOKUP(Tableau1[[#This Row],[POposte]],Tableau8[],16,FALSE)</f>
        <v>1</v>
      </c>
      <c r="AO465" s="200">
        <f>VLOOKUP(Tableau1[[#This Row],[POposte]],Tableau8[],17,FALSE)</f>
        <v>0</v>
      </c>
      <c r="AP465" s="1" t="str">
        <f>VLOOKUP(Tableau1[[#This Row],[POposte]],Tableau13[#All],10,FALSE)</f>
        <v>0500</v>
      </c>
      <c r="AQ465" s="1" t="str">
        <f>VLOOKUP(MID(Tableau1[[#This Row],[Codenva]],1,2),Tableau36[],2,FALSE)</f>
        <v>Onderhandelingsprocedure zonder voorafgaande bekendmaking (0500)</v>
      </c>
      <c r="AR465" s="1" t="str">
        <f>VLOOKUP(Tableau1[[#This Row],[POposte]],Tableau13[#All],16,FALSE)</f>
        <v/>
      </c>
      <c r="AS465" s="285" t="str">
        <f>Tableau1[[#This Row],[KRC]]&amp;Tableau1[[#This Row],[Poste KRC]]</f>
        <v>3000208612</v>
      </c>
      <c r="AT465" s="1" t="str">
        <f>VLOOKUP(Tableau1[[#This Row],[Colonne3]],Tableau6[[#All],[krcposte]:[description ]],2,FALSE)</f>
        <v>Testing/reactifs</v>
      </c>
    </row>
    <row r="466" spans="1:46" x14ac:dyDescent="0.35">
      <c r="A466" s="1" t="str">
        <f>Tableau1[[#This Row],[Nº pièce référence]]</f>
        <v>4500684248</v>
      </c>
      <c r="B466" s="124"/>
      <c r="C466" s="1" t="s">
        <v>121</v>
      </c>
      <c r="D466" s="93" t="s">
        <v>1784</v>
      </c>
      <c r="E466" s="1" t="s">
        <v>299</v>
      </c>
      <c r="F466" s="92"/>
      <c r="G466" s="123"/>
      <c r="H466" s="114" t="e">
        <v>#N/A</v>
      </c>
      <c r="I466" s="42"/>
      <c r="J466" s="73"/>
      <c r="K466" s="75">
        <v>44026</v>
      </c>
      <c r="L466" s="176" t="s">
        <v>276</v>
      </c>
      <c r="M466" s="42"/>
      <c r="N466" s="42"/>
      <c r="O466" s="42"/>
      <c r="P466" s="42"/>
      <c r="Q466" s="75" t="e">
        <v>#N/A</v>
      </c>
      <c r="R466" s="226" t="str">
        <f>VLOOKUP(Tableau1[[#This Row],[POposte]],Tableau8[],15,FALSE)</f>
        <v>BB</v>
      </c>
      <c r="S466" s="226" t="str">
        <f>VLOOKUP(Tableau1[[#This Row],[POposte]],Tableau8[],14,FALSE)</f>
        <v>XXX</v>
      </c>
      <c r="T466" s="75" t="str">
        <f>IF(Tableau1[[#This Row],[Strat lancement]]="A0",IF(Tableau1[[#This Row],[Statut lancement]]="X","OK","NOK"),IF(Tableau1[[#This Row],[Strat lancement]]="AA",IF(Tableau1[[#This Row],[Statut lancement]]="XX","OK","NOK"),IF(Tableau1[[#This Row],[Strat lancement]]="BB",IF(Tableau1[[#This Row],[Statut lancement]]="XXX","OK","NOK"))))</f>
        <v>OK</v>
      </c>
      <c r="U466" s="18" t="s">
        <v>301</v>
      </c>
      <c r="V466" s="1" t="s">
        <v>1785</v>
      </c>
      <c r="W466" s="1" t="s">
        <v>88</v>
      </c>
      <c r="X466" s="2">
        <v>44039</v>
      </c>
      <c r="Y466" s="1" t="s">
        <v>1786</v>
      </c>
      <c r="Z466" s="1" t="s">
        <v>219</v>
      </c>
      <c r="AA466" s="2">
        <v>44039</v>
      </c>
      <c r="AB466" s="123" t="s">
        <v>220</v>
      </c>
      <c r="AC466" s="1" t="str">
        <f>VLOOKUP(Tableau1[[#This Row],[POposte]],Tableau8[#All],18,FALSE)</f>
        <v/>
      </c>
      <c r="AD466" s="236" t="str">
        <f>CONCATENATE(Tableau1[[#This Row],[Nº pièce référence]],Tableau1[[#This Row],[Poste de réf.]])</f>
        <v>450068424810</v>
      </c>
      <c r="AE466" s="237">
        <f>VLOOKUP(Tableau1[[#This Row],[POposte]],Tableau5[#All],5,FALSE)</f>
        <v>18889200</v>
      </c>
      <c r="AF466" s="238" t="s">
        <v>52</v>
      </c>
      <c r="AG466" s="237">
        <f>VLOOKUP(Tableau1[[#This Row],[POposte]],Tableau5[#All],6,FALSE)</f>
        <v>9874982.290000001</v>
      </c>
      <c r="AH466" s="238" t="s">
        <v>52</v>
      </c>
      <c r="AI466" s="239">
        <f>Tableau1[[#This Row],[Montant Engagé PO]]-Tableau1[[#This Row],[Montant Liquidé]]</f>
        <v>9014217.709999999</v>
      </c>
      <c r="AJ466" s="237" t="str">
        <f>VLOOKUP(Tableau1[[#This Row],[POposte]],Tableau5[#All],3,FALSE)</f>
        <v>300020861</v>
      </c>
      <c r="AK466" s="237" t="str">
        <f>VLOOKUP(Tableau1[[#This Row],[POposte]],Tableau5[#All],4,FALSE)</f>
        <v>2</v>
      </c>
      <c r="AL466" s="146" t="str">
        <f>VLOOKUP(Tableau1[[#This Row],[POposte]],Tableau5[#All],2,FALSE)</f>
        <v>255223121102</v>
      </c>
      <c r="AM466" s="237" t="str">
        <f>VLOOKUP(Tableau1[[#This Row],[POposte]],Tableau8[],9,FALSE)</f>
        <v>Z</v>
      </c>
      <c r="AN466" s="241">
        <f>VLOOKUP(Tableau1[[#This Row],[POposte]],Tableau8[],16,FALSE)</f>
        <v>1</v>
      </c>
      <c r="AO466" s="200">
        <f>VLOOKUP(Tableau1[[#This Row],[POposte]],Tableau8[],17,FALSE)</f>
        <v>0</v>
      </c>
      <c r="AP466" s="1" t="str">
        <f>VLOOKUP(Tableau1[[#This Row],[POposte]],Tableau13[#All],10,FALSE)</f>
        <v>0500</v>
      </c>
      <c r="AQ466" s="1" t="str">
        <f>VLOOKUP(MID(Tableau1[[#This Row],[Codenva]],1,2),Tableau36[],2,FALSE)</f>
        <v>Onderhandelingsprocedure zonder voorafgaande bekendmaking (0500)</v>
      </c>
      <c r="AR466" s="1" t="str">
        <f>VLOOKUP(Tableau1[[#This Row],[POposte]],Tableau13[#All],16,FALSE)</f>
        <v/>
      </c>
      <c r="AS466" s="285" t="str">
        <f>Tableau1[[#This Row],[KRC]]&amp;Tableau1[[#This Row],[Poste KRC]]</f>
        <v>3000208612</v>
      </c>
      <c r="AT466" s="1" t="str">
        <f>VLOOKUP(Tableau1[[#This Row],[Colonne3]],Tableau6[[#All],[krcposte]:[description ]],2,FALSE)</f>
        <v>Testing/reactifs</v>
      </c>
    </row>
    <row r="467" spans="1:46" hidden="1" x14ac:dyDescent="0.35">
      <c r="A467" s="1" t="str">
        <f>Tableau1[[#This Row],[Nº pièce référence]]</f>
        <v>4500684767</v>
      </c>
      <c r="B467" s="124"/>
      <c r="C467" s="1"/>
      <c r="D467" s="1"/>
      <c r="E467" s="1" t="s">
        <v>772</v>
      </c>
      <c r="F467" s="92"/>
      <c r="G467" s="123"/>
      <c r="H467" s="75" t="s">
        <v>214</v>
      </c>
      <c r="I467" s="75" t="s">
        <v>214</v>
      </c>
      <c r="J467" s="75" t="s">
        <v>214</v>
      </c>
      <c r="K467" s="75" t="s">
        <v>214</v>
      </c>
      <c r="L467" s="1" t="s">
        <v>332</v>
      </c>
      <c r="M467" s="75"/>
      <c r="N467" s="75"/>
      <c r="O467" s="75"/>
      <c r="P467" s="75"/>
      <c r="Q467" s="75" t="s">
        <v>214</v>
      </c>
      <c r="R467" s="226" t="str">
        <f>VLOOKUP(Tableau1[[#This Row],[POposte]],Tableau8[],15,FALSE)</f>
        <v>AA</v>
      </c>
      <c r="S467" s="226" t="str">
        <f>VLOOKUP(Tableau1[[#This Row],[POposte]],Tableau8[],14,FALSE)</f>
        <v>XX</v>
      </c>
      <c r="T467" s="75" t="str">
        <f>IF(Tableau1[[#This Row],[Strat lancement]]="A0",IF(Tableau1[[#This Row],[Statut lancement]]="X","OK","NOK"),IF(Tableau1[[#This Row],[Strat lancement]]="AA",IF(Tableau1[[#This Row],[Statut lancement]]="XX","OK","NOK"),IF(Tableau1[[#This Row],[Strat lancement]]="BB",IF(Tableau1[[#This Row],[Statut lancement]]="XXX","OK","NOK"))))</f>
        <v>OK</v>
      </c>
      <c r="U467" s="18" t="s">
        <v>773</v>
      </c>
      <c r="V467" s="1" t="s">
        <v>1787</v>
      </c>
      <c r="W467" s="1" t="s">
        <v>88</v>
      </c>
      <c r="X467" s="2">
        <v>44041</v>
      </c>
      <c r="Y467" s="1" t="s">
        <v>1788</v>
      </c>
      <c r="Z467" s="1" t="s">
        <v>219</v>
      </c>
      <c r="AA467" s="2">
        <v>44041</v>
      </c>
      <c r="AB467" s="123" t="s">
        <v>220</v>
      </c>
      <c r="AC467" s="1" t="str">
        <f>VLOOKUP(Tableau1[[#This Row],[POposte]],Tableau8[#All],18,FALSE)</f>
        <v/>
      </c>
      <c r="AD467" s="236" t="str">
        <f>CONCATENATE(Tableau1[[#This Row],[Nº pièce référence]],Tableau1[[#This Row],[Poste de réf.]])</f>
        <v>450068476710</v>
      </c>
      <c r="AE467" s="237">
        <f>VLOOKUP(Tableau1[[#This Row],[POposte]],Tableau5[#All],5,FALSE)</f>
        <v>860.94</v>
      </c>
      <c r="AF467" s="238" t="s">
        <v>52</v>
      </c>
      <c r="AG467" s="237">
        <f>VLOOKUP(Tableau1[[#This Row],[POposte]],Tableau5[#All],6,FALSE)</f>
        <v>860.94</v>
      </c>
      <c r="AH467" s="238" t="s">
        <v>52</v>
      </c>
      <c r="AI467" s="239">
        <f>Tableau1[[#This Row],[Montant Engagé PO]]-Tableau1[[#This Row],[Montant Liquidé]]</f>
        <v>0</v>
      </c>
      <c r="AJ467" s="237" t="str">
        <f>VLOOKUP(Tableau1[[#This Row],[POposte]],Tableau5[#All],3,FALSE)</f>
        <v>300020870</v>
      </c>
      <c r="AK467" s="237" t="str">
        <f>VLOOKUP(Tableau1[[#This Row],[POposte]],Tableau5[#All],4,FALSE)</f>
        <v>3</v>
      </c>
      <c r="AL467" s="146" t="str">
        <f>VLOOKUP(Tableau1[[#This Row],[POposte]],Tableau5[#All],2,FALSE)</f>
        <v>255223121102</v>
      </c>
      <c r="AM467" s="237" t="str">
        <f>VLOOKUP(Tableau1[[#This Row],[POposte]],Tableau8[],9,FALSE)</f>
        <v>Z</v>
      </c>
      <c r="AN467" s="247">
        <f>VLOOKUP(Tableau1[[#This Row],[POposte]],Tableau8[],16,FALSE)</f>
        <v>1</v>
      </c>
      <c r="AO467" s="203">
        <f>VLOOKUP(Tableau1[[#This Row],[POposte]],Tableau8[],17,FALSE)</f>
        <v>0</v>
      </c>
      <c r="AP467" s="1" t="str">
        <f>VLOOKUP(Tableau1[[#This Row],[POposte]],Tableau13[#All],10,FALSE)</f>
        <v>0800</v>
      </c>
      <c r="AQ467" s="1" t="str">
        <f>VLOOKUP(MID(Tableau1[[#This Row],[Codenva]],1,2),Tableau36[],2,FALSE)</f>
        <v>Overheidsopdrachten van beperkte waarde (0800)</v>
      </c>
      <c r="AR467" s="1" t="str">
        <f>VLOOKUP(Tableau1[[#This Row],[POposte]],Tableau13[#All],16,FALSE)</f>
        <v/>
      </c>
      <c r="AS467" s="285" t="str">
        <f>Tableau1[[#This Row],[KRC]]&amp;Tableau1[[#This Row],[Poste KRC]]</f>
        <v>3000208703</v>
      </c>
      <c r="AT467" s="1" t="e">
        <f>VLOOKUP(Tableau1[[#This Row],[Colonne3]],Tableau6[[#All],[krcposte]:[description ]],2,FALSE)</f>
        <v>#N/A</v>
      </c>
    </row>
    <row r="468" spans="1:46" hidden="1" x14ac:dyDescent="0.35">
      <c r="A468" s="1" t="str">
        <f>Tableau1[[#This Row],[Nº pièce référence]]</f>
        <v>4500684767</v>
      </c>
      <c r="B468" s="124"/>
      <c r="C468" s="1"/>
      <c r="D468" s="1"/>
      <c r="E468" s="1" t="s">
        <v>772</v>
      </c>
      <c r="F468" s="92"/>
      <c r="G468" s="123"/>
      <c r="H468" s="75" t="s">
        <v>214</v>
      </c>
      <c r="I468" s="75" t="s">
        <v>214</v>
      </c>
      <c r="J468" s="75" t="s">
        <v>214</v>
      </c>
      <c r="K468" s="75" t="s">
        <v>214</v>
      </c>
      <c r="L468" s="1" t="s">
        <v>332</v>
      </c>
      <c r="M468" s="75"/>
      <c r="N468" s="75"/>
      <c r="O468" s="75"/>
      <c r="P468" s="75"/>
      <c r="Q468" s="75" t="s">
        <v>214</v>
      </c>
      <c r="R468" s="226" t="str">
        <f>VLOOKUP(Tableau1[[#This Row],[POposte]],Tableau8[],15,FALSE)</f>
        <v>AA</v>
      </c>
      <c r="S468" s="226" t="str">
        <f>VLOOKUP(Tableau1[[#This Row],[POposte]],Tableau8[],14,FALSE)</f>
        <v>XX</v>
      </c>
      <c r="T468" s="75" t="str">
        <f>IF(Tableau1[[#This Row],[Strat lancement]]="A0",IF(Tableau1[[#This Row],[Statut lancement]]="X","OK","NOK"),IF(Tableau1[[#This Row],[Strat lancement]]="AA",IF(Tableau1[[#This Row],[Statut lancement]]="XX","OK","NOK"),IF(Tableau1[[#This Row],[Strat lancement]]="BB",IF(Tableau1[[#This Row],[Statut lancement]]="XXX","OK","NOK"))))</f>
        <v>OK</v>
      </c>
      <c r="U468" s="18" t="s">
        <v>773</v>
      </c>
      <c r="V468" s="1" t="s">
        <v>1787</v>
      </c>
      <c r="W468" s="1" t="s">
        <v>217</v>
      </c>
      <c r="X468" s="2">
        <v>44041</v>
      </c>
      <c r="Y468" s="1" t="s">
        <v>1789</v>
      </c>
      <c r="Z468" s="1" t="s">
        <v>219</v>
      </c>
      <c r="AA468" s="2">
        <v>44041</v>
      </c>
      <c r="AB468" s="123" t="s">
        <v>220</v>
      </c>
      <c r="AC468" s="1" t="str">
        <f>VLOOKUP(Tableau1[[#This Row],[POposte]],Tableau8[#All],18,FALSE)</f>
        <v/>
      </c>
      <c r="AD468" s="236" t="str">
        <f>CONCATENATE(Tableau1[[#This Row],[Nº pièce référence]],Tableau1[[#This Row],[Poste de réf.]])</f>
        <v>450068476720</v>
      </c>
      <c r="AE468" s="237">
        <f>VLOOKUP(Tableau1[[#This Row],[POposte]],Tableau5[#All],5,FALSE)</f>
        <v>1159.2</v>
      </c>
      <c r="AF468" s="238" t="s">
        <v>52</v>
      </c>
      <c r="AG468" s="237">
        <f>VLOOKUP(Tableau1[[#This Row],[POposte]],Tableau5[#All],6,FALSE)</f>
        <v>1159.2</v>
      </c>
      <c r="AH468" s="238" t="s">
        <v>52</v>
      </c>
      <c r="AI468" s="239">
        <f>Tableau1[[#This Row],[Montant Engagé PO]]-Tableau1[[#This Row],[Montant Liquidé]]</f>
        <v>0</v>
      </c>
      <c r="AJ468" s="237" t="str">
        <f>VLOOKUP(Tableau1[[#This Row],[POposte]],Tableau5[#All],3,FALSE)</f>
        <v>300020870</v>
      </c>
      <c r="AK468" s="237" t="str">
        <f>VLOOKUP(Tableau1[[#This Row],[POposte]],Tableau5[#All],4,FALSE)</f>
        <v>3</v>
      </c>
      <c r="AL468" s="146" t="str">
        <f>VLOOKUP(Tableau1[[#This Row],[POposte]],Tableau5[#All],2,FALSE)</f>
        <v>255223121102</v>
      </c>
      <c r="AM468" s="237" t="str">
        <f>VLOOKUP(Tableau1[[#This Row],[POposte]],Tableau8[],9,FALSE)</f>
        <v>Z</v>
      </c>
      <c r="AN468" s="241">
        <f>VLOOKUP(Tableau1[[#This Row],[POposte]],Tableau8[],16,FALSE)</f>
        <v>1</v>
      </c>
      <c r="AO468" s="200">
        <f>VLOOKUP(Tableau1[[#This Row],[POposte]],Tableau8[],17,FALSE)</f>
        <v>0</v>
      </c>
      <c r="AP468" s="1" t="str">
        <f>VLOOKUP(Tableau1[[#This Row],[POposte]],Tableau13[#All],10,FALSE)</f>
        <v>0800</v>
      </c>
      <c r="AQ468" s="1" t="str">
        <f>VLOOKUP(MID(Tableau1[[#This Row],[Codenva]],1,2),Tableau36[],2,FALSE)</f>
        <v>Overheidsopdrachten van beperkte waarde (0800)</v>
      </c>
      <c r="AR468" s="1" t="str">
        <f>VLOOKUP(Tableau1[[#This Row],[POposte]],Tableau13[#All],16,FALSE)</f>
        <v/>
      </c>
      <c r="AS468" s="285" t="str">
        <f>Tableau1[[#This Row],[KRC]]&amp;Tableau1[[#This Row],[Poste KRC]]</f>
        <v>3000208703</v>
      </c>
      <c r="AT468" s="1" t="e">
        <f>VLOOKUP(Tableau1[[#This Row],[Colonne3]],Tableau6[[#All],[krcposte]:[description ]],2,FALSE)</f>
        <v>#N/A</v>
      </c>
    </row>
    <row r="469" spans="1:46" hidden="1" x14ac:dyDescent="0.35">
      <c r="A469" s="1" t="str">
        <f>Tableau1[[#This Row],[Nº pièce référence]]</f>
        <v>4500684767</v>
      </c>
      <c r="B469" s="124"/>
      <c r="C469" s="1"/>
      <c r="D469" s="1"/>
      <c r="E469" s="1" t="s">
        <v>772</v>
      </c>
      <c r="F469" s="92"/>
      <c r="G469" s="123"/>
      <c r="H469" s="75" t="s">
        <v>214</v>
      </c>
      <c r="I469" s="75" t="s">
        <v>214</v>
      </c>
      <c r="J469" s="75" t="s">
        <v>214</v>
      </c>
      <c r="K469" s="75" t="s">
        <v>214</v>
      </c>
      <c r="L469" s="1" t="s">
        <v>332</v>
      </c>
      <c r="M469" s="75"/>
      <c r="N469" s="75"/>
      <c r="O469" s="75"/>
      <c r="P469" s="75"/>
      <c r="Q469" s="75" t="s">
        <v>214</v>
      </c>
      <c r="R469" s="226" t="str">
        <f>VLOOKUP(Tableau1[[#This Row],[POposte]],Tableau8[],15,FALSE)</f>
        <v>AA</v>
      </c>
      <c r="S469" s="226" t="str">
        <f>VLOOKUP(Tableau1[[#This Row],[POposte]],Tableau8[],14,FALSE)</f>
        <v>XX</v>
      </c>
      <c r="T469" s="75" t="str">
        <f>IF(Tableau1[[#This Row],[Strat lancement]]="A0",IF(Tableau1[[#This Row],[Statut lancement]]="X","OK","NOK"),IF(Tableau1[[#This Row],[Strat lancement]]="AA",IF(Tableau1[[#This Row],[Statut lancement]]="XX","OK","NOK"),IF(Tableau1[[#This Row],[Strat lancement]]="BB",IF(Tableau1[[#This Row],[Statut lancement]]="XXX","OK","NOK"))))</f>
        <v>OK</v>
      </c>
      <c r="U469" s="18" t="s">
        <v>773</v>
      </c>
      <c r="V469" s="1" t="s">
        <v>1787</v>
      </c>
      <c r="W469" s="1" t="s">
        <v>222</v>
      </c>
      <c r="X469" s="2">
        <v>44041</v>
      </c>
      <c r="Y469" s="1" t="s">
        <v>1790</v>
      </c>
      <c r="Z469" s="1" t="s">
        <v>219</v>
      </c>
      <c r="AA469" s="2">
        <v>44041</v>
      </c>
      <c r="AB469" s="123" t="s">
        <v>220</v>
      </c>
      <c r="AC469" s="1" t="str">
        <f>VLOOKUP(Tableau1[[#This Row],[POposte]],Tableau8[#All],18,FALSE)</f>
        <v/>
      </c>
      <c r="AD469" s="236" t="str">
        <f>CONCATENATE(Tableau1[[#This Row],[Nº pièce référence]],Tableau1[[#This Row],[Poste de réf.]])</f>
        <v>450068476730</v>
      </c>
      <c r="AE469" s="237">
        <f>VLOOKUP(Tableau1[[#This Row],[POposte]],Tableau5[#All],5,FALSE)</f>
        <v>2922.58</v>
      </c>
      <c r="AF469" s="238" t="s">
        <v>52</v>
      </c>
      <c r="AG469" s="237">
        <f>VLOOKUP(Tableau1[[#This Row],[POposte]],Tableau5[#All],6,FALSE)</f>
        <v>2922.58</v>
      </c>
      <c r="AH469" s="238" t="s">
        <v>52</v>
      </c>
      <c r="AI469" s="239">
        <f>Tableau1[[#This Row],[Montant Engagé PO]]-Tableau1[[#This Row],[Montant Liquidé]]</f>
        <v>0</v>
      </c>
      <c r="AJ469" s="237" t="str">
        <f>VLOOKUP(Tableau1[[#This Row],[POposte]],Tableau5[#All],3,FALSE)</f>
        <v>300020870</v>
      </c>
      <c r="AK469" s="237" t="str">
        <f>VLOOKUP(Tableau1[[#This Row],[POposte]],Tableau5[#All],4,FALSE)</f>
        <v>3</v>
      </c>
      <c r="AL469" s="146" t="str">
        <f>VLOOKUP(Tableau1[[#This Row],[POposte]],Tableau5[#All],2,FALSE)</f>
        <v>255223121102</v>
      </c>
      <c r="AM469" s="237" t="str">
        <f>VLOOKUP(Tableau1[[#This Row],[POposte]],Tableau8[],9,FALSE)</f>
        <v>Z</v>
      </c>
      <c r="AN469" s="241">
        <f>VLOOKUP(Tableau1[[#This Row],[POposte]],Tableau8[],16,FALSE)</f>
        <v>1</v>
      </c>
      <c r="AO469" s="200">
        <f>VLOOKUP(Tableau1[[#This Row],[POposte]],Tableau8[],17,FALSE)</f>
        <v>0</v>
      </c>
      <c r="AP469" s="1" t="str">
        <f>VLOOKUP(Tableau1[[#This Row],[POposte]],Tableau13[#All],10,FALSE)</f>
        <v>0800</v>
      </c>
      <c r="AQ469" s="1" t="str">
        <f>VLOOKUP(MID(Tableau1[[#This Row],[Codenva]],1,2),Tableau36[],2,FALSE)</f>
        <v>Overheidsopdrachten van beperkte waarde (0800)</v>
      </c>
      <c r="AR469" s="1" t="str">
        <f>VLOOKUP(Tableau1[[#This Row],[POposte]],Tableau13[#All],16,FALSE)</f>
        <v/>
      </c>
      <c r="AS469" s="285" t="str">
        <f>Tableau1[[#This Row],[KRC]]&amp;Tableau1[[#This Row],[Poste KRC]]</f>
        <v>3000208703</v>
      </c>
      <c r="AT469" s="1" t="e">
        <f>VLOOKUP(Tableau1[[#This Row],[Colonne3]],Tableau6[[#All],[krcposte]:[description ]],2,FALSE)</f>
        <v>#N/A</v>
      </c>
    </row>
    <row r="470" spans="1:46" x14ac:dyDescent="0.35">
      <c r="A470" s="1" t="str">
        <f>Tableau1[[#This Row],[Nº pièce référence]]</f>
        <v>4500701235</v>
      </c>
      <c r="B470" s="124"/>
      <c r="C470" s="1"/>
      <c r="D470" s="1" t="s">
        <v>1791</v>
      </c>
      <c r="E470" s="1" t="s">
        <v>349</v>
      </c>
      <c r="F470" s="178"/>
      <c r="G470" s="123"/>
      <c r="H470" s="73"/>
      <c r="I470" s="42"/>
      <c r="J470" s="73"/>
      <c r="K470" s="73"/>
      <c r="L470" s="176" t="s">
        <v>276</v>
      </c>
      <c r="M470" s="42"/>
      <c r="N470" s="42"/>
      <c r="O470" s="42"/>
      <c r="P470" s="73" t="s">
        <v>903</v>
      </c>
      <c r="Q470" s="73"/>
      <c r="R470" s="226" t="str">
        <f>VLOOKUP(Tableau1[[#This Row],[POposte]],Tableau8[],15,FALSE)</f>
        <v>BB</v>
      </c>
      <c r="S470" s="226" t="str">
        <f>VLOOKUP(Tableau1[[#This Row],[POposte]],Tableau8[],14,FALSE)</f>
        <v>XXX</v>
      </c>
      <c r="T470" s="75" t="str">
        <f>IF(Tableau1[[#This Row],[Strat lancement]]="A0",IF(Tableau1[[#This Row],[Statut lancement]]="X","OK","NOK"),IF(Tableau1[[#This Row],[Strat lancement]]="AA",IF(Tableau1[[#This Row],[Statut lancement]]="XX","OK","NOK"),IF(Tableau1[[#This Row],[Strat lancement]]="BB",IF(Tableau1[[#This Row],[Statut lancement]]="XXX","OK","NOK"))))</f>
        <v>OK</v>
      </c>
      <c r="U470" s="18" t="s">
        <v>352</v>
      </c>
      <c r="V470" s="1" t="s">
        <v>1792</v>
      </c>
      <c r="W470" s="1" t="s">
        <v>88</v>
      </c>
      <c r="X470" s="2">
        <v>44162</v>
      </c>
      <c r="Y470" s="1" t="s">
        <v>1793</v>
      </c>
      <c r="Z470" s="1" t="s">
        <v>219</v>
      </c>
      <c r="AA470" s="2">
        <v>44151</v>
      </c>
      <c r="AB470" s="123" t="s">
        <v>220</v>
      </c>
      <c r="AC470" s="1" t="str">
        <f>VLOOKUP(Tableau1[[#This Row],[POposte]],Tableau8[#All],18,FALSE)</f>
        <v/>
      </c>
      <c r="AD470" s="236" t="str">
        <f>CONCATENATE(Tableau1[[#This Row],[Nº pièce référence]],Tableau1[[#This Row],[Poste de réf.]])</f>
        <v>450070123510</v>
      </c>
      <c r="AE470" s="237">
        <f>VLOOKUP(Tableau1[[#This Row],[POposte]],Tableau5[#All],5,FALSE)</f>
        <v>5687998.8600000003</v>
      </c>
      <c r="AF470" s="238" t="s">
        <v>52</v>
      </c>
      <c r="AG470" s="237">
        <f>VLOOKUP(Tableau1[[#This Row],[POposte]],Tableau5[#All],6,FALSE)</f>
        <v>0</v>
      </c>
      <c r="AH470" s="238" t="s">
        <v>52</v>
      </c>
      <c r="AI470" s="239">
        <f>Tableau1[[#This Row],[Montant Engagé PO]]-Tableau1[[#This Row],[Montant Liquidé]]</f>
        <v>5687998.8600000003</v>
      </c>
      <c r="AJ470" s="237" t="str">
        <f>VLOOKUP(Tableau1[[#This Row],[POposte]],Tableau5[#All],3,FALSE)</f>
        <v>300020861</v>
      </c>
      <c r="AK470" s="237" t="str">
        <f>VLOOKUP(Tableau1[[#This Row],[POposte]],Tableau5[#All],4,FALSE)</f>
        <v>2</v>
      </c>
      <c r="AL470" s="146" t="str">
        <f>VLOOKUP(Tableau1[[#This Row],[POposte]],Tableau5[#All],2,FALSE)</f>
        <v>255223121102</v>
      </c>
      <c r="AM470" s="243" t="str">
        <f>VLOOKUP(Tableau1[[#This Row],[POposte]],Tableau8[],9,FALSE)</f>
        <v>L</v>
      </c>
      <c r="AN470" s="241">
        <f>VLOOKUP(Tableau1[[#This Row],[POposte]],Tableau8[],16,FALSE)</f>
        <v>500000</v>
      </c>
      <c r="AO470" s="200">
        <f>VLOOKUP(Tableau1[[#This Row],[POposte]],Tableau8[],17,FALSE)</f>
        <v>500000</v>
      </c>
      <c r="AP470" s="1" t="str">
        <f>VLOOKUP(Tableau1[[#This Row],[POposte]],Tableau13[#All],10,FALSE)</f>
        <v>0500</v>
      </c>
      <c r="AQ470" s="1" t="str">
        <f>VLOOKUP(MID(Tableau1[[#This Row],[Codenva]],1,2),Tableau36[],2,FALSE)</f>
        <v>Onderhandelingsprocedure zonder voorafgaande bekendmaking (0500)</v>
      </c>
      <c r="AR470" s="1" t="str">
        <f>VLOOKUP(Tableau1[[#This Row],[POposte]],Tableau13[#All],16,FALSE)</f>
        <v/>
      </c>
      <c r="AS470" s="285" t="str">
        <f>Tableau1[[#This Row],[KRC]]&amp;Tableau1[[#This Row],[Poste KRC]]</f>
        <v>3000208612</v>
      </c>
      <c r="AT470" s="1" t="str">
        <f>VLOOKUP(Tableau1[[#This Row],[Colonne3]],Tableau6[[#All],[krcposte]:[description ]],2,FALSE)</f>
        <v>Testing/reactifs</v>
      </c>
    </row>
    <row r="471" spans="1:46" x14ac:dyDescent="0.35">
      <c r="A471" s="1" t="str">
        <f>Tableau1[[#This Row],[Nº pièce référence]]</f>
        <v>4500685182</v>
      </c>
      <c r="B471" s="124" t="s">
        <v>1794</v>
      </c>
      <c r="C471" s="1"/>
      <c r="D471" s="1"/>
      <c r="E471" s="1" t="s">
        <v>1795</v>
      </c>
      <c r="F471" s="92"/>
      <c r="G471" s="123"/>
      <c r="H471" s="75">
        <v>44046</v>
      </c>
      <c r="I471" s="42">
        <v>19917</v>
      </c>
      <c r="J471" s="73" t="s">
        <v>1655</v>
      </c>
      <c r="K471" s="73"/>
      <c r="L471" s="176" t="s">
        <v>276</v>
      </c>
      <c r="M471" s="42"/>
      <c r="N471" s="42"/>
      <c r="O471" s="42"/>
      <c r="P471" s="42"/>
      <c r="Q471" s="75">
        <v>44049</v>
      </c>
      <c r="R471" s="226" t="str">
        <f>VLOOKUP(Tableau1[[#This Row],[POposte]],Tableau8[],15,FALSE)</f>
        <v>BB</v>
      </c>
      <c r="S471" s="226" t="str">
        <f>VLOOKUP(Tableau1[[#This Row],[POposte]],Tableau8[],14,FALSE)</f>
        <v>XXX</v>
      </c>
      <c r="T471" s="75" t="str">
        <f>IF(Tableau1[[#This Row],[Strat lancement]]="A0",IF(Tableau1[[#This Row],[Statut lancement]]="X","OK","NOK"),IF(Tableau1[[#This Row],[Strat lancement]]="AA",IF(Tableau1[[#This Row],[Statut lancement]]="XX","OK","NOK"),IF(Tableau1[[#This Row],[Strat lancement]]="BB",IF(Tableau1[[#This Row],[Statut lancement]]="XXX","OK","NOK"))))</f>
        <v>OK</v>
      </c>
      <c r="U471" s="18" t="s">
        <v>1796</v>
      </c>
      <c r="V471" s="1" t="s">
        <v>1797</v>
      </c>
      <c r="W471" s="1" t="s">
        <v>88</v>
      </c>
      <c r="X471" s="2">
        <v>44046</v>
      </c>
      <c r="Y471" s="1" t="s">
        <v>1798</v>
      </c>
      <c r="Z471" s="1" t="s">
        <v>219</v>
      </c>
      <c r="AA471" s="2">
        <v>44046</v>
      </c>
      <c r="AB471" s="123" t="s">
        <v>220</v>
      </c>
      <c r="AC471" s="1" t="str">
        <f>VLOOKUP(Tableau1[[#This Row],[POposte]],Tableau8[#All],18,FALSE)</f>
        <v/>
      </c>
      <c r="AD471" s="236" t="str">
        <f>CONCATENATE(Tableau1[[#This Row],[Nº pièce référence]],Tableau1[[#This Row],[Poste de réf.]])</f>
        <v>450068518210</v>
      </c>
      <c r="AE471" s="237">
        <f>VLOOKUP(Tableau1[[#This Row],[POposte]],Tableau5[#All],5,FALSE)</f>
        <v>4070.4</v>
      </c>
      <c r="AF471" s="238" t="s">
        <v>52</v>
      </c>
      <c r="AG471" s="237">
        <f>VLOOKUP(Tableau1[[#This Row],[POposte]],Tableau5[#All],6,FALSE)</f>
        <v>4070.4</v>
      </c>
      <c r="AH471" s="238" t="s">
        <v>52</v>
      </c>
      <c r="AI471" s="239">
        <f>Tableau1[[#This Row],[Montant Engagé PO]]-Tableau1[[#This Row],[Montant Liquidé]]</f>
        <v>0</v>
      </c>
      <c r="AJ471" s="237" t="str">
        <f>VLOOKUP(Tableau1[[#This Row],[POposte]],Tableau5[#All],3,FALSE)</f>
        <v>300020861</v>
      </c>
      <c r="AK471" s="237" t="str">
        <f>VLOOKUP(Tableau1[[#This Row],[POposte]],Tableau5[#All],4,FALSE)</f>
        <v>1</v>
      </c>
      <c r="AL471" s="146" t="str">
        <f>VLOOKUP(Tableau1[[#This Row],[POposte]],Tableau5[#All],2,FALSE)</f>
        <v>255223121102</v>
      </c>
      <c r="AM471" s="237" t="str">
        <f>VLOOKUP(Tableau1[[#This Row],[POposte]],Tableau8[],9,FALSE)</f>
        <v>Z</v>
      </c>
      <c r="AN471" s="241">
        <f>VLOOKUP(Tableau1[[#This Row],[POposte]],Tableau8[],16,FALSE)</f>
        <v>1</v>
      </c>
      <c r="AO471" s="200">
        <f>VLOOKUP(Tableau1[[#This Row],[POposte]],Tableau8[],17,FALSE)</f>
        <v>0</v>
      </c>
      <c r="AP471" s="1" t="str">
        <f>VLOOKUP(Tableau1[[#This Row],[POposte]],Tableau13[#All],10,FALSE)</f>
        <v>0800</v>
      </c>
      <c r="AQ471" s="1" t="str">
        <f>VLOOKUP(MID(Tableau1[[#This Row],[Codenva]],1,2),Tableau36[],2,FALSE)</f>
        <v>Overheidsopdrachten van beperkte waarde (0800)</v>
      </c>
      <c r="AR471" s="1" t="str">
        <f>VLOOKUP(Tableau1[[#This Row],[POposte]],Tableau13[#All],16,FALSE)</f>
        <v/>
      </c>
      <c r="AS471" s="285" t="str">
        <f>Tableau1[[#This Row],[KRC]]&amp;Tableau1[[#This Row],[Poste KRC]]</f>
        <v>3000208611</v>
      </c>
      <c r="AT471" s="1" t="str">
        <f>VLOOKUP(Tableau1[[#This Row],[Colonne3]],Tableau6[[#All],[krcposte]:[description ]],2,FALSE)</f>
        <v>PPE</v>
      </c>
    </row>
    <row r="472" spans="1:46" x14ac:dyDescent="0.35">
      <c r="A472" s="1" t="str">
        <f>Tableau1[[#This Row],[Nº pièce référence]]</f>
        <v>4500685182</v>
      </c>
      <c r="B472" s="124" t="s">
        <v>1794</v>
      </c>
      <c r="C472" s="1"/>
      <c r="D472" s="1"/>
      <c r="E472" s="1" t="s">
        <v>1795</v>
      </c>
      <c r="F472" s="92"/>
      <c r="G472" s="123"/>
      <c r="H472" s="75">
        <v>44046</v>
      </c>
      <c r="I472" s="42">
        <v>19917</v>
      </c>
      <c r="J472" s="73" t="s">
        <v>1655</v>
      </c>
      <c r="K472" s="73"/>
      <c r="L472" s="176" t="s">
        <v>276</v>
      </c>
      <c r="M472" s="42"/>
      <c r="N472" s="42"/>
      <c r="O472" s="42"/>
      <c r="P472" s="42"/>
      <c r="Q472" s="75">
        <v>44049</v>
      </c>
      <c r="R472" s="226" t="str">
        <f>VLOOKUP(Tableau1[[#This Row],[POposte]],Tableau8[],15,FALSE)</f>
        <v>BB</v>
      </c>
      <c r="S472" s="226" t="str">
        <f>VLOOKUP(Tableau1[[#This Row],[POposte]],Tableau8[],14,FALSE)</f>
        <v>XXX</v>
      </c>
      <c r="T472" s="75" t="str">
        <f>IF(Tableau1[[#This Row],[Strat lancement]]="A0",IF(Tableau1[[#This Row],[Statut lancement]]="X","OK","NOK"),IF(Tableau1[[#This Row],[Strat lancement]]="AA",IF(Tableau1[[#This Row],[Statut lancement]]="XX","OK","NOK"),IF(Tableau1[[#This Row],[Strat lancement]]="BB",IF(Tableau1[[#This Row],[Statut lancement]]="XXX","OK","NOK"))))</f>
        <v>OK</v>
      </c>
      <c r="U472" s="18" t="s">
        <v>1796</v>
      </c>
      <c r="V472" s="1" t="s">
        <v>1797</v>
      </c>
      <c r="W472" s="1" t="s">
        <v>217</v>
      </c>
      <c r="X472" s="2">
        <v>44046</v>
      </c>
      <c r="Y472" s="1" t="s">
        <v>1799</v>
      </c>
      <c r="Z472" s="1" t="s">
        <v>219</v>
      </c>
      <c r="AA472" s="2">
        <v>44046</v>
      </c>
      <c r="AB472" s="123" t="s">
        <v>220</v>
      </c>
      <c r="AC472" s="1" t="str">
        <f>VLOOKUP(Tableau1[[#This Row],[POposte]],Tableau8[#All],18,FALSE)</f>
        <v/>
      </c>
      <c r="AD472" s="236" t="str">
        <f>CONCATENATE(Tableau1[[#This Row],[Nº pièce référence]],Tableau1[[#This Row],[Poste de réf.]])</f>
        <v>450068518220</v>
      </c>
      <c r="AE472" s="237">
        <f>VLOOKUP(Tableau1[[#This Row],[POposte]],Tableau5[#All],5,FALSE)</f>
        <v>11024</v>
      </c>
      <c r="AF472" s="238" t="s">
        <v>52</v>
      </c>
      <c r="AG472" s="237">
        <f>VLOOKUP(Tableau1[[#This Row],[POposte]],Tableau5[#All],6,FALSE)</f>
        <v>11024</v>
      </c>
      <c r="AH472" s="238" t="s">
        <v>52</v>
      </c>
      <c r="AI472" s="239">
        <f>Tableau1[[#This Row],[Montant Engagé PO]]-Tableau1[[#This Row],[Montant Liquidé]]</f>
        <v>0</v>
      </c>
      <c r="AJ472" s="237" t="str">
        <f>VLOOKUP(Tableau1[[#This Row],[POposte]],Tableau5[#All],3,FALSE)</f>
        <v>300020861</v>
      </c>
      <c r="AK472" s="237" t="str">
        <f>VLOOKUP(Tableau1[[#This Row],[POposte]],Tableau5[#All],4,FALSE)</f>
        <v>1</v>
      </c>
      <c r="AL472" s="146" t="str">
        <f>VLOOKUP(Tableau1[[#This Row],[POposte]],Tableau5[#All],2,FALSE)</f>
        <v>255223121102</v>
      </c>
      <c r="AM472" s="237" t="str">
        <f>VLOOKUP(Tableau1[[#This Row],[POposte]],Tableau8[],9,FALSE)</f>
        <v>Z</v>
      </c>
      <c r="AN472" s="241">
        <f>VLOOKUP(Tableau1[[#This Row],[POposte]],Tableau8[],16,FALSE)</f>
        <v>1</v>
      </c>
      <c r="AO472" s="200">
        <f>VLOOKUP(Tableau1[[#This Row],[POposte]],Tableau8[],17,FALSE)</f>
        <v>0</v>
      </c>
      <c r="AP472" s="1" t="str">
        <f>VLOOKUP(Tableau1[[#This Row],[POposte]],Tableau13[#All],10,FALSE)</f>
        <v>0800</v>
      </c>
      <c r="AQ472" s="1" t="str">
        <f>VLOOKUP(MID(Tableau1[[#This Row],[Codenva]],1,2),Tableau36[],2,FALSE)</f>
        <v>Overheidsopdrachten van beperkte waarde (0800)</v>
      </c>
      <c r="AR472" s="1" t="str">
        <f>VLOOKUP(Tableau1[[#This Row],[POposte]],Tableau13[#All],16,FALSE)</f>
        <v/>
      </c>
      <c r="AS472" s="285" t="str">
        <f>Tableau1[[#This Row],[KRC]]&amp;Tableau1[[#This Row],[Poste KRC]]</f>
        <v>3000208611</v>
      </c>
      <c r="AT472" s="1" t="str">
        <f>VLOOKUP(Tableau1[[#This Row],[Colonne3]],Tableau6[[#All],[krcposte]:[description ]],2,FALSE)</f>
        <v>PPE</v>
      </c>
    </row>
    <row r="473" spans="1:46" hidden="1" x14ac:dyDescent="0.35">
      <c r="A473" s="1" t="str">
        <f>Tableau1[[#This Row],[Nº pièce référence]]</f>
        <v>4500685082</v>
      </c>
      <c r="B473" s="124"/>
      <c r="C473" s="1"/>
      <c r="D473" s="1"/>
      <c r="E473" s="1" t="s">
        <v>1800</v>
      </c>
      <c r="F473" s="92"/>
      <c r="G473" s="123"/>
      <c r="H473" s="75" t="s">
        <v>214</v>
      </c>
      <c r="I473" s="75" t="s">
        <v>214</v>
      </c>
      <c r="J473" s="75" t="s">
        <v>214</v>
      </c>
      <c r="K473" s="75" t="s">
        <v>214</v>
      </c>
      <c r="L473" s="1" t="s">
        <v>221</v>
      </c>
      <c r="M473" s="75"/>
      <c r="N473" s="75"/>
      <c r="O473" s="75"/>
      <c r="P473" s="75"/>
      <c r="Q473" s="75" t="s">
        <v>214</v>
      </c>
      <c r="R473" s="226" t="str">
        <f>VLOOKUP(Tableau1[[#This Row],[POposte]],Tableau8[],15,FALSE)</f>
        <v>AA</v>
      </c>
      <c r="S473" s="226" t="str">
        <f>VLOOKUP(Tableau1[[#This Row],[POposte]],Tableau8[],14,FALSE)</f>
        <v>XX</v>
      </c>
      <c r="T473" s="75" t="str">
        <f>IF(Tableau1[[#This Row],[Strat lancement]]="A0",IF(Tableau1[[#This Row],[Statut lancement]]="X","OK","NOK"),IF(Tableau1[[#This Row],[Strat lancement]]="AA",IF(Tableau1[[#This Row],[Statut lancement]]="XX","OK","NOK"),IF(Tableau1[[#This Row],[Strat lancement]]="BB",IF(Tableau1[[#This Row],[Statut lancement]]="XXX","OK","NOK"))))</f>
        <v>OK</v>
      </c>
      <c r="U473" s="18" t="s">
        <v>1801</v>
      </c>
      <c r="V473" s="1" t="s">
        <v>1802</v>
      </c>
      <c r="W473" s="1" t="s">
        <v>88</v>
      </c>
      <c r="X473" s="2">
        <v>44046</v>
      </c>
      <c r="Y473" s="1" t="s">
        <v>1803</v>
      </c>
      <c r="Z473" s="1" t="s">
        <v>219</v>
      </c>
      <c r="AA473" s="2">
        <v>44046</v>
      </c>
      <c r="AB473" s="123" t="s">
        <v>220</v>
      </c>
      <c r="AC473" s="1" t="str">
        <f>VLOOKUP(Tableau1[[#This Row],[POposte]],Tableau8[#All],18,FALSE)</f>
        <v/>
      </c>
      <c r="AD473" s="236" t="str">
        <f>CONCATENATE(Tableau1[[#This Row],[Nº pièce référence]],Tableau1[[#This Row],[Poste de réf.]])</f>
        <v>450068508210</v>
      </c>
      <c r="AE473" s="237">
        <f>VLOOKUP(Tableau1[[#This Row],[POposte]],Tableau5[#All],5,FALSE)</f>
        <v>3286</v>
      </c>
      <c r="AF473" s="238" t="s">
        <v>52</v>
      </c>
      <c r="AG473" s="237">
        <f>VLOOKUP(Tableau1[[#This Row],[POposte]],Tableau5[#All],6,FALSE)</f>
        <v>3286</v>
      </c>
      <c r="AH473" s="238" t="s">
        <v>52</v>
      </c>
      <c r="AI473" s="239">
        <f>Tableau1[[#This Row],[Montant Engagé PO]]-Tableau1[[#This Row],[Montant Liquidé]]</f>
        <v>0</v>
      </c>
      <c r="AJ473" s="237" t="str">
        <f>VLOOKUP(Tableau1[[#This Row],[POposte]],Tableau5[#All],3,FALSE)</f>
        <v>300020694</v>
      </c>
      <c r="AK473" s="237" t="str">
        <f>VLOOKUP(Tableau1[[#This Row],[POposte]],Tableau5[#All],4,FALSE)</f>
        <v>2</v>
      </c>
      <c r="AL473" s="146" t="str">
        <f>VLOOKUP(Tableau1[[#This Row],[POposte]],Tableau5[#All],2,FALSE)</f>
        <v>255221121113</v>
      </c>
      <c r="AM473" s="237" t="str">
        <f>VLOOKUP(Tableau1[[#This Row],[POposte]],Tableau8[],9,FALSE)</f>
        <v>L</v>
      </c>
      <c r="AN473" s="241">
        <f>VLOOKUP(Tableau1[[#This Row],[POposte]],Tableau8[],16,FALSE)</f>
        <v>1000</v>
      </c>
      <c r="AO473" s="200">
        <f>VLOOKUP(Tableau1[[#This Row],[POposte]],Tableau8[],17,FALSE)</f>
        <v>0</v>
      </c>
      <c r="AP473" s="1" t="str">
        <f>VLOOKUP(Tableau1[[#This Row],[POposte]],Tableau13[#All],10,FALSE)</f>
        <v>0800</v>
      </c>
      <c r="AQ473" s="1" t="str">
        <f>VLOOKUP(MID(Tableau1[[#This Row],[Codenva]],1,2),Tableau36[],2,FALSE)</f>
        <v>Overheidsopdrachten van beperkte waarde (0800)</v>
      </c>
      <c r="AR473" s="1" t="str">
        <f>VLOOKUP(Tableau1[[#This Row],[POposte]],Tableau13[#All],16,FALSE)</f>
        <v/>
      </c>
      <c r="AS473" s="285" t="str">
        <f>Tableau1[[#This Row],[KRC]]&amp;Tableau1[[#This Row],[Poste KRC]]</f>
        <v>3000206942</v>
      </c>
      <c r="AT473" s="1" t="e">
        <f>VLOOKUP(Tableau1[[#This Row],[Colonne3]],Tableau6[[#All],[krcposte]:[description ]],2,FALSE)</f>
        <v>#N/A</v>
      </c>
    </row>
    <row r="474" spans="1:46" hidden="1" x14ac:dyDescent="0.35">
      <c r="A474" s="1" t="str">
        <f>Tableau1[[#This Row],[Nº pièce référence]]</f>
        <v>4500685177</v>
      </c>
      <c r="B474" s="124"/>
      <c r="C474" s="1"/>
      <c r="D474" s="1"/>
      <c r="E474" s="1" t="s">
        <v>453</v>
      </c>
      <c r="F474" s="92"/>
      <c r="G474" s="123"/>
      <c r="H474" s="75" t="s">
        <v>214</v>
      </c>
      <c r="I474" s="75" t="s">
        <v>214</v>
      </c>
      <c r="J474" s="75" t="s">
        <v>214</v>
      </c>
      <c r="K474" s="75" t="s">
        <v>214</v>
      </c>
      <c r="L474" s="1"/>
      <c r="M474" s="75"/>
      <c r="N474" s="75"/>
      <c r="O474" s="75"/>
      <c r="P474" s="75"/>
      <c r="Q474" s="75" t="s">
        <v>214</v>
      </c>
      <c r="R474" s="226" t="str">
        <f>VLOOKUP(Tableau1[[#This Row],[POposte]],Tableau8[],15,FALSE)</f>
        <v>A0</v>
      </c>
      <c r="S474" s="226" t="str">
        <f>VLOOKUP(Tableau1[[#This Row],[POposte]],Tableau8[],14,FALSE)</f>
        <v>X</v>
      </c>
      <c r="T474" s="75" t="str">
        <f>IF(Tableau1[[#This Row],[Strat lancement]]="A0",IF(Tableau1[[#This Row],[Statut lancement]]="X","OK","NOK"),IF(Tableau1[[#This Row],[Strat lancement]]="AA",IF(Tableau1[[#This Row],[Statut lancement]]="XX","OK","NOK"),IF(Tableau1[[#This Row],[Strat lancement]]="BB",IF(Tableau1[[#This Row],[Statut lancement]]="XXX","OK","NOK"))))</f>
        <v>OK</v>
      </c>
      <c r="U474" s="18" t="s">
        <v>454</v>
      </c>
      <c r="V474" s="1" t="s">
        <v>1804</v>
      </c>
      <c r="W474" s="1" t="s">
        <v>88</v>
      </c>
      <c r="X474" s="2">
        <v>44046</v>
      </c>
      <c r="Y474" s="1" t="s">
        <v>1805</v>
      </c>
      <c r="Z474" s="1" t="s">
        <v>219</v>
      </c>
      <c r="AA474" s="2">
        <v>44046</v>
      </c>
      <c r="AB474" s="123" t="s">
        <v>220</v>
      </c>
      <c r="AC474" s="1" t="str">
        <f>VLOOKUP(Tableau1[[#This Row],[POposte]],Tableau8[#All],18,FALSE)</f>
        <v/>
      </c>
      <c r="AD474" s="236" t="str">
        <f>CONCATENATE(Tableau1[[#This Row],[Nº pièce référence]],Tableau1[[#This Row],[Poste de réf.]])</f>
        <v>450068517710</v>
      </c>
      <c r="AE474" s="237">
        <f>VLOOKUP(Tableau1[[#This Row],[POposte]],Tableau5[#All],5,FALSE)</f>
        <v>562.03</v>
      </c>
      <c r="AF474" s="238" t="s">
        <v>52</v>
      </c>
      <c r="AG474" s="237">
        <f>VLOOKUP(Tableau1[[#This Row],[POposte]],Tableau5[#All],6,FALSE)</f>
        <v>562.03</v>
      </c>
      <c r="AH474" s="238" t="s">
        <v>52</v>
      </c>
      <c r="AI474" s="239">
        <f>Tableau1[[#This Row],[Montant Engagé PO]]-Tableau1[[#This Row],[Montant Liquidé]]</f>
        <v>0</v>
      </c>
      <c r="AJ474" s="237" t="str">
        <f>VLOOKUP(Tableau1[[#This Row],[POposte]],Tableau5[#All],3,FALSE)</f>
        <v>300020910</v>
      </c>
      <c r="AK474" s="237" t="str">
        <f>VLOOKUP(Tableau1[[#This Row],[POposte]],Tableau5[#All],4,FALSE)</f>
        <v>2</v>
      </c>
      <c r="AL474" s="146" t="str">
        <f>VLOOKUP(Tableau1[[#This Row],[POposte]],Tableau5[#All],2,FALSE)</f>
        <v>254012121101</v>
      </c>
      <c r="AM474" s="237" t="str">
        <f>VLOOKUP(Tableau1[[#This Row],[POposte]],Tableau8[],9,FALSE)</f>
        <v>Z</v>
      </c>
      <c r="AN474" s="241">
        <f>VLOOKUP(Tableau1[[#This Row],[POposte]],Tableau8[],16,FALSE)</f>
        <v>1</v>
      </c>
      <c r="AO474" s="200">
        <f>VLOOKUP(Tableau1[[#This Row],[POposte]],Tableau8[],17,FALSE)</f>
        <v>0</v>
      </c>
      <c r="AP474" s="1" t="str">
        <f>VLOOKUP(Tableau1[[#This Row],[POposte]],Tableau13[#All],10,FALSE)</f>
        <v>0800</v>
      </c>
      <c r="AQ474" s="1" t="str">
        <f>VLOOKUP(MID(Tableau1[[#This Row],[Codenva]],1,2),Tableau36[],2,FALSE)</f>
        <v>Overheidsopdrachten van beperkte waarde (0800)</v>
      </c>
      <c r="AR474" s="1" t="str">
        <f>VLOOKUP(Tableau1[[#This Row],[POposte]],Tableau13[#All],16,FALSE)</f>
        <v/>
      </c>
      <c r="AS474" s="285" t="str">
        <f>Tableau1[[#This Row],[KRC]]&amp;Tableau1[[#This Row],[Poste KRC]]</f>
        <v>3000209102</v>
      </c>
      <c r="AT474" s="1" t="e">
        <f>VLOOKUP(Tableau1[[#This Row],[Colonne3]],Tableau6[[#All],[krcposte]:[description ]],2,FALSE)</f>
        <v>#N/A</v>
      </c>
    </row>
    <row r="475" spans="1:46" ht="21" hidden="1" customHeight="1" x14ac:dyDescent="0.35">
      <c r="A475" s="1" t="str">
        <f>Tableau1[[#This Row],[Nº pièce référence]]</f>
        <v>4500685290</v>
      </c>
      <c r="B475" s="124" t="s">
        <v>1806</v>
      </c>
      <c r="C475" s="1"/>
      <c r="D475" s="1"/>
      <c r="E475" s="1" t="s">
        <v>1807</v>
      </c>
      <c r="F475" s="92"/>
      <c r="G475" s="123"/>
      <c r="H475" s="75" t="e">
        <v>#N/A</v>
      </c>
      <c r="I475" s="42"/>
      <c r="J475" s="73"/>
      <c r="K475" s="73"/>
      <c r="L475" s="1"/>
      <c r="M475" s="42"/>
      <c r="N475" s="42"/>
      <c r="O475" s="42"/>
      <c r="P475" s="42"/>
      <c r="Q475" s="75" t="e">
        <v>#N/A</v>
      </c>
      <c r="R475" s="226" t="str">
        <f>VLOOKUP(Tableau1[[#This Row],[POposte]],Tableau8[],15,FALSE)</f>
        <v>AA</v>
      </c>
      <c r="S475" s="226" t="str">
        <f>VLOOKUP(Tableau1[[#This Row],[POposte]],Tableau8[],14,FALSE)</f>
        <v>XX</v>
      </c>
      <c r="T475" s="75" t="str">
        <f>IF(Tableau1[[#This Row],[Strat lancement]]="A0",IF(Tableau1[[#This Row],[Statut lancement]]="X","OK","NOK"),IF(Tableau1[[#This Row],[Strat lancement]]="AA",IF(Tableau1[[#This Row],[Statut lancement]]="XX","OK","NOK"),IF(Tableau1[[#This Row],[Strat lancement]]="BB",IF(Tableau1[[#This Row],[Statut lancement]]="XXX","OK","NOK"))))</f>
        <v>OK</v>
      </c>
      <c r="U475" s="18" t="s">
        <v>1808</v>
      </c>
      <c r="V475" s="1" t="s">
        <v>1809</v>
      </c>
      <c r="W475" s="1" t="s">
        <v>88</v>
      </c>
      <c r="X475" s="2">
        <v>44047</v>
      </c>
      <c r="Y475" s="1" t="s">
        <v>1810</v>
      </c>
      <c r="Z475" s="1" t="s">
        <v>219</v>
      </c>
      <c r="AA475" s="2">
        <v>44047</v>
      </c>
      <c r="AB475" s="123" t="s">
        <v>220</v>
      </c>
      <c r="AC475" s="1" t="str">
        <f>VLOOKUP(Tableau1[[#This Row],[POposte]],Tableau8[#All],18,FALSE)</f>
        <v>I3</v>
      </c>
      <c r="AD475" s="236" t="str">
        <f>CONCATENATE(Tableau1[[#This Row],[Nº pièce référence]],Tableau1[[#This Row],[Poste de réf.]])</f>
        <v>450068529010</v>
      </c>
      <c r="AE475" s="237">
        <f>VLOOKUP(Tableau1[[#This Row],[POposte]],Tableau5[#All],5,FALSE)</f>
        <v>7211.6</v>
      </c>
      <c r="AF475" s="238" t="s">
        <v>52</v>
      </c>
      <c r="AG475" s="237">
        <f>VLOOKUP(Tableau1[[#This Row],[POposte]],Tableau5[#All],6,FALSE)</f>
        <v>7211.6</v>
      </c>
      <c r="AH475" s="238" t="s">
        <v>52</v>
      </c>
      <c r="AI475" s="239">
        <f>Tableau1[[#This Row],[Montant Engagé PO]]-Tableau1[[#This Row],[Montant Liquidé]]</f>
        <v>0</v>
      </c>
      <c r="AJ475" s="237" t="str">
        <f>VLOOKUP(Tableau1[[#This Row],[POposte]],Tableau5[#All],3,FALSE)</f>
        <v>300020910</v>
      </c>
      <c r="AK475" s="237" t="str">
        <f>VLOOKUP(Tableau1[[#This Row],[POposte]],Tableau5[#All],4,FALSE)</f>
        <v>3</v>
      </c>
      <c r="AL475" s="146" t="str">
        <f>VLOOKUP(Tableau1[[#This Row],[POposte]],Tableau5[#All],2,FALSE)</f>
        <v>254012121101</v>
      </c>
      <c r="AM475" s="237" t="str">
        <f>VLOOKUP(Tableau1[[#This Row],[POposte]],Tableau8[],9,FALSE)</f>
        <v>Z</v>
      </c>
      <c r="AN475" s="241">
        <f>VLOOKUP(Tableau1[[#This Row],[POposte]],Tableau8[],16,FALSE)</f>
        <v>1</v>
      </c>
      <c r="AO475" s="200">
        <f>VLOOKUP(Tableau1[[#This Row],[POposte]],Tableau8[],17,FALSE)</f>
        <v>0</v>
      </c>
      <c r="AP475" s="1" t="str">
        <f>VLOOKUP(Tableau1[[#This Row],[POposte]],Tableau13[#All],10,FALSE)</f>
        <v>1500</v>
      </c>
      <c r="AQ475" s="1" t="str">
        <f>VLOOKUP(MID(Tableau1[[#This Row],[Codenva]],1,2),Tableau36[],2,FALSE)</f>
        <v>Uitvoeringsincidentent- door stilwijgende verlenging of door contractueel bepaalde mogelijkheid tot verlenging (lopende contracten)</v>
      </c>
      <c r="AR475" s="1" t="str">
        <f>VLOOKUP(Tableau1[[#This Row],[POposte]],Tableau13[#All],16,FALSE)</f>
        <v/>
      </c>
      <c r="AS475" s="285" t="str">
        <f>Tableau1[[#This Row],[KRC]]&amp;Tableau1[[#This Row],[Poste KRC]]</f>
        <v>3000209103</v>
      </c>
      <c r="AT475" s="1" t="e">
        <f>VLOOKUP(Tableau1[[#This Row],[Colonne3]],Tableau6[[#All],[krcposte]:[description ]],2,FALSE)</f>
        <v>#N/A</v>
      </c>
    </row>
    <row r="476" spans="1:46" hidden="1" x14ac:dyDescent="0.35">
      <c r="A476" s="1" t="str">
        <f>Tableau1[[#This Row],[Nº pièce référence]]</f>
        <v>4500685392</v>
      </c>
      <c r="B476" s="124"/>
      <c r="C476" s="1"/>
      <c r="D476" s="1"/>
      <c r="E476" s="1" t="s">
        <v>359</v>
      </c>
      <c r="F476" s="92"/>
      <c r="G476" s="123"/>
      <c r="H476" s="75" t="s">
        <v>214</v>
      </c>
      <c r="I476" s="75" t="s">
        <v>214</v>
      </c>
      <c r="J476" s="75" t="s">
        <v>214</v>
      </c>
      <c r="K476" s="75" t="s">
        <v>214</v>
      </c>
      <c r="L476" s="1" t="s">
        <v>221</v>
      </c>
      <c r="M476" s="75"/>
      <c r="N476" s="75"/>
      <c r="O476" s="75"/>
      <c r="P476" s="75"/>
      <c r="Q476" s="75" t="s">
        <v>214</v>
      </c>
      <c r="R476" s="226" t="str">
        <f>VLOOKUP(Tableau1[[#This Row],[POposte]],Tableau8[],15,FALSE)</f>
        <v>A0</v>
      </c>
      <c r="S476" s="226" t="str">
        <f>VLOOKUP(Tableau1[[#This Row],[POposte]],Tableau8[],14,FALSE)</f>
        <v>X</v>
      </c>
      <c r="T476" s="75" t="str">
        <f>IF(Tableau1[[#This Row],[Strat lancement]]="A0",IF(Tableau1[[#This Row],[Statut lancement]]="X","OK","NOK"),IF(Tableau1[[#This Row],[Strat lancement]]="AA",IF(Tableau1[[#This Row],[Statut lancement]]="XX","OK","NOK"),IF(Tableau1[[#This Row],[Strat lancement]]="BB",IF(Tableau1[[#This Row],[Statut lancement]]="XXX","OK","NOK"))))</f>
        <v>OK</v>
      </c>
      <c r="U476" s="18" t="s">
        <v>360</v>
      </c>
      <c r="V476" s="1" t="s">
        <v>1811</v>
      </c>
      <c r="W476" s="1" t="s">
        <v>88</v>
      </c>
      <c r="X476" s="2">
        <v>44047</v>
      </c>
      <c r="Y476" s="1" t="s">
        <v>362</v>
      </c>
      <c r="Z476" s="1" t="s">
        <v>219</v>
      </c>
      <c r="AA476" s="2">
        <v>44047</v>
      </c>
      <c r="AB476" s="123" t="s">
        <v>220</v>
      </c>
      <c r="AC476" s="1" t="str">
        <f>VLOOKUP(Tableau1[[#This Row],[POposte]],Tableau8[#All],18,FALSE)</f>
        <v/>
      </c>
      <c r="AD476" s="236" t="str">
        <f>CONCATENATE(Tableau1[[#This Row],[Nº pièce référence]],Tableau1[[#This Row],[Poste de réf.]])</f>
        <v>450068539210</v>
      </c>
      <c r="AE476" s="237">
        <f>VLOOKUP(Tableau1[[#This Row],[POposte]],Tableau5[#All],5,FALSE)</f>
        <v>136.30000000000001</v>
      </c>
      <c r="AF476" s="238" t="s">
        <v>52</v>
      </c>
      <c r="AG476" s="237">
        <f>VLOOKUP(Tableau1[[#This Row],[POposte]],Tableau5[#All],6,FALSE)</f>
        <v>136.30000000000001</v>
      </c>
      <c r="AH476" s="238" t="s">
        <v>52</v>
      </c>
      <c r="AI476" s="239">
        <f>Tableau1[[#This Row],[Montant Engagé PO]]-Tableau1[[#This Row],[Montant Liquidé]]</f>
        <v>0</v>
      </c>
      <c r="AJ476" s="237" t="str">
        <f>VLOOKUP(Tableau1[[#This Row],[POposte]],Tableau5[#All],3,FALSE)</f>
        <v>300020870</v>
      </c>
      <c r="AK476" s="237" t="str">
        <f>VLOOKUP(Tableau1[[#This Row],[POposte]],Tableau5[#All],4,FALSE)</f>
        <v>3</v>
      </c>
      <c r="AL476" s="146" t="str">
        <f>VLOOKUP(Tableau1[[#This Row],[POposte]],Tableau5[#All],2,FALSE)</f>
        <v>255223121102</v>
      </c>
      <c r="AM476" s="237" t="str">
        <f>VLOOKUP(Tableau1[[#This Row],[POposte]],Tableau8[],9,FALSE)</f>
        <v>Z</v>
      </c>
      <c r="AN476" s="241">
        <f>VLOOKUP(Tableau1[[#This Row],[POposte]],Tableau8[],16,FALSE)</f>
        <v>1</v>
      </c>
      <c r="AO476" s="200">
        <f>VLOOKUP(Tableau1[[#This Row],[POposte]],Tableau8[],17,FALSE)</f>
        <v>0</v>
      </c>
      <c r="AP476" s="1" t="str">
        <f>VLOOKUP(Tableau1[[#This Row],[POposte]],Tableau13[#All],10,FALSE)</f>
        <v>0800</v>
      </c>
      <c r="AQ476" s="1" t="str">
        <f>VLOOKUP(MID(Tableau1[[#This Row],[Codenva]],1,2),Tableau36[],2,FALSE)</f>
        <v>Overheidsopdrachten van beperkte waarde (0800)</v>
      </c>
      <c r="AR476" s="1" t="str">
        <f>VLOOKUP(Tableau1[[#This Row],[POposte]],Tableau13[#All],16,FALSE)</f>
        <v/>
      </c>
      <c r="AS476" s="285" t="str">
        <f>Tableau1[[#This Row],[KRC]]&amp;Tableau1[[#This Row],[Poste KRC]]</f>
        <v>3000208703</v>
      </c>
      <c r="AT476" s="1" t="e">
        <f>VLOOKUP(Tableau1[[#This Row],[Colonne3]],Tableau6[[#All],[krcposte]:[description ]],2,FALSE)</f>
        <v>#N/A</v>
      </c>
    </row>
    <row r="477" spans="1:46" s="98" customFormat="1" x14ac:dyDescent="0.35">
      <c r="A477" s="1" t="str">
        <f>Tableau1[[#This Row],[Nº pièce référence]]</f>
        <v>4500685894</v>
      </c>
      <c r="B477" s="124" t="s">
        <v>1812</v>
      </c>
      <c r="C477" s="1"/>
      <c r="D477" s="1"/>
      <c r="E477" s="1" t="s">
        <v>1813</v>
      </c>
      <c r="F477" s="92"/>
      <c r="G477" s="123"/>
      <c r="H477" s="75">
        <v>44050</v>
      </c>
      <c r="I477" s="42">
        <v>20217</v>
      </c>
      <c r="J477" s="172" t="s">
        <v>1655</v>
      </c>
      <c r="K477" s="73"/>
      <c r="L477" s="176" t="s">
        <v>276</v>
      </c>
      <c r="M477" s="42"/>
      <c r="N477" s="42"/>
      <c r="O477" s="42"/>
      <c r="P477" s="42"/>
      <c r="Q477" s="75">
        <v>44061</v>
      </c>
      <c r="R477" s="226" t="str">
        <f>VLOOKUP(Tableau1[[#This Row],[POposte]],Tableau8[],15,FALSE)</f>
        <v>AA</v>
      </c>
      <c r="S477" s="226" t="str">
        <f>VLOOKUP(Tableau1[[#This Row],[POposte]],Tableau8[],14,FALSE)</f>
        <v>XX</v>
      </c>
      <c r="T477" s="75" t="str">
        <f>IF(Tableau1[[#This Row],[Strat lancement]]="A0",IF(Tableau1[[#This Row],[Statut lancement]]="X","OK","NOK"),IF(Tableau1[[#This Row],[Strat lancement]]="AA",IF(Tableau1[[#This Row],[Statut lancement]]="XX","OK","NOK"),IF(Tableau1[[#This Row],[Strat lancement]]="BB",IF(Tableau1[[#This Row],[Statut lancement]]="XXX","OK","NOK"))))</f>
        <v>OK</v>
      </c>
      <c r="U477" s="18" t="s">
        <v>1814</v>
      </c>
      <c r="V477" s="1" t="s">
        <v>1815</v>
      </c>
      <c r="W477" s="1" t="s">
        <v>88</v>
      </c>
      <c r="X477" s="2">
        <v>44050</v>
      </c>
      <c r="Y477" s="1" t="s">
        <v>1816</v>
      </c>
      <c r="Z477" s="1" t="s">
        <v>219</v>
      </c>
      <c r="AA477" s="2">
        <v>44050</v>
      </c>
      <c r="AB477" s="123" t="s">
        <v>220</v>
      </c>
      <c r="AC477" s="1" t="str">
        <f>VLOOKUP(Tableau1[[#This Row],[POposte]],Tableau8[#All],18,FALSE)</f>
        <v/>
      </c>
      <c r="AD477" s="236" t="str">
        <f>CONCATENATE(Tableau1[[#This Row],[Nº pièce référence]],Tableau1[[#This Row],[Poste de réf.]])</f>
        <v>450068589410</v>
      </c>
      <c r="AE477" s="237">
        <f>VLOOKUP(Tableau1[[#This Row],[POposte]],Tableau5[#All],5,FALSE)</f>
        <v>2751.79</v>
      </c>
      <c r="AF477" s="238" t="s">
        <v>52</v>
      </c>
      <c r="AG477" s="237">
        <f>VLOOKUP(Tableau1[[#This Row],[POposte]],Tableau5[#All],6,FALSE)</f>
        <v>2751.79</v>
      </c>
      <c r="AH477" s="238" t="s">
        <v>52</v>
      </c>
      <c r="AI477" s="239">
        <f>Tableau1[[#This Row],[Montant Engagé PO]]-Tableau1[[#This Row],[Montant Liquidé]]</f>
        <v>0</v>
      </c>
      <c r="AJ477" s="237" t="str">
        <f>VLOOKUP(Tableau1[[#This Row],[POposte]],Tableau5[#All],3,FALSE)</f>
        <v>300020861</v>
      </c>
      <c r="AK477" s="237" t="str">
        <f>VLOOKUP(Tableau1[[#This Row],[POposte]],Tableau5[#All],4,FALSE)</f>
        <v>7</v>
      </c>
      <c r="AL477" s="146" t="str">
        <f>VLOOKUP(Tableau1[[#This Row],[POposte]],Tableau5[#All],2,FALSE)</f>
        <v>255223121102</v>
      </c>
      <c r="AM477" s="237" t="str">
        <f>VLOOKUP(Tableau1[[#This Row],[POposte]],Tableau8[],9,FALSE)</f>
        <v>Z</v>
      </c>
      <c r="AN477" s="241">
        <f>VLOOKUP(Tableau1[[#This Row],[POposte]],Tableau8[],16,FALSE)</f>
        <v>1</v>
      </c>
      <c r="AO477" s="200">
        <f>VLOOKUP(Tableau1[[#This Row],[POposte]],Tableau8[],17,FALSE)</f>
        <v>0</v>
      </c>
      <c r="AP477" s="257" t="str">
        <f>VLOOKUP(Tableau1[[#This Row],[POposte]],Tableau13[#All],10,FALSE)</f>
        <v>0800</v>
      </c>
      <c r="AQ477" s="257" t="str">
        <f>VLOOKUP(MID(Tableau1[[#This Row],[Codenva]],1,2),Tableau36[],2,FALSE)</f>
        <v>Overheidsopdrachten van beperkte waarde (0800)</v>
      </c>
      <c r="AR477" s="257" t="str">
        <f>VLOOKUP(Tableau1[[#This Row],[POposte]],Tableau13[#All],16,FALSE)</f>
        <v/>
      </c>
      <c r="AS477" s="286" t="str">
        <f>Tableau1[[#This Row],[KRC]]&amp;Tableau1[[#This Row],[Poste KRC]]</f>
        <v>3000208617</v>
      </c>
      <c r="AT477" s="257" t="str">
        <f>VLOOKUP(Tableau1[[#This Row],[Colonne3]],Tableau6[[#All],[krcposte]:[description ]],2,FALSE)</f>
        <v>Transport</v>
      </c>
    </row>
    <row r="478" spans="1:46" s="98" customFormat="1" x14ac:dyDescent="0.35">
      <c r="A478" s="1" t="str">
        <f>Tableau1[[#This Row],[Nº pièce référence]]</f>
        <v>4500686149</v>
      </c>
      <c r="B478" s="124"/>
      <c r="C478" s="1"/>
      <c r="D478" s="1"/>
      <c r="E478" s="1" t="s">
        <v>1817</v>
      </c>
      <c r="F478" s="92"/>
      <c r="G478" s="123"/>
      <c r="H478" s="75" t="s">
        <v>1722</v>
      </c>
      <c r="I478" s="75" t="s">
        <v>1722</v>
      </c>
      <c r="J478" s="73"/>
      <c r="K478" s="73"/>
      <c r="L478" s="176" t="s">
        <v>276</v>
      </c>
      <c r="M478" s="75"/>
      <c r="N478" s="75"/>
      <c r="O478" s="75"/>
      <c r="P478" s="75"/>
      <c r="Q478" s="73" t="s">
        <v>1818</v>
      </c>
      <c r="R478" s="226" t="str">
        <f>VLOOKUP(Tableau1[[#This Row],[POposte]],Tableau8[],15,FALSE)</f>
        <v>BB</v>
      </c>
      <c r="S478" s="226" t="str">
        <f>VLOOKUP(Tableau1[[#This Row],[POposte]],Tableau8[],14,FALSE)</f>
        <v>XXX</v>
      </c>
      <c r="T478" s="75" t="str">
        <f>IF(Tableau1[[#This Row],[Strat lancement]]="A0",IF(Tableau1[[#This Row],[Statut lancement]]="X","OK","NOK"),IF(Tableau1[[#This Row],[Strat lancement]]="AA",IF(Tableau1[[#This Row],[Statut lancement]]="XX","OK","NOK"),IF(Tableau1[[#This Row],[Strat lancement]]="BB",IF(Tableau1[[#This Row],[Statut lancement]]="XXX","OK","NOK"))))</f>
        <v>OK</v>
      </c>
      <c r="U478" s="18" t="s">
        <v>1819</v>
      </c>
      <c r="V478" s="1" t="s">
        <v>1820</v>
      </c>
      <c r="W478" s="1" t="s">
        <v>88</v>
      </c>
      <c r="X478" s="2">
        <v>44054</v>
      </c>
      <c r="Y478" s="1" t="s">
        <v>1821</v>
      </c>
      <c r="Z478" s="1" t="s">
        <v>219</v>
      </c>
      <c r="AA478" s="2">
        <v>44054</v>
      </c>
      <c r="AB478" s="123" t="s">
        <v>220</v>
      </c>
      <c r="AC478" s="1" t="str">
        <f>VLOOKUP(Tableau1[[#This Row],[POposte]],Tableau8[#All],18,FALSE)</f>
        <v/>
      </c>
      <c r="AD478" s="236" t="str">
        <f>CONCATENATE(Tableau1[[#This Row],[Nº pièce référence]],Tableau1[[#This Row],[Poste de réf.]])</f>
        <v>450068614910</v>
      </c>
      <c r="AE478" s="237">
        <f>VLOOKUP(Tableau1[[#This Row],[POposte]],Tableau5[#All],5,FALSE)</f>
        <v>245833.98000000004</v>
      </c>
      <c r="AF478" s="238" t="s">
        <v>52</v>
      </c>
      <c r="AG478" s="237">
        <f>VLOOKUP(Tableau1[[#This Row],[POposte]],Tableau5[#All],6,FALSE)</f>
        <v>242999.34</v>
      </c>
      <c r="AH478" s="238" t="s">
        <v>52</v>
      </c>
      <c r="AI478" s="239">
        <f>Tableau1[[#This Row],[Montant Engagé PO]]-Tableau1[[#This Row],[Montant Liquidé]]</f>
        <v>2834.6400000000431</v>
      </c>
      <c r="AJ478" s="237" t="str">
        <f>VLOOKUP(Tableau1[[#This Row],[POposte]],Tableau5[#All],3,FALSE)</f>
        <v>300020861</v>
      </c>
      <c r="AK478" s="237" t="str">
        <f>VLOOKUP(Tableau1[[#This Row],[POposte]],Tableau5[#All],4,FALSE)</f>
        <v>1</v>
      </c>
      <c r="AL478" s="146" t="str">
        <f>VLOOKUP(Tableau1[[#This Row],[POposte]],Tableau5[#All],2,FALSE)</f>
        <v>255223121102</v>
      </c>
      <c r="AM478" s="237" t="str">
        <f>VLOOKUP(Tableau1[[#This Row],[POposte]],Tableau8[],9,FALSE)</f>
        <v>Z</v>
      </c>
      <c r="AN478" s="241">
        <f>VLOOKUP(Tableau1[[#This Row],[POposte]],Tableau8[],16,FALSE)</f>
        <v>1</v>
      </c>
      <c r="AO478" s="200">
        <f>VLOOKUP(Tableau1[[#This Row],[POposte]],Tableau8[],17,FALSE)</f>
        <v>0</v>
      </c>
      <c r="AP478" s="257" t="str">
        <f>VLOOKUP(Tableau1[[#This Row],[POposte]],Tableau13[#All],10,FALSE)</f>
        <v>0500</v>
      </c>
      <c r="AQ478" s="257" t="str">
        <f>VLOOKUP(MID(Tableau1[[#This Row],[Codenva]],1,2),Tableau36[],2,FALSE)</f>
        <v>Onderhandelingsprocedure zonder voorafgaande bekendmaking (0500)</v>
      </c>
      <c r="AR478" s="257" t="str">
        <f>VLOOKUP(Tableau1[[#This Row],[POposte]],Tableau13[#All],16,FALSE)</f>
        <v/>
      </c>
      <c r="AS478" s="286" t="str">
        <f>Tableau1[[#This Row],[KRC]]&amp;Tableau1[[#This Row],[Poste KRC]]</f>
        <v>3000208611</v>
      </c>
      <c r="AT478" s="257" t="str">
        <f>VLOOKUP(Tableau1[[#This Row],[Colonne3]],Tableau6[[#All],[krcposte]:[description ]],2,FALSE)</f>
        <v>PPE</v>
      </c>
    </row>
    <row r="479" spans="1:46" x14ac:dyDescent="0.35">
      <c r="A479" s="1" t="str">
        <f>Tableau1[[#This Row],[Nº pièce référence]]</f>
        <v>4500686256</v>
      </c>
      <c r="B479" s="132" t="s">
        <v>1822</v>
      </c>
      <c r="C479" s="77" t="s">
        <v>1823</v>
      </c>
      <c r="D479" s="1"/>
      <c r="E479" s="1" t="s">
        <v>1824</v>
      </c>
      <c r="F479" s="74"/>
      <c r="G479" s="123"/>
      <c r="H479" s="118">
        <v>44021</v>
      </c>
      <c r="I479" s="107">
        <v>19208</v>
      </c>
      <c r="J479" s="73"/>
      <c r="K479" s="73"/>
      <c r="L479" s="1" t="s">
        <v>276</v>
      </c>
      <c r="M479" s="107"/>
      <c r="N479" s="107"/>
      <c r="O479" s="107"/>
      <c r="P479" s="107"/>
      <c r="Q479" s="73"/>
      <c r="R479" s="226" t="str">
        <f>VLOOKUP(Tableau1[[#This Row],[POposte]],Tableau8[],15,FALSE)</f>
        <v>BB</v>
      </c>
      <c r="S479" s="226" t="str">
        <f>VLOOKUP(Tableau1[[#This Row],[POposte]],Tableau8[],14,FALSE)</f>
        <v>XXX</v>
      </c>
      <c r="T479" s="75" t="str">
        <f>IF(Tableau1[[#This Row],[Strat lancement]]="A0",IF(Tableau1[[#This Row],[Statut lancement]]="X","OK","NOK"),IF(Tableau1[[#This Row],[Strat lancement]]="AA",IF(Tableau1[[#This Row],[Statut lancement]]="XX","OK","NOK"),IF(Tableau1[[#This Row],[Strat lancement]]="BB",IF(Tableau1[[#This Row],[Statut lancement]]="XXX","OK","NOK"))))</f>
        <v>OK</v>
      </c>
      <c r="U479" s="194" t="s">
        <v>1825</v>
      </c>
      <c r="V479" s="93" t="s">
        <v>1826</v>
      </c>
      <c r="W479" s="1">
        <v>10</v>
      </c>
      <c r="X479" s="2">
        <v>44054</v>
      </c>
      <c r="Y479" s="1" t="s">
        <v>1827</v>
      </c>
      <c r="Z479" s="1" t="s">
        <v>219</v>
      </c>
      <c r="AA479" s="2">
        <v>44054</v>
      </c>
      <c r="AB479" s="123" t="s">
        <v>220</v>
      </c>
      <c r="AC479" s="1" t="str">
        <f>VLOOKUP(Tableau1[[#This Row],[POposte]],Tableau8[#All],18,FALSE)</f>
        <v/>
      </c>
      <c r="AD479" s="236" t="str">
        <f>CONCATENATE(Tableau1[[#This Row],[Nº pièce référence]],Tableau1[[#This Row],[Poste de réf.]])</f>
        <v>450068625610</v>
      </c>
      <c r="AE479" s="237">
        <f>VLOOKUP(Tableau1[[#This Row],[POposte]],Tableau5[#All],5,FALSE)</f>
        <v>2600000</v>
      </c>
      <c r="AF479" s="238" t="s">
        <v>52</v>
      </c>
      <c r="AG479" s="237">
        <f>VLOOKUP(Tableau1[[#This Row],[POposte]],Tableau5[#All],6,FALSE)</f>
        <v>2600000</v>
      </c>
      <c r="AH479" s="238" t="s">
        <v>52</v>
      </c>
      <c r="AI479" s="239">
        <f>Tableau1[[#This Row],[Montant Engagé PO]]-Tableau1[[#This Row],[Montant Liquidé]]</f>
        <v>0</v>
      </c>
      <c r="AJ479" s="237" t="str">
        <f>VLOOKUP(Tableau1[[#This Row],[POposte]],Tableau5[#All],3,FALSE)</f>
        <v>300021246</v>
      </c>
      <c r="AK479" s="237" t="str">
        <f>VLOOKUP(Tableau1[[#This Row],[POposte]],Tableau5[#All],4,FALSE)</f>
        <v>2</v>
      </c>
      <c r="AL479" s="146" t="str">
        <f>VLOOKUP(Tableau1[[#This Row],[POposte]],Tableau5[#All],2,FALSE)</f>
        <v>255223452401</v>
      </c>
      <c r="AM479" s="237" t="str">
        <f>VLOOKUP(Tableau1[[#This Row],[POposte]],Tableau8[],9,FALSE)</f>
        <v>Z</v>
      </c>
      <c r="AN479" s="241">
        <f>VLOOKUP(Tableau1[[#This Row],[POposte]],Tableau8[],16,FALSE)</f>
        <v>1</v>
      </c>
      <c r="AO479" s="201">
        <f>VLOOKUP(Tableau1[[#This Row],[POposte]],Tableau8[],17,FALSE)</f>
        <v>0</v>
      </c>
      <c r="AP479" s="1" t="str">
        <f>VLOOKUP(Tableau1[[#This Row],[POposte]],Tableau13[#All],10,FALSE)</f>
        <v>2100</v>
      </c>
      <c r="AQ479" s="1" t="str">
        <f>VLOOKUP(MID(Tableau1[[#This Row],[Codenva]],1,2),Tableau36[],2,FALSE)</f>
        <v>Toelage en dotaties - Wettelijke verplichte toelage</v>
      </c>
      <c r="AR479" s="1" t="str">
        <f>VLOOKUP(Tableau1[[#This Row],[POposte]],Tableau13[#All],16,FALSE)</f>
        <v/>
      </c>
      <c r="AS479" s="285" t="str">
        <f>Tableau1[[#This Row],[KRC]]&amp;Tableau1[[#This Row],[Poste KRC]]</f>
        <v>3000212462</v>
      </c>
      <c r="AT479" s="1" t="e">
        <f>VLOOKUP(Tableau1[[#This Row],[Colonne3]],Tableau6[[#All],[krcposte]:[description ]],2,FALSE)</f>
        <v>#N/A</v>
      </c>
    </row>
    <row r="480" spans="1:46" x14ac:dyDescent="0.35">
      <c r="A480" s="1" t="str">
        <f>Tableau1[[#This Row],[Nº pièce référence]]</f>
        <v>4500686256</v>
      </c>
      <c r="B480" s="132" t="s">
        <v>1822</v>
      </c>
      <c r="C480" s="77" t="s">
        <v>1823</v>
      </c>
      <c r="D480" s="1"/>
      <c r="E480" s="1" t="s">
        <v>1824</v>
      </c>
      <c r="F480" s="74"/>
      <c r="G480" s="123"/>
      <c r="H480" s="118">
        <v>44021</v>
      </c>
      <c r="I480" s="107">
        <v>19208</v>
      </c>
      <c r="J480" s="73"/>
      <c r="K480" s="73"/>
      <c r="L480" s="1" t="s">
        <v>276</v>
      </c>
      <c r="M480" s="107"/>
      <c r="N480" s="107"/>
      <c r="O480" s="107"/>
      <c r="P480" s="107"/>
      <c r="Q480" s="73"/>
      <c r="R480" s="226" t="str">
        <f>VLOOKUP(Tableau1[[#This Row],[POposte]],Tableau8[],15,FALSE)</f>
        <v>BB</v>
      </c>
      <c r="S480" s="226" t="str">
        <f>VLOOKUP(Tableau1[[#This Row],[POposte]],Tableau8[],14,FALSE)</f>
        <v>XXX</v>
      </c>
      <c r="T480" s="75" t="str">
        <f>IF(Tableau1[[#This Row],[Strat lancement]]="A0",IF(Tableau1[[#This Row],[Statut lancement]]="X","OK","NOK"),IF(Tableau1[[#This Row],[Strat lancement]]="AA",IF(Tableau1[[#This Row],[Statut lancement]]="XX","OK","NOK"),IF(Tableau1[[#This Row],[Strat lancement]]="BB",IF(Tableau1[[#This Row],[Statut lancement]]="XXX","OK","NOK"))))</f>
        <v>OK</v>
      </c>
      <c r="U480" s="194" t="s">
        <v>1825</v>
      </c>
      <c r="V480" s="93" t="s">
        <v>1826</v>
      </c>
      <c r="W480" s="1">
        <v>20</v>
      </c>
      <c r="X480" s="2">
        <v>44054</v>
      </c>
      <c r="Y480" s="1" t="s">
        <v>1828</v>
      </c>
      <c r="Z480" s="1" t="s">
        <v>219</v>
      </c>
      <c r="AA480" s="2">
        <v>44054</v>
      </c>
      <c r="AB480" s="123" t="s">
        <v>220</v>
      </c>
      <c r="AC480" s="1" t="str">
        <f>VLOOKUP(Tableau1[[#This Row],[POposte]],Tableau8[#All],18,FALSE)</f>
        <v/>
      </c>
      <c r="AD480" s="236" t="str">
        <f>CONCATENATE(Tableau1[[#This Row],[Nº pièce référence]],Tableau1[[#This Row],[Poste de réf.]])</f>
        <v>450068625620</v>
      </c>
      <c r="AE480" s="237">
        <f>VLOOKUP(Tableau1[[#This Row],[POposte]],Tableau5[#All],5,FALSE)</f>
        <v>1950000</v>
      </c>
      <c r="AF480" s="238" t="s">
        <v>52</v>
      </c>
      <c r="AG480" s="237">
        <f>VLOOKUP(Tableau1[[#This Row],[POposte]],Tableau5[#All],6,FALSE)</f>
        <v>1950000</v>
      </c>
      <c r="AH480" s="238" t="s">
        <v>52</v>
      </c>
      <c r="AI480" s="239">
        <f>Tableau1[[#This Row],[Montant Engagé PO]]-Tableau1[[#This Row],[Montant Liquidé]]</f>
        <v>0</v>
      </c>
      <c r="AJ480" s="237" t="str">
        <f>VLOOKUP(Tableau1[[#This Row],[POposte]],Tableau5[#All],3,FALSE)</f>
        <v>300021246</v>
      </c>
      <c r="AK480" s="237" t="str">
        <f>VLOOKUP(Tableau1[[#This Row],[POposte]],Tableau5[#All],4,FALSE)</f>
        <v>2</v>
      </c>
      <c r="AL480" s="146" t="str">
        <f>VLOOKUP(Tableau1[[#This Row],[POposte]],Tableau5[#All],2,FALSE)</f>
        <v>255223452401</v>
      </c>
      <c r="AM480" s="237" t="str">
        <f>VLOOKUP(Tableau1[[#This Row],[POposte]],Tableau8[],9,FALSE)</f>
        <v>Z</v>
      </c>
      <c r="AN480" s="241">
        <f>VLOOKUP(Tableau1[[#This Row],[POposte]],Tableau8[],16,FALSE)</f>
        <v>1</v>
      </c>
      <c r="AO480" s="201">
        <f>VLOOKUP(Tableau1[[#This Row],[POposte]],Tableau8[],17,FALSE)</f>
        <v>0</v>
      </c>
      <c r="AP480" s="1" t="str">
        <f>VLOOKUP(Tableau1[[#This Row],[POposte]],Tableau13[#All],10,FALSE)</f>
        <v>2100</v>
      </c>
      <c r="AQ480" s="1" t="str">
        <f>VLOOKUP(MID(Tableau1[[#This Row],[Codenva]],1,2),Tableau36[],2,FALSE)</f>
        <v>Toelage en dotaties - Wettelijke verplichte toelage</v>
      </c>
      <c r="AR480" s="1" t="str">
        <f>VLOOKUP(Tableau1[[#This Row],[POposte]],Tableau13[#All],16,FALSE)</f>
        <v/>
      </c>
      <c r="AS480" s="285" t="str">
        <f>Tableau1[[#This Row],[KRC]]&amp;Tableau1[[#This Row],[Poste KRC]]</f>
        <v>3000212462</v>
      </c>
      <c r="AT480" s="1" t="e">
        <f>VLOOKUP(Tableau1[[#This Row],[Colonne3]],Tableau6[[#All],[krcposte]:[description ]],2,FALSE)</f>
        <v>#N/A</v>
      </c>
    </row>
    <row r="481" spans="1:46" x14ac:dyDescent="0.35">
      <c r="A481" s="1" t="str">
        <f>Tableau1[[#This Row],[Nº pièce référence]]</f>
        <v>4500686256</v>
      </c>
      <c r="B481" s="132" t="s">
        <v>1822</v>
      </c>
      <c r="C481" s="77" t="s">
        <v>1823</v>
      </c>
      <c r="D481" s="1"/>
      <c r="E481" s="1" t="s">
        <v>1824</v>
      </c>
      <c r="F481" s="74"/>
      <c r="G481" s="123"/>
      <c r="H481" s="118">
        <v>44021</v>
      </c>
      <c r="I481" s="107">
        <v>19208</v>
      </c>
      <c r="J481" s="73"/>
      <c r="K481" s="73"/>
      <c r="L481" s="1" t="s">
        <v>276</v>
      </c>
      <c r="M481" s="107"/>
      <c r="N481" s="107"/>
      <c r="O481" s="107"/>
      <c r="P481" s="107"/>
      <c r="Q481" s="73"/>
      <c r="R481" s="226" t="str">
        <f>VLOOKUP(Tableau1[[#This Row],[POposte]],Tableau8[],15,FALSE)</f>
        <v>BB</v>
      </c>
      <c r="S481" s="226" t="str">
        <f>VLOOKUP(Tableau1[[#This Row],[POposte]],Tableau8[],14,FALSE)</f>
        <v>XXX</v>
      </c>
      <c r="T481" s="75" t="str">
        <f>IF(Tableau1[[#This Row],[Strat lancement]]="A0",IF(Tableau1[[#This Row],[Statut lancement]]="X","OK","NOK"),IF(Tableau1[[#This Row],[Strat lancement]]="AA",IF(Tableau1[[#This Row],[Statut lancement]]="XX","OK","NOK"),IF(Tableau1[[#This Row],[Strat lancement]]="BB",IF(Tableau1[[#This Row],[Statut lancement]]="XXX","OK","NOK"))))</f>
        <v>OK</v>
      </c>
      <c r="U481" s="194" t="s">
        <v>1825</v>
      </c>
      <c r="V481" s="93" t="s">
        <v>1826</v>
      </c>
      <c r="W481" s="1">
        <v>30</v>
      </c>
      <c r="X481" s="2">
        <v>44054</v>
      </c>
      <c r="Y481" s="1" t="s">
        <v>1829</v>
      </c>
      <c r="Z481" s="1" t="s">
        <v>219</v>
      </c>
      <c r="AA481" s="2">
        <v>44054</v>
      </c>
      <c r="AB481" s="123" t="s">
        <v>220</v>
      </c>
      <c r="AC481" s="1" t="str">
        <f>VLOOKUP(Tableau1[[#This Row],[POposte]],Tableau8[#All],18,FALSE)</f>
        <v/>
      </c>
      <c r="AD481" s="236" t="str">
        <f>CONCATENATE(Tableau1[[#This Row],[Nº pièce référence]],Tableau1[[#This Row],[Poste de réf.]])</f>
        <v>450068625630</v>
      </c>
      <c r="AE481" s="237">
        <f>VLOOKUP(Tableau1[[#This Row],[POposte]],Tableau5[#All],5,FALSE)</f>
        <v>1950000</v>
      </c>
      <c r="AF481" s="238" t="s">
        <v>52</v>
      </c>
      <c r="AG481" s="237">
        <f>VLOOKUP(Tableau1[[#This Row],[POposte]],Tableau5[#All],6,FALSE)</f>
        <v>0</v>
      </c>
      <c r="AH481" s="238" t="s">
        <v>52</v>
      </c>
      <c r="AI481" s="239">
        <f>Tableau1[[#This Row],[Montant Engagé PO]]-Tableau1[[#This Row],[Montant Liquidé]]</f>
        <v>1950000</v>
      </c>
      <c r="AJ481" s="237" t="str">
        <f>VLOOKUP(Tableau1[[#This Row],[POposte]],Tableau5[#All],3,FALSE)</f>
        <v>300021246</v>
      </c>
      <c r="AK481" s="237" t="str">
        <f>VLOOKUP(Tableau1[[#This Row],[POposte]],Tableau5[#All],4,FALSE)</f>
        <v>2</v>
      </c>
      <c r="AL481" s="146" t="str">
        <f>VLOOKUP(Tableau1[[#This Row],[POposte]],Tableau5[#All],2,FALSE)</f>
        <v>255223452401</v>
      </c>
      <c r="AM481" s="237" t="str">
        <f>VLOOKUP(Tableau1[[#This Row],[POposte]],Tableau8[],9,FALSE)</f>
        <v>Z</v>
      </c>
      <c r="AN481" s="241">
        <f>VLOOKUP(Tableau1[[#This Row],[POposte]],Tableau8[],16,FALSE)</f>
        <v>1</v>
      </c>
      <c r="AO481" s="201">
        <f>VLOOKUP(Tableau1[[#This Row],[POposte]],Tableau8[],17,FALSE)</f>
        <v>0</v>
      </c>
      <c r="AP481" s="1" t="str">
        <f>VLOOKUP(Tableau1[[#This Row],[POposte]],Tableau13[#All],10,FALSE)</f>
        <v>2100</v>
      </c>
      <c r="AQ481" s="1" t="str">
        <f>VLOOKUP(MID(Tableau1[[#This Row],[Codenva]],1,2),Tableau36[],2,FALSE)</f>
        <v>Toelage en dotaties - Wettelijke verplichte toelage</v>
      </c>
      <c r="AR481" s="1" t="str">
        <f>VLOOKUP(Tableau1[[#This Row],[POposte]],Tableau13[#All],16,FALSE)</f>
        <v/>
      </c>
      <c r="AS481" s="285" t="str">
        <f>Tableau1[[#This Row],[KRC]]&amp;Tableau1[[#This Row],[Poste KRC]]</f>
        <v>3000212462</v>
      </c>
      <c r="AT481" s="1" t="e">
        <f>VLOOKUP(Tableau1[[#This Row],[Colonne3]],Tableau6[[#All],[krcposte]:[description ]],2,FALSE)</f>
        <v>#N/A</v>
      </c>
    </row>
    <row r="482" spans="1:46" x14ac:dyDescent="0.35">
      <c r="A482" s="1" t="str">
        <f>Tableau1[[#This Row],[Nº pièce référence]]</f>
        <v>4500686245</v>
      </c>
      <c r="B482" s="132" t="s">
        <v>1822</v>
      </c>
      <c r="C482" s="77" t="s">
        <v>1830</v>
      </c>
      <c r="D482" s="1"/>
      <c r="E482" s="1" t="s">
        <v>1831</v>
      </c>
      <c r="F482" s="74"/>
      <c r="G482" s="123"/>
      <c r="H482" s="118">
        <v>44021</v>
      </c>
      <c r="I482" s="107">
        <v>19208</v>
      </c>
      <c r="J482" s="73"/>
      <c r="K482" s="73"/>
      <c r="L482" s="1" t="s">
        <v>276</v>
      </c>
      <c r="M482" s="107"/>
      <c r="N482" s="107"/>
      <c r="O482" s="107"/>
      <c r="P482" s="107"/>
      <c r="Q482" s="73"/>
      <c r="R482" s="226" t="str">
        <f>VLOOKUP(Tableau1[[#This Row],[POposte]],Tableau8[],15,FALSE)</f>
        <v>BB</v>
      </c>
      <c r="S482" s="226" t="str">
        <f>VLOOKUP(Tableau1[[#This Row],[POposte]],Tableau8[],14,FALSE)</f>
        <v>XXX</v>
      </c>
      <c r="T482" s="75" t="str">
        <f>IF(Tableau1[[#This Row],[Strat lancement]]="A0",IF(Tableau1[[#This Row],[Statut lancement]]="X","OK","NOK"),IF(Tableau1[[#This Row],[Strat lancement]]="AA",IF(Tableau1[[#This Row],[Statut lancement]]="XX","OK","NOK"),IF(Tableau1[[#This Row],[Strat lancement]]="BB",IF(Tableau1[[#This Row],[Statut lancement]]="XXX","OK","NOK"))))</f>
        <v>OK</v>
      </c>
      <c r="U482" s="194" t="s">
        <v>1832</v>
      </c>
      <c r="V482" s="93" t="s">
        <v>1833</v>
      </c>
      <c r="W482" s="1">
        <v>10</v>
      </c>
      <c r="X482" s="2">
        <v>44054</v>
      </c>
      <c r="Y482" s="1" t="s">
        <v>1827</v>
      </c>
      <c r="Z482" s="1" t="s">
        <v>219</v>
      </c>
      <c r="AA482" s="2">
        <v>44054</v>
      </c>
      <c r="AB482" s="123" t="s">
        <v>220</v>
      </c>
      <c r="AC482" s="1" t="str">
        <f>VLOOKUP(Tableau1[[#This Row],[POposte]],Tableau8[#All],18,FALSE)</f>
        <v/>
      </c>
      <c r="AD482" s="236" t="str">
        <f>CONCATENATE(Tableau1[[#This Row],[Nº pièce référence]],Tableau1[[#This Row],[Poste de réf.]])</f>
        <v>450068624510</v>
      </c>
      <c r="AE482" s="237">
        <f>VLOOKUP(Tableau1[[#This Row],[POposte]],Tableau5[#All],5,FALSE)</f>
        <v>5400000</v>
      </c>
      <c r="AF482" s="238" t="s">
        <v>52</v>
      </c>
      <c r="AG482" s="237">
        <f>VLOOKUP(Tableau1[[#This Row],[POposte]],Tableau5[#All],6,FALSE)</f>
        <v>5400000</v>
      </c>
      <c r="AH482" s="238" t="s">
        <v>52</v>
      </c>
      <c r="AI482" s="239">
        <f>Tableau1[[#This Row],[Montant Engagé PO]]-Tableau1[[#This Row],[Montant Liquidé]]</f>
        <v>0</v>
      </c>
      <c r="AJ482" s="237" t="str">
        <f>VLOOKUP(Tableau1[[#This Row],[POposte]],Tableau5[#All],3,FALSE)</f>
        <v>300021246</v>
      </c>
      <c r="AK482" s="237" t="str">
        <f>VLOOKUP(Tableau1[[#This Row],[POposte]],Tableau5[#All],4,FALSE)</f>
        <v>1</v>
      </c>
      <c r="AL482" s="146" t="str">
        <f>VLOOKUP(Tableau1[[#This Row],[POposte]],Tableau5[#All],2,FALSE)</f>
        <v>255223452501</v>
      </c>
      <c r="AM482" s="237" t="str">
        <f>VLOOKUP(Tableau1[[#This Row],[POposte]],Tableau8[],9,FALSE)</f>
        <v>Z</v>
      </c>
      <c r="AN482" s="241">
        <f>VLOOKUP(Tableau1[[#This Row],[POposte]],Tableau8[],16,FALSE)</f>
        <v>1</v>
      </c>
      <c r="AO482" s="200">
        <f>VLOOKUP(Tableau1[[#This Row],[POposte]],Tableau8[],17,FALSE)</f>
        <v>0</v>
      </c>
      <c r="AP482" s="1" t="str">
        <f>VLOOKUP(Tableau1[[#This Row],[POposte]],Tableau13[#All],10,FALSE)</f>
        <v>2100</v>
      </c>
      <c r="AQ482" s="1" t="str">
        <f>VLOOKUP(MID(Tableau1[[#This Row],[Codenva]],1,2),Tableau36[],2,FALSE)</f>
        <v>Toelage en dotaties - Wettelijke verplichte toelage</v>
      </c>
      <c r="AR482" s="1" t="str">
        <f>VLOOKUP(Tableau1[[#This Row],[POposte]],Tableau13[#All],16,FALSE)</f>
        <v/>
      </c>
      <c r="AS482" s="285" t="str">
        <f>Tableau1[[#This Row],[KRC]]&amp;Tableau1[[#This Row],[Poste KRC]]</f>
        <v>3000212461</v>
      </c>
      <c r="AT482" s="1" t="e">
        <f>VLOOKUP(Tableau1[[#This Row],[Colonne3]],Tableau6[[#All],[krcposte]:[description ]],2,FALSE)</f>
        <v>#N/A</v>
      </c>
    </row>
    <row r="483" spans="1:46" x14ac:dyDescent="0.35">
      <c r="A483" s="1" t="str">
        <f>Tableau1[[#This Row],[Nº pièce référence]]</f>
        <v>4500686245</v>
      </c>
      <c r="B483" s="132" t="s">
        <v>1822</v>
      </c>
      <c r="C483" s="77" t="s">
        <v>1830</v>
      </c>
      <c r="D483" s="1"/>
      <c r="E483" s="1" t="s">
        <v>1831</v>
      </c>
      <c r="F483" s="74"/>
      <c r="G483" s="123"/>
      <c r="H483" s="118">
        <v>44021</v>
      </c>
      <c r="I483" s="107">
        <v>19208</v>
      </c>
      <c r="J483" s="73"/>
      <c r="K483" s="73"/>
      <c r="L483" s="1" t="s">
        <v>276</v>
      </c>
      <c r="M483" s="107"/>
      <c r="N483" s="107"/>
      <c r="O483" s="107"/>
      <c r="P483" s="107"/>
      <c r="Q483" s="73"/>
      <c r="R483" s="226" t="str">
        <f>VLOOKUP(Tableau1[[#This Row],[POposte]],Tableau8[],15,FALSE)</f>
        <v>BB</v>
      </c>
      <c r="S483" s="226" t="str">
        <f>VLOOKUP(Tableau1[[#This Row],[POposte]],Tableau8[],14,FALSE)</f>
        <v>XXX</v>
      </c>
      <c r="T483" s="75" t="str">
        <f>IF(Tableau1[[#This Row],[Strat lancement]]="A0",IF(Tableau1[[#This Row],[Statut lancement]]="X","OK","NOK"),IF(Tableau1[[#This Row],[Strat lancement]]="AA",IF(Tableau1[[#This Row],[Statut lancement]]="XX","OK","NOK"),IF(Tableau1[[#This Row],[Strat lancement]]="BB",IF(Tableau1[[#This Row],[Statut lancement]]="XXX","OK","NOK"))))</f>
        <v>OK</v>
      </c>
      <c r="U483" s="194" t="s">
        <v>1832</v>
      </c>
      <c r="V483" s="93" t="s">
        <v>1833</v>
      </c>
      <c r="W483" s="1">
        <v>20</v>
      </c>
      <c r="X483" s="2">
        <v>44054</v>
      </c>
      <c r="Y483" s="1" t="s">
        <v>1828</v>
      </c>
      <c r="Z483" s="1" t="s">
        <v>219</v>
      </c>
      <c r="AA483" s="2">
        <v>44054</v>
      </c>
      <c r="AB483" s="123" t="s">
        <v>220</v>
      </c>
      <c r="AC483" s="1" t="str">
        <f>VLOOKUP(Tableau1[[#This Row],[POposte]],Tableau8[#All],18,FALSE)</f>
        <v/>
      </c>
      <c r="AD483" s="236" t="str">
        <f>CONCATENATE(Tableau1[[#This Row],[Nº pièce référence]],Tableau1[[#This Row],[Poste de réf.]])</f>
        <v>450068624520</v>
      </c>
      <c r="AE483" s="237">
        <f>VLOOKUP(Tableau1[[#This Row],[POposte]],Tableau5[#All],5,FALSE)</f>
        <v>4050000</v>
      </c>
      <c r="AF483" s="238" t="s">
        <v>52</v>
      </c>
      <c r="AG483" s="237">
        <f>VLOOKUP(Tableau1[[#This Row],[POposte]],Tableau5[#All],6,FALSE)</f>
        <v>4050000</v>
      </c>
      <c r="AH483" s="238" t="s">
        <v>52</v>
      </c>
      <c r="AI483" s="239">
        <f>Tableau1[[#This Row],[Montant Engagé PO]]-Tableau1[[#This Row],[Montant Liquidé]]</f>
        <v>0</v>
      </c>
      <c r="AJ483" s="237" t="str">
        <f>VLOOKUP(Tableau1[[#This Row],[POposte]],Tableau5[#All],3,FALSE)</f>
        <v>300021246</v>
      </c>
      <c r="AK483" s="237" t="str">
        <f>VLOOKUP(Tableau1[[#This Row],[POposte]],Tableau5[#All],4,FALSE)</f>
        <v>1</v>
      </c>
      <c r="AL483" s="146" t="str">
        <f>VLOOKUP(Tableau1[[#This Row],[POposte]],Tableau5[#All],2,FALSE)</f>
        <v>255223452501</v>
      </c>
      <c r="AM483" s="237" t="str">
        <f>VLOOKUP(Tableau1[[#This Row],[POposte]],Tableau8[],9,FALSE)</f>
        <v>Z</v>
      </c>
      <c r="AN483" s="241">
        <f>VLOOKUP(Tableau1[[#This Row],[POposte]],Tableau8[],16,FALSE)</f>
        <v>1</v>
      </c>
      <c r="AO483" s="200">
        <f>VLOOKUP(Tableau1[[#This Row],[POposte]],Tableau8[],17,FALSE)</f>
        <v>0</v>
      </c>
      <c r="AP483" s="1" t="str">
        <f>VLOOKUP(Tableau1[[#This Row],[POposte]],Tableau13[#All],10,FALSE)</f>
        <v>2100</v>
      </c>
      <c r="AQ483" s="1" t="str">
        <f>VLOOKUP(MID(Tableau1[[#This Row],[Codenva]],1,2),Tableau36[],2,FALSE)</f>
        <v>Toelage en dotaties - Wettelijke verplichte toelage</v>
      </c>
      <c r="AR483" s="1" t="str">
        <f>VLOOKUP(Tableau1[[#This Row],[POposte]],Tableau13[#All],16,FALSE)</f>
        <v/>
      </c>
      <c r="AS483" s="285" t="str">
        <f>Tableau1[[#This Row],[KRC]]&amp;Tableau1[[#This Row],[Poste KRC]]</f>
        <v>3000212461</v>
      </c>
      <c r="AT483" s="1" t="e">
        <f>VLOOKUP(Tableau1[[#This Row],[Colonne3]],Tableau6[[#All],[krcposte]:[description ]],2,FALSE)</f>
        <v>#N/A</v>
      </c>
    </row>
    <row r="484" spans="1:46" x14ac:dyDescent="0.35">
      <c r="A484" s="1" t="str">
        <f>Tableau1[[#This Row],[Nº pièce référence]]</f>
        <v>4500686245</v>
      </c>
      <c r="B484" s="132" t="s">
        <v>1822</v>
      </c>
      <c r="C484" s="77" t="s">
        <v>1830</v>
      </c>
      <c r="D484" s="1"/>
      <c r="E484" s="1" t="s">
        <v>1831</v>
      </c>
      <c r="F484" s="74"/>
      <c r="G484" s="123"/>
      <c r="H484" s="118">
        <v>44021</v>
      </c>
      <c r="I484" s="107">
        <v>19208</v>
      </c>
      <c r="J484" s="73"/>
      <c r="K484" s="73"/>
      <c r="L484" s="1" t="s">
        <v>276</v>
      </c>
      <c r="M484" s="107"/>
      <c r="N484" s="107"/>
      <c r="O484" s="107"/>
      <c r="P484" s="107"/>
      <c r="Q484" s="73"/>
      <c r="R484" s="226" t="str">
        <f>VLOOKUP(Tableau1[[#This Row],[POposte]],Tableau8[],15,FALSE)</f>
        <v>BB</v>
      </c>
      <c r="S484" s="226" t="str">
        <f>VLOOKUP(Tableau1[[#This Row],[POposte]],Tableau8[],14,FALSE)</f>
        <v>XXX</v>
      </c>
      <c r="T484" s="75" t="str">
        <f>IF(Tableau1[[#This Row],[Strat lancement]]="A0",IF(Tableau1[[#This Row],[Statut lancement]]="X","OK","NOK"),IF(Tableau1[[#This Row],[Strat lancement]]="AA",IF(Tableau1[[#This Row],[Statut lancement]]="XX","OK","NOK"),IF(Tableau1[[#This Row],[Strat lancement]]="BB",IF(Tableau1[[#This Row],[Statut lancement]]="XXX","OK","NOK"))))</f>
        <v>OK</v>
      </c>
      <c r="U484" s="194" t="s">
        <v>1832</v>
      </c>
      <c r="V484" s="93" t="s">
        <v>1833</v>
      </c>
      <c r="W484" s="1">
        <v>30</v>
      </c>
      <c r="X484" s="2">
        <v>44054</v>
      </c>
      <c r="Y484" s="1" t="s">
        <v>1829</v>
      </c>
      <c r="Z484" s="1" t="s">
        <v>219</v>
      </c>
      <c r="AA484" s="2">
        <v>44054</v>
      </c>
      <c r="AB484" s="123" t="s">
        <v>220</v>
      </c>
      <c r="AC484" s="1" t="str">
        <f>VLOOKUP(Tableau1[[#This Row],[POposte]],Tableau8[#All],18,FALSE)</f>
        <v/>
      </c>
      <c r="AD484" s="236" t="str">
        <f>CONCATENATE(Tableau1[[#This Row],[Nº pièce référence]],Tableau1[[#This Row],[Poste de réf.]])</f>
        <v>450068624530</v>
      </c>
      <c r="AE484" s="237">
        <f>VLOOKUP(Tableau1[[#This Row],[POposte]],Tableau5[#All],5,FALSE)</f>
        <v>4050000</v>
      </c>
      <c r="AF484" s="238" t="s">
        <v>52</v>
      </c>
      <c r="AG484" s="237">
        <f>VLOOKUP(Tableau1[[#This Row],[POposte]],Tableau5[#All],6,FALSE)</f>
        <v>0</v>
      </c>
      <c r="AH484" s="238" t="s">
        <v>52</v>
      </c>
      <c r="AI484" s="239">
        <f>Tableau1[[#This Row],[Montant Engagé PO]]-Tableau1[[#This Row],[Montant Liquidé]]</f>
        <v>4050000</v>
      </c>
      <c r="AJ484" s="237" t="str">
        <f>VLOOKUP(Tableau1[[#This Row],[POposte]],Tableau5[#All],3,FALSE)</f>
        <v>300021246</v>
      </c>
      <c r="AK484" s="237" t="str">
        <f>VLOOKUP(Tableau1[[#This Row],[POposte]],Tableau5[#All],4,FALSE)</f>
        <v>1</v>
      </c>
      <c r="AL484" s="146" t="str">
        <f>VLOOKUP(Tableau1[[#This Row],[POposte]],Tableau5[#All],2,FALSE)</f>
        <v>255223452501</v>
      </c>
      <c r="AM484" s="237" t="str">
        <f>VLOOKUP(Tableau1[[#This Row],[POposte]],Tableau8[],9,FALSE)</f>
        <v>Z</v>
      </c>
      <c r="AN484" s="241">
        <f>VLOOKUP(Tableau1[[#This Row],[POposte]],Tableau8[],16,FALSE)</f>
        <v>1</v>
      </c>
      <c r="AO484" s="200">
        <f>VLOOKUP(Tableau1[[#This Row],[POposte]],Tableau8[],17,FALSE)</f>
        <v>0</v>
      </c>
      <c r="AP484" s="1" t="str">
        <f>VLOOKUP(Tableau1[[#This Row],[POposte]],Tableau13[#All],10,FALSE)</f>
        <v>2100</v>
      </c>
      <c r="AQ484" s="1" t="str">
        <f>VLOOKUP(MID(Tableau1[[#This Row],[Codenva]],1,2),Tableau36[],2,FALSE)</f>
        <v>Toelage en dotaties - Wettelijke verplichte toelage</v>
      </c>
      <c r="AR484" s="1" t="str">
        <f>VLOOKUP(Tableau1[[#This Row],[POposte]],Tableau13[#All],16,FALSE)</f>
        <v/>
      </c>
      <c r="AS484" s="285" t="str">
        <f>Tableau1[[#This Row],[KRC]]&amp;Tableau1[[#This Row],[Poste KRC]]</f>
        <v>3000212461</v>
      </c>
      <c r="AT484" s="1" t="e">
        <f>VLOOKUP(Tableau1[[#This Row],[Colonne3]],Tableau6[[#All],[krcposte]:[description ]],2,FALSE)</f>
        <v>#N/A</v>
      </c>
    </row>
    <row r="485" spans="1:46" x14ac:dyDescent="0.35">
      <c r="A485" s="1" t="str">
        <f>Tableau1[[#This Row],[Nº pièce référence]]</f>
        <v>4500686349</v>
      </c>
      <c r="B485" s="205" t="s">
        <v>1834</v>
      </c>
      <c r="C485" s="1" t="s">
        <v>347</v>
      </c>
      <c r="D485" s="1"/>
      <c r="E485" s="1" t="s">
        <v>1835</v>
      </c>
      <c r="F485" s="92"/>
      <c r="G485" s="125">
        <v>1</v>
      </c>
      <c r="H485" s="75">
        <v>44050</v>
      </c>
      <c r="I485" s="42">
        <v>20211</v>
      </c>
      <c r="J485" s="172" t="s">
        <v>1655</v>
      </c>
      <c r="K485" s="73"/>
      <c r="L485" s="176" t="s">
        <v>276</v>
      </c>
      <c r="M485" s="33" t="s">
        <v>332</v>
      </c>
      <c r="N485" s="42"/>
      <c r="O485" s="42"/>
      <c r="P485" s="75">
        <v>44050</v>
      </c>
      <c r="Q485" s="75">
        <v>44061</v>
      </c>
      <c r="R485" s="226" t="str">
        <f>VLOOKUP(Tableau1[[#This Row],[POposte]],Tableau8[],15,FALSE)</f>
        <v>BB</v>
      </c>
      <c r="S485" s="226" t="str">
        <f>VLOOKUP(Tableau1[[#This Row],[POposte]],Tableau8[],14,FALSE)</f>
        <v>XXX</v>
      </c>
      <c r="T485" s="75" t="str">
        <f>IF(Tableau1[[#This Row],[Strat lancement]]="A0",IF(Tableau1[[#This Row],[Statut lancement]]="X","OK","NOK"),IF(Tableau1[[#This Row],[Strat lancement]]="AA",IF(Tableau1[[#This Row],[Statut lancement]]="XX","OK","NOK"),IF(Tableau1[[#This Row],[Strat lancement]]="BB",IF(Tableau1[[#This Row],[Statut lancement]]="XXX","OK","NOK"))))</f>
        <v>OK</v>
      </c>
      <c r="U485" s="18" t="s">
        <v>1836</v>
      </c>
      <c r="V485" s="1" t="s">
        <v>1837</v>
      </c>
      <c r="W485" s="1" t="s">
        <v>88</v>
      </c>
      <c r="X485" s="2">
        <v>44055</v>
      </c>
      <c r="Y485" s="1" t="s">
        <v>1838</v>
      </c>
      <c r="Z485" s="1" t="s">
        <v>219</v>
      </c>
      <c r="AA485" s="2">
        <v>44055</v>
      </c>
      <c r="AB485" s="123" t="s">
        <v>220</v>
      </c>
      <c r="AC485" s="1" t="str">
        <f>VLOOKUP(Tableau1[[#This Row],[POposte]],Tableau8[#All],18,FALSE)</f>
        <v/>
      </c>
      <c r="AD485" s="236" t="str">
        <f>CONCATENATE(Tableau1[[#This Row],[Nº pièce référence]],Tableau1[[#This Row],[Poste de réf.]])</f>
        <v>450068634910</v>
      </c>
      <c r="AE485" s="237">
        <f>VLOOKUP(Tableau1[[#This Row],[POposte]],Tableau5[#All],5,FALSE)</f>
        <v>19382.240000000009</v>
      </c>
      <c r="AF485" s="238" t="s">
        <v>52</v>
      </c>
      <c r="AG485" s="237">
        <f>VLOOKUP(Tableau1[[#This Row],[POposte]],Tableau5[#All],6,FALSE)</f>
        <v>19382.240000000002</v>
      </c>
      <c r="AH485" s="238" t="s">
        <v>52</v>
      </c>
      <c r="AI485" s="239">
        <f>Tableau1[[#This Row],[Montant Engagé PO]]-Tableau1[[#This Row],[Montant Liquidé]]</f>
        <v>0</v>
      </c>
      <c r="AJ485" s="237" t="str">
        <f>VLOOKUP(Tableau1[[#This Row],[POposte]],Tableau5[#All],3,FALSE)</f>
        <v>300020861</v>
      </c>
      <c r="AK485" s="237" t="str">
        <f>VLOOKUP(Tableau1[[#This Row],[POposte]],Tableau5[#All],4,FALSE)</f>
        <v>2</v>
      </c>
      <c r="AL485" s="146" t="str">
        <f>VLOOKUP(Tableau1[[#This Row],[POposte]],Tableau5[#All],2,FALSE)</f>
        <v>255223121102</v>
      </c>
      <c r="AM485" s="237" t="str">
        <f>VLOOKUP(Tableau1[[#This Row],[POposte]],Tableau8[],9,FALSE)</f>
        <v>Z</v>
      </c>
      <c r="AN485" s="241">
        <f>VLOOKUP(Tableau1[[#This Row],[POposte]],Tableau8[],16,FALSE)</f>
        <v>1</v>
      </c>
      <c r="AO485" s="201">
        <f>VLOOKUP(Tableau1[[#This Row],[POposte]],Tableau8[],17,FALSE)</f>
        <v>0</v>
      </c>
      <c r="AP485" s="1" t="str">
        <f>VLOOKUP(Tableau1[[#This Row],[POposte]],Tableau13[#All],10,FALSE)</f>
        <v>0520</v>
      </c>
      <c r="AQ485" s="1" t="str">
        <f>VLOOKUP(MID(Tableau1[[#This Row],[Codenva]],1,2),Tableau36[],2,FALSE)</f>
        <v>Onderhandelingsprocedure zonder voorafgaande bekendmaking (0500)</v>
      </c>
      <c r="AR485" s="1" t="str">
        <f>VLOOKUP(Tableau1[[#This Row],[POposte]],Tableau13[#All],16,FALSE)</f>
        <v/>
      </c>
      <c r="AS485" s="285" t="str">
        <f>Tableau1[[#This Row],[KRC]]&amp;Tableau1[[#This Row],[Poste KRC]]</f>
        <v>3000208612</v>
      </c>
      <c r="AT485" s="1" t="str">
        <f>VLOOKUP(Tableau1[[#This Row],[Colonne3]],Tableau6[[#All],[krcposte]:[description ]],2,FALSE)</f>
        <v>Testing/reactifs</v>
      </c>
    </row>
    <row r="486" spans="1:46" x14ac:dyDescent="0.35">
      <c r="A486" s="1" t="str">
        <f>Tableau1[[#This Row],[Nº pièce référence]]</f>
        <v>4500686349</v>
      </c>
      <c r="B486" s="205" t="s">
        <v>1834</v>
      </c>
      <c r="C486" s="1" t="s">
        <v>347</v>
      </c>
      <c r="D486" s="1"/>
      <c r="E486" s="1" t="s">
        <v>1835</v>
      </c>
      <c r="F486" s="178"/>
      <c r="G486" s="125">
        <v>1</v>
      </c>
      <c r="H486" s="75">
        <v>44050</v>
      </c>
      <c r="I486" s="42">
        <v>20211</v>
      </c>
      <c r="J486" s="172" t="s">
        <v>1655</v>
      </c>
      <c r="K486" s="73"/>
      <c r="L486" s="1" t="s">
        <v>276</v>
      </c>
      <c r="M486" s="33" t="s">
        <v>332</v>
      </c>
      <c r="N486" s="42"/>
      <c r="O486" s="42"/>
      <c r="P486" s="75">
        <v>44050</v>
      </c>
      <c r="Q486" s="75">
        <v>44061</v>
      </c>
      <c r="R486" s="226" t="str">
        <f>VLOOKUP(Tableau1[[#This Row],[POposte]],Tableau8[],15,FALSE)</f>
        <v>BB</v>
      </c>
      <c r="S486" s="226" t="str">
        <f>VLOOKUP(Tableau1[[#This Row],[POposte]],Tableau8[],14,FALSE)</f>
        <v>XXX</v>
      </c>
      <c r="T486" s="75" t="str">
        <f>IF(Tableau1[[#This Row],[Strat lancement]]="A0",IF(Tableau1[[#This Row],[Statut lancement]]="X","OK","NOK"),IF(Tableau1[[#This Row],[Strat lancement]]="AA",IF(Tableau1[[#This Row],[Statut lancement]]="XX","OK","NOK"),IF(Tableau1[[#This Row],[Strat lancement]]="BB",IF(Tableau1[[#This Row],[Statut lancement]]="XXX","OK","NOK"))))</f>
        <v>OK</v>
      </c>
      <c r="U486" s="18" t="s">
        <v>1836</v>
      </c>
      <c r="V486" s="1" t="s">
        <v>1837</v>
      </c>
      <c r="W486" s="1" t="s">
        <v>217</v>
      </c>
      <c r="X486" s="2">
        <v>44055</v>
      </c>
      <c r="Y486" s="1" t="s">
        <v>1839</v>
      </c>
      <c r="Z486" s="1" t="s">
        <v>219</v>
      </c>
      <c r="AA486" s="2">
        <v>44055</v>
      </c>
      <c r="AB486" s="123" t="s">
        <v>220</v>
      </c>
      <c r="AC486" s="1" t="str">
        <f>VLOOKUP(Tableau1[[#This Row],[POposte]],Tableau8[#All],18,FALSE)</f>
        <v/>
      </c>
      <c r="AD486" s="236" t="str">
        <f>CONCATENATE(Tableau1[[#This Row],[Nº pièce référence]],Tableau1[[#This Row],[Poste de réf.]])</f>
        <v>450068634920</v>
      </c>
      <c r="AE486" s="237">
        <f>VLOOKUP(Tableau1[[#This Row],[POposte]],Tableau5[#All],5,FALSE)</f>
        <v>38909.15</v>
      </c>
      <c r="AF486" s="238" t="s">
        <v>52</v>
      </c>
      <c r="AG486" s="237">
        <f>VLOOKUP(Tableau1[[#This Row],[POposte]],Tableau5[#All],6,FALSE)</f>
        <v>38909.15</v>
      </c>
      <c r="AH486" s="238" t="s">
        <v>52</v>
      </c>
      <c r="AI486" s="239">
        <f>Tableau1[[#This Row],[Montant Engagé PO]]-Tableau1[[#This Row],[Montant Liquidé]]</f>
        <v>0</v>
      </c>
      <c r="AJ486" s="237" t="str">
        <f>VLOOKUP(Tableau1[[#This Row],[POposte]],Tableau5[#All],3,FALSE)</f>
        <v>300020861</v>
      </c>
      <c r="AK486" s="237" t="str">
        <f>VLOOKUP(Tableau1[[#This Row],[POposte]],Tableau5[#All],4,FALSE)</f>
        <v>2</v>
      </c>
      <c r="AL486" s="146" t="str">
        <f>VLOOKUP(Tableau1[[#This Row],[POposte]],Tableau5[#All],2,FALSE)</f>
        <v>255223121102</v>
      </c>
      <c r="AM486" s="237" t="str">
        <f>VLOOKUP(Tableau1[[#This Row],[POposte]],Tableau8[],9,FALSE)</f>
        <v>Z</v>
      </c>
      <c r="AN486" s="241">
        <f>VLOOKUP(Tableau1[[#This Row],[POposte]],Tableau8[],16,FALSE)</f>
        <v>1</v>
      </c>
      <c r="AO486" s="201">
        <f>VLOOKUP(Tableau1[[#This Row],[POposte]],Tableau8[],17,FALSE)</f>
        <v>0</v>
      </c>
      <c r="AP486" s="1" t="str">
        <f>VLOOKUP(Tableau1[[#This Row],[POposte]],Tableau13[#All],10,FALSE)</f>
        <v>0520</v>
      </c>
      <c r="AQ486" s="1" t="str">
        <f>VLOOKUP(MID(Tableau1[[#This Row],[Codenva]],1,2),Tableau36[],2,FALSE)</f>
        <v>Onderhandelingsprocedure zonder voorafgaande bekendmaking (0500)</v>
      </c>
      <c r="AR486" s="1" t="str">
        <f>VLOOKUP(Tableau1[[#This Row],[POposte]],Tableau13[#All],16,FALSE)</f>
        <v/>
      </c>
      <c r="AS486" s="285" t="str">
        <f>Tableau1[[#This Row],[KRC]]&amp;Tableau1[[#This Row],[Poste KRC]]</f>
        <v>3000208612</v>
      </c>
      <c r="AT486" s="1" t="str">
        <f>VLOOKUP(Tableau1[[#This Row],[Colonne3]],Tableau6[[#All],[krcposte]:[description ]],2,FALSE)</f>
        <v>Testing/reactifs</v>
      </c>
    </row>
    <row r="487" spans="1:46" x14ac:dyDescent="0.35">
      <c r="A487" s="1" t="str">
        <f>Tableau1[[#This Row],[Nº pièce référence]]</f>
        <v>4500686349</v>
      </c>
      <c r="B487" s="205" t="s">
        <v>1834</v>
      </c>
      <c r="C487" s="1" t="s">
        <v>347</v>
      </c>
      <c r="D487" s="1"/>
      <c r="E487" s="1" t="s">
        <v>1835</v>
      </c>
      <c r="F487" s="178"/>
      <c r="G487" s="125">
        <v>1</v>
      </c>
      <c r="H487" s="75">
        <v>44050</v>
      </c>
      <c r="I487" s="42">
        <v>20211</v>
      </c>
      <c r="J487" s="172" t="s">
        <v>1655</v>
      </c>
      <c r="K487" s="73"/>
      <c r="L487" s="1" t="s">
        <v>276</v>
      </c>
      <c r="M487" s="33" t="s">
        <v>332</v>
      </c>
      <c r="N487" s="42"/>
      <c r="O487" s="42"/>
      <c r="P487" s="75">
        <v>44050</v>
      </c>
      <c r="Q487" s="75">
        <v>44061</v>
      </c>
      <c r="R487" s="226" t="str">
        <f>VLOOKUP(Tableau1[[#This Row],[POposte]],Tableau8[],15,FALSE)</f>
        <v>BB</v>
      </c>
      <c r="S487" s="226" t="str">
        <f>VLOOKUP(Tableau1[[#This Row],[POposte]],Tableau8[],14,FALSE)</f>
        <v>XXX</v>
      </c>
      <c r="T487" s="75" t="str">
        <f>IF(Tableau1[[#This Row],[Strat lancement]]="A0",IF(Tableau1[[#This Row],[Statut lancement]]="X","OK","NOK"),IF(Tableau1[[#This Row],[Strat lancement]]="AA",IF(Tableau1[[#This Row],[Statut lancement]]="XX","OK","NOK"),IF(Tableau1[[#This Row],[Strat lancement]]="BB",IF(Tableau1[[#This Row],[Statut lancement]]="XXX","OK","NOK"))))</f>
        <v>OK</v>
      </c>
      <c r="U487" s="18" t="s">
        <v>1836</v>
      </c>
      <c r="V487" s="1" t="s">
        <v>1837</v>
      </c>
      <c r="W487" s="1" t="s">
        <v>222</v>
      </c>
      <c r="X487" s="2">
        <v>44055</v>
      </c>
      <c r="Y487" s="94" t="s">
        <v>1839</v>
      </c>
      <c r="Z487" s="1" t="s">
        <v>219</v>
      </c>
      <c r="AA487" s="2">
        <v>44055</v>
      </c>
      <c r="AB487" s="123" t="s">
        <v>220</v>
      </c>
      <c r="AC487" s="1" t="str">
        <f>VLOOKUP(Tableau1[[#This Row],[POposte]],Tableau8[#All],18,FALSE)</f>
        <v/>
      </c>
      <c r="AD487" s="236" t="str">
        <f>CONCATENATE(Tableau1[[#This Row],[Nº pièce référence]],Tableau1[[#This Row],[Poste de réf.]])</f>
        <v>450068634930</v>
      </c>
      <c r="AE487" s="237">
        <f>VLOOKUP(Tableau1[[#This Row],[POposte]],Tableau5[#All],5,FALSE)</f>
        <v>76463.64</v>
      </c>
      <c r="AF487" s="238" t="s">
        <v>52</v>
      </c>
      <c r="AG487" s="237">
        <f>VLOOKUP(Tableau1[[#This Row],[POposte]],Tableau5[#All],6,FALSE)</f>
        <v>76463.64</v>
      </c>
      <c r="AH487" s="238" t="s">
        <v>52</v>
      </c>
      <c r="AI487" s="239">
        <f>Tableau1[[#This Row],[Montant Engagé PO]]-Tableau1[[#This Row],[Montant Liquidé]]</f>
        <v>0</v>
      </c>
      <c r="AJ487" s="237" t="str">
        <f>VLOOKUP(Tableau1[[#This Row],[POposte]],Tableau5[#All],3,FALSE)</f>
        <v>300020861</v>
      </c>
      <c r="AK487" s="237" t="str">
        <f>VLOOKUP(Tableau1[[#This Row],[POposte]],Tableau5[#All],4,FALSE)</f>
        <v>2</v>
      </c>
      <c r="AL487" s="146" t="str">
        <f>VLOOKUP(Tableau1[[#This Row],[POposte]],Tableau5[#All],2,FALSE)</f>
        <v>255223121102</v>
      </c>
      <c r="AM487" s="237" t="str">
        <f>VLOOKUP(Tableau1[[#This Row],[POposte]],Tableau8[],9,FALSE)</f>
        <v>Z</v>
      </c>
      <c r="AN487" s="241">
        <f>VLOOKUP(Tableau1[[#This Row],[POposte]],Tableau8[],16,FALSE)</f>
        <v>1</v>
      </c>
      <c r="AO487" s="201">
        <f>VLOOKUP(Tableau1[[#This Row],[POposte]],Tableau8[],17,FALSE)</f>
        <v>0</v>
      </c>
      <c r="AP487" s="1" t="str">
        <f>VLOOKUP(Tableau1[[#This Row],[POposte]],Tableau13[#All],10,FALSE)</f>
        <v>0520</v>
      </c>
      <c r="AQ487" s="1" t="str">
        <f>VLOOKUP(MID(Tableau1[[#This Row],[Codenva]],1,2),Tableau36[],2,FALSE)</f>
        <v>Onderhandelingsprocedure zonder voorafgaande bekendmaking (0500)</v>
      </c>
      <c r="AR487" s="1" t="str">
        <f>VLOOKUP(Tableau1[[#This Row],[POposte]],Tableau13[#All],16,FALSE)</f>
        <v/>
      </c>
      <c r="AS487" s="285" t="str">
        <f>Tableau1[[#This Row],[KRC]]&amp;Tableau1[[#This Row],[Poste KRC]]</f>
        <v>3000208612</v>
      </c>
      <c r="AT487" s="1" t="str">
        <f>VLOOKUP(Tableau1[[#This Row],[Colonne3]],Tableau6[[#All],[krcposte]:[description ]],2,FALSE)</f>
        <v>Testing/reactifs</v>
      </c>
    </row>
    <row r="488" spans="1:46" x14ac:dyDescent="0.35">
      <c r="A488" s="1" t="str">
        <f>Tableau1[[#This Row],[Nº pièce référence]]</f>
        <v>4500686349</v>
      </c>
      <c r="B488" s="205" t="s">
        <v>1834</v>
      </c>
      <c r="C488" s="1" t="s">
        <v>347</v>
      </c>
      <c r="D488" s="1"/>
      <c r="E488" s="1" t="s">
        <v>1835</v>
      </c>
      <c r="F488" s="178"/>
      <c r="G488" s="125">
        <v>1</v>
      </c>
      <c r="H488" s="75">
        <v>44134</v>
      </c>
      <c r="I488" s="42">
        <v>24083</v>
      </c>
      <c r="J488" s="172" t="s">
        <v>1655</v>
      </c>
      <c r="K488" s="73"/>
      <c r="L488" s="1" t="s">
        <v>276</v>
      </c>
      <c r="M488" s="33" t="s">
        <v>332</v>
      </c>
      <c r="N488" s="42"/>
      <c r="O488" s="42"/>
      <c r="P488" s="75">
        <v>44134</v>
      </c>
      <c r="Q488" s="73" t="s">
        <v>1840</v>
      </c>
      <c r="R488" s="226" t="str">
        <f>VLOOKUP(Tableau1[[#This Row],[POposte]],Tableau8[],15,FALSE)</f>
        <v>BB</v>
      </c>
      <c r="S488" s="226" t="str">
        <f>VLOOKUP(Tableau1[[#This Row],[POposte]],Tableau8[],14,FALSE)</f>
        <v>XXX</v>
      </c>
      <c r="T488" s="75" t="str">
        <f>IF(Tableau1[[#This Row],[Strat lancement]]="A0",IF(Tableau1[[#This Row],[Statut lancement]]="X","OK","NOK"),IF(Tableau1[[#This Row],[Strat lancement]]="AA",IF(Tableau1[[#This Row],[Statut lancement]]="XX","OK","NOK"),IF(Tableau1[[#This Row],[Strat lancement]]="BB",IF(Tableau1[[#This Row],[Statut lancement]]="XXX","OK","NOK"))))</f>
        <v>OK</v>
      </c>
      <c r="U488" s="18" t="s">
        <v>1836</v>
      </c>
      <c r="V488" s="1" t="s">
        <v>1837</v>
      </c>
      <c r="W488" s="1" t="s">
        <v>421</v>
      </c>
      <c r="X488" s="2">
        <v>44126</v>
      </c>
      <c r="Y488" s="94" t="s">
        <v>1839</v>
      </c>
      <c r="Z488" s="1" t="s">
        <v>219</v>
      </c>
      <c r="AA488" s="2">
        <v>44055</v>
      </c>
      <c r="AB488" s="123" t="s">
        <v>220</v>
      </c>
      <c r="AC488" s="1" t="str">
        <f>VLOOKUP(Tableau1[[#This Row],[POposte]],Tableau8[#All],18,FALSE)</f>
        <v/>
      </c>
      <c r="AD488" s="236" t="str">
        <f>CONCATENATE(Tableau1[[#This Row],[Nº pièce référence]],Tableau1[[#This Row],[Poste de réf.]])</f>
        <v>450068634940</v>
      </c>
      <c r="AE488" s="237">
        <f>VLOOKUP(Tableau1[[#This Row],[POposte]],Tableau5[#All],5,FALSE)</f>
        <v>83805.09</v>
      </c>
      <c r="AF488" s="238" t="s">
        <v>52</v>
      </c>
      <c r="AG488" s="237">
        <f>VLOOKUP(Tableau1[[#This Row],[POposte]],Tableau5[#All],6,FALSE)</f>
        <v>83805.09</v>
      </c>
      <c r="AH488" s="238" t="s">
        <v>52</v>
      </c>
      <c r="AI488" s="239">
        <f>Tableau1[[#This Row],[Montant Engagé PO]]-Tableau1[[#This Row],[Montant Liquidé]]</f>
        <v>0</v>
      </c>
      <c r="AJ488" s="237" t="str">
        <f>VLOOKUP(Tableau1[[#This Row],[POposte]],Tableau5[#All],3,FALSE)</f>
        <v>300020861</v>
      </c>
      <c r="AK488" s="237" t="str">
        <f>VLOOKUP(Tableau1[[#This Row],[POposte]],Tableau5[#All],4,FALSE)</f>
        <v>2</v>
      </c>
      <c r="AL488" s="146" t="str">
        <f>VLOOKUP(Tableau1[[#This Row],[POposte]],Tableau5[#All],2,FALSE)</f>
        <v>255223121102</v>
      </c>
      <c r="AM488" s="237" t="str">
        <f>VLOOKUP(Tableau1[[#This Row],[POposte]],Tableau8[],9,FALSE)</f>
        <v>Z</v>
      </c>
      <c r="AN488" s="241">
        <f>VLOOKUP(Tableau1[[#This Row],[POposte]],Tableau8[],16,FALSE)</f>
        <v>1</v>
      </c>
      <c r="AO488" s="201">
        <f>VLOOKUP(Tableau1[[#This Row],[POposte]],Tableau8[],17,FALSE)</f>
        <v>0</v>
      </c>
      <c r="AP488" s="1" t="str">
        <f>VLOOKUP(Tableau1[[#This Row],[POposte]],Tableau13[#All],10,FALSE)</f>
        <v>0520</v>
      </c>
      <c r="AQ488" s="1" t="str">
        <f>VLOOKUP(MID(Tableau1[[#This Row],[Codenva]],1,2),Tableau36[],2,FALSE)</f>
        <v>Onderhandelingsprocedure zonder voorafgaande bekendmaking (0500)</v>
      </c>
      <c r="AR488" s="1" t="str">
        <f>VLOOKUP(Tableau1[[#This Row],[POposte]],Tableau13[#All],16,FALSE)</f>
        <v/>
      </c>
      <c r="AS488" s="285" t="str">
        <f>Tableau1[[#This Row],[KRC]]&amp;Tableau1[[#This Row],[Poste KRC]]</f>
        <v>3000208612</v>
      </c>
      <c r="AT488" s="1" t="str">
        <f>VLOOKUP(Tableau1[[#This Row],[Colonne3]],Tableau6[[#All],[krcposte]:[description ]],2,FALSE)</f>
        <v>Testing/reactifs</v>
      </c>
    </row>
    <row r="489" spans="1:46" x14ac:dyDescent="0.35">
      <c r="A489" s="1" t="str">
        <f>Tableau1[[#This Row],[Nº pièce référence]]</f>
        <v>4500686349</v>
      </c>
      <c r="B489" s="205" t="s">
        <v>1841</v>
      </c>
      <c r="C489" s="1" t="s">
        <v>347</v>
      </c>
      <c r="D489" s="1" t="s">
        <v>1842</v>
      </c>
      <c r="E489" s="1" t="s">
        <v>1835</v>
      </c>
      <c r="F489" s="92">
        <v>373960</v>
      </c>
      <c r="G489" s="123"/>
      <c r="H489" s="75">
        <v>44134</v>
      </c>
      <c r="I489" s="42">
        <v>24083</v>
      </c>
      <c r="J489" s="73" t="s">
        <v>1655</v>
      </c>
      <c r="K489" s="73"/>
      <c r="L489" s="1" t="s">
        <v>276</v>
      </c>
      <c r="M489" s="33" t="s">
        <v>332</v>
      </c>
      <c r="N489" s="42"/>
      <c r="O489" s="42"/>
      <c r="P489" s="75">
        <v>44134</v>
      </c>
      <c r="Q489" s="73" t="s">
        <v>1840</v>
      </c>
      <c r="R489" s="226" t="str">
        <f>VLOOKUP(Tableau1[[#This Row],[POposte]],Tableau8[],15,FALSE)</f>
        <v>BB</v>
      </c>
      <c r="S489" s="226" t="str">
        <f>VLOOKUP(Tableau1[[#This Row],[POposte]],Tableau8[],14,FALSE)</f>
        <v>XXX</v>
      </c>
      <c r="T489" s="75" t="str">
        <f>IF(Tableau1[[#This Row],[Strat lancement]]="A0",IF(Tableau1[[#This Row],[Statut lancement]]="X","OK","NOK"),IF(Tableau1[[#This Row],[Strat lancement]]="AA",IF(Tableau1[[#This Row],[Statut lancement]]="XX","OK","NOK"),IF(Tableau1[[#This Row],[Strat lancement]]="BB",IF(Tableau1[[#This Row],[Statut lancement]]="XXX","OK","NOK"))))</f>
        <v>OK</v>
      </c>
      <c r="U489" s="18" t="s">
        <v>1836</v>
      </c>
      <c r="V489" s="1" t="s">
        <v>1837</v>
      </c>
      <c r="W489" s="167" t="s">
        <v>423</v>
      </c>
      <c r="X489" s="2">
        <v>44140</v>
      </c>
      <c r="Y489" s="1" t="s">
        <v>1839</v>
      </c>
      <c r="Z489" s="1" t="s">
        <v>219</v>
      </c>
      <c r="AA489" s="2">
        <v>44055</v>
      </c>
      <c r="AB489" s="134"/>
      <c r="AC489" s="77" t="str">
        <f>VLOOKUP(Tableau1[[#This Row],[POposte]],Tableau8[#All],18,FALSE)</f>
        <v/>
      </c>
      <c r="AD489" s="236" t="str">
        <f>CONCATENATE(Tableau1[[#This Row],[Nº pièce référence]],Tableau1[[#This Row],[Poste de réf.]])</f>
        <v>450068634950</v>
      </c>
      <c r="AE489" s="237">
        <f>VLOOKUP(Tableau1[[#This Row],[POposte]],Tableau5[#All],5,FALSE)</f>
        <v>317372.49</v>
      </c>
      <c r="AF489" s="238" t="s">
        <v>52</v>
      </c>
      <c r="AG489" s="237">
        <f>VLOOKUP(Tableau1[[#This Row],[POposte]],Tableau5[#All],6,FALSE)</f>
        <v>85034.87</v>
      </c>
      <c r="AH489" s="238" t="s">
        <v>52</v>
      </c>
      <c r="AI489" s="239">
        <f>Tableau1[[#This Row],[Montant Engagé PO]]-Tableau1[[#This Row],[Montant Liquidé]]</f>
        <v>232337.62</v>
      </c>
      <c r="AJ489" s="237" t="str">
        <f>VLOOKUP(Tableau1[[#This Row],[POposte]],Tableau5[#All],3,FALSE)</f>
        <v>300020861</v>
      </c>
      <c r="AK489" s="237" t="str">
        <f>VLOOKUP(Tableau1[[#This Row],[POposte]],Tableau5[#All],4,FALSE)</f>
        <v>2</v>
      </c>
      <c r="AL489" s="147" t="s">
        <v>97</v>
      </c>
      <c r="AM489" s="244" t="str">
        <f>VLOOKUP(Tableau1[[#This Row],[POposte]],Tableau8[],9,FALSE)</f>
        <v>Z</v>
      </c>
      <c r="AN489" s="241">
        <f>VLOOKUP(Tableau1[[#This Row],[POposte]],Tableau8[],16,FALSE)</f>
        <v>1</v>
      </c>
      <c r="AO489" s="201">
        <f>VLOOKUP(Tableau1[[#This Row],[POposte]],Tableau8[],17,FALSE)</f>
        <v>0</v>
      </c>
      <c r="AP489" s="1" t="str">
        <f>VLOOKUP(Tableau1[[#This Row],[POposte]],Tableau13[#All],10,FALSE)</f>
        <v>0520</v>
      </c>
      <c r="AQ489" s="1" t="str">
        <f>VLOOKUP(MID(Tableau1[[#This Row],[Codenva]],1,2),Tableau36[],2,FALSE)</f>
        <v>Onderhandelingsprocedure zonder voorafgaande bekendmaking (0500)</v>
      </c>
      <c r="AR489" s="1" t="str">
        <f>VLOOKUP(Tableau1[[#This Row],[POposte]],Tableau13[#All],16,FALSE)</f>
        <v/>
      </c>
      <c r="AS489" s="285" t="str">
        <f>Tableau1[[#This Row],[KRC]]&amp;Tableau1[[#This Row],[Poste KRC]]</f>
        <v>3000208612</v>
      </c>
      <c r="AT489" s="1" t="str">
        <f>VLOOKUP(Tableau1[[#This Row],[Colonne3]],Tableau6[[#All],[krcposte]:[description ]],2,FALSE)</f>
        <v>Testing/reactifs</v>
      </c>
    </row>
    <row r="490" spans="1:46" x14ac:dyDescent="0.35">
      <c r="A490" s="1" t="str">
        <f>Tableau1[[#This Row],[Nº pièce référence]]</f>
        <v>4500702672</v>
      </c>
      <c r="B490" s="124"/>
      <c r="C490" s="1"/>
      <c r="D490" s="1" t="s">
        <v>1843</v>
      </c>
      <c r="E490" s="1" t="s">
        <v>349</v>
      </c>
      <c r="F490" s="178"/>
      <c r="G490" s="123"/>
      <c r="H490" s="73"/>
      <c r="I490" s="42"/>
      <c r="J490" s="73"/>
      <c r="K490" s="73"/>
      <c r="L490" s="176" t="s">
        <v>276</v>
      </c>
      <c r="M490" s="42"/>
      <c r="N490" s="42"/>
      <c r="O490" s="42"/>
      <c r="P490" s="73" t="s">
        <v>903</v>
      </c>
      <c r="Q490" s="73"/>
      <c r="R490" s="226" t="str">
        <f>VLOOKUP(Tableau1[[#This Row],[POposte]],Tableau8[],15,FALSE)</f>
        <v>BB</v>
      </c>
      <c r="S490" s="226" t="str">
        <f>VLOOKUP(Tableau1[[#This Row],[POposte]],Tableau8[],14,FALSE)</f>
        <v>XXX</v>
      </c>
      <c r="T490" s="75" t="str">
        <f>IF(Tableau1[[#This Row],[Strat lancement]]="A0",IF(Tableau1[[#This Row],[Statut lancement]]="X","OK","NOK"),IF(Tableau1[[#This Row],[Strat lancement]]="AA",IF(Tableau1[[#This Row],[Statut lancement]]="XX","OK","NOK"),IF(Tableau1[[#This Row],[Strat lancement]]="BB",IF(Tableau1[[#This Row],[Statut lancement]]="XXX","OK","NOK"))))</f>
        <v>OK</v>
      </c>
      <c r="U490" s="193"/>
      <c r="V490" s="93" t="s">
        <v>1844</v>
      </c>
      <c r="W490" s="93" t="s">
        <v>88</v>
      </c>
      <c r="X490" s="2"/>
      <c r="Y490" s="1"/>
      <c r="Z490" s="1"/>
      <c r="AA490" s="2">
        <v>44154</v>
      </c>
      <c r="AB490" s="123"/>
      <c r="AC490" s="1" t="str">
        <f>VLOOKUP(Tableau1[[#This Row],[POposte]],Tableau8[#All],18,FALSE)</f>
        <v/>
      </c>
      <c r="AD490" s="236" t="str">
        <f>CONCATENATE(Tableau1[[#This Row],[Nº pièce référence]],Tableau1[[#This Row],[Poste de réf.]])</f>
        <v>450070267210</v>
      </c>
      <c r="AE490" s="237">
        <f>VLOOKUP(Tableau1[[#This Row],[POposte]],Tableau5[#All],5,FALSE)</f>
        <v>1017038.37</v>
      </c>
      <c r="AF490" s="238" t="s">
        <v>52</v>
      </c>
      <c r="AG490" s="237">
        <f>VLOOKUP(Tableau1[[#This Row],[POposte]],Tableau5[#All],6,FALSE)</f>
        <v>0.7</v>
      </c>
      <c r="AH490" s="238" t="s">
        <v>52</v>
      </c>
      <c r="AI490" s="239">
        <f>Tableau1[[#This Row],[Montant Engagé PO]]-Tableau1[[#This Row],[Montant Liquidé]]</f>
        <v>1017037.67</v>
      </c>
      <c r="AJ490" s="237" t="str">
        <f>VLOOKUP(Tableau1[[#This Row],[POposte]],Tableau5[#All],3,FALSE)</f>
        <v>300020861</v>
      </c>
      <c r="AK490" s="237" t="str">
        <f>VLOOKUP(Tableau1[[#This Row],[POposte]],Tableau5[#All],4,FALSE)</f>
        <v>2</v>
      </c>
      <c r="AL490" s="146" t="str">
        <f>VLOOKUP(Tableau1[[#This Row],[POposte]],Tableau5[#All],2,FALSE)</f>
        <v>255223121102</v>
      </c>
      <c r="AM490" s="243" t="str">
        <f>VLOOKUP(Tableau1[[#This Row],[POposte]],Tableau8[],9,FALSE)</f>
        <v>L</v>
      </c>
      <c r="AN490" s="241">
        <f>VLOOKUP(Tableau1[[#This Row],[POposte]],Tableau8[],16,FALSE)</f>
        <v>530000</v>
      </c>
      <c r="AO490" s="200">
        <f>VLOOKUP(Tableau1[[#This Row],[POposte]],Tableau8[],17,FALSE)</f>
        <v>0</v>
      </c>
      <c r="AP490" s="1" t="str">
        <f>VLOOKUP(Tableau1[[#This Row],[POposte]],Tableau13[#All],10,FALSE)</f>
        <v>0500</v>
      </c>
      <c r="AQ490" s="1" t="str">
        <f>VLOOKUP(MID(Tableau1[[#This Row],[Codenva]],1,2),Tableau36[],2,FALSE)</f>
        <v>Onderhandelingsprocedure zonder voorafgaande bekendmaking (0500)</v>
      </c>
      <c r="AR490" s="1" t="str">
        <f>VLOOKUP(Tableau1[[#This Row],[POposte]],Tableau13[#All],16,FALSE)</f>
        <v/>
      </c>
      <c r="AS490" s="285" t="str">
        <f>Tableau1[[#This Row],[KRC]]&amp;Tableau1[[#This Row],[Poste KRC]]</f>
        <v>3000208612</v>
      </c>
      <c r="AT490" s="1" t="str">
        <f>VLOOKUP(Tableau1[[#This Row],[Colonne3]],Tableau6[[#All],[krcposte]:[description ]],2,FALSE)</f>
        <v>Testing/reactifs</v>
      </c>
    </row>
    <row r="491" spans="1:46" hidden="1" x14ac:dyDescent="0.35">
      <c r="A491" s="1" t="str">
        <f>Tableau1[[#This Row],[Nº pièce référence]]</f>
        <v>4500702672</v>
      </c>
      <c r="B491" s="124"/>
      <c r="C491" s="1"/>
      <c r="D491" s="1" t="s">
        <v>1845</v>
      </c>
      <c r="E491" s="1" t="s">
        <v>349</v>
      </c>
      <c r="F491" s="178">
        <v>383797.8</v>
      </c>
      <c r="G491" s="123"/>
      <c r="H491" s="73"/>
      <c r="I491" s="42"/>
      <c r="J491" s="73"/>
      <c r="K491" s="73"/>
      <c r="L491" s="176" t="s">
        <v>36</v>
      </c>
      <c r="M491" s="42"/>
      <c r="N491" s="42"/>
      <c r="O491" s="42"/>
      <c r="P491" s="73" t="s">
        <v>903</v>
      </c>
      <c r="Q491" s="73"/>
      <c r="R491" s="226" t="e">
        <f>VLOOKUP(Tableau1[[#This Row],[POposte]],Tableau8[],15,FALSE)</f>
        <v>#N/A</v>
      </c>
      <c r="S491" s="226" t="e">
        <f>VLOOKUP(Tableau1[[#This Row],[POposte]],Tableau8[],14,FALSE)</f>
        <v>#N/A</v>
      </c>
      <c r="T491" s="75" t="e">
        <f>IF(Tableau1[[#This Row],[Strat lancement]]="A0",IF(Tableau1[[#This Row],[Statut lancement]]="X","OK","NOK"),IF(Tableau1[[#This Row],[Strat lancement]]="AA",IF(Tableau1[[#This Row],[Statut lancement]]="XX","OK","NOK"),IF(Tableau1[[#This Row],[Strat lancement]]="BB",IF(Tableau1[[#This Row],[Statut lancement]]="XXX","OK","NOK"))))</f>
        <v>#N/A</v>
      </c>
      <c r="U491" s="193"/>
      <c r="V491" s="93" t="s">
        <v>1844</v>
      </c>
      <c r="W491" s="93" t="s">
        <v>217</v>
      </c>
      <c r="X491" s="2"/>
      <c r="Y491" s="1"/>
      <c r="Z491" s="1"/>
      <c r="AA491" s="2"/>
      <c r="AB491" s="123"/>
      <c r="AC491" s="1" t="e">
        <f>VLOOKUP(Tableau1[[#This Row],[POposte]],Tableau8[#All],18,FALSE)</f>
        <v>#N/A</v>
      </c>
      <c r="AD491" s="236" t="str">
        <f>CONCATENATE(Tableau1[[#This Row],[Nº pièce référence]],Tableau1[[#This Row],[Poste de réf.]])</f>
        <v>450070267220</v>
      </c>
      <c r="AE491" s="237" t="e">
        <f>VLOOKUP(Tableau1[[#This Row],[POposte]],Tableau5[#All],5,FALSE)</f>
        <v>#N/A</v>
      </c>
      <c r="AF491" s="238" t="s">
        <v>52</v>
      </c>
      <c r="AG491" s="237" t="e">
        <f>VLOOKUP(Tableau1[[#This Row],[POposte]],Tableau5[#All],6,FALSE)</f>
        <v>#N/A</v>
      </c>
      <c r="AH491" s="238" t="s">
        <v>52</v>
      </c>
      <c r="AI491" s="239" t="e">
        <f>Tableau1[[#This Row],[Montant Engagé PO]]-Tableau1[[#This Row],[Montant Liquidé]]</f>
        <v>#N/A</v>
      </c>
      <c r="AJ491" s="237" t="e">
        <f>VLOOKUP(Tableau1[[#This Row],[POposte]],Tableau5[#All],3,FALSE)</f>
        <v>#N/A</v>
      </c>
      <c r="AK491" s="237" t="e">
        <f>VLOOKUP(Tableau1[[#This Row],[POposte]],Tableau5[#All],4,FALSE)</f>
        <v>#N/A</v>
      </c>
      <c r="AL491" s="146" t="e">
        <f>VLOOKUP(Tableau1[[#This Row],[POposte]],Tableau5[#All],2,FALSE)</f>
        <v>#N/A</v>
      </c>
      <c r="AM491" s="243" t="e">
        <f>VLOOKUP(Tableau1[[#This Row],[POposte]],Tableau8[],9,FALSE)</f>
        <v>#N/A</v>
      </c>
      <c r="AN491" s="241" t="e">
        <f>VLOOKUP(Tableau1[[#This Row],[POposte]],Tableau8[],16,FALSE)</f>
        <v>#N/A</v>
      </c>
      <c r="AO491" s="200" t="e">
        <f>VLOOKUP(Tableau1[[#This Row],[POposte]],Tableau8[],17,FALSE)</f>
        <v>#N/A</v>
      </c>
      <c r="AP491" s="1" t="e">
        <f>VLOOKUP(Tableau1[[#This Row],[POposte]],Tableau13[#All],10,FALSE)</f>
        <v>#N/A</v>
      </c>
      <c r="AQ491" s="1" t="e">
        <f>VLOOKUP(MID(Tableau1[[#This Row],[Codenva]],1,2),Tableau36[],2,FALSE)</f>
        <v>#N/A</v>
      </c>
      <c r="AR491" s="1" t="e">
        <f>VLOOKUP(Tableau1[[#This Row],[POposte]],Tableau13[#All],16,FALSE)</f>
        <v>#N/A</v>
      </c>
      <c r="AS491" s="285" t="e">
        <f>Tableau1[[#This Row],[KRC]]&amp;Tableau1[[#This Row],[Poste KRC]]</f>
        <v>#N/A</v>
      </c>
      <c r="AT491" s="1" t="e">
        <f>VLOOKUP(Tableau1[[#This Row],[Colonne3]],Tableau6[[#All],[krcposte]:[description ]],2,FALSE)</f>
        <v>#N/A</v>
      </c>
    </row>
    <row r="492" spans="1:46" x14ac:dyDescent="0.35">
      <c r="A492" s="1" t="str">
        <f>Tableau1[[#This Row],[Nº pièce référence]]</f>
        <v>4500699625</v>
      </c>
      <c r="B492" s="205" t="s">
        <v>1846</v>
      </c>
      <c r="C492" s="1"/>
      <c r="D492" s="1" t="s">
        <v>1847</v>
      </c>
      <c r="E492" s="1" t="s">
        <v>1848</v>
      </c>
      <c r="F492" s="178"/>
      <c r="G492" s="123"/>
      <c r="H492" s="73"/>
      <c r="I492" s="42"/>
      <c r="J492" s="73"/>
      <c r="K492" s="73"/>
      <c r="L492" s="176" t="s">
        <v>276</v>
      </c>
      <c r="M492" s="73" t="s">
        <v>332</v>
      </c>
      <c r="N492" s="42"/>
      <c r="O492" s="42"/>
      <c r="P492" s="75">
        <v>44140</v>
      </c>
      <c r="Q492" s="73" t="s">
        <v>903</v>
      </c>
      <c r="R492" s="226" t="str">
        <f>VLOOKUP(Tableau1[[#This Row],[POposte]],Tableau8[],15,FALSE)</f>
        <v>AA</v>
      </c>
      <c r="S492" s="226" t="str">
        <f>VLOOKUP(Tableau1[[#This Row],[POposte]],Tableau8[],14,FALSE)</f>
        <v>XX</v>
      </c>
      <c r="T492" s="75" t="str">
        <f>IF(Tableau1[[#This Row],[Strat lancement]]="A0",IF(Tableau1[[#This Row],[Statut lancement]]="X","OK","NOK"),IF(Tableau1[[#This Row],[Strat lancement]]="AA",IF(Tableau1[[#This Row],[Statut lancement]]="XX","OK","NOK"),IF(Tableau1[[#This Row],[Strat lancement]]="BB",IF(Tableau1[[#This Row],[Statut lancement]]="XXX","OK","NOK"))))</f>
        <v>OK</v>
      </c>
      <c r="U492" s="18" t="s">
        <v>1849</v>
      </c>
      <c r="V492" s="111" t="s">
        <v>1850</v>
      </c>
      <c r="W492" s="1" t="s">
        <v>88</v>
      </c>
      <c r="X492" s="2">
        <v>44139</v>
      </c>
      <c r="Y492" s="111" t="s">
        <v>1850</v>
      </c>
      <c r="Z492" s="1" t="s">
        <v>219</v>
      </c>
      <c r="AA492" s="2">
        <v>44139</v>
      </c>
      <c r="AB492" s="123" t="s">
        <v>220</v>
      </c>
      <c r="AC492" s="1" t="str">
        <f>VLOOKUP(Tableau1[[#This Row],[POposte]],Tableau8[#All],18,FALSE)</f>
        <v/>
      </c>
      <c r="AD492" s="236" t="str">
        <f>CONCATENATE(Tableau1[[#This Row],[Nº pièce référence]],Tableau1[[#This Row],[Poste de réf.]])</f>
        <v>450069962510</v>
      </c>
      <c r="AE492" s="237">
        <f>VLOOKUP(Tableau1[[#This Row],[POposte]],Tableau5[#All],5,FALSE)</f>
        <v>3654.2</v>
      </c>
      <c r="AF492" s="238" t="s">
        <v>52</v>
      </c>
      <c r="AG492" s="237">
        <f>VLOOKUP(Tableau1[[#This Row],[POposte]],Tableau5[#All],6,FALSE)</f>
        <v>0</v>
      </c>
      <c r="AH492" s="238" t="s">
        <v>52</v>
      </c>
      <c r="AI492" s="239">
        <f>Tableau1[[#This Row],[Montant Engagé PO]]-Tableau1[[#This Row],[Montant Liquidé]]</f>
        <v>3654.2</v>
      </c>
      <c r="AJ492" s="237" t="str">
        <f>VLOOKUP(Tableau1[[#This Row],[POposte]],Tableau5[#All],3,FALSE)</f>
        <v>300020861</v>
      </c>
      <c r="AK492" s="237" t="str">
        <f>VLOOKUP(Tableau1[[#This Row],[POposte]],Tableau5[#All],4,FALSE)</f>
        <v>2</v>
      </c>
      <c r="AL492" s="146" t="str">
        <f>VLOOKUP(Tableau1[[#This Row],[POposte]],Tableau5[#All],2,FALSE)</f>
        <v>255223121102</v>
      </c>
      <c r="AM492" s="237" t="str">
        <f>VLOOKUP(Tableau1[[#This Row],[POposte]],Tableau8[],9,FALSE)</f>
        <v>L</v>
      </c>
      <c r="AN492" s="241">
        <f>VLOOKUP(Tableau1[[#This Row],[POposte]],Tableau8[],16,FALSE)</f>
        <v>20</v>
      </c>
      <c r="AO492" s="200">
        <f>VLOOKUP(Tableau1[[#This Row],[POposte]],Tableau8[],17,FALSE)</f>
        <v>20</v>
      </c>
      <c r="AP492" s="1" t="str">
        <f>VLOOKUP(Tableau1[[#This Row],[POposte]],Tableau13[#All],10,FALSE)</f>
        <v>0800</v>
      </c>
      <c r="AQ492" s="1" t="str">
        <f>VLOOKUP(MID(Tableau1[[#This Row],[Codenva]],1,2),Tableau36[],2,FALSE)</f>
        <v>Overheidsopdrachten van beperkte waarde (0800)</v>
      </c>
      <c r="AR492" s="1" t="str">
        <f>VLOOKUP(Tableau1[[#This Row],[POposte]],Tableau13[#All],16,FALSE)</f>
        <v/>
      </c>
      <c r="AS492" s="285" t="str">
        <f>Tableau1[[#This Row],[KRC]]&amp;Tableau1[[#This Row],[Poste KRC]]</f>
        <v>3000208612</v>
      </c>
      <c r="AT492" s="1" t="str">
        <f>VLOOKUP(Tableau1[[#This Row],[Colonne3]],Tableau6[[#All],[krcposte]:[description ]],2,FALSE)</f>
        <v>Testing/reactifs</v>
      </c>
    </row>
    <row r="493" spans="1:46" hidden="1" x14ac:dyDescent="0.35">
      <c r="A493" s="1" t="str">
        <f>Tableau1[[#This Row],[Nº pièce référence]]</f>
        <v>4500687186</v>
      </c>
      <c r="B493" s="205"/>
      <c r="C493" s="168" t="s">
        <v>69</v>
      </c>
      <c r="D493" s="176" t="s">
        <v>1851</v>
      </c>
      <c r="E493" s="168" t="s">
        <v>1852</v>
      </c>
      <c r="F493" s="177">
        <v>17068.75</v>
      </c>
      <c r="G493" s="123"/>
      <c r="H493" s="73"/>
      <c r="I493" s="42"/>
      <c r="J493" s="73"/>
      <c r="K493" s="73"/>
      <c r="L493" s="168" t="s">
        <v>1853</v>
      </c>
      <c r="M493" s="42"/>
      <c r="N493" s="42"/>
      <c r="O493" t="s">
        <v>163</v>
      </c>
      <c r="P493" s="42"/>
      <c r="Q493" s="73" t="s">
        <v>1818</v>
      </c>
      <c r="R493" s="226" t="str">
        <f>VLOOKUP(Tableau1[[#This Row],[POposte]],Tableau8[],15,FALSE)</f>
        <v>BB</v>
      </c>
      <c r="S493" s="226" t="str">
        <f>VLOOKUP(Tableau1[[#This Row],[POposte]],Tableau8[],14,FALSE)</f>
        <v>XXX</v>
      </c>
      <c r="T493" s="75" t="str">
        <f>IF(Tableau1[[#This Row],[Strat lancement]]="A0",IF(Tableau1[[#This Row],[Statut lancement]]="X","OK","NOK"),IF(Tableau1[[#This Row],[Strat lancement]]="AA",IF(Tableau1[[#This Row],[Statut lancement]]="XX","OK","NOK"),IF(Tableau1[[#This Row],[Strat lancement]]="BB",IF(Tableau1[[#This Row],[Statut lancement]]="XXX","OK","NOK"))))</f>
        <v>OK</v>
      </c>
      <c r="U493" s="193"/>
      <c r="V493" s="171" t="s">
        <v>1854</v>
      </c>
      <c r="W493" s="171" t="s">
        <v>88</v>
      </c>
      <c r="X493" s="2"/>
      <c r="Y493" s="182" t="s">
        <v>69</v>
      </c>
      <c r="Z493" s="1"/>
      <c r="AA493" s="2"/>
      <c r="AB493" s="123"/>
      <c r="AC493" s="1" t="str">
        <f>VLOOKUP(Tableau1[[#This Row],[POposte]],Tableau8[#All],18,FALSE)</f>
        <v/>
      </c>
      <c r="AD493" s="236" t="str">
        <f>CONCATENATE(Tableau1[[#This Row],[Nº pièce référence]],Tableau1[[#This Row],[Poste de réf.]])</f>
        <v>450068718610</v>
      </c>
      <c r="AE493" s="237">
        <f>VLOOKUP(Tableau1[[#This Row],[POposte]],Tableau5[#All],5,FALSE)</f>
        <v>17068.740000000002</v>
      </c>
      <c r="AF493" s="238" t="s">
        <v>52</v>
      </c>
      <c r="AG493" s="237">
        <f>VLOOKUP(Tableau1[[#This Row],[POposte]],Tableau5[#All],6,FALSE)</f>
        <v>0</v>
      </c>
      <c r="AH493" s="238" t="s">
        <v>52</v>
      </c>
      <c r="AI493" s="239">
        <f>Tableau1[[#This Row],[Montant Engagé PO]]-Tableau1[[#This Row],[Montant Liquidé]]</f>
        <v>17068.740000000002</v>
      </c>
      <c r="AJ493" s="237" t="str">
        <f>VLOOKUP(Tableau1[[#This Row],[POposte]],Tableau5[#All],3,FALSE)</f>
        <v>300020895</v>
      </c>
      <c r="AK493" s="237" t="str">
        <f>VLOOKUP(Tableau1[[#This Row],[POposte]],Tableau5[#All],4,FALSE)</f>
        <v>1</v>
      </c>
      <c r="AL493" s="161" t="s">
        <v>60</v>
      </c>
      <c r="AM493" s="248" t="str">
        <f>VLOOKUP(Tableau1[[#This Row],[POposte]],Tableau8[],9,FALSE)</f>
        <v>L</v>
      </c>
      <c r="AN493" s="241">
        <f>VLOOKUP(Tableau1[[#This Row],[POposte]],Tableau8[],16,FALSE)</f>
        <v>10</v>
      </c>
      <c r="AO493" s="201">
        <f>VLOOKUP(Tableau1[[#This Row],[POposte]],Tableau8[],17,FALSE)</f>
        <v>10</v>
      </c>
      <c r="AP493" s="1" t="str">
        <f>VLOOKUP(Tableau1[[#This Row],[POposte]],Tableau13[#All],10,FALSE)</f>
        <v>0600</v>
      </c>
      <c r="AQ493" s="1" t="str">
        <f>VLOOKUP(MID(Tableau1[[#This Row],[Codenva]],1,2),Tableau36[],2,FALSE)</f>
        <v>Raamovereenkomsten (0600)</v>
      </c>
      <c r="AR493" s="1" t="str">
        <f>VLOOKUP(Tableau1[[#This Row],[POposte]],Tableau13[#All],16,FALSE)</f>
        <v/>
      </c>
      <c r="AS493" s="285" t="str">
        <f>Tableau1[[#This Row],[KRC]]&amp;Tableau1[[#This Row],[Poste KRC]]</f>
        <v>3000208951</v>
      </c>
      <c r="AT493" s="1">
        <f>VLOOKUP(Tableau1[[#This Row],[Colonne3]],Tableau6[[#All],[krcposte]:[description ]],2,FALSE)</f>
        <v>0</v>
      </c>
    </row>
    <row r="494" spans="1:46" hidden="1" x14ac:dyDescent="0.35">
      <c r="A494" s="1">
        <f>Tableau1[[#This Row],[Nº pièce référence]]</f>
        <v>0</v>
      </c>
      <c r="B494" s="124" t="s">
        <v>1855</v>
      </c>
      <c r="C494" s="1" t="s">
        <v>347</v>
      </c>
      <c r="D494" s="1" t="s">
        <v>1856</v>
      </c>
      <c r="E494" s="159" t="s">
        <v>1368</v>
      </c>
      <c r="F494" s="178">
        <f>0.714*(50000+50000+100000+100000+150000+150000)</f>
        <v>428400</v>
      </c>
      <c r="G494" s="123"/>
      <c r="H494" s="75">
        <v>44096</v>
      </c>
      <c r="I494" s="42">
        <v>22515</v>
      </c>
      <c r="J494" s="73"/>
      <c r="K494" s="73"/>
      <c r="L494" s="1"/>
      <c r="M494" s="42"/>
      <c r="N494" s="42"/>
      <c r="O494" s="42"/>
      <c r="P494" s="42"/>
      <c r="Q494" s="73"/>
      <c r="R494" s="226" t="e">
        <f>VLOOKUP(Tableau1[[#This Row],[POposte]],Tableau8[],15,FALSE)</f>
        <v>#N/A</v>
      </c>
      <c r="S494" s="226" t="e">
        <f>VLOOKUP(Tableau1[[#This Row],[POposte]],Tableau8[],14,FALSE)</f>
        <v>#N/A</v>
      </c>
      <c r="T494" s="75" t="e">
        <f>IF(Tableau1[[#This Row],[Strat lancement]]="A0",IF(Tableau1[[#This Row],[Statut lancement]]="X","OK","NOK"),IF(Tableau1[[#This Row],[Strat lancement]]="AA",IF(Tableau1[[#This Row],[Statut lancement]]="XX","OK","NOK"),IF(Tableau1[[#This Row],[Strat lancement]]="BB",IF(Tableau1[[#This Row],[Statut lancement]]="XXX","OK","NOK"))))</f>
        <v>#N/A</v>
      </c>
      <c r="U494" s="193"/>
      <c r="V494" s="1"/>
      <c r="W494" s="1"/>
      <c r="X494" s="2"/>
      <c r="Y494" s="159" t="s">
        <v>1857</v>
      </c>
      <c r="Z494" s="1"/>
      <c r="AA494" s="2"/>
      <c r="AB494" s="123"/>
      <c r="AC494" s="1" t="e">
        <f>VLOOKUP(Tableau1[[#This Row],[POposte]],Tableau8[#All],18,FALSE)</f>
        <v>#N/A</v>
      </c>
      <c r="AD494" s="236" t="str">
        <f>CONCATENATE(Tableau1[[#This Row],[Nº pièce référence]],Tableau1[[#This Row],[Poste de réf.]])</f>
        <v/>
      </c>
      <c r="AE494" s="237" t="e">
        <f>VLOOKUP(Tableau1[[#This Row],[POposte]],Tableau5[#All],5,FALSE)</f>
        <v>#N/A</v>
      </c>
      <c r="AF494" s="238" t="s">
        <v>52</v>
      </c>
      <c r="AG494" s="237" t="e">
        <f>VLOOKUP(Tableau1[[#This Row],[POposte]],Tableau5[#All],6,FALSE)</f>
        <v>#N/A</v>
      </c>
      <c r="AH494" s="238" t="s">
        <v>52</v>
      </c>
      <c r="AI494" s="239" t="e">
        <f>Tableau1[[#This Row],[Montant Engagé PO]]-Tableau1[[#This Row],[Montant Liquidé]]</f>
        <v>#N/A</v>
      </c>
      <c r="AJ494" s="237" t="e">
        <f>VLOOKUP(Tableau1[[#This Row],[POposte]],Tableau5[#All],3,FALSE)</f>
        <v>#N/A</v>
      </c>
      <c r="AK494" s="237" t="e">
        <f>VLOOKUP(Tableau1[[#This Row],[POposte]],Tableau5[#All],4,FALSE)</f>
        <v>#N/A</v>
      </c>
      <c r="AL494" s="158" t="s">
        <v>97</v>
      </c>
      <c r="AM494" s="244" t="e">
        <f>VLOOKUP(Tableau1[[#This Row],[POposte]],Tableau8[],9,FALSE)</f>
        <v>#N/A</v>
      </c>
      <c r="AN494" s="241" t="e">
        <f>VLOOKUP(Tableau1[[#This Row],[POposte]],Tableau8[],16,FALSE)</f>
        <v>#N/A</v>
      </c>
      <c r="AO494" s="200" t="e">
        <f>VLOOKUP(Tableau1[[#This Row],[POposte]],Tableau8[],17,FALSE)</f>
        <v>#N/A</v>
      </c>
      <c r="AP494" s="1" t="e">
        <f>VLOOKUP(Tableau1[[#This Row],[POposte]],Tableau13[#All],10,FALSE)</f>
        <v>#N/A</v>
      </c>
      <c r="AQ494" s="1" t="e">
        <f>VLOOKUP(MID(Tableau1[[#This Row],[Codenva]],1,2),Tableau36[],2,FALSE)</f>
        <v>#N/A</v>
      </c>
      <c r="AR494" s="1" t="e">
        <f>VLOOKUP(Tableau1[[#This Row],[POposte]],Tableau13[#All],16,FALSE)</f>
        <v>#N/A</v>
      </c>
      <c r="AS494" s="285" t="e">
        <f>Tableau1[[#This Row],[KRC]]&amp;Tableau1[[#This Row],[Poste KRC]]</f>
        <v>#N/A</v>
      </c>
      <c r="AT494" s="1" t="e">
        <f>VLOOKUP(Tableau1[[#This Row],[Colonne3]],Tableau6[[#All],[krcposte]:[description ]],2,FALSE)</f>
        <v>#N/A</v>
      </c>
    </row>
    <row r="495" spans="1:46" hidden="1" x14ac:dyDescent="0.35">
      <c r="A495" s="1" t="str">
        <f>Tableau1[[#This Row],[Nº pièce référence]]</f>
        <v>4500703882</v>
      </c>
      <c r="B495" s="205"/>
      <c r="C495" s="1"/>
      <c r="D495" s="1"/>
      <c r="E495" s="1" t="s">
        <v>1858</v>
      </c>
      <c r="F495" s="178">
        <v>592448</v>
      </c>
      <c r="G495" s="123"/>
      <c r="H495" s="75">
        <v>44151</v>
      </c>
      <c r="I495" s="42">
        <v>24545</v>
      </c>
      <c r="J495" s="73"/>
      <c r="K495" s="73"/>
      <c r="L495" s="1"/>
      <c r="M495" s="42"/>
      <c r="N495" s="42"/>
      <c r="O495" s="42"/>
      <c r="P495" s="42"/>
      <c r="Q495" s="73" t="s">
        <v>1859</v>
      </c>
      <c r="R495" s="226" t="e">
        <f>VLOOKUP(Tableau1[[#This Row],[POposte]],Tableau8[],15,FALSE)</f>
        <v>#N/A</v>
      </c>
      <c r="S495" s="226" t="e">
        <f>VLOOKUP(Tableau1[[#This Row],[POposte]],Tableau8[],14,FALSE)</f>
        <v>#N/A</v>
      </c>
      <c r="T495" s="75" t="e">
        <f>IF(Tableau1[[#This Row],[Strat lancement]]="A0",IF(Tableau1[[#This Row],[Statut lancement]]="X","OK","NOK"),IF(Tableau1[[#This Row],[Strat lancement]]="AA",IF(Tableau1[[#This Row],[Statut lancement]]="XX","OK","NOK"),IF(Tableau1[[#This Row],[Strat lancement]]="BB",IF(Tableau1[[#This Row],[Statut lancement]]="XXX","OK","NOK"))))</f>
        <v>#N/A</v>
      </c>
      <c r="U495" s="193"/>
      <c r="V495" s="93" t="s">
        <v>1860</v>
      </c>
      <c r="W495" s="1"/>
      <c r="X495" s="2"/>
      <c r="Y495" s="1" t="s">
        <v>1861</v>
      </c>
      <c r="Z495" s="1"/>
      <c r="AA495" s="2"/>
      <c r="AB495" s="123"/>
      <c r="AC495" s="1" t="e">
        <f>VLOOKUP(Tableau1[[#This Row],[POposte]],Tableau8[#All],18,FALSE)</f>
        <v>#N/A</v>
      </c>
      <c r="AD495" s="236" t="str">
        <f>CONCATENATE(Tableau1[[#This Row],[Nº pièce référence]],Tableau1[[#This Row],[Poste de réf.]])</f>
        <v>4500703882</v>
      </c>
      <c r="AE495" s="237" t="e">
        <f>VLOOKUP(Tableau1[[#This Row],[POposte]],Tableau5[#All],5,FALSE)</f>
        <v>#N/A</v>
      </c>
      <c r="AF495" s="238" t="s">
        <v>52</v>
      </c>
      <c r="AG495" s="237" t="e">
        <f>VLOOKUP(Tableau1[[#This Row],[POposte]],Tableau5[#All],6,FALSE)</f>
        <v>#N/A</v>
      </c>
      <c r="AH495" s="238" t="s">
        <v>52</v>
      </c>
      <c r="AI495" s="239" t="e">
        <f>Tableau1[[#This Row],[Montant Engagé PO]]-Tableau1[[#This Row],[Montant Liquidé]]</f>
        <v>#N/A</v>
      </c>
      <c r="AJ495" s="237" t="e">
        <f>VLOOKUP(Tableau1[[#This Row],[POposte]],Tableau5[#All],3,FALSE)</f>
        <v>#N/A</v>
      </c>
      <c r="AK495" s="237" t="e">
        <f>VLOOKUP(Tableau1[[#This Row],[POposte]],Tableau5[#All],4,FALSE)</f>
        <v>#N/A</v>
      </c>
      <c r="AL495" s="146" t="e">
        <f>VLOOKUP(Tableau1[[#This Row],[POposte]],Tableau5[#All],2,FALSE)</f>
        <v>#N/A</v>
      </c>
      <c r="AM495" s="243" t="e">
        <f>VLOOKUP(Tableau1[[#This Row],[POposte]],Tableau8[],9,FALSE)</f>
        <v>#N/A</v>
      </c>
      <c r="AN495" s="241" t="e">
        <f>VLOOKUP(Tableau1[[#This Row],[POposte]],Tableau8[],16,FALSE)</f>
        <v>#N/A</v>
      </c>
      <c r="AO495" s="200" t="e">
        <f>VLOOKUP(Tableau1[[#This Row],[POposte]],Tableau8[],17,FALSE)</f>
        <v>#N/A</v>
      </c>
      <c r="AP495" s="1" t="e">
        <f>VLOOKUP(Tableau1[[#This Row],[POposte]],Tableau13[#All],10,FALSE)</f>
        <v>#N/A</v>
      </c>
      <c r="AQ495" s="1" t="e">
        <f>VLOOKUP(MID(Tableau1[[#This Row],[Codenva]],1,2),Tableau36[],2,FALSE)</f>
        <v>#N/A</v>
      </c>
      <c r="AR495" s="1" t="e">
        <f>VLOOKUP(Tableau1[[#This Row],[POposte]],Tableau13[#All],16,FALSE)</f>
        <v>#N/A</v>
      </c>
      <c r="AS495" s="285" t="e">
        <f>Tableau1[[#This Row],[KRC]]&amp;Tableau1[[#This Row],[Poste KRC]]</f>
        <v>#N/A</v>
      </c>
      <c r="AT495" s="1" t="e">
        <f>VLOOKUP(Tableau1[[#This Row],[Colonne3]],Tableau6[[#All],[krcposte]:[description ]],2,FALSE)</f>
        <v>#N/A</v>
      </c>
    </row>
    <row r="496" spans="1:46" x14ac:dyDescent="0.35">
      <c r="A496" s="1" t="str">
        <f>Tableau1[[#This Row],[Nº pièce référence]]</f>
        <v>4500672447</v>
      </c>
      <c r="B496" s="214" t="s">
        <v>1862</v>
      </c>
      <c r="C496" s="1" t="s">
        <v>545</v>
      </c>
      <c r="D496" s="1"/>
      <c r="E496" s="1" t="s">
        <v>1863</v>
      </c>
      <c r="F496" s="92"/>
      <c r="G496" s="127">
        <v>0</v>
      </c>
      <c r="H496" s="96">
        <v>43966</v>
      </c>
      <c r="I496" s="249">
        <v>16555</v>
      </c>
      <c r="J496" s="97" t="s">
        <v>547</v>
      </c>
      <c r="K496" s="96">
        <v>44008</v>
      </c>
      <c r="L496" s="176" t="s">
        <v>276</v>
      </c>
      <c r="M496" s="73" t="s">
        <v>332</v>
      </c>
      <c r="N496" s="249"/>
      <c r="P496" s="249" t="s">
        <v>1864</v>
      </c>
      <c r="Q496" s="96">
        <v>44008</v>
      </c>
      <c r="R496" s="228" t="str">
        <f>VLOOKUP(Tableau1[[#This Row],[POposte]],Tableau8[],15,FALSE)</f>
        <v>BB</v>
      </c>
      <c r="S496" s="228" t="str">
        <f>VLOOKUP(Tableau1[[#This Row],[POposte]],Tableau8[],14,FALSE)</f>
        <v/>
      </c>
      <c r="T496" s="96" t="str">
        <f>IF(Tableau1[[#This Row],[Strat lancement]]="A0",IF(Tableau1[[#This Row],[Statut lancement]]="X","OK","NOK"),IF(Tableau1[[#This Row],[Strat lancement]]="AA",IF(Tableau1[[#This Row],[Statut lancement]]="XX","OK","NOK"),IF(Tableau1[[#This Row],[Strat lancement]]="BB",IF(Tableau1[[#This Row],[Statut lancement]]="XXX","OK","NOK"))))</f>
        <v>NOK</v>
      </c>
      <c r="U496" s="18" t="s">
        <v>1865</v>
      </c>
      <c r="V496" s="1" t="s">
        <v>1866</v>
      </c>
      <c r="W496" s="1" t="s">
        <v>88</v>
      </c>
      <c r="X496" s="2">
        <v>43955</v>
      </c>
      <c r="Y496" s="1" t="s">
        <v>1867</v>
      </c>
      <c r="Z496" s="1" t="s">
        <v>219</v>
      </c>
      <c r="AA496" s="2">
        <v>43955</v>
      </c>
      <c r="AB496" s="123" t="s">
        <v>220</v>
      </c>
      <c r="AC496" s="1" t="str">
        <f>VLOOKUP(Tableau1[[#This Row],[POposte]],Tableau8[#All],18,FALSE)</f>
        <v/>
      </c>
      <c r="AD496" s="236" t="str">
        <f>CONCATENATE(Tableau1[[#This Row],[Nº pièce référence]],Tableau1[[#This Row],[Poste de réf.]])</f>
        <v>450067244710</v>
      </c>
      <c r="AE496" s="237">
        <f>VLOOKUP(Tableau1[[#This Row],[POposte]],Tableau5[#All],5,FALSE)</f>
        <v>1263506.25</v>
      </c>
      <c r="AF496" s="238" t="s">
        <v>52</v>
      </c>
      <c r="AG496" s="237">
        <f>VLOOKUP(Tableau1[[#This Row],[POposte]],Tableau5[#All],6,FALSE)</f>
        <v>1243377.5899999999</v>
      </c>
      <c r="AH496" s="238" t="s">
        <v>52</v>
      </c>
      <c r="AI496" s="239">
        <f>Tableau1[[#This Row],[Montant Engagé PO]]-Tableau1[[#This Row],[Montant Liquidé]]</f>
        <v>20128.660000000149</v>
      </c>
      <c r="AJ496" s="237" t="str">
        <f>VLOOKUP(Tableau1[[#This Row],[POposte]],Tableau5[#All],3,FALSE)</f>
        <v>300020861</v>
      </c>
      <c r="AK496" s="237" t="str">
        <f>VLOOKUP(Tableau1[[#This Row],[POposte]],Tableau5[#All],4,FALSE)</f>
        <v>4</v>
      </c>
      <c r="AL496" s="146" t="str">
        <f>VLOOKUP(Tableau1[[#This Row],[POposte]],Tableau5[#All],2,FALSE)</f>
        <v>255223121102</v>
      </c>
      <c r="AM496" s="237" t="str">
        <f>VLOOKUP(Tableau1[[#This Row],[POposte]],Tableau8[],9,FALSE)</f>
        <v>Z</v>
      </c>
      <c r="AN496" s="241">
        <f>VLOOKUP(Tableau1[[#This Row],[POposte]],Tableau8[],16,FALSE)</f>
        <v>1</v>
      </c>
      <c r="AO496" s="200">
        <f>VLOOKUP(Tableau1[[#This Row],[POposte]],Tableau8[],17,FALSE)</f>
        <v>0</v>
      </c>
      <c r="AP496" s="1" t="str">
        <f>VLOOKUP(Tableau1[[#This Row],[POposte]],Tableau13[#All],10,FALSE)</f>
        <v>0500</v>
      </c>
      <c r="AQ496" s="1" t="str">
        <f>VLOOKUP(MID(Tableau1[[#This Row],[Codenva]],1,2),Tableau36[],2,FALSE)</f>
        <v>Onderhandelingsprocedure zonder voorafgaande bekendmaking (0500)</v>
      </c>
      <c r="AR496" s="1" t="str">
        <f>VLOOKUP(Tableau1[[#This Row],[POposte]],Tableau13[#All],16,FALSE)</f>
        <v/>
      </c>
      <c r="AS496" s="285" t="str">
        <f>Tableau1[[#This Row],[KRC]]&amp;Tableau1[[#This Row],[Poste KRC]]</f>
        <v>3000208614</v>
      </c>
      <c r="AT496" s="1" t="str">
        <f>VLOOKUP(Tableau1[[#This Row],[Colonne3]],Tableau6[[#All],[krcposte]:[description ]],2,FALSE)</f>
        <v>Consultance Taskforce</v>
      </c>
    </row>
    <row r="497" spans="1:46" x14ac:dyDescent="0.35">
      <c r="A497" s="1" t="str">
        <f>Tableau1[[#This Row],[Nº pièce référence]]</f>
        <v>4500672447</v>
      </c>
      <c r="B497" s="205" t="s">
        <v>1868</v>
      </c>
      <c r="C497" s="1" t="s">
        <v>75</v>
      </c>
      <c r="D497" s="1" t="s">
        <v>1869</v>
      </c>
      <c r="E497" s="1" t="s">
        <v>1863</v>
      </c>
      <c r="F497" s="178"/>
      <c r="G497" s="123"/>
      <c r="H497" s="75">
        <v>44103</v>
      </c>
      <c r="I497" s="42">
        <v>22676</v>
      </c>
      <c r="J497" s="73"/>
      <c r="K497" s="75">
        <v>44084</v>
      </c>
      <c r="L497" s="176" t="s">
        <v>276</v>
      </c>
      <c r="M497" s="73" t="s">
        <v>332</v>
      </c>
      <c r="O497" t="s">
        <v>163</v>
      </c>
      <c r="P497" s="42" t="s">
        <v>1864</v>
      </c>
      <c r="Q497" s="43" t="s">
        <v>1870</v>
      </c>
      <c r="R497" s="226" t="str">
        <f>VLOOKUP(Tableau1[[#This Row],[POposte]],Tableau8[],15,FALSE)</f>
        <v>BB</v>
      </c>
      <c r="S497" s="226" t="str">
        <f>VLOOKUP(Tableau1[[#This Row],[POposte]],Tableau8[],14,FALSE)</f>
        <v/>
      </c>
      <c r="T497" s="75" t="str">
        <f>IF(Tableau1[[#This Row],[Strat lancement]]="A0",IF(Tableau1[[#This Row],[Statut lancement]]="X","OK","NOK"),IF(Tableau1[[#This Row],[Strat lancement]]="AA",IF(Tableau1[[#This Row],[Statut lancement]]="XX","OK","NOK"),IF(Tableau1[[#This Row],[Strat lancement]]="BB",IF(Tableau1[[#This Row],[Statut lancement]]="XXX","OK","NOK"))))</f>
        <v>NOK</v>
      </c>
      <c r="U497" s="18" t="s">
        <v>1865</v>
      </c>
      <c r="V497" s="1" t="s">
        <v>1866</v>
      </c>
      <c r="W497" s="1" t="s">
        <v>217</v>
      </c>
      <c r="X497" s="2">
        <v>44104</v>
      </c>
      <c r="Y497" s="1" t="s">
        <v>1871</v>
      </c>
      <c r="Z497" s="1" t="s">
        <v>219</v>
      </c>
      <c r="AA497" s="2">
        <v>43955</v>
      </c>
      <c r="AB497" s="123" t="s">
        <v>220</v>
      </c>
      <c r="AC497" s="1" t="str">
        <f>VLOOKUP(Tableau1[[#This Row],[POposte]],Tableau8[#All],18,FALSE)</f>
        <v/>
      </c>
      <c r="AD497" s="236" t="str">
        <f>CONCATENATE(Tableau1[[#This Row],[Nº pièce référence]],Tableau1[[#This Row],[Poste de réf.]])</f>
        <v>450067244720</v>
      </c>
      <c r="AE497" s="237">
        <f>VLOOKUP(Tableau1[[#This Row],[POposte]],Tableau5[#All],5,FALSE)</f>
        <v>1122126.8999999999</v>
      </c>
      <c r="AF497" s="238" t="s">
        <v>52</v>
      </c>
      <c r="AG497" s="237">
        <f>VLOOKUP(Tableau1[[#This Row],[POposte]],Tableau5[#All],6,FALSE)</f>
        <v>0</v>
      </c>
      <c r="AH497" s="238" t="s">
        <v>52</v>
      </c>
      <c r="AI497" s="239">
        <f>Tableau1[[#This Row],[Montant Engagé PO]]-Tableau1[[#This Row],[Montant Liquidé]]</f>
        <v>1122126.8999999999</v>
      </c>
      <c r="AJ497" s="237" t="str">
        <f>VLOOKUP(Tableau1[[#This Row],[POposte]],Tableau5[#All],3,FALSE)</f>
        <v>300020861</v>
      </c>
      <c r="AK497" s="237" t="str">
        <f>VLOOKUP(Tableau1[[#This Row],[POposte]],Tableau5[#All],4,FALSE)</f>
        <v>4</v>
      </c>
      <c r="AL497" s="146" t="str">
        <f>VLOOKUP(Tableau1[[#This Row],[POposte]],Tableau5[#All],2,FALSE)</f>
        <v>255223121102</v>
      </c>
      <c r="AM497" s="237" t="str">
        <f>VLOOKUP(Tableau1[[#This Row],[POposte]],Tableau8[],9,FALSE)</f>
        <v>Z</v>
      </c>
      <c r="AN497" s="241">
        <f>VLOOKUP(Tableau1[[#This Row],[POposte]],Tableau8[],16,FALSE)</f>
        <v>1</v>
      </c>
      <c r="AO497" s="200">
        <f>VLOOKUP(Tableau1[[#This Row],[POposte]],Tableau8[],17,FALSE)</f>
        <v>0</v>
      </c>
      <c r="AP497" s="1" t="str">
        <f>VLOOKUP(Tableau1[[#This Row],[POposte]],Tableau13[#All],10,FALSE)</f>
        <v>0500</v>
      </c>
      <c r="AQ497" s="1" t="str">
        <f>VLOOKUP(MID(Tableau1[[#This Row],[Codenva]],1,2),Tableau36[],2,FALSE)</f>
        <v>Onderhandelingsprocedure zonder voorafgaande bekendmaking (0500)</v>
      </c>
      <c r="AR497" s="1" t="str">
        <f>VLOOKUP(Tableau1[[#This Row],[POposte]],Tableau13[#All],16,FALSE)</f>
        <v/>
      </c>
      <c r="AS497" s="285" t="str">
        <f>Tableau1[[#This Row],[KRC]]&amp;Tableau1[[#This Row],[Poste KRC]]</f>
        <v>3000208614</v>
      </c>
      <c r="AT497" s="1" t="str">
        <f>VLOOKUP(Tableau1[[#This Row],[Colonne3]],Tableau6[[#All],[krcposte]:[description ]],2,FALSE)</f>
        <v>Consultance Taskforce</v>
      </c>
    </row>
    <row r="498" spans="1:46" x14ac:dyDescent="0.35">
      <c r="A498" s="1" t="str">
        <f>Tableau1[[#This Row],[Nº pièce référence]]</f>
        <v>4500672447</v>
      </c>
      <c r="B498" s="205" t="s">
        <v>1868</v>
      </c>
      <c r="C498" s="1" t="s">
        <v>75</v>
      </c>
      <c r="D498" s="1" t="s">
        <v>1869</v>
      </c>
      <c r="E498" s="1" t="s">
        <v>1863</v>
      </c>
      <c r="F498" s="178"/>
      <c r="G498" s="123"/>
      <c r="H498" s="75">
        <v>44103</v>
      </c>
      <c r="I498" s="42">
        <v>22676</v>
      </c>
      <c r="J498" s="73"/>
      <c r="K498" s="75">
        <v>44084</v>
      </c>
      <c r="L498" s="176" t="s">
        <v>276</v>
      </c>
      <c r="M498" s="73" t="s">
        <v>332</v>
      </c>
      <c r="O498" t="s">
        <v>163</v>
      </c>
      <c r="P498" s="42" t="s">
        <v>1864</v>
      </c>
      <c r="Q498" s="43" t="s">
        <v>1870</v>
      </c>
      <c r="R498" s="226" t="str">
        <f>VLOOKUP(Tableau1[[#This Row],[POposte]],Tableau8[],15,FALSE)</f>
        <v>BB</v>
      </c>
      <c r="S498" s="226" t="str">
        <f>VLOOKUP(Tableau1[[#This Row],[POposte]],Tableau8[],14,FALSE)</f>
        <v/>
      </c>
      <c r="T498" s="75" t="str">
        <f>IF(Tableau1[[#This Row],[Strat lancement]]="A0",IF(Tableau1[[#This Row],[Statut lancement]]="X","OK","NOK"),IF(Tableau1[[#This Row],[Strat lancement]]="AA",IF(Tableau1[[#This Row],[Statut lancement]]="XX","OK","NOK"),IF(Tableau1[[#This Row],[Strat lancement]]="BB",IF(Tableau1[[#This Row],[Statut lancement]]="XXX","OK","NOK"))))</f>
        <v>NOK</v>
      </c>
      <c r="U498" s="18" t="s">
        <v>1865</v>
      </c>
      <c r="V498" s="1" t="s">
        <v>1866</v>
      </c>
      <c r="W498" s="1" t="s">
        <v>222</v>
      </c>
      <c r="X498" s="2">
        <v>44104</v>
      </c>
      <c r="Y498" s="1" t="s">
        <v>1872</v>
      </c>
      <c r="Z498" s="1" t="s">
        <v>219</v>
      </c>
      <c r="AA498" s="2">
        <v>43955</v>
      </c>
      <c r="AB498" s="123" t="s">
        <v>220</v>
      </c>
      <c r="AC498" s="1" t="str">
        <f>VLOOKUP(Tableau1[[#This Row],[POposte]],Tableau8[#All],18,FALSE)</f>
        <v/>
      </c>
      <c r="AD498" s="236" t="str">
        <f>CONCATENATE(Tableau1[[#This Row],[Nº pièce référence]],Tableau1[[#This Row],[Poste de réf.]])</f>
        <v>450067244730</v>
      </c>
      <c r="AE498" s="237">
        <f>VLOOKUP(Tableau1[[#This Row],[POposte]],Tableau5[#All],5,FALSE)</f>
        <v>227825.94</v>
      </c>
      <c r="AF498" s="238" t="s">
        <v>52</v>
      </c>
      <c r="AG498" s="237">
        <f>VLOOKUP(Tableau1[[#This Row],[POposte]],Tableau5[#All],6,FALSE)</f>
        <v>0</v>
      </c>
      <c r="AH498" s="238" t="s">
        <v>52</v>
      </c>
      <c r="AI498" s="239">
        <f>Tableau1[[#This Row],[Montant Engagé PO]]-Tableau1[[#This Row],[Montant Liquidé]]</f>
        <v>227825.94</v>
      </c>
      <c r="AJ498" s="237" t="str">
        <f>VLOOKUP(Tableau1[[#This Row],[POposte]],Tableau5[#All],3,FALSE)</f>
        <v>300020861</v>
      </c>
      <c r="AK498" s="237" t="str">
        <f>VLOOKUP(Tableau1[[#This Row],[POposte]],Tableau5[#All],4,FALSE)</f>
        <v>4</v>
      </c>
      <c r="AL498" s="146" t="str">
        <f>VLOOKUP(Tableau1[[#This Row],[POposte]],Tableau5[#All],2,FALSE)</f>
        <v>255223121102</v>
      </c>
      <c r="AM498" s="237" t="str">
        <f>VLOOKUP(Tableau1[[#This Row],[POposte]],Tableau8[],9,FALSE)</f>
        <v>Z</v>
      </c>
      <c r="AN498" s="241">
        <f>VLOOKUP(Tableau1[[#This Row],[POposte]],Tableau8[],16,FALSE)</f>
        <v>1</v>
      </c>
      <c r="AO498" s="200">
        <f>VLOOKUP(Tableau1[[#This Row],[POposte]],Tableau8[],17,FALSE)</f>
        <v>0</v>
      </c>
      <c r="AP498" s="1" t="str">
        <f>VLOOKUP(Tableau1[[#This Row],[POposte]],Tableau13[#All],10,FALSE)</f>
        <v>0500</v>
      </c>
      <c r="AQ498" s="1" t="str">
        <f>VLOOKUP(MID(Tableau1[[#This Row],[Codenva]],1,2),Tableau36[],2,FALSE)</f>
        <v>Onderhandelingsprocedure zonder voorafgaande bekendmaking (0500)</v>
      </c>
      <c r="AR498" s="1" t="str">
        <f>VLOOKUP(Tableau1[[#This Row],[POposte]],Tableau13[#All],16,FALSE)</f>
        <v/>
      </c>
      <c r="AS498" s="285" t="str">
        <f>Tableau1[[#This Row],[KRC]]&amp;Tableau1[[#This Row],[Poste KRC]]</f>
        <v>3000208614</v>
      </c>
      <c r="AT498" s="1" t="str">
        <f>VLOOKUP(Tableau1[[#This Row],[Colonne3]],Tableau6[[#All],[krcposte]:[description ]],2,FALSE)</f>
        <v>Consultance Taskforce</v>
      </c>
    </row>
    <row r="499" spans="1:46" hidden="1" x14ac:dyDescent="0.35">
      <c r="A499" s="1" t="str">
        <f>Tableau1[[#This Row],[Nº pièce référence]]</f>
        <v>4500672447</v>
      </c>
      <c r="B499" s="205" t="s">
        <v>1873</v>
      </c>
      <c r="C499" s="1" t="s">
        <v>140</v>
      </c>
      <c r="D499" s="1" t="s">
        <v>1874</v>
      </c>
      <c r="E499" s="1" t="s">
        <v>1863</v>
      </c>
      <c r="F499" s="178">
        <v>1204000</v>
      </c>
      <c r="G499" s="123"/>
      <c r="H499" s="75">
        <v>44133</v>
      </c>
      <c r="I499" s="42">
        <v>24020</v>
      </c>
      <c r="J499" s="73"/>
      <c r="K499" s="73"/>
      <c r="L499" s="77" t="s">
        <v>1853</v>
      </c>
      <c r="M499" s="42" t="s">
        <v>332</v>
      </c>
      <c r="N499" s="42"/>
      <c r="O499" s="42"/>
      <c r="P499" s="42"/>
      <c r="Q499" s="73"/>
      <c r="R499" s="226" t="e">
        <f>VLOOKUP(Tableau1[[#This Row],[POposte]],Tableau8[],15,FALSE)</f>
        <v>#N/A</v>
      </c>
      <c r="S499" s="226" t="e">
        <f>VLOOKUP(Tableau1[[#This Row],[POposte]],Tableau8[],14,FALSE)</f>
        <v>#N/A</v>
      </c>
      <c r="T499" s="75" t="e">
        <f>IF(Tableau1[[#This Row],[Strat lancement]]="A0",IF(Tableau1[[#This Row],[Statut lancement]]="X","OK","NOK"),IF(Tableau1[[#This Row],[Strat lancement]]="AA",IF(Tableau1[[#This Row],[Statut lancement]]="XX","OK","NOK"),IF(Tableau1[[#This Row],[Strat lancement]]="BB",IF(Tableau1[[#This Row],[Statut lancement]]="XXX","OK","NOK"))))</f>
        <v>#N/A</v>
      </c>
      <c r="U499" s="193"/>
      <c r="V499" s="1" t="s">
        <v>1866</v>
      </c>
      <c r="W499" s="93" t="s">
        <v>421</v>
      </c>
      <c r="X499" s="2"/>
      <c r="Y499" s="1" t="s">
        <v>141</v>
      </c>
      <c r="Z499" s="1"/>
      <c r="AA499" s="2"/>
      <c r="AB499" s="123"/>
      <c r="AC499" s="1" t="e">
        <f>VLOOKUP(Tableau1[[#This Row],[POposte]],Tableau8[#All],18,FALSE)</f>
        <v>#N/A</v>
      </c>
      <c r="AD499" s="236" t="str">
        <f>CONCATENATE(Tableau1[[#This Row],[Nº pièce référence]],Tableau1[[#This Row],[Poste de réf.]])</f>
        <v>450067244740</v>
      </c>
      <c r="AE499" s="237" t="e">
        <f>VLOOKUP(Tableau1[[#This Row],[POposte]],Tableau5[#All],5,FALSE)</f>
        <v>#N/A</v>
      </c>
      <c r="AF499" s="238" t="s">
        <v>52</v>
      </c>
      <c r="AG499" s="237" t="e">
        <f>VLOOKUP(Tableau1[[#This Row],[POposte]],Tableau5[#All],6,FALSE)</f>
        <v>#N/A</v>
      </c>
      <c r="AH499" s="238" t="s">
        <v>52</v>
      </c>
      <c r="AI499" s="239" t="e">
        <f>Tableau1[[#This Row],[Montant Engagé PO]]-Tableau1[[#This Row],[Montant Liquidé]]</f>
        <v>#N/A</v>
      </c>
      <c r="AJ499" s="237" t="e">
        <f>VLOOKUP(Tableau1[[#This Row],[POposte]],Tableau5[#All],3,FALSE)</f>
        <v>#N/A</v>
      </c>
      <c r="AK499" s="237" t="e">
        <f>VLOOKUP(Tableau1[[#This Row],[POposte]],Tableau5[#All],4,FALSE)</f>
        <v>#N/A</v>
      </c>
      <c r="AL499" s="196" t="s">
        <v>97</v>
      </c>
      <c r="AM499" s="237" t="e">
        <f>VLOOKUP(Tableau1[[#This Row],[POposte]],Tableau8[],9,FALSE)</f>
        <v>#N/A</v>
      </c>
      <c r="AN499" s="241" t="e">
        <f>VLOOKUP(Tableau1[[#This Row],[POposte]],Tableau8[],16,FALSE)</f>
        <v>#N/A</v>
      </c>
      <c r="AO499" s="200" t="e">
        <f>VLOOKUP(Tableau1[[#This Row],[POposte]],Tableau8[],17,FALSE)</f>
        <v>#N/A</v>
      </c>
      <c r="AP499" s="1" t="e">
        <f>VLOOKUP(Tableau1[[#This Row],[POposte]],Tableau13[#All],10,FALSE)</f>
        <v>#N/A</v>
      </c>
      <c r="AQ499" s="1" t="e">
        <f>VLOOKUP(MID(Tableau1[[#This Row],[Codenva]],1,2),Tableau36[],2,FALSE)</f>
        <v>#N/A</v>
      </c>
      <c r="AR499" s="1" t="e">
        <f>VLOOKUP(Tableau1[[#This Row],[POposte]],Tableau13[#All],16,FALSE)</f>
        <v>#N/A</v>
      </c>
      <c r="AS499" s="285" t="e">
        <f>Tableau1[[#This Row],[KRC]]&amp;Tableau1[[#This Row],[Poste KRC]]</f>
        <v>#N/A</v>
      </c>
      <c r="AT499" s="1" t="e">
        <f>VLOOKUP(Tableau1[[#This Row],[Colonne3]],Tableau6[[#All],[krcposte]:[description ]],2,FALSE)</f>
        <v>#N/A</v>
      </c>
    </row>
    <row r="500" spans="1:46" hidden="1" x14ac:dyDescent="0.35">
      <c r="A500" s="1" t="str">
        <f>Tableau1[[#This Row],[Nº pièce référence]]</f>
        <v>4500700045</v>
      </c>
      <c r="B500" s="124"/>
      <c r="C500" s="1"/>
      <c r="D500" s="1"/>
      <c r="E500" s="1" t="s">
        <v>1875</v>
      </c>
      <c r="F500" s="178"/>
      <c r="G500" s="123"/>
      <c r="H500" s="73"/>
      <c r="I500" s="42"/>
      <c r="J500" s="73"/>
      <c r="K500" s="73"/>
      <c r="L500" s="1" t="s">
        <v>332</v>
      </c>
      <c r="M500" s="42"/>
      <c r="N500" s="42"/>
      <c r="O500" s="42"/>
      <c r="P500" s="73" t="s">
        <v>903</v>
      </c>
      <c r="Q500" s="73"/>
      <c r="R500" s="226" t="str">
        <f>VLOOKUP(Tableau1[[#This Row],[POposte]],Tableau8[],15,FALSE)</f>
        <v>A0</v>
      </c>
      <c r="S500" s="226" t="str">
        <f>VLOOKUP(Tableau1[[#This Row],[POposte]],Tableau8[],14,FALSE)</f>
        <v>X</v>
      </c>
      <c r="T500" s="75" t="str">
        <f>IF(Tableau1[[#This Row],[Strat lancement]]="A0",IF(Tableau1[[#This Row],[Statut lancement]]="X","OK","NOK"),IF(Tableau1[[#This Row],[Strat lancement]]="AA",IF(Tableau1[[#This Row],[Statut lancement]]="XX","OK","NOK"),IF(Tableau1[[#This Row],[Strat lancement]]="BB",IF(Tableau1[[#This Row],[Statut lancement]]="XXX","OK","NOK"))))</f>
        <v>OK</v>
      </c>
      <c r="U500" s="18" t="s">
        <v>1876</v>
      </c>
      <c r="V500" s="1" t="s">
        <v>1877</v>
      </c>
      <c r="W500" s="1" t="s">
        <v>88</v>
      </c>
      <c r="X500" s="2">
        <v>44141</v>
      </c>
      <c r="Y500" s="1" t="s">
        <v>1878</v>
      </c>
      <c r="Z500" s="1" t="s">
        <v>219</v>
      </c>
      <c r="AA500" s="2">
        <v>44141</v>
      </c>
      <c r="AB500" s="123" t="s">
        <v>220</v>
      </c>
      <c r="AC500" s="1" t="str">
        <f>VLOOKUP(Tableau1[[#This Row],[POposte]],Tableau8[#All],18,FALSE)</f>
        <v/>
      </c>
      <c r="AD500" s="236" t="str">
        <f>CONCATENATE(Tableau1[[#This Row],[Nº pièce référence]],Tableau1[[#This Row],[Poste de réf.]])</f>
        <v>450070004510</v>
      </c>
      <c r="AE500" s="237">
        <f>VLOOKUP(Tableau1[[#This Row],[POposte]],Tableau5[#All],5,FALSE)</f>
        <v>1778.7</v>
      </c>
      <c r="AF500" s="238" t="s">
        <v>52</v>
      </c>
      <c r="AG500" s="237">
        <f>VLOOKUP(Tableau1[[#This Row],[POposte]],Tableau5[#All],6,FALSE)</f>
        <v>1778.7</v>
      </c>
      <c r="AH500" s="238" t="s">
        <v>52</v>
      </c>
      <c r="AI500" s="239">
        <f>Tableau1[[#This Row],[Montant Engagé PO]]-Tableau1[[#This Row],[Montant Liquidé]]</f>
        <v>0</v>
      </c>
      <c r="AJ500" s="237" t="str">
        <f>VLOOKUP(Tableau1[[#This Row],[POposte]],Tableau5[#All],3,FALSE)</f>
        <v>300020861</v>
      </c>
      <c r="AK500" s="237" t="str">
        <f>VLOOKUP(Tableau1[[#This Row],[POposte]],Tableau5[#All],4,FALSE)</f>
        <v>7</v>
      </c>
      <c r="AL500" s="146" t="str">
        <f>VLOOKUP(Tableau1[[#This Row],[POposte]],Tableau5[#All],2,FALSE)</f>
        <v>255223121102</v>
      </c>
      <c r="AM500" s="243" t="str">
        <f>VLOOKUP(Tableau1[[#This Row],[POposte]],Tableau8[],9,FALSE)</f>
        <v>Z</v>
      </c>
      <c r="AN500" s="241">
        <f>VLOOKUP(Tableau1[[#This Row],[POposte]],Tableau8[],16,FALSE)</f>
        <v>1</v>
      </c>
      <c r="AO500" s="200">
        <f>VLOOKUP(Tableau1[[#This Row],[POposte]],Tableau8[],17,FALSE)</f>
        <v>0</v>
      </c>
      <c r="AP500" s="1" t="str">
        <f>VLOOKUP(Tableau1[[#This Row],[POposte]],Tableau13[#All],10,FALSE)</f>
        <v>0800</v>
      </c>
      <c r="AQ500" s="1" t="str">
        <f>VLOOKUP(MID(Tableau1[[#This Row],[Codenva]],1,2),Tableau36[],2,FALSE)</f>
        <v>Overheidsopdrachten van beperkte waarde (0800)</v>
      </c>
      <c r="AR500" s="1" t="str">
        <f>VLOOKUP(Tableau1[[#This Row],[POposte]],Tableau13[#All],16,FALSE)</f>
        <v/>
      </c>
      <c r="AS500" s="285" t="str">
        <f>Tableau1[[#This Row],[KRC]]&amp;Tableau1[[#This Row],[Poste KRC]]</f>
        <v>3000208617</v>
      </c>
      <c r="AT500" s="1" t="str">
        <f>VLOOKUP(Tableau1[[#This Row],[Colonne3]],Tableau6[[#All],[krcposte]:[description ]],2,FALSE)</f>
        <v>Transport</v>
      </c>
    </row>
    <row r="501" spans="1:46" hidden="1" x14ac:dyDescent="0.35">
      <c r="A501" s="1" t="str">
        <f>Tableau1[[#This Row],[Nº pièce référence]]</f>
        <v>4500687185</v>
      </c>
      <c r="B501" s="124"/>
      <c r="C501" s="1"/>
      <c r="D501" s="1"/>
      <c r="E501" s="1" t="s">
        <v>1628</v>
      </c>
      <c r="F501" s="74"/>
      <c r="G501" s="123"/>
      <c r="H501" s="73"/>
      <c r="I501" s="42"/>
      <c r="J501" s="73"/>
      <c r="K501" s="73"/>
      <c r="L501" s="1" t="s">
        <v>221</v>
      </c>
      <c r="M501" s="42"/>
      <c r="N501" s="42"/>
      <c r="O501" s="42"/>
      <c r="P501" s="42"/>
      <c r="Q501" s="73"/>
      <c r="R501" s="226" t="str">
        <f>VLOOKUP(Tableau1[[#This Row],[POposte]],Tableau8[],15,FALSE)</f>
        <v>A0</v>
      </c>
      <c r="S501" s="226" t="str">
        <f>VLOOKUP(Tableau1[[#This Row],[POposte]],Tableau8[],14,FALSE)</f>
        <v>X</v>
      </c>
      <c r="T501" s="75" t="str">
        <f>IF(Tableau1[[#This Row],[Strat lancement]]="A0",IF(Tableau1[[#This Row],[Statut lancement]]="X","OK","NOK"),IF(Tableau1[[#This Row],[Strat lancement]]="AA",IF(Tableau1[[#This Row],[Statut lancement]]="XX","OK","NOK"),IF(Tableau1[[#This Row],[Strat lancement]]="BB",IF(Tableau1[[#This Row],[Statut lancement]]="XXX","OK","NOK"))))</f>
        <v>OK</v>
      </c>
      <c r="U501" s="18" t="s">
        <v>454</v>
      </c>
      <c r="V501" s="1" t="s">
        <v>1879</v>
      </c>
      <c r="W501" s="1" t="s">
        <v>88</v>
      </c>
      <c r="X501" s="2">
        <v>44062</v>
      </c>
      <c r="Y501" s="1" t="s">
        <v>1880</v>
      </c>
      <c r="Z501" s="1" t="s">
        <v>219</v>
      </c>
      <c r="AA501" s="2">
        <v>44062</v>
      </c>
      <c r="AB501" s="123" t="s">
        <v>220</v>
      </c>
      <c r="AC501" s="1" t="str">
        <f>VLOOKUP(Tableau1[[#This Row],[POposte]],Tableau8[#All],18,FALSE)</f>
        <v/>
      </c>
      <c r="AD501" s="236" t="str">
        <f>CONCATENATE(Tableau1[[#This Row],[Nº pièce référence]],Tableau1[[#This Row],[Poste de réf.]])</f>
        <v>450068718510</v>
      </c>
      <c r="AE501" s="237">
        <f>VLOOKUP(Tableau1[[#This Row],[POposte]],Tableau5[#All],5,FALSE)</f>
        <v>174.74</v>
      </c>
      <c r="AF501" s="238" t="s">
        <v>52</v>
      </c>
      <c r="AG501" s="237">
        <f>VLOOKUP(Tableau1[[#This Row],[POposte]],Tableau5[#All],6,FALSE)</f>
        <v>174.74</v>
      </c>
      <c r="AH501" s="238" t="s">
        <v>52</v>
      </c>
      <c r="AI501" s="239">
        <f>Tableau1[[#This Row],[Montant Engagé PO]]-Tableau1[[#This Row],[Montant Liquidé]]</f>
        <v>0</v>
      </c>
      <c r="AJ501" s="237" t="str">
        <f>VLOOKUP(Tableau1[[#This Row],[POposte]],Tableau5[#All],3,FALSE)</f>
        <v>300020910</v>
      </c>
      <c r="AK501" s="237" t="str">
        <f>VLOOKUP(Tableau1[[#This Row],[POposte]],Tableau5[#All],4,FALSE)</f>
        <v>2</v>
      </c>
      <c r="AL501" s="146" t="str">
        <f>VLOOKUP(Tableau1[[#This Row],[POposte]],Tableau5[#All],2,FALSE)</f>
        <v>254012121101</v>
      </c>
      <c r="AM501" s="237" t="str">
        <f>VLOOKUP(Tableau1[[#This Row],[POposte]],Tableau8[],9,FALSE)</f>
        <v>Z</v>
      </c>
      <c r="AN501" s="241">
        <f>VLOOKUP(Tableau1[[#This Row],[POposte]],Tableau8[],16,FALSE)</f>
        <v>1</v>
      </c>
      <c r="AO501" s="201">
        <f>VLOOKUP(Tableau1[[#This Row],[POposte]],Tableau8[],17,FALSE)</f>
        <v>0</v>
      </c>
      <c r="AP501" s="1" t="str">
        <f>VLOOKUP(Tableau1[[#This Row],[POposte]],Tableau13[#All],10,FALSE)</f>
        <v>0800</v>
      </c>
      <c r="AQ501" s="1" t="str">
        <f>VLOOKUP(MID(Tableau1[[#This Row],[Codenva]],1,2),Tableau36[],2,FALSE)</f>
        <v>Overheidsopdrachten van beperkte waarde (0800)</v>
      </c>
      <c r="AR501" s="1" t="str">
        <f>VLOOKUP(Tableau1[[#This Row],[POposte]],Tableau13[#All],16,FALSE)</f>
        <v/>
      </c>
      <c r="AS501" s="285" t="str">
        <f>Tableau1[[#This Row],[KRC]]&amp;Tableau1[[#This Row],[Poste KRC]]</f>
        <v>3000209102</v>
      </c>
      <c r="AT501" s="1" t="e">
        <f>VLOOKUP(Tableau1[[#This Row],[Colonne3]],Tableau6[[#All],[krcposte]:[description ]],2,FALSE)</f>
        <v>#N/A</v>
      </c>
    </row>
    <row r="502" spans="1:46" hidden="1" x14ac:dyDescent="0.35">
      <c r="A502" s="1" t="str">
        <f>Tableau1[[#This Row],[Nº pièce référence]]</f>
        <v>4500687238</v>
      </c>
      <c r="B502" s="124"/>
      <c r="C502" s="1"/>
      <c r="D502" s="1"/>
      <c r="E502" s="1" t="s">
        <v>1881</v>
      </c>
      <c r="F502" s="74"/>
      <c r="G502" s="123"/>
      <c r="H502" s="73"/>
      <c r="I502" s="42"/>
      <c r="J502" s="73"/>
      <c r="K502" s="73"/>
      <c r="L502" s="1" t="s">
        <v>332</v>
      </c>
      <c r="M502" s="42"/>
      <c r="N502" s="42"/>
      <c r="O502" s="42"/>
      <c r="P502" s="42"/>
      <c r="Q502" s="73"/>
      <c r="R502" s="226" t="str">
        <f>VLOOKUP(Tableau1[[#This Row],[POposte]],Tableau8[],15,FALSE)</f>
        <v>AA</v>
      </c>
      <c r="S502" s="226" t="str">
        <f>VLOOKUP(Tableau1[[#This Row],[POposte]],Tableau8[],14,FALSE)</f>
        <v>XX</v>
      </c>
      <c r="T502" s="75" t="str">
        <f>IF(Tableau1[[#This Row],[Strat lancement]]="A0",IF(Tableau1[[#This Row],[Statut lancement]]="X","OK","NOK"),IF(Tableau1[[#This Row],[Strat lancement]]="AA",IF(Tableau1[[#This Row],[Statut lancement]]="XX","OK","NOK"),IF(Tableau1[[#This Row],[Strat lancement]]="BB",IF(Tableau1[[#This Row],[Statut lancement]]="XXX","OK","NOK"))))</f>
        <v>OK</v>
      </c>
      <c r="U502" s="18" t="s">
        <v>1882</v>
      </c>
      <c r="V502" s="1" t="s">
        <v>1883</v>
      </c>
      <c r="W502" s="1" t="s">
        <v>88</v>
      </c>
      <c r="X502" s="2">
        <v>44062</v>
      </c>
      <c r="Y502" s="1" t="s">
        <v>1884</v>
      </c>
      <c r="Z502" s="1" t="s">
        <v>219</v>
      </c>
      <c r="AA502" s="2">
        <v>44062</v>
      </c>
      <c r="AB502" s="123" t="s">
        <v>220</v>
      </c>
      <c r="AC502" s="1" t="str">
        <f>VLOOKUP(Tableau1[[#This Row],[POposte]],Tableau8[#All],18,FALSE)</f>
        <v/>
      </c>
      <c r="AD502" s="236" t="str">
        <f>CONCATENATE(Tableau1[[#This Row],[Nº pièce référence]],Tableau1[[#This Row],[Poste de réf.]])</f>
        <v>450068723810</v>
      </c>
      <c r="AE502" s="237">
        <f>VLOOKUP(Tableau1[[#This Row],[POposte]],Tableau5[#All],5,FALSE)</f>
        <v>190.8</v>
      </c>
      <c r="AF502" s="238" t="s">
        <v>52</v>
      </c>
      <c r="AG502" s="237">
        <f>VLOOKUP(Tableau1[[#This Row],[POposte]],Tableau5[#All],6,FALSE)</f>
        <v>190.8</v>
      </c>
      <c r="AH502" s="238" t="s">
        <v>52</v>
      </c>
      <c r="AI502" s="239">
        <f>Tableau1[[#This Row],[Montant Engagé PO]]-Tableau1[[#This Row],[Montant Liquidé]]</f>
        <v>0</v>
      </c>
      <c r="AJ502" s="237" t="str">
        <f>VLOOKUP(Tableau1[[#This Row],[POposte]],Tableau5[#All],3,FALSE)</f>
        <v>300020870</v>
      </c>
      <c r="AK502" s="237" t="str">
        <f>VLOOKUP(Tableau1[[#This Row],[POposte]],Tableau5[#All],4,FALSE)</f>
        <v>3</v>
      </c>
      <c r="AL502" s="146" t="str">
        <f>VLOOKUP(Tableau1[[#This Row],[POposte]],Tableau5[#All],2,FALSE)</f>
        <v>255223121102</v>
      </c>
      <c r="AM502" s="237" t="str">
        <f>VLOOKUP(Tableau1[[#This Row],[POposte]],Tableau8[],9,FALSE)</f>
        <v>Z</v>
      </c>
      <c r="AN502" s="241">
        <f>VLOOKUP(Tableau1[[#This Row],[POposte]],Tableau8[],16,FALSE)</f>
        <v>1</v>
      </c>
      <c r="AO502" s="201">
        <f>VLOOKUP(Tableau1[[#This Row],[POposte]],Tableau8[],17,FALSE)</f>
        <v>0</v>
      </c>
      <c r="AP502" s="1" t="str">
        <f>VLOOKUP(Tableau1[[#This Row],[POposte]],Tableau13[#All],10,FALSE)</f>
        <v>0800</v>
      </c>
      <c r="AQ502" s="1" t="str">
        <f>VLOOKUP(MID(Tableau1[[#This Row],[Codenva]],1,2),Tableau36[],2,FALSE)</f>
        <v>Overheidsopdrachten van beperkte waarde (0800)</v>
      </c>
      <c r="AR502" s="1" t="str">
        <f>VLOOKUP(Tableau1[[#This Row],[POposte]],Tableau13[#All],16,FALSE)</f>
        <v/>
      </c>
      <c r="AS502" s="285" t="str">
        <f>Tableau1[[#This Row],[KRC]]&amp;Tableau1[[#This Row],[Poste KRC]]</f>
        <v>3000208703</v>
      </c>
      <c r="AT502" s="1" t="e">
        <f>VLOOKUP(Tableau1[[#This Row],[Colonne3]],Tableau6[[#All],[krcposte]:[description ]],2,FALSE)</f>
        <v>#N/A</v>
      </c>
    </row>
    <row r="503" spans="1:46" hidden="1" x14ac:dyDescent="0.35">
      <c r="A503" s="1" t="str">
        <f>Tableau1[[#This Row],[Nº pièce référence]]</f>
        <v>4500687238</v>
      </c>
      <c r="B503" s="124"/>
      <c r="C503" s="1"/>
      <c r="D503" s="1"/>
      <c r="E503" s="1" t="s">
        <v>1881</v>
      </c>
      <c r="F503" s="74"/>
      <c r="G503" s="123"/>
      <c r="H503" s="73"/>
      <c r="I503" s="42"/>
      <c r="J503" s="73"/>
      <c r="K503" s="73"/>
      <c r="L503" s="1" t="s">
        <v>332</v>
      </c>
      <c r="M503" s="42"/>
      <c r="N503" s="42"/>
      <c r="O503" s="42"/>
      <c r="P503" s="42"/>
      <c r="Q503" s="73"/>
      <c r="R503" s="226" t="str">
        <f>VLOOKUP(Tableau1[[#This Row],[POposte]],Tableau8[],15,FALSE)</f>
        <v>AA</v>
      </c>
      <c r="S503" s="226" t="str">
        <f>VLOOKUP(Tableau1[[#This Row],[POposte]],Tableau8[],14,FALSE)</f>
        <v>XX</v>
      </c>
      <c r="T503" s="75" t="str">
        <f>IF(Tableau1[[#This Row],[Strat lancement]]="A0",IF(Tableau1[[#This Row],[Statut lancement]]="X","OK","NOK"),IF(Tableau1[[#This Row],[Strat lancement]]="AA",IF(Tableau1[[#This Row],[Statut lancement]]="XX","OK","NOK"),IF(Tableau1[[#This Row],[Strat lancement]]="BB",IF(Tableau1[[#This Row],[Statut lancement]]="XXX","OK","NOK"))))</f>
        <v>OK</v>
      </c>
      <c r="U503" s="18" t="s">
        <v>1882</v>
      </c>
      <c r="V503" s="1" t="s">
        <v>1883</v>
      </c>
      <c r="W503" s="1" t="s">
        <v>217</v>
      </c>
      <c r="X503" s="2">
        <v>44062</v>
      </c>
      <c r="Y503" s="1" t="s">
        <v>1885</v>
      </c>
      <c r="Z503" s="1" t="s">
        <v>219</v>
      </c>
      <c r="AA503" s="2">
        <v>44062</v>
      </c>
      <c r="AB503" s="123" t="s">
        <v>220</v>
      </c>
      <c r="AC503" s="1" t="str">
        <f>VLOOKUP(Tableau1[[#This Row],[POposte]],Tableau8[#All],18,FALSE)</f>
        <v/>
      </c>
      <c r="AD503" s="236" t="str">
        <f>CONCATENATE(Tableau1[[#This Row],[Nº pièce référence]],Tableau1[[#This Row],[Poste de réf.]])</f>
        <v>450068723820</v>
      </c>
      <c r="AE503" s="237">
        <f>VLOOKUP(Tableau1[[#This Row],[POposte]],Tableau5[#All],5,FALSE)</f>
        <v>305.04000000000002</v>
      </c>
      <c r="AF503" s="238" t="s">
        <v>52</v>
      </c>
      <c r="AG503" s="237">
        <f>VLOOKUP(Tableau1[[#This Row],[POposte]],Tableau5[#All],6,FALSE)</f>
        <v>305.04000000000002</v>
      </c>
      <c r="AH503" s="238" t="s">
        <v>52</v>
      </c>
      <c r="AI503" s="239">
        <f>Tableau1[[#This Row],[Montant Engagé PO]]-Tableau1[[#This Row],[Montant Liquidé]]</f>
        <v>0</v>
      </c>
      <c r="AJ503" s="237" t="str">
        <f>VLOOKUP(Tableau1[[#This Row],[POposte]],Tableau5[#All],3,FALSE)</f>
        <v>300020870</v>
      </c>
      <c r="AK503" s="237" t="str">
        <f>VLOOKUP(Tableau1[[#This Row],[POposte]],Tableau5[#All],4,FALSE)</f>
        <v>3</v>
      </c>
      <c r="AL503" s="146" t="str">
        <f>VLOOKUP(Tableau1[[#This Row],[POposte]],Tableau5[#All],2,FALSE)</f>
        <v>255223121102</v>
      </c>
      <c r="AM503" s="237" t="str">
        <f>VLOOKUP(Tableau1[[#This Row],[POposte]],Tableau8[],9,FALSE)</f>
        <v>Z</v>
      </c>
      <c r="AN503" s="241">
        <f>VLOOKUP(Tableau1[[#This Row],[POposte]],Tableau8[],16,FALSE)</f>
        <v>1</v>
      </c>
      <c r="AO503" s="201">
        <f>VLOOKUP(Tableau1[[#This Row],[POposte]],Tableau8[],17,FALSE)</f>
        <v>0</v>
      </c>
      <c r="AP503" s="1" t="str">
        <f>VLOOKUP(Tableau1[[#This Row],[POposte]],Tableau13[#All],10,FALSE)</f>
        <v>0800</v>
      </c>
      <c r="AQ503" s="1" t="str">
        <f>VLOOKUP(MID(Tableau1[[#This Row],[Codenva]],1,2),Tableau36[],2,FALSE)</f>
        <v>Overheidsopdrachten van beperkte waarde (0800)</v>
      </c>
      <c r="AR503" s="1" t="str">
        <f>VLOOKUP(Tableau1[[#This Row],[POposte]],Tableau13[#All],16,FALSE)</f>
        <v/>
      </c>
      <c r="AS503" s="285" t="str">
        <f>Tableau1[[#This Row],[KRC]]&amp;Tableau1[[#This Row],[Poste KRC]]</f>
        <v>3000208703</v>
      </c>
      <c r="AT503" s="1" t="e">
        <f>VLOOKUP(Tableau1[[#This Row],[Colonne3]],Tableau6[[#All],[krcposte]:[description ]],2,FALSE)</f>
        <v>#N/A</v>
      </c>
    </row>
    <row r="504" spans="1:46" hidden="1" x14ac:dyDescent="0.35">
      <c r="A504" s="1" t="str">
        <f>Tableau1[[#This Row],[Nº pièce référence]]</f>
        <v>4500687238</v>
      </c>
      <c r="B504" s="124"/>
      <c r="C504" s="1"/>
      <c r="D504" s="1"/>
      <c r="E504" s="1" t="s">
        <v>1881</v>
      </c>
      <c r="F504" s="74"/>
      <c r="G504" s="123"/>
      <c r="H504" s="73"/>
      <c r="I504" s="42"/>
      <c r="J504" s="73"/>
      <c r="K504" s="73"/>
      <c r="L504" s="1" t="s">
        <v>332</v>
      </c>
      <c r="M504" s="42"/>
      <c r="N504" s="42"/>
      <c r="O504" s="42"/>
      <c r="P504" s="42"/>
      <c r="Q504" s="73"/>
      <c r="R504" s="226" t="str">
        <f>VLOOKUP(Tableau1[[#This Row],[POposte]],Tableau8[],15,FALSE)</f>
        <v>AA</v>
      </c>
      <c r="S504" s="226" t="str">
        <f>VLOOKUP(Tableau1[[#This Row],[POposte]],Tableau8[],14,FALSE)</f>
        <v>XX</v>
      </c>
      <c r="T504" s="75" t="str">
        <f>IF(Tableau1[[#This Row],[Strat lancement]]="A0",IF(Tableau1[[#This Row],[Statut lancement]]="X","OK","NOK"),IF(Tableau1[[#This Row],[Strat lancement]]="AA",IF(Tableau1[[#This Row],[Statut lancement]]="XX","OK","NOK"),IF(Tableau1[[#This Row],[Strat lancement]]="BB",IF(Tableau1[[#This Row],[Statut lancement]]="XXX","OK","NOK"))))</f>
        <v>OK</v>
      </c>
      <c r="U504" s="18" t="s">
        <v>1882</v>
      </c>
      <c r="V504" s="1" t="s">
        <v>1883</v>
      </c>
      <c r="W504" s="1" t="s">
        <v>222</v>
      </c>
      <c r="X504" s="2">
        <v>44062</v>
      </c>
      <c r="Y504" s="1" t="s">
        <v>1886</v>
      </c>
      <c r="Z504" s="1" t="s">
        <v>219</v>
      </c>
      <c r="AA504" s="2">
        <v>44062</v>
      </c>
      <c r="AB504" s="123" t="s">
        <v>220</v>
      </c>
      <c r="AC504" s="1" t="str">
        <f>VLOOKUP(Tableau1[[#This Row],[POposte]],Tableau8[#All],18,FALSE)</f>
        <v/>
      </c>
      <c r="AD504" s="236" t="str">
        <f>CONCATENATE(Tableau1[[#This Row],[Nº pièce référence]],Tableau1[[#This Row],[Poste de réf.]])</f>
        <v>450068723830</v>
      </c>
      <c r="AE504" s="237">
        <f>VLOOKUP(Tableau1[[#This Row],[POposte]],Tableau5[#All],5,FALSE)</f>
        <v>305.04000000000002</v>
      </c>
      <c r="AF504" s="238" t="s">
        <v>52</v>
      </c>
      <c r="AG504" s="237">
        <f>VLOOKUP(Tableau1[[#This Row],[POposte]],Tableau5[#All],6,FALSE)</f>
        <v>305.04000000000002</v>
      </c>
      <c r="AH504" s="238" t="s">
        <v>52</v>
      </c>
      <c r="AI504" s="239">
        <f>Tableau1[[#This Row],[Montant Engagé PO]]-Tableau1[[#This Row],[Montant Liquidé]]</f>
        <v>0</v>
      </c>
      <c r="AJ504" s="237" t="str">
        <f>VLOOKUP(Tableau1[[#This Row],[POposte]],Tableau5[#All],3,FALSE)</f>
        <v>300020870</v>
      </c>
      <c r="AK504" s="237" t="str">
        <f>VLOOKUP(Tableau1[[#This Row],[POposte]],Tableau5[#All],4,FALSE)</f>
        <v>3</v>
      </c>
      <c r="AL504" s="146" t="str">
        <f>VLOOKUP(Tableau1[[#This Row],[POposte]],Tableau5[#All],2,FALSE)</f>
        <v>255223121102</v>
      </c>
      <c r="AM504" s="237" t="str">
        <f>VLOOKUP(Tableau1[[#This Row],[POposte]],Tableau8[],9,FALSE)</f>
        <v>Z</v>
      </c>
      <c r="AN504" s="241">
        <f>VLOOKUP(Tableau1[[#This Row],[POposte]],Tableau8[],16,FALSE)</f>
        <v>1</v>
      </c>
      <c r="AO504" s="201">
        <f>VLOOKUP(Tableau1[[#This Row],[POposte]],Tableau8[],17,FALSE)</f>
        <v>0</v>
      </c>
      <c r="AP504" s="1" t="str">
        <f>VLOOKUP(Tableau1[[#This Row],[POposte]],Tableau13[#All],10,FALSE)</f>
        <v>0800</v>
      </c>
      <c r="AQ504" s="1" t="str">
        <f>VLOOKUP(MID(Tableau1[[#This Row],[Codenva]],1,2),Tableau36[],2,FALSE)</f>
        <v>Overheidsopdrachten van beperkte waarde (0800)</v>
      </c>
      <c r="AR504" s="1" t="str">
        <f>VLOOKUP(Tableau1[[#This Row],[POposte]],Tableau13[#All],16,FALSE)</f>
        <v/>
      </c>
      <c r="AS504" s="285" t="str">
        <f>Tableau1[[#This Row],[KRC]]&amp;Tableau1[[#This Row],[Poste KRC]]</f>
        <v>3000208703</v>
      </c>
      <c r="AT504" s="1" t="e">
        <f>VLOOKUP(Tableau1[[#This Row],[Colonne3]],Tableau6[[#All],[krcposte]:[description ]],2,FALSE)</f>
        <v>#N/A</v>
      </c>
    </row>
    <row r="505" spans="1:46" hidden="1" x14ac:dyDescent="0.35">
      <c r="A505" s="1" t="str">
        <f>Tableau1[[#This Row],[Nº pièce référence]]</f>
        <v>4500687238</v>
      </c>
      <c r="B505" s="124"/>
      <c r="C505" s="1"/>
      <c r="D505" s="1"/>
      <c r="E505" s="1" t="s">
        <v>1881</v>
      </c>
      <c r="F505" s="74"/>
      <c r="G505" s="123"/>
      <c r="H505" s="73"/>
      <c r="I505" s="42"/>
      <c r="J505" s="73"/>
      <c r="K505" s="73"/>
      <c r="L505" s="1" t="s">
        <v>332</v>
      </c>
      <c r="M505" s="42"/>
      <c r="N505" s="42"/>
      <c r="O505" s="42"/>
      <c r="P505" s="42"/>
      <c r="Q505" s="73"/>
      <c r="R505" s="226" t="str">
        <f>VLOOKUP(Tableau1[[#This Row],[POposte]],Tableau8[],15,FALSE)</f>
        <v>AA</v>
      </c>
      <c r="S505" s="226" t="str">
        <f>VLOOKUP(Tableau1[[#This Row],[POposte]],Tableau8[],14,FALSE)</f>
        <v>XX</v>
      </c>
      <c r="T505" s="75" t="str">
        <f>IF(Tableau1[[#This Row],[Strat lancement]]="A0",IF(Tableau1[[#This Row],[Statut lancement]]="X","OK","NOK"),IF(Tableau1[[#This Row],[Strat lancement]]="AA",IF(Tableau1[[#This Row],[Statut lancement]]="XX","OK","NOK"),IF(Tableau1[[#This Row],[Strat lancement]]="BB",IF(Tableau1[[#This Row],[Statut lancement]]="XXX","OK","NOK"))))</f>
        <v>OK</v>
      </c>
      <c r="U505" s="18" t="s">
        <v>1882</v>
      </c>
      <c r="V505" s="1" t="s">
        <v>1883</v>
      </c>
      <c r="W505" s="1" t="s">
        <v>421</v>
      </c>
      <c r="X505" s="2">
        <v>44062</v>
      </c>
      <c r="Y505" s="1" t="s">
        <v>1887</v>
      </c>
      <c r="Z505" s="1" t="s">
        <v>219</v>
      </c>
      <c r="AA505" s="2">
        <v>44062</v>
      </c>
      <c r="AB505" s="123" t="s">
        <v>220</v>
      </c>
      <c r="AC505" s="1" t="str">
        <f>VLOOKUP(Tableau1[[#This Row],[POposte]],Tableau8[#All],18,FALSE)</f>
        <v/>
      </c>
      <c r="AD505" s="236" t="str">
        <f>CONCATENATE(Tableau1[[#This Row],[Nº pièce référence]],Tableau1[[#This Row],[Poste de réf.]])</f>
        <v>450068723840</v>
      </c>
      <c r="AE505" s="237">
        <f>VLOOKUP(Tableau1[[#This Row],[POposte]],Tableau5[#All],5,FALSE)</f>
        <v>305.04000000000002</v>
      </c>
      <c r="AF505" s="238" t="s">
        <v>52</v>
      </c>
      <c r="AG505" s="237">
        <f>VLOOKUP(Tableau1[[#This Row],[POposte]],Tableau5[#All],6,FALSE)</f>
        <v>305.04000000000002</v>
      </c>
      <c r="AH505" s="238" t="s">
        <v>52</v>
      </c>
      <c r="AI505" s="239">
        <f>Tableau1[[#This Row],[Montant Engagé PO]]-Tableau1[[#This Row],[Montant Liquidé]]</f>
        <v>0</v>
      </c>
      <c r="AJ505" s="237" t="str">
        <f>VLOOKUP(Tableau1[[#This Row],[POposte]],Tableau5[#All],3,FALSE)</f>
        <v>300020870</v>
      </c>
      <c r="AK505" s="237" t="str">
        <f>VLOOKUP(Tableau1[[#This Row],[POposte]],Tableau5[#All],4,FALSE)</f>
        <v>3</v>
      </c>
      <c r="AL505" s="146" t="str">
        <f>VLOOKUP(Tableau1[[#This Row],[POposte]],Tableau5[#All],2,FALSE)</f>
        <v>255223121102</v>
      </c>
      <c r="AM505" s="237" t="str">
        <f>VLOOKUP(Tableau1[[#This Row],[POposte]],Tableau8[],9,FALSE)</f>
        <v>Z</v>
      </c>
      <c r="AN505" s="241">
        <f>VLOOKUP(Tableau1[[#This Row],[POposte]],Tableau8[],16,FALSE)</f>
        <v>1</v>
      </c>
      <c r="AO505" s="201">
        <f>VLOOKUP(Tableau1[[#This Row],[POposte]],Tableau8[],17,FALSE)</f>
        <v>0</v>
      </c>
      <c r="AP505" s="1" t="str">
        <f>VLOOKUP(Tableau1[[#This Row],[POposte]],Tableau13[#All],10,FALSE)</f>
        <v>0800</v>
      </c>
      <c r="AQ505" s="1" t="str">
        <f>VLOOKUP(MID(Tableau1[[#This Row],[Codenva]],1,2),Tableau36[],2,FALSE)</f>
        <v>Overheidsopdrachten van beperkte waarde (0800)</v>
      </c>
      <c r="AR505" s="1" t="str">
        <f>VLOOKUP(Tableau1[[#This Row],[POposte]],Tableau13[#All],16,FALSE)</f>
        <v/>
      </c>
      <c r="AS505" s="285" t="str">
        <f>Tableau1[[#This Row],[KRC]]&amp;Tableau1[[#This Row],[Poste KRC]]</f>
        <v>3000208703</v>
      </c>
      <c r="AT505" s="1" t="e">
        <f>VLOOKUP(Tableau1[[#This Row],[Colonne3]],Tableau6[[#All],[krcposte]:[description ]],2,FALSE)</f>
        <v>#N/A</v>
      </c>
    </row>
    <row r="506" spans="1:46" hidden="1" x14ac:dyDescent="0.35">
      <c r="A506" s="1" t="str">
        <f>Tableau1[[#This Row],[Nº pièce référence]]</f>
        <v>4500687238</v>
      </c>
      <c r="B506" s="124"/>
      <c r="C506" s="1"/>
      <c r="D506" s="1"/>
      <c r="E506" s="1" t="s">
        <v>1881</v>
      </c>
      <c r="F506" s="179"/>
      <c r="G506" s="123"/>
      <c r="H506" s="73"/>
      <c r="I506" s="42"/>
      <c r="J506" s="73"/>
      <c r="K506" s="73"/>
      <c r="L506" s="1" t="s">
        <v>332</v>
      </c>
      <c r="M506" s="42"/>
      <c r="N506" s="42"/>
      <c r="O506" s="42"/>
      <c r="P506" s="42"/>
      <c r="Q506" s="73"/>
      <c r="R506" s="226" t="str">
        <f>VLOOKUP(Tableau1[[#This Row],[POposte]],Tableau8[],15,FALSE)</f>
        <v>AA</v>
      </c>
      <c r="S506" s="226" t="str">
        <f>VLOOKUP(Tableau1[[#This Row],[POposte]],Tableau8[],14,FALSE)</f>
        <v>XX</v>
      </c>
      <c r="T506" s="75" t="str">
        <f>IF(Tableau1[[#This Row],[Strat lancement]]="A0",IF(Tableau1[[#This Row],[Statut lancement]]="X","OK","NOK"),IF(Tableau1[[#This Row],[Strat lancement]]="AA",IF(Tableau1[[#This Row],[Statut lancement]]="XX","OK","NOK"),IF(Tableau1[[#This Row],[Strat lancement]]="BB",IF(Tableau1[[#This Row],[Statut lancement]]="XXX","OK","NOK"))))</f>
        <v>OK</v>
      </c>
      <c r="U506" s="18" t="s">
        <v>1882</v>
      </c>
      <c r="V506" s="1" t="s">
        <v>1883</v>
      </c>
      <c r="W506" s="1" t="s">
        <v>423</v>
      </c>
      <c r="X506" s="2">
        <v>44062</v>
      </c>
      <c r="Y506" s="1" t="s">
        <v>1888</v>
      </c>
      <c r="Z506" s="1" t="s">
        <v>219</v>
      </c>
      <c r="AA506" s="2">
        <v>44062</v>
      </c>
      <c r="AB506" s="123" t="s">
        <v>220</v>
      </c>
      <c r="AC506" s="1" t="str">
        <f>VLOOKUP(Tableau1[[#This Row],[POposte]],Tableau8[#All],18,FALSE)</f>
        <v/>
      </c>
      <c r="AD506" s="236" t="str">
        <f>CONCATENATE(Tableau1[[#This Row],[Nº pièce référence]],Tableau1[[#This Row],[Poste de réf.]])</f>
        <v>450068723850</v>
      </c>
      <c r="AE506" s="237">
        <f>VLOOKUP(Tableau1[[#This Row],[POposte]],Tableau5[#All],5,FALSE)</f>
        <v>305.04000000000002</v>
      </c>
      <c r="AF506" s="238" t="s">
        <v>52</v>
      </c>
      <c r="AG506" s="237">
        <f>VLOOKUP(Tableau1[[#This Row],[POposte]],Tableau5[#All],6,FALSE)</f>
        <v>305.04000000000002</v>
      </c>
      <c r="AH506" s="238" t="s">
        <v>52</v>
      </c>
      <c r="AI506" s="239">
        <f>Tableau1[[#This Row],[Montant Engagé PO]]-Tableau1[[#This Row],[Montant Liquidé]]</f>
        <v>0</v>
      </c>
      <c r="AJ506" s="237" t="str">
        <f>VLOOKUP(Tableau1[[#This Row],[POposte]],Tableau5[#All],3,FALSE)</f>
        <v>300020870</v>
      </c>
      <c r="AK506" s="237" t="str">
        <f>VLOOKUP(Tableau1[[#This Row],[POposte]],Tableau5[#All],4,FALSE)</f>
        <v>3</v>
      </c>
      <c r="AL506" s="146" t="str">
        <f>VLOOKUP(Tableau1[[#This Row],[POposte]],Tableau5[#All],2,FALSE)</f>
        <v>255223121102</v>
      </c>
      <c r="AM506" s="237" t="str">
        <f>VLOOKUP(Tableau1[[#This Row],[POposte]],Tableau8[],9,FALSE)</f>
        <v>Z</v>
      </c>
      <c r="AN506" s="241">
        <f>VLOOKUP(Tableau1[[#This Row],[POposte]],Tableau8[],16,FALSE)</f>
        <v>1</v>
      </c>
      <c r="AO506" s="200">
        <f>VLOOKUP(Tableau1[[#This Row],[POposte]],Tableau8[],17,FALSE)</f>
        <v>0</v>
      </c>
      <c r="AP506" s="1" t="str">
        <f>VLOOKUP(Tableau1[[#This Row],[POposte]],Tableau13[#All],10,FALSE)</f>
        <v>0800</v>
      </c>
      <c r="AQ506" s="1" t="str">
        <f>VLOOKUP(MID(Tableau1[[#This Row],[Codenva]],1,2),Tableau36[],2,FALSE)</f>
        <v>Overheidsopdrachten van beperkte waarde (0800)</v>
      </c>
      <c r="AR506" s="1" t="str">
        <f>VLOOKUP(Tableau1[[#This Row],[POposte]],Tableau13[#All],16,FALSE)</f>
        <v/>
      </c>
      <c r="AS506" s="285" t="str">
        <f>Tableau1[[#This Row],[KRC]]&amp;Tableau1[[#This Row],[Poste KRC]]</f>
        <v>3000208703</v>
      </c>
      <c r="AT506" s="1" t="e">
        <f>VLOOKUP(Tableau1[[#This Row],[Colonne3]],Tableau6[[#All],[krcposte]:[description ]],2,FALSE)</f>
        <v>#N/A</v>
      </c>
    </row>
    <row r="507" spans="1:46" hidden="1" x14ac:dyDescent="0.35">
      <c r="A507" s="1" t="str">
        <f>Tableau1[[#This Row],[Nº pièce référence]]</f>
        <v>4500687238</v>
      </c>
      <c r="B507" s="124"/>
      <c r="C507" s="1"/>
      <c r="D507" s="1"/>
      <c r="E507" s="1" t="s">
        <v>1881</v>
      </c>
      <c r="F507" s="179"/>
      <c r="G507" s="123"/>
      <c r="H507" s="73"/>
      <c r="I507" s="42"/>
      <c r="J507" s="73"/>
      <c r="K507" s="73"/>
      <c r="L507" s="1" t="s">
        <v>332</v>
      </c>
      <c r="M507" s="42"/>
      <c r="N507" s="42"/>
      <c r="O507" s="42"/>
      <c r="P507" s="42"/>
      <c r="Q507" s="73"/>
      <c r="R507" s="226" t="str">
        <f>VLOOKUP(Tableau1[[#This Row],[POposte]],Tableau8[],15,FALSE)</f>
        <v>AA</v>
      </c>
      <c r="S507" s="226" t="str">
        <f>VLOOKUP(Tableau1[[#This Row],[POposte]],Tableau8[],14,FALSE)</f>
        <v>XX</v>
      </c>
      <c r="T507" s="75" t="str">
        <f>IF(Tableau1[[#This Row],[Strat lancement]]="A0",IF(Tableau1[[#This Row],[Statut lancement]]="X","OK","NOK"),IF(Tableau1[[#This Row],[Strat lancement]]="AA",IF(Tableau1[[#This Row],[Statut lancement]]="XX","OK","NOK"),IF(Tableau1[[#This Row],[Strat lancement]]="BB",IF(Tableau1[[#This Row],[Statut lancement]]="XXX","OK","NOK"))))</f>
        <v>OK</v>
      </c>
      <c r="U507" s="18" t="s">
        <v>1882</v>
      </c>
      <c r="V507" s="1" t="s">
        <v>1883</v>
      </c>
      <c r="W507" s="1" t="s">
        <v>511</v>
      </c>
      <c r="X507" s="2">
        <v>44062</v>
      </c>
      <c r="Y507" s="1" t="s">
        <v>1889</v>
      </c>
      <c r="Z507" s="1" t="s">
        <v>219</v>
      </c>
      <c r="AA507" s="2">
        <v>44062</v>
      </c>
      <c r="AB507" s="123" t="s">
        <v>220</v>
      </c>
      <c r="AC507" s="1" t="str">
        <f>VLOOKUP(Tableau1[[#This Row],[POposte]],Tableau8[#All],18,FALSE)</f>
        <v/>
      </c>
      <c r="AD507" s="236" t="str">
        <f>CONCATENATE(Tableau1[[#This Row],[Nº pièce référence]],Tableau1[[#This Row],[Poste de réf.]])</f>
        <v>450068723860</v>
      </c>
      <c r="AE507" s="237">
        <f>VLOOKUP(Tableau1[[#This Row],[POposte]],Tableau5[#All],5,FALSE)</f>
        <v>325.7</v>
      </c>
      <c r="AF507" s="238" t="s">
        <v>52</v>
      </c>
      <c r="AG507" s="237">
        <f>VLOOKUP(Tableau1[[#This Row],[POposte]],Tableau5[#All],6,FALSE)</f>
        <v>325.7</v>
      </c>
      <c r="AH507" s="238" t="s">
        <v>52</v>
      </c>
      <c r="AI507" s="239">
        <f>Tableau1[[#This Row],[Montant Engagé PO]]-Tableau1[[#This Row],[Montant Liquidé]]</f>
        <v>0</v>
      </c>
      <c r="AJ507" s="237" t="str">
        <f>VLOOKUP(Tableau1[[#This Row],[POposte]],Tableau5[#All],3,FALSE)</f>
        <v>300020870</v>
      </c>
      <c r="AK507" s="237" t="str">
        <f>VLOOKUP(Tableau1[[#This Row],[POposte]],Tableau5[#All],4,FALSE)</f>
        <v>3</v>
      </c>
      <c r="AL507" s="146" t="str">
        <f>VLOOKUP(Tableau1[[#This Row],[POposte]],Tableau5[#All],2,FALSE)</f>
        <v>255223121102</v>
      </c>
      <c r="AM507" s="237" t="str">
        <f>VLOOKUP(Tableau1[[#This Row],[POposte]],Tableau8[],9,FALSE)</f>
        <v>Z</v>
      </c>
      <c r="AN507" s="241">
        <f>VLOOKUP(Tableau1[[#This Row],[POposte]],Tableau8[],16,FALSE)</f>
        <v>1</v>
      </c>
      <c r="AO507" s="200">
        <f>VLOOKUP(Tableau1[[#This Row],[POposte]],Tableau8[],17,FALSE)</f>
        <v>0</v>
      </c>
      <c r="AP507" s="1" t="str">
        <f>VLOOKUP(Tableau1[[#This Row],[POposte]],Tableau13[#All],10,FALSE)</f>
        <v>0800</v>
      </c>
      <c r="AQ507" s="1" t="str">
        <f>VLOOKUP(MID(Tableau1[[#This Row],[Codenva]],1,2),Tableau36[],2,FALSE)</f>
        <v>Overheidsopdrachten van beperkte waarde (0800)</v>
      </c>
      <c r="AR507" s="1" t="str">
        <f>VLOOKUP(Tableau1[[#This Row],[POposte]],Tableau13[#All],16,FALSE)</f>
        <v/>
      </c>
      <c r="AS507" s="285" t="str">
        <f>Tableau1[[#This Row],[KRC]]&amp;Tableau1[[#This Row],[Poste KRC]]</f>
        <v>3000208703</v>
      </c>
      <c r="AT507" s="1" t="e">
        <f>VLOOKUP(Tableau1[[#This Row],[Colonne3]],Tableau6[[#All],[krcposte]:[description ]],2,FALSE)</f>
        <v>#N/A</v>
      </c>
    </row>
    <row r="508" spans="1:46" hidden="1" x14ac:dyDescent="0.35">
      <c r="A508" s="1" t="str">
        <f>Tableau1[[#This Row],[Nº pièce référence]]</f>
        <v>4500687238</v>
      </c>
      <c r="B508" s="124"/>
      <c r="C508" s="1"/>
      <c r="D508" s="1"/>
      <c r="E508" s="1" t="s">
        <v>1881</v>
      </c>
      <c r="F508" s="74"/>
      <c r="G508" s="123"/>
      <c r="H508" s="73"/>
      <c r="I508" s="42"/>
      <c r="J508" s="73"/>
      <c r="K508" s="73"/>
      <c r="L508" s="1" t="s">
        <v>332</v>
      </c>
      <c r="M508" s="42"/>
      <c r="N508" s="42"/>
      <c r="O508" s="42"/>
      <c r="P508" s="42"/>
      <c r="Q508" s="73"/>
      <c r="R508" s="226" t="str">
        <f>VLOOKUP(Tableau1[[#This Row],[POposte]],Tableau8[],15,FALSE)</f>
        <v>AA</v>
      </c>
      <c r="S508" s="226" t="str">
        <f>VLOOKUP(Tableau1[[#This Row],[POposte]],Tableau8[],14,FALSE)</f>
        <v>XX</v>
      </c>
      <c r="T508" s="75" t="str">
        <f>IF(Tableau1[[#This Row],[Strat lancement]]="A0",IF(Tableau1[[#This Row],[Statut lancement]]="X","OK","NOK"),IF(Tableau1[[#This Row],[Strat lancement]]="AA",IF(Tableau1[[#This Row],[Statut lancement]]="XX","OK","NOK"),IF(Tableau1[[#This Row],[Strat lancement]]="BB",IF(Tableau1[[#This Row],[Statut lancement]]="XXX","OK","NOK"))))</f>
        <v>OK</v>
      </c>
      <c r="U508" s="18" t="s">
        <v>1882</v>
      </c>
      <c r="V508" s="1" t="s">
        <v>1883</v>
      </c>
      <c r="W508" s="1" t="s">
        <v>513</v>
      </c>
      <c r="X508" s="2">
        <v>44062</v>
      </c>
      <c r="Y508" s="1" t="s">
        <v>1890</v>
      </c>
      <c r="Z508" s="1" t="s">
        <v>219</v>
      </c>
      <c r="AA508" s="2">
        <v>44062</v>
      </c>
      <c r="AB508" s="123" t="s">
        <v>220</v>
      </c>
      <c r="AC508" s="1" t="str">
        <f>VLOOKUP(Tableau1[[#This Row],[POposte]],Tableau8[#All],18,FALSE)</f>
        <v/>
      </c>
      <c r="AD508" s="236" t="str">
        <f>CONCATENATE(Tableau1[[#This Row],[Nº pièce référence]],Tableau1[[#This Row],[Poste de réf.]])</f>
        <v>450068723870</v>
      </c>
      <c r="AE508" s="237">
        <f>VLOOKUP(Tableau1[[#This Row],[POposte]],Tableau5[#All],5,FALSE)</f>
        <v>305.04000000000002</v>
      </c>
      <c r="AF508" s="238" t="s">
        <v>52</v>
      </c>
      <c r="AG508" s="237">
        <f>VLOOKUP(Tableau1[[#This Row],[POposte]],Tableau5[#All],6,FALSE)</f>
        <v>305.04000000000002</v>
      </c>
      <c r="AH508" s="238" t="s">
        <v>52</v>
      </c>
      <c r="AI508" s="239">
        <f>Tableau1[[#This Row],[Montant Engagé PO]]-Tableau1[[#This Row],[Montant Liquidé]]</f>
        <v>0</v>
      </c>
      <c r="AJ508" s="237" t="str">
        <f>VLOOKUP(Tableau1[[#This Row],[POposte]],Tableau5[#All],3,FALSE)</f>
        <v>300020870</v>
      </c>
      <c r="AK508" s="237" t="str">
        <f>VLOOKUP(Tableau1[[#This Row],[POposte]],Tableau5[#All],4,FALSE)</f>
        <v>3</v>
      </c>
      <c r="AL508" s="146" t="str">
        <f>VLOOKUP(Tableau1[[#This Row],[POposte]],Tableau5[#All],2,FALSE)</f>
        <v>255223121102</v>
      </c>
      <c r="AM508" s="237" t="str">
        <f>VLOOKUP(Tableau1[[#This Row],[POposte]],Tableau8[],9,FALSE)</f>
        <v>Z</v>
      </c>
      <c r="AN508" s="241">
        <f>VLOOKUP(Tableau1[[#This Row],[POposte]],Tableau8[],16,FALSE)</f>
        <v>1</v>
      </c>
      <c r="AO508" s="200">
        <f>VLOOKUP(Tableau1[[#This Row],[POposte]],Tableau8[],17,FALSE)</f>
        <v>0</v>
      </c>
      <c r="AP508" s="1" t="str">
        <f>VLOOKUP(Tableau1[[#This Row],[POposte]],Tableau13[#All],10,FALSE)</f>
        <v>0800</v>
      </c>
      <c r="AQ508" s="1" t="str">
        <f>VLOOKUP(MID(Tableau1[[#This Row],[Codenva]],1,2),Tableau36[],2,FALSE)</f>
        <v>Overheidsopdrachten van beperkte waarde (0800)</v>
      </c>
      <c r="AR508" s="1" t="str">
        <f>VLOOKUP(Tableau1[[#This Row],[POposte]],Tableau13[#All],16,FALSE)</f>
        <v/>
      </c>
      <c r="AS508" s="285" t="str">
        <f>Tableau1[[#This Row],[KRC]]&amp;Tableau1[[#This Row],[Poste KRC]]</f>
        <v>3000208703</v>
      </c>
      <c r="AT508" s="1" t="e">
        <f>VLOOKUP(Tableau1[[#This Row],[Colonne3]],Tableau6[[#All],[krcposte]:[description ]],2,FALSE)</f>
        <v>#N/A</v>
      </c>
    </row>
    <row r="509" spans="1:46" hidden="1" x14ac:dyDescent="0.35">
      <c r="A509" s="1" t="str">
        <f>Tableau1[[#This Row],[Nº pièce référence]]</f>
        <v>4500687238</v>
      </c>
      <c r="B509" s="124"/>
      <c r="C509" s="1"/>
      <c r="D509" s="1"/>
      <c r="E509" s="1" t="s">
        <v>1881</v>
      </c>
      <c r="F509" s="74"/>
      <c r="G509" s="123"/>
      <c r="H509" s="73"/>
      <c r="I509" s="42"/>
      <c r="J509" s="73"/>
      <c r="K509" s="73"/>
      <c r="L509" s="1" t="s">
        <v>332</v>
      </c>
      <c r="M509" s="42"/>
      <c r="N509" s="42"/>
      <c r="O509" s="42"/>
      <c r="P509" s="42"/>
      <c r="Q509" s="73"/>
      <c r="R509" s="226" t="str">
        <f>VLOOKUP(Tableau1[[#This Row],[POposte]],Tableau8[],15,FALSE)</f>
        <v>AA</v>
      </c>
      <c r="S509" s="226" t="str">
        <f>VLOOKUP(Tableau1[[#This Row],[POposte]],Tableau8[],14,FALSE)</f>
        <v>XX</v>
      </c>
      <c r="T509" s="75" t="str">
        <f>IF(Tableau1[[#This Row],[Strat lancement]]="A0",IF(Tableau1[[#This Row],[Statut lancement]]="X","OK","NOK"),IF(Tableau1[[#This Row],[Strat lancement]]="AA",IF(Tableau1[[#This Row],[Statut lancement]]="XX","OK","NOK"),IF(Tableau1[[#This Row],[Strat lancement]]="BB",IF(Tableau1[[#This Row],[Statut lancement]]="XXX","OK","NOK"))))</f>
        <v>OK</v>
      </c>
      <c r="U509" s="18" t="s">
        <v>1882</v>
      </c>
      <c r="V509" s="1" t="s">
        <v>1883</v>
      </c>
      <c r="W509" s="1" t="s">
        <v>515</v>
      </c>
      <c r="X509" s="2">
        <v>44062</v>
      </c>
      <c r="Y509" s="1" t="s">
        <v>1891</v>
      </c>
      <c r="Z509" s="1" t="s">
        <v>219</v>
      </c>
      <c r="AA509" s="2">
        <v>44062</v>
      </c>
      <c r="AB509" s="123" t="s">
        <v>220</v>
      </c>
      <c r="AC509" s="1" t="str">
        <f>VLOOKUP(Tableau1[[#This Row],[POposte]],Tableau8[#All],18,FALSE)</f>
        <v/>
      </c>
      <c r="AD509" s="236" t="str">
        <f>CONCATENATE(Tableau1[[#This Row],[Nº pièce référence]],Tableau1[[#This Row],[Poste de réf.]])</f>
        <v>450068723880</v>
      </c>
      <c r="AE509" s="237">
        <f>VLOOKUP(Tableau1[[#This Row],[POposte]],Tableau5[#All],5,FALSE)</f>
        <v>610.08000000000004</v>
      </c>
      <c r="AF509" s="238" t="s">
        <v>52</v>
      </c>
      <c r="AG509" s="237">
        <f>VLOOKUP(Tableau1[[#This Row],[POposte]],Tableau5[#All],6,FALSE)</f>
        <v>610.08000000000004</v>
      </c>
      <c r="AH509" s="238" t="s">
        <v>52</v>
      </c>
      <c r="AI509" s="239">
        <f>Tableau1[[#This Row],[Montant Engagé PO]]-Tableau1[[#This Row],[Montant Liquidé]]</f>
        <v>0</v>
      </c>
      <c r="AJ509" s="237" t="str">
        <f>VLOOKUP(Tableau1[[#This Row],[POposte]],Tableau5[#All],3,FALSE)</f>
        <v>300020870</v>
      </c>
      <c r="AK509" s="237" t="str">
        <f>VLOOKUP(Tableau1[[#This Row],[POposte]],Tableau5[#All],4,FALSE)</f>
        <v>3</v>
      </c>
      <c r="AL509" s="146" t="str">
        <f>VLOOKUP(Tableau1[[#This Row],[POposte]],Tableau5[#All],2,FALSE)</f>
        <v>255223121102</v>
      </c>
      <c r="AM509" s="237" t="str">
        <f>VLOOKUP(Tableau1[[#This Row],[POposte]],Tableau8[],9,FALSE)</f>
        <v>Z</v>
      </c>
      <c r="AN509" s="241">
        <f>VLOOKUP(Tableau1[[#This Row],[POposte]],Tableau8[],16,FALSE)</f>
        <v>1</v>
      </c>
      <c r="AO509" s="200">
        <f>VLOOKUP(Tableau1[[#This Row],[POposte]],Tableau8[],17,FALSE)</f>
        <v>0</v>
      </c>
      <c r="AP509" s="1" t="str">
        <f>VLOOKUP(Tableau1[[#This Row],[POposte]],Tableau13[#All],10,FALSE)</f>
        <v>0800</v>
      </c>
      <c r="AQ509" s="1" t="str">
        <f>VLOOKUP(MID(Tableau1[[#This Row],[Codenva]],1,2),Tableau36[],2,FALSE)</f>
        <v>Overheidsopdrachten van beperkte waarde (0800)</v>
      </c>
      <c r="AR509" s="1" t="str">
        <f>VLOOKUP(Tableau1[[#This Row],[POposte]],Tableau13[#All],16,FALSE)</f>
        <v/>
      </c>
      <c r="AS509" s="285" t="str">
        <f>Tableau1[[#This Row],[KRC]]&amp;Tableau1[[#This Row],[Poste KRC]]</f>
        <v>3000208703</v>
      </c>
      <c r="AT509" s="1" t="e">
        <f>VLOOKUP(Tableau1[[#This Row],[Colonne3]],Tableau6[[#All],[krcposte]:[description ]],2,FALSE)</f>
        <v>#N/A</v>
      </c>
    </row>
    <row r="510" spans="1:46" x14ac:dyDescent="0.35">
      <c r="A510" s="1" t="str">
        <f>Tableau1[[#This Row],[Nº pièce référence]]</f>
        <v>4500687602</v>
      </c>
      <c r="B510" s="124" t="s">
        <v>1892</v>
      </c>
      <c r="C510" s="1"/>
      <c r="D510" s="1"/>
      <c r="E510" s="1" t="s">
        <v>1893</v>
      </c>
      <c r="F510" s="74"/>
      <c r="G510" s="123"/>
      <c r="H510" s="73" t="s">
        <v>214</v>
      </c>
      <c r="I510" s="73" t="s">
        <v>214</v>
      </c>
      <c r="J510" s="73" t="s">
        <v>214</v>
      </c>
      <c r="K510" s="73" t="s">
        <v>214</v>
      </c>
      <c r="L510" s="176" t="s">
        <v>276</v>
      </c>
      <c r="M510" s="73"/>
      <c r="N510" s="73"/>
      <c r="O510" s="73"/>
      <c r="P510" s="73"/>
      <c r="Q510" s="73" t="s">
        <v>1818</v>
      </c>
      <c r="R510" s="226" t="str">
        <f>VLOOKUP(Tableau1[[#This Row],[POposte]],Tableau8[],15,FALSE)</f>
        <v>AA</v>
      </c>
      <c r="S510" s="226" t="str">
        <f>VLOOKUP(Tableau1[[#This Row],[POposte]],Tableau8[],14,FALSE)</f>
        <v>XX</v>
      </c>
      <c r="T510" s="75" t="str">
        <f>IF(Tableau1[[#This Row],[Strat lancement]]="A0",IF(Tableau1[[#This Row],[Statut lancement]]="X","OK","NOK"),IF(Tableau1[[#This Row],[Strat lancement]]="AA",IF(Tableau1[[#This Row],[Statut lancement]]="XX","OK","NOK"),IF(Tableau1[[#This Row],[Strat lancement]]="BB",IF(Tableau1[[#This Row],[Statut lancement]]="XXX","OK","NOK"))))</f>
        <v>OK</v>
      </c>
      <c r="U510" s="194" t="s">
        <v>1894</v>
      </c>
      <c r="V510" s="93" t="s">
        <v>1895</v>
      </c>
      <c r="W510" s="93" t="s">
        <v>88</v>
      </c>
      <c r="X510" s="2">
        <v>44067</v>
      </c>
      <c r="Y510" s="1" t="s">
        <v>1896</v>
      </c>
      <c r="Z510" s="1" t="s">
        <v>219</v>
      </c>
      <c r="AA510" s="2">
        <v>44067</v>
      </c>
      <c r="AB510" s="123" t="s">
        <v>220</v>
      </c>
      <c r="AC510" s="1" t="str">
        <f>VLOOKUP(Tableau1[[#This Row],[POposte]],Tableau8[#All],18,FALSE)</f>
        <v/>
      </c>
      <c r="AD510" s="236" t="str">
        <f>CONCATENATE(Tableau1[[#This Row],[Nº pièce référence]],Tableau1[[#This Row],[Poste de réf.]])</f>
        <v>450068760210</v>
      </c>
      <c r="AE510" s="237">
        <f>VLOOKUP(Tableau1[[#This Row],[POposte]],Tableau5[#All],5,FALSE)</f>
        <v>4263.24</v>
      </c>
      <c r="AF510" s="238" t="s">
        <v>52</v>
      </c>
      <c r="AG510" s="237">
        <f>VLOOKUP(Tableau1[[#This Row],[POposte]],Tableau5[#All],6,FALSE)</f>
        <v>4263.24</v>
      </c>
      <c r="AH510" s="238" t="s">
        <v>52</v>
      </c>
      <c r="AI510" s="239">
        <f>Tableau1[[#This Row],[Montant Engagé PO]]-Tableau1[[#This Row],[Montant Liquidé]]</f>
        <v>0</v>
      </c>
      <c r="AJ510" s="237" t="str">
        <f>VLOOKUP(Tableau1[[#This Row],[POposte]],Tableau5[#All],3,FALSE)</f>
        <v>300020861</v>
      </c>
      <c r="AK510" s="237" t="str">
        <f>VLOOKUP(Tableau1[[#This Row],[POposte]],Tableau5[#All],4,FALSE)</f>
        <v>2</v>
      </c>
      <c r="AL510" s="146" t="str">
        <f>VLOOKUP(Tableau1[[#This Row],[POposte]],Tableau5[#All],2,FALSE)</f>
        <v>255223121102</v>
      </c>
      <c r="AM510" s="237" t="str">
        <f>VLOOKUP(Tableau1[[#This Row],[POposte]],Tableau8[],9,FALSE)</f>
        <v>Z</v>
      </c>
      <c r="AN510" s="241">
        <f>VLOOKUP(Tableau1[[#This Row],[POposte]],Tableau8[],16,FALSE)</f>
        <v>1</v>
      </c>
      <c r="AO510" s="200">
        <f>VLOOKUP(Tableau1[[#This Row],[POposte]],Tableau8[],17,FALSE)</f>
        <v>0</v>
      </c>
      <c r="AP510" s="1" t="str">
        <f>VLOOKUP(Tableau1[[#This Row],[POposte]],Tableau13[#All],10,FALSE)</f>
        <v>0800</v>
      </c>
      <c r="AQ510" s="1" t="str">
        <f>VLOOKUP(MID(Tableau1[[#This Row],[Codenva]],1,2),Tableau36[],2,FALSE)</f>
        <v>Overheidsopdrachten van beperkte waarde (0800)</v>
      </c>
      <c r="AR510" s="1" t="str">
        <f>VLOOKUP(Tableau1[[#This Row],[POposte]],Tableau13[#All],16,FALSE)</f>
        <v/>
      </c>
      <c r="AS510" s="285" t="str">
        <f>Tableau1[[#This Row],[KRC]]&amp;Tableau1[[#This Row],[Poste KRC]]</f>
        <v>3000208612</v>
      </c>
      <c r="AT510" s="1" t="str">
        <f>VLOOKUP(Tableau1[[#This Row],[Colonne3]],Tableau6[[#All],[krcposte]:[description ]],2,FALSE)</f>
        <v>Testing/reactifs</v>
      </c>
    </row>
    <row r="511" spans="1:46" x14ac:dyDescent="0.35">
      <c r="A511" s="1" t="str">
        <f>Tableau1[[#This Row],[Nº pièce référence]]</f>
        <v>4500688036</v>
      </c>
      <c r="B511" s="124" t="s">
        <v>1897</v>
      </c>
      <c r="C511" s="1"/>
      <c r="D511" s="1"/>
      <c r="E511" s="1" t="s">
        <v>1898</v>
      </c>
      <c r="F511" s="74"/>
      <c r="G511" s="123"/>
      <c r="H511" s="75">
        <v>44057</v>
      </c>
      <c r="I511" s="42">
        <v>20713</v>
      </c>
      <c r="J511" s="172" t="s">
        <v>1655</v>
      </c>
      <c r="K511" s="73"/>
      <c r="L511" s="176" t="s">
        <v>276</v>
      </c>
      <c r="M511" s="42"/>
      <c r="N511" s="42"/>
      <c r="O511" s="42"/>
      <c r="P511" s="42"/>
      <c r="Q511" s="75">
        <v>44060</v>
      </c>
      <c r="R511" s="226" t="str">
        <f>VLOOKUP(Tableau1[[#This Row],[POposte]],Tableau8[],15,FALSE)</f>
        <v>BB</v>
      </c>
      <c r="S511" s="226" t="str">
        <f>VLOOKUP(Tableau1[[#This Row],[POposte]],Tableau8[],14,FALSE)</f>
        <v>XXX</v>
      </c>
      <c r="T511" s="75" t="str">
        <f>IF(Tableau1[[#This Row],[Strat lancement]]="A0",IF(Tableau1[[#This Row],[Statut lancement]]="X","OK","NOK"),IF(Tableau1[[#This Row],[Strat lancement]]="AA",IF(Tableau1[[#This Row],[Statut lancement]]="XX","OK","NOK"),IF(Tableau1[[#This Row],[Strat lancement]]="BB",IF(Tableau1[[#This Row],[Statut lancement]]="XXX","OK","NOK"))))</f>
        <v>OK</v>
      </c>
      <c r="U511" s="18" t="s">
        <v>1899</v>
      </c>
      <c r="V511" s="1" t="s">
        <v>1900</v>
      </c>
      <c r="W511" s="1" t="s">
        <v>88</v>
      </c>
      <c r="X511" s="2">
        <v>44069</v>
      </c>
      <c r="Y511" s="1" t="s">
        <v>1901</v>
      </c>
      <c r="Z511" s="1" t="s">
        <v>219</v>
      </c>
      <c r="AA511" s="2">
        <v>44069</v>
      </c>
      <c r="AB511" s="1" t="s">
        <v>220</v>
      </c>
      <c r="AC511" s="1" t="str">
        <f>VLOOKUP(Tableau1[[#This Row],[POposte]],Tableau8[#All],18,FALSE)</f>
        <v/>
      </c>
      <c r="AD511" s="236" t="str">
        <f>CONCATENATE(Tableau1[[#This Row],[Nº pièce référence]],Tableau1[[#This Row],[Poste de réf.]])</f>
        <v>450068803610</v>
      </c>
      <c r="AE511" s="237">
        <f>VLOOKUP(Tableau1[[#This Row],[POposte]],Tableau5[#All],5,FALSE)</f>
        <v>23232</v>
      </c>
      <c r="AF511" s="238" t="s">
        <v>52</v>
      </c>
      <c r="AG511" s="237">
        <f>VLOOKUP(Tableau1[[#This Row],[POposte]],Tableau5[#All],6,FALSE)</f>
        <v>23232</v>
      </c>
      <c r="AH511" s="238" t="s">
        <v>52</v>
      </c>
      <c r="AI511" s="239">
        <f>Tableau1[[#This Row],[Montant Engagé PO]]-Tableau1[[#This Row],[Montant Liquidé]]</f>
        <v>0</v>
      </c>
      <c r="AJ511" s="237" t="str">
        <f>VLOOKUP(Tableau1[[#This Row],[POposte]],Tableau5[#All],3,FALSE)</f>
        <v>300020861</v>
      </c>
      <c r="AK511" s="237" t="str">
        <f>VLOOKUP(Tableau1[[#This Row],[POposte]],Tableau5[#All],4,FALSE)</f>
        <v>6</v>
      </c>
      <c r="AL511" s="146" t="str">
        <f>VLOOKUP(Tableau1[[#This Row],[POposte]],Tableau5[#All],2,FALSE)</f>
        <v>255223121102</v>
      </c>
      <c r="AM511" s="237" t="str">
        <f>VLOOKUP(Tableau1[[#This Row],[POposte]],Tableau8[],9,FALSE)</f>
        <v>Z</v>
      </c>
      <c r="AN511" s="241">
        <f>VLOOKUP(Tableau1[[#This Row],[POposte]],Tableau8[],16,FALSE)</f>
        <v>1</v>
      </c>
      <c r="AO511" s="200">
        <f>VLOOKUP(Tableau1[[#This Row],[POposte]],Tableau8[],17,FALSE)</f>
        <v>0</v>
      </c>
      <c r="AP511" s="1" t="str">
        <f>VLOOKUP(Tableau1[[#This Row],[POposte]],Tableau13[#All],10,FALSE)</f>
        <v>0800</v>
      </c>
      <c r="AQ511" s="1" t="str">
        <f>VLOOKUP(MID(Tableau1[[#This Row],[Codenva]],1,2),Tableau36[],2,FALSE)</f>
        <v>Overheidsopdrachten van beperkte waarde (0800)</v>
      </c>
      <c r="AR511" s="1" t="str">
        <f>VLOOKUP(Tableau1[[#This Row],[POposte]],Tableau13[#All],16,FALSE)</f>
        <v/>
      </c>
      <c r="AS511" s="285" t="str">
        <f>Tableau1[[#This Row],[KRC]]&amp;Tableau1[[#This Row],[Poste KRC]]</f>
        <v>3000208616</v>
      </c>
      <c r="AT511" s="1" t="str">
        <f>VLOOKUP(Tableau1[[#This Row],[Colonne3]],Tableau6[[#All],[krcposte]:[description ]],2,FALSE)</f>
        <v>Divers Taskforce (medical devices, etc)</v>
      </c>
    </row>
    <row r="512" spans="1:46" x14ac:dyDescent="0.35">
      <c r="A512" s="1" t="str">
        <f>Tableau1[[#This Row],[Nº pièce référence]]</f>
        <v>4500688032</v>
      </c>
      <c r="B512" s="124" t="s">
        <v>1902</v>
      </c>
      <c r="C512" s="1"/>
      <c r="D512" s="1"/>
      <c r="E512" s="1" t="s">
        <v>1903</v>
      </c>
      <c r="F512" s="74"/>
      <c r="G512" s="123"/>
      <c r="H512" s="75">
        <v>44061</v>
      </c>
      <c r="I512" s="42">
        <v>20800</v>
      </c>
      <c r="J512" s="172" t="s">
        <v>1655</v>
      </c>
      <c r="K512" s="73"/>
      <c r="L512" s="176" t="s">
        <v>276</v>
      </c>
      <c r="M512" s="42"/>
      <c r="N512" s="42"/>
      <c r="O512" s="42"/>
      <c r="P512" s="42"/>
      <c r="Q512" s="73"/>
      <c r="R512" s="226" t="str">
        <f>VLOOKUP(Tableau1[[#This Row],[POposte]],Tableau8[],15,FALSE)</f>
        <v>BB</v>
      </c>
      <c r="S512" s="226" t="str">
        <f>VLOOKUP(Tableau1[[#This Row],[POposte]],Tableau8[],14,FALSE)</f>
        <v>XXX</v>
      </c>
      <c r="T512" s="75" t="str">
        <f>IF(Tableau1[[#This Row],[Strat lancement]]="A0",IF(Tableau1[[#This Row],[Statut lancement]]="X","OK","NOK"),IF(Tableau1[[#This Row],[Strat lancement]]="AA",IF(Tableau1[[#This Row],[Statut lancement]]="XX","OK","NOK"),IF(Tableau1[[#This Row],[Strat lancement]]="BB",IF(Tableau1[[#This Row],[Statut lancement]]="XXX","OK","NOK"))))</f>
        <v>OK</v>
      </c>
      <c r="U512" s="18" t="s">
        <v>1904</v>
      </c>
      <c r="V512" s="1" t="s">
        <v>1905</v>
      </c>
      <c r="W512" s="1" t="s">
        <v>88</v>
      </c>
      <c r="X512" s="2">
        <v>44069</v>
      </c>
      <c r="Y512" s="1" t="s">
        <v>1906</v>
      </c>
      <c r="Z512" s="1" t="s">
        <v>219</v>
      </c>
      <c r="AA512" s="2">
        <v>44069</v>
      </c>
      <c r="AB512" s="1" t="s">
        <v>220</v>
      </c>
      <c r="AC512" s="1" t="str">
        <f>VLOOKUP(Tableau1[[#This Row],[POposte]],Tableau8[#All],18,FALSE)</f>
        <v/>
      </c>
      <c r="AD512" s="236" t="str">
        <f>CONCATENATE(Tableau1[[#This Row],[Nº pièce référence]],Tableau1[[#This Row],[Poste de réf.]])</f>
        <v>450068803210</v>
      </c>
      <c r="AE512" s="237">
        <f>VLOOKUP(Tableau1[[#This Row],[POposte]],Tableau5[#All],5,FALSE)</f>
        <v>484000</v>
      </c>
      <c r="AF512" s="238" t="s">
        <v>52</v>
      </c>
      <c r="AG512" s="237">
        <f>VLOOKUP(Tableau1[[#This Row],[POposte]],Tableau5[#All],6,FALSE)</f>
        <v>484000</v>
      </c>
      <c r="AH512" s="238" t="s">
        <v>52</v>
      </c>
      <c r="AI512" s="239">
        <f>Tableau1[[#This Row],[Montant Engagé PO]]-Tableau1[[#This Row],[Montant Liquidé]]</f>
        <v>0</v>
      </c>
      <c r="AJ512" s="237" t="str">
        <f>VLOOKUP(Tableau1[[#This Row],[POposte]],Tableau5[#All],3,FALSE)</f>
        <v>300020861</v>
      </c>
      <c r="AK512" s="237" t="str">
        <f>VLOOKUP(Tableau1[[#This Row],[POposte]],Tableau5[#All],4,FALSE)</f>
        <v>1</v>
      </c>
      <c r="AL512" s="146" t="str">
        <f>VLOOKUP(Tableau1[[#This Row],[POposte]],Tableau5[#All],2,FALSE)</f>
        <v>255223121102</v>
      </c>
      <c r="AM512" s="237" t="str">
        <f>VLOOKUP(Tableau1[[#This Row],[POposte]],Tableau8[],9,FALSE)</f>
        <v>Z</v>
      </c>
      <c r="AN512" s="241">
        <f>VLOOKUP(Tableau1[[#This Row],[POposte]],Tableau8[],16,FALSE)</f>
        <v>1</v>
      </c>
      <c r="AO512" s="200">
        <f>VLOOKUP(Tableau1[[#This Row],[POposte]],Tableau8[],17,FALSE)</f>
        <v>0</v>
      </c>
      <c r="AP512" s="1" t="str">
        <f>VLOOKUP(Tableau1[[#This Row],[POposte]],Tableau13[#All],10,FALSE)</f>
        <v>0500</v>
      </c>
      <c r="AQ512" s="1" t="str">
        <f>VLOOKUP(MID(Tableau1[[#This Row],[Codenva]],1,2),Tableau36[],2,FALSE)</f>
        <v>Onderhandelingsprocedure zonder voorafgaande bekendmaking (0500)</v>
      </c>
      <c r="AR512" s="1" t="str">
        <f>VLOOKUP(Tableau1[[#This Row],[POposte]],Tableau13[#All],16,FALSE)</f>
        <v/>
      </c>
      <c r="AS512" s="285" t="str">
        <f>Tableau1[[#This Row],[KRC]]&amp;Tableau1[[#This Row],[Poste KRC]]</f>
        <v>3000208611</v>
      </c>
      <c r="AT512" s="1" t="str">
        <f>VLOOKUP(Tableau1[[#This Row],[Colonne3]],Tableau6[[#All],[krcposte]:[description ]],2,FALSE)</f>
        <v>PPE</v>
      </c>
    </row>
    <row r="513" spans="1:46" x14ac:dyDescent="0.35">
      <c r="A513" s="1" t="str">
        <f>Tableau1[[#This Row],[Nº pièce référence]]</f>
        <v>4500689013</v>
      </c>
      <c r="B513" s="124" t="s">
        <v>1907</v>
      </c>
      <c r="C513" s="1" t="s">
        <v>347</v>
      </c>
      <c r="D513" s="1" t="s">
        <v>1908</v>
      </c>
      <c r="E513" s="1" t="s">
        <v>1909</v>
      </c>
      <c r="F513" s="74"/>
      <c r="G513" s="123"/>
      <c r="H513" s="75" t="s">
        <v>1910</v>
      </c>
      <c r="I513" s="42" t="s">
        <v>1911</v>
      </c>
      <c r="J513" s="172" t="s">
        <v>1655</v>
      </c>
      <c r="K513" s="73"/>
      <c r="L513" s="176" t="s">
        <v>276</v>
      </c>
      <c r="M513" s="42"/>
      <c r="N513" s="42"/>
      <c r="O513" s="42"/>
      <c r="P513" s="42"/>
      <c r="Q513" s="75" t="s">
        <v>1912</v>
      </c>
      <c r="R513" s="226" t="str">
        <f>VLOOKUP(Tableau1[[#This Row],[POposte]],Tableau8[],15,FALSE)</f>
        <v>BB</v>
      </c>
      <c r="S513" s="226" t="str">
        <f>VLOOKUP(Tableau1[[#This Row],[POposte]],Tableau8[],14,FALSE)</f>
        <v>XXX</v>
      </c>
      <c r="T513" s="75" t="str">
        <f>IF(Tableau1[[#This Row],[Strat lancement]]="A0",IF(Tableau1[[#This Row],[Statut lancement]]="X","OK","NOK"),IF(Tableau1[[#This Row],[Strat lancement]]="AA",IF(Tableau1[[#This Row],[Statut lancement]]="XX","OK","NOK"),IF(Tableau1[[#This Row],[Strat lancement]]="BB",IF(Tableau1[[#This Row],[Statut lancement]]="XXX","OK","NOK"))))</f>
        <v>OK</v>
      </c>
      <c r="U513" s="18" t="s">
        <v>352</v>
      </c>
      <c r="V513" s="1" t="s">
        <v>1913</v>
      </c>
      <c r="W513" s="1" t="s">
        <v>88</v>
      </c>
      <c r="X513" s="2">
        <v>44096</v>
      </c>
      <c r="Y513" s="1" t="s">
        <v>1914</v>
      </c>
      <c r="Z513" s="1" t="s">
        <v>219</v>
      </c>
      <c r="AA513" s="2">
        <v>44076</v>
      </c>
      <c r="AB513" s="1" t="s">
        <v>220</v>
      </c>
      <c r="AC513" s="1" t="str">
        <f>VLOOKUP(Tableau1[[#This Row],[POposte]],Tableau8[#All],18,FALSE)</f>
        <v/>
      </c>
      <c r="AD513" s="236" t="str">
        <f>CONCATENATE(Tableau1[[#This Row],[Nº pièce référence]],Tableau1[[#This Row],[Poste de réf.]])</f>
        <v>450068901310</v>
      </c>
      <c r="AE513" s="237">
        <f>VLOOKUP(Tableau1[[#This Row],[POposte]],Tableau5[#All],5,FALSE)</f>
        <v>1378149.3399999999</v>
      </c>
      <c r="AF513" s="238" t="s">
        <v>52</v>
      </c>
      <c r="AG513" s="237">
        <f>VLOOKUP(Tableau1[[#This Row],[POposte]],Tableau5[#All],6,FALSE)</f>
        <v>1378149.1500000006</v>
      </c>
      <c r="AH513" s="238" t="s">
        <v>52</v>
      </c>
      <c r="AI513" s="239">
        <f>Tableau1[[#This Row],[Montant Engagé PO]]-Tableau1[[#This Row],[Montant Liquidé]]</f>
        <v>0.18999999924562871</v>
      </c>
      <c r="AJ513" s="237" t="str">
        <f>VLOOKUP(Tableau1[[#This Row],[POposte]],Tableau5[#All],3,FALSE)</f>
        <v>300020861</v>
      </c>
      <c r="AK513" s="237" t="str">
        <f>VLOOKUP(Tableau1[[#This Row],[POposte]],Tableau5[#All],4,FALSE)</f>
        <v>2</v>
      </c>
      <c r="AL513" s="146" t="str">
        <f>VLOOKUP(Tableau1[[#This Row],[POposte]],Tableau5[#All],2,FALSE)</f>
        <v>255223121102</v>
      </c>
      <c r="AM513" s="237" t="str">
        <f>VLOOKUP(Tableau1[[#This Row],[POposte]],Tableau8[],9,FALSE)</f>
        <v>L</v>
      </c>
      <c r="AN513" s="241">
        <f>VLOOKUP(Tableau1[[#This Row],[POposte]],Tableau8[],16,FALSE)</f>
        <v>22</v>
      </c>
      <c r="AO513" s="200">
        <f>VLOOKUP(Tableau1[[#This Row],[POposte]],Tableau8[],17,FALSE)</f>
        <v>0</v>
      </c>
      <c r="AP513" s="1" t="str">
        <f>VLOOKUP(Tableau1[[#This Row],[POposte]],Tableau13[#All],10,FALSE)</f>
        <v>0520</v>
      </c>
      <c r="AQ513" s="1" t="str">
        <f>VLOOKUP(MID(Tableau1[[#This Row],[Codenva]],1,2),Tableau36[],2,FALSE)</f>
        <v>Onderhandelingsprocedure zonder voorafgaande bekendmaking (0500)</v>
      </c>
      <c r="AR513" s="1" t="str">
        <f>VLOOKUP(Tableau1[[#This Row],[POposte]],Tableau13[#All],16,FALSE)</f>
        <v/>
      </c>
      <c r="AS513" s="285" t="str">
        <f>Tableau1[[#This Row],[KRC]]&amp;Tableau1[[#This Row],[Poste KRC]]</f>
        <v>3000208612</v>
      </c>
      <c r="AT513" s="1" t="str">
        <f>VLOOKUP(Tableau1[[#This Row],[Colonne3]],Tableau6[[#All],[krcposte]:[description ]],2,FALSE)</f>
        <v>Testing/reactifs</v>
      </c>
    </row>
    <row r="514" spans="1:46" x14ac:dyDescent="0.35">
      <c r="A514" s="1" t="str">
        <f>Tableau1[[#This Row],[Nº pièce référence]]</f>
        <v>4500689013</v>
      </c>
      <c r="B514" s="124" t="s">
        <v>1907</v>
      </c>
      <c r="C514" s="1" t="s">
        <v>347</v>
      </c>
      <c r="D514" s="1" t="s">
        <v>1908</v>
      </c>
      <c r="E514" s="1" t="s">
        <v>1909</v>
      </c>
      <c r="F514" s="74"/>
      <c r="G514" s="123"/>
      <c r="H514" s="75" t="s">
        <v>1910</v>
      </c>
      <c r="I514" s="42" t="s">
        <v>1911</v>
      </c>
      <c r="J514" s="172" t="s">
        <v>1655</v>
      </c>
      <c r="K514" s="73"/>
      <c r="L514" s="176" t="s">
        <v>276</v>
      </c>
      <c r="M514" s="42"/>
      <c r="N514" s="42"/>
      <c r="O514" s="42"/>
      <c r="P514" s="42"/>
      <c r="Q514" s="75" t="s">
        <v>1912</v>
      </c>
      <c r="R514" s="226" t="str">
        <f>VLOOKUP(Tableau1[[#This Row],[POposte]],Tableau8[],15,FALSE)</f>
        <v>BB</v>
      </c>
      <c r="S514" s="226" t="str">
        <f>VLOOKUP(Tableau1[[#This Row],[POposte]],Tableau8[],14,FALSE)</f>
        <v>XXX</v>
      </c>
      <c r="T514" s="75" t="str">
        <f>IF(Tableau1[[#This Row],[Strat lancement]]="A0",IF(Tableau1[[#This Row],[Statut lancement]]="X","OK","NOK"),IF(Tableau1[[#This Row],[Strat lancement]]="AA",IF(Tableau1[[#This Row],[Statut lancement]]="XX","OK","NOK"),IF(Tableau1[[#This Row],[Strat lancement]]="BB",IF(Tableau1[[#This Row],[Statut lancement]]="XXX","OK","NOK"))))</f>
        <v>OK</v>
      </c>
      <c r="U514" s="18" t="s">
        <v>352</v>
      </c>
      <c r="V514" s="1" t="s">
        <v>1913</v>
      </c>
      <c r="W514" s="1" t="s">
        <v>217</v>
      </c>
      <c r="X514" s="2">
        <v>44096</v>
      </c>
      <c r="Y514" s="1" t="s">
        <v>1915</v>
      </c>
      <c r="Z514" s="1" t="s">
        <v>219</v>
      </c>
      <c r="AA514" s="2">
        <v>44076</v>
      </c>
      <c r="AB514" s="1" t="s">
        <v>220</v>
      </c>
      <c r="AC514" s="1" t="str">
        <f>VLOOKUP(Tableau1[[#This Row],[POposte]],Tableau8[#All],18,FALSE)</f>
        <v/>
      </c>
      <c r="AD514" s="236" t="str">
        <f>CONCATENATE(Tableau1[[#This Row],[Nº pièce référence]],Tableau1[[#This Row],[Poste de réf.]])</f>
        <v>450068901320</v>
      </c>
      <c r="AE514" s="237">
        <f>VLOOKUP(Tableau1[[#This Row],[POposte]],Tableau5[#All],5,FALSE)</f>
        <v>693424.55</v>
      </c>
      <c r="AF514" s="238" t="s">
        <v>52</v>
      </c>
      <c r="AG514" s="237">
        <f>VLOOKUP(Tableau1[[#This Row],[POposte]],Tableau5[#All],6,FALSE)</f>
        <v>693424.54999999993</v>
      </c>
      <c r="AH514" s="238" t="s">
        <v>52</v>
      </c>
      <c r="AI514" s="239">
        <f>Tableau1[[#This Row],[Montant Engagé PO]]-Tableau1[[#This Row],[Montant Liquidé]]</f>
        <v>0</v>
      </c>
      <c r="AJ514" s="237" t="str">
        <f>VLOOKUP(Tableau1[[#This Row],[POposte]],Tableau5[#All],3,FALSE)</f>
        <v>300020861</v>
      </c>
      <c r="AK514" s="237" t="str">
        <f>VLOOKUP(Tableau1[[#This Row],[POposte]],Tableau5[#All],4,FALSE)</f>
        <v>2</v>
      </c>
      <c r="AL514" s="146" t="str">
        <f>VLOOKUP(Tableau1[[#This Row],[POposte]],Tableau5[#All],2,FALSE)</f>
        <v>255223121102</v>
      </c>
      <c r="AM514" s="237" t="str">
        <f>VLOOKUP(Tableau1[[#This Row],[POposte]],Tableau8[],9,FALSE)</f>
        <v>L</v>
      </c>
      <c r="AN514" s="241">
        <f>VLOOKUP(Tableau1[[#This Row],[POposte]],Tableau8[],16,FALSE)</f>
        <v>22</v>
      </c>
      <c r="AO514" s="200">
        <f>VLOOKUP(Tableau1[[#This Row],[POposte]],Tableau8[],17,FALSE)</f>
        <v>0</v>
      </c>
      <c r="AP514" s="1" t="str">
        <f>VLOOKUP(Tableau1[[#This Row],[POposte]],Tableau13[#All],10,FALSE)</f>
        <v>0520</v>
      </c>
      <c r="AQ514" s="1" t="str">
        <f>VLOOKUP(MID(Tableau1[[#This Row],[Codenva]],1,2),Tableau36[],2,FALSE)</f>
        <v>Onderhandelingsprocedure zonder voorafgaande bekendmaking (0500)</v>
      </c>
      <c r="AR514" s="1" t="str">
        <f>VLOOKUP(Tableau1[[#This Row],[POposte]],Tableau13[#All],16,FALSE)</f>
        <v/>
      </c>
      <c r="AS514" s="285" t="str">
        <f>Tableau1[[#This Row],[KRC]]&amp;Tableau1[[#This Row],[Poste KRC]]</f>
        <v>3000208612</v>
      </c>
      <c r="AT514" s="1" t="str">
        <f>VLOOKUP(Tableau1[[#This Row],[Colonne3]],Tableau6[[#All],[krcposte]:[description ]],2,FALSE)</f>
        <v>Testing/reactifs</v>
      </c>
    </row>
    <row r="515" spans="1:46" x14ac:dyDescent="0.35">
      <c r="A515" s="1" t="str">
        <f>Tableau1[[#This Row],[Nº pièce référence]]</f>
        <v>4500689030</v>
      </c>
      <c r="B515" s="124" t="s">
        <v>1907</v>
      </c>
      <c r="C515" s="1" t="s">
        <v>347</v>
      </c>
      <c r="D515" s="1"/>
      <c r="E515" s="1" t="s">
        <v>1916</v>
      </c>
      <c r="F515" s="74"/>
      <c r="G515" s="123"/>
      <c r="H515" s="75" t="s">
        <v>1910</v>
      </c>
      <c r="I515" s="42" t="s">
        <v>1911</v>
      </c>
      <c r="J515" s="172" t="s">
        <v>1655</v>
      </c>
      <c r="K515" s="73"/>
      <c r="L515" s="176" t="s">
        <v>276</v>
      </c>
      <c r="M515" s="42"/>
      <c r="N515" s="42"/>
      <c r="O515" s="42"/>
      <c r="P515" s="42"/>
      <c r="Q515" s="75" t="s">
        <v>1912</v>
      </c>
      <c r="R515" s="226" t="str">
        <f>VLOOKUP(Tableau1[[#This Row],[POposte]],Tableau8[],15,FALSE)</f>
        <v>BB</v>
      </c>
      <c r="S515" s="226" t="str">
        <f>VLOOKUP(Tableau1[[#This Row],[POposte]],Tableau8[],14,FALSE)</f>
        <v>XXX</v>
      </c>
      <c r="T515" s="75" t="str">
        <f>IF(Tableau1[[#This Row],[Strat lancement]]="A0",IF(Tableau1[[#This Row],[Statut lancement]]="X","OK","NOK"),IF(Tableau1[[#This Row],[Strat lancement]]="AA",IF(Tableau1[[#This Row],[Statut lancement]]="XX","OK","NOK"),IF(Tableau1[[#This Row],[Strat lancement]]="BB",IF(Tableau1[[#This Row],[Statut lancement]]="XXX","OK","NOK"))))</f>
        <v>OK</v>
      </c>
      <c r="U515" s="18" t="s">
        <v>1917</v>
      </c>
      <c r="V515" s="1" t="s">
        <v>1918</v>
      </c>
      <c r="W515" s="1" t="s">
        <v>88</v>
      </c>
      <c r="X515" s="2">
        <v>44076</v>
      </c>
      <c r="Y515" s="1" t="s">
        <v>1919</v>
      </c>
      <c r="Z515" s="1" t="s">
        <v>219</v>
      </c>
      <c r="AA515" s="2">
        <v>44076</v>
      </c>
      <c r="AB515" s="1" t="s">
        <v>220</v>
      </c>
      <c r="AC515" s="1" t="str">
        <f>VLOOKUP(Tableau1[[#This Row],[POposte]],Tableau8[#All],18,FALSE)</f>
        <v/>
      </c>
      <c r="AD515" s="236" t="str">
        <f>CONCATENATE(Tableau1[[#This Row],[Nº pièce référence]],Tableau1[[#This Row],[Poste de réf.]])</f>
        <v>450068903010</v>
      </c>
      <c r="AE515" s="237">
        <f>VLOOKUP(Tableau1[[#This Row],[POposte]],Tableau5[#All],5,FALSE)</f>
        <v>1931257.6800000002</v>
      </c>
      <c r="AF515" s="238" t="s">
        <v>52</v>
      </c>
      <c r="AG515" s="237">
        <f>VLOOKUP(Tableau1[[#This Row],[POposte]],Tableau5[#All],6,FALSE)</f>
        <v>1260682.0899999999</v>
      </c>
      <c r="AH515" s="238" t="s">
        <v>52</v>
      </c>
      <c r="AI515" s="239">
        <f>Tableau1[[#This Row],[Montant Engagé PO]]-Tableau1[[#This Row],[Montant Liquidé]]</f>
        <v>670575.59000000032</v>
      </c>
      <c r="AJ515" s="237" t="str">
        <f>VLOOKUP(Tableau1[[#This Row],[POposte]],Tableau5[#All],3,FALSE)</f>
        <v>300020861</v>
      </c>
      <c r="AK515" s="237" t="str">
        <f>VLOOKUP(Tableau1[[#This Row],[POposte]],Tableau5[#All],4,FALSE)</f>
        <v>2</v>
      </c>
      <c r="AL515" s="146" t="str">
        <f>VLOOKUP(Tableau1[[#This Row],[POposte]],Tableau5[#All],2,FALSE)</f>
        <v>255223121102</v>
      </c>
      <c r="AM515" s="237" t="str">
        <f>VLOOKUP(Tableau1[[#This Row],[POposte]],Tableau8[],9,FALSE)</f>
        <v>L</v>
      </c>
      <c r="AN515" s="241">
        <f>VLOOKUP(Tableau1[[#This Row],[POposte]],Tableau8[],16,FALSE)</f>
        <v>11</v>
      </c>
      <c r="AO515" s="200">
        <f>VLOOKUP(Tableau1[[#This Row],[POposte]],Tableau8[],17,FALSE)</f>
        <v>6</v>
      </c>
      <c r="AP515" s="1" t="str">
        <f>VLOOKUP(Tableau1[[#This Row],[POposte]],Tableau13[#All],10,FALSE)</f>
        <v>0500</v>
      </c>
      <c r="AQ515" s="1" t="str">
        <f>VLOOKUP(MID(Tableau1[[#This Row],[Codenva]],1,2),Tableau36[],2,FALSE)</f>
        <v>Onderhandelingsprocedure zonder voorafgaande bekendmaking (0500)</v>
      </c>
      <c r="AR515" s="1" t="str">
        <f>VLOOKUP(Tableau1[[#This Row],[POposte]],Tableau13[#All],16,FALSE)</f>
        <v/>
      </c>
      <c r="AS515" s="285" t="str">
        <f>Tableau1[[#This Row],[KRC]]&amp;Tableau1[[#This Row],[Poste KRC]]</f>
        <v>3000208612</v>
      </c>
      <c r="AT515" s="1" t="str">
        <f>VLOOKUP(Tableau1[[#This Row],[Colonne3]],Tableau6[[#All],[krcposte]:[description ]],2,FALSE)</f>
        <v>Testing/reactifs</v>
      </c>
    </row>
    <row r="516" spans="1:46" x14ac:dyDescent="0.35">
      <c r="A516" s="1" t="str">
        <f>Tableau1[[#This Row],[Nº pièce référence]]</f>
        <v>4500688802</v>
      </c>
      <c r="B516" s="130" t="s">
        <v>1428</v>
      </c>
      <c r="C516" s="1"/>
      <c r="D516" s="1" t="s">
        <v>1920</v>
      </c>
      <c r="E516" s="1" t="s">
        <v>1921</v>
      </c>
      <c r="F516" s="178"/>
      <c r="G516" s="123"/>
      <c r="H516" s="95">
        <v>43965</v>
      </c>
      <c r="I516" s="33">
        <v>16452</v>
      </c>
      <c r="J516" s="73" t="s">
        <v>396</v>
      </c>
      <c r="K516" s="73"/>
      <c r="L516" s="176" t="s">
        <v>276</v>
      </c>
      <c r="M516" s="33"/>
      <c r="N516" s="33"/>
      <c r="O516" s="33"/>
      <c r="P516" s="33"/>
      <c r="Q516" s="75">
        <v>43967</v>
      </c>
      <c r="R516" s="226" t="str">
        <f>VLOOKUP(Tableau1[[#This Row],[POposte]],Tableau8[],15,FALSE)</f>
        <v>BB</v>
      </c>
      <c r="S516" s="226" t="str">
        <f>VLOOKUP(Tableau1[[#This Row],[POposte]],Tableau8[],14,FALSE)</f>
        <v>XXX</v>
      </c>
      <c r="T516" s="75" t="str">
        <f>IF(Tableau1[[#This Row],[Strat lancement]]="A0",IF(Tableau1[[#This Row],[Statut lancement]]="X","OK","NOK"),IF(Tableau1[[#This Row],[Strat lancement]]="AA",IF(Tableau1[[#This Row],[Statut lancement]]="XX","OK","NOK"),IF(Tableau1[[#This Row],[Strat lancement]]="BB",IF(Tableau1[[#This Row],[Statut lancement]]="XXX","OK","NOK"))))</f>
        <v>OK</v>
      </c>
      <c r="U516" s="193" t="s">
        <v>1922</v>
      </c>
      <c r="V516" s="1" t="s">
        <v>1923</v>
      </c>
      <c r="W516" s="1" t="s">
        <v>88</v>
      </c>
      <c r="X516" s="2">
        <v>44076</v>
      </c>
      <c r="Y516" s="1" t="s">
        <v>1924</v>
      </c>
      <c r="Z516" s="1" t="s">
        <v>219</v>
      </c>
      <c r="AA516" s="2">
        <v>44076</v>
      </c>
      <c r="AB516" s="1" t="s">
        <v>220</v>
      </c>
      <c r="AC516" s="1" t="str">
        <f>VLOOKUP(Tableau1[[#This Row],[POposte]],Tableau8[#All],18,FALSE)</f>
        <v>I1</v>
      </c>
      <c r="AD516" s="236" t="str">
        <f>CONCATENATE(Tableau1[[#This Row],[Nº pièce référence]],Tableau1[[#This Row],[Poste de réf.]])</f>
        <v>450068880210</v>
      </c>
      <c r="AE516" s="237">
        <f>VLOOKUP(Tableau1[[#This Row],[POposte]],Tableau5[#All],5,FALSE)</f>
        <v>10257.17</v>
      </c>
      <c r="AF516" s="238" t="s">
        <v>52</v>
      </c>
      <c r="AG516" s="237">
        <f>VLOOKUP(Tableau1[[#This Row],[POposte]],Tableau5[#All],6,FALSE)</f>
        <v>10257.17</v>
      </c>
      <c r="AH516" s="238" t="s">
        <v>52</v>
      </c>
      <c r="AI516" s="239">
        <f>Tableau1[[#This Row],[Montant Engagé PO]]-Tableau1[[#This Row],[Montant Liquidé]]</f>
        <v>0</v>
      </c>
      <c r="AJ516" s="237" t="str">
        <f>VLOOKUP(Tableau1[[#This Row],[POposte]],Tableau5[#All],3,FALSE)</f>
        <v>300020861</v>
      </c>
      <c r="AK516" s="237" t="str">
        <f>VLOOKUP(Tableau1[[#This Row],[POposte]],Tableau5[#All],4,FALSE)</f>
        <v>5</v>
      </c>
      <c r="AL516" s="146" t="str">
        <f>VLOOKUP(Tableau1[[#This Row],[POposte]],Tableau5[#All],2,FALSE)</f>
        <v>255223121102</v>
      </c>
      <c r="AM516" s="237" t="str">
        <f>VLOOKUP(Tableau1[[#This Row],[POposte]],Tableau8[],9,FALSE)</f>
        <v>Z</v>
      </c>
      <c r="AN516" s="241">
        <f>VLOOKUP(Tableau1[[#This Row],[POposte]],Tableau8[],16,FALSE)</f>
        <v>1</v>
      </c>
      <c r="AO516" s="200">
        <f>VLOOKUP(Tableau1[[#This Row],[POposte]],Tableau8[],17,FALSE)</f>
        <v>0</v>
      </c>
      <c r="AP516" s="1" t="str">
        <f>VLOOKUP(Tableau1[[#This Row],[POposte]],Tableau13[#All],10,FALSE)</f>
        <v>0800</v>
      </c>
      <c r="AQ516" s="1" t="str">
        <f>VLOOKUP(MID(Tableau1[[#This Row],[Codenva]],1,2),Tableau36[],2,FALSE)</f>
        <v>Overheidsopdrachten van beperkte waarde (0800)</v>
      </c>
      <c r="AR516" s="1" t="str">
        <f>VLOOKUP(Tableau1[[#This Row],[POposte]],Tableau13[#All],16,FALSE)</f>
        <v/>
      </c>
      <c r="AS516" s="285" t="str">
        <f>Tableau1[[#This Row],[KRC]]&amp;Tableau1[[#This Row],[Poste KRC]]</f>
        <v>3000208615</v>
      </c>
      <c r="AT516" s="1" t="str">
        <f>VLOOKUP(Tableau1[[#This Row],[Colonne3]],Tableau6[[#All],[krcposte]:[description ]],2,FALSE)</f>
        <v>Médicament (AFMPS)</v>
      </c>
    </row>
    <row r="517" spans="1:46" x14ac:dyDescent="0.35">
      <c r="A517" s="1" t="str">
        <f>Tableau1[[#This Row],[Nº pièce référence]]</f>
        <v>4500688882</v>
      </c>
      <c r="B517" s="130" t="s">
        <v>1925</v>
      </c>
      <c r="C517" s="1"/>
      <c r="D517" s="1" t="s">
        <v>1926</v>
      </c>
      <c r="E517" s="1" t="s">
        <v>1927</v>
      </c>
      <c r="F517" s="178"/>
      <c r="G517" s="123"/>
      <c r="H517" s="75">
        <v>44071</v>
      </c>
      <c r="I517" s="42">
        <v>21251</v>
      </c>
      <c r="J517" s="172" t="s">
        <v>1655</v>
      </c>
      <c r="K517" s="73"/>
      <c r="L517" s="176" t="s">
        <v>276</v>
      </c>
      <c r="M517" s="42"/>
      <c r="N517" s="42"/>
      <c r="O517" s="42"/>
      <c r="P517" s="42"/>
      <c r="Q517" s="75">
        <v>44078</v>
      </c>
      <c r="R517" s="226" t="str">
        <f>VLOOKUP(Tableau1[[#This Row],[POposte]],Tableau8[],15,FALSE)</f>
        <v>BB</v>
      </c>
      <c r="S517" s="226" t="str">
        <f>VLOOKUP(Tableau1[[#This Row],[POposte]],Tableau8[],14,FALSE)</f>
        <v>XXX</v>
      </c>
      <c r="T517" s="75" t="str">
        <f>IF(Tableau1[[#This Row],[Strat lancement]]="A0",IF(Tableau1[[#This Row],[Statut lancement]]="X","OK","NOK"),IF(Tableau1[[#This Row],[Strat lancement]]="AA",IF(Tableau1[[#This Row],[Statut lancement]]="XX","OK","NOK"),IF(Tableau1[[#This Row],[Strat lancement]]="BB",IF(Tableau1[[#This Row],[Statut lancement]]="XXX","OK","NOK"))))</f>
        <v>OK</v>
      </c>
      <c r="U517" s="193" t="s">
        <v>1928</v>
      </c>
      <c r="V517" s="1" t="s">
        <v>1929</v>
      </c>
      <c r="W517" s="1" t="s">
        <v>88</v>
      </c>
      <c r="X517" s="2">
        <v>44076</v>
      </c>
      <c r="Y517" s="1" t="s">
        <v>1930</v>
      </c>
      <c r="Z517" s="1" t="s">
        <v>219</v>
      </c>
      <c r="AA517" s="2">
        <v>44076</v>
      </c>
      <c r="AB517" s="1" t="s">
        <v>220</v>
      </c>
      <c r="AC517" s="1" t="str">
        <f>VLOOKUP(Tableau1[[#This Row],[POposte]],Tableau8[#All],18,FALSE)</f>
        <v/>
      </c>
      <c r="AD517" s="236" t="str">
        <f>CONCATENATE(Tableau1[[#This Row],[Nº pièce référence]],Tableau1[[#This Row],[Poste de réf.]])</f>
        <v>450068888210</v>
      </c>
      <c r="AE517" s="237">
        <f>VLOOKUP(Tableau1[[#This Row],[POposte]],Tableau5[#All],5,FALSE)</f>
        <v>190949.85</v>
      </c>
      <c r="AF517" s="238" t="s">
        <v>52</v>
      </c>
      <c r="AG517" s="237">
        <f>VLOOKUP(Tableau1[[#This Row],[POposte]],Tableau5[#All],6,FALSE)</f>
        <v>190949.85</v>
      </c>
      <c r="AH517" s="238" t="s">
        <v>52</v>
      </c>
      <c r="AI517" s="239">
        <f>Tableau1[[#This Row],[Montant Engagé PO]]-Tableau1[[#This Row],[Montant Liquidé]]</f>
        <v>0</v>
      </c>
      <c r="AJ517" s="237" t="str">
        <f>VLOOKUP(Tableau1[[#This Row],[POposte]],Tableau5[#All],3,FALSE)</f>
        <v>300020861</v>
      </c>
      <c r="AK517" s="237" t="str">
        <f>VLOOKUP(Tableau1[[#This Row],[POposte]],Tableau5[#All],4,FALSE)</f>
        <v>1</v>
      </c>
      <c r="AL517" s="146" t="str">
        <f>VLOOKUP(Tableau1[[#This Row],[POposte]],Tableau5[#All],2,FALSE)</f>
        <v>255223121102</v>
      </c>
      <c r="AM517" s="237" t="str">
        <f>VLOOKUP(Tableau1[[#This Row],[POposte]],Tableau8[],9,FALSE)</f>
        <v>Z</v>
      </c>
      <c r="AN517" s="241">
        <f>VLOOKUP(Tableau1[[#This Row],[POposte]],Tableau8[],16,FALSE)</f>
        <v>1</v>
      </c>
      <c r="AO517" s="200">
        <f>VLOOKUP(Tableau1[[#This Row],[POposte]],Tableau8[],17,FALSE)</f>
        <v>0</v>
      </c>
      <c r="AP517" s="1" t="str">
        <f>VLOOKUP(Tableau1[[#This Row],[POposte]],Tableau13[#All],10,FALSE)</f>
        <v>4100</v>
      </c>
      <c r="AQ517" s="1" t="str">
        <f>VLOOKUP(MID(Tableau1[[#This Row],[Codenva]],1,2),Tableau36[],2,FALSE)</f>
        <v>Diverse Uitgaven die niet tot overheidsopdrachten behoren (4100)</v>
      </c>
      <c r="AR517" s="1" t="str">
        <f>VLOOKUP(Tableau1[[#This Row],[POposte]],Tableau13[#All],16,FALSE)</f>
        <v/>
      </c>
      <c r="AS517" s="285" t="str">
        <f>Tableau1[[#This Row],[KRC]]&amp;Tableau1[[#This Row],[Poste KRC]]</f>
        <v>3000208611</v>
      </c>
      <c r="AT517" s="1" t="str">
        <f>VLOOKUP(Tableau1[[#This Row],[Colonne3]],Tableau6[[#All],[krcposte]:[description ]],2,FALSE)</f>
        <v>PPE</v>
      </c>
    </row>
    <row r="518" spans="1:46" x14ac:dyDescent="0.35">
      <c r="A518" s="1" t="str">
        <f>Tableau1[[#This Row],[Nº pièce référence]]</f>
        <v>4500689224</v>
      </c>
      <c r="B518" s="124" t="s">
        <v>1892</v>
      </c>
      <c r="C518" s="1"/>
      <c r="D518" s="1"/>
      <c r="E518" s="1" t="s">
        <v>1931</v>
      </c>
      <c r="F518" s="178"/>
      <c r="G518" s="123"/>
      <c r="H518" s="73" t="s">
        <v>214</v>
      </c>
      <c r="I518" s="73" t="s">
        <v>214</v>
      </c>
      <c r="J518" s="73"/>
      <c r="K518" s="73"/>
      <c r="L518" s="176" t="s">
        <v>276</v>
      </c>
      <c r="M518" s="73"/>
      <c r="N518" s="73"/>
      <c r="O518" s="73"/>
      <c r="P518" s="73"/>
      <c r="Q518" s="73"/>
      <c r="R518" s="226" t="str">
        <f>VLOOKUP(Tableau1[[#This Row],[POposte]],Tableau8[],15,FALSE)</f>
        <v>A0</v>
      </c>
      <c r="S518" s="226" t="str">
        <f>VLOOKUP(Tableau1[[#This Row],[POposte]],Tableau8[],14,FALSE)</f>
        <v>X</v>
      </c>
      <c r="T518" s="75" t="str">
        <f>IF(Tableau1[[#This Row],[Strat lancement]]="A0",IF(Tableau1[[#This Row],[Statut lancement]]="X","OK","NOK"),IF(Tableau1[[#This Row],[Strat lancement]]="AA",IF(Tableau1[[#This Row],[Statut lancement]]="XX","OK","NOK"),IF(Tableau1[[#This Row],[Strat lancement]]="BB",IF(Tableau1[[#This Row],[Statut lancement]]="XXX","OK","NOK"))))</f>
        <v>OK</v>
      </c>
      <c r="U518" s="18" t="s">
        <v>1932</v>
      </c>
      <c r="V518" s="1" t="s">
        <v>1933</v>
      </c>
      <c r="W518" s="1" t="s">
        <v>88</v>
      </c>
      <c r="X518" s="2">
        <v>44077</v>
      </c>
      <c r="Y518" s="1" t="s">
        <v>1934</v>
      </c>
      <c r="Z518" s="1" t="s">
        <v>219</v>
      </c>
      <c r="AA518" s="2">
        <v>44077</v>
      </c>
      <c r="AB518" s="1" t="s">
        <v>220</v>
      </c>
      <c r="AC518" s="1" t="str">
        <f>VLOOKUP(Tableau1[[#This Row],[POposte]],Tableau8[#All],18,FALSE)</f>
        <v/>
      </c>
      <c r="AD518" s="236" t="str">
        <f>CONCATENATE(Tableau1[[#This Row],[Nº pièce référence]],Tableau1[[#This Row],[Poste de réf.]])</f>
        <v>450068922410</v>
      </c>
      <c r="AE518" s="237">
        <f>VLOOKUP(Tableau1[[#This Row],[POposte]],Tableau5[#All],5,FALSE)</f>
        <v>2418.04</v>
      </c>
      <c r="AF518" s="238" t="s">
        <v>52</v>
      </c>
      <c r="AG518" s="237">
        <f>VLOOKUP(Tableau1[[#This Row],[POposte]],Tableau5[#All],6,FALSE)</f>
        <v>2418.04</v>
      </c>
      <c r="AH518" s="238" t="s">
        <v>52</v>
      </c>
      <c r="AI518" s="239">
        <f>Tableau1[[#This Row],[Montant Engagé PO]]-Tableau1[[#This Row],[Montant Liquidé]]</f>
        <v>0</v>
      </c>
      <c r="AJ518" s="237" t="str">
        <f>VLOOKUP(Tableau1[[#This Row],[POposte]],Tableau5[#All],3,FALSE)</f>
        <v>300020861</v>
      </c>
      <c r="AK518" s="237" t="str">
        <f>VLOOKUP(Tableau1[[#This Row],[POposte]],Tableau5[#All],4,FALSE)</f>
        <v>5</v>
      </c>
      <c r="AL518" s="146" t="str">
        <f>VLOOKUP(Tableau1[[#This Row],[POposte]],Tableau5[#All],2,FALSE)</f>
        <v>255223121102</v>
      </c>
      <c r="AM518" s="237" t="str">
        <f>VLOOKUP(Tableau1[[#This Row],[POposte]],Tableau8[],9,FALSE)</f>
        <v>Z</v>
      </c>
      <c r="AN518" s="241">
        <f>VLOOKUP(Tableau1[[#This Row],[POposte]],Tableau8[],16,FALSE)</f>
        <v>1</v>
      </c>
      <c r="AO518" s="200">
        <f>VLOOKUP(Tableau1[[#This Row],[POposte]],Tableau8[],17,FALSE)</f>
        <v>0</v>
      </c>
      <c r="AP518" s="1" t="str">
        <f>VLOOKUP(Tableau1[[#This Row],[POposte]],Tableau13[#All],10,FALSE)</f>
        <v>0800</v>
      </c>
      <c r="AQ518" s="1" t="str">
        <f>VLOOKUP(MID(Tableau1[[#This Row],[Codenva]],1,2),Tableau36[],2,FALSE)</f>
        <v>Overheidsopdrachten van beperkte waarde (0800)</v>
      </c>
      <c r="AR518" s="1" t="str">
        <f>VLOOKUP(Tableau1[[#This Row],[POposte]],Tableau13[#All],16,FALSE)</f>
        <v/>
      </c>
      <c r="AS518" s="285" t="str">
        <f>Tableau1[[#This Row],[KRC]]&amp;Tableau1[[#This Row],[Poste KRC]]</f>
        <v>3000208615</v>
      </c>
      <c r="AT518" s="1" t="str">
        <f>VLOOKUP(Tableau1[[#This Row],[Colonne3]],Tableau6[[#All],[krcposte]:[description ]],2,FALSE)</f>
        <v>Médicament (AFMPS)</v>
      </c>
    </row>
    <row r="519" spans="1:46" x14ac:dyDescent="0.35">
      <c r="A519" s="1" t="str">
        <f>Tableau1[[#This Row],[Nº pièce référence]]</f>
        <v>4500689190</v>
      </c>
      <c r="B519" s="124" t="s">
        <v>1892</v>
      </c>
      <c r="C519" s="1"/>
      <c r="D519" s="1"/>
      <c r="E519" s="1" t="s">
        <v>1935</v>
      </c>
      <c r="F519" s="178"/>
      <c r="G519" s="123"/>
      <c r="H519" s="73" t="s">
        <v>214</v>
      </c>
      <c r="I519" s="73" t="s">
        <v>214</v>
      </c>
      <c r="J519" s="73"/>
      <c r="K519" s="73"/>
      <c r="L519" s="176" t="s">
        <v>276</v>
      </c>
      <c r="M519" s="73"/>
      <c r="N519" s="73"/>
      <c r="O519" s="73"/>
      <c r="P519" s="73"/>
      <c r="Q519" s="73"/>
      <c r="R519" s="226" t="str">
        <f>VLOOKUP(Tableau1[[#This Row],[POposte]],Tableau8[],15,FALSE)</f>
        <v>A0</v>
      </c>
      <c r="S519" s="226" t="str">
        <f>VLOOKUP(Tableau1[[#This Row],[POposte]],Tableau8[],14,FALSE)</f>
        <v>X</v>
      </c>
      <c r="T519" s="75" t="str">
        <f>IF(Tableau1[[#This Row],[Strat lancement]]="A0",IF(Tableau1[[#This Row],[Statut lancement]]="X","OK","NOK"),IF(Tableau1[[#This Row],[Strat lancement]]="AA",IF(Tableau1[[#This Row],[Statut lancement]]="XX","OK","NOK"),IF(Tableau1[[#This Row],[Strat lancement]]="BB",IF(Tableau1[[#This Row],[Statut lancement]]="XXX","OK","NOK"))))</f>
        <v>OK</v>
      </c>
      <c r="U519" s="18" t="s">
        <v>1936</v>
      </c>
      <c r="V519" s="1" t="s">
        <v>1937</v>
      </c>
      <c r="W519" s="1" t="s">
        <v>88</v>
      </c>
      <c r="X519" s="2">
        <v>44077</v>
      </c>
      <c r="Y519" s="1" t="s">
        <v>1938</v>
      </c>
      <c r="Z519" s="1" t="s">
        <v>219</v>
      </c>
      <c r="AA519" s="2">
        <v>44077</v>
      </c>
      <c r="AB519" s="1" t="s">
        <v>220</v>
      </c>
      <c r="AC519" s="1" t="str">
        <f>VLOOKUP(Tableau1[[#This Row],[POposte]],Tableau8[#All],18,FALSE)</f>
        <v/>
      </c>
      <c r="AD519" s="236" t="str">
        <f>CONCATENATE(Tableau1[[#This Row],[Nº pièce référence]],Tableau1[[#This Row],[Poste de réf.]])</f>
        <v>450068919010</v>
      </c>
      <c r="AE519" s="237">
        <f>VLOOKUP(Tableau1[[#This Row],[POposte]],Tableau5[#All],5,FALSE)</f>
        <v>370.26</v>
      </c>
      <c r="AF519" s="238" t="s">
        <v>52</v>
      </c>
      <c r="AG519" s="237">
        <f>VLOOKUP(Tableau1[[#This Row],[POposte]],Tableau5[#All],6,FALSE)</f>
        <v>370.26</v>
      </c>
      <c r="AH519" s="238" t="s">
        <v>52</v>
      </c>
      <c r="AI519" s="239">
        <f>Tableau1[[#This Row],[Montant Engagé PO]]-Tableau1[[#This Row],[Montant Liquidé]]</f>
        <v>0</v>
      </c>
      <c r="AJ519" s="237" t="str">
        <f>VLOOKUP(Tableau1[[#This Row],[POposte]],Tableau5[#All],3,FALSE)</f>
        <v>300020861</v>
      </c>
      <c r="AK519" s="237" t="str">
        <f>VLOOKUP(Tableau1[[#This Row],[POposte]],Tableau5[#All],4,FALSE)</f>
        <v>1</v>
      </c>
      <c r="AL519" s="146" t="str">
        <f>VLOOKUP(Tableau1[[#This Row],[POposte]],Tableau5[#All],2,FALSE)</f>
        <v>255223121102</v>
      </c>
      <c r="AM519" s="237" t="str">
        <f>VLOOKUP(Tableau1[[#This Row],[POposte]],Tableau8[],9,FALSE)</f>
        <v>Z</v>
      </c>
      <c r="AN519" s="241">
        <f>VLOOKUP(Tableau1[[#This Row],[POposte]],Tableau8[],16,FALSE)</f>
        <v>1</v>
      </c>
      <c r="AO519" s="200">
        <f>VLOOKUP(Tableau1[[#This Row],[POposte]],Tableau8[],17,FALSE)</f>
        <v>0</v>
      </c>
      <c r="AP519" s="1" t="str">
        <f>VLOOKUP(Tableau1[[#This Row],[POposte]],Tableau13[#All],10,FALSE)</f>
        <v>0800</v>
      </c>
      <c r="AQ519" s="1" t="str">
        <f>VLOOKUP(MID(Tableau1[[#This Row],[Codenva]],1,2),Tableau36[],2,FALSE)</f>
        <v>Overheidsopdrachten van beperkte waarde (0800)</v>
      </c>
      <c r="AR519" s="1" t="str">
        <f>VLOOKUP(Tableau1[[#This Row],[POposte]],Tableau13[#All],16,FALSE)</f>
        <v/>
      </c>
      <c r="AS519" s="285" t="str">
        <f>Tableau1[[#This Row],[KRC]]&amp;Tableau1[[#This Row],[Poste KRC]]</f>
        <v>3000208611</v>
      </c>
      <c r="AT519" s="1" t="str">
        <f>VLOOKUP(Tableau1[[#This Row],[Colonne3]],Tableau6[[#All],[krcposte]:[description ]],2,FALSE)</f>
        <v>PPE</v>
      </c>
    </row>
    <row r="520" spans="1:46" x14ac:dyDescent="0.35">
      <c r="A520" s="1" t="str">
        <f>Tableau1[[#This Row],[Nº pièce référence]]</f>
        <v>4500689393</v>
      </c>
      <c r="B520" s="124" t="s">
        <v>1939</v>
      </c>
      <c r="C520" s="1"/>
      <c r="D520" s="1"/>
      <c r="E520" s="1" t="s">
        <v>1903</v>
      </c>
      <c r="F520" s="74"/>
      <c r="G520" s="123"/>
      <c r="H520" s="95">
        <v>44068</v>
      </c>
      <c r="I520" s="42">
        <v>21109</v>
      </c>
      <c r="J520" s="172" t="s">
        <v>1655</v>
      </c>
      <c r="K520" s="73"/>
      <c r="L520" s="176" t="s">
        <v>276</v>
      </c>
      <c r="M520" s="42"/>
      <c r="N520" s="42"/>
      <c r="O520" s="42"/>
      <c r="P520" s="42"/>
      <c r="Q520" s="75">
        <v>44078</v>
      </c>
      <c r="R520" s="226" t="str">
        <f>VLOOKUP(Tableau1[[#This Row],[POposte]],Tableau8[],15,FALSE)</f>
        <v>BB</v>
      </c>
      <c r="S520" s="226" t="str">
        <f>VLOOKUP(Tableau1[[#This Row],[POposte]],Tableau8[],14,FALSE)</f>
        <v>XXX</v>
      </c>
      <c r="T520" s="75" t="str">
        <f>IF(Tableau1[[#This Row],[Strat lancement]]="A0",IF(Tableau1[[#This Row],[Statut lancement]]="X","OK","NOK"),IF(Tableau1[[#This Row],[Strat lancement]]="AA",IF(Tableau1[[#This Row],[Statut lancement]]="XX","OK","NOK"),IF(Tableau1[[#This Row],[Strat lancement]]="BB",IF(Tableau1[[#This Row],[Statut lancement]]="XXX","OK","NOK"))))</f>
        <v>OK</v>
      </c>
      <c r="U520" s="18" t="s">
        <v>1904</v>
      </c>
      <c r="V520" s="1" t="s">
        <v>1940</v>
      </c>
      <c r="W520" s="1" t="s">
        <v>88</v>
      </c>
      <c r="X520" s="2">
        <v>44078</v>
      </c>
      <c r="Y520" s="1" t="s">
        <v>1906</v>
      </c>
      <c r="Z520" s="1" t="s">
        <v>219</v>
      </c>
      <c r="AA520" s="2">
        <v>44078</v>
      </c>
      <c r="AB520" s="1" t="s">
        <v>220</v>
      </c>
      <c r="AC520" s="1" t="str">
        <f>VLOOKUP(Tableau1[[#This Row],[POposte]],Tableau8[#All],18,FALSE)</f>
        <v/>
      </c>
      <c r="AD520" s="236" t="str">
        <f>CONCATENATE(Tableau1[[#This Row],[Nº pièce référence]],Tableau1[[#This Row],[Poste de réf.]])</f>
        <v>450068939310</v>
      </c>
      <c r="AE520" s="237">
        <f>VLOOKUP(Tableau1[[#This Row],[POposte]],Tableau5[#All],5,FALSE)</f>
        <v>387200</v>
      </c>
      <c r="AF520" s="238" t="s">
        <v>52</v>
      </c>
      <c r="AG520" s="237">
        <f>VLOOKUP(Tableau1[[#This Row],[POposte]],Tableau5[#All],6,FALSE)</f>
        <v>387200</v>
      </c>
      <c r="AH520" s="238" t="s">
        <v>52</v>
      </c>
      <c r="AI520" s="239">
        <f>Tableau1[[#This Row],[Montant Engagé PO]]-Tableau1[[#This Row],[Montant Liquidé]]</f>
        <v>0</v>
      </c>
      <c r="AJ520" s="237" t="str">
        <f>VLOOKUP(Tableau1[[#This Row],[POposte]],Tableau5[#All],3,FALSE)</f>
        <v>300020861</v>
      </c>
      <c r="AK520" s="237" t="str">
        <f>VLOOKUP(Tableau1[[#This Row],[POposte]],Tableau5[#All],4,FALSE)</f>
        <v>1</v>
      </c>
      <c r="AL520" s="146" t="str">
        <f>VLOOKUP(Tableau1[[#This Row],[POposte]],Tableau5[#All],2,FALSE)</f>
        <v>255223121102</v>
      </c>
      <c r="AM520" s="237" t="str">
        <f>VLOOKUP(Tableau1[[#This Row],[POposte]],Tableau8[],9,FALSE)</f>
        <v>Z</v>
      </c>
      <c r="AN520" s="241">
        <f>VLOOKUP(Tableau1[[#This Row],[POposte]],Tableau8[],16,FALSE)</f>
        <v>1</v>
      </c>
      <c r="AO520" s="200">
        <f>VLOOKUP(Tableau1[[#This Row],[POposte]],Tableau8[],17,FALSE)</f>
        <v>0</v>
      </c>
      <c r="AP520" s="1" t="str">
        <f>VLOOKUP(Tableau1[[#This Row],[POposte]],Tableau13[#All],10,FALSE)</f>
        <v>0500</v>
      </c>
      <c r="AQ520" s="1" t="str">
        <f>VLOOKUP(MID(Tableau1[[#This Row],[Codenva]],1,2),Tableau36[],2,FALSE)</f>
        <v>Onderhandelingsprocedure zonder voorafgaande bekendmaking (0500)</v>
      </c>
      <c r="AR520" s="1" t="str">
        <f>VLOOKUP(Tableau1[[#This Row],[POposte]],Tableau13[#All],16,FALSE)</f>
        <v/>
      </c>
      <c r="AS520" s="285" t="str">
        <f>Tableau1[[#This Row],[KRC]]&amp;Tableau1[[#This Row],[Poste KRC]]</f>
        <v>3000208611</v>
      </c>
      <c r="AT520" s="1" t="str">
        <f>VLOOKUP(Tableau1[[#This Row],[Colonne3]],Tableau6[[#All],[krcposte]:[description ]],2,FALSE)</f>
        <v>PPE</v>
      </c>
    </row>
    <row r="521" spans="1:46" hidden="1" x14ac:dyDescent="0.35">
      <c r="A521" s="1" t="str">
        <f>Tableau1[[#This Row],[Nº pièce référence]]</f>
        <v>4500689614</v>
      </c>
      <c r="B521" s="124" t="s">
        <v>1941</v>
      </c>
      <c r="C521" s="1"/>
      <c r="D521" s="1" t="s">
        <v>1942</v>
      </c>
      <c r="E521" s="1" t="s">
        <v>1943</v>
      </c>
      <c r="F521" s="74"/>
      <c r="G521" s="123"/>
      <c r="H521" s="75">
        <v>44078</v>
      </c>
      <c r="I521" s="42">
        <v>21435</v>
      </c>
      <c r="J521" s="73"/>
      <c r="K521" s="73"/>
      <c r="L521" s="1" t="s">
        <v>221</v>
      </c>
      <c r="M521" s="42"/>
      <c r="N521" s="42"/>
      <c r="O521" s="42"/>
      <c r="P521" s="42"/>
      <c r="Q521" s="183" t="s">
        <v>350</v>
      </c>
      <c r="R521" s="226" t="str">
        <f>VLOOKUP(Tableau1[[#This Row],[POposte]],Tableau8[],15,FALSE)</f>
        <v>BB</v>
      </c>
      <c r="S521" s="226" t="str">
        <f>VLOOKUP(Tableau1[[#This Row],[POposte]],Tableau8[],14,FALSE)</f>
        <v>XXX</v>
      </c>
      <c r="T521" s="114" t="str">
        <f>IF(Tableau1[[#This Row],[Strat lancement]]="A0",IF(Tableau1[[#This Row],[Statut lancement]]="X","OK","NOK"),IF(Tableau1[[#This Row],[Strat lancement]]="AA",IF(Tableau1[[#This Row],[Statut lancement]]="XX","OK","NOK"),IF(Tableau1[[#This Row],[Strat lancement]]="BB",IF(Tableau1[[#This Row],[Statut lancement]]="XXX","OK","NOK"))))</f>
        <v>OK</v>
      </c>
      <c r="U521" s="194" t="s">
        <v>1944</v>
      </c>
      <c r="V521" s="93" t="s">
        <v>1945</v>
      </c>
      <c r="W521" s="93" t="s">
        <v>88</v>
      </c>
      <c r="X521" s="2">
        <v>44081</v>
      </c>
      <c r="Y521" s="1" t="s">
        <v>1946</v>
      </c>
      <c r="Z521" s="1" t="s">
        <v>219</v>
      </c>
      <c r="AA521" s="2">
        <v>44081</v>
      </c>
      <c r="AB521" s="1" t="s">
        <v>220</v>
      </c>
      <c r="AC521" s="1" t="str">
        <f>VLOOKUP(Tableau1[[#This Row],[POposte]],Tableau8[#All],18,FALSE)</f>
        <v/>
      </c>
      <c r="AD521" s="236" t="str">
        <f>CONCATENATE(Tableau1[[#This Row],[Nº pièce référence]],Tableau1[[#This Row],[Poste de réf.]])</f>
        <v>450068961410</v>
      </c>
      <c r="AE521" s="237">
        <f>VLOOKUP(Tableau1[[#This Row],[POposte]],Tableau5[#All],5,FALSE)</f>
        <v>10164</v>
      </c>
      <c r="AF521" s="238" t="s">
        <v>52</v>
      </c>
      <c r="AG521" s="237">
        <f>VLOOKUP(Tableau1[[#This Row],[POposte]],Tableau5[#All],6,FALSE)</f>
        <v>10164</v>
      </c>
      <c r="AH521" s="238" t="s">
        <v>52</v>
      </c>
      <c r="AI521" s="239">
        <f>Tableau1[[#This Row],[Montant Engagé PO]]-Tableau1[[#This Row],[Montant Liquidé]]</f>
        <v>0</v>
      </c>
      <c r="AJ521" s="237" t="str">
        <f>VLOOKUP(Tableau1[[#This Row],[POposte]],Tableau5[#All],3,FALSE)</f>
        <v>300020900</v>
      </c>
      <c r="AK521" s="237" t="str">
        <f>VLOOKUP(Tableau1[[#This Row],[POposte]],Tableau5[#All],4,FALSE)</f>
        <v>7</v>
      </c>
      <c r="AL521" s="146" t="str">
        <f>VLOOKUP(Tableau1[[#This Row],[POposte]],Tableau5[#All],2,FALSE)</f>
        <v>255221121113</v>
      </c>
      <c r="AM521" s="237" t="str">
        <f>VLOOKUP(Tableau1[[#This Row],[POposte]],Tableau8[],9,FALSE)</f>
        <v>L</v>
      </c>
      <c r="AN521" s="241">
        <f>VLOOKUP(Tableau1[[#This Row],[POposte]],Tableau8[],16,FALSE)</f>
        <v>1</v>
      </c>
      <c r="AO521" s="200">
        <f>VLOOKUP(Tableau1[[#This Row],[POposte]],Tableau8[],17,FALSE)</f>
        <v>0</v>
      </c>
      <c r="AP521" s="1" t="str">
        <f>VLOOKUP(Tableau1[[#This Row],[POposte]],Tableau13[#All],10,FALSE)</f>
        <v>1100</v>
      </c>
      <c r="AQ521" s="1" t="str">
        <f>VLOOKUP(MID(Tableau1[[#This Row],[Codenva]],1,2),Tableau36[],2,FALSE)</f>
        <v>Uitvoeringsincidentent- door bijakten</v>
      </c>
      <c r="AR521" s="1" t="str">
        <f>VLOOKUP(Tableau1[[#This Row],[POposte]],Tableau13[#All],16,FALSE)</f>
        <v/>
      </c>
      <c r="AS521" s="285" t="str">
        <f>Tableau1[[#This Row],[KRC]]&amp;Tableau1[[#This Row],[Poste KRC]]</f>
        <v>3000209007</v>
      </c>
      <c r="AT521" s="1" t="e">
        <f>VLOOKUP(Tableau1[[#This Row],[Colonne3]],Tableau6[[#All],[krcposte]:[description ]],2,FALSE)</f>
        <v>#N/A</v>
      </c>
    </row>
    <row r="522" spans="1:46" hidden="1" x14ac:dyDescent="0.35">
      <c r="A522" s="1" t="str">
        <f>Tableau1[[#This Row],[Nº pièce référence]]</f>
        <v>4500689614</v>
      </c>
      <c r="B522" s="124" t="s">
        <v>1941</v>
      </c>
      <c r="C522" s="1"/>
      <c r="D522" s="1" t="s">
        <v>1942</v>
      </c>
      <c r="E522" s="1" t="s">
        <v>1943</v>
      </c>
      <c r="F522" s="178"/>
      <c r="G522" s="123"/>
      <c r="H522" s="75">
        <v>44078</v>
      </c>
      <c r="I522" s="42">
        <v>21435</v>
      </c>
      <c r="J522" s="73"/>
      <c r="K522" s="73"/>
      <c r="L522" s="1" t="s">
        <v>221</v>
      </c>
      <c r="M522" s="42"/>
      <c r="N522" s="42"/>
      <c r="O522" s="42"/>
      <c r="P522" s="42"/>
      <c r="Q522" s="183" t="s">
        <v>350</v>
      </c>
      <c r="R522" s="226" t="str">
        <f>VLOOKUP(Tableau1[[#This Row],[POposte]],Tableau8[],15,FALSE)</f>
        <v>BB</v>
      </c>
      <c r="S522" s="226" t="str">
        <f>VLOOKUP(Tableau1[[#This Row],[POposte]],Tableau8[],14,FALSE)</f>
        <v>XXX</v>
      </c>
      <c r="T522" s="114" t="str">
        <f>IF(Tableau1[[#This Row],[Strat lancement]]="A0",IF(Tableau1[[#This Row],[Statut lancement]]="X","OK","NOK"),IF(Tableau1[[#This Row],[Strat lancement]]="AA",IF(Tableau1[[#This Row],[Statut lancement]]="XX","OK","NOK"),IF(Tableau1[[#This Row],[Strat lancement]]="BB",IF(Tableau1[[#This Row],[Statut lancement]]="XXX","OK","NOK"))))</f>
        <v>OK</v>
      </c>
      <c r="U522" s="194" t="s">
        <v>1944</v>
      </c>
      <c r="V522" s="93" t="s">
        <v>1945</v>
      </c>
      <c r="W522" s="93" t="s">
        <v>217</v>
      </c>
      <c r="X522" s="2">
        <v>44081</v>
      </c>
      <c r="Y522" s="1" t="s">
        <v>1946</v>
      </c>
      <c r="Z522" s="1" t="s">
        <v>219</v>
      </c>
      <c r="AA522" s="2">
        <v>44081</v>
      </c>
      <c r="AB522" s="1"/>
      <c r="AC522" s="1" t="str">
        <f>VLOOKUP(Tableau1[[#This Row],[POposte]],Tableau8[#All],18,FALSE)</f>
        <v/>
      </c>
      <c r="AD522" s="236" t="str">
        <f>CONCATENATE(Tableau1[[#This Row],[Nº pièce référence]],Tableau1[[#This Row],[Poste de réf.]])</f>
        <v>450068961420</v>
      </c>
      <c r="AE522" s="237">
        <f>VLOOKUP(Tableau1[[#This Row],[POposte]],Tableau5[#All],5,FALSE)</f>
        <v>17424</v>
      </c>
      <c r="AF522" s="238" t="s">
        <v>52</v>
      </c>
      <c r="AG522" s="237">
        <f>VLOOKUP(Tableau1[[#This Row],[POposte]],Tableau5[#All],6,FALSE)</f>
        <v>17424</v>
      </c>
      <c r="AH522" s="238" t="s">
        <v>52</v>
      </c>
      <c r="AI522" s="239">
        <f>Tableau1[[#This Row],[Montant Engagé PO]]-Tableau1[[#This Row],[Montant Liquidé]]</f>
        <v>0</v>
      </c>
      <c r="AJ522" s="237" t="str">
        <f>VLOOKUP(Tableau1[[#This Row],[POposte]],Tableau5[#All],3,FALSE)</f>
        <v>300020900</v>
      </c>
      <c r="AK522" s="237" t="str">
        <f>VLOOKUP(Tableau1[[#This Row],[POposte]],Tableau5[#All],4,FALSE)</f>
        <v>7</v>
      </c>
      <c r="AL522" s="146" t="str">
        <f>VLOOKUP(Tableau1[[#This Row],[POposte]],Tableau5[#All],2,FALSE)</f>
        <v>255221121113</v>
      </c>
      <c r="AM522" s="237" t="str">
        <f>VLOOKUP(Tableau1[[#This Row],[POposte]],Tableau8[],9,FALSE)</f>
        <v>L</v>
      </c>
      <c r="AN522" s="241">
        <f>VLOOKUP(Tableau1[[#This Row],[POposte]],Tableau8[],16,FALSE)</f>
        <v>1</v>
      </c>
      <c r="AO522" s="200">
        <f>VLOOKUP(Tableau1[[#This Row],[POposte]],Tableau8[],17,FALSE)</f>
        <v>0</v>
      </c>
      <c r="AP522" s="1" t="str">
        <f>VLOOKUP(Tableau1[[#This Row],[POposte]],Tableau13[#All],10,FALSE)</f>
        <v>1100</v>
      </c>
      <c r="AQ522" s="1" t="str">
        <f>VLOOKUP(MID(Tableau1[[#This Row],[Codenva]],1,2),Tableau36[],2,FALSE)</f>
        <v>Uitvoeringsincidentent- door bijakten</v>
      </c>
      <c r="AR522" s="1" t="str">
        <f>VLOOKUP(Tableau1[[#This Row],[POposte]],Tableau13[#All],16,FALSE)</f>
        <v/>
      </c>
      <c r="AS522" s="285" t="str">
        <f>Tableau1[[#This Row],[KRC]]&amp;Tableau1[[#This Row],[Poste KRC]]</f>
        <v>3000209007</v>
      </c>
      <c r="AT522" s="1" t="e">
        <f>VLOOKUP(Tableau1[[#This Row],[Colonne3]],Tableau6[[#All],[krcposte]:[description ]],2,FALSE)</f>
        <v>#N/A</v>
      </c>
    </row>
    <row r="523" spans="1:46" hidden="1" x14ac:dyDescent="0.35">
      <c r="A523" s="1" t="str">
        <f>Tableau1[[#This Row],[Nº pièce référence]]</f>
        <v>4500689614</v>
      </c>
      <c r="B523" s="124" t="s">
        <v>1941</v>
      </c>
      <c r="C523" s="1"/>
      <c r="D523" s="1" t="s">
        <v>1942</v>
      </c>
      <c r="E523" s="1" t="s">
        <v>1943</v>
      </c>
      <c r="F523" s="178"/>
      <c r="G523" s="123"/>
      <c r="H523" s="75">
        <v>44078</v>
      </c>
      <c r="I523" s="42">
        <v>21435</v>
      </c>
      <c r="J523" s="73"/>
      <c r="K523" s="73"/>
      <c r="L523" s="1" t="s">
        <v>221</v>
      </c>
      <c r="M523" s="42"/>
      <c r="N523" s="42"/>
      <c r="O523" s="42"/>
      <c r="P523" s="42"/>
      <c r="Q523" s="183" t="s">
        <v>350</v>
      </c>
      <c r="R523" s="226" t="str">
        <f>VLOOKUP(Tableau1[[#This Row],[POposte]],Tableau8[],15,FALSE)</f>
        <v>BB</v>
      </c>
      <c r="S523" s="226" t="str">
        <f>VLOOKUP(Tableau1[[#This Row],[POposte]],Tableau8[],14,FALSE)</f>
        <v>XXX</v>
      </c>
      <c r="T523" s="114" t="str">
        <f>IF(Tableau1[[#This Row],[Strat lancement]]="A0",IF(Tableau1[[#This Row],[Statut lancement]]="X","OK","NOK"),IF(Tableau1[[#This Row],[Strat lancement]]="AA",IF(Tableau1[[#This Row],[Statut lancement]]="XX","OK","NOK"),IF(Tableau1[[#This Row],[Strat lancement]]="BB",IF(Tableau1[[#This Row],[Statut lancement]]="XXX","OK","NOK"))))</f>
        <v>OK</v>
      </c>
      <c r="U523" s="194" t="s">
        <v>1944</v>
      </c>
      <c r="V523" s="93" t="s">
        <v>1945</v>
      </c>
      <c r="W523" s="93" t="s">
        <v>222</v>
      </c>
      <c r="X523" s="2">
        <v>44081</v>
      </c>
      <c r="Y523" s="1" t="s">
        <v>1946</v>
      </c>
      <c r="Z523" s="1" t="s">
        <v>219</v>
      </c>
      <c r="AA523" s="2">
        <v>44081</v>
      </c>
      <c r="AB523" s="1"/>
      <c r="AC523" s="1" t="str">
        <f>VLOOKUP(Tableau1[[#This Row],[POposte]],Tableau8[#All],18,FALSE)</f>
        <v/>
      </c>
      <c r="AD523" s="236" t="str">
        <f>CONCATENATE(Tableau1[[#This Row],[Nº pièce référence]],Tableau1[[#This Row],[Poste de réf.]])</f>
        <v>450068961430</v>
      </c>
      <c r="AE523" s="237">
        <f>VLOOKUP(Tableau1[[#This Row],[POposte]],Tableau5[#All],5,FALSE)</f>
        <v>23232</v>
      </c>
      <c r="AF523" s="238" t="s">
        <v>52</v>
      </c>
      <c r="AG523" s="237">
        <f>VLOOKUP(Tableau1[[#This Row],[POposte]],Tableau5[#All],6,FALSE)</f>
        <v>23232</v>
      </c>
      <c r="AH523" s="238" t="s">
        <v>52</v>
      </c>
      <c r="AI523" s="239">
        <f>Tableau1[[#This Row],[Montant Engagé PO]]-Tableau1[[#This Row],[Montant Liquidé]]</f>
        <v>0</v>
      </c>
      <c r="AJ523" s="237" t="str">
        <f>VLOOKUP(Tableau1[[#This Row],[POposte]],Tableau5[#All],3,FALSE)</f>
        <v>300020900</v>
      </c>
      <c r="AK523" s="237" t="str">
        <f>VLOOKUP(Tableau1[[#This Row],[POposte]],Tableau5[#All],4,FALSE)</f>
        <v>7</v>
      </c>
      <c r="AL523" s="146" t="str">
        <f>VLOOKUP(Tableau1[[#This Row],[POposte]],Tableau5[#All],2,FALSE)</f>
        <v>255221121113</v>
      </c>
      <c r="AM523" s="237" t="str">
        <f>VLOOKUP(Tableau1[[#This Row],[POposte]],Tableau8[],9,FALSE)</f>
        <v>L</v>
      </c>
      <c r="AN523" s="241">
        <f>VLOOKUP(Tableau1[[#This Row],[POposte]],Tableau8[],16,FALSE)</f>
        <v>1</v>
      </c>
      <c r="AO523" s="200">
        <f>VLOOKUP(Tableau1[[#This Row],[POposte]],Tableau8[],17,FALSE)</f>
        <v>0</v>
      </c>
      <c r="AP523" s="1" t="str">
        <f>VLOOKUP(Tableau1[[#This Row],[POposte]],Tableau13[#All],10,FALSE)</f>
        <v>1100</v>
      </c>
      <c r="AQ523" s="1" t="str">
        <f>VLOOKUP(MID(Tableau1[[#This Row],[Codenva]],1,2),Tableau36[],2,FALSE)</f>
        <v>Uitvoeringsincidentent- door bijakten</v>
      </c>
      <c r="AR523" s="1" t="str">
        <f>VLOOKUP(Tableau1[[#This Row],[POposte]],Tableau13[#All],16,FALSE)</f>
        <v/>
      </c>
      <c r="AS523" s="285" t="str">
        <f>Tableau1[[#This Row],[KRC]]&amp;Tableau1[[#This Row],[Poste KRC]]</f>
        <v>3000209007</v>
      </c>
      <c r="AT523" s="1" t="e">
        <f>VLOOKUP(Tableau1[[#This Row],[Colonne3]],Tableau6[[#All],[krcposte]:[description ]],2,FALSE)</f>
        <v>#N/A</v>
      </c>
    </row>
    <row r="524" spans="1:46" x14ac:dyDescent="0.35">
      <c r="A524" s="1" t="str">
        <f>Tableau1[[#This Row],[Nº pièce référence]]</f>
        <v>4500690318</v>
      </c>
      <c r="B524" s="124" t="s">
        <v>1947</v>
      </c>
      <c r="C524" s="1"/>
      <c r="D524" s="1"/>
      <c r="E524" s="1" t="s">
        <v>1948</v>
      </c>
      <c r="F524" s="178"/>
      <c r="G524" s="123"/>
      <c r="H524" s="75">
        <v>44084</v>
      </c>
      <c r="I524" s="73">
        <v>22136</v>
      </c>
      <c r="J524" s="172" t="s">
        <v>1655</v>
      </c>
      <c r="K524" s="73" t="s">
        <v>1949</v>
      </c>
      <c r="L524" s="176" t="s">
        <v>276</v>
      </c>
      <c r="M524" s="73"/>
      <c r="N524" s="73"/>
      <c r="O524" s="73"/>
      <c r="P524" s="73"/>
      <c r="Q524" s="73" t="s">
        <v>1818</v>
      </c>
      <c r="R524" s="226" t="str">
        <f>VLOOKUP(Tableau1[[#This Row],[POposte]],Tableau8[],15,FALSE)</f>
        <v>BB</v>
      </c>
      <c r="S524" s="226" t="str">
        <f>VLOOKUP(Tableau1[[#This Row],[POposte]],Tableau8[],14,FALSE)</f>
        <v>XXX</v>
      </c>
      <c r="T524" s="75" t="str">
        <f>IF(Tableau1[[#This Row],[Strat lancement]]="A0",IF(Tableau1[[#This Row],[Statut lancement]]="X","OK","NOK"),IF(Tableau1[[#This Row],[Strat lancement]]="AA",IF(Tableau1[[#This Row],[Statut lancement]]="XX","OK","NOK"),IF(Tableau1[[#This Row],[Strat lancement]]="BB",IF(Tableau1[[#This Row],[Statut lancement]]="XXX","OK","NOK"))))</f>
        <v>OK</v>
      </c>
      <c r="U524" s="195" t="s">
        <v>1950</v>
      </c>
      <c r="V524" s="93" t="s">
        <v>1951</v>
      </c>
      <c r="W524" s="93" t="s">
        <v>88</v>
      </c>
      <c r="X524" s="2">
        <v>44085</v>
      </c>
      <c r="Y524" s="1" t="s">
        <v>1952</v>
      </c>
      <c r="Z524" s="1" t="s">
        <v>219</v>
      </c>
      <c r="AA524" s="2">
        <v>44085</v>
      </c>
      <c r="AB524" s="1" t="s">
        <v>220</v>
      </c>
      <c r="AC524" s="1" t="str">
        <f>VLOOKUP(Tableau1[[#This Row],[POposte]],Tableau8[#All],18,FALSE)</f>
        <v/>
      </c>
      <c r="AD524" s="236" t="str">
        <f>CONCATENATE(Tableau1[[#This Row],[Nº pièce référence]],Tableau1[[#This Row],[Poste de réf.]])</f>
        <v>450069031810</v>
      </c>
      <c r="AE524" s="237">
        <f>VLOOKUP(Tableau1[[#This Row],[POposte]],Tableau5[#All],5,FALSE)</f>
        <v>250591.78</v>
      </c>
      <c r="AF524" s="238" t="s">
        <v>52</v>
      </c>
      <c r="AG524" s="237">
        <f>VLOOKUP(Tableau1[[#This Row],[POposte]],Tableau5[#All],6,FALSE)</f>
        <v>250591.78</v>
      </c>
      <c r="AH524" s="238" t="s">
        <v>52</v>
      </c>
      <c r="AI524" s="239">
        <f>Tableau1[[#This Row],[Montant Engagé PO]]-Tableau1[[#This Row],[Montant Liquidé]]</f>
        <v>0</v>
      </c>
      <c r="AJ524" s="237" t="str">
        <f>VLOOKUP(Tableau1[[#This Row],[POposte]],Tableau5[#All],3,FALSE)</f>
        <v>300020861</v>
      </c>
      <c r="AK524" s="237" t="str">
        <f>VLOOKUP(Tableau1[[#This Row],[POposte]],Tableau5[#All],4,FALSE)</f>
        <v>5</v>
      </c>
      <c r="AL524" s="146" t="str">
        <f>VLOOKUP(Tableau1[[#This Row],[POposte]],Tableau5[#All],2,FALSE)</f>
        <v>255223121102</v>
      </c>
      <c r="AM524" s="237" t="str">
        <f>VLOOKUP(Tableau1[[#This Row],[POposte]],Tableau8[],9,FALSE)</f>
        <v>Z</v>
      </c>
      <c r="AN524" s="241">
        <f>VLOOKUP(Tableau1[[#This Row],[POposte]],Tableau8[],16,FALSE)</f>
        <v>1</v>
      </c>
      <c r="AO524" s="200">
        <f>VLOOKUP(Tableau1[[#This Row],[POposte]],Tableau8[],17,FALSE)</f>
        <v>0</v>
      </c>
      <c r="AP524" s="1" t="str">
        <f>VLOOKUP(Tableau1[[#This Row],[POposte]],Tableau13[#All],10,FALSE)</f>
        <v>0500</v>
      </c>
      <c r="AQ524" s="1" t="str">
        <f>VLOOKUP(MID(Tableau1[[#This Row],[Codenva]],1,2),Tableau36[],2,FALSE)</f>
        <v>Onderhandelingsprocedure zonder voorafgaande bekendmaking (0500)</v>
      </c>
      <c r="AR524" s="1" t="str">
        <f>VLOOKUP(Tableau1[[#This Row],[POposte]],Tableau13[#All],16,FALSE)</f>
        <v/>
      </c>
      <c r="AS524" s="285" t="str">
        <f>Tableau1[[#This Row],[KRC]]&amp;Tableau1[[#This Row],[Poste KRC]]</f>
        <v>3000208615</v>
      </c>
      <c r="AT524" s="1" t="str">
        <f>VLOOKUP(Tableau1[[#This Row],[Colonne3]],Tableau6[[#All],[krcposte]:[description ]],2,FALSE)</f>
        <v>Médicament (AFMPS)</v>
      </c>
    </row>
    <row r="525" spans="1:46" x14ac:dyDescent="0.35">
      <c r="A525" s="1" t="str">
        <f>Tableau1[[#This Row],[Nº pièce référence]]</f>
        <v>4500692318</v>
      </c>
      <c r="B525" s="132" t="s">
        <v>1953</v>
      </c>
      <c r="C525" s="176"/>
      <c r="D525" s="176"/>
      <c r="E525" s="1" t="s">
        <v>1353</v>
      </c>
      <c r="F525" s="74"/>
      <c r="G525" s="123"/>
      <c r="H525" s="112">
        <v>44092</v>
      </c>
      <c r="I525" s="107">
        <v>22422</v>
      </c>
      <c r="J525" s="73"/>
      <c r="K525" s="73"/>
      <c r="L525" s="176" t="s">
        <v>276</v>
      </c>
      <c r="M525" s="107"/>
      <c r="N525" s="107"/>
      <c r="O525" s="107"/>
      <c r="P525" s="107"/>
      <c r="Q525" s="73"/>
      <c r="R525" s="226" t="str">
        <f>VLOOKUP(Tableau1[[#This Row],[POposte]],Tableau8[],15,FALSE)</f>
        <v>BB</v>
      </c>
      <c r="S525" s="226" t="str">
        <f>VLOOKUP(Tableau1[[#This Row],[POposte]],Tableau8[],14,FALSE)</f>
        <v>XXX</v>
      </c>
      <c r="T525" s="75" t="str">
        <f>IF(Tableau1[[#This Row],[Strat lancement]]="A0",IF(Tableau1[[#This Row],[Statut lancement]]="X","OK","NOK"),IF(Tableau1[[#This Row],[Strat lancement]]="AA",IF(Tableau1[[#This Row],[Statut lancement]]="XX","OK","NOK"),IF(Tableau1[[#This Row],[Strat lancement]]="BB",IF(Tableau1[[#This Row],[Statut lancement]]="XXX","OK","NOK"))))</f>
        <v>OK</v>
      </c>
      <c r="U525" s="18" t="s">
        <v>1356</v>
      </c>
      <c r="V525" s="1" t="s">
        <v>1954</v>
      </c>
      <c r="W525" s="1" t="s">
        <v>88</v>
      </c>
      <c r="X525" s="2">
        <v>44098</v>
      </c>
      <c r="Y525" s="1" t="s">
        <v>1955</v>
      </c>
      <c r="Z525" s="1" t="s">
        <v>219</v>
      </c>
      <c r="AA525" s="2">
        <v>44098</v>
      </c>
      <c r="AB525" s="1" t="s">
        <v>220</v>
      </c>
      <c r="AC525" s="1" t="str">
        <f>VLOOKUP(Tableau1[[#This Row],[POposte]],Tableau8[#All],18,FALSE)</f>
        <v/>
      </c>
      <c r="AD525" s="236" t="str">
        <f>CONCATENATE(Tableau1[[#This Row],[Nº pièce référence]],Tableau1[[#This Row],[Poste de réf.]])</f>
        <v>450069231810</v>
      </c>
      <c r="AE525" s="237">
        <f>VLOOKUP(Tableau1[[#This Row],[POposte]],Tableau5[#All],5,FALSE)</f>
        <v>16335</v>
      </c>
      <c r="AF525" s="238" t="s">
        <v>52</v>
      </c>
      <c r="AG525" s="237">
        <f>VLOOKUP(Tableau1[[#This Row],[POposte]],Tableau5[#All],6,FALSE)</f>
        <v>0</v>
      </c>
      <c r="AH525" s="238" t="s">
        <v>52</v>
      </c>
      <c r="AI525" s="239">
        <f>Tableau1[[#This Row],[Montant Engagé PO]]-Tableau1[[#This Row],[Montant Liquidé]]</f>
        <v>16335</v>
      </c>
      <c r="AJ525" s="237" t="str">
        <f>VLOOKUP(Tableau1[[#This Row],[POposte]],Tableau5[#All],3,FALSE)</f>
        <v>300020861</v>
      </c>
      <c r="AK525" s="237" t="str">
        <f>VLOOKUP(Tableau1[[#This Row],[POposte]],Tableau5[#All],4,FALSE)</f>
        <v>5</v>
      </c>
      <c r="AL525" s="146" t="str">
        <f>VLOOKUP(Tableau1[[#This Row],[POposte]],Tableau5[#All],2,FALSE)</f>
        <v>255223121102</v>
      </c>
      <c r="AM525" s="237" t="str">
        <f>VLOOKUP(Tableau1[[#This Row],[POposte]],Tableau8[],9,FALSE)</f>
        <v>Z</v>
      </c>
      <c r="AN525" s="241">
        <f>VLOOKUP(Tableau1[[#This Row],[POposte]],Tableau8[],16,FALSE)</f>
        <v>1</v>
      </c>
      <c r="AO525" s="200">
        <f>VLOOKUP(Tableau1[[#This Row],[POposte]],Tableau8[],17,FALSE)</f>
        <v>0</v>
      </c>
      <c r="AP525" s="1" t="str">
        <f>VLOOKUP(Tableau1[[#This Row],[POposte]],Tableau13[#All],10,FALSE)</f>
        <v>0800</v>
      </c>
      <c r="AQ525" s="1" t="str">
        <f>VLOOKUP(MID(Tableau1[[#This Row],[Codenva]],1,2),Tableau36[],2,FALSE)</f>
        <v>Overheidsopdrachten van beperkte waarde (0800)</v>
      </c>
      <c r="AR525" s="1" t="str">
        <f>VLOOKUP(Tableau1[[#This Row],[POposte]],Tableau13[#All],16,FALSE)</f>
        <v/>
      </c>
      <c r="AS525" s="285" t="str">
        <f>Tableau1[[#This Row],[KRC]]&amp;Tableau1[[#This Row],[Poste KRC]]</f>
        <v>3000208615</v>
      </c>
      <c r="AT525" s="1" t="str">
        <f>VLOOKUP(Tableau1[[#This Row],[Colonne3]],Tableau6[[#All],[krcposte]:[description ]],2,FALSE)</f>
        <v>Médicament (AFMPS)</v>
      </c>
    </row>
    <row r="526" spans="1:46" x14ac:dyDescent="0.35">
      <c r="A526" s="1" t="str">
        <f>Tableau1[[#This Row],[Nº pièce référence]]</f>
        <v>4500692159</v>
      </c>
      <c r="B526" s="124" t="s">
        <v>1892</v>
      </c>
      <c r="C526" s="176"/>
      <c r="D526" s="176"/>
      <c r="E526" s="176" t="s">
        <v>1956</v>
      </c>
      <c r="F526" s="178"/>
      <c r="G526" s="123"/>
      <c r="H526" s="73" t="s">
        <v>1957</v>
      </c>
      <c r="I526" s="73" t="s">
        <v>1957</v>
      </c>
      <c r="J526" s="73" t="s">
        <v>1957</v>
      </c>
      <c r="K526" s="73" t="s">
        <v>1957</v>
      </c>
      <c r="L526" s="176" t="s">
        <v>276</v>
      </c>
      <c r="M526" s="73"/>
      <c r="N526" s="73"/>
      <c r="O526" s="73"/>
      <c r="P526" s="73"/>
      <c r="Q526" s="73"/>
      <c r="R526" s="226" t="str">
        <f>VLOOKUP(Tableau1[[#This Row],[POposte]],Tableau8[],15,FALSE)</f>
        <v>A0</v>
      </c>
      <c r="S526" s="226" t="str">
        <f>VLOOKUP(Tableau1[[#This Row],[POposte]],Tableau8[],14,FALSE)</f>
        <v>X</v>
      </c>
      <c r="T526" s="75" t="str">
        <f>IF(Tableau1[[#This Row],[Strat lancement]]="A0",IF(Tableau1[[#This Row],[Statut lancement]]="X","OK","NOK"),IF(Tableau1[[#This Row],[Strat lancement]]="AA",IF(Tableau1[[#This Row],[Statut lancement]]="XX","OK","NOK"),IF(Tableau1[[#This Row],[Strat lancement]]="BB",IF(Tableau1[[#This Row],[Statut lancement]]="XXX","OK","NOK"))))</f>
        <v>OK</v>
      </c>
      <c r="U526" s="18" t="s">
        <v>1958</v>
      </c>
      <c r="V526" s="1" t="s">
        <v>1959</v>
      </c>
      <c r="W526" s="1" t="s">
        <v>88</v>
      </c>
      <c r="X526" s="2">
        <v>44098</v>
      </c>
      <c r="Y526" s="1" t="s">
        <v>1499</v>
      </c>
      <c r="Z526" s="1" t="s">
        <v>219</v>
      </c>
      <c r="AA526" s="2">
        <v>44098</v>
      </c>
      <c r="AB526" s="1" t="s">
        <v>220</v>
      </c>
      <c r="AC526" s="1" t="str">
        <f>VLOOKUP(Tableau1[[#This Row],[POposte]],Tableau8[#All],18,FALSE)</f>
        <v/>
      </c>
      <c r="AD526" s="236" t="str">
        <f>CONCATENATE(Tableau1[[#This Row],[Nº pièce référence]],Tableau1[[#This Row],[Poste de réf.]])</f>
        <v>450069215910</v>
      </c>
      <c r="AE526" s="237">
        <f>VLOOKUP(Tableau1[[#This Row],[POposte]],Tableau5[#All],5,FALSE)</f>
        <v>393.25</v>
      </c>
      <c r="AF526" s="238" t="s">
        <v>52</v>
      </c>
      <c r="AG526" s="237">
        <f>VLOOKUP(Tableau1[[#This Row],[POposte]],Tableau5[#All],6,FALSE)</f>
        <v>393.25</v>
      </c>
      <c r="AH526" s="238" t="s">
        <v>52</v>
      </c>
      <c r="AI526" s="239">
        <f>Tableau1[[#This Row],[Montant Engagé PO]]-Tableau1[[#This Row],[Montant Liquidé]]</f>
        <v>0</v>
      </c>
      <c r="AJ526" s="237" t="str">
        <f>VLOOKUP(Tableau1[[#This Row],[POposte]],Tableau5[#All],3,FALSE)</f>
        <v>300020861</v>
      </c>
      <c r="AK526" s="237" t="str">
        <f>VLOOKUP(Tableau1[[#This Row],[POposte]],Tableau5[#All],4,FALSE)</f>
        <v>4</v>
      </c>
      <c r="AL526" s="146" t="str">
        <f>VLOOKUP(Tableau1[[#This Row],[POposte]],Tableau5[#All],2,FALSE)</f>
        <v>255223121102</v>
      </c>
      <c r="AM526" s="237" t="str">
        <f>VLOOKUP(Tableau1[[#This Row],[POposte]],Tableau8[],9,FALSE)</f>
        <v>Z</v>
      </c>
      <c r="AN526" s="241">
        <f>VLOOKUP(Tableau1[[#This Row],[POposte]],Tableau8[],16,FALSE)</f>
        <v>1</v>
      </c>
      <c r="AO526" s="200">
        <f>VLOOKUP(Tableau1[[#This Row],[POposte]],Tableau8[],17,FALSE)</f>
        <v>0</v>
      </c>
      <c r="AP526" s="1" t="str">
        <f>VLOOKUP(Tableau1[[#This Row],[POposte]],Tableau13[#All],10,FALSE)</f>
        <v>4100</v>
      </c>
      <c r="AQ526" s="1" t="str">
        <f>VLOOKUP(MID(Tableau1[[#This Row],[Codenva]],1,2),Tableau36[],2,FALSE)</f>
        <v>Diverse Uitgaven die niet tot overheidsopdrachten behoren (4100)</v>
      </c>
      <c r="AR526" s="1" t="str">
        <f>VLOOKUP(Tableau1[[#This Row],[POposte]],Tableau13[#All],16,FALSE)</f>
        <v/>
      </c>
      <c r="AS526" s="285" t="str">
        <f>Tableau1[[#This Row],[KRC]]&amp;Tableau1[[#This Row],[Poste KRC]]</f>
        <v>3000208614</v>
      </c>
      <c r="AT526" s="1" t="str">
        <f>VLOOKUP(Tableau1[[#This Row],[Colonne3]],Tableau6[[#All],[krcposte]:[description ]],2,FALSE)</f>
        <v>Consultance Taskforce</v>
      </c>
    </row>
    <row r="527" spans="1:46" x14ac:dyDescent="0.35">
      <c r="A527" s="1" t="str">
        <f>Tableau1[[#This Row],[Nº pièce référence]]</f>
        <v>4500692374</v>
      </c>
      <c r="B527" s="124" t="s">
        <v>1855</v>
      </c>
      <c r="C527" s="1" t="s">
        <v>347</v>
      </c>
      <c r="D527" s="1" t="s">
        <v>1856</v>
      </c>
      <c r="E527" s="176" t="s">
        <v>1858</v>
      </c>
      <c r="F527" s="74"/>
      <c r="G527" s="123"/>
      <c r="H527" s="75">
        <v>44096</v>
      </c>
      <c r="I527" s="42">
        <v>22515</v>
      </c>
      <c r="J527" s="73"/>
      <c r="K527" s="73"/>
      <c r="L527" s="176" t="s">
        <v>276</v>
      </c>
      <c r="M527" s="42"/>
      <c r="N527" s="42"/>
      <c r="O527" s="42"/>
      <c r="P527" s="42"/>
      <c r="Q527" s="73" t="s">
        <v>350</v>
      </c>
      <c r="R527" s="226" t="str">
        <f>VLOOKUP(Tableau1[[#This Row],[POposte]],Tableau8[],15,FALSE)</f>
        <v>BB</v>
      </c>
      <c r="S527" s="226" t="str">
        <f>VLOOKUP(Tableau1[[#This Row],[POposte]],Tableau8[],14,FALSE)</f>
        <v>XXX</v>
      </c>
      <c r="T527" s="75" t="str">
        <f>IF(Tableau1[[#This Row],[Strat lancement]]="A0",IF(Tableau1[[#This Row],[Statut lancement]]="X","OK","NOK"),IF(Tableau1[[#This Row],[Strat lancement]]="AA",IF(Tableau1[[#This Row],[Statut lancement]]="XX","OK","NOK"),IF(Tableau1[[#This Row],[Strat lancement]]="BB",IF(Tableau1[[#This Row],[Statut lancement]]="XXX","OK","NOK"))))</f>
        <v>OK</v>
      </c>
      <c r="U527" s="18" t="s">
        <v>1369</v>
      </c>
      <c r="V527" s="1" t="s">
        <v>1960</v>
      </c>
      <c r="W527" s="1" t="s">
        <v>88</v>
      </c>
      <c r="X527" s="2">
        <v>44101</v>
      </c>
      <c r="Y527" s="1" t="s">
        <v>1961</v>
      </c>
      <c r="Z527" s="1" t="s">
        <v>219</v>
      </c>
      <c r="AA527" s="2">
        <v>44099</v>
      </c>
      <c r="AB527" s="1" t="s">
        <v>220</v>
      </c>
      <c r="AC527" s="1" t="str">
        <f>VLOOKUP(Tableau1[[#This Row],[POposte]],Tableau8[#All],18,FALSE)</f>
        <v/>
      </c>
      <c r="AD527" s="236" t="str">
        <f>CONCATENATE(Tableau1[[#This Row],[Nº pièce référence]],Tableau1[[#This Row],[Poste de réf.]])</f>
        <v>450069237410</v>
      </c>
      <c r="AE527" s="237">
        <f>VLOOKUP(Tableau1[[#This Row],[POposte]],Tableau5[#All],5,FALSE)</f>
        <v>62540</v>
      </c>
      <c r="AF527" s="238" t="s">
        <v>52</v>
      </c>
      <c r="AG527" s="237">
        <f>VLOOKUP(Tableau1[[#This Row],[POposte]],Tableau5[#All],6,FALSE)</f>
        <v>62513.450000000004</v>
      </c>
      <c r="AH527" s="238" t="s">
        <v>52</v>
      </c>
      <c r="AI527" s="239">
        <f>Tableau1[[#This Row],[Montant Engagé PO]]-Tableau1[[#This Row],[Montant Liquidé]]</f>
        <v>26.549999999995634</v>
      </c>
      <c r="AJ527" s="237" t="str">
        <f>VLOOKUP(Tableau1[[#This Row],[POposte]],Tableau5[#All],3,FALSE)</f>
        <v>300020861</v>
      </c>
      <c r="AK527" s="237" t="str">
        <f>VLOOKUP(Tableau1[[#This Row],[POposte]],Tableau5[#All],4,FALSE)</f>
        <v>2</v>
      </c>
      <c r="AL527" s="146" t="str">
        <f>VLOOKUP(Tableau1[[#This Row],[POposte]],Tableau5[#All],2,FALSE)</f>
        <v>255223121102</v>
      </c>
      <c r="AM527" s="237" t="str">
        <f>VLOOKUP(Tableau1[[#This Row],[POposte]],Tableau8[],9,FALSE)</f>
        <v>L</v>
      </c>
      <c r="AN527" s="241">
        <f>VLOOKUP(Tableau1[[#This Row],[POposte]],Tableau8[],16,FALSE)</f>
        <v>100000</v>
      </c>
      <c r="AO527" s="200">
        <f>VLOOKUP(Tableau1[[#This Row],[POposte]],Tableau8[],17,FALSE)</f>
        <v>0</v>
      </c>
      <c r="AP527" s="1" t="str">
        <f>VLOOKUP(Tableau1[[#This Row],[POposte]],Tableau13[#All],10,FALSE)</f>
        <v>0500</v>
      </c>
      <c r="AQ527" s="1" t="str">
        <f>VLOOKUP(MID(Tableau1[[#This Row],[Codenva]],1,2),Tableau36[],2,FALSE)</f>
        <v>Onderhandelingsprocedure zonder voorafgaande bekendmaking (0500)</v>
      </c>
      <c r="AR527" s="1" t="str">
        <f>VLOOKUP(Tableau1[[#This Row],[POposte]],Tableau13[#All],16,FALSE)</f>
        <v/>
      </c>
      <c r="AS527" s="285" t="str">
        <f>Tableau1[[#This Row],[KRC]]&amp;Tableau1[[#This Row],[Poste KRC]]</f>
        <v>3000208612</v>
      </c>
      <c r="AT527" s="1" t="str">
        <f>VLOOKUP(Tableau1[[#This Row],[Colonne3]],Tableau6[[#All],[krcposte]:[description ]],2,FALSE)</f>
        <v>Testing/reactifs</v>
      </c>
    </row>
    <row r="528" spans="1:46" x14ac:dyDescent="0.35">
      <c r="A528" s="1" t="str">
        <f>Tableau1[[#This Row],[Nº pièce référence]]</f>
        <v>4500692374</v>
      </c>
      <c r="B528" s="124" t="s">
        <v>1855</v>
      </c>
      <c r="C528" s="1" t="s">
        <v>347</v>
      </c>
      <c r="D528" s="1" t="s">
        <v>1856</v>
      </c>
      <c r="E528" s="1" t="s">
        <v>1858</v>
      </c>
      <c r="F528" s="74"/>
      <c r="G528" s="123"/>
      <c r="H528" s="75">
        <v>44096</v>
      </c>
      <c r="I528" s="42">
        <v>22515</v>
      </c>
      <c r="J528" s="73"/>
      <c r="K528" s="73"/>
      <c r="L528" s="176" t="s">
        <v>276</v>
      </c>
      <c r="M528" s="42"/>
      <c r="N528" s="42"/>
      <c r="O528" s="42"/>
      <c r="P528" s="42"/>
      <c r="Q528" s="73" t="s">
        <v>350</v>
      </c>
      <c r="R528" s="226" t="str">
        <f>VLOOKUP(Tableau1[[#This Row],[POposte]],Tableau8[],15,FALSE)</f>
        <v>BB</v>
      </c>
      <c r="S528" s="226" t="str">
        <f>VLOOKUP(Tableau1[[#This Row],[POposte]],Tableau8[],14,FALSE)</f>
        <v>XXX</v>
      </c>
      <c r="T528" s="75" t="str">
        <f>IF(Tableau1[[#This Row],[Strat lancement]]="A0",IF(Tableau1[[#This Row],[Statut lancement]]="X","OK","NOK"),IF(Tableau1[[#This Row],[Strat lancement]]="AA",IF(Tableau1[[#This Row],[Statut lancement]]="XX","OK","NOK"),IF(Tableau1[[#This Row],[Strat lancement]]="BB",IF(Tableau1[[#This Row],[Statut lancement]]="XXX","OK","NOK"))))</f>
        <v>OK</v>
      </c>
      <c r="U528" s="18" t="s">
        <v>1369</v>
      </c>
      <c r="V528" s="1" t="s">
        <v>1960</v>
      </c>
      <c r="W528" s="1" t="s">
        <v>217</v>
      </c>
      <c r="X528" s="2">
        <v>44108</v>
      </c>
      <c r="Y528" s="1" t="s">
        <v>1961</v>
      </c>
      <c r="Z528" s="1" t="s">
        <v>219</v>
      </c>
      <c r="AA528" s="2">
        <v>44099</v>
      </c>
      <c r="AB528" s="1" t="s">
        <v>220</v>
      </c>
      <c r="AC528" s="1" t="str">
        <f>VLOOKUP(Tableau1[[#This Row],[POposte]],Tableau8[#All],18,FALSE)</f>
        <v/>
      </c>
      <c r="AD528" s="236" t="str">
        <f>CONCATENATE(Tableau1[[#This Row],[Nº pièce référence]],Tableau1[[#This Row],[Poste de réf.]])</f>
        <v>450069237420</v>
      </c>
      <c r="AE528" s="237">
        <f>VLOOKUP(Tableau1[[#This Row],[POposte]],Tableau5[#All],5,FALSE)</f>
        <v>125080</v>
      </c>
      <c r="AF528" s="238" t="s">
        <v>52</v>
      </c>
      <c r="AG528" s="237">
        <f>VLOOKUP(Tableau1[[#This Row],[POposte]],Tableau5[#All],6,FALSE)</f>
        <v>125046.37</v>
      </c>
      <c r="AH528" s="238" t="s">
        <v>52</v>
      </c>
      <c r="AI528" s="239">
        <f>Tableau1[[#This Row],[Montant Engagé PO]]-Tableau1[[#This Row],[Montant Liquidé]]</f>
        <v>33.630000000004657</v>
      </c>
      <c r="AJ528" s="237" t="str">
        <f>VLOOKUP(Tableau1[[#This Row],[POposte]],Tableau5[#All],3,FALSE)</f>
        <v>300020861</v>
      </c>
      <c r="AK528" s="237" t="str">
        <f>VLOOKUP(Tableau1[[#This Row],[POposte]],Tableau5[#All],4,FALSE)</f>
        <v>2</v>
      </c>
      <c r="AL528" s="146" t="str">
        <f>VLOOKUP(Tableau1[[#This Row],[POposte]],Tableau5[#All],2,FALSE)</f>
        <v>255223121102</v>
      </c>
      <c r="AM528" s="237" t="str">
        <f>VLOOKUP(Tableau1[[#This Row],[POposte]],Tableau8[],9,FALSE)</f>
        <v>L</v>
      </c>
      <c r="AN528" s="241">
        <f>VLOOKUP(Tableau1[[#This Row],[POposte]],Tableau8[],16,FALSE)</f>
        <v>200000</v>
      </c>
      <c r="AO528" s="200">
        <f>VLOOKUP(Tableau1[[#This Row],[POposte]],Tableau8[],17,FALSE)</f>
        <v>0</v>
      </c>
      <c r="AP528" s="1" t="str">
        <f>VLOOKUP(Tableau1[[#This Row],[POposte]],Tableau13[#All],10,FALSE)</f>
        <v>0500</v>
      </c>
      <c r="AQ528" s="1" t="str">
        <f>VLOOKUP(MID(Tableau1[[#This Row],[Codenva]],1,2),Tableau36[],2,FALSE)</f>
        <v>Onderhandelingsprocedure zonder voorafgaande bekendmaking (0500)</v>
      </c>
      <c r="AR528" s="1" t="str">
        <f>VLOOKUP(Tableau1[[#This Row],[POposte]],Tableau13[#All],16,FALSE)</f>
        <v/>
      </c>
      <c r="AS528" s="285" t="str">
        <f>Tableau1[[#This Row],[KRC]]&amp;Tableau1[[#This Row],[Poste KRC]]</f>
        <v>3000208612</v>
      </c>
      <c r="AT528" s="1" t="str">
        <f>VLOOKUP(Tableau1[[#This Row],[Colonne3]],Tableau6[[#All],[krcposte]:[description ]],2,FALSE)</f>
        <v>Testing/reactifs</v>
      </c>
    </row>
    <row r="529" spans="1:46" x14ac:dyDescent="0.35">
      <c r="A529" s="1" t="str">
        <f>Tableau1[[#This Row],[Nº pièce référence]]</f>
        <v>4500692636</v>
      </c>
      <c r="B529" s="205" t="s">
        <v>1855</v>
      </c>
      <c r="C529" s="1" t="s">
        <v>347</v>
      </c>
      <c r="D529" s="1" t="s">
        <v>1856</v>
      </c>
      <c r="E529" s="1" t="s">
        <v>400</v>
      </c>
      <c r="F529" s="178"/>
      <c r="G529" s="123"/>
      <c r="H529" s="75">
        <v>44102</v>
      </c>
      <c r="I529" s="42">
        <v>22651</v>
      </c>
      <c r="J529" s="73"/>
      <c r="K529" s="73"/>
      <c r="L529" s="176" t="s">
        <v>276</v>
      </c>
      <c r="M529" s="73" t="s">
        <v>332</v>
      </c>
      <c r="N529" s="42"/>
      <c r="O529" s="42"/>
      <c r="P529" s="73" t="s">
        <v>1864</v>
      </c>
      <c r="Q529" s="73" t="s">
        <v>350</v>
      </c>
      <c r="R529" s="226" t="str">
        <f>VLOOKUP(Tableau1[[#This Row],[POposte]],Tableau8[],15,FALSE)</f>
        <v>BB</v>
      </c>
      <c r="S529" s="226" t="str">
        <f>VLOOKUP(Tableau1[[#This Row],[POposte]],Tableau8[],14,FALSE)</f>
        <v>XXX</v>
      </c>
      <c r="T529" s="75" t="str">
        <f>IF(Tableau1[[#This Row],[Strat lancement]]="A0",IF(Tableau1[[#This Row],[Statut lancement]]="X","OK","NOK"),IF(Tableau1[[#This Row],[Strat lancement]]="AA",IF(Tableau1[[#This Row],[Statut lancement]]="XX","OK","NOK"),IF(Tableau1[[#This Row],[Strat lancement]]="BB",IF(Tableau1[[#This Row],[Statut lancement]]="XXX","OK","NOK"))))</f>
        <v>OK</v>
      </c>
      <c r="U529" s="18" t="s">
        <v>401</v>
      </c>
      <c r="V529" s="1" t="s">
        <v>1962</v>
      </c>
      <c r="W529" s="1" t="s">
        <v>88</v>
      </c>
      <c r="X529" s="2">
        <v>44104</v>
      </c>
      <c r="Y529" s="1" t="s">
        <v>1963</v>
      </c>
      <c r="Z529" s="1" t="s">
        <v>219</v>
      </c>
      <c r="AA529" s="2">
        <v>44102</v>
      </c>
      <c r="AB529" s="1" t="s">
        <v>220</v>
      </c>
      <c r="AC529" s="1" t="str">
        <f>VLOOKUP(Tableau1[[#This Row],[POposte]],Tableau8[#All],18,FALSE)</f>
        <v/>
      </c>
      <c r="AD529" s="236" t="str">
        <f>CONCATENATE(Tableau1[[#This Row],[Nº pièce référence]],Tableau1[[#This Row],[Poste de réf.]])</f>
        <v>450069263610</v>
      </c>
      <c r="AE529" s="237">
        <f>VLOOKUP(Tableau1[[#This Row],[POposte]],Tableau5[#All],5,FALSE)</f>
        <v>651.58999999999992</v>
      </c>
      <c r="AF529" s="238" t="s">
        <v>52</v>
      </c>
      <c r="AG529" s="237">
        <f>VLOOKUP(Tableau1[[#This Row],[POposte]],Tableau5[#All],6,FALSE)</f>
        <v>651.59</v>
      </c>
      <c r="AH529" s="238" t="s">
        <v>52</v>
      </c>
      <c r="AI529" s="239">
        <f>Tableau1[[#This Row],[Montant Engagé PO]]-Tableau1[[#This Row],[Montant Liquidé]]</f>
        <v>0</v>
      </c>
      <c r="AJ529" s="237" t="str">
        <f>VLOOKUP(Tableau1[[#This Row],[POposte]],Tableau5[#All],3,FALSE)</f>
        <v>300020861</v>
      </c>
      <c r="AK529" s="237" t="str">
        <f>VLOOKUP(Tableau1[[#This Row],[POposte]],Tableau5[#All],4,FALSE)</f>
        <v>2</v>
      </c>
      <c r="AL529" s="146" t="str">
        <f>VLOOKUP(Tableau1[[#This Row],[POposte]],Tableau5[#All],2,FALSE)</f>
        <v>255223121102</v>
      </c>
      <c r="AM529" s="237" t="str">
        <f>VLOOKUP(Tableau1[[#This Row],[POposte]],Tableau8[],9,FALSE)</f>
        <v>L</v>
      </c>
      <c r="AN529" s="241">
        <f>VLOOKUP(Tableau1[[#This Row],[POposte]],Tableau8[],16,FALSE)</f>
        <v>30000</v>
      </c>
      <c r="AO529" s="200">
        <f>VLOOKUP(Tableau1[[#This Row],[POposte]],Tableau8[],17,FALSE)</f>
        <v>0</v>
      </c>
      <c r="AP529" s="1" t="str">
        <f>VLOOKUP(Tableau1[[#This Row],[POposte]],Tableau13[#All],10,FALSE)</f>
        <v>0800</v>
      </c>
      <c r="AQ529" s="1" t="str">
        <f>VLOOKUP(MID(Tableau1[[#This Row],[Codenva]],1,2),Tableau36[],2,FALSE)</f>
        <v>Overheidsopdrachten van beperkte waarde (0800)</v>
      </c>
      <c r="AR529" s="1" t="str">
        <f>VLOOKUP(Tableau1[[#This Row],[POposte]],Tableau13[#All],16,FALSE)</f>
        <v/>
      </c>
      <c r="AS529" s="285" t="str">
        <f>Tableau1[[#This Row],[KRC]]&amp;Tableau1[[#This Row],[Poste KRC]]</f>
        <v>3000208612</v>
      </c>
      <c r="AT529" s="1" t="str">
        <f>VLOOKUP(Tableau1[[#This Row],[Colonne3]],Tableau6[[#All],[krcposte]:[description ]],2,FALSE)</f>
        <v>Testing/reactifs</v>
      </c>
    </row>
    <row r="530" spans="1:46" x14ac:dyDescent="0.35">
      <c r="A530" s="1" t="str">
        <f>Tableau1[[#This Row],[Nº pièce référence]]</f>
        <v>4500692636</v>
      </c>
      <c r="B530" s="205" t="s">
        <v>1855</v>
      </c>
      <c r="C530" s="1" t="s">
        <v>347</v>
      </c>
      <c r="D530" s="1" t="s">
        <v>1856</v>
      </c>
      <c r="E530" s="1" t="s">
        <v>400</v>
      </c>
      <c r="F530" s="74"/>
      <c r="G530" s="123"/>
      <c r="H530" s="75">
        <v>44102</v>
      </c>
      <c r="I530" s="42">
        <v>22651</v>
      </c>
      <c r="J530" s="73"/>
      <c r="K530" s="73"/>
      <c r="L530" s="176" t="s">
        <v>276</v>
      </c>
      <c r="M530" s="73" t="s">
        <v>332</v>
      </c>
      <c r="N530" s="42"/>
      <c r="O530" s="42"/>
      <c r="P530" s="73" t="s">
        <v>1864</v>
      </c>
      <c r="Q530" s="73" t="s">
        <v>350</v>
      </c>
      <c r="R530" s="226" t="str">
        <f>VLOOKUP(Tableau1[[#This Row],[POposte]],Tableau8[],15,FALSE)</f>
        <v>BB</v>
      </c>
      <c r="S530" s="226" t="str">
        <f>VLOOKUP(Tableau1[[#This Row],[POposte]],Tableau8[],14,FALSE)</f>
        <v>XXX</v>
      </c>
      <c r="T530" s="75" t="str">
        <f>IF(Tableau1[[#This Row],[Strat lancement]]="A0",IF(Tableau1[[#This Row],[Statut lancement]]="X","OK","NOK"),IF(Tableau1[[#This Row],[Strat lancement]]="AA",IF(Tableau1[[#This Row],[Statut lancement]]="XX","OK","NOK"),IF(Tableau1[[#This Row],[Strat lancement]]="BB",IF(Tableau1[[#This Row],[Statut lancement]]="XXX","OK","NOK"))))</f>
        <v>OK</v>
      </c>
      <c r="U530" s="18" t="s">
        <v>401</v>
      </c>
      <c r="V530" s="1" t="s">
        <v>1962</v>
      </c>
      <c r="W530" s="167" t="s">
        <v>217</v>
      </c>
      <c r="X530" s="2">
        <v>44139</v>
      </c>
      <c r="Y530" s="1" t="s">
        <v>1964</v>
      </c>
      <c r="Z530" s="1" t="s">
        <v>219</v>
      </c>
      <c r="AA530" s="2">
        <v>44102</v>
      </c>
      <c r="AB530" s="1" t="s">
        <v>220</v>
      </c>
      <c r="AC530" s="1" t="str">
        <f>VLOOKUP(Tableau1[[#This Row],[POposte]],Tableau8[#All],18,FALSE)</f>
        <v/>
      </c>
      <c r="AD530" s="236" t="str">
        <f>CONCATENATE(Tableau1[[#This Row],[Nº pièce référence]],Tableau1[[#This Row],[Poste de réf.]])</f>
        <v>450069263620</v>
      </c>
      <c r="AE530" s="237">
        <f>VLOOKUP(Tableau1[[#This Row],[POposte]],Tableau5[#All],5,FALSE)</f>
        <v>10208.17</v>
      </c>
      <c r="AF530" s="238" t="s">
        <v>52</v>
      </c>
      <c r="AG530" s="237">
        <f>VLOOKUP(Tableau1[[#This Row],[POposte]],Tableau5[#All],6,FALSE)</f>
        <v>10208.16</v>
      </c>
      <c r="AH530" s="238" t="s">
        <v>52</v>
      </c>
      <c r="AI530" s="239">
        <f>Tableau1[[#This Row],[Montant Engagé PO]]-Tableau1[[#This Row],[Montant Liquidé]]</f>
        <v>1.0000000000218279E-2</v>
      </c>
      <c r="AJ530" s="237" t="str">
        <f>VLOOKUP(Tableau1[[#This Row],[POposte]],Tableau5[#All],3,FALSE)</f>
        <v>300020861</v>
      </c>
      <c r="AK530" s="237" t="str">
        <f>VLOOKUP(Tableau1[[#This Row],[POposte]],Tableau5[#All],4,FALSE)</f>
        <v>2</v>
      </c>
      <c r="AL530" s="146" t="str">
        <f>VLOOKUP(Tableau1[[#This Row],[POposte]],Tableau5[#All],2,FALSE)</f>
        <v>255223121102</v>
      </c>
      <c r="AM530" s="237" t="str">
        <f>VLOOKUP(Tableau1[[#This Row],[POposte]],Tableau8[],9,FALSE)</f>
        <v>L</v>
      </c>
      <c r="AN530" s="241">
        <f>VLOOKUP(Tableau1[[#This Row],[POposte]],Tableau8[],16,FALSE)</f>
        <v>470000</v>
      </c>
      <c r="AO530" s="200">
        <f>VLOOKUP(Tableau1[[#This Row],[POposte]],Tableau8[],17,FALSE)</f>
        <v>0</v>
      </c>
      <c r="AP530" s="1" t="str">
        <f>VLOOKUP(Tableau1[[#This Row],[POposte]],Tableau13[#All],10,FALSE)</f>
        <v>0800</v>
      </c>
      <c r="AQ530" s="1" t="str">
        <f>VLOOKUP(MID(Tableau1[[#This Row],[Codenva]],1,2),Tableau36[],2,FALSE)</f>
        <v>Overheidsopdrachten van beperkte waarde (0800)</v>
      </c>
      <c r="AR530" s="1" t="str">
        <f>VLOOKUP(Tableau1[[#This Row],[POposte]],Tableau13[#All],16,FALSE)</f>
        <v/>
      </c>
      <c r="AS530" s="285" t="str">
        <f>Tableau1[[#This Row],[KRC]]&amp;Tableau1[[#This Row],[Poste KRC]]</f>
        <v>3000208612</v>
      </c>
      <c r="AT530" s="1" t="str">
        <f>VLOOKUP(Tableau1[[#This Row],[Colonne3]],Tableau6[[#All],[krcposte]:[description ]],2,FALSE)</f>
        <v>Testing/reactifs</v>
      </c>
    </row>
    <row r="531" spans="1:46" hidden="1" x14ac:dyDescent="0.35">
      <c r="A531" s="1" t="str">
        <f>Tableau1[[#This Row],[Nº pièce référence]]</f>
        <v>4500701233</v>
      </c>
      <c r="B531" s="205"/>
      <c r="C531" s="1"/>
      <c r="D531" s="1" t="s">
        <v>1965</v>
      </c>
      <c r="E531" s="1" t="s">
        <v>1966</v>
      </c>
      <c r="F531" s="74"/>
      <c r="G531" s="123"/>
      <c r="H531" s="163">
        <v>44088</v>
      </c>
      <c r="I531" s="73">
        <v>22226</v>
      </c>
      <c r="J531" s="1" t="s">
        <v>1949</v>
      </c>
      <c r="K531" s="1" t="s">
        <v>1949</v>
      </c>
      <c r="L531" s="261" t="s">
        <v>332</v>
      </c>
      <c r="M531" s="73" t="s">
        <v>332</v>
      </c>
      <c r="N531" s="73"/>
      <c r="O531" s="73"/>
      <c r="P531" s="73" t="s">
        <v>1864</v>
      </c>
      <c r="Q531" s="163" t="s">
        <v>1840</v>
      </c>
      <c r="R531" s="230" t="str">
        <f>VLOOKUP(Tableau1[[#This Row],[POposte]],Tableau8[],15,FALSE)</f>
        <v>BB</v>
      </c>
      <c r="S531" s="230" t="str">
        <f>VLOOKUP(Tableau1[[#This Row],[POposte]],Tableau8[],14,FALSE)</f>
        <v>XXX</v>
      </c>
      <c r="T531" s="163" t="str">
        <f>IF(Tableau1[[#This Row],[Strat lancement]]="A0",IF(Tableau1[[#This Row],[Statut lancement]]="X","OK","NOK"),IF(Tableau1[[#This Row],[Strat lancement]]="AA",IF(Tableau1[[#This Row],[Statut lancement]]="XX","OK","NOK"),IF(Tableau1[[#This Row],[Strat lancement]]="BB",IF(Tableau1[[#This Row],[Statut lancement]]="XXX","OK","NOK"))))</f>
        <v>OK</v>
      </c>
      <c r="U531" s="18" t="s">
        <v>1967</v>
      </c>
      <c r="V531" s="256" t="s">
        <v>1968</v>
      </c>
      <c r="W531" s="1" t="s">
        <v>88</v>
      </c>
      <c r="X531" s="2">
        <v>44102</v>
      </c>
      <c r="Y531" s="1" t="s">
        <v>1969</v>
      </c>
      <c r="Z531" s="1" t="s">
        <v>219</v>
      </c>
      <c r="AA531" s="2">
        <v>44102</v>
      </c>
      <c r="AB531" s="1" t="s">
        <v>220</v>
      </c>
      <c r="AC531" s="1" t="str">
        <f>VLOOKUP(Tableau1[[#This Row],[POposte]],Tableau8[#All],18,FALSE)</f>
        <v/>
      </c>
      <c r="AD531" s="236" t="str">
        <f>CONCATENATE(Tableau1[[#This Row],[Nº pièce référence]],Tableau1[[#This Row],[Poste de réf.]])</f>
        <v>450070123310</v>
      </c>
      <c r="AE531" s="237">
        <f>VLOOKUP(Tableau1[[#This Row],[POposte]],Tableau5[#All],5,FALSE)</f>
        <v>21645.69</v>
      </c>
      <c r="AF531" s="238" t="s">
        <v>52</v>
      </c>
      <c r="AG531" s="237">
        <f>VLOOKUP(Tableau1[[#This Row],[POposte]],Tableau5[#All],6,FALSE)</f>
        <v>21645.69</v>
      </c>
      <c r="AH531" s="238" t="s">
        <v>52</v>
      </c>
      <c r="AI531" s="239">
        <f>Tableau1[[#This Row],[Montant Engagé PO]]-Tableau1[[#This Row],[Montant Liquidé]]</f>
        <v>0</v>
      </c>
      <c r="AJ531" s="237" t="str">
        <f>VLOOKUP(Tableau1[[#This Row],[POposte]],Tableau5[#All],3,FALSE)</f>
        <v>300021687</v>
      </c>
      <c r="AK531" s="237" t="str">
        <f>VLOOKUP(Tableau1[[#This Row],[POposte]],Tableau5[#All],4,FALSE)</f>
        <v>1</v>
      </c>
      <c r="AL531" s="146" t="str">
        <f>VLOOKUP(Tableau1[[#This Row],[POposte]],Tableau5[#All],2,FALSE)</f>
        <v>255223121102</v>
      </c>
      <c r="AM531" s="237" t="str">
        <f>VLOOKUP(Tableau1[[#This Row],[POposte]],Tableau8[],9,FALSE)</f>
        <v>Z</v>
      </c>
      <c r="AN531" s="241">
        <f>VLOOKUP(Tableau1[[#This Row],[POposte]],Tableau8[],16,FALSE)</f>
        <v>1</v>
      </c>
      <c r="AO531" s="200">
        <f>VLOOKUP(Tableau1[[#This Row],[POposte]],Tableau8[],17,FALSE)</f>
        <v>0</v>
      </c>
      <c r="AP531" s="1" t="str">
        <f>VLOOKUP(Tableau1[[#This Row],[POposte]],Tableau13[#All],10,FALSE)</f>
        <v>0800</v>
      </c>
      <c r="AQ531" s="1" t="str">
        <f>VLOOKUP(MID(Tableau1[[#This Row],[Codenva]],1,2),Tableau36[],2,FALSE)</f>
        <v>Overheidsopdrachten van beperkte waarde (0800)</v>
      </c>
      <c r="AR531" s="1" t="str">
        <f>VLOOKUP(Tableau1[[#This Row],[POposte]],Tableau13[#All],16,FALSE)</f>
        <v/>
      </c>
      <c r="AS531" s="285" t="str">
        <f>Tableau1[[#This Row],[KRC]]&amp;Tableau1[[#This Row],[Poste KRC]]</f>
        <v>3000216871</v>
      </c>
      <c r="AT531" s="1" t="e">
        <f>VLOOKUP(Tableau1[[#This Row],[Colonne3]],Tableau6[[#All],[krcposte]:[description ]],2,FALSE)</f>
        <v>#N/A</v>
      </c>
    </row>
    <row r="532" spans="1:46" x14ac:dyDescent="0.35">
      <c r="A532" s="1" t="str">
        <f>Tableau1[[#This Row],[Nº pièce référence]]</f>
        <v>4500692782</v>
      </c>
      <c r="B532" s="124"/>
      <c r="C532" s="1"/>
      <c r="D532" s="1"/>
      <c r="E532" s="1" t="s">
        <v>1970</v>
      </c>
      <c r="F532" s="178"/>
      <c r="G532" s="123"/>
      <c r="H532" s="73"/>
      <c r="I532" s="42"/>
      <c r="J532" s="73"/>
      <c r="K532" s="73"/>
      <c r="L532" s="1" t="s">
        <v>35</v>
      </c>
      <c r="M532" s="42"/>
      <c r="N532" s="42"/>
      <c r="O532" s="42"/>
      <c r="P532" s="42"/>
      <c r="Q532" s="73"/>
      <c r="R532" s="226" t="str">
        <f>VLOOKUP(Tableau1[[#This Row],[POposte]],Tableau8[],15,FALSE)</f>
        <v>BB</v>
      </c>
      <c r="S532" s="226" t="str">
        <f>VLOOKUP(Tableau1[[#This Row],[POposte]],Tableau8[],14,FALSE)</f>
        <v>XXX</v>
      </c>
      <c r="T532" s="75" t="str">
        <f>IF(Tableau1[[#This Row],[Strat lancement]]="A0",IF(Tableau1[[#This Row],[Statut lancement]]="X","OK","NOK"),IF(Tableau1[[#This Row],[Strat lancement]]="AA",IF(Tableau1[[#This Row],[Statut lancement]]="XX","OK","NOK"),IF(Tableau1[[#This Row],[Strat lancement]]="BB",IF(Tableau1[[#This Row],[Statut lancement]]="XXX","OK","NOK"))))</f>
        <v>OK</v>
      </c>
      <c r="U532" s="193"/>
      <c r="V532" s="1" t="s">
        <v>1971</v>
      </c>
      <c r="W532" s="1" t="s">
        <v>88</v>
      </c>
      <c r="X532" s="2"/>
      <c r="Y532" s="1" t="s">
        <v>754</v>
      </c>
      <c r="Z532" s="1"/>
      <c r="AA532" s="2">
        <v>44102</v>
      </c>
      <c r="AB532" s="1"/>
      <c r="AC532" s="1" t="str">
        <f>VLOOKUP(Tableau1[[#This Row],[POposte]],Tableau8[#All],18,FALSE)</f>
        <v>I2</v>
      </c>
      <c r="AD532" s="236" t="str">
        <f>CONCATENATE(Tableau1[[#This Row],[Nº pièce référence]],Tableau1[[#This Row],[Poste de réf.]])</f>
        <v>450069278210</v>
      </c>
      <c r="AE532" s="237">
        <f>VLOOKUP(Tableau1[[#This Row],[POposte]],Tableau5[#All],5,FALSE)</f>
        <v>295680</v>
      </c>
      <c r="AF532" s="238" t="s">
        <v>52</v>
      </c>
      <c r="AG532" s="237">
        <f>VLOOKUP(Tableau1[[#This Row],[POposte]],Tableau5[#All],6,FALSE)</f>
        <v>0</v>
      </c>
      <c r="AH532" s="238" t="s">
        <v>52</v>
      </c>
      <c r="AI532" s="239">
        <f>Tableau1[[#This Row],[Montant Engagé PO]]-Tableau1[[#This Row],[Montant Liquidé]]</f>
        <v>295680</v>
      </c>
      <c r="AJ532" s="237" t="str">
        <f>VLOOKUP(Tableau1[[#This Row],[POposte]],Tableau5[#All],3,FALSE)</f>
        <v>300020861</v>
      </c>
      <c r="AK532" s="237" t="str">
        <f>VLOOKUP(Tableau1[[#This Row],[POposte]],Tableau5[#All],4,FALSE)</f>
        <v>5</v>
      </c>
      <c r="AL532" s="146" t="str">
        <f>VLOOKUP(Tableau1[[#This Row],[POposte]],Tableau5[#All],2,FALSE)</f>
        <v>255223121102</v>
      </c>
      <c r="AM532" s="243" t="str">
        <f>VLOOKUP(Tableau1[[#This Row],[POposte]],Tableau8[],9,FALSE)</f>
        <v>Z</v>
      </c>
      <c r="AN532" s="241">
        <f>VLOOKUP(Tableau1[[#This Row],[POposte]],Tableau8[],16,FALSE)</f>
        <v>1</v>
      </c>
      <c r="AO532" s="200">
        <f>VLOOKUP(Tableau1[[#This Row],[POposte]],Tableau8[],17,FALSE)</f>
        <v>0</v>
      </c>
      <c r="AP532" s="1" t="str">
        <f>VLOOKUP(Tableau1[[#This Row],[POposte]],Tableau13[#All],10,FALSE)</f>
        <v>0500</v>
      </c>
      <c r="AQ532" s="1" t="str">
        <f>VLOOKUP(MID(Tableau1[[#This Row],[Codenva]],1,2),Tableau36[],2,FALSE)</f>
        <v>Onderhandelingsprocedure zonder voorafgaande bekendmaking (0500)</v>
      </c>
      <c r="AR532" s="1" t="str">
        <f>VLOOKUP(Tableau1[[#This Row],[POposte]],Tableau13[#All],16,FALSE)</f>
        <v/>
      </c>
      <c r="AS532" s="285" t="str">
        <f>Tableau1[[#This Row],[KRC]]&amp;Tableau1[[#This Row],[Poste KRC]]</f>
        <v>3000208615</v>
      </c>
      <c r="AT532" s="1" t="str">
        <f>VLOOKUP(Tableau1[[#This Row],[Colonne3]],Tableau6[[#All],[krcposte]:[description ]],2,FALSE)</f>
        <v>Médicament (AFMPS)</v>
      </c>
    </row>
    <row r="533" spans="1:46" x14ac:dyDescent="0.35">
      <c r="A533" s="1" t="str">
        <f>Tableau1[[#This Row],[Nº pièce référence]]</f>
        <v>4500692854</v>
      </c>
      <c r="B533" s="205" t="s">
        <v>1972</v>
      </c>
      <c r="C533" s="176"/>
      <c r="D533" s="176" t="s">
        <v>1851</v>
      </c>
      <c r="E533" s="176" t="s">
        <v>1579</v>
      </c>
      <c r="F533" s="178"/>
      <c r="G533" s="123"/>
      <c r="H533" s="75">
        <v>44128</v>
      </c>
      <c r="I533" s="73">
        <v>23800</v>
      </c>
      <c r="J533" s="73" t="s">
        <v>1957</v>
      </c>
      <c r="K533" s="73" t="s">
        <v>1957</v>
      </c>
      <c r="L533" s="176" t="s">
        <v>276</v>
      </c>
      <c r="M533" s="73"/>
      <c r="N533" s="73"/>
      <c r="O533" t="s">
        <v>163</v>
      </c>
      <c r="P533" s="73"/>
      <c r="Q533" s="73" t="s">
        <v>1818</v>
      </c>
      <c r="R533" s="226" t="str">
        <f>VLOOKUP(Tableau1[[#This Row],[POposte]],Tableau8[],15,FALSE)</f>
        <v>A0</v>
      </c>
      <c r="S533" s="226" t="str">
        <f>VLOOKUP(Tableau1[[#This Row],[POposte]],Tableau8[],14,FALSE)</f>
        <v>X</v>
      </c>
      <c r="T533" s="75" t="str">
        <f>IF(Tableau1[[#This Row],[Strat lancement]]="A0",IF(Tableau1[[#This Row],[Statut lancement]]="X","OK","NOK"),IF(Tableau1[[#This Row],[Strat lancement]]="AA",IF(Tableau1[[#This Row],[Statut lancement]]="XX","OK","NOK"),IF(Tableau1[[#This Row],[Strat lancement]]="BB",IF(Tableau1[[#This Row],[Statut lancement]]="XXX","OK","NOK"))))</f>
        <v>OK</v>
      </c>
      <c r="U533" s="18" t="s">
        <v>1580</v>
      </c>
      <c r="V533" s="1" t="s">
        <v>1973</v>
      </c>
      <c r="W533" s="1" t="s">
        <v>88</v>
      </c>
      <c r="X533" s="2">
        <v>44103</v>
      </c>
      <c r="Y533" s="1" t="s">
        <v>1974</v>
      </c>
      <c r="Z533" s="1" t="s">
        <v>219</v>
      </c>
      <c r="AA533" s="2">
        <v>44103</v>
      </c>
      <c r="AB533" s="1" t="s">
        <v>220</v>
      </c>
      <c r="AC533" s="1" t="str">
        <f>VLOOKUP(Tableau1[[#This Row],[POposte]],Tableau8[#All],18,FALSE)</f>
        <v/>
      </c>
      <c r="AD533" s="236" t="str">
        <f>CONCATENATE(Tableau1[[#This Row],[Nº pièce référence]],Tableau1[[#This Row],[Poste de réf.]])</f>
        <v>450069285410</v>
      </c>
      <c r="AE533" s="237">
        <f>VLOOKUP(Tableau1[[#This Row],[POposte]],Tableau5[#All],5,FALSE)</f>
        <v>1387.63</v>
      </c>
      <c r="AF533" s="238" t="s">
        <v>52</v>
      </c>
      <c r="AG533" s="237">
        <f>VLOOKUP(Tableau1[[#This Row],[POposte]],Tableau5[#All],6,FALSE)</f>
        <v>1387.63</v>
      </c>
      <c r="AH533" s="238" t="s">
        <v>52</v>
      </c>
      <c r="AI533" s="239">
        <f>Tableau1[[#This Row],[Montant Engagé PO]]-Tableau1[[#This Row],[Montant Liquidé]]</f>
        <v>0</v>
      </c>
      <c r="AJ533" s="237" t="str">
        <f>VLOOKUP(Tableau1[[#This Row],[POposte]],Tableau5[#All],3,FALSE)</f>
        <v>300020861</v>
      </c>
      <c r="AK533" s="237" t="str">
        <f>VLOOKUP(Tableau1[[#This Row],[POposte]],Tableau5[#All],4,FALSE)</f>
        <v>1</v>
      </c>
      <c r="AL533" s="146" t="str">
        <f>VLOOKUP(Tableau1[[#This Row],[POposte]],Tableau5[#All],2,FALSE)</f>
        <v>255223121102</v>
      </c>
      <c r="AM533" s="237" t="str">
        <f>VLOOKUP(Tableau1[[#This Row],[POposte]],Tableau8[],9,FALSE)</f>
        <v>Z</v>
      </c>
      <c r="AN533" s="241">
        <f>VLOOKUP(Tableau1[[#This Row],[POposte]],Tableau8[],16,FALSE)</f>
        <v>1</v>
      </c>
      <c r="AO533" s="200">
        <f>VLOOKUP(Tableau1[[#This Row],[POposte]],Tableau8[],17,FALSE)</f>
        <v>0</v>
      </c>
      <c r="AP533" s="1" t="str">
        <f>VLOOKUP(Tableau1[[#This Row],[POposte]],Tableau13[#All],10,FALSE)</f>
        <v>4100</v>
      </c>
      <c r="AQ533" s="1" t="str">
        <f>VLOOKUP(MID(Tableau1[[#This Row],[Codenva]],1,2),Tableau36[],2,FALSE)</f>
        <v>Diverse Uitgaven die niet tot overheidsopdrachten behoren (4100)</v>
      </c>
      <c r="AR533" s="1" t="str">
        <f>VLOOKUP(Tableau1[[#This Row],[POposte]],Tableau13[#All],16,FALSE)</f>
        <v/>
      </c>
      <c r="AS533" s="285" t="str">
        <f>Tableau1[[#This Row],[KRC]]&amp;Tableau1[[#This Row],[Poste KRC]]</f>
        <v>3000208611</v>
      </c>
      <c r="AT533" s="1" t="str">
        <f>VLOOKUP(Tableau1[[#This Row],[Colonne3]],Tableau6[[#All],[krcposte]:[description ]],2,FALSE)</f>
        <v>PPE</v>
      </c>
    </row>
    <row r="534" spans="1:46" x14ac:dyDescent="0.35">
      <c r="A534" s="1" t="str">
        <f>Tableau1[[#This Row],[Nº pièce référence]]</f>
        <v>4500698481</v>
      </c>
      <c r="B534" s="205"/>
      <c r="C534" s="1"/>
      <c r="D534" s="1"/>
      <c r="E534" s="1" t="s">
        <v>1893</v>
      </c>
      <c r="F534" s="178"/>
      <c r="G534" s="123"/>
      <c r="H534" s="73"/>
      <c r="I534" s="42"/>
      <c r="J534" s="73"/>
      <c r="K534" s="73"/>
      <c r="L534" s="176" t="s">
        <v>276</v>
      </c>
      <c r="M534" s="73" t="s">
        <v>332</v>
      </c>
      <c r="N534" s="42"/>
      <c r="O534" s="42"/>
      <c r="P534" s="42" t="s">
        <v>1840</v>
      </c>
      <c r="Q534" s="42" t="s">
        <v>1840</v>
      </c>
      <c r="R534" s="226" t="str">
        <f>VLOOKUP(Tableau1[[#This Row],[POposte]],Tableau8[],15,FALSE)</f>
        <v>BB</v>
      </c>
      <c r="S534" s="226" t="str">
        <f>VLOOKUP(Tableau1[[#This Row],[POposte]],Tableau8[],14,FALSE)</f>
        <v>XX</v>
      </c>
      <c r="T534" s="75" t="str">
        <f>IF(Tableau1[[#This Row],[Strat lancement]]="A0",IF(Tableau1[[#This Row],[Statut lancement]]="X","OK","NOK"),IF(Tableau1[[#This Row],[Strat lancement]]="AA",IF(Tableau1[[#This Row],[Statut lancement]]="XX","OK","NOK"),IF(Tableau1[[#This Row],[Strat lancement]]="BB",IF(Tableau1[[#This Row],[Statut lancement]]="XXX","OK","NOK"))))</f>
        <v>NOK</v>
      </c>
      <c r="U534" s="18" t="s">
        <v>1894</v>
      </c>
      <c r="V534" s="1" t="s">
        <v>1975</v>
      </c>
      <c r="W534" s="1" t="s">
        <v>88</v>
      </c>
      <c r="X534" s="2">
        <v>44134</v>
      </c>
      <c r="Y534" s="1" t="s">
        <v>1976</v>
      </c>
      <c r="Z534" s="1" t="s">
        <v>219</v>
      </c>
      <c r="AA534" s="2">
        <v>44132</v>
      </c>
      <c r="AB534" s="1" t="s">
        <v>220</v>
      </c>
      <c r="AC534" s="1" t="str">
        <f>VLOOKUP(Tableau1[[#This Row],[POposte]],Tableau8[#All],18,FALSE)</f>
        <v/>
      </c>
      <c r="AD534" s="236" t="str">
        <f>CONCATENATE(Tableau1[[#This Row],[Nº pièce référence]],Tableau1[[#This Row],[Poste de réf.]])</f>
        <v>450069848110</v>
      </c>
      <c r="AE534" s="237">
        <f>VLOOKUP(Tableau1[[#This Row],[POposte]],Tableau5[#All],5,FALSE)</f>
        <v>8507.51</v>
      </c>
      <c r="AF534" s="238" t="s">
        <v>52</v>
      </c>
      <c r="AG534" s="237">
        <f>VLOOKUP(Tableau1[[#This Row],[POposte]],Tableau5[#All],6,FALSE)</f>
        <v>0</v>
      </c>
      <c r="AH534" s="238" t="s">
        <v>52</v>
      </c>
      <c r="AI534" s="239">
        <f>Tableau1[[#This Row],[Montant Engagé PO]]-Tableau1[[#This Row],[Montant Liquidé]]</f>
        <v>8507.51</v>
      </c>
      <c r="AJ534" s="237" t="str">
        <f>VLOOKUP(Tableau1[[#This Row],[POposte]],Tableau5[#All],3,FALSE)</f>
        <v>300020861</v>
      </c>
      <c r="AK534" s="237" t="str">
        <f>VLOOKUP(Tableau1[[#This Row],[POposte]],Tableau5[#All],4,FALSE)</f>
        <v>2</v>
      </c>
      <c r="AL534" s="146" t="str">
        <f>VLOOKUP(Tableau1[[#This Row],[POposte]],Tableau5[#All],2,FALSE)</f>
        <v>255223121102</v>
      </c>
      <c r="AM534" s="237" t="str">
        <f>VLOOKUP(Tableau1[[#This Row],[POposte]],Tableau8[],9,FALSE)</f>
        <v>L</v>
      </c>
      <c r="AN534" s="241">
        <f>VLOOKUP(Tableau1[[#This Row],[POposte]],Tableau8[],16,FALSE)</f>
        <v>1000000</v>
      </c>
      <c r="AO534" s="200">
        <f>VLOOKUP(Tableau1[[#This Row],[POposte]],Tableau8[],17,FALSE)</f>
        <v>1000000</v>
      </c>
      <c r="AP534" s="1" t="str">
        <f>VLOOKUP(Tableau1[[#This Row],[POposte]],Tableau13[#All],10,FALSE)</f>
        <v>0800</v>
      </c>
      <c r="AQ534" s="1" t="str">
        <f>VLOOKUP(MID(Tableau1[[#This Row],[Codenva]],1,2),Tableau36[],2,FALSE)</f>
        <v>Overheidsopdrachten van beperkte waarde (0800)</v>
      </c>
      <c r="AR534" s="1" t="str">
        <f>VLOOKUP(Tableau1[[#This Row],[POposte]],Tableau13[#All],16,FALSE)</f>
        <v/>
      </c>
      <c r="AS534" s="285" t="str">
        <f>Tableau1[[#This Row],[KRC]]&amp;Tableau1[[#This Row],[Poste KRC]]</f>
        <v>3000208612</v>
      </c>
      <c r="AT534" s="1" t="str">
        <f>VLOOKUP(Tableau1[[#This Row],[Colonne3]],Tableau6[[#All],[krcposte]:[description ]],2,FALSE)</f>
        <v>Testing/reactifs</v>
      </c>
    </row>
    <row r="535" spans="1:46" ht="15" thickBot="1" x14ac:dyDescent="0.4">
      <c r="A535" s="1" t="str">
        <f>Tableau1[[#This Row],[Nº pièce référence]]</f>
        <v>4500693737</v>
      </c>
      <c r="B535" s="124"/>
      <c r="C535" s="1"/>
      <c r="D535" s="1"/>
      <c r="E535" s="149" t="s">
        <v>1977</v>
      </c>
      <c r="F535" s="178"/>
      <c r="G535" s="123"/>
      <c r="H535" s="73" t="s">
        <v>1957</v>
      </c>
      <c r="I535" s="73" t="s">
        <v>1957</v>
      </c>
      <c r="J535" s="73" t="s">
        <v>1957</v>
      </c>
      <c r="K535" s="73" t="s">
        <v>1957</v>
      </c>
      <c r="L535" s="176" t="s">
        <v>276</v>
      </c>
      <c r="M535" s="73"/>
      <c r="N535" s="73"/>
      <c r="O535" s="73"/>
      <c r="P535" s="73"/>
      <c r="Q535" s="73" t="s">
        <v>1818</v>
      </c>
      <c r="R535" s="226" t="str">
        <f>VLOOKUP(Tableau1[[#This Row],[POposte]],Tableau8[],15,FALSE)</f>
        <v>AA</v>
      </c>
      <c r="S535" s="226" t="str">
        <f>VLOOKUP(Tableau1[[#This Row],[POposte]],Tableau8[],14,FALSE)</f>
        <v>XX</v>
      </c>
      <c r="T535" s="75" t="str">
        <f>IF(Tableau1[[#This Row],[Strat lancement]]="A0",IF(Tableau1[[#This Row],[Statut lancement]]="X","OK","NOK"),IF(Tableau1[[#This Row],[Strat lancement]]="AA",IF(Tableau1[[#This Row],[Statut lancement]]="XX","OK","NOK"),IF(Tableau1[[#This Row],[Strat lancement]]="BB",IF(Tableau1[[#This Row],[Statut lancement]]="XXX","OK","NOK"))))</f>
        <v>OK</v>
      </c>
      <c r="U535" s="18" t="s">
        <v>1978</v>
      </c>
      <c r="V535" s="1" t="s">
        <v>1979</v>
      </c>
      <c r="W535" s="1" t="s">
        <v>88</v>
      </c>
      <c r="X535" s="2">
        <v>44109</v>
      </c>
      <c r="Y535" s="1" t="s">
        <v>1980</v>
      </c>
      <c r="Z535" s="1" t="s">
        <v>219</v>
      </c>
      <c r="AA535" s="2">
        <v>44109</v>
      </c>
      <c r="AB535" s="1" t="s">
        <v>220</v>
      </c>
      <c r="AC535" s="1" t="str">
        <f>VLOOKUP(Tableau1[[#This Row],[POposte]],Tableau8[#All],18,FALSE)</f>
        <v/>
      </c>
      <c r="AD535" s="236" t="str">
        <f>CONCATENATE(Tableau1[[#This Row],[Nº pièce référence]],Tableau1[[#This Row],[Poste de réf.]])</f>
        <v>450069373710</v>
      </c>
      <c r="AE535" s="237">
        <f>VLOOKUP(Tableau1[[#This Row],[POposte]],Tableau5[#All],5,FALSE)</f>
        <v>2534.9499999999998</v>
      </c>
      <c r="AF535" s="238" t="s">
        <v>52</v>
      </c>
      <c r="AG535" s="237">
        <f>VLOOKUP(Tableau1[[#This Row],[POposte]],Tableau5[#All],6,FALSE)</f>
        <v>2534.9499999999998</v>
      </c>
      <c r="AH535" s="238" t="s">
        <v>52</v>
      </c>
      <c r="AI535" s="239">
        <f>Tableau1[[#This Row],[Montant Engagé PO]]-Tableau1[[#This Row],[Montant Liquidé]]</f>
        <v>0</v>
      </c>
      <c r="AJ535" s="237" t="str">
        <f>VLOOKUP(Tableau1[[#This Row],[POposte]],Tableau5[#All],3,FALSE)</f>
        <v>300020861</v>
      </c>
      <c r="AK535" s="237" t="str">
        <f>VLOOKUP(Tableau1[[#This Row],[POposte]],Tableau5[#All],4,FALSE)</f>
        <v>7</v>
      </c>
      <c r="AL535" s="146" t="str">
        <f>VLOOKUP(Tableau1[[#This Row],[POposte]],Tableau5[#All],2,FALSE)</f>
        <v>255223121102</v>
      </c>
      <c r="AM535" s="237" t="str">
        <f>VLOOKUP(Tableau1[[#This Row],[POposte]],Tableau8[],9,FALSE)</f>
        <v>Z</v>
      </c>
      <c r="AN535" s="241">
        <f>VLOOKUP(Tableau1[[#This Row],[POposte]],Tableau8[],16,FALSE)</f>
        <v>1</v>
      </c>
      <c r="AO535" s="200">
        <f>VLOOKUP(Tableau1[[#This Row],[POposte]],Tableau8[],17,FALSE)</f>
        <v>0</v>
      </c>
      <c r="AP535" s="1" t="str">
        <f>VLOOKUP(Tableau1[[#This Row],[POposte]],Tableau13[#All],10,FALSE)</f>
        <v>0800</v>
      </c>
      <c r="AQ535" s="1" t="str">
        <f>VLOOKUP(MID(Tableau1[[#This Row],[Codenva]],1,2),Tableau36[],2,FALSE)</f>
        <v>Overheidsopdrachten van beperkte waarde (0800)</v>
      </c>
      <c r="AR535" s="1" t="str">
        <f>VLOOKUP(Tableau1[[#This Row],[POposte]],Tableau13[#All],16,FALSE)</f>
        <v/>
      </c>
      <c r="AS535" s="285" t="str">
        <f>Tableau1[[#This Row],[KRC]]&amp;Tableau1[[#This Row],[Poste KRC]]</f>
        <v>3000208617</v>
      </c>
      <c r="AT535" s="1" t="str">
        <f>VLOOKUP(Tableau1[[#This Row],[Colonne3]],Tableau6[[#All],[krcposte]:[description ]],2,FALSE)</f>
        <v>Transport</v>
      </c>
    </row>
    <row r="536" spans="1:46" ht="15" thickTop="1" x14ac:dyDescent="0.35">
      <c r="A536" s="1" t="str">
        <f>Tableau1[[#This Row],[Nº pièce référence]]</f>
        <v>4500693737</v>
      </c>
      <c r="B536" s="124"/>
      <c r="C536" s="1"/>
      <c r="D536" s="1"/>
      <c r="E536" s="180" t="s">
        <v>1977</v>
      </c>
      <c r="F536" s="181"/>
      <c r="G536" s="123"/>
      <c r="H536" s="73" t="s">
        <v>1957</v>
      </c>
      <c r="I536" s="73" t="s">
        <v>1957</v>
      </c>
      <c r="J536" s="73" t="s">
        <v>1957</v>
      </c>
      <c r="K536" s="73" t="s">
        <v>1957</v>
      </c>
      <c r="L536" s="176" t="s">
        <v>276</v>
      </c>
      <c r="M536" s="73"/>
      <c r="N536" s="73"/>
      <c r="O536" s="73"/>
      <c r="P536" s="73"/>
      <c r="Q536" s="73" t="s">
        <v>1818</v>
      </c>
      <c r="R536" s="226" t="str">
        <f>VLOOKUP(Tableau1[[#This Row],[POposte]],Tableau8[],15,FALSE)</f>
        <v>AA</v>
      </c>
      <c r="S536" s="226" t="str">
        <f>VLOOKUP(Tableau1[[#This Row],[POposte]],Tableau8[],14,FALSE)</f>
        <v>XX</v>
      </c>
      <c r="T536" s="75" t="str">
        <f>IF(Tableau1[[#This Row],[Strat lancement]]="A0",IF(Tableau1[[#This Row],[Statut lancement]]="X","OK","NOK"),IF(Tableau1[[#This Row],[Strat lancement]]="AA",IF(Tableau1[[#This Row],[Statut lancement]]="XX","OK","NOK"),IF(Tableau1[[#This Row],[Strat lancement]]="BB",IF(Tableau1[[#This Row],[Statut lancement]]="XXX","OK","NOK"))))</f>
        <v>OK</v>
      </c>
      <c r="U536" s="18" t="s">
        <v>1978</v>
      </c>
      <c r="V536" s="1" t="s">
        <v>1979</v>
      </c>
      <c r="W536" s="1" t="s">
        <v>217</v>
      </c>
      <c r="X536" s="2">
        <v>44109</v>
      </c>
      <c r="Y536" s="1" t="s">
        <v>1981</v>
      </c>
      <c r="Z536" s="1" t="s">
        <v>219</v>
      </c>
      <c r="AA536" s="2">
        <v>44109</v>
      </c>
      <c r="AB536" s="1" t="s">
        <v>220</v>
      </c>
      <c r="AC536" s="1" t="str">
        <f>VLOOKUP(Tableau1[[#This Row],[POposte]],Tableau8[#All],18,FALSE)</f>
        <v/>
      </c>
      <c r="AD536" s="236" t="str">
        <f>CONCATENATE(Tableau1[[#This Row],[Nº pièce référence]],Tableau1[[#This Row],[Poste de réf.]])</f>
        <v>450069373720</v>
      </c>
      <c r="AE536" s="237">
        <f>VLOOKUP(Tableau1[[#This Row],[POposte]],Tableau5[#All],5,FALSE)</f>
        <v>2069.1</v>
      </c>
      <c r="AF536" s="238" t="s">
        <v>52</v>
      </c>
      <c r="AG536" s="237">
        <f>VLOOKUP(Tableau1[[#This Row],[POposte]],Tableau5[#All],6,FALSE)</f>
        <v>2069.1</v>
      </c>
      <c r="AH536" s="238" t="s">
        <v>52</v>
      </c>
      <c r="AI536" s="239">
        <f>Tableau1[[#This Row],[Montant Engagé PO]]-Tableau1[[#This Row],[Montant Liquidé]]</f>
        <v>0</v>
      </c>
      <c r="AJ536" s="237" t="str">
        <f>VLOOKUP(Tableau1[[#This Row],[POposte]],Tableau5[#All],3,FALSE)</f>
        <v>300020861</v>
      </c>
      <c r="AK536" s="237" t="str">
        <f>VLOOKUP(Tableau1[[#This Row],[POposte]],Tableau5[#All],4,FALSE)</f>
        <v>7</v>
      </c>
      <c r="AL536" s="146" t="str">
        <f>VLOOKUP(Tableau1[[#This Row],[POposte]],Tableau5[#All],2,FALSE)</f>
        <v>255223121102</v>
      </c>
      <c r="AM536" s="237" t="str">
        <f>VLOOKUP(Tableau1[[#This Row],[POposte]],Tableau8[],9,FALSE)</f>
        <v>Z</v>
      </c>
      <c r="AN536" s="241">
        <f>VLOOKUP(Tableau1[[#This Row],[POposte]],Tableau8[],16,FALSE)</f>
        <v>1</v>
      </c>
      <c r="AO536" s="200">
        <f>VLOOKUP(Tableau1[[#This Row],[POposte]],Tableau8[],17,FALSE)</f>
        <v>0</v>
      </c>
      <c r="AP536" s="1" t="str">
        <f>VLOOKUP(Tableau1[[#This Row],[POposte]],Tableau13[#All],10,FALSE)</f>
        <v>0800</v>
      </c>
      <c r="AQ536" s="1" t="str">
        <f>VLOOKUP(MID(Tableau1[[#This Row],[Codenva]],1,2),Tableau36[],2,FALSE)</f>
        <v>Overheidsopdrachten van beperkte waarde (0800)</v>
      </c>
      <c r="AR536" s="1" t="str">
        <f>VLOOKUP(Tableau1[[#This Row],[POposte]],Tableau13[#All],16,FALSE)</f>
        <v/>
      </c>
      <c r="AS536" s="285" t="str">
        <f>Tableau1[[#This Row],[KRC]]&amp;Tableau1[[#This Row],[Poste KRC]]</f>
        <v>3000208617</v>
      </c>
      <c r="AT536" s="1" t="str">
        <f>VLOOKUP(Tableau1[[#This Row],[Colonne3]],Tableau6[[#All],[krcposte]:[description ]],2,FALSE)</f>
        <v>Transport</v>
      </c>
    </row>
    <row r="537" spans="1:46" hidden="1" x14ac:dyDescent="0.35">
      <c r="A537" s="1">
        <f>Tableau1[[#This Row],[Nº pièce référence]]</f>
        <v>0</v>
      </c>
      <c r="B537" s="124"/>
      <c r="C537" s="1"/>
      <c r="D537" s="1" t="s">
        <v>1982</v>
      </c>
      <c r="E537" s="1" t="s">
        <v>866</v>
      </c>
      <c r="F537" s="178">
        <v>7791.19</v>
      </c>
      <c r="G537" s="123"/>
      <c r="H537" s="73"/>
      <c r="I537" s="42"/>
      <c r="J537" s="73"/>
      <c r="K537" s="73"/>
      <c r="L537" s="1" t="s">
        <v>1853</v>
      </c>
      <c r="M537" s="42"/>
      <c r="N537" s="42"/>
      <c r="O537" s="42"/>
      <c r="P537" s="42"/>
      <c r="Q537" s="73"/>
      <c r="R537" s="226" t="e">
        <f>VLOOKUP(Tableau1[[#This Row],[POposte]],Tableau8[],15,FALSE)</f>
        <v>#N/A</v>
      </c>
      <c r="S537" s="226" t="e">
        <f>VLOOKUP(Tableau1[[#This Row],[POposte]],Tableau8[],14,FALSE)</f>
        <v>#N/A</v>
      </c>
      <c r="T537" s="75" t="e">
        <f>IF(Tableau1[[#This Row],[Strat lancement]]="A0",IF(Tableau1[[#This Row],[Statut lancement]]="X","OK","NOK"),IF(Tableau1[[#This Row],[Strat lancement]]="AA",IF(Tableau1[[#This Row],[Statut lancement]]="XX","OK","NOK"),IF(Tableau1[[#This Row],[Strat lancement]]="BB",IF(Tableau1[[#This Row],[Statut lancement]]="XXX","OK","NOK"))))</f>
        <v>#N/A</v>
      </c>
      <c r="U537" s="193"/>
      <c r="V537" s="1"/>
      <c r="W537" s="1"/>
      <c r="X537" s="2"/>
      <c r="Y537" s="1"/>
      <c r="Z537" s="1"/>
      <c r="AA537" s="2"/>
      <c r="AB537" s="1"/>
      <c r="AC537" s="1" t="e">
        <f>VLOOKUP(Tableau1[[#This Row],[POposte]],Tableau8[#All],18,FALSE)</f>
        <v>#N/A</v>
      </c>
      <c r="AD537" s="236" t="str">
        <f>CONCATENATE(Tableau1[[#This Row],[Nº pièce référence]],Tableau1[[#This Row],[Poste de réf.]])</f>
        <v/>
      </c>
      <c r="AE537" s="237" t="e">
        <f>VLOOKUP(Tableau1[[#This Row],[POposte]],Tableau5[#All],5,FALSE)</f>
        <v>#N/A</v>
      </c>
      <c r="AF537" s="238" t="s">
        <v>52</v>
      </c>
      <c r="AG537" s="237" t="e">
        <f>VLOOKUP(Tableau1[[#This Row],[POposte]],Tableau5[#All],6,FALSE)</f>
        <v>#N/A</v>
      </c>
      <c r="AH537" s="238" t="s">
        <v>52</v>
      </c>
      <c r="AI537" s="239" t="e">
        <f>Tableau1[[#This Row],[Montant Engagé PO]]-Tableau1[[#This Row],[Montant Liquidé]]</f>
        <v>#N/A</v>
      </c>
      <c r="AJ537" s="237" t="e">
        <f>VLOOKUP(Tableau1[[#This Row],[POposte]],Tableau5[#All],3,FALSE)</f>
        <v>#N/A</v>
      </c>
      <c r="AK537" s="237" t="e">
        <f>VLOOKUP(Tableau1[[#This Row],[POposte]],Tableau5[#All],4,FALSE)</f>
        <v>#N/A</v>
      </c>
      <c r="AL537" s="158" t="s">
        <v>97</v>
      </c>
      <c r="AM537" s="244" t="e">
        <f>VLOOKUP(Tableau1[[#This Row],[POposte]],Tableau8[],9,FALSE)</f>
        <v>#N/A</v>
      </c>
      <c r="AN537" s="241" t="e">
        <f>VLOOKUP(Tableau1[[#This Row],[POposte]],Tableau8[],16,FALSE)</f>
        <v>#N/A</v>
      </c>
      <c r="AO537" s="200" t="e">
        <f>VLOOKUP(Tableau1[[#This Row],[POposte]],Tableau8[],17,FALSE)</f>
        <v>#N/A</v>
      </c>
      <c r="AP537" s="1" t="e">
        <f>VLOOKUP(Tableau1[[#This Row],[POposte]],Tableau13[#All],10,FALSE)</f>
        <v>#N/A</v>
      </c>
      <c r="AQ537" s="1" t="e">
        <f>VLOOKUP(MID(Tableau1[[#This Row],[Codenva]],1,2),Tableau36[],2,FALSE)</f>
        <v>#N/A</v>
      </c>
      <c r="AR537" s="1" t="e">
        <f>VLOOKUP(Tableau1[[#This Row],[POposte]],Tableau13[#All],16,FALSE)</f>
        <v>#N/A</v>
      </c>
      <c r="AS537" s="285" t="e">
        <f>Tableau1[[#This Row],[KRC]]&amp;Tableau1[[#This Row],[Poste KRC]]</f>
        <v>#N/A</v>
      </c>
      <c r="AT537" s="1" t="e">
        <f>VLOOKUP(Tableau1[[#This Row],[Colonne3]],Tableau6[[#All],[krcposte]:[description ]],2,FALSE)</f>
        <v>#N/A</v>
      </c>
    </row>
    <row r="538" spans="1:46" ht="29" x14ac:dyDescent="0.35">
      <c r="A538" s="1" t="str">
        <f>Tableau1[[#This Row],[Nº pièce référence]]</f>
        <v>4500678119</v>
      </c>
      <c r="B538" s="208" t="s">
        <v>1983</v>
      </c>
      <c r="C538" s="1"/>
      <c r="D538" s="1"/>
      <c r="E538" s="1" t="s">
        <v>1254</v>
      </c>
      <c r="F538" s="92"/>
      <c r="G538" s="127">
        <v>0</v>
      </c>
      <c r="H538" s="95" t="s">
        <v>1984</v>
      </c>
      <c r="I538" s="33" t="s">
        <v>1985</v>
      </c>
      <c r="J538" s="73" t="s">
        <v>1986</v>
      </c>
      <c r="K538" s="73"/>
      <c r="L538" s="176" t="s">
        <v>276</v>
      </c>
      <c r="M538" s="73" t="s">
        <v>332</v>
      </c>
      <c r="N538" s="33"/>
      <c r="O538" s="33"/>
      <c r="P538" s="33" t="s">
        <v>1864</v>
      </c>
      <c r="Q538" s="75" t="s">
        <v>1987</v>
      </c>
      <c r="R538" s="226" t="str">
        <f>VLOOKUP(Tableau1[[#This Row],[POposte]],Tableau8[],15,FALSE)</f>
        <v>BB</v>
      </c>
      <c r="S538" s="226" t="str">
        <f>VLOOKUP(Tableau1[[#This Row],[POposte]],Tableau8[],14,FALSE)</f>
        <v>XXX</v>
      </c>
      <c r="T538" s="75" t="str">
        <f>IF(Tableau1[[#This Row],[Strat lancement]]="A0",IF(Tableau1[[#This Row],[Statut lancement]]="X","OK","NOK"),IF(Tableau1[[#This Row],[Strat lancement]]="AA",IF(Tableau1[[#This Row],[Statut lancement]]="XX","OK","NOK"),IF(Tableau1[[#This Row],[Strat lancement]]="BB",IF(Tableau1[[#This Row],[Statut lancement]]="XXX","OK","NOK"))))</f>
        <v>OK</v>
      </c>
      <c r="U538" s="18" t="s">
        <v>1988</v>
      </c>
      <c r="V538" s="1" t="s">
        <v>1989</v>
      </c>
      <c r="W538" s="1" t="s">
        <v>88</v>
      </c>
      <c r="X538" s="2">
        <v>43993</v>
      </c>
      <c r="Y538" s="1" t="s">
        <v>1990</v>
      </c>
      <c r="Z538" s="1" t="s">
        <v>219</v>
      </c>
      <c r="AA538" s="2">
        <v>43993</v>
      </c>
      <c r="AB538" s="1" t="s">
        <v>220</v>
      </c>
      <c r="AC538" s="1" t="str">
        <f>VLOOKUP(Tableau1[[#This Row],[POposte]],Tableau8[#All],18,FALSE)</f>
        <v/>
      </c>
      <c r="AD538" s="236" t="str">
        <f>CONCATENATE(Tableau1[[#This Row],[Nº pièce référence]],Tableau1[[#This Row],[Poste de réf.]])</f>
        <v>450067811910</v>
      </c>
      <c r="AE538" s="237">
        <f>VLOOKUP(Tableau1[[#This Row],[POposte]],Tableau5[#All],5,FALSE)</f>
        <v>12623928.83</v>
      </c>
      <c r="AF538" s="238" t="s">
        <v>52</v>
      </c>
      <c r="AG538" s="237">
        <f>VLOOKUP(Tableau1[[#This Row],[POposte]],Tableau5[#All],6,FALSE)</f>
        <v>12622484.939999998</v>
      </c>
      <c r="AH538" s="238" t="s">
        <v>52</v>
      </c>
      <c r="AI538" s="239">
        <f>Tableau1[[#This Row],[Montant Engagé PO]]-Tableau1[[#This Row],[Montant Liquidé]]</f>
        <v>1443.8900000024587</v>
      </c>
      <c r="AJ538" s="237" t="str">
        <f>VLOOKUP(Tableau1[[#This Row],[POposte]],Tableau5[#All],3,FALSE)</f>
        <v>300020861</v>
      </c>
      <c r="AK538" s="237" t="str">
        <f>VLOOKUP(Tableau1[[#This Row],[POposte]],Tableau5[#All],4,FALSE)</f>
        <v>7</v>
      </c>
      <c r="AL538" s="146" t="str">
        <f>VLOOKUP(Tableau1[[#This Row],[POposte]],Tableau5[#All],2,FALSE)</f>
        <v>255223121102</v>
      </c>
      <c r="AM538" s="237" t="str">
        <f>VLOOKUP(Tableau1[[#This Row],[POposte]],Tableau8[],9,FALSE)</f>
        <v>Z</v>
      </c>
      <c r="AN538" s="241">
        <f>VLOOKUP(Tableau1[[#This Row],[POposte]],Tableau8[],16,FALSE)</f>
        <v>1</v>
      </c>
      <c r="AO538" s="200">
        <f>VLOOKUP(Tableau1[[#This Row],[POposte]],Tableau8[],17,FALSE)</f>
        <v>0</v>
      </c>
      <c r="AP538" s="1" t="str">
        <f>VLOOKUP(Tableau1[[#This Row],[POposte]],Tableau13[#All],10,FALSE)</f>
        <v>0520</v>
      </c>
      <c r="AQ538" s="1" t="str">
        <f>VLOOKUP(MID(Tableau1[[#This Row],[Codenva]],1,2),Tableau36[],2,FALSE)</f>
        <v>Onderhandelingsprocedure zonder voorafgaande bekendmaking (0500)</v>
      </c>
      <c r="AR538" s="1" t="str">
        <f>VLOOKUP(Tableau1[[#This Row],[POposte]],Tableau13[#All],16,FALSE)</f>
        <v/>
      </c>
      <c r="AS538" s="285" t="str">
        <f>Tableau1[[#This Row],[KRC]]&amp;Tableau1[[#This Row],[Poste KRC]]</f>
        <v>3000208617</v>
      </c>
      <c r="AT538" s="1" t="str">
        <f>VLOOKUP(Tableau1[[#This Row],[Colonne3]],Tableau6[[#All],[krcposte]:[description ]],2,FALSE)</f>
        <v>Transport</v>
      </c>
    </row>
    <row r="539" spans="1:46" hidden="1" x14ac:dyDescent="0.35">
      <c r="A539" s="1" t="str">
        <f>Tableau1[[#This Row],[Nº pièce référence]]</f>
        <v>4500678119</v>
      </c>
      <c r="B539" s="205" t="s">
        <v>1991</v>
      </c>
      <c r="C539" s="1" t="s">
        <v>130</v>
      </c>
      <c r="D539" s="1"/>
      <c r="E539" s="1" t="s">
        <v>1254</v>
      </c>
      <c r="F539" s="178">
        <v>1338928.83</v>
      </c>
      <c r="G539" s="123"/>
      <c r="H539" s="75">
        <v>44123</v>
      </c>
      <c r="I539" s="42">
        <v>23606</v>
      </c>
      <c r="J539" s="73"/>
      <c r="K539" s="73"/>
      <c r="L539" s="176" t="s">
        <v>1853</v>
      </c>
      <c r="M539" s="42" t="s">
        <v>332</v>
      </c>
      <c r="N539" s="42"/>
      <c r="O539" t="s">
        <v>163</v>
      </c>
      <c r="P539" s="42"/>
      <c r="Q539" s="73" t="s">
        <v>1992</v>
      </c>
      <c r="R539" s="226" t="e">
        <f>VLOOKUP(Tableau1[[#This Row],[POposte]],Tableau8[],15,FALSE)</f>
        <v>#N/A</v>
      </c>
      <c r="S539" s="226" t="e">
        <f>VLOOKUP(Tableau1[[#This Row],[POposte]],Tableau8[],14,FALSE)</f>
        <v>#N/A</v>
      </c>
      <c r="T539" s="75" t="e">
        <f>IF(Tableau1[[#This Row],[Strat lancement]]="A0",IF(Tableau1[[#This Row],[Statut lancement]]="X","OK","NOK"),IF(Tableau1[[#This Row],[Strat lancement]]="AA",IF(Tableau1[[#This Row],[Statut lancement]]="XX","OK","NOK"),IF(Tableau1[[#This Row],[Strat lancement]]="BB",IF(Tableau1[[#This Row],[Statut lancement]]="XXX","OK","NOK"))))</f>
        <v>#N/A</v>
      </c>
      <c r="U539" s="18" t="s">
        <v>1988</v>
      </c>
      <c r="V539" s="1" t="s">
        <v>1989</v>
      </c>
      <c r="W539" s="93" t="s">
        <v>217</v>
      </c>
      <c r="X539" s="2"/>
      <c r="Y539" s="1" t="s">
        <v>131</v>
      </c>
      <c r="Z539" s="1"/>
      <c r="AA539" s="2"/>
      <c r="AB539" s="1"/>
      <c r="AC539" s="1" t="e">
        <f>VLOOKUP(Tableau1[[#This Row],[POposte]],Tableau8[#All],18,FALSE)</f>
        <v>#N/A</v>
      </c>
      <c r="AD539" s="236" t="str">
        <f>CONCATENATE(Tableau1[[#This Row],[Nº pièce référence]],Tableau1[[#This Row],[Poste de réf.]])</f>
        <v>450067811920</v>
      </c>
      <c r="AE539" s="237" t="e">
        <f>VLOOKUP(Tableau1[[#This Row],[POposte]],Tableau5[#All],5,FALSE)</f>
        <v>#N/A</v>
      </c>
      <c r="AF539" s="238" t="s">
        <v>52</v>
      </c>
      <c r="AG539" s="237" t="e">
        <f>VLOOKUP(Tableau1[[#This Row],[POposte]],Tableau5[#All],6,FALSE)</f>
        <v>#N/A</v>
      </c>
      <c r="AH539" s="238" t="s">
        <v>52</v>
      </c>
      <c r="AI539" s="239" t="e">
        <f>Tableau1[[#This Row],[Montant Engagé PO]]-Tableau1[[#This Row],[Montant Liquidé]]</f>
        <v>#N/A</v>
      </c>
      <c r="AJ539" s="238" t="e">
        <f>VLOOKUP(Tableau1[[#This Row],[Nº pièce référence]],#REF!,2,FALSE)</f>
        <v>#REF!</v>
      </c>
      <c r="AK539" s="238" t="e">
        <f>VLOOKUP(Tableau1[[#This Row],[Nº pièce référence]],#REF!,3,FALSE)</f>
        <v>#REF!</v>
      </c>
      <c r="AL539" s="158" t="s">
        <v>97</v>
      </c>
      <c r="AM539" s="244" t="e">
        <f>VLOOKUP(Tableau1[[#This Row],[POposte]],Tableau8[],9,FALSE)</f>
        <v>#N/A</v>
      </c>
      <c r="AN539" s="241" t="e">
        <f>VLOOKUP(Tableau1[[#This Row],[POposte]],Tableau8[],16,FALSE)</f>
        <v>#N/A</v>
      </c>
      <c r="AO539" s="200" t="e">
        <f>VLOOKUP(Tableau1[[#This Row],[POposte]],Tableau8[],17,FALSE)</f>
        <v>#N/A</v>
      </c>
      <c r="AP539" s="1" t="e">
        <f>VLOOKUP(Tableau1[[#This Row],[POposte]],Tableau13[#All],10,FALSE)</f>
        <v>#N/A</v>
      </c>
      <c r="AQ539" s="1" t="e">
        <f>VLOOKUP(MID(Tableau1[[#This Row],[Codenva]],1,2),Tableau36[],2,FALSE)</f>
        <v>#N/A</v>
      </c>
      <c r="AR539" s="1" t="e">
        <f>VLOOKUP(Tableau1[[#This Row],[POposte]],Tableau13[#All],16,FALSE)</f>
        <v>#N/A</v>
      </c>
      <c r="AS539" s="285" t="e">
        <f>Tableau1[[#This Row],[KRC]]&amp;Tableau1[[#This Row],[Poste KRC]]</f>
        <v>#REF!</v>
      </c>
      <c r="AT539" s="1" t="e">
        <f>VLOOKUP(Tableau1[[#This Row],[Colonne3]],Tableau6[[#All],[krcposte]:[description ]],2,FALSE)</f>
        <v>#REF!</v>
      </c>
    </row>
    <row r="540" spans="1:46" x14ac:dyDescent="0.35">
      <c r="A540" s="1" t="str">
        <f>Tableau1[[#This Row],[Nº pièce référence]]</f>
        <v>4500693747</v>
      </c>
      <c r="B540" s="205"/>
      <c r="C540" s="1"/>
      <c r="D540" s="176" t="s">
        <v>1851</v>
      </c>
      <c r="E540" s="1" t="s">
        <v>1993</v>
      </c>
      <c r="F540" s="178"/>
      <c r="G540" s="123"/>
      <c r="H540" s="73" t="s">
        <v>1957</v>
      </c>
      <c r="I540" s="73" t="s">
        <v>1957</v>
      </c>
      <c r="J540" s="73" t="s">
        <v>1957</v>
      </c>
      <c r="K540" s="73" t="s">
        <v>1957</v>
      </c>
      <c r="L540" s="176" t="s">
        <v>276</v>
      </c>
      <c r="M540" s="73" t="s">
        <v>332</v>
      </c>
      <c r="N540" s="73"/>
      <c r="O540" t="s">
        <v>163</v>
      </c>
      <c r="P540" s="96">
        <v>44154</v>
      </c>
      <c r="Q540" s="43" t="s">
        <v>1870</v>
      </c>
      <c r="R540" s="226" t="str">
        <f>VLOOKUP(Tableau1[[#This Row],[POposte]],Tableau8[],15,FALSE)</f>
        <v>A0</v>
      </c>
      <c r="S540" s="226" t="str">
        <f>VLOOKUP(Tableau1[[#This Row],[POposte]],Tableau8[],14,FALSE)</f>
        <v>X</v>
      </c>
      <c r="T540" s="75" t="str">
        <f>IF(Tableau1[[#This Row],[Strat lancement]]="A0",IF(Tableau1[[#This Row],[Statut lancement]]="X","OK","NOK"),IF(Tableau1[[#This Row],[Strat lancement]]="AA",IF(Tableau1[[#This Row],[Statut lancement]]="XX","OK","NOK"),IF(Tableau1[[#This Row],[Strat lancement]]="BB",IF(Tableau1[[#This Row],[Statut lancement]]="XXX","OK","NOK"))))</f>
        <v>OK</v>
      </c>
      <c r="U540" s="18" t="s">
        <v>1994</v>
      </c>
      <c r="V540" s="1" t="s">
        <v>1995</v>
      </c>
      <c r="W540" s="1" t="s">
        <v>88</v>
      </c>
      <c r="X540" s="2">
        <v>44109</v>
      </c>
      <c r="Y540" s="1" t="s">
        <v>1996</v>
      </c>
      <c r="Z540" s="1" t="s">
        <v>219</v>
      </c>
      <c r="AA540" s="2">
        <v>44109</v>
      </c>
      <c r="AB540" s="1" t="s">
        <v>220</v>
      </c>
      <c r="AC540" s="1" t="str">
        <f>VLOOKUP(Tableau1[[#This Row],[POposte]],Tableau8[#All],18,FALSE)</f>
        <v/>
      </c>
      <c r="AD540" s="236" t="str">
        <f>CONCATENATE(Tableau1[[#This Row],[Nº pièce référence]],Tableau1[[#This Row],[Poste de réf.]])</f>
        <v>450069374710</v>
      </c>
      <c r="AE540" s="237">
        <f>VLOOKUP(Tableau1[[#This Row],[POposte]],Tableau5[#All],5,FALSE)</f>
        <v>378</v>
      </c>
      <c r="AF540" s="238" t="s">
        <v>52</v>
      </c>
      <c r="AG540" s="237">
        <f>VLOOKUP(Tableau1[[#This Row],[POposte]],Tableau5[#All],6,FALSE)</f>
        <v>378</v>
      </c>
      <c r="AH540" s="238" t="s">
        <v>52</v>
      </c>
      <c r="AI540" s="239">
        <f>Tableau1[[#This Row],[Montant Engagé PO]]-Tableau1[[#This Row],[Montant Liquidé]]</f>
        <v>0</v>
      </c>
      <c r="AJ540" s="237" t="str">
        <f>VLOOKUP(Tableau1[[#This Row],[POposte]],Tableau5[#All],3,FALSE)</f>
        <v>300020861</v>
      </c>
      <c r="AK540" s="237" t="str">
        <f>VLOOKUP(Tableau1[[#This Row],[POposte]],Tableau5[#All],4,FALSE)</f>
        <v>7</v>
      </c>
      <c r="AL540" s="146" t="str">
        <f>VLOOKUP(Tableau1[[#This Row],[POposte]],Tableau5[#All],2,FALSE)</f>
        <v>255223121102</v>
      </c>
      <c r="AM540" s="237" t="str">
        <f>VLOOKUP(Tableau1[[#This Row],[POposte]],Tableau8[],9,FALSE)</f>
        <v>Z</v>
      </c>
      <c r="AN540" s="241">
        <f>VLOOKUP(Tableau1[[#This Row],[POposte]],Tableau8[],16,FALSE)</f>
        <v>1</v>
      </c>
      <c r="AO540" s="200">
        <f>VLOOKUP(Tableau1[[#This Row],[POposte]],Tableau8[],17,FALSE)</f>
        <v>0</v>
      </c>
      <c r="AP540" s="1" t="str">
        <f>VLOOKUP(Tableau1[[#This Row],[POposte]],Tableau13[#All],10,FALSE)</f>
        <v>0820</v>
      </c>
      <c r="AQ540" s="1" t="str">
        <f>VLOOKUP(MID(Tableau1[[#This Row],[Codenva]],1,2),Tableau36[],2,FALSE)</f>
        <v>Overheidsopdrachten van beperkte waarde (0800)</v>
      </c>
      <c r="AR540" s="1" t="str">
        <f>VLOOKUP(Tableau1[[#This Row],[POposte]],Tableau13[#All],16,FALSE)</f>
        <v/>
      </c>
      <c r="AS540" s="285" t="str">
        <f>Tableau1[[#This Row],[KRC]]&amp;Tableau1[[#This Row],[Poste KRC]]</f>
        <v>3000208617</v>
      </c>
      <c r="AT540" s="1" t="str">
        <f>VLOOKUP(Tableau1[[#This Row],[Colonne3]],Tableau6[[#All],[krcposte]:[description ]],2,FALSE)</f>
        <v>Transport</v>
      </c>
    </row>
    <row r="541" spans="1:46" x14ac:dyDescent="0.35">
      <c r="A541" s="1" t="str">
        <f>Tableau1[[#This Row],[Nº pièce référence]]</f>
        <v>4500693747</v>
      </c>
      <c r="B541" s="205"/>
      <c r="C541" s="1"/>
      <c r="D541" s="176" t="s">
        <v>1851</v>
      </c>
      <c r="E541" s="1" t="s">
        <v>1993</v>
      </c>
      <c r="F541" s="74"/>
      <c r="G541" s="123"/>
      <c r="H541" s="73" t="s">
        <v>1957</v>
      </c>
      <c r="I541" s="73" t="s">
        <v>1957</v>
      </c>
      <c r="J541" s="73" t="s">
        <v>1957</v>
      </c>
      <c r="K541" s="73" t="s">
        <v>1957</v>
      </c>
      <c r="L541" s="176" t="s">
        <v>276</v>
      </c>
      <c r="M541" s="73" t="s">
        <v>332</v>
      </c>
      <c r="N541" s="73"/>
      <c r="O541" t="s">
        <v>163</v>
      </c>
      <c r="P541" s="96">
        <v>44154</v>
      </c>
      <c r="Q541" s="43" t="s">
        <v>1870</v>
      </c>
      <c r="R541" s="226" t="str">
        <f>VLOOKUP(Tableau1[[#This Row],[POposte]],Tableau8[],15,FALSE)</f>
        <v>A0</v>
      </c>
      <c r="S541" s="226" t="str">
        <f>VLOOKUP(Tableau1[[#This Row],[POposte]],Tableau8[],14,FALSE)</f>
        <v>X</v>
      </c>
      <c r="T541" s="75" t="str">
        <f>IF(Tableau1[[#This Row],[Strat lancement]]="A0",IF(Tableau1[[#This Row],[Statut lancement]]="X","OK","NOK"),IF(Tableau1[[#This Row],[Strat lancement]]="AA",IF(Tableau1[[#This Row],[Statut lancement]]="XX","OK","NOK"),IF(Tableau1[[#This Row],[Strat lancement]]="BB",IF(Tableau1[[#This Row],[Statut lancement]]="XXX","OK","NOK"))))</f>
        <v>OK</v>
      </c>
      <c r="U541" s="18" t="s">
        <v>1994</v>
      </c>
      <c r="V541" s="1" t="s">
        <v>1995</v>
      </c>
      <c r="W541" s="1" t="s">
        <v>217</v>
      </c>
      <c r="X541" s="2">
        <v>44109</v>
      </c>
      <c r="Y541" s="1" t="s">
        <v>1997</v>
      </c>
      <c r="Z541" s="1" t="s">
        <v>219</v>
      </c>
      <c r="AA541" s="2">
        <v>44109</v>
      </c>
      <c r="AB541" s="1" t="s">
        <v>220</v>
      </c>
      <c r="AC541" s="1" t="str">
        <f>VLOOKUP(Tableau1[[#This Row],[POposte]],Tableau8[#All],18,FALSE)</f>
        <v/>
      </c>
      <c r="AD541" s="236" t="str">
        <f>CONCATENATE(Tableau1[[#This Row],[Nº pièce référence]],Tableau1[[#This Row],[Poste de réf.]])</f>
        <v>450069374720</v>
      </c>
      <c r="AE541" s="237">
        <f>VLOOKUP(Tableau1[[#This Row],[POposte]],Tableau5[#All],5,FALSE)</f>
        <v>577.29999999999995</v>
      </c>
      <c r="AF541" s="238" t="s">
        <v>52</v>
      </c>
      <c r="AG541" s="237">
        <f>VLOOKUP(Tableau1[[#This Row],[POposte]],Tableau5[#All],6,FALSE)</f>
        <v>577.29999999999995</v>
      </c>
      <c r="AH541" s="238" t="s">
        <v>52</v>
      </c>
      <c r="AI541" s="239">
        <f>Tableau1[[#This Row],[Montant Engagé PO]]-Tableau1[[#This Row],[Montant Liquidé]]</f>
        <v>0</v>
      </c>
      <c r="AJ541" s="237" t="str">
        <f>VLOOKUP(Tableau1[[#This Row],[POposte]],Tableau5[#All],3,FALSE)</f>
        <v>300020861</v>
      </c>
      <c r="AK541" s="237" t="str">
        <f>VLOOKUP(Tableau1[[#This Row],[POposte]],Tableau5[#All],4,FALSE)</f>
        <v>7</v>
      </c>
      <c r="AL541" s="146" t="str">
        <f>VLOOKUP(Tableau1[[#This Row],[POposte]],Tableau5[#All],2,FALSE)</f>
        <v>255223121102</v>
      </c>
      <c r="AM541" s="237" t="str">
        <f>VLOOKUP(Tableau1[[#This Row],[POposte]],Tableau8[],9,FALSE)</f>
        <v>Z</v>
      </c>
      <c r="AN541" s="241">
        <f>VLOOKUP(Tableau1[[#This Row],[POposte]],Tableau8[],16,FALSE)</f>
        <v>1</v>
      </c>
      <c r="AO541" s="200">
        <f>VLOOKUP(Tableau1[[#This Row],[POposte]],Tableau8[],17,FALSE)</f>
        <v>0</v>
      </c>
      <c r="AP541" s="1" t="str">
        <f>VLOOKUP(Tableau1[[#This Row],[POposte]],Tableau13[#All],10,FALSE)</f>
        <v>0820</v>
      </c>
      <c r="AQ541" s="1" t="str">
        <f>VLOOKUP(MID(Tableau1[[#This Row],[Codenva]],1,2),Tableau36[],2,FALSE)</f>
        <v>Overheidsopdrachten van beperkte waarde (0800)</v>
      </c>
      <c r="AR541" s="1" t="str">
        <f>VLOOKUP(Tableau1[[#This Row],[POposte]],Tableau13[#All],16,FALSE)</f>
        <v/>
      </c>
      <c r="AS541" s="285" t="str">
        <f>Tableau1[[#This Row],[KRC]]&amp;Tableau1[[#This Row],[Poste KRC]]</f>
        <v>3000208617</v>
      </c>
      <c r="AT541" s="1" t="str">
        <f>VLOOKUP(Tableau1[[#This Row],[Colonne3]],Tableau6[[#All],[krcposte]:[description ]],2,FALSE)</f>
        <v>Transport</v>
      </c>
    </row>
    <row r="542" spans="1:46" x14ac:dyDescent="0.35">
      <c r="A542" s="1" t="str">
        <f>Tableau1[[#This Row],[Nº pièce référence]]</f>
        <v>4500693747</v>
      </c>
      <c r="B542" s="205"/>
      <c r="C542" s="1"/>
      <c r="D542" s="176" t="s">
        <v>1851</v>
      </c>
      <c r="E542" s="1" t="s">
        <v>1993</v>
      </c>
      <c r="F542" s="178"/>
      <c r="G542" s="123"/>
      <c r="H542" s="73" t="s">
        <v>1957</v>
      </c>
      <c r="I542" s="73" t="s">
        <v>1957</v>
      </c>
      <c r="J542" s="73" t="s">
        <v>1957</v>
      </c>
      <c r="K542" s="73" t="s">
        <v>1957</v>
      </c>
      <c r="L542" s="176" t="s">
        <v>276</v>
      </c>
      <c r="M542" s="73" t="s">
        <v>332</v>
      </c>
      <c r="N542" s="73"/>
      <c r="O542" t="s">
        <v>163</v>
      </c>
      <c r="P542" s="96">
        <v>44154</v>
      </c>
      <c r="Q542" s="43" t="s">
        <v>1870</v>
      </c>
      <c r="R542" s="226" t="str">
        <f>VLOOKUP(Tableau1[[#This Row],[POposte]],Tableau8[],15,FALSE)</f>
        <v>A0</v>
      </c>
      <c r="S542" s="226" t="str">
        <f>VLOOKUP(Tableau1[[#This Row],[POposte]],Tableau8[],14,FALSE)</f>
        <v>X</v>
      </c>
      <c r="T542" s="75" t="str">
        <f>IF(Tableau1[[#This Row],[Strat lancement]]="A0",IF(Tableau1[[#This Row],[Statut lancement]]="X","OK","NOK"),IF(Tableau1[[#This Row],[Strat lancement]]="AA",IF(Tableau1[[#This Row],[Statut lancement]]="XX","OK","NOK"),IF(Tableau1[[#This Row],[Strat lancement]]="BB",IF(Tableau1[[#This Row],[Statut lancement]]="XXX","OK","NOK"))))</f>
        <v>OK</v>
      </c>
      <c r="U542" s="18" t="s">
        <v>1994</v>
      </c>
      <c r="V542" s="1" t="s">
        <v>1995</v>
      </c>
      <c r="W542" s="1" t="s">
        <v>222</v>
      </c>
      <c r="X542" s="2">
        <v>44109</v>
      </c>
      <c r="Y542" s="1" t="s">
        <v>1997</v>
      </c>
      <c r="Z542" s="1" t="s">
        <v>219</v>
      </c>
      <c r="AA542" s="2">
        <v>44109</v>
      </c>
      <c r="AB542" s="1" t="s">
        <v>220</v>
      </c>
      <c r="AC542" s="1" t="str">
        <f>VLOOKUP(Tableau1[[#This Row],[POposte]],Tableau8[#All],18,FALSE)</f>
        <v/>
      </c>
      <c r="AD542" s="236" t="str">
        <f>CONCATENATE(Tableau1[[#This Row],[Nº pièce référence]],Tableau1[[#This Row],[Poste de réf.]])</f>
        <v>450069374730</v>
      </c>
      <c r="AE542" s="237">
        <f>VLOOKUP(Tableau1[[#This Row],[POposte]],Tableau5[#All],5,FALSE)</f>
        <v>421.45</v>
      </c>
      <c r="AF542" s="238" t="s">
        <v>52</v>
      </c>
      <c r="AG542" s="237">
        <f>VLOOKUP(Tableau1[[#This Row],[POposte]],Tableau5[#All],6,FALSE)</f>
        <v>421.45</v>
      </c>
      <c r="AH542" s="238" t="s">
        <v>52</v>
      </c>
      <c r="AI542" s="239">
        <f>Tableau1[[#This Row],[Montant Engagé PO]]-Tableau1[[#This Row],[Montant Liquidé]]</f>
        <v>0</v>
      </c>
      <c r="AJ542" s="237" t="str">
        <f>VLOOKUP(Tableau1[[#This Row],[POposte]],Tableau5[#All],3,FALSE)</f>
        <v>300020861</v>
      </c>
      <c r="AK542" s="237" t="str">
        <f>VLOOKUP(Tableau1[[#This Row],[POposte]],Tableau5[#All],4,FALSE)</f>
        <v>7</v>
      </c>
      <c r="AL542" s="146" t="str">
        <f>VLOOKUP(Tableau1[[#This Row],[POposte]],Tableau5[#All],2,FALSE)</f>
        <v>255223121102</v>
      </c>
      <c r="AM542" s="237" t="str">
        <f>VLOOKUP(Tableau1[[#This Row],[POposte]],Tableau8[],9,FALSE)</f>
        <v>Z</v>
      </c>
      <c r="AN542" s="241">
        <f>VLOOKUP(Tableau1[[#This Row],[POposte]],Tableau8[],16,FALSE)</f>
        <v>1</v>
      </c>
      <c r="AO542" s="200">
        <f>VLOOKUP(Tableau1[[#This Row],[POposte]],Tableau8[],17,FALSE)</f>
        <v>0</v>
      </c>
      <c r="AP542" s="1" t="str">
        <f>VLOOKUP(Tableau1[[#This Row],[POposte]],Tableau13[#All],10,FALSE)</f>
        <v>0820</v>
      </c>
      <c r="AQ542" s="1" t="str">
        <f>VLOOKUP(MID(Tableau1[[#This Row],[Codenva]],1,2),Tableau36[],2,FALSE)</f>
        <v>Overheidsopdrachten van beperkte waarde (0800)</v>
      </c>
      <c r="AR542" s="1" t="str">
        <f>VLOOKUP(Tableau1[[#This Row],[POposte]],Tableau13[#All],16,FALSE)</f>
        <v/>
      </c>
      <c r="AS542" s="285" t="str">
        <f>Tableau1[[#This Row],[KRC]]&amp;Tableau1[[#This Row],[Poste KRC]]</f>
        <v>3000208617</v>
      </c>
      <c r="AT542" s="1" t="str">
        <f>VLOOKUP(Tableau1[[#This Row],[Colonne3]],Tableau6[[#All],[krcposte]:[description ]],2,FALSE)</f>
        <v>Transport</v>
      </c>
    </row>
    <row r="543" spans="1:46" x14ac:dyDescent="0.35">
      <c r="A543" s="1" t="str">
        <f>Tableau1[[#This Row],[Nº pièce référence]]</f>
        <v>4500693747</v>
      </c>
      <c r="B543" s="205"/>
      <c r="C543" s="1"/>
      <c r="D543" s="176" t="s">
        <v>1851</v>
      </c>
      <c r="E543" s="1" t="s">
        <v>1993</v>
      </c>
      <c r="F543" s="178"/>
      <c r="G543" s="123"/>
      <c r="H543" s="73" t="s">
        <v>1957</v>
      </c>
      <c r="I543" s="73" t="s">
        <v>1957</v>
      </c>
      <c r="J543" s="73" t="s">
        <v>1957</v>
      </c>
      <c r="K543" s="73" t="s">
        <v>1957</v>
      </c>
      <c r="L543" s="176" t="s">
        <v>276</v>
      </c>
      <c r="M543" s="73" t="s">
        <v>332</v>
      </c>
      <c r="N543" s="73"/>
      <c r="O543" t="s">
        <v>163</v>
      </c>
      <c r="P543" s="96">
        <v>44154</v>
      </c>
      <c r="Q543" s="43" t="s">
        <v>1870</v>
      </c>
      <c r="R543" s="226" t="str">
        <f>VLOOKUP(Tableau1[[#This Row],[POposte]],Tableau8[],15,FALSE)</f>
        <v>A0</v>
      </c>
      <c r="S543" s="226" t="str">
        <f>VLOOKUP(Tableau1[[#This Row],[POposte]],Tableau8[],14,FALSE)</f>
        <v>X</v>
      </c>
      <c r="T543" s="75" t="str">
        <f>IF(Tableau1[[#This Row],[Strat lancement]]="A0",IF(Tableau1[[#This Row],[Statut lancement]]="X","OK","NOK"),IF(Tableau1[[#This Row],[Strat lancement]]="AA",IF(Tableau1[[#This Row],[Statut lancement]]="XX","OK","NOK"),IF(Tableau1[[#This Row],[Strat lancement]]="BB",IF(Tableau1[[#This Row],[Statut lancement]]="XXX","OK","NOK"))))</f>
        <v>OK</v>
      </c>
      <c r="U543" s="18" t="s">
        <v>1994</v>
      </c>
      <c r="V543" s="1" t="s">
        <v>1995</v>
      </c>
      <c r="W543" s="1" t="s">
        <v>421</v>
      </c>
      <c r="X543" s="2">
        <v>44109</v>
      </c>
      <c r="Y543" s="1" t="s">
        <v>1996</v>
      </c>
      <c r="Z543" s="1" t="s">
        <v>219</v>
      </c>
      <c r="AA543" s="2">
        <v>44109</v>
      </c>
      <c r="AB543" s="1" t="s">
        <v>220</v>
      </c>
      <c r="AC543" s="1" t="str">
        <f>VLOOKUP(Tableau1[[#This Row],[POposte]],Tableau8[#All],18,FALSE)</f>
        <v/>
      </c>
      <c r="AD543" s="236" t="str">
        <f>CONCATENATE(Tableau1[[#This Row],[Nº pièce référence]],Tableau1[[#This Row],[Poste de réf.]])</f>
        <v>450069374740</v>
      </c>
      <c r="AE543" s="237">
        <f>VLOOKUP(Tableau1[[#This Row],[POposte]],Tableau5[#All],5,FALSE)</f>
        <v>421.42</v>
      </c>
      <c r="AF543" s="238" t="s">
        <v>52</v>
      </c>
      <c r="AG543" s="237">
        <f>VLOOKUP(Tableau1[[#This Row],[POposte]],Tableau5[#All],6,FALSE)</f>
        <v>421.42</v>
      </c>
      <c r="AH543" s="238" t="s">
        <v>52</v>
      </c>
      <c r="AI543" s="239">
        <f>Tableau1[[#This Row],[Montant Engagé PO]]-Tableau1[[#This Row],[Montant Liquidé]]</f>
        <v>0</v>
      </c>
      <c r="AJ543" s="237" t="str">
        <f>VLOOKUP(Tableau1[[#This Row],[POposte]],Tableau5[#All],3,FALSE)</f>
        <v>300020861</v>
      </c>
      <c r="AK543" s="237" t="str">
        <f>VLOOKUP(Tableau1[[#This Row],[POposte]],Tableau5[#All],4,FALSE)</f>
        <v>7</v>
      </c>
      <c r="AL543" s="146" t="str">
        <f>VLOOKUP(Tableau1[[#This Row],[POposte]],Tableau5[#All],2,FALSE)</f>
        <v>255223121102</v>
      </c>
      <c r="AM543" s="237" t="str">
        <f>VLOOKUP(Tableau1[[#This Row],[POposte]],Tableau8[],9,FALSE)</f>
        <v>Z</v>
      </c>
      <c r="AN543" s="241">
        <f>VLOOKUP(Tableau1[[#This Row],[POposte]],Tableau8[],16,FALSE)</f>
        <v>1</v>
      </c>
      <c r="AO543" s="200">
        <f>VLOOKUP(Tableau1[[#This Row],[POposte]],Tableau8[],17,FALSE)</f>
        <v>0</v>
      </c>
      <c r="AP543" s="1" t="str">
        <f>VLOOKUP(Tableau1[[#This Row],[POposte]],Tableau13[#All],10,FALSE)</f>
        <v>0820</v>
      </c>
      <c r="AQ543" s="1" t="str">
        <f>VLOOKUP(MID(Tableau1[[#This Row],[Codenva]],1,2),Tableau36[],2,FALSE)</f>
        <v>Overheidsopdrachten van beperkte waarde (0800)</v>
      </c>
      <c r="AR543" s="1" t="str">
        <f>VLOOKUP(Tableau1[[#This Row],[POposte]],Tableau13[#All],16,FALSE)</f>
        <v/>
      </c>
      <c r="AS543" s="285" t="str">
        <f>Tableau1[[#This Row],[KRC]]&amp;Tableau1[[#This Row],[Poste KRC]]</f>
        <v>3000208617</v>
      </c>
      <c r="AT543" s="1" t="str">
        <f>VLOOKUP(Tableau1[[#This Row],[Colonne3]],Tableau6[[#All],[krcposte]:[description ]],2,FALSE)</f>
        <v>Transport</v>
      </c>
    </row>
    <row r="544" spans="1:46" x14ac:dyDescent="0.35">
      <c r="A544" s="1" t="str">
        <f>Tableau1[[#This Row],[Nº pièce référence]]</f>
        <v>4500693747</v>
      </c>
      <c r="B544" s="205"/>
      <c r="C544" s="1"/>
      <c r="D544" s="176" t="s">
        <v>1851</v>
      </c>
      <c r="E544" s="1" t="s">
        <v>1993</v>
      </c>
      <c r="F544" s="178"/>
      <c r="G544" s="123"/>
      <c r="H544" s="73" t="s">
        <v>1957</v>
      </c>
      <c r="I544" s="73" t="s">
        <v>1957</v>
      </c>
      <c r="J544" s="73" t="s">
        <v>1957</v>
      </c>
      <c r="K544" s="73" t="s">
        <v>1957</v>
      </c>
      <c r="L544" s="176" t="s">
        <v>276</v>
      </c>
      <c r="M544" s="73" t="s">
        <v>332</v>
      </c>
      <c r="N544" s="73"/>
      <c r="O544" t="s">
        <v>163</v>
      </c>
      <c r="P544" s="96">
        <v>44154</v>
      </c>
      <c r="Q544" s="43" t="s">
        <v>1870</v>
      </c>
      <c r="R544" s="226" t="str">
        <f>VLOOKUP(Tableau1[[#This Row],[POposte]],Tableau8[],15,FALSE)</f>
        <v>A0</v>
      </c>
      <c r="S544" s="226" t="str">
        <f>VLOOKUP(Tableau1[[#This Row],[POposte]],Tableau8[],14,FALSE)</f>
        <v>X</v>
      </c>
      <c r="T544" s="75" t="str">
        <f>IF(Tableau1[[#This Row],[Strat lancement]]="A0",IF(Tableau1[[#This Row],[Statut lancement]]="X","OK","NOK"),IF(Tableau1[[#This Row],[Strat lancement]]="AA",IF(Tableau1[[#This Row],[Statut lancement]]="XX","OK","NOK"),IF(Tableau1[[#This Row],[Strat lancement]]="BB",IF(Tableau1[[#This Row],[Statut lancement]]="XXX","OK","NOK"))))</f>
        <v>OK</v>
      </c>
      <c r="U544" s="18" t="s">
        <v>1994</v>
      </c>
      <c r="V544" s="1" t="s">
        <v>1995</v>
      </c>
      <c r="W544" s="1" t="s">
        <v>423</v>
      </c>
      <c r="X544" s="2">
        <v>44109</v>
      </c>
      <c r="Y544" s="1" t="s">
        <v>1998</v>
      </c>
      <c r="Z544" s="1" t="s">
        <v>219</v>
      </c>
      <c r="AA544" s="2">
        <v>44109</v>
      </c>
      <c r="AB544" s="1" t="s">
        <v>220</v>
      </c>
      <c r="AC544" s="1" t="str">
        <f>VLOOKUP(Tableau1[[#This Row],[POposte]],Tableau8[#All],18,FALSE)</f>
        <v/>
      </c>
      <c r="AD544" s="236" t="str">
        <f>CONCATENATE(Tableau1[[#This Row],[Nº pièce référence]],Tableau1[[#This Row],[Poste de réf.]])</f>
        <v>450069374750</v>
      </c>
      <c r="AE544" s="237">
        <f>VLOOKUP(Tableau1[[#This Row],[POposte]],Tableau5[#All],5,FALSE)</f>
        <v>577.29999999999995</v>
      </c>
      <c r="AF544" s="238" t="s">
        <v>52</v>
      </c>
      <c r="AG544" s="237">
        <f>VLOOKUP(Tableau1[[#This Row],[POposte]],Tableau5[#All],6,FALSE)</f>
        <v>577.29999999999995</v>
      </c>
      <c r="AH544" s="238" t="s">
        <v>52</v>
      </c>
      <c r="AI544" s="239">
        <f>Tableau1[[#This Row],[Montant Engagé PO]]-Tableau1[[#This Row],[Montant Liquidé]]</f>
        <v>0</v>
      </c>
      <c r="AJ544" s="237" t="str">
        <f>VLOOKUP(Tableau1[[#This Row],[POposte]],Tableau5[#All],3,FALSE)</f>
        <v>300020861</v>
      </c>
      <c r="AK544" s="237" t="str">
        <f>VLOOKUP(Tableau1[[#This Row],[POposte]],Tableau5[#All],4,FALSE)</f>
        <v>7</v>
      </c>
      <c r="AL544" s="146" t="str">
        <f>VLOOKUP(Tableau1[[#This Row],[POposte]],Tableau5[#All],2,FALSE)</f>
        <v>255223121102</v>
      </c>
      <c r="AM544" s="237" t="str">
        <f>VLOOKUP(Tableau1[[#This Row],[POposte]],Tableau8[],9,FALSE)</f>
        <v>Z</v>
      </c>
      <c r="AN544" s="241">
        <f>VLOOKUP(Tableau1[[#This Row],[POposte]],Tableau8[],16,FALSE)</f>
        <v>1</v>
      </c>
      <c r="AO544" s="200">
        <f>VLOOKUP(Tableau1[[#This Row],[POposte]],Tableau8[],17,FALSE)</f>
        <v>0</v>
      </c>
      <c r="AP544" s="1" t="str">
        <f>VLOOKUP(Tableau1[[#This Row],[POposte]],Tableau13[#All],10,FALSE)</f>
        <v>0820</v>
      </c>
      <c r="AQ544" s="1" t="str">
        <f>VLOOKUP(MID(Tableau1[[#This Row],[Codenva]],1,2),Tableau36[],2,FALSE)</f>
        <v>Overheidsopdrachten van beperkte waarde (0800)</v>
      </c>
      <c r="AR544" s="1" t="str">
        <f>VLOOKUP(Tableau1[[#This Row],[POposte]],Tableau13[#All],16,FALSE)</f>
        <v/>
      </c>
      <c r="AS544" s="285" t="str">
        <f>Tableau1[[#This Row],[KRC]]&amp;Tableau1[[#This Row],[Poste KRC]]</f>
        <v>3000208617</v>
      </c>
      <c r="AT544" s="1" t="str">
        <f>VLOOKUP(Tableau1[[#This Row],[Colonne3]],Tableau6[[#All],[krcposte]:[description ]],2,FALSE)</f>
        <v>Transport</v>
      </c>
    </row>
    <row r="545" spans="1:46" hidden="1" x14ac:dyDescent="0.35">
      <c r="A545" s="1" t="str">
        <f>Tableau1[[#This Row],[Nº pièce référence]]</f>
        <v>4500693747</v>
      </c>
      <c r="B545" s="205"/>
      <c r="C545" s="1"/>
      <c r="D545" s="167" t="s">
        <v>1999</v>
      </c>
      <c r="E545" s="1" t="s">
        <v>1993</v>
      </c>
      <c r="F545" s="74">
        <v>7870</v>
      </c>
      <c r="G545" s="123"/>
      <c r="H545" s="73"/>
      <c r="I545" s="42"/>
      <c r="J545" s="73"/>
      <c r="K545" s="73"/>
      <c r="L545" s="176" t="s">
        <v>1853</v>
      </c>
      <c r="M545" s="73" t="s">
        <v>332</v>
      </c>
      <c r="N545" s="42"/>
      <c r="O545" s="42"/>
      <c r="P545" s="96">
        <v>44154</v>
      </c>
      <c r="Q545" s="42"/>
      <c r="R545" s="226" t="str">
        <f>VLOOKUP(Tableau1[[#This Row],[POposte]],Tableau8[],15,FALSE)</f>
        <v>A0</v>
      </c>
      <c r="S545" s="226" t="str">
        <f>VLOOKUP(Tableau1[[#This Row],[POposte]],Tableau8[],14,FALSE)</f>
        <v>X</v>
      </c>
      <c r="T545" s="75" t="str">
        <f>IF(Tableau1[[#This Row],[Strat lancement]]="A0",IF(Tableau1[[#This Row],[Statut lancement]]="X","OK","NOK"),IF(Tableau1[[#This Row],[Strat lancement]]="AA",IF(Tableau1[[#This Row],[Statut lancement]]="XX","OK","NOK"),IF(Tableau1[[#This Row],[Strat lancement]]="BB",IF(Tableau1[[#This Row],[Statut lancement]]="XXX","OK","NOK"))))</f>
        <v>OK</v>
      </c>
      <c r="U545" s="18" t="s">
        <v>1994</v>
      </c>
      <c r="V545" s="1" t="s">
        <v>1995</v>
      </c>
      <c r="W545" s="167" t="s">
        <v>511</v>
      </c>
      <c r="X545" s="2">
        <v>44140</v>
      </c>
      <c r="Y545" s="1" t="s">
        <v>155</v>
      </c>
      <c r="Z545" s="1" t="s">
        <v>219</v>
      </c>
      <c r="AA545" s="2">
        <v>44109</v>
      </c>
      <c r="AB545" s="1" t="s">
        <v>220</v>
      </c>
      <c r="AC545" s="1" t="str">
        <f>VLOOKUP(Tableau1[[#This Row],[POposte]],Tableau8[#All],18,FALSE)</f>
        <v/>
      </c>
      <c r="AD545" s="236" t="str">
        <f>CONCATENATE(Tableau1[[#This Row],[Nº pièce référence]],Tableau1[[#This Row],[Poste de réf.]])</f>
        <v>450069374760</v>
      </c>
      <c r="AE545" s="252">
        <v>7870</v>
      </c>
      <c r="AF545" s="238" t="s">
        <v>52</v>
      </c>
      <c r="AG545" s="237">
        <f>VLOOKUP(Tableau1[[#This Row],[POposte]],Tableau5[#All],6,FALSE)</f>
        <v>7870</v>
      </c>
      <c r="AH545" s="238" t="s">
        <v>52</v>
      </c>
      <c r="AI545" s="239">
        <f>Tableau1[[#This Row],[Montant Engagé PO]]-Tableau1[[#This Row],[Montant Liquidé]]</f>
        <v>0</v>
      </c>
      <c r="AJ545" s="238" t="e">
        <f>VLOOKUP(Tableau1[[#This Row],[Nº pièce référence]],#REF!,2,FALSE)</f>
        <v>#REF!</v>
      </c>
      <c r="AK545" s="238" t="e">
        <f>VLOOKUP(Tableau1[[#This Row],[Nº pièce référence]],#REF!,3,FALSE)</f>
        <v>#REF!</v>
      </c>
      <c r="AL545" s="158"/>
      <c r="AM545" s="243" t="str">
        <f>VLOOKUP(Tableau1[[#This Row],[POposte]],Tableau8[],9,FALSE)</f>
        <v>Z</v>
      </c>
      <c r="AN545" s="241">
        <f>VLOOKUP(Tableau1[[#This Row],[POposte]],Tableau8[],16,FALSE)</f>
        <v>1</v>
      </c>
      <c r="AO545" s="200">
        <f>VLOOKUP(Tableau1[[#This Row],[POposte]],Tableau8[],17,FALSE)</f>
        <v>0</v>
      </c>
      <c r="AP545" s="1" t="str">
        <f>VLOOKUP(Tableau1[[#This Row],[POposte]],Tableau13[#All],10,FALSE)</f>
        <v>0820</v>
      </c>
      <c r="AQ545" s="1" t="str">
        <f>VLOOKUP(MID(Tableau1[[#This Row],[Codenva]],1,2),Tableau36[],2,FALSE)</f>
        <v>Overheidsopdrachten van beperkte waarde (0800)</v>
      </c>
      <c r="AR545" s="1" t="str">
        <f>VLOOKUP(Tableau1[[#This Row],[POposte]],Tableau13[#All],16,FALSE)</f>
        <v/>
      </c>
      <c r="AS545" s="285" t="e">
        <f>Tableau1[[#This Row],[KRC]]&amp;Tableau1[[#This Row],[Poste KRC]]</f>
        <v>#REF!</v>
      </c>
      <c r="AT545" s="1" t="e">
        <f>VLOOKUP(Tableau1[[#This Row],[Colonne3]],Tableau6[[#All],[krcposte]:[description ]],2,FALSE)</f>
        <v>#REF!</v>
      </c>
    </row>
    <row r="546" spans="1:46" x14ac:dyDescent="0.35">
      <c r="A546" s="1" t="str">
        <f>Tableau1[[#This Row],[Nº pièce référence]]</f>
        <v>4500694204</v>
      </c>
      <c r="B546" s="124" t="s">
        <v>2000</v>
      </c>
      <c r="C546" s="1" t="s">
        <v>347</v>
      </c>
      <c r="D546" s="1" t="s">
        <v>2001</v>
      </c>
      <c r="E546" s="1" t="s">
        <v>2002</v>
      </c>
      <c r="F546" s="178"/>
      <c r="G546" s="123"/>
      <c r="H546" s="75" t="s">
        <v>2003</v>
      </c>
      <c r="I546" s="42" t="s">
        <v>2004</v>
      </c>
      <c r="J546" s="73"/>
      <c r="K546" s="75">
        <v>44085</v>
      </c>
      <c r="L546" s="176" t="s">
        <v>276</v>
      </c>
      <c r="M546" s="42"/>
      <c r="N546" s="42"/>
      <c r="O546" s="42"/>
      <c r="P546" s="42" t="s">
        <v>1864</v>
      </c>
      <c r="Q546" s="73" t="s">
        <v>350</v>
      </c>
      <c r="R546" s="226" t="str">
        <f>VLOOKUP(Tableau1[[#This Row],[POposte]],Tableau8[],15,FALSE)</f>
        <v>BB</v>
      </c>
      <c r="S546" s="226" t="str">
        <f>VLOOKUP(Tableau1[[#This Row],[POposte]],Tableau8[],14,FALSE)</f>
        <v>XXX</v>
      </c>
      <c r="T546" s="75" t="str">
        <f>IF(Tableau1[[#This Row],[Strat lancement]]="A0",IF(Tableau1[[#This Row],[Statut lancement]]="X","OK","NOK"),IF(Tableau1[[#This Row],[Strat lancement]]="AA",IF(Tableau1[[#This Row],[Statut lancement]]="XX","OK","NOK"),IF(Tableau1[[#This Row],[Strat lancement]]="BB",IF(Tableau1[[#This Row],[Statut lancement]]="XXX","OK","NOK"))))</f>
        <v>OK</v>
      </c>
      <c r="U546" s="18" t="s">
        <v>785</v>
      </c>
      <c r="V546" s="1" t="s">
        <v>2005</v>
      </c>
      <c r="W546" s="1" t="s">
        <v>88</v>
      </c>
      <c r="X546" s="2">
        <v>44141</v>
      </c>
      <c r="Y546" s="1" t="s">
        <v>2006</v>
      </c>
      <c r="Z546" s="1" t="s">
        <v>219</v>
      </c>
      <c r="AA546" s="2">
        <v>44110</v>
      </c>
      <c r="AB546" s="1" t="s">
        <v>220</v>
      </c>
      <c r="AC546" s="1" t="str">
        <f>VLOOKUP(Tableau1[[#This Row],[POposte]],Tableau8[#All],18,FALSE)</f>
        <v/>
      </c>
      <c r="AD546" s="236" t="str">
        <f>CONCATENATE(Tableau1[[#This Row],[Nº pièce référence]],Tableau1[[#This Row],[Poste de réf.]])</f>
        <v>450069420410</v>
      </c>
      <c r="AE546" s="237">
        <f>VLOOKUP(Tableau1[[#This Row],[POposte]],Tableau5[#All],5,FALSE)</f>
        <v>159473.88999999998</v>
      </c>
      <c r="AF546" s="238" t="s">
        <v>52</v>
      </c>
      <c r="AG546" s="237">
        <f>VLOOKUP(Tableau1[[#This Row],[POposte]],Tableau5[#All],6,FALSE)</f>
        <v>159473.89000000001</v>
      </c>
      <c r="AH546" s="238" t="s">
        <v>52</v>
      </c>
      <c r="AI546" s="239">
        <f>Tableau1[[#This Row],[Montant Engagé PO]]-Tableau1[[#This Row],[Montant Liquidé]]</f>
        <v>0</v>
      </c>
      <c r="AJ546" s="237" t="str">
        <f>VLOOKUP(Tableau1[[#This Row],[POposte]],Tableau5[#All],3,FALSE)</f>
        <v>300020861</v>
      </c>
      <c r="AK546" s="237" t="str">
        <f>VLOOKUP(Tableau1[[#This Row],[POposte]],Tableau5[#All],4,FALSE)</f>
        <v>2</v>
      </c>
      <c r="AL546" s="146" t="str">
        <f>VLOOKUP(Tableau1[[#This Row],[POposte]],Tableau5[#All],2,FALSE)</f>
        <v>255223121102</v>
      </c>
      <c r="AM546" s="237" t="str">
        <f>VLOOKUP(Tableau1[[#This Row],[POposte]],Tableau8[],9,FALSE)</f>
        <v>L</v>
      </c>
      <c r="AN546" s="241">
        <f>VLOOKUP(Tableau1[[#This Row],[POposte]],Tableau8[],16,FALSE)</f>
        <v>10</v>
      </c>
      <c r="AO546" s="200">
        <f>VLOOKUP(Tableau1[[#This Row],[POposte]],Tableau8[],17,FALSE)</f>
        <v>0</v>
      </c>
      <c r="AP546" s="1" t="str">
        <f>VLOOKUP(Tableau1[[#This Row],[POposte]],Tableau13[#All],10,FALSE)</f>
        <v>0500</v>
      </c>
      <c r="AQ546" s="1" t="str">
        <f>VLOOKUP(MID(Tableau1[[#This Row],[Codenva]],1,2),Tableau36[],2,FALSE)</f>
        <v>Onderhandelingsprocedure zonder voorafgaande bekendmaking (0500)</v>
      </c>
      <c r="AR546" s="1" t="str">
        <f>VLOOKUP(Tableau1[[#This Row],[POposte]],Tableau13[#All],16,FALSE)</f>
        <v/>
      </c>
      <c r="AS546" s="285" t="str">
        <f>Tableau1[[#This Row],[KRC]]&amp;Tableau1[[#This Row],[Poste KRC]]</f>
        <v>3000208612</v>
      </c>
      <c r="AT546" s="1" t="str">
        <f>VLOOKUP(Tableau1[[#This Row],[Colonne3]],Tableau6[[#All],[krcposte]:[description ]],2,FALSE)</f>
        <v>Testing/reactifs</v>
      </c>
    </row>
    <row r="547" spans="1:46" x14ac:dyDescent="0.35">
      <c r="A547" s="1" t="str">
        <f>Tableau1[[#This Row],[Nº pièce référence]]</f>
        <v>4500694211</v>
      </c>
      <c r="B547" s="124" t="s">
        <v>2000</v>
      </c>
      <c r="C547" s="1" t="s">
        <v>347</v>
      </c>
      <c r="D547" s="1" t="s">
        <v>2007</v>
      </c>
      <c r="E547" s="1" t="s">
        <v>2002</v>
      </c>
      <c r="F547" s="178"/>
      <c r="G547" s="123"/>
      <c r="H547" s="75" t="s">
        <v>2003</v>
      </c>
      <c r="I547" s="42" t="s">
        <v>2004</v>
      </c>
      <c r="J547" s="73"/>
      <c r="K547" s="75">
        <v>44085</v>
      </c>
      <c r="L547" s="176" t="s">
        <v>276</v>
      </c>
      <c r="M547" s="42"/>
      <c r="N547" s="42"/>
      <c r="O547" s="42"/>
      <c r="P547" s="42" t="s">
        <v>1864</v>
      </c>
      <c r="Q547" s="73" t="s">
        <v>350</v>
      </c>
      <c r="R547" s="226" t="str">
        <f>VLOOKUP(Tableau1[[#This Row],[POposte]],Tableau8[],15,FALSE)</f>
        <v>BB</v>
      </c>
      <c r="S547" s="226" t="str">
        <f>VLOOKUP(Tableau1[[#This Row],[POposte]],Tableau8[],14,FALSE)</f>
        <v>XXX</v>
      </c>
      <c r="T547" s="75" t="str">
        <f>IF(Tableau1[[#This Row],[Strat lancement]]="A0",IF(Tableau1[[#This Row],[Statut lancement]]="X","OK","NOK"),IF(Tableau1[[#This Row],[Strat lancement]]="AA",IF(Tableau1[[#This Row],[Statut lancement]]="XX","OK","NOK"),IF(Tableau1[[#This Row],[Strat lancement]]="BB",IF(Tableau1[[#This Row],[Statut lancement]]="XXX","OK","NOK"))))</f>
        <v>OK</v>
      </c>
      <c r="U547" s="18" t="s">
        <v>785</v>
      </c>
      <c r="V547" s="1" t="s">
        <v>2008</v>
      </c>
      <c r="W547" s="1" t="s">
        <v>88</v>
      </c>
      <c r="X547" s="2">
        <v>44119</v>
      </c>
      <c r="Y547" s="1" t="s">
        <v>2009</v>
      </c>
      <c r="Z547" s="1" t="s">
        <v>219</v>
      </c>
      <c r="AA547" s="2">
        <v>44110</v>
      </c>
      <c r="AB547" s="1" t="s">
        <v>220</v>
      </c>
      <c r="AC547" s="1" t="str">
        <f>VLOOKUP(Tableau1[[#This Row],[POposte]],Tableau8[#All],18,FALSE)</f>
        <v/>
      </c>
      <c r="AD547" s="236" t="str">
        <f>CONCATENATE(Tableau1[[#This Row],[Nº pièce référence]],Tableau1[[#This Row],[Poste de réf.]])</f>
        <v>450069421110</v>
      </c>
      <c r="AE547" s="237">
        <f>VLOOKUP(Tableau1[[#This Row],[POposte]],Tableau5[#All],5,FALSE)</f>
        <v>54450</v>
      </c>
      <c r="AF547" s="238" t="s">
        <v>52</v>
      </c>
      <c r="AG547" s="237">
        <f>VLOOKUP(Tableau1[[#This Row],[POposte]],Tableau5[#All],6,FALSE)</f>
        <v>0</v>
      </c>
      <c r="AH547" s="238" t="s">
        <v>52</v>
      </c>
      <c r="AI547" s="239">
        <f>Tableau1[[#This Row],[Montant Engagé PO]]-Tableau1[[#This Row],[Montant Liquidé]]</f>
        <v>54450</v>
      </c>
      <c r="AJ547" s="237" t="str">
        <f>VLOOKUP(Tableau1[[#This Row],[POposte]],Tableau5[#All],3,FALSE)</f>
        <v>300020861</v>
      </c>
      <c r="AK547" s="237" t="str">
        <f>VLOOKUP(Tableau1[[#This Row],[POposte]],Tableau5[#All],4,FALSE)</f>
        <v>2</v>
      </c>
      <c r="AL547" s="146" t="str">
        <f>VLOOKUP(Tableau1[[#This Row],[POposte]],Tableau5[#All],2,FALSE)</f>
        <v>255223121102</v>
      </c>
      <c r="AM547" s="237" t="str">
        <f>VLOOKUP(Tableau1[[#This Row],[POposte]],Tableau8[],9,FALSE)</f>
        <v>L</v>
      </c>
      <c r="AN547" s="241">
        <f>VLOOKUP(Tableau1[[#This Row],[POposte]],Tableau8[],16,FALSE)</f>
        <v>3000</v>
      </c>
      <c r="AO547" s="200">
        <f>VLOOKUP(Tableau1[[#This Row],[POposte]],Tableau8[],17,FALSE)</f>
        <v>3000</v>
      </c>
      <c r="AP547" s="1" t="str">
        <f>VLOOKUP(Tableau1[[#This Row],[POposte]],Tableau13[#All],10,FALSE)</f>
        <v>0500</v>
      </c>
      <c r="AQ547" s="1" t="str">
        <f>VLOOKUP(MID(Tableau1[[#This Row],[Codenva]],1,2),Tableau36[],2,FALSE)</f>
        <v>Onderhandelingsprocedure zonder voorafgaande bekendmaking (0500)</v>
      </c>
      <c r="AR547" s="1" t="str">
        <f>VLOOKUP(Tableau1[[#This Row],[POposte]],Tableau13[#All],16,FALSE)</f>
        <v/>
      </c>
      <c r="AS547" s="285" t="str">
        <f>Tableau1[[#This Row],[KRC]]&amp;Tableau1[[#This Row],[Poste KRC]]</f>
        <v>3000208612</v>
      </c>
      <c r="AT547" s="1" t="str">
        <f>VLOOKUP(Tableau1[[#This Row],[Colonne3]],Tableau6[[#All],[krcposte]:[description ]],2,FALSE)</f>
        <v>Testing/reactifs</v>
      </c>
    </row>
    <row r="548" spans="1:46" x14ac:dyDescent="0.35">
      <c r="A548" s="1" t="str">
        <f>Tableau1[[#This Row],[Nº pièce référence]]</f>
        <v>4500694181</v>
      </c>
      <c r="B548" s="124" t="s">
        <v>2000</v>
      </c>
      <c r="C548" s="1" t="s">
        <v>347</v>
      </c>
      <c r="D548" t="s">
        <v>2010</v>
      </c>
      <c r="E548" s="1" t="s">
        <v>349</v>
      </c>
      <c r="F548" s="74"/>
      <c r="G548" s="123"/>
      <c r="H548" s="75" t="s">
        <v>2003</v>
      </c>
      <c r="I548" s="42" t="s">
        <v>2004</v>
      </c>
      <c r="J548" s="73"/>
      <c r="K548" s="75">
        <v>44085</v>
      </c>
      <c r="L548" s="176" t="s">
        <v>276</v>
      </c>
      <c r="M548" s="42"/>
      <c r="N548" s="42"/>
      <c r="O548" s="42"/>
      <c r="P548" s="42" t="s">
        <v>1864</v>
      </c>
      <c r="Q548" s="42" t="s">
        <v>1864</v>
      </c>
      <c r="R548" s="226" t="str">
        <f>VLOOKUP(Tableau1[[#This Row],[POposte]],Tableau8[],15,FALSE)</f>
        <v>BB</v>
      </c>
      <c r="S548" s="226" t="str">
        <f>VLOOKUP(Tableau1[[#This Row],[POposte]],Tableau8[],14,FALSE)</f>
        <v/>
      </c>
      <c r="T548" s="75" t="str">
        <f>IF(Tableau1[[#This Row],[Strat lancement]]="A0",IF(Tableau1[[#This Row],[Statut lancement]]="X","OK","NOK"),IF(Tableau1[[#This Row],[Strat lancement]]="AA",IF(Tableau1[[#This Row],[Statut lancement]]="XX","OK","NOK"),IF(Tableau1[[#This Row],[Strat lancement]]="BB",IF(Tableau1[[#This Row],[Statut lancement]]="XXX","OK","NOK"))))</f>
        <v>NOK</v>
      </c>
      <c r="U548" s="18" t="s">
        <v>352</v>
      </c>
      <c r="V548" s="1" t="s">
        <v>2011</v>
      </c>
      <c r="W548" s="1" t="s">
        <v>88</v>
      </c>
      <c r="X548" s="2">
        <v>44113</v>
      </c>
      <c r="Y548" s="1" t="s">
        <v>2012</v>
      </c>
      <c r="Z548" s="1" t="s">
        <v>219</v>
      </c>
      <c r="AA548" s="2">
        <v>44110</v>
      </c>
      <c r="AB548" s="1" t="s">
        <v>220</v>
      </c>
      <c r="AC548" s="1" t="str">
        <f>VLOOKUP(Tableau1[[#This Row],[POposte]],Tableau8[#All],18,FALSE)</f>
        <v/>
      </c>
      <c r="AD548" s="236" t="str">
        <f>CONCATENATE(Tableau1[[#This Row],[Nº pièce référence]],Tableau1[[#This Row],[Poste de réf.]])</f>
        <v>450069418110</v>
      </c>
      <c r="AE548" s="237">
        <f>VLOOKUP(Tableau1[[#This Row],[POposte]],Tableau5[#All],5,FALSE)</f>
        <v>30274.2</v>
      </c>
      <c r="AF548" s="238" t="s">
        <v>52</v>
      </c>
      <c r="AG548" s="237">
        <f>VLOOKUP(Tableau1[[#This Row],[POposte]],Tableau5[#All],6,FALSE)</f>
        <v>0</v>
      </c>
      <c r="AH548" s="238" t="s">
        <v>52</v>
      </c>
      <c r="AI548" s="239">
        <f>Tableau1[[#This Row],[Montant Engagé PO]]-Tableau1[[#This Row],[Montant Liquidé]]</f>
        <v>30274.2</v>
      </c>
      <c r="AJ548" s="237" t="str">
        <f>VLOOKUP(Tableau1[[#This Row],[POposte]],Tableau5[#All],3,FALSE)</f>
        <v>300020861</v>
      </c>
      <c r="AK548" s="237" t="str">
        <f>VLOOKUP(Tableau1[[#This Row],[POposte]],Tableau5[#All],4,FALSE)</f>
        <v>2</v>
      </c>
      <c r="AL548" s="146" t="str">
        <f>VLOOKUP(Tableau1[[#This Row],[POposte]],Tableau5[#All],2,FALSE)</f>
        <v>255223121102</v>
      </c>
      <c r="AM548" s="237" t="str">
        <f>VLOOKUP(Tableau1[[#This Row],[POposte]],Tableau8[],9,FALSE)</f>
        <v>L</v>
      </c>
      <c r="AN548" s="241">
        <f>VLOOKUP(Tableau1[[#This Row],[POposte]],Tableau8[],16,FALSE)</f>
        <v>6</v>
      </c>
      <c r="AO548" s="200">
        <f>VLOOKUP(Tableau1[[#This Row],[POposte]],Tableau8[],17,FALSE)</f>
        <v>6</v>
      </c>
      <c r="AP548" s="1" t="str">
        <f>VLOOKUP(Tableau1[[#This Row],[POposte]],Tableau13[#All],10,FALSE)</f>
        <v>0520</v>
      </c>
      <c r="AQ548" s="1" t="str">
        <f>VLOOKUP(MID(Tableau1[[#This Row],[Codenva]],1,2),Tableau36[],2,FALSE)</f>
        <v>Onderhandelingsprocedure zonder voorafgaande bekendmaking (0500)</v>
      </c>
      <c r="AR548" s="1" t="str">
        <f>VLOOKUP(Tableau1[[#This Row],[POposte]],Tableau13[#All],16,FALSE)</f>
        <v/>
      </c>
      <c r="AS548" s="285" t="str">
        <f>Tableau1[[#This Row],[KRC]]&amp;Tableau1[[#This Row],[Poste KRC]]</f>
        <v>3000208612</v>
      </c>
      <c r="AT548" s="1" t="str">
        <f>VLOOKUP(Tableau1[[#This Row],[Colonne3]],Tableau6[[#All],[krcposte]:[description ]],2,FALSE)</f>
        <v>Testing/reactifs</v>
      </c>
    </row>
    <row r="549" spans="1:46" x14ac:dyDescent="0.35">
      <c r="A549" s="1" t="str">
        <f>Tableau1[[#This Row],[Nº pièce référence]]</f>
        <v>4500694181</v>
      </c>
      <c r="B549" s="124" t="s">
        <v>2000</v>
      </c>
      <c r="C549" s="1" t="s">
        <v>347</v>
      </c>
      <c r="D549" t="s">
        <v>2010</v>
      </c>
      <c r="E549" s="1" t="s">
        <v>349</v>
      </c>
      <c r="F549" s="74"/>
      <c r="G549" s="123"/>
      <c r="H549" s="75" t="s">
        <v>2003</v>
      </c>
      <c r="I549" s="42" t="s">
        <v>2004</v>
      </c>
      <c r="J549" s="73"/>
      <c r="K549" s="75">
        <v>44085</v>
      </c>
      <c r="L549" s="176" t="s">
        <v>276</v>
      </c>
      <c r="M549" s="42"/>
      <c r="N549" s="42"/>
      <c r="O549" s="42"/>
      <c r="P549" s="42" t="s">
        <v>1864</v>
      </c>
      <c r="Q549" s="42" t="s">
        <v>1864</v>
      </c>
      <c r="R549" s="226" t="str">
        <f>VLOOKUP(Tableau1[[#This Row],[POposte]],Tableau8[],15,FALSE)</f>
        <v>BB</v>
      </c>
      <c r="S549" s="226" t="str">
        <f>VLOOKUP(Tableau1[[#This Row],[POposte]],Tableau8[],14,FALSE)</f>
        <v/>
      </c>
      <c r="T549" s="75" t="str">
        <f>IF(Tableau1[[#This Row],[Strat lancement]]="A0",IF(Tableau1[[#This Row],[Statut lancement]]="X","OK","NOK"),IF(Tableau1[[#This Row],[Strat lancement]]="AA",IF(Tableau1[[#This Row],[Statut lancement]]="XX","OK","NOK"),IF(Tableau1[[#This Row],[Strat lancement]]="BB",IF(Tableau1[[#This Row],[Statut lancement]]="XXX","OK","NOK"))))</f>
        <v>NOK</v>
      </c>
      <c r="U549" s="18" t="s">
        <v>352</v>
      </c>
      <c r="V549" s="1" t="s">
        <v>2011</v>
      </c>
      <c r="W549" s="1" t="s">
        <v>217</v>
      </c>
      <c r="X549" s="2">
        <v>44113</v>
      </c>
      <c r="Y549" s="1" t="s">
        <v>2013</v>
      </c>
      <c r="Z549" s="1" t="s">
        <v>219</v>
      </c>
      <c r="AA549" s="2">
        <v>44110</v>
      </c>
      <c r="AB549" s="1" t="s">
        <v>220</v>
      </c>
      <c r="AC549" s="1" t="str">
        <f>VLOOKUP(Tableau1[[#This Row],[POposte]],Tableau8[#All],18,FALSE)</f>
        <v/>
      </c>
      <c r="AD549" s="236" t="str">
        <f>CONCATENATE(Tableau1[[#This Row],[Nº pièce référence]],Tableau1[[#This Row],[Poste de réf.]])</f>
        <v>450069418120</v>
      </c>
      <c r="AE549" s="237">
        <f>VLOOKUP(Tableau1[[#This Row],[POposte]],Tableau5[#All],5,FALSE)</f>
        <v>21961.5</v>
      </c>
      <c r="AF549" s="238" t="s">
        <v>52</v>
      </c>
      <c r="AG549" s="237">
        <f>VLOOKUP(Tableau1[[#This Row],[POposte]],Tableau5[#All],6,FALSE)</f>
        <v>0</v>
      </c>
      <c r="AH549" s="238" t="s">
        <v>52</v>
      </c>
      <c r="AI549" s="239">
        <f>Tableau1[[#This Row],[Montant Engagé PO]]-Tableau1[[#This Row],[Montant Liquidé]]</f>
        <v>21961.5</v>
      </c>
      <c r="AJ549" s="237" t="str">
        <f>VLOOKUP(Tableau1[[#This Row],[POposte]],Tableau5[#All],3,FALSE)</f>
        <v>300020861</v>
      </c>
      <c r="AK549" s="237" t="str">
        <f>VLOOKUP(Tableau1[[#This Row],[POposte]],Tableau5[#All],4,FALSE)</f>
        <v>2</v>
      </c>
      <c r="AL549" s="146" t="str">
        <f>VLOOKUP(Tableau1[[#This Row],[POposte]],Tableau5[#All],2,FALSE)</f>
        <v>255223121102</v>
      </c>
      <c r="AM549" s="237" t="str">
        <f>VLOOKUP(Tableau1[[#This Row],[POposte]],Tableau8[],9,FALSE)</f>
        <v>L</v>
      </c>
      <c r="AN549" s="241">
        <f>VLOOKUP(Tableau1[[#This Row],[POposte]],Tableau8[],16,FALSE)</f>
        <v>3</v>
      </c>
      <c r="AO549" s="200">
        <f>VLOOKUP(Tableau1[[#This Row],[POposte]],Tableau8[],17,FALSE)</f>
        <v>3</v>
      </c>
      <c r="AP549" s="1" t="str">
        <f>VLOOKUP(Tableau1[[#This Row],[POposte]],Tableau13[#All],10,FALSE)</f>
        <v>0520</v>
      </c>
      <c r="AQ549" s="1" t="str">
        <f>VLOOKUP(MID(Tableau1[[#This Row],[Codenva]],1,2),Tableau36[],2,FALSE)</f>
        <v>Onderhandelingsprocedure zonder voorafgaande bekendmaking (0500)</v>
      </c>
      <c r="AR549" s="1" t="str">
        <f>VLOOKUP(Tableau1[[#This Row],[POposte]],Tableau13[#All],16,FALSE)</f>
        <v/>
      </c>
      <c r="AS549" s="285" t="str">
        <f>Tableau1[[#This Row],[KRC]]&amp;Tableau1[[#This Row],[Poste KRC]]</f>
        <v>3000208612</v>
      </c>
      <c r="AT549" s="1" t="str">
        <f>VLOOKUP(Tableau1[[#This Row],[Colonne3]],Tableau6[[#All],[krcposte]:[description ]],2,FALSE)</f>
        <v>Testing/reactifs</v>
      </c>
    </row>
    <row r="550" spans="1:46" x14ac:dyDescent="0.35">
      <c r="A550" s="1" t="str">
        <f>Tableau1[[#This Row],[Nº pièce référence]]</f>
        <v>4500694181</v>
      </c>
      <c r="B550" s="124" t="s">
        <v>2000</v>
      </c>
      <c r="C550" s="1" t="s">
        <v>347</v>
      </c>
      <c r="D550" t="s">
        <v>2010</v>
      </c>
      <c r="E550" s="1" t="s">
        <v>349</v>
      </c>
      <c r="F550" s="178"/>
      <c r="G550" s="123"/>
      <c r="H550" s="75" t="s">
        <v>2003</v>
      </c>
      <c r="I550" s="42" t="s">
        <v>2004</v>
      </c>
      <c r="J550" s="73"/>
      <c r="K550" s="75">
        <v>44085</v>
      </c>
      <c r="L550" s="176" t="s">
        <v>276</v>
      </c>
      <c r="M550" s="42"/>
      <c r="N550" s="42"/>
      <c r="O550" s="42"/>
      <c r="P550" s="42" t="s">
        <v>1864</v>
      </c>
      <c r="Q550" s="42" t="s">
        <v>1864</v>
      </c>
      <c r="R550" s="226" t="str">
        <f>VLOOKUP(Tableau1[[#This Row],[POposte]],Tableau8[],15,FALSE)</f>
        <v>BB</v>
      </c>
      <c r="S550" s="226" t="str">
        <f>VLOOKUP(Tableau1[[#This Row],[POposte]],Tableau8[],14,FALSE)</f>
        <v/>
      </c>
      <c r="T550" s="75" t="str">
        <f>IF(Tableau1[[#This Row],[Strat lancement]]="A0",IF(Tableau1[[#This Row],[Statut lancement]]="X","OK","NOK"),IF(Tableau1[[#This Row],[Strat lancement]]="AA",IF(Tableau1[[#This Row],[Statut lancement]]="XX","OK","NOK"),IF(Tableau1[[#This Row],[Strat lancement]]="BB",IF(Tableau1[[#This Row],[Statut lancement]]="XXX","OK","NOK"))))</f>
        <v>NOK</v>
      </c>
      <c r="U550" s="18" t="s">
        <v>352</v>
      </c>
      <c r="V550" s="1" t="s">
        <v>2011</v>
      </c>
      <c r="W550" s="1" t="s">
        <v>222</v>
      </c>
      <c r="X550" s="2">
        <v>44113</v>
      </c>
      <c r="Y550" s="1" t="s">
        <v>2014</v>
      </c>
      <c r="Z550" s="1" t="s">
        <v>219</v>
      </c>
      <c r="AA550" s="2">
        <v>44110</v>
      </c>
      <c r="AB550" s="1" t="s">
        <v>220</v>
      </c>
      <c r="AC550" s="1" t="str">
        <f>VLOOKUP(Tableau1[[#This Row],[POposte]],Tableau8[#All],18,FALSE)</f>
        <v/>
      </c>
      <c r="AD550" s="236" t="str">
        <f>CONCATENATE(Tableau1[[#This Row],[Nº pièce référence]],Tableau1[[#This Row],[Poste de réf.]])</f>
        <v>450069418130</v>
      </c>
      <c r="AE550" s="237">
        <f>VLOOKUP(Tableau1[[#This Row],[POposte]],Tableau5[#All],5,FALSE)</f>
        <v>11216.7</v>
      </c>
      <c r="AF550" s="238" t="s">
        <v>52</v>
      </c>
      <c r="AG550" s="237">
        <f>VLOOKUP(Tableau1[[#This Row],[POposte]],Tableau5[#All],6,FALSE)</f>
        <v>0</v>
      </c>
      <c r="AH550" s="238" t="s">
        <v>52</v>
      </c>
      <c r="AI550" s="239">
        <f>Tableau1[[#This Row],[Montant Engagé PO]]-Tableau1[[#This Row],[Montant Liquidé]]</f>
        <v>11216.7</v>
      </c>
      <c r="AJ550" s="237" t="str">
        <f>VLOOKUP(Tableau1[[#This Row],[POposte]],Tableau5[#All],3,FALSE)</f>
        <v>300020861</v>
      </c>
      <c r="AK550" s="237" t="str">
        <f>VLOOKUP(Tableau1[[#This Row],[POposte]],Tableau5[#All],4,FALSE)</f>
        <v>2</v>
      </c>
      <c r="AL550" s="146" t="str">
        <f>VLOOKUP(Tableau1[[#This Row],[POposte]],Tableau5[#All],2,FALSE)</f>
        <v>255223121102</v>
      </c>
      <c r="AM550" s="237" t="str">
        <f>VLOOKUP(Tableau1[[#This Row],[POposte]],Tableau8[],9,FALSE)</f>
        <v>L</v>
      </c>
      <c r="AN550" s="241">
        <f>VLOOKUP(Tableau1[[#This Row],[POposte]],Tableau8[],16,FALSE)</f>
        <v>30</v>
      </c>
      <c r="AO550" s="200">
        <f>VLOOKUP(Tableau1[[#This Row],[POposte]],Tableau8[],17,FALSE)</f>
        <v>30</v>
      </c>
      <c r="AP550" s="1" t="str">
        <f>VLOOKUP(Tableau1[[#This Row],[POposte]],Tableau13[#All],10,FALSE)</f>
        <v>0520</v>
      </c>
      <c r="AQ550" s="1" t="str">
        <f>VLOOKUP(MID(Tableau1[[#This Row],[Codenva]],1,2),Tableau36[],2,FALSE)</f>
        <v>Onderhandelingsprocedure zonder voorafgaande bekendmaking (0500)</v>
      </c>
      <c r="AR550" s="1" t="str">
        <f>VLOOKUP(Tableau1[[#This Row],[POposte]],Tableau13[#All],16,FALSE)</f>
        <v/>
      </c>
      <c r="AS550" s="285" t="str">
        <f>Tableau1[[#This Row],[KRC]]&amp;Tableau1[[#This Row],[Poste KRC]]</f>
        <v>3000208612</v>
      </c>
      <c r="AT550" s="1" t="str">
        <f>VLOOKUP(Tableau1[[#This Row],[Colonne3]],Tableau6[[#All],[krcposte]:[description ]],2,FALSE)</f>
        <v>Testing/reactifs</v>
      </c>
    </row>
    <row r="551" spans="1:46" x14ac:dyDescent="0.35">
      <c r="A551" s="1" t="str">
        <f>Tableau1[[#This Row],[Nº pièce référence]]</f>
        <v>4500694154</v>
      </c>
      <c r="B551" s="124" t="s">
        <v>2000</v>
      </c>
      <c r="C551" s="1" t="s">
        <v>347</v>
      </c>
      <c r="D551" s="159" t="s">
        <v>2015</v>
      </c>
      <c r="E551" s="1" t="s">
        <v>1848</v>
      </c>
      <c r="F551" s="178"/>
      <c r="G551" s="123"/>
      <c r="H551" s="75">
        <v>44082</v>
      </c>
      <c r="I551" s="42">
        <v>21541</v>
      </c>
      <c r="J551" s="73"/>
      <c r="K551" s="75">
        <v>44085</v>
      </c>
      <c r="L551" s="176" t="s">
        <v>276</v>
      </c>
      <c r="M551" s="42"/>
      <c r="N551" s="42"/>
      <c r="O551" s="42"/>
      <c r="P551" s="42"/>
      <c r="Q551" s="73" t="s">
        <v>350</v>
      </c>
      <c r="R551" s="226" t="str">
        <f>VLOOKUP(Tableau1[[#This Row],[POposte]],Tableau8[],15,FALSE)</f>
        <v>BB</v>
      </c>
      <c r="S551" s="226" t="str">
        <f>VLOOKUP(Tableau1[[#This Row],[POposte]],Tableau8[],14,FALSE)</f>
        <v>XXX</v>
      </c>
      <c r="T551" s="75" t="str">
        <f>IF(Tableau1[[#This Row],[Strat lancement]]="A0",IF(Tableau1[[#This Row],[Statut lancement]]="X","OK","NOK"),IF(Tableau1[[#This Row],[Strat lancement]]="AA",IF(Tableau1[[#This Row],[Statut lancement]]="XX","OK","NOK"),IF(Tableau1[[#This Row],[Strat lancement]]="BB",IF(Tableau1[[#This Row],[Statut lancement]]="XXX","OK","NOK"))))</f>
        <v>OK</v>
      </c>
      <c r="U551" s="18" t="s">
        <v>1849</v>
      </c>
      <c r="V551" s="1" t="s">
        <v>2016</v>
      </c>
      <c r="W551" s="1" t="s">
        <v>88</v>
      </c>
      <c r="X551" s="2">
        <v>44129</v>
      </c>
      <c r="Y551" s="1" t="s">
        <v>2017</v>
      </c>
      <c r="Z551" s="1" t="s">
        <v>219</v>
      </c>
      <c r="AA551" s="2">
        <v>44110</v>
      </c>
      <c r="AB551" s="1" t="s">
        <v>220</v>
      </c>
      <c r="AC551" s="1" t="str">
        <f>VLOOKUP(Tableau1[[#This Row],[POposte]],Tableau8[#All],18,FALSE)</f>
        <v/>
      </c>
      <c r="AD551" s="236" t="str">
        <f>CONCATENATE(Tableau1[[#This Row],[Nº pièce référence]],Tableau1[[#This Row],[Poste de réf.]])</f>
        <v>450069415410</v>
      </c>
      <c r="AE551" s="237">
        <f>VLOOKUP(Tableau1[[#This Row],[POposte]],Tableau5[#All],5,FALSE)</f>
        <v>217715.38</v>
      </c>
      <c r="AF551" s="238" t="s">
        <v>52</v>
      </c>
      <c r="AG551" s="237">
        <f>VLOOKUP(Tableau1[[#This Row],[POposte]],Tableau5[#All],6,FALSE)</f>
        <v>175034.54999999996</v>
      </c>
      <c r="AH551" s="238" t="s">
        <v>52</v>
      </c>
      <c r="AI551" s="239">
        <f>Tableau1[[#This Row],[Montant Engagé PO]]-Tableau1[[#This Row],[Montant Liquidé]]</f>
        <v>42680.830000000045</v>
      </c>
      <c r="AJ551" s="237" t="str">
        <f>VLOOKUP(Tableau1[[#This Row],[POposte]],Tableau5[#All],3,FALSE)</f>
        <v>300020861</v>
      </c>
      <c r="AK551" s="237" t="str">
        <f>VLOOKUP(Tableau1[[#This Row],[POposte]],Tableau5[#All],4,FALSE)</f>
        <v>2</v>
      </c>
      <c r="AL551" s="146" t="str">
        <f>VLOOKUP(Tableau1[[#This Row],[POposte]],Tableau5[#All],2,FALSE)</f>
        <v>255223121102</v>
      </c>
      <c r="AM551" s="237" t="str">
        <f>VLOOKUP(Tableau1[[#This Row],[POposte]],Tableau8[],9,FALSE)</f>
        <v>L</v>
      </c>
      <c r="AN551" s="241">
        <f>VLOOKUP(Tableau1[[#This Row],[POposte]],Tableau8[],16,FALSE)</f>
        <v>10</v>
      </c>
      <c r="AO551" s="200">
        <f>VLOOKUP(Tableau1[[#This Row],[POposte]],Tableau8[],17,FALSE)</f>
        <v>3</v>
      </c>
      <c r="AP551" s="1" t="str">
        <f>VLOOKUP(Tableau1[[#This Row],[POposte]],Tableau13[#All],10,FALSE)</f>
        <v>0500</v>
      </c>
      <c r="AQ551" s="1" t="str">
        <f>VLOOKUP(MID(Tableau1[[#This Row],[Codenva]],1,2),Tableau36[],2,FALSE)</f>
        <v>Onderhandelingsprocedure zonder voorafgaande bekendmaking (0500)</v>
      </c>
      <c r="AR551" s="1" t="str">
        <f>VLOOKUP(Tableau1[[#This Row],[POposte]],Tableau13[#All],16,FALSE)</f>
        <v/>
      </c>
      <c r="AS551" s="285" t="str">
        <f>Tableau1[[#This Row],[KRC]]&amp;Tableau1[[#This Row],[Poste KRC]]</f>
        <v>3000208612</v>
      </c>
      <c r="AT551" s="1" t="str">
        <f>VLOOKUP(Tableau1[[#This Row],[Colonne3]],Tableau6[[#All],[krcposte]:[description ]],2,FALSE)</f>
        <v>Testing/reactifs</v>
      </c>
    </row>
    <row r="552" spans="1:46" x14ac:dyDescent="0.35">
      <c r="A552" s="1" t="str">
        <f>Tableau1[[#This Row],[Nº pièce référence]]</f>
        <v>4500694154</v>
      </c>
      <c r="B552" s="124" t="s">
        <v>2000</v>
      </c>
      <c r="C552" s="1" t="s">
        <v>347</v>
      </c>
      <c r="D552" s="159" t="s">
        <v>2015</v>
      </c>
      <c r="E552" s="1" t="s">
        <v>1848</v>
      </c>
      <c r="F552" s="74"/>
      <c r="G552" s="123">
        <f>5*12071.35</f>
        <v>60356.75</v>
      </c>
      <c r="H552" s="75">
        <v>44082</v>
      </c>
      <c r="I552" s="42">
        <v>21541</v>
      </c>
      <c r="J552" s="73"/>
      <c r="K552" s="75">
        <v>44085</v>
      </c>
      <c r="L552" s="176" t="s">
        <v>276</v>
      </c>
      <c r="M552" s="42"/>
      <c r="N552" s="42"/>
      <c r="O552" s="42"/>
      <c r="P552" s="42"/>
      <c r="Q552" s="73" t="s">
        <v>350</v>
      </c>
      <c r="R552" s="226" t="str">
        <f>VLOOKUP(Tableau1[[#This Row],[POposte]],Tableau8[],15,FALSE)</f>
        <v>BB</v>
      </c>
      <c r="S552" s="226" t="str">
        <f>VLOOKUP(Tableau1[[#This Row],[POposte]],Tableau8[],14,FALSE)</f>
        <v>XXX</v>
      </c>
      <c r="T552" s="75" t="str">
        <f>IF(Tableau1[[#This Row],[Strat lancement]]="A0",IF(Tableau1[[#This Row],[Statut lancement]]="X","OK","NOK"),IF(Tableau1[[#This Row],[Strat lancement]]="AA",IF(Tableau1[[#This Row],[Statut lancement]]="XX","OK","NOK"),IF(Tableau1[[#This Row],[Strat lancement]]="BB",IF(Tableau1[[#This Row],[Statut lancement]]="XXX","OK","NOK"))))</f>
        <v>OK</v>
      </c>
      <c r="U552" s="18" t="s">
        <v>1849</v>
      </c>
      <c r="V552" s="1" t="s">
        <v>2016</v>
      </c>
      <c r="W552" s="1" t="s">
        <v>222</v>
      </c>
      <c r="X552" s="2">
        <v>44192</v>
      </c>
      <c r="Y552" s="1" t="s">
        <v>2018</v>
      </c>
      <c r="Z552" s="1" t="s">
        <v>219</v>
      </c>
      <c r="AA552" s="2">
        <v>44110</v>
      </c>
      <c r="AB552" s="1" t="s">
        <v>220</v>
      </c>
      <c r="AC552" s="1" t="str">
        <f>VLOOKUP(Tableau1[[#This Row],[POposte]],Tableau8[#All],18,FALSE)</f>
        <v/>
      </c>
      <c r="AD552" s="236" t="str">
        <f>CONCATENATE(Tableau1[[#This Row],[Nº pièce référence]],Tableau1[[#This Row],[Poste de réf.]])</f>
        <v>450069415430</v>
      </c>
      <c r="AE552" s="237">
        <f>VLOOKUP(Tableau1[[#This Row],[POposte]],Tableau5[#All],5,FALSE)</f>
        <v>468875.00000000006</v>
      </c>
      <c r="AF552" s="238" t="s">
        <v>52</v>
      </c>
      <c r="AG552" s="237">
        <f>VLOOKUP(Tableau1[[#This Row],[POposte]],Tableau5[#All],6,FALSE)</f>
        <v>150040</v>
      </c>
      <c r="AH552" s="238" t="s">
        <v>52</v>
      </c>
      <c r="AI552" s="239">
        <f>Tableau1[[#This Row],[Montant Engagé PO]]-Tableau1[[#This Row],[Montant Liquidé]]</f>
        <v>318835.00000000006</v>
      </c>
      <c r="AJ552" s="237" t="str">
        <f>VLOOKUP(Tableau1[[#This Row],[POposte]],Tableau5[#All],3,FALSE)</f>
        <v>300020861</v>
      </c>
      <c r="AK552" s="237" t="str">
        <f>VLOOKUP(Tableau1[[#This Row],[POposte]],Tableau5[#All],4,FALSE)</f>
        <v>2</v>
      </c>
      <c r="AL552" s="146" t="str">
        <f>VLOOKUP(Tableau1[[#This Row],[POposte]],Tableau5[#All],2,FALSE)</f>
        <v>255223121102</v>
      </c>
      <c r="AM552" s="237" t="str">
        <f>VLOOKUP(Tableau1[[#This Row],[POposte]],Tableau8[],9,FALSE)</f>
        <v>L</v>
      </c>
      <c r="AN552" s="241">
        <f>VLOOKUP(Tableau1[[#This Row],[POposte]],Tableau8[],16,FALSE)</f>
        <v>4000</v>
      </c>
      <c r="AO552" s="200">
        <f>VLOOKUP(Tableau1[[#This Row],[POposte]],Tableau8[],17,FALSE)</f>
        <v>2720</v>
      </c>
      <c r="AP552" s="1" t="str">
        <f>VLOOKUP(Tableau1[[#This Row],[POposte]],Tableau13[#All],10,FALSE)</f>
        <v>0500</v>
      </c>
      <c r="AQ552" s="1" t="str">
        <f>VLOOKUP(MID(Tableau1[[#This Row],[Codenva]],1,2),Tableau36[],2,FALSE)</f>
        <v>Onderhandelingsprocedure zonder voorafgaande bekendmaking (0500)</v>
      </c>
      <c r="AR552" s="1" t="str">
        <f>VLOOKUP(Tableau1[[#This Row],[POposte]],Tableau13[#All],16,FALSE)</f>
        <v/>
      </c>
      <c r="AS552" s="285" t="str">
        <f>Tableau1[[#This Row],[KRC]]&amp;Tableau1[[#This Row],[Poste KRC]]</f>
        <v>3000208612</v>
      </c>
      <c r="AT552" s="1" t="str">
        <f>VLOOKUP(Tableau1[[#This Row],[Colonne3]],Tableau6[[#All],[krcposte]:[description ]],2,FALSE)</f>
        <v>Testing/reactifs</v>
      </c>
    </row>
    <row r="553" spans="1:46" x14ac:dyDescent="0.35">
      <c r="A553" s="1" t="str">
        <f>Tableau1[[#This Row],[Nº pièce référence]]</f>
        <v>4500694104</v>
      </c>
      <c r="B553" s="124" t="s">
        <v>2000</v>
      </c>
      <c r="C553" s="1" t="s">
        <v>347</v>
      </c>
      <c r="D553" s="159" t="s">
        <v>2019</v>
      </c>
      <c r="E553" s="1" t="s">
        <v>2020</v>
      </c>
      <c r="F553" s="178"/>
      <c r="G553" s="123"/>
      <c r="H553" s="75">
        <v>44082</v>
      </c>
      <c r="I553" s="42">
        <v>21541</v>
      </c>
      <c r="J553" s="73"/>
      <c r="K553" s="75">
        <v>44085</v>
      </c>
      <c r="L553" s="176" t="s">
        <v>276</v>
      </c>
      <c r="M553" s="42"/>
      <c r="N553" s="42"/>
      <c r="O553" s="42"/>
      <c r="P553" s="42"/>
      <c r="Q553" s="73" t="s">
        <v>350</v>
      </c>
      <c r="R553" s="226" t="str">
        <f>VLOOKUP(Tableau1[[#This Row],[POposte]],Tableau8[],15,FALSE)</f>
        <v>BB</v>
      </c>
      <c r="S553" s="226" t="str">
        <f>VLOOKUP(Tableau1[[#This Row],[POposte]],Tableau8[],14,FALSE)</f>
        <v>XXX</v>
      </c>
      <c r="T553" s="75" t="str">
        <f>IF(Tableau1[[#This Row],[Strat lancement]]="A0",IF(Tableau1[[#This Row],[Statut lancement]]="X","OK","NOK"),IF(Tableau1[[#This Row],[Strat lancement]]="AA",IF(Tableau1[[#This Row],[Statut lancement]]="XX","OK","NOK"),IF(Tableau1[[#This Row],[Strat lancement]]="BB",IF(Tableau1[[#This Row],[Statut lancement]]="XXX","OK","NOK"))))</f>
        <v>OK</v>
      </c>
      <c r="U553" s="18" t="s">
        <v>2021</v>
      </c>
      <c r="V553" s="1" t="s">
        <v>2022</v>
      </c>
      <c r="W553" s="1" t="s">
        <v>88</v>
      </c>
      <c r="X553" s="2">
        <v>44136</v>
      </c>
      <c r="Y553" s="1" t="s">
        <v>2023</v>
      </c>
      <c r="Z553" s="1" t="s">
        <v>219</v>
      </c>
      <c r="AA553" s="2">
        <v>44110</v>
      </c>
      <c r="AB553" s="1" t="s">
        <v>220</v>
      </c>
      <c r="AC553" s="1" t="str">
        <f>VLOOKUP(Tableau1[[#This Row],[POposte]],Tableau8[#All],18,FALSE)</f>
        <v/>
      </c>
      <c r="AD553" s="236" t="str">
        <f>CONCATENATE(Tableau1[[#This Row],[Nº pièce référence]],Tableau1[[#This Row],[Poste de réf.]])</f>
        <v>450069410410</v>
      </c>
      <c r="AE553" s="237">
        <f>VLOOKUP(Tableau1[[#This Row],[POposte]],Tableau5[#All],5,FALSE)</f>
        <v>277332</v>
      </c>
      <c r="AF553" s="238" t="s">
        <v>52</v>
      </c>
      <c r="AG553" s="237">
        <f>VLOOKUP(Tableau1[[#This Row],[POposte]],Tableau5[#All],6,FALSE)</f>
        <v>277332</v>
      </c>
      <c r="AH553" s="238" t="s">
        <v>52</v>
      </c>
      <c r="AI553" s="239">
        <f>Tableau1[[#This Row],[Montant Engagé PO]]-Tableau1[[#This Row],[Montant Liquidé]]</f>
        <v>0</v>
      </c>
      <c r="AJ553" s="237" t="str">
        <f>VLOOKUP(Tableau1[[#This Row],[POposte]],Tableau5[#All],3,FALSE)</f>
        <v>300020861</v>
      </c>
      <c r="AK553" s="237" t="str">
        <f>VLOOKUP(Tableau1[[#This Row],[POposte]],Tableau5[#All],4,FALSE)</f>
        <v>2</v>
      </c>
      <c r="AL553" s="146" t="str">
        <f>VLOOKUP(Tableau1[[#This Row],[POposte]],Tableau5[#All],2,FALSE)</f>
        <v>255223121102</v>
      </c>
      <c r="AM553" s="237" t="str">
        <f>VLOOKUP(Tableau1[[#This Row],[POposte]],Tableau8[],9,FALSE)</f>
        <v>L</v>
      </c>
      <c r="AN553" s="241">
        <f>VLOOKUP(Tableau1[[#This Row],[POposte]],Tableau8[],16,FALSE)</f>
        <v>6</v>
      </c>
      <c r="AO553" s="200">
        <f>VLOOKUP(Tableau1[[#This Row],[POposte]],Tableau8[],17,FALSE)</f>
        <v>0</v>
      </c>
      <c r="AP553" s="1" t="str">
        <f>VLOOKUP(Tableau1[[#This Row],[POposte]],Tableau13[#All],10,FALSE)</f>
        <v>0500</v>
      </c>
      <c r="AQ553" s="1" t="str">
        <f>VLOOKUP(MID(Tableau1[[#This Row],[Codenva]],1,2),Tableau36[],2,FALSE)</f>
        <v>Onderhandelingsprocedure zonder voorafgaande bekendmaking (0500)</v>
      </c>
      <c r="AR553" s="1" t="str">
        <f>VLOOKUP(Tableau1[[#This Row],[POposte]],Tableau13[#All],16,FALSE)</f>
        <v/>
      </c>
      <c r="AS553" s="285" t="str">
        <f>Tableau1[[#This Row],[KRC]]&amp;Tableau1[[#This Row],[Poste KRC]]</f>
        <v>3000208612</v>
      </c>
      <c r="AT553" s="1" t="str">
        <f>VLOOKUP(Tableau1[[#This Row],[Colonne3]],Tableau6[[#All],[krcposte]:[description ]],2,FALSE)</f>
        <v>Testing/reactifs</v>
      </c>
    </row>
    <row r="554" spans="1:46" x14ac:dyDescent="0.35">
      <c r="A554" s="1" t="str">
        <f>Tableau1[[#This Row],[Nº pièce référence]]</f>
        <v>4500694104</v>
      </c>
      <c r="B554" s="124" t="s">
        <v>2000</v>
      </c>
      <c r="C554" s="1" t="s">
        <v>347</v>
      </c>
      <c r="D554" s="159" t="s">
        <v>2019</v>
      </c>
      <c r="E554" s="1" t="s">
        <v>2020</v>
      </c>
      <c r="F554" s="178"/>
      <c r="G554" s="123"/>
      <c r="H554" s="75">
        <v>44082</v>
      </c>
      <c r="I554" s="42">
        <v>21541</v>
      </c>
      <c r="J554" s="73"/>
      <c r="K554" s="75">
        <v>44085</v>
      </c>
      <c r="L554" s="176" t="s">
        <v>276</v>
      </c>
      <c r="M554" s="42"/>
      <c r="N554" s="42"/>
      <c r="O554" s="42"/>
      <c r="P554" s="42"/>
      <c r="Q554" s="73" t="s">
        <v>350</v>
      </c>
      <c r="R554" s="226" t="str">
        <f>VLOOKUP(Tableau1[[#This Row],[POposte]],Tableau8[],15,FALSE)</f>
        <v>BB</v>
      </c>
      <c r="S554" s="226" t="str">
        <f>VLOOKUP(Tableau1[[#This Row],[POposte]],Tableau8[],14,FALSE)</f>
        <v>XXX</v>
      </c>
      <c r="T554" s="75" t="str">
        <f>IF(Tableau1[[#This Row],[Strat lancement]]="A0",IF(Tableau1[[#This Row],[Statut lancement]]="X","OK","NOK"),IF(Tableau1[[#This Row],[Strat lancement]]="AA",IF(Tableau1[[#This Row],[Statut lancement]]="XX","OK","NOK"),IF(Tableau1[[#This Row],[Strat lancement]]="BB",IF(Tableau1[[#This Row],[Statut lancement]]="XXX","OK","NOK"))))</f>
        <v>OK</v>
      </c>
      <c r="U554" s="18" t="s">
        <v>2021</v>
      </c>
      <c r="V554" s="1" t="s">
        <v>2022</v>
      </c>
      <c r="W554" s="1" t="s">
        <v>217</v>
      </c>
      <c r="X554" s="2">
        <v>44178</v>
      </c>
      <c r="Y554" s="1" t="s">
        <v>2024</v>
      </c>
      <c r="Z554" s="1" t="s">
        <v>219</v>
      </c>
      <c r="AA554" s="2">
        <v>44110</v>
      </c>
      <c r="AB554" s="1" t="s">
        <v>220</v>
      </c>
      <c r="AC554" s="1" t="str">
        <f>VLOOKUP(Tableau1[[#This Row],[POposte]],Tableau8[#All],18,FALSE)</f>
        <v/>
      </c>
      <c r="AD554" s="236" t="str">
        <f>CONCATENATE(Tableau1[[#This Row],[Nº pièce référence]],Tableau1[[#This Row],[Poste de réf.]])</f>
        <v>450069410420</v>
      </c>
      <c r="AE554" s="237">
        <f>VLOOKUP(Tableau1[[#This Row],[POposte]],Tableau5[#All],5,FALSE)</f>
        <v>482136.6</v>
      </c>
      <c r="AF554" s="238" t="s">
        <v>52</v>
      </c>
      <c r="AG554" s="237">
        <f>VLOOKUP(Tableau1[[#This Row],[POposte]],Tableau5[#All],6,FALSE)</f>
        <v>0</v>
      </c>
      <c r="AH554" s="238" t="s">
        <v>52</v>
      </c>
      <c r="AI554" s="239">
        <f>Tableau1[[#This Row],[Montant Engagé PO]]-Tableau1[[#This Row],[Montant Liquidé]]</f>
        <v>482136.6</v>
      </c>
      <c r="AJ554" s="237" t="str">
        <f>VLOOKUP(Tableau1[[#This Row],[POposte]],Tableau5[#All],3,FALSE)</f>
        <v>300020861</v>
      </c>
      <c r="AK554" s="237" t="str">
        <f>VLOOKUP(Tableau1[[#This Row],[POposte]],Tableau5[#All],4,FALSE)</f>
        <v>2</v>
      </c>
      <c r="AL554" s="146" t="str">
        <f>VLOOKUP(Tableau1[[#This Row],[POposte]],Tableau5[#All],2,FALSE)</f>
        <v>255223121102</v>
      </c>
      <c r="AM554" s="237" t="str">
        <f>VLOOKUP(Tableau1[[#This Row],[POposte]],Tableau8[],9,FALSE)</f>
        <v>L</v>
      </c>
      <c r="AN554" s="241">
        <f>VLOOKUP(Tableau1[[#This Row],[POposte]],Tableau8[],16,FALSE)</f>
        <v>6</v>
      </c>
      <c r="AO554" s="200">
        <f>VLOOKUP(Tableau1[[#This Row],[POposte]],Tableau8[],17,FALSE)</f>
        <v>6</v>
      </c>
      <c r="AP554" s="1" t="str">
        <f>VLOOKUP(Tableau1[[#This Row],[POposte]],Tableau13[#All],10,FALSE)</f>
        <v>0500</v>
      </c>
      <c r="AQ554" s="1" t="str">
        <f>VLOOKUP(MID(Tableau1[[#This Row],[Codenva]],1,2),Tableau36[],2,FALSE)</f>
        <v>Onderhandelingsprocedure zonder voorafgaande bekendmaking (0500)</v>
      </c>
      <c r="AR554" s="1" t="str">
        <f>VLOOKUP(Tableau1[[#This Row],[POposte]],Tableau13[#All],16,FALSE)</f>
        <v/>
      </c>
      <c r="AS554" s="285" t="str">
        <f>Tableau1[[#This Row],[KRC]]&amp;Tableau1[[#This Row],[Poste KRC]]</f>
        <v>3000208612</v>
      </c>
      <c r="AT554" s="1" t="str">
        <f>VLOOKUP(Tableau1[[#This Row],[Colonne3]],Tableau6[[#All],[krcposte]:[description ]],2,FALSE)</f>
        <v>Testing/reactifs</v>
      </c>
    </row>
    <row r="555" spans="1:46" x14ac:dyDescent="0.35">
      <c r="A555" s="1" t="str">
        <f>Tableau1[[#This Row],[Nº pièce référence]]</f>
        <v>4500694193</v>
      </c>
      <c r="B555" s="124" t="s">
        <v>2000</v>
      </c>
      <c r="C555" s="1" t="s">
        <v>347</v>
      </c>
      <c r="D555" s="1"/>
      <c r="E555" s="1" t="s">
        <v>2025</v>
      </c>
      <c r="F555" s="178"/>
      <c r="G555" s="123"/>
      <c r="H555" s="75">
        <v>44082</v>
      </c>
      <c r="I555" s="42">
        <v>21541</v>
      </c>
      <c r="J555" s="73"/>
      <c r="K555" s="75">
        <v>44085</v>
      </c>
      <c r="L555" s="176" t="s">
        <v>276</v>
      </c>
      <c r="M555" s="42"/>
      <c r="N555" s="42"/>
      <c r="O555" s="42"/>
      <c r="P555" s="42"/>
      <c r="Q555" s="73" t="s">
        <v>350</v>
      </c>
      <c r="R555" s="226" t="str">
        <f>VLOOKUP(Tableau1[[#This Row],[POposte]],Tableau8[],15,FALSE)</f>
        <v>BB</v>
      </c>
      <c r="S555" s="226" t="str">
        <f>VLOOKUP(Tableau1[[#This Row],[POposte]],Tableau8[],14,FALSE)</f>
        <v>XXX</v>
      </c>
      <c r="T555" s="75" t="str">
        <f>IF(Tableau1[[#This Row],[Strat lancement]]="A0",IF(Tableau1[[#This Row],[Statut lancement]]="X","OK","NOK"),IF(Tableau1[[#This Row],[Strat lancement]]="AA",IF(Tableau1[[#This Row],[Statut lancement]]="XX","OK","NOK"),IF(Tableau1[[#This Row],[Strat lancement]]="BB",IF(Tableau1[[#This Row],[Statut lancement]]="XXX","OK","NOK"))))</f>
        <v>OK</v>
      </c>
      <c r="U555" s="18" t="s">
        <v>2026</v>
      </c>
      <c r="V555" s="1" t="s">
        <v>2027</v>
      </c>
      <c r="W555" s="1" t="s">
        <v>88</v>
      </c>
      <c r="X555" s="2">
        <v>44110</v>
      </c>
      <c r="Y555" s="1" t="s">
        <v>2028</v>
      </c>
      <c r="Z555" s="1" t="s">
        <v>219</v>
      </c>
      <c r="AA555" s="2">
        <v>44110</v>
      </c>
      <c r="AB555" s="1" t="s">
        <v>220</v>
      </c>
      <c r="AC555" s="1" t="str">
        <f>VLOOKUP(Tableau1[[#This Row],[POposte]],Tableau8[#All],18,FALSE)</f>
        <v/>
      </c>
      <c r="AD555" s="236" t="str">
        <f>CONCATENATE(Tableau1[[#This Row],[Nº pièce référence]],Tableau1[[#This Row],[Poste de réf.]])</f>
        <v>450069419310</v>
      </c>
      <c r="AE555" s="237">
        <f>VLOOKUP(Tableau1[[#This Row],[POposte]],Tableau5[#All],5,FALSE)</f>
        <v>36100.35</v>
      </c>
      <c r="AF555" s="238" t="s">
        <v>52</v>
      </c>
      <c r="AG555" s="237">
        <f>VLOOKUP(Tableau1[[#This Row],[POposte]],Tableau5[#All],6,FALSE)</f>
        <v>0</v>
      </c>
      <c r="AH555" s="238" t="s">
        <v>52</v>
      </c>
      <c r="AI555" s="239">
        <f>Tableau1[[#This Row],[Montant Engagé PO]]-Tableau1[[#This Row],[Montant Liquidé]]</f>
        <v>36100.35</v>
      </c>
      <c r="AJ555" s="237" t="str">
        <f>VLOOKUP(Tableau1[[#This Row],[POposte]],Tableau5[#All],3,FALSE)</f>
        <v>300020861</v>
      </c>
      <c r="AK555" s="237" t="str">
        <f>VLOOKUP(Tableau1[[#This Row],[POposte]],Tableau5[#All],4,FALSE)</f>
        <v>2</v>
      </c>
      <c r="AL555" s="146" t="str">
        <f>VLOOKUP(Tableau1[[#This Row],[POposte]],Tableau5[#All],2,FALSE)</f>
        <v>255223121102</v>
      </c>
      <c r="AM555" s="237" t="str">
        <f>VLOOKUP(Tableau1[[#This Row],[POposte]],Tableau8[],9,FALSE)</f>
        <v>L</v>
      </c>
      <c r="AN555" s="241">
        <f>VLOOKUP(Tableau1[[#This Row],[POposte]],Tableau8[],16,FALSE)</f>
        <v>1500</v>
      </c>
      <c r="AO555" s="200">
        <f>VLOOKUP(Tableau1[[#This Row],[POposte]],Tableau8[],17,FALSE)</f>
        <v>1500</v>
      </c>
      <c r="AP555" s="1" t="str">
        <f>VLOOKUP(Tableau1[[#This Row],[POposte]],Tableau13[#All],10,FALSE)</f>
        <v>0500</v>
      </c>
      <c r="AQ555" s="1" t="str">
        <f>VLOOKUP(MID(Tableau1[[#This Row],[Codenva]],1,2),Tableau36[],2,FALSE)</f>
        <v>Onderhandelingsprocedure zonder voorafgaande bekendmaking (0500)</v>
      </c>
      <c r="AR555" s="1" t="str">
        <f>VLOOKUP(Tableau1[[#This Row],[POposte]],Tableau13[#All],16,FALSE)</f>
        <v/>
      </c>
      <c r="AS555" s="285" t="str">
        <f>Tableau1[[#This Row],[KRC]]&amp;Tableau1[[#This Row],[Poste KRC]]</f>
        <v>3000208612</v>
      </c>
      <c r="AT555" s="1" t="str">
        <f>VLOOKUP(Tableau1[[#This Row],[Colonne3]],Tableau6[[#All],[krcposte]:[description ]],2,FALSE)</f>
        <v>Testing/reactifs</v>
      </c>
    </row>
    <row r="556" spans="1:46" x14ac:dyDescent="0.35">
      <c r="A556" s="1" t="str">
        <f>Tableau1[[#This Row],[Nº pièce référence]]</f>
        <v>4500694195</v>
      </c>
      <c r="B556" s="124" t="s">
        <v>2000</v>
      </c>
      <c r="C556" s="1" t="s">
        <v>347</v>
      </c>
      <c r="D556" s="1"/>
      <c r="E556" s="1" t="s">
        <v>2025</v>
      </c>
      <c r="F556" s="178"/>
      <c r="G556" s="123"/>
      <c r="H556" s="75">
        <v>44082</v>
      </c>
      <c r="I556" s="42">
        <v>21541</v>
      </c>
      <c r="J556" s="73"/>
      <c r="K556" s="75">
        <v>44085</v>
      </c>
      <c r="L556" s="176" t="s">
        <v>276</v>
      </c>
      <c r="M556" s="42"/>
      <c r="N556" s="42"/>
      <c r="O556" s="42"/>
      <c r="P556" s="42"/>
      <c r="Q556" s="73" t="s">
        <v>350</v>
      </c>
      <c r="R556" s="226" t="str">
        <f>VLOOKUP(Tableau1[[#This Row],[POposte]],Tableau8[],15,FALSE)</f>
        <v>BB</v>
      </c>
      <c r="S556" s="226" t="str">
        <f>VLOOKUP(Tableau1[[#This Row],[POposte]],Tableau8[],14,FALSE)</f>
        <v>XXX</v>
      </c>
      <c r="T556" s="75" t="str">
        <f>IF(Tableau1[[#This Row],[Strat lancement]]="A0",IF(Tableau1[[#This Row],[Statut lancement]]="X","OK","NOK"),IF(Tableau1[[#This Row],[Strat lancement]]="AA",IF(Tableau1[[#This Row],[Statut lancement]]="XX","OK","NOK"),IF(Tableau1[[#This Row],[Strat lancement]]="BB",IF(Tableau1[[#This Row],[Statut lancement]]="XXX","OK","NOK"))))</f>
        <v>OK</v>
      </c>
      <c r="U556" s="18" t="s">
        <v>2026</v>
      </c>
      <c r="V556" s="1" t="s">
        <v>2029</v>
      </c>
      <c r="W556" s="1" t="s">
        <v>88</v>
      </c>
      <c r="X556" s="2">
        <v>44110</v>
      </c>
      <c r="Y556" s="1" t="s">
        <v>2030</v>
      </c>
      <c r="Z556" s="1" t="s">
        <v>219</v>
      </c>
      <c r="AA556" s="2">
        <v>44110</v>
      </c>
      <c r="AB556" s="1" t="s">
        <v>220</v>
      </c>
      <c r="AC556" s="1" t="str">
        <f>VLOOKUP(Tableau1[[#This Row],[POposte]],Tableau8[#All],18,FALSE)</f>
        <v/>
      </c>
      <c r="AD556" s="236" t="str">
        <f>CONCATENATE(Tableau1[[#This Row],[Nº pièce référence]],Tableau1[[#This Row],[Poste de réf.]])</f>
        <v>450069419510</v>
      </c>
      <c r="AE556" s="237">
        <f>VLOOKUP(Tableau1[[#This Row],[POposte]],Tableau5[#All],5,FALSE)</f>
        <v>86800.56</v>
      </c>
      <c r="AF556" s="238" t="s">
        <v>52</v>
      </c>
      <c r="AG556" s="237">
        <f>VLOOKUP(Tableau1[[#This Row],[POposte]],Tableau5[#All],6,FALSE)</f>
        <v>86800.56</v>
      </c>
      <c r="AH556" s="238" t="s">
        <v>52</v>
      </c>
      <c r="AI556" s="239">
        <f>Tableau1[[#This Row],[Montant Engagé PO]]-Tableau1[[#This Row],[Montant Liquidé]]</f>
        <v>0</v>
      </c>
      <c r="AJ556" s="237" t="str">
        <f>VLOOKUP(Tableau1[[#This Row],[POposte]],Tableau5[#All],3,FALSE)</f>
        <v>300020861</v>
      </c>
      <c r="AK556" s="237" t="str">
        <f>VLOOKUP(Tableau1[[#This Row],[POposte]],Tableau5[#All],4,FALSE)</f>
        <v>2</v>
      </c>
      <c r="AL556" s="146" t="str">
        <f>VLOOKUP(Tableau1[[#This Row],[POposte]],Tableau5[#All],2,FALSE)</f>
        <v>255223121102</v>
      </c>
      <c r="AM556" s="237" t="str">
        <f>VLOOKUP(Tableau1[[#This Row],[POposte]],Tableau8[],9,FALSE)</f>
        <v>L</v>
      </c>
      <c r="AN556" s="241">
        <f>VLOOKUP(Tableau1[[#This Row],[POposte]],Tableau8[],16,FALSE)</f>
        <v>2100</v>
      </c>
      <c r="AO556" s="200">
        <f>VLOOKUP(Tableau1[[#This Row],[POposte]],Tableau8[],17,FALSE)</f>
        <v>0</v>
      </c>
      <c r="AP556" s="1" t="str">
        <f>VLOOKUP(Tableau1[[#This Row],[POposte]],Tableau13[#All],10,FALSE)</f>
        <v>0500</v>
      </c>
      <c r="AQ556" s="1" t="str">
        <f>VLOOKUP(MID(Tableau1[[#This Row],[Codenva]],1,2),Tableau36[],2,FALSE)</f>
        <v>Onderhandelingsprocedure zonder voorafgaande bekendmaking (0500)</v>
      </c>
      <c r="AR556" s="1" t="str">
        <f>VLOOKUP(Tableau1[[#This Row],[POposte]],Tableau13[#All],16,FALSE)</f>
        <v/>
      </c>
      <c r="AS556" s="285" t="str">
        <f>Tableau1[[#This Row],[KRC]]&amp;Tableau1[[#This Row],[Poste KRC]]</f>
        <v>3000208612</v>
      </c>
      <c r="AT556" s="1" t="str">
        <f>VLOOKUP(Tableau1[[#This Row],[Colonne3]],Tableau6[[#All],[krcposte]:[description ]],2,FALSE)</f>
        <v>Testing/reactifs</v>
      </c>
    </row>
    <row r="557" spans="1:46" x14ac:dyDescent="0.35">
      <c r="A557" s="1" t="str">
        <f>Tableau1[[#This Row],[Nº pièce référence]]</f>
        <v>4500694201</v>
      </c>
      <c r="B557" s="124" t="s">
        <v>2000</v>
      </c>
      <c r="C557" s="1" t="s">
        <v>347</v>
      </c>
      <c r="D557" s="1"/>
      <c r="E557" s="1" t="s">
        <v>2025</v>
      </c>
      <c r="F557" s="178"/>
      <c r="G557" s="123"/>
      <c r="H557" s="75">
        <v>44082</v>
      </c>
      <c r="I557" s="42">
        <v>21541</v>
      </c>
      <c r="J557" s="73"/>
      <c r="K557" s="75">
        <v>44085</v>
      </c>
      <c r="L557" s="176" t="s">
        <v>276</v>
      </c>
      <c r="M557" s="42"/>
      <c r="N557" s="42"/>
      <c r="O557" s="42"/>
      <c r="P557" s="42"/>
      <c r="Q557" s="73" t="s">
        <v>350</v>
      </c>
      <c r="R557" s="226" t="str">
        <f>VLOOKUP(Tableau1[[#This Row],[POposte]],Tableau8[],15,FALSE)</f>
        <v>BB</v>
      </c>
      <c r="S557" s="226" t="str">
        <f>VLOOKUP(Tableau1[[#This Row],[POposte]],Tableau8[],14,FALSE)</f>
        <v>XXX</v>
      </c>
      <c r="T557" s="75" t="str">
        <f>IF(Tableau1[[#This Row],[Strat lancement]]="A0",IF(Tableau1[[#This Row],[Statut lancement]]="X","OK","NOK"),IF(Tableau1[[#This Row],[Strat lancement]]="AA",IF(Tableau1[[#This Row],[Statut lancement]]="XX","OK","NOK"),IF(Tableau1[[#This Row],[Strat lancement]]="BB",IF(Tableau1[[#This Row],[Statut lancement]]="XXX","OK","NOK"))))</f>
        <v>OK</v>
      </c>
      <c r="U557" s="18" t="s">
        <v>2026</v>
      </c>
      <c r="V557" s="1" t="s">
        <v>2031</v>
      </c>
      <c r="W557" s="1" t="s">
        <v>88</v>
      </c>
      <c r="X557" s="2">
        <v>44134</v>
      </c>
      <c r="Y557" s="1" t="s">
        <v>2032</v>
      </c>
      <c r="Z557" s="1" t="s">
        <v>219</v>
      </c>
      <c r="AA557" s="2">
        <v>44110</v>
      </c>
      <c r="AB557" s="1" t="s">
        <v>220</v>
      </c>
      <c r="AC557" s="1" t="str">
        <f>VLOOKUP(Tableau1[[#This Row],[POposte]],Tableau8[#All],18,FALSE)</f>
        <v/>
      </c>
      <c r="AD557" s="236" t="str">
        <f>CONCATENATE(Tableau1[[#This Row],[Nº pièce référence]],Tableau1[[#This Row],[Poste de réf.]])</f>
        <v>450069420110</v>
      </c>
      <c r="AE557" s="237">
        <f>VLOOKUP(Tableau1[[#This Row],[POposte]],Tableau5[#All],5,FALSE)</f>
        <v>25976.28</v>
      </c>
      <c r="AF557" s="238" t="s">
        <v>52</v>
      </c>
      <c r="AG557" s="237">
        <f>VLOOKUP(Tableau1[[#This Row],[POposte]],Tableau5[#All],6,FALSE)</f>
        <v>0</v>
      </c>
      <c r="AH557" s="238" t="s">
        <v>52</v>
      </c>
      <c r="AI557" s="239">
        <f>Tableau1[[#This Row],[Montant Engagé PO]]-Tableau1[[#This Row],[Montant Liquidé]]</f>
        <v>25976.28</v>
      </c>
      <c r="AJ557" s="237" t="str">
        <f>VLOOKUP(Tableau1[[#This Row],[POposte]],Tableau5[#All],3,FALSE)</f>
        <v>300020861</v>
      </c>
      <c r="AK557" s="237" t="str">
        <f>VLOOKUP(Tableau1[[#This Row],[POposte]],Tableau5[#All],4,FALSE)</f>
        <v>2</v>
      </c>
      <c r="AL557" s="146" t="str">
        <f>VLOOKUP(Tableau1[[#This Row],[POposte]],Tableau5[#All],2,FALSE)</f>
        <v>255223121102</v>
      </c>
      <c r="AM557" s="237" t="str">
        <f>VLOOKUP(Tableau1[[#This Row],[POposte]],Tableau8[],9,FALSE)</f>
        <v>L</v>
      </c>
      <c r="AN557" s="241">
        <f>VLOOKUP(Tableau1[[#This Row],[POposte]],Tableau8[],16,FALSE)</f>
        <v>6</v>
      </c>
      <c r="AO557" s="200">
        <f>VLOOKUP(Tableau1[[#This Row],[POposte]],Tableau8[],17,FALSE)</f>
        <v>6</v>
      </c>
      <c r="AP557" s="1" t="str">
        <f>VLOOKUP(Tableau1[[#This Row],[POposte]],Tableau13[#All],10,FALSE)</f>
        <v>0800</v>
      </c>
      <c r="AQ557" s="1" t="str">
        <f>VLOOKUP(MID(Tableau1[[#This Row],[Codenva]],1,2),Tableau36[],2,FALSE)</f>
        <v>Overheidsopdrachten van beperkte waarde (0800)</v>
      </c>
      <c r="AR557" s="1" t="str">
        <f>VLOOKUP(Tableau1[[#This Row],[POposte]],Tableau13[#All],16,FALSE)</f>
        <v/>
      </c>
      <c r="AS557" s="285" t="str">
        <f>Tableau1[[#This Row],[KRC]]&amp;Tableau1[[#This Row],[Poste KRC]]</f>
        <v>3000208612</v>
      </c>
      <c r="AT557" s="1" t="str">
        <f>VLOOKUP(Tableau1[[#This Row],[Colonne3]],Tableau6[[#All],[krcposte]:[description ]],2,FALSE)</f>
        <v>Testing/reactifs</v>
      </c>
    </row>
    <row r="558" spans="1:46" x14ac:dyDescent="0.35">
      <c r="A558" s="1" t="str">
        <f>Tableau1[[#This Row],[Nº pièce référence]]</f>
        <v>4500694216</v>
      </c>
      <c r="B558" s="124" t="s">
        <v>2000</v>
      </c>
      <c r="C558" s="1" t="s">
        <v>347</v>
      </c>
      <c r="D558" s="1"/>
      <c r="E558" s="1" t="s">
        <v>2033</v>
      </c>
      <c r="F558" s="178"/>
      <c r="G558" s="123"/>
      <c r="H558" s="75">
        <v>44082</v>
      </c>
      <c r="I558" s="42">
        <v>21541</v>
      </c>
      <c r="J558" s="73"/>
      <c r="K558" s="75">
        <v>44085</v>
      </c>
      <c r="L558" s="176" t="s">
        <v>276</v>
      </c>
      <c r="M558" s="42"/>
      <c r="N558" s="42"/>
      <c r="O558" s="42"/>
      <c r="P558" s="42"/>
      <c r="Q558" s="73" t="s">
        <v>350</v>
      </c>
      <c r="R558" s="226" t="str">
        <f>VLOOKUP(Tableau1[[#This Row],[POposte]],Tableau8[],15,FALSE)</f>
        <v>BB</v>
      </c>
      <c r="S558" s="226" t="str">
        <f>VLOOKUP(Tableau1[[#This Row],[POposte]],Tableau8[],14,FALSE)</f>
        <v>XXX</v>
      </c>
      <c r="T558" s="75" t="str">
        <f>IF(Tableau1[[#This Row],[Strat lancement]]="A0",IF(Tableau1[[#This Row],[Statut lancement]]="X","OK","NOK"),IF(Tableau1[[#This Row],[Strat lancement]]="AA",IF(Tableau1[[#This Row],[Statut lancement]]="XX","OK","NOK"),IF(Tableau1[[#This Row],[Strat lancement]]="BB",IF(Tableau1[[#This Row],[Statut lancement]]="XXX","OK","NOK"))))</f>
        <v>OK</v>
      </c>
      <c r="U558" s="18" t="s">
        <v>2034</v>
      </c>
      <c r="V558" s="1" t="s">
        <v>2035</v>
      </c>
      <c r="W558" s="1" t="s">
        <v>88</v>
      </c>
      <c r="X558" s="2">
        <v>44120</v>
      </c>
      <c r="Y558" s="1" t="s">
        <v>2036</v>
      </c>
      <c r="Z558" s="1" t="s">
        <v>219</v>
      </c>
      <c r="AA558" s="2">
        <v>44110</v>
      </c>
      <c r="AB558" s="1" t="s">
        <v>220</v>
      </c>
      <c r="AC558" s="1" t="str">
        <f>VLOOKUP(Tableau1[[#This Row],[POposte]],Tableau8[#All],18,FALSE)</f>
        <v/>
      </c>
      <c r="AD558" s="236" t="str">
        <f>CONCATENATE(Tableau1[[#This Row],[Nº pièce référence]],Tableau1[[#This Row],[Poste de réf.]])</f>
        <v>450069421610</v>
      </c>
      <c r="AE558" s="237">
        <f>VLOOKUP(Tableau1[[#This Row],[POposte]],Tableau5[#All],5,FALSE)</f>
        <v>51195.1</v>
      </c>
      <c r="AF558" s="238" t="s">
        <v>52</v>
      </c>
      <c r="AG558" s="237">
        <f>VLOOKUP(Tableau1[[#This Row],[POposte]],Tableau5[#All],6,FALSE)</f>
        <v>0</v>
      </c>
      <c r="AH558" s="238" t="s">
        <v>52</v>
      </c>
      <c r="AI558" s="239">
        <f>Tableau1[[#This Row],[Montant Engagé PO]]-Tableau1[[#This Row],[Montant Liquidé]]</f>
        <v>51195.1</v>
      </c>
      <c r="AJ558" s="237" t="str">
        <f>VLOOKUP(Tableau1[[#This Row],[POposte]],Tableau5[#All],3,FALSE)</f>
        <v>300020861</v>
      </c>
      <c r="AK558" s="237" t="str">
        <f>VLOOKUP(Tableau1[[#This Row],[POposte]],Tableau5[#All],4,FALSE)</f>
        <v>2</v>
      </c>
      <c r="AL558" s="146" t="str">
        <f>VLOOKUP(Tableau1[[#This Row],[POposte]],Tableau5[#All],2,FALSE)</f>
        <v>255223121102</v>
      </c>
      <c r="AM558" s="237" t="str">
        <f>VLOOKUP(Tableau1[[#This Row],[POposte]],Tableau8[],9,FALSE)</f>
        <v>L</v>
      </c>
      <c r="AN558" s="241">
        <f>VLOOKUP(Tableau1[[#This Row],[POposte]],Tableau8[],16,FALSE)</f>
        <v>5</v>
      </c>
      <c r="AO558" s="200">
        <f>VLOOKUP(Tableau1[[#This Row],[POposte]],Tableau8[],17,FALSE)</f>
        <v>5</v>
      </c>
      <c r="AP558" s="1" t="str">
        <f>VLOOKUP(Tableau1[[#This Row],[POposte]],Tableau13[#All],10,FALSE)</f>
        <v>0500</v>
      </c>
      <c r="AQ558" s="1" t="str">
        <f>VLOOKUP(MID(Tableau1[[#This Row],[Codenva]],1,2),Tableau36[],2,FALSE)</f>
        <v>Onderhandelingsprocedure zonder voorafgaande bekendmaking (0500)</v>
      </c>
      <c r="AR558" s="1" t="str">
        <f>VLOOKUP(Tableau1[[#This Row],[POposte]],Tableau13[#All],16,FALSE)</f>
        <v/>
      </c>
      <c r="AS558" s="285" t="str">
        <f>Tableau1[[#This Row],[KRC]]&amp;Tableau1[[#This Row],[Poste KRC]]</f>
        <v>3000208612</v>
      </c>
      <c r="AT558" s="1" t="str">
        <f>VLOOKUP(Tableau1[[#This Row],[Colonne3]],Tableau6[[#All],[krcposte]:[description ]],2,FALSE)</f>
        <v>Testing/reactifs</v>
      </c>
    </row>
    <row r="559" spans="1:46" x14ac:dyDescent="0.35">
      <c r="A559" s="1" t="str">
        <f>Tableau1[[#This Row],[Nº pièce référence]]</f>
        <v>4500694222</v>
      </c>
      <c r="B559" s="124" t="s">
        <v>2000</v>
      </c>
      <c r="C559" s="1" t="s">
        <v>347</v>
      </c>
      <c r="D559" s="1"/>
      <c r="E559" s="1" t="s">
        <v>2033</v>
      </c>
      <c r="F559" s="178"/>
      <c r="G559" s="123"/>
      <c r="H559" s="75">
        <v>44082</v>
      </c>
      <c r="I559" s="42">
        <v>21541</v>
      </c>
      <c r="J559" s="73"/>
      <c r="K559" s="75">
        <v>44085</v>
      </c>
      <c r="L559" s="176" t="s">
        <v>276</v>
      </c>
      <c r="M559" s="42"/>
      <c r="N559" s="42"/>
      <c r="O559" s="42"/>
      <c r="P559" s="42"/>
      <c r="Q559" s="73" t="s">
        <v>350</v>
      </c>
      <c r="R559" s="226" t="str">
        <f>VLOOKUP(Tableau1[[#This Row],[POposte]],Tableau8[],15,FALSE)</f>
        <v>BB</v>
      </c>
      <c r="S559" s="226" t="str">
        <f>VLOOKUP(Tableau1[[#This Row],[POposte]],Tableau8[],14,FALSE)</f>
        <v>XXX</v>
      </c>
      <c r="T559" s="75" t="str">
        <f>IF(Tableau1[[#This Row],[Strat lancement]]="A0",IF(Tableau1[[#This Row],[Statut lancement]]="X","OK","NOK"),IF(Tableau1[[#This Row],[Strat lancement]]="AA",IF(Tableau1[[#This Row],[Statut lancement]]="XX","OK","NOK"),IF(Tableau1[[#This Row],[Strat lancement]]="BB",IF(Tableau1[[#This Row],[Statut lancement]]="XXX","OK","NOK"))))</f>
        <v>OK</v>
      </c>
      <c r="U559" s="18" t="s">
        <v>2034</v>
      </c>
      <c r="V559" s="1" t="s">
        <v>2037</v>
      </c>
      <c r="W559" s="1" t="s">
        <v>88</v>
      </c>
      <c r="X559" s="2">
        <v>44134</v>
      </c>
      <c r="Y559" s="1" t="s">
        <v>2038</v>
      </c>
      <c r="Z559" s="1" t="s">
        <v>219</v>
      </c>
      <c r="AA559" s="2">
        <v>44110</v>
      </c>
      <c r="AB559" s="1" t="s">
        <v>220</v>
      </c>
      <c r="AC559" s="1" t="str">
        <f>VLOOKUP(Tableau1[[#This Row],[POposte]],Tableau8[#All],18,FALSE)</f>
        <v/>
      </c>
      <c r="AD559" s="236" t="str">
        <f>CONCATENATE(Tableau1[[#This Row],[Nº pièce référence]],Tableau1[[#This Row],[Poste de réf.]])</f>
        <v>450069422210</v>
      </c>
      <c r="AE559" s="237">
        <f>VLOOKUP(Tableau1[[#This Row],[POposte]],Tableau5[#All],5,FALSE)</f>
        <v>49530.14</v>
      </c>
      <c r="AF559" s="238" t="s">
        <v>52</v>
      </c>
      <c r="AG559" s="237">
        <f>VLOOKUP(Tableau1[[#This Row],[POposte]],Tableau5[#All],6,FALSE)</f>
        <v>0</v>
      </c>
      <c r="AH559" s="238" t="s">
        <v>52</v>
      </c>
      <c r="AI559" s="239">
        <f>Tableau1[[#This Row],[Montant Engagé PO]]-Tableau1[[#This Row],[Montant Liquidé]]</f>
        <v>49530.14</v>
      </c>
      <c r="AJ559" s="237" t="str">
        <f>VLOOKUP(Tableau1[[#This Row],[POposte]],Tableau5[#All],3,FALSE)</f>
        <v>300020861</v>
      </c>
      <c r="AK559" s="237" t="str">
        <f>VLOOKUP(Tableau1[[#This Row],[POposte]],Tableau5[#All],4,FALSE)</f>
        <v>2</v>
      </c>
      <c r="AL559" s="146" t="str">
        <f>VLOOKUP(Tableau1[[#This Row],[POposte]],Tableau5[#All],2,FALSE)</f>
        <v>255223121102</v>
      </c>
      <c r="AM559" s="237" t="str">
        <f>VLOOKUP(Tableau1[[#This Row],[POposte]],Tableau8[],9,FALSE)</f>
        <v>L</v>
      </c>
      <c r="AN559" s="241">
        <f>VLOOKUP(Tableau1[[#This Row],[POposte]],Tableau8[],16,FALSE)</f>
        <v>5</v>
      </c>
      <c r="AO559" s="200">
        <f>VLOOKUP(Tableau1[[#This Row],[POposte]],Tableau8[],17,FALSE)</f>
        <v>5</v>
      </c>
      <c r="AP559" s="1" t="str">
        <f>VLOOKUP(Tableau1[[#This Row],[POposte]],Tableau13[#All],10,FALSE)</f>
        <v>0500</v>
      </c>
      <c r="AQ559" s="1" t="str">
        <f>VLOOKUP(MID(Tableau1[[#This Row],[Codenva]],1,2),Tableau36[],2,FALSE)</f>
        <v>Onderhandelingsprocedure zonder voorafgaande bekendmaking (0500)</v>
      </c>
      <c r="AR559" s="1" t="str">
        <f>VLOOKUP(Tableau1[[#This Row],[POposte]],Tableau13[#All],16,FALSE)</f>
        <v/>
      </c>
      <c r="AS559" s="285" t="str">
        <f>Tableau1[[#This Row],[KRC]]&amp;Tableau1[[#This Row],[Poste KRC]]</f>
        <v>3000208612</v>
      </c>
      <c r="AT559" s="1" t="str">
        <f>VLOOKUP(Tableau1[[#This Row],[Colonne3]],Tableau6[[#All],[krcposte]:[description ]],2,FALSE)</f>
        <v>Testing/reactifs</v>
      </c>
    </row>
    <row r="560" spans="1:46" x14ac:dyDescent="0.35">
      <c r="A560" s="1" t="str">
        <f>Tableau1[[#This Row],[Nº pièce référence]]</f>
        <v>4500694226</v>
      </c>
      <c r="B560" s="124" t="s">
        <v>2000</v>
      </c>
      <c r="C560" s="1" t="s">
        <v>347</v>
      </c>
      <c r="D560" s="1"/>
      <c r="E560" s="1" t="s">
        <v>2033</v>
      </c>
      <c r="F560" s="74"/>
      <c r="G560" s="123"/>
      <c r="H560" s="75">
        <v>44082</v>
      </c>
      <c r="I560" s="42">
        <v>21541</v>
      </c>
      <c r="J560" s="73"/>
      <c r="K560" s="75">
        <v>44085</v>
      </c>
      <c r="L560" s="176" t="s">
        <v>276</v>
      </c>
      <c r="M560" s="42"/>
      <c r="N560" s="42"/>
      <c r="O560" s="42"/>
      <c r="P560" s="42"/>
      <c r="Q560" s="73" t="s">
        <v>350</v>
      </c>
      <c r="R560" s="226" t="str">
        <f>VLOOKUP(Tableau1[[#This Row],[POposte]],Tableau8[],15,FALSE)</f>
        <v>BB</v>
      </c>
      <c r="S560" s="226" t="str">
        <f>VLOOKUP(Tableau1[[#This Row],[POposte]],Tableau8[],14,FALSE)</f>
        <v>XXX</v>
      </c>
      <c r="T560" s="75" t="str">
        <f>IF(Tableau1[[#This Row],[Strat lancement]]="A0",IF(Tableau1[[#This Row],[Statut lancement]]="X","OK","NOK"),IF(Tableau1[[#This Row],[Strat lancement]]="AA",IF(Tableau1[[#This Row],[Statut lancement]]="XX","OK","NOK"),IF(Tableau1[[#This Row],[Strat lancement]]="BB",IF(Tableau1[[#This Row],[Statut lancement]]="XXX","OK","NOK"))))</f>
        <v>OK</v>
      </c>
      <c r="U560" s="18" t="s">
        <v>2034</v>
      </c>
      <c r="V560" s="1" t="s">
        <v>2039</v>
      </c>
      <c r="W560" s="1" t="s">
        <v>88</v>
      </c>
      <c r="X560" s="2">
        <v>44134</v>
      </c>
      <c r="Y560" s="1" t="s">
        <v>2040</v>
      </c>
      <c r="Z560" s="1" t="s">
        <v>219</v>
      </c>
      <c r="AA560" s="2">
        <v>44110</v>
      </c>
      <c r="AB560" s="1" t="s">
        <v>220</v>
      </c>
      <c r="AC560" s="1" t="str">
        <f>VLOOKUP(Tableau1[[#This Row],[POposte]],Tableau8[#All],18,FALSE)</f>
        <v/>
      </c>
      <c r="AD560" s="236" t="str">
        <f>CONCATENATE(Tableau1[[#This Row],[Nº pièce référence]],Tableau1[[#This Row],[Poste de réf.]])</f>
        <v>450069422610</v>
      </c>
      <c r="AE560" s="237">
        <f>VLOOKUP(Tableau1[[#This Row],[POposte]],Tableau5[#All],5,FALSE)</f>
        <v>76790.960000000006</v>
      </c>
      <c r="AF560" s="238" t="s">
        <v>52</v>
      </c>
      <c r="AG560" s="237">
        <f>VLOOKUP(Tableau1[[#This Row],[POposte]],Tableau5[#All],6,FALSE)</f>
        <v>0</v>
      </c>
      <c r="AH560" s="238" t="s">
        <v>52</v>
      </c>
      <c r="AI560" s="239">
        <f>Tableau1[[#This Row],[Montant Engagé PO]]-Tableau1[[#This Row],[Montant Liquidé]]</f>
        <v>76790.960000000006</v>
      </c>
      <c r="AJ560" s="237" t="str">
        <f>VLOOKUP(Tableau1[[#This Row],[POposte]],Tableau5[#All],3,FALSE)</f>
        <v>300020861</v>
      </c>
      <c r="AK560" s="237" t="str">
        <f>VLOOKUP(Tableau1[[#This Row],[POposte]],Tableau5[#All],4,FALSE)</f>
        <v>2</v>
      </c>
      <c r="AL560" s="146" t="str">
        <f>VLOOKUP(Tableau1[[#This Row],[POposte]],Tableau5[#All],2,FALSE)</f>
        <v>255223121102</v>
      </c>
      <c r="AM560" s="237" t="str">
        <f>VLOOKUP(Tableau1[[#This Row],[POposte]],Tableau8[],9,FALSE)</f>
        <v>L</v>
      </c>
      <c r="AN560" s="241">
        <f>VLOOKUP(Tableau1[[#This Row],[POposte]],Tableau8[],16,FALSE)</f>
        <v>10</v>
      </c>
      <c r="AO560" s="200">
        <f>VLOOKUP(Tableau1[[#This Row],[POposte]],Tableau8[],17,FALSE)</f>
        <v>10</v>
      </c>
      <c r="AP560" s="1" t="str">
        <f>VLOOKUP(Tableau1[[#This Row],[POposte]],Tableau13[#All],10,FALSE)</f>
        <v>0500</v>
      </c>
      <c r="AQ560" s="1" t="str">
        <f>VLOOKUP(MID(Tableau1[[#This Row],[Codenva]],1,2),Tableau36[],2,FALSE)</f>
        <v>Onderhandelingsprocedure zonder voorafgaande bekendmaking (0500)</v>
      </c>
      <c r="AR560" s="1" t="str">
        <f>VLOOKUP(Tableau1[[#This Row],[POposte]],Tableau13[#All],16,FALSE)</f>
        <v/>
      </c>
      <c r="AS560" s="285" t="str">
        <f>Tableau1[[#This Row],[KRC]]&amp;Tableau1[[#This Row],[Poste KRC]]</f>
        <v>3000208612</v>
      </c>
      <c r="AT560" s="1" t="str">
        <f>VLOOKUP(Tableau1[[#This Row],[Colonne3]],Tableau6[[#All],[krcposte]:[description ]],2,FALSE)</f>
        <v>Testing/reactifs</v>
      </c>
    </row>
    <row r="561" spans="1:46" x14ac:dyDescent="0.35">
      <c r="A561" s="1" t="str">
        <f>Tableau1[[#This Row],[Nº pièce référence]]</f>
        <v>4500694169</v>
      </c>
      <c r="B561" s="124" t="s">
        <v>2000</v>
      </c>
      <c r="C561" s="1" t="s">
        <v>347</v>
      </c>
      <c r="D561" s="1" t="s">
        <v>1856</v>
      </c>
      <c r="E561" s="1" t="s">
        <v>400</v>
      </c>
      <c r="F561" s="178"/>
      <c r="G561" s="123"/>
      <c r="H561" s="75">
        <v>44082</v>
      </c>
      <c r="I561" s="42">
        <v>21541</v>
      </c>
      <c r="J561" s="73"/>
      <c r="K561" s="75">
        <v>44085</v>
      </c>
      <c r="L561" s="176" t="s">
        <v>276</v>
      </c>
      <c r="M561" s="42"/>
      <c r="N561" s="42"/>
      <c r="O561" s="42"/>
      <c r="P561" s="42"/>
      <c r="Q561" s="73" t="s">
        <v>350</v>
      </c>
      <c r="R561" s="226" t="str">
        <f>VLOOKUP(Tableau1[[#This Row],[POposte]],Tableau8[],15,FALSE)</f>
        <v>BB</v>
      </c>
      <c r="S561" s="226" t="str">
        <f>VLOOKUP(Tableau1[[#This Row],[POposte]],Tableau8[],14,FALSE)</f>
        <v>XXX</v>
      </c>
      <c r="T561" s="75" t="str">
        <f>IF(Tableau1[[#This Row],[Strat lancement]]="A0",IF(Tableau1[[#This Row],[Statut lancement]]="X","OK","NOK"),IF(Tableau1[[#This Row],[Strat lancement]]="AA",IF(Tableau1[[#This Row],[Statut lancement]]="XX","OK","NOK"),IF(Tableau1[[#This Row],[Strat lancement]]="BB",IF(Tableau1[[#This Row],[Statut lancement]]="XXX","OK","NOK"))))</f>
        <v>OK</v>
      </c>
      <c r="U561" s="18" t="s">
        <v>401</v>
      </c>
      <c r="V561" s="1" t="s">
        <v>2041</v>
      </c>
      <c r="W561" s="1" t="s">
        <v>88</v>
      </c>
      <c r="X561" s="2">
        <v>44171</v>
      </c>
      <c r="Y561" s="1" t="s">
        <v>2042</v>
      </c>
      <c r="Z561" s="1" t="s">
        <v>219</v>
      </c>
      <c r="AA561" s="2">
        <v>44110</v>
      </c>
      <c r="AB561" s="1" t="s">
        <v>220</v>
      </c>
      <c r="AC561" s="1" t="str">
        <f>VLOOKUP(Tableau1[[#This Row],[POposte]],Tableau8[#All],18,FALSE)</f>
        <v/>
      </c>
      <c r="AD561" s="236" t="str">
        <f>CONCATENATE(Tableau1[[#This Row],[Nº pièce référence]],Tableau1[[#This Row],[Poste de réf.]])</f>
        <v>450069416910</v>
      </c>
      <c r="AE561" s="237">
        <f>VLOOKUP(Tableau1[[#This Row],[POposte]],Tableau5[#All],5,FALSE)</f>
        <v>214731.57</v>
      </c>
      <c r="AF561" s="238" t="s">
        <v>52</v>
      </c>
      <c r="AG561" s="237">
        <f>VLOOKUP(Tableau1[[#This Row],[POposte]],Tableau5[#All],6,FALSE)</f>
        <v>35802.82</v>
      </c>
      <c r="AH561" s="238" t="s">
        <v>52</v>
      </c>
      <c r="AI561" s="239">
        <f>Tableau1[[#This Row],[Montant Engagé PO]]-Tableau1[[#This Row],[Montant Liquidé]]</f>
        <v>178928.75</v>
      </c>
      <c r="AJ561" s="237" t="str">
        <f>VLOOKUP(Tableau1[[#This Row],[POposte]],Tableau5[#All],3,FALSE)</f>
        <v>300020861</v>
      </c>
      <c r="AK561" s="237" t="str">
        <f>VLOOKUP(Tableau1[[#This Row],[POposte]],Tableau5[#All],4,FALSE)</f>
        <v>2</v>
      </c>
      <c r="AL561" s="146" t="str">
        <f>VLOOKUP(Tableau1[[#This Row],[POposte]],Tableau5[#All],2,FALSE)</f>
        <v>255223121102</v>
      </c>
      <c r="AM561" s="237" t="str">
        <f>VLOOKUP(Tableau1[[#This Row],[POposte]],Tableau8[],9,FALSE)</f>
        <v>L</v>
      </c>
      <c r="AN561" s="241">
        <f>VLOOKUP(Tableau1[[#This Row],[POposte]],Tableau8[],16,FALSE)</f>
        <v>1500000</v>
      </c>
      <c r="AO561" s="200">
        <f>VLOOKUP(Tableau1[[#This Row],[POposte]],Tableau8[],17,FALSE)</f>
        <v>1250000</v>
      </c>
      <c r="AP561" s="1" t="str">
        <f>VLOOKUP(Tableau1[[#This Row],[POposte]],Tableau13[#All],10,FALSE)</f>
        <v>0500</v>
      </c>
      <c r="AQ561" s="1" t="str">
        <f>VLOOKUP(MID(Tableau1[[#This Row],[Codenva]],1,2),Tableau36[],2,FALSE)</f>
        <v>Onderhandelingsprocedure zonder voorafgaande bekendmaking (0500)</v>
      </c>
      <c r="AR561" s="1" t="str">
        <f>VLOOKUP(Tableau1[[#This Row],[POposte]],Tableau13[#All],16,FALSE)</f>
        <v/>
      </c>
      <c r="AS561" s="285" t="str">
        <f>Tableau1[[#This Row],[KRC]]&amp;Tableau1[[#This Row],[Poste KRC]]</f>
        <v>3000208612</v>
      </c>
      <c r="AT561" s="1" t="str">
        <f>VLOOKUP(Tableau1[[#This Row],[Colonne3]],Tableau6[[#All],[krcposte]:[description ]],2,FALSE)</f>
        <v>Testing/reactifs</v>
      </c>
    </row>
    <row r="562" spans="1:46" x14ac:dyDescent="0.35">
      <c r="A562" s="1" t="str">
        <f>Tableau1[[#This Row],[Nº pièce référence]]</f>
        <v>4500694136</v>
      </c>
      <c r="B562" s="124" t="s">
        <v>2000</v>
      </c>
      <c r="C562" s="1" t="s">
        <v>347</v>
      </c>
      <c r="D562" s="1" t="s">
        <v>1856</v>
      </c>
      <c r="E562" s="1" t="s">
        <v>1858</v>
      </c>
      <c r="F562" s="178"/>
      <c r="G562" s="123"/>
      <c r="H562" s="75">
        <v>44082</v>
      </c>
      <c r="I562" s="42">
        <v>21541</v>
      </c>
      <c r="J562" s="73"/>
      <c r="K562" s="75">
        <v>44085</v>
      </c>
      <c r="L562" s="176" t="s">
        <v>276</v>
      </c>
      <c r="M562" s="42"/>
      <c r="N562" s="42"/>
      <c r="O562" s="42"/>
      <c r="P562" s="42"/>
      <c r="Q562" s="73" t="s">
        <v>350</v>
      </c>
      <c r="R562" s="226" t="str">
        <f>VLOOKUP(Tableau1[[#This Row],[POposte]],Tableau8[],15,FALSE)</f>
        <v>BB</v>
      </c>
      <c r="S562" s="226" t="str">
        <f>VLOOKUP(Tableau1[[#This Row],[POposte]],Tableau8[],14,FALSE)</f>
        <v>XXX</v>
      </c>
      <c r="T562" s="75" t="str">
        <f>IF(Tableau1[[#This Row],[Strat lancement]]="A0",IF(Tableau1[[#This Row],[Statut lancement]]="X","OK","NOK"),IF(Tableau1[[#This Row],[Strat lancement]]="AA",IF(Tableau1[[#This Row],[Statut lancement]]="XX","OK","NOK"),IF(Tableau1[[#This Row],[Strat lancement]]="BB",IF(Tableau1[[#This Row],[Statut lancement]]="XXX","OK","NOK"))))</f>
        <v>OK</v>
      </c>
      <c r="U562" s="18" t="s">
        <v>1369</v>
      </c>
      <c r="V562" s="1" t="s">
        <v>2043</v>
      </c>
      <c r="W562" s="1" t="s">
        <v>88</v>
      </c>
      <c r="X562" s="2">
        <v>44122</v>
      </c>
      <c r="Y562" s="1" t="s">
        <v>2044</v>
      </c>
      <c r="Z562" s="1" t="s">
        <v>219</v>
      </c>
      <c r="AA562" s="2">
        <v>44110</v>
      </c>
      <c r="AB562" s="1" t="s">
        <v>220</v>
      </c>
      <c r="AC562" s="1" t="str">
        <f>VLOOKUP(Tableau1[[#This Row],[POposte]],Tableau8[#All],18,FALSE)</f>
        <v/>
      </c>
      <c r="AD562" s="236" t="str">
        <f>CONCATENATE(Tableau1[[#This Row],[Nº pièce référence]],Tableau1[[#This Row],[Poste de réf.]])</f>
        <v>450069413610</v>
      </c>
      <c r="AE562" s="237">
        <f>VLOOKUP(Tableau1[[#This Row],[POposte]],Tableau5[#All],5,FALSE)</f>
        <v>214170</v>
      </c>
      <c r="AF562" s="238" t="s">
        <v>52</v>
      </c>
      <c r="AG562" s="237">
        <f>VLOOKUP(Tableau1[[#This Row],[POposte]],Tableau5[#All],6,FALSE)</f>
        <v>187467.78000000003</v>
      </c>
      <c r="AH562" s="238" t="s">
        <v>52</v>
      </c>
      <c r="AI562" s="239">
        <f>Tableau1[[#This Row],[Montant Engagé PO]]-Tableau1[[#This Row],[Montant Liquidé]]</f>
        <v>26702.219999999972</v>
      </c>
      <c r="AJ562" s="237" t="str">
        <f>VLOOKUP(Tableau1[[#This Row],[POposte]],Tableau5[#All],3,FALSE)</f>
        <v>300020861</v>
      </c>
      <c r="AK562" s="237" t="str">
        <f>VLOOKUP(Tableau1[[#This Row],[POposte]],Tableau5[#All],4,FALSE)</f>
        <v>2</v>
      </c>
      <c r="AL562" s="146" t="str">
        <f>VLOOKUP(Tableau1[[#This Row],[POposte]],Tableau5[#All],2,FALSE)</f>
        <v>255223121102</v>
      </c>
      <c r="AM562" s="237" t="str">
        <f>VLOOKUP(Tableau1[[#This Row],[POposte]],Tableau8[],9,FALSE)</f>
        <v>L</v>
      </c>
      <c r="AN562" s="241">
        <f>VLOOKUP(Tableau1[[#This Row],[POposte]],Tableau8[],16,FALSE)</f>
        <v>300000</v>
      </c>
      <c r="AO562" s="200">
        <f>VLOOKUP(Tableau1[[#This Row],[POposte]],Tableau8[],17,FALSE)</f>
        <v>0</v>
      </c>
      <c r="AP562" s="1" t="str">
        <f>VLOOKUP(Tableau1[[#This Row],[POposte]],Tableau13[#All],10,FALSE)</f>
        <v>0500</v>
      </c>
      <c r="AQ562" s="1" t="str">
        <f>VLOOKUP(MID(Tableau1[[#This Row],[Codenva]],1,2),Tableau36[],2,FALSE)</f>
        <v>Onderhandelingsprocedure zonder voorafgaande bekendmaking (0500)</v>
      </c>
      <c r="AR562" s="1" t="str">
        <f>VLOOKUP(Tableau1[[#This Row],[POposte]],Tableau13[#All],16,FALSE)</f>
        <v/>
      </c>
      <c r="AS562" s="285" t="str">
        <f>Tableau1[[#This Row],[KRC]]&amp;Tableau1[[#This Row],[Poste KRC]]</f>
        <v>3000208612</v>
      </c>
      <c r="AT562" s="1" t="str">
        <f>VLOOKUP(Tableau1[[#This Row],[Colonne3]],Tableau6[[#All],[krcposte]:[description ]],2,FALSE)</f>
        <v>Testing/reactifs</v>
      </c>
    </row>
    <row r="563" spans="1:46" x14ac:dyDescent="0.35">
      <c r="A563" s="1" t="str">
        <f>Tableau1[[#This Row],[Nº pièce référence]]</f>
        <v>4500694109</v>
      </c>
      <c r="B563" s="124" t="s">
        <v>2000</v>
      </c>
      <c r="C563" s="1" t="s">
        <v>347</v>
      </c>
      <c r="D563" s="262" t="s">
        <v>2045</v>
      </c>
      <c r="E563" s="1" t="s">
        <v>2046</v>
      </c>
      <c r="F563" s="178"/>
      <c r="G563" s="123" t="s">
        <v>2047</v>
      </c>
      <c r="H563" s="75">
        <v>44082</v>
      </c>
      <c r="I563" s="42">
        <v>21541</v>
      </c>
      <c r="J563" s="73"/>
      <c r="K563" s="75">
        <v>44085</v>
      </c>
      <c r="L563" s="176" t="s">
        <v>276</v>
      </c>
      <c r="M563" s="42"/>
      <c r="N563" s="42"/>
      <c r="O563" s="42"/>
      <c r="P563" s="42"/>
      <c r="Q563" s="73" t="s">
        <v>350</v>
      </c>
      <c r="R563" s="226" t="str">
        <f>VLOOKUP(Tableau1[[#This Row],[POposte]],Tableau8[],15,FALSE)</f>
        <v>BB</v>
      </c>
      <c r="S563" s="226" t="str">
        <f>VLOOKUP(Tableau1[[#This Row],[POposte]],Tableau8[],14,FALSE)</f>
        <v>XXX</v>
      </c>
      <c r="T563" s="75" t="str">
        <f>IF(Tableau1[[#This Row],[Strat lancement]]="A0",IF(Tableau1[[#This Row],[Statut lancement]]="X","OK","NOK"),IF(Tableau1[[#This Row],[Strat lancement]]="AA",IF(Tableau1[[#This Row],[Statut lancement]]="XX","OK","NOK"),IF(Tableau1[[#This Row],[Strat lancement]]="BB",IF(Tableau1[[#This Row],[Statut lancement]]="XXX","OK","NOK"))))</f>
        <v>OK</v>
      </c>
      <c r="U563" s="18" t="s">
        <v>2048</v>
      </c>
      <c r="V563" s="1" t="s">
        <v>2049</v>
      </c>
      <c r="W563" s="1" t="s">
        <v>88</v>
      </c>
      <c r="X563" s="2">
        <v>44155</v>
      </c>
      <c r="Y563" s="1" t="s">
        <v>2050</v>
      </c>
      <c r="Z563" s="1" t="s">
        <v>219</v>
      </c>
      <c r="AA563" s="2">
        <v>44110</v>
      </c>
      <c r="AB563" s="1" t="s">
        <v>220</v>
      </c>
      <c r="AC563" s="1" t="str">
        <f>VLOOKUP(Tableau1[[#This Row],[POposte]],Tableau8[#All],18,FALSE)</f>
        <v/>
      </c>
      <c r="AD563" s="236" t="str">
        <f>CONCATENATE(Tableau1[[#This Row],[Nº pièce référence]],Tableau1[[#This Row],[Poste de réf.]])</f>
        <v>450069410910</v>
      </c>
      <c r="AE563" s="237">
        <f>VLOOKUP(Tableau1[[#This Row],[POposte]],Tableau5[#All],5,FALSE)</f>
        <v>4625478</v>
      </c>
      <c r="AF563" s="238" t="s">
        <v>52</v>
      </c>
      <c r="AG563" s="237">
        <f>VLOOKUP(Tableau1[[#This Row],[POposte]],Tableau5[#All],6,FALSE)</f>
        <v>4521528</v>
      </c>
      <c r="AH563" s="238" t="s">
        <v>52</v>
      </c>
      <c r="AI563" s="239">
        <f>Tableau1[[#This Row],[Montant Engagé PO]]-Tableau1[[#This Row],[Montant Liquidé]]</f>
        <v>103950</v>
      </c>
      <c r="AJ563" s="237" t="str">
        <f>VLOOKUP(Tableau1[[#This Row],[POposte]],Tableau5[#All],3,FALSE)</f>
        <v>300020861</v>
      </c>
      <c r="AK563" s="237" t="str">
        <f>VLOOKUP(Tableau1[[#This Row],[POposte]],Tableau5[#All],4,FALSE)</f>
        <v>2</v>
      </c>
      <c r="AL563" s="146" t="str">
        <f>VLOOKUP(Tableau1[[#This Row],[POposte]],Tableau5[#All],2,FALSE)</f>
        <v>255223121102</v>
      </c>
      <c r="AM563" s="237" t="str">
        <f>VLOOKUP(Tableau1[[#This Row],[POposte]],Tableau8[],9,FALSE)</f>
        <v>L</v>
      </c>
      <c r="AN563" s="241">
        <f>VLOOKUP(Tableau1[[#This Row],[POposte]],Tableau8[],16,FALSE)</f>
        <v>2120000</v>
      </c>
      <c r="AO563" s="200">
        <f>VLOOKUP(Tableau1[[#This Row],[POposte]],Tableau8[],17,FALSE)</f>
        <v>8000</v>
      </c>
      <c r="AP563" s="1" t="str">
        <f>VLOOKUP(Tableau1[[#This Row],[POposte]],Tableau13[#All],10,FALSE)</f>
        <v>0520</v>
      </c>
      <c r="AQ563" s="1" t="str">
        <f>VLOOKUP(MID(Tableau1[[#This Row],[Codenva]],1,2),Tableau36[],2,FALSE)</f>
        <v>Onderhandelingsprocedure zonder voorafgaande bekendmaking (0500)</v>
      </c>
      <c r="AR563" s="1" t="str">
        <f>VLOOKUP(Tableau1[[#This Row],[POposte]],Tableau13[#All],16,FALSE)</f>
        <v/>
      </c>
      <c r="AS563" s="285" t="str">
        <f>Tableau1[[#This Row],[KRC]]&amp;Tableau1[[#This Row],[Poste KRC]]</f>
        <v>3000208612</v>
      </c>
      <c r="AT563" s="1" t="str">
        <f>VLOOKUP(Tableau1[[#This Row],[Colonne3]],Tableau6[[#All],[krcposte]:[description ]],2,FALSE)</f>
        <v>Testing/reactifs</v>
      </c>
    </row>
    <row r="564" spans="1:46" x14ac:dyDescent="0.35">
      <c r="A564" s="1" t="str">
        <f>Tableau1[[#This Row],[Nº pièce référence]]</f>
        <v>4500694129</v>
      </c>
      <c r="B564" s="124" t="s">
        <v>2000</v>
      </c>
      <c r="C564" s="1" t="s">
        <v>347</v>
      </c>
      <c r="D564" s="1"/>
      <c r="E564" s="1" t="s">
        <v>2046</v>
      </c>
      <c r="F564" s="178"/>
      <c r="G564" s="123" t="s">
        <v>2047</v>
      </c>
      <c r="H564" s="75">
        <v>44082</v>
      </c>
      <c r="I564" s="42">
        <v>21541</v>
      </c>
      <c r="J564" s="73"/>
      <c r="K564" s="75">
        <v>44085</v>
      </c>
      <c r="L564" s="176" t="s">
        <v>276</v>
      </c>
      <c r="M564" s="42"/>
      <c r="N564" s="42"/>
      <c r="O564" s="42"/>
      <c r="P564" s="42"/>
      <c r="Q564" s="73" t="s">
        <v>350</v>
      </c>
      <c r="R564" s="226" t="str">
        <f>VLOOKUP(Tableau1[[#This Row],[POposte]],Tableau8[],15,FALSE)</f>
        <v>BB</v>
      </c>
      <c r="S564" s="226" t="str">
        <f>VLOOKUP(Tableau1[[#This Row],[POposte]],Tableau8[],14,FALSE)</f>
        <v>XXX</v>
      </c>
      <c r="T564" s="75" t="str">
        <f>IF(Tableau1[[#This Row],[Strat lancement]]="A0",IF(Tableau1[[#This Row],[Statut lancement]]="X","OK","NOK"),IF(Tableau1[[#This Row],[Strat lancement]]="AA",IF(Tableau1[[#This Row],[Statut lancement]]="XX","OK","NOK"),IF(Tableau1[[#This Row],[Strat lancement]]="BB",IF(Tableau1[[#This Row],[Statut lancement]]="XXX","OK","NOK"))))</f>
        <v>OK</v>
      </c>
      <c r="U564" s="18" t="s">
        <v>2048</v>
      </c>
      <c r="V564" s="1" t="s">
        <v>2051</v>
      </c>
      <c r="W564" s="1" t="s">
        <v>88</v>
      </c>
      <c r="X564" s="2">
        <v>44120</v>
      </c>
      <c r="Y564" s="1" t="s">
        <v>2052</v>
      </c>
      <c r="Z564" s="1" t="s">
        <v>219</v>
      </c>
      <c r="AA564" s="2">
        <v>44110</v>
      </c>
      <c r="AB564" s="1" t="s">
        <v>220</v>
      </c>
      <c r="AC564" s="1" t="str">
        <f>VLOOKUP(Tableau1[[#This Row],[POposte]],Tableau8[#All],18,FALSE)</f>
        <v/>
      </c>
      <c r="AD564" s="236" t="str">
        <f>CONCATENATE(Tableau1[[#This Row],[Nº pièce référence]],Tableau1[[#This Row],[Poste de réf.]])</f>
        <v>450069412910</v>
      </c>
      <c r="AE564" s="237">
        <f>VLOOKUP(Tableau1[[#This Row],[POposte]],Tableau5[#All],5,FALSE)</f>
        <v>1453750.79</v>
      </c>
      <c r="AF564" s="238" t="s">
        <v>52</v>
      </c>
      <c r="AG564" s="237">
        <f>VLOOKUP(Tableau1[[#This Row],[POposte]],Tableau5[#All],6,FALSE)</f>
        <v>944548.39</v>
      </c>
      <c r="AH564" s="238" t="s">
        <v>52</v>
      </c>
      <c r="AI564" s="239">
        <f>Tableau1[[#This Row],[Montant Engagé PO]]-Tableau1[[#This Row],[Montant Liquidé]]</f>
        <v>509202.4</v>
      </c>
      <c r="AJ564" s="237" t="str">
        <f>VLOOKUP(Tableau1[[#This Row],[POposte]],Tableau5[#All],3,FALSE)</f>
        <v>300020861</v>
      </c>
      <c r="AK564" s="237" t="str">
        <f>VLOOKUP(Tableau1[[#This Row],[POposte]],Tableau5[#All],4,FALSE)</f>
        <v>2</v>
      </c>
      <c r="AL564" s="146" t="str">
        <f>VLOOKUP(Tableau1[[#This Row],[POposte]],Tableau5[#All],2,FALSE)</f>
        <v>255223121102</v>
      </c>
      <c r="AM564" s="237" t="str">
        <f>VLOOKUP(Tableau1[[#This Row],[POposte]],Tableau8[],9,FALSE)</f>
        <v>L</v>
      </c>
      <c r="AN564" s="241">
        <f>VLOOKUP(Tableau1[[#This Row],[POposte]],Tableau8[],16,FALSE)</f>
        <v>700000</v>
      </c>
      <c r="AO564" s="200">
        <f>VLOOKUP(Tableau1[[#This Row],[POposte]],Tableau8[],17,FALSE)</f>
        <v>298150</v>
      </c>
      <c r="AP564" s="1" t="str">
        <f>VLOOKUP(Tableau1[[#This Row],[POposte]],Tableau13[#All],10,FALSE)</f>
        <v>0520</v>
      </c>
      <c r="AQ564" s="1" t="str">
        <f>VLOOKUP(MID(Tableau1[[#This Row],[Codenva]],1,2),Tableau36[],2,FALSE)</f>
        <v>Onderhandelingsprocedure zonder voorafgaande bekendmaking (0500)</v>
      </c>
      <c r="AR564" s="1" t="str">
        <f>VLOOKUP(Tableau1[[#This Row],[POposte]],Tableau13[#All],16,FALSE)</f>
        <v/>
      </c>
      <c r="AS564" s="285" t="str">
        <f>Tableau1[[#This Row],[KRC]]&amp;Tableau1[[#This Row],[Poste KRC]]</f>
        <v>3000208612</v>
      </c>
      <c r="AT564" s="1" t="str">
        <f>VLOOKUP(Tableau1[[#This Row],[Colonne3]],Tableau6[[#All],[krcposte]:[description ]],2,FALSE)</f>
        <v>Testing/reactifs</v>
      </c>
    </row>
    <row r="565" spans="1:46" x14ac:dyDescent="0.35">
      <c r="A565" s="1" t="str">
        <f>Tableau1[[#This Row],[Nº pièce référence]]</f>
        <v>4500693969</v>
      </c>
      <c r="B565" s="124"/>
      <c r="C565" s="1"/>
      <c r="D565" s="1"/>
      <c r="E565" s="1" t="s">
        <v>2053</v>
      </c>
      <c r="F565" s="178"/>
      <c r="G565" s="123"/>
      <c r="H565" s="73" t="s">
        <v>1957</v>
      </c>
      <c r="I565" s="73" t="s">
        <v>1957</v>
      </c>
      <c r="J565" s="73" t="s">
        <v>1957</v>
      </c>
      <c r="K565" s="73" t="s">
        <v>1957</v>
      </c>
      <c r="L565" s="176" t="s">
        <v>276</v>
      </c>
      <c r="M565" s="73"/>
      <c r="N565" s="73"/>
      <c r="O565" s="73"/>
      <c r="P565" s="73"/>
      <c r="Q565" s="73"/>
      <c r="R565" s="226" t="str">
        <f>VLOOKUP(Tableau1[[#This Row],[POposte]],Tableau8[],15,FALSE)</f>
        <v>A0</v>
      </c>
      <c r="S565" s="226" t="str">
        <f>VLOOKUP(Tableau1[[#This Row],[POposte]],Tableau8[],14,FALSE)</f>
        <v>X</v>
      </c>
      <c r="T565" s="75" t="str">
        <f>IF(Tableau1[[#This Row],[Strat lancement]]="A0",IF(Tableau1[[#This Row],[Statut lancement]]="X","OK","NOK"),IF(Tableau1[[#This Row],[Strat lancement]]="AA",IF(Tableau1[[#This Row],[Statut lancement]]="XX","OK","NOK"),IF(Tableau1[[#This Row],[Strat lancement]]="BB",IF(Tableau1[[#This Row],[Statut lancement]]="XXX","OK","NOK"))))</f>
        <v>OK</v>
      </c>
      <c r="U565" s="195" t="s">
        <v>1707</v>
      </c>
      <c r="V565" s="93" t="s">
        <v>2054</v>
      </c>
      <c r="W565" s="1" t="s">
        <v>88</v>
      </c>
      <c r="X565" s="2">
        <v>44110</v>
      </c>
      <c r="Y565" s="1" t="s">
        <v>1174</v>
      </c>
      <c r="Z565" s="1"/>
      <c r="AA565" s="2">
        <v>44110</v>
      </c>
      <c r="AB565" s="1"/>
      <c r="AC565" s="1" t="str">
        <f>VLOOKUP(Tableau1[[#This Row],[POposte]],Tableau8[#All],18,FALSE)</f>
        <v/>
      </c>
      <c r="AD565" s="236" t="str">
        <f>CONCATENATE(Tableau1[[#This Row],[Nº pièce référence]],Tableau1[[#This Row],[Poste de réf.]])</f>
        <v>450069396910</v>
      </c>
      <c r="AE565" s="237">
        <f>VLOOKUP(Tableau1[[#This Row],[POposte]],Tableau5[#All],5,FALSE)</f>
        <v>367.78</v>
      </c>
      <c r="AF565" s="238" t="s">
        <v>52</v>
      </c>
      <c r="AG565" s="237">
        <f>VLOOKUP(Tableau1[[#This Row],[POposte]],Tableau5[#All],6,FALSE)</f>
        <v>367.78</v>
      </c>
      <c r="AH565" s="238" t="s">
        <v>52</v>
      </c>
      <c r="AI565" s="239">
        <f>Tableau1[[#This Row],[Montant Engagé PO]]-Tableau1[[#This Row],[Montant Liquidé]]</f>
        <v>0</v>
      </c>
      <c r="AJ565" s="238" t="e">
        <f>VLOOKUP(Tableau1[[#This Row],[Nº pièce référence]],#REF!,2,FALSE)</f>
        <v>#REF!</v>
      </c>
      <c r="AK565" s="238" t="e">
        <f>VLOOKUP(Tableau1[[#This Row],[Nº pièce référence]],#REF!,3,FALSE)</f>
        <v>#REF!</v>
      </c>
      <c r="AL565" s="146" t="str">
        <f>VLOOKUP(Tableau1[[#This Row],[POposte]],Tableau5[#All],2,FALSE)</f>
        <v>255223121102</v>
      </c>
      <c r="AM565" s="237" t="str">
        <f>VLOOKUP(Tableau1[[#This Row],[POposte]],Tableau8[],9,FALSE)</f>
        <v>Z</v>
      </c>
      <c r="AN565" s="241">
        <f>VLOOKUP(Tableau1[[#This Row],[POposte]],Tableau8[],16,FALSE)</f>
        <v>1</v>
      </c>
      <c r="AO565" s="200">
        <f>VLOOKUP(Tableau1[[#This Row],[POposte]],Tableau8[],17,FALSE)</f>
        <v>0</v>
      </c>
      <c r="AP565" s="1" t="str">
        <f>VLOOKUP(Tableau1[[#This Row],[POposte]],Tableau13[#All],10,FALSE)</f>
        <v>4100</v>
      </c>
      <c r="AQ565" s="1" t="str">
        <f>VLOOKUP(MID(Tableau1[[#This Row],[Codenva]],1,2),Tableau36[],2,FALSE)</f>
        <v>Diverse Uitgaven die niet tot overheidsopdrachten behoren (4100)</v>
      </c>
      <c r="AR565" s="1" t="str">
        <f>VLOOKUP(Tableau1[[#This Row],[POposte]],Tableau13[#All],16,FALSE)</f>
        <v/>
      </c>
      <c r="AS565" s="285" t="e">
        <f>Tableau1[[#This Row],[KRC]]&amp;Tableau1[[#This Row],[Poste KRC]]</f>
        <v>#REF!</v>
      </c>
      <c r="AT565" s="1" t="e">
        <f>VLOOKUP(Tableau1[[#This Row],[Colonne3]],Tableau6[[#All],[krcposte]:[description ]],2,FALSE)</f>
        <v>#REF!</v>
      </c>
    </row>
    <row r="566" spans="1:46" x14ac:dyDescent="0.35">
      <c r="A566" s="1" t="str">
        <f>Tableau1[[#This Row],[Nº pièce référence]]</f>
        <v>4500694129</v>
      </c>
      <c r="B566" s="124" t="s">
        <v>2000</v>
      </c>
      <c r="C566" s="1" t="s">
        <v>347</v>
      </c>
      <c r="D566" s="1"/>
      <c r="E566" s="1" t="s">
        <v>2046</v>
      </c>
      <c r="F566" s="178"/>
      <c r="G566" s="123" t="s">
        <v>2047</v>
      </c>
      <c r="H566" s="75">
        <v>44082</v>
      </c>
      <c r="I566" s="42">
        <v>21541</v>
      </c>
      <c r="J566" s="73"/>
      <c r="K566" s="75">
        <v>44085</v>
      </c>
      <c r="L566" s="1" t="s">
        <v>35</v>
      </c>
      <c r="M566" s="42"/>
      <c r="N566" s="42"/>
      <c r="O566" s="42"/>
      <c r="P566" s="42"/>
      <c r="Q566" s="73" t="s">
        <v>2055</v>
      </c>
      <c r="R566" s="226" t="str">
        <f>VLOOKUP(Tableau1[[#This Row],[POposte]],Tableau8[],15,FALSE)</f>
        <v>BB</v>
      </c>
      <c r="S566" s="226" t="str">
        <f>VLOOKUP(Tableau1[[#This Row],[POposte]],Tableau8[],14,FALSE)</f>
        <v>XXX</v>
      </c>
      <c r="T566" s="75" t="str">
        <f>IF(Tableau1[[#This Row],[Strat lancement]]="A0",IF(Tableau1[[#This Row],[Statut lancement]]="X","OK","NOK"),IF(Tableau1[[#This Row],[Strat lancement]]="AA",IF(Tableau1[[#This Row],[Statut lancement]]="XX","OK","NOK"),IF(Tableau1[[#This Row],[Strat lancement]]="BB",IF(Tableau1[[#This Row],[Statut lancement]]="XXX","OK","NOK"))))</f>
        <v>OK</v>
      </c>
      <c r="U566" s="18" t="s">
        <v>2048</v>
      </c>
      <c r="V566" s="1" t="s">
        <v>2051</v>
      </c>
      <c r="W566" s="93" t="s">
        <v>217</v>
      </c>
      <c r="X566" s="2">
        <v>44120</v>
      </c>
      <c r="Y566" s="1" t="s">
        <v>2052</v>
      </c>
      <c r="Z566" s="1"/>
      <c r="AA566" s="2">
        <v>44110</v>
      </c>
      <c r="AB566" s="1"/>
      <c r="AC566" s="1" t="str">
        <f>VLOOKUP(Tableau1[[#This Row],[POposte]],Tableau8[#All],18,FALSE)</f>
        <v/>
      </c>
      <c r="AD566" s="236" t="str">
        <f>CONCATENATE(Tableau1[[#This Row],[Nº pièce référence]],Tableau1[[#This Row],[Poste de réf.]])</f>
        <v>450069412920</v>
      </c>
      <c r="AE566" s="237">
        <f>VLOOKUP(Tableau1[[#This Row],[POposte]],Tableau5[#All],5,FALSE)</f>
        <v>877250</v>
      </c>
      <c r="AF566" s="238" t="s">
        <v>52</v>
      </c>
      <c r="AG566" s="237">
        <f>VLOOKUP(Tableau1[[#This Row],[POposte]],Tableau5[#All],6,FALSE)</f>
        <v>350900</v>
      </c>
      <c r="AH566" s="238" t="s">
        <v>52</v>
      </c>
      <c r="AI566" s="239">
        <f>Tableau1[[#This Row],[Montant Engagé PO]]-Tableau1[[#This Row],[Montant Liquidé]]</f>
        <v>526350</v>
      </c>
      <c r="AJ566" s="237" t="str">
        <f>VLOOKUP(Tableau1[[#This Row],[POposte]],Tableau5[#All],3,FALSE)</f>
        <v>300020861</v>
      </c>
      <c r="AK566" s="237" t="str">
        <f>VLOOKUP(Tableau1[[#This Row],[POposte]],Tableau5[#All],4,FALSE)</f>
        <v>2</v>
      </c>
      <c r="AL566" s="146" t="str">
        <f>VLOOKUP(Tableau1[[#This Row],[POposte]],Tableau5[#All],2,FALSE)</f>
        <v>255223121102</v>
      </c>
      <c r="AM566" s="237" t="str">
        <f>VLOOKUP(Tableau1[[#This Row],[POposte]],Tableau8[],9,FALSE)</f>
        <v>L</v>
      </c>
      <c r="AN566" s="241">
        <f>VLOOKUP(Tableau1[[#This Row],[POposte]],Tableau8[],16,FALSE)</f>
        <v>500000</v>
      </c>
      <c r="AO566" s="200">
        <f>VLOOKUP(Tableau1[[#This Row],[POposte]],Tableau8[],17,FALSE)</f>
        <v>500000</v>
      </c>
      <c r="AP566" s="1" t="str">
        <f>VLOOKUP(Tableau1[[#This Row],[POposte]],Tableau13[#All],10,FALSE)</f>
        <v>0520</v>
      </c>
      <c r="AQ566" s="1" t="str">
        <f>VLOOKUP(MID(Tableau1[[#This Row],[Codenva]],1,2),Tableau36[],2,FALSE)</f>
        <v>Onderhandelingsprocedure zonder voorafgaande bekendmaking (0500)</v>
      </c>
      <c r="AR566" s="1" t="str">
        <f>VLOOKUP(Tableau1[[#This Row],[POposte]],Tableau13[#All],16,FALSE)</f>
        <v/>
      </c>
      <c r="AS566" s="285" t="str">
        <f>Tableau1[[#This Row],[KRC]]&amp;Tableau1[[#This Row],[Poste KRC]]</f>
        <v>3000208612</v>
      </c>
      <c r="AT566" s="1" t="str">
        <f>VLOOKUP(Tableau1[[#This Row],[Colonne3]],Tableau6[[#All],[krcposte]:[description ]],2,FALSE)</f>
        <v>Testing/reactifs</v>
      </c>
    </row>
    <row r="567" spans="1:46" x14ac:dyDescent="0.35">
      <c r="A567" s="1" t="str">
        <f>Tableau1[[#This Row],[Nº pièce référence]]</f>
        <v>4500700136</v>
      </c>
      <c r="B567" s="124"/>
      <c r="C567" s="1"/>
      <c r="D567" s="1"/>
      <c r="E567" s="1" t="s">
        <v>2056</v>
      </c>
      <c r="F567" s="178"/>
      <c r="G567" s="123"/>
      <c r="H567" s="73"/>
      <c r="I567" s="42"/>
      <c r="J567" s="73"/>
      <c r="K567" s="73"/>
      <c r="L567" s="1" t="s">
        <v>35</v>
      </c>
      <c r="M567" s="42"/>
      <c r="N567" s="42"/>
      <c r="O567" s="42"/>
      <c r="P567" s="42"/>
      <c r="Q567" s="73"/>
      <c r="R567" s="226" t="str">
        <f>VLOOKUP(Tableau1[[#This Row],[POposte]],Tableau8[],15,FALSE)</f>
        <v>BB</v>
      </c>
      <c r="S567" s="226" t="str">
        <f>VLOOKUP(Tableau1[[#This Row],[POposte]],Tableau8[],14,FALSE)</f>
        <v/>
      </c>
      <c r="T567" s="75" t="str">
        <f>IF(Tableau1[[#This Row],[Strat lancement]]="A0",IF(Tableau1[[#This Row],[Statut lancement]]="X","OK","NOK"),IF(Tableau1[[#This Row],[Strat lancement]]="AA",IF(Tableau1[[#This Row],[Statut lancement]]="XX","OK","NOK"),IF(Tableau1[[#This Row],[Strat lancement]]="BB",IF(Tableau1[[#This Row],[Statut lancement]]="XXX","OK","NOK"))))</f>
        <v>NOK</v>
      </c>
      <c r="U567" s="18" t="s">
        <v>2057</v>
      </c>
      <c r="V567" s="1" t="s">
        <v>2058</v>
      </c>
      <c r="W567" s="1" t="s">
        <v>88</v>
      </c>
      <c r="X567" s="2">
        <v>44144</v>
      </c>
      <c r="Y567" s="1" t="s">
        <v>2059</v>
      </c>
      <c r="Z567" s="1" t="s">
        <v>219</v>
      </c>
      <c r="AA567" s="2">
        <v>44144</v>
      </c>
      <c r="AB567" s="1" t="s">
        <v>220</v>
      </c>
      <c r="AC567" s="1" t="str">
        <f>VLOOKUP(Tableau1[[#This Row],[POposte]],Tableau8[#All],18,FALSE)</f>
        <v/>
      </c>
      <c r="AD567" s="236" t="str">
        <f>CONCATENATE(Tableau1[[#This Row],[Nº pièce référence]],Tableau1[[#This Row],[Poste de réf.]])</f>
        <v>450070013610</v>
      </c>
      <c r="AE567" s="237">
        <f>VLOOKUP(Tableau1[[#This Row],[POposte]],Tableau5[#All],5,FALSE)</f>
        <v>25400.32</v>
      </c>
      <c r="AF567" s="238" t="s">
        <v>52</v>
      </c>
      <c r="AG567" s="237">
        <f>VLOOKUP(Tableau1[[#This Row],[POposte]],Tableau5[#All],6,FALSE)</f>
        <v>0</v>
      </c>
      <c r="AH567" s="238" t="s">
        <v>52</v>
      </c>
      <c r="AI567" s="239">
        <f>Tableau1[[#This Row],[Montant Engagé PO]]-Tableau1[[#This Row],[Montant Liquidé]]</f>
        <v>25400.32</v>
      </c>
      <c r="AJ567" s="237" t="str">
        <f>VLOOKUP(Tableau1[[#This Row],[POposte]],Tableau5[#All],3,FALSE)</f>
        <v>300020861</v>
      </c>
      <c r="AK567" s="237" t="str">
        <f>VLOOKUP(Tableau1[[#This Row],[POposte]],Tableau5[#All],4,FALSE)</f>
        <v>2</v>
      </c>
      <c r="AL567" s="146" t="str">
        <f>VLOOKUP(Tableau1[[#This Row],[POposte]],Tableau5[#All],2,FALSE)</f>
        <v>255223121102</v>
      </c>
      <c r="AM567" s="243" t="str">
        <f>VLOOKUP(Tableau1[[#This Row],[POposte]],Tableau8[],9,FALSE)</f>
        <v>L</v>
      </c>
      <c r="AN567" s="241">
        <f>VLOOKUP(Tableau1[[#This Row],[POposte]],Tableau8[],16,FALSE)</f>
        <v>38</v>
      </c>
      <c r="AO567" s="200">
        <f>VLOOKUP(Tableau1[[#This Row],[POposte]],Tableau8[],17,FALSE)</f>
        <v>38</v>
      </c>
      <c r="AP567" s="1" t="str">
        <f>VLOOKUP(Tableau1[[#This Row],[POposte]],Tableau13[#All],10,FALSE)</f>
        <v>0500</v>
      </c>
      <c r="AQ567" s="1" t="str">
        <f>VLOOKUP(MID(Tableau1[[#This Row],[Codenva]],1,2),Tableau36[],2,FALSE)</f>
        <v>Onderhandelingsprocedure zonder voorafgaande bekendmaking (0500)</v>
      </c>
      <c r="AR567" s="1" t="str">
        <f>VLOOKUP(Tableau1[[#This Row],[POposte]],Tableau13[#All],16,FALSE)</f>
        <v/>
      </c>
      <c r="AS567" s="285" t="str">
        <f>Tableau1[[#This Row],[KRC]]&amp;Tableau1[[#This Row],[Poste KRC]]</f>
        <v>3000208612</v>
      </c>
      <c r="AT567" s="1" t="str">
        <f>VLOOKUP(Tableau1[[#This Row],[Colonne3]],Tableau6[[#All],[krcposte]:[description ]],2,FALSE)</f>
        <v>Testing/reactifs</v>
      </c>
    </row>
    <row r="568" spans="1:46" x14ac:dyDescent="0.35">
      <c r="A568" s="1" t="str">
        <f>Tableau1[[#This Row],[Nº pièce référence]]</f>
        <v>4500700136</v>
      </c>
      <c r="B568" s="124"/>
      <c r="C568" s="1"/>
      <c r="D568" s="1"/>
      <c r="E568" s="1" t="s">
        <v>2056</v>
      </c>
      <c r="F568" s="178"/>
      <c r="G568" s="123"/>
      <c r="H568" s="73"/>
      <c r="I568" s="42"/>
      <c r="J568" s="73"/>
      <c r="K568" s="73"/>
      <c r="L568" s="1" t="s">
        <v>35</v>
      </c>
      <c r="M568" s="42"/>
      <c r="N568" s="42"/>
      <c r="O568" s="42"/>
      <c r="P568" s="42"/>
      <c r="Q568" s="73"/>
      <c r="R568" s="226" t="str">
        <f>VLOOKUP(Tableau1[[#This Row],[POposte]],Tableau8[],15,FALSE)</f>
        <v>BB</v>
      </c>
      <c r="S568" s="226" t="str">
        <f>VLOOKUP(Tableau1[[#This Row],[POposte]],Tableau8[],14,FALSE)</f>
        <v/>
      </c>
      <c r="T568" s="75" t="str">
        <f>IF(Tableau1[[#This Row],[Strat lancement]]="A0",IF(Tableau1[[#This Row],[Statut lancement]]="X","OK","NOK"),IF(Tableau1[[#This Row],[Strat lancement]]="AA",IF(Tableau1[[#This Row],[Statut lancement]]="XX","OK","NOK"),IF(Tableau1[[#This Row],[Strat lancement]]="BB",IF(Tableau1[[#This Row],[Statut lancement]]="XXX","OK","NOK"))))</f>
        <v>NOK</v>
      </c>
      <c r="U568" s="18" t="s">
        <v>2057</v>
      </c>
      <c r="V568" s="1" t="s">
        <v>2058</v>
      </c>
      <c r="W568" s="1" t="s">
        <v>217</v>
      </c>
      <c r="X568" s="2">
        <v>44144</v>
      </c>
      <c r="Y568" s="1" t="s">
        <v>2060</v>
      </c>
      <c r="Z568" s="1" t="s">
        <v>219</v>
      </c>
      <c r="AA568" s="2">
        <v>44144</v>
      </c>
      <c r="AB568" s="1" t="s">
        <v>220</v>
      </c>
      <c r="AC568" s="1" t="str">
        <f>VLOOKUP(Tableau1[[#This Row],[POposte]],Tableau8[#All],18,FALSE)</f>
        <v/>
      </c>
      <c r="AD568" s="236" t="str">
        <f>CONCATENATE(Tableau1[[#This Row],[Nº pièce référence]],Tableau1[[#This Row],[Poste de réf.]])</f>
        <v>450070013620</v>
      </c>
      <c r="AE568" s="237">
        <f>VLOOKUP(Tableau1[[#This Row],[POposte]],Tableau5[#All],5,FALSE)</f>
        <v>4094.64</v>
      </c>
      <c r="AF568" s="238" t="s">
        <v>52</v>
      </c>
      <c r="AG568" s="237">
        <f>VLOOKUP(Tableau1[[#This Row],[POposte]],Tableau5[#All],6,FALSE)</f>
        <v>0</v>
      </c>
      <c r="AH568" s="238" t="s">
        <v>52</v>
      </c>
      <c r="AI568" s="239">
        <f>Tableau1[[#This Row],[Montant Engagé PO]]-Tableau1[[#This Row],[Montant Liquidé]]</f>
        <v>4094.64</v>
      </c>
      <c r="AJ568" s="237" t="str">
        <f>VLOOKUP(Tableau1[[#This Row],[POposte]],Tableau5[#All],3,FALSE)</f>
        <v>300020861</v>
      </c>
      <c r="AK568" s="237" t="str">
        <f>VLOOKUP(Tableau1[[#This Row],[POposte]],Tableau5[#All],4,FALSE)</f>
        <v>2</v>
      </c>
      <c r="AL568" s="146" t="str">
        <f>VLOOKUP(Tableau1[[#This Row],[POposte]],Tableau5[#All],2,FALSE)</f>
        <v>255223121102</v>
      </c>
      <c r="AM568" s="243" t="str">
        <f>VLOOKUP(Tableau1[[#This Row],[POposte]],Tableau8[],9,FALSE)</f>
        <v>L</v>
      </c>
      <c r="AN568" s="241">
        <f>VLOOKUP(Tableau1[[#This Row],[POposte]],Tableau8[],16,FALSE)</f>
        <v>6</v>
      </c>
      <c r="AO568" s="200">
        <f>VLOOKUP(Tableau1[[#This Row],[POposte]],Tableau8[],17,FALSE)</f>
        <v>6</v>
      </c>
      <c r="AP568" s="1" t="str">
        <f>VLOOKUP(Tableau1[[#This Row],[POposte]],Tableau13[#All],10,FALSE)</f>
        <v>0500</v>
      </c>
      <c r="AQ568" s="1" t="str">
        <f>VLOOKUP(MID(Tableau1[[#This Row],[Codenva]],1,2),Tableau36[],2,FALSE)</f>
        <v>Onderhandelingsprocedure zonder voorafgaande bekendmaking (0500)</v>
      </c>
      <c r="AR568" s="1" t="str">
        <f>VLOOKUP(Tableau1[[#This Row],[POposte]],Tableau13[#All],16,FALSE)</f>
        <v/>
      </c>
      <c r="AS568" s="285" t="str">
        <f>Tableau1[[#This Row],[KRC]]&amp;Tableau1[[#This Row],[Poste KRC]]</f>
        <v>3000208612</v>
      </c>
      <c r="AT568" s="1" t="str">
        <f>VLOOKUP(Tableau1[[#This Row],[Colonne3]],Tableau6[[#All],[krcposte]:[description ]],2,FALSE)</f>
        <v>Testing/reactifs</v>
      </c>
    </row>
    <row r="569" spans="1:46" x14ac:dyDescent="0.35">
      <c r="A569" s="1" t="str">
        <f>Tableau1[[#This Row],[Nº pièce référence]]</f>
        <v>4500694186</v>
      </c>
      <c r="B569" s="124" t="s">
        <v>2000</v>
      </c>
      <c r="C569" s="1" t="s">
        <v>347</v>
      </c>
      <c r="D569" s="1"/>
      <c r="E569" s="1" t="s">
        <v>2061</v>
      </c>
      <c r="F569" s="178"/>
      <c r="G569" s="123"/>
      <c r="H569" s="75">
        <v>44082</v>
      </c>
      <c r="I569" s="42">
        <v>21541</v>
      </c>
      <c r="J569" s="73"/>
      <c r="K569" s="75">
        <v>44085</v>
      </c>
      <c r="L569" s="176" t="s">
        <v>276</v>
      </c>
      <c r="M569" s="42"/>
      <c r="N569" s="42"/>
      <c r="O569" s="42"/>
      <c r="P569" s="42"/>
      <c r="Q569" s="73" t="s">
        <v>350</v>
      </c>
      <c r="R569" s="226" t="str">
        <f>VLOOKUP(Tableau1[[#This Row],[POposte]],Tableau8[],15,FALSE)</f>
        <v>BB</v>
      </c>
      <c r="S569" s="226" t="str">
        <f>VLOOKUP(Tableau1[[#This Row],[POposte]],Tableau8[],14,FALSE)</f>
        <v>XXX</v>
      </c>
      <c r="T569" s="75" t="str">
        <f>IF(Tableau1[[#This Row],[Strat lancement]]="A0",IF(Tableau1[[#This Row],[Statut lancement]]="X","OK","NOK"),IF(Tableau1[[#This Row],[Strat lancement]]="AA",IF(Tableau1[[#This Row],[Statut lancement]]="XX","OK","NOK"),IF(Tableau1[[#This Row],[Strat lancement]]="BB",IF(Tableau1[[#This Row],[Statut lancement]]="XXX","OK","NOK"))))</f>
        <v>OK</v>
      </c>
      <c r="U569" s="18" t="s">
        <v>678</v>
      </c>
      <c r="V569" s="1" t="s">
        <v>2062</v>
      </c>
      <c r="W569" s="1" t="s">
        <v>88</v>
      </c>
      <c r="X569" s="2">
        <v>44110</v>
      </c>
      <c r="Y569" s="1" t="s">
        <v>2052</v>
      </c>
      <c r="Z569" s="1" t="s">
        <v>219</v>
      </c>
      <c r="AA569" s="2">
        <v>44110</v>
      </c>
      <c r="AB569" s="1" t="s">
        <v>220</v>
      </c>
      <c r="AC569" s="1" t="str">
        <f>VLOOKUP(Tableau1[[#This Row],[POposte]],Tableau8[#All],18,FALSE)</f>
        <v/>
      </c>
      <c r="AD569" s="236" t="str">
        <f>CONCATENATE(Tableau1[[#This Row],[Nº pièce référence]],Tableau1[[#This Row],[Poste de réf.]])</f>
        <v>450069418610</v>
      </c>
      <c r="AE569" s="237">
        <f>VLOOKUP(Tableau1[[#This Row],[POposte]],Tableau5[#All],5,FALSE)</f>
        <v>224106.1</v>
      </c>
      <c r="AF569" s="238" t="s">
        <v>52</v>
      </c>
      <c r="AG569" s="237">
        <f>VLOOKUP(Tableau1[[#This Row],[POposte]],Tableau5[#All],6,FALSE)</f>
        <v>224106.1</v>
      </c>
      <c r="AH569" s="238" t="s">
        <v>52</v>
      </c>
      <c r="AI569" s="239">
        <f>Tableau1[[#This Row],[Montant Engagé PO]]-Tableau1[[#This Row],[Montant Liquidé]]</f>
        <v>0</v>
      </c>
      <c r="AJ569" s="237" t="str">
        <f>VLOOKUP(Tableau1[[#This Row],[POposte]],Tableau5[#All],3,FALSE)</f>
        <v>300020861</v>
      </c>
      <c r="AK569" s="237" t="str">
        <f>VLOOKUP(Tableau1[[#This Row],[POposte]],Tableau5[#All],4,FALSE)</f>
        <v>2</v>
      </c>
      <c r="AL569" s="146" t="str">
        <f>VLOOKUP(Tableau1[[#This Row],[POposte]],Tableau5[#All],2,FALSE)</f>
        <v>255223121102</v>
      </c>
      <c r="AM569" s="237" t="str">
        <f>VLOOKUP(Tableau1[[#This Row],[POposte]],Tableau8[],9,FALSE)</f>
        <v>L</v>
      </c>
      <c r="AN569" s="241">
        <f>VLOOKUP(Tableau1[[#This Row],[POposte]],Tableau8[],16,FALSE)</f>
        <v>284941</v>
      </c>
      <c r="AO569" s="200">
        <f>VLOOKUP(Tableau1[[#This Row],[POposte]],Tableau8[],17,FALSE)</f>
        <v>0</v>
      </c>
      <c r="AP569" s="1" t="str">
        <f>VLOOKUP(Tableau1[[#This Row],[POposte]],Tableau13[#All],10,FALSE)</f>
        <v>0500</v>
      </c>
      <c r="AQ569" s="1" t="str">
        <f>VLOOKUP(MID(Tableau1[[#This Row],[Codenva]],1,2),Tableau36[],2,FALSE)</f>
        <v>Onderhandelingsprocedure zonder voorafgaande bekendmaking (0500)</v>
      </c>
      <c r="AR569" s="1" t="str">
        <f>VLOOKUP(Tableau1[[#This Row],[POposte]],Tableau13[#All],16,FALSE)</f>
        <v/>
      </c>
      <c r="AS569" s="285" t="str">
        <f>Tableau1[[#This Row],[KRC]]&amp;Tableau1[[#This Row],[Poste KRC]]</f>
        <v>3000208612</v>
      </c>
      <c r="AT569" s="1" t="str">
        <f>VLOOKUP(Tableau1[[#This Row],[Colonne3]],Tableau6[[#All],[krcposte]:[description ]],2,FALSE)</f>
        <v>Testing/reactifs</v>
      </c>
    </row>
    <row r="570" spans="1:46" x14ac:dyDescent="0.35">
      <c r="A570" s="1" t="str">
        <f>Tableau1[[#This Row],[Nº pièce référence]]</f>
        <v>4500694094</v>
      </c>
      <c r="B570" s="124" t="s">
        <v>2063</v>
      </c>
      <c r="C570" s="1" t="s">
        <v>347</v>
      </c>
      <c r="D570" s="1"/>
      <c r="E570" s="1" t="s">
        <v>2064</v>
      </c>
      <c r="F570" s="178"/>
      <c r="G570" s="123"/>
      <c r="H570" s="73" t="s">
        <v>2063</v>
      </c>
      <c r="I570" s="42"/>
      <c r="J570" s="73"/>
      <c r="K570" s="75">
        <v>44085</v>
      </c>
      <c r="L570" s="176" t="s">
        <v>276</v>
      </c>
      <c r="M570" s="42"/>
      <c r="N570" s="42"/>
      <c r="O570" s="42"/>
      <c r="P570" s="42"/>
      <c r="Q570" s="73"/>
      <c r="R570" s="226" t="str">
        <f>VLOOKUP(Tableau1[[#This Row],[POposte]],Tableau8[],15,FALSE)</f>
        <v>BB</v>
      </c>
      <c r="S570" s="226" t="str">
        <f>VLOOKUP(Tableau1[[#This Row],[POposte]],Tableau8[],14,FALSE)</f>
        <v>XXX</v>
      </c>
      <c r="T570" s="75" t="str">
        <f>IF(Tableau1[[#This Row],[Strat lancement]]="A0",IF(Tableau1[[#This Row],[Statut lancement]]="X","OK","NOK"),IF(Tableau1[[#This Row],[Strat lancement]]="AA",IF(Tableau1[[#This Row],[Statut lancement]]="XX","OK","NOK"),IF(Tableau1[[#This Row],[Strat lancement]]="BB",IF(Tableau1[[#This Row],[Statut lancement]]="XXX","OK","NOK"))))</f>
        <v>OK</v>
      </c>
      <c r="U570" s="18" t="s">
        <v>2065</v>
      </c>
      <c r="V570" s="1" t="s">
        <v>2066</v>
      </c>
      <c r="W570" s="1" t="s">
        <v>88</v>
      </c>
      <c r="X570" s="2">
        <v>44129</v>
      </c>
      <c r="Y570" s="1" t="s">
        <v>2067</v>
      </c>
      <c r="Z570" s="1" t="s">
        <v>219</v>
      </c>
      <c r="AA570" s="2">
        <v>44110</v>
      </c>
      <c r="AB570" s="1" t="s">
        <v>220</v>
      </c>
      <c r="AC570" s="1" t="str">
        <f>VLOOKUP(Tableau1[[#This Row],[POposte]],Tableau8[#All],18,FALSE)</f>
        <v>I3</v>
      </c>
      <c r="AD570" s="236" t="str">
        <f>CONCATENATE(Tableau1[[#This Row],[Nº pièce référence]],Tableau1[[#This Row],[Poste de réf.]])</f>
        <v>450069409410</v>
      </c>
      <c r="AE570" s="237">
        <f>VLOOKUP(Tableau1[[#This Row],[POposte]],Tableau5[#All],5,FALSE)</f>
        <v>5742013.54</v>
      </c>
      <c r="AF570" s="238" t="s">
        <v>52</v>
      </c>
      <c r="AG570" s="237">
        <f>VLOOKUP(Tableau1[[#This Row],[POposte]],Tableau5[#All],6,FALSE)</f>
        <v>5742013.540000001</v>
      </c>
      <c r="AH570" s="238" t="s">
        <v>52</v>
      </c>
      <c r="AI570" s="239">
        <f>Tableau1[[#This Row],[Montant Engagé PO]]-Tableau1[[#This Row],[Montant Liquidé]]</f>
        <v>0</v>
      </c>
      <c r="AJ570" s="237" t="str">
        <f>VLOOKUP(Tableau1[[#This Row],[POposte]],Tableau5[#All],3,FALSE)</f>
        <v>300020861</v>
      </c>
      <c r="AK570" s="237" t="str">
        <f>VLOOKUP(Tableau1[[#This Row],[POposte]],Tableau5[#All],4,FALSE)</f>
        <v>2</v>
      </c>
      <c r="AL570" s="146" t="str">
        <f>VLOOKUP(Tableau1[[#This Row],[POposte]],Tableau5[#All],2,FALSE)</f>
        <v>255223121102</v>
      </c>
      <c r="AM570" s="237" t="str">
        <f>VLOOKUP(Tableau1[[#This Row],[POposte]],Tableau8[],9,FALSE)</f>
        <v>L</v>
      </c>
      <c r="AN570" s="241">
        <f>VLOOKUP(Tableau1[[#This Row],[POposte]],Tableau8[],16,FALSE)</f>
        <v>7300</v>
      </c>
      <c r="AO570" s="200">
        <f>VLOOKUP(Tableau1[[#This Row],[POposte]],Tableau8[],17,FALSE)</f>
        <v>0</v>
      </c>
      <c r="AP570" s="1" t="str">
        <f>VLOOKUP(Tableau1[[#This Row],[POposte]],Tableau13[#All],10,FALSE)</f>
        <v>0500</v>
      </c>
      <c r="AQ570" s="1" t="str">
        <f>VLOOKUP(MID(Tableau1[[#This Row],[Codenva]],1,2),Tableau36[],2,FALSE)</f>
        <v>Onderhandelingsprocedure zonder voorafgaande bekendmaking (0500)</v>
      </c>
      <c r="AR570" s="1" t="str">
        <f>VLOOKUP(Tableau1[[#This Row],[POposte]],Tableau13[#All],16,FALSE)</f>
        <v/>
      </c>
      <c r="AS570" s="285" t="str">
        <f>Tableau1[[#This Row],[KRC]]&amp;Tableau1[[#This Row],[Poste KRC]]</f>
        <v>3000208612</v>
      </c>
      <c r="AT570" s="1" t="str">
        <f>VLOOKUP(Tableau1[[#This Row],[Colonne3]],Tableau6[[#All],[krcposte]:[description ]],2,FALSE)</f>
        <v>Testing/reactifs</v>
      </c>
    </row>
    <row r="571" spans="1:46" hidden="1" x14ac:dyDescent="0.35">
      <c r="A571" s="1" t="str">
        <f>Tableau1[[#This Row],[Nº pièce référence]]</f>
        <v>4500694883</v>
      </c>
      <c r="B571" s="124"/>
      <c r="C571" s="1"/>
      <c r="D571" s="1"/>
      <c r="E571" s="1" t="s">
        <v>1628</v>
      </c>
      <c r="F571" s="178"/>
      <c r="G571" s="123"/>
      <c r="H571" s="73"/>
      <c r="I571" s="42"/>
      <c r="J571" s="73"/>
      <c r="K571" s="73"/>
      <c r="L571" s="1" t="s">
        <v>332</v>
      </c>
      <c r="M571" s="42"/>
      <c r="N571" s="42"/>
      <c r="O571" s="42"/>
      <c r="P571" s="42"/>
      <c r="Q571" s="73" t="s">
        <v>1957</v>
      </c>
      <c r="R571" s="226" t="str">
        <f>VLOOKUP(Tableau1[[#This Row],[POposte]],Tableau8[],15,FALSE)</f>
        <v>A0</v>
      </c>
      <c r="S571" s="226" t="str">
        <f>VLOOKUP(Tableau1[[#This Row],[POposte]],Tableau8[],14,FALSE)</f>
        <v>X</v>
      </c>
      <c r="T571" s="75" t="str">
        <f>IF(Tableau1[[#This Row],[Strat lancement]]="A0",IF(Tableau1[[#This Row],[Statut lancement]]="X","OK","NOK"),IF(Tableau1[[#This Row],[Strat lancement]]="AA",IF(Tableau1[[#This Row],[Statut lancement]]="XX","OK","NOK"),IF(Tableau1[[#This Row],[Strat lancement]]="BB",IF(Tableau1[[#This Row],[Statut lancement]]="XXX","OK","NOK"))))</f>
        <v>OK</v>
      </c>
      <c r="U571" s="18" t="s">
        <v>454</v>
      </c>
      <c r="V571" s="1" t="s">
        <v>2068</v>
      </c>
      <c r="W571" s="1" t="s">
        <v>88</v>
      </c>
      <c r="X571" s="2">
        <v>44112</v>
      </c>
      <c r="Y571" s="1" t="s">
        <v>1880</v>
      </c>
      <c r="Z571" s="1" t="s">
        <v>219</v>
      </c>
      <c r="AA571" s="2">
        <v>44112</v>
      </c>
      <c r="AB571" s="1" t="s">
        <v>220</v>
      </c>
      <c r="AC571" s="1" t="str">
        <f>VLOOKUP(Tableau1[[#This Row],[POposte]],Tableau8[#All],18,FALSE)</f>
        <v/>
      </c>
      <c r="AD571" s="236" t="str">
        <f>CONCATENATE(Tableau1[[#This Row],[Nº pièce référence]],Tableau1[[#This Row],[Poste de réf.]])</f>
        <v>450069488310</v>
      </c>
      <c r="AE571" s="237">
        <f>VLOOKUP(Tableau1[[#This Row],[POposte]],Tableau5[#All],5,FALSE)</f>
        <v>741.11</v>
      </c>
      <c r="AF571" s="238" t="s">
        <v>52</v>
      </c>
      <c r="AG571" s="237">
        <f>VLOOKUP(Tableau1[[#This Row],[POposte]],Tableau5[#All],6,FALSE)</f>
        <v>741.11</v>
      </c>
      <c r="AH571" s="238" t="s">
        <v>52</v>
      </c>
      <c r="AI571" s="239">
        <f>Tableau1[[#This Row],[Montant Engagé PO]]-Tableau1[[#This Row],[Montant Liquidé]]</f>
        <v>0</v>
      </c>
      <c r="AJ571" s="237" t="str">
        <f>VLOOKUP(Tableau1[[#This Row],[POposte]],Tableau5[#All],3,FALSE)</f>
        <v>300020910</v>
      </c>
      <c r="AK571" s="237" t="str">
        <f>VLOOKUP(Tableau1[[#This Row],[POposte]],Tableau5[#All],4,FALSE)</f>
        <v>2</v>
      </c>
      <c r="AL571" s="146" t="str">
        <f>VLOOKUP(Tableau1[[#This Row],[POposte]],Tableau5[#All],2,FALSE)</f>
        <v>254012121101</v>
      </c>
      <c r="AM571" s="237" t="str">
        <f>VLOOKUP(Tableau1[[#This Row],[POposte]],Tableau8[],9,FALSE)</f>
        <v>Z</v>
      </c>
      <c r="AN571" s="241">
        <f>VLOOKUP(Tableau1[[#This Row],[POposte]],Tableau8[],16,FALSE)</f>
        <v>1</v>
      </c>
      <c r="AO571" s="200">
        <f>VLOOKUP(Tableau1[[#This Row],[POposte]],Tableau8[],17,FALSE)</f>
        <v>0</v>
      </c>
      <c r="AP571" s="1" t="str">
        <f>VLOOKUP(Tableau1[[#This Row],[POposte]],Tableau13[#All],10,FALSE)</f>
        <v>0800</v>
      </c>
      <c r="AQ571" s="1" t="str">
        <f>VLOOKUP(MID(Tableau1[[#This Row],[Codenva]],1,2),Tableau36[],2,FALSE)</f>
        <v>Overheidsopdrachten van beperkte waarde (0800)</v>
      </c>
      <c r="AR571" s="1" t="str">
        <f>VLOOKUP(Tableau1[[#This Row],[POposte]],Tableau13[#All],16,FALSE)</f>
        <v/>
      </c>
      <c r="AS571" s="285" t="str">
        <f>Tableau1[[#This Row],[KRC]]&amp;Tableau1[[#This Row],[Poste KRC]]</f>
        <v>3000209102</v>
      </c>
      <c r="AT571" s="1" t="e">
        <f>VLOOKUP(Tableau1[[#This Row],[Colonne3]],Tableau6[[#All],[krcposte]:[description ]],2,FALSE)</f>
        <v>#N/A</v>
      </c>
    </row>
    <row r="572" spans="1:46" hidden="1" x14ac:dyDescent="0.35">
      <c r="A572" s="1" t="str">
        <f>Tableau1[[#This Row],[Nº pièce référence]]</f>
        <v>4500696459</v>
      </c>
      <c r="B572" s="124"/>
      <c r="C572" s="1"/>
      <c r="D572" s="1"/>
      <c r="E572" s="1" t="s">
        <v>2069</v>
      </c>
      <c r="F572" s="178"/>
      <c r="G572" s="123"/>
      <c r="H572" s="73"/>
      <c r="I572" s="42"/>
      <c r="J572" s="73"/>
      <c r="K572" s="73"/>
      <c r="L572" s="1" t="s">
        <v>221</v>
      </c>
      <c r="M572" s="42"/>
      <c r="N572" s="42"/>
      <c r="O572" s="42"/>
      <c r="P572" s="42"/>
      <c r="Q572" s="73"/>
      <c r="R572" s="226" t="str">
        <f>VLOOKUP(Tableau1[[#This Row],[POposte]],Tableau8[],15,FALSE)</f>
        <v>BB</v>
      </c>
      <c r="S572" s="226" t="str">
        <f>VLOOKUP(Tableau1[[#This Row],[POposte]],Tableau8[],14,FALSE)</f>
        <v>XXX</v>
      </c>
      <c r="T572" s="75" t="str">
        <f>IF(Tableau1[[#This Row],[Strat lancement]]="A0",IF(Tableau1[[#This Row],[Statut lancement]]="X","OK","NOK"),IF(Tableau1[[#This Row],[Strat lancement]]="AA",IF(Tableau1[[#This Row],[Statut lancement]]="XX","OK","NOK"),IF(Tableau1[[#This Row],[Strat lancement]]="BB",IF(Tableau1[[#This Row],[Statut lancement]]="XXX","OK","NOK"))))</f>
        <v>OK</v>
      </c>
      <c r="U572" s="18" t="s">
        <v>301</v>
      </c>
      <c r="V572" s="1" t="s">
        <v>2070</v>
      </c>
      <c r="W572" s="1" t="s">
        <v>88</v>
      </c>
      <c r="X572" s="2">
        <v>44120</v>
      </c>
      <c r="Y572" s="1" t="s">
        <v>2071</v>
      </c>
      <c r="Z572" s="1" t="s">
        <v>219</v>
      </c>
      <c r="AA572" s="2">
        <v>44120</v>
      </c>
      <c r="AB572" s="1" t="s">
        <v>220</v>
      </c>
      <c r="AC572" s="1" t="str">
        <f>VLOOKUP(Tableau1[[#This Row],[POposte]],Tableau8[#All],18,FALSE)</f>
        <v/>
      </c>
      <c r="AD572" s="236" t="str">
        <f>CONCATENATE(Tableau1[[#This Row],[Nº pièce référence]],Tableau1[[#This Row],[Poste de réf.]])</f>
        <v>450069645910</v>
      </c>
      <c r="AE572" s="237">
        <f>VLOOKUP(Tableau1[[#This Row],[POposte]],Tableau5[#All],5,FALSE)</f>
        <v>360091.2</v>
      </c>
      <c r="AF572" s="238" t="s">
        <v>52</v>
      </c>
      <c r="AG572" s="237">
        <f>VLOOKUP(Tableau1[[#This Row],[POposte]],Tableau5[#All],6,FALSE)</f>
        <v>0</v>
      </c>
      <c r="AH572" s="238" t="s">
        <v>52</v>
      </c>
      <c r="AI572" s="239">
        <f>Tableau1[[#This Row],[Montant Engagé PO]]-Tableau1[[#This Row],[Montant Liquidé]]</f>
        <v>360091.2</v>
      </c>
      <c r="AJ572" s="237" t="str">
        <f>VLOOKUP(Tableau1[[#This Row],[POposte]],Tableau5[#All],3,FALSE)</f>
        <v>300020940</v>
      </c>
      <c r="AK572" s="237" t="str">
        <f>VLOOKUP(Tableau1[[#This Row],[POposte]],Tableau5[#All],4,FALSE)</f>
        <v>4</v>
      </c>
      <c r="AL572" s="146" t="str">
        <f>VLOOKUP(Tableau1[[#This Row],[POposte]],Tableau5[#All],2,FALSE)</f>
        <v>255224121113</v>
      </c>
      <c r="AM572" s="237" t="str">
        <f>VLOOKUP(Tableau1[[#This Row],[POposte]],Tableau8[],9,FALSE)</f>
        <v>Z</v>
      </c>
      <c r="AN572" s="241">
        <f>VLOOKUP(Tableau1[[#This Row],[POposte]],Tableau8[],16,FALSE)</f>
        <v>1</v>
      </c>
      <c r="AO572" s="200">
        <f>VLOOKUP(Tableau1[[#This Row],[POposte]],Tableau8[],17,FALSE)</f>
        <v>0</v>
      </c>
      <c r="AP572" s="1" t="str">
        <f>VLOOKUP(Tableau1[[#This Row],[POposte]],Tableau13[#All],10,FALSE)</f>
        <v>0500</v>
      </c>
      <c r="AQ572" s="1" t="str">
        <f>VLOOKUP(MID(Tableau1[[#This Row],[Codenva]],1,2),Tableau36[],2,FALSE)</f>
        <v>Onderhandelingsprocedure zonder voorafgaande bekendmaking (0500)</v>
      </c>
      <c r="AR572" s="1" t="str">
        <f>VLOOKUP(Tableau1[[#This Row],[POposte]],Tableau13[#All],16,FALSE)</f>
        <v/>
      </c>
      <c r="AS572" s="285" t="str">
        <f>Tableau1[[#This Row],[KRC]]&amp;Tableau1[[#This Row],[Poste KRC]]</f>
        <v>3000209404</v>
      </c>
      <c r="AT572" s="1" t="e">
        <f>VLOOKUP(Tableau1[[#This Row],[Colonne3]],Tableau6[[#All],[krcposte]:[description ]],2,FALSE)</f>
        <v>#N/A</v>
      </c>
    </row>
    <row r="573" spans="1:46" x14ac:dyDescent="0.35">
      <c r="A573" s="1" t="str">
        <f>Tableau1[[#This Row],[Nº pièce référence]]</f>
        <v>4500696590</v>
      </c>
      <c r="B573" s="124"/>
      <c r="C573" s="1"/>
      <c r="D573" s="1"/>
      <c r="E573" s="1" t="s">
        <v>2072</v>
      </c>
      <c r="F573" s="178"/>
      <c r="G573" s="123"/>
      <c r="H573" s="73"/>
      <c r="I573" s="42"/>
      <c r="J573" s="73"/>
      <c r="K573" s="73"/>
      <c r="L573" s="1" t="s">
        <v>35</v>
      </c>
      <c r="M573" s="42"/>
      <c r="N573" s="42"/>
      <c r="O573" s="42"/>
      <c r="P573" s="42"/>
      <c r="Q573" s="73"/>
      <c r="R573" s="226" t="str">
        <f>VLOOKUP(Tableau1[[#This Row],[POposte]],Tableau8[],15,FALSE)</f>
        <v>BB</v>
      </c>
      <c r="S573" s="226" t="str">
        <f>VLOOKUP(Tableau1[[#This Row],[POposte]],Tableau8[],14,FALSE)</f>
        <v>XXX</v>
      </c>
      <c r="T573" s="75" t="str">
        <f>IF(Tableau1[[#This Row],[Strat lancement]]="A0",IF(Tableau1[[#This Row],[Statut lancement]]="X","OK","NOK"),IF(Tableau1[[#This Row],[Strat lancement]]="AA",IF(Tableau1[[#This Row],[Statut lancement]]="XX","OK","NOK"),IF(Tableau1[[#This Row],[Strat lancement]]="BB",IF(Tableau1[[#This Row],[Statut lancement]]="XXX","OK","NOK"))))</f>
        <v>OK</v>
      </c>
      <c r="U573" s="18" t="s">
        <v>2073</v>
      </c>
      <c r="V573" s="1" t="s">
        <v>2074</v>
      </c>
      <c r="W573" s="1" t="s">
        <v>88</v>
      </c>
      <c r="X573" s="2">
        <v>44123</v>
      </c>
      <c r="Y573" s="1" t="s">
        <v>2075</v>
      </c>
      <c r="Z573" s="1" t="s">
        <v>219</v>
      </c>
      <c r="AA573" s="2">
        <v>44123</v>
      </c>
      <c r="AB573" s="1" t="s">
        <v>220</v>
      </c>
      <c r="AC573" s="1" t="str">
        <f>VLOOKUP(Tableau1[[#This Row],[POposte]],Tableau8[#All],18,FALSE)</f>
        <v/>
      </c>
      <c r="AD573" s="236" t="str">
        <f>CONCATENATE(Tableau1[[#This Row],[Nº pièce référence]],Tableau1[[#This Row],[Poste de réf.]])</f>
        <v>450069659010</v>
      </c>
      <c r="AE573" s="237">
        <f>VLOOKUP(Tableau1[[#This Row],[POposte]],Tableau5[#All],5,FALSE)</f>
        <v>1073875</v>
      </c>
      <c r="AF573" s="238" t="s">
        <v>52</v>
      </c>
      <c r="AG573" s="237">
        <f>VLOOKUP(Tableau1[[#This Row],[POposte]],Tableau5[#All],6,FALSE)</f>
        <v>0</v>
      </c>
      <c r="AH573" s="238" t="s">
        <v>52</v>
      </c>
      <c r="AI573" s="239">
        <f>Tableau1[[#This Row],[Montant Engagé PO]]-Tableau1[[#This Row],[Montant Liquidé]]</f>
        <v>1073875</v>
      </c>
      <c r="AJ573" s="238" t="e">
        <f>VLOOKUP(Tableau1[[#This Row],[Nº pièce référence]],#REF!,2,FALSE)</f>
        <v>#REF!</v>
      </c>
      <c r="AK573" s="238" t="e">
        <f>VLOOKUP(Tableau1[[#This Row],[Nº pièce référence]],#REF!,3,FALSE)</f>
        <v>#REF!</v>
      </c>
      <c r="AL573" s="146" t="str">
        <f>VLOOKUP(Tableau1[[#This Row],[POposte]],Tableau5[#All],2,FALSE)</f>
        <v>255223121102</v>
      </c>
      <c r="AM573" s="237" t="str">
        <f>VLOOKUP(Tableau1[[#This Row],[POposte]],Tableau8[],9,FALSE)</f>
        <v>L</v>
      </c>
      <c r="AN573" s="241">
        <f>VLOOKUP(Tableau1[[#This Row],[POposte]],Tableau8[],16,FALSE)</f>
        <v>1000000</v>
      </c>
      <c r="AO573" s="200">
        <f>VLOOKUP(Tableau1[[#This Row],[POposte]],Tableau8[],17,FALSE)</f>
        <v>1000000</v>
      </c>
      <c r="AP573" s="1" t="str">
        <f>VLOOKUP(Tableau1[[#This Row],[POposte]],Tableau13[#All],10,FALSE)</f>
        <v>0500</v>
      </c>
      <c r="AQ573" s="1" t="str">
        <f>VLOOKUP(MID(Tableau1[[#This Row],[Codenva]],1,2),Tableau36[],2,FALSE)</f>
        <v>Onderhandelingsprocedure zonder voorafgaande bekendmaking (0500)</v>
      </c>
      <c r="AR573" s="1" t="str">
        <f>VLOOKUP(Tableau1[[#This Row],[POposte]],Tableau13[#All],16,FALSE)</f>
        <v/>
      </c>
      <c r="AS573" s="285" t="e">
        <f>Tableau1[[#This Row],[KRC]]&amp;Tableau1[[#This Row],[Poste KRC]]</f>
        <v>#REF!</v>
      </c>
      <c r="AT573" s="1" t="e">
        <f>VLOOKUP(Tableau1[[#This Row],[Colonne3]],Tableau6[[#All],[krcposte]:[description ]],2,FALSE)</f>
        <v>#REF!</v>
      </c>
    </row>
    <row r="574" spans="1:46" hidden="1" x14ac:dyDescent="0.35">
      <c r="A574" s="1" t="str">
        <f>Tableau1[[#This Row],[Nº pièce référence]]</f>
        <v>4500697212</v>
      </c>
      <c r="B574" s="124"/>
      <c r="C574" s="1"/>
      <c r="D574" s="1"/>
      <c r="E574" s="1" t="s">
        <v>2076</v>
      </c>
      <c r="F574" s="178"/>
      <c r="G574" s="123"/>
      <c r="H574" s="73" t="s">
        <v>1957</v>
      </c>
      <c r="I574" s="42" t="s">
        <v>1957</v>
      </c>
      <c r="J574" s="73"/>
      <c r="K574" s="73"/>
      <c r="L574" s="1" t="s">
        <v>221</v>
      </c>
      <c r="M574" s="42"/>
      <c r="N574" s="42"/>
      <c r="O574" s="42"/>
      <c r="P574" s="42"/>
      <c r="Q574" s="73" t="s">
        <v>1957</v>
      </c>
      <c r="R574" s="226" t="str">
        <f>VLOOKUP(Tableau1[[#This Row],[POposte]],Tableau8[],15,FALSE)</f>
        <v>A0</v>
      </c>
      <c r="S574" s="226" t="str">
        <f>VLOOKUP(Tableau1[[#This Row],[POposte]],Tableau8[],14,FALSE)</f>
        <v>X</v>
      </c>
      <c r="T574" s="75" t="str">
        <f>IF(Tableau1[[#This Row],[Strat lancement]]="A0",IF(Tableau1[[#This Row],[Statut lancement]]="X","OK","NOK"),IF(Tableau1[[#This Row],[Strat lancement]]="AA",IF(Tableau1[[#This Row],[Statut lancement]]="XX","OK","NOK"),IF(Tableau1[[#This Row],[Strat lancement]]="BB",IF(Tableau1[[#This Row],[Statut lancement]]="XXX","OK","NOK"))))</f>
        <v>OK</v>
      </c>
      <c r="U574" s="18" t="s">
        <v>2077</v>
      </c>
      <c r="V574" s="1" t="s">
        <v>2078</v>
      </c>
      <c r="W574" s="1" t="s">
        <v>88</v>
      </c>
      <c r="X574" s="2">
        <v>44125</v>
      </c>
      <c r="Y574" s="1" t="s">
        <v>2079</v>
      </c>
      <c r="Z574" s="1" t="s">
        <v>219</v>
      </c>
      <c r="AA574" s="2">
        <v>44125</v>
      </c>
      <c r="AB574" s="1" t="s">
        <v>220</v>
      </c>
      <c r="AC574" s="1" t="str">
        <f>VLOOKUP(Tableau1[[#This Row],[POposte]],Tableau8[#All],18,FALSE)</f>
        <v/>
      </c>
      <c r="AD574" s="236" t="str">
        <f>CONCATENATE(Tableau1[[#This Row],[Nº pièce référence]],Tableau1[[#This Row],[Poste de réf.]])</f>
        <v>450069721210</v>
      </c>
      <c r="AE574" s="237">
        <f>VLOOKUP(Tableau1[[#This Row],[POposte]],Tableau5[#All],5,FALSE)</f>
        <v>622.98</v>
      </c>
      <c r="AF574" s="238" t="s">
        <v>52</v>
      </c>
      <c r="AG574" s="237">
        <f>VLOOKUP(Tableau1[[#This Row],[POposte]],Tableau5[#All],6,FALSE)</f>
        <v>622.98</v>
      </c>
      <c r="AH574" s="238" t="s">
        <v>52</v>
      </c>
      <c r="AI574" s="239">
        <f>Tableau1[[#This Row],[Montant Engagé PO]]-Tableau1[[#This Row],[Montant Liquidé]]</f>
        <v>0</v>
      </c>
      <c r="AJ574" s="237" t="str">
        <f>VLOOKUP(Tableau1[[#This Row],[POposte]],Tableau5[#All],3,FALSE)</f>
        <v>300020870</v>
      </c>
      <c r="AK574" s="237" t="str">
        <f>VLOOKUP(Tableau1[[#This Row],[POposte]],Tableau5[#All],4,FALSE)</f>
        <v>3</v>
      </c>
      <c r="AL574" s="146" t="str">
        <f>VLOOKUP(Tableau1[[#This Row],[POposte]],Tableau5[#All],2,FALSE)</f>
        <v>255223121102</v>
      </c>
      <c r="AM574" s="237" t="str">
        <f>VLOOKUP(Tableau1[[#This Row],[POposte]],Tableau8[],9,FALSE)</f>
        <v>L</v>
      </c>
      <c r="AN574" s="241">
        <f>VLOOKUP(Tableau1[[#This Row],[POposte]],Tableau8[],16,FALSE)</f>
        <v>7</v>
      </c>
      <c r="AO574" s="200">
        <f>VLOOKUP(Tableau1[[#This Row],[POposte]],Tableau8[],17,FALSE)</f>
        <v>0</v>
      </c>
      <c r="AP574" s="1" t="str">
        <f>VLOOKUP(Tableau1[[#This Row],[POposte]],Tableau13[#All],10,FALSE)</f>
        <v>0800</v>
      </c>
      <c r="AQ574" s="1" t="str">
        <f>VLOOKUP(MID(Tableau1[[#This Row],[Codenva]],1,2),Tableau36[],2,FALSE)</f>
        <v>Overheidsopdrachten van beperkte waarde (0800)</v>
      </c>
      <c r="AR574" s="1" t="str">
        <f>VLOOKUP(Tableau1[[#This Row],[POposte]],Tableau13[#All],16,FALSE)</f>
        <v/>
      </c>
      <c r="AS574" s="285" t="str">
        <f>Tableau1[[#This Row],[KRC]]&amp;Tableau1[[#This Row],[Poste KRC]]</f>
        <v>3000208703</v>
      </c>
      <c r="AT574" s="1" t="e">
        <f>VLOOKUP(Tableau1[[#This Row],[Colonne3]],Tableau6[[#All],[krcposte]:[description ]],2,FALSE)</f>
        <v>#N/A</v>
      </c>
    </row>
    <row r="575" spans="1:46" hidden="1" x14ac:dyDescent="0.35">
      <c r="A575" s="1" t="str">
        <f>Tableau1[[#This Row],[Nº pièce référence]]</f>
        <v>4500697212</v>
      </c>
      <c r="B575" s="124"/>
      <c r="C575" s="1"/>
      <c r="D575" s="1"/>
      <c r="E575" s="1" t="s">
        <v>2076</v>
      </c>
      <c r="F575" s="178"/>
      <c r="G575" s="123"/>
      <c r="H575" s="73" t="s">
        <v>1957</v>
      </c>
      <c r="I575" s="42" t="s">
        <v>1957</v>
      </c>
      <c r="J575" s="73"/>
      <c r="K575" s="73"/>
      <c r="L575" s="1" t="s">
        <v>221</v>
      </c>
      <c r="M575" s="42"/>
      <c r="N575" s="42"/>
      <c r="O575" s="42"/>
      <c r="P575" s="42"/>
      <c r="Q575" s="73" t="s">
        <v>1957</v>
      </c>
      <c r="R575" s="226" t="str">
        <f>VLOOKUP(Tableau1[[#This Row],[POposte]],Tableau8[],15,FALSE)</f>
        <v>A0</v>
      </c>
      <c r="S575" s="226" t="str">
        <f>VLOOKUP(Tableau1[[#This Row],[POposte]],Tableau8[],14,FALSE)</f>
        <v>X</v>
      </c>
      <c r="T575" s="75" t="str">
        <f>IF(Tableau1[[#This Row],[Strat lancement]]="A0",IF(Tableau1[[#This Row],[Statut lancement]]="X","OK","NOK"),IF(Tableau1[[#This Row],[Strat lancement]]="AA",IF(Tableau1[[#This Row],[Statut lancement]]="XX","OK","NOK"),IF(Tableau1[[#This Row],[Strat lancement]]="BB",IF(Tableau1[[#This Row],[Statut lancement]]="XXX","OK","NOK"))))</f>
        <v>OK</v>
      </c>
      <c r="U575" s="18" t="s">
        <v>2077</v>
      </c>
      <c r="V575" s="1" t="s">
        <v>2078</v>
      </c>
      <c r="W575" s="1" t="s">
        <v>217</v>
      </c>
      <c r="X575" s="2">
        <v>44125</v>
      </c>
      <c r="Y575" s="1" t="s">
        <v>2080</v>
      </c>
      <c r="Z575" s="1" t="s">
        <v>219</v>
      </c>
      <c r="AA575" s="2">
        <v>44125</v>
      </c>
      <c r="AB575" s="1" t="s">
        <v>220</v>
      </c>
      <c r="AC575" s="1" t="str">
        <f>VLOOKUP(Tableau1[[#This Row],[POposte]],Tableau8[#All],18,FALSE)</f>
        <v/>
      </c>
      <c r="AD575" s="236" t="str">
        <f>CONCATENATE(Tableau1[[#This Row],[Nº pièce référence]],Tableau1[[#This Row],[Poste de réf.]])</f>
        <v>450069721220</v>
      </c>
      <c r="AE575" s="237">
        <f>VLOOKUP(Tableau1[[#This Row],[POposte]],Tableau5[#All],5,FALSE)</f>
        <v>77.02</v>
      </c>
      <c r="AF575" s="238" t="s">
        <v>52</v>
      </c>
      <c r="AG575" s="237">
        <f>VLOOKUP(Tableau1[[#This Row],[POposte]],Tableau5[#All],6,FALSE)</f>
        <v>77.02</v>
      </c>
      <c r="AH575" s="238" t="s">
        <v>52</v>
      </c>
      <c r="AI575" s="239">
        <f>Tableau1[[#This Row],[Montant Engagé PO]]-Tableau1[[#This Row],[Montant Liquidé]]</f>
        <v>0</v>
      </c>
      <c r="AJ575" s="237" t="str">
        <f>VLOOKUP(Tableau1[[#This Row],[POposte]],Tableau5[#All],3,FALSE)</f>
        <v>300020870</v>
      </c>
      <c r="AK575" s="237" t="str">
        <f>VLOOKUP(Tableau1[[#This Row],[POposte]],Tableau5[#All],4,FALSE)</f>
        <v>3</v>
      </c>
      <c r="AL575" s="146" t="str">
        <f>VLOOKUP(Tableau1[[#This Row],[POposte]],Tableau5[#All],2,FALSE)</f>
        <v>255223121102</v>
      </c>
      <c r="AM575" s="237" t="str">
        <f>VLOOKUP(Tableau1[[#This Row],[POposte]],Tableau8[],9,FALSE)</f>
        <v>L</v>
      </c>
      <c r="AN575" s="241">
        <f>VLOOKUP(Tableau1[[#This Row],[POposte]],Tableau8[],16,FALSE)</f>
        <v>7</v>
      </c>
      <c r="AO575" s="200">
        <f>VLOOKUP(Tableau1[[#This Row],[POposte]],Tableau8[],17,FALSE)</f>
        <v>0</v>
      </c>
      <c r="AP575" s="1" t="str">
        <f>VLOOKUP(Tableau1[[#This Row],[POposte]],Tableau13[#All],10,FALSE)</f>
        <v>0800</v>
      </c>
      <c r="AQ575" s="1" t="str">
        <f>VLOOKUP(MID(Tableau1[[#This Row],[Codenva]],1,2),Tableau36[],2,FALSE)</f>
        <v>Overheidsopdrachten van beperkte waarde (0800)</v>
      </c>
      <c r="AR575" s="1" t="str">
        <f>VLOOKUP(Tableau1[[#This Row],[POposte]],Tableau13[#All],16,FALSE)</f>
        <v/>
      </c>
      <c r="AS575" s="285" t="str">
        <f>Tableau1[[#This Row],[KRC]]&amp;Tableau1[[#This Row],[Poste KRC]]</f>
        <v>3000208703</v>
      </c>
      <c r="AT575" s="1" t="e">
        <f>VLOOKUP(Tableau1[[#This Row],[Colonne3]],Tableau6[[#All],[krcposte]:[description ]],2,FALSE)</f>
        <v>#N/A</v>
      </c>
    </row>
    <row r="576" spans="1:46" hidden="1" x14ac:dyDescent="0.35">
      <c r="A576" s="1" t="str">
        <f>Tableau1[[#This Row],[Nº pièce référence]]</f>
        <v>4500697212</v>
      </c>
      <c r="B576" s="124"/>
      <c r="C576" s="1"/>
      <c r="D576" s="1"/>
      <c r="E576" s="1" t="s">
        <v>2076</v>
      </c>
      <c r="F576" s="178"/>
      <c r="G576" s="123"/>
      <c r="H576" s="73" t="s">
        <v>1957</v>
      </c>
      <c r="I576" s="42" t="s">
        <v>1957</v>
      </c>
      <c r="J576" s="73"/>
      <c r="K576" s="73"/>
      <c r="L576" s="1" t="s">
        <v>221</v>
      </c>
      <c r="M576" s="42"/>
      <c r="N576" s="42"/>
      <c r="O576" s="42"/>
      <c r="P576" s="42"/>
      <c r="Q576" s="73" t="s">
        <v>1957</v>
      </c>
      <c r="R576" s="226" t="str">
        <f>VLOOKUP(Tableau1[[#This Row],[POposte]],Tableau8[],15,FALSE)</f>
        <v>A0</v>
      </c>
      <c r="S576" s="226" t="str">
        <f>VLOOKUP(Tableau1[[#This Row],[POposte]],Tableau8[],14,FALSE)</f>
        <v>X</v>
      </c>
      <c r="T576" s="75" t="str">
        <f>IF(Tableau1[[#This Row],[Strat lancement]]="A0",IF(Tableau1[[#This Row],[Statut lancement]]="X","OK","NOK"),IF(Tableau1[[#This Row],[Strat lancement]]="AA",IF(Tableau1[[#This Row],[Statut lancement]]="XX","OK","NOK"),IF(Tableau1[[#This Row],[Strat lancement]]="BB",IF(Tableau1[[#This Row],[Statut lancement]]="XXX","OK","NOK"))))</f>
        <v>OK</v>
      </c>
      <c r="U576" s="18" t="s">
        <v>2077</v>
      </c>
      <c r="V576" s="1" t="s">
        <v>2078</v>
      </c>
      <c r="W576" s="1" t="s">
        <v>222</v>
      </c>
      <c r="X576" s="2">
        <v>44125</v>
      </c>
      <c r="Y576" s="1" t="s">
        <v>2081</v>
      </c>
      <c r="Z576" s="1" t="s">
        <v>219</v>
      </c>
      <c r="AA576" s="2">
        <v>44125</v>
      </c>
      <c r="AB576" s="1" t="s">
        <v>220</v>
      </c>
      <c r="AC576" s="1" t="str">
        <f>VLOOKUP(Tableau1[[#This Row],[POposte]],Tableau8[#All],18,FALSE)</f>
        <v/>
      </c>
      <c r="AD576" s="236" t="str">
        <f>CONCATENATE(Tableau1[[#This Row],[Nº pièce référence]],Tableau1[[#This Row],[Poste de réf.]])</f>
        <v>450069721230</v>
      </c>
      <c r="AE576" s="237">
        <f>VLOOKUP(Tableau1[[#This Row],[POposte]],Tableau5[#All],5,FALSE)</f>
        <v>104.99</v>
      </c>
      <c r="AF576" s="238" t="s">
        <v>52</v>
      </c>
      <c r="AG576" s="237">
        <f>VLOOKUP(Tableau1[[#This Row],[POposte]],Tableau5[#All],6,FALSE)</f>
        <v>104.99</v>
      </c>
      <c r="AH576" s="238" t="s">
        <v>52</v>
      </c>
      <c r="AI576" s="239">
        <f>Tableau1[[#This Row],[Montant Engagé PO]]-Tableau1[[#This Row],[Montant Liquidé]]</f>
        <v>0</v>
      </c>
      <c r="AJ576" s="237" t="str">
        <f>VLOOKUP(Tableau1[[#This Row],[POposte]],Tableau5[#All],3,FALSE)</f>
        <v>300020870</v>
      </c>
      <c r="AK576" s="237" t="str">
        <f>VLOOKUP(Tableau1[[#This Row],[POposte]],Tableau5[#All],4,FALSE)</f>
        <v>3</v>
      </c>
      <c r="AL576" s="146" t="str">
        <f>VLOOKUP(Tableau1[[#This Row],[POposte]],Tableau5[#All],2,FALSE)</f>
        <v>255223121102</v>
      </c>
      <c r="AM576" s="237" t="str">
        <f>VLOOKUP(Tableau1[[#This Row],[POposte]],Tableau8[],9,FALSE)</f>
        <v>L</v>
      </c>
      <c r="AN576" s="241">
        <f>VLOOKUP(Tableau1[[#This Row],[POposte]],Tableau8[],16,FALSE)</f>
        <v>7</v>
      </c>
      <c r="AO576" s="200">
        <f>VLOOKUP(Tableau1[[#This Row],[POposte]],Tableau8[],17,FALSE)</f>
        <v>0</v>
      </c>
      <c r="AP576" s="1" t="str">
        <f>VLOOKUP(Tableau1[[#This Row],[POposte]],Tableau13[#All],10,FALSE)</f>
        <v>0800</v>
      </c>
      <c r="AQ576" s="1" t="str">
        <f>VLOOKUP(MID(Tableau1[[#This Row],[Codenva]],1,2),Tableau36[],2,FALSE)</f>
        <v>Overheidsopdrachten van beperkte waarde (0800)</v>
      </c>
      <c r="AR576" s="1" t="str">
        <f>VLOOKUP(Tableau1[[#This Row],[POposte]],Tableau13[#All],16,FALSE)</f>
        <v/>
      </c>
      <c r="AS576" s="285" t="str">
        <f>Tableau1[[#This Row],[KRC]]&amp;Tableau1[[#This Row],[Poste KRC]]</f>
        <v>3000208703</v>
      </c>
      <c r="AT576" s="1" t="e">
        <f>VLOOKUP(Tableau1[[#This Row],[Colonne3]],Tableau6[[#All],[krcposte]:[description ]],2,FALSE)</f>
        <v>#N/A</v>
      </c>
    </row>
    <row r="577" spans="1:46" hidden="1" x14ac:dyDescent="0.35">
      <c r="A577" s="1" t="str">
        <f>Tableau1[[#This Row],[Nº pièce référence]]</f>
        <v>4500697212</v>
      </c>
      <c r="B577" s="124"/>
      <c r="C577" s="1"/>
      <c r="D577" s="1"/>
      <c r="E577" s="1" t="s">
        <v>2076</v>
      </c>
      <c r="F577" s="178"/>
      <c r="G577" s="123"/>
      <c r="H577" s="73" t="s">
        <v>1957</v>
      </c>
      <c r="I577" s="42" t="s">
        <v>1957</v>
      </c>
      <c r="J577" s="73"/>
      <c r="K577" s="73"/>
      <c r="L577" s="1" t="s">
        <v>221</v>
      </c>
      <c r="M577" s="42"/>
      <c r="N577" s="42"/>
      <c r="O577" s="42"/>
      <c r="P577" s="42"/>
      <c r="Q577" s="73" t="s">
        <v>1957</v>
      </c>
      <c r="R577" s="226" t="str">
        <f>VLOOKUP(Tableau1[[#This Row],[POposte]],Tableau8[],15,FALSE)</f>
        <v>A0</v>
      </c>
      <c r="S577" s="226" t="str">
        <f>VLOOKUP(Tableau1[[#This Row],[POposte]],Tableau8[],14,FALSE)</f>
        <v>X</v>
      </c>
      <c r="T577" s="75" t="str">
        <f>IF(Tableau1[[#This Row],[Strat lancement]]="A0",IF(Tableau1[[#This Row],[Statut lancement]]="X","OK","NOK"),IF(Tableau1[[#This Row],[Strat lancement]]="AA",IF(Tableau1[[#This Row],[Statut lancement]]="XX","OK","NOK"),IF(Tableau1[[#This Row],[Strat lancement]]="BB",IF(Tableau1[[#This Row],[Statut lancement]]="XXX","OK","NOK"))))</f>
        <v>OK</v>
      </c>
      <c r="U577" s="18" t="s">
        <v>2077</v>
      </c>
      <c r="V577" s="1" t="s">
        <v>2078</v>
      </c>
      <c r="W577" s="1" t="s">
        <v>421</v>
      </c>
      <c r="X577" s="2">
        <v>44125</v>
      </c>
      <c r="Y577" s="1" t="s">
        <v>2082</v>
      </c>
      <c r="Z577" s="1" t="s">
        <v>219</v>
      </c>
      <c r="AA577" s="2">
        <v>44125</v>
      </c>
      <c r="AB577" s="1" t="s">
        <v>220</v>
      </c>
      <c r="AC577" s="1" t="str">
        <f>VLOOKUP(Tableau1[[#This Row],[POposte]],Tableau8[#All],18,FALSE)</f>
        <v/>
      </c>
      <c r="AD577" s="236" t="str">
        <f>CONCATENATE(Tableau1[[#This Row],[Nº pièce référence]],Tableau1[[#This Row],[Poste de réf.]])</f>
        <v>450069721240</v>
      </c>
      <c r="AE577" s="237">
        <f>VLOOKUP(Tableau1[[#This Row],[POposte]],Tableau5[#All],5,FALSE)</f>
        <v>104.99</v>
      </c>
      <c r="AF577" s="238" t="s">
        <v>52</v>
      </c>
      <c r="AG577" s="237">
        <f>VLOOKUP(Tableau1[[#This Row],[POposte]],Tableau5[#All],6,FALSE)</f>
        <v>104.99</v>
      </c>
      <c r="AH577" s="238" t="s">
        <v>52</v>
      </c>
      <c r="AI577" s="239">
        <f>Tableau1[[#This Row],[Montant Engagé PO]]-Tableau1[[#This Row],[Montant Liquidé]]</f>
        <v>0</v>
      </c>
      <c r="AJ577" s="237" t="str">
        <f>VLOOKUP(Tableau1[[#This Row],[POposte]],Tableau5[#All],3,FALSE)</f>
        <v>300020870</v>
      </c>
      <c r="AK577" s="237" t="str">
        <f>VLOOKUP(Tableau1[[#This Row],[POposte]],Tableau5[#All],4,FALSE)</f>
        <v>3</v>
      </c>
      <c r="AL577" s="146" t="str">
        <f>VLOOKUP(Tableau1[[#This Row],[POposte]],Tableau5[#All],2,FALSE)</f>
        <v>255223121102</v>
      </c>
      <c r="AM577" s="237" t="str">
        <f>VLOOKUP(Tableau1[[#This Row],[POposte]],Tableau8[],9,FALSE)</f>
        <v>L</v>
      </c>
      <c r="AN577" s="241">
        <f>VLOOKUP(Tableau1[[#This Row],[POposte]],Tableau8[],16,FALSE)</f>
        <v>7</v>
      </c>
      <c r="AO577" s="200">
        <f>VLOOKUP(Tableau1[[#This Row],[POposte]],Tableau8[],17,FALSE)</f>
        <v>0</v>
      </c>
      <c r="AP577" s="1" t="str">
        <f>VLOOKUP(Tableau1[[#This Row],[POposte]],Tableau13[#All],10,FALSE)</f>
        <v>0800</v>
      </c>
      <c r="AQ577" s="1" t="str">
        <f>VLOOKUP(MID(Tableau1[[#This Row],[Codenva]],1,2),Tableau36[],2,FALSE)</f>
        <v>Overheidsopdrachten van beperkte waarde (0800)</v>
      </c>
      <c r="AR577" s="1" t="str">
        <f>VLOOKUP(Tableau1[[#This Row],[POposte]],Tableau13[#All],16,FALSE)</f>
        <v/>
      </c>
      <c r="AS577" s="285" t="str">
        <f>Tableau1[[#This Row],[KRC]]&amp;Tableau1[[#This Row],[Poste KRC]]</f>
        <v>3000208703</v>
      </c>
      <c r="AT577" s="1" t="e">
        <f>VLOOKUP(Tableau1[[#This Row],[Colonne3]],Tableau6[[#All],[krcposte]:[description ]],2,FALSE)</f>
        <v>#N/A</v>
      </c>
    </row>
    <row r="578" spans="1:46" hidden="1" x14ac:dyDescent="0.35">
      <c r="A578" s="1" t="str">
        <f>Tableau1[[#This Row],[Nº pièce référence]]</f>
        <v>4500697212</v>
      </c>
      <c r="B578" s="124"/>
      <c r="C578" s="1"/>
      <c r="D578" s="1"/>
      <c r="E578" s="1" t="s">
        <v>2076</v>
      </c>
      <c r="F578" s="178"/>
      <c r="G578" s="123"/>
      <c r="H578" s="73" t="s">
        <v>1957</v>
      </c>
      <c r="I578" s="42" t="s">
        <v>1957</v>
      </c>
      <c r="J578" s="73"/>
      <c r="K578" s="73"/>
      <c r="L578" s="1" t="s">
        <v>221</v>
      </c>
      <c r="M578" s="42"/>
      <c r="N578" s="42"/>
      <c r="O578" s="42"/>
      <c r="P578" s="42"/>
      <c r="Q578" s="73" t="s">
        <v>1957</v>
      </c>
      <c r="R578" s="226" t="str">
        <f>VLOOKUP(Tableau1[[#This Row],[POposte]],Tableau8[],15,FALSE)</f>
        <v>A0</v>
      </c>
      <c r="S578" s="226" t="str">
        <f>VLOOKUP(Tableau1[[#This Row],[POposte]],Tableau8[],14,FALSE)</f>
        <v>X</v>
      </c>
      <c r="T578" s="75" t="str">
        <f>IF(Tableau1[[#This Row],[Strat lancement]]="A0",IF(Tableau1[[#This Row],[Statut lancement]]="X","OK","NOK"),IF(Tableau1[[#This Row],[Strat lancement]]="AA",IF(Tableau1[[#This Row],[Statut lancement]]="XX","OK","NOK"),IF(Tableau1[[#This Row],[Strat lancement]]="BB",IF(Tableau1[[#This Row],[Statut lancement]]="XXX","OK","NOK"))))</f>
        <v>OK</v>
      </c>
      <c r="U578" s="18" t="s">
        <v>2077</v>
      </c>
      <c r="V578" s="1" t="s">
        <v>2078</v>
      </c>
      <c r="W578" s="1" t="s">
        <v>423</v>
      </c>
      <c r="X578" s="2">
        <v>44125</v>
      </c>
      <c r="Y578" s="1" t="s">
        <v>2083</v>
      </c>
      <c r="Z578" s="1" t="s">
        <v>219</v>
      </c>
      <c r="AA578" s="2">
        <v>44125</v>
      </c>
      <c r="AB578" s="1" t="s">
        <v>220</v>
      </c>
      <c r="AC578" s="1" t="str">
        <f>VLOOKUP(Tableau1[[#This Row],[POposte]],Tableau8[#All],18,FALSE)</f>
        <v/>
      </c>
      <c r="AD578" s="236" t="str">
        <f>CONCATENATE(Tableau1[[#This Row],[Nº pièce référence]],Tableau1[[#This Row],[Poste de réf.]])</f>
        <v>450069721250</v>
      </c>
      <c r="AE578" s="237">
        <f>VLOOKUP(Tableau1[[#This Row],[POposte]],Tableau5[#All],5,FALSE)</f>
        <v>140.02000000000001</v>
      </c>
      <c r="AF578" s="238" t="s">
        <v>52</v>
      </c>
      <c r="AG578" s="237">
        <f>VLOOKUP(Tableau1[[#This Row],[POposte]],Tableau5[#All],6,FALSE)</f>
        <v>140.02000000000001</v>
      </c>
      <c r="AH578" s="238" t="s">
        <v>52</v>
      </c>
      <c r="AI578" s="239">
        <f>Tableau1[[#This Row],[Montant Engagé PO]]-Tableau1[[#This Row],[Montant Liquidé]]</f>
        <v>0</v>
      </c>
      <c r="AJ578" s="237" t="str">
        <f>VLOOKUP(Tableau1[[#This Row],[POposte]],Tableau5[#All],3,FALSE)</f>
        <v>300020870</v>
      </c>
      <c r="AK578" s="237" t="str">
        <f>VLOOKUP(Tableau1[[#This Row],[POposte]],Tableau5[#All],4,FALSE)</f>
        <v>3</v>
      </c>
      <c r="AL578" s="146" t="str">
        <f>VLOOKUP(Tableau1[[#This Row],[POposte]],Tableau5[#All],2,FALSE)</f>
        <v>255223121102</v>
      </c>
      <c r="AM578" s="237" t="str">
        <f>VLOOKUP(Tableau1[[#This Row],[POposte]],Tableau8[],9,FALSE)</f>
        <v>L</v>
      </c>
      <c r="AN578" s="241">
        <f>VLOOKUP(Tableau1[[#This Row],[POposte]],Tableau8[],16,FALSE)</f>
        <v>7</v>
      </c>
      <c r="AO578" s="200">
        <f>VLOOKUP(Tableau1[[#This Row],[POposte]],Tableau8[],17,FALSE)</f>
        <v>0</v>
      </c>
      <c r="AP578" s="1" t="str">
        <f>VLOOKUP(Tableau1[[#This Row],[POposte]],Tableau13[#All],10,FALSE)</f>
        <v>0800</v>
      </c>
      <c r="AQ578" s="1" t="str">
        <f>VLOOKUP(MID(Tableau1[[#This Row],[Codenva]],1,2),Tableau36[],2,FALSE)</f>
        <v>Overheidsopdrachten van beperkte waarde (0800)</v>
      </c>
      <c r="AR578" s="1" t="str">
        <f>VLOOKUP(Tableau1[[#This Row],[POposte]],Tableau13[#All],16,FALSE)</f>
        <v/>
      </c>
      <c r="AS578" s="285" t="str">
        <f>Tableau1[[#This Row],[KRC]]&amp;Tableau1[[#This Row],[Poste KRC]]</f>
        <v>3000208703</v>
      </c>
      <c r="AT578" s="1" t="e">
        <f>VLOOKUP(Tableau1[[#This Row],[Colonne3]],Tableau6[[#All],[krcposte]:[description ]],2,FALSE)</f>
        <v>#N/A</v>
      </c>
    </row>
    <row r="579" spans="1:46" x14ac:dyDescent="0.35">
      <c r="A579" s="1" t="str">
        <f>Tableau1[[#This Row],[Nº pièce référence]]</f>
        <v>4500697284</v>
      </c>
      <c r="B579" s="124"/>
      <c r="C579" s="1"/>
      <c r="D579" s="1"/>
      <c r="E579" s="1" t="s">
        <v>2084</v>
      </c>
      <c r="F579" s="178"/>
      <c r="G579" s="123"/>
      <c r="H579" s="73" t="s">
        <v>1957</v>
      </c>
      <c r="I579" s="42" t="s">
        <v>1957</v>
      </c>
      <c r="J579" s="73"/>
      <c r="K579" s="73"/>
      <c r="L579" s="1" t="s">
        <v>35</v>
      </c>
      <c r="M579" s="42"/>
      <c r="N579" s="42"/>
      <c r="O579" s="42"/>
      <c r="P579" s="42"/>
      <c r="Q579" s="73" t="s">
        <v>1818</v>
      </c>
      <c r="R579" s="226" t="str">
        <f>VLOOKUP(Tableau1[[#This Row],[POposte]],Tableau8[],15,FALSE)</f>
        <v>AA</v>
      </c>
      <c r="S579" s="226" t="str">
        <f>VLOOKUP(Tableau1[[#This Row],[POposte]],Tableau8[],14,FALSE)</f>
        <v>XX</v>
      </c>
      <c r="T579" s="75" t="str">
        <f>IF(Tableau1[[#This Row],[Strat lancement]]="A0",IF(Tableau1[[#This Row],[Statut lancement]]="X","OK","NOK"),IF(Tableau1[[#This Row],[Strat lancement]]="AA",IF(Tableau1[[#This Row],[Statut lancement]]="XX","OK","NOK"),IF(Tableau1[[#This Row],[Strat lancement]]="BB",IF(Tableau1[[#This Row],[Statut lancement]]="XXX","OK","NOK"))))</f>
        <v>OK</v>
      </c>
      <c r="U579" s="18" t="s">
        <v>2085</v>
      </c>
      <c r="V579" s="1" t="s">
        <v>2086</v>
      </c>
      <c r="W579" s="1" t="s">
        <v>88</v>
      </c>
      <c r="X579" s="2">
        <v>44126</v>
      </c>
      <c r="Y579" s="1" t="s">
        <v>2087</v>
      </c>
      <c r="Z579" s="1" t="s">
        <v>219</v>
      </c>
      <c r="AA579" s="2">
        <v>44126</v>
      </c>
      <c r="AB579" s="1" t="s">
        <v>220</v>
      </c>
      <c r="AC579" s="1" t="str">
        <f>VLOOKUP(Tableau1[[#This Row],[POposte]],Tableau8[#All],18,FALSE)</f>
        <v/>
      </c>
      <c r="AD579" s="236" t="str">
        <f>CONCATENATE(Tableau1[[#This Row],[Nº pièce référence]],Tableau1[[#This Row],[Poste de réf.]])</f>
        <v>450069728410</v>
      </c>
      <c r="AE579" s="237">
        <f>VLOOKUP(Tableau1[[#This Row],[POposte]],Tableau5[#All],5,FALSE)</f>
        <v>6146.96</v>
      </c>
      <c r="AF579" s="238" t="s">
        <v>52</v>
      </c>
      <c r="AG579" s="237">
        <f>VLOOKUP(Tableau1[[#This Row],[POposte]],Tableau5[#All],6,FALSE)</f>
        <v>6146.96</v>
      </c>
      <c r="AH579" s="238" t="s">
        <v>52</v>
      </c>
      <c r="AI579" s="239">
        <f>Tableau1[[#This Row],[Montant Engagé PO]]-Tableau1[[#This Row],[Montant Liquidé]]</f>
        <v>0</v>
      </c>
      <c r="AJ579" s="237" t="str">
        <f>VLOOKUP(Tableau1[[#This Row],[POposte]],Tableau5[#All],3,FALSE)</f>
        <v>300020861</v>
      </c>
      <c r="AK579" s="237" t="str">
        <f>VLOOKUP(Tableau1[[#This Row],[POposte]],Tableau5[#All],4,FALSE)</f>
        <v>7</v>
      </c>
      <c r="AL579" s="146" t="str">
        <f>VLOOKUP(Tableau1[[#This Row],[POposte]],Tableau5[#All],2,FALSE)</f>
        <v>255223121102</v>
      </c>
      <c r="AM579" s="237" t="str">
        <f>VLOOKUP(Tableau1[[#This Row],[POposte]],Tableau8[],9,FALSE)</f>
        <v>Z</v>
      </c>
      <c r="AN579" s="241">
        <f>VLOOKUP(Tableau1[[#This Row],[POposte]],Tableau8[],16,FALSE)</f>
        <v>1</v>
      </c>
      <c r="AO579" s="200">
        <f>VLOOKUP(Tableau1[[#This Row],[POposte]],Tableau8[],17,FALSE)</f>
        <v>0</v>
      </c>
      <c r="AP579" s="1" t="str">
        <f>VLOOKUP(Tableau1[[#This Row],[POposte]],Tableau13[#All],10,FALSE)</f>
        <v>0800</v>
      </c>
      <c r="AQ579" s="1" t="str">
        <f>VLOOKUP(MID(Tableau1[[#This Row],[Codenva]],1,2),Tableau36[],2,FALSE)</f>
        <v>Overheidsopdrachten van beperkte waarde (0800)</v>
      </c>
      <c r="AR579" s="1" t="str">
        <f>VLOOKUP(Tableau1[[#This Row],[POposte]],Tableau13[#All],16,FALSE)</f>
        <v/>
      </c>
      <c r="AS579" s="285" t="str">
        <f>Tableau1[[#This Row],[KRC]]&amp;Tableau1[[#This Row],[Poste KRC]]</f>
        <v>3000208617</v>
      </c>
      <c r="AT579" s="1" t="str">
        <f>VLOOKUP(Tableau1[[#This Row],[Colonne3]],Tableau6[[#All],[krcposte]:[description ]],2,FALSE)</f>
        <v>Transport</v>
      </c>
    </row>
    <row r="580" spans="1:46" x14ac:dyDescent="0.35">
      <c r="A580" s="1" t="str">
        <f>Tableau1[[#This Row],[Nº pièce référence]]</f>
        <v>4500697397</v>
      </c>
      <c r="B580" s="205"/>
      <c r="C580" s="1" t="s">
        <v>136</v>
      </c>
      <c r="D580" s="1" t="s">
        <v>2088</v>
      </c>
      <c r="E580" s="1" t="s">
        <v>2089</v>
      </c>
      <c r="F580" s="178"/>
      <c r="G580" s="123"/>
      <c r="H580" s="75">
        <v>44122</v>
      </c>
      <c r="I580" s="42">
        <v>23541</v>
      </c>
      <c r="J580" s="73"/>
      <c r="K580" s="73"/>
      <c r="L580" s="176" t="s">
        <v>276</v>
      </c>
      <c r="M580" s="73" t="s">
        <v>332</v>
      </c>
      <c r="N580" s="42"/>
      <c r="O580" s="42"/>
      <c r="P580" s="42" t="s">
        <v>1864</v>
      </c>
      <c r="Q580" s="75">
        <v>44123</v>
      </c>
      <c r="R580" s="226" t="str">
        <f>VLOOKUP(Tableau1[[#This Row],[POposte]],Tableau8[],15,FALSE)</f>
        <v>BB</v>
      </c>
      <c r="S580" s="226" t="str">
        <f>VLOOKUP(Tableau1[[#This Row],[POposte]],Tableau8[],14,FALSE)</f>
        <v>XXX</v>
      </c>
      <c r="T580" s="75" t="str">
        <f>IF(Tableau1[[#This Row],[Strat lancement]]="A0",IF(Tableau1[[#This Row],[Statut lancement]]="X","OK","NOK"),IF(Tableau1[[#This Row],[Strat lancement]]="AA",IF(Tableau1[[#This Row],[Statut lancement]]="XX","OK","NOK"),IF(Tableau1[[#This Row],[Strat lancement]]="BB",IF(Tableau1[[#This Row],[Statut lancement]]="XXX","OK","NOK"))))</f>
        <v>OK</v>
      </c>
      <c r="U580" s="18" t="s">
        <v>2090</v>
      </c>
      <c r="V580" s="1" t="s">
        <v>2091</v>
      </c>
      <c r="W580" s="1" t="s">
        <v>88</v>
      </c>
      <c r="X580" s="2">
        <v>44126</v>
      </c>
      <c r="Y580" s="1" t="s">
        <v>2092</v>
      </c>
      <c r="Z580" s="1" t="s">
        <v>219</v>
      </c>
      <c r="AA580" s="2">
        <v>44126</v>
      </c>
      <c r="AB580" s="1" t="s">
        <v>220</v>
      </c>
      <c r="AC580" s="1" t="str">
        <f>VLOOKUP(Tableau1[[#This Row],[POposte]],Tableau8[#All],18,FALSE)</f>
        <v/>
      </c>
      <c r="AD580" s="236" t="str">
        <f>CONCATENATE(Tableau1[[#This Row],[Nº pièce référence]],Tableau1[[#This Row],[Poste de réf.]])</f>
        <v>450069739710</v>
      </c>
      <c r="AE580" s="237">
        <f>VLOOKUP(Tableau1[[#This Row],[POposte]],Tableau5[#All],5,FALSE)</f>
        <v>544500</v>
      </c>
      <c r="AF580" s="238" t="s">
        <v>52</v>
      </c>
      <c r="AG580" s="237">
        <f>VLOOKUP(Tableau1[[#This Row],[POposte]],Tableau5[#All],6,FALSE)</f>
        <v>0</v>
      </c>
      <c r="AH580" s="238" t="s">
        <v>52</v>
      </c>
      <c r="AI580" s="239">
        <f>Tableau1[[#This Row],[Montant Engagé PO]]-Tableau1[[#This Row],[Montant Liquidé]]</f>
        <v>544500</v>
      </c>
      <c r="AJ580" s="237" t="str">
        <f>VLOOKUP(Tableau1[[#This Row],[POposte]],Tableau5[#All],3,FALSE)</f>
        <v>300020861</v>
      </c>
      <c r="AK580" s="237" t="str">
        <f>VLOOKUP(Tableau1[[#This Row],[POposte]],Tableau5[#All],4,FALSE)</f>
        <v>2</v>
      </c>
      <c r="AL580" s="146" t="str">
        <f>VLOOKUP(Tableau1[[#This Row],[POposte]],Tableau5[#All],2,FALSE)</f>
        <v>255223121102</v>
      </c>
      <c r="AM580" s="237" t="str">
        <f>VLOOKUP(Tableau1[[#This Row],[POposte]],Tableau8[],9,FALSE)</f>
        <v>L</v>
      </c>
      <c r="AN580" s="241">
        <f>VLOOKUP(Tableau1[[#This Row],[POposte]],Tableau8[],16,FALSE)</f>
        <v>4000</v>
      </c>
      <c r="AO580" s="200">
        <f>VLOOKUP(Tableau1[[#This Row],[POposte]],Tableau8[],17,FALSE)</f>
        <v>4000</v>
      </c>
      <c r="AP580" s="1" t="str">
        <f>VLOOKUP(Tableau1[[#This Row],[POposte]],Tableau13[#All],10,FALSE)</f>
        <v>0500</v>
      </c>
      <c r="AQ580" s="1" t="str">
        <f>VLOOKUP(MID(Tableau1[[#This Row],[Codenva]],1,2),Tableau36[],2,FALSE)</f>
        <v>Onderhandelingsprocedure zonder voorafgaande bekendmaking (0500)</v>
      </c>
      <c r="AR580" s="1" t="str">
        <f>VLOOKUP(Tableau1[[#This Row],[POposte]],Tableau13[#All],16,FALSE)</f>
        <v/>
      </c>
      <c r="AS580" s="285" t="str">
        <f>Tableau1[[#This Row],[KRC]]&amp;Tableau1[[#This Row],[Poste KRC]]</f>
        <v>3000208612</v>
      </c>
      <c r="AT580" s="1" t="str">
        <f>VLOOKUP(Tableau1[[#This Row],[Colonne3]],Tableau6[[#All],[krcposte]:[description ]],2,FALSE)</f>
        <v>Testing/reactifs</v>
      </c>
    </row>
    <row r="581" spans="1:46" x14ac:dyDescent="0.35">
      <c r="A581" s="1" t="str">
        <f>Tableau1[[#This Row],[Nº pièce référence]]</f>
        <v>4500697539</v>
      </c>
      <c r="B581" s="205"/>
      <c r="C581" s="1" t="s">
        <v>136</v>
      </c>
      <c r="D581" s="1" t="s">
        <v>2093</v>
      </c>
      <c r="E581" s="1" t="s">
        <v>2094</v>
      </c>
      <c r="F581" s="178"/>
      <c r="G581" s="125">
        <v>0.5</v>
      </c>
      <c r="H581" s="75">
        <v>44122</v>
      </c>
      <c r="I581" s="42">
        <v>23541</v>
      </c>
      <c r="J581" s="73"/>
      <c r="K581" s="73"/>
      <c r="L581" s="176" t="s">
        <v>276</v>
      </c>
      <c r="M581" s="33" t="s">
        <v>332</v>
      </c>
      <c r="N581" s="42"/>
      <c r="O581" s="42"/>
      <c r="P581" s="42" t="s">
        <v>1864</v>
      </c>
      <c r="Q581" s="75">
        <v>44123</v>
      </c>
      <c r="R581" s="226" t="str">
        <f>VLOOKUP(Tableau1[[#This Row],[POposte]],Tableau8[],15,FALSE)</f>
        <v>BB</v>
      </c>
      <c r="S581" s="226" t="str">
        <f>VLOOKUP(Tableau1[[#This Row],[POposte]],Tableau8[],14,FALSE)</f>
        <v>XXX</v>
      </c>
      <c r="T581" s="75" t="str">
        <f>IF(Tableau1[[#This Row],[Strat lancement]]="A0",IF(Tableau1[[#This Row],[Statut lancement]]="X","OK","NOK"),IF(Tableau1[[#This Row],[Strat lancement]]="AA",IF(Tableau1[[#This Row],[Statut lancement]]="XX","OK","NOK"),IF(Tableau1[[#This Row],[Strat lancement]]="BB",IF(Tableau1[[#This Row],[Statut lancement]]="XXX","OK","NOK"))))</f>
        <v>OK</v>
      </c>
      <c r="U581" s="18" t="s">
        <v>2095</v>
      </c>
      <c r="V581" s="1" t="s">
        <v>2096</v>
      </c>
      <c r="W581" s="1" t="s">
        <v>88</v>
      </c>
      <c r="X581" s="2">
        <v>44126</v>
      </c>
      <c r="Y581" s="1" t="s">
        <v>2097</v>
      </c>
      <c r="Z581" s="1" t="s">
        <v>219</v>
      </c>
      <c r="AA581" s="2">
        <v>44126</v>
      </c>
      <c r="AB581" s="1" t="s">
        <v>220</v>
      </c>
      <c r="AC581" s="1" t="str">
        <f>VLOOKUP(Tableau1[[#This Row],[POposte]],Tableau8[#All],18,FALSE)</f>
        <v>I3</v>
      </c>
      <c r="AD581" s="236" t="str">
        <f>CONCATENATE(Tableau1[[#This Row],[Nº pièce référence]],Tableau1[[#This Row],[Poste de réf.]])</f>
        <v>450069753910</v>
      </c>
      <c r="AE581" s="237">
        <f>VLOOKUP(Tableau1[[#This Row],[POposte]],Tableau5[#All],5,FALSE)</f>
        <v>726000</v>
      </c>
      <c r="AF581" s="238" t="s">
        <v>52</v>
      </c>
      <c r="AG581" s="237">
        <f>VLOOKUP(Tableau1[[#This Row],[POposte]],Tableau5[#All],6,FALSE)</f>
        <v>300000</v>
      </c>
      <c r="AH581" s="238" t="s">
        <v>52</v>
      </c>
      <c r="AI581" s="239">
        <f>Tableau1[[#This Row],[Montant Engagé PO]]-Tableau1[[#This Row],[Montant Liquidé]]</f>
        <v>426000</v>
      </c>
      <c r="AJ581" s="237" t="str">
        <f>VLOOKUP(Tableau1[[#This Row],[POposte]],Tableau5[#All],3,FALSE)</f>
        <v>300020861</v>
      </c>
      <c r="AK581" s="237" t="str">
        <f>VLOOKUP(Tableau1[[#This Row],[POposte]],Tableau5[#All],4,FALSE)</f>
        <v>2</v>
      </c>
      <c r="AL581" s="146" t="str">
        <f>VLOOKUP(Tableau1[[#This Row],[POposte]],Tableau5[#All],2,FALSE)</f>
        <v>255223121102</v>
      </c>
      <c r="AM581" s="237" t="str">
        <f>VLOOKUP(Tableau1[[#This Row],[POposte]],Tableau8[],9,FALSE)</f>
        <v>L</v>
      </c>
      <c r="AN581" s="241">
        <f>VLOOKUP(Tableau1[[#This Row],[POposte]],Tableau8[],16,FALSE)</f>
        <v>4000</v>
      </c>
      <c r="AO581" s="200">
        <f>VLOOKUP(Tableau1[[#This Row],[POposte]],Tableau8[],17,FALSE)</f>
        <v>4000</v>
      </c>
      <c r="AP581" s="1" t="str">
        <f>VLOOKUP(Tableau1[[#This Row],[POposte]],Tableau13[#All],10,FALSE)</f>
        <v>0500</v>
      </c>
      <c r="AQ581" s="1" t="str">
        <f>VLOOKUP(MID(Tableau1[[#This Row],[Codenva]],1,2),Tableau36[],2,FALSE)</f>
        <v>Onderhandelingsprocedure zonder voorafgaande bekendmaking (0500)</v>
      </c>
      <c r="AR581" s="1" t="str">
        <f>VLOOKUP(Tableau1[[#This Row],[POposte]],Tableau13[#All],16,FALSE)</f>
        <v/>
      </c>
      <c r="AS581" s="285" t="str">
        <f>Tableau1[[#This Row],[KRC]]&amp;Tableau1[[#This Row],[Poste KRC]]</f>
        <v>3000208612</v>
      </c>
      <c r="AT581" s="1" t="str">
        <f>VLOOKUP(Tableau1[[#This Row],[Colonne3]],Tableau6[[#All],[krcposte]:[description ]],2,FALSE)</f>
        <v>Testing/reactifs</v>
      </c>
    </row>
    <row r="582" spans="1:46" x14ac:dyDescent="0.35">
      <c r="A582" s="1" t="str">
        <f>Tableau1[[#This Row],[Nº pièce référence]]</f>
        <v>4500697541</v>
      </c>
      <c r="B582" s="205" t="s">
        <v>2098</v>
      </c>
      <c r="C582" s="159" t="s">
        <v>136</v>
      </c>
      <c r="D582" s="159" t="s">
        <v>2099</v>
      </c>
      <c r="E582" s="159" t="s">
        <v>2100</v>
      </c>
      <c r="F582" s="178"/>
      <c r="G582" s="123"/>
      <c r="H582" s="75" t="s">
        <v>2101</v>
      </c>
      <c r="I582" s="42">
        <v>23541</v>
      </c>
      <c r="J582" s="73"/>
      <c r="K582" s="73"/>
      <c r="L582" s="176" t="s">
        <v>276</v>
      </c>
      <c r="M582" s="33" t="s">
        <v>332</v>
      </c>
      <c r="N582" s="42"/>
      <c r="O582" s="42"/>
      <c r="P582" s="42" t="s">
        <v>1864</v>
      </c>
      <c r="Q582" s="75" t="s">
        <v>2102</v>
      </c>
      <c r="R582" s="226" t="str">
        <f>VLOOKUP(Tableau1[[#This Row],[POposte]],Tableau8[],15,FALSE)</f>
        <v/>
      </c>
      <c r="S582" s="226" t="str">
        <f>VLOOKUP(Tableau1[[#This Row],[POposte]],Tableau8[],14,FALSE)</f>
        <v/>
      </c>
      <c r="T582" s="75" t="b">
        <f>IF(Tableau1[[#This Row],[Strat lancement]]="A0",IF(Tableau1[[#This Row],[Statut lancement]]="X","OK","NOK"),IF(Tableau1[[#This Row],[Strat lancement]]="AA",IF(Tableau1[[#This Row],[Statut lancement]]="XX","OK","NOK"),IF(Tableau1[[#This Row],[Strat lancement]]="BB",IF(Tableau1[[#This Row],[Statut lancement]]="XXX","OK","NOK"))))</f>
        <v>0</v>
      </c>
      <c r="U582" s="18" t="s">
        <v>2103</v>
      </c>
      <c r="V582" s="93" t="s">
        <v>2104</v>
      </c>
      <c r="W582" s="1" t="s">
        <v>88</v>
      </c>
      <c r="X582" s="2">
        <v>44126</v>
      </c>
      <c r="Y582" s="1" t="s">
        <v>2105</v>
      </c>
      <c r="Z582" s="1" t="s">
        <v>219</v>
      </c>
      <c r="AA582" s="2">
        <v>44126</v>
      </c>
      <c r="AB582" s="1" t="s">
        <v>220</v>
      </c>
      <c r="AC582" s="1" t="str">
        <f>VLOOKUP(Tableau1[[#This Row],[POposte]],Tableau8[#All],18,FALSE)</f>
        <v>I3</v>
      </c>
      <c r="AD582" s="236" t="str">
        <f>CONCATENATE(Tableau1[[#This Row],[Nº pièce référence]],Tableau1[[#This Row],[Poste de réf.]])</f>
        <v>450069754110</v>
      </c>
      <c r="AE582" s="237">
        <f>VLOOKUP(Tableau1[[#This Row],[POposte]],Tableau5[#All],5,FALSE)</f>
        <v>0</v>
      </c>
      <c r="AF582" s="238" t="s">
        <v>52</v>
      </c>
      <c r="AG582" s="237">
        <f>VLOOKUP(Tableau1[[#This Row],[POposte]],Tableau5[#All],6,FALSE)</f>
        <v>0</v>
      </c>
      <c r="AH582" s="238" t="s">
        <v>52</v>
      </c>
      <c r="AI582" s="239">
        <f>Tableau1[[#This Row],[Montant Engagé PO]]-Tableau1[[#This Row],[Montant Liquidé]]</f>
        <v>0</v>
      </c>
      <c r="AJ582" s="237" t="str">
        <f>VLOOKUP(Tableau1[[#This Row],[POposte]],Tableau5[#All],3,FALSE)</f>
        <v>300020861</v>
      </c>
      <c r="AK582" s="237" t="str">
        <f>VLOOKUP(Tableau1[[#This Row],[POposte]],Tableau5[#All],4,FALSE)</f>
        <v>2</v>
      </c>
      <c r="AL582" s="146" t="str">
        <f>VLOOKUP(Tableau1[[#This Row],[POposte]],Tableau5[#All],2,FALSE)</f>
        <v>255223121102</v>
      </c>
      <c r="AM582" s="237" t="str">
        <f>VLOOKUP(Tableau1[[#This Row],[POposte]],Tableau8[],9,FALSE)</f>
        <v>L</v>
      </c>
      <c r="AN582" s="241">
        <f>VLOOKUP(Tableau1[[#This Row],[POposte]],Tableau8[],16,FALSE)</f>
        <v>100000</v>
      </c>
      <c r="AO582" s="200">
        <f>VLOOKUP(Tableau1[[#This Row],[POposte]],Tableau8[],17,FALSE)</f>
        <v>0</v>
      </c>
      <c r="AP582" s="1" t="str">
        <f>VLOOKUP(Tableau1[[#This Row],[POposte]],Tableau13[#All],10,FALSE)</f>
        <v>0500</v>
      </c>
      <c r="AQ582" s="1" t="str">
        <f>VLOOKUP(MID(Tableau1[[#This Row],[Codenva]],1,2),Tableau36[],2,FALSE)</f>
        <v>Onderhandelingsprocedure zonder voorafgaande bekendmaking (0500)</v>
      </c>
      <c r="AR582" s="1" t="str">
        <f>VLOOKUP(Tableau1[[#This Row],[POposte]],Tableau13[#All],16,FALSE)</f>
        <v>L</v>
      </c>
      <c r="AS582" s="285" t="str">
        <f>Tableau1[[#This Row],[KRC]]&amp;Tableau1[[#This Row],[Poste KRC]]</f>
        <v>3000208612</v>
      </c>
      <c r="AT582" s="1" t="str">
        <f>VLOOKUP(Tableau1[[#This Row],[Colonne3]],Tableau6[[#All],[krcposte]:[description ]],2,FALSE)</f>
        <v>Testing/reactifs</v>
      </c>
    </row>
    <row r="583" spans="1:46" x14ac:dyDescent="0.35">
      <c r="A583" s="1" t="str">
        <f>Tableau1[[#This Row],[Nº pièce référence]]</f>
        <v>4500700136</v>
      </c>
      <c r="B583" s="124"/>
      <c r="C583" s="1"/>
      <c r="D583" s="1"/>
      <c r="E583" s="1" t="s">
        <v>2056</v>
      </c>
      <c r="F583" s="178"/>
      <c r="G583" s="123"/>
      <c r="H583" s="73"/>
      <c r="I583" s="42"/>
      <c r="J583" s="73"/>
      <c r="K583" s="73"/>
      <c r="L583" s="1" t="s">
        <v>35</v>
      </c>
      <c r="M583" s="42"/>
      <c r="N583" s="42"/>
      <c r="O583" s="42"/>
      <c r="P583" s="42"/>
      <c r="Q583" s="73"/>
      <c r="R583" s="226" t="str">
        <f>VLOOKUP(Tableau1[[#This Row],[POposte]],Tableau8[],15,FALSE)</f>
        <v>BB</v>
      </c>
      <c r="S583" s="226" t="str">
        <f>VLOOKUP(Tableau1[[#This Row],[POposte]],Tableau8[],14,FALSE)</f>
        <v/>
      </c>
      <c r="T583" s="75" t="str">
        <f>IF(Tableau1[[#This Row],[Strat lancement]]="A0",IF(Tableau1[[#This Row],[Statut lancement]]="X","OK","NOK"),IF(Tableau1[[#This Row],[Strat lancement]]="AA",IF(Tableau1[[#This Row],[Statut lancement]]="XX","OK","NOK"),IF(Tableau1[[#This Row],[Strat lancement]]="BB",IF(Tableau1[[#This Row],[Statut lancement]]="XXX","OK","NOK"))))</f>
        <v>NOK</v>
      </c>
      <c r="U583" s="18" t="s">
        <v>2057</v>
      </c>
      <c r="V583" s="1" t="s">
        <v>2058</v>
      </c>
      <c r="W583" s="1" t="s">
        <v>222</v>
      </c>
      <c r="X583" s="2">
        <v>44144</v>
      </c>
      <c r="Y583" s="1" t="s">
        <v>2106</v>
      </c>
      <c r="Z583" s="1" t="s">
        <v>219</v>
      </c>
      <c r="AA583" s="2">
        <v>44144</v>
      </c>
      <c r="AB583" s="1" t="s">
        <v>220</v>
      </c>
      <c r="AC583" s="1" t="str">
        <f>VLOOKUP(Tableau1[[#This Row],[POposte]],Tableau8[#All],18,FALSE)</f>
        <v/>
      </c>
      <c r="AD583" s="236" t="str">
        <f>CONCATENATE(Tableau1[[#This Row],[Nº pièce référence]],Tableau1[[#This Row],[Poste de réf.]])</f>
        <v>450070013630</v>
      </c>
      <c r="AE583" s="237">
        <f>VLOOKUP(Tableau1[[#This Row],[POposte]],Tableau5[#All],5,FALSE)</f>
        <v>3448.5</v>
      </c>
      <c r="AF583" s="238" t="s">
        <v>52</v>
      </c>
      <c r="AG583" s="237">
        <f>VLOOKUP(Tableau1[[#This Row],[POposte]],Tableau5[#All],6,FALSE)</f>
        <v>0</v>
      </c>
      <c r="AH583" s="238" t="s">
        <v>52</v>
      </c>
      <c r="AI583" s="239">
        <f>Tableau1[[#This Row],[Montant Engagé PO]]-Tableau1[[#This Row],[Montant Liquidé]]</f>
        <v>3448.5</v>
      </c>
      <c r="AJ583" s="237" t="str">
        <f>VLOOKUP(Tableau1[[#This Row],[POposte]],Tableau5[#All],3,FALSE)</f>
        <v>300020861</v>
      </c>
      <c r="AK583" s="237" t="str">
        <f>VLOOKUP(Tableau1[[#This Row],[POposte]],Tableau5[#All],4,FALSE)</f>
        <v>2</v>
      </c>
      <c r="AL583" s="146" t="str">
        <f>VLOOKUP(Tableau1[[#This Row],[POposte]],Tableau5[#All],2,FALSE)</f>
        <v>255223121102</v>
      </c>
      <c r="AM583" s="243" t="str">
        <f>VLOOKUP(Tableau1[[#This Row],[POposte]],Tableau8[],9,FALSE)</f>
        <v>L</v>
      </c>
      <c r="AN583" s="241">
        <f>VLOOKUP(Tableau1[[#This Row],[POposte]],Tableau8[],16,FALSE)</f>
        <v>0.8</v>
      </c>
      <c r="AO583" s="200">
        <f>VLOOKUP(Tableau1[[#This Row],[POposte]],Tableau8[],17,FALSE)</f>
        <v>0.8</v>
      </c>
      <c r="AP583" s="1" t="str">
        <f>VLOOKUP(Tableau1[[#This Row],[POposte]],Tableau13[#All],10,FALSE)</f>
        <v>0500</v>
      </c>
      <c r="AQ583" s="1" t="str">
        <f>VLOOKUP(MID(Tableau1[[#This Row],[Codenva]],1,2),Tableau36[],2,FALSE)</f>
        <v>Onderhandelingsprocedure zonder voorafgaande bekendmaking (0500)</v>
      </c>
      <c r="AR583" s="1" t="str">
        <f>VLOOKUP(Tableau1[[#This Row],[POposte]],Tableau13[#All],16,FALSE)</f>
        <v/>
      </c>
      <c r="AS583" s="285" t="str">
        <f>Tableau1[[#This Row],[KRC]]&amp;Tableau1[[#This Row],[Poste KRC]]</f>
        <v>3000208612</v>
      </c>
      <c r="AT583" s="1" t="str">
        <f>VLOOKUP(Tableau1[[#This Row],[Colonne3]],Tableau6[[#All],[krcposte]:[description ]],2,FALSE)</f>
        <v>Testing/reactifs</v>
      </c>
    </row>
    <row r="584" spans="1:46" ht="29" x14ac:dyDescent="0.35">
      <c r="A584" s="1" t="str">
        <f>Tableau1[[#This Row],[Nº pièce référence]]</f>
        <v>4500681592</v>
      </c>
      <c r="B584" s="208" t="s">
        <v>2107</v>
      </c>
      <c r="C584" s="1"/>
      <c r="D584" s="1" t="s">
        <v>2108</v>
      </c>
      <c r="E584" s="1" t="s">
        <v>2109</v>
      </c>
      <c r="F584" s="92"/>
      <c r="G584" s="127">
        <v>0</v>
      </c>
      <c r="H584" s="95" t="s">
        <v>2110</v>
      </c>
      <c r="I584" s="33" t="s">
        <v>2111</v>
      </c>
      <c r="J584" s="73" t="s">
        <v>2112</v>
      </c>
      <c r="K584" s="73"/>
      <c r="L584" s="176" t="s">
        <v>276</v>
      </c>
      <c r="M584" s="73" t="s">
        <v>332</v>
      </c>
      <c r="N584" s="33"/>
      <c r="O584" s="33" t="s">
        <v>2113</v>
      </c>
      <c r="P584" s="33" t="s">
        <v>1864</v>
      </c>
      <c r="Q584" s="184" t="s">
        <v>2114</v>
      </c>
      <c r="R584" s="227" t="str">
        <f>VLOOKUP(Tableau1[[#This Row],[POposte]],Tableau8[],15,FALSE)</f>
        <v>BB</v>
      </c>
      <c r="S584" s="227" t="str">
        <f>VLOOKUP(Tableau1[[#This Row],[POposte]],Tableau8[],14,FALSE)</f>
        <v>XXX</v>
      </c>
      <c r="T584" s="184" t="str">
        <f>IF(Tableau1[[#This Row],[Strat lancement]]="A0",IF(Tableau1[[#This Row],[Statut lancement]]="X","OK","NOK"),IF(Tableau1[[#This Row],[Strat lancement]]="AA",IF(Tableau1[[#This Row],[Statut lancement]]="XX","OK","NOK"),IF(Tableau1[[#This Row],[Strat lancement]]="BB",IF(Tableau1[[#This Row],[Statut lancement]]="XXX","OK","NOK"))))</f>
        <v>OK</v>
      </c>
      <c r="U584" s="18" t="s">
        <v>2115</v>
      </c>
      <c r="V584" s="1" t="s">
        <v>2116</v>
      </c>
      <c r="W584" s="1" t="s">
        <v>88</v>
      </c>
      <c r="X584" s="2">
        <v>44018</v>
      </c>
      <c r="Y584" s="1" t="s">
        <v>2117</v>
      </c>
      <c r="Z584" s="1" t="s">
        <v>219</v>
      </c>
      <c r="AA584" s="2">
        <v>44018</v>
      </c>
      <c r="AB584" s="1" t="s">
        <v>220</v>
      </c>
      <c r="AC584" s="1" t="str">
        <f>VLOOKUP(Tableau1[[#This Row],[POposte]],Tableau8[#All],18,FALSE)</f>
        <v/>
      </c>
      <c r="AD584" s="236" t="str">
        <f>CONCATENATE(Tableau1[[#This Row],[Nº pièce référence]],Tableau1[[#This Row],[Poste de réf.]])</f>
        <v>450068159210</v>
      </c>
      <c r="AE584" s="237">
        <f>VLOOKUP(Tableau1[[#This Row],[POposte]],Tableau5[#All],5,FALSE)</f>
        <v>2419239.69</v>
      </c>
      <c r="AF584" s="238" t="s">
        <v>52</v>
      </c>
      <c r="AG584" s="237">
        <f>VLOOKUP(Tableau1[[#This Row],[POposte]],Tableau5[#All],6,FALSE)</f>
        <v>2131116.1999999997</v>
      </c>
      <c r="AH584" s="238" t="s">
        <v>52</v>
      </c>
      <c r="AI584" s="239">
        <f>Tableau1[[#This Row],[Montant Engagé PO]]-Tableau1[[#This Row],[Montant Liquidé]]</f>
        <v>288123.49000000022</v>
      </c>
      <c r="AJ584" s="237" t="str">
        <f>VLOOKUP(Tableau1[[#This Row],[POposte]],Tableau5[#All],3,FALSE)</f>
        <v>300020861</v>
      </c>
      <c r="AK584" s="237" t="str">
        <f>VLOOKUP(Tableau1[[#This Row],[POposte]],Tableau5[#All],4,FALSE)</f>
        <v>7</v>
      </c>
      <c r="AL584" s="146" t="str">
        <f>VLOOKUP(Tableau1[[#This Row],[POposte]],Tableau5[#All],2,FALSE)</f>
        <v>255223121102</v>
      </c>
      <c r="AM584" s="237" t="str">
        <f>VLOOKUP(Tableau1[[#This Row],[POposte]],Tableau8[],9,FALSE)</f>
        <v>Z</v>
      </c>
      <c r="AN584" s="241">
        <f>VLOOKUP(Tableau1[[#This Row],[POposte]],Tableau8[],16,FALSE)</f>
        <v>1</v>
      </c>
      <c r="AO584" s="200">
        <f>VLOOKUP(Tableau1[[#This Row],[POposte]],Tableau8[],17,FALSE)</f>
        <v>0</v>
      </c>
      <c r="AP584" s="1" t="str">
        <f>VLOOKUP(Tableau1[[#This Row],[POposte]],Tableau13[#All],10,FALSE)</f>
        <v>0520</v>
      </c>
      <c r="AQ584" s="1" t="str">
        <f>VLOOKUP(MID(Tableau1[[#This Row],[Codenva]],1,2),Tableau36[],2,FALSE)</f>
        <v>Onderhandelingsprocedure zonder voorafgaande bekendmaking (0500)</v>
      </c>
      <c r="AR584" s="1" t="str">
        <f>VLOOKUP(Tableau1[[#This Row],[POposte]],Tableau13[#All],16,FALSE)</f>
        <v/>
      </c>
      <c r="AS584" s="285" t="str">
        <f>Tableau1[[#This Row],[KRC]]&amp;Tableau1[[#This Row],[Poste KRC]]</f>
        <v>3000208617</v>
      </c>
      <c r="AT584" s="1" t="str">
        <f>VLOOKUP(Tableau1[[#This Row],[Colonne3]],Tableau6[[#All],[krcposte]:[description ]],2,FALSE)</f>
        <v>Transport</v>
      </c>
    </row>
    <row r="585" spans="1:46" ht="72.5" hidden="1" x14ac:dyDescent="0.35">
      <c r="A585" s="1">
        <f>Tableau1[[#This Row],[Nº pièce référence]]</f>
        <v>0</v>
      </c>
      <c r="B585" s="132" t="s">
        <v>2118</v>
      </c>
      <c r="C585" s="1" t="s">
        <v>121</v>
      </c>
      <c r="D585" s="185" t="s">
        <v>2119</v>
      </c>
      <c r="E585" s="1" t="s">
        <v>2120</v>
      </c>
      <c r="F585" s="178">
        <v>6510000</v>
      </c>
      <c r="G585" s="123"/>
      <c r="H585" s="75">
        <v>44103</v>
      </c>
      <c r="I585" s="42">
        <v>22686</v>
      </c>
      <c r="J585" s="73"/>
      <c r="K585" s="73"/>
      <c r="L585" s="77"/>
      <c r="M585" s="42"/>
      <c r="N585" s="42"/>
      <c r="O585" s="42"/>
      <c r="P585" s="96">
        <v>44159</v>
      </c>
      <c r="Q585" s="73"/>
      <c r="R585" s="226" t="e">
        <f>VLOOKUP(Tableau1[[#This Row],[POposte]],Tableau8[],15,FALSE)</f>
        <v>#N/A</v>
      </c>
      <c r="S585" s="226" t="e">
        <f>VLOOKUP(Tableau1[[#This Row],[POposte]],Tableau8[],14,FALSE)</f>
        <v>#N/A</v>
      </c>
      <c r="T585" s="75" t="e">
        <f>IF(Tableau1[[#This Row],[Strat lancement]]="A0",IF(Tableau1[[#This Row],[Statut lancement]]="X","OK","NOK"),IF(Tableau1[[#This Row],[Strat lancement]]="AA",IF(Tableau1[[#This Row],[Statut lancement]]="XX","OK","NOK"),IF(Tableau1[[#This Row],[Strat lancement]]="BB",IF(Tableau1[[#This Row],[Statut lancement]]="XXX","OK","NOK"))))</f>
        <v>#N/A</v>
      </c>
      <c r="U585" s="193"/>
      <c r="V585" s="1"/>
      <c r="W585" s="1"/>
      <c r="X585" s="2"/>
      <c r="Y585" s="1" t="s">
        <v>2121</v>
      </c>
      <c r="Z585" s="1"/>
      <c r="AA585" s="2"/>
      <c r="AB585" s="1"/>
      <c r="AC585" s="1" t="e">
        <f>VLOOKUP(Tableau1[[#This Row],[POposte]],Tableau8[#All],18,FALSE)</f>
        <v>#N/A</v>
      </c>
      <c r="AD585" s="236" t="str">
        <f>CONCATENATE(Tableau1[[#This Row],[Nº pièce référence]],Tableau1[[#This Row],[Poste de réf.]])</f>
        <v/>
      </c>
      <c r="AE585" s="237" t="e">
        <f>VLOOKUP(Tableau1[[#This Row],[POposte]],Tableau5[#All],5,FALSE)</f>
        <v>#N/A</v>
      </c>
      <c r="AF585" s="238" t="s">
        <v>52</v>
      </c>
      <c r="AG585" s="237" t="e">
        <f>VLOOKUP(Tableau1[[#This Row],[POposte]],Tableau5[#All],6,FALSE)</f>
        <v>#N/A</v>
      </c>
      <c r="AH585" s="238" t="s">
        <v>52</v>
      </c>
      <c r="AI585" s="239" t="e">
        <f>Tableau1[[#This Row],[Montant Engagé PO]]-Tableau1[[#This Row],[Montant Liquidé]]</f>
        <v>#N/A</v>
      </c>
      <c r="AJ585" s="237" t="e">
        <f>VLOOKUP(Tableau1[[#This Row],[POposte]],Tableau5[#All],3,FALSE)</f>
        <v>#N/A</v>
      </c>
      <c r="AK585" s="237" t="e">
        <f>VLOOKUP(Tableau1[[#This Row],[POposte]],Tableau5[#All],4,FALSE)</f>
        <v>#N/A</v>
      </c>
      <c r="AL585" s="158" t="s">
        <v>97</v>
      </c>
      <c r="AM585" s="244" t="e">
        <f>VLOOKUP(Tableau1[[#This Row],[POposte]],Tableau8[],9,FALSE)</f>
        <v>#N/A</v>
      </c>
      <c r="AN585" s="241" t="e">
        <f>VLOOKUP(Tableau1[[#This Row],[POposte]],Tableau8[],16,FALSE)</f>
        <v>#N/A</v>
      </c>
      <c r="AO585" s="200" t="e">
        <f>VLOOKUP(Tableau1[[#This Row],[POposte]],Tableau8[],17,FALSE)</f>
        <v>#N/A</v>
      </c>
      <c r="AP585" s="1" t="e">
        <f>VLOOKUP(Tableau1[[#This Row],[POposte]],Tableau13[#All],10,FALSE)</f>
        <v>#N/A</v>
      </c>
      <c r="AQ585" s="1" t="e">
        <f>VLOOKUP(MID(Tableau1[[#This Row],[Codenva]],1,2),Tableau36[],2,FALSE)</f>
        <v>#N/A</v>
      </c>
      <c r="AR585" s="1" t="e">
        <f>VLOOKUP(Tableau1[[#This Row],[POposte]],Tableau13[#All],16,FALSE)</f>
        <v>#N/A</v>
      </c>
      <c r="AS585" s="285" t="e">
        <f>Tableau1[[#This Row],[KRC]]&amp;Tableau1[[#This Row],[Poste KRC]]</f>
        <v>#N/A</v>
      </c>
      <c r="AT585" s="1" t="e">
        <f>VLOOKUP(Tableau1[[#This Row],[Colonne3]],Tableau6[[#All],[krcposte]:[description ]],2,FALSE)</f>
        <v>#N/A</v>
      </c>
    </row>
    <row r="586" spans="1:46" x14ac:dyDescent="0.35">
      <c r="A586" s="1" t="str">
        <f>Tableau1[[#This Row],[Nº pièce référence]]</f>
        <v>4500665132</v>
      </c>
      <c r="B586" s="205"/>
      <c r="C586" s="1"/>
      <c r="D586" s="1" t="s">
        <v>2122</v>
      </c>
      <c r="E586" s="1" t="s">
        <v>344</v>
      </c>
      <c r="F586" s="92"/>
      <c r="G586" s="123"/>
      <c r="H586" s="75">
        <v>43910</v>
      </c>
      <c r="I586" s="42">
        <v>9756</v>
      </c>
      <c r="J586" s="73"/>
      <c r="K586" s="73"/>
      <c r="L586" s="176" t="s">
        <v>276</v>
      </c>
      <c r="M586" s="73" t="s">
        <v>332</v>
      </c>
      <c r="N586" s="42"/>
      <c r="O586" s="42"/>
      <c r="P586" s="42" t="s">
        <v>1864</v>
      </c>
      <c r="Q586" s="75" t="e">
        <v>#N/A</v>
      </c>
      <c r="R586" s="226" t="str">
        <f>VLOOKUP(Tableau1[[#This Row],[POposte]],Tableau8[],15,FALSE)</f>
        <v>BB</v>
      </c>
      <c r="S586" s="226" t="str">
        <f>VLOOKUP(Tableau1[[#This Row],[POposte]],Tableau8[],14,FALSE)</f>
        <v>XX</v>
      </c>
      <c r="T586" s="75" t="str">
        <f>IF(Tableau1[[#This Row],[Strat lancement]]="A0",IF(Tableau1[[#This Row],[Statut lancement]]="X","OK","NOK"),IF(Tableau1[[#This Row],[Strat lancement]]="AA",IF(Tableau1[[#This Row],[Statut lancement]]="XX","OK","NOK"),IF(Tableau1[[#This Row],[Strat lancement]]="BB",IF(Tableau1[[#This Row],[Statut lancement]]="XXX","OK","NOK"))))</f>
        <v>NOK</v>
      </c>
      <c r="U586" s="18" t="s">
        <v>345</v>
      </c>
      <c r="V586" s="1" t="s">
        <v>2123</v>
      </c>
      <c r="W586" s="1" t="s">
        <v>88</v>
      </c>
      <c r="X586" s="2">
        <v>43906</v>
      </c>
      <c r="Y586" s="1" t="s">
        <v>279</v>
      </c>
      <c r="Z586" s="1" t="s">
        <v>219</v>
      </c>
      <c r="AA586" s="2">
        <v>43906</v>
      </c>
      <c r="AB586" s="1" t="s">
        <v>220</v>
      </c>
      <c r="AC586" s="1" t="str">
        <f>VLOOKUP(Tableau1[[#This Row],[POposte]],Tableau8[#All],18,FALSE)</f>
        <v/>
      </c>
      <c r="AD586" s="236" t="str">
        <f>CONCATENATE(Tableau1[[#This Row],[Nº pièce référence]],Tableau1[[#This Row],[Poste de réf.]])</f>
        <v>450066513210</v>
      </c>
      <c r="AE586" s="237">
        <f>VLOOKUP(Tableau1[[#This Row],[POposte]],Tableau5[#All],5,FALSE)</f>
        <v>7381000</v>
      </c>
      <c r="AF586" s="238" t="s">
        <v>52</v>
      </c>
      <c r="AG586" s="237">
        <f>VLOOKUP(Tableau1[[#This Row],[POposte]],Tableau5[#All],6,FALSE)</f>
        <v>7381000</v>
      </c>
      <c r="AH586" s="238" t="s">
        <v>52</v>
      </c>
      <c r="AI586" s="239">
        <f>Tableau1[[#This Row],[Montant Engagé PO]]-Tableau1[[#This Row],[Montant Liquidé]]</f>
        <v>0</v>
      </c>
      <c r="AJ586" s="237" t="str">
        <f>VLOOKUP(Tableau1[[#This Row],[POposte]],Tableau5[#All],3,FALSE)</f>
        <v>300020861</v>
      </c>
      <c r="AK586" s="237" t="str">
        <f>VLOOKUP(Tableau1[[#This Row],[POposte]],Tableau5[#All],4,FALSE)</f>
        <v>1</v>
      </c>
      <c r="AL586" s="146" t="str">
        <f>VLOOKUP(Tableau1[[#This Row],[POposte]],Tableau5[#All],2,FALSE)</f>
        <v>255223121102</v>
      </c>
      <c r="AM586" s="237" t="str">
        <f>VLOOKUP(Tableau1[[#This Row],[POposte]],Tableau8[],9,FALSE)</f>
        <v>Z</v>
      </c>
      <c r="AN586" s="241">
        <f>VLOOKUP(Tableau1[[#This Row],[POposte]],Tableau8[],16,FALSE)</f>
        <v>1</v>
      </c>
      <c r="AO586" s="200">
        <f>VLOOKUP(Tableau1[[#This Row],[POposte]],Tableau8[],17,FALSE)</f>
        <v>0</v>
      </c>
      <c r="AP586" s="1" t="str">
        <f>VLOOKUP(Tableau1[[#This Row],[POposte]],Tableau13[#All],10,FALSE)</f>
        <v>0600</v>
      </c>
      <c r="AQ586" s="1" t="str">
        <f>VLOOKUP(MID(Tableau1[[#This Row],[Codenva]],1,2),Tableau36[],2,FALSE)</f>
        <v>Raamovereenkomsten (0600)</v>
      </c>
      <c r="AR586" s="1" t="str">
        <f>VLOOKUP(Tableau1[[#This Row],[POposte]],Tableau13[#All],16,FALSE)</f>
        <v/>
      </c>
      <c r="AS586" s="285" t="str">
        <f>Tableau1[[#This Row],[KRC]]&amp;Tableau1[[#This Row],[Poste KRC]]</f>
        <v>3000208611</v>
      </c>
      <c r="AT586" s="1" t="str">
        <f>VLOOKUP(Tableau1[[#This Row],[Colonne3]],Tableau6[[#All],[krcposte]:[description ]],2,FALSE)</f>
        <v>PPE</v>
      </c>
    </row>
    <row r="587" spans="1:46" x14ac:dyDescent="0.35">
      <c r="A587" s="1" t="str">
        <f>Tableau1[[#This Row],[Nº pièce référence]]</f>
        <v>4500701677</v>
      </c>
      <c r="B587" s="205"/>
      <c r="C587" s="159" t="s">
        <v>136</v>
      </c>
      <c r="D587" s="1" t="s">
        <v>2124</v>
      </c>
      <c r="E587" s="1" t="s">
        <v>2125</v>
      </c>
      <c r="F587" s="178">
        <v>605000</v>
      </c>
      <c r="G587" s="123"/>
      <c r="H587" s="73"/>
      <c r="I587" s="42"/>
      <c r="J587" s="73"/>
      <c r="K587" s="73"/>
      <c r="L587" s="1" t="s">
        <v>35</v>
      </c>
      <c r="M587" s="42"/>
      <c r="N587" s="42"/>
      <c r="O587" s="42"/>
      <c r="P587" s="42"/>
      <c r="Q587" s="73" t="s">
        <v>903</v>
      </c>
      <c r="R587" s="226" t="str">
        <f>VLOOKUP(Tableau1[[#This Row],[POposte]],Tableau8[],15,FALSE)</f>
        <v>BB</v>
      </c>
      <c r="S587" s="226" t="str">
        <f>VLOOKUP(Tableau1[[#This Row],[POposte]],Tableau8[],14,FALSE)</f>
        <v>XXX</v>
      </c>
      <c r="T587" s="75" t="str">
        <f>IF(Tableau1[[#This Row],[Strat lancement]]="A0",IF(Tableau1[[#This Row],[Statut lancement]]="X","OK","NOK"),IF(Tableau1[[#This Row],[Strat lancement]]="AA",IF(Tableau1[[#This Row],[Statut lancement]]="XX","OK","NOK"),IF(Tableau1[[#This Row],[Strat lancement]]="BB",IF(Tableau1[[#This Row],[Statut lancement]]="XXX","OK","NOK"))))</f>
        <v>OK</v>
      </c>
      <c r="U587" s="193"/>
      <c r="V587" s="1" t="s">
        <v>2126</v>
      </c>
      <c r="W587" s="1" t="s">
        <v>88</v>
      </c>
      <c r="X587" s="2"/>
      <c r="Y587" s="1" t="s">
        <v>2127</v>
      </c>
      <c r="Z587" s="1"/>
      <c r="AA587" s="2">
        <v>44152</v>
      </c>
      <c r="AB587" s="1"/>
      <c r="AC587" s="1" t="str">
        <f>VLOOKUP(Tableau1[[#This Row],[POposte]],Tableau8[#All],18,FALSE)</f>
        <v/>
      </c>
      <c r="AD587" s="236" t="str">
        <f>CONCATENATE(Tableau1[[#This Row],[Nº pièce référence]],Tableau1[[#This Row],[Poste de réf.]])</f>
        <v>450070167710</v>
      </c>
      <c r="AE587" s="237">
        <f>VLOOKUP(Tableau1[[#This Row],[POposte]],Tableau5[#All],5,FALSE)</f>
        <v>605000</v>
      </c>
      <c r="AF587" s="238" t="s">
        <v>52</v>
      </c>
      <c r="AG587" s="237">
        <f>VLOOKUP(Tableau1[[#This Row],[POposte]],Tableau5[#All],6,FALSE)</f>
        <v>0</v>
      </c>
      <c r="AH587" s="238" t="s">
        <v>52</v>
      </c>
      <c r="AI587" s="239">
        <f>Tableau1[[#This Row],[Montant Engagé PO]]-Tableau1[[#This Row],[Montant Liquidé]]</f>
        <v>605000</v>
      </c>
      <c r="AJ587" s="237" t="str">
        <f>VLOOKUP(Tableau1[[#This Row],[POposte]],Tableau5[#All],3,FALSE)</f>
        <v>300020861</v>
      </c>
      <c r="AK587" s="237" t="str">
        <f>VLOOKUP(Tableau1[[#This Row],[POposte]],Tableau5[#All],4,FALSE)</f>
        <v>2</v>
      </c>
      <c r="AL587" s="146" t="str">
        <f>VLOOKUP(Tableau1[[#This Row],[POposte]],Tableau5[#All],2,FALSE)</f>
        <v>255223121102</v>
      </c>
      <c r="AM587" s="243" t="str">
        <f>VLOOKUP(Tableau1[[#This Row],[POposte]],Tableau8[],9,FALSE)</f>
        <v>L</v>
      </c>
      <c r="AN587" s="241">
        <f>VLOOKUP(Tableau1[[#This Row],[POposte]],Tableau8[],16,FALSE)</f>
        <v>100000</v>
      </c>
      <c r="AO587" s="200">
        <f>VLOOKUP(Tableau1[[#This Row],[POposte]],Tableau8[],17,FALSE)</f>
        <v>100000</v>
      </c>
      <c r="AP587" s="1" t="str">
        <f>VLOOKUP(Tableau1[[#This Row],[POposte]],Tableau13[#All],10,FALSE)</f>
        <v>0500</v>
      </c>
      <c r="AQ587" s="1" t="str">
        <f>VLOOKUP(MID(Tableau1[[#This Row],[Codenva]],1,2),Tableau36[],2,FALSE)</f>
        <v>Onderhandelingsprocedure zonder voorafgaande bekendmaking (0500)</v>
      </c>
      <c r="AR587" s="1" t="str">
        <f>VLOOKUP(Tableau1[[#This Row],[POposte]],Tableau13[#All],16,FALSE)</f>
        <v/>
      </c>
      <c r="AS587" s="285" t="str">
        <f>Tableau1[[#This Row],[KRC]]&amp;Tableau1[[#This Row],[Poste KRC]]</f>
        <v>3000208612</v>
      </c>
      <c r="AT587" s="1" t="str">
        <f>VLOOKUP(Tableau1[[#This Row],[Colonne3]],Tableau6[[#All],[krcposte]:[description ]],2,FALSE)</f>
        <v>Testing/reactifs</v>
      </c>
    </row>
    <row r="588" spans="1:46" x14ac:dyDescent="0.35">
      <c r="A588" s="1" t="str">
        <f>Tableau1[[#This Row],[Nº pièce référence]]</f>
        <v>4500693110</v>
      </c>
      <c r="B588" s="205" t="s">
        <v>1868</v>
      </c>
      <c r="C588" s="1" t="s">
        <v>75</v>
      </c>
      <c r="D588" s="176" t="s">
        <v>1851</v>
      </c>
      <c r="E588" s="1" t="s">
        <v>2128</v>
      </c>
      <c r="F588" s="178"/>
      <c r="G588" s="123"/>
      <c r="H588" s="75">
        <v>44103</v>
      </c>
      <c r="I588" s="42">
        <v>22676</v>
      </c>
      <c r="J588" s="73"/>
      <c r="K588" s="75">
        <v>44084</v>
      </c>
      <c r="L588" s="176" t="s">
        <v>276</v>
      </c>
      <c r="M588" s="73" t="s">
        <v>332</v>
      </c>
      <c r="N588" s="42"/>
      <c r="O588" t="s">
        <v>163</v>
      </c>
      <c r="P588" s="42" t="s">
        <v>1864</v>
      </c>
      <c r="Q588" s="73" t="s">
        <v>1818</v>
      </c>
      <c r="R588" s="226" t="str">
        <f>VLOOKUP(Tableau1[[#This Row],[POposte]],Tableau8[],15,FALSE)</f>
        <v>BB</v>
      </c>
      <c r="S588" s="226" t="str">
        <f>VLOOKUP(Tableau1[[#This Row],[POposte]],Tableau8[],14,FALSE)</f>
        <v>XXX</v>
      </c>
      <c r="T588" s="75" t="str">
        <f>IF(Tableau1[[#This Row],[Strat lancement]]="A0",IF(Tableau1[[#This Row],[Statut lancement]]="X","OK","NOK"),IF(Tableau1[[#This Row],[Strat lancement]]="AA",IF(Tableau1[[#This Row],[Statut lancement]]="XX","OK","NOK"),IF(Tableau1[[#This Row],[Strat lancement]]="BB",IF(Tableau1[[#This Row],[Statut lancement]]="XXX","OK","NOK"))))</f>
        <v>OK</v>
      </c>
      <c r="U588" s="18" t="s">
        <v>2129</v>
      </c>
      <c r="V588" s="1" t="s">
        <v>2130</v>
      </c>
      <c r="W588" s="1" t="s">
        <v>88</v>
      </c>
      <c r="X588" s="2">
        <v>44104</v>
      </c>
      <c r="Y588" s="1" t="s">
        <v>2131</v>
      </c>
      <c r="Z588" s="1" t="s">
        <v>219</v>
      </c>
      <c r="AA588" s="2">
        <v>44104</v>
      </c>
      <c r="AB588" s="1" t="s">
        <v>220</v>
      </c>
      <c r="AC588" s="1" t="str">
        <f>VLOOKUP(Tableau1[[#This Row],[POposte]],Tableau8[#All],18,FALSE)</f>
        <v/>
      </c>
      <c r="AD588" s="236" t="str">
        <f>CONCATENATE(Tableau1[[#This Row],[Nº pièce référence]],Tableau1[[#This Row],[Poste de réf.]])</f>
        <v>450069311010</v>
      </c>
      <c r="AE588" s="237">
        <f>VLOOKUP(Tableau1[[#This Row],[POposte]],Tableau5[#All],5,FALSE)</f>
        <v>257058.45</v>
      </c>
      <c r="AF588" s="238" t="s">
        <v>52</v>
      </c>
      <c r="AG588" s="237">
        <f>VLOOKUP(Tableau1[[#This Row],[POposte]],Tableau5[#All],6,FALSE)</f>
        <v>71976.37</v>
      </c>
      <c r="AH588" s="238" t="s">
        <v>52</v>
      </c>
      <c r="AI588" s="239">
        <f>Tableau1[[#This Row],[Montant Engagé PO]]-Tableau1[[#This Row],[Montant Liquidé]]</f>
        <v>185082.08000000002</v>
      </c>
      <c r="AJ588" s="237" t="str">
        <f>VLOOKUP(Tableau1[[#This Row],[POposte]],Tableau5[#All],3,FALSE)</f>
        <v>300020861</v>
      </c>
      <c r="AK588" s="237" t="str">
        <f>VLOOKUP(Tableau1[[#This Row],[POposte]],Tableau5[#All],4,FALSE)</f>
        <v>4</v>
      </c>
      <c r="AL588" s="146" t="str">
        <f>VLOOKUP(Tableau1[[#This Row],[POposte]],Tableau5[#All],2,FALSE)</f>
        <v>255223121102</v>
      </c>
      <c r="AM588" s="237" t="str">
        <f>VLOOKUP(Tableau1[[#This Row],[POposte]],Tableau8[],9,FALSE)</f>
        <v>Z</v>
      </c>
      <c r="AN588" s="241">
        <f>VLOOKUP(Tableau1[[#This Row],[POposte]],Tableau8[],16,FALSE)</f>
        <v>1</v>
      </c>
      <c r="AO588" s="200">
        <f>VLOOKUP(Tableau1[[#This Row],[POposte]],Tableau8[],17,FALSE)</f>
        <v>0</v>
      </c>
      <c r="AP588" s="1" t="str">
        <f>VLOOKUP(Tableau1[[#This Row],[POposte]],Tableau13[#All],10,FALSE)</f>
        <v>0500</v>
      </c>
      <c r="AQ588" s="1" t="str">
        <f>VLOOKUP(MID(Tableau1[[#This Row],[Codenva]],1,2),Tableau36[],2,FALSE)</f>
        <v>Onderhandelingsprocedure zonder voorafgaande bekendmaking (0500)</v>
      </c>
      <c r="AR588" s="1" t="str">
        <f>VLOOKUP(Tableau1[[#This Row],[POposte]],Tableau13[#All],16,FALSE)</f>
        <v/>
      </c>
      <c r="AS588" s="285" t="str">
        <f>Tableau1[[#This Row],[KRC]]&amp;Tableau1[[#This Row],[Poste KRC]]</f>
        <v>3000208614</v>
      </c>
      <c r="AT588" s="1" t="str">
        <f>VLOOKUP(Tableau1[[#This Row],[Colonne3]],Tableau6[[#All],[krcposte]:[description ]],2,FALSE)</f>
        <v>Consultance Taskforce</v>
      </c>
    </row>
    <row r="589" spans="1:46" x14ac:dyDescent="0.35">
      <c r="A589" s="1" t="str">
        <f>Tableau1[[#This Row],[Nº pièce référence]]</f>
        <v>4500684008</v>
      </c>
      <c r="B589" s="131" t="s">
        <v>2132</v>
      </c>
      <c r="C589" s="1"/>
      <c r="D589" s="167" t="s">
        <v>2133</v>
      </c>
      <c r="E589" s="1" t="s">
        <v>1258</v>
      </c>
      <c r="F589" s="92"/>
      <c r="G589" s="123"/>
      <c r="H589" s="164">
        <v>44042</v>
      </c>
      <c r="I589" s="165" t="s">
        <v>2134</v>
      </c>
      <c r="J589" s="73"/>
      <c r="K589" s="73"/>
      <c r="L589" s="176" t="s">
        <v>276</v>
      </c>
      <c r="M589" s="165"/>
      <c r="N589" s="165"/>
      <c r="O589" s="165"/>
      <c r="P589" s="164">
        <v>44144</v>
      </c>
      <c r="Q589" s="73" t="s">
        <v>903</v>
      </c>
      <c r="R589" s="229" t="str">
        <f>VLOOKUP(Tableau1[[#This Row],[POposte]],Tableau8[],15,FALSE)</f>
        <v>BB</v>
      </c>
      <c r="S589" s="229" t="str">
        <f>VLOOKUP(Tableau1[[#This Row],[POposte]],Tableau8[],14,FALSE)</f>
        <v>XXX</v>
      </c>
      <c r="T589" s="116" t="str">
        <f>IF(Tableau1[[#This Row],[Strat lancement]]="A0",IF(Tableau1[[#This Row],[Statut lancement]]="X","OK","NOK"),IF(Tableau1[[#This Row],[Strat lancement]]="AA",IF(Tableau1[[#This Row],[Statut lancement]]="XX","OK","NOK"),IF(Tableau1[[#This Row],[Strat lancement]]="BB",IF(Tableau1[[#This Row],[Statut lancement]]="XXX","OK","NOK"))))</f>
        <v>OK</v>
      </c>
      <c r="U589" s="18" t="s">
        <v>1260</v>
      </c>
      <c r="V589" s="93" t="s">
        <v>2135</v>
      </c>
      <c r="W589" s="1" t="s">
        <v>88</v>
      </c>
      <c r="X589" s="2">
        <v>44035</v>
      </c>
      <c r="Y589" s="1" t="s">
        <v>2136</v>
      </c>
      <c r="Z589" s="1" t="s">
        <v>219</v>
      </c>
      <c r="AA589" s="2">
        <v>44035</v>
      </c>
      <c r="AB589" s="1" t="s">
        <v>220</v>
      </c>
      <c r="AC589" s="1" t="str">
        <f>VLOOKUP(Tableau1[[#This Row],[POposte]],Tableau8[#All],18,FALSE)</f>
        <v/>
      </c>
      <c r="AD589" s="236" t="str">
        <f>CONCATENATE(Tableau1[[#This Row],[Nº pièce référence]],Tableau1[[#This Row],[Poste de réf.]])</f>
        <v>450068400810</v>
      </c>
      <c r="AE589" s="237">
        <f>VLOOKUP(Tableau1[[#This Row],[POposte]],Tableau5[#All],5,FALSE)</f>
        <v>9752.34</v>
      </c>
      <c r="AF589" s="238" t="s">
        <v>52</v>
      </c>
      <c r="AG589" s="237">
        <f>VLOOKUP(Tableau1[[#This Row],[POposte]],Tableau5[#All],6,FALSE)</f>
        <v>9752.34</v>
      </c>
      <c r="AH589" s="238" t="s">
        <v>52</v>
      </c>
      <c r="AI589" s="239">
        <f>Tableau1[[#This Row],[Montant Engagé PO]]-Tableau1[[#This Row],[Montant Liquidé]]</f>
        <v>0</v>
      </c>
      <c r="AJ589" s="237" t="str">
        <f>VLOOKUP(Tableau1[[#This Row],[POposte]],Tableau5[#All],3,FALSE)</f>
        <v>300020861</v>
      </c>
      <c r="AK589" s="237" t="str">
        <f>VLOOKUP(Tableau1[[#This Row],[POposte]],Tableau5[#All],4,FALSE)</f>
        <v>5</v>
      </c>
      <c r="AL589" s="146" t="str">
        <f>VLOOKUP(Tableau1[[#This Row],[POposte]],Tableau5[#All],2,FALSE)</f>
        <v>255223121102</v>
      </c>
      <c r="AM589" s="237" t="str">
        <f>VLOOKUP(Tableau1[[#This Row],[POposte]],Tableau8[],9,FALSE)</f>
        <v>Z</v>
      </c>
      <c r="AN589" s="241">
        <f>VLOOKUP(Tableau1[[#This Row],[POposte]],Tableau8[],16,FALSE)</f>
        <v>1</v>
      </c>
      <c r="AO589" s="200">
        <f>VLOOKUP(Tableau1[[#This Row],[POposte]],Tableau8[],17,FALSE)</f>
        <v>0</v>
      </c>
      <c r="AP589" s="1" t="str">
        <f>VLOOKUP(Tableau1[[#This Row],[POposte]],Tableau13[#All],10,FALSE)</f>
        <v>0820</v>
      </c>
      <c r="AQ589" s="1" t="str">
        <f>VLOOKUP(MID(Tableau1[[#This Row],[Codenva]],1,2),Tableau36[],2,FALSE)</f>
        <v>Overheidsopdrachten van beperkte waarde (0800)</v>
      </c>
      <c r="AR589" s="1" t="str">
        <f>VLOOKUP(Tableau1[[#This Row],[POposte]],Tableau13[#All],16,FALSE)</f>
        <v/>
      </c>
      <c r="AS589" s="285" t="str">
        <f>Tableau1[[#This Row],[KRC]]&amp;Tableau1[[#This Row],[Poste KRC]]</f>
        <v>3000208615</v>
      </c>
      <c r="AT589" s="1" t="str">
        <f>VLOOKUP(Tableau1[[#This Row],[Colonne3]],Tableau6[[#All],[krcposte]:[description ]],2,FALSE)</f>
        <v>Médicament (AFMPS)</v>
      </c>
    </row>
    <row r="590" spans="1:46" hidden="1" x14ac:dyDescent="0.35">
      <c r="A590" s="1" t="str">
        <f>Tableau1[[#This Row],[Nº pièce référence]]</f>
        <v>4500694227</v>
      </c>
      <c r="B590" s="73"/>
      <c r="C590" s="1" t="s">
        <v>347</v>
      </c>
      <c r="D590" s="159" t="s">
        <v>1857</v>
      </c>
      <c r="E590" s="159" t="s">
        <v>406</v>
      </c>
      <c r="F590" s="178">
        <f>(100000+150000+150000)*0.424</f>
        <v>169600</v>
      </c>
      <c r="G590" s="123"/>
      <c r="H590" s="75">
        <v>44096</v>
      </c>
      <c r="I590" s="42">
        <v>22515</v>
      </c>
      <c r="J590" s="73"/>
      <c r="K590" s="73"/>
      <c r="L590" s="1"/>
      <c r="M590" s="42"/>
      <c r="N590" s="42"/>
      <c r="O590" s="42"/>
      <c r="P590" s="42"/>
      <c r="Q590" s="73"/>
      <c r="R590" s="226" t="e">
        <f>VLOOKUP(Tableau1[[#This Row],[POposte]],Tableau8[],15,FALSE)</f>
        <v>#N/A</v>
      </c>
      <c r="S590" s="226" t="e">
        <f>VLOOKUP(Tableau1[[#This Row],[POposte]],Tableau8[],14,FALSE)</f>
        <v>#N/A</v>
      </c>
      <c r="T590" s="75" t="e">
        <f>IF(Tableau1[[#This Row],[Strat lancement]]="A0",IF(Tableau1[[#This Row],[Statut lancement]]="X","OK","NOK"),IF(Tableau1[[#This Row],[Strat lancement]]="AA",IF(Tableau1[[#This Row],[Statut lancement]]="XX","OK","NOK"),IF(Tableau1[[#This Row],[Strat lancement]]="BB",IF(Tableau1[[#This Row],[Statut lancement]]="XXX","OK","NOK"))))</f>
        <v>#N/A</v>
      </c>
      <c r="U590" s="193"/>
      <c r="V590" s="1" t="s">
        <v>2137</v>
      </c>
      <c r="W590" s="93" t="s">
        <v>222</v>
      </c>
      <c r="X590" s="2"/>
      <c r="Y590" s="159" t="s">
        <v>1857</v>
      </c>
      <c r="Z590" s="1"/>
      <c r="AA590" s="2"/>
      <c r="AB590" s="1"/>
      <c r="AC590" s="1" t="e">
        <f>VLOOKUP(Tableau1[[#This Row],[POposte]],Tableau8[#All],18,FALSE)</f>
        <v>#N/A</v>
      </c>
      <c r="AD590" s="236" t="str">
        <f>CONCATENATE(Tableau1[[#This Row],[Nº pièce référence]],Tableau1[[#This Row],[Poste de réf.]])</f>
        <v>450069422730</v>
      </c>
      <c r="AE590" s="237" t="e">
        <f>VLOOKUP(Tableau1[[#This Row],[POposte]],Tableau5[#All],5,FALSE)</f>
        <v>#N/A</v>
      </c>
      <c r="AF590" s="238" t="s">
        <v>52</v>
      </c>
      <c r="AG590" s="237" t="e">
        <f>VLOOKUP(Tableau1[[#This Row],[POposte]],Tableau5[#All],6,FALSE)</f>
        <v>#N/A</v>
      </c>
      <c r="AH590" s="238" t="s">
        <v>52</v>
      </c>
      <c r="AI590" s="239" t="e">
        <f>Tableau1[[#This Row],[Montant Engagé PO]]-Tableau1[[#This Row],[Montant Liquidé]]</f>
        <v>#N/A</v>
      </c>
      <c r="AJ590" s="237" t="e">
        <f>VLOOKUP(Tableau1[[#This Row],[POposte]],Tableau5[#All],3,FALSE)</f>
        <v>#N/A</v>
      </c>
      <c r="AK590" s="237" t="e">
        <f>VLOOKUP(Tableau1[[#This Row],[POposte]],Tableau5[#All],4,FALSE)</f>
        <v>#N/A</v>
      </c>
      <c r="AL590" s="158" t="s">
        <v>97</v>
      </c>
      <c r="AM590" s="244" t="e">
        <f>VLOOKUP(Tableau1[[#This Row],[POposte]],Tableau8[],9,FALSE)</f>
        <v>#N/A</v>
      </c>
      <c r="AN590" s="241" t="e">
        <f>VLOOKUP(Tableau1[[#This Row],[POposte]],Tableau8[],16,FALSE)</f>
        <v>#N/A</v>
      </c>
      <c r="AO590" s="200" t="e">
        <f>VLOOKUP(Tableau1[[#This Row],[POposte]],Tableau8[],17,FALSE)</f>
        <v>#N/A</v>
      </c>
      <c r="AP590" s="1" t="e">
        <f>VLOOKUP(Tableau1[[#This Row],[POposte]],Tableau13[#All],10,FALSE)</f>
        <v>#N/A</v>
      </c>
      <c r="AQ590" s="1" t="e">
        <f>VLOOKUP(MID(Tableau1[[#This Row],[Codenva]],1,2),Tableau36[],2,FALSE)</f>
        <v>#N/A</v>
      </c>
      <c r="AR590" s="1" t="e">
        <f>VLOOKUP(Tableau1[[#This Row],[POposte]],Tableau13[#All],16,FALSE)</f>
        <v>#N/A</v>
      </c>
      <c r="AS590" s="285" t="e">
        <f>Tableau1[[#This Row],[KRC]]&amp;Tableau1[[#This Row],[Poste KRC]]</f>
        <v>#N/A</v>
      </c>
      <c r="AT590" s="1" t="e">
        <f>VLOOKUP(Tableau1[[#This Row],[Colonne3]],Tableau6[[#All],[krcposte]:[description ]],2,FALSE)</f>
        <v>#N/A</v>
      </c>
    </row>
    <row r="591" spans="1:46" x14ac:dyDescent="0.35">
      <c r="A591" s="1" t="str">
        <f>Tableau1[[#This Row],[Nº pièce référence]]</f>
        <v>4500694227</v>
      </c>
      <c r="B591" s="213" t="s">
        <v>2000</v>
      </c>
      <c r="C591" s="1" t="s">
        <v>347</v>
      </c>
      <c r="D591" s="1"/>
      <c r="E591" s="1" t="s">
        <v>2138</v>
      </c>
      <c r="F591" s="178"/>
      <c r="G591" s="123"/>
      <c r="H591" s="75" t="s">
        <v>2139</v>
      </c>
      <c r="I591" s="42" t="s">
        <v>2140</v>
      </c>
      <c r="J591" s="73"/>
      <c r="K591" s="75">
        <v>44085</v>
      </c>
      <c r="L591" s="176" t="s">
        <v>276</v>
      </c>
      <c r="M591" s="73" t="s">
        <v>332</v>
      </c>
      <c r="N591" s="42"/>
      <c r="O591" s="42"/>
      <c r="P591" s="42" t="s">
        <v>1864</v>
      </c>
      <c r="Q591" s="73" t="s">
        <v>350</v>
      </c>
      <c r="R591" s="226" t="str">
        <f>VLOOKUP(Tableau1[[#This Row],[POposte]],Tableau8[],15,FALSE)</f>
        <v>BB</v>
      </c>
      <c r="S591" s="226" t="str">
        <f>VLOOKUP(Tableau1[[#This Row],[POposte]],Tableau8[],14,FALSE)</f>
        <v>XXX</v>
      </c>
      <c r="T591" s="75" t="str">
        <f>IF(Tableau1[[#This Row],[Strat lancement]]="A0",IF(Tableau1[[#This Row],[Statut lancement]]="X","OK","NOK"),IF(Tableau1[[#This Row],[Strat lancement]]="AA",IF(Tableau1[[#This Row],[Statut lancement]]="XX","OK","NOK"),IF(Tableau1[[#This Row],[Strat lancement]]="BB",IF(Tableau1[[#This Row],[Statut lancement]]="XXX","OK","NOK"))))</f>
        <v>OK</v>
      </c>
      <c r="U591" s="18" t="s">
        <v>407</v>
      </c>
      <c r="V591" s="1" t="s">
        <v>2137</v>
      </c>
      <c r="W591" s="1" t="s">
        <v>88</v>
      </c>
      <c r="X591" s="2">
        <v>44119</v>
      </c>
      <c r="Y591" s="1" t="s">
        <v>2141</v>
      </c>
      <c r="Z591" s="1" t="s">
        <v>219</v>
      </c>
      <c r="AA591" s="2">
        <v>44110</v>
      </c>
      <c r="AB591" s="1" t="s">
        <v>220</v>
      </c>
      <c r="AC591" s="1" t="str">
        <f>VLOOKUP(Tableau1[[#This Row],[POposte]],Tableau8[#All],18,FALSE)</f>
        <v/>
      </c>
      <c r="AD591" s="236" t="str">
        <f>CONCATENATE(Tableau1[[#This Row],[Nº pièce référence]],Tableau1[[#This Row],[Poste de réf.]])</f>
        <v>450069422710</v>
      </c>
      <c r="AE591" s="237">
        <f>VLOOKUP(Tableau1[[#This Row],[POposte]],Tableau5[#All],5,FALSE)</f>
        <v>169400</v>
      </c>
      <c r="AF591" s="238" t="s">
        <v>52</v>
      </c>
      <c r="AG591" s="237">
        <f>VLOOKUP(Tableau1[[#This Row],[POposte]],Tableau5[#All],6,FALSE)</f>
        <v>0</v>
      </c>
      <c r="AH591" s="238" t="s">
        <v>52</v>
      </c>
      <c r="AI591" s="239">
        <f>Tableau1[[#This Row],[Montant Engagé PO]]-Tableau1[[#This Row],[Montant Liquidé]]</f>
        <v>169400</v>
      </c>
      <c r="AJ591" s="237" t="str">
        <f>VLOOKUP(Tableau1[[#This Row],[POposte]],Tableau5[#All],3,FALSE)</f>
        <v>300020861</v>
      </c>
      <c r="AK591" s="237" t="str">
        <f>VLOOKUP(Tableau1[[#This Row],[POposte]],Tableau5[#All],4,FALSE)</f>
        <v>2</v>
      </c>
      <c r="AL591" s="146" t="str">
        <f>VLOOKUP(Tableau1[[#This Row],[POposte]],Tableau5[#All],2,FALSE)</f>
        <v>255223121102</v>
      </c>
      <c r="AM591" s="237" t="str">
        <f>VLOOKUP(Tableau1[[#This Row],[POposte]],Tableau8[],9,FALSE)</f>
        <v>L</v>
      </c>
      <c r="AN591" s="241">
        <f>VLOOKUP(Tableau1[[#This Row],[POposte]],Tableau8[],16,FALSE)</f>
        <v>400000</v>
      </c>
      <c r="AO591" s="200">
        <f>VLOOKUP(Tableau1[[#This Row],[POposte]],Tableau8[],17,FALSE)</f>
        <v>400000</v>
      </c>
      <c r="AP591" s="1" t="str">
        <f>VLOOKUP(Tableau1[[#This Row],[POposte]],Tableau13[#All],10,FALSE)</f>
        <v>0520</v>
      </c>
      <c r="AQ591" s="1" t="str">
        <f>VLOOKUP(MID(Tableau1[[#This Row],[Codenva]],1,2),Tableau36[],2,FALSE)</f>
        <v>Onderhandelingsprocedure zonder voorafgaande bekendmaking (0500)</v>
      </c>
      <c r="AR591" s="1" t="str">
        <f>VLOOKUP(Tableau1[[#This Row],[POposte]],Tableau13[#All],16,FALSE)</f>
        <v/>
      </c>
      <c r="AS591" s="285" t="str">
        <f>Tableau1[[#This Row],[KRC]]&amp;Tableau1[[#This Row],[Poste KRC]]</f>
        <v>3000208612</v>
      </c>
      <c r="AT591" s="1" t="str">
        <f>VLOOKUP(Tableau1[[#This Row],[Colonne3]],Tableau6[[#All],[krcposte]:[description ]],2,FALSE)</f>
        <v>Testing/reactifs</v>
      </c>
    </row>
    <row r="592" spans="1:46" hidden="1" x14ac:dyDescent="0.35">
      <c r="A592" s="1" t="str">
        <f>Tableau1[[#This Row],[Nº pièce référence]]</f>
        <v>4500697770</v>
      </c>
      <c r="B592" s="1" t="s">
        <v>2142</v>
      </c>
      <c r="C592" s="1" t="s">
        <v>2142</v>
      </c>
      <c r="D592" s="1" t="s">
        <v>2142</v>
      </c>
      <c r="E592" s="1" t="s">
        <v>1892</v>
      </c>
      <c r="F592" s="178"/>
      <c r="G592" s="123"/>
      <c r="H592" s="73"/>
      <c r="I592" s="42"/>
      <c r="J592" s="73"/>
      <c r="K592" s="73"/>
      <c r="L592" s="1" t="s">
        <v>221</v>
      </c>
      <c r="M592" s="42"/>
      <c r="N592" s="42"/>
      <c r="O592" s="42"/>
      <c r="P592" s="42"/>
      <c r="Q592" s="73"/>
      <c r="R592" s="226" t="str">
        <f>VLOOKUP(Tableau1[[#This Row],[POposte]],Tableau8[],15,FALSE)</f>
        <v>BB</v>
      </c>
      <c r="S592" s="226" t="str">
        <f>VLOOKUP(Tableau1[[#This Row],[POposte]],Tableau8[],14,FALSE)</f>
        <v>XXX</v>
      </c>
      <c r="T592" s="75" t="str">
        <f>IF(Tableau1[[#This Row],[Strat lancement]]="A0",IF(Tableau1[[#This Row],[Statut lancement]]="X","OK","NOK"),IF(Tableau1[[#This Row],[Strat lancement]]="AA",IF(Tableau1[[#This Row],[Statut lancement]]="XX","OK","NOK"),IF(Tableau1[[#This Row],[Strat lancement]]="BB",IF(Tableau1[[#This Row],[Statut lancement]]="XXX","OK","NOK"))))</f>
        <v>OK</v>
      </c>
      <c r="U592" s="18" t="s">
        <v>301</v>
      </c>
      <c r="V592" s="1" t="s">
        <v>2143</v>
      </c>
      <c r="W592" s="1" t="s">
        <v>88</v>
      </c>
      <c r="X592" s="2">
        <v>44127</v>
      </c>
      <c r="Y592" s="1" t="s">
        <v>2144</v>
      </c>
      <c r="Z592" s="1" t="s">
        <v>219</v>
      </c>
      <c r="AA592" s="2">
        <v>44127</v>
      </c>
      <c r="AB592" s="1" t="s">
        <v>220</v>
      </c>
      <c r="AC592" s="1" t="str">
        <f>VLOOKUP(Tableau1[[#This Row],[POposte]],Tableau8[#All],18,FALSE)</f>
        <v/>
      </c>
      <c r="AD592" s="236" t="str">
        <f>CONCATENATE(Tableau1[[#This Row],[Nº pièce référence]],Tableau1[[#This Row],[Poste de réf.]])</f>
        <v>450069777010</v>
      </c>
      <c r="AE592" s="237">
        <f>VLOOKUP(Tableau1[[#This Row],[POposte]],Tableau5[#All],5,FALSE)</f>
        <v>315000</v>
      </c>
      <c r="AF592" s="238" t="s">
        <v>52</v>
      </c>
      <c r="AG592" s="237">
        <f>VLOOKUP(Tableau1[[#This Row],[POposte]],Tableau5[#All],6,FALSE)</f>
        <v>0</v>
      </c>
      <c r="AH592" s="238" t="s">
        <v>52</v>
      </c>
      <c r="AI592" s="239">
        <f>Tableau1[[#This Row],[Montant Engagé PO]]-Tableau1[[#This Row],[Montant Liquidé]]</f>
        <v>315000</v>
      </c>
      <c r="AJ592" s="237" t="str">
        <f>VLOOKUP(Tableau1[[#This Row],[POposte]],Tableau5[#All],3,FALSE)</f>
        <v>300020940</v>
      </c>
      <c r="AK592" s="237" t="str">
        <f>VLOOKUP(Tableau1[[#This Row],[POposte]],Tableau5[#All],4,FALSE)</f>
        <v>5</v>
      </c>
      <c r="AL592" s="146" t="str">
        <f>VLOOKUP(Tableau1[[#This Row],[POposte]],Tableau5[#All],2,FALSE)</f>
        <v>255224121113</v>
      </c>
      <c r="AM592" s="237" t="str">
        <f>VLOOKUP(Tableau1[[#This Row],[POposte]],Tableau8[],9,FALSE)</f>
        <v>Z</v>
      </c>
      <c r="AN592" s="241">
        <f>VLOOKUP(Tableau1[[#This Row],[POposte]],Tableau8[],16,FALSE)</f>
        <v>1</v>
      </c>
      <c r="AO592" s="200">
        <f>VLOOKUP(Tableau1[[#This Row],[POposte]],Tableau8[],17,FALSE)</f>
        <v>0</v>
      </c>
      <c r="AP592" s="1" t="str">
        <f>VLOOKUP(Tableau1[[#This Row],[POposte]],Tableau13[#All],10,FALSE)</f>
        <v>0500</v>
      </c>
      <c r="AQ592" s="1" t="str">
        <f>VLOOKUP(MID(Tableau1[[#This Row],[Codenva]],1,2),Tableau36[],2,FALSE)</f>
        <v>Onderhandelingsprocedure zonder voorafgaande bekendmaking (0500)</v>
      </c>
      <c r="AR592" s="1" t="str">
        <f>VLOOKUP(Tableau1[[#This Row],[POposte]],Tableau13[#All],16,FALSE)</f>
        <v/>
      </c>
      <c r="AS592" s="285" t="str">
        <f>Tableau1[[#This Row],[KRC]]&amp;Tableau1[[#This Row],[Poste KRC]]</f>
        <v>3000209405</v>
      </c>
      <c r="AT592" s="1" t="e">
        <f>VLOOKUP(Tableau1[[#This Row],[Colonne3]],Tableau6[[#All],[krcposte]:[description ]],2,FALSE)</f>
        <v>#N/A</v>
      </c>
    </row>
    <row r="593" spans="1:46" hidden="1" x14ac:dyDescent="0.35">
      <c r="A593" s="1" t="str">
        <f>Tableau1[[#This Row],[Nº pièce référence]]</f>
        <v>4500697817</v>
      </c>
      <c r="B593" s="1" t="s">
        <v>2142</v>
      </c>
      <c r="C593" s="1" t="s">
        <v>2142</v>
      </c>
      <c r="D593" s="1" t="s">
        <v>2142</v>
      </c>
      <c r="E593" s="1" t="s">
        <v>1892</v>
      </c>
      <c r="F593" s="178"/>
      <c r="G593" s="123"/>
      <c r="H593" s="73"/>
      <c r="I593" s="42"/>
      <c r="J593" s="73"/>
      <c r="K593" s="73"/>
      <c r="L593" s="1" t="s">
        <v>221</v>
      </c>
      <c r="M593" s="42"/>
      <c r="N593" s="42"/>
      <c r="O593" s="42"/>
      <c r="P593" s="42"/>
      <c r="Q593" s="73"/>
      <c r="R593" s="226" t="str">
        <f>VLOOKUP(Tableau1[[#This Row],[POposte]],Tableau8[],15,FALSE)</f>
        <v>BB</v>
      </c>
      <c r="S593" s="226" t="str">
        <f>VLOOKUP(Tableau1[[#This Row],[POposte]],Tableau8[],14,FALSE)</f>
        <v>XXX</v>
      </c>
      <c r="T593" s="75" t="str">
        <f>IF(Tableau1[[#This Row],[Strat lancement]]="A0",IF(Tableau1[[#This Row],[Statut lancement]]="X","OK","NOK"),IF(Tableau1[[#This Row],[Strat lancement]]="AA",IF(Tableau1[[#This Row],[Statut lancement]]="XX","OK","NOK"),IF(Tableau1[[#This Row],[Strat lancement]]="BB",IF(Tableau1[[#This Row],[Statut lancement]]="XXX","OK","NOK"))))</f>
        <v>OK</v>
      </c>
      <c r="U593" s="18" t="s">
        <v>2145</v>
      </c>
      <c r="V593" s="1" t="s">
        <v>2146</v>
      </c>
      <c r="W593" s="1" t="s">
        <v>88</v>
      </c>
      <c r="X593" s="2">
        <v>44124</v>
      </c>
      <c r="Y593" s="1" t="s">
        <v>2147</v>
      </c>
      <c r="Z593" s="1" t="s">
        <v>219</v>
      </c>
      <c r="AA593" s="2">
        <v>44129</v>
      </c>
      <c r="AB593" s="1" t="s">
        <v>220</v>
      </c>
      <c r="AC593" s="1" t="str">
        <f>VLOOKUP(Tableau1[[#This Row],[POposte]],Tableau8[#All],18,FALSE)</f>
        <v/>
      </c>
      <c r="AD593" s="236" t="str">
        <f>CONCATENATE(Tableau1[[#This Row],[Nº pièce référence]],Tableau1[[#This Row],[Poste de réf.]])</f>
        <v>450069781710</v>
      </c>
      <c r="AE593" s="237">
        <f>VLOOKUP(Tableau1[[#This Row],[POposte]],Tableau5[#All],5,FALSE)</f>
        <v>8040</v>
      </c>
      <c r="AF593" s="238" t="s">
        <v>52</v>
      </c>
      <c r="AG593" s="237">
        <f>VLOOKUP(Tableau1[[#This Row],[POposte]],Tableau5[#All],6,FALSE)</f>
        <v>0</v>
      </c>
      <c r="AH593" s="238" t="s">
        <v>52</v>
      </c>
      <c r="AI593" s="239">
        <f>Tableau1[[#This Row],[Montant Engagé PO]]-Tableau1[[#This Row],[Montant Liquidé]]</f>
        <v>8040</v>
      </c>
      <c r="AJ593" s="237" t="str">
        <f>VLOOKUP(Tableau1[[#This Row],[POposte]],Tableau5[#All],3,FALSE)</f>
        <v>300020900</v>
      </c>
      <c r="AK593" s="237" t="str">
        <f>VLOOKUP(Tableau1[[#This Row],[POposte]],Tableau5[#All],4,FALSE)</f>
        <v>2</v>
      </c>
      <c r="AL593" s="146" t="str">
        <f>VLOOKUP(Tableau1[[#This Row],[POposte]],Tableau5[#All],2,FALSE)</f>
        <v>255221121113</v>
      </c>
      <c r="AM593" s="237" t="str">
        <f>VLOOKUP(Tableau1[[#This Row],[POposte]],Tableau8[],9,FALSE)</f>
        <v>Z</v>
      </c>
      <c r="AN593" s="241">
        <f>VLOOKUP(Tableau1[[#This Row],[POposte]],Tableau8[],16,FALSE)</f>
        <v>1</v>
      </c>
      <c r="AO593" s="200">
        <f>VLOOKUP(Tableau1[[#This Row],[POposte]],Tableau8[],17,FALSE)</f>
        <v>0</v>
      </c>
      <c r="AP593" s="1" t="str">
        <f>VLOOKUP(Tableau1[[#This Row],[POposte]],Tableau13[#All],10,FALSE)</f>
        <v>0000</v>
      </c>
      <c r="AQ593" s="1" t="str">
        <f>VLOOKUP(MID(Tableau1[[#This Row],[Codenva]],1,2),Tableau36[],2,FALSE)</f>
        <v>Openbare procedure (0000)</v>
      </c>
      <c r="AR593" s="1" t="str">
        <f>VLOOKUP(Tableau1[[#This Row],[POposte]],Tableau13[#All],16,FALSE)</f>
        <v/>
      </c>
      <c r="AS593" s="285" t="str">
        <f>Tableau1[[#This Row],[KRC]]&amp;Tableau1[[#This Row],[Poste KRC]]</f>
        <v>3000209002</v>
      </c>
      <c r="AT593" s="1" t="e">
        <f>VLOOKUP(Tableau1[[#This Row],[Colonne3]],Tableau6[[#All],[krcposte]:[description ]],2,FALSE)</f>
        <v>#N/A</v>
      </c>
    </row>
    <row r="594" spans="1:46" hidden="1" x14ac:dyDescent="0.35">
      <c r="A594" s="1" t="str">
        <f>Tableau1[[#This Row],[Nº pièce référence]]</f>
        <v>4500697792</v>
      </c>
      <c r="B594" s="1" t="s">
        <v>2142</v>
      </c>
      <c r="C594" s="1" t="s">
        <v>2142</v>
      </c>
      <c r="D594" s="1" t="s">
        <v>2142</v>
      </c>
      <c r="E594" s="1" t="s">
        <v>1892</v>
      </c>
      <c r="F594" s="178"/>
      <c r="G594" s="123"/>
      <c r="H594" s="73"/>
      <c r="I594" s="42"/>
      <c r="J594" s="73"/>
      <c r="K594" s="73"/>
      <c r="L594" s="1" t="s">
        <v>221</v>
      </c>
      <c r="M594" s="42"/>
      <c r="N594" s="42"/>
      <c r="O594" s="42"/>
      <c r="P594" s="42"/>
      <c r="Q594" s="73"/>
      <c r="R594" s="226" t="str">
        <f>VLOOKUP(Tableau1[[#This Row],[POposte]],Tableau8[],15,FALSE)</f>
        <v>AA</v>
      </c>
      <c r="S594" s="226" t="str">
        <f>VLOOKUP(Tableau1[[#This Row],[POposte]],Tableau8[],14,FALSE)</f>
        <v>XX</v>
      </c>
      <c r="T594" s="75" t="str">
        <f>IF(Tableau1[[#This Row],[Strat lancement]]="A0",IF(Tableau1[[#This Row],[Statut lancement]]="X","OK","NOK"),IF(Tableau1[[#This Row],[Strat lancement]]="AA",IF(Tableau1[[#This Row],[Statut lancement]]="XX","OK","NOK"),IF(Tableau1[[#This Row],[Strat lancement]]="BB",IF(Tableau1[[#This Row],[Statut lancement]]="XXX","OK","NOK"))))</f>
        <v>OK</v>
      </c>
      <c r="U594" s="18" t="s">
        <v>2148</v>
      </c>
      <c r="V594" s="1" t="s">
        <v>2149</v>
      </c>
      <c r="W594" s="1" t="s">
        <v>88</v>
      </c>
      <c r="X594" s="2">
        <v>44129</v>
      </c>
      <c r="Y594" s="1" t="s">
        <v>2150</v>
      </c>
      <c r="Z594" s="1" t="s">
        <v>219</v>
      </c>
      <c r="AA594" s="2">
        <v>44129</v>
      </c>
      <c r="AB594" s="1" t="s">
        <v>220</v>
      </c>
      <c r="AC594" s="1" t="str">
        <f>VLOOKUP(Tableau1[[#This Row],[POposte]],Tableau8[#All],18,FALSE)</f>
        <v/>
      </c>
      <c r="AD594" s="236" t="str">
        <f>CONCATENATE(Tableau1[[#This Row],[Nº pièce référence]],Tableau1[[#This Row],[Poste de réf.]])</f>
        <v>450069779210</v>
      </c>
      <c r="AE594" s="237">
        <f>VLOOKUP(Tableau1[[#This Row],[POposte]],Tableau5[#All],5,FALSE)</f>
        <v>3175</v>
      </c>
      <c r="AF594" s="238" t="s">
        <v>52</v>
      </c>
      <c r="AG594" s="237">
        <f>VLOOKUP(Tableau1[[#This Row],[POposte]],Tableau5[#All],6,FALSE)</f>
        <v>0</v>
      </c>
      <c r="AH594" s="238" t="s">
        <v>52</v>
      </c>
      <c r="AI594" s="239">
        <f>Tableau1[[#This Row],[Montant Engagé PO]]-Tableau1[[#This Row],[Montant Liquidé]]</f>
        <v>3175</v>
      </c>
      <c r="AJ594" s="237" t="str">
        <f>VLOOKUP(Tableau1[[#This Row],[POposte]],Tableau5[#All],3,FALSE)</f>
        <v>300020900</v>
      </c>
      <c r="AK594" s="237" t="str">
        <f>VLOOKUP(Tableau1[[#This Row],[POposte]],Tableau5[#All],4,FALSE)</f>
        <v>2</v>
      </c>
      <c r="AL594" s="146" t="str">
        <f>VLOOKUP(Tableau1[[#This Row],[POposte]],Tableau5[#All],2,FALSE)</f>
        <v>255221121113</v>
      </c>
      <c r="AM594" s="237" t="str">
        <f>VLOOKUP(Tableau1[[#This Row],[POposte]],Tableau8[],9,FALSE)</f>
        <v>Z</v>
      </c>
      <c r="AN594" s="241">
        <f>VLOOKUP(Tableau1[[#This Row],[POposte]],Tableau8[],16,FALSE)</f>
        <v>1</v>
      </c>
      <c r="AO594" s="200">
        <f>VLOOKUP(Tableau1[[#This Row],[POposte]],Tableau8[],17,FALSE)</f>
        <v>0</v>
      </c>
      <c r="AP594" s="1" t="str">
        <f>VLOOKUP(Tableau1[[#This Row],[POposte]],Tableau13[#All],10,FALSE)</f>
        <v>0000</v>
      </c>
      <c r="AQ594" s="1" t="str">
        <f>VLOOKUP(MID(Tableau1[[#This Row],[Codenva]],1,2),Tableau36[],2,FALSE)</f>
        <v>Openbare procedure (0000)</v>
      </c>
      <c r="AR594" s="1" t="str">
        <f>VLOOKUP(Tableau1[[#This Row],[POposte]],Tableau13[#All],16,FALSE)</f>
        <v/>
      </c>
      <c r="AS594" s="285" t="str">
        <f>Tableau1[[#This Row],[KRC]]&amp;Tableau1[[#This Row],[Poste KRC]]</f>
        <v>3000209002</v>
      </c>
      <c r="AT594" s="1" t="e">
        <f>VLOOKUP(Tableau1[[#This Row],[Colonne3]],Tableau6[[#All],[krcposte]:[description ]],2,FALSE)</f>
        <v>#N/A</v>
      </c>
    </row>
    <row r="595" spans="1:46" hidden="1" x14ac:dyDescent="0.35">
      <c r="A595" s="1" t="str">
        <f>Tableau1[[#This Row],[Nº pièce référence]]</f>
        <v>4500697789</v>
      </c>
      <c r="B595" s="1" t="s">
        <v>2142</v>
      </c>
      <c r="C595" s="1" t="s">
        <v>2142</v>
      </c>
      <c r="D595" s="1" t="s">
        <v>2142</v>
      </c>
      <c r="E595" s="1" t="s">
        <v>1892</v>
      </c>
      <c r="F595" s="74"/>
      <c r="G595" s="123"/>
      <c r="H595" s="73"/>
      <c r="I595" s="42"/>
      <c r="J595" s="73"/>
      <c r="K595" s="73"/>
      <c r="L595" s="1" t="s">
        <v>221</v>
      </c>
      <c r="M595" s="42"/>
      <c r="N595" s="42"/>
      <c r="O595" s="42"/>
      <c r="P595" s="42"/>
      <c r="Q595" s="73"/>
      <c r="R595" s="226" t="str">
        <f>VLOOKUP(Tableau1[[#This Row],[POposte]],Tableau8[],15,FALSE)</f>
        <v>BB</v>
      </c>
      <c r="S595" s="226" t="str">
        <f>VLOOKUP(Tableau1[[#This Row],[POposte]],Tableau8[],14,FALSE)</f>
        <v>XXX</v>
      </c>
      <c r="T595" s="75" t="str">
        <f>IF(Tableau1[[#This Row],[Strat lancement]]="A0",IF(Tableau1[[#This Row],[Statut lancement]]="X","OK","NOK"),IF(Tableau1[[#This Row],[Strat lancement]]="AA",IF(Tableau1[[#This Row],[Statut lancement]]="XX","OK","NOK"),IF(Tableau1[[#This Row],[Strat lancement]]="BB",IF(Tableau1[[#This Row],[Statut lancement]]="XXX","OK","NOK"))))</f>
        <v>OK</v>
      </c>
      <c r="U595" s="18" t="s">
        <v>2151</v>
      </c>
      <c r="V595" s="1" t="s">
        <v>2152</v>
      </c>
      <c r="W595" s="1" t="s">
        <v>88</v>
      </c>
      <c r="X595" s="2">
        <v>44129</v>
      </c>
      <c r="Y595" s="1" t="s">
        <v>2153</v>
      </c>
      <c r="Z595" s="1" t="s">
        <v>219</v>
      </c>
      <c r="AA595" s="2">
        <v>44129</v>
      </c>
      <c r="AB595" s="1" t="s">
        <v>220</v>
      </c>
      <c r="AC595" s="1" t="str">
        <f>VLOOKUP(Tableau1[[#This Row],[POposte]],Tableau8[#All],18,FALSE)</f>
        <v/>
      </c>
      <c r="AD595" s="236" t="str">
        <f>CONCATENATE(Tableau1[[#This Row],[Nº pièce référence]],Tableau1[[#This Row],[Poste de réf.]])</f>
        <v>450069778910</v>
      </c>
      <c r="AE595" s="237">
        <f>VLOOKUP(Tableau1[[#This Row],[POposte]],Tableau5[#All],5,FALSE)</f>
        <v>6560</v>
      </c>
      <c r="AF595" s="238" t="s">
        <v>52</v>
      </c>
      <c r="AG595" s="237">
        <f>VLOOKUP(Tableau1[[#This Row],[POposte]],Tableau5[#All],6,FALSE)</f>
        <v>0</v>
      </c>
      <c r="AH595" s="238" t="s">
        <v>52</v>
      </c>
      <c r="AI595" s="239">
        <f>Tableau1[[#This Row],[Montant Engagé PO]]-Tableau1[[#This Row],[Montant Liquidé]]</f>
        <v>6560</v>
      </c>
      <c r="AJ595" s="237" t="str">
        <f>VLOOKUP(Tableau1[[#This Row],[POposte]],Tableau5[#All],3,FALSE)</f>
        <v>300020900</v>
      </c>
      <c r="AK595" s="237" t="str">
        <f>VLOOKUP(Tableau1[[#This Row],[POposte]],Tableau5[#All],4,FALSE)</f>
        <v>2</v>
      </c>
      <c r="AL595" s="146" t="str">
        <f>VLOOKUP(Tableau1[[#This Row],[POposte]],Tableau5[#All],2,FALSE)</f>
        <v>255221121113</v>
      </c>
      <c r="AM595" s="237" t="str">
        <f>VLOOKUP(Tableau1[[#This Row],[POposte]],Tableau8[],9,FALSE)</f>
        <v>Z</v>
      </c>
      <c r="AN595" s="241">
        <f>VLOOKUP(Tableau1[[#This Row],[POposte]],Tableau8[],16,FALSE)</f>
        <v>1</v>
      </c>
      <c r="AO595" s="200">
        <f>VLOOKUP(Tableau1[[#This Row],[POposte]],Tableau8[],17,FALSE)</f>
        <v>0</v>
      </c>
      <c r="AP595" s="1" t="str">
        <f>VLOOKUP(Tableau1[[#This Row],[POposte]],Tableau13[#All],10,FALSE)</f>
        <v>0000</v>
      </c>
      <c r="AQ595" s="1" t="str">
        <f>VLOOKUP(MID(Tableau1[[#This Row],[Codenva]],1,2),Tableau36[],2,FALSE)</f>
        <v>Openbare procedure (0000)</v>
      </c>
      <c r="AR595" s="1" t="str">
        <f>VLOOKUP(Tableau1[[#This Row],[POposte]],Tableau13[#All],16,FALSE)</f>
        <v/>
      </c>
      <c r="AS595" s="285" t="str">
        <f>Tableau1[[#This Row],[KRC]]&amp;Tableau1[[#This Row],[Poste KRC]]</f>
        <v>3000209002</v>
      </c>
      <c r="AT595" s="1" t="e">
        <f>VLOOKUP(Tableau1[[#This Row],[Colonne3]],Tableau6[[#All],[krcposte]:[description ]],2,FALSE)</f>
        <v>#N/A</v>
      </c>
    </row>
    <row r="596" spans="1:46" hidden="1" x14ac:dyDescent="0.35">
      <c r="A596" s="1" t="str">
        <f>Tableau1[[#This Row],[Nº pièce référence]]</f>
        <v>4500697821</v>
      </c>
      <c r="B596" s="1" t="s">
        <v>2142</v>
      </c>
      <c r="C596" s="1" t="s">
        <v>2142</v>
      </c>
      <c r="D596" s="1" t="s">
        <v>2142</v>
      </c>
      <c r="E596" s="1" t="s">
        <v>1892</v>
      </c>
      <c r="F596" s="74"/>
      <c r="G596" s="123"/>
      <c r="H596" s="73"/>
      <c r="I596" s="42"/>
      <c r="J596" s="73"/>
      <c r="K596" s="73"/>
      <c r="L596" s="1" t="s">
        <v>221</v>
      </c>
      <c r="M596" s="42"/>
      <c r="N596" s="42"/>
      <c r="O596" s="42"/>
      <c r="P596" s="42"/>
      <c r="Q596" s="73"/>
      <c r="R596" s="226" t="str">
        <f>VLOOKUP(Tableau1[[#This Row],[POposte]],Tableau8[],15,FALSE)</f>
        <v>AA</v>
      </c>
      <c r="S596" s="226" t="str">
        <f>VLOOKUP(Tableau1[[#This Row],[POposte]],Tableau8[],14,FALSE)</f>
        <v>XX</v>
      </c>
      <c r="T596" s="75" t="str">
        <f>IF(Tableau1[[#This Row],[Strat lancement]]="A0",IF(Tableau1[[#This Row],[Statut lancement]]="X","OK","NOK"),IF(Tableau1[[#This Row],[Strat lancement]]="AA",IF(Tableau1[[#This Row],[Statut lancement]]="XX","OK","NOK"),IF(Tableau1[[#This Row],[Strat lancement]]="BB",IF(Tableau1[[#This Row],[Statut lancement]]="XXX","OK","NOK"))))</f>
        <v>OK</v>
      </c>
      <c r="U596" s="18" t="s">
        <v>2154</v>
      </c>
      <c r="V596" s="1" t="s">
        <v>2155</v>
      </c>
      <c r="W596" s="1" t="s">
        <v>88</v>
      </c>
      <c r="X596" s="2">
        <v>44124</v>
      </c>
      <c r="Y596" s="1" t="s">
        <v>2156</v>
      </c>
      <c r="Z596" s="1" t="s">
        <v>219</v>
      </c>
      <c r="AA596" s="2">
        <v>44129</v>
      </c>
      <c r="AB596" s="1" t="s">
        <v>220</v>
      </c>
      <c r="AC596" s="1" t="str">
        <f>VLOOKUP(Tableau1[[#This Row],[POposte]],Tableau8[#All],18,FALSE)</f>
        <v/>
      </c>
      <c r="AD596" s="236" t="str">
        <f>CONCATENATE(Tableau1[[#This Row],[Nº pièce référence]],Tableau1[[#This Row],[Poste de réf.]])</f>
        <v>450069782110</v>
      </c>
      <c r="AE596" s="237">
        <f>VLOOKUP(Tableau1[[#This Row],[POposte]],Tableau5[#All],5,FALSE)</f>
        <v>3790</v>
      </c>
      <c r="AF596" s="238" t="s">
        <v>52</v>
      </c>
      <c r="AG596" s="237">
        <f>VLOOKUP(Tableau1[[#This Row],[POposte]],Tableau5[#All],6,FALSE)</f>
        <v>0</v>
      </c>
      <c r="AH596" s="238" t="s">
        <v>52</v>
      </c>
      <c r="AI596" s="239">
        <f>Tableau1[[#This Row],[Montant Engagé PO]]-Tableau1[[#This Row],[Montant Liquidé]]</f>
        <v>3790</v>
      </c>
      <c r="AJ596" s="237" t="str">
        <f>VLOOKUP(Tableau1[[#This Row],[POposte]],Tableau5[#All],3,FALSE)</f>
        <v>300020900</v>
      </c>
      <c r="AK596" s="237" t="str">
        <f>VLOOKUP(Tableau1[[#This Row],[POposte]],Tableau5[#All],4,FALSE)</f>
        <v>2</v>
      </c>
      <c r="AL596" s="146" t="str">
        <f>VLOOKUP(Tableau1[[#This Row],[POposte]],Tableau5[#All],2,FALSE)</f>
        <v>255221121113</v>
      </c>
      <c r="AM596" s="237" t="str">
        <f>VLOOKUP(Tableau1[[#This Row],[POposte]],Tableau8[],9,FALSE)</f>
        <v>Z</v>
      </c>
      <c r="AN596" s="241">
        <f>VLOOKUP(Tableau1[[#This Row],[POposte]],Tableau8[],16,FALSE)</f>
        <v>1</v>
      </c>
      <c r="AO596" s="200">
        <f>VLOOKUP(Tableau1[[#This Row],[POposte]],Tableau8[],17,FALSE)</f>
        <v>0</v>
      </c>
      <c r="AP596" s="1" t="str">
        <f>VLOOKUP(Tableau1[[#This Row],[POposte]],Tableau13[#All],10,FALSE)</f>
        <v>0000</v>
      </c>
      <c r="AQ596" s="1" t="str">
        <f>VLOOKUP(MID(Tableau1[[#This Row],[Codenva]],1,2),Tableau36[],2,FALSE)</f>
        <v>Openbare procedure (0000)</v>
      </c>
      <c r="AR596" s="1" t="str">
        <f>VLOOKUP(Tableau1[[#This Row],[POposte]],Tableau13[#All],16,FALSE)</f>
        <v/>
      </c>
      <c r="AS596" s="285" t="str">
        <f>Tableau1[[#This Row],[KRC]]&amp;Tableau1[[#This Row],[Poste KRC]]</f>
        <v>3000209002</v>
      </c>
      <c r="AT596" s="1" t="e">
        <f>VLOOKUP(Tableau1[[#This Row],[Colonne3]],Tableau6[[#All],[krcposte]:[description ]],2,FALSE)</f>
        <v>#N/A</v>
      </c>
    </row>
    <row r="597" spans="1:46" hidden="1" x14ac:dyDescent="0.35">
      <c r="A597" s="1" t="str">
        <f>Tableau1[[#This Row],[Nº pièce référence]]</f>
        <v>4500697797</v>
      </c>
      <c r="B597" s="1" t="s">
        <v>2142</v>
      </c>
      <c r="C597" s="1" t="s">
        <v>2142</v>
      </c>
      <c r="D597" s="1" t="s">
        <v>2142</v>
      </c>
      <c r="E597" s="1" t="s">
        <v>1892</v>
      </c>
      <c r="F597" s="178"/>
      <c r="G597" s="123"/>
      <c r="H597" s="73"/>
      <c r="I597" s="42"/>
      <c r="J597" s="73"/>
      <c r="K597" s="73"/>
      <c r="L597" s="1" t="s">
        <v>221</v>
      </c>
      <c r="M597" s="42"/>
      <c r="N597" s="42"/>
      <c r="O597" s="42"/>
      <c r="P597" s="42"/>
      <c r="Q597" s="73"/>
      <c r="R597" s="226" t="str">
        <f>VLOOKUP(Tableau1[[#This Row],[POposte]],Tableau8[],15,FALSE)</f>
        <v>AA</v>
      </c>
      <c r="S597" s="226" t="str">
        <f>VLOOKUP(Tableau1[[#This Row],[POposte]],Tableau8[],14,FALSE)</f>
        <v>XX</v>
      </c>
      <c r="T597" s="75" t="str">
        <f>IF(Tableau1[[#This Row],[Strat lancement]]="A0",IF(Tableau1[[#This Row],[Statut lancement]]="X","OK","NOK"),IF(Tableau1[[#This Row],[Strat lancement]]="AA",IF(Tableau1[[#This Row],[Statut lancement]]="XX","OK","NOK"),IF(Tableau1[[#This Row],[Strat lancement]]="BB",IF(Tableau1[[#This Row],[Statut lancement]]="XXX","OK","NOK"))))</f>
        <v>OK</v>
      </c>
      <c r="U597" s="18" t="s">
        <v>2157</v>
      </c>
      <c r="V597" s="1" t="s">
        <v>2158</v>
      </c>
      <c r="W597" s="1" t="s">
        <v>88</v>
      </c>
      <c r="X597" s="2">
        <v>44129</v>
      </c>
      <c r="Y597" s="1" t="s">
        <v>2159</v>
      </c>
      <c r="Z597" s="1" t="s">
        <v>219</v>
      </c>
      <c r="AA597" s="2">
        <v>44129</v>
      </c>
      <c r="AB597" s="1" t="s">
        <v>220</v>
      </c>
      <c r="AC597" s="1" t="str">
        <f>VLOOKUP(Tableau1[[#This Row],[POposte]],Tableau8[#All],18,FALSE)</f>
        <v/>
      </c>
      <c r="AD597" s="236" t="str">
        <f>CONCATENATE(Tableau1[[#This Row],[Nº pièce référence]],Tableau1[[#This Row],[Poste de réf.]])</f>
        <v>450069779710</v>
      </c>
      <c r="AE597" s="237">
        <f>VLOOKUP(Tableau1[[#This Row],[POposte]],Tableau5[#All],5,FALSE)</f>
        <v>3643.44</v>
      </c>
      <c r="AF597" s="238" t="s">
        <v>52</v>
      </c>
      <c r="AG597" s="237">
        <f>VLOOKUP(Tableau1[[#This Row],[POposte]],Tableau5[#All],6,FALSE)</f>
        <v>0</v>
      </c>
      <c r="AH597" s="238" t="s">
        <v>52</v>
      </c>
      <c r="AI597" s="239">
        <f>Tableau1[[#This Row],[Montant Engagé PO]]-Tableau1[[#This Row],[Montant Liquidé]]</f>
        <v>3643.44</v>
      </c>
      <c r="AJ597" s="237" t="str">
        <f>VLOOKUP(Tableau1[[#This Row],[POposte]],Tableau5[#All],3,FALSE)</f>
        <v>300020900</v>
      </c>
      <c r="AK597" s="237" t="str">
        <f>VLOOKUP(Tableau1[[#This Row],[POposte]],Tableau5[#All],4,FALSE)</f>
        <v>2</v>
      </c>
      <c r="AL597" s="146" t="str">
        <f>VLOOKUP(Tableau1[[#This Row],[POposte]],Tableau5[#All],2,FALSE)</f>
        <v>255221121113</v>
      </c>
      <c r="AM597" s="237" t="str">
        <f>VLOOKUP(Tableau1[[#This Row],[POposte]],Tableau8[],9,FALSE)</f>
        <v>Z</v>
      </c>
      <c r="AN597" s="241">
        <f>VLOOKUP(Tableau1[[#This Row],[POposte]],Tableau8[],16,FALSE)</f>
        <v>1</v>
      </c>
      <c r="AO597" s="200">
        <f>VLOOKUP(Tableau1[[#This Row],[POposte]],Tableau8[],17,FALSE)</f>
        <v>0</v>
      </c>
      <c r="AP597" s="1" t="str">
        <f>VLOOKUP(Tableau1[[#This Row],[POposte]],Tableau13[#All],10,FALSE)</f>
        <v>0000</v>
      </c>
      <c r="AQ597" s="1" t="str">
        <f>VLOOKUP(MID(Tableau1[[#This Row],[Codenva]],1,2),Tableau36[],2,FALSE)</f>
        <v>Openbare procedure (0000)</v>
      </c>
      <c r="AR597" s="1" t="str">
        <f>VLOOKUP(Tableau1[[#This Row],[POposte]],Tableau13[#All],16,FALSE)</f>
        <v/>
      </c>
      <c r="AS597" s="285" t="str">
        <f>Tableau1[[#This Row],[KRC]]&amp;Tableau1[[#This Row],[Poste KRC]]</f>
        <v>3000209002</v>
      </c>
      <c r="AT597" s="1" t="e">
        <f>VLOOKUP(Tableau1[[#This Row],[Colonne3]],Tableau6[[#All],[krcposte]:[description ]],2,FALSE)</f>
        <v>#N/A</v>
      </c>
    </row>
    <row r="598" spans="1:46" hidden="1" x14ac:dyDescent="0.35">
      <c r="A598" s="1" t="str">
        <f>Tableau1[[#This Row],[Nº pièce référence]]</f>
        <v>4500697807</v>
      </c>
      <c r="B598" s="1" t="s">
        <v>2142</v>
      </c>
      <c r="C598" s="1" t="s">
        <v>2142</v>
      </c>
      <c r="D598" s="1" t="s">
        <v>2142</v>
      </c>
      <c r="E598" s="1" t="s">
        <v>1892</v>
      </c>
      <c r="F598" s="178"/>
      <c r="G598" s="123"/>
      <c r="H598" s="73"/>
      <c r="I598" s="42"/>
      <c r="J598" s="73"/>
      <c r="K598" s="73"/>
      <c r="L598" s="1" t="s">
        <v>221</v>
      </c>
      <c r="M598" s="42"/>
      <c r="N598" s="42"/>
      <c r="O598" s="42"/>
      <c r="P598" s="42"/>
      <c r="Q598" s="73"/>
      <c r="R598" s="226" t="str">
        <f>VLOOKUP(Tableau1[[#This Row],[POposte]],Tableau8[],15,FALSE)</f>
        <v>BB</v>
      </c>
      <c r="S598" s="226" t="str">
        <f>VLOOKUP(Tableau1[[#This Row],[POposte]],Tableau8[],14,FALSE)</f>
        <v>XXX</v>
      </c>
      <c r="T598" s="75" t="str">
        <f>IF(Tableau1[[#This Row],[Strat lancement]]="A0",IF(Tableau1[[#This Row],[Statut lancement]]="X","OK","NOK"),IF(Tableau1[[#This Row],[Strat lancement]]="AA",IF(Tableau1[[#This Row],[Statut lancement]]="XX","OK","NOK"),IF(Tableau1[[#This Row],[Strat lancement]]="BB",IF(Tableau1[[#This Row],[Statut lancement]]="XXX","OK","NOK"))))</f>
        <v>OK</v>
      </c>
      <c r="U598" s="18" t="s">
        <v>2157</v>
      </c>
      <c r="V598" s="1" t="s">
        <v>2160</v>
      </c>
      <c r="W598" s="1" t="s">
        <v>88</v>
      </c>
      <c r="X598" s="2">
        <v>44129</v>
      </c>
      <c r="Y598" s="1" t="s">
        <v>2161</v>
      </c>
      <c r="Z598" s="1" t="s">
        <v>219</v>
      </c>
      <c r="AA598" s="2">
        <v>44129</v>
      </c>
      <c r="AB598" s="1" t="s">
        <v>220</v>
      </c>
      <c r="AC598" s="1" t="str">
        <f>VLOOKUP(Tableau1[[#This Row],[POposte]],Tableau8[#All],18,FALSE)</f>
        <v/>
      </c>
      <c r="AD598" s="236" t="str">
        <f>CONCATENATE(Tableau1[[#This Row],[Nº pièce référence]],Tableau1[[#This Row],[Poste de réf.]])</f>
        <v>450069780710</v>
      </c>
      <c r="AE598" s="237">
        <f>VLOOKUP(Tableau1[[#This Row],[POposte]],Tableau5[#All],5,FALSE)</f>
        <v>10695.74</v>
      </c>
      <c r="AF598" s="238" t="s">
        <v>52</v>
      </c>
      <c r="AG598" s="237">
        <f>VLOOKUP(Tableau1[[#This Row],[POposte]],Tableau5[#All],6,FALSE)</f>
        <v>0</v>
      </c>
      <c r="AH598" s="238" t="s">
        <v>52</v>
      </c>
      <c r="AI598" s="239">
        <f>Tableau1[[#This Row],[Montant Engagé PO]]-Tableau1[[#This Row],[Montant Liquidé]]</f>
        <v>10695.74</v>
      </c>
      <c r="AJ598" s="237" t="str">
        <f>VLOOKUP(Tableau1[[#This Row],[POposte]],Tableau5[#All],3,FALSE)</f>
        <v>300020900</v>
      </c>
      <c r="AK598" s="237" t="str">
        <f>VLOOKUP(Tableau1[[#This Row],[POposte]],Tableau5[#All],4,FALSE)</f>
        <v>2</v>
      </c>
      <c r="AL598" s="146" t="str">
        <f>VLOOKUP(Tableau1[[#This Row],[POposte]],Tableau5[#All],2,FALSE)</f>
        <v>255221121113</v>
      </c>
      <c r="AM598" s="237" t="str">
        <f>VLOOKUP(Tableau1[[#This Row],[POposte]],Tableau8[],9,FALSE)</f>
        <v>Z</v>
      </c>
      <c r="AN598" s="241">
        <f>VLOOKUP(Tableau1[[#This Row],[POposte]],Tableau8[],16,FALSE)</f>
        <v>1</v>
      </c>
      <c r="AO598" s="200">
        <f>VLOOKUP(Tableau1[[#This Row],[POposte]],Tableau8[],17,FALSE)</f>
        <v>0</v>
      </c>
      <c r="AP598" s="1" t="str">
        <f>VLOOKUP(Tableau1[[#This Row],[POposte]],Tableau13[#All],10,FALSE)</f>
        <v>0000</v>
      </c>
      <c r="AQ598" s="1" t="str">
        <f>VLOOKUP(MID(Tableau1[[#This Row],[Codenva]],1,2),Tableau36[],2,FALSE)</f>
        <v>Openbare procedure (0000)</v>
      </c>
      <c r="AR598" s="1" t="str">
        <f>VLOOKUP(Tableau1[[#This Row],[POposte]],Tableau13[#All],16,FALSE)</f>
        <v/>
      </c>
      <c r="AS598" s="285" t="str">
        <f>Tableau1[[#This Row],[KRC]]&amp;Tableau1[[#This Row],[Poste KRC]]</f>
        <v>3000209002</v>
      </c>
      <c r="AT598" s="1" t="e">
        <f>VLOOKUP(Tableau1[[#This Row],[Colonne3]],Tableau6[[#All],[krcposte]:[description ]],2,FALSE)</f>
        <v>#N/A</v>
      </c>
    </row>
    <row r="599" spans="1:46" hidden="1" x14ac:dyDescent="0.35">
      <c r="A599" s="1" t="str">
        <f>Tableau1[[#This Row],[Nº pièce référence]]</f>
        <v>4500697815</v>
      </c>
      <c r="B599" s="1" t="s">
        <v>2142</v>
      </c>
      <c r="C599" s="1" t="s">
        <v>2142</v>
      </c>
      <c r="D599" s="1" t="s">
        <v>2142</v>
      </c>
      <c r="E599" s="1" t="s">
        <v>1892</v>
      </c>
      <c r="F599" s="178"/>
      <c r="G599" s="123"/>
      <c r="H599" s="73"/>
      <c r="I599" s="42"/>
      <c r="J599" s="73"/>
      <c r="K599" s="73"/>
      <c r="L599" s="1" t="s">
        <v>221</v>
      </c>
      <c r="M599" s="42"/>
      <c r="N599" s="42"/>
      <c r="O599" s="42"/>
      <c r="P599" s="42"/>
      <c r="Q599" s="73"/>
      <c r="R599" s="226" t="str">
        <f>VLOOKUP(Tableau1[[#This Row],[POposte]],Tableau8[],15,FALSE)</f>
        <v>AA</v>
      </c>
      <c r="S599" s="226" t="str">
        <f>VLOOKUP(Tableau1[[#This Row],[POposte]],Tableau8[],14,FALSE)</f>
        <v>XX</v>
      </c>
      <c r="T599" s="75" t="str">
        <f>IF(Tableau1[[#This Row],[Strat lancement]]="A0",IF(Tableau1[[#This Row],[Statut lancement]]="X","OK","NOK"),IF(Tableau1[[#This Row],[Strat lancement]]="AA",IF(Tableau1[[#This Row],[Statut lancement]]="XX","OK","NOK"),IF(Tableau1[[#This Row],[Strat lancement]]="BB",IF(Tableau1[[#This Row],[Statut lancement]]="XXX","OK","NOK"))))</f>
        <v>OK</v>
      </c>
      <c r="U599" s="18" t="s">
        <v>2157</v>
      </c>
      <c r="V599" s="1" t="s">
        <v>2162</v>
      </c>
      <c r="W599" s="1" t="s">
        <v>88</v>
      </c>
      <c r="X599" s="2">
        <v>44129</v>
      </c>
      <c r="Y599" s="1" t="s">
        <v>2163</v>
      </c>
      <c r="Z599" s="1" t="s">
        <v>219</v>
      </c>
      <c r="AA599" s="2">
        <v>44129</v>
      </c>
      <c r="AB599" s="1" t="s">
        <v>220</v>
      </c>
      <c r="AC599" s="1" t="str">
        <f>VLOOKUP(Tableau1[[#This Row],[POposte]],Tableau8[#All],18,FALSE)</f>
        <v/>
      </c>
      <c r="AD599" s="236" t="str">
        <f>CONCATENATE(Tableau1[[#This Row],[Nº pièce référence]],Tableau1[[#This Row],[Poste de réf.]])</f>
        <v>450069781510</v>
      </c>
      <c r="AE599" s="237">
        <f>VLOOKUP(Tableau1[[#This Row],[POposte]],Tableau5[#All],5,FALSE)</f>
        <v>2942.75</v>
      </c>
      <c r="AF599" s="238" t="s">
        <v>52</v>
      </c>
      <c r="AG599" s="237">
        <f>VLOOKUP(Tableau1[[#This Row],[POposte]],Tableau5[#All],6,FALSE)</f>
        <v>0</v>
      </c>
      <c r="AH599" s="238" t="s">
        <v>52</v>
      </c>
      <c r="AI599" s="239">
        <f>Tableau1[[#This Row],[Montant Engagé PO]]-Tableau1[[#This Row],[Montant Liquidé]]</f>
        <v>2942.75</v>
      </c>
      <c r="AJ599" s="237" t="str">
        <f>VLOOKUP(Tableau1[[#This Row],[POposte]],Tableau5[#All],3,FALSE)</f>
        <v>300020900</v>
      </c>
      <c r="AK599" s="237" t="str">
        <f>VLOOKUP(Tableau1[[#This Row],[POposte]],Tableau5[#All],4,FALSE)</f>
        <v>2</v>
      </c>
      <c r="AL599" s="146" t="str">
        <f>VLOOKUP(Tableau1[[#This Row],[POposte]],Tableau5[#All],2,FALSE)</f>
        <v>255221121113</v>
      </c>
      <c r="AM599" s="237" t="str">
        <f>VLOOKUP(Tableau1[[#This Row],[POposte]],Tableau8[],9,FALSE)</f>
        <v>Z</v>
      </c>
      <c r="AN599" s="241">
        <f>VLOOKUP(Tableau1[[#This Row],[POposte]],Tableau8[],16,FALSE)</f>
        <v>1</v>
      </c>
      <c r="AO599" s="200">
        <f>VLOOKUP(Tableau1[[#This Row],[POposte]],Tableau8[],17,FALSE)</f>
        <v>0</v>
      </c>
      <c r="AP599" s="1" t="str">
        <f>VLOOKUP(Tableau1[[#This Row],[POposte]],Tableau13[#All],10,FALSE)</f>
        <v>0000</v>
      </c>
      <c r="AQ599" s="1" t="str">
        <f>VLOOKUP(MID(Tableau1[[#This Row],[Codenva]],1,2),Tableau36[],2,FALSE)</f>
        <v>Openbare procedure (0000)</v>
      </c>
      <c r="AR599" s="1" t="str">
        <f>VLOOKUP(Tableau1[[#This Row],[POposte]],Tableau13[#All],16,FALSE)</f>
        <v/>
      </c>
      <c r="AS599" s="285" t="str">
        <f>Tableau1[[#This Row],[KRC]]&amp;Tableau1[[#This Row],[Poste KRC]]</f>
        <v>3000209002</v>
      </c>
      <c r="AT599" s="1" t="e">
        <f>VLOOKUP(Tableau1[[#This Row],[Colonne3]],Tableau6[[#All],[krcposte]:[description ]],2,FALSE)</f>
        <v>#N/A</v>
      </c>
    </row>
    <row r="600" spans="1:46" hidden="1" x14ac:dyDescent="0.35">
      <c r="A600" s="1" t="str">
        <f>Tableau1[[#This Row],[Nº pièce référence]]</f>
        <v>4500697820</v>
      </c>
      <c r="B600" s="1" t="s">
        <v>2142</v>
      </c>
      <c r="C600" s="1" t="s">
        <v>2142</v>
      </c>
      <c r="D600" s="1" t="s">
        <v>2142</v>
      </c>
      <c r="E600" s="1" t="s">
        <v>1892</v>
      </c>
      <c r="F600" s="74"/>
      <c r="G600" s="123"/>
      <c r="H600" s="73"/>
      <c r="I600" s="42"/>
      <c r="J600" s="73"/>
      <c r="K600" s="73"/>
      <c r="L600" s="1" t="s">
        <v>221</v>
      </c>
      <c r="M600" s="42"/>
      <c r="N600" s="42"/>
      <c r="O600" s="42"/>
      <c r="P600" s="42"/>
      <c r="Q600" s="73"/>
      <c r="R600" s="226" t="str">
        <f>VLOOKUP(Tableau1[[#This Row],[POposte]],Tableau8[],15,FALSE)</f>
        <v>A0</v>
      </c>
      <c r="S600" s="226" t="str">
        <f>VLOOKUP(Tableau1[[#This Row],[POposte]],Tableau8[],14,FALSE)</f>
        <v>X</v>
      </c>
      <c r="T600" s="75" t="str">
        <f>IF(Tableau1[[#This Row],[Strat lancement]]="A0",IF(Tableau1[[#This Row],[Statut lancement]]="X","OK","NOK"),IF(Tableau1[[#This Row],[Strat lancement]]="AA",IF(Tableau1[[#This Row],[Statut lancement]]="XX","OK","NOK"),IF(Tableau1[[#This Row],[Strat lancement]]="BB",IF(Tableau1[[#This Row],[Statut lancement]]="XXX","OK","NOK"))))</f>
        <v>OK</v>
      </c>
      <c r="U600" s="18" t="s">
        <v>2164</v>
      </c>
      <c r="V600" s="1" t="s">
        <v>2165</v>
      </c>
      <c r="W600" s="1" t="s">
        <v>88</v>
      </c>
      <c r="X600" s="2">
        <v>44124</v>
      </c>
      <c r="Y600" s="1" t="s">
        <v>2166</v>
      </c>
      <c r="Z600" s="1" t="s">
        <v>219</v>
      </c>
      <c r="AA600" s="2">
        <v>44129</v>
      </c>
      <c r="AB600" s="1" t="s">
        <v>220</v>
      </c>
      <c r="AC600" s="1" t="str">
        <f>VLOOKUP(Tableau1[[#This Row],[POposte]],Tableau8[#All],18,FALSE)</f>
        <v/>
      </c>
      <c r="AD600" s="236" t="str">
        <f>CONCATENATE(Tableau1[[#This Row],[Nº pièce référence]],Tableau1[[#This Row],[Poste de réf.]])</f>
        <v>450069782010</v>
      </c>
      <c r="AE600" s="237">
        <f>VLOOKUP(Tableau1[[#This Row],[POposte]],Tableau5[#All],5,FALSE)</f>
        <v>1780</v>
      </c>
      <c r="AF600" s="238" t="s">
        <v>52</v>
      </c>
      <c r="AG600" s="237">
        <f>VLOOKUP(Tableau1[[#This Row],[POposte]],Tableau5[#All],6,FALSE)</f>
        <v>0</v>
      </c>
      <c r="AH600" s="238" t="s">
        <v>52</v>
      </c>
      <c r="AI600" s="239">
        <f>Tableau1[[#This Row],[Montant Engagé PO]]-Tableau1[[#This Row],[Montant Liquidé]]</f>
        <v>1780</v>
      </c>
      <c r="AJ600" s="237" t="str">
        <f>VLOOKUP(Tableau1[[#This Row],[POposte]],Tableau5[#All],3,FALSE)</f>
        <v>300020900</v>
      </c>
      <c r="AK600" s="237" t="str">
        <f>VLOOKUP(Tableau1[[#This Row],[POposte]],Tableau5[#All],4,FALSE)</f>
        <v>2</v>
      </c>
      <c r="AL600" s="146" t="str">
        <f>VLOOKUP(Tableau1[[#This Row],[POposte]],Tableau5[#All],2,FALSE)</f>
        <v>255221121113</v>
      </c>
      <c r="AM600" s="237" t="str">
        <f>VLOOKUP(Tableau1[[#This Row],[POposte]],Tableau8[],9,FALSE)</f>
        <v>Z</v>
      </c>
      <c r="AN600" s="241">
        <f>VLOOKUP(Tableau1[[#This Row],[POposte]],Tableau8[],16,FALSE)</f>
        <v>1</v>
      </c>
      <c r="AO600" s="200">
        <f>VLOOKUP(Tableau1[[#This Row],[POposte]],Tableau8[],17,FALSE)</f>
        <v>0</v>
      </c>
      <c r="AP600" s="1" t="str">
        <f>VLOOKUP(Tableau1[[#This Row],[POposte]],Tableau13[#All],10,FALSE)</f>
        <v>0500</v>
      </c>
      <c r="AQ600" s="1" t="str">
        <f>VLOOKUP(MID(Tableau1[[#This Row],[Codenva]],1,2),Tableau36[],2,FALSE)</f>
        <v>Onderhandelingsprocedure zonder voorafgaande bekendmaking (0500)</v>
      </c>
      <c r="AR600" s="1" t="str">
        <f>VLOOKUP(Tableau1[[#This Row],[POposte]],Tableau13[#All],16,FALSE)</f>
        <v/>
      </c>
      <c r="AS600" s="285" t="str">
        <f>Tableau1[[#This Row],[KRC]]&amp;Tableau1[[#This Row],[Poste KRC]]</f>
        <v>3000209002</v>
      </c>
      <c r="AT600" s="1" t="e">
        <f>VLOOKUP(Tableau1[[#This Row],[Colonne3]],Tableau6[[#All],[krcposte]:[description ]],2,FALSE)</f>
        <v>#N/A</v>
      </c>
    </row>
    <row r="601" spans="1:46" hidden="1" x14ac:dyDescent="0.35">
      <c r="A601" s="1" t="str">
        <f>Tableau1[[#This Row],[Nº pièce référence]]</f>
        <v>4500697802</v>
      </c>
      <c r="B601" s="1" t="s">
        <v>2142</v>
      </c>
      <c r="C601" s="1" t="s">
        <v>2142</v>
      </c>
      <c r="D601" s="1" t="s">
        <v>2142</v>
      </c>
      <c r="E601" s="1" t="s">
        <v>1892</v>
      </c>
      <c r="F601" s="178"/>
      <c r="G601" s="123"/>
      <c r="H601" s="73"/>
      <c r="I601" s="42"/>
      <c r="J601" s="73"/>
      <c r="K601" s="73"/>
      <c r="L601" s="1" t="s">
        <v>221</v>
      </c>
      <c r="M601" s="42"/>
      <c r="N601" s="42"/>
      <c r="O601" s="42"/>
      <c r="P601" s="42"/>
      <c r="Q601" s="73"/>
      <c r="R601" s="226" t="str">
        <f>VLOOKUP(Tableau1[[#This Row],[POposte]],Tableau8[],15,FALSE)</f>
        <v>A0</v>
      </c>
      <c r="S601" s="226" t="str">
        <f>VLOOKUP(Tableau1[[#This Row],[POposte]],Tableau8[],14,FALSE)</f>
        <v>X</v>
      </c>
      <c r="T601" s="75" t="str">
        <f>IF(Tableau1[[#This Row],[Strat lancement]]="A0",IF(Tableau1[[#This Row],[Statut lancement]]="X","OK","NOK"),IF(Tableau1[[#This Row],[Strat lancement]]="AA",IF(Tableau1[[#This Row],[Statut lancement]]="XX","OK","NOK"),IF(Tableau1[[#This Row],[Strat lancement]]="BB",IF(Tableau1[[#This Row],[Statut lancement]]="XXX","OK","NOK"))))</f>
        <v>OK</v>
      </c>
      <c r="U601" s="18" t="s">
        <v>2167</v>
      </c>
      <c r="V601" s="1" t="s">
        <v>2168</v>
      </c>
      <c r="W601" s="1" t="s">
        <v>88</v>
      </c>
      <c r="X601" s="2">
        <v>44129</v>
      </c>
      <c r="Y601" s="1" t="s">
        <v>2169</v>
      </c>
      <c r="Z601" s="1" t="s">
        <v>219</v>
      </c>
      <c r="AA601" s="2">
        <v>44129</v>
      </c>
      <c r="AB601" s="1" t="s">
        <v>220</v>
      </c>
      <c r="AC601" s="1" t="str">
        <f>VLOOKUP(Tableau1[[#This Row],[POposte]],Tableau8[#All],18,FALSE)</f>
        <v/>
      </c>
      <c r="AD601" s="236" t="str">
        <f>CONCATENATE(Tableau1[[#This Row],[Nº pièce référence]],Tableau1[[#This Row],[Poste de réf.]])</f>
        <v>450069780210</v>
      </c>
      <c r="AE601" s="237">
        <f>VLOOKUP(Tableau1[[#This Row],[POposte]],Tableau5[#All],5,FALSE)</f>
        <v>1836.5</v>
      </c>
      <c r="AF601" s="238" t="s">
        <v>52</v>
      </c>
      <c r="AG601" s="237">
        <f>VLOOKUP(Tableau1[[#This Row],[POposte]],Tableau5[#All],6,FALSE)</f>
        <v>0</v>
      </c>
      <c r="AH601" s="238" t="s">
        <v>52</v>
      </c>
      <c r="AI601" s="239">
        <f>Tableau1[[#This Row],[Montant Engagé PO]]-Tableau1[[#This Row],[Montant Liquidé]]</f>
        <v>1836.5</v>
      </c>
      <c r="AJ601" s="237" t="str">
        <f>VLOOKUP(Tableau1[[#This Row],[POposte]],Tableau5[#All],3,FALSE)</f>
        <v>300020900</v>
      </c>
      <c r="AK601" s="237" t="str">
        <f>VLOOKUP(Tableau1[[#This Row],[POposte]],Tableau5[#All],4,FALSE)</f>
        <v>2</v>
      </c>
      <c r="AL601" s="146" t="str">
        <f>VLOOKUP(Tableau1[[#This Row],[POposte]],Tableau5[#All],2,FALSE)</f>
        <v>255221121113</v>
      </c>
      <c r="AM601" s="237" t="str">
        <f>VLOOKUP(Tableau1[[#This Row],[POposte]],Tableau8[],9,FALSE)</f>
        <v>Z</v>
      </c>
      <c r="AN601" s="241">
        <f>VLOOKUP(Tableau1[[#This Row],[POposte]],Tableau8[],16,FALSE)</f>
        <v>1</v>
      </c>
      <c r="AO601" s="200">
        <f>VLOOKUP(Tableau1[[#This Row],[POposte]],Tableau8[],17,FALSE)</f>
        <v>0</v>
      </c>
      <c r="AP601" s="1" t="str">
        <f>VLOOKUP(Tableau1[[#This Row],[POposte]],Tableau13[#All],10,FALSE)</f>
        <v>0000</v>
      </c>
      <c r="AQ601" s="1" t="str">
        <f>VLOOKUP(MID(Tableau1[[#This Row],[Codenva]],1,2),Tableau36[],2,FALSE)</f>
        <v>Openbare procedure (0000)</v>
      </c>
      <c r="AR601" s="1" t="str">
        <f>VLOOKUP(Tableau1[[#This Row],[POposte]],Tableau13[#All],16,FALSE)</f>
        <v/>
      </c>
      <c r="AS601" s="285" t="str">
        <f>Tableau1[[#This Row],[KRC]]&amp;Tableau1[[#This Row],[Poste KRC]]</f>
        <v>3000209002</v>
      </c>
      <c r="AT601" s="1" t="e">
        <f>VLOOKUP(Tableau1[[#This Row],[Colonne3]],Tableau6[[#All],[krcposte]:[description ]],2,FALSE)</f>
        <v>#N/A</v>
      </c>
    </row>
    <row r="602" spans="1:46" hidden="1" x14ac:dyDescent="0.35">
      <c r="A602" s="1" t="str">
        <f>Tableau1[[#This Row],[Nº pièce référence]]</f>
        <v>4500697819</v>
      </c>
      <c r="B602" s="1" t="s">
        <v>2142</v>
      </c>
      <c r="C602" s="1" t="s">
        <v>2142</v>
      </c>
      <c r="D602" s="1" t="s">
        <v>2142</v>
      </c>
      <c r="E602" s="1" t="s">
        <v>1892</v>
      </c>
      <c r="F602" s="178"/>
      <c r="G602" s="123"/>
      <c r="H602" s="73"/>
      <c r="I602" s="42"/>
      <c r="J602" s="73"/>
      <c r="K602" s="73"/>
      <c r="L602" s="1" t="s">
        <v>221</v>
      </c>
      <c r="M602" s="42"/>
      <c r="N602" s="42"/>
      <c r="O602" s="42"/>
      <c r="P602" s="42"/>
      <c r="Q602" s="73"/>
      <c r="R602" s="226" t="str">
        <f>VLOOKUP(Tableau1[[#This Row],[POposte]],Tableau8[],15,FALSE)</f>
        <v>A0</v>
      </c>
      <c r="S602" s="226" t="str">
        <f>VLOOKUP(Tableau1[[#This Row],[POposte]],Tableau8[],14,FALSE)</f>
        <v>X</v>
      </c>
      <c r="T602" s="75" t="str">
        <f>IF(Tableau1[[#This Row],[Strat lancement]]="A0",IF(Tableau1[[#This Row],[Statut lancement]]="X","OK","NOK"),IF(Tableau1[[#This Row],[Strat lancement]]="AA",IF(Tableau1[[#This Row],[Statut lancement]]="XX","OK","NOK"),IF(Tableau1[[#This Row],[Strat lancement]]="BB",IF(Tableau1[[#This Row],[Statut lancement]]="XXX","OK","NOK"))))</f>
        <v>OK</v>
      </c>
      <c r="U602" s="18" t="s">
        <v>2170</v>
      </c>
      <c r="V602" s="1" t="s">
        <v>2171</v>
      </c>
      <c r="W602" s="1" t="s">
        <v>88</v>
      </c>
      <c r="X602" s="2">
        <v>44129</v>
      </c>
      <c r="Y602" s="1" t="s">
        <v>2172</v>
      </c>
      <c r="Z602" s="1" t="s">
        <v>219</v>
      </c>
      <c r="AA602" s="2">
        <v>44129</v>
      </c>
      <c r="AB602" s="1" t="s">
        <v>220</v>
      </c>
      <c r="AC602" s="1" t="str">
        <f>VLOOKUP(Tableau1[[#This Row],[POposte]],Tableau8[#All],18,FALSE)</f>
        <v/>
      </c>
      <c r="AD602" s="236" t="str">
        <f>CONCATENATE(Tableau1[[#This Row],[Nº pièce référence]],Tableau1[[#This Row],[Poste de réf.]])</f>
        <v>450069781910</v>
      </c>
      <c r="AE602" s="237">
        <f>VLOOKUP(Tableau1[[#This Row],[POposte]],Tableau5[#All],5,FALSE)</f>
        <v>200</v>
      </c>
      <c r="AF602" s="238" t="s">
        <v>52</v>
      </c>
      <c r="AG602" s="237">
        <f>VLOOKUP(Tableau1[[#This Row],[POposte]],Tableau5[#All],6,FALSE)</f>
        <v>0</v>
      </c>
      <c r="AH602" s="238" t="s">
        <v>52</v>
      </c>
      <c r="AI602" s="239">
        <f>Tableau1[[#This Row],[Montant Engagé PO]]-Tableau1[[#This Row],[Montant Liquidé]]</f>
        <v>200</v>
      </c>
      <c r="AJ602" s="237" t="str">
        <f>VLOOKUP(Tableau1[[#This Row],[POposte]],Tableau5[#All],3,FALSE)</f>
        <v>300020900</v>
      </c>
      <c r="AK602" s="237" t="str">
        <f>VLOOKUP(Tableau1[[#This Row],[POposte]],Tableau5[#All],4,FALSE)</f>
        <v>2</v>
      </c>
      <c r="AL602" s="146" t="str">
        <f>VLOOKUP(Tableau1[[#This Row],[POposte]],Tableau5[#All],2,FALSE)</f>
        <v>255221121113</v>
      </c>
      <c r="AM602" s="237" t="str">
        <f>VLOOKUP(Tableau1[[#This Row],[POposte]],Tableau8[],9,FALSE)</f>
        <v>Z</v>
      </c>
      <c r="AN602" s="241">
        <f>VLOOKUP(Tableau1[[#This Row],[POposte]],Tableau8[],16,FALSE)</f>
        <v>1</v>
      </c>
      <c r="AO602" s="200">
        <f>VLOOKUP(Tableau1[[#This Row],[POposte]],Tableau8[],17,FALSE)</f>
        <v>0</v>
      </c>
      <c r="AP602" s="1" t="str">
        <f>VLOOKUP(Tableau1[[#This Row],[POposte]],Tableau13[#All],10,FALSE)</f>
        <v>0000</v>
      </c>
      <c r="AQ602" s="1" t="str">
        <f>VLOOKUP(MID(Tableau1[[#This Row],[Codenva]],1,2),Tableau36[],2,FALSE)</f>
        <v>Openbare procedure (0000)</v>
      </c>
      <c r="AR602" s="1" t="str">
        <f>VLOOKUP(Tableau1[[#This Row],[POposte]],Tableau13[#All],16,FALSE)</f>
        <v/>
      </c>
      <c r="AS602" s="285" t="str">
        <f>Tableau1[[#This Row],[KRC]]&amp;Tableau1[[#This Row],[Poste KRC]]</f>
        <v>3000209002</v>
      </c>
      <c r="AT602" s="1" t="e">
        <f>VLOOKUP(Tableau1[[#This Row],[Colonne3]],Tableau6[[#All],[krcposte]:[description ]],2,FALSE)</f>
        <v>#N/A</v>
      </c>
    </row>
    <row r="603" spans="1:46" ht="15" hidden="1" customHeight="1" x14ac:dyDescent="0.35">
      <c r="A603" s="1" t="str">
        <f>Tableau1[[#This Row],[Nº pièce référence]]</f>
        <v>4500697800</v>
      </c>
      <c r="B603" s="1" t="s">
        <v>2142</v>
      </c>
      <c r="C603" s="1" t="s">
        <v>2142</v>
      </c>
      <c r="D603" s="1" t="s">
        <v>2142</v>
      </c>
      <c r="E603" s="1" t="s">
        <v>1892</v>
      </c>
      <c r="F603" s="74"/>
      <c r="G603" s="123"/>
      <c r="H603" s="73"/>
      <c r="I603" s="42"/>
      <c r="J603" s="73"/>
      <c r="K603" s="73"/>
      <c r="L603" s="1" t="s">
        <v>221</v>
      </c>
      <c r="M603" s="42"/>
      <c r="N603" s="42"/>
      <c r="O603" s="42"/>
      <c r="P603" s="42"/>
      <c r="Q603" s="73"/>
      <c r="R603" s="226" t="str">
        <f>VLOOKUP(Tableau1[[#This Row],[POposte]],Tableau8[],15,FALSE)</f>
        <v>AA</v>
      </c>
      <c r="S603" s="226" t="str">
        <f>VLOOKUP(Tableau1[[#This Row],[POposte]],Tableau8[],14,FALSE)</f>
        <v>XX</v>
      </c>
      <c r="T603" s="75" t="str">
        <f>IF(Tableau1[[#This Row],[Strat lancement]]="A0",IF(Tableau1[[#This Row],[Statut lancement]]="X","OK","NOK"),IF(Tableau1[[#This Row],[Strat lancement]]="AA",IF(Tableau1[[#This Row],[Statut lancement]]="XX","OK","NOK"),IF(Tableau1[[#This Row],[Strat lancement]]="BB",IF(Tableau1[[#This Row],[Statut lancement]]="XXX","OK","NOK"))))</f>
        <v>OK</v>
      </c>
      <c r="U603" s="18" t="s">
        <v>2173</v>
      </c>
      <c r="V603" s="1" t="s">
        <v>2174</v>
      </c>
      <c r="W603" s="1" t="s">
        <v>88</v>
      </c>
      <c r="X603" s="2">
        <v>44129</v>
      </c>
      <c r="Y603" s="1" t="s">
        <v>2175</v>
      </c>
      <c r="Z603" s="1" t="s">
        <v>219</v>
      </c>
      <c r="AA603" s="2">
        <v>44129</v>
      </c>
      <c r="AB603" s="1" t="s">
        <v>220</v>
      </c>
      <c r="AC603" s="1" t="str">
        <f>VLOOKUP(Tableau1[[#This Row],[POposte]],Tableau8[#All],18,FALSE)</f>
        <v/>
      </c>
      <c r="AD603" s="236" t="str">
        <f>CONCATENATE(Tableau1[[#This Row],[Nº pièce référence]],Tableau1[[#This Row],[Poste de réf.]])</f>
        <v>450069780010</v>
      </c>
      <c r="AE603" s="237">
        <f>VLOOKUP(Tableau1[[#This Row],[POposte]],Tableau5[#All],5,FALSE)</f>
        <v>2553</v>
      </c>
      <c r="AF603" s="238" t="s">
        <v>52</v>
      </c>
      <c r="AG603" s="237">
        <f>VLOOKUP(Tableau1[[#This Row],[POposte]],Tableau5[#All],6,FALSE)</f>
        <v>0</v>
      </c>
      <c r="AH603" s="238" t="s">
        <v>52</v>
      </c>
      <c r="AI603" s="239">
        <f>Tableau1[[#This Row],[Montant Engagé PO]]-Tableau1[[#This Row],[Montant Liquidé]]</f>
        <v>2553</v>
      </c>
      <c r="AJ603" s="237" t="str">
        <f>VLOOKUP(Tableau1[[#This Row],[POposte]],Tableau5[#All],3,FALSE)</f>
        <v>300020900</v>
      </c>
      <c r="AK603" s="237" t="str">
        <f>VLOOKUP(Tableau1[[#This Row],[POposte]],Tableau5[#All],4,FALSE)</f>
        <v>2</v>
      </c>
      <c r="AL603" s="146" t="str">
        <f>VLOOKUP(Tableau1[[#This Row],[POposte]],Tableau5[#All],2,FALSE)</f>
        <v>255221121113</v>
      </c>
      <c r="AM603" s="237" t="str">
        <f>VLOOKUP(Tableau1[[#This Row],[POposte]],Tableau8[],9,FALSE)</f>
        <v>Z</v>
      </c>
      <c r="AN603" s="241">
        <f>VLOOKUP(Tableau1[[#This Row],[POposte]],Tableau8[],16,FALSE)</f>
        <v>1</v>
      </c>
      <c r="AO603" s="200">
        <f>VLOOKUP(Tableau1[[#This Row],[POposte]],Tableau8[],17,FALSE)</f>
        <v>0</v>
      </c>
      <c r="AP603" s="1" t="str">
        <f>VLOOKUP(Tableau1[[#This Row],[POposte]],Tableau13[#All],10,FALSE)</f>
        <v>0000</v>
      </c>
      <c r="AQ603" s="1" t="str">
        <f>VLOOKUP(MID(Tableau1[[#This Row],[Codenva]],1,2),Tableau36[],2,FALSE)</f>
        <v>Openbare procedure (0000)</v>
      </c>
      <c r="AR603" s="1" t="str">
        <f>VLOOKUP(Tableau1[[#This Row],[POposte]],Tableau13[#All],16,FALSE)</f>
        <v/>
      </c>
      <c r="AS603" s="285" t="str">
        <f>Tableau1[[#This Row],[KRC]]&amp;Tableau1[[#This Row],[Poste KRC]]</f>
        <v>3000209002</v>
      </c>
      <c r="AT603" s="1" t="e">
        <f>VLOOKUP(Tableau1[[#This Row],[Colonne3]],Tableau6[[#All],[krcposte]:[description ]],2,FALSE)</f>
        <v>#N/A</v>
      </c>
    </row>
    <row r="604" spans="1:46" hidden="1" x14ac:dyDescent="0.35">
      <c r="A604" s="1" t="str">
        <f>Tableau1[[#This Row],[Nº pièce référence]]</f>
        <v>4500697794</v>
      </c>
      <c r="B604" s="1" t="s">
        <v>2142</v>
      </c>
      <c r="C604" s="1" t="s">
        <v>2142</v>
      </c>
      <c r="D604" s="1" t="s">
        <v>2142</v>
      </c>
      <c r="E604" s="1" t="s">
        <v>1892</v>
      </c>
      <c r="F604" s="74"/>
      <c r="G604" s="123"/>
      <c r="H604" s="73"/>
      <c r="I604" s="42"/>
      <c r="J604" s="73"/>
      <c r="K604" s="73"/>
      <c r="L604" s="1" t="s">
        <v>221</v>
      </c>
      <c r="M604" s="42"/>
      <c r="N604" s="42"/>
      <c r="O604" s="42"/>
      <c r="P604" s="42"/>
      <c r="Q604" s="73"/>
      <c r="R604" s="226" t="str">
        <f>VLOOKUP(Tableau1[[#This Row],[POposte]],Tableau8[],15,FALSE)</f>
        <v>A0</v>
      </c>
      <c r="S604" s="226" t="str">
        <f>VLOOKUP(Tableau1[[#This Row],[POposte]],Tableau8[],14,FALSE)</f>
        <v>X</v>
      </c>
      <c r="T604" s="75" t="str">
        <f>IF(Tableau1[[#This Row],[Strat lancement]]="A0",IF(Tableau1[[#This Row],[Statut lancement]]="X","OK","NOK"),IF(Tableau1[[#This Row],[Strat lancement]]="AA",IF(Tableau1[[#This Row],[Statut lancement]]="XX","OK","NOK"),IF(Tableau1[[#This Row],[Strat lancement]]="BB",IF(Tableau1[[#This Row],[Statut lancement]]="XXX","OK","NOK"))))</f>
        <v>OK</v>
      </c>
      <c r="U604" s="18" t="s">
        <v>2176</v>
      </c>
      <c r="V604" s="1" t="s">
        <v>2177</v>
      </c>
      <c r="W604" s="1" t="s">
        <v>88</v>
      </c>
      <c r="X604" s="2">
        <v>44129</v>
      </c>
      <c r="Y604" s="1" t="s">
        <v>2178</v>
      </c>
      <c r="Z604" s="1" t="s">
        <v>219</v>
      </c>
      <c r="AA604" s="2">
        <v>44129</v>
      </c>
      <c r="AB604" s="1" t="s">
        <v>220</v>
      </c>
      <c r="AC604" s="1" t="str">
        <f>VLOOKUP(Tableau1[[#This Row],[POposte]],Tableau8[#All],18,FALSE)</f>
        <v/>
      </c>
      <c r="AD604" s="236" t="str">
        <f>CONCATENATE(Tableau1[[#This Row],[Nº pièce référence]],Tableau1[[#This Row],[Poste de réf.]])</f>
        <v>450069779410</v>
      </c>
      <c r="AE604" s="237">
        <f>VLOOKUP(Tableau1[[#This Row],[POposte]],Tableau5[#All],5,FALSE)</f>
        <v>2131.5100000000002</v>
      </c>
      <c r="AF604" s="238" t="s">
        <v>52</v>
      </c>
      <c r="AG604" s="237">
        <f>VLOOKUP(Tableau1[[#This Row],[POposte]],Tableau5[#All],6,FALSE)</f>
        <v>0</v>
      </c>
      <c r="AH604" s="238" t="s">
        <v>52</v>
      </c>
      <c r="AI604" s="239">
        <f>Tableau1[[#This Row],[Montant Engagé PO]]-Tableau1[[#This Row],[Montant Liquidé]]</f>
        <v>2131.5100000000002</v>
      </c>
      <c r="AJ604" s="237" t="str">
        <f>VLOOKUP(Tableau1[[#This Row],[POposte]],Tableau5[#All],3,FALSE)</f>
        <v>300020900</v>
      </c>
      <c r="AK604" s="237" t="str">
        <f>VLOOKUP(Tableau1[[#This Row],[POposte]],Tableau5[#All],4,FALSE)</f>
        <v>2</v>
      </c>
      <c r="AL604" s="146" t="str">
        <f>VLOOKUP(Tableau1[[#This Row],[POposte]],Tableau5[#All],2,FALSE)</f>
        <v>255221121113</v>
      </c>
      <c r="AM604" s="237" t="str">
        <f>VLOOKUP(Tableau1[[#This Row],[POposte]],Tableau8[],9,FALSE)</f>
        <v>Z</v>
      </c>
      <c r="AN604" s="241">
        <f>VLOOKUP(Tableau1[[#This Row],[POposte]],Tableau8[],16,FALSE)</f>
        <v>1</v>
      </c>
      <c r="AO604" s="200">
        <f>VLOOKUP(Tableau1[[#This Row],[POposte]],Tableau8[],17,FALSE)</f>
        <v>0</v>
      </c>
      <c r="AP604" s="1" t="str">
        <f>VLOOKUP(Tableau1[[#This Row],[POposte]],Tableau13[#All],10,FALSE)</f>
        <v>0020</v>
      </c>
      <c r="AQ604" s="1" t="str">
        <f>VLOOKUP(MID(Tableau1[[#This Row],[Codenva]],1,2),Tableau36[],2,FALSE)</f>
        <v>Openbare procedure (0000)</v>
      </c>
      <c r="AR604" s="1" t="str">
        <f>VLOOKUP(Tableau1[[#This Row],[POposte]],Tableau13[#All],16,FALSE)</f>
        <v/>
      </c>
      <c r="AS604" s="285" t="str">
        <f>Tableau1[[#This Row],[KRC]]&amp;Tableau1[[#This Row],[Poste KRC]]</f>
        <v>3000209002</v>
      </c>
      <c r="AT604" s="1" t="e">
        <f>VLOOKUP(Tableau1[[#This Row],[Colonne3]],Tableau6[[#All],[krcposte]:[description ]],2,FALSE)</f>
        <v>#N/A</v>
      </c>
    </row>
    <row r="605" spans="1:46" hidden="1" x14ac:dyDescent="0.35">
      <c r="A605" s="1" t="str">
        <f>Tableau1[[#This Row],[Nº pièce référence]]</f>
        <v>4500697806</v>
      </c>
      <c r="B605" s="1" t="s">
        <v>2142</v>
      </c>
      <c r="C605" s="1" t="s">
        <v>2142</v>
      </c>
      <c r="D605" s="1" t="s">
        <v>2142</v>
      </c>
      <c r="E605" s="1" t="s">
        <v>1892</v>
      </c>
      <c r="F605" s="178"/>
      <c r="G605" s="123"/>
      <c r="H605" s="73"/>
      <c r="I605" s="42"/>
      <c r="J605" s="73"/>
      <c r="K605" s="73"/>
      <c r="L605" s="1" t="s">
        <v>221</v>
      </c>
      <c r="M605" s="42"/>
      <c r="N605" s="42"/>
      <c r="O605" s="42"/>
      <c r="P605" s="42"/>
      <c r="Q605" s="73"/>
      <c r="R605" s="226" t="str">
        <f>VLOOKUP(Tableau1[[#This Row],[POposte]],Tableau8[],15,FALSE)</f>
        <v>BB</v>
      </c>
      <c r="S605" s="226" t="str">
        <f>VLOOKUP(Tableau1[[#This Row],[POposte]],Tableau8[],14,FALSE)</f>
        <v>XXX</v>
      </c>
      <c r="T605" s="75" t="str">
        <f>IF(Tableau1[[#This Row],[Strat lancement]]="A0",IF(Tableau1[[#This Row],[Statut lancement]]="X","OK","NOK"),IF(Tableau1[[#This Row],[Strat lancement]]="AA",IF(Tableau1[[#This Row],[Statut lancement]]="XX","OK","NOK"),IF(Tableau1[[#This Row],[Strat lancement]]="BB",IF(Tableau1[[#This Row],[Statut lancement]]="XXX","OK","NOK"))))</f>
        <v>OK</v>
      </c>
      <c r="U605" s="18" t="s">
        <v>2179</v>
      </c>
      <c r="V605" s="1" t="s">
        <v>2180</v>
      </c>
      <c r="W605" s="1" t="s">
        <v>88</v>
      </c>
      <c r="X605" s="2">
        <v>44129</v>
      </c>
      <c r="Y605" s="1" t="s">
        <v>2181</v>
      </c>
      <c r="Z605" s="1" t="s">
        <v>219</v>
      </c>
      <c r="AA605" s="2">
        <v>44129</v>
      </c>
      <c r="AB605" s="1" t="s">
        <v>220</v>
      </c>
      <c r="AC605" s="1" t="str">
        <f>VLOOKUP(Tableau1[[#This Row],[POposte]],Tableau8[#All],18,FALSE)</f>
        <v/>
      </c>
      <c r="AD605" s="236" t="str">
        <f>CONCATENATE(Tableau1[[#This Row],[Nº pièce référence]],Tableau1[[#This Row],[Poste de réf.]])</f>
        <v>450069780610</v>
      </c>
      <c r="AE605" s="237">
        <f>VLOOKUP(Tableau1[[#This Row],[POposte]],Tableau5[#All],5,FALSE)</f>
        <v>16200</v>
      </c>
      <c r="AF605" s="238" t="s">
        <v>52</v>
      </c>
      <c r="AG605" s="237">
        <f>VLOOKUP(Tableau1[[#This Row],[POposte]],Tableau5[#All],6,FALSE)</f>
        <v>0</v>
      </c>
      <c r="AH605" s="238" t="s">
        <v>52</v>
      </c>
      <c r="AI605" s="239">
        <f>Tableau1[[#This Row],[Montant Engagé PO]]-Tableau1[[#This Row],[Montant Liquidé]]</f>
        <v>16200</v>
      </c>
      <c r="AJ605" s="237" t="str">
        <f>VLOOKUP(Tableau1[[#This Row],[POposte]],Tableau5[#All],3,FALSE)</f>
        <v>300020900</v>
      </c>
      <c r="AK605" s="237" t="str">
        <f>VLOOKUP(Tableau1[[#This Row],[POposte]],Tableau5[#All],4,FALSE)</f>
        <v>2</v>
      </c>
      <c r="AL605" s="146" t="str">
        <f>VLOOKUP(Tableau1[[#This Row],[POposte]],Tableau5[#All],2,FALSE)</f>
        <v>255221121113</v>
      </c>
      <c r="AM605" s="237" t="str">
        <f>VLOOKUP(Tableau1[[#This Row],[POposte]],Tableau8[],9,FALSE)</f>
        <v>Z</v>
      </c>
      <c r="AN605" s="241">
        <f>VLOOKUP(Tableau1[[#This Row],[POposte]],Tableau8[],16,FALSE)</f>
        <v>1</v>
      </c>
      <c r="AO605" s="200">
        <f>VLOOKUP(Tableau1[[#This Row],[POposte]],Tableau8[],17,FALSE)</f>
        <v>0</v>
      </c>
      <c r="AP605" s="1" t="str">
        <f>VLOOKUP(Tableau1[[#This Row],[POposte]],Tableau13[#All],10,FALSE)</f>
        <v>0500</v>
      </c>
      <c r="AQ605" s="1" t="str">
        <f>VLOOKUP(MID(Tableau1[[#This Row],[Codenva]],1,2),Tableau36[],2,FALSE)</f>
        <v>Onderhandelingsprocedure zonder voorafgaande bekendmaking (0500)</v>
      </c>
      <c r="AR605" s="1" t="str">
        <f>VLOOKUP(Tableau1[[#This Row],[POposte]],Tableau13[#All],16,FALSE)</f>
        <v/>
      </c>
      <c r="AS605" s="285" t="str">
        <f>Tableau1[[#This Row],[KRC]]&amp;Tableau1[[#This Row],[Poste KRC]]</f>
        <v>3000209002</v>
      </c>
      <c r="AT605" s="1" t="e">
        <f>VLOOKUP(Tableau1[[#This Row],[Colonne3]],Tableau6[[#All],[krcposte]:[description ]],2,FALSE)</f>
        <v>#N/A</v>
      </c>
    </row>
    <row r="606" spans="1:46" hidden="1" x14ac:dyDescent="0.35">
      <c r="A606" s="1" t="str">
        <f>Tableau1[[#This Row],[Nº pièce référence]]</f>
        <v>4500697788</v>
      </c>
      <c r="B606" s="1" t="s">
        <v>2142</v>
      </c>
      <c r="C606" s="1" t="s">
        <v>2142</v>
      </c>
      <c r="D606" s="1" t="s">
        <v>2142</v>
      </c>
      <c r="E606" s="1" t="s">
        <v>1892</v>
      </c>
      <c r="F606" s="178"/>
      <c r="G606" s="123"/>
      <c r="H606" s="73"/>
      <c r="I606" s="42"/>
      <c r="J606" s="73"/>
      <c r="K606" s="73"/>
      <c r="L606" s="1" t="s">
        <v>221</v>
      </c>
      <c r="M606" s="42"/>
      <c r="N606" s="42"/>
      <c r="O606" s="42"/>
      <c r="P606" s="42"/>
      <c r="Q606" s="73"/>
      <c r="R606" s="226" t="str">
        <f>VLOOKUP(Tableau1[[#This Row],[POposte]],Tableau8[],15,FALSE)</f>
        <v>BB</v>
      </c>
      <c r="S606" s="226" t="str">
        <f>VLOOKUP(Tableau1[[#This Row],[POposte]],Tableau8[],14,FALSE)</f>
        <v>XXX</v>
      </c>
      <c r="T606" s="75" t="str">
        <f>IF(Tableau1[[#This Row],[Strat lancement]]="A0",IF(Tableau1[[#This Row],[Statut lancement]]="X","OK","NOK"),IF(Tableau1[[#This Row],[Strat lancement]]="AA",IF(Tableau1[[#This Row],[Statut lancement]]="XX","OK","NOK"),IF(Tableau1[[#This Row],[Strat lancement]]="BB",IF(Tableau1[[#This Row],[Statut lancement]]="XXX","OK","NOK"))))</f>
        <v>OK</v>
      </c>
      <c r="U606" s="18" t="s">
        <v>233</v>
      </c>
      <c r="V606" s="1" t="s">
        <v>2182</v>
      </c>
      <c r="W606" s="1" t="s">
        <v>88</v>
      </c>
      <c r="X606" s="2">
        <v>44129</v>
      </c>
      <c r="Y606" s="1" t="s">
        <v>2183</v>
      </c>
      <c r="Z606" s="1" t="s">
        <v>219</v>
      </c>
      <c r="AA606" s="2">
        <v>44129</v>
      </c>
      <c r="AB606" s="1" t="s">
        <v>220</v>
      </c>
      <c r="AC606" s="1" t="str">
        <f>VLOOKUP(Tableau1[[#This Row],[POposte]],Tableau8[#All],18,FALSE)</f>
        <v/>
      </c>
      <c r="AD606" s="236" t="str">
        <f>CONCATENATE(Tableau1[[#This Row],[Nº pièce référence]],Tableau1[[#This Row],[Poste de réf.]])</f>
        <v>450069778810</v>
      </c>
      <c r="AE606" s="237">
        <f>VLOOKUP(Tableau1[[#This Row],[POposte]],Tableau5[#All],5,FALSE)</f>
        <v>16293.6</v>
      </c>
      <c r="AF606" s="238" t="s">
        <v>52</v>
      </c>
      <c r="AG606" s="237">
        <f>VLOOKUP(Tableau1[[#This Row],[POposte]],Tableau5[#All],6,FALSE)</f>
        <v>0</v>
      </c>
      <c r="AH606" s="238" t="s">
        <v>52</v>
      </c>
      <c r="AI606" s="239">
        <f>Tableau1[[#This Row],[Montant Engagé PO]]-Tableau1[[#This Row],[Montant Liquidé]]</f>
        <v>16293.6</v>
      </c>
      <c r="AJ606" s="237" t="str">
        <f>VLOOKUP(Tableau1[[#This Row],[POposte]],Tableau5[#All],3,FALSE)</f>
        <v>300020900</v>
      </c>
      <c r="AK606" s="237" t="str">
        <f>VLOOKUP(Tableau1[[#This Row],[POposte]],Tableau5[#All],4,FALSE)</f>
        <v>2</v>
      </c>
      <c r="AL606" s="146" t="str">
        <f>VLOOKUP(Tableau1[[#This Row],[POposte]],Tableau5[#All],2,FALSE)</f>
        <v>255221121113</v>
      </c>
      <c r="AM606" s="237" t="str">
        <f>VLOOKUP(Tableau1[[#This Row],[POposte]],Tableau8[],9,FALSE)</f>
        <v>Z</v>
      </c>
      <c r="AN606" s="241">
        <f>VLOOKUP(Tableau1[[#This Row],[POposte]],Tableau8[],16,FALSE)</f>
        <v>1</v>
      </c>
      <c r="AO606" s="200">
        <f>VLOOKUP(Tableau1[[#This Row],[POposte]],Tableau8[],17,FALSE)</f>
        <v>0</v>
      </c>
      <c r="AP606" s="1" t="str">
        <f>VLOOKUP(Tableau1[[#This Row],[POposte]],Tableau13[#All],10,FALSE)</f>
        <v>0000</v>
      </c>
      <c r="AQ606" s="1" t="str">
        <f>VLOOKUP(MID(Tableau1[[#This Row],[Codenva]],1,2),Tableau36[],2,FALSE)</f>
        <v>Openbare procedure (0000)</v>
      </c>
      <c r="AR606" s="1" t="str">
        <f>VLOOKUP(Tableau1[[#This Row],[POposte]],Tableau13[#All],16,FALSE)</f>
        <v/>
      </c>
      <c r="AS606" s="285" t="str">
        <f>Tableau1[[#This Row],[KRC]]&amp;Tableau1[[#This Row],[Poste KRC]]</f>
        <v>3000209002</v>
      </c>
      <c r="AT606" s="1" t="e">
        <f>VLOOKUP(Tableau1[[#This Row],[Colonne3]],Tableau6[[#All],[krcposte]:[description ]],2,FALSE)</f>
        <v>#N/A</v>
      </c>
    </row>
    <row r="607" spans="1:46" hidden="1" x14ac:dyDescent="0.35">
      <c r="A607" s="1" t="str">
        <f>Tableau1[[#This Row],[Nº pièce référence]]</f>
        <v>4500697801</v>
      </c>
      <c r="B607" s="1" t="s">
        <v>2142</v>
      </c>
      <c r="C607" s="1" t="s">
        <v>2142</v>
      </c>
      <c r="D607" s="1" t="s">
        <v>2142</v>
      </c>
      <c r="E607" s="1" t="s">
        <v>1892</v>
      </c>
      <c r="F607" s="178"/>
      <c r="G607" s="123"/>
      <c r="H607" s="73"/>
      <c r="I607" s="42"/>
      <c r="J607" s="73"/>
      <c r="K607" s="73"/>
      <c r="L607" s="1" t="s">
        <v>221</v>
      </c>
      <c r="M607" s="42"/>
      <c r="N607" s="42"/>
      <c r="O607" s="42"/>
      <c r="P607" s="42"/>
      <c r="Q607" s="73"/>
      <c r="R607" s="226" t="str">
        <f>VLOOKUP(Tableau1[[#This Row],[POposte]],Tableau8[],15,FALSE)</f>
        <v>BB</v>
      </c>
      <c r="S607" s="226" t="str">
        <f>VLOOKUP(Tableau1[[#This Row],[POposte]],Tableau8[],14,FALSE)</f>
        <v>XXX</v>
      </c>
      <c r="T607" s="75" t="str">
        <f>IF(Tableau1[[#This Row],[Strat lancement]]="A0",IF(Tableau1[[#This Row],[Statut lancement]]="X","OK","NOK"),IF(Tableau1[[#This Row],[Strat lancement]]="AA",IF(Tableau1[[#This Row],[Statut lancement]]="XX","OK","NOK"),IF(Tableau1[[#This Row],[Strat lancement]]="BB",IF(Tableau1[[#This Row],[Statut lancement]]="XXX","OK","NOK"))))</f>
        <v>OK</v>
      </c>
      <c r="U607" s="18" t="s">
        <v>2184</v>
      </c>
      <c r="V607" s="1" t="s">
        <v>2185</v>
      </c>
      <c r="W607" s="1" t="s">
        <v>88</v>
      </c>
      <c r="X607" s="2">
        <v>44129</v>
      </c>
      <c r="Y607" s="1" t="s">
        <v>2186</v>
      </c>
      <c r="Z607" s="1" t="s">
        <v>219</v>
      </c>
      <c r="AA607" s="2">
        <v>44129</v>
      </c>
      <c r="AB607" s="1" t="s">
        <v>220</v>
      </c>
      <c r="AC607" s="1" t="str">
        <f>VLOOKUP(Tableau1[[#This Row],[POposte]],Tableau8[#All],18,FALSE)</f>
        <v/>
      </c>
      <c r="AD607" s="236" t="str">
        <f>CONCATENATE(Tableau1[[#This Row],[Nº pièce référence]],Tableau1[[#This Row],[Poste de réf.]])</f>
        <v>450069780110</v>
      </c>
      <c r="AE607" s="237">
        <f>VLOOKUP(Tableau1[[#This Row],[POposte]],Tableau5[#All],5,FALSE)</f>
        <v>8008.95</v>
      </c>
      <c r="AF607" s="238" t="s">
        <v>52</v>
      </c>
      <c r="AG607" s="237">
        <f>VLOOKUP(Tableau1[[#This Row],[POposte]],Tableau5[#All],6,FALSE)</f>
        <v>0</v>
      </c>
      <c r="AH607" s="238" t="s">
        <v>52</v>
      </c>
      <c r="AI607" s="239">
        <f>Tableau1[[#This Row],[Montant Engagé PO]]-Tableau1[[#This Row],[Montant Liquidé]]</f>
        <v>8008.95</v>
      </c>
      <c r="AJ607" s="237" t="str">
        <f>VLOOKUP(Tableau1[[#This Row],[POposte]],Tableau5[#All],3,FALSE)</f>
        <v>300020900</v>
      </c>
      <c r="AK607" s="237" t="str">
        <f>VLOOKUP(Tableau1[[#This Row],[POposte]],Tableau5[#All],4,FALSE)</f>
        <v>2</v>
      </c>
      <c r="AL607" s="146" t="str">
        <f>VLOOKUP(Tableau1[[#This Row],[POposte]],Tableau5[#All],2,FALSE)</f>
        <v>255221121113</v>
      </c>
      <c r="AM607" s="237" t="str">
        <f>VLOOKUP(Tableau1[[#This Row],[POposte]],Tableau8[],9,FALSE)</f>
        <v>Z</v>
      </c>
      <c r="AN607" s="241">
        <f>VLOOKUP(Tableau1[[#This Row],[POposte]],Tableau8[],16,FALSE)</f>
        <v>1</v>
      </c>
      <c r="AO607" s="200">
        <f>VLOOKUP(Tableau1[[#This Row],[POposte]],Tableau8[],17,FALSE)</f>
        <v>0</v>
      </c>
      <c r="AP607" s="1" t="str">
        <f>VLOOKUP(Tableau1[[#This Row],[POposte]],Tableau13[#All],10,FALSE)</f>
        <v>0000</v>
      </c>
      <c r="AQ607" s="1" t="str">
        <f>VLOOKUP(MID(Tableau1[[#This Row],[Codenva]],1,2),Tableau36[],2,FALSE)</f>
        <v>Openbare procedure (0000)</v>
      </c>
      <c r="AR607" s="1" t="str">
        <f>VLOOKUP(Tableau1[[#This Row],[POposte]],Tableau13[#All],16,FALSE)</f>
        <v/>
      </c>
      <c r="AS607" s="285" t="str">
        <f>Tableau1[[#This Row],[KRC]]&amp;Tableau1[[#This Row],[Poste KRC]]</f>
        <v>3000209002</v>
      </c>
      <c r="AT607" s="1" t="e">
        <f>VLOOKUP(Tableau1[[#This Row],[Colonne3]],Tableau6[[#All],[krcposte]:[description ]],2,FALSE)</f>
        <v>#N/A</v>
      </c>
    </row>
    <row r="608" spans="1:46" hidden="1" x14ac:dyDescent="0.35">
      <c r="A608" s="1" t="str">
        <f>Tableau1[[#This Row],[Nº pièce référence]]</f>
        <v>4500697818</v>
      </c>
      <c r="B608" s="1" t="s">
        <v>2142</v>
      </c>
      <c r="C608" s="1" t="s">
        <v>2142</v>
      </c>
      <c r="D608" s="1" t="s">
        <v>2142</v>
      </c>
      <c r="E608" s="1" t="s">
        <v>1892</v>
      </c>
      <c r="F608" s="178"/>
      <c r="G608" s="123"/>
      <c r="H608" s="73"/>
      <c r="I608" s="42"/>
      <c r="J608" s="73"/>
      <c r="K608" s="73"/>
      <c r="L608" s="1" t="s">
        <v>221</v>
      </c>
      <c r="M608" s="42"/>
      <c r="N608" s="42"/>
      <c r="O608" s="42"/>
      <c r="P608" s="42"/>
      <c r="Q608" s="73"/>
      <c r="R608" s="226" t="str">
        <f>VLOOKUP(Tableau1[[#This Row],[POposte]],Tableau8[],15,FALSE)</f>
        <v>AA</v>
      </c>
      <c r="S608" s="226" t="str">
        <f>VLOOKUP(Tableau1[[#This Row],[POposte]],Tableau8[],14,FALSE)</f>
        <v>XX</v>
      </c>
      <c r="T608" s="75" t="str">
        <f>IF(Tableau1[[#This Row],[Strat lancement]]="A0",IF(Tableau1[[#This Row],[Statut lancement]]="X","OK","NOK"),IF(Tableau1[[#This Row],[Strat lancement]]="AA",IF(Tableau1[[#This Row],[Statut lancement]]="XX","OK","NOK"),IF(Tableau1[[#This Row],[Strat lancement]]="BB",IF(Tableau1[[#This Row],[Statut lancement]]="XXX","OK","NOK"))))</f>
        <v>OK</v>
      </c>
      <c r="U608" s="18" t="s">
        <v>2184</v>
      </c>
      <c r="V608" s="1" t="s">
        <v>2187</v>
      </c>
      <c r="W608" s="1" t="s">
        <v>88</v>
      </c>
      <c r="X608" s="2">
        <v>44129</v>
      </c>
      <c r="Y608" s="1" t="s">
        <v>2188</v>
      </c>
      <c r="Z608" s="1" t="s">
        <v>219</v>
      </c>
      <c r="AA608" s="2">
        <v>44129</v>
      </c>
      <c r="AB608" s="1" t="s">
        <v>220</v>
      </c>
      <c r="AC608" s="1" t="str">
        <f>VLOOKUP(Tableau1[[#This Row],[POposte]],Tableau8[#All],18,FALSE)</f>
        <v/>
      </c>
      <c r="AD608" s="236" t="str">
        <f>CONCATENATE(Tableau1[[#This Row],[Nº pièce référence]],Tableau1[[#This Row],[Poste de réf.]])</f>
        <v>450069781810</v>
      </c>
      <c r="AE608" s="237">
        <f>VLOOKUP(Tableau1[[#This Row],[POposte]],Tableau5[#All],5,FALSE)</f>
        <v>4807.95</v>
      </c>
      <c r="AF608" s="238" t="s">
        <v>52</v>
      </c>
      <c r="AG608" s="237">
        <f>VLOOKUP(Tableau1[[#This Row],[POposte]],Tableau5[#All],6,FALSE)</f>
        <v>0</v>
      </c>
      <c r="AH608" s="238" t="s">
        <v>52</v>
      </c>
      <c r="AI608" s="239">
        <f>Tableau1[[#This Row],[Montant Engagé PO]]-Tableau1[[#This Row],[Montant Liquidé]]</f>
        <v>4807.95</v>
      </c>
      <c r="AJ608" s="237" t="str">
        <f>VLOOKUP(Tableau1[[#This Row],[POposte]],Tableau5[#All],3,FALSE)</f>
        <v>300020900</v>
      </c>
      <c r="AK608" s="237" t="str">
        <f>VLOOKUP(Tableau1[[#This Row],[POposte]],Tableau5[#All],4,FALSE)</f>
        <v>2</v>
      </c>
      <c r="AL608" s="146" t="str">
        <f>VLOOKUP(Tableau1[[#This Row],[POposte]],Tableau5[#All],2,FALSE)</f>
        <v>255221121113</v>
      </c>
      <c r="AM608" s="237" t="str">
        <f>VLOOKUP(Tableau1[[#This Row],[POposte]],Tableau8[],9,FALSE)</f>
        <v>Z</v>
      </c>
      <c r="AN608" s="241">
        <f>VLOOKUP(Tableau1[[#This Row],[POposte]],Tableau8[],16,FALSE)</f>
        <v>1</v>
      </c>
      <c r="AO608" s="200">
        <f>VLOOKUP(Tableau1[[#This Row],[POposte]],Tableau8[],17,FALSE)</f>
        <v>0</v>
      </c>
      <c r="AP608" s="1" t="str">
        <f>VLOOKUP(Tableau1[[#This Row],[POposte]],Tableau13[#All],10,FALSE)</f>
        <v>0000</v>
      </c>
      <c r="AQ608" s="1" t="str">
        <f>VLOOKUP(MID(Tableau1[[#This Row],[Codenva]],1,2),Tableau36[],2,FALSE)</f>
        <v>Openbare procedure (0000)</v>
      </c>
      <c r="AR608" s="1" t="str">
        <f>VLOOKUP(Tableau1[[#This Row],[POposte]],Tableau13[#All],16,FALSE)</f>
        <v/>
      </c>
      <c r="AS608" s="285" t="str">
        <f>Tableau1[[#This Row],[KRC]]&amp;Tableau1[[#This Row],[Poste KRC]]</f>
        <v>3000209002</v>
      </c>
      <c r="AT608" s="1" t="e">
        <f>VLOOKUP(Tableau1[[#This Row],[Colonne3]],Tableau6[[#All],[krcposte]:[description ]],2,FALSE)</f>
        <v>#N/A</v>
      </c>
    </row>
    <row r="609" spans="1:46" hidden="1" x14ac:dyDescent="0.35">
      <c r="A609" s="1" t="str">
        <f>Tableau1[[#This Row],[Nº pièce référence]]</f>
        <v>4500697798</v>
      </c>
      <c r="B609" s="1" t="s">
        <v>2142</v>
      </c>
      <c r="C609" s="1" t="s">
        <v>2142</v>
      </c>
      <c r="D609" s="1" t="s">
        <v>2142</v>
      </c>
      <c r="E609" s="1" t="s">
        <v>1892</v>
      </c>
      <c r="F609" s="178"/>
      <c r="G609" s="123"/>
      <c r="H609" s="73"/>
      <c r="I609" s="42"/>
      <c r="J609" s="73"/>
      <c r="K609" s="73"/>
      <c r="L609" s="1" t="s">
        <v>221</v>
      </c>
      <c r="M609" s="42"/>
      <c r="N609" s="42"/>
      <c r="O609" s="42"/>
      <c r="P609" s="42"/>
      <c r="Q609" s="73"/>
      <c r="R609" s="226" t="str">
        <f>VLOOKUP(Tableau1[[#This Row],[POposte]],Tableau8[],15,FALSE)</f>
        <v>BB</v>
      </c>
      <c r="S609" s="226" t="str">
        <f>VLOOKUP(Tableau1[[#This Row],[POposte]],Tableau8[],14,FALSE)</f>
        <v>XXX</v>
      </c>
      <c r="T609" s="75" t="str">
        <f>IF(Tableau1[[#This Row],[Strat lancement]]="A0",IF(Tableau1[[#This Row],[Statut lancement]]="X","OK","NOK"),IF(Tableau1[[#This Row],[Strat lancement]]="AA",IF(Tableau1[[#This Row],[Statut lancement]]="XX","OK","NOK"),IF(Tableau1[[#This Row],[Strat lancement]]="BB",IF(Tableau1[[#This Row],[Statut lancement]]="XXX","OK","NOK"))))</f>
        <v>OK</v>
      </c>
      <c r="U609" s="18" t="s">
        <v>2189</v>
      </c>
      <c r="V609" s="1" t="s">
        <v>2190</v>
      </c>
      <c r="W609" s="1" t="s">
        <v>88</v>
      </c>
      <c r="X609" s="2">
        <v>44129</v>
      </c>
      <c r="Y609" s="1" t="s">
        <v>2191</v>
      </c>
      <c r="Z609" s="1" t="s">
        <v>219</v>
      </c>
      <c r="AA609" s="2">
        <v>44129</v>
      </c>
      <c r="AB609" s="1" t="s">
        <v>220</v>
      </c>
      <c r="AC609" s="1" t="str">
        <f>VLOOKUP(Tableau1[[#This Row],[POposte]],Tableau8[#All],18,FALSE)</f>
        <v/>
      </c>
      <c r="AD609" s="236" t="str">
        <f>CONCATENATE(Tableau1[[#This Row],[Nº pièce référence]],Tableau1[[#This Row],[Poste de réf.]])</f>
        <v>450069779810</v>
      </c>
      <c r="AE609" s="237">
        <f>VLOOKUP(Tableau1[[#This Row],[POposte]],Tableau5[#All],5,FALSE)</f>
        <v>9249.3799999999992</v>
      </c>
      <c r="AF609" s="238" t="s">
        <v>52</v>
      </c>
      <c r="AG609" s="237">
        <f>VLOOKUP(Tableau1[[#This Row],[POposte]],Tableau5[#All],6,FALSE)</f>
        <v>0</v>
      </c>
      <c r="AH609" s="238" t="s">
        <v>52</v>
      </c>
      <c r="AI609" s="239">
        <f>Tableau1[[#This Row],[Montant Engagé PO]]-Tableau1[[#This Row],[Montant Liquidé]]</f>
        <v>9249.3799999999992</v>
      </c>
      <c r="AJ609" s="237" t="str">
        <f>VLOOKUP(Tableau1[[#This Row],[POposte]],Tableau5[#All],3,FALSE)</f>
        <v>300020900</v>
      </c>
      <c r="AK609" s="237" t="str">
        <f>VLOOKUP(Tableau1[[#This Row],[POposte]],Tableau5[#All],4,FALSE)</f>
        <v>2</v>
      </c>
      <c r="AL609" s="146" t="str">
        <f>VLOOKUP(Tableau1[[#This Row],[POposte]],Tableau5[#All],2,FALSE)</f>
        <v>255221121113</v>
      </c>
      <c r="AM609" s="237" t="str">
        <f>VLOOKUP(Tableau1[[#This Row],[POposte]],Tableau8[],9,FALSE)</f>
        <v>Z</v>
      </c>
      <c r="AN609" s="241">
        <f>VLOOKUP(Tableau1[[#This Row],[POposte]],Tableau8[],16,FALSE)</f>
        <v>1</v>
      </c>
      <c r="AO609" s="200">
        <f>VLOOKUP(Tableau1[[#This Row],[POposte]],Tableau8[],17,FALSE)</f>
        <v>0</v>
      </c>
      <c r="AP609" s="1" t="str">
        <f>VLOOKUP(Tableau1[[#This Row],[POposte]],Tableau13[#All],10,FALSE)</f>
        <v>0000</v>
      </c>
      <c r="AQ609" s="1" t="str">
        <f>VLOOKUP(MID(Tableau1[[#This Row],[Codenva]],1,2),Tableau36[],2,FALSE)</f>
        <v>Openbare procedure (0000)</v>
      </c>
      <c r="AR609" s="1" t="str">
        <f>VLOOKUP(Tableau1[[#This Row],[POposte]],Tableau13[#All],16,FALSE)</f>
        <v/>
      </c>
      <c r="AS609" s="285" t="str">
        <f>Tableau1[[#This Row],[KRC]]&amp;Tableau1[[#This Row],[Poste KRC]]</f>
        <v>3000209002</v>
      </c>
      <c r="AT609" s="1" t="e">
        <f>VLOOKUP(Tableau1[[#This Row],[Colonne3]],Tableau6[[#All],[krcposte]:[description ]],2,FALSE)</f>
        <v>#N/A</v>
      </c>
    </row>
    <row r="610" spans="1:46" hidden="1" x14ac:dyDescent="0.35">
      <c r="A610" s="1" t="str">
        <f>Tableau1[[#This Row],[Nº pièce référence]]</f>
        <v>4500697810</v>
      </c>
      <c r="B610" s="1" t="s">
        <v>2142</v>
      </c>
      <c r="C610" s="1" t="s">
        <v>2142</v>
      </c>
      <c r="D610" s="1" t="s">
        <v>2142</v>
      </c>
      <c r="E610" s="1" t="s">
        <v>1892</v>
      </c>
      <c r="F610" s="178"/>
      <c r="G610" s="123"/>
      <c r="H610" s="73"/>
      <c r="I610" s="42"/>
      <c r="J610" s="73"/>
      <c r="K610" s="73"/>
      <c r="L610" s="1" t="s">
        <v>221</v>
      </c>
      <c r="M610" s="42"/>
      <c r="N610" s="42"/>
      <c r="O610" s="42"/>
      <c r="P610" s="42"/>
      <c r="Q610" s="73"/>
      <c r="R610" s="226" t="str">
        <f>VLOOKUP(Tableau1[[#This Row],[POposte]],Tableau8[],15,FALSE)</f>
        <v>BB</v>
      </c>
      <c r="S610" s="226" t="str">
        <f>VLOOKUP(Tableau1[[#This Row],[POposte]],Tableau8[],14,FALSE)</f>
        <v>XXX</v>
      </c>
      <c r="T610" s="75" t="str">
        <f>IF(Tableau1[[#This Row],[Strat lancement]]="A0",IF(Tableau1[[#This Row],[Statut lancement]]="X","OK","NOK"),IF(Tableau1[[#This Row],[Strat lancement]]="AA",IF(Tableau1[[#This Row],[Statut lancement]]="XX","OK","NOK"),IF(Tableau1[[#This Row],[Strat lancement]]="BB",IF(Tableau1[[#This Row],[Statut lancement]]="XXX","OK","NOK"))))</f>
        <v>OK</v>
      </c>
      <c r="U610" s="18" t="s">
        <v>2189</v>
      </c>
      <c r="V610" s="1" t="s">
        <v>2192</v>
      </c>
      <c r="W610" s="1" t="s">
        <v>88</v>
      </c>
      <c r="X610" s="2">
        <v>44129</v>
      </c>
      <c r="Y610" s="1" t="s">
        <v>2193</v>
      </c>
      <c r="Z610" s="1" t="s">
        <v>219</v>
      </c>
      <c r="AA610" s="2">
        <v>44129</v>
      </c>
      <c r="AB610" s="1" t="s">
        <v>220</v>
      </c>
      <c r="AC610" s="1" t="str">
        <f>VLOOKUP(Tableau1[[#This Row],[POposte]],Tableau8[#All],18,FALSE)</f>
        <v/>
      </c>
      <c r="AD610" s="236" t="str">
        <f>CONCATENATE(Tableau1[[#This Row],[Nº pièce référence]],Tableau1[[#This Row],[Poste de réf.]])</f>
        <v>450069781010</v>
      </c>
      <c r="AE610" s="237">
        <f>VLOOKUP(Tableau1[[#This Row],[POposte]],Tableau5[#All],5,FALSE)</f>
        <v>17821.439999999999</v>
      </c>
      <c r="AF610" s="238" t="s">
        <v>52</v>
      </c>
      <c r="AG610" s="237">
        <f>VLOOKUP(Tableau1[[#This Row],[POposte]],Tableau5[#All],6,FALSE)</f>
        <v>0</v>
      </c>
      <c r="AH610" s="238" t="s">
        <v>52</v>
      </c>
      <c r="AI610" s="239">
        <f>Tableau1[[#This Row],[Montant Engagé PO]]-Tableau1[[#This Row],[Montant Liquidé]]</f>
        <v>17821.439999999999</v>
      </c>
      <c r="AJ610" s="237" t="str">
        <f>VLOOKUP(Tableau1[[#This Row],[POposte]],Tableau5[#All],3,FALSE)</f>
        <v>300020900</v>
      </c>
      <c r="AK610" s="237" t="str">
        <f>VLOOKUP(Tableau1[[#This Row],[POposte]],Tableau5[#All],4,FALSE)</f>
        <v>2</v>
      </c>
      <c r="AL610" s="146" t="str">
        <f>VLOOKUP(Tableau1[[#This Row],[POposte]],Tableau5[#All],2,FALSE)</f>
        <v>255221121113</v>
      </c>
      <c r="AM610" s="237" t="str">
        <f>VLOOKUP(Tableau1[[#This Row],[POposte]],Tableau8[],9,FALSE)</f>
        <v>Z</v>
      </c>
      <c r="AN610" s="241">
        <f>VLOOKUP(Tableau1[[#This Row],[POposte]],Tableau8[],16,FALSE)</f>
        <v>1</v>
      </c>
      <c r="AO610" s="200">
        <f>VLOOKUP(Tableau1[[#This Row],[POposte]],Tableau8[],17,FALSE)</f>
        <v>0</v>
      </c>
      <c r="AP610" s="1" t="str">
        <f>VLOOKUP(Tableau1[[#This Row],[POposte]],Tableau13[#All],10,FALSE)</f>
        <v>0000</v>
      </c>
      <c r="AQ610" s="1" t="str">
        <f>VLOOKUP(MID(Tableau1[[#This Row],[Codenva]],1,2),Tableau36[],2,FALSE)</f>
        <v>Openbare procedure (0000)</v>
      </c>
      <c r="AR610" s="1" t="str">
        <f>VLOOKUP(Tableau1[[#This Row],[POposte]],Tableau13[#All],16,FALSE)</f>
        <v/>
      </c>
      <c r="AS610" s="285" t="str">
        <f>Tableau1[[#This Row],[KRC]]&amp;Tableau1[[#This Row],[Poste KRC]]</f>
        <v>3000209002</v>
      </c>
      <c r="AT610" s="1" t="e">
        <f>VLOOKUP(Tableau1[[#This Row],[Colonne3]],Tableau6[[#All],[krcposte]:[description ]],2,FALSE)</f>
        <v>#N/A</v>
      </c>
    </row>
    <row r="611" spans="1:46" hidden="1" x14ac:dyDescent="0.35">
      <c r="A611" s="1" t="str">
        <f>Tableau1[[#This Row],[Nº pièce référence]]</f>
        <v>4500697808</v>
      </c>
      <c r="B611" s="1" t="s">
        <v>2142</v>
      </c>
      <c r="C611" s="1" t="s">
        <v>2142</v>
      </c>
      <c r="D611" s="1" t="s">
        <v>2142</v>
      </c>
      <c r="E611" s="1" t="s">
        <v>1892</v>
      </c>
      <c r="F611" s="178"/>
      <c r="G611" s="123"/>
      <c r="H611" s="73"/>
      <c r="I611" s="42"/>
      <c r="J611" s="73"/>
      <c r="K611" s="73"/>
      <c r="L611" s="1" t="s">
        <v>221</v>
      </c>
      <c r="M611" s="42"/>
      <c r="N611" s="42"/>
      <c r="O611" s="42"/>
      <c r="P611" s="42"/>
      <c r="Q611" s="73"/>
      <c r="R611" s="226" t="str">
        <f>VLOOKUP(Tableau1[[#This Row],[POposte]],Tableau8[],15,FALSE)</f>
        <v>BB</v>
      </c>
      <c r="S611" s="226" t="str">
        <f>VLOOKUP(Tableau1[[#This Row],[POposte]],Tableau8[],14,FALSE)</f>
        <v>XXX</v>
      </c>
      <c r="T611" s="75" t="str">
        <f>IF(Tableau1[[#This Row],[Strat lancement]]="A0",IF(Tableau1[[#This Row],[Statut lancement]]="X","OK","NOK"),IF(Tableau1[[#This Row],[Strat lancement]]="AA",IF(Tableau1[[#This Row],[Statut lancement]]="XX","OK","NOK"),IF(Tableau1[[#This Row],[Strat lancement]]="BB",IF(Tableau1[[#This Row],[Statut lancement]]="XXX","OK","NOK"))))</f>
        <v>OK</v>
      </c>
      <c r="U611" s="18" t="s">
        <v>2194</v>
      </c>
      <c r="V611" s="1" t="s">
        <v>2195</v>
      </c>
      <c r="W611" s="1" t="s">
        <v>88</v>
      </c>
      <c r="X611" s="2">
        <v>44129</v>
      </c>
      <c r="Y611" s="1" t="s">
        <v>2196</v>
      </c>
      <c r="Z611" s="1" t="s">
        <v>219</v>
      </c>
      <c r="AA611" s="2">
        <v>44129</v>
      </c>
      <c r="AB611" s="1" t="s">
        <v>220</v>
      </c>
      <c r="AC611" s="1" t="str">
        <f>VLOOKUP(Tableau1[[#This Row],[POposte]],Tableau8[#All],18,FALSE)</f>
        <v/>
      </c>
      <c r="AD611" s="236" t="str">
        <f>CONCATENATE(Tableau1[[#This Row],[Nº pièce référence]],Tableau1[[#This Row],[Poste de réf.]])</f>
        <v>450069780810</v>
      </c>
      <c r="AE611" s="237">
        <f>VLOOKUP(Tableau1[[#This Row],[POposte]],Tableau5[#All],5,FALSE)</f>
        <v>21487.5</v>
      </c>
      <c r="AF611" s="238" t="s">
        <v>52</v>
      </c>
      <c r="AG611" s="237">
        <f>VLOOKUP(Tableau1[[#This Row],[POposte]],Tableau5[#All],6,FALSE)</f>
        <v>0</v>
      </c>
      <c r="AH611" s="238" t="s">
        <v>52</v>
      </c>
      <c r="AI611" s="239">
        <f>Tableau1[[#This Row],[Montant Engagé PO]]-Tableau1[[#This Row],[Montant Liquidé]]</f>
        <v>21487.5</v>
      </c>
      <c r="AJ611" s="237" t="str">
        <f>VLOOKUP(Tableau1[[#This Row],[POposte]],Tableau5[#All],3,FALSE)</f>
        <v>300020900</v>
      </c>
      <c r="AK611" s="237" t="str">
        <f>VLOOKUP(Tableau1[[#This Row],[POposte]],Tableau5[#All],4,FALSE)</f>
        <v>2</v>
      </c>
      <c r="AL611" s="146" t="str">
        <f>VLOOKUP(Tableau1[[#This Row],[POposte]],Tableau5[#All],2,FALSE)</f>
        <v>255221121113</v>
      </c>
      <c r="AM611" s="237" t="str">
        <f>VLOOKUP(Tableau1[[#This Row],[POposte]],Tableau8[],9,FALSE)</f>
        <v>Z</v>
      </c>
      <c r="AN611" s="241">
        <f>VLOOKUP(Tableau1[[#This Row],[POposte]],Tableau8[],16,FALSE)</f>
        <v>1</v>
      </c>
      <c r="AO611" s="200">
        <f>VLOOKUP(Tableau1[[#This Row],[POposte]],Tableau8[],17,FALSE)</f>
        <v>0</v>
      </c>
      <c r="AP611" s="1" t="str">
        <f>VLOOKUP(Tableau1[[#This Row],[POposte]],Tableau13[#All],10,FALSE)</f>
        <v>0000</v>
      </c>
      <c r="AQ611" s="1" t="str">
        <f>VLOOKUP(MID(Tableau1[[#This Row],[Codenva]],1,2),Tableau36[],2,FALSE)</f>
        <v>Openbare procedure (0000)</v>
      </c>
      <c r="AR611" s="1" t="str">
        <f>VLOOKUP(Tableau1[[#This Row],[POposte]],Tableau13[#All],16,FALSE)</f>
        <v/>
      </c>
      <c r="AS611" s="285" t="str">
        <f>Tableau1[[#This Row],[KRC]]&amp;Tableau1[[#This Row],[Poste KRC]]</f>
        <v>3000209002</v>
      </c>
      <c r="AT611" s="1" t="e">
        <f>VLOOKUP(Tableau1[[#This Row],[Colonne3]],Tableau6[[#All],[krcposte]:[description ]],2,FALSE)</f>
        <v>#N/A</v>
      </c>
    </row>
    <row r="612" spans="1:46" hidden="1" x14ac:dyDescent="0.35">
      <c r="A612" s="1" t="str">
        <f>Tableau1[[#This Row],[Nº pièce référence]]</f>
        <v>4500697804</v>
      </c>
      <c r="B612" s="1" t="s">
        <v>2142</v>
      </c>
      <c r="C612" s="1" t="s">
        <v>2142</v>
      </c>
      <c r="D612" s="1" t="s">
        <v>2142</v>
      </c>
      <c r="E612" s="1" t="s">
        <v>1892</v>
      </c>
      <c r="F612" s="178"/>
      <c r="G612" s="123"/>
      <c r="H612" s="73"/>
      <c r="I612" s="42"/>
      <c r="J612" s="73"/>
      <c r="K612" s="73"/>
      <c r="L612" s="1" t="s">
        <v>221</v>
      </c>
      <c r="M612" s="42"/>
      <c r="N612" s="42"/>
      <c r="O612" s="42"/>
      <c r="P612" s="42"/>
      <c r="Q612" s="73"/>
      <c r="R612" s="226" t="str">
        <f>VLOOKUP(Tableau1[[#This Row],[POposte]],Tableau8[],15,FALSE)</f>
        <v>BB</v>
      </c>
      <c r="S612" s="226" t="str">
        <f>VLOOKUP(Tableau1[[#This Row],[POposte]],Tableau8[],14,FALSE)</f>
        <v>XXX</v>
      </c>
      <c r="T612" s="75" t="str">
        <f>IF(Tableau1[[#This Row],[Strat lancement]]="A0",IF(Tableau1[[#This Row],[Statut lancement]]="X","OK","NOK"),IF(Tableau1[[#This Row],[Strat lancement]]="AA",IF(Tableau1[[#This Row],[Statut lancement]]="XX","OK","NOK"),IF(Tableau1[[#This Row],[Strat lancement]]="BB",IF(Tableau1[[#This Row],[Statut lancement]]="XXX","OK","NOK"))))</f>
        <v>OK</v>
      </c>
      <c r="U612" s="18" t="s">
        <v>2197</v>
      </c>
      <c r="V612" s="1" t="s">
        <v>2198</v>
      </c>
      <c r="W612" s="1" t="s">
        <v>88</v>
      </c>
      <c r="X612" s="2">
        <v>44129</v>
      </c>
      <c r="Y612" s="1" t="s">
        <v>2199</v>
      </c>
      <c r="Z612" s="1" t="s">
        <v>219</v>
      </c>
      <c r="AA612" s="2">
        <v>44129</v>
      </c>
      <c r="AB612" s="1" t="s">
        <v>220</v>
      </c>
      <c r="AC612" s="1" t="str">
        <f>VLOOKUP(Tableau1[[#This Row],[POposte]],Tableau8[#All],18,FALSE)</f>
        <v/>
      </c>
      <c r="AD612" s="236" t="str">
        <f>CONCATENATE(Tableau1[[#This Row],[Nº pièce référence]],Tableau1[[#This Row],[Poste de réf.]])</f>
        <v>450069780410</v>
      </c>
      <c r="AE612" s="237">
        <f>VLOOKUP(Tableau1[[#This Row],[POposte]],Tableau5[#All],5,FALSE)</f>
        <v>12367</v>
      </c>
      <c r="AF612" s="238" t="s">
        <v>52</v>
      </c>
      <c r="AG612" s="237">
        <f>VLOOKUP(Tableau1[[#This Row],[POposte]],Tableau5[#All],6,FALSE)</f>
        <v>0</v>
      </c>
      <c r="AH612" s="238" t="s">
        <v>52</v>
      </c>
      <c r="AI612" s="239">
        <f>Tableau1[[#This Row],[Montant Engagé PO]]-Tableau1[[#This Row],[Montant Liquidé]]</f>
        <v>12367</v>
      </c>
      <c r="AJ612" s="237" t="str">
        <f>VLOOKUP(Tableau1[[#This Row],[POposte]],Tableau5[#All],3,FALSE)</f>
        <v>300020900</v>
      </c>
      <c r="AK612" s="237" t="str">
        <f>VLOOKUP(Tableau1[[#This Row],[POposte]],Tableau5[#All],4,FALSE)</f>
        <v>2</v>
      </c>
      <c r="AL612" s="146" t="str">
        <f>VLOOKUP(Tableau1[[#This Row],[POposte]],Tableau5[#All],2,FALSE)</f>
        <v>255221121113</v>
      </c>
      <c r="AM612" s="237" t="str">
        <f>VLOOKUP(Tableau1[[#This Row],[POposte]],Tableau8[],9,FALSE)</f>
        <v>Z</v>
      </c>
      <c r="AN612" s="241">
        <f>VLOOKUP(Tableau1[[#This Row],[POposte]],Tableau8[],16,FALSE)</f>
        <v>1</v>
      </c>
      <c r="AO612" s="200">
        <f>VLOOKUP(Tableau1[[#This Row],[POposte]],Tableau8[],17,FALSE)</f>
        <v>0</v>
      </c>
      <c r="AP612" s="1" t="str">
        <f>VLOOKUP(Tableau1[[#This Row],[POposte]],Tableau13[#All],10,FALSE)</f>
        <v>0000</v>
      </c>
      <c r="AQ612" s="1" t="str">
        <f>VLOOKUP(MID(Tableau1[[#This Row],[Codenva]],1,2),Tableau36[],2,FALSE)</f>
        <v>Openbare procedure (0000)</v>
      </c>
      <c r="AR612" s="1" t="str">
        <f>VLOOKUP(Tableau1[[#This Row],[POposte]],Tableau13[#All],16,FALSE)</f>
        <v/>
      </c>
      <c r="AS612" s="285" t="str">
        <f>Tableau1[[#This Row],[KRC]]&amp;Tableau1[[#This Row],[Poste KRC]]</f>
        <v>3000209002</v>
      </c>
      <c r="AT612" s="1" t="e">
        <f>VLOOKUP(Tableau1[[#This Row],[Colonne3]],Tableau6[[#All],[krcposte]:[description ]],2,FALSE)</f>
        <v>#N/A</v>
      </c>
    </row>
    <row r="613" spans="1:46" hidden="1" x14ac:dyDescent="0.35">
      <c r="A613" s="1" t="str">
        <f>Tableau1[[#This Row],[Nº pièce référence]]</f>
        <v>4500697811</v>
      </c>
      <c r="B613" s="1" t="s">
        <v>2142</v>
      </c>
      <c r="C613" s="1" t="s">
        <v>2142</v>
      </c>
      <c r="D613" s="1" t="s">
        <v>2142</v>
      </c>
      <c r="E613" s="1" t="s">
        <v>1892</v>
      </c>
      <c r="F613" s="74"/>
      <c r="G613" s="123"/>
      <c r="H613" s="73"/>
      <c r="I613" s="42"/>
      <c r="J613" s="73"/>
      <c r="K613" s="73"/>
      <c r="L613" s="1" t="s">
        <v>221</v>
      </c>
      <c r="M613" s="42"/>
      <c r="N613" s="42"/>
      <c r="O613" s="42"/>
      <c r="P613" s="42"/>
      <c r="Q613" s="73"/>
      <c r="R613" s="226" t="str">
        <f>VLOOKUP(Tableau1[[#This Row],[POposte]],Tableau8[],15,FALSE)</f>
        <v>BB</v>
      </c>
      <c r="S613" s="226" t="str">
        <f>VLOOKUP(Tableau1[[#This Row],[POposte]],Tableau8[],14,FALSE)</f>
        <v>XXX</v>
      </c>
      <c r="T613" s="75" t="str">
        <f>IF(Tableau1[[#This Row],[Strat lancement]]="A0",IF(Tableau1[[#This Row],[Statut lancement]]="X","OK","NOK"),IF(Tableau1[[#This Row],[Strat lancement]]="AA",IF(Tableau1[[#This Row],[Statut lancement]]="XX","OK","NOK"),IF(Tableau1[[#This Row],[Strat lancement]]="BB",IF(Tableau1[[#This Row],[Statut lancement]]="XXX","OK","NOK"))))</f>
        <v>OK</v>
      </c>
      <c r="U613" s="18" t="s">
        <v>2200</v>
      </c>
      <c r="V613" s="1" t="s">
        <v>2201</v>
      </c>
      <c r="W613" s="1" t="s">
        <v>88</v>
      </c>
      <c r="X613" s="2">
        <v>44129</v>
      </c>
      <c r="Y613" s="1" t="s">
        <v>2202</v>
      </c>
      <c r="Z613" s="1" t="s">
        <v>219</v>
      </c>
      <c r="AA613" s="2">
        <v>44129</v>
      </c>
      <c r="AB613" s="1" t="s">
        <v>220</v>
      </c>
      <c r="AC613" s="1" t="str">
        <f>VLOOKUP(Tableau1[[#This Row],[POposte]],Tableau8[#All],18,FALSE)</f>
        <v/>
      </c>
      <c r="AD613" s="236" t="str">
        <f>CONCATENATE(Tableau1[[#This Row],[Nº pièce référence]],Tableau1[[#This Row],[Poste de réf.]])</f>
        <v>450069781110</v>
      </c>
      <c r="AE613" s="237">
        <f>VLOOKUP(Tableau1[[#This Row],[POposte]],Tableau5[#All],5,FALSE)</f>
        <v>10633.74</v>
      </c>
      <c r="AF613" s="238" t="s">
        <v>52</v>
      </c>
      <c r="AG613" s="237">
        <f>VLOOKUP(Tableau1[[#This Row],[POposte]],Tableau5[#All],6,FALSE)</f>
        <v>0</v>
      </c>
      <c r="AH613" s="238" t="s">
        <v>52</v>
      </c>
      <c r="AI613" s="239">
        <f>Tableau1[[#This Row],[Montant Engagé PO]]-Tableau1[[#This Row],[Montant Liquidé]]</f>
        <v>10633.74</v>
      </c>
      <c r="AJ613" s="237" t="str">
        <f>VLOOKUP(Tableau1[[#This Row],[POposte]],Tableau5[#All],3,FALSE)</f>
        <v>300020900</v>
      </c>
      <c r="AK613" s="237" t="str">
        <f>VLOOKUP(Tableau1[[#This Row],[POposte]],Tableau5[#All],4,FALSE)</f>
        <v>2</v>
      </c>
      <c r="AL613" s="146" t="str">
        <f>VLOOKUP(Tableau1[[#This Row],[POposte]],Tableau5[#All],2,FALSE)</f>
        <v>255221121113</v>
      </c>
      <c r="AM613" s="237" t="str">
        <f>VLOOKUP(Tableau1[[#This Row],[POposte]],Tableau8[],9,FALSE)</f>
        <v>Z</v>
      </c>
      <c r="AN613" s="241">
        <f>VLOOKUP(Tableau1[[#This Row],[POposte]],Tableau8[],16,FALSE)</f>
        <v>1</v>
      </c>
      <c r="AO613" s="200">
        <f>VLOOKUP(Tableau1[[#This Row],[POposte]],Tableau8[],17,FALSE)</f>
        <v>0</v>
      </c>
      <c r="AP613" s="1" t="str">
        <f>VLOOKUP(Tableau1[[#This Row],[POposte]],Tableau13[#All],10,FALSE)</f>
        <v>0000</v>
      </c>
      <c r="AQ613" s="1" t="str">
        <f>VLOOKUP(MID(Tableau1[[#This Row],[Codenva]],1,2),Tableau36[],2,FALSE)</f>
        <v>Openbare procedure (0000)</v>
      </c>
      <c r="AR613" s="1" t="str">
        <f>VLOOKUP(Tableau1[[#This Row],[POposte]],Tableau13[#All],16,FALSE)</f>
        <v/>
      </c>
      <c r="AS613" s="285" t="str">
        <f>Tableau1[[#This Row],[KRC]]&amp;Tableau1[[#This Row],[Poste KRC]]</f>
        <v>3000209002</v>
      </c>
      <c r="AT613" s="1" t="e">
        <f>VLOOKUP(Tableau1[[#This Row],[Colonne3]],Tableau6[[#All],[krcposte]:[description ]],2,FALSE)</f>
        <v>#N/A</v>
      </c>
    </row>
    <row r="614" spans="1:46" hidden="1" x14ac:dyDescent="0.35">
      <c r="A614" s="1" t="str">
        <f>Tableau1[[#This Row],[Nº pièce référence]]</f>
        <v>4500697803</v>
      </c>
      <c r="B614" s="1" t="s">
        <v>2142</v>
      </c>
      <c r="C614" s="1" t="s">
        <v>2142</v>
      </c>
      <c r="D614" s="1" t="s">
        <v>2142</v>
      </c>
      <c r="E614" s="1" t="s">
        <v>1892</v>
      </c>
      <c r="F614" s="178"/>
      <c r="G614" s="123"/>
      <c r="H614" s="73"/>
      <c r="I614" s="42"/>
      <c r="J614" s="73"/>
      <c r="K614" s="73"/>
      <c r="L614" s="1" t="s">
        <v>221</v>
      </c>
      <c r="M614" s="42"/>
      <c r="N614" s="42"/>
      <c r="O614" s="42"/>
      <c r="P614" s="42"/>
      <c r="Q614" s="73"/>
      <c r="R614" s="226" t="str">
        <f>VLOOKUP(Tableau1[[#This Row],[POposte]],Tableau8[],15,FALSE)</f>
        <v>A0</v>
      </c>
      <c r="S614" s="226" t="str">
        <f>VLOOKUP(Tableau1[[#This Row],[POposte]],Tableau8[],14,FALSE)</f>
        <v>X</v>
      </c>
      <c r="T614" s="75" t="str">
        <f>IF(Tableau1[[#This Row],[Strat lancement]]="A0",IF(Tableau1[[#This Row],[Statut lancement]]="X","OK","NOK"),IF(Tableau1[[#This Row],[Strat lancement]]="AA",IF(Tableau1[[#This Row],[Statut lancement]]="XX","OK","NOK"),IF(Tableau1[[#This Row],[Strat lancement]]="BB",IF(Tableau1[[#This Row],[Statut lancement]]="XXX","OK","NOK"))))</f>
        <v>OK</v>
      </c>
      <c r="U614" s="18" t="s">
        <v>2203</v>
      </c>
      <c r="V614" s="1" t="s">
        <v>2204</v>
      </c>
      <c r="W614" s="1" t="s">
        <v>88</v>
      </c>
      <c r="X614" s="2">
        <v>44129</v>
      </c>
      <c r="Y614" s="1" t="s">
        <v>2205</v>
      </c>
      <c r="Z614" s="1" t="s">
        <v>219</v>
      </c>
      <c r="AA614" s="2">
        <v>44129</v>
      </c>
      <c r="AB614" s="1" t="s">
        <v>220</v>
      </c>
      <c r="AC614" s="1" t="str">
        <f>VLOOKUP(Tableau1[[#This Row],[POposte]],Tableau8[#All],18,FALSE)</f>
        <v/>
      </c>
      <c r="AD614" s="236" t="str">
        <f>CONCATENATE(Tableau1[[#This Row],[Nº pièce référence]],Tableau1[[#This Row],[Poste de réf.]])</f>
        <v>450069780310</v>
      </c>
      <c r="AE614" s="237">
        <f>VLOOKUP(Tableau1[[#This Row],[POposte]],Tableau5[#All],5,FALSE)</f>
        <v>2397.42</v>
      </c>
      <c r="AF614" s="238" t="s">
        <v>52</v>
      </c>
      <c r="AG614" s="237">
        <f>VLOOKUP(Tableau1[[#This Row],[POposte]],Tableau5[#All],6,FALSE)</f>
        <v>0</v>
      </c>
      <c r="AH614" s="238" t="s">
        <v>52</v>
      </c>
      <c r="AI614" s="239">
        <f>Tableau1[[#This Row],[Montant Engagé PO]]-Tableau1[[#This Row],[Montant Liquidé]]</f>
        <v>2397.42</v>
      </c>
      <c r="AJ614" s="237" t="str">
        <f>VLOOKUP(Tableau1[[#This Row],[POposte]],Tableau5[#All],3,FALSE)</f>
        <v>300020900</v>
      </c>
      <c r="AK614" s="237" t="str">
        <f>VLOOKUP(Tableau1[[#This Row],[POposte]],Tableau5[#All],4,FALSE)</f>
        <v>2</v>
      </c>
      <c r="AL614" s="146" t="str">
        <f>VLOOKUP(Tableau1[[#This Row],[POposte]],Tableau5[#All],2,FALSE)</f>
        <v>255221121113</v>
      </c>
      <c r="AM614" s="237" t="str">
        <f>VLOOKUP(Tableau1[[#This Row],[POposte]],Tableau8[],9,FALSE)</f>
        <v>Z</v>
      </c>
      <c r="AN614" s="241">
        <f>VLOOKUP(Tableau1[[#This Row],[POposte]],Tableau8[],16,FALSE)</f>
        <v>1</v>
      </c>
      <c r="AO614" s="200">
        <f>VLOOKUP(Tableau1[[#This Row],[POposte]],Tableau8[],17,FALSE)</f>
        <v>0</v>
      </c>
      <c r="AP614" s="1" t="str">
        <f>VLOOKUP(Tableau1[[#This Row],[POposte]],Tableau13[#All],10,FALSE)</f>
        <v>0200</v>
      </c>
      <c r="AQ614" s="1" t="str">
        <f>VLOOKUP(MID(Tableau1[[#This Row],[Codenva]],1,2),Tableau36[],2,FALSE)</f>
        <v>OO- Open offerteaanvraag</v>
      </c>
      <c r="AR614" s="1" t="str">
        <f>VLOOKUP(Tableau1[[#This Row],[POposte]],Tableau13[#All],16,FALSE)</f>
        <v/>
      </c>
      <c r="AS614" s="285" t="str">
        <f>Tableau1[[#This Row],[KRC]]&amp;Tableau1[[#This Row],[Poste KRC]]</f>
        <v>3000209002</v>
      </c>
      <c r="AT614" s="1" t="e">
        <f>VLOOKUP(Tableau1[[#This Row],[Colonne3]],Tableau6[[#All],[krcposte]:[description ]],2,FALSE)</f>
        <v>#N/A</v>
      </c>
    </row>
    <row r="615" spans="1:46" hidden="1" x14ac:dyDescent="0.35">
      <c r="A615" s="1" t="str">
        <f>Tableau1[[#This Row],[Nº pièce référence]]</f>
        <v>4500697813</v>
      </c>
      <c r="B615" s="1" t="s">
        <v>2142</v>
      </c>
      <c r="C615" s="1" t="s">
        <v>2142</v>
      </c>
      <c r="D615" s="1" t="s">
        <v>2142</v>
      </c>
      <c r="E615" s="1" t="s">
        <v>1892</v>
      </c>
      <c r="F615" s="178"/>
      <c r="G615" s="123"/>
      <c r="H615" s="73"/>
      <c r="I615" s="42"/>
      <c r="J615" s="73"/>
      <c r="K615" s="73"/>
      <c r="L615" s="1" t="s">
        <v>221</v>
      </c>
      <c r="M615" s="42"/>
      <c r="N615" s="42"/>
      <c r="O615" s="42"/>
      <c r="P615" s="42"/>
      <c r="Q615" s="73"/>
      <c r="R615" s="226" t="str">
        <f>VLOOKUP(Tableau1[[#This Row],[POposte]],Tableau8[],15,FALSE)</f>
        <v>BB</v>
      </c>
      <c r="S615" s="226" t="str">
        <f>VLOOKUP(Tableau1[[#This Row],[POposte]],Tableau8[],14,FALSE)</f>
        <v>XXX</v>
      </c>
      <c r="T615" s="75" t="str">
        <f>IF(Tableau1[[#This Row],[Strat lancement]]="A0",IF(Tableau1[[#This Row],[Statut lancement]]="X","OK","NOK"),IF(Tableau1[[#This Row],[Strat lancement]]="AA",IF(Tableau1[[#This Row],[Statut lancement]]="XX","OK","NOK"),IF(Tableau1[[#This Row],[Strat lancement]]="BB",IF(Tableau1[[#This Row],[Statut lancement]]="XXX","OK","NOK"))))</f>
        <v>OK</v>
      </c>
      <c r="U615" s="18" t="s">
        <v>375</v>
      </c>
      <c r="V615" s="1" t="s">
        <v>2206</v>
      </c>
      <c r="W615" s="1" t="s">
        <v>88</v>
      </c>
      <c r="X615" s="2">
        <v>44129</v>
      </c>
      <c r="Y615" s="1" t="s">
        <v>2207</v>
      </c>
      <c r="Z615" s="1" t="s">
        <v>219</v>
      </c>
      <c r="AA615" s="2">
        <v>44129</v>
      </c>
      <c r="AB615" s="1" t="s">
        <v>220</v>
      </c>
      <c r="AC615" s="1" t="str">
        <f>VLOOKUP(Tableau1[[#This Row],[POposte]],Tableau8[#All],18,FALSE)</f>
        <v/>
      </c>
      <c r="AD615" s="236" t="str">
        <f>CONCATENATE(Tableau1[[#This Row],[Nº pièce référence]],Tableau1[[#This Row],[Poste de réf.]])</f>
        <v>450069781310</v>
      </c>
      <c r="AE615" s="237">
        <f>VLOOKUP(Tableau1[[#This Row],[POposte]],Tableau5[#All],5,FALSE)</f>
        <v>16950</v>
      </c>
      <c r="AF615" s="238" t="s">
        <v>52</v>
      </c>
      <c r="AG615" s="237">
        <f>VLOOKUP(Tableau1[[#This Row],[POposte]],Tableau5[#All],6,FALSE)</f>
        <v>0</v>
      </c>
      <c r="AH615" s="238" t="s">
        <v>52</v>
      </c>
      <c r="AI615" s="239">
        <f>Tableau1[[#This Row],[Montant Engagé PO]]-Tableau1[[#This Row],[Montant Liquidé]]</f>
        <v>16950</v>
      </c>
      <c r="AJ615" s="237" t="str">
        <f>VLOOKUP(Tableau1[[#This Row],[POposte]],Tableau5[#All],3,FALSE)</f>
        <v>300020900</v>
      </c>
      <c r="AK615" s="237" t="str">
        <f>VLOOKUP(Tableau1[[#This Row],[POposte]],Tableau5[#All],4,FALSE)</f>
        <v>2</v>
      </c>
      <c r="AL615" s="146" t="str">
        <f>VLOOKUP(Tableau1[[#This Row],[POposte]],Tableau5[#All],2,FALSE)</f>
        <v>255221121113</v>
      </c>
      <c r="AM615" s="237" t="str">
        <f>VLOOKUP(Tableau1[[#This Row],[POposte]],Tableau8[],9,FALSE)</f>
        <v>Z</v>
      </c>
      <c r="AN615" s="241">
        <f>VLOOKUP(Tableau1[[#This Row],[POposte]],Tableau8[],16,FALSE)</f>
        <v>1</v>
      </c>
      <c r="AO615" s="200">
        <f>VLOOKUP(Tableau1[[#This Row],[POposte]],Tableau8[],17,FALSE)</f>
        <v>0</v>
      </c>
      <c r="AP615" s="1" t="str">
        <f>VLOOKUP(Tableau1[[#This Row],[POposte]],Tableau13[#All],10,FALSE)</f>
        <v>0000</v>
      </c>
      <c r="AQ615" s="1" t="str">
        <f>VLOOKUP(MID(Tableau1[[#This Row],[Codenva]],1,2),Tableau36[],2,FALSE)</f>
        <v>Openbare procedure (0000)</v>
      </c>
      <c r="AR615" s="1" t="str">
        <f>VLOOKUP(Tableau1[[#This Row],[POposte]],Tableau13[#All],16,FALSE)</f>
        <v/>
      </c>
      <c r="AS615" s="285" t="str">
        <f>Tableau1[[#This Row],[KRC]]&amp;Tableau1[[#This Row],[Poste KRC]]</f>
        <v>3000209002</v>
      </c>
      <c r="AT615" s="1" t="e">
        <f>VLOOKUP(Tableau1[[#This Row],[Colonne3]],Tableau6[[#All],[krcposte]:[description ]],2,FALSE)</f>
        <v>#N/A</v>
      </c>
    </row>
    <row r="616" spans="1:46" hidden="1" x14ac:dyDescent="0.35">
      <c r="A616" s="1" t="str">
        <f>Tableau1[[#This Row],[Nº pièce référence]]</f>
        <v>4500697812</v>
      </c>
      <c r="B616" s="1" t="s">
        <v>2142</v>
      </c>
      <c r="C616" s="1" t="s">
        <v>2142</v>
      </c>
      <c r="D616" s="1" t="s">
        <v>2142</v>
      </c>
      <c r="E616" s="1" t="s">
        <v>1892</v>
      </c>
      <c r="F616" s="178"/>
      <c r="G616" s="123"/>
      <c r="H616" s="73"/>
      <c r="I616" s="42"/>
      <c r="J616" s="73"/>
      <c r="K616" s="73"/>
      <c r="L616" s="1" t="s">
        <v>221</v>
      </c>
      <c r="M616" s="42"/>
      <c r="N616" s="42"/>
      <c r="O616" s="42"/>
      <c r="P616" s="42"/>
      <c r="Q616" s="73"/>
      <c r="R616" s="226" t="str">
        <f>VLOOKUP(Tableau1[[#This Row],[POposte]],Tableau8[],15,FALSE)</f>
        <v>AA</v>
      </c>
      <c r="S616" s="226" t="str">
        <f>VLOOKUP(Tableau1[[#This Row],[POposte]],Tableau8[],14,FALSE)</f>
        <v>XX</v>
      </c>
      <c r="T616" s="75" t="str">
        <f>IF(Tableau1[[#This Row],[Strat lancement]]="A0",IF(Tableau1[[#This Row],[Statut lancement]]="X","OK","NOK"),IF(Tableau1[[#This Row],[Strat lancement]]="AA",IF(Tableau1[[#This Row],[Statut lancement]]="XX","OK","NOK"),IF(Tableau1[[#This Row],[Strat lancement]]="BB",IF(Tableau1[[#This Row],[Statut lancement]]="XXX","OK","NOK"))))</f>
        <v>OK</v>
      </c>
      <c r="U616" s="18" t="s">
        <v>2208</v>
      </c>
      <c r="V616" s="1" t="s">
        <v>2209</v>
      </c>
      <c r="W616" s="1" t="s">
        <v>88</v>
      </c>
      <c r="X616" s="2">
        <v>44129</v>
      </c>
      <c r="Y616" s="1" t="s">
        <v>2210</v>
      </c>
      <c r="Z616" s="1" t="s">
        <v>219</v>
      </c>
      <c r="AA616" s="2">
        <v>44129</v>
      </c>
      <c r="AB616" s="1" t="s">
        <v>220</v>
      </c>
      <c r="AC616" s="1" t="str">
        <f>VLOOKUP(Tableau1[[#This Row],[POposte]],Tableau8[#All],18,FALSE)</f>
        <v/>
      </c>
      <c r="AD616" s="236" t="str">
        <f>CONCATENATE(Tableau1[[#This Row],[Nº pièce référence]],Tableau1[[#This Row],[Poste de réf.]])</f>
        <v>450069781210</v>
      </c>
      <c r="AE616" s="237">
        <f>VLOOKUP(Tableau1[[#This Row],[POposte]],Tableau5[#All],5,FALSE)</f>
        <v>3775</v>
      </c>
      <c r="AF616" s="238" t="s">
        <v>52</v>
      </c>
      <c r="AG616" s="237">
        <f>VLOOKUP(Tableau1[[#This Row],[POposte]],Tableau5[#All],6,FALSE)</f>
        <v>0</v>
      </c>
      <c r="AH616" s="238" t="s">
        <v>52</v>
      </c>
      <c r="AI616" s="239">
        <f>Tableau1[[#This Row],[Montant Engagé PO]]-Tableau1[[#This Row],[Montant Liquidé]]</f>
        <v>3775</v>
      </c>
      <c r="AJ616" s="237" t="str">
        <f>VLOOKUP(Tableau1[[#This Row],[POposte]],Tableau5[#All],3,FALSE)</f>
        <v>300020900</v>
      </c>
      <c r="AK616" s="237" t="str">
        <f>VLOOKUP(Tableau1[[#This Row],[POposte]],Tableau5[#All],4,FALSE)</f>
        <v>2</v>
      </c>
      <c r="AL616" s="146" t="str">
        <f>VLOOKUP(Tableau1[[#This Row],[POposte]],Tableau5[#All],2,FALSE)</f>
        <v>255221121113</v>
      </c>
      <c r="AM616" s="237" t="str">
        <f>VLOOKUP(Tableau1[[#This Row],[POposte]],Tableau8[],9,FALSE)</f>
        <v>Z</v>
      </c>
      <c r="AN616" s="241">
        <f>VLOOKUP(Tableau1[[#This Row],[POposte]],Tableau8[],16,FALSE)</f>
        <v>1</v>
      </c>
      <c r="AO616" s="200">
        <f>VLOOKUP(Tableau1[[#This Row],[POposte]],Tableau8[],17,FALSE)</f>
        <v>0</v>
      </c>
      <c r="AP616" s="1" t="str">
        <f>VLOOKUP(Tableau1[[#This Row],[POposte]],Tableau13[#All],10,FALSE)</f>
        <v>0000</v>
      </c>
      <c r="AQ616" s="1" t="str">
        <f>VLOOKUP(MID(Tableau1[[#This Row],[Codenva]],1,2),Tableau36[],2,FALSE)</f>
        <v>Openbare procedure (0000)</v>
      </c>
      <c r="AR616" s="1" t="str">
        <f>VLOOKUP(Tableau1[[#This Row],[POposte]],Tableau13[#All],16,FALSE)</f>
        <v/>
      </c>
      <c r="AS616" s="285" t="str">
        <f>Tableau1[[#This Row],[KRC]]&amp;Tableau1[[#This Row],[Poste KRC]]</f>
        <v>3000209002</v>
      </c>
      <c r="AT616" s="1" t="e">
        <f>VLOOKUP(Tableau1[[#This Row],[Colonne3]],Tableau6[[#All],[krcposte]:[description ]],2,FALSE)</f>
        <v>#N/A</v>
      </c>
    </row>
    <row r="617" spans="1:46" hidden="1" x14ac:dyDescent="0.35">
      <c r="A617" s="1" t="str">
        <f>Tableau1[[#This Row],[Nº pièce référence]]</f>
        <v>4500697809</v>
      </c>
      <c r="B617" s="1" t="s">
        <v>2142</v>
      </c>
      <c r="C617" s="1" t="s">
        <v>2142</v>
      </c>
      <c r="D617" s="1" t="s">
        <v>2142</v>
      </c>
      <c r="E617" s="1" t="s">
        <v>1892</v>
      </c>
      <c r="F617" s="178"/>
      <c r="G617" s="123"/>
      <c r="H617" s="73"/>
      <c r="I617" s="42"/>
      <c r="J617" s="73"/>
      <c r="K617" s="73"/>
      <c r="L617" s="1" t="s">
        <v>221</v>
      </c>
      <c r="M617" s="42"/>
      <c r="N617" s="42"/>
      <c r="O617" s="42"/>
      <c r="P617" s="42"/>
      <c r="Q617" s="73"/>
      <c r="R617" s="226" t="str">
        <f>VLOOKUP(Tableau1[[#This Row],[POposte]],Tableau8[],15,FALSE)</f>
        <v>BB</v>
      </c>
      <c r="S617" s="226" t="str">
        <f>VLOOKUP(Tableau1[[#This Row],[POposte]],Tableau8[],14,FALSE)</f>
        <v>XXX</v>
      </c>
      <c r="T617" s="75" t="str">
        <f>IF(Tableau1[[#This Row],[Strat lancement]]="A0",IF(Tableau1[[#This Row],[Statut lancement]]="X","OK","NOK"),IF(Tableau1[[#This Row],[Strat lancement]]="AA",IF(Tableau1[[#This Row],[Statut lancement]]="XX","OK","NOK"),IF(Tableau1[[#This Row],[Strat lancement]]="BB",IF(Tableau1[[#This Row],[Statut lancement]]="XXX","OK","NOK"))))</f>
        <v>OK</v>
      </c>
      <c r="U617" s="18" t="s">
        <v>2211</v>
      </c>
      <c r="V617" s="1" t="s">
        <v>2212</v>
      </c>
      <c r="W617" s="1" t="s">
        <v>88</v>
      </c>
      <c r="X617" s="2">
        <v>44129</v>
      </c>
      <c r="Y617" s="1" t="s">
        <v>2213</v>
      </c>
      <c r="Z617" s="1" t="s">
        <v>219</v>
      </c>
      <c r="AA617" s="2">
        <v>44129</v>
      </c>
      <c r="AB617" s="1" t="s">
        <v>220</v>
      </c>
      <c r="AC617" s="1" t="str">
        <f>VLOOKUP(Tableau1[[#This Row],[POposte]],Tableau8[#All],18,FALSE)</f>
        <v/>
      </c>
      <c r="AD617" s="236" t="str">
        <f>CONCATENATE(Tableau1[[#This Row],[Nº pièce référence]],Tableau1[[#This Row],[Poste de réf.]])</f>
        <v>450069780910</v>
      </c>
      <c r="AE617" s="237">
        <f>VLOOKUP(Tableau1[[#This Row],[POposte]],Tableau5[#All],5,FALSE)</f>
        <v>14298.7</v>
      </c>
      <c r="AF617" s="238" t="s">
        <v>52</v>
      </c>
      <c r="AG617" s="237">
        <f>VLOOKUP(Tableau1[[#This Row],[POposte]],Tableau5[#All],6,FALSE)</f>
        <v>0</v>
      </c>
      <c r="AH617" s="238" t="s">
        <v>52</v>
      </c>
      <c r="AI617" s="239">
        <f>Tableau1[[#This Row],[Montant Engagé PO]]-Tableau1[[#This Row],[Montant Liquidé]]</f>
        <v>14298.7</v>
      </c>
      <c r="AJ617" s="237" t="str">
        <f>VLOOKUP(Tableau1[[#This Row],[POposte]],Tableau5[#All],3,FALSE)</f>
        <v>300020900</v>
      </c>
      <c r="AK617" s="237" t="str">
        <f>VLOOKUP(Tableau1[[#This Row],[POposte]],Tableau5[#All],4,FALSE)</f>
        <v>2</v>
      </c>
      <c r="AL617" s="146" t="str">
        <f>VLOOKUP(Tableau1[[#This Row],[POposte]],Tableau5[#All],2,FALSE)</f>
        <v>255221121113</v>
      </c>
      <c r="AM617" s="237" t="str">
        <f>VLOOKUP(Tableau1[[#This Row],[POposte]],Tableau8[],9,FALSE)</f>
        <v>Z</v>
      </c>
      <c r="AN617" s="241">
        <f>VLOOKUP(Tableau1[[#This Row],[POposte]],Tableau8[],16,FALSE)</f>
        <v>1</v>
      </c>
      <c r="AO617" s="200">
        <f>VLOOKUP(Tableau1[[#This Row],[POposte]],Tableau8[],17,FALSE)</f>
        <v>0</v>
      </c>
      <c r="AP617" s="1" t="str">
        <f>VLOOKUP(Tableau1[[#This Row],[POposte]],Tableau13[#All],10,FALSE)</f>
        <v>0000</v>
      </c>
      <c r="AQ617" s="1" t="str">
        <f>VLOOKUP(MID(Tableau1[[#This Row],[Codenva]],1,2),Tableau36[],2,FALSE)</f>
        <v>Openbare procedure (0000)</v>
      </c>
      <c r="AR617" s="1" t="str">
        <f>VLOOKUP(Tableau1[[#This Row],[POposte]],Tableau13[#All],16,FALSE)</f>
        <v/>
      </c>
      <c r="AS617" s="285" t="str">
        <f>Tableau1[[#This Row],[KRC]]&amp;Tableau1[[#This Row],[Poste KRC]]</f>
        <v>3000209002</v>
      </c>
      <c r="AT617" s="1" t="e">
        <f>VLOOKUP(Tableau1[[#This Row],[Colonne3]],Tableau6[[#All],[krcposte]:[description ]],2,FALSE)</f>
        <v>#N/A</v>
      </c>
    </row>
    <row r="618" spans="1:46" hidden="1" x14ac:dyDescent="0.35">
      <c r="A618" s="1" t="str">
        <f>Tableau1[[#This Row],[Nº pièce référence]]</f>
        <v>4500697805</v>
      </c>
      <c r="B618" s="1" t="s">
        <v>2142</v>
      </c>
      <c r="C618" s="1" t="s">
        <v>2142</v>
      </c>
      <c r="D618" s="1" t="s">
        <v>2142</v>
      </c>
      <c r="E618" s="1" t="s">
        <v>1892</v>
      </c>
      <c r="F618" s="178"/>
      <c r="G618" s="123"/>
      <c r="H618" s="73"/>
      <c r="I618" s="42"/>
      <c r="J618" s="73"/>
      <c r="K618" s="73"/>
      <c r="L618" s="1" t="s">
        <v>221</v>
      </c>
      <c r="M618" s="42"/>
      <c r="N618" s="42"/>
      <c r="O618" s="42"/>
      <c r="P618" s="42"/>
      <c r="Q618" s="73"/>
      <c r="R618" s="226" t="str">
        <f>VLOOKUP(Tableau1[[#This Row],[POposte]],Tableau8[],15,FALSE)</f>
        <v>AA</v>
      </c>
      <c r="S618" s="226" t="str">
        <f>VLOOKUP(Tableau1[[#This Row],[POposte]],Tableau8[],14,FALSE)</f>
        <v>XX</v>
      </c>
      <c r="T618" s="75" t="str">
        <f>IF(Tableau1[[#This Row],[Strat lancement]]="A0",IF(Tableau1[[#This Row],[Statut lancement]]="X","OK","NOK"),IF(Tableau1[[#This Row],[Strat lancement]]="AA",IF(Tableau1[[#This Row],[Statut lancement]]="XX","OK","NOK"),IF(Tableau1[[#This Row],[Strat lancement]]="BB",IF(Tableau1[[#This Row],[Statut lancement]]="XXX","OK","NOK"))))</f>
        <v>OK</v>
      </c>
      <c r="U618" s="18" t="s">
        <v>2214</v>
      </c>
      <c r="V618" s="1" t="s">
        <v>2215</v>
      </c>
      <c r="W618" s="1" t="s">
        <v>88</v>
      </c>
      <c r="X618" s="2">
        <v>44129</v>
      </c>
      <c r="Y618" s="1" t="s">
        <v>2216</v>
      </c>
      <c r="Z618" s="1" t="s">
        <v>219</v>
      </c>
      <c r="AA618" s="2">
        <v>44129</v>
      </c>
      <c r="AB618" s="1" t="s">
        <v>220</v>
      </c>
      <c r="AC618" s="1" t="str">
        <f>VLOOKUP(Tableau1[[#This Row],[POposte]],Tableau8[#All],18,FALSE)</f>
        <v/>
      </c>
      <c r="AD618" s="236" t="str">
        <f>CONCATENATE(Tableau1[[#This Row],[Nº pièce référence]],Tableau1[[#This Row],[Poste de réf.]])</f>
        <v>450069780510</v>
      </c>
      <c r="AE618" s="237">
        <f>VLOOKUP(Tableau1[[#This Row],[POposte]],Tableau5[#All],5,FALSE)</f>
        <v>4202.8999999999996</v>
      </c>
      <c r="AF618" s="238" t="s">
        <v>52</v>
      </c>
      <c r="AG618" s="237">
        <f>VLOOKUP(Tableau1[[#This Row],[POposte]],Tableau5[#All],6,FALSE)</f>
        <v>0</v>
      </c>
      <c r="AH618" s="238" t="s">
        <v>52</v>
      </c>
      <c r="AI618" s="239">
        <f>Tableau1[[#This Row],[Montant Engagé PO]]-Tableau1[[#This Row],[Montant Liquidé]]</f>
        <v>4202.8999999999996</v>
      </c>
      <c r="AJ618" s="237" t="str">
        <f>VLOOKUP(Tableau1[[#This Row],[POposte]],Tableau5[#All],3,FALSE)</f>
        <v>300020900</v>
      </c>
      <c r="AK618" s="237" t="str">
        <f>VLOOKUP(Tableau1[[#This Row],[POposte]],Tableau5[#All],4,FALSE)</f>
        <v>2</v>
      </c>
      <c r="AL618" s="146" t="str">
        <f>VLOOKUP(Tableau1[[#This Row],[POposte]],Tableau5[#All],2,FALSE)</f>
        <v>255221121113</v>
      </c>
      <c r="AM618" s="237" t="str">
        <f>VLOOKUP(Tableau1[[#This Row],[POposte]],Tableau8[],9,FALSE)</f>
        <v>Z</v>
      </c>
      <c r="AN618" s="241">
        <f>VLOOKUP(Tableau1[[#This Row],[POposte]],Tableau8[],16,FALSE)</f>
        <v>1</v>
      </c>
      <c r="AO618" s="200">
        <f>VLOOKUP(Tableau1[[#This Row],[POposte]],Tableau8[],17,FALSE)</f>
        <v>0</v>
      </c>
      <c r="AP618" s="1" t="str">
        <f>VLOOKUP(Tableau1[[#This Row],[POposte]],Tableau13[#All],10,FALSE)</f>
        <v>0000</v>
      </c>
      <c r="AQ618" s="1" t="str">
        <f>VLOOKUP(MID(Tableau1[[#This Row],[Codenva]],1,2),Tableau36[],2,FALSE)</f>
        <v>Openbare procedure (0000)</v>
      </c>
      <c r="AR618" s="1" t="str">
        <f>VLOOKUP(Tableau1[[#This Row],[POposte]],Tableau13[#All],16,FALSE)</f>
        <v/>
      </c>
      <c r="AS618" s="285" t="str">
        <f>Tableau1[[#This Row],[KRC]]&amp;Tableau1[[#This Row],[Poste KRC]]</f>
        <v>3000209002</v>
      </c>
      <c r="AT618" s="1" t="e">
        <f>VLOOKUP(Tableau1[[#This Row],[Colonne3]],Tableau6[[#All],[krcposte]:[description ]],2,FALSE)</f>
        <v>#N/A</v>
      </c>
    </row>
    <row r="619" spans="1:46" hidden="1" x14ac:dyDescent="0.35">
      <c r="A619" s="1" t="str">
        <f>Tableau1[[#This Row],[Nº pièce référence]]</f>
        <v>4500697791</v>
      </c>
      <c r="B619" s="1" t="s">
        <v>2142</v>
      </c>
      <c r="C619" s="1" t="s">
        <v>2142</v>
      </c>
      <c r="D619" s="1" t="s">
        <v>2142</v>
      </c>
      <c r="E619" s="1" t="s">
        <v>1892</v>
      </c>
      <c r="F619" s="74"/>
      <c r="G619" s="123"/>
      <c r="H619" s="73"/>
      <c r="I619" s="42"/>
      <c r="J619" s="73"/>
      <c r="K619" s="73"/>
      <c r="L619" s="1" t="s">
        <v>221</v>
      </c>
      <c r="M619" s="42"/>
      <c r="N619" s="42"/>
      <c r="O619" s="42"/>
      <c r="P619" s="42"/>
      <c r="Q619" s="73"/>
      <c r="R619" s="226" t="str">
        <f>VLOOKUP(Tableau1[[#This Row],[POposte]],Tableau8[],15,FALSE)</f>
        <v>A0</v>
      </c>
      <c r="S619" s="226" t="str">
        <f>VLOOKUP(Tableau1[[#This Row],[POposte]],Tableau8[],14,FALSE)</f>
        <v>X</v>
      </c>
      <c r="T619" s="75" t="str">
        <f>IF(Tableau1[[#This Row],[Strat lancement]]="A0",IF(Tableau1[[#This Row],[Statut lancement]]="X","OK","NOK"),IF(Tableau1[[#This Row],[Strat lancement]]="AA",IF(Tableau1[[#This Row],[Statut lancement]]="XX","OK","NOK"),IF(Tableau1[[#This Row],[Strat lancement]]="BB",IF(Tableau1[[#This Row],[Statut lancement]]="XXX","OK","NOK"))))</f>
        <v>OK</v>
      </c>
      <c r="U619" s="18" t="s">
        <v>2217</v>
      </c>
      <c r="V619" s="1" t="s">
        <v>2218</v>
      </c>
      <c r="W619" s="1" t="s">
        <v>88</v>
      </c>
      <c r="X619" s="2">
        <v>44129</v>
      </c>
      <c r="Y619" s="1" t="s">
        <v>2219</v>
      </c>
      <c r="Z619" s="1" t="s">
        <v>219</v>
      </c>
      <c r="AA619" s="2">
        <v>44129</v>
      </c>
      <c r="AB619" s="1" t="s">
        <v>220</v>
      </c>
      <c r="AC619" s="1" t="str">
        <f>VLOOKUP(Tableau1[[#This Row],[POposte]],Tableau8[#All],18,FALSE)</f>
        <v/>
      </c>
      <c r="AD619" s="236" t="str">
        <f>CONCATENATE(Tableau1[[#This Row],[Nº pièce référence]],Tableau1[[#This Row],[Poste de réf.]])</f>
        <v>450069779110</v>
      </c>
      <c r="AE619" s="237">
        <f>VLOOKUP(Tableau1[[#This Row],[POposte]],Tableau5[#All],5,FALSE)</f>
        <v>2375</v>
      </c>
      <c r="AF619" s="238" t="s">
        <v>52</v>
      </c>
      <c r="AG619" s="237">
        <f>VLOOKUP(Tableau1[[#This Row],[POposte]],Tableau5[#All],6,FALSE)</f>
        <v>0</v>
      </c>
      <c r="AH619" s="238" t="s">
        <v>52</v>
      </c>
      <c r="AI619" s="239">
        <f>Tableau1[[#This Row],[Montant Engagé PO]]-Tableau1[[#This Row],[Montant Liquidé]]</f>
        <v>2375</v>
      </c>
      <c r="AJ619" s="237" t="str">
        <f>VLOOKUP(Tableau1[[#This Row],[POposte]],Tableau5[#All],3,FALSE)</f>
        <v>300020900</v>
      </c>
      <c r="AK619" s="237" t="str">
        <f>VLOOKUP(Tableau1[[#This Row],[POposte]],Tableau5[#All],4,FALSE)</f>
        <v>2</v>
      </c>
      <c r="AL619" s="146" t="str">
        <f>VLOOKUP(Tableau1[[#This Row],[POposte]],Tableau5[#All],2,FALSE)</f>
        <v>255221121113</v>
      </c>
      <c r="AM619" s="237" t="str">
        <f>VLOOKUP(Tableau1[[#This Row],[POposte]],Tableau8[],9,FALSE)</f>
        <v>Z</v>
      </c>
      <c r="AN619" s="241">
        <f>VLOOKUP(Tableau1[[#This Row],[POposte]],Tableau8[],16,FALSE)</f>
        <v>1</v>
      </c>
      <c r="AO619" s="200">
        <f>VLOOKUP(Tableau1[[#This Row],[POposte]],Tableau8[],17,FALSE)</f>
        <v>0</v>
      </c>
      <c r="AP619" s="1" t="str">
        <f>VLOOKUP(Tableau1[[#This Row],[POposte]],Tableau13[#All],10,FALSE)</f>
        <v>0000</v>
      </c>
      <c r="AQ619" s="1" t="str">
        <f>VLOOKUP(MID(Tableau1[[#This Row],[Codenva]],1,2),Tableau36[],2,FALSE)</f>
        <v>Openbare procedure (0000)</v>
      </c>
      <c r="AR619" s="1" t="str">
        <f>VLOOKUP(Tableau1[[#This Row],[POposte]],Tableau13[#All],16,FALSE)</f>
        <v/>
      </c>
      <c r="AS619" s="285" t="str">
        <f>Tableau1[[#This Row],[KRC]]&amp;Tableau1[[#This Row],[Poste KRC]]</f>
        <v>3000209002</v>
      </c>
      <c r="AT619" s="1" t="e">
        <f>VLOOKUP(Tableau1[[#This Row],[Colonne3]],Tableau6[[#All],[krcposte]:[description ]],2,FALSE)</f>
        <v>#N/A</v>
      </c>
    </row>
    <row r="620" spans="1:46" hidden="1" x14ac:dyDescent="0.35">
      <c r="A620" s="1" t="str">
        <f>Tableau1[[#This Row],[Nº pièce référence]]</f>
        <v>4500697814</v>
      </c>
      <c r="B620" s="18" t="s">
        <v>2142</v>
      </c>
      <c r="C620" s="1" t="s">
        <v>2142</v>
      </c>
      <c r="D620" s="1" t="s">
        <v>2142</v>
      </c>
      <c r="E620" s="1" t="s">
        <v>1892</v>
      </c>
      <c r="F620" s="178"/>
      <c r="G620" s="123"/>
      <c r="H620" s="73"/>
      <c r="I620" s="42"/>
      <c r="J620" s="73"/>
      <c r="K620" s="73"/>
      <c r="L620" s="1" t="s">
        <v>221</v>
      </c>
      <c r="M620" s="42"/>
      <c r="N620" s="42"/>
      <c r="O620" s="42"/>
      <c r="P620" s="42"/>
      <c r="Q620" s="73"/>
      <c r="R620" s="226" t="str">
        <f>VLOOKUP(Tableau1[[#This Row],[POposte]],Tableau8[],15,FALSE)</f>
        <v>A0</v>
      </c>
      <c r="S620" s="226" t="str">
        <f>VLOOKUP(Tableau1[[#This Row],[POposte]],Tableau8[],14,FALSE)</f>
        <v>X</v>
      </c>
      <c r="T620" s="75" t="str">
        <f>IF(Tableau1[[#This Row],[Strat lancement]]="A0",IF(Tableau1[[#This Row],[Statut lancement]]="X","OK","NOK"),IF(Tableau1[[#This Row],[Strat lancement]]="AA",IF(Tableau1[[#This Row],[Statut lancement]]="XX","OK","NOK"),IF(Tableau1[[#This Row],[Strat lancement]]="BB",IF(Tableau1[[#This Row],[Statut lancement]]="XXX","OK","NOK"))))</f>
        <v>OK</v>
      </c>
      <c r="U620" s="18" t="s">
        <v>2220</v>
      </c>
      <c r="V620" s="1" t="s">
        <v>2221</v>
      </c>
      <c r="W620" s="1" t="s">
        <v>88</v>
      </c>
      <c r="X620" s="2">
        <v>44129</v>
      </c>
      <c r="Y620" s="1" t="s">
        <v>2222</v>
      </c>
      <c r="Z620" s="1" t="s">
        <v>219</v>
      </c>
      <c r="AA620" s="2">
        <v>44129</v>
      </c>
      <c r="AB620" s="1" t="s">
        <v>220</v>
      </c>
      <c r="AC620" s="1" t="str">
        <f>VLOOKUP(Tableau1[[#This Row],[POposte]],Tableau8[#All],18,FALSE)</f>
        <v/>
      </c>
      <c r="AD620" s="236" t="str">
        <f>CONCATENATE(Tableau1[[#This Row],[Nº pièce référence]],Tableau1[[#This Row],[Poste de réf.]])</f>
        <v>450069781410</v>
      </c>
      <c r="AE620" s="237">
        <f>VLOOKUP(Tableau1[[#This Row],[POposte]],Tableau5[#All],5,FALSE)</f>
        <v>796.8</v>
      </c>
      <c r="AF620" s="238" t="s">
        <v>52</v>
      </c>
      <c r="AG620" s="237">
        <f>VLOOKUP(Tableau1[[#This Row],[POposte]],Tableau5[#All],6,FALSE)</f>
        <v>0</v>
      </c>
      <c r="AH620" s="238" t="s">
        <v>52</v>
      </c>
      <c r="AI620" s="239">
        <f>Tableau1[[#This Row],[Montant Engagé PO]]-Tableau1[[#This Row],[Montant Liquidé]]</f>
        <v>796.8</v>
      </c>
      <c r="AJ620" s="237" t="str">
        <f>VLOOKUP(Tableau1[[#This Row],[POposte]],Tableau5[#All],3,FALSE)</f>
        <v>300020900</v>
      </c>
      <c r="AK620" s="237" t="str">
        <f>VLOOKUP(Tableau1[[#This Row],[POposte]],Tableau5[#All],4,FALSE)</f>
        <v>2</v>
      </c>
      <c r="AL620" s="146" t="str">
        <f>VLOOKUP(Tableau1[[#This Row],[POposte]],Tableau5[#All],2,FALSE)</f>
        <v>255221121113</v>
      </c>
      <c r="AM620" s="237" t="str">
        <f>VLOOKUP(Tableau1[[#This Row],[POposte]],Tableau8[],9,FALSE)</f>
        <v>Z</v>
      </c>
      <c r="AN620" s="241">
        <f>VLOOKUP(Tableau1[[#This Row],[POposte]],Tableau8[],16,FALSE)</f>
        <v>1</v>
      </c>
      <c r="AO620" s="200">
        <f>VLOOKUP(Tableau1[[#This Row],[POposte]],Tableau8[],17,FALSE)</f>
        <v>0</v>
      </c>
      <c r="AP620" s="1" t="str">
        <f>VLOOKUP(Tableau1[[#This Row],[POposte]],Tableau13[#All],10,FALSE)</f>
        <v>0000</v>
      </c>
      <c r="AQ620" s="1" t="str">
        <f>VLOOKUP(MID(Tableau1[[#This Row],[Codenva]],1,2),Tableau36[],2,FALSE)</f>
        <v>Openbare procedure (0000)</v>
      </c>
      <c r="AR620" s="1" t="str">
        <f>VLOOKUP(Tableau1[[#This Row],[POposte]],Tableau13[#All],16,FALSE)</f>
        <v/>
      </c>
      <c r="AS620" s="285" t="str">
        <f>Tableau1[[#This Row],[KRC]]&amp;Tableau1[[#This Row],[Poste KRC]]</f>
        <v>3000209002</v>
      </c>
      <c r="AT620" s="1" t="e">
        <f>VLOOKUP(Tableau1[[#This Row],[Colonne3]],Tableau6[[#All],[krcposte]:[description ]],2,FALSE)</f>
        <v>#N/A</v>
      </c>
    </row>
    <row r="621" spans="1:46" hidden="1" x14ac:dyDescent="0.35">
      <c r="A621" s="1" t="str">
        <f>Tableau1[[#This Row],[Nº pièce référence]]</f>
        <v>4500697868</v>
      </c>
      <c r="B621" s="18" t="s">
        <v>2142</v>
      </c>
      <c r="C621" s="1" t="s">
        <v>2142</v>
      </c>
      <c r="D621" s="1" t="s">
        <v>2142</v>
      </c>
      <c r="E621" s="1" t="s">
        <v>1892</v>
      </c>
      <c r="F621" s="178"/>
      <c r="G621" s="123"/>
      <c r="H621" s="73"/>
      <c r="I621" s="42"/>
      <c r="J621" s="73"/>
      <c r="K621" s="73"/>
      <c r="L621" s="1" t="s">
        <v>221</v>
      </c>
      <c r="M621" s="42"/>
      <c r="N621" s="42"/>
      <c r="O621" s="42"/>
      <c r="P621" s="42"/>
      <c r="Q621" s="73"/>
      <c r="R621" s="226" t="str">
        <f>VLOOKUP(Tableau1[[#This Row],[POposte]],Tableau8[],15,FALSE)</f>
        <v>A0</v>
      </c>
      <c r="S621" s="226" t="str">
        <f>VLOOKUP(Tableau1[[#This Row],[POposte]],Tableau8[],14,FALSE)</f>
        <v>X</v>
      </c>
      <c r="T621" s="75" t="str">
        <f>IF(Tableau1[[#This Row],[Strat lancement]]="A0",IF(Tableau1[[#This Row],[Statut lancement]]="X","OK","NOK"),IF(Tableau1[[#This Row],[Strat lancement]]="AA",IF(Tableau1[[#This Row],[Statut lancement]]="XX","OK","NOK"),IF(Tableau1[[#This Row],[Strat lancement]]="BB",IF(Tableau1[[#This Row],[Statut lancement]]="XXX","OK","NOK"))))</f>
        <v>OK</v>
      </c>
      <c r="U621" s="18" t="s">
        <v>1476</v>
      </c>
      <c r="V621" s="1" t="s">
        <v>2223</v>
      </c>
      <c r="W621" s="1" t="s">
        <v>88</v>
      </c>
      <c r="X621" s="2">
        <v>44130</v>
      </c>
      <c r="Y621" s="1" t="s">
        <v>2224</v>
      </c>
      <c r="Z621" s="1" t="s">
        <v>219</v>
      </c>
      <c r="AA621" s="2">
        <v>44130</v>
      </c>
      <c r="AB621" s="1" t="s">
        <v>220</v>
      </c>
      <c r="AC621" s="1" t="str">
        <f>VLOOKUP(Tableau1[[#This Row],[POposte]],Tableau8[#All],18,FALSE)</f>
        <v/>
      </c>
      <c r="AD621" s="236" t="str">
        <f>CONCATENATE(Tableau1[[#This Row],[Nº pièce référence]],Tableau1[[#This Row],[Poste de réf.]])</f>
        <v>450069786810</v>
      </c>
      <c r="AE621" s="237">
        <f>VLOOKUP(Tableau1[[#This Row],[POposte]],Tableau5[#All],5,FALSE)</f>
        <v>251.9</v>
      </c>
      <c r="AF621" s="238" t="s">
        <v>52</v>
      </c>
      <c r="AG621" s="237">
        <f>VLOOKUP(Tableau1[[#This Row],[POposte]],Tableau5[#All],6,FALSE)</f>
        <v>251.9</v>
      </c>
      <c r="AH621" s="238" t="s">
        <v>52</v>
      </c>
      <c r="AI621" s="239">
        <f>Tableau1[[#This Row],[Montant Engagé PO]]-Tableau1[[#This Row],[Montant Liquidé]]</f>
        <v>0</v>
      </c>
      <c r="AJ621" s="237" t="str">
        <f>VLOOKUP(Tableau1[[#This Row],[POposte]],Tableau5[#All],3,FALSE)</f>
        <v>300020870</v>
      </c>
      <c r="AK621" s="237" t="str">
        <f>VLOOKUP(Tableau1[[#This Row],[POposte]],Tableau5[#All],4,FALSE)</f>
        <v>3</v>
      </c>
      <c r="AL621" s="146" t="str">
        <f>VLOOKUP(Tableau1[[#This Row],[POposte]],Tableau5[#All],2,FALSE)</f>
        <v>255223121102</v>
      </c>
      <c r="AM621" s="237" t="str">
        <f>VLOOKUP(Tableau1[[#This Row],[POposte]],Tableau8[],9,FALSE)</f>
        <v>Z</v>
      </c>
      <c r="AN621" s="241">
        <f>VLOOKUP(Tableau1[[#This Row],[POposte]],Tableau8[],16,FALSE)</f>
        <v>1</v>
      </c>
      <c r="AO621" s="200">
        <f>VLOOKUP(Tableau1[[#This Row],[POposte]],Tableau8[],17,FALSE)</f>
        <v>0</v>
      </c>
      <c r="AP621" s="1" t="str">
        <f>VLOOKUP(Tableau1[[#This Row],[POposte]],Tableau13[#All],10,FALSE)</f>
        <v>4100</v>
      </c>
      <c r="AQ621" s="1" t="str">
        <f>VLOOKUP(MID(Tableau1[[#This Row],[Codenva]],1,2),Tableau36[],2,FALSE)</f>
        <v>Diverse Uitgaven die niet tot overheidsopdrachten behoren (4100)</v>
      </c>
      <c r="AR621" s="1" t="str">
        <f>VLOOKUP(Tableau1[[#This Row],[POposte]],Tableau13[#All],16,FALSE)</f>
        <v/>
      </c>
      <c r="AS621" s="285" t="str">
        <f>Tableau1[[#This Row],[KRC]]&amp;Tableau1[[#This Row],[Poste KRC]]</f>
        <v>3000208703</v>
      </c>
      <c r="AT621" s="1" t="e">
        <f>VLOOKUP(Tableau1[[#This Row],[Colonne3]],Tableau6[[#All],[krcposte]:[description ]],2,FALSE)</f>
        <v>#N/A</v>
      </c>
    </row>
    <row r="622" spans="1:46" hidden="1" x14ac:dyDescent="0.35">
      <c r="A622" s="1" t="str">
        <f>Tableau1[[#This Row],[Nº pièce référence]]</f>
        <v>4500698161</v>
      </c>
      <c r="B622" s="124"/>
      <c r="C622" s="1"/>
      <c r="D622" s="1"/>
      <c r="E622" s="1" t="s">
        <v>2225</v>
      </c>
      <c r="F622" s="178"/>
      <c r="G622" s="123"/>
      <c r="H622" s="73"/>
      <c r="I622" s="42"/>
      <c r="J622" s="73"/>
      <c r="K622" s="73"/>
      <c r="L622" s="1" t="s">
        <v>221</v>
      </c>
      <c r="M622" s="42"/>
      <c r="N622" s="42"/>
      <c r="O622" s="42"/>
      <c r="P622" s="42"/>
      <c r="Q622" s="73"/>
      <c r="R622" s="226" t="str">
        <f>VLOOKUP(Tableau1[[#This Row],[POposte]],Tableau8[],15,FALSE)</f>
        <v>BB</v>
      </c>
      <c r="S622" s="226" t="str">
        <f>VLOOKUP(Tableau1[[#This Row],[POposte]],Tableau8[],14,FALSE)</f>
        <v>XXX</v>
      </c>
      <c r="T622" s="75" t="str">
        <f>IF(Tableau1[[#This Row],[Strat lancement]]="A0",IF(Tableau1[[#This Row],[Statut lancement]]="X","OK","NOK"),IF(Tableau1[[#This Row],[Strat lancement]]="AA",IF(Tableau1[[#This Row],[Statut lancement]]="XX","OK","NOK"),IF(Tableau1[[#This Row],[Strat lancement]]="BB",IF(Tableau1[[#This Row],[Statut lancement]]="XXX","OK","NOK"))))</f>
        <v>OK</v>
      </c>
      <c r="U622" s="18" t="s">
        <v>301</v>
      </c>
      <c r="V622" s="1" t="s">
        <v>2226</v>
      </c>
      <c r="W622" s="1" t="s">
        <v>88</v>
      </c>
      <c r="X622" s="2">
        <v>44131</v>
      </c>
      <c r="Y622" s="1" t="s">
        <v>2227</v>
      </c>
      <c r="Z622" s="1" t="s">
        <v>219</v>
      </c>
      <c r="AA622" s="2">
        <v>44131</v>
      </c>
      <c r="AB622" s="1" t="s">
        <v>220</v>
      </c>
      <c r="AC622" s="1" t="str">
        <f>VLOOKUP(Tableau1[[#This Row],[POposte]],Tableau8[#All],18,FALSE)</f>
        <v/>
      </c>
      <c r="AD622" s="236" t="str">
        <f>CONCATENATE(Tableau1[[#This Row],[Nº pièce référence]],Tableau1[[#This Row],[Poste de réf.]])</f>
        <v>450069816110</v>
      </c>
      <c r="AE622" s="237">
        <f>VLOOKUP(Tableau1[[#This Row],[POposte]],Tableau5[#All],5,FALSE)</f>
        <v>1056000</v>
      </c>
      <c r="AF622" s="238" t="s">
        <v>52</v>
      </c>
      <c r="AG622" s="237">
        <f>VLOOKUP(Tableau1[[#This Row],[POposte]],Tableau5[#All],6,FALSE)</f>
        <v>13196.47</v>
      </c>
      <c r="AH622" s="238" t="s">
        <v>52</v>
      </c>
      <c r="AI622" s="239">
        <f>Tableau1[[#This Row],[Montant Engagé PO]]-Tableau1[[#This Row],[Montant Liquidé]]</f>
        <v>1042803.53</v>
      </c>
      <c r="AJ622" s="237" t="str">
        <f>VLOOKUP(Tableau1[[#This Row],[POposte]],Tableau5[#All],3,FALSE)</f>
        <v>300020940</v>
      </c>
      <c r="AK622" s="237" t="str">
        <f>VLOOKUP(Tableau1[[#This Row],[POposte]],Tableau5[#All],4,FALSE)</f>
        <v>6</v>
      </c>
      <c r="AL622" s="146" t="str">
        <f>VLOOKUP(Tableau1[[#This Row],[POposte]],Tableau5[#All],2,FALSE)</f>
        <v>255224121113</v>
      </c>
      <c r="AM622" s="237" t="str">
        <f>VLOOKUP(Tableau1[[#This Row],[POposte]],Tableau8[],9,FALSE)</f>
        <v>Z</v>
      </c>
      <c r="AN622" s="241">
        <f>VLOOKUP(Tableau1[[#This Row],[POposte]],Tableau8[],16,FALSE)</f>
        <v>1</v>
      </c>
      <c r="AO622" s="200">
        <f>VLOOKUP(Tableau1[[#This Row],[POposte]],Tableau8[],17,FALSE)</f>
        <v>0</v>
      </c>
      <c r="AP622" s="1" t="str">
        <f>VLOOKUP(Tableau1[[#This Row],[POposte]],Tableau13[#All],10,FALSE)</f>
        <v>0500</v>
      </c>
      <c r="AQ622" s="1" t="str">
        <f>VLOOKUP(MID(Tableau1[[#This Row],[Codenva]],1,2),Tableau36[],2,FALSE)</f>
        <v>Onderhandelingsprocedure zonder voorafgaande bekendmaking (0500)</v>
      </c>
      <c r="AR622" s="1" t="str">
        <f>VLOOKUP(Tableau1[[#This Row],[POposte]],Tableau13[#All],16,FALSE)</f>
        <v/>
      </c>
      <c r="AS622" s="285" t="str">
        <f>Tableau1[[#This Row],[KRC]]&amp;Tableau1[[#This Row],[Poste KRC]]</f>
        <v>3000209406</v>
      </c>
      <c r="AT622" s="1" t="e">
        <f>VLOOKUP(Tableau1[[#This Row],[Colonne3]],Tableau6[[#All],[krcposte]:[description ]],2,FALSE)</f>
        <v>#N/A</v>
      </c>
    </row>
    <row r="623" spans="1:46" x14ac:dyDescent="0.35">
      <c r="A623" s="1" t="str">
        <f>Tableau1[[#This Row],[Nº pièce référence]]</f>
        <v>4500698657</v>
      </c>
      <c r="B623" s="124"/>
      <c r="C623" s="1"/>
      <c r="D623" s="1"/>
      <c r="E623" s="1" t="s">
        <v>2228</v>
      </c>
      <c r="F623" s="178"/>
      <c r="G623" s="123"/>
      <c r="H623" s="73"/>
      <c r="I623" s="42"/>
      <c r="J623" s="73"/>
      <c r="K623" s="73"/>
      <c r="L623" s="1" t="s">
        <v>35</v>
      </c>
      <c r="M623" s="42"/>
      <c r="N623" s="42"/>
      <c r="O623" s="42"/>
      <c r="P623" s="42"/>
      <c r="Q623" s="73"/>
      <c r="R623" s="226" t="str">
        <f>VLOOKUP(Tableau1[[#This Row],[POposte]],Tableau8[],15,FALSE)</f>
        <v>A0</v>
      </c>
      <c r="S623" s="226" t="str">
        <f>VLOOKUP(Tableau1[[#This Row],[POposte]],Tableau8[],14,FALSE)</f>
        <v>X</v>
      </c>
      <c r="T623" s="75" t="str">
        <f>IF(Tableau1[[#This Row],[Strat lancement]]="A0",IF(Tableau1[[#This Row],[Statut lancement]]="X","OK","NOK"),IF(Tableau1[[#This Row],[Strat lancement]]="AA",IF(Tableau1[[#This Row],[Statut lancement]]="XX","OK","NOK"),IF(Tableau1[[#This Row],[Strat lancement]]="BB",IF(Tableau1[[#This Row],[Statut lancement]]="XXX","OK","NOK"))))</f>
        <v>OK</v>
      </c>
      <c r="U623" s="18" t="s">
        <v>2229</v>
      </c>
      <c r="V623" s="1" t="s">
        <v>2230</v>
      </c>
      <c r="W623" s="1" t="s">
        <v>88</v>
      </c>
      <c r="X623" s="2">
        <v>44132</v>
      </c>
      <c r="Y623" s="1" t="s">
        <v>2231</v>
      </c>
      <c r="Z623" s="1" t="s">
        <v>219</v>
      </c>
      <c r="AA623" s="2">
        <v>44132</v>
      </c>
      <c r="AB623" s="1" t="s">
        <v>220</v>
      </c>
      <c r="AC623" s="1" t="str">
        <f>VLOOKUP(Tableau1[[#This Row],[POposte]],Tableau8[#All],18,FALSE)</f>
        <v/>
      </c>
      <c r="AD623" s="236" t="str">
        <f>CONCATENATE(Tableau1[[#This Row],[Nº pièce référence]],Tableau1[[#This Row],[Poste de réf.]])</f>
        <v>450069865710</v>
      </c>
      <c r="AE623" s="237">
        <f>VLOOKUP(Tableau1[[#This Row],[POposte]],Tableau5[#All],5,FALSE)</f>
        <v>133</v>
      </c>
      <c r="AF623" s="238" t="s">
        <v>52</v>
      </c>
      <c r="AG623" s="237">
        <f>VLOOKUP(Tableau1[[#This Row],[POposte]],Tableau5[#All],6,FALSE)</f>
        <v>0</v>
      </c>
      <c r="AH623" s="238" t="s">
        <v>52</v>
      </c>
      <c r="AI623" s="239">
        <f>Tableau1[[#This Row],[Montant Engagé PO]]-Tableau1[[#This Row],[Montant Liquidé]]</f>
        <v>133</v>
      </c>
      <c r="AJ623" s="237" t="str">
        <f>VLOOKUP(Tableau1[[#This Row],[POposte]],Tableau5[#All],3,FALSE)</f>
        <v>300020861</v>
      </c>
      <c r="AK623" s="237" t="str">
        <f>VLOOKUP(Tableau1[[#This Row],[POposte]],Tableau5[#All],4,FALSE)</f>
        <v>7</v>
      </c>
      <c r="AL623" s="146" t="str">
        <f>VLOOKUP(Tableau1[[#This Row],[POposte]],Tableau5[#All],2,FALSE)</f>
        <v>255223121102</v>
      </c>
      <c r="AM623" s="237" t="str">
        <f>VLOOKUP(Tableau1[[#This Row],[POposte]],Tableau8[],9,FALSE)</f>
        <v>L</v>
      </c>
      <c r="AN623" s="241">
        <f>VLOOKUP(Tableau1[[#This Row],[POposte]],Tableau8[],16,FALSE)</f>
        <v>1</v>
      </c>
      <c r="AO623" s="200">
        <f>VLOOKUP(Tableau1[[#This Row],[POposte]],Tableau8[],17,FALSE)</f>
        <v>1</v>
      </c>
      <c r="AP623" s="1" t="str">
        <f>VLOOKUP(Tableau1[[#This Row],[POposte]],Tableau13[#All],10,FALSE)</f>
        <v>0800</v>
      </c>
      <c r="AQ623" s="1" t="str">
        <f>VLOOKUP(MID(Tableau1[[#This Row],[Codenva]],1,2),Tableau36[],2,FALSE)</f>
        <v>Overheidsopdrachten van beperkte waarde (0800)</v>
      </c>
      <c r="AR623" s="1" t="str">
        <f>VLOOKUP(Tableau1[[#This Row],[POposte]],Tableau13[#All],16,FALSE)</f>
        <v/>
      </c>
      <c r="AS623" s="285" t="str">
        <f>Tableau1[[#This Row],[KRC]]&amp;Tableau1[[#This Row],[Poste KRC]]</f>
        <v>3000208617</v>
      </c>
      <c r="AT623" s="1" t="str">
        <f>VLOOKUP(Tableau1[[#This Row],[Colonne3]],Tableau6[[#All],[krcposte]:[description ]],2,FALSE)</f>
        <v>Transport</v>
      </c>
    </row>
    <row r="624" spans="1:46" x14ac:dyDescent="0.35">
      <c r="A624" s="1" t="str">
        <f>Tableau1[[#This Row],[Nº pièce référence]]</f>
        <v>4500698657</v>
      </c>
      <c r="B624" s="124"/>
      <c r="C624" s="1"/>
      <c r="D624" s="1"/>
      <c r="E624" s="1" t="s">
        <v>2228</v>
      </c>
      <c r="F624" s="178"/>
      <c r="G624" s="123"/>
      <c r="H624" s="73"/>
      <c r="I624" s="42"/>
      <c r="J624" s="73"/>
      <c r="K624" s="73"/>
      <c r="L624" s="1" t="s">
        <v>35</v>
      </c>
      <c r="M624" s="42"/>
      <c r="N624" s="42"/>
      <c r="O624" s="42"/>
      <c r="P624" s="42"/>
      <c r="Q624" s="73"/>
      <c r="R624" s="226" t="str">
        <f>VLOOKUP(Tableau1[[#This Row],[POposte]],Tableau8[],15,FALSE)</f>
        <v>A0</v>
      </c>
      <c r="S624" s="226" t="str">
        <f>VLOOKUP(Tableau1[[#This Row],[POposte]],Tableau8[],14,FALSE)</f>
        <v>X</v>
      </c>
      <c r="T624" s="75" t="str">
        <f>IF(Tableau1[[#This Row],[Strat lancement]]="A0",IF(Tableau1[[#This Row],[Statut lancement]]="X","OK","NOK"),IF(Tableau1[[#This Row],[Strat lancement]]="AA",IF(Tableau1[[#This Row],[Statut lancement]]="XX","OK","NOK"),IF(Tableau1[[#This Row],[Strat lancement]]="BB",IF(Tableau1[[#This Row],[Statut lancement]]="XXX","OK","NOK"))))</f>
        <v>OK</v>
      </c>
      <c r="U624" s="18" t="s">
        <v>2229</v>
      </c>
      <c r="V624" s="1" t="s">
        <v>2230</v>
      </c>
      <c r="W624" s="1" t="s">
        <v>217</v>
      </c>
      <c r="X624" s="2">
        <v>44132</v>
      </c>
      <c r="Y624" s="1" t="s">
        <v>2232</v>
      </c>
      <c r="Z624" s="1" t="s">
        <v>219</v>
      </c>
      <c r="AA624" s="2">
        <v>44132</v>
      </c>
      <c r="AB624" s="1" t="s">
        <v>220</v>
      </c>
      <c r="AC624" s="1" t="str">
        <f>VLOOKUP(Tableau1[[#This Row],[POposte]],Tableau8[#All],18,FALSE)</f>
        <v/>
      </c>
      <c r="AD624" s="236" t="str">
        <f>CONCATENATE(Tableau1[[#This Row],[Nº pièce référence]],Tableau1[[#This Row],[Poste de réf.]])</f>
        <v>450069865720</v>
      </c>
      <c r="AE624" s="237">
        <f>VLOOKUP(Tableau1[[#This Row],[POposte]],Tableau5[#All],5,FALSE)</f>
        <v>408</v>
      </c>
      <c r="AF624" s="238" t="s">
        <v>52</v>
      </c>
      <c r="AG624" s="237">
        <f>VLOOKUP(Tableau1[[#This Row],[POposte]],Tableau5[#All],6,FALSE)</f>
        <v>0</v>
      </c>
      <c r="AH624" s="238" t="s">
        <v>52</v>
      </c>
      <c r="AI624" s="239">
        <f>Tableau1[[#This Row],[Montant Engagé PO]]-Tableau1[[#This Row],[Montant Liquidé]]</f>
        <v>408</v>
      </c>
      <c r="AJ624" s="237" t="str">
        <f>VLOOKUP(Tableau1[[#This Row],[POposte]],Tableau5[#All],3,FALSE)</f>
        <v>300020861</v>
      </c>
      <c r="AK624" s="237" t="str">
        <f>VLOOKUP(Tableau1[[#This Row],[POposte]],Tableau5[#All],4,FALSE)</f>
        <v>7</v>
      </c>
      <c r="AL624" s="146" t="str">
        <f>VLOOKUP(Tableau1[[#This Row],[POposte]],Tableau5[#All],2,FALSE)</f>
        <v>255223121102</v>
      </c>
      <c r="AM624" s="237" t="str">
        <f>VLOOKUP(Tableau1[[#This Row],[POposte]],Tableau8[],9,FALSE)</f>
        <v>L</v>
      </c>
      <c r="AN624" s="241">
        <f>VLOOKUP(Tableau1[[#This Row],[POposte]],Tableau8[],16,FALSE)</f>
        <v>1</v>
      </c>
      <c r="AO624" s="200">
        <f>VLOOKUP(Tableau1[[#This Row],[POposte]],Tableau8[],17,FALSE)</f>
        <v>1</v>
      </c>
      <c r="AP624" s="1" t="str">
        <f>VLOOKUP(Tableau1[[#This Row],[POposte]],Tableau13[#All],10,FALSE)</f>
        <v>0800</v>
      </c>
      <c r="AQ624" s="1" t="str">
        <f>VLOOKUP(MID(Tableau1[[#This Row],[Codenva]],1,2),Tableau36[],2,FALSE)</f>
        <v>Overheidsopdrachten van beperkte waarde (0800)</v>
      </c>
      <c r="AR624" s="1" t="str">
        <f>VLOOKUP(Tableau1[[#This Row],[POposte]],Tableau13[#All],16,FALSE)</f>
        <v/>
      </c>
      <c r="AS624" s="285" t="str">
        <f>Tableau1[[#This Row],[KRC]]&amp;Tableau1[[#This Row],[Poste KRC]]</f>
        <v>3000208617</v>
      </c>
      <c r="AT624" s="1" t="str">
        <f>VLOOKUP(Tableau1[[#This Row],[Colonne3]],Tableau6[[#All],[krcposte]:[description ]],2,FALSE)</f>
        <v>Transport</v>
      </c>
    </row>
    <row r="625" spans="1:46" x14ac:dyDescent="0.35">
      <c r="A625" s="1" t="str">
        <f>Tableau1[[#This Row],[Nº pièce référence]]</f>
        <v>4500694227</v>
      </c>
      <c r="B625" s="205"/>
      <c r="C625" s="1" t="s">
        <v>347</v>
      </c>
      <c r="D625" s="1"/>
      <c r="E625" s="1" t="s">
        <v>2138</v>
      </c>
      <c r="F625" s="178"/>
      <c r="G625" s="123"/>
      <c r="H625" s="75" t="s">
        <v>2139</v>
      </c>
      <c r="I625" s="42" t="s">
        <v>2140</v>
      </c>
      <c r="J625" s="73"/>
      <c r="K625" s="73"/>
      <c r="L625" s="176" t="s">
        <v>276</v>
      </c>
      <c r="M625" s="73" t="s">
        <v>332</v>
      </c>
      <c r="N625" s="42"/>
      <c r="O625" s="42"/>
      <c r="P625" s="96">
        <v>44096</v>
      </c>
      <c r="Q625" s="73" t="s">
        <v>350</v>
      </c>
      <c r="R625" s="226" t="str">
        <f>VLOOKUP(Tableau1[[#This Row],[POposte]],Tableau8[],15,FALSE)</f>
        <v>BB</v>
      </c>
      <c r="S625" s="226" t="str">
        <f>VLOOKUP(Tableau1[[#This Row],[POposte]],Tableau8[],14,FALSE)</f>
        <v>XXX</v>
      </c>
      <c r="T625" s="75" t="str">
        <f>IF(Tableau1[[#This Row],[Strat lancement]]="A0",IF(Tableau1[[#This Row],[Statut lancement]]="X","OK","NOK"),IF(Tableau1[[#This Row],[Strat lancement]]="AA",IF(Tableau1[[#This Row],[Statut lancement]]="XX","OK","NOK"),IF(Tableau1[[#This Row],[Strat lancement]]="BB",IF(Tableau1[[#This Row],[Statut lancement]]="XXX","OK","NOK"))))</f>
        <v>OK</v>
      </c>
      <c r="U625" s="18" t="s">
        <v>407</v>
      </c>
      <c r="V625" s="1" t="s">
        <v>2137</v>
      </c>
      <c r="W625" s="93" t="s">
        <v>217</v>
      </c>
      <c r="X625" s="2">
        <v>44119</v>
      </c>
      <c r="Y625" s="1" t="s">
        <v>2141</v>
      </c>
      <c r="Z625" s="1" t="s">
        <v>219</v>
      </c>
      <c r="AA625" s="2">
        <v>44110</v>
      </c>
      <c r="AB625" s="1"/>
      <c r="AC625" s="1" t="str">
        <f>VLOOKUP(Tableau1[[#This Row],[POposte]],Tableau8[#All],18,FALSE)</f>
        <v/>
      </c>
      <c r="AD625" s="236" t="str">
        <f>CONCATENATE(Tableau1[[#This Row],[Nº pièce référence]],Tableau1[[#This Row],[Poste de réf.]])</f>
        <v>450069422720</v>
      </c>
      <c r="AE625" s="237">
        <f>VLOOKUP(Tableau1[[#This Row],[POposte]],Tableau5[#All],5,FALSE)</f>
        <v>211750</v>
      </c>
      <c r="AF625" s="238" t="s">
        <v>52</v>
      </c>
      <c r="AG625" s="237">
        <f>VLOOKUP(Tableau1[[#This Row],[POposte]],Tableau5[#All],6,FALSE)</f>
        <v>0</v>
      </c>
      <c r="AH625" s="238" t="s">
        <v>52</v>
      </c>
      <c r="AI625" s="239">
        <f>Tableau1[[#This Row],[Montant Engagé PO]]-Tableau1[[#This Row],[Montant Liquidé]]</f>
        <v>211750</v>
      </c>
      <c r="AJ625" s="237" t="str">
        <f>VLOOKUP(Tableau1[[#This Row],[POposte]],Tableau5[#All],3,FALSE)</f>
        <v>300020861</v>
      </c>
      <c r="AK625" s="237" t="str">
        <f>VLOOKUP(Tableau1[[#This Row],[POposte]],Tableau5[#All],4,FALSE)</f>
        <v>2</v>
      </c>
      <c r="AL625" s="146" t="str">
        <f>VLOOKUP(Tableau1[[#This Row],[POposte]],Tableau5[#All],2,FALSE)</f>
        <v>255223121102</v>
      </c>
      <c r="AM625" s="237" t="str">
        <f>VLOOKUP(Tableau1[[#This Row],[POposte]],Tableau8[],9,FALSE)</f>
        <v>L</v>
      </c>
      <c r="AN625" s="241">
        <f>VLOOKUP(Tableau1[[#This Row],[POposte]],Tableau8[],16,FALSE)</f>
        <v>500000</v>
      </c>
      <c r="AO625" s="200">
        <f>VLOOKUP(Tableau1[[#This Row],[POposte]],Tableau8[],17,FALSE)</f>
        <v>500000</v>
      </c>
      <c r="AP625" s="1" t="str">
        <f>VLOOKUP(Tableau1[[#This Row],[POposte]],Tableau13[#All],10,FALSE)</f>
        <v>0520</v>
      </c>
      <c r="AQ625" s="1" t="str">
        <f>VLOOKUP(MID(Tableau1[[#This Row],[Codenva]],1,2),Tableau36[],2,FALSE)</f>
        <v>Onderhandelingsprocedure zonder voorafgaande bekendmaking (0500)</v>
      </c>
      <c r="AR625" s="1" t="str">
        <f>VLOOKUP(Tableau1[[#This Row],[POposte]],Tableau13[#All],16,FALSE)</f>
        <v/>
      </c>
      <c r="AS625" s="285" t="str">
        <f>Tableau1[[#This Row],[KRC]]&amp;Tableau1[[#This Row],[Poste KRC]]</f>
        <v>3000208612</v>
      </c>
      <c r="AT625" s="1" t="str">
        <f>VLOOKUP(Tableau1[[#This Row],[Colonne3]],Tableau6[[#All],[krcposte]:[description ]],2,FALSE)</f>
        <v>Testing/reactifs</v>
      </c>
    </row>
    <row r="626" spans="1:46" x14ac:dyDescent="0.35">
      <c r="A626" s="1" t="str">
        <f>Tableau1[[#This Row],[Nº pièce référence]]</f>
        <v>4500699193</v>
      </c>
      <c r="B626" s="205"/>
      <c r="C626" s="1"/>
      <c r="D626" s="1"/>
      <c r="E626" s="1" t="s">
        <v>2061</v>
      </c>
      <c r="F626" s="178"/>
      <c r="G626" s="123"/>
      <c r="H626" s="73"/>
      <c r="I626" s="42"/>
      <c r="J626" s="73"/>
      <c r="K626" s="73"/>
      <c r="L626" s="176" t="s">
        <v>276</v>
      </c>
      <c r="M626" s="73" t="s">
        <v>332</v>
      </c>
      <c r="N626" s="42"/>
      <c r="O626" s="42"/>
      <c r="P626" s="42" t="s">
        <v>1840</v>
      </c>
      <c r="Q626" s="42" t="s">
        <v>1840</v>
      </c>
      <c r="R626" s="226" t="str">
        <f>VLOOKUP(Tableau1[[#This Row],[POposte]],Tableau8[],15,FALSE)</f>
        <v>BB</v>
      </c>
      <c r="S626" s="226" t="str">
        <f>VLOOKUP(Tableau1[[#This Row],[POposte]],Tableau8[],14,FALSE)</f>
        <v/>
      </c>
      <c r="T626" s="75" t="str">
        <f>IF(Tableau1[[#This Row],[Strat lancement]]="A0",IF(Tableau1[[#This Row],[Statut lancement]]="X","OK","NOK"),IF(Tableau1[[#This Row],[Strat lancement]]="AA",IF(Tableau1[[#This Row],[Statut lancement]]="XX","OK","NOK"),IF(Tableau1[[#This Row],[Strat lancement]]="BB",IF(Tableau1[[#This Row],[Statut lancement]]="XXX","OK","NOK"))))</f>
        <v>NOK</v>
      </c>
      <c r="U626" s="18" t="s">
        <v>678</v>
      </c>
      <c r="V626" s="1" t="s">
        <v>2233</v>
      </c>
      <c r="W626" s="1" t="s">
        <v>88</v>
      </c>
      <c r="X626" s="2">
        <v>44138</v>
      </c>
      <c r="Y626" s="1" t="s">
        <v>2234</v>
      </c>
      <c r="Z626" s="1" t="s">
        <v>219</v>
      </c>
      <c r="AA626" s="2">
        <v>44138</v>
      </c>
      <c r="AB626" s="1" t="s">
        <v>220</v>
      </c>
      <c r="AC626" s="1" t="str">
        <f>VLOOKUP(Tableau1[[#This Row],[POposte]],Tableau8[#All],18,FALSE)</f>
        <v/>
      </c>
      <c r="AD626" s="236" t="str">
        <f>CONCATENATE(Tableau1[[#This Row],[Nº pièce référence]],Tableau1[[#This Row],[Poste de réf.]])</f>
        <v>450069919310</v>
      </c>
      <c r="AE626" s="237">
        <f>VLOOKUP(Tableau1[[#This Row],[POposte]],Tableau5[#All],5,FALSE)</f>
        <v>4561.7</v>
      </c>
      <c r="AF626" s="238" t="s">
        <v>52</v>
      </c>
      <c r="AG626" s="237">
        <f>VLOOKUP(Tableau1[[#This Row],[POposte]],Tableau5[#All],6,FALSE)</f>
        <v>0</v>
      </c>
      <c r="AH626" s="238" t="s">
        <v>52</v>
      </c>
      <c r="AI626" s="239">
        <f>Tableau1[[#This Row],[Montant Engagé PO]]-Tableau1[[#This Row],[Montant Liquidé]]</f>
        <v>4561.7</v>
      </c>
      <c r="AJ626" s="237" t="str">
        <f>VLOOKUP(Tableau1[[#This Row],[POposte]],Tableau5[#All],3,FALSE)</f>
        <v>300020861</v>
      </c>
      <c r="AK626" s="237" t="str">
        <f>VLOOKUP(Tableau1[[#This Row],[POposte]],Tableau5[#All],4,FALSE)</f>
        <v>2</v>
      </c>
      <c r="AL626" s="146" t="str">
        <f>VLOOKUP(Tableau1[[#This Row],[POposte]],Tableau5[#All],2,FALSE)</f>
        <v>255223121102</v>
      </c>
      <c r="AM626" s="237" t="str">
        <f>VLOOKUP(Tableau1[[#This Row],[POposte]],Tableau8[],9,FALSE)</f>
        <v>L</v>
      </c>
      <c r="AN626" s="241">
        <f>VLOOKUP(Tableau1[[#This Row],[POposte]],Tableau8[],16,FALSE)</f>
        <v>377000</v>
      </c>
      <c r="AO626" s="200">
        <f>VLOOKUP(Tableau1[[#This Row],[POposte]],Tableau8[],17,FALSE)</f>
        <v>377000</v>
      </c>
      <c r="AP626" s="1" t="str">
        <f>VLOOKUP(Tableau1[[#This Row],[POposte]],Tableau13[#All],10,FALSE)</f>
        <v>0800</v>
      </c>
      <c r="AQ626" s="1" t="str">
        <f>VLOOKUP(MID(Tableau1[[#This Row],[Codenva]],1,2),Tableau36[],2,FALSE)</f>
        <v>Overheidsopdrachten van beperkte waarde (0800)</v>
      </c>
      <c r="AR626" s="1" t="str">
        <f>VLOOKUP(Tableau1[[#This Row],[POposte]],Tableau13[#All],16,FALSE)</f>
        <v/>
      </c>
      <c r="AS626" s="285" t="str">
        <f>Tableau1[[#This Row],[KRC]]&amp;Tableau1[[#This Row],[Poste KRC]]</f>
        <v>3000208612</v>
      </c>
      <c r="AT626" s="1" t="str">
        <f>VLOOKUP(Tableau1[[#This Row],[Colonne3]],Tableau6[[#All],[krcposte]:[description ]],2,FALSE)</f>
        <v>Testing/reactifs</v>
      </c>
    </row>
    <row r="627" spans="1:46" x14ac:dyDescent="0.35">
      <c r="A627" s="1" t="str">
        <f>Tableau1[[#This Row],[Nº pièce référence]]</f>
        <v>4500698979</v>
      </c>
      <c r="B627" s="124"/>
      <c r="C627" s="1"/>
      <c r="D627" s="1" t="s">
        <v>2235</v>
      </c>
      <c r="E627" s="1" t="s">
        <v>2236</v>
      </c>
      <c r="F627" s="178"/>
      <c r="G627" s="123"/>
      <c r="H627" s="75">
        <v>44120</v>
      </c>
      <c r="I627" s="42">
        <v>23516</v>
      </c>
      <c r="J627" s="73"/>
      <c r="K627" s="73"/>
      <c r="L627" s="1" t="s">
        <v>35</v>
      </c>
      <c r="M627" s="42" t="s">
        <v>221</v>
      </c>
      <c r="N627" s="42"/>
      <c r="O627" s="42"/>
      <c r="P627" s="42"/>
      <c r="Q627" s="75">
        <v>44133</v>
      </c>
      <c r="R627" s="226" t="str">
        <f>VLOOKUP(Tableau1[[#This Row],[POposte]],Tableau8[],15,FALSE)</f>
        <v>BB</v>
      </c>
      <c r="S627" s="226" t="str">
        <f>VLOOKUP(Tableau1[[#This Row],[POposte]],Tableau8[],14,FALSE)</f>
        <v>XXX</v>
      </c>
      <c r="T627" s="75" t="str">
        <f>IF(Tableau1[[#This Row],[Strat lancement]]="A0",IF(Tableau1[[#This Row],[Statut lancement]]="X","OK","NOK"),IF(Tableau1[[#This Row],[Strat lancement]]="AA",IF(Tableau1[[#This Row],[Statut lancement]]="XX","OK","NOK"),IF(Tableau1[[#This Row],[Strat lancement]]="BB",IF(Tableau1[[#This Row],[Statut lancement]]="XXX","OK","NOK"))))</f>
        <v>OK</v>
      </c>
      <c r="U627" s="18" t="s">
        <v>2237</v>
      </c>
      <c r="V627" s="1" t="s">
        <v>2238</v>
      </c>
      <c r="W627" s="1" t="s">
        <v>88</v>
      </c>
      <c r="X627" s="2">
        <v>44134</v>
      </c>
      <c r="Y627" s="1" t="s">
        <v>2239</v>
      </c>
      <c r="Z627" s="1" t="s">
        <v>219</v>
      </c>
      <c r="AA627" s="2">
        <v>44134</v>
      </c>
      <c r="AB627" s="1" t="s">
        <v>220</v>
      </c>
      <c r="AC627" s="1" t="str">
        <f>VLOOKUP(Tableau1[[#This Row],[POposte]],Tableau8[#All],18,FALSE)</f>
        <v/>
      </c>
      <c r="AD627" s="236" t="str">
        <f>CONCATENATE(Tableau1[[#This Row],[Nº pièce référence]],Tableau1[[#This Row],[Poste de réf.]])</f>
        <v>450069897910</v>
      </c>
      <c r="AE627" s="237">
        <f>VLOOKUP(Tableau1[[#This Row],[POposte]],Tableau5[#All],5,FALSE)</f>
        <v>0</v>
      </c>
      <c r="AF627" s="238" t="s">
        <v>52</v>
      </c>
      <c r="AG627" s="237">
        <f>VLOOKUP(Tableau1[[#This Row],[POposte]],Tableau5[#All],6,FALSE)</f>
        <v>0</v>
      </c>
      <c r="AH627" s="238" t="s">
        <v>52</v>
      </c>
      <c r="AI627" s="239">
        <f>Tableau1[[#This Row],[Montant Engagé PO]]-Tableau1[[#This Row],[Montant Liquidé]]</f>
        <v>0</v>
      </c>
      <c r="AJ627" s="237" t="str">
        <f>VLOOKUP(Tableau1[[#This Row],[POposte]],Tableau5[#All],3,FALSE)</f>
        <v>300020861</v>
      </c>
      <c r="AK627" s="237" t="str">
        <f>VLOOKUP(Tableau1[[#This Row],[POposte]],Tableau5[#All],4,FALSE)</f>
        <v>5</v>
      </c>
      <c r="AL627" s="146" t="str">
        <f>VLOOKUP(Tableau1[[#This Row],[POposte]],Tableau5[#All],2,FALSE)</f>
        <v>255223121102</v>
      </c>
      <c r="AM627" s="237" t="str">
        <f>VLOOKUP(Tableau1[[#This Row],[POposte]],Tableau8[],9,FALSE)</f>
        <v>Z</v>
      </c>
      <c r="AN627" s="241">
        <f>VLOOKUP(Tableau1[[#This Row],[POposte]],Tableau8[],16,FALSE)</f>
        <v>1</v>
      </c>
      <c r="AO627" s="200">
        <f>VLOOKUP(Tableau1[[#This Row],[POposte]],Tableau8[],17,FALSE)</f>
        <v>0</v>
      </c>
      <c r="AP627" s="1" t="str">
        <f>VLOOKUP(Tableau1[[#This Row],[POposte]],Tableau13[#All],10,FALSE)</f>
        <v>0500</v>
      </c>
      <c r="AQ627" s="1" t="str">
        <f>VLOOKUP(MID(Tableau1[[#This Row],[Codenva]],1,2),Tableau36[],2,FALSE)</f>
        <v>Onderhandelingsprocedure zonder voorafgaande bekendmaking (0500)</v>
      </c>
      <c r="AR627" s="1" t="str">
        <f>VLOOKUP(Tableau1[[#This Row],[POposte]],Tableau13[#All],16,FALSE)</f>
        <v>L</v>
      </c>
      <c r="AS627" s="285" t="str">
        <f>Tableau1[[#This Row],[KRC]]&amp;Tableau1[[#This Row],[Poste KRC]]</f>
        <v>3000208615</v>
      </c>
      <c r="AT627" s="1" t="str">
        <f>VLOOKUP(Tableau1[[#This Row],[Colonne3]],Tableau6[[#All],[krcposte]:[description ]],2,FALSE)</f>
        <v>Médicament (AFMPS)</v>
      </c>
    </row>
    <row r="628" spans="1:46" x14ac:dyDescent="0.35">
      <c r="A628" s="1" t="str">
        <f>Tableau1[[#This Row],[Nº pièce référence]]</f>
        <v>4500698979</v>
      </c>
      <c r="B628" s="124"/>
      <c r="C628" s="1"/>
      <c r="D628" s="1"/>
      <c r="E628" s="1" t="s">
        <v>2236</v>
      </c>
      <c r="F628" s="178"/>
      <c r="G628" s="123"/>
      <c r="H628" s="73"/>
      <c r="I628" s="42"/>
      <c r="J628" s="73"/>
      <c r="K628" s="73"/>
      <c r="L628" s="1" t="s">
        <v>35</v>
      </c>
      <c r="M628" s="42"/>
      <c r="N628" s="42"/>
      <c r="O628" s="42"/>
      <c r="P628" s="42"/>
      <c r="Q628" s="73"/>
      <c r="R628" s="226" t="str">
        <f>VLOOKUP(Tableau1[[#This Row],[POposte]],Tableau8[],15,FALSE)</f>
        <v>BB</v>
      </c>
      <c r="S628" s="226" t="str">
        <f>VLOOKUP(Tableau1[[#This Row],[POposte]],Tableau8[],14,FALSE)</f>
        <v>XXX</v>
      </c>
      <c r="T628" s="75" t="str">
        <f>IF(Tableau1[[#This Row],[Strat lancement]]="A0",IF(Tableau1[[#This Row],[Statut lancement]]="X","OK","NOK"),IF(Tableau1[[#This Row],[Strat lancement]]="AA",IF(Tableau1[[#This Row],[Statut lancement]]="XX","OK","NOK"),IF(Tableau1[[#This Row],[Strat lancement]]="BB",IF(Tableau1[[#This Row],[Statut lancement]]="XXX","OK","NOK"))))</f>
        <v>OK</v>
      </c>
      <c r="U628" s="18" t="s">
        <v>2237</v>
      </c>
      <c r="V628" s="1" t="s">
        <v>2238</v>
      </c>
      <c r="W628" s="1" t="s">
        <v>217</v>
      </c>
      <c r="X628" s="2">
        <v>44145</v>
      </c>
      <c r="Y628" s="1" t="s">
        <v>2239</v>
      </c>
      <c r="Z628" s="1" t="s">
        <v>219</v>
      </c>
      <c r="AA628" s="2">
        <v>44134</v>
      </c>
      <c r="AB628" s="1" t="s">
        <v>220</v>
      </c>
      <c r="AC628" s="1" t="str">
        <f>VLOOKUP(Tableau1[[#This Row],[POposte]],Tableau8[#All],18,FALSE)</f>
        <v/>
      </c>
      <c r="AD628" s="236" t="str">
        <f>CONCATENATE(Tableau1[[#This Row],[Nº pièce référence]],Tableau1[[#This Row],[Poste de réf.]])</f>
        <v>450069897920</v>
      </c>
      <c r="AE628" s="237">
        <f>VLOOKUP(Tableau1[[#This Row],[POposte]],Tableau5[#All],5,FALSE)</f>
        <v>4528097.4000000004</v>
      </c>
      <c r="AF628" s="238" t="s">
        <v>52</v>
      </c>
      <c r="AG628" s="237">
        <f>VLOOKUP(Tableau1[[#This Row],[POposte]],Tableau5[#All],6,FALSE)</f>
        <v>4528097.4000000004</v>
      </c>
      <c r="AH628" s="238" t="s">
        <v>52</v>
      </c>
      <c r="AI628" s="239">
        <f>Tableau1[[#This Row],[Montant Engagé PO]]-Tableau1[[#This Row],[Montant Liquidé]]</f>
        <v>0</v>
      </c>
      <c r="AJ628" s="237" t="str">
        <f>VLOOKUP(Tableau1[[#This Row],[POposte]],Tableau5[#All],3,FALSE)</f>
        <v>300020861</v>
      </c>
      <c r="AK628" s="237" t="str">
        <f>VLOOKUP(Tableau1[[#This Row],[POposte]],Tableau5[#All],4,FALSE)</f>
        <v>5</v>
      </c>
      <c r="AL628" s="146" t="str">
        <f>VLOOKUP(Tableau1[[#This Row],[POposte]],Tableau5[#All],2,FALSE)</f>
        <v>255223121102</v>
      </c>
      <c r="AM628" s="243" t="str">
        <f>VLOOKUP(Tableau1[[#This Row],[POposte]],Tableau8[],9,FALSE)</f>
        <v>L</v>
      </c>
      <c r="AN628" s="241">
        <f>VLOOKUP(Tableau1[[#This Row],[POposte]],Tableau8[],16,FALSE)</f>
        <v>12382</v>
      </c>
      <c r="AO628" s="200">
        <f>VLOOKUP(Tableau1[[#This Row],[POposte]],Tableau8[],17,FALSE)</f>
        <v>0</v>
      </c>
      <c r="AP628" s="1" t="str">
        <f>VLOOKUP(Tableau1[[#This Row],[POposte]],Tableau13[#All],10,FALSE)</f>
        <v>0500</v>
      </c>
      <c r="AQ628" s="1" t="str">
        <f>VLOOKUP(MID(Tableau1[[#This Row],[Codenva]],1,2),Tableau36[],2,FALSE)</f>
        <v>Onderhandelingsprocedure zonder voorafgaande bekendmaking (0500)</v>
      </c>
      <c r="AR628" s="1" t="str">
        <f>VLOOKUP(Tableau1[[#This Row],[POposte]],Tableau13[#All],16,FALSE)</f>
        <v/>
      </c>
      <c r="AS628" s="285" t="str">
        <f>Tableau1[[#This Row],[KRC]]&amp;Tableau1[[#This Row],[Poste KRC]]</f>
        <v>3000208615</v>
      </c>
      <c r="AT628" s="1" t="str">
        <f>VLOOKUP(Tableau1[[#This Row],[Colonne3]],Tableau6[[#All],[krcposte]:[description ]],2,FALSE)</f>
        <v>Médicament (AFMPS)</v>
      </c>
    </row>
    <row r="629" spans="1:46" x14ac:dyDescent="0.35">
      <c r="A629" s="1" t="str">
        <f>Tableau1[[#This Row],[Nº pièce référence]]</f>
        <v>4500699192</v>
      </c>
      <c r="B629" s="124"/>
      <c r="C629" s="1"/>
      <c r="D629" s="1"/>
      <c r="E629" s="1" t="s">
        <v>2228</v>
      </c>
      <c r="F629" s="178"/>
      <c r="G629" s="123"/>
      <c r="H629" s="73"/>
      <c r="I629" s="42"/>
      <c r="J629" s="73"/>
      <c r="K629" s="73"/>
      <c r="L629" s="1" t="s">
        <v>35</v>
      </c>
      <c r="M629" s="42" t="s">
        <v>221</v>
      </c>
      <c r="N629" s="42"/>
      <c r="O629" s="42"/>
      <c r="P629" s="42"/>
      <c r="Q629" s="73"/>
      <c r="R629" s="226" t="str">
        <f>VLOOKUP(Tableau1[[#This Row],[POposte]],Tableau8[],15,FALSE)</f>
        <v>A0</v>
      </c>
      <c r="S629" s="226" t="str">
        <f>VLOOKUP(Tableau1[[#This Row],[POposte]],Tableau8[],14,FALSE)</f>
        <v>X</v>
      </c>
      <c r="T629" s="75" t="str">
        <f>IF(Tableau1[[#This Row],[Strat lancement]]="A0",IF(Tableau1[[#This Row],[Statut lancement]]="X","OK","NOK"),IF(Tableau1[[#This Row],[Strat lancement]]="AA",IF(Tableau1[[#This Row],[Statut lancement]]="XX","OK","NOK"),IF(Tableau1[[#This Row],[Strat lancement]]="BB",IF(Tableau1[[#This Row],[Statut lancement]]="XXX","OK","NOK"))))</f>
        <v>OK</v>
      </c>
      <c r="U629" s="18" t="s">
        <v>2229</v>
      </c>
      <c r="V629" s="1" t="s">
        <v>2240</v>
      </c>
      <c r="W629" s="1" t="s">
        <v>88</v>
      </c>
      <c r="X629" s="2">
        <v>44138</v>
      </c>
      <c r="Y629" s="1" t="s">
        <v>2241</v>
      </c>
      <c r="Z629" s="1" t="s">
        <v>219</v>
      </c>
      <c r="AA629" s="2">
        <v>44138</v>
      </c>
      <c r="AB629" s="1" t="s">
        <v>220</v>
      </c>
      <c r="AC629" s="1" t="str">
        <f>VLOOKUP(Tableau1[[#This Row],[POposte]],Tableau8[#All],18,FALSE)</f>
        <v/>
      </c>
      <c r="AD629" s="236" t="str">
        <f>CONCATENATE(Tableau1[[#This Row],[Nº pièce référence]],Tableau1[[#This Row],[Poste de réf.]])</f>
        <v>450069919210</v>
      </c>
      <c r="AE629" s="237">
        <f>VLOOKUP(Tableau1[[#This Row],[POposte]],Tableau5[#All],5,FALSE)</f>
        <v>266.2</v>
      </c>
      <c r="AF629" s="238" t="s">
        <v>52</v>
      </c>
      <c r="AG629" s="237">
        <f>VLOOKUP(Tableau1[[#This Row],[POposte]],Tableau5[#All],6,FALSE)</f>
        <v>0</v>
      </c>
      <c r="AH629" s="238" t="s">
        <v>52</v>
      </c>
      <c r="AI629" s="239">
        <f>Tableau1[[#This Row],[Montant Engagé PO]]-Tableau1[[#This Row],[Montant Liquidé]]</f>
        <v>266.2</v>
      </c>
      <c r="AJ629" s="237" t="str">
        <f>VLOOKUP(Tableau1[[#This Row],[POposte]],Tableau5[#All],3,FALSE)</f>
        <v>300020861</v>
      </c>
      <c r="AK629" s="237" t="str">
        <f>VLOOKUP(Tableau1[[#This Row],[POposte]],Tableau5[#All],4,FALSE)</f>
        <v>2</v>
      </c>
      <c r="AL629" s="146" t="str">
        <f>VLOOKUP(Tableau1[[#This Row],[POposte]],Tableau5[#All],2,FALSE)</f>
        <v>255223121102</v>
      </c>
      <c r="AM629" s="237" t="str">
        <f>VLOOKUP(Tableau1[[#This Row],[POposte]],Tableau8[],9,FALSE)</f>
        <v>Z</v>
      </c>
      <c r="AN629" s="241">
        <f>VLOOKUP(Tableau1[[#This Row],[POposte]],Tableau8[],16,FALSE)</f>
        <v>1</v>
      </c>
      <c r="AO629" s="200">
        <f>VLOOKUP(Tableau1[[#This Row],[POposte]],Tableau8[],17,FALSE)</f>
        <v>0</v>
      </c>
      <c r="AP629" s="1" t="str">
        <f>VLOOKUP(Tableau1[[#This Row],[POposte]],Tableau13[#All],10,FALSE)</f>
        <v>0800</v>
      </c>
      <c r="AQ629" s="1" t="str">
        <f>VLOOKUP(MID(Tableau1[[#This Row],[Codenva]],1,2),Tableau36[],2,FALSE)</f>
        <v>Overheidsopdrachten van beperkte waarde (0800)</v>
      </c>
      <c r="AR629" s="1" t="str">
        <f>VLOOKUP(Tableau1[[#This Row],[POposte]],Tableau13[#All],16,FALSE)</f>
        <v/>
      </c>
      <c r="AS629" s="285" t="str">
        <f>Tableau1[[#This Row],[KRC]]&amp;Tableau1[[#This Row],[Poste KRC]]</f>
        <v>3000208612</v>
      </c>
      <c r="AT629" s="1" t="str">
        <f>VLOOKUP(Tableau1[[#This Row],[Colonne3]],Tableau6[[#All],[krcposte]:[description ]],2,FALSE)</f>
        <v>Testing/reactifs</v>
      </c>
    </row>
    <row r="630" spans="1:46" x14ac:dyDescent="0.35">
      <c r="A630" s="1" t="str">
        <f>Tableau1[[#This Row],[Nº pièce référence]]</f>
        <v>4500699193</v>
      </c>
      <c r="B630" s="205"/>
      <c r="C630" s="1"/>
      <c r="D630" s="1"/>
      <c r="E630" s="1" t="s">
        <v>2061</v>
      </c>
      <c r="F630" s="178"/>
      <c r="G630" s="123"/>
      <c r="H630" s="73"/>
      <c r="I630" s="42"/>
      <c r="J630" s="73"/>
      <c r="K630" s="73"/>
      <c r="L630" s="176" t="s">
        <v>276</v>
      </c>
      <c r="M630" s="73" t="s">
        <v>332</v>
      </c>
      <c r="N630" s="42"/>
      <c r="O630" s="42"/>
      <c r="P630" s="42" t="s">
        <v>1840</v>
      </c>
      <c r="Q630" s="42" t="s">
        <v>1840</v>
      </c>
      <c r="R630" s="226" t="str">
        <f>VLOOKUP(Tableau1[[#This Row],[POposte]],Tableau8[],15,FALSE)</f>
        <v>BB</v>
      </c>
      <c r="S630" s="226" t="str">
        <f>VLOOKUP(Tableau1[[#This Row],[POposte]],Tableau8[],14,FALSE)</f>
        <v/>
      </c>
      <c r="T630" s="75" t="str">
        <f>IF(Tableau1[[#This Row],[Strat lancement]]="A0",IF(Tableau1[[#This Row],[Statut lancement]]="X","OK","NOK"),IF(Tableau1[[#This Row],[Strat lancement]]="AA",IF(Tableau1[[#This Row],[Statut lancement]]="XX","OK","NOK"),IF(Tableau1[[#This Row],[Strat lancement]]="BB",IF(Tableau1[[#This Row],[Statut lancement]]="XXX","OK","NOK"))))</f>
        <v>NOK</v>
      </c>
      <c r="U630" s="18" t="s">
        <v>678</v>
      </c>
      <c r="V630" s="1" t="s">
        <v>2233</v>
      </c>
      <c r="W630" s="1" t="s">
        <v>217</v>
      </c>
      <c r="X630" s="2">
        <v>44138</v>
      </c>
      <c r="Y630" s="1" t="s">
        <v>2242</v>
      </c>
      <c r="Z630" s="1" t="s">
        <v>219</v>
      </c>
      <c r="AA630" s="2">
        <v>44138</v>
      </c>
      <c r="AB630" s="1" t="s">
        <v>220</v>
      </c>
      <c r="AC630" s="1" t="str">
        <f>VLOOKUP(Tableau1[[#This Row],[POposte]],Tableau8[#All],18,FALSE)</f>
        <v/>
      </c>
      <c r="AD630" s="236" t="str">
        <f>CONCATENATE(Tableau1[[#This Row],[Nº pièce référence]],Tableau1[[#This Row],[Poste de réf.]])</f>
        <v>450069919320</v>
      </c>
      <c r="AE630" s="237">
        <f>VLOOKUP(Tableau1[[#This Row],[POposte]],Tableau5[#All],5,FALSE)</f>
        <v>968</v>
      </c>
      <c r="AF630" s="238" t="s">
        <v>52</v>
      </c>
      <c r="AG630" s="237">
        <f>VLOOKUP(Tableau1[[#This Row],[POposte]],Tableau5[#All],6,FALSE)</f>
        <v>0</v>
      </c>
      <c r="AH630" s="238" t="s">
        <v>52</v>
      </c>
      <c r="AI630" s="239">
        <f>Tableau1[[#This Row],[Montant Engagé PO]]-Tableau1[[#This Row],[Montant Liquidé]]</f>
        <v>968</v>
      </c>
      <c r="AJ630" s="237" t="str">
        <f>VLOOKUP(Tableau1[[#This Row],[POposte]],Tableau5[#All],3,FALSE)</f>
        <v>300020861</v>
      </c>
      <c r="AK630" s="237" t="str">
        <f>VLOOKUP(Tableau1[[#This Row],[POposte]],Tableau5[#All],4,FALSE)</f>
        <v>2</v>
      </c>
      <c r="AL630" s="146" t="str">
        <f>VLOOKUP(Tableau1[[#This Row],[POposte]],Tableau5[#All],2,FALSE)</f>
        <v>255223121102</v>
      </c>
      <c r="AM630" s="237" t="str">
        <f>VLOOKUP(Tableau1[[#This Row],[POposte]],Tableau8[],9,FALSE)</f>
        <v>L</v>
      </c>
      <c r="AN630" s="241">
        <f>VLOOKUP(Tableau1[[#This Row],[POposte]],Tableau8[],16,FALSE)</f>
        <v>1</v>
      </c>
      <c r="AO630" s="200">
        <f>VLOOKUP(Tableau1[[#This Row],[POposte]],Tableau8[],17,FALSE)</f>
        <v>1</v>
      </c>
      <c r="AP630" s="1" t="str">
        <f>VLOOKUP(Tableau1[[#This Row],[POposte]],Tableau13[#All],10,FALSE)</f>
        <v>0800</v>
      </c>
      <c r="AQ630" s="1" t="str">
        <f>VLOOKUP(MID(Tableau1[[#This Row],[Codenva]],1,2),Tableau36[],2,FALSE)</f>
        <v>Overheidsopdrachten van beperkte waarde (0800)</v>
      </c>
      <c r="AR630" s="1" t="str">
        <f>VLOOKUP(Tableau1[[#This Row],[POposte]],Tableau13[#All],16,FALSE)</f>
        <v/>
      </c>
      <c r="AS630" s="285" t="str">
        <f>Tableau1[[#This Row],[KRC]]&amp;Tableau1[[#This Row],[Poste KRC]]</f>
        <v>3000208612</v>
      </c>
      <c r="AT630" s="1" t="str">
        <f>VLOOKUP(Tableau1[[#This Row],[Colonne3]],Tableau6[[#All],[krcposte]:[description ]],2,FALSE)</f>
        <v>Testing/reactifs</v>
      </c>
    </row>
    <row r="631" spans="1:46" x14ac:dyDescent="0.35">
      <c r="A631" s="1" t="str">
        <f>Tableau1[[#This Row],[Nº pièce référence]]</f>
        <v>4500699193</v>
      </c>
      <c r="B631" s="205"/>
      <c r="C631" s="1"/>
      <c r="D631" s="1"/>
      <c r="E631" s="1" t="s">
        <v>2061</v>
      </c>
      <c r="F631" s="178"/>
      <c r="G631" s="123"/>
      <c r="H631" s="73"/>
      <c r="I631" s="42"/>
      <c r="J631" s="73"/>
      <c r="K631" s="73"/>
      <c r="L631" s="176" t="s">
        <v>276</v>
      </c>
      <c r="M631" s="73" t="s">
        <v>332</v>
      </c>
      <c r="N631" s="42"/>
      <c r="O631" s="42"/>
      <c r="P631" s="42" t="s">
        <v>1840</v>
      </c>
      <c r="Q631" s="42" t="s">
        <v>1840</v>
      </c>
      <c r="R631" s="226" t="str">
        <f>VLOOKUP(Tableau1[[#This Row],[POposte]],Tableau8[],15,FALSE)</f>
        <v>BB</v>
      </c>
      <c r="S631" s="226" t="str">
        <f>VLOOKUP(Tableau1[[#This Row],[POposte]],Tableau8[],14,FALSE)</f>
        <v/>
      </c>
      <c r="T631" s="75" t="str">
        <f>IF(Tableau1[[#This Row],[Strat lancement]]="A0",IF(Tableau1[[#This Row],[Statut lancement]]="X","OK","NOK"),IF(Tableau1[[#This Row],[Strat lancement]]="AA",IF(Tableau1[[#This Row],[Statut lancement]]="XX","OK","NOK"),IF(Tableau1[[#This Row],[Strat lancement]]="BB",IF(Tableau1[[#This Row],[Statut lancement]]="XXX","OK","NOK"))))</f>
        <v>NOK</v>
      </c>
      <c r="U631" s="18" t="s">
        <v>678</v>
      </c>
      <c r="V631" s="1" t="s">
        <v>2233</v>
      </c>
      <c r="W631" s="1" t="s">
        <v>222</v>
      </c>
      <c r="X631" s="2">
        <v>44138</v>
      </c>
      <c r="Y631" s="1" t="s">
        <v>2243</v>
      </c>
      <c r="Z631" s="1" t="s">
        <v>219</v>
      </c>
      <c r="AA631" s="2">
        <v>44138</v>
      </c>
      <c r="AB631" s="1" t="s">
        <v>220</v>
      </c>
      <c r="AC631" s="1" t="str">
        <f>VLOOKUP(Tableau1[[#This Row],[POposte]],Tableau8[#All],18,FALSE)</f>
        <v/>
      </c>
      <c r="AD631" s="236" t="str">
        <f>CONCATENATE(Tableau1[[#This Row],[Nº pièce référence]],Tableau1[[#This Row],[Poste de réf.]])</f>
        <v>450069919330</v>
      </c>
      <c r="AE631" s="237">
        <f>VLOOKUP(Tableau1[[#This Row],[POposte]],Tableau5[#All],5,FALSE)</f>
        <v>363</v>
      </c>
      <c r="AF631" s="238" t="s">
        <v>52</v>
      </c>
      <c r="AG631" s="237">
        <f>VLOOKUP(Tableau1[[#This Row],[POposte]],Tableau5[#All],6,FALSE)</f>
        <v>0</v>
      </c>
      <c r="AH631" s="238" t="s">
        <v>52</v>
      </c>
      <c r="AI631" s="239">
        <f>Tableau1[[#This Row],[Montant Engagé PO]]-Tableau1[[#This Row],[Montant Liquidé]]</f>
        <v>363</v>
      </c>
      <c r="AJ631" s="237" t="str">
        <f>VLOOKUP(Tableau1[[#This Row],[POposte]],Tableau5[#All],3,FALSE)</f>
        <v>300020861</v>
      </c>
      <c r="AK631" s="237" t="str">
        <f>VLOOKUP(Tableau1[[#This Row],[POposte]],Tableau5[#All],4,FALSE)</f>
        <v>2</v>
      </c>
      <c r="AL631" s="146" t="str">
        <f>VLOOKUP(Tableau1[[#This Row],[POposte]],Tableau5[#All],2,FALSE)</f>
        <v>255223121102</v>
      </c>
      <c r="AM631" s="237" t="str">
        <f>VLOOKUP(Tableau1[[#This Row],[POposte]],Tableau8[],9,FALSE)</f>
        <v>L</v>
      </c>
      <c r="AN631" s="241">
        <f>VLOOKUP(Tableau1[[#This Row],[POposte]],Tableau8[],16,FALSE)</f>
        <v>1</v>
      </c>
      <c r="AO631" s="200">
        <f>VLOOKUP(Tableau1[[#This Row],[POposte]],Tableau8[],17,FALSE)</f>
        <v>1</v>
      </c>
      <c r="AP631" s="1" t="str">
        <f>VLOOKUP(Tableau1[[#This Row],[POposte]],Tableau13[#All],10,FALSE)</f>
        <v>0800</v>
      </c>
      <c r="AQ631" s="1" t="str">
        <f>VLOOKUP(MID(Tableau1[[#This Row],[Codenva]],1,2),Tableau36[],2,FALSE)</f>
        <v>Overheidsopdrachten van beperkte waarde (0800)</v>
      </c>
      <c r="AR631" s="1" t="str">
        <f>VLOOKUP(Tableau1[[#This Row],[POposte]],Tableau13[#All],16,FALSE)</f>
        <v/>
      </c>
      <c r="AS631" s="285" t="str">
        <f>Tableau1[[#This Row],[KRC]]&amp;Tableau1[[#This Row],[Poste KRC]]</f>
        <v>3000208612</v>
      </c>
      <c r="AT631" s="1" t="str">
        <f>VLOOKUP(Tableau1[[#This Row],[Colonne3]],Tableau6[[#All],[krcposte]:[description ]],2,FALSE)</f>
        <v>Testing/reactifs</v>
      </c>
    </row>
    <row r="632" spans="1:46" x14ac:dyDescent="0.35">
      <c r="A632" s="1" t="str">
        <f>Tableau1[[#This Row],[Nº pièce référence]]</f>
        <v>4500699193</v>
      </c>
      <c r="B632" s="205"/>
      <c r="C632" s="1"/>
      <c r="D632" s="1"/>
      <c r="E632" s="1" t="s">
        <v>2061</v>
      </c>
      <c r="F632" s="178"/>
      <c r="G632" s="123"/>
      <c r="H632" s="73"/>
      <c r="I632" s="42"/>
      <c r="J632" s="73"/>
      <c r="K632" s="73"/>
      <c r="L632" s="176" t="s">
        <v>276</v>
      </c>
      <c r="M632" s="73" t="s">
        <v>332</v>
      </c>
      <c r="N632" s="42"/>
      <c r="O632" s="42"/>
      <c r="P632" s="42" t="s">
        <v>1840</v>
      </c>
      <c r="Q632" s="42" t="s">
        <v>1840</v>
      </c>
      <c r="R632" s="226" t="str">
        <f>VLOOKUP(Tableau1[[#This Row],[POposte]],Tableau8[],15,FALSE)</f>
        <v>BB</v>
      </c>
      <c r="S632" s="226" t="str">
        <f>VLOOKUP(Tableau1[[#This Row],[POposte]],Tableau8[],14,FALSE)</f>
        <v/>
      </c>
      <c r="T632" s="75" t="str">
        <f>IF(Tableau1[[#This Row],[Strat lancement]]="A0",IF(Tableau1[[#This Row],[Statut lancement]]="X","OK","NOK"),IF(Tableau1[[#This Row],[Strat lancement]]="AA",IF(Tableau1[[#This Row],[Statut lancement]]="XX","OK","NOK"),IF(Tableau1[[#This Row],[Strat lancement]]="BB",IF(Tableau1[[#This Row],[Statut lancement]]="XXX","OK","NOK"))))</f>
        <v>NOK</v>
      </c>
      <c r="U632" s="18" t="s">
        <v>678</v>
      </c>
      <c r="V632" s="1" t="s">
        <v>2233</v>
      </c>
      <c r="W632" s="1" t="s">
        <v>421</v>
      </c>
      <c r="X632" s="2">
        <v>44138</v>
      </c>
      <c r="Y632" s="1" t="s">
        <v>2244</v>
      </c>
      <c r="Z632" s="1" t="s">
        <v>219</v>
      </c>
      <c r="AA632" s="2">
        <v>44138</v>
      </c>
      <c r="AB632" s="1" t="s">
        <v>220</v>
      </c>
      <c r="AC632" s="1" t="str">
        <f>VLOOKUP(Tableau1[[#This Row],[POposte]],Tableau8[#All],18,FALSE)</f>
        <v/>
      </c>
      <c r="AD632" s="236" t="str">
        <f>CONCATENATE(Tableau1[[#This Row],[Nº pièce référence]],Tableau1[[#This Row],[Poste de réf.]])</f>
        <v>450069919340</v>
      </c>
      <c r="AE632" s="237">
        <f>VLOOKUP(Tableau1[[#This Row],[POposte]],Tableau5[#All],5,FALSE)</f>
        <v>1343.1</v>
      </c>
      <c r="AF632" s="238" t="s">
        <v>52</v>
      </c>
      <c r="AG632" s="237">
        <f>VLOOKUP(Tableau1[[#This Row],[POposte]],Tableau5[#All],6,FALSE)</f>
        <v>0</v>
      </c>
      <c r="AH632" s="238" t="s">
        <v>52</v>
      </c>
      <c r="AI632" s="239">
        <f>Tableau1[[#This Row],[Montant Engagé PO]]-Tableau1[[#This Row],[Montant Liquidé]]</f>
        <v>1343.1</v>
      </c>
      <c r="AJ632" s="237" t="str">
        <f>VLOOKUP(Tableau1[[#This Row],[POposte]],Tableau5[#All],3,FALSE)</f>
        <v>300020861</v>
      </c>
      <c r="AK632" s="237" t="str">
        <f>VLOOKUP(Tableau1[[#This Row],[POposte]],Tableau5[#All],4,FALSE)</f>
        <v>2</v>
      </c>
      <c r="AL632" s="146" t="str">
        <f>VLOOKUP(Tableau1[[#This Row],[POposte]],Tableau5[#All],2,FALSE)</f>
        <v>255223121102</v>
      </c>
      <c r="AM632" s="237" t="str">
        <f>VLOOKUP(Tableau1[[#This Row],[POposte]],Tableau8[],9,FALSE)</f>
        <v>L</v>
      </c>
      <c r="AN632" s="241">
        <f>VLOOKUP(Tableau1[[#This Row],[POposte]],Tableau8[],16,FALSE)</f>
        <v>6</v>
      </c>
      <c r="AO632" s="200">
        <f>VLOOKUP(Tableau1[[#This Row],[POposte]],Tableau8[],17,FALSE)</f>
        <v>6</v>
      </c>
      <c r="AP632" s="1" t="str">
        <f>VLOOKUP(Tableau1[[#This Row],[POposte]],Tableau13[#All],10,FALSE)</f>
        <v>0800</v>
      </c>
      <c r="AQ632" s="1" t="str">
        <f>VLOOKUP(MID(Tableau1[[#This Row],[Codenva]],1,2),Tableau36[],2,FALSE)</f>
        <v>Overheidsopdrachten van beperkte waarde (0800)</v>
      </c>
      <c r="AR632" s="1" t="str">
        <f>VLOOKUP(Tableau1[[#This Row],[POposte]],Tableau13[#All],16,FALSE)</f>
        <v/>
      </c>
      <c r="AS632" s="285" t="str">
        <f>Tableau1[[#This Row],[KRC]]&amp;Tableau1[[#This Row],[Poste KRC]]</f>
        <v>3000208612</v>
      </c>
      <c r="AT632" s="1" t="str">
        <f>VLOOKUP(Tableau1[[#This Row],[Colonne3]],Tableau6[[#All],[krcposte]:[description ]],2,FALSE)</f>
        <v>Testing/reactifs</v>
      </c>
    </row>
    <row r="633" spans="1:46" x14ac:dyDescent="0.35">
      <c r="A633" s="1" t="str">
        <f>Tableau1[[#This Row],[Nº pièce référence]]</f>
        <v>4500693726</v>
      </c>
      <c r="B633" s="205" t="s">
        <v>1972</v>
      </c>
      <c r="C633" s="1"/>
      <c r="D633" s="176" t="s">
        <v>1851</v>
      </c>
      <c r="E633" s="1" t="s">
        <v>1579</v>
      </c>
      <c r="F633" s="178"/>
      <c r="G633" s="123"/>
      <c r="H633" s="75">
        <v>44128</v>
      </c>
      <c r="I633" s="73">
        <v>23800</v>
      </c>
      <c r="J633" s="73" t="s">
        <v>1957</v>
      </c>
      <c r="K633" s="73" t="s">
        <v>1957</v>
      </c>
      <c r="L633" s="176" t="s">
        <v>276</v>
      </c>
      <c r="M633" s="73" t="s">
        <v>332</v>
      </c>
      <c r="N633" s="73"/>
      <c r="O633" t="s">
        <v>163</v>
      </c>
      <c r="P633" s="42" t="s">
        <v>1864</v>
      </c>
      <c r="Q633" s="43" t="s">
        <v>1870</v>
      </c>
      <c r="R633" s="226" t="str">
        <f>VLOOKUP(Tableau1[[#This Row],[POposte]],Tableau8[],15,FALSE)</f>
        <v>BB</v>
      </c>
      <c r="S633" s="226" t="str">
        <f>VLOOKUP(Tableau1[[#This Row],[POposte]],Tableau8[],14,FALSE)</f>
        <v>XXX</v>
      </c>
      <c r="T633" s="75" t="str">
        <f>IF(Tableau1[[#This Row],[Strat lancement]]="A0",IF(Tableau1[[#This Row],[Statut lancement]]="X","OK","NOK"),IF(Tableau1[[#This Row],[Strat lancement]]="AA",IF(Tableau1[[#This Row],[Statut lancement]]="XX","OK","NOK"),IF(Tableau1[[#This Row],[Strat lancement]]="BB",IF(Tableau1[[#This Row],[Statut lancement]]="XXX","OK","NOK"))))</f>
        <v>OK</v>
      </c>
      <c r="U633" s="18" t="s">
        <v>1580</v>
      </c>
      <c r="V633" s="1" t="s">
        <v>2245</v>
      </c>
      <c r="W633" s="1" t="s">
        <v>88</v>
      </c>
      <c r="X633" s="2">
        <v>44109</v>
      </c>
      <c r="Y633" s="1" t="s">
        <v>2246</v>
      </c>
      <c r="Z633" s="1" t="s">
        <v>219</v>
      </c>
      <c r="AA633" s="2">
        <v>44109</v>
      </c>
      <c r="AB633" s="1" t="s">
        <v>220</v>
      </c>
      <c r="AC633" s="1" t="str">
        <f>VLOOKUP(Tableau1[[#This Row],[POposte]],Tableau8[#All],18,FALSE)</f>
        <v/>
      </c>
      <c r="AD633" s="236" t="str">
        <f>CONCATENATE(Tableau1[[#This Row],[Nº pièce référence]],Tableau1[[#This Row],[Poste de réf.]])</f>
        <v>450069372610</v>
      </c>
      <c r="AE633" s="237">
        <f>VLOOKUP(Tableau1[[#This Row],[POposte]],Tableau5[#All],5,FALSE)</f>
        <v>10509.18</v>
      </c>
      <c r="AF633" s="238" t="s">
        <v>52</v>
      </c>
      <c r="AG633" s="237">
        <f>VLOOKUP(Tableau1[[#This Row],[POposte]],Tableau5[#All],6,FALSE)</f>
        <v>10509.18</v>
      </c>
      <c r="AH633" s="238" t="s">
        <v>52</v>
      </c>
      <c r="AI633" s="239">
        <f>Tableau1[[#This Row],[Montant Engagé PO]]-Tableau1[[#This Row],[Montant Liquidé]]</f>
        <v>0</v>
      </c>
      <c r="AJ633" s="237" t="str">
        <f>VLOOKUP(Tableau1[[#This Row],[POposte]],Tableau5[#All],3,FALSE)</f>
        <v>300020861</v>
      </c>
      <c r="AK633" s="237" t="str">
        <f>VLOOKUP(Tableau1[[#This Row],[POposte]],Tableau5[#All],4,FALSE)</f>
        <v>7</v>
      </c>
      <c r="AL633" s="146" t="str">
        <f>VLOOKUP(Tableau1[[#This Row],[POposte]],Tableau5[#All],2,FALSE)</f>
        <v>255223121102</v>
      </c>
      <c r="AM633" s="237" t="str">
        <f>VLOOKUP(Tableau1[[#This Row],[POposte]],Tableau8[],9,FALSE)</f>
        <v>Z</v>
      </c>
      <c r="AN633" s="241">
        <f>VLOOKUP(Tableau1[[#This Row],[POposte]],Tableau8[],16,FALSE)</f>
        <v>1</v>
      </c>
      <c r="AO633" s="200">
        <f>VLOOKUP(Tableau1[[#This Row],[POposte]],Tableau8[],17,FALSE)</f>
        <v>0</v>
      </c>
      <c r="AP633" s="1" t="str">
        <f>VLOOKUP(Tableau1[[#This Row],[POposte]],Tableau13[#All],10,FALSE)</f>
        <v>0800</v>
      </c>
      <c r="AQ633" s="1" t="str">
        <f>VLOOKUP(MID(Tableau1[[#This Row],[Codenva]],1,2),Tableau36[],2,FALSE)</f>
        <v>Overheidsopdrachten van beperkte waarde (0800)</v>
      </c>
      <c r="AR633" s="1" t="str">
        <f>VLOOKUP(Tableau1[[#This Row],[POposte]],Tableau13[#All],16,FALSE)</f>
        <v/>
      </c>
      <c r="AS633" s="285" t="str">
        <f>Tableau1[[#This Row],[KRC]]&amp;Tableau1[[#This Row],[Poste KRC]]</f>
        <v>3000208617</v>
      </c>
      <c r="AT633" s="1" t="str">
        <f>VLOOKUP(Tableau1[[#This Row],[Colonne3]],Tableau6[[#All],[krcposte]:[description ]],2,FALSE)</f>
        <v>Transport</v>
      </c>
    </row>
    <row r="634" spans="1:46" x14ac:dyDescent="0.35">
      <c r="A634" s="1" t="str">
        <f>Tableau1[[#This Row],[Nº pièce référence]]</f>
        <v>4500693726</v>
      </c>
      <c r="B634" s="205" t="s">
        <v>1972</v>
      </c>
      <c r="C634" s="1"/>
      <c r="D634" s="176" t="s">
        <v>1851</v>
      </c>
      <c r="E634" s="1" t="s">
        <v>1579</v>
      </c>
      <c r="F634" s="74"/>
      <c r="G634" s="123"/>
      <c r="H634" s="75">
        <v>44128</v>
      </c>
      <c r="I634" s="73">
        <v>23800</v>
      </c>
      <c r="J634" s="73" t="s">
        <v>1957</v>
      </c>
      <c r="K634" s="73" t="s">
        <v>1957</v>
      </c>
      <c r="L634" s="176" t="s">
        <v>276</v>
      </c>
      <c r="M634" s="73" t="s">
        <v>332</v>
      </c>
      <c r="N634" s="73"/>
      <c r="O634" t="s">
        <v>163</v>
      </c>
      <c r="P634" s="42" t="s">
        <v>1864</v>
      </c>
      <c r="Q634" s="43" t="s">
        <v>1870</v>
      </c>
      <c r="R634" s="226" t="str">
        <f>VLOOKUP(Tableau1[[#This Row],[POposte]],Tableau8[],15,FALSE)</f>
        <v>BB</v>
      </c>
      <c r="S634" s="226" t="str">
        <f>VLOOKUP(Tableau1[[#This Row],[POposte]],Tableau8[],14,FALSE)</f>
        <v>XXX</v>
      </c>
      <c r="T634" s="75" t="str">
        <f>IF(Tableau1[[#This Row],[Strat lancement]]="A0",IF(Tableau1[[#This Row],[Statut lancement]]="X","OK","NOK"),IF(Tableau1[[#This Row],[Strat lancement]]="AA",IF(Tableau1[[#This Row],[Statut lancement]]="XX","OK","NOK"),IF(Tableau1[[#This Row],[Strat lancement]]="BB",IF(Tableau1[[#This Row],[Statut lancement]]="XXX","OK","NOK"))))</f>
        <v>OK</v>
      </c>
      <c r="U634" s="18" t="s">
        <v>1580</v>
      </c>
      <c r="V634" s="1" t="s">
        <v>2245</v>
      </c>
      <c r="W634" s="1" t="s">
        <v>217</v>
      </c>
      <c r="X634" s="2">
        <v>44109</v>
      </c>
      <c r="Y634" s="1" t="s">
        <v>2247</v>
      </c>
      <c r="Z634" s="1" t="s">
        <v>219</v>
      </c>
      <c r="AA634" s="2">
        <v>44109</v>
      </c>
      <c r="AB634" s="1" t="s">
        <v>220</v>
      </c>
      <c r="AC634" s="1" t="str">
        <f>VLOOKUP(Tableau1[[#This Row],[POposte]],Tableau8[#All],18,FALSE)</f>
        <v/>
      </c>
      <c r="AD634" s="236" t="str">
        <f>CONCATENATE(Tableau1[[#This Row],[Nº pièce référence]],Tableau1[[#This Row],[Poste de réf.]])</f>
        <v>450069372620</v>
      </c>
      <c r="AE634" s="237">
        <f>VLOOKUP(Tableau1[[#This Row],[POposte]],Tableau5[#All],5,FALSE)</f>
        <v>12949.99</v>
      </c>
      <c r="AF634" s="238" t="s">
        <v>52</v>
      </c>
      <c r="AG634" s="237">
        <f>VLOOKUP(Tableau1[[#This Row],[POposte]],Tableau5[#All],6,FALSE)</f>
        <v>12949.99</v>
      </c>
      <c r="AH634" s="238" t="s">
        <v>52</v>
      </c>
      <c r="AI634" s="239">
        <f>Tableau1[[#This Row],[Montant Engagé PO]]-Tableau1[[#This Row],[Montant Liquidé]]</f>
        <v>0</v>
      </c>
      <c r="AJ634" s="237" t="str">
        <f>VLOOKUP(Tableau1[[#This Row],[POposte]],Tableau5[#All],3,FALSE)</f>
        <v>300020861</v>
      </c>
      <c r="AK634" s="237" t="str">
        <f>VLOOKUP(Tableau1[[#This Row],[POposte]],Tableau5[#All],4,FALSE)</f>
        <v>7</v>
      </c>
      <c r="AL634" s="146" t="str">
        <f>VLOOKUP(Tableau1[[#This Row],[POposte]],Tableau5[#All],2,FALSE)</f>
        <v>255223121102</v>
      </c>
      <c r="AM634" s="237" t="str">
        <f>VLOOKUP(Tableau1[[#This Row],[POposte]],Tableau8[],9,FALSE)</f>
        <v>Z</v>
      </c>
      <c r="AN634" s="241">
        <f>VLOOKUP(Tableau1[[#This Row],[POposte]],Tableau8[],16,FALSE)</f>
        <v>1</v>
      </c>
      <c r="AO634" s="200">
        <f>VLOOKUP(Tableau1[[#This Row],[POposte]],Tableau8[],17,FALSE)</f>
        <v>0</v>
      </c>
      <c r="AP634" s="1" t="str">
        <f>VLOOKUP(Tableau1[[#This Row],[POposte]],Tableau13[#All],10,FALSE)</f>
        <v>0800</v>
      </c>
      <c r="AQ634" s="1" t="str">
        <f>VLOOKUP(MID(Tableau1[[#This Row],[Codenva]],1,2),Tableau36[],2,FALSE)</f>
        <v>Overheidsopdrachten van beperkte waarde (0800)</v>
      </c>
      <c r="AR634" s="1" t="str">
        <f>VLOOKUP(Tableau1[[#This Row],[POposte]],Tableau13[#All],16,FALSE)</f>
        <v/>
      </c>
      <c r="AS634" s="285" t="str">
        <f>Tableau1[[#This Row],[KRC]]&amp;Tableau1[[#This Row],[Poste KRC]]</f>
        <v>3000208617</v>
      </c>
      <c r="AT634" s="1" t="str">
        <f>VLOOKUP(Tableau1[[#This Row],[Colonne3]],Tableau6[[#All],[krcposte]:[description ]],2,FALSE)</f>
        <v>Transport</v>
      </c>
    </row>
    <row r="635" spans="1:46" x14ac:dyDescent="0.35">
      <c r="A635" s="1" t="str">
        <f>Tableau1[[#This Row],[Nº pièce référence]]</f>
        <v>4500693726</v>
      </c>
      <c r="B635" s="205" t="s">
        <v>1972</v>
      </c>
      <c r="C635" s="1"/>
      <c r="D635" s="176" t="s">
        <v>1851</v>
      </c>
      <c r="E635" s="1" t="s">
        <v>1579</v>
      </c>
      <c r="F635" s="74"/>
      <c r="G635" s="123"/>
      <c r="H635" s="75">
        <v>44128</v>
      </c>
      <c r="I635" s="73">
        <v>23800</v>
      </c>
      <c r="J635" s="73" t="s">
        <v>1957</v>
      </c>
      <c r="K635" s="73" t="s">
        <v>1957</v>
      </c>
      <c r="L635" s="176" t="s">
        <v>276</v>
      </c>
      <c r="M635" s="73" t="s">
        <v>332</v>
      </c>
      <c r="N635" s="73"/>
      <c r="O635" t="s">
        <v>163</v>
      </c>
      <c r="P635" s="42" t="s">
        <v>1864</v>
      </c>
      <c r="Q635" s="43" t="s">
        <v>1870</v>
      </c>
      <c r="R635" s="226" t="str">
        <f>VLOOKUP(Tableau1[[#This Row],[POposte]],Tableau8[],15,FALSE)</f>
        <v>BB</v>
      </c>
      <c r="S635" s="226" t="str">
        <f>VLOOKUP(Tableau1[[#This Row],[POposte]],Tableau8[],14,FALSE)</f>
        <v>XXX</v>
      </c>
      <c r="T635" s="75" t="str">
        <f>IF(Tableau1[[#This Row],[Strat lancement]]="A0",IF(Tableau1[[#This Row],[Statut lancement]]="X","OK","NOK"),IF(Tableau1[[#This Row],[Strat lancement]]="AA",IF(Tableau1[[#This Row],[Statut lancement]]="XX","OK","NOK"),IF(Tableau1[[#This Row],[Strat lancement]]="BB",IF(Tableau1[[#This Row],[Statut lancement]]="XXX","OK","NOK"))))</f>
        <v>OK</v>
      </c>
      <c r="U635" s="18" t="s">
        <v>1580</v>
      </c>
      <c r="V635" s="1" t="s">
        <v>2245</v>
      </c>
      <c r="W635" s="1" t="s">
        <v>222</v>
      </c>
      <c r="X635" s="2">
        <v>44109</v>
      </c>
      <c r="Y635" s="1" t="s">
        <v>2248</v>
      </c>
      <c r="Z635" s="1" t="s">
        <v>219</v>
      </c>
      <c r="AA635" s="2">
        <v>44109</v>
      </c>
      <c r="AB635" s="1" t="s">
        <v>220</v>
      </c>
      <c r="AC635" s="1" t="str">
        <f>VLOOKUP(Tableau1[[#This Row],[POposte]],Tableau8[#All],18,FALSE)</f>
        <v/>
      </c>
      <c r="AD635" s="236" t="str">
        <f>CONCATENATE(Tableau1[[#This Row],[Nº pièce référence]],Tableau1[[#This Row],[Poste de réf.]])</f>
        <v>450069372630</v>
      </c>
      <c r="AE635" s="237">
        <f>VLOOKUP(Tableau1[[#This Row],[POposte]],Tableau5[#All],5,FALSE)</f>
        <v>465.85</v>
      </c>
      <c r="AF635" s="238" t="s">
        <v>52</v>
      </c>
      <c r="AG635" s="237">
        <f>VLOOKUP(Tableau1[[#This Row],[POposte]],Tableau5[#All],6,FALSE)</f>
        <v>465.85</v>
      </c>
      <c r="AH635" s="238" t="s">
        <v>52</v>
      </c>
      <c r="AI635" s="239">
        <f>Tableau1[[#This Row],[Montant Engagé PO]]-Tableau1[[#This Row],[Montant Liquidé]]</f>
        <v>0</v>
      </c>
      <c r="AJ635" s="237" t="str">
        <f>VLOOKUP(Tableau1[[#This Row],[POposte]],Tableau5[#All],3,FALSE)</f>
        <v>300020861</v>
      </c>
      <c r="AK635" s="237" t="str">
        <f>VLOOKUP(Tableau1[[#This Row],[POposte]],Tableau5[#All],4,FALSE)</f>
        <v>7</v>
      </c>
      <c r="AL635" s="146" t="str">
        <f>VLOOKUP(Tableau1[[#This Row],[POposte]],Tableau5[#All],2,FALSE)</f>
        <v>255223121102</v>
      </c>
      <c r="AM635" s="237" t="str">
        <f>VLOOKUP(Tableau1[[#This Row],[POposte]],Tableau8[],9,FALSE)</f>
        <v>Z</v>
      </c>
      <c r="AN635" s="241">
        <f>VLOOKUP(Tableau1[[#This Row],[POposte]],Tableau8[],16,FALSE)</f>
        <v>1</v>
      </c>
      <c r="AO635" s="200">
        <f>VLOOKUP(Tableau1[[#This Row],[POposte]],Tableau8[],17,FALSE)</f>
        <v>0</v>
      </c>
      <c r="AP635" s="1" t="str">
        <f>VLOOKUP(Tableau1[[#This Row],[POposte]],Tableau13[#All],10,FALSE)</f>
        <v>0800</v>
      </c>
      <c r="AQ635" s="1" t="str">
        <f>VLOOKUP(MID(Tableau1[[#This Row],[Codenva]],1,2),Tableau36[],2,FALSE)</f>
        <v>Overheidsopdrachten van beperkte waarde (0800)</v>
      </c>
      <c r="AR635" s="1" t="str">
        <f>VLOOKUP(Tableau1[[#This Row],[POposte]],Tableau13[#All],16,FALSE)</f>
        <v/>
      </c>
      <c r="AS635" s="285" t="str">
        <f>Tableau1[[#This Row],[KRC]]&amp;Tableau1[[#This Row],[Poste KRC]]</f>
        <v>3000208617</v>
      </c>
      <c r="AT635" s="1" t="str">
        <f>VLOOKUP(Tableau1[[#This Row],[Colonne3]],Tableau6[[#All],[krcposte]:[description ]],2,FALSE)</f>
        <v>Transport</v>
      </c>
    </row>
    <row r="636" spans="1:46" hidden="1" x14ac:dyDescent="0.35">
      <c r="A636" s="1" t="str">
        <f>Tableau1[[#This Row],[Nº pièce référence]]</f>
        <v>4500699819</v>
      </c>
      <c r="B636" s="124"/>
      <c r="C636" s="1"/>
      <c r="D636" s="1"/>
      <c r="E636" s="1"/>
      <c r="F636" s="178"/>
      <c r="G636" s="123"/>
      <c r="H636" s="73"/>
      <c r="I636" s="42"/>
      <c r="J636" s="73"/>
      <c r="K636" s="73"/>
      <c r="L636" s="1"/>
      <c r="M636" s="42"/>
      <c r="N636" s="42"/>
      <c r="O636" s="42"/>
      <c r="P636" s="42"/>
      <c r="Q636" s="73"/>
      <c r="R636" s="226" t="str">
        <f>VLOOKUP(Tableau1[[#This Row],[POposte]],Tableau8[],15,FALSE)</f>
        <v>A0</v>
      </c>
      <c r="S636" s="226" t="str">
        <f>VLOOKUP(Tableau1[[#This Row],[POposte]],Tableau8[],14,FALSE)</f>
        <v>X</v>
      </c>
      <c r="T636" s="75" t="str">
        <f>IF(Tableau1[[#This Row],[Strat lancement]]="A0",IF(Tableau1[[#This Row],[Statut lancement]]="X","OK","NOK"),IF(Tableau1[[#This Row],[Strat lancement]]="AA",IF(Tableau1[[#This Row],[Statut lancement]]="XX","OK","NOK"),IF(Tableau1[[#This Row],[Strat lancement]]="BB",IF(Tableau1[[#This Row],[Statut lancement]]="XXX","OK","NOK"))))</f>
        <v>OK</v>
      </c>
      <c r="U636" s="18" t="s">
        <v>416</v>
      </c>
      <c r="V636" s="1" t="s">
        <v>2249</v>
      </c>
      <c r="W636" s="167" t="s">
        <v>88</v>
      </c>
      <c r="X636" s="2">
        <v>44140</v>
      </c>
      <c r="Y636" s="1" t="s">
        <v>2250</v>
      </c>
      <c r="Z636" s="1" t="s">
        <v>219</v>
      </c>
      <c r="AA636" s="2">
        <v>44140</v>
      </c>
      <c r="AB636" s="1" t="s">
        <v>220</v>
      </c>
      <c r="AC636" s="1" t="str">
        <f>VLOOKUP(Tableau1[[#This Row],[POposte]],Tableau8[#All],18,FALSE)</f>
        <v/>
      </c>
      <c r="AD636" s="236" t="str">
        <f>CONCATENATE(Tableau1[[#This Row],[Nº pièce référence]],Tableau1[[#This Row],[Poste de réf.]])</f>
        <v>450069981910</v>
      </c>
      <c r="AE636" s="237"/>
      <c r="AF636" s="238"/>
      <c r="AG636" s="237"/>
      <c r="AH636" s="238"/>
      <c r="AI636" s="239">
        <f>Tableau1[[#This Row],[Montant Engagé PO]]-Tableau1[[#This Row],[Montant Liquidé]]</f>
        <v>0</v>
      </c>
      <c r="AJ636" s="238" t="e">
        <f>VLOOKUP(Tableau1[[#This Row],[Nº pièce référence]],#REF!,2,FALSE)</f>
        <v>#REF!</v>
      </c>
      <c r="AK636" s="238" t="e">
        <f>VLOOKUP(Tableau1[[#This Row],[Nº pièce référence]],#REF!,3,FALSE)</f>
        <v>#REF!</v>
      </c>
      <c r="AL636" s="158"/>
      <c r="AM636" s="243" t="str">
        <f>VLOOKUP(Tableau1[[#This Row],[POposte]],Tableau8[],9,FALSE)</f>
        <v>L</v>
      </c>
      <c r="AN636" s="241">
        <f>VLOOKUP(Tableau1[[#This Row],[POposte]],Tableau8[],16,FALSE)</f>
        <v>10</v>
      </c>
      <c r="AO636" s="200">
        <f>VLOOKUP(Tableau1[[#This Row],[POposte]],Tableau8[],17,FALSE)</f>
        <v>10</v>
      </c>
      <c r="AP636" s="1" t="str">
        <f>VLOOKUP(Tableau1[[#This Row],[POposte]],Tableau13[#All],10,FALSE)</f>
        <v>0800</v>
      </c>
      <c r="AQ636" s="1" t="str">
        <f>VLOOKUP(MID(Tableau1[[#This Row],[Codenva]],1,2),Tableau36[],2,FALSE)</f>
        <v>Overheidsopdrachten van beperkte waarde (0800)</v>
      </c>
      <c r="AR636" s="1" t="str">
        <f>VLOOKUP(Tableau1[[#This Row],[POposte]],Tableau13[#All],16,FALSE)</f>
        <v/>
      </c>
      <c r="AS636" s="285" t="e">
        <f>Tableau1[[#This Row],[KRC]]&amp;Tableau1[[#This Row],[Poste KRC]]</f>
        <v>#REF!</v>
      </c>
      <c r="AT636" s="1" t="e">
        <f>VLOOKUP(Tableau1[[#This Row],[Colonne3]],Tableau6[[#All],[krcposte]:[description ]],2,FALSE)</f>
        <v>#REF!</v>
      </c>
    </row>
    <row r="637" spans="1:46" hidden="1" x14ac:dyDescent="0.35">
      <c r="A637" s="1" t="str">
        <f>Tableau1[[#This Row],[Nº pièce référence]]</f>
        <v>4500699819</v>
      </c>
      <c r="B637" s="124"/>
      <c r="C637" s="1"/>
      <c r="D637" s="1"/>
      <c r="E637" s="1"/>
      <c r="F637" s="178"/>
      <c r="G637" s="123"/>
      <c r="H637" s="73"/>
      <c r="I637" s="42"/>
      <c r="J637" s="73"/>
      <c r="K637" s="73"/>
      <c r="L637" s="1"/>
      <c r="M637" s="42"/>
      <c r="N637" s="42"/>
      <c r="O637" s="42"/>
      <c r="P637" s="42"/>
      <c r="Q637" s="73"/>
      <c r="R637" s="226" t="str">
        <f>VLOOKUP(Tableau1[[#This Row],[POposte]],Tableau8[],15,FALSE)</f>
        <v>A0</v>
      </c>
      <c r="S637" s="226" t="str">
        <f>VLOOKUP(Tableau1[[#This Row],[POposte]],Tableau8[],14,FALSE)</f>
        <v>X</v>
      </c>
      <c r="T637" s="75" t="str">
        <f>IF(Tableau1[[#This Row],[Strat lancement]]="A0",IF(Tableau1[[#This Row],[Statut lancement]]="X","OK","NOK"),IF(Tableau1[[#This Row],[Strat lancement]]="AA",IF(Tableau1[[#This Row],[Statut lancement]]="XX","OK","NOK"),IF(Tableau1[[#This Row],[Strat lancement]]="BB",IF(Tableau1[[#This Row],[Statut lancement]]="XXX","OK","NOK"))))</f>
        <v>OK</v>
      </c>
      <c r="U637" s="18" t="s">
        <v>416</v>
      </c>
      <c r="V637" s="1" t="s">
        <v>2249</v>
      </c>
      <c r="W637" s="167" t="s">
        <v>217</v>
      </c>
      <c r="X637" s="2">
        <v>44140</v>
      </c>
      <c r="Y637" s="1" t="s">
        <v>2251</v>
      </c>
      <c r="Z637" s="1" t="s">
        <v>219</v>
      </c>
      <c r="AA637" s="2">
        <v>44140</v>
      </c>
      <c r="AB637" s="1" t="s">
        <v>220</v>
      </c>
      <c r="AC637" s="1" t="str">
        <f>VLOOKUP(Tableau1[[#This Row],[POposte]],Tableau8[#All],18,FALSE)</f>
        <v/>
      </c>
      <c r="AD637" s="236" t="str">
        <f>CONCATENATE(Tableau1[[#This Row],[Nº pièce référence]],Tableau1[[#This Row],[Poste de réf.]])</f>
        <v>450069981920</v>
      </c>
      <c r="AE637" s="237"/>
      <c r="AF637" s="238"/>
      <c r="AG637" s="237"/>
      <c r="AH637" s="238"/>
      <c r="AI637" s="239">
        <f>Tableau1[[#This Row],[Montant Engagé PO]]-Tableau1[[#This Row],[Montant Liquidé]]</f>
        <v>0</v>
      </c>
      <c r="AJ637" s="238" t="e">
        <f>VLOOKUP(Tableau1[[#This Row],[Nº pièce référence]],#REF!,2,FALSE)</f>
        <v>#REF!</v>
      </c>
      <c r="AK637" s="238" t="e">
        <f>VLOOKUP(Tableau1[[#This Row],[Nº pièce référence]],#REF!,3,FALSE)</f>
        <v>#REF!</v>
      </c>
      <c r="AL637" s="158"/>
      <c r="AM637" s="243" t="str">
        <f>VLOOKUP(Tableau1[[#This Row],[POposte]],Tableau8[],9,FALSE)</f>
        <v>L</v>
      </c>
      <c r="AN637" s="241">
        <f>VLOOKUP(Tableau1[[#This Row],[POposte]],Tableau8[],16,FALSE)</f>
        <v>2</v>
      </c>
      <c r="AO637" s="200">
        <f>VLOOKUP(Tableau1[[#This Row],[POposte]],Tableau8[],17,FALSE)</f>
        <v>2</v>
      </c>
      <c r="AP637" s="1" t="str">
        <f>VLOOKUP(Tableau1[[#This Row],[POposte]],Tableau13[#All],10,FALSE)</f>
        <v>0800</v>
      </c>
      <c r="AQ637" s="1" t="str">
        <f>VLOOKUP(MID(Tableau1[[#This Row],[Codenva]],1,2),Tableau36[],2,FALSE)</f>
        <v>Overheidsopdrachten van beperkte waarde (0800)</v>
      </c>
      <c r="AR637" s="1" t="str">
        <f>VLOOKUP(Tableau1[[#This Row],[POposte]],Tableau13[#All],16,FALSE)</f>
        <v/>
      </c>
      <c r="AS637" s="285" t="e">
        <f>Tableau1[[#This Row],[KRC]]&amp;Tableau1[[#This Row],[Poste KRC]]</f>
        <v>#REF!</v>
      </c>
      <c r="AT637" s="1" t="e">
        <f>VLOOKUP(Tableau1[[#This Row],[Colonne3]],Tableau6[[#All],[krcposte]:[description ]],2,FALSE)</f>
        <v>#REF!</v>
      </c>
    </row>
    <row r="638" spans="1:46" x14ac:dyDescent="0.35">
      <c r="A638" s="1" t="str">
        <f>Tableau1[[#This Row],[Nº pièce référence]]</f>
        <v>4500699721</v>
      </c>
      <c r="B638" s="205"/>
      <c r="C638" s="1"/>
      <c r="D638" s="1"/>
      <c r="E638" s="1" t="s">
        <v>2252</v>
      </c>
      <c r="F638" s="178"/>
      <c r="G638" s="123"/>
      <c r="H638" s="75">
        <v>44135</v>
      </c>
      <c r="I638" s="42">
        <v>24090</v>
      </c>
      <c r="J638" s="73"/>
      <c r="K638" s="73"/>
      <c r="L638" s="176" t="s">
        <v>276</v>
      </c>
      <c r="M638" s="33" t="s">
        <v>332</v>
      </c>
      <c r="N638" s="42"/>
      <c r="O638" s="42"/>
      <c r="P638" s="75">
        <v>44135</v>
      </c>
      <c r="Q638" s="96">
        <v>44151</v>
      </c>
      <c r="R638" s="226" t="str">
        <f>VLOOKUP(Tableau1[[#This Row],[POposte]],Tableau8[],15,FALSE)</f>
        <v>BB</v>
      </c>
      <c r="S638" s="226" t="str">
        <f>VLOOKUP(Tableau1[[#This Row],[POposte]],Tableau8[],14,FALSE)</f>
        <v>XXX</v>
      </c>
      <c r="T638" s="75" t="str">
        <f>IF(Tableau1[[#This Row],[Strat lancement]]="A0",IF(Tableau1[[#This Row],[Statut lancement]]="X","OK","NOK"),IF(Tableau1[[#This Row],[Strat lancement]]="AA",IF(Tableau1[[#This Row],[Statut lancement]]="XX","OK","NOK"),IF(Tableau1[[#This Row],[Strat lancement]]="BB",IF(Tableau1[[#This Row],[Statut lancement]]="XXX","OK","NOK"))))</f>
        <v>OK</v>
      </c>
      <c r="U638" s="18" t="s">
        <v>2253</v>
      </c>
      <c r="V638" s="1" t="s">
        <v>2254</v>
      </c>
      <c r="W638" s="167" t="s">
        <v>88</v>
      </c>
      <c r="X638" s="2">
        <v>44143</v>
      </c>
      <c r="Y638" s="1" t="s">
        <v>2255</v>
      </c>
      <c r="Z638" s="1" t="s">
        <v>219</v>
      </c>
      <c r="AA638" s="2">
        <v>44140</v>
      </c>
      <c r="AB638" s="1" t="s">
        <v>220</v>
      </c>
      <c r="AC638" s="1" t="str">
        <f>VLOOKUP(Tableau1[[#This Row],[POposte]],Tableau8[#All],18,FALSE)</f>
        <v>I3</v>
      </c>
      <c r="AD638" s="236" t="str">
        <f>CONCATENATE(Tableau1[[#This Row],[Nº pièce référence]],Tableau1[[#This Row],[Poste de réf.]])</f>
        <v>450069972110</v>
      </c>
      <c r="AE638" s="237">
        <f>VLOOKUP(Tableau1[[#This Row],[POposte]],Tableau5[#All],5,FALSE)</f>
        <v>12281.5</v>
      </c>
      <c r="AF638" s="238" t="s">
        <v>52</v>
      </c>
      <c r="AG638" s="237">
        <f>VLOOKUP(Tableau1[[#This Row],[POposte]],Tableau5[#All],6,FALSE)</f>
        <v>0</v>
      </c>
      <c r="AH638" s="238" t="s">
        <v>52</v>
      </c>
      <c r="AI638" s="239">
        <f>Tableau1[[#This Row],[Montant Engagé PO]]-Tableau1[[#This Row],[Montant Liquidé]]</f>
        <v>12281.5</v>
      </c>
      <c r="AJ638" s="237" t="str">
        <f>VLOOKUP(Tableau1[[#This Row],[POposte]],Tableau5[#All],3,FALSE)</f>
        <v>300020861</v>
      </c>
      <c r="AK638" s="237" t="str">
        <f>VLOOKUP(Tableau1[[#This Row],[POposte]],Tableau5[#All],4,FALSE)</f>
        <v>2</v>
      </c>
      <c r="AL638" s="146" t="str">
        <f>VLOOKUP(Tableau1[[#This Row],[POposte]],Tableau5[#All],2,FALSE)</f>
        <v>255223121102</v>
      </c>
      <c r="AM638" s="243" t="str">
        <f>VLOOKUP(Tableau1[[#This Row],[POposte]],Tableau8[],9,FALSE)</f>
        <v>L</v>
      </c>
      <c r="AN638" s="241">
        <f>VLOOKUP(Tableau1[[#This Row],[POposte]],Tableau8[],16,FALSE)</f>
        <v>250</v>
      </c>
      <c r="AO638" s="200">
        <f>VLOOKUP(Tableau1[[#This Row],[POposte]],Tableau8[],17,FALSE)</f>
        <v>250</v>
      </c>
      <c r="AP638" s="1" t="str">
        <f>VLOOKUP(Tableau1[[#This Row],[POposte]],Tableau13[#All],10,FALSE)</f>
        <v>0800</v>
      </c>
      <c r="AQ638" s="1" t="str">
        <f>VLOOKUP(MID(Tableau1[[#This Row],[Codenva]],1,2),Tableau36[],2,FALSE)</f>
        <v>Overheidsopdrachten van beperkte waarde (0800)</v>
      </c>
      <c r="AR638" s="1" t="str">
        <f>VLOOKUP(Tableau1[[#This Row],[POposte]],Tableau13[#All],16,FALSE)</f>
        <v/>
      </c>
      <c r="AS638" s="285" t="str">
        <f>Tableau1[[#This Row],[KRC]]&amp;Tableau1[[#This Row],[Poste KRC]]</f>
        <v>3000208612</v>
      </c>
      <c r="AT638" s="1" t="str">
        <f>VLOOKUP(Tableau1[[#This Row],[Colonne3]],Tableau6[[#All],[krcposte]:[description ]],2,FALSE)</f>
        <v>Testing/reactifs</v>
      </c>
    </row>
    <row r="639" spans="1:46" x14ac:dyDescent="0.35">
      <c r="A639" s="1" t="str">
        <f>Tableau1[[#This Row],[Nº pièce référence]]</f>
        <v>4500699721</v>
      </c>
      <c r="B639" s="205"/>
      <c r="C639" s="1"/>
      <c r="D639" s="1"/>
      <c r="E639" s="1" t="s">
        <v>2252</v>
      </c>
      <c r="F639" s="178"/>
      <c r="G639" s="123"/>
      <c r="H639" s="75">
        <v>44135</v>
      </c>
      <c r="I639" s="42">
        <v>24090</v>
      </c>
      <c r="J639" s="73"/>
      <c r="K639" s="73"/>
      <c r="L639" s="176" t="s">
        <v>276</v>
      </c>
      <c r="M639" s="33" t="s">
        <v>332</v>
      </c>
      <c r="N639" s="42"/>
      <c r="O639" s="42"/>
      <c r="P639" s="75">
        <v>44135</v>
      </c>
      <c r="Q639" s="96">
        <v>44151</v>
      </c>
      <c r="R639" s="226" t="str">
        <f>VLOOKUP(Tableau1[[#This Row],[POposte]],Tableau8[],15,FALSE)</f>
        <v>BB</v>
      </c>
      <c r="S639" s="226" t="str">
        <f>VLOOKUP(Tableau1[[#This Row],[POposte]],Tableau8[],14,FALSE)</f>
        <v>XXX</v>
      </c>
      <c r="T639" s="75" t="str">
        <f>IF(Tableau1[[#This Row],[Strat lancement]]="A0",IF(Tableau1[[#This Row],[Statut lancement]]="X","OK","NOK"),IF(Tableau1[[#This Row],[Strat lancement]]="AA",IF(Tableau1[[#This Row],[Statut lancement]]="XX","OK","NOK"),IF(Tableau1[[#This Row],[Strat lancement]]="BB",IF(Tableau1[[#This Row],[Statut lancement]]="XXX","OK","NOK"))))</f>
        <v>OK</v>
      </c>
      <c r="U639" s="18" t="s">
        <v>2253</v>
      </c>
      <c r="V639" s="1" t="s">
        <v>2254</v>
      </c>
      <c r="W639" s="167" t="s">
        <v>217</v>
      </c>
      <c r="X639" s="2">
        <v>44143</v>
      </c>
      <c r="Y639" s="1" t="s">
        <v>2256</v>
      </c>
      <c r="Z639" s="1" t="s">
        <v>219</v>
      </c>
      <c r="AA639" s="2">
        <v>44140</v>
      </c>
      <c r="AB639" s="1" t="s">
        <v>220</v>
      </c>
      <c r="AC639" s="1" t="str">
        <f>VLOOKUP(Tableau1[[#This Row],[POposte]],Tableau8[#All],18,FALSE)</f>
        <v>I3</v>
      </c>
      <c r="AD639" s="236" t="str">
        <f>CONCATENATE(Tableau1[[#This Row],[Nº pièce référence]],Tableau1[[#This Row],[Poste de réf.]])</f>
        <v>450069972120</v>
      </c>
      <c r="AE639" s="237">
        <f>VLOOKUP(Tableau1[[#This Row],[POposte]],Tableau5[#All],5,FALSE)</f>
        <v>5798.93</v>
      </c>
      <c r="AF639" s="238" t="s">
        <v>52</v>
      </c>
      <c r="AG639" s="237">
        <f>VLOOKUP(Tableau1[[#This Row],[POposte]],Tableau5[#All],6,FALSE)</f>
        <v>0</v>
      </c>
      <c r="AH639" s="238" t="s">
        <v>52</v>
      </c>
      <c r="AI639" s="239">
        <f>Tableau1[[#This Row],[Montant Engagé PO]]-Tableau1[[#This Row],[Montant Liquidé]]</f>
        <v>5798.93</v>
      </c>
      <c r="AJ639" s="237" t="str">
        <f>VLOOKUP(Tableau1[[#This Row],[POposte]],Tableau5[#All],3,FALSE)</f>
        <v>300020861</v>
      </c>
      <c r="AK639" s="237" t="str">
        <f>VLOOKUP(Tableau1[[#This Row],[POposte]],Tableau5[#All],4,FALSE)</f>
        <v>2</v>
      </c>
      <c r="AL639" s="146" t="str">
        <f>VLOOKUP(Tableau1[[#This Row],[POposte]],Tableau5[#All],2,FALSE)</f>
        <v>255223121102</v>
      </c>
      <c r="AM639" s="243" t="str">
        <f>VLOOKUP(Tableau1[[#This Row],[POposte]],Tableau8[],9,FALSE)</f>
        <v>L</v>
      </c>
      <c r="AN639" s="241">
        <f>VLOOKUP(Tableau1[[#This Row],[POposte]],Tableau8[],16,FALSE)</f>
        <v>75</v>
      </c>
      <c r="AO639" s="200">
        <f>VLOOKUP(Tableau1[[#This Row],[POposte]],Tableau8[],17,FALSE)</f>
        <v>75</v>
      </c>
      <c r="AP639" s="1" t="str">
        <f>VLOOKUP(Tableau1[[#This Row],[POposte]],Tableau13[#All],10,FALSE)</f>
        <v>0800</v>
      </c>
      <c r="AQ639" s="1" t="str">
        <f>VLOOKUP(MID(Tableau1[[#This Row],[Codenva]],1,2),Tableau36[],2,FALSE)</f>
        <v>Overheidsopdrachten van beperkte waarde (0800)</v>
      </c>
      <c r="AR639" s="1" t="str">
        <f>VLOOKUP(Tableau1[[#This Row],[POposte]],Tableau13[#All],16,FALSE)</f>
        <v/>
      </c>
      <c r="AS639" s="285" t="str">
        <f>Tableau1[[#This Row],[KRC]]&amp;Tableau1[[#This Row],[Poste KRC]]</f>
        <v>3000208612</v>
      </c>
      <c r="AT639" s="1" t="str">
        <f>VLOOKUP(Tableau1[[#This Row],[Colonne3]],Tableau6[[#All],[krcposte]:[description ]],2,FALSE)</f>
        <v>Testing/reactifs</v>
      </c>
    </row>
    <row r="640" spans="1:46" x14ac:dyDescent="0.35">
      <c r="A640" s="1" t="str">
        <f>Tableau1[[#This Row],[Nº pièce référence]]</f>
        <v>4500699723</v>
      </c>
      <c r="B640" s="205"/>
      <c r="C640" s="1" t="s">
        <v>2257</v>
      </c>
      <c r="D640" s="1"/>
      <c r="E640" s="1" t="s">
        <v>1740</v>
      </c>
      <c r="F640" s="178"/>
      <c r="G640" s="123"/>
      <c r="H640" s="255">
        <v>44144</v>
      </c>
      <c r="I640" s="42">
        <v>24316</v>
      </c>
      <c r="J640" s="73"/>
      <c r="K640" s="73" t="s">
        <v>2258</v>
      </c>
      <c r="L640" s="1" t="s">
        <v>35</v>
      </c>
      <c r="M640" s="33" t="s">
        <v>332</v>
      </c>
      <c r="N640" s="42"/>
      <c r="O640" s="42"/>
      <c r="P640" s="42" t="s">
        <v>1864</v>
      </c>
      <c r="Q640" s="42" t="s">
        <v>2259</v>
      </c>
      <c r="R640" s="226" t="str">
        <f>VLOOKUP(Tableau1[[#This Row],[POposte]],Tableau8[],15,FALSE)</f>
        <v>BB</v>
      </c>
      <c r="S640" s="226" t="str">
        <f>VLOOKUP(Tableau1[[#This Row],[POposte]],Tableau8[],14,FALSE)</f>
        <v/>
      </c>
      <c r="T640" s="75" t="str">
        <f>IF(Tableau1[[#This Row],[Strat lancement]]="A0",IF(Tableau1[[#This Row],[Statut lancement]]="X","OK","NOK"),IF(Tableau1[[#This Row],[Strat lancement]]="AA",IF(Tableau1[[#This Row],[Statut lancement]]="XX","OK","NOK"),IF(Tableau1[[#This Row],[Strat lancement]]="BB",IF(Tableau1[[#This Row],[Statut lancement]]="XXX","OK","NOK"))))</f>
        <v>NOK</v>
      </c>
      <c r="U640" s="18" t="s">
        <v>1743</v>
      </c>
      <c r="V640" s="149" t="s">
        <v>2260</v>
      </c>
      <c r="W640" s="167" t="s">
        <v>88</v>
      </c>
      <c r="X640" s="2">
        <v>44140</v>
      </c>
      <c r="Y640" s="149" t="s">
        <v>2261</v>
      </c>
      <c r="Z640" s="1" t="s">
        <v>219</v>
      </c>
      <c r="AA640" s="2">
        <v>44140</v>
      </c>
      <c r="AB640" s="1" t="s">
        <v>220</v>
      </c>
      <c r="AC640" s="1" t="str">
        <f>VLOOKUP(Tableau1[[#This Row],[POposte]],Tableau8[#All],18,FALSE)</f>
        <v/>
      </c>
      <c r="AD640" s="236" t="str">
        <f>CONCATENATE(Tableau1[[#This Row],[Nº pièce référence]],Tableau1[[#This Row],[Poste de réf.]])</f>
        <v>450069972310</v>
      </c>
      <c r="AE640" s="237">
        <f>VLOOKUP(Tableau1[[#This Row],[POposte]],Tableau5[#All],5,FALSE)</f>
        <v>3522862.85</v>
      </c>
      <c r="AF640" s="238" t="s">
        <v>52</v>
      </c>
      <c r="AG640" s="237">
        <f>VLOOKUP(Tableau1[[#This Row],[POposte]],Tableau5[#All],6,FALSE)</f>
        <v>0</v>
      </c>
      <c r="AH640" s="238" t="s">
        <v>52</v>
      </c>
      <c r="AI640" s="239">
        <f>Tableau1[[#This Row],[Montant Engagé PO]]-Tableau1[[#This Row],[Montant Liquidé]]</f>
        <v>3522862.85</v>
      </c>
      <c r="AJ640" s="237" t="str">
        <f>VLOOKUP(Tableau1[[#This Row],[POposte]],Tableau5[#All],3,FALSE)</f>
        <v>300020861</v>
      </c>
      <c r="AK640" s="237" t="str">
        <f>VLOOKUP(Tableau1[[#This Row],[POposte]],Tableau5[#All],4,FALSE)</f>
        <v>2</v>
      </c>
      <c r="AL640" s="161" t="s">
        <v>97</v>
      </c>
      <c r="AM640" s="244" t="str">
        <f>VLOOKUP(Tableau1[[#This Row],[POposte]],Tableau8[],9,FALSE)</f>
        <v>Z</v>
      </c>
      <c r="AN640" s="241">
        <f>VLOOKUP(Tableau1[[#This Row],[POposte]],Tableau8[],16,FALSE)</f>
        <v>1</v>
      </c>
      <c r="AO640" s="200">
        <f>VLOOKUP(Tableau1[[#This Row],[POposte]],Tableau8[],17,FALSE)</f>
        <v>0</v>
      </c>
      <c r="AP640" s="1" t="str">
        <f>VLOOKUP(Tableau1[[#This Row],[POposte]],Tableau13[#All],10,FALSE)</f>
        <v>0500</v>
      </c>
      <c r="AQ640" s="1" t="str">
        <f>VLOOKUP(MID(Tableau1[[#This Row],[Codenva]],1,2),Tableau36[],2,FALSE)</f>
        <v>Onderhandelingsprocedure zonder voorafgaande bekendmaking (0500)</v>
      </c>
      <c r="AR640" s="1" t="str">
        <f>VLOOKUP(Tableau1[[#This Row],[POposte]],Tableau13[#All],16,FALSE)</f>
        <v/>
      </c>
      <c r="AS640" s="285" t="str">
        <f>Tableau1[[#This Row],[KRC]]&amp;Tableau1[[#This Row],[Poste KRC]]</f>
        <v>3000208612</v>
      </c>
      <c r="AT640" s="1" t="str">
        <f>VLOOKUP(Tableau1[[#This Row],[Colonne3]],Tableau6[[#All],[krcposte]:[description ]],2,FALSE)</f>
        <v>Testing/reactifs</v>
      </c>
    </row>
    <row r="641" spans="1:46" x14ac:dyDescent="0.35">
      <c r="A641" s="1" t="str">
        <f>Tableau1[[#This Row],[Nº pièce référence]]</f>
        <v>4500699752</v>
      </c>
      <c r="B641" s="205" t="s">
        <v>2262</v>
      </c>
      <c r="C641" s="1" t="s">
        <v>2263</v>
      </c>
      <c r="D641" s="1" t="s">
        <v>2264</v>
      </c>
      <c r="E641" s="1" t="s">
        <v>2236</v>
      </c>
      <c r="F641" s="216">
        <v>5485500</v>
      </c>
      <c r="G641" s="123"/>
      <c r="H641" s="75">
        <v>44140</v>
      </c>
      <c r="I641" s="42"/>
      <c r="J641" s="73"/>
      <c r="K641" s="73"/>
      <c r="L641" s="176" t="s">
        <v>276</v>
      </c>
      <c r="M641" s="73" t="s">
        <v>332</v>
      </c>
      <c r="N641" s="42"/>
      <c r="O641" s="42"/>
      <c r="P641" s="75">
        <v>44140</v>
      </c>
      <c r="Q641" s="73" t="s">
        <v>2265</v>
      </c>
      <c r="R641" s="226" t="str">
        <f>VLOOKUP(Tableau1[[#This Row],[POposte]],Tableau8[],15,FALSE)</f>
        <v>BB</v>
      </c>
      <c r="S641" s="226" t="str">
        <f>VLOOKUP(Tableau1[[#This Row],[POposte]],Tableau8[],14,FALSE)</f>
        <v>XXX</v>
      </c>
      <c r="T641" s="75" t="str">
        <f>IF(Tableau1[[#This Row],[Strat lancement]]="A0",IF(Tableau1[[#This Row],[Statut lancement]]="X","OK","NOK"),IF(Tableau1[[#This Row],[Strat lancement]]="AA",IF(Tableau1[[#This Row],[Statut lancement]]="XX","OK","NOK"),IF(Tableau1[[#This Row],[Strat lancement]]="BB",IF(Tableau1[[#This Row],[Statut lancement]]="XXX","OK","NOK"))))</f>
        <v>OK</v>
      </c>
      <c r="U641" s="18" t="s">
        <v>2237</v>
      </c>
      <c r="V641" s="1" t="s">
        <v>2266</v>
      </c>
      <c r="W641" s="167" t="s">
        <v>88</v>
      </c>
      <c r="X641" s="2">
        <v>44140</v>
      </c>
      <c r="Y641" s="1" t="s">
        <v>2267</v>
      </c>
      <c r="Z641" s="1" t="s">
        <v>219</v>
      </c>
      <c r="AA641" s="2">
        <v>44140</v>
      </c>
      <c r="AB641" s="1" t="s">
        <v>220</v>
      </c>
      <c r="AC641" s="1" t="str">
        <f>VLOOKUP(Tableau1[[#This Row],[POposte]],Tableau8[#All],18,FALSE)</f>
        <v/>
      </c>
      <c r="AD641" s="236" t="str">
        <f>CONCATENATE(Tableau1[[#This Row],[Nº pièce référence]],Tableau1[[#This Row],[Poste de réf.]])</f>
        <v>450069975210</v>
      </c>
      <c r="AE641" s="237">
        <f>VLOOKUP(Tableau1[[#This Row],[POposte]],Tableau5[#All],5,FALSE)</f>
        <v>5485500</v>
      </c>
      <c r="AF641" s="238" t="s">
        <v>52</v>
      </c>
      <c r="AG641" s="237">
        <f>VLOOKUP(Tableau1[[#This Row],[POposte]],Tableau5[#All],6,FALSE)</f>
        <v>0</v>
      </c>
      <c r="AH641" s="238" t="s">
        <v>52</v>
      </c>
      <c r="AI641" s="239">
        <f>Tableau1[[#This Row],[Montant Engagé PO]]-Tableau1[[#This Row],[Montant Liquidé]]</f>
        <v>5485500</v>
      </c>
      <c r="AJ641" s="237" t="str">
        <f>VLOOKUP(Tableau1[[#This Row],[POposte]],Tableau5[#All],3,FALSE)</f>
        <v>300020861</v>
      </c>
      <c r="AK641" s="237" t="str">
        <f>VLOOKUP(Tableau1[[#This Row],[POposte]],Tableau5[#All],4,FALSE)</f>
        <v>5</v>
      </c>
      <c r="AL641" s="146" t="str">
        <f>VLOOKUP(Tableau1[[#This Row],[POposte]],Tableau5[#All],2,FALSE)</f>
        <v>255223121102</v>
      </c>
      <c r="AM641" s="243" t="str">
        <f>VLOOKUP(Tableau1[[#This Row],[POposte]],Tableau8[],9,FALSE)</f>
        <v>L</v>
      </c>
      <c r="AN641" s="241">
        <f>VLOOKUP(Tableau1[[#This Row],[POposte]],Tableau8[],16,FALSE)</f>
        <v>15000</v>
      </c>
      <c r="AO641" s="200">
        <f>VLOOKUP(Tableau1[[#This Row],[POposte]],Tableau8[],17,FALSE)</f>
        <v>15000</v>
      </c>
      <c r="AP641" s="1" t="str">
        <f>VLOOKUP(Tableau1[[#This Row],[POposte]],Tableau13[#All],10,FALSE)</f>
        <v>0500</v>
      </c>
      <c r="AQ641" s="1" t="str">
        <f>VLOOKUP(MID(Tableau1[[#This Row],[Codenva]],1,2),Tableau36[],2,FALSE)</f>
        <v>Onderhandelingsprocedure zonder voorafgaande bekendmaking (0500)</v>
      </c>
      <c r="AR641" s="1" t="str">
        <f>VLOOKUP(Tableau1[[#This Row],[POposte]],Tableau13[#All],16,FALSE)</f>
        <v/>
      </c>
      <c r="AS641" s="285" t="str">
        <f>Tableau1[[#This Row],[KRC]]&amp;Tableau1[[#This Row],[Poste KRC]]</f>
        <v>3000208615</v>
      </c>
      <c r="AT641" s="1" t="str">
        <f>VLOOKUP(Tableau1[[#This Row],[Colonne3]],Tableau6[[#All],[krcposte]:[description ]],2,FALSE)</f>
        <v>Médicament (AFMPS)</v>
      </c>
    </row>
    <row r="642" spans="1:46" ht="406" hidden="1" x14ac:dyDescent="0.35">
      <c r="A642" s="1" t="str">
        <f>Tableau1[[#This Row],[Nº pièce référence]]</f>
        <v>4500686149</v>
      </c>
      <c r="B642" s="205"/>
      <c r="C642" s="1"/>
      <c r="D642" s="185" t="s">
        <v>2268</v>
      </c>
      <c r="E642" s="1" t="s">
        <v>2269</v>
      </c>
      <c r="F642" s="92">
        <v>571966.89</v>
      </c>
      <c r="G642" s="123"/>
      <c r="H642" s="75" t="s">
        <v>2270</v>
      </c>
      <c r="I642" s="116">
        <v>21007</v>
      </c>
      <c r="J642" s="73"/>
      <c r="K642" s="210" t="s">
        <v>2271</v>
      </c>
      <c r="L642" s="1" t="s">
        <v>1853</v>
      </c>
      <c r="M642" s="116" t="s">
        <v>332</v>
      </c>
      <c r="N642" s="116"/>
      <c r="O642" s="116"/>
      <c r="P642" s="116"/>
      <c r="Q642" s="75" t="s">
        <v>2272</v>
      </c>
      <c r="R642" s="226" t="e">
        <f>VLOOKUP(Tableau1[[#This Row],[POposte]],Tableau8[],15,FALSE)</f>
        <v>#N/A</v>
      </c>
      <c r="S642" s="226" t="e">
        <f>VLOOKUP(Tableau1[[#This Row],[POposte]],Tableau8[],14,FALSE)</f>
        <v>#N/A</v>
      </c>
      <c r="T642" s="75" t="e">
        <f>IF(Tableau1[[#This Row],[Strat lancement]]="A0",IF(Tableau1[[#This Row],[Statut lancement]]="X","OK","NOK"),IF(Tableau1[[#This Row],[Strat lancement]]="AA",IF(Tableau1[[#This Row],[Statut lancement]]="XX","OK","NOK"),IF(Tableau1[[#This Row],[Strat lancement]]="BB",IF(Tableau1[[#This Row],[Statut lancement]]="XXX","OK","NOK"))))</f>
        <v>#N/A</v>
      </c>
      <c r="U642" s="18"/>
      <c r="V642" s="93" t="s">
        <v>1820</v>
      </c>
      <c r="W642" s="1"/>
      <c r="X642" s="2"/>
      <c r="Y642" s="1" t="s">
        <v>115</v>
      </c>
      <c r="Z642" s="1"/>
      <c r="AA642" s="2"/>
      <c r="AB642" s="77"/>
      <c r="AC642" s="77" t="e">
        <f>VLOOKUP(Tableau1[[#This Row],[POposte]],Tableau8[#All],18,FALSE)</f>
        <v>#N/A</v>
      </c>
      <c r="AD642" s="236" t="str">
        <f>CONCATENATE(Tableau1[[#This Row],[Nº pièce référence]],Tableau1[[#This Row],[Poste de réf.]])</f>
        <v>4500686149</v>
      </c>
      <c r="AE642" s="237" t="e">
        <f>VLOOKUP(Tableau1[[#This Row],[POposte]],Tableau5[#All],5,FALSE)</f>
        <v>#N/A</v>
      </c>
      <c r="AF642" s="238" t="s">
        <v>52</v>
      </c>
      <c r="AG642" s="237" t="e">
        <f>VLOOKUP(Tableau1[[#This Row],[POposte]],Tableau5[#All],6,FALSE)</f>
        <v>#N/A</v>
      </c>
      <c r="AH642" s="238" t="s">
        <v>52</v>
      </c>
      <c r="AI642" s="239" t="e">
        <f>Tableau1[[#This Row],[Montant Engagé PO]]-Tableau1[[#This Row],[Montant Liquidé]]</f>
        <v>#N/A</v>
      </c>
      <c r="AJ642" s="237" t="e">
        <f>VLOOKUP(Tableau1[[#This Row],[POposte]],Tableau5[#All],3,FALSE)</f>
        <v>#N/A</v>
      </c>
      <c r="AK642" s="237" t="e">
        <f>VLOOKUP(Tableau1[[#This Row],[POposte]],Tableau5[#All],4,FALSE)</f>
        <v>#N/A</v>
      </c>
      <c r="AL642" s="267" t="s">
        <v>97</v>
      </c>
      <c r="AM642" s="248" t="e">
        <f>VLOOKUP(Tableau1[[#This Row],[POposte]],Tableau8[],9,FALSE)</f>
        <v>#N/A</v>
      </c>
      <c r="AN642" s="241" t="e">
        <f>VLOOKUP(Tableau1[[#This Row],[POposte]],Tableau8[],16,FALSE)</f>
        <v>#N/A</v>
      </c>
      <c r="AO642" s="200" t="e">
        <f>VLOOKUP(Tableau1[[#This Row],[POposte]],Tableau8[],17,FALSE)</f>
        <v>#N/A</v>
      </c>
      <c r="AP642" s="1" t="e">
        <f>VLOOKUP(Tableau1[[#This Row],[POposte]],Tableau13[#All],10,FALSE)</f>
        <v>#N/A</v>
      </c>
      <c r="AQ642" s="1" t="e">
        <f>VLOOKUP(MID(Tableau1[[#This Row],[Codenva]],1,2),Tableau36[],2,FALSE)</f>
        <v>#N/A</v>
      </c>
      <c r="AR642" s="1" t="e">
        <f>VLOOKUP(Tableau1[[#This Row],[POposte]],Tableau13[#All],16,FALSE)</f>
        <v>#N/A</v>
      </c>
      <c r="AS642" s="285" t="e">
        <f>Tableau1[[#This Row],[KRC]]&amp;Tableau1[[#This Row],[Poste KRC]]</f>
        <v>#N/A</v>
      </c>
      <c r="AT642" s="1" t="e">
        <f>VLOOKUP(Tableau1[[#This Row],[Colonne3]],Tableau6[[#All],[krcposte]:[description ]],2,FALSE)</f>
        <v>#N/A</v>
      </c>
    </row>
    <row r="643" spans="1:46" x14ac:dyDescent="0.35">
      <c r="A643" s="1" t="str">
        <f>Tableau1[[#This Row],[Nº pièce référence]]</f>
        <v>4500684919</v>
      </c>
      <c r="B643" s="207" t="s">
        <v>2132</v>
      </c>
      <c r="C643" s="1" t="s">
        <v>545</v>
      </c>
      <c r="D643" s="1"/>
      <c r="E643" s="1" t="s">
        <v>1800</v>
      </c>
      <c r="F643" s="92"/>
      <c r="G643" s="123"/>
      <c r="H643" s="95">
        <v>44042</v>
      </c>
      <c r="I643" s="33">
        <v>19715</v>
      </c>
      <c r="J643" s="73" t="s">
        <v>1655</v>
      </c>
      <c r="K643" s="73"/>
      <c r="L643" s="176" t="s">
        <v>276</v>
      </c>
      <c r="M643" s="33" t="s">
        <v>332</v>
      </c>
      <c r="N643" s="33"/>
      <c r="O643" t="s">
        <v>163</v>
      </c>
      <c r="P643" s="42" t="s">
        <v>1864</v>
      </c>
      <c r="Q643" s="43" t="s">
        <v>1870</v>
      </c>
      <c r="R643" s="226" t="str">
        <f>VLOOKUP(Tableau1[[#This Row],[POposte]],Tableau8[],15,FALSE)</f>
        <v>BB</v>
      </c>
      <c r="S643" s="226" t="str">
        <f>VLOOKUP(Tableau1[[#This Row],[POposte]],Tableau8[],14,FALSE)</f>
        <v>XXX</v>
      </c>
      <c r="T643" s="75" t="str">
        <f>IF(Tableau1[[#This Row],[Strat lancement]]="A0",IF(Tableau1[[#This Row],[Statut lancement]]="X","OK","NOK"),IF(Tableau1[[#This Row],[Strat lancement]]="AA",IF(Tableau1[[#This Row],[Statut lancement]]="XX","OK","NOK"),IF(Tableau1[[#This Row],[Strat lancement]]="BB",IF(Tableau1[[#This Row],[Statut lancement]]="XXX","OK","NOK"))))</f>
        <v>OK</v>
      </c>
      <c r="U643" s="18" t="s">
        <v>2273</v>
      </c>
      <c r="V643" s="1" t="s">
        <v>2274</v>
      </c>
      <c r="W643" s="1" t="s">
        <v>88</v>
      </c>
      <c r="X643" s="2">
        <v>44043</v>
      </c>
      <c r="Y643" s="1" t="s">
        <v>2275</v>
      </c>
      <c r="Z643" s="1" t="s">
        <v>219</v>
      </c>
      <c r="AA643" s="2">
        <v>44043</v>
      </c>
      <c r="AB643" s="1" t="s">
        <v>220</v>
      </c>
      <c r="AC643" s="1" t="str">
        <f>VLOOKUP(Tableau1[[#This Row],[POposte]],Tableau8[#All],18,FALSE)</f>
        <v/>
      </c>
      <c r="AD643" s="236" t="str">
        <f>CONCATENATE(Tableau1[[#This Row],[Nº pièce référence]],Tableau1[[#This Row],[Poste de réf.]])</f>
        <v>450068491910</v>
      </c>
      <c r="AE643" s="237">
        <f>VLOOKUP(Tableau1[[#This Row],[POposte]],Tableau5[#All],5,FALSE)</f>
        <v>84022.399999999994</v>
      </c>
      <c r="AF643" s="238" t="s">
        <v>52</v>
      </c>
      <c r="AG643" s="237">
        <f>VLOOKUP(Tableau1[[#This Row],[POposte]],Tableau5[#All],6,FALSE)</f>
        <v>52514</v>
      </c>
      <c r="AH643" s="238" t="s">
        <v>52</v>
      </c>
      <c r="AI643" s="239">
        <f>Tableau1[[#This Row],[Montant Engagé PO]]-Tableau1[[#This Row],[Montant Liquidé]]</f>
        <v>31508.399999999994</v>
      </c>
      <c r="AJ643" s="237" t="str">
        <f>VLOOKUP(Tableau1[[#This Row],[POposte]],Tableau5[#All],3,FALSE)</f>
        <v>300020861</v>
      </c>
      <c r="AK643" s="237" t="str">
        <f>VLOOKUP(Tableau1[[#This Row],[POposte]],Tableau5[#All],4,FALSE)</f>
        <v>4</v>
      </c>
      <c r="AL643" s="146" t="str">
        <f>VLOOKUP(Tableau1[[#This Row],[POposte]],Tableau5[#All],2,FALSE)</f>
        <v>255223121102</v>
      </c>
      <c r="AM643" s="237" t="str">
        <f>VLOOKUP(Tableau1[[#This Row],[POposte]],Tableau8[],9,FALSE)</f>
        <v>Z</v>
      </c>
      <c r="AN643" s="247">
        <f>VLOOKUP(Tableau1[[#This Row],[POposte]],Tableau8[],16,FALSE)</f>
        <v>1</v>
      </c>
      <c r="AO643" s="203">
        <f>VLOOKUP(Tableau1[[#This Row],[POposte]],Tableau8[],17,FALSE)</f>
        <v>0</v>
      </c>
      <c r="AP643" s="1" t="str">
        <f>VLOOKUP(Tableau1[[#This Row],[POposte]],Tableau13[#All],10,FALSE)</f>
        <v>0500</v>
      </c>
      <c r="AQ643" s="1" t="str">
        <f>VLOOKUP(MID(Tableau1[[#This Row],[Codenva]],1,2),Tableau36[],2,FALSE)</f>
        <v>Onderhandelingsprocedure zonder voorafgaande bekendmaking (0500)</v>
      </c>
      <c r="AR643" s="1" t="str">
        <f>VLOOKUP(Tableau1[[#This Row],[POposte]],Tableau13[#All],16,FALSE)</f>
        <v/>
      </c>
      <c r="AS643" s="285" t="str">
        <f>Tableau1[[#This Row],[KRC]]&amp;Tableau1[[#This Row],[Poste KRC]]</f>
        <v>3000208614</v>
      </c>
      <c r="AT643" s="1" t="str">
        <f>VLOOKUP(Tableau1[[#This Row],[Colonne3]],Tableau6[[#All],[krcposte]:[description ]],2,FALSE)</f>
        <v>Consultance Taskforce</v>
      </c>
    </row>
    <row r="644" spans="1:46" ht="29" x14ac:dyDescent="0.35">
      <c r="A644" s="1" t="str">
        <f>Tableau1[[#This Row],[Nº pièce référence]]</f>
        <v>4500674629</v>
      </c>
      <c r="B644" s="205" t="s">
        <v>2276</v>
      </c>
      <c r="C644" s="1"/>
      <c r="D644" s="1" t="s">
        <v>2277</v>
      </c>
      <c r="E644" s="1" t="s">
        <v>2278</v>
      </c>
      <c r="F644" s="92"/>
      <c r="G644" s="127">
        <v>0</v>
      </c>
      <c r="H644" s="75">
        <v>43966</v>
      </c>
      <c r="I644" s="73">
        <v>16557</v>
      </c>
      <c r="J644" s="73" t="s">
        <v>1422</v>
      </c>
      <c r="K644" s="73"/>
      <c r="L644" s="176" t="s">
        <v>276</v>
      </c>
      <c r="M644" s="33" t="s">
        <v>332</v>
      </c>
      <c r="N644" s="73"/>
      <c r="O644" s="73"/>
      <c r="P644" s="75">
        <v>44145</v>
      </c>
      <c r="Q644" s="95" t="s">
        <v>2279</v>
      </c>
      <c r="R644" s="227" t="str">
        <f>VLOOKUP(Tableau1[[#This Row],[POposte]],Tableau8[],15,FALSE)</f>
        <v>BB</v>
      </c>
      <c r="S644" s="227" t="str">
        <f>VLOOKUP(Tableau1[[#This Row],[POposte]],Tableau8[],14,FALSE)</f>
        <v>XXX</v>
      </c>
      <c r="T644" s="95" t="str">
        <f>IF(Tableau1[[#This Row],[Strat lancement]]="A0",IF(Tableau1[[#This Row],[Statut lancement]]="X","OK","NOK"),IF(Tableau1[[#This Row],[Strat lancement]]="AA",IF(Tableau1[[#This Row],[Statut lancement]]="XX","OK","NOK"),IF(Tableau1[[#This Row],[Strat lancement]]="BB",IF(Tableau1[[#This Row],[Statut lancement]]="XXX","OK","NOK"))))</f>
        <v>OK</v>
      </c>
      <c r="U644" s="18" t="s">
        <v>2280</v>
      </c>
      <c r="V644" s="1" t="s">
        <v>2281</v>
      </c>
      <c r="W644" s="1" t="s">
        <v>88</v>
      </c>
      <c r="X644" s="2">
        <v>43969</v>
      </c>
      <c r="Y644" s="1" t="s">
        <v>2282</v>
      </c>
      <c r="Z644" s="1" t="s">
        <v>219</v>
      </c>
      <c r="AA644" s="2">
        <v>43969</v>
      </c>
      <c r="AB644" s="1" t="s">
        <v>220</v>
      </c>
      <c r="AC644" s="1" t="str">
        <f>VLOOKUP(Tableau1[[#This Row],[POposte]],Tableau8[#All],18,FALSE)</f>
        <v>I1</v>
      </c>
      <c r="AD644" s="236" t="str">
        <f>CONCATENATE(Tableau1[[#This Row],[Nº pièce référence]],Tableau1[[#This Row],[Poste de réf.]])</f>
        <v>450067462910</v>
      </c>
      <c r="AE644" s="237">
        <f>VLOOKUP(Tableau1[[#This Row],[POposte]],Tableau5[#All],5,FALSE)</f>
        <v>331540.44</v>
      </c>
      <c r="AF644" s="238" t="s">
        <v>52</v>
      </c>
      <c r="AG644" s="237">
        <f>VLOOKUP(Tableau1[[#This Row],[POposte]],Tableau5[#All],6,FALSE)</f>
        <v>331436.56</v>
      </c>
      <c r="AH644" s="238" t="s">
        <v>52</v>
      </c>
      <c r="AI644" s="239">
        <f>Tableau1[[#This Row],[Montant Engagé PO]]-Tableau1[[#This Row],[Montant Liquidé]]</f>
        <v>103.88000000000466</v>
      </c>
      <c r="AJ644" s="237" t="str">
        <f>VLOOKUP(Tableau1[[#This Row],[POposte]],Tableau5[#All],3,FALSE)</f>
        <v>300020861</v>
      </c>
      <c r="AK644" s="237" t="str">
        <f>VLOOKUP(Tableau1[[#This Row],[POposte]],Tableau5[#All],4,FALSE)</f>
        <v>5</v>
      </c>
      <c r="AL644" s="146" t="str">
        <f>VLOOKUP(Tableau1[[#This Row],[POposte]],Tableau5[#All],2,FALSE)</f>
        <v>255223121102</v>
      </c>
      <c r="AM644" s="237" t="str">
        <f>VLOOKUP(Tableau1[[#This Row],[POposte]],Tableau8[],9,FALSE)</f>
        <v>Z</v>
      </c>
      <c r="AN644" s="241">
        <f>VLOOKUP(Tableau1[[#This Row],[POposte]],Tableau8[],16,FALSE)</f>
        <v>1</v>
      </c>
      <c r="AO644" s="200">
        <f>VLOOKUP(Tableau1[[#This Row],[POposte]],Tableau8[],17,FALSE)</f>
        <v>0</v>
      </c>
      <c r="AP644" s="1" t="str">
        <f>VLOOKUP(Tableau1[[#This Row],[POposte]],Tableau13[#All],10,FALSE)</f>
        <v>0520</v>
      </c>
      <c r="AQ644" s="1" t="str">
        <f>VLOOKUP(MID(Tableau1[[#This Row],[Codenva]],1,2),Tableau36[],2,FALSE)</f>
        <v>Onderhandelingsprocedure zonder voorafgaande bekendmaking (0500)</v>
      </c>
      <c r="AR644" s="1" t="str">
        <f>VLOOKUP(Tableau1[[#This Row],[POposte]],Tableau13[#All],16,FALSE)</f>
        <v/>
      </c>
      <c r="AS644" s="285" t="str">
        <f>Tableau1[[#This Row],[KRC]]&amp;Tableau1[[#This Row],[Poste KRC]]</f>
        <v>3000208615</v>
      </c>
      <c r="AT644" s="1" t="str">
        <f>VLOOKUP(Tableau1[[#This Row],[Colonne3]],Tableau6[[#All],[krcposte]:[description ]],2,FALSE)</f>
        <v>Médicament (AFMPS)</v>
      </c>
    </row>
    <row r="645" spans="1:46" hidden="1" x14ac:dyDescent="0.35">
      <c r="A645" s="1" t="str">
        <f>Tableau1[[#This Row],[Nº pièce référence]]</f>
        <v>4500699771</v>
      </c>
      <c r="B645" s="124"/>
      <c r="C645" s="1"/>
      <c r="D645" s="1"/>
      <c r="E645" s="1"/>
      <c r="F645" s="178"/>
      <c r="G645" s="123"/>
      <c r="H645" s="73"/>
      <c r="I645" s="42"/>
      <c r="J645" s="73"/>
      <c r="K645" s="73"/>
      <c r="L645" s="1" t="s">
        <v>221</v>
      </c>
      <c r="M645" s="42"/>
      <c r="N645" s="42"/>
      <c r="O645" s="42"/>
      <c r="P645" s="42"/>
      <c r="Q645" s="73"/>
      <c r="R645" s="226" t="str">
        <f>VLOOKUP(Tableau1[[#This Row],[POposte]],Tableau8[],15,FALSE)</f>
        <v>AA</v>
      </c>
      <c r="S645" s="226" t="str">
        <f>VLOOKUP(Tableau1[[#This Row],[POposte]],Tableau8[],14,FALSE)</f>
        <v>XX</v>
      </c>
      <c r="T645" s="75" t="str">
        <f>IF(Tableau1[[#This Row],[Strat lancement]]="A0",IF(Tableau1[[#This Row],[Statut lancement]]="X","OK","NOK"),IF(Tableau1[[#This Row],[Strat lancement]]="AA",IF(Tableau1[[#This Row],[Statut lancement]]="XX","OK","NOK"),IF(Tableau1[[#This Row],[Strat lancement]]="BB",IF(Tableau1[[#This Row],[Statut lancement]]="XXX","OK","NOK"))))</f>
        <v>OK</v>
      </c>
      <c r="U645" s="18" t="s">
        <v>2283</v>
      </c>
      <c r="V645" s="1" t="s">
        <v>2284</v>
      </c>
      <c r="W645" s="1" t="s">
        <v>88</v>
      </c>
      <c r="X645" s="2">
        <v>44148</v>
      </c>
      <c r="Y645" s="1" t="s">
        <v>2285</v>
      </c>
      <c r="Z645" s="1" t="s">
        <v>219</v>
      </c>
      <c r="AA645" s="2">
        <v>44140</v>
      </c>
      <c r="AB645" s="1" t="s">
        <v>220</v>
      </c>
      <c r="AC645" s="1" t="str">
        <f>VLOOKUP(Tableau1[[#This Row],[POposte]],Tableau8[#All],18,FALSE)</f>
        <v/>
      </c>
      <c r="AD645" s="236" t="str">
        <f>CONCATENATE(Tableau1[[#This Row],[Nº pièce référence]],Tableau1[[#This Row],[Poste de réf.]])</f>
        <v>450069977110</v>
      </c>
      <c r="AE645" s="237">
        <f>VLOOKUP(Tableau1[[#This Row],[POposte]],Tableau5[#All],5,FALSE)</f>
        <v>756.25</v>
      </c>
      <c r="AF645" s="238" t="s">
        <v>52</v>
      </c>
      <c r="AG645" s="237">
        <f>VLOOKUP(Tableau1[[#This Row],[POposte]],Tableau5[#All],6,FALSE)</f>
        <v>0</v>
      </c>
      <c r="AH645" s="238" t="s">
        <v>52</v>
      </c>
      <c r="AI645" s="239">
        <f>Tableau1[[#This Row],[Montant Engagé PO]]-Tableau1[[#This Row],[Montant Liquidé]]</f>
        <v>756.25</v>
      </c>
      <c r="AJ645" s="237" t="str">
        <f>VLOOKUP(Tableau1[[#This Row],[POposte]],Tableau5[#All],3,FALSE)</f>
        <v>300020910</v>
      </c>
      <c r="AK645" s="237" t="str">
        <f>VLOOKUP(Tableau1[[#This Row],[POposte]],Tableau5[#All],4,FALSE)</f>
        <v>1</v>
      </c>
      <c r="AL645" s="146" t="str">
        <f>VLOOKUP(Tableau1[[#This Row],[POposte]],Tableau5[#All],2,FALSE)</f>
        <v>254012121101</v>
      </c>
      <c r="AM645" s="243" t="str">
        <f>VLOOKUP(Tableau1[[#This Row],[POposte]],Tableau8[],9,FALSE)</f>
        <v>L</v>
      </c>
      <c r="AN645" s="241">
        <f>VLOOKUP(Tableau1[[#This Row],[POposte]],Tableau8[],16,FALSE)</f>
        <v>100</v>
      </c>
      <c r="AO645" s="200">
        <f>VLOOKUP(Tableau1[[#This Row],[POposte]],Tableau8[],17,FALSE)</f>
        <v>100</v>
      </c>
      <c r="AP645" s="1" t="str">
        <f>VLOOKUP(Tableau1[[#This Row],[POposte]],Tableau13[#All],10,FALSE)</f>
        <v>0800</v>
      </c>
      <c r="AQ645" s="1" t="str">
        <f>VLOOKUP(MID(Tableau1[[#This Row],[Codenva]],1,2),Tableau36[],2,FALSE)</f>
        <v>Overheidsopdrachten van beperkte waarde (0800)</v>
      </c>
      <c r="AR645" s="1" t="str">
        <f>VLOOKUP(Tableau1[[#This Row],[POposte]],Tableau13[#All],16,FALSE)</f>
        <v/>
      </c>
      <c r="AS645" s="285" t="str">
        <f>Tableau1[[#This Row],[KRC]]&amp;Tableau1[[#This Row],[Poste KRC]]</f>
        <v>3000209101</v>
      </c>
      <c r="AT645" s="1" t="e">
        <f>VLOOKUP(Tableau1[[#This Row],[Colonne3]],Tableau6[[#All],[krcposte]:[description ]],2,FALSE)</f>
        <v>#N/A</v>
      </c>
    </row>
    <row r="646" spans="1:46" hidden="1" x14ac:dyDescent="0.35">
      <c r="A646" s="1" t="str">
        <f>Tableau1[[#This Row],[Nº pièce référence]]</f>
        <v>4500699771</v>
      </c>
      <c r="B646" s="124"/>
      <c r="C646" s="1"/>
      <c r="D646" s="1"/>
      <c r="E646" s="1"/>
      <c r="F646" s="178"/>
      <c r="G646" s="123"/>
      <c r="H646" s="73"/>
      <c r="I646" s="42"/>
      <c r="J646" s="73"/>
      <c r="K646" s="73"/>
      <c r="L646" s="1" t="s">
        <v>221</v>
      </c>
      <c r="M646" s="42"/>
      <c r="N646" s="42"/>
      <c r="O646" s="42"/>
      <c r="P646" s="42"/>
      <c r="Q646" s="73"/>
      <c r="R646" s="226" t="str">
        <f>VLOOKUP(Tableau1[[#This Row],[POposte]],Tableau8[],15,FALSE)</f>
        <v>AA</v>
      </c>
      <c r="S646" s="226" t="str">
        <f>VLOOKUP(Tableau1[[#This Row],[POposte]],Tableau8[],14,FALSE)</f>
        <v>XX</v>
      </c>
      <c r="T646" s="75" t="str">
        <f>IF(Tableau1[[#This Row],[Strat lancement]]="A0",IF(Tableau1[[#This Row],[Statut lancement]]="X","OK","NOK"),IF(Tableau1[[#This Row],[Strat lancement]]="AA",IF(Tableau1[[#This Row],[Statut lancement]]="XX","OK","NOK"),IF(Tableau1[[#This Row],[Strat lancement]]="BB",IF(Tableau1[[#This Row],[Statut lancement]]="XXX","OK","NOK"))))</f>
        <v>OK</v>
      </c>
      <c r="U646" s="18" t="s">
        <v>2283</v>
      </c>
      <c r="V646" s="1" t="s">
        <v>2284</v>
      </c>
      <c r="W646" s="1" t="s">
        <v>217</v>
      </c>
      <c r="X646" s="2">
        <v>44148</v>
      </c>
      <c r="Y646" s="1" t="s">
        <v>2286</v>
      </c>
      <c r="Z646" s="1" t="s">
        <v>219</v>
      </c>
      <c r="AA646" s="2">
        <v>44140</v>
      </c>
      <c r="AB646" s="1" t="s">
        <v>220</v>
      </c>
      <c r="AC646" s="1" t="str">
        <f>VLOOKUP(Tableau1[[#This Row],[POposte]],Tableau8[#All],18,FALSE)</f>
        <v/>
      </c>
      <c r="AD646" s="236" t="str">
        <f>CONCATENATE(Tableau1[[#This Row],[Nº pièce référence]],Tableau1[[#This Row],[Poste de réf.]])</f>
        <v>450069977120</v>
      </c>
      <c r="AE646" s="237">
        <f>VLOOKUP(Tableau1[[#This Row],[POposte]],Tableau5[#All],5,FALSE)</f>
        <v>756.25</v>
      </c>
      <c r="AF646" s="238" t="s">
        <v>52</v>
      </c>
      <c r="AG646" s="237">
        <f>VLOOKUP(Tableau1[[#This Row],[POposte]],Tableau5[#All],6,FALSE)</f>
        <v>0</v>
      </c>
      <c r="AH646" s="238" t="s">
        <v>52</v>
      </c>
      <c r="AI646" s="239">
        <f>Tableau1[[#This Row],[Montant Engagé PO]]-Tableau1[[#This Row],[Montant Liquidé]]</f>
        <v>756.25</v>
      </c>
      <c r="AJ646" s="237" t="str">
        <f>VLOOKUP(Tableau1[[#This Row],[POposte]],Tableau5[#All],3,FALSE)</f>
        <v>300020910</v>
      </c>
      <c r="AK646" s="237" t="str">
        <f>VLOOKUP(Tableau1[[#This Row],[POposte]],Tableau5[#All],4,FALSE)</f>
        <v>1</v>
      </c>
      <c r="AL646" s="146" t="str">
        <f>VLOOKUP(Tableau1[[#This Row],[POposte]],Tableau5[#All],2,FALSE)</f>
        <v>254012121101</v>
      </c>
      <c r="AM646" s="243" t="str">
        <f>VLOOKUP(Tableau1[[#This Row],[POposte]],Tableau8[],9,FALSE)</f>
        <v>L</v>
      </c>
      <c r="AN646" s="241">
        <f>VLOOKUP(Tableau1[[#This Row],[POposte]],Tableau8[],16,FALSE)</f>
        <v>100</v>
      </c>
      <c r="AO646" s="200">
        <f>VLOOKUP(Tableau1[[#This Row],[POposte]],Tableau8[],17,FALSE)</f>
        <v>100</v>
      </c>
      <c r="AP646" s="1" t="str">
        <f>VLOOKUP(Tableau1[[#This Row],[POposte]],Tableau13[#All],10,FALSE)</f>
        <v>0800</v>
      </c>
      <c r="AQ646" s="1" t="str">
        <f>VLOOKUP(MID(Tableau1[[#This Row],[Codenva]],1,2),Tableau36[],2,FALSE)</f>
        <v>Overheidsopdrachten van beperkte waarde (0800)</v>
      </c>
      <c r="AR646" s="1" t="str">
        <f>VLOOKUP(Tableau1[[#This Row],[POposte]],Tableau13[#All],16,FALSE)</f>
        <v/>
      </c>
      <c r="AS646" s="285" t="str">
        <f>Tableau1[[#This Row],[KRC]]&amp;Tableau1[[#This Row],[Poste KRC]]</f>
        <v>3000209101</v>
      </c>
      <c r="AT646" s="1" t="e">
        <f>VLOOKUP(Tableau1[[#This Row],[Colonne3]],Tableau6[[#All],[krcposte]:[description ]],2,FALSE)</f>
        <v>#N/A</v>
      </c>
    </row>
    <row r="647" spans="1:46" x14ac:dyDescent="0.35">
      <c r="A647" s="1" t="str">
        <f>Tableau1[[#This Row],[Nº pièce référence]]</f>
        <v>4500698636</v>
      </c>
      <c r="B647" s="205"/>
      <c r="C647" s="1" t="s">
        <v>347</v>
      </c>
      <c r="D647" s="1"/>
      <c r="E647" s="1" t="s">
        <v>2064</v>
      </c>
      <c r="F647" s="178"/>
      <c r="G647" s="123"/>
      <c r="H647" s="73"/>
      <c r="I647" s="42"/>
      <c r="J647" s="73"/>
      <c r="K647" s="73"/>
      <c r="L647" s="176" t="s">
        <v>276</v>
      </c>
      <c r="M647" s="33" t="s">
        <v>332</v>
      </c>
      <c r="N647" s="42"/>
      <c r="O647" s="42"/>
      <c r="P647" s="73" t="s">
        <v>350</v>
      </c>
      <c r="Q647" s="73" t="s">
        <v>351</v>
      </c>
      <c r="R647" s="226" t="str">
        <f>VLOOKUP(Tableau1[[#This Row],[POposte]],Tableau8[],15,FALSE)</f>
        <v>BB</v>
      </c>
      <c r="S647" s="226" t="str">
        <f>VLOOKUP(Tableau1[[#This Row],[POposte]],Tableau8[],14,FALSE)</f>
        <v>XXX</v>
      </c>
      <c r="T647" s="75" t="str">
        <f>IF(Tableau1[[#This Row],[Strat lancement]]="A0",IF(Tableau1[[#This Row],[Statut lancement]]="X","OK","NOK"),IF(Tableau1[[#This Row],[Strat lancement]]="AA",IF(Tableau1[[#This Row],[Statut lancement]]="XX","OK","NOK"),IF(Tableau1[[#This Row],[Strat lancement]]="BB",IF(Tableau1[[#This Row],[Statut lancement]]="XXX","OK","NOK"))))</f>
        <v>OK</v>
      </c>
      <c r="U647" s="18" t="s">
        <v>2065</v>
      </c>
      <c r="V647" s="1" t="s">
        <v>2287</v>
      </c>
      <c r="W647" s="1" t="s">
        <v>88</v>
      </c>
      <c r="X647" s="2">
        <v>44164</v>
      </c>
      <c r="Y647" s="1" t="s">
        <v>2288</v>
      </c>
      <c r="Z647" s="1" t="s">
        <v>219</v>
      </c>
      <c r="AA647" s="2">
        <v>44132</v>
      </c>
      <c r="AB647" s="1"/>
      <c r="AC647" s="1" t="str">
        <f>VLOOKUP(Tableau1[[#This Row],[POposte]],Tableau8[#All],18,FALSE)</f>
        <v>I3</v>
      </c>
      <c r="AD647" s="236" t="str">
        <f>CONCATENATE(Tableau1[[#This Row],[Nº pièce référence]],Tableau1[[#This Row],[Poste de réf.]])</f>
        <v>450069863610</v>
      </c>
      <c r="AE647" s="237">
        <f>VLOOKUP(Tableau1[[#This Row],[POposte]],Tableau5[#All],5,FALSE)</f>
        <v>2359500</v>
      </c>
      <c r="AF647" s="238" t="s">
        <v>52</v>
      </c>
      <c r="AG647" s="237">
        <f>VLOOKUP(Tableau1[[#This Row],[POposte]],Tableau5[#All],6,FALSE)</f>
        <v>0</v>
      </c>
      <c r="AH647" s="238" t="s">
        <v>52</v>
      </c>
      <c r="AI647" s="239">
        <f>Tableau1[[#This Row],[Montant Engagé PO]]-Tableau1[[#This Row],[Montant Liquidé]]</f>
        <v>2359500</v>
      </c>
      <c r="AJ647" s="237" t="str">
        <f>VLOOKUP(Tableau1[[#This Row],[POposte]],Tableau5[#All],3,FALSE)</f>
        <v>300020861</v>
      </c>
      <c r="AK647" s="237" t="str">
        <f>VLOOKUP(Tableau1[[#This Row],[POposte]],Tableau5[#All],4,FALSE)</f>
        <v>2</v>
      </c>
      <c r="AL647" s="146" t="str">
        <f>VLOOKUP(Tableau1[[#This Row],[POposte]],Tableau5[#All],2,FALSE)</f>
        <v>255223121102</v>
      </c>
      <c r="AM647" s="237" t="str">
        <f>VLOOKUP(Tableau1[[#This Row],[POposte]],Tableau8[],9,FALSE)</f>
        <v>L</v>
      </c>
      <c r="AN647" s="241">
        <f>VLOOKUP(Tableau1[[#This Row],[POposte]],Tableau8[],16,FALSE)</f>
        <v>3000</v>
      </c>
      <c r="AO647" s="200">
        <f>VLOOKUP(Tableau1[[#This Row],[POposte]],Tableau8[],17,FALSE)</f>
        <v>3000</v>
      </c>
      <c r="AP647" s="1" t="str">
        <f>VLOOKUP(Tableau1[[#This Row],[POposte]],Tableau13[#All],10,FALSE)</f>
        <v>0500</v>
      </c>
      <c r="AQ647" s="1" t="str">
        <f>VLOOKUP(MID(Tableau1[[#This Row],[Codenva]],1,2),Tableau36[],2,FALSE)</f>
        <v>Onderhandelingsprocedure zonder voorafgaande bekendmaking (0500)</v>
      </c>
      <c r="AR647" s="1" t="str">
        <f>VLOOKUP(Tableau1[[#This Row],[POposte]],Tableau13[#All],16,FALSE)</f>
        <v/>
      </c>
      <c r="AS647" s="285" t="str">
        <f>Tableau1[[#This Row],[KRC]]&amp;Tableau1[[#This Row],[Poste KRC]]</f>
        <v>3000208612</v>
      </c>
      <c r="AT647" s="1" t="str">
        <f>VLOOKUP(Tableau1[[#This Row],[Colonne3]],Tableau6[[#All],[krcposte]:[description ]],2,FALSE)</f>
        <v>Testing/reactifs</v>
      </c>
    </row>
    <row r="648" spans="1:46" hidden="1" x14ac:dyDescent="0.35">
      <c r="A648" s="1" t="str">
        <f>Tableau1[[#This Row],[Nº pièce référence]]</f>
        <v>4500700057</v>
      </c>
      <c r="B648" s="124"/>
      <c r="C648" s="1"/>
      <c r="D648" s="1"/>
      <c r="E648" s="1"/>
      <c r="F648" s="178"/>
      <c r="G648" s="123"/>
      <c r="H648" s="73"/>
      <c r="I648" s="42"/>
      <c r="J648" s="73"/>
      <c r="K648" s="73"/>
      <c r="L648" s="1"/>
      <c r="M648" s="42"/>
      <c r="N648" s="42"/>
      <c r="O648" s="42"/>
      <c r="P648" s="42"/>
      <c r="Q648" s="73"/>
      <c r="R648" s="226" t="str">
        <f>VLOOKUP(Tableau1[[#This Row],[POposte]],Tableau8[],15,FALSE)</f>
        <v>A0</v>
      </c>
      <c r="S648" s="226" t="str">
        <f>VLOOKUP(Tableau1[[#This Row],[POposte]],Tableau8[],14,FALSE)</f>
        <v>X</v>
      </c>
      <c r="T648" s="75" t="str">
        <f>IF(Tableau1[[#This Row],[Strat lancement]]="A0",IF(Tableau1[[#This Row],[Statut lancement]]="X","OK","NOK"),IF(Tableau1[[#This Row],[Strat lancement]]="AA",IF(Tableau1[[#This Row],[Statut lancement]]="XX","OK","NOK"),IF(Tableau1[[#This Row],[Strat lancement]]="BB",IF(Tableau1[[#This Row],[Statut lancement]]="XXX","OK","NOK"))))</f>
        <v>OK</v>
      </c>
      <c r="U648" s="18" t="s">
        <v>2289</v>
      </c>
      <c r="V648" s="1" t="s">
        <v>2290</v>
      </c>
      <c r="W648" s="1" t="s">
        <v>88</v>
      </c>
      <c r="X648" s="2">
        <v>44141</v>
      </c>
      <c r="Y648" s="1" t="s">
        <v>2291</v>
      </c>
      <c r="Z648" s="1" t="s">
        <v>219</v>
      </c>
      <c r="AA648" s="2">
        <v>44141</v>
      </c>
      <c r="AB648" s="1" t="s">
        <v>220</v>
      </c>
      <c r="AC648" s="1" t="str">
        <f>VLOOKUP(Tableau1[[#This Row],[POposte]],Tableau8[#All],18,FALSE)</f>
        <v/>
      </c>
      <c r="AD648" s="236" t="str">
        <f>CONCATENATE(Tableau1[[#This Row],[Nº pièce référence]],Tableau1[[#This Row],[Poste de réf.]])</f>
        <v>450070005710</v>
      </c>
      <c r="AE648" s="237">
        <f>VLOOKUP(Tableau1[[#This Row],[POposte]],Tableau5[#All],5,FALSE)</f>
        <v>1936</v>
      </c>
      <c r="AF648" s="238" t="s">
        <v>52</v>
      </c>
      <c r="AG648" s="237">
        <f>VLOOKUP(Tableau1[[#This Row],[POposte]],Tableau5[#All],6,FALSE)</f>
        <v>1936</v>
      </c>
      <c r="AH648" s="238" t="s">
        <v>52</v>
      </c>
      <c r="AI648" s="239">
        <f>Tableau1[[#This Row],[Montant Engagé PO]]-Tableau1[[#This Row],[Montant Liquidé]]</f>
        <v>0</v>
      </c>
      <c r="AJ648" s="237" t="str">
        <f>VLOOKUP(Tableau1[[#This Row],[POposte]],Tableau5[#All],3,FALSE)</f>
        <v>300020900</v>
      </c>
      <c r="AK648" s="237" t="str">
        <f>VLOOKUP(Tableau1[[#This Row],[POposte]],Tableau5[#All],4,FALSE)</f>
        <v>5</v>
      </c>
      <c r="AL648" s="146" t="str">
        <f>VLOOKUP(Tableau1[[#This Row],[POposte]],Tableau5[#All],2,FALSE)</f>
        <v>255221121113</v>
      </c>
      <c r="AM648" s="243" t="str">
        <f>VLOOKUP(Tableau1[[#This Row],[POposte]],Tableau8[],9,FALSE)</f>
        <v>Z</v>
      </c>
      <c r="AN648" s="241">
        <f>VLOOKUP(Tableau1[[#This Row],[POposte]],Tableau8[],16,FALSE)</f>
        <v>1</v>
      </c>
      <c r="AO648" s="200">
        <f>VLOOKUP(Tableau1[[#This Row],[POposte]],Tableau8[],17,FALSE)</f>
        <v>0</v>
      </c>
      <c r="AP648" s="1" t="str">
        <f>VLOOKUP(Tableau1[[#This Row],[POposte]],Tableau13[#All],10,FALSE)</f>
        <v>0800</v>
      </c>
      <c r="AQ648" s="1" t="str">
        <f>VLOOKUP(MID(Tableau1[[#This Row],[Codenva]],1,2),Tableau36[],2,FALSE)</f>
        <v>Overheidsopdrachten van beperkte waarde (0800)</v>
      </c>
      <c r="AR648" s="1" t="str">
        <f>VLOOKUP(Tableau1[[#This Row],[POposte]],Tableau13[#All],16,FALSE)</f>
        <v/>
      </c>
      <c r="AS648" s="285" t="str">
        <f>Tableau1[[#This Row],[KRC]]&amp;Tableau1[[#This Row],[Poste KRC]]</f>
        <v>3000209005</v>
      </c>
      <c r="AT648" s="1" t="e">
        <f>VLOOKUP(Tableau1[[#This Row],[Colonne3]],Tableau6[[#All],[krcposte]:[description ]],2,FALSE)</f>
        <v>#N/A</v>
      </c>
    </row>
    <row r="649" spans="1:46" x14ac:dyDescent="0.35">
      <c r="A649" s="1" t="str">
        <f>Tableau1[[#This Row],[Nº pièce référence]]</f>
        <v>4500671679</v>
      </c>
      <c r="B649" s="205"/>
      <c r="C649" s="1"/>
      <c r="D649" s="1"/>
      <c r="E649" s="159" t="s">
        <v>1398</v>
      </c>
      <c r="F649" s="92"/>
      <c r="G649" s="123"/>
      <c r="H649" s="75">
        <v>43963</v>
      </c>
      <c r="I649" s="73">
        <v>16306</v>
      </c>
      <c r="J649" s="73"/>
      <c r="K649" s="73"/>
      <c r="L649" s="1" t="s">
        <v>253</v>
      </c>
      <c r="M649" s="213" t="s">
        <v>35</v>
      </c>
      <c r="N649" t="s">
        <v>163</v>
      </c>
      <c r="O649" t="s">
        <v>163</v>
      </c>
      <c r="P649" s="73"/>
      <c r="Q649" s="75" t="e">
        <v>#N/A</v>
      </c>
      <c r="R649" s="226" t="str">
        <f>VLOOKUP(Tableau1[[#This Row],[POposte]],Tableau8[],15,FALSE)</f>
        <v>BB</v>
      </c>
      <c r="S649" s="226" t="str">
        <f>VLOOKUP(Tableau1[[#This Row],[POposte]],Tableau8[],14,FALSE)</f>
        <v>XXX</v>
      </c>
      <c r="T649" s="75" t="str">
        <f>IF(Tableau1[[#This Row],[Strat lancement]]="A0",IF(Tableau1[[#This Row],[Statut lancement]]="X","OK","NOK"),IF(Tableau1[[#This Row],[Strat lancement]]="AA",IF(Tableau1[[#This Row],[Statut lancement]]="XX","OK","NOK"),IF(Tableau1[[#This Row],[Strat lancement]]="BB",IF(Tableau1[[#This Row],[Statut lancement]]="XXX","OK","NOK"))))</f>
        <v>OK</v>
      </c>
      <c r="U649" s="18" t="s">
        <v>1400</v>
      </c>
      <c r="V649" s="1" t="s">
        <v>2292</v>
      </c>
      <c r="W649" s="1" t="s">
        <v>88</v>
      </c>
      <c r="X649" s="2">
        <v>43948</v>
      </c>
      <c r="Y649" s="1" t="s">
        <v>2293</v>
      </c>
      <c r="Z649" s="1" t="s">
        <v>219</v>
      </c>
      <c r="AA649" s="2">
        <v>43948</v>
      </c>
      <c r="AB649" s="1" t="s">
        <v>220</v>
      </c>
      <c r="AC649" s="1" t="str">
        <f>VLOOKUP(Tableau1[[#This Row],[POposte]],Tableau8[#All],18,FALSE)</f>
        <v/>
      </c>
      <c r="AD649" s="236" t="str">
        <f>CONCATENATE(Tableau1[[#This Row],[Nº pièce référence]],Tableau1[[#This Row],[Poste de réf.]])</f>
        <v>450067167910</v>
      </c>
      <c r="AE649" s="237">
        <f>VLOOKUP(Tableau1[[#This Row],[POposte]],Tableau5[#All],5,FALSE)</f>
        <v>29894.400000000001</v>
      </c>
      <c r="AF649" s="238" t="s">
        <v>52</v>
      </c>
      <c r="AG649" s="237">
        <f>VLOOKUP(Tableau1[[#This Row],[POposte]],Tableau5[#All],6,FALSE)</f>
        <v>0</v>
      </c>
      <c r="AH649" s="238" t="s">
        <v>52</v>
      </c>
      <c r="AI649" s="239">
        <f>Tableau1[[#This Row],[Montant Engagé PO]]-Tableau1[[#This Row],[Montant Liquidé]]</f>
        <v>29894.400000000001</v>
      </c>
      <c r="AJ649" s="237" t="str">
        <f>VLOOKUP(Tableau1[[#This Row],[POposte]],Tableau5[#All],3,FALSE)</f>
        <v>300020895</v>
      </c>
      <c r="AK649" s="237" t="str">
        <f>VLOOKUP(Tableau1[[#This Row],[POposte]],Tableau5[#All],4,FALSE)</f>
        <v>1</v>
      </c>
      <c r="AL649" s="146" t="str">
        <f>VLOOKUP(Tableau1[[#This Row],[POposte]],Tableau5[#All],2,FALSE)</f>
        <v>252122121104</v>
      </c>
      <c r="AM649" s="237" t="str">
        <f>VLOOKUP(Tableau1[[#This Row],[POposte]],Tableau8[],9,FALSE)</f>
        <v>Z</v>
      </c>
      <c r="AN649" s="241">
        <f>VLOOKUP(Tableau1[[#This Row],[POposte]],Tableau8[],16,FALSE)</f>
        <v>1</v>
      </c>
      <c r="AO649" s="200">
        <f>VLOOKUP(Tableau1[[#This Row],[POposte]],Tableau8[],17,FALSE)</f>
        <v>0</v>
      </c>
      <c r="AP649" s="1" t="str">
        <f>VLOOKUP(Tableau1[[#This Row],[POposte]],Tableau13[#All],10,FALSE)</f>
        <v>0600</v>
      </c>
      <c r="AQ649" s="1" t="str">
        <f>VLOOKUP(MID(Tableau1[[#This Row],[Codenva]],1,2),Tableau36[],2,FALSE)</f>
        <v>Raamovereenkomsten (0600)</v>
      </c>
      <c r="AR649" s="1" t="str">
        <f>VLOOKUP(Tableau1[[#This Row],[POposte]],Tableau13[#All],16,FALSE)</f>
        <v/>
      </c>
      <c r="AS649" s="285" t="str">
        <f>Tableau1[[#This Row],[KRC]]&amp;Tableau1[[#This Row],[Poste KRC]]</f>
        <v>3000208951</v>
      </c>
      <c r="AT649" s="1">
        <f>VLOOKUP(Tableau1[[#This Row],[Colonne3]],Tableau6[[#All],[krcposte]:[description ]],2,FALSE)</f>
        <v>0</v>
      </c>
    </row>
    <row r="650" spans="1:46" hidden="1" x14ac:dyDescent="0.35">
      <c r="A650" s="1" t="str">
        <f>Tableau1[[#This Row],[Nº pièce référence]]</f>
        <v>4500674198</v>
      </c>
      <c r="B650" s="205" t="s">
        <v>2294</v>
      </c>
      <c r="C650" s="168" t="s">
        <v>108</v>
      </c>
      <c r="D650" s="168" t="s">
        <v>1771</v>
      </c>
      <c r="E650" s="168" t="s">
        <v>1398</v>
      </c>
      <c r="F650" s="170">
        <v>96943.2</v>
      </c>
      <c r="G650" s="134"/>
      <c r="H650" s="75">
        <v>44040</v>
      </c>
      <c r="I650" s="42">
        <v>19588</v>
      </c>
      <c r="J650" s="76"/>
      <c r="K650" s="112" t="s">
        <v>1722</v>
      </c>
      <c r="L650" s="168" t="s">
        <v>1853</v>
      </c>
      <c r="M650" s="209" t="s">
        <v>276</v>
      </c>
      <c r="N650" s="42"/>
      <c r="O650" s="42"/>
      <c r="P650" s="42"/>
      <c r="Q650" s="112" t="s">
        <v>1722</v>
      </c>
      <c r="R650" s="226" t="e">
        <f>VLOOKUP(Tableau1[[#This Row],[POposte]],Tableau8[],15,FALSE)</f>
        <v>#N/A</v>
      </c>
      <c r="S650" s="226" t="e">
        <f>VLOOKUP(Tableau1[[#This Row],[POposte]],Tableau8[],14,FALSE)</f>
        <v>#N/A</v>
      </c>
      <c r="T650" s="112" t="e">
        <f>IF(Tableau1[[#This Row],[Strat lancement]]="A0",IF(Tableau1[[#This Row],[Statut lancement]]="X","OK","NOK"),IF(Tableau1[[#This Row],[Strat lancement]]="AA",IF(Tableau1[[#This Row],[Statut lancement]]="XX","OK","NOK"),IF(Tableau1[[#This Row],[Strat lancement]]="BB",IF(Tableau1[[#This Row],[Statut lancement]]="XXX","OK","NOK"))))</f>
        <v>#N/A</v>
      </c>
      <c r="U650" s="18"/>
      <c r="V650" s="171" t="s">
        <v>1401</v>
      </c>
      <c r="W650" s="171" t="s">
        <v>217</v>
      </c>
      <c r="X650" s="78"/>
      <c r="Y650" s="168" t="s">
        <v>109</v>
      </c>
      <c r="Z650" s="77"/>
      <c r="AA650" s="78"/>
      <c r="AB650" s="77"/>
      <c r="AC650" s="77" t="e">
        <f>VLOOKUP(Tableau1[[#This Row],[POposte]],Tableau8[#All],18,FALSE)</f>
        <v>#N/A</v>
      </c>
      <c r="AD650" s="236" t="str">
        <f>CONCATENATE(Tableau1[[#This Row],[Nº pièce référence]],Tableau1[[#This Row],[Poste de réf.]])</f>
        <v>450067419820</v>
      </c>
      <c r="AE650" s="237" t="e">
        <f>VLOOKUP(Tableau1[[#This Row],[POposte]],Tableau5[#All],5,FALSE)</f>
        <v>#N/A</v>
      </c>
      <c r="AF650" s="238" t="s">
        <v>52</v>
      </c>
      <c r="AG650" s="237" t="e">
        <f>VLOOKUP(Tableau1[[#This Row],[POposte]],Tableau5[#All],6,FALSE)</f>
        <v>#N/A</v>
      </c>
      <c r="AH650" s="238" t="s">
        <v>52</v>
      </c>
      <c r="AI650" s="239" t="e">
        <f>Tableau1[[#This Row],[Montant Engagé PO]]-Tableau1[[#This Row],[Montant Liquidé]]</f>
        <v>#N/A</v>
      </c>
      <c r="AJ650" s="237" t="e">
        <f>VLOOKUP(Tableau1[[#This Row],[POposte]],Tableau5[#All],3,FALSE)</f>
        <v>#N/A</v>
      </c>
      <c r="AK650" s="237" t="e">
        <f>VLOOKUP(Tableau1[[#This Row],[POposte]],Tableau5[#All],4,FALSE)</f>
        <v>#N/A</v>
      </c>
      <c r="AL650" s="156" t="s">
        <v>60</v>
      </c>
      <c r="AM650" s="242" t="e">
        <f>VLOOKUP(Tableau1[[#This Row],[POposte]],Tableau8[],9,FALSE)</f>
        <v>#N/A</v>
      </c>
      <c r="AN650" s="241" t="e">
        <f>VLOOKUP(Tableau1[[#This Row],[POposte]],Tableau8[],16,FALSE)</f>
        <v>#N/A</v>
      </c>
      <c r="AO650" s="200" t="e">
        <f>VLOOKUP(Tableau1[[#This Row],[POposte]],Tableau8[],17,FALSE)</f>
        <v>#N/A</v>
      </c>
      <c r="AP650" s="1" t="e">
        <f>VLOOKUP(Tableau1[[#This Row],[POposte]],Tableau13[#All],10,FALSE)</f>
        <v>#N/A</v>
      </c>
      <c r="AQ650" s="1" t="e">
        <f>VLOOKUP(MID(Tableau1[[#This Row],[Codenva]],1,2),Tableau36[],2,FALSE)</f>
        <v>#N/A</v>
      </c>
      <c r="AR650" s="1" t="e">
        <f>VLOOKUP(Tableau1[[#This Row],[POposte]],Tableau13[#All],16,FALSE)</f>
        <v>#N/A</v>
      </c>
      <c r="AS650" s="285" t="e">
        <f>Tableau1[[#This Row],[KRC]]&amp;Tableau1[[#This Row],[Poste KRC]]</f>
        <v>#N/A</v>
      </c>
      <c r="AT650" s="1" t="e">
        <f>VLOOKUP(Tableau1[[#This Row],[Colonne3]],Tableau6[[#All],[krcposte]:[description ]],2,FALSE)</f>
        <v>#N/A</v>
      </c>
    </row>
    <row r="651" spans="1:46" hidden="1" x14ac:dyDescent="0.35">
      <c r="A651" s="1">
        <f>Tableau1[[#This Row],[Nº pièce référence]]</f>
        <v>0</v>
      </c>
      <c r="B651" s="214" t="s">
        <v>2295</v>
      </c>
      <c r="C651" s="168" t="s">
        <v>105</v>
      </c>
      <c r="D651" s="168" t="s">
        <v>1771</v>
      </c>
      <c r="E651" s="168" t="s">
        <v>1398</v>
      </c>
      <c r="F651" s="170">
        <v>115099.01</v>
      </c>
      <c r="G651" s="134"/>
      <c r="H651" s="75">
        <v>44040</v>
      </c>
      <c r="I651" s="42">
        <v>19592</v>
      </c>
      <c r="J651" s="155"/>
      <c r="K651" s="112" t="s">
        <v>1722</v>
      </c>
      <c r="L651" s="168" t="s">
        <v>1853</v>
      </c>
      <c r="M651" s="209" t="s">
        <v>276</v>
      </c>
      <c r="N651" s="42"/>
      <c r="O651" s="42"/>
      <c r="P651" s="42"/>
      <c r="Q651" s="112" t="s">
        <v>1722</v>
      </c>
      <c r="R651" s="226" t="e">
        <f>VLOOKUP(Tableau1[[#This Row],[POposte]],Tableau8[],15,FALSE)</f>
        <v>#N/A</v>
      </c>
      <c r="S651" s="226" t="e">
        <f>VLOOKUP(Tableau1[[#This Row],[POposte]],Tableau8[],14,FALSE)</f>
        <v>#N/A</v>
      </c>
      <c r="T651" s="112" t="e">
        <f>IF(Tableau1[[#This Row],[Strat lancement]]="A0",IF(Tableau1[[#This Row],[Statut lancement]]="X","OK","NOK"),IF(Tableau1[[#This Row],[Strat lancement]]="AA",IF(Tableau1[[#This Row],[Statut lancement]]="XX","OK","NOK"),IF(Tableau1[[#This Row],[Strat lancement]]="BB",IF(Tableau1[[#This Row],[Statut lancement]]="XXX","OK","NOK"))))</f>
        <v>#N/A</v>
      </c>
      <c r="U651" s="18"/>
      <c r="V651" s="168"/>
      <c r="W651" s="168"/>
      <c r="X651" s="78"/>
      <c r="Y651" s="168" t="s">
        <v>106</v>
      </c>
      <c r="Z651" s="77"/>
      <c r="AA651" s="78"/>
      <c r="AB651" s="77"/>
      <c r="AC651" s="77" t="e">
        <f>VLOOKUP(Tableau1[[#This Row],[POposte]],Tableau8[#All],18,FALSE)</f>
        <v>#N/A</v>
      </c>
      <c r="AD651" s="236" t="str">
        <f>CONCATENATE(Tableau1[[#This Row],[Nº pièce référence]],Tableau1[[#This Row],[Poste de réf.]])</f>
        <v/>
      </c>
      <c r="AE651" s="237" t="e">
        <f>VLOOKUP(Tableau1[[#This Row],[POposte]],Tableau5[#All],5,FALSE)</f>
        <v>#N/A</v>
      </c>
      <c r="AF651" s="238" t="s">
        <v>52</v>
      </c>
      <c r="AG651" s="237" t="e">
        <f>VLOOKUP(Tableau1[[#This Row],[POposte]],Tableau5[#All],6,FALSE)</f>
        <v>#N/A</v>
      </c>
      <c r="AH651" s="238" t="s">
        <v>52</v>
      </c>
      <c r="AI651" s="239" t="e">
        <f>Tableau1[[#This Row],[Montant Engagé PO]]-Tableau1[[#This Row],[Montant Liquidé]]</f>
        <v>#N/A</v>
      </c>
      <c r="AJ651" s="237" t="e">
        <f>VLOOKUP(Tableau1[[#This Row],[POposte]],Tableau5[#All],3,FALSE)</f>
        <v>#N/A</v>
      </c>
      <c r="AK651" s="237" t="e">
        <f>VLOOKUP(Tableau1[[#This Row],[POposte]],Tableau5[#All],4,FALSE)</f>
        <v>#N/A</v>
      </c>
      <c r="AL651" s="156" t="s">
        <v>60</v>
      </c>
      <c r="AM651" s="242" t="e">
        <f>VLOOKUP(Tableau1[[#This Row],[POposte]],Tableau8[],9,FALSE)</f>
        <v>#N/A</v>
      </c>
      <c r="AN651" s="241" t="e">
        <f>VLOOKUP(Tableau1[[#This Row],[POposte]],Tableau8[],16,FALSE)</f>
        <v>#N/A</v>
      </c>
      <c r="AO651" s="200" t="e">
        <f>VLOOKUP(Tableau1[[#This Row],[POposte]],Tableau8[],17,FALSE)</f>
        <v>#N/A</v>
      </c>
      <c r="AP651" s="1" t="e">
        <f>VLOOKUP(Tableau1[[#This Row],[POposte]],Tableau13[#All],10,FALSE)</f>
        <v>#N/A</v>
      </c>
      <c r="AQ651" s="1" t="e">
        <f>VLOOKUP(MID(Tableau1[[#This Row],[Codenva]],1,2),Tableau36[],2,FALSE)</f>
        <v>#N/A</v>
      </c>
      <c r="AR651" s="1" t="e">
        <f>VLOOKUP(Tableau1[[#This Row],[POposte]],Tableau13[#All],16,FALSE)</f>
        <v>#N/A</v>
      </c>
      <c r="AS651" s="285" t="e">
        <f>Tableau1[[#This Row],[KRC]]&amp;Tableau1[[#This Row],[Poste KRC]]</f>
        <v>#N/A</v>
      </c>
      <c r="AT651" s="1" t="e">
        <f>VLOOKUP(Tableau1[[#This Row],[Colonne3]],Tableau6[[#All],[krcposte]:[description ]],2,FALSE)</f>
        <v>#N/A</v>
      </c>
    </row>
    <row r="652" spans="1:46" hidden="1" x14ac:dyDescent="0.35">
      <c r="A652" s="1" t="str">
        <f>Tableau1[[#This Row],[Nº pièce référence]]</f>
        <v>4500701076</v>
      </c>
      <c r="B652" s="124"/>
      <c r="C652" s="1"/>
      <c r="D652" s="1"/>
      <c r="E652" s="1"/>
      <c r="F652" s="178"/>
      <c r="G652" s="123"/>
      <c r="H652" s="73"/>
      <c r="I652" s="42"/>
      <c r="J652" s="73"/>
      <c r="K652" s="73"/>
      <c r="L652" s="1"/>
      <c r="M652" s="42"/>
      <c r="N652" s="42"/>
      <c r="O652" s="42"/>
      <c r="P652" s="42"/>
      <c r="Q652" s="73"/>
      <c r="R652" s="226" t="str">
        <f>VLOOKUP(Tableau1[[#This Row],[POposte]],Tableau8[],15,FALSE)</f>
        <v>AA</v>
      </c>
      <c r="S652" s="226" t="str">
        <f>VLOOKUP(Tableau1[[#This Row],[POposte]],Tableau8[],14,FALSE)</f>
        <v>XX</v>
      </c>
      <c r="T652" s="75" t="str">
        <f>IF(Tableau1[[#This Row],[Strat lancement]]="A0",IF(Tableau1[[#This Row],[Statut lancement]]="X","OK","NOK"),IF(Tableau1[[#This Row],[Strat lancement]]="AA",IF(Tableau1[[#This Row],[Statut lancement]]="XX","OK","NOK"),IF(Tableau1[[#This Row],[Strat lancement]]="BB",IF(Tableau1[[#This Row],[Statut lancement]]="XXX","OK","NOK"))))</f>
        <v>OK</v>
      </c>
      <c r="U652" s="18" t="s">
        <v>2296</v>
      </c>
      <c r="V652" s="1" t="s">
        <v>2297</v>
      </c>
      <c r="W652" s="1" t="s">
        <v>88</v>
      </c>
      <c r="X652" s="2">
        <v>44148</v>
      </c>
      <c r="Y652" s="1" t="s">
        <v>2298</v>
      </c>
      <c r="Z652" s="1" t="s">
        <v>219</v>
      </c>
      <c r="AA652" s="2">
        <v>44148</v>
      </c>
      <c r="AB652" s="1" t="s">
        <v>220</v>
      </c>
      <c r="AC652" s="1" t="str">
        <f>VLOOKUP(Tableau1[[#This Row],[POposte]],Tableau8[#All],18,FALSE)</f>
        <v/>
      </c>
      <c r="AD652" s="236" t="str">
        <f>CONCATENATE(Tableau1[[#This Row],[Nº pièce référence]],Tableau1[[#This Row],[Poste de réf.]])</f>
        <v>450070107610</v>
      </c>
      <c r="AE652" s="237" t="e">
        <f>VLOOKUP(Tableau1[[#This Row],[POposte]],Tableau5[#All],5,FALSE)</f>
        <v>#N/A</v>
      </c>
      <c r="AF652" s="238" t="s">
        <v>52</v>
      </c>
      <c r="AG652" s="237" t="e">
        <f>VLOOKUP(Tableau1[[#This Row],[POposte]],Tableau5[#All],6,FALSE)</f>
        <v>#N/A</v>
      </c>
      <c r="AH652" s="238" t="s">
        <v>52</v>
      </c>
      <c r="AI652" s="239" t="e">
        <f>Tableau1[[#This Row],[Montant Engagé PO]]-Tableau1[[#This Row],[Montant Liquidé]]</f>
        <v>#N/A</v>
      </c>
      <c r="AJ652" s="237" t="e">
        <f>VLOOKUP(Tableau1[[#This Row],[POposte]],Tableau5[#All],3,FALSE)</f>
        <v>#N/A</v>
      </c>
      <c r="AK652" s="237" t="e">
        <f>VLOOKUP(Tableau1[[#This Row],[POposte]],Tableau5[#All],4,FALSE)</f>
        <v>#N/A</v>
      </c>
      <c r="AL652" s="146" t="e">
        <f>VLOOKUP(Tableau1[[#This Row],[POposte]],Tableau5[#All],2,FALSE)</f>
        <v>#N/A</v>
      </c>
      <c r="AM652" s="243" t="str">
        <f>VLOOKUP(Tableau1[[#This Row],[POposte]],Tableau8[],9,FALSE)</f>
        <v>Z</v>
      </c>
      <c r="AN652" s="241">
        <f>VLOOKUP(Tableau1[[#This Row],[POposte]],Tableau8[],16,FALSE)</f>
        <v>1</v>
      </c>
      <c r="AO652" s="200">
        <f>VLOOKUP(Tableau1[[#This Row],[POposte]],Tableau8[],17,FALSE)</f>
        <v>0</v>
      </c>
      <c r="AP652" s="1" t="str">
        <f>VLOOKUP(Tableau1[[#This Row],[POposte]],Tableau13[#All],10,FALSE)</f>
        <v>0500</v>
      </c>
      <c r="AQ652" s="1" t="str">
        <f>VLOOKUP(MID(Tableau1[[#This Row],[Codenva]],1,2),Tableau36[],2,FALSE)</f>
        <v>Onderhandelingsprocedure zonder voorafgaande bekendmaking (0500)</v>
      </c>
      <c r="AR652" s="1" t="str">
        <f>VLOOKUP(Tableau1[[#This Row],[POposte]],Tableau13[#All],16,FALSE)</f>
        <v/>
      </c>
      <c r="AS652" s="285" t="e">
        <f>Tableau1[[#This Row],[KRC]]&amp;Tableau1[[#This Row],[Poste KRC]]</f>
        <v>#N/A</v>
      </c>
      <c r="AT652" s="1" t="e">
        <f>VLOOKUP(Tableau1[[#This Row],[Colonne3]],Tableau6[[#All],[krcposte]:[description ]],2,FALSE)</f>
        <v>#N/A</v>
      </c>
    </row>
    <row r="653" spans="1:46" hidden="1" x14ac:dyDescent="0.35">
      <c r="A653" s="1">
        <f>Tableau1[[#This Row],[Nº pièce référence]]</f>
        <v>0</v>
      </c>
      <c r="B653" s="132" t="s">
        <v>1868</v>
      </c>
      <c r="C653" s="77" t="s">
        <v>75</v>
      </c>
      <c r="D653" s="77" t="s">
        <v>76</v>
      </c>
      <c r="E653" s="77" t="s">
        <v>1398</v>
      </c>
      <c r="F653" s="79">
        <v>140000</v>
      </c>
      <c r="G653" s="134"/>
      <c r="H653" s="75"/>
      <c r="I653" s="42"/>
      <c r="J653" s="76"/>
      <c r="K653" s="112">
        <v>44084</v>
      </c>
      <c r="L653" s="77" t="s">
        <v>1853</v>
      </c>
      <c r="M653" s="42"/>
      <c r="N653" s="42"/>
      <c r="O653" s="42"/>
      <c r="P653" s="42"/>
      <c r="Q653" s="76"/>
      <c r="R653" s="226" t="e">
        <f>VLOOKUP(Tableau1[[#This Row],[POposte]],Tableau8[],15,FALSE)</f>
        <v>#N/A</v>
      </c>
      <c r="S653" s="226" t="e">
        <f>VLOOKUP(Tableau1[[#This Row],[POposte]],Tableau8[],14,FALSE)</f>
        <v>#N/A</v>
      </c>
      <c r="T653" s="112" t="e">
        <f>IF(Tableau1[[#This Row],[Strat lancement]]="A0",IF(Tableau1[[#This Row],[Statut lancement]]="X","OK","NOK"),IF(Tableau1[[#This Row],[Strat lancement]]="AA",IF(Tableau1[[#This Row],[Statut lancement]]="XX","OK","NOK"),IF(Tableau1[[#This Row],[Strat lancement]]="BB",IF(Tableau1[[#This Row],[Statut lancement]]="XXX","OK","NOK"))))</f>
        <v>#N/A</v>
      </c>
      <c r="U653" s="18"/>
      <c r="V653" s="77"/>
      <c r="W653" s="77"/>
      <c r="X653" s="78"/>
      <c r="Y653" s="77" t="s">
        <v>76</v>
      </c>
      <c r="Z653" s="77"/>
      <c r="AA653" s="78"/>
      <c r="AB653" s="77"/>
      <c r="AC653" s="77" t="e">
        <f>VLOOKUP(Tableau1[[#This Row],[POposte]],Tableau8[#All],18,FALSE)</f>
        <v>#N/A</v>
      </c>
      <c r="AD653" s="236" t="str">
        <f>CONCATENATE(Tableau1[[#This Row],[Nº pièce référence]],Tableau1[[#This Row],[Poste de réf.]])</f>
        <v/>
      </c>
      <c r="AE653" s="237" t="e">
        <f>VLOOKUP(Tableau1[[#This Row],[POposte]],Tableau5[#All],5,FALSE)</f>
        <v>#N/A</v>
      </c>
      <c r="AF653" s="238" t="s">
        <v>52</v>
      </c>
      <c r="AG653" s="237" t="e">
        <f>VLOOKUP(Tableau1[[#This Row],[POposte]],Tableau5[#All],6,FALSE)</f>
        <v>#N/A</v>
      </c>
      <c r="AH653" s="238" t="s">
        <v>52</v>
      </c>
      <c r="AI653" s="239" t="e">
        <f>Tableau1[[#This Row],[Montant Engagé PO]]-Tableau1[[#This Row],[Montant Liquidé]]</f>
        <v>#N/A</v>
      </c>
      <c r="AJ653" s="237" t="e">
        <f>VLOOKUP(Tableau1[[#This Row],[POposte]],Tableau5[#All],3,FALSE)</f>
        <v>#N/A</v>
      </c>
      <c r="AK653" s="237" t="e">
        <f>VLOOKUP(Tableau1[[#This Row],[POposte]],Tableau5[#All],4,FALSE)</f>
        <v>#N/A</v>
      </c>
      <c r="AL653" s="156" t="s">
        <v>60</v>
      </c>
      <c r="AM653" s="242" t="e">
        <f>VLOOKUP(Tableau1[[#This Row],[POposte]],Tableau8[],9,FALSE)</f>
        <v>#N/A</v>
      </c>
      <c r="AN653" s="241" t="e">
        <f>VLOOKUP(Tableau1[[#This Row],[POposte]],Tableau8[],16,FALSE)</f>
        <v>#N/A</v>
      </c>
      <c r="AO653" s="200" t="e">
        <f>VLOOKUP(Tableau1[[#This Row],[POposte]],Tableau8[],17,FALSE)</f>
        <v>#N/A</v>
      </c>
      <c r="AP653" s="1" t="e">
        <f>VLOOKUP(Tableau1[[#This Row],[POposte]],Tableau13[#All],10,FALSE)</f>
        <v>#N/A</v>
      </c>
      <c r="AQ653" s="1" t="e">
        <f>VLOOKUP(MID(Tableau1[[#This Row],[Codenva]],1,2),Tableau36[],2,FALSE)</f>
        <v>#N/A</v>
      </c>
      <c r="AR653" s="1" t="e">
        <f>VLOOKUP(Tableau1[[#This Row],[POposte]],Tableau13[#All],16,FALSE)</f>
        <v>#N/A</v>
      </c>
      <c r="AS653" s="285" t="e">
        <f>Tableau1[[#This Row],[KRC]]&amp;Tableau1[[#This Row],[Poste KRC]]</f>
        <v>#N/A</v>
      </c>
      <c r="AT653" s="1" t="e">
        <f>VLOOKUP(Tableau1[[#This Row],[Colonne3]],Tableau6[[#All],[krcposte]:[description ]],2,FALSE)</f>
        <v>#N/A</v>
      </c>
    </row>
    <row r="654" spans="1:46" x14ac:dyDescent="0.35">
      <c r="A654" s="1" t="str">
        <f>Tableau1[[#This Row],[Nº pièce référence]]</f>
        <v>4500701521</v>
      </c>
      <c r="B654" s="124"/>
      <c r="C654" s="1"/>
      <c r="D654" s="1" t="s">
        <v>2299</v>
      </c>
      <c r="E654" s="1" t="s">
        <v>349</v>
      </c>
      <c r="F654" s="178"/>
      <c r="G654" s="123"/>
      <c r="H654" s="73"/>
      <c r="I654" s="42"/>
      <c r="J654" s="73"/>
      <c r="K654" s="73"/>
      <c r="L654" s="1" t="s">
        <v>276</v>
      </c>
      <c r="M654" s="42"/>
      <c r="N654" s="42"/>
      <c r="O654" s="42"/>
      <c r="P654" s="42"/>
      <c r="Q654" s="73"/>
      <c r="R654" s="226" t="str">
        <f>VLOOKUP(Tableau1[[#This Row],[POposte]],Tableau8[],15,FALSE)</f>
        <v>BB</v>
      </c>
      <c r="S654" s="226" t="str">
        <f>VLOOKUP(Tableau1[[#This Row],[POposte]],Tableau8[],14,FALSE)</f>
        <v>XXX</v>
      </c>
      <c r="T654" s="75" t="str">
        <f>IF(Tableau1[[#This Row],[Strat lancement]]="A0",IF(Tableau1[[#This Row],[Statut lancement]]="X","OK","NOK"),IF(Tableau1[[#This Row],[Strat lancement]]="AA",IF(Tableau1[[#This Row],[Statut lancement]]="XX","OK","NOK"),IF(Tableau1[[#This Row],[Strat lancement]]="BB",IF(Tableau1[[#This Row],[Statut lancement]]="XXX","OK","NOK"))))</f>
        <v>OK</v>
      </c>
      <c r="U654" s="18" t="s">
        <v>352</v>
      </c>
      <c r="V654" s="1" t="s">
        <v>2300</v>
      </c>
      <c r="W654" s="1" t="s">
        <v>88</v>
      </c>
      <c r="X654" s="2">
        <v>44162</v>
      </c>
      <c r="Y654" s="1" t="s">
        <v>1793</v>
      </c>
      <c r="Z654" s="1" t="s">
        <v>219</v>
      </c>
      <c r="AA654" s="2">
        <v>44152</v>
      </c>
      <c r="AB654" s="1" t="s">
        <v>220</v>
      </c>
      <c r="AC654" s="1" t="str">
        <f>VLOOKUP(Tableau1[[#This Row],[POposte]],Tableau8[#All],18,FALSE)</f>
        <v/>
      </c>
      <c r="AD654" s="236" t="str">
        <f>CONCATENATE(Tableau1[[#This Row],[Nº pièce référence]],Tableau1[[#This Row],[Poste de réf.]])</f>
        <v>450070152110</v>
      </c>
      <c r="AE654" s="237">
        <f>VLOOKUP(Tableau1[[#This Row],[POposte]],Tableau5[#All],5,FALSE)</f>
        <v>7963184</v>
      </c>
      <c r="AF654" s="238" t="s">
        <v>52</v>
      </c>
      <c r="AG654" s="237">
        <f>VLOOKUP(Tableau1[[#This Row],[POposte]],Tableau5[#All],6,FALSE)</f>
        <v>7963180.6100000003</v>
      </c>
      <c r="AH654" s="238" t="s">
        <v>52</v>
      </c>
      <c r="AI654" s="239">
        <f>Tableau1[[#This Row],[Montant Engagé PO]]-Tableau1[[#This Row],[Montant Liquidé]]</f>
        <v>3.3899999996647239</v>
      </c>
      <c r="AJ654" s="237" t="str">
        <f>VLOOKUP(Tableau1[[#This Row],[POposte]],Tableau5[#All],3,FALSE)</f>
        <v>300020861</v>
      </c>
      <c r="AK654" s="237" t="str">
        <f>VLOOKUP(Tableau1[[#This Row],[POposte]],Tableau5[#All],4,FALSE)</f>
        <v>2</v>
      </c>
      <c r="AL654" s="146" t="str">
        <f>VLOOKUP(Tableau1[[#This Row],[POposte]],Tableau5[#All],2,FALSE)</f>
        <v>255223121102</v>
      </c>
      <c r="AM654" s="243" t="str">
        <f>VLOOKUP(Tableau1[[#This Row],[POposte]],Tableau8[],9,FALSE)</f>
        <v>L</v>
      </c>
      <c r="AN654" s="241">
        <f>VLOOKUP(Tableau1[[#This Row],[POposte]],Tableau8[],16,FALSE)</f>
        <v>700</v>
      </c>
      <c r="AO654" s="200">
        <f>VLOOKUP(Tableau1[[#This Row],[POposte]],Tableau8[],17,FALSE)</f>
        <v>0</v>
      </c>
      <c r="AP654" s="1" t="str">
        <f>VLOOKUP(Tableau1[[#This Row],[POposte]],Tableau13[#All],10,FALSE)</f>
        <v>0500</v>
      </c>
      <c r="AQ654" s="1" t="str">
        <f>VLOOKUP(MID(Tableau1[[#This Row],[Codenva]],1,2),Tableau36[],2,FALSE)</f>
        <v>Onderhandelingsprocedure zonder voorafgaande bekendmaking (0500)</v>
      </c>
      <c r="AR654" s="1" t="str">
        <f>VLOOKUP(Tableau1[[#This Row],[POposte]],Tableau13[#All],16,FALSE)</f>
        <v/>
      </c>
      <c r="AS654" s="285" t="str">
        <f>Tableau1[[#This Row],[KRC]]&amp;Tableau1[[#This Row],[Poste KRC]]</f>
        <v>3000208612</v>
      </c>
      <c r="AT654" s="1" t="str">
        <f>VLOOKUP(Tableau1[[#This Row],[Colonne3]],Tableau6[[#All],[krcposte]:[description ]],2,FALSE)</f>
        <v>Testing/reactifs</v>
      </c>
    </row>
    <row r="655" spans="1:46" hidden="1" x14ac:dyDescent="0.35">
      <c r="A655" s="1">
        <f>Tableau1[[#This Row],[Nº pièce référence]]</f>
        <v>0</v>
      </c>
      <c r="B655" s="132" t="s">
        <v>1868</v>
      </c>
      <c r="C655" s="77" t="s">
        <v>79</v>
      </c>
      <c r="D655" s="77" t="s">
        <v>80</v>
      </c>
      <c r="E655" s="77" t="s">
        <v>1398</v>
      </c>
      <c r="F655" s="79">
        <v>130000</v>
      </c>
      <c r="G655" s="134"/>
      <c r="H655" s="75"/>
      <c r="I655" s="42"/>
      <c r="J655" s="76"/>
      <c r="K655" s="112">
        <v>44084</v>
      </c>
      <c r="L655" s="77" t="s">
        <v>1853</v>
      </c>
      <c r="M655" s="42"/>
      <c r="N655" s="42"/>
      <c r="O655" s="42"/>
      <c r="P655" s="42"/>
      <c r="Q655" s="76"/>
      <c r="R655" s="226" t="e">
        <f>VLOOKUP(Tableau1[[#This Row],[POposte]],Tableau8[],15,FALSE)</f>
        <v>#N/A</v>
      </c>
      <c r="S655" s="226" t="e">
        <f>VLOOKUP(Tableau1[[#This Row],[POposte]],Tableau8[],14,FALSE)</f>
        <v>#N/A</v>
      </c>
      <c r="T655" s="112" t="e">
        <f>IF(Tableau1[[#This Row],[Strat lancement]]="A0",IF(Tableau1[[#This Row],[Statut lancement]]="X","OK","NOK"),IF(Tableau1[[#This Row],[Strat lancement]]="AA",IF(Tableau1[[#This Row],[Statut lancement]]="XX","OK","NOK"),IF(Tableau1[[#This Row],[Strat lancement]]="BB",IF(Tableau1[[#This Row],[Statut lancement]]="XXX","OK","NOK"))))</f>
        <v>#N/A</v>
      </c>
      <c r="U655" s="18"/>
      <c r="V655" s="77"/>
      <c r="W655" s="77"/>
      <c r="X655" s="78"/>
      <c r="Y655" s="77" t="s">
        <v>80</v>
      </c>
      <c r="Z655" s="77"/>
      <c r="AA655" s="78"/>
      <c r="AB655" s="77"/>
      <c r="AC655" s="77" t="e">
        <f>VLOOKUP(Tableau1[[#This Row],[POposte]],Tableau8[#All],18,FALSE)</f>
        <v>#N/A</v>
      </c>
      <c r="AD655" s="236" t="str">
        <f>CONCATENATE(Tableau1[[#This Row],[Nº pièce référence]],Tableau1[[#This Row],[Poste de réf.]])</f>
        <v/>
      </c>
      <c r="AE655" s="237" t="e">
        <f>VLOOKUP(Tableau1[[#This Row],[POposte]],Tableau5[#All],5,FALSE)</f>
        <v>#N/A</v>
      </c>
      <c r="AF655" s="238" t="s">
        <v>52</v>
      </c>
      <c r="AG655" s="237" t="e">
        <f>VLOOKUP(Tableau1[[#This Row],[POposte]],Tableau5[#All],6,FALSE)</f>
        <v>#N/A</v>
      </c>
      <c r="AH655" s="238" t="s">
        <v>52</v>
      </c>
      <c r="AI655" s="239" t="e">
        <f>Tableau1[[#This Row],[Montant Engagé PO]]-Tableau1[[#This Row],[Montant Liquidé]]</f>
        <v>#N/A</v>
      </c>
      <c r="AJ655" s="237" t="e">
        <f>VLOOKUP(Tableau1[[#This Row],[POposte]],Tableau5[#All],3,FALSE)</f>
        <v>#N/A</v>
      </c>
      <c r="AK655" s="237" t="e">
        <f>VLOOKUP(Tableau1[[#This Row],[POposte]],Tableau5[#All],4,FALSE)</f>
        <v>#N/A</v>
      </c>
      <c r="AL655" s="156" t="s">
        <v>60</v>
      </c>
      <c r="AM655" s="242" t="e">
        <f>VLOOKUP(Tableau1[[#This Row],[POposte]],Tableau8[],9,FALSE)</f>
        <v>#N/A</v>
      </c>
      <c r="AN655" s="241" t="e">
        <f>VLOOKUP(Tableau1[[#This Row],[POposte]],Tableau8[],16,FALSE)</f>
        <v>#N/A</v>
      </c>
      <c r="AO655" s="200" t="e">
        <f>VLOOKUP(Tableau1[[#This Row],[POposte]],Tableau8[],17,FALSE)</f>
        <v>#N/A</v>
      </c>
      <c r="AP655" s="1" t="e">
        <f>VLOOKUP(Tableau1[[#This Row],[POposte]],Tableau13[#All],10,FALSE)</f>
        <v>#N/A</v>
      </c>
      <c r="AQ655" s="1" t="e">
        <f>VLOOKUP(MID(Tableau1[[#This Row],[Codenva]],1,2),Tableau36[],2,FALSE)</f>
        <v>#N/A</v>
      </c>
      <c r="AR655" s="1" t="e">
        <f>VLOOKUP(Tableau1[[#This Row],[POposte]],Tableau13[#All],16,FALSE)</f>
        <v>#N/A</v>
      </c>
      <c r="AS655" s="285" t="e">
        <f>Tableau1[[#This Row],[KRC]]&amp;Tableau1[[#This Row],[Poste KRC]]</f>
        <v>#N/A</v>
      </c>
      <c r="AT655" s="1" t="e">
        <f>VLOOKUP(Tableau1[[#This Row],[Colonne3]],Tableau6[[#All],[krcposte]:[description ]],2,FALSE)</f>
        <v>#N/A</v>
      </c>
    </row>
    <row r="656" spans="1:46" hidden="1" x14ac:dyDescent="0.35">
      <c r="A656" s="1">
        <f>Tableau1[[#This Row],[Nº pièce référence]]</f>
        <v>0</v>
      </c>
      <c r="B656" s="132" t="s">
        <v>1868</v>
      </c>
      <c r="C656" s="77" t="s">
        <v>79</v>
      </c>
      <c r="D656" s="77" t="s">
        <v>83</v>
      </c>
      <c r="E656" s="77" t="s">
        <v>1398</v>
      </c>
      <c r="F656" s="79">
        <v>168000</v>
      </c>
      <c r="G656" s="134"/>
      <c r="H656" s="75"/>
      <c r="I656" s="42"/>
      <c r="J656" s="76"/>
      <c r="K656" s="112">
        <v>44084</v>
      </c>
      <c r="L656" s="77" t="s">
        <v>1853</v>
      </c>
      <c r="M656" s="42"/>
      <c r="N656" s="42"/>
      <c r="O656" s="42"/>
      <c r="P656" s="42"/>
      <c r="Q656" s="76"/>
      <c r="R656" s="226" t="e">
        <f>VLOOKUP(Tableau1[[#This Row],[POposte]],Tableau8[],15,FALSE)</f>
        <v>#N/A</v>
      </c>
      <c r="S656" s="226" t="e">
        <f>VLOOKUP(Tableau1[[#This Row],[POposte]],Tableau8[],14,FALSE)</f>
        <v>#N/A</v>
      </c>
      <c r="T656" s="112" t="e">
        <f>IF(Tableau1[[#This Row],[Strat lancement]]="A0",IF(Tableau1[[#This Row],[Statut lancement]]="X","OK","NOK"),IF(Tableau1[[#This Row],[Strat lancement]]="AA",IF(Tableau1[[#This Row],[Statut lancement]]="XX","OK","NOK"),IF(Tableau1[[#This Row],[Strat lancement]]="BB",IF(Tableau1[[#This Row],[Statut lancement]]="XXX","OK","NOK"))))</f>
        <v>#N/A</v>
      </c>
      <c r="U656" s="18"/>
      <c r="V656" s="77"/>
      <c r="W656" s="77"/>
      <c r="X656" s="78"/>
      <c r="Y656" s="77" t="s">
        <v>83</v>
      </c>
      <c r="Z656" s="77"/>
      <c r="AA656" s="78"/>
      <c r="AB656" s="77"/>
      <c r="AC656" s="77" t="e">
        <f>VLOOKUP(Tableau1[[#This Row],[POposte]],Tableau8[#All],18,FALSE)</f>
        <v>#N/A</v>
      </c>
      <c r="AD656" s="236" t="str">
        <f>CONCATENATE(Tableau1[[#This Row],[Nº pièce référence]],Tableau1[[#This Row],[Poste de réf.]])</f>
        <v/>
      </c>
      <c r="AE656" s="237" t="e">
        <f>VLOOKUP(Tableau1[[#This Row],[POposte]],Tableau5[#All],5,FALSE)</f>
        <v>#N/A</v>
      </c>
      <c r="AF656" s="238" t="s">
        <v>52</v>
      </c>
      <c r="AG656" s="237" t="e">
        <f>VLOOKUP(Tableau1[[#This Row],[POposte]],Tableau5[#All],6,FALSE)</f>
        <v>#N/A</v>
      </c>
      <c r="AH656" s="238" t="s">
        <v>52</v>
      </c>
      <c r="AI656" s="239" t="e">
        <f>Tableau1[[#This Row],[Montant Engagé PO]]-Tableau1[[#This Row],[Montant Liquidé]]</f>
        <v>#N/A</v>
      </c>
      <c r="AJ656" s="237" t="e">
        <f>VLOOKUP(Tableau1[[#This Row],[POposte]],Tableau5[#All],3,FALSE)</f>
        <v>#N/A</v>
      </c>
      <c r="AK656" s="237" t="e">
        <f>VLOOKUP(Tableau1[[#This Row],[POposte]],Tableau5[#All],4,FALSE)</f>
        <v>#N/A</v>
      </c>
      <c r="AL656" s="156" t="s">
        <v>60</v>
      </c>
      <c r="AM656" s="242" t="e">
        <f>VLOOKUP(Tableau1[[#This Row],[POposte]],Tableau8[],9,FALSE)</f>
        <v>#N/A</v>
      </c>
      <c r="AN656" s="241" t="e">
        <f>VLOOKUP(Tableau1[[#This Row],[POposte]],Tableau8[],16,FALSE)</f>
        <v>#N/A</v>
      </c>
      <c r="AO656" s="200" t="e">
        <f>VLOOKUP(Tableau1[[#This Row],[POposte]],Tableau8[],17,FALSE)</f>
        <v>#N/A</v>
      </c>
      <c r="AP656" s="1" t="e">
        <f>VLOOKUP(Tableau1[[#This Row],[POposte]],Tableau13[#All],10,FALSE)</f>
        <v>#N/A</v>
      </c>
      <c r="AQ656" s="1" t="e">
        <f>VLOOKUP(MID(Tableau1[[#This Row],[Codenva]],1,2),Tableau36[],2,FALSE)</f>
        <v>#N/A</v>
      </c>
      <c r="AR656" s="1" t="e">
        <f>VLOOKUP(Tableau1[[#This Row],[POposte]],Tableau13[#All],16,FALSE)</f>
        <v>#N/A</v>
      </c>
      <c r="AS656" s="285" t="e">
        <f>Tableau1[[#This Row],[KRC]]&amp;Tableau1[[#This Row],[Poste KRC]]</f>
        <v>#N/A</v>
      </c>
      <c r="AT656" s="1" t="e">
        <f>VLOOKUP(Tableau1[[#This Row],[Colonne3]],Tableau6[[#All],[krcposte]:[description ]],2,FALSE)</f>
        <v>#N/A</v>
      </c>
    </row>
    <row r="657" spans="1:46" x14ac:dyDescent="0.35">
      <c r="A657" s="1" t="str">
        <f>Tableau1[[#This Row],[Nº pièce référence]]</f>
        <v>4500698339</v>
      </c>
      <c r="B657" s="205"/>
      <c r="C657" s="1" t="s">
        <v>136</v>
      </c>
      <c r="D657" s="1"/>
      <c r="E657" s="1" t="s">
        <v>2301</v>
      </c>
      <c r="F657" s="178"/>
      <c r="G657" s="125">
        <v>0.5</v>
      </c>
      <c r="H657" s="75">
        <v>44122</v>
      </c>
      <c r="I657" s="42"/>
      <c r="J657" s="73"/>
      <c r="K657" s="73"/>
      <c r="L657" s="176" t="s">
        <v>276</v>
      </c>
      <c r="M657" s="33" t="s">
        <v>332</v>
      </c>
      <c r="N657" s="42"/>
      <c r="O657" s="42"/>
      <c r="P657" s="42" t="s">
        <v>1864</v>
      </c>
      <c r="Q657" s="75">
        <v>44123</v>
      </c>
      <c r="R657" s="226" t="str">
        <f>VLOOKUP(Tableau1[[#This Row],[POposte]],Tableau8[],15,FALSE)</f>
        <v>BB</v>
      </c>
      <c r="S657" s="226" t="str">
        <f>VLOOKUP(Tableau1[[#This Row],[POposte]],Tableau8[],14,FALSE)</f>
        <v>XXX</v>
      </c>
      <c r="T657" s="75" t="str">
        <f>IF(Tableau1[[#This Row],[Strat lancement]]="A0",IF(Tableau1[[#This Row],[Statut lancement]]="X","OK","NOK"),IF(Tableau1[[#This Row],[Strat lancement]]="AA",IF(Tableau1[[#This Row],[Statut lancement]]="XX","OK","NOK"),IF(Tableau1[[#This Row],[Strat lancement]]="BB",IF(Tableau1[[#This Row],[Statut lancement]]="XXX","OK","NOK"))))</f>
        <v>OK</v>
      </c>
      <c r="U657" s="195" t="s">
        <v>2302</v>
      </c>
      <c r="V657" s="93" t="s">
        <v>2303</v>
      </c>
      <c r="W657" s="1" t="s">
        <v>88</v>
      </c>
      <c r="X657" s="2"/>
      <c r="Y657" s="1" t="s">
        <v>2304</v>
      </c>
      <c r="Z657" s="1"/>
      <c r="AA657" s="2" t="s">
        <v>2305</v>
      </c>
      <c r="AB657" s="1"/>
      <c r="AC657" s="1" t="str">
        <f>VLOOKUP(Tableau1[[#This Row],[POposte]],Tableau8[#All],18,FALSE)</f>
        <v>I3</v>
      </c>
      <c r="AD657" s="236" t="str">
        <f>CONCATENATE(Tableau1[[#This Row],[Nº pièce référence]],Tableau1[[#This Row],[Poste de réf.]])</f>
        <v>450069833910</v>
      </c>
      <c r="AE657" s="237">
        <f>VLOOKUP(Tableau1[[#This Row],[POposte]],Tableau5[#All],5,FALSE)</f>
        <v>767831.46</v>
      </c>
      <c r="AF657" s="238" t="s">
        <v>52</v>
      </c>
      <c r="AG657" s="237">
        <f>VLOOKUP(Tableau1[[#This Row],[POposte]],Tableau5[#All],6,FALSE)</f>
        <v>318714.94</v>
      </c>
      <c r="AH657" s="238" t="s">
        <v>52</v>
      </c>
      <c r="AI657" s="239">
        <f>Tableau1[[#This Row],[Montant Engagé PO]]-Tableau1[[#This Row],[Montant Liquidé]]</f>
        <v>449116.51999999996</v>
      </c>
      <c r="AJ657" s="237" t="str">
        <f>VLOOKUP(Tableau1[[#This Row],[POposte]],Tableau5[#All],3,FALSE)</f>
        <v>300020861</v>
      </c>
      <c r="AK657" s="237" t="str">
        <f>VLOOKUP(Tableau1[[#This Row],[POposte]],Tableau5[#All],4,FALSE)</f>
        <v>2</v>
      </c>
      <c r="AL657" s="3" t="str">
        <f>VLOOKUP(Tableau1[[#This Row],[POposte]],Tableau5[#All],2,FALSE)</f>
        <v>255223121102</v>
      </c>
      <c r="AM657" s="237" t="str">
        <f>VLOOKUP(Tableau1[[#This Row],[POposte]],Tableau8[],9,FALSE)</f>
        <v>L</v>
      </c>
      <c r="AN657" s="241">
        <f>VLOOKUP(Tableau1[[#This Row],[POposte]],Tableau8[],16,FALSE)</f>
        <v>100000</v>
      </c>
      <c r="AO657" s="200">
        <f>VLOOKUP(Tableau1[[#This Row],[POposte]],Tableau8[],17,FALSE)</f>
        <v>100000</v>
      </c>
      <c r="AP657" s="1" t="str">
        <f>VLOOKUP(Tableau1[[#This Row],[POposte]],Tableau13[#All],10,FALSE)</f>
        <v>0500</v>
      </c>
      <c r="AQ657" s="1" t="str">
        <f>VLOOKUP(MID(Tableau1[[#This Row],[Codenva]],1,2),Tableau36[],2,FALSE)</f>
        <v>Onderhandelingsprocedure zonder voorafgaande bekendmaking (0500)</v>
      </c>
      <c r="AR657" s="1" t="str">
        <f>VLOOKUP(Tableau1[[#This Row],[POposte]],Tableau13[#All],16,FALSE)</f>
        <v/>
      </c>
      <c r="AS657" s="285" t="str">
        <f>Tableau1[[#This Row],[KRC]]&amp;Tableau1[[#This Row],[Poste KRC]]</f>
        <v>3000208612</v>
      </c>
      <c r="AT657" s="1" t="str">
        <f>VLOOKUP(Tableau1[[#This Row],[Colonne3]],Tableau6[[#All],[krcposte]:[description ]],2,FALSE)</f>
        <v>Testing/reactifs</v>
      </c>
    </row>
    <row r="658" spans="1:46" hidden="1" x14ac:dyDescent="0.35">
      <c r="A658" s="1">
        <f>Tableau1[[#This Row],[Nº pièce référence]]</f>
        <v>0</v>
      </c>
      <c r="B658" s="132" t="s">
        <v>1868</v>
      </c>
      <c r="C658" s="77" t="s">
        <v>79</v>
      </c>
      <c r="D658" s="77" t="s">
        <v>89</v>
      </c>
      <c r="E658" s="77" t="s">
        <v>1398</v>
      </c>
      <c r="F658" s="79">
        <v>300000</v>
      </c>
      <c r="G658" s="134"/>
      <c r="H658" s="75"/>
      <c r="I658" s="42"/>
      <c r="J658" s="76"/>
      <c r="K658" s="112">
        <v>44084</v>
      </c>
      <c r="L658" s="77" t="s">
        <v>1853</v>
      </c>
      <c r="M658" s="42"/>
      <c r="N658" s="42"/>
      <c r="O658" s="42"/>
      <c r="P658" s="42"/>
      <c r="Q658" s="76"/>
      <c r="R658" s="226" t="e">
        <f>VLOOKUP(Tableau1[[#This Row],[POposte]],Tableau8[],15,FALSE)</f>
        <v>#N/A</v>
      </c>
      <c r="S658" s="226" t="e">
        <f>VLOOKUP(Tableau1[[#This Row],[POposte]],Tableau8[],14,FALSE)</f>
        <v>#N/A</v>
      </c>
      <c r="T658" s="112" t="e">
        <f>IF(Tableau1[[#This Row],[Strat lancement]]="A0",IF(Tableau1[[#This Row],[Statut lancement]]="X","OK","NOK"),IF(Tableau1[[#This Row],[Strat lancement]]="AA",IF(Tableau1[[#This Row],[Statut lancement]]="XX","OK","NOK"),IF(Tableau1[[#This Row],[Strat lancement]]="BB",IF(Tableau1[[#This Row],[Statut lancement]]="XXX","OK","NOK"))))</f>
        <v>#N/A</v>
      </c>
      <c r="U658" s="18"/>
      <c r="V658" s="77"/>
      <c r="W658" s="77"/>
      <c r="X658" s="78"/>
      <c r="Y658" s="77" t="s">
        <v>89</v>
      </c>
      <c r="Z658" s="77"/>
      <c r="AA658" s="78"/>
      <c r="AB658" s="77"/>
      <c r="AC658" s="77" t="e">
        <f>VLOOKUP(Tableau1[[#This Row],[POposte]],Tableau8[#All],18,FALSE)</f>
        <v>#N/A</v>
      </c>
      <c r="AD658" s="236" t="str">
        <f>CONCATENATE(Tableau1[[#This Row],[Nº pièce référence]],Tableau1[[#This Row],[Poste de réf.]])</f>
        <v/>
      </c>
      <c r="AE658" s="237" t="e">
        <f>VLOOKUP(Tableau1[[#This Row],[POposte]],Tableau5[#All],5,FALSE)</f>
        <v>#N/A</v>
      </c>
      <c r="AF658" s="238" t="s">
        <v>52</v>
      </c>
      <c r="AG658" s="237" t="e">
        <f>VLOOKUP(Tableau1[[#This Row],[POposte]],Tableau5[#All],6,FALSE)</f>
        <v>#N/A</v>
      </c>
      <c r="AH658" s="238" t="s">
        <v>52</v>
      </c>
      <c r="AI658" s="239" t="e">
        <f>Tableau1[[#This Row],[Montant Engagé PO]]-Tableau1[[#This Row],[Montant Liquidé]]</f>
        <v>#N/A</v>
      </c>
      <c r="AJ658" s="237" t="e">
        <f>VLOOKUP(Tableau1[[#This Row],[POposte]],Tableau5[#All],3,FALSE)</f>
        <v>#N/A</v>
      </c>
      <c r="AK658" s="237" t="e">
        <f>VLOOKUP(Tableau1[[#This Row],[POposte]],Tableau5[#All],4,FALSE)</f>
        <v>#N/A</v>
      </c>
      <c r="AL658" s="219" t="s">
        <v>60</v>
      </c>
      <c r="AM658" s="242" t="e">
        <f>VLOOKUP(Tableau1[[#This Row],[POposte]],Tableau8[],9,FALSE)</f>
        <v>#N/A</v>
      </c>
      <c r="AN658" s="241" t="e">
        <f>VLOOKUP(Tableau1[[#This Row],[POposte]],Tableau8[],16,FALSE)</f>
        <v>#N/A</v>
      </c>
      <c r="AO658" s="200" t="e">
        <f>VLOOKUP(Tableau1[[#This Row],[POposte]],Tableau8[],17,FALSE)</f>
        <v>#N/A</v>
      </c>
      <c r="AP658" s="1" t="e">
        <f>VLOOKUP(Tableau1[[#This Row],[POposte]],Tableau13[#All],10,FALSE)</f>
        <v>#N/A</v>
      </c>
      <c r="AQ658" s="1" t="e">
        <f>VLOOKUP(MID(Tableau1[[#This Row],[Codenva]],1,2),Tableau36[],2,FALSE)</f>
        <v>#N/A</v>
      </c>
      <c r="AR658" s="1" t="e">
        <f>VLOOKUP(Tableau1[[#This Row],[POposte]],Tableau13[#All],16,FALSE)</f>
        <v>#N/A</v>
      </c>
      <c r="AS658" s="285" t="e">
        <f>Tableau1[[#This Row],[KRC]]&amp;Tableau1[[#This Row],[Poste KRC]]</f>
        <v>#N/A</v>
      </c>
      <c r="AT658" s="1" t="e">
        <f>VLOOKUP(Tableau1[[#This Row],[Colonne3]],Tableau6[[#All],[krcposte]:[description ]],2,FALSE)</f>
        <v>#N/A</v>
      </c>
    </row>
    <row r="659" spans="1:46" hidden="1" x14ac:dyDescent="0.35">
      <c r="A659" s="1">
        <f>Tableau1[[#This Row],[Nº pièce référence]]</f>
        <v>0</v>
      </c>
      <c r="B659" s="132" t="s">
        <v>1868</v>
      </c>
      <c r="C659" s="77" t="s">
        <v>79</v>
      </c>
      <c r="D659" s="77" t="s">
        <v>93</v>
      </c>
      <c r="E659" s="77" t="s">
        <v>1398</v>
      </c>
      <c r="F659" s="169">
        <v>75000</v>
      </c>
      <c r="G659" s="134"/>
      <c r="H659" s="75"/>
      <c r="I659" s="42"/>
      <c r="J659" s="76"/>
      <c r="K659" s="112">
        <v>44084</v>
      </c>
      <c r="L659" s="77" t="s">
        <v>1853</v>
      </c>
      <c r="M659" s="42"/>
      <c r="N659" s="42"/>
      <c r="O659" s="42"/>
      <c r="P659" s="42"/>
      <c r="Q659" s="76"/>
      <c r="R659" s="226" t="e">
        <f>VLOOKUP(Tableau1[[#This Row],[POposte]],Tableau8[],15,FALSE)</f>
        <v>#N/A</v>
      </c>
      <c r="S659" s="226" t="e">
        <f>VLOOKUP(Tableau1[[#This Row],[POposte]],Tableau8[],14,FALSE)</f>
        <v>#N/A</v>
      </c>
      <c r="T659" s="112" t="e">
        <f>IF(Tableau1[[#This Row],[Strat lancement]]="A0",IF(Tableau1[[#This Row],[Statut lancement]]="X","OK","NOK"),IF(Tableau1[[#This Row],[Strat lancement]]="AA",IF(Tableau1[[#This Row],[Statut lancement]]="XX","OK","NOK"),IF(Tableau1[[#This Row],[Strat lancement]]="BB",IF(Tableau1[[#This Row],[Statut lancement]]="XXX","OK","NOK"))))</f>
        <v>#N/A</v>
      </c>
      <c r="U659" s="18"/>
      <c r="V659" s="77"/>
      <c r="W659" s="77"/>
      <c r="X659" s="78"/>
      <c r="Y659" s="77" t="s">
        <v>93</v>
      </c>
      <c r="Z659" s="77"/>
      <c r="AA659" s="78"/>
      <c r="AB659" s="77"/>
      <c r="AC659" s="77" t="e">
        <f>VLOOKUP(Tableau1[[#This Row],[POposte]],Tableau8[#All],18,FALSE)</f>
        <v>#N/A</v>
      </c>
      <c r="AD659" s="236" t="str">
        <f>CONCATENATE(Tableau1[[#This Row],[Nº pièce référence]],Tableau1[[#This Row],[Poste de réf.]])</f>
        <v/>
      </c>
      <c r="AE659" s="237" t="e">
        <f>VLOOKUP(Tableau1[[#This Row],[POposte]],Tableau5[#All],5,FALSE)</f>
        <v>#N/A</v>
      </c>
      <c r="AF659" s="238" t="s">
        <v>52</v>
      </c>
      <c r="AG659" s="237" t="e">
        <f>VLOOKUP(Tableau1[[#This Row],[POposte]],Tableau5[#All],6,FALSE)</f>
        <v>#N/A</v>
      </c>
      <c r="AH659" s="238" t="s">
        <v>52</v>
      </c>
      <c r="AI659" s="239" t="e">
        <f>Tableau1[[#This Row],[Montant Engagé PO]]-Tableau1[[#This Row],[Montant Liquidé]]</f>
        <v>#N/A</v>
      </c>
      <c r="AJ659" s="237" t="e">
        <f>VLOOKUP(Tableau1[[#This Row],[POposte]],Tableau5[#All],3,FALSE)</f>
        <v>#N/A</v>
      </c>
      <c r="AK659" s="237" t="e">
        <f>VLOOKUP(Tableau1[[#This Row],[POposte]],Tableau5[#All],4,FALSE)</f>
        <v>#N/A</v>
      </c>
      <c r="AL659" s="219" t="s">
        <v>60</v>
      </c>
      <c r="AM659" s="242" t="e">
        <f>VLOOKUP(Tableau1[[#This Row],[POposte]],Tableau8[],9,FALSE)</f>
        <v>#N/A</v>
      </c>
      <c r="AN659" s="241" t="e">
        <f>VLOOKUP(Tableau1[[#This Row],[POposte]],Tableau8[],16,FALSE)</f>
        <v>#N/A</v>
      </c>
      <c r="AO659" s="200" t="e">
        <f>VLOOKUP(Tableau1[[#This Row],[POposte]],Tableau8[],17,FALSE)</f>
        <v>#N/A</v>
      </c>
      <c r="AP659" s="1" t="e">
        <f>VLOOKUP(Tableau1[[#This Row],[POposte]],Tableau13[#All],10,FALSE)</f>
        <v>#N/A</v>
      </c>
      <c r="AQ659" s="1" t="e">
        <f>VLOOKUP(MID(Tableau1[[#This Row],[Codenva]],1,2),Tableau36[],2,FALSE)</f>
        <v>#N/A</v>
      </c>
      <c r="AR659" s="1" t="e">
        <f>VLOOKUP(Tableau1[[#This Row],[POposte]],Tableau13[#All],16,FALSE)</f>
        <v>#N/A</v>
      </c>
      <c r="AS659" s="285" t="e">
        <f>Tableau1[[#This Row],[KRC]]&amp;Tableau1[[#This Row],[Poste KRC]]</f>
        <v>#N/A</v>
      </c>
      <c r="AT659" s="1" t="e">
        <f>VLOOKUP(Tableau1[[#This Row],[Colonne3]],Tableau6[[#All],[krcposte]:[description ]],2,FALSE)</f>
        <v>#N/A</v>
      </c>
    </row>
    <row r="660" spans="1:46" ht="15" hidden="1" thickBot="1" x14ac:dyDescent="0.4">
      <c r="A660" s="1">
        <f>Tableau1[[#This Row],[Nº pièce référence]]</f>
        <v>0</v>
      </c>
      <c r="B660" s="132" t="s">
        <v>1868</v>
      </c>
      <c r="C660" s="77" t="s">
        <v>79</v>
      </c>
      <c r="D660" s="77" t="s">
        <v>95</v>
      </c>
      <c r="E660" s="77" t="s">
        <v>1398</v>
      </c>
      <c r="F660" s="169">
        <v>125000</v>
      </c>
      <c r="G660" s="134"/>
      <c r="H660" s="75"/>
      <c r="I660" s="42"/>
      <c r="J660" s="76"/>
      <c r="K660" s="112">
        <v>44084</v>
      </c>
      <c r="L660" s="77" t="s">
        <v>1853</v>
      </c>
      <c r="M660" s="42"/>
      <c r="N660" s="42"/>
      <c r="O660" s="42"/>
      <c r="P660" s="42"/>
      <c r="Q660" s="76"/>
      <c r="R660" s="226" t="e">
        <f>VLOOKUP(Tableau1[[#This Row],[POposte]],Tableau8[],15,FALSE)</f>
        <v>#N/A</v>
      </c>
      <c r="S660" s="226" t="e">
        <f>VLOOKUP(Tableau1[[#This Row],[POposte]],Tableau8[],14,FALSE)</f>
        <v>#N/A</v>
      </c>
      <c r="T660" s="112" t="e">
        <f>IF(Tableau1[[#This Row],[Strat lancement]]="A0",IF(Tableau1[[#This Row],[Statut lancement]]="X","OK","NOK"),IF(Tableau1[[#This Row],[Strat lancement]]="AA",IF(Tableau1[[#This Row],[Statut lancement]]="XX","OK","NOK"),IF(Tableau1[[#This Row],[Strat lancement]]="BB",IF(Tableau1[[#This Row],[Statut lancement]]="XXX","OK","NOK"))))</f>
        <v>#N/A</v>
      </c>
      <c r="U660" s="18"/>
      <c r="V660" s="77"/>
      <c r="W660" s="77"/>
      <c r="X660" s="78"/>
      <c r="Y660" s="265" t="s">
        <v>95</v>
      </c>
      <c r="Z660" s="77"/>
      <c r="AA660" s="78"/>
      <c r="AB660" s="77"/>
      <c r="AC660" s="77" t="e">
        <f>VLOOKUP(Tableau1[[#This Row],[POposte]],Tableau8[#All],18,FALSE)</f>
        <v>#N/A</v>
      </c>
      <c r="AD660" s="236" t="str">
        <f>CONCATENATE(Tableau1[[#This Row],[Nº pièce référence]],Tableau1[[#This Row],[Poste de réf.]])</f>
        <v/>
      </c>
      <c r="AE660" s="237" t="e">
        <f>VLOOKUP(Tableau1[[#This Row],[POposte]],Tableau5[#All],5,FALSE)</f>
        <v>#N/A</v>
      </c>
      <c r="AF660" s="238" t="s">
        <v>52</v>
      </c>
      <c r="AG660" s="237" t="e">
        <f>VLOOKUP(Tableau1[[#This Row],[POposte]],Tableau5[#All],6,FALSE)</f>
        <v>#N/A</v>
      </c>
      <c r="AH660" s="238" t="s">
        <v>52</v>
      </c>
      <c r="AI660" s="239" t="e">
        <f>Tableau1[[#This Row],[Montant Engagé PO]]-Tableau1[[#This Row],[Montant Liquidé]]</f>
        <v>#N/A</v>
      </c>
      <c r="AJ660" s="237" t="e">
        <f>VLOOKUP(Tableau1[[#This Row],[POposte]],Tableau5[#All],3,FALSE)</f>
        <v>#N/A</v>
      </c>
      <c r="AK660" s="237" t="e">
        <f>VLOOKUP(Tableau1[[#This Row],[POposte]],Tableau5[#All],4,FALSE)</f>
        <v>#N/A</v>
      </c>
      <c r="AL660" s="219" t="s">
        <v>60</v>
      </c>
      <c r="AM660" s="242" t="e">
        <f>VLOOKUP(Tableau1[[#This Row],[POposte]],Tableau8[],9,FALSE)</f>
        <v>#N/A</v>
      </c>
      <c r="AN660" s="241" t="e">
        <f>VLOOKUP(Tableau1[[#This Row],[POposte]],Tableau8[],16,FALSE)</f>
        <v>#N/A</v>
      </c>
      <c r="AO660" s="200" t="e">
        <f>VLOOKUP(Tableau1[[#This Row],[POposte]],Tableau8[],17,FALSE)</f>
        <v>#N/A</v>
      </c>
      <c r="AP660" s="1" t="e">
        <f>VLOOKUP(Tableau1[[#This Row],[POposte]],Tableau13[#All],10,FALSE)</f>
        <v>#N/A</v>
      </c>
      <c r="AQ660" s="1" t="e">
        <f>VLOOKUP(MID(Tableau1[[#This Row],[Codenva]],1,2),Tableau36[],2,FALSE)</f>
        <v>#N/A</v>
      </c>
      <c r="AR660" s="1" t="e">
        <f>VLOOKUP(Tableau1[[#This Row],[POposte]],Tableau13[#All],16,FALSE)</f>
        <v>#N/A</v>
      </c>
      <c r="AS660" s="285" t="e">
        <f>Tableau1[[#This Row],[KRC]]&amp;Tableau1[[#This Row],[Poste KRC]]</f>
        <v>#N/A</v>
      </c>
      <c r="AT660" s="1" t="e">
        <f>VLOOKUP(Tableau1[[#This Row],[Colonne3]],Tableau6[[#All],[krcposte]:[description ]],2,FALSE)</f>
        <v>#N/A</v>
      </c>
    </row>
    <row r="661" spans="1:46" hidden="1" x14ac:dyDescent="0.35">
      <c r="A661" s="1">
        <f>Tableau1[[#This Row],[Nº pièce référence]]</f>
        <v>0</v>
      </c>
      <c r="B661" s="132" t="s">
        <v>1868</v>
      </c>
      <c r="C661" s="77" t="s">
        <v>79</v>
      </c>
      <c r="D661" s="77" t="s">
        <v>100</v>
      </c>
      <c r="E661" s="77" t="s">
        <v>1398</v>
      </c>
      <c r="F661" s="169">
        <v>100000</v>
      </c>
      <c r="G661" s="134"/>
      <c r="H661" s="75"/>
      <c r="I661" s="42"/>
      <c r="J661" s="76"/>
      <c r="K661" s="112">
        <v>44084</v>
      </c>
      <c r="L661" s="77" t="s">
        <v>1853</v>
      </c>
      <c r="M661" s="42"/>
      <c r="N661" s="42"/>
      <c r="O661" s="42"/>
      <c r="P661" s="42"/>
      <c r="Q661" s="76"/>
      <c r="R661" s="226" t="e">
        <f>VLOOKUP(Tableau1[[#This Row],[POposte]],Tableau8[],15,FALSE)</f>
        <v>#N/A</v>
      </c>
      <c r="S661" s="226" t="e">
        <f>VLOOKUP(Tableau1[[#This Row],[POposte]],Tableau8[],14,FALSE)</f>
        <v>#N/A</v>
      </c>
      <c r="T661" s="112" t="e">
        <f>IF(Tableau1[[#This Row],[Strat lancement]]="A0",IF(Tableau1[[#This Row],[Statut lancement]]="X","OK","NOK"),IF(Tableau1[[#This Row],[Strat lancement]]="AA",IF(Tableau1[[#This Row],[Statut lancement]]="XX","OK","NOK"),IF(Tableau1[[#This Row],[Strat lancement]]="BB",IF(Tableau1[[#This Row],[Statut lancement]]="XXX","OK","NOK"))))</f>
        <v>#N/A</v>
      </c>
      <c r="U661" s="18"/>
      <c r="V661" s="77"/>
      <c r="W661" s="77"/>
      <c r="X661" s="78"/>
      <c r="Y661" s="77" t="s">
        <v>100</v>
      </c>
      <c r="Z661" s="77"/>
      <c r="AA661" s="78"/>
      <c r="AB661" s="77"/>
      <c r="AC661" s="77" t="e">
        <f>VLOOKUP(Tableau1[[#This Row],[POposte]],Tableau8[#All],18,FALSE)</f>
        <v>#N/A</v>
      </c>
      <c r="AD661" s="236" t="str">
        <f>CONCATENATE(Tableau1[[#This Row],[Nº pièce référence]],Tableau1[[#This Row],[Poste de réf.]])</f>
        <v/>
      </c>
      <c r="AE661" s="237" t="e">
        <f>VLOOKUP(Tableau1[[#This Row],[POposte]],Tableau5[#All],5,FALSE)</f>
        <v>#N/A</v>
      </c>
      <c r="AF661" s="238" t="s">
        <v>52</v>
      </c>
      <c r="AG661" s="237" t="e">
        <f>VLOOKUP(Tableau1[[#This Row],[POposte]],Tableau5[#All],6,FALSE)</f>
        <v>#N/A</v>
      </c>
      <c r="AH661" s="238" t="s">
        <v>52</v>
      </c>
      <c r="AI661" s="239" t="e">
        <f>Tableau1[[#This Row],[Montant Engagé PO]]-Tableau1[[#This Row],[Montant Liquidé]]</f>
        <v>#N/A</v>
      </c>
      <c r="AJ661" s="237" t="e">
        <f>VLOOKUP(Tableau1[[#This Row],[POposte]],Tableau5[#All],3,FALSE)</f>
        <v>#N/A</v>
      </c>
      <c r="AK661" s="237" t="e">
        <f>VLOOKUP(Tableau1[[#This Row],[POposte]],Tableau5[#All],4,FALSE)</f>
        <v>#N/A</v>
      </c>
      <c r="AL661" s="219" t="s">
        <v>60</v>
      </c>
      <c r="AM661" s="242" t="e">
        <f>VLOOKUP(Tableau1[[#This Row],[POposte]],Tableau8[],9,FALSE)</f>
        <v>#N/A</v>
      </c>
      <c r="AN661" s="241" t="e">
        <f>VLOOKUP(Tableau1[[#This Row],[POposte]],Tableau8[],16,FALSE)</f>
        <v>#N/A</v>
      </c>
      <c r="AO661" s="200" t="e">
        <f>VLOOKUP(Tableau1[[#This Row],[POposte]],Tableau8[],17,FALSE)</f>
        <v>#N/A</v>
      </c>
      <c r="AP661" s="1" t="e">
        <f>VLOOKUP(Tableau1[[#This Row],[POposte]],Tableau13[#All],10,FALSE)</f>
        <v>#N/A</v>
      </c>
      <c r="AQ661" s="1" t="e">
        <f>VLOOKUP(MID(Tableau1[[#This Row],[Codenva]],1,2),Tableau36[],2,FALSE)</f>
        <v>#N/A</v>
      </c>
      <c r="AR661" s="1" t="e">
        <f>VLOOKUP(Tableau1[[#This Row],[POposte]],Tableau13[#All],16,FALSE)</f>
        <v>#N/A</v>
      </c>
      <c r="AS661" s="285" t="e">
        <f>Tableau1[[#This Row],[KRC]]&amp;Tableau1[[#This Row],[Poste KRC]]</f>
        <v>#N/A</v>
      </c>
      <c r="AT661" s="1" t="e">
        <f>VLOOKUP(Tableau1[[#This Row],[Colonne3]],Tableau6[[#All],[krcposte]:[description ]],2,FALSE)</f>
        <v>#N/A</v>
      </c>
    </row>
    <row r="662" spans="1:46" x14ac:dyDescent="0.35">
      <c r="A662" s="1" t="str">
        <f>Tableau1[[#This Row],[Nº pièce référence]]</f>
        <v>4500694109</v>
      </c>
      <c r="B662" s="124" t="s">
        <v>2000</v>
      </c>
      <c r="C662" s="1" t="s">
        <v>347</v>
      </c>
      <c r="D662" s="262" t="s">
        <v>2306</v>
      </c>
      <c r="E662" s="1" t="s">
        <v>2046</v>
      </c>
      <c r="F662" s="178"/>
      <c r="G662" s="123"/>
      <c r="H662" s="75">
        <v>44082</v>
      </c>
      <c r="I662" s="42">
        <v>21541</v>
      </c>
      <c r="J662" s="73"/>
      <c r="K662" s="75">
        <v>44085</v>
      </c>
      <c r="L662" s="1" t="s">
        <v>276</v>
      </c>
      <c r="M662" s="42"/>
      <c r="N662" s="42"/>
      <c r="O662" s="42"/>
      <c r="P662" s="42"/>
      <c r="Q662" s="73" t="s">
        <v>350</v>
      </c>
      <c r="R662" s="226" t="str">
        <f>VLOOKUP(Tableau1[[#This Row],[POposte]],Tableau8[],15,FALSE)</f>
        <v>BB</v>
      </c>
      <c r="S662" s="226" t="str">
        <f>VLOOKUP(Tableau1[[#This Row],[POposte]],Tableau8[],14,FALSE)</f>
        <v>XXX</v>
      </c>
      <c r="T662" s="75" t="str">
        <f>IF(Tableau1[[#This Row],[Strat lancement]]="A0",IF(Tableau1[[#This Row],[Statut lancement]]="X","OK","NOK"),IF(Tableau1[[#This Row],[Strat lancement]]="AA",IF(Tableau1[[#This Row],[Statut lancement]]="XX","OK","NOK"),IF(Tableau1[[#This Row],[Strat lancement]]="BB",IF(Tableau1[[#This Row],[Statut lancement]]="XXX","OK","NOK"))))</f>
        <v>OK</v>
      </c>
      <c r="U662" s="18" t="s">
        <v>2048</v>
      </c>
      <c r="V662" s="1" t="s">
        <v>2049</v>
      </c>
      <c r="W662" s="93" t="s">
        <v>217</v>
      </c>
      <c r="X662" s="2">
        <v>44133</v>
      </c>
      <c r="Y662" s="1" t="s">
        <v>2050</v>
      </c>
      <c r="Z662" s="1"/>
      <c r="AA662" s="2"/>
      <c r="AB662" s="1"/>
      <c r="AC662" s="1" t="str">
        <f>VLOOKUP(Tableau1[[#This Row],[POposte]],Tableau8[#All],18,FALSE)</f>
        <v/>
      </c>
      <c r="AD662" s="236" t="str">
        <f>CONCATENATE(Tableau1[[#This Row],[Nº pièce référence]],Tableau1[[#This Row],[Poste de réf.]])</f>
        <v>450069410920</v>
      </c>
      <c r="AE662" s="237">
        <f>VLOOKUP(Tableau1[[#This Row],[POposte]],Tableau5[#All],5,FALSE)</f>
        <v>1306800</v>
      </c>
      <c r="AF662" s="238" t="s">
        <v>52</v>
      </c>
      <c r="AG662" s="237">
        <f>VLOOKUP(Tableau1[[#This Row],[POposte]],Tableau5[#All],6,FALSE)</f>
        <v>0</v>
      </c>
      <c r="AH662" s="238" t="s">
        <v>52</v>
      </c>
      <c r="AI662" s="239">
        <f>Tableau1[[#This Row],[Montant Engagé PO]]-Tableau1[[#This Row],[Montant Liquidé]]</f>
        <v>1306800</v>
      </c>
      <c r="AJ662" s="237" t="str">
        <f>VLOOKUP(Tableau1[[#This Row],[POposte]],Tableau5[#All],3,FALSE)</f>
        <v>300020861</v>
      </c>
      <c r="AK662" s="237" t="str">
        <f>VLOOKUP(Tableau1[[#This Row],[POposte]],Tableau5[#All],4,FALSE)</f>
        <v>2</v>
      </c>
      <c r="AL662" s="3" t="str">
        <f>VLOOKUP(Tableau1[[#This Row],[POposte]],Tableau5[#All],2,FALSE)</f>
        <v>255223121102</v>
      </c>
      <c r="AM662" s="237" t="str">
        <f>VLOOKUP(Tableau1[[#This Row],[POposte]],Tableau8[],9,FALSE)</f>
        <v>L</v>
      </c>
      <c r="AN662" s="241">
        <f>VLOOKUP(Tableau1[[#This Row],[POposte]],Tableau8[],16,FALSE)</f>
        <v>800000</v>
      </c>
      <c r="AO662" s="200">
        <f>VLOOKUP(Tableau1[[#This Row],[POposte]],Tableau8[],17,FALSE)</f>
        <v>800000</v>
      </c>
      <c r="AP662" s="1" t="str">
        <f>VLOOKUP(Tableau1[[#This Row],[POposte]],Tableau13[#All],10,FALSE)</f>
        <v>0520</v>
      </c>
      <c r="AQ662" s="1" t="str">
        <f>VLOOKUP(MID(Tableau1[[#This Row],[Codenva]],1,2),Tableau36[],2,FALSE)</f>
        <v>Onderhandelingsprocedure zonder voorafgaande bekendmaking (0500)</v>
      </c>
      <c r="AR662" s="1" t="str">
        <f>VLOOKUP(Tableau1[[#This Row],[POposte]],Tableau13[#All],16,FALSE)</f>
        <v/>
      </c>
      <c r="AS662" s="285" t="str">
        <f>Tableau1[[#This Row],[KRC]]&amp;Tableau1[[#This Row],[Poste KRC]]</f>
        <v>3000208612</v>
      </c>
      <c r="AT662" s="1" t="str">
        <f>VLOOKUP(Tableau1[[#This Row],[Colonne3]],Tableau6[[#All],[krcposte]:[description ]],2,FALSE)</f>
        <v>Testing/reactifs</v>
      </c>
    </row>
    <row r="663" spans="1:46" x14ac:dyDescent="0.35">
      <c r="A663" s="1" t="str">
        <f>Tableau1[[#This Row],[Nº pièce référence]]</f>
        <v>4500655608</v>
      </c>
      <c r="B663" s="124" t="s">
        <v>2307</v>
      </c>
      <c r="C663" s="1" t="s">
        <v>225</v>
      </c>
      <c r="D663" s="1" t="s">
        <v>2308</v>
      </c>
      <c r="E663" s="1" t="s">
        <v>226</v>
      </c>
      <c r="F663" s="74"/>
      <c r="G663" s="123"/>
      <c r="H663" s="75">
        <v>44085</v>
      </c>
      <c r="I663" s="42">
        <v>22217</v>
      </c>
      <c r="J663" s="73"/>
      <c r="K663" s="73"/>
      <c r="L663" s="1" t="s">
        <v>35</v>
      </c>
      <c r="M663" s="42"/>
      <c r="N663" s="42"/>
      <c r="O663" s="42"/>
      <c r="P663" s="42"/>
      <c r="Q663" s="75">
        <v>44090</v>
      </c>
      <c r="R663" s="226" t="str">
        <f>VLOOKUP(Tableau1[[#This Row],[POposte]],Tableau8[],15,FALSE)</f>
        <v>BB</v>
      </c>
      <c r="S663" s="226" t="str">
        <f>VLOOKUP(Tableau1[[#This Row],[POposte]],Tableau8[],14,FALSE)</f>
        <v>XXX</v>
      </c>
      <c r="T663" s="75" t="str">
        <f>IF(Tableau1[[#This Row],[Strat lancement]]="A0",IF(Tableau1[[#This Row],[Statut lancement]]="X","OK","NOK"),IF(Tableau1[[#This Row],[Strat lancement]]="AA",IF(Tableau1[[#This Row],[Statut lancement]]="XX","OK","NOK"),IF(Tableau1[[#This Row],[Strat lancement]]="BB",IF(Tableau1[[#This Row],[Statut lancement]]="XXX","OK","NOK"))))</f>
        <v>OK</v>
      </c>
      <c r="U663" s="18" t="s">
        <v>228</v>
      </c>
      <c r="V663" s="1" t="s">
        <v>229</v>
      </c>
      <c r="W663" s="93" t="s">
        <v>222</v>
      </c>
      <c r="X663" s="2"/>
      <c r="Y663" s="1" t="s">
        <v>230</v>
      </c>
      <c r="Z663" s="1"/>
      <c r="AA663" s="2"/>
      <c r="AB663" s="1"/>
      <c r="AC663" s="1" t="str">
        <f>VLOOKUP(Tableau1[[#This Row],[POposte]],Tableau8[#All],18,FALSE)</f>
        <v/>
      </c>
      <c r="AD663" s="236" t="str">
        <f>CONCATENATE(Tableau1[[#This Row],[Nº pièce référence]],Tableau1[[#This Row],[Poste de réf.]])</f>
        <v>450065560830</v>
      </c>
      <c r="AE663" s="237">
        <f>VLOOKUP(Tableau1[[#This Row],[POposte]],Tableau5[#All],5,FALSE)</f>
        <v>1442000</v>
      </c>
      <c r="AF663" s="238" t="s">
        <v>52</v>
      </c>
      <c r="AG663" s="237">
        <f>VLOOKUP(Tableau1[[#This Row],[POposte]],Tableau5[#All],6,FALSE)</f>
        <v>1171625.52</v>
      </c>
      <c r="AH663" s="238" t="s">
        <v>52</v>
      </c>
      <c r="AI663" s="239">
        <f>Tableau1[[#This Row],[Montant Engagé PO]]-Tableau1[[#This Row],[Montant Liquidé]]</f>
        <v>270374.48</v>
      </c>
      <c r="AJ663" s="237" t="str">
        <f>VLOOKUP(Tableau1[[#This Row],[POposte]],Tableau5[#All],3,FALSE)</f>
        <v>300020861</v>
      </c>
      <c r="AK663" s="237" t="str">
        <f>VLOOKUP(Tableau1[[#This Row],[POposte]],Tableau5[#All],4,FALSE)</f>
        <v>8</v>
      </c>
      <c r="AL663" s="3" t="str">
        <f>VLOOKUP(Tableau1[[#This Row],[POposte]],Tableau5[#All],2,FALSE)</f>
        <v>255223121102</v>
      </c>
      <c r="AM663" s="237" t="str">
        <f>VLOOKUP(Tableau1[[#This Row],[POposte]],Tableau8[],9,FALSE)</f>
        <v>Z</v>
      </c>
      <c r="AN663" s="241">
        <f>VLOOKUP(Tableau1[[#This Row],[POposte]],Tableau8[],16,FALSE)</f>
        <v>1</v>
      </c>
      <c r="AO663" s="200">
        <f>VLOOKUP(Tableau1[[#This Row],[POposte]],Tableau8[],17,FALSE)</f>
        <v>0</v>
      </c>
      <c r="AP663" s="1" t="str">
        <f>VLOOKUP(Tableau1[[#This Row],[POposte]],Tableau13[#All],10,FALSE)</f>
        <v>0620</v>
      </c>
      <c r="AQ663" s="1" t="str">
        <f>VLOOKUP(MID(Tableau1[[#This Row],[Codenva]],1,2),Tableau36[],2,FALSE)</f>
        <v>Raamovereenkomsten (0600)</v>
      </c>
      <c r="AR663" s="1" t="str">
        <f>VLOOKUP(Tableau1[[#This Row],[POposte]],Tableau13[#All],16,FALSE)</f>
        <v/>
      </c>
      <c r="AS663" s="285" t="str">
        <f>Tableau1[[#This Row],[KRC]]&amp;Tableau1[[#This Row],[Poste KRC]]</f>
        <v>3000208618</v>
      </c>
      <c r="AT663" s="1" t="str">
        <f>VLOOKUP(Tableau1[[#This Row],[Colonne3]],Tableau6[[#All],[krcposte]:[description ]],2,FALSE)</f>
        <v>CallCenter (devra etre corrigé)</v>
      </c>
    </row>
    <row r="664" spans="1:46" hidden="1" x14ac:dyDescent="0.35">
      <c r="A664" s="1">
        <f>Tableau1[[#This Row],[Nº pièce référence]]</f>
        <v>0</v>
      </c>
      <c r="B664" s="205"/>
      <c r="C664" s="1"/>
      <c r="D664" s="1"/>
      <c r="E664" s="77" t="s">
        <v>1398</v>
      </c>
      <c r="F664" s="74">
        <v>17068.75</v>
      </c>
      <c r="G664" s="123"/>
      <c r="H664" s="73"/>
      <c r="I664" s="42"/>
      <c r="J664" s="73"/>
      <c r="K664" s="73"/>
      <c r="L664" s="1" t="s">
        <v>1853</v>
      </c>
      <c r="M664" s="209" t="s">
        <v>35</v>
      </c>
      <c r="N664" s="42"/>
      <c r="O664" s="42"/>
      <c r="P664" s="42"/>
      <c r="Q664" s="73"/>
      <c r="R664" s="226" t="e">
        <f>VLOOKUP(Tableau1[[#This Row],[POposte]],Tableau8[],15,FALSE)</f>
        <v>#N/A</v>
      </c>
      <c r="S664" s="226" t="e">
        <f>VLOOKUP(Tableau1[[#This Row],[POposte]],Tableau8[],14,FALSE)</f>
        <v>#N/A</v>
      </c>
      <c r="T664" s="75" t="e">
        <f>IF(Tableau1[[#This Row],[Strat lancement]]="A0",IF(Tableau1[[#This Row],[Statut lancement]]="X","OK","NOK"),IF(Tableau1[[#This Row],[Strat lancement]]="AA",IF(Tableau1[[#This Row],[Statut lancement]]="XX","OK","NOK"),IF(Tableau1[[#This Row],[Strat lancement]]="BB",IF(Tableau1[[#This Row],[Statut lancement]]="XXX","OK","NOK"))))</f>
        <v>#N/A</v>
      </c>
      <c r="U664" s="193"/>
      <c r="V664" s="1"/>
      <c r="W664" s="1"/>
      <c r="X664" s="2"/>
      <c r="Y664" s="218" t="s">
        <v>69</v>
      </c>
      <c r="Z664" s="1"/>
      <c r="AA664" s="2"/>
      <c r="AB664" s="1"/>
      <c r="AC664" s="1" t="e">
        <f>VLOOKUP(Tableau1[[#This Row],[POposte]],Tableau8[#All],18,FALSE)</f>
        <v>#N/A</v>
      </c>
      <c r="AD664" s="236" t="str">
        <f>CONCATENATE(Tableau1[[#This Row],[Nº pièce référence]],Tableau1[[#This Row],[Poste de réf.]])</f>
        <v/>
      </c>
      <c r="AE664" s="237" t="e">
        <f>VLOOKUP(Tableau1[[#This Row],[POposte]],Tableau5[#All],5,FALSE)</f>
        <v>#N/A</v>
      </c>
      <c r="AF664" s="238" t="s">
        <v>52</v>
      </c>
      <c r="AG664" s="237" t="e">
        <f>VLOOKUP(Tableau1[[#This Row],[POposte]],Tableau5[#All],6,FALSE)</f>
        <v>#N/A</v>
      </c>
      <c r="AH664" s="238" t="s">
        <v>52</v>
      </c>
      <c r="AI664" s="239" t="e">
        <f>Tableau1[[#This Row],[Montant Engagé PO]]-Tableau1[[#This Row],[Montant Liquidé]]</f>
        <v>#N/A</v>
      </c>
      <c r="AJ664" s="237" t="e">
        <f>VLOOKUP(Tableau1[[#This Row],[POposte]],Tableau5[#All],3,FALSE)</f>
        <v>#N/A</v>
      </c>
      <c r="AK664" s="237" t="e">
        <f>VLOOKUP(Tableau1[[#This Row],[POposte]],Tableau5[#All],4,FALSE)</f>
        <v>#N/A</v>
      </c>
      <c r="AL664" s="212" t="s">
        <v>60</v>
      </c>
      <c r="AM664" s="243" t="e">
        <f>VLOOKUP(Tableau1[[#This Row],[POposte]],Tableau8[],9,FALSE)</f>
        <v>#N/A</v>
      </c>
      <c r="AN664" s="241" t="e">
        <f>VLOOKUP(Tableau1[[#This Row],[POposte]],Tableau8[],16,FALSE)</f>
        <v>#N/A</v>
      </c>
      <c r="AO664" s="200" t="e">
        <f>VLOOKUP(Tableau1[[#This Row],[POposte]],Tableau8[],17,FALSE)</f>
        <v>#N/A</v>
      </c>
      <c r="AP664" s="1" t="e">
        <f>VLOOKUP(Tableau1[[#This Row],[POposte]],Tableau13[#All],10,FALSE)</f>
        <v>#N/A</v>
      </c>
      <c r="AQ664" s="1" t="e">
        <f>VLOOKUP(MID(Tableau1[[#This Row],[Codenva]],1,2),Tableau36[],2,FALSE)</f>
        <v>#N/A</v>
      </c>
      <c r="AR664" s="1" t="e">
        <f>VLOOKUP(Tableau1[[#This Row],[POposte]],Tableau13[#All],16,FALSE)</f>
        <v>#N/A</v>
      </c>
      <c r="AS664" s="285" t="e">
        <f>Tableau1[[#This Row],[KRC]]&amp;Tableau1[[#This Row],[Poste KRC]]</f>
        <v>#N/A</v>
      </c>
      <c r="AT664" s="1" t="e">
        <f>VLOOKUP(Tableau1[[#This Row],[Colonne3]],Tableau6[[#All],[krcposte]:[description ]],2,FALSE)</f>
        <v>#N/A</v>
      </c>
    </row>
    <row r="665" spans="1:46" ht="29" x14ac:dyDescent="0.35">
      <c r="A665" s="1" t="str">
        <f>Tableau1[[#This Row],[Nº pièce référence]]</f>
        <v>4500698980</v>
      </c>
      <c r="B665" s="205"/>
      <c r="C665" s="1" t="s">
        <v>2309</v>
      </c>
      <c r="D665" s="185" t="s">
        <v>2310</v>
      </c>
      <c r="E665" s="1" t="s">
        <v>2311</v>
      </c>
      <c r="F665" s="178"/>
      <c r="G665" s="123"/>
      <c r="H665" s="213" t="s">
        <v>2312</v>
      </c>
      <c r="I665" s="42">
        <v>22475</v>
      </c>
      <c r="J665" s="73"/>
      <c r="K665" s="73"/>
      <c r="L665" s="1" t="s">
        <v>276</v>
      </c>
      <c r="M665" s="42"/>
      <c r="N665" s="42"/>
      <c r="O665" s="42"/>
      <c r="P665" s="75">
        <v>44095</v>
      </c>
      <c r="Q665" s="42" t="s">
        <v>1840</v>
      </c>
      <c r="R665" s="226" t="str">
        <f>VLOOKUP(Tableau1[[#This Row],[POposte]],Tableau8[],15,FALSE)</f>
        <v>BB</v>
      </c>
      <c r="S665" s="226" t="str">
        <f>VLOOKUP(Tableau1[[#This Row],[POposte]],Tableau8[],14,FALSE)</f>
        <v>XXX</v>
      </c>
      <c r="T665" s="75" t="str">
        <f>IF(Tableau1[[#This Row],[Strat lancement]]="A0",IF(Tableau1[[#This Row],[Statut lancement]]="X","OK","NOK"),IF(Tableau1[[#This Row],[Strat lancement]]="AA",IF(Tableau1[[#This Row],[Statut lancement]]="XX","OK","NOK"),IF(Tableau1[[#This Row],[Strat lancement]]="BB",IF(Tableau1[[#This Row],[Statut lancement]]="XXX","OK","NOK"))))</f>
        <v>OK</v>
      </c>
      <c r="U665" s="195" t="s">
        <v>2313</v>
      </c>
      <c r="V665" s="93" t="s">
        <v>2314</v>
      </c>
      <c r="W665" s="93" t="s">
        <v>88</v>
      </c>
      <c r="X665" s="2"/>
      <c r="Y665" s="1" t="s">
        <v>2315</v>
      </c>
      <c r="Z665" s="1"/>
      <c r="AA665" s="2"/>
      <c r="AB665" s="1"/>
      <c r="AC665" s="1" t="str">
        <f>VLOOKUP(Tableau1[[#This Row],[POposte]],Tableau8[#All],18,FALSE)</f>
        <v/>
      </c>
      <c r="AD665" s="236" t="str">
        <f>CONCATENATE(Tableau1[[#This Row],[Nº pièce référence]],Tableau1[[#This Row],[Poste de réf.]])</f>
        <v>450069898010</v>
      </c>
      <c r="AE665" s="237">
        <f>VLOOKUP(Tableau1[[#This Row],[POposte]],Tableau5[#All],5,FALSE)</f>
        <v>25744970</v>
      </c>
      <c r="AF665" s="238" t="s">
        <v>52</v>
      </c>
      <c r="AG665" s="237">
        <f>VLOOKUP(Tableau1[[#This Row],[POposte]],Tableau5[#All],6,FALSE)</f>
        <v>25744971</v>
      </c>
      <c r="AH665" s="238" t="s">
        <v>52</v>
      </c>
      <c r="AI665" s="239">
        <f>Tableau1[[#This Row],[Montant Engagé PO]]-Tableau1[[#This Row],[Montant Liquidé]]</f>
        <v>-1</v>
      </c>
      <c r="AJ665" s="237" t="str">
        <f>VLOOKUP(Tableau1[[#This Row],[POposte]],Tableau5[#All],3,FALSE)</f>
        <v>300020861</v>
      </c>
      <c r="AK665" s="237" t="str">
        <f>VLOOKUP(Tableau1[[#This Row],[POposte]],Tableau5[#All],4,FALSE)</f>
        <v>9</v>
      </c>
      <c r="AL665" s="211" t="s">
        <v>97</v>
      </c>
      <c r="AM665" s="244" t="str">
        <f>VLOOKUP(Tableau1[[#This Row],[POposte]],Tableau8[],9,FALSE)</f>
        <v>Z</v>
      </c>
      <c r="AN665" s="241">
        <f>VLOOKUP(Tableau1[[#This Row],[POposte]],Tableau8[],16,FALSE)</f>
        <v>1</v>
      </c>
      <c r="AO665" s="200">
        <f>VLOOKUP(Tableau1[[#This Row],[POposte]],Tableau8[],17,FALSE)</f>
        <v>0</v>
      </c>
      <c r="AP665" s="1" t="str">
        <f>VLOOKUP(Tableau1[[#This Row],[POposte]],Tableau13[#All],10,FALSE)</f>
        <v>4100</v>
      </c>
      <c r="AQ665" s="1" t="str">
        <f>VLOOKUP(MID(Tableau1[[#This Row],[Codenva]],1,2),Tableau36[],2,FALSE)</f>
        <v>Diverse Uitgaven die niet tot overheidsopdrachten behoren (4100)</v>
      </c>
      <c r="AR665" s="1" t="str">
        <f>VLOOKUP(Tableau1[[#This Row],[POposte]],Tableau13[#All],16,FALSE)</f>
        <v/>
      </c>
      <c r="AS665" s="285" t="str">
        <f>Tableau1[[#This Row],[KRC]]&amp;Tableau1[[#This Row],[Poste KRC]]</f>
        <v>3000208619</v>
      </c>
      <c r="AT665" s="1" t="str">
        <f>VLOOKUP(Tableau1[[#This Row],[Colonne3]],Tableau6[[#All],[krcposte]:[description ]],2,FALSE)</f>
        <v>Vaccin</v>
      </c>
    </row>
    <row r="666" spans="1:46" x14ac:dyDescent="0.35">
      <c r="A666" s="1" t="str">
        <f>Tableau1[[#This Row],[Nº pièce référence]]</f>
        <v>4500686354</v>
      </c>
      <c r="B666" s="205" t="s">
        <v>2316</v>
      </c>
      <c r="C666" s="1" t="s">
        <v>347</v>
      </c>
      <c r="D666" s="1"/>
      <c r="E666" s="1" t="s">
        <v>2317</v>
      </c>
      <c r="F666" s="92"/>
      <c r="G666" s="123"/>
      <c r="H666" s="75">
        <v>44050</v>
      </c>
      <c r="I666" s="42">
        <v>20211</v>
      </c>
      <c r="J666" s="172" t="s">
        <v>1655</v>
      </c>
      <c r="K666" s="73"/>
      <c r="L666" s="176" t="s">
        <v>276</v>
      </c>
      <c r="M666" s="33" t="s">
        <v>332</v>
      </c>
      <c r="N666" s="42"/>
      <c r="O666" s="42"/>
      <c r="P666" s="75">
        <v>44050</v>
      </c>
      <c r="Q666" s="75">
        <v>44061</v>
      </c>
      <c r="R666" s="226" t="str">
        <f>VLOOKUP(Tableau1[[#This Row],[POposte]],Tableau8[],15,FALSE)</f>
        <v>BB</v>
      </c>
      <c r="S666" s="226" t="str">
        <f>VLOOKUP(Tableau1[[#This Row],[POposte]],Tableau8[],14,FALSE)</f>
        <v>X</v>
      </c>
      <c r="T666" s="75" t="str">
        <f>IF(Tableau1[[#This Row],[Strat lancement]]="A0",IF(Tableau1[[#This Row],[Statut lancement]]="X","OK","NOK"),IF(Tableau1[[#This Row],[Strat lancement]]="AA",IF(Tableau1[[#This Row],[Statut lancement]]="XX","OK","NOK"),IF(Tableau1[[#This Row],[Strat lancement]]="BB",IF(Tableau1[[#This Row],[Statut lancement]]="XXX","OK","NOK"))))</f>
        <v>NOK</v>
      </c>
      <c r="U666" s="18" t="s">
        <v>2318</v>
      </c>
      <c r="V666" s="1" t="s">
        <v>2319</v>
      </c>
      <c r="W666" s="1" t="s">
        <v>88</v>
      </c>
      <c r="X666" s="2">
        <v>44055</v>
      </c>
      <c r="Y666" s="1" t="s">
        <v>1838</v>
      </c>
      <c r="Z666" s="1" t="s">
        <v>219</v>
      </c>
      <c r="AA666" s="2">
        <v>44055</v>
      </c>
      <c r="AB666" s="1" t="s">
        <v>220</v>
      </c>
      <c r="AC666" s="1" t="str">
        <f>VLOOKUP(Tableau1[[#This Row],[POposte]],Tableau8[#All],18,FALSE)</f>
        <v/>
      </c>
      <c r="AD666" s="236" t="str">
        <f>CONCATENATE(Tableau1[[#This Row],[Nº pièce référence]],Tableau1[[#This Row],[Poste de réf.]])</f>
        <v>450068635410</v>
      </c>
      <c r="AE666" s="237">
        <f>VLOOKUP(Tableau1[[#This Row],[POposte]],Tableau5[#All],5,FALSE)</f>
        <v>16950.139999999996</v>
      </c>
      <c r="AF666" s="238" t="s">
        <v>52</v>
      </c>
      <c r="AG666" s="237">
        <f>VLOOKUP(Tableau1[[#This Row],[POposte]],Tableau5[#All],6,FALSE)</f>
        <v>16950.14</v>
      </c>
      <c r="AH666" s="238" t="s">
        <v>52</v>
      </c>
      <c r="AI666" s="239">
        <f>Tableau1[[#This Row],[Montant Engagé PO]]-Tableau1[[#This Row],[Montant Liquidé]]</f>
        <v>0</v>
      </c>
      <c r="AJ666" s="237" t="str">
        <f>VLOOKUP(Tableau1[[#This Row],[POposte]],Tableau5[#All],3,FALSE)</f>
        <v>300020861</v>
      </c>
      <c r="AK666" s="237" t="str">
        <f>VLOOKUP(Tableau1[[#This Row],[POposte]],Tableau5[#All],4,FALSE)</f>
        <v>2</v>
      </c>
      <c r="AL666" s="3" t="str">
        <f>VLOOKUP(Tableau1[[#This Row],[POposte]],Tableau5[#All],2,FALSE)</f>
        <v>255223121102</v>
      </c>
      <c r="AM666" s="237" t="str">
        <f>VLOOKUP(Tableau1[[#This Row],[POposte]],Tableau8[],9,FALSE)</f>
        <v>Z</v>
      </c>
      <c r="AN666" s="241">
        <f>VLOOKUP(Tableau1[[#This Row],[POposte]],Tableau8[],16,FALSE)</f>
        <v>1</v>
      </c>
      <c r="AO666" s="201">
        <f>VLOOKUP(Tableau1[[#This Row],[POposte]],Tableau8[],17,FALSE)</f>
        <v>0</v>
      </c>
      <c r="AP666" s="1" t="str">
        <f>VLOOKUP(Tableau1[[#This Row],[POposte]],Tableau13[#All],10,FALSE)</f>
        <v>0520</v>
      </c>
      <c r="AQ666" s="1" t="str">
        <f>VLOOKUP(MID(Tableau1[[#This Row],[Codenva]],1,2),Tableau36[],2,FALSE)</f>
        <v>Onderhandelingsprocedure zonder voorafgaande bekendmaking (0500)</v>
      </c>
      <c r="AR666" s="1" t="str">
        <f>VLOOKUP(Tableau1[[#This Row],[POposte]],Tableau13[#All],16,FALSE)</f>
        <v/>
      </c>
      <c r="AS666" s="285" t="str">
        <f>Tableau1[[#This Row],[KRC]]&amp;Tableau1[[#This Row],[Poste KRC]]</f>
        <v>3000208612</v>
      </c>
      <c r="AT666" s="1" t="str">
        <f>VLOOKUP(Tableau1[[#This Row],[Colonne3]],Tableau6[[#All],[krcposte]:[description ]],2,FALSE)</f>
        <v>Testing/reactifs</v>
      </c>
    </row>
    <row r="667" spans="1:46" x14ac:dyDescent="0.35">
      <c r="A667" s="1" t="str">
        <f>Tableau1[[#This Row],[Nº pièce référence]]</f>
        <v>4500686354</v>
      </c>
      <c r="B667" s="205" t="s">
        <v>2316</v>
      </c>
      <c r="C667" s="1" t="s">
        <v>347</v>
      </c>
      <c r="D667" s="1"/>
      <c r="E667" s="1" t="s">
        <v>2317</v>
      </c>
      <c r="F667" s="92"/>
      <c r="G667" s="123"/>
      <c r="H667" s="75">
        <v>44050</v>
      </c>
      <c r="I667" s="42">
        <v>20211</v>
      </c>
      <c r="J667" s="172" t="s">
        <v>1655</v>
      </c>
      <c r="K667" s="73"/>
      <c r="L667" s="176" t="s">
        <v>276</v>
      </c>
      <c r="M667" s="33" t="s">
        <v>332</v>
      </c>
      <c r="N667" s="42"/>
      <c r="O667" s="42"/>
      <c r="P667" s="75">
        <v>44050</v>
      </c>
      <c r="Q667" s="75">
        <v>44061</v>
      </c>
      <c r="R667" s="226" t="str">
        <f>VLOOKUP(Tableau1[[#This Row],[POposte]],Tableau8[],15,FALSE)</f>
        <v>BB</v>
      </c>
      <c r="S667" s="226" t="str">
        <f>VLOOKUP(Tableau1[[#This Row],[POposte]],Tableau8[],14,FALSE)</f>
        <v>X</v>
      </c>
      <c r="T667" s="75" t="str">
        <f>IF(Tableau1[[#This Row],[Strat lancement]]="A0",IF(Tableau1[[#This Row],[Statut lancement]]="X","OK","NOK"),IF(Tableau1[[#This Row],[Strat lancement]]="AA",IF(Tableau1[[#This Row],[Statut lancement]]="XX","OK","NOK"),IF(Tableau1[[#This Row],[Strat lancement]]="BB",IF(Tableau1[[#This Row],[Statut lancement]]="XXX","OK","NOK"))))</f>
        <v>NOK</v>
      </c>
      <c r="U667" s="18" t="s">
        <v>2318</v>
      </c>
      <c r="V667" s="1" t="s">
        <v>2319</v>
      </c>
      <c r="W667" s="1" t="s">
        <v>217</v>
      </c>
      <c r="X667" s="2">
        <v>44055</v>
      </c>
      <c r="Y667" s="1" t="s">
        <v>2320</v>
      </c>
      <c r="Z667" s="1" t="s">
        <v>219</v>
      </c>
      <c r="AA667" s="2">
        <v>44055</v>
      </c>
      <c r="AB667" s="1" t="s">
        <v>220</v>
      </c>
      <c r="AC667" s="1" t="str">
        <f>VLOOKUP(Tableau1[[#This Row],[POposte]],Tableau8[#All],18,FALSE)</f>
        <v/>
      </c>
      <c r="AD667" s="236" t="str">
        <f>CONCATENATE(Tableau1[[#This Row],[Nº pièce référence]],Tableau1[[#This Row],[Poste de réf.]])</f>
        <v>450068635420</v>
      </c>
      <c r="AE667" s="237">
        <f>VLOOKUP(Tableau1[[#This Row],[POposte]],Tableau5[#All],5,FALSE)</f>
        <v>9111.6200000000008</v>
      </c>
      <c r="AF667" s="238" t="s">
        <v>52</v>
      </c>
      <c r="AG667" s="237">
        <f>VLOOKUP(Tableau1[[#This Row],[POposte]],Tableau5[#All],6,FALSE)</f>
        <v>9111.6200000000008</v>
      </c>
      <c r="AH667" s="238" t="s">
        <v>52</v>
      </c>
      <c r="AI667" s="239">
        <f>Tableau1[[#This Row],[Montant Engagé PO]]-Tableau1[[#This Row],[Montant Liquidé]]</f>
        <v>0</v>
      </c>
      <c r="AJ667" s="237" t="str">
        <f>VLOOKUP(Tableau1[[#This Row],[POposte]],Tableau5[#All],3,FALSE)</f>
        <v>300020861</v>
      </c>
      <c r="AK667" s="237" t="str">
        <f>VLOOKUP(Tableau1[[#This Row],[POposte]],Tableau5[#All],4,FALSE)</f>
        <v>2</v>
      </c>
      <c r="AL667" s="3" t="str">
        <f>VLOOKUP(Tableau1[[#This Row],[POposte]],Tableau5[#All],2,FALSE)</f>
        <v>255223121102</v>
      </c>
      <c r="AM667" s="237" t="str">
        <f>VLOOKUP(Tableau1[[#This Row],[POposte]],Tableau8[],9,FALSE)</f>
        <v>Z</v>
      </c>
      <c r="AN667" s="241">
        <f>VLOOKUP(Tableau1[[#This Row],[POposte]],Tableau8[],16,FALSE)</f>
        <v>1</v>
      </c>
      <c r="AO667" s="201">
        <f>VLOOKUP(Tableau1[[#This Row],[POposte]],Tableau8[],17,FALSE)</f>
        <v>0</v>
      </c>
      <c r="AP667" s="1" t="str">
        <f>VLOOKUP(Tableau1[[#This Row],[POposte]],Tableau13[#All],10,FALSE)</f>
        <v>0520</v>
      </c>
      <c r="AQ667" s="1" t="str">
        <f>VLOOKUP(MID(Tableau1[[#This Row],[Codenva]],1,2),Tableau36[],2,FALSE)</f>
        <v>Onderhandelingsprocedure zonder voorafgaande bekendmaking (0500)</v>
      </c>
      <c r="AR667" s="1" t="str">
        <f>VLOOKUP(Tableau1[[#This Row],[POposte]],Tableau13[#All],16,FALSE)</f>
        <v/>
      </c>
      <c r="AS667" s="285" t="str">
        <f>Tableau1[[#This Row],[KRC]]&amp;Tableau1[[#This Row],[Poste KRC]]</f>
        <v>3000208612</v>
      </c>
      <c r="AT667" s="1" t="str">
        <f>VLOOKUP(Tableau1[[#This Row],[Colonne3]],Tableau6[[#All],[krcposte]:[description ]],2,FALSE)</f>
        <v>Testing/reactifs</v>
      </c>
    </row>
    <row r="668" spans="1:46" x14ac:dyDescent="0.35">
      <c r="A668" s="1" t="str">
        <f>Tableau1[[#This Row],[Nº pièce référence]]</f>
        <v>4500686354</v>
      </c>
      <c r="B668" s="205" t="s">
        <v>2316</v>
      </c>
      <c r="C668" s="1" t="s">
        <v>347</v>
      </c>
      <c r="D668" s="1"/>
      <c r="E668" s="1" t="s">
        <v>2317</v>
      </c>
      <c r="F668" s="178"/>
      <c r="G668" s="123"/>
      <c r="H668" s="75">
        <v>44050</v>
      </c>
      <c r="I668" s="42">
        <v>20211</v>
      </c>
      <c r="J668" s="73"/>
      <c r="K668" s="73"/>
      <c r="L668" s="176" t="s">
        <v>276</v>
      </c>
      <c r="M668" s="33" t="s">
        <v>332</v>
      </c>
      <c r="N668" s="42"/>
      <c r="O668" s="42"/>
      <c r="P668" s="75">
        <v>44050</v>
      </c>
      <c r="Q668" s="75">
        <v>44061</v>
      </c>
      <c r="R668" s="226" t="str">
        <f>VLOOKUP(Tableau1[[#This Row],[POposte]],Tableau8[],15,FALSE)</f>
        <v>BB</v>
      </c>
      <c r="S668" s="226" t="str">
        <f>VLOOKUP(Tableau1[[#This Row],[POposte]],Tableau8[],14,FALSE)</f>
        <v>X</v>
      </c>
      <c r="T668" s="75" t="str">
        <f>IF(Tableau1[[#This Row],[Strat lancement]]="A0",IF(Tableau1[[#This Row],[Statut lancement]]="X","OK","NOK"),IF(Tableau1[[#This Row],[Strat lancement]]="AA",IF(Tableau1[[#This Row],[Statut lancement]]="XX","OK","NOK"),IF(Tableau1[[#This Row],[Strat lancement]]="BB",IF(Tableau1[[#This Row],[Statut lancement]]="XXX","OK","NOK"))))</f>
        <v>NOK</v>
      </c>
      <c r="U668" s="18" t="s">
        <v>2318</v>
      </c>
      <c r="V668" s="1" t="s">
        <v>2319</v>
      </c>
      <c r="W668" s="93" t="s">
        <v>222</v>
      </c>
      <c r="X668" s="2">
        <v>44055</v>
      </c>
      <c r="Y668" s="1" t="s">
        <v>2321</v>
      </c>
      <c r="Z668" s="1"/>
      <c r="AA668" s="2">
        <v>44055</v>
      </c>
      <c r="AB668" s="1"/>
      <c r="AC668" s="1" t="str">
        <f>VLOOKUP(Tableau1[[#This Row],[POposte]],Tableau8[#All],18,FALSE)</f>
        <v/>
      </c>
      <c r="AD668" s="236" t="str">
        <f>CONCATENATE(Tableau1[[#This Row],[Nº pièce référence]],Tableau1[[#This Row],[Poste de réf.]])</f>
        <v>450068635430</v>
      </c>
      <c r="AE668" s="237">
        <f>VLOOKUP(Tableau1[[#This Row],[POposte]],Tableau5[#All],5,FALSE)</f>
        <v>17069.669999999998</v>
      </c>
      <c r="AF668" s="238" t="s">
        <v>52</v>
      </c>
      <c r="AG668" s="237">
        <f>VLOOKUP(Tableau1[[#This Row],[POposte]],Tableau5[#All],6,FALSE)</f>
        <v>17069.669999999998</v>
      </c>
      <c r="AH668" s="238" t="s">
        <v>52</v>
      </c>
      <c r="AI668" s="239">
        <f>Tableau1[[#This Row],[Montant Engagé PO]]-Tableau1[[#This Row],[Montant Liquidé]]</f>
        <v>0</v>
      </c>
      <c r="AJ668" s="237" t="str">
        <f>VLOOKUP(Tableau1[[#This Row],[POposte]],Tableau5[#All],3,FALSE)</f>
        <v>300020861</v>
      </c>
      <c r="AK668" s="237" t="str">
        <f>VLOOKUP(Tableau1[[#This Row],[POposte]],Tableau5[#All],4,FALSE)</f>
        <v>2</v>
      </c>
      <c r="AL668" s="3" t="str">
        <f>VLOOKUP(Tableau1[[#This Row],[POposte]],Tableau5[#All],2,FALSE)</f>
        <v>255223121102</v>
      </c>
      <c r="AM668" s="237" t="str">
        <f>VLOOKUP(Tableau1[[#This Row],[POposte]],Tableau8[],9,FALSE)</f>
        <v>L</v>
      </c>
      <c r="AN668" s="241">
        <f>VLOOKUP(Tableau1[[#This Row],[POposte]],Tableau8[],16,FALSE)</f>
        <v>502272</v>
      </c>
      <c r="AO668" s="201">
        <f>VLOOKUP(Tableau1[[#This Row],[POposte]],Tableau8[],17,FALSE)</f>
        <v>0</v>
      </c>
      <c r="AP668" s="1" t="str">
        <f>VLOOKUP(Tableau1[[#This Row],[POposte]],Tableau13[#All],10,FALSE)</f>
        <v>0520</v>
      </c>
      <c r="AQ668" s="1" t="str">
        <f>VLOOKUP(MID(Tableau1[[#This Row],[Codenva]],1,2),Tableau36[],2,FALSE)</f>
        <v>Onderhandelingsprocedure zonder voorafgaande bekendmaking (0500)</v>
      </c>
      <c r="AR668" s="1" t="str">
        <f>VLOOKUP(Tableau1[[#This Row],[POposte]],Tableau13[#All],16,FALSE)</f>
        <v/>
      </c>
      <c r="AS668" s="285" t="str">
        <f>Tableau1[[#This Row],[KRC]]&amp;Tableau1[[#This Row],[Poste KRC]]</f>
        <v>3000208612</v>
      </c>
      <c r="AT668" s="1" t="str">
        <f>VLOOKUP(Tableau1[[#This Row],[Colonne3]],Tableau6[[#All],[krcposte]:[description ]],2,FALSE)</f>
        <v>Testing/reactifs</v>
      </c>
    </row>
    <row r="669" spans="1:46" x14ac:dyDescent="0.35">
      <c r="A669" s="1" t="str">
        <f>Tableau1[[#This Row],[Nº pièce référence]]</f>
        <v>4500686354</v>
      </c>
      <c r="B669" s="205" t="s">
        <v>2316</v>
      </c>
      <c r="C669" s="1" t="s">
        <v>347</v>
      </c>
      <c r="D669" s="1"/>
      <c r="E669" s="1" t="s">
        <v>2317</v>
      </c>
      <c r="F669" s="74"/>
      <c r="G669" s="123"/>
      <c r="H669" s="75">
        <v>44050</v>
      </c>
      <c r="I669" s="42">
        <v>20211</v>
      </c>
      <c r="J669" s="73"/>
      <c r="K669" s="73"/>
      <c r="L669" s="176" t="s">
        <v>276</v>
      </c>
      <c r="M669" s="33" t="s">
        <v>332</v>
      </c>
      <c r="N669" s="42"/>
      <c r="O669" s="42"/>
      <c r="P669" s="75">
        <v>44050</v>
      </c>
      <c r="Q669" s="75">
        <v>44061</v>
      </c>
      <c r="R669" s="226" t="str">
        <f>VLOOKUP(Tableau1[[#This Row],[POposte]],Tableau8[],15,FALSE)</f>
        <v>BB</v>
      </c>
      <c r="S669" s="226" t="str">
        <f>VLOOKUP(Tableau1[[#This Row],[POposte]],Tableau8[],14,FALSE)</f>
        <v>X</v>
      </c>
      <c r="T669" s="75" t="str">
        <f>IF(Tableau1[[#This Row],[Strat lancement]]="A0",IF(Tableau1[[#This Row],[Statut lancement]]="X","OK","NOK"),IF(Tableau1[[#This Row],[Strat lancement]]="AA",IF(Tableau1[[#This Row],[Statut lancement]]="XX","OK","NOK"),IF(Tableau1[[#This Row],[Strat lancement]]="BB",IF(Tableau1[[#This Row],[Statut lancement]]="XXX","OK","NOK"))))</f>
        <v>NOK</v>
      </c>
      <c r="U669" s="18" t="s">
        <v>2318</v>
      </c>
      <c r="V669" s="1" t="s">
        <v>2319</v>
      </c>
      <c r="W669" s="93" t="s">
        <v>421</v>
      </c>
      <c r="X669" s="2">
        <v>44055</v>
      </c>
      <c r="Y669" s="1" t="s">
        <v>2322</v>
      </c>
      <c r="Z669" s="1"/>
      <c r="AA669" s="2">
        <v>44055</v>
      </c>
      <c r="AB669" s="1"/>
      <c r="AC669" s="1" t="str">
        <f>VLOOKUP(Tableau1[[#This Row],[POposte]],Tableau8[#All],18,FALSE)</f>
        <v/>
      </c>
      <c r="AD669" s="236" t="str">
        <f>CONCATENATE(Tableau1[[#This Row],[Nº pièce référence]],Tableau1[[#This Row],[Poste de réf.]])</f>
        <v>450068635440</v>
      </c>
      <c r="AE669" s="237">
        <f>VLOOKUP(Tableau1[[#This Row],[POposte]],Tableau5[#All],5,FALSE)</f>
        <v>9175.8700000000008</v>
      </c>
      <c r="AF669" s="238" t="s">
        <v>52</v>
      </c>
      <c r="AG669" s="237">
        <f>VLOOKUP(Tableau1[[#This Row],[POposte]],Tableau5[#All],6,FALSE)</f>
        <v>9175.8700000000008</v>
      </c>
      <c r="AH669" s="238" t="s">
        <v>52</v>
      </c>
      <c r="AI669" s="239">
        <f>Tableau1[[#This Row],[Montant Engagé PO]]-Tableau1[[#This Row],[Montant Liquidé]]</f>
        <v>0</v>
      </c>
      <c r="AJ669" s="237" t="str">
        <f>VLOOKUP(Tableau1[[#This Row],[POposte]],Tableau5[#All],3,FALSE)</f>
        <v>300020861</v>
      </c>
      <c r="AK669" s="237" t="str">
        <f>VLOOKUP(Tableau1[[#This Row],[POposte]],Tableau5[#All],4,FALSE)</f>
        <v>2</v>
      </c>
      <c r="AL669" s="3" t="str">
        <f>VLOOKUP(Tableau1[[#This Row],[POposte]],Tableau5[#All],2,FALSE)</f>
        <v>255223121102</v>
      </c>
      <c r="AM669" s="237" t="str">
        <f>VLOOKUP(Tableau1[[#This Row],[POposte]],Tableau8[],9,FALSE)</f>
        <v>L</v>
      </c>
      <c r="AN669" s="241">
        <f>VLOOKUP(Tableau1[[#This Row],[POposte]],Tableau8[],16,FALSE)</f>
        <v>1</v>
      </c>
      <c r="AO669" s="201">
        <f>VLOOKUP(Tableau1[[#This Row],[POposte]],Tableau8[],17,FALSE)</f>
        <v>0</v>
      </c>
      <c r="AP669" s="1" t="str">
        <f>VLOOKUP(Tableau1[[#This Row],[POposte]],Tableau13[#All],10,FALSE)</f>
        <v>0520</v>
      </c>
      <c r="AQ669" s="1" t="str">
        <f>VLOOKUP(MID(Tableau1[[#This Row],[Codenva]],1,2),Tableau36[],2,FALSE)</f>
        <v>Onderhandelingsprocedure zonder voorafgaande bekendmaking (0500)</v>
      </c>
      <c r="AR669" s="1" t="str">
        <f>VLOOKUP(Tableau1[[#This Row],[POposte]],Tableau13[#All],16,FALSE)</f>
        <v/>
      </c>
      <c r="AS669" s="285" t="str">
        <f>Tableau1[[#This Row],[KRC]]&amp;Tableau1[[#This Row],[Poste KRC]]</f>
        <v>3000208612</v>
      </c>
      <c r="AT669" s="1" t="str">
        <f>VLOOKUP(Tableau1[[#This Row],[Colonne3]],Tableau6[[#All],[krcposte]:[description ]],2,FALSE)</f>
        <v>Testing/reactifs</v>
      </c>
    </row>
    <row r="670" spans="1:46" x14ac:dyDescent="0.35">
      <c r="A670" s="1" t="str">
        <f>Tableau1[[#This Row],[Nº pièce référence]]</f>
        <v>4500686354</v>
      </c>
      <c r="B670" s="205" t="s">
        <v>2323</v>
      </c>
      <c r="C670" s="1" t="s">
        <v>347</v>
      </c>
      <c r="D670" s="1"/>
      <c r="E670" s="1" t="s">
        <v>2317</v>
      </c>
      <c r="F670" s="74"/>
      <c r="G670" s="123"/>
      <c r="H670" s="96">
        <v>44134</v>
      </c>
      <c r="I670" s="42">
        <v>24035</v>
      </c>
      <c r="J670" s="172"/>
      <c r="K670" s="73"/>
      <c r="L670" s="1" t="s">
        <v>35</v>
      </c>
      <c r="M670" s="33" t="s">
        <v>332</v>
      </c>
      <c r="N670" s="42"/>
      <c r="O670" s="42"/>
      <c r="P670" s="75">
        <v>44134</v>
      </c>
      <c r="Q670" s="73" t="s">
        <v>1840</v>
      </c>
      <c r="R670" s="226" t="str">
        <f>VLOOKUP(Tableau1[[#This Row],[POposte]],Tableau8[],15,FALSE)</f>
        <v>BB</v>
      </c>
      <c r="S670" s="226" t="str">
        <f>VLOOKUP(Tableau1[[#This Row],[POposte]],Tableau8[],14,FALSE)</f>
        <v>X</v>
      </c>
      <c r="T670" s="75" t="str">
        <f>IF(Tableau1[[#This Row],[Strat lancement]]="A0",IF(Tableau1[[#This Row],[Statut lancement]]="X","OK","NOK"),IF(Tableau1[[#This Row],[Strat lancement]]="AA",IF(Tableau1[[#This Row],[Statut lancement]]="XX","OK","NOK"),IF(Tableau1[[#This Row],[Strat lancement]]="BB",IF(Tableau1[[#This Row],[Statut lancement]]="XXX","OK","NOK"))))</f>
        <v>NOK</v>
      </c>
      <c r="U670" s="18" t="s">
        <v>2318</v>
      </c>
      <c r="V670" s="93" t="s">
        <v>2319</v>
      </c>
      <c r="W670" s="93" t="s">
        <v>423</v>
      </c>
      <c r="X670" s="2">
        <v>44055</v>
      </c>
      <c r="Y670" s="1" t="s">
        <v>2321</v>
      </c>
      <c r="Z670" s="1"/>
      <c r="AA670" s="2">
        <v>44055</v>
      </c>
      <c r="AB670" s="1"/>
      <c r="AC670" s="1" t="str">
        <f>VLOOKUP(Tableau1[[#This Row],[POposte]],Tableau8[#All],18,FALSE)</f>
        <v/>
      </c>
      <c r="AD670" s="236" t="str">
        <f>CONCATENATE(Tableau1[[#This Row],[Nº pièce référence]],Tableau1[[#This Row],[Poste de réf.]])</f>
        <v>450068635450</v>
      </c>
      <c r="AE670" s="237">
        <f>VLOOKUP(Tableau1[[#This Row],[POposte]],Tableau5[#All],5,FALSE)</f>
        <v>17050.73</v>
      </c>
      <c r="AF670" s="238" t="s">
        <v>52</v>
      </c>
      <c r="AG670" s="237">
        <f>VLOOKUP(Tableau1[[#This Row],[POposte]],Tableau5[#All],6,FALSE)</f>
        <v>17011.849999999999</v>
      </c>
      <c r="AH670" s="238" t="s">
        <v>52</v>
      </c>
      <c r="AI670" s="239">
        <f>Tableau1[[#This Row],[Montant Engagé PO]]-Tableau1[[#This Row],[Montant Liquidé]]</f>
        <v>38.880000000001019</v>
      </c>
      <c r="AJ670" s="237" t="str">
        <f>VLOOKUP(Tableau1[[#This Row],[POposte]],Tableau5[#All],3,FALSE)</f>
        <v>300020861</v>
      </c>
      <c r="AK670" s="237" t="str">
        <f>VLOOKUP(Tableau1[[#This Row],[POposte]],Tableau5[#All],4,FALSE)</f>
        <v>2</v>
      </c>
      <c r="AL670" s="3" t="str">
        <f>VLOOKUP(Tableau1[[#This Row],[POposte]],Tableau5[#All],2,FALSE)</f>
        <v>255223121102</v>
      </c>
      <c r="AM670" s="237" t="str">
        <f>VLOOKUP(Tableau1[[#This Row],[POposte]],Tableau8[],9,FALSE)</f>
        <v>L</v>
      </c>
      <c r="AN670" s="241">
        <f>VLOOKUP(Tableau1[[#This Row],[POposte]],Tableau8[],16,FALSE)</f>
        <v>502272</v>
      </c>
      <c r="AO670" s="201">
        <f>VLOOKUP(Tableau1[[#This Row],[POposte]],Tableau8[],17,FALSE)</f>
        <v>0</v>
      </c>
      <c r="AP670" s="1" t="str">
        <f>VLOOKUP(Tableau1[[#This Row],[POposte]],Tableau13[#All],10,FALSE)</f>
        <v>0520</v>
      </c>
      <c r="AQ670" s="1" t="str">
        <f>VLOOKUP(MID(Tableau1[[#This Row],[Codenva]],1,2),Tableau36[],2,FALSE)</f>
        <v>Onderhandelingsprocedure zonder voorafgaande bekendmaking (0500)</v>
      </c>
      <c r="AR670" s="1" t="str">
        <f>VLOOKUP(Tableau1[[#This Row],[POposte]],Tableau13[#All],16,FALSE)</f>
        <v/>
      </c>
      <c r="AS670" s="285" t="str">
        <f>Tableau1[[#This Row],[KRC]]&amp;Tableau1[[#This Row],[Poste KRC]]</f>
        <v>3000208612</v>
      </c>
      <c r="AT670" s="1" t="str">
        <f>VLOOKUP(Tableau1[[#This Row],[Colonne3]],Tableau6[[#All],[krcposte]:[description ]],2,FALSE)</f>
        <v>Testing/reactifs</v>
      </c>
    </row>
    <row r="671" spans="1:46" x14ac:dyDescent="0.35">
      <c r="A671" s="1" t="str">
        <f>Tableau1[[#This Row],[Nº pièce référence]]</f>
        <v>4500686354</v>
      </c>
      <c r="B671" s="205" t="s">
        <v>2323</v>
      </c>
      <c r="C671" s="1" t="s">
        <v>347</v>
      </c>
      <c r="D671" s="1"/>
      <c r="E671" s="1" t="s">
        <v>2317</v>
      </c>
      <c r="F671" s="178"/>
      <c r="G671" s="123"/>
      <c r="H671" s="96">
        <v>44134</v>
      </c>
      <c r="I671" s="42">
        <v>24035</v>
      </c>
      <c r="J671" s="172"/>
      <c r="K671" s="73"/>
      <c r="L671" s="1" t="s">
        <v>35</v>
      </c>
      <c r="M671" s="33" t="s">
        <v>332</v>
      </c>
      <c r="N671" s="42"/>
      <c r="O671" s="42"/>
      <c r="P671" s="75">
        <v>44134</v>
      </c>
      <c r="Q671" s="73" t="s">
        <v>1840</v>
      </c>
      <c r="R671" s="226" t="str">
        <f>VLOOKUP(Tableau1[[#This Row],[POposte]],Tableau8[],15,FALSE)</f>
        <v>BB</v>
      </c>
      <c r="S671" s="226" t="str">
        <f>VLOOKUP(Tableau1[[#This Row],[POposte]],Tableau8[],14,FALSE)</f>
        <v>X</v>
      </c>
      <c r="T671" s="75" t="str">
        <f>IF(Tableau1[[#This Row],[Strat lancement]]="A0",IF(Tableau1[[#This Row],[Statut lancement]]="X","OK","NOK"),IF(Tableau1[[#This Row],[Strat lancement]]="AA",IF(Tableau1[[#This Row],[Statut lancement]]="XX","OK","NOK"),IF(Tableau1[[#This Row],[Strat lancement]]="BB",IF(Tableau1[[#This Row],[Statut lancement]]="XXX","OK","NOK"))))</f>
        <v>NOK</v>
      </c>
      <c r="U671" s="18" t="s">
        <v>2318</v>
      </c>
      <c r="V671" s="93" t="s">
        <v>2319</v>
      </c>
      <c r="W671" s="93" t="s">
        <v>511</v>
      </c>
      <c r="X671" s="2">
        <v>44055</v>
      </c>
      <c r="Y671" s="1" t="s">
        <v>2322</v>
      </c>
      <c r="Z671" s="1"/>
      <c r="AA671" s="2">
        <v>44055</v>
      </c>
      <c r="AB671" s="1"/>
      <c r="AC671" s="1" t="str">
        <f>VLOOKUP(Tableau1[[#This Row],[POposte]],Tableau8[#All],18,FALSE)</f>
        <v/>
      </c>
      <c r="AD671" s="236" t="str">
        <f>CONCATENATE(Tableau1[[#This Row],[Nº pièce référence]],Tableau1[[#This Row],[Poste de réf.]])</f>
        <v>450068635460</v>
      </c>
      <c r="AE671" s="237">
        <f>VLOOKUP(Tableau1[[#This Row],[POposte]],Tableau5[#All],5,FALSE)</f>
        <v>12701.099999999999</v>
      </c>
      <c r="AF671" s="238" t="s">
        <v>52</v>
      </c>
      <c r="AG671" s="237">
        <f>VLOOKUP(Tableau1[[#This Row],[POposte]],Tableau5[#All],6,FALSE)</f>
        <v>12701.1</v>
      </c>
      <c r="AH671" s="238" t="s">
        <v>52</v>
      </c>
      <c r="AI671" s="239">
        <f>Tableau1[[#This Row],[Montant Engagé PO]]-Tableau1[[#This Row],[Montant Liquidé]]</f>
        <v>0</v>
      </c>
      <c r="AJ671" s="237" t="str">
        <f>VLOOKUP(Tableau1[[#This Row],[POposte]],Tableau5[#All],3,FALSE)</f>
        <v>300020861</v>
      </c>
      <c r="AK671" s="237" t="str">
        <f>VLOOKUP(Tableau1[[#This Row],[POposte]],Tableau5[#All],4,FALSE)</f>
        <v>2</v>
      </c>
      <c r="AL671" s="3" t="str">
        <f>VLOOKUP(Tableau1[[#This Row],[POposte]],Tableau5[#All],2,FALSE)</f>
        <v>255223121102</v>
      </c>
      <c r="AM671" s="237" t="str">
        <f>VLOOKUP(Tableau1[[#This Row],[POposte]],Tableau8[],9,FALSE)</f>
        <v>L</v>
      </c>
      <c r="AN671" s="241">
        <f>VLOOKUP(Tableau1[[#This Row],[POposte]],Tableau8[],16,FALSE)</f>
        <v>1</v>
      </c>
      <c r="AO671" s="201">
        <f>VLOOKUP(Tableau1[[#This Row],[POposte]],Tableau8[],17,FALSE)</f>
        <v>0</v>
      </c>
      <c r="AP671" s="1" t="str">
        <f>VLOOKUP(Tableau1[[#This Row],[POposte]],Tableau13[#All],10,FALSE)</f>
        <v>0520</v>
      </c>
      <c r="AQ671" s="1" t="str">
        <f>VLOOKUP(MID(Tableau1[[#This Row],[Codenva]],1,2),Tableau36[],2,FALSE)</f>
        <v>Onderhandelingsprocedure zonder voorafgaande bekendmaking (0500)</v>
      </c>
      <c r="AR671" s="1" t="str">
        <f>VLOOKUP(Tableau1[[#This Row],[POposte]],Tableau13[#All],16,FALSE)</f>
        <v/>
      </c>
      <c r="AS671" s="285" t="str">
        <f>Tableau1[[#This Row],[KRC]]&amp;Tableau1[[#This Row],[Poste KRC]]</f>
        <v>3000208612</v>
      </c>
      <c r="AT671" s="1" t="str">
        <f>VLOOKUP(Tableau1[[#This Row],[Colonne3]],Tableau6[[#All],[krcposte]:[description ]],2,FALSE)</f>
        <v>Testing/reactifs</v>
      </c>
    </row>
    <row r="672" spans="1:46" x14ac:dyDescent="0.35">
      <c r="A672" s="1" t="str">
        <f>Tableau1[[#This Row],[Nº pièce référence]]</f>
        <v>4500686354</v>
      </c>
      <c r="B672" s="205" t="s">
        <v>2323</v>
      </c>
      <c r="C672" s="1" t="s">
        <v>347</v>
      </c>
      <c r="D672" s="1"/>
      <c r="E672" s="1" t="s">
        <v>2317</v>
      </c>
      <c r="F672" s="74"/>
      <c r="G672" s="123"/>
      <c r="H672" s="96">
        <v>44134</v>
      </c>
      <c r="I672" s="42">
        <v>24035</v>
      </c>
      <c r="J672" s="172"/>
      <c r="K672" s="73"/>
      <c r="L672" s="1" t="s">
        <v>35</v>
      </c>
      <c r="M672" s="33" t="s">
        <v>332</v>
      </c>
      <c r="N672" s="42"/>
      <c r="O672" s="42"/>
      <c r="P672" s="75">
        <v>44134</v>
      </c>
      <c r="Q672" s="73" t="s">
        <v>1840</v>
      </c>
      <c r="R672" s="226" t="str">
        <f>VLOOKUP(Tableau1[[#This Row],[POposte]],Tableau8[],15,FALSE)</f>
        <v>BB</v>
      </c>
      <c r="S672" s="226" t="str">
        <f>VLOOKUP(Tableau1[[#This Row],[POposte]],Tableau8[],14,FALSE)</f>
        <v>X</v>
      </c>
      <c r="T672" s="75" t="str">
        <f>IF(Tableau1[[#This Row],[Strat lancement]]="A0",IF(Tableau1[[#This Row],[Statut lancement]]="X","OK","NOK"),IF(Tableau1[[#This Row],[Strat lancement]]="AA",IF(Tableau1[[#This Row],[Statut lancement]]="XX","OK","NOK"),IF(Tableau1[[#This Row],[Strat lancement]]="BB",IF(Tableau1[[#This Row],[Statut lancement]]="XXX","OK","NOK"))))</f>
        <v>NOK</v>
      </c>
      <c r="U672" s="18" t="s">
        <v>2318</v>
      </c>
      <c r="V672" s="93" t="s">
        <v>2319</v>
      </c>
      <c r="W672" s="93" t="s">
        <v>513</v>
      </c>
      <c r="X672" s="2">
        <v>44055</v>
      </c>
      <c r="Y672" s="1" t="s">
        <v>2321</v>
      </c>
      <c r="Z672" s="1"/>
      <c r="AA672" s="2">
        <v>44055</v>
      </c>
      <c r="AB672" s="1"/>
      <c r="AC672" s="1" t="str">
        <f>VLOOKUP(Tableau1[[#This Row],[POposte]],Tableau8[#All],18,FALSE)</f>
        <v/>
      </c>
      <c r="AD672" s="236" t="str">
        <f>CONCATENATE(Tableau1[[#This Row],[Nº pièce référence]],Tableau1[[#This Row],[Poste de réf.]])</f>
        <v>450068635470</v>
      </c>
      <c r="AE672" s="237">
        <f>VLOOKUP(Tableau1[[#This Row],[POposte]],Tableau5[#All],5,FALSE)</f>
        <v>17050.73</v>
      </c>
      <c r="AF672" s="238" t="s">
        <v>52</v>
      </c>
      <c r="AG672" s="237">
        <f>VLOOKUP(Tableau1[[#This Row],[POposte]],Tableau5[#All],6,FALSE)</f>
        <v>0</v>
      </c>
      <c r="AH672" s="238" t="s">
        <v>52</v>
      </c>
      <c r="AI672" s="239">
        <f>Tableau1[[#This Row],[Montant Engagé PO]]-Tableau1[[#This Row],[Montant Liquidé]]</f>
        <v>17050.73</v>
      </c>
      <c r="AJ672" s="237" t="str">
        <f>VLOOKUP(Tableau1[[#This Row],[POposte]],Tableau5[#All],3,FALSE)</f>
        <v>300020861</v>
      </c>
      <c r="AK672" s="237" t="str">
        <f>VLOOKUP(Tableau1[[#This Row],[POposte]],Tableau5[#All],4,FALSE)</f>
        <v>2</v>
      </c>
      <c r="AL672" s="3" t="str">
        <f>VLOOKUP(Tableau1[[#This Row],[POposte]],Tableau5[#All],2,FALSE)</f>
        <v>255223121102</v>
      </c>
      <c r="AM672" s="237" t="str">
        <f>VLOOKUP(Tableau1[[#This Row],[POposte]],Tableau8[],9,FALSE)</f>
        <v>L</v>
      </c>
      <c r="AN672" s="241">
        <f>VLOOKUP(Tableau1[[#This Row],[POposte]],Tableau8[],16,FALSE)</f>
        <v>502272</v>
      </c>
      <c r="AO672" s="201">
        <f>VLOOKUP(Tableau1[[#This Row],[POposte]],Tableau8[],17,FALSE)</f>
        <v>502272</v>
      </c>
      <c r="AP672" s="1" t="str">
        <f>VLOOKUP(Tableau1[[#This Row],[POposte]],Tableau13[#All],10,FALSE)</f>
        <v>0520</v>
      </c>
      <c r="AQ672" s="1" t="str">
        <f>VLOOKUP(MID(Tableau1[[#This Row],[Codenva]],1,2),Tableau36[],2,FALSE)</f>
        <v>Onderhandelingsprocedure zonder voorafgaande bekendmaking (0500)</v>
      </c>
      <c r="AR672" s="1" t="str">
        <f>VLOOKUP(Tableau1[[#This Row],[POposte]],Tableau13[#All],16,FALSE)</f>
        <v/>
      </c>
      <c r="AS672" s="285" t="str">
        <f>Tableau1[[#This Row],[KRC]]&amp;Tableau1[[#This Row],[Poste KRC]]</f>
        <v>3000208612</v>
      </c>
      <c r="AT672" s="1" t="str">
        <f>VLOOKUP(Tableau1[[#This Row],[Colonne3]],Tableau6[[#All],[krcposte]:[description ]],2,FALSE)</f>
        <v>Testing/reactifs</v>
      </c>
    </row>
    <row r="673" spans="1:46" x14ac:dyDescent="0.35">
      <c r="A673" s="1" t="str">
        <f>Tableau1[[#This Row],[Nº pièce référence]]</f>
        <v>4500686354</v>
      </c>
      <c r="B673" s="205" t="s">
        <v>2323</v>
      </c>
      <c r="C673" s="1" t="s">
        <v>347</v>
      </c>
      <c r="D673" s="1"/>
      <c r="E673" s="1" t="s">
        <v>2317</v>
      </c>
      <c r="F673" s="178"/>
      <c r="G673" s="123"/>
      <c r="H673" s="96">
        <v>44134</v>
      </c>
      <c r="I673" s="42">
        <v>24035</v>
      </c>
      <c r="J673" s="172"/>
      <c r="K673" s="73"/>
      <c r="L673" s="1" t="s">
        <v>35</v>
      </c>
      <c r="M673" s="33" t="s">
        <v>332</v>
      </c>
      <c r="N673" s="42"/>
      <c r="O673" s="42"/>
      <c r="P673" s="75">
        <v>44134</v>
      </c>
      <c r="Q673" s="73" t="s">
        <v>1840</v>
      </c>
      <c r="R673" s="226" t="str">
        <f>VLOOKUP(Tableau1[[#This Row],[POposte]],Tableau8[],15,FALSE)</f>
        <v>BB</v>
      </c>
      <c r="S673" s="226" t="str">
        <f>VLOOKUP(Tableau1[[#This Row],[POposte]],Tableau8[],14,FALSE)</f>
        <v>X</v>
      </c>
      <c r="T673" s="75" t="str">
        <f>IF(Tableau1[[#This Row],[Strat lancement]]="A0",IF(Tableau1[[#This Row],[Statut lancement]]="X","OK","NOK"),IF(Tableau1[[#This Row],[Strat lancement]]="AA",IF(Tableau1[[#This Row],[Statut lancement]]="XX","OK","NOK"),IF(Tableau1[[#This Row],[Strat lancement]]="BB",IF(Tableau1[[#This Row],[Statut lancement]]="XXX","OK","NOK"))))</f>
        <v>NOK</v>
      </c>
      <c r="U673" s="18" t="s">
        <v>2318</v>
      </c>
      <c r="V673" s="93" t="s">
        <v>2319</v>
      </c>
      <c r="W673" s="93" t="s">
        <v>515</v>
      </c>
      <c r="X673" s="2">
        <v>44055</v>
      </c>
      <c r="Y673" s="1" t="s">
        <v>2322</v>
      </c>
      <c r="Z673" s="1"/>
      <c r="AA673" s="2">
        <v>44055</v>
      </c>
      <c r="AB673" s="1"/>
      <c r="AC673" s="1" t="str">
        <f>VLOOKUP(Tableau1[[#This Row],[POposte]],Tableau8[#All],18,FALSE)</f>
        <v/>
      </c>
      <c r="AD673" s="236" t="str">
        <f>CONCATENATE(Tableau1[[#This Row],[Nº pièce référence]],Tableau1[[#This Row],[Poste de réf.]])</f>
        <v>450068635480</v>
      </c>
      <c r="AE673" s="237">
        <f>VLOOKUP(Tableau1[[#This Row],[POposte]],Tableau5[#All],5,FALSE)</f>
        <v>12730.2</v>
      </c>
      <c r="AF673" s="238" t="s">
        <v>52</v>
      </c>
      <c r="AG673" s="237">
        <f>VLOOKUP(Tableau1[[#This Row],[POposte]],Tableau5[#All],6,FALSE)</f>
        <v>0</v>
      </c>
      <c r="AH673" s="238" t="s">
        <v>52</v>
      </c>
      <c r="AI673" s="239">
        <f>Tableau1[[#This Row],[Montant Engagé PO]]-Tableau1[[#This Row],[Montant Liquidé]]</f>
        <v>12730.2</v>
      </c>
      <c r="AJ673" s="237" t="str">
        <f>VLOOKUP(Tableau1[[#This Row],[POposte]],Tableau5[#All],3,FALSE)</f>
        <v>300020861</v>
      </c>
      <c r="AK673" s="237" t="str">
        <f>VLOOKUP(Tableau1[[#This Row],[POposte]],Tableau5[#All],4,FALSE)</f>
        <v>2</v>
      </c>
      <c r="AL673" s="3" t="str">
        <f>VLOOKUP(Tableau1[[#This Row],[POposte]],Tableau5[#All],2,FALSE)</f>
        <v>255223121102</v>
      </c>
      <c r="AM673" s="237" t="str">
        <f>VLOOKUP(Tableau1[[#This Row],[POposte]],Tableau8[],9,FALSE)</f>
        <v>L</v>
      </c>
      <c r="AN673" s="241">
        <f>VLOOKUP(Tableau1[[#This Row],[POposte]],Tableau8[],16,FALSE)</f>
        <v>1</v>
      </c>
      <c r="AO673" s="201">
        <f>VLOOKUP(Tableau1[[#This Row],[POposte]],Tableau8[],17,FALSE)</f>
        <v>1</v>
      </c>
      <c r="AP673" s="1" t="str">
        <f>VLOOKUP(Tableau1[[#This Row],[POposte]],Tableau13[#All],10,FALSE)</f>
        <v>0520</v>
      </c>
      <c r="AQ673" s="1" t="str">
        <f>VLOOKUP(MID(Tableau1[[#This Row],[Codenva]],1,2),Tableau36[],2,FALSE)</f>
        <v>Onderhandelingsprocedure zonder voorafgaande bekendmaking (0500)</v>
      </c>
      <c r="AR673" s="1" t="str">
        <f>VLOOKUP(Tableau1[[#This Row],[POposte]],Tableau13[#All],16,FALSE)</f>
        <v/>
      </c>
      <c r="AS673" s="285" t="str">
        <f>Tableau1[[#This Row],[KRC]]&amp;Tableau1[[#This Row],[Poste KRC]]</f>
        <v>3000208612</v>
      </c>
      <c r="AT673" s="1" t="str">
        <f>VLOOKUP(Tableau1[[#This Row],[Colonne3]],Tableau6[[#All],[krcposte]:[description ]],2,FALSE)</f>
        <v>Testing/reactifs</v>
      </c>
    </row>
    <row r="674" spans="1:46" x14ac:dyDescent="0.35">
      <c r="A674" s="1" t="str">
        <f>Tableau1[[#This Row],[Nº pièce référence]]</f>
        <v>4500686354</v>
      </c>
      <c r="B674" s="205" t="s">
        <v>2323</v>
      </c>
      <c r="C674" s="1" t="s">
        <v>347</v>
      </c>
      <c r="D674" s="1"/>
      <c r="E674" s="1" t="s">
        <v>2317</v>
      </c>
      <c r="F674" s="178"/>
      <c r="G674" s="123"/>
      <c r="H674" s="96">
        <v>44134</v>
      </c>
      <c r="I674" s="42">
        <v>24035</v>
      </c>
      <c r="J674" s="172"/>
      <c r="K674" s="73"/>
      <c r="L674" s="1" t="s">
        <v>35</v>
      </c>
      <c r="M674" s="33" t="s">
        <v>332</v>
      </c>
      <c r="N674" s="42"/>
      <c r="O674" s="42"/>
      <c r="P674" s="75">
        <v>44134</v>
      </c>
      <c r="Q674" s="73" t="s">
        <v>1840</v>
      </c>
      <c r="R674" s="226" t="str">
        <f>VLOOKUP(Tableau1[[#This Row],[POposte]],Tableau8[],15,FALSE)</f>
        <v>BB</v>
      </c>
      <c r="S674" s="226" t="str">
        <f>VLOOKUP(Tableau1[[#This Row],[POposte]],Tableau8[],14,FALSE)</f>
        <v>X</v>
      </c>
      <c r="T674" s="75" t="str">
        <f>IF(Tableau1[[#This Row],[Strat lancement]]="A0",IF(Tableau1[[#This Row],[Statut lancement]]="X","OK","NOK"),IF(Tableau1[[#This Row],[Strat lancement]]="AA",IF(Tableau1[[#This Row],[Statut lancement]]="XX","OK","NOK"),IF(Tableau1[[#This Row],[Strat lancement]]="BB",IF(Tableau1[[#This Row],[Statut lancement]]="XXX","OK","NOK"))))</f>
        <v>NOK</v>
      </c>
      <c r="U674" s="18" t="s">
        <v>2318</v>
      </c>
      <c r="V674" s="93" t="s">
        <v>2319</v>
      </c>
      <c r="W674" s="93" t="s">
        <v>516</v>
      </c>
      <c r="X674" s="2">
        <v>44055</v>
      </c>
      <c r="Y674" s="1" t="s">
        <v>2321</v>
      </c>
      <c r="Z674" s="1"/>
      <c r="AA674" s="2">
        <v>44055</v>
      </c>
      <c r="AB674" s="1"/>
      <c r="AC674" s="1" t="str">
        <f>VLOOKUP(Tableau1[[#This Row],[POposte]],Tableau8[#All],18,FALSE)</f>
        <v/>
      </c>
      <c r="AD674" s="236" t="str">
        <f>CONCATENATE(Tableau1[[#This Row],[Nº pièce référence]],Tableau1[[#This Row],[Poste de réf.]])</f>
        <v>450068635490</v>
      </c>
      <c r="AE674" s="237">
        <f>VLOOKUP(Tableau1[[#This Row],[POposte]],Tableau5[#All],5,FALSE)</f>
        <v>17050.73</v>
      </c>
      <c r="AF674" s="238" t="s">
        <v>52</v>
      </c>
      <c r="AG674" s="237">
        <f>VLOOKUP(Tableau1[[#This Row],[POposte]],Tableau5[#All],6,FALSE)</f>
        <v>0</v>
      </c>
      <c r="AH674" s="238" t="s">
        <v>52</v>
      </c>
      <c r="AI674" s="239">
        <f>Tableau1[[#This Row],[Montant Engagé PO]]-Tableau1[[#This Row],[Montant Liquidé]]</f>
        <v>17050.73</v>
      </c>
      <c r="AJ674" s="237" t="str">
        <f>VLOOKUP(Tableau1[[#This Row],[POposte]],Tableau5[#All],3,FALSE)</f>
        <v>300020861</v>
      </c>
      <c r="AK674" s="237" t="str">
        <f>VLOOKUP(Tableau1[[#This Row],[POposte]],Tableau5[#All],4,FALSE)</f>
        <v>2</v>
      </c>
      <c r="AL674" s="3" t="str">
        <f>VLOOKUP(Tableau1[[#This Row],[POposte]],Tableau5[#All],2,FALSE)</f>
        <v>255223121102</v>
      </c>
      <c r="AM674" s="243" t="str">
        <f>VLOOKUP(Tableau1[[#This Row],[POposte]],Tableau8[],9,FALSE)</f>
        <v>L</v>
      </c>
      <c r="AN674" s="241">
        <f>VLOOKUP(Tableau1[[#This Row],[POposte]],Tableau8[],16,FALSE)</f>
        <v>502272</v>
      </c>
      <c r="AO674" s="200">
        <f>VLOOKUP(Tableau1[[#This Row],[POposte]],Tableau8[],17,FALSE)</f>
        <v>502272</v>
      </c>
      <c r="AP674" s="1" t="str">
        <f>VLOOKUP(Tableau1[[#This Row],[POposte]],Tableau13[#All],10,FALSE)</f>
        <v>0520</v>
      </c>
      <c r="AQ674" s="1" t="str">
        <f>VLOOKUP(MID(Tableau1[[#This Row],[Codenva]],1,2),Tableau36[],2,FALSE)</f>
        <v>Onderhandelingsprocedure zonder voorafgaande bekendmaking (0500)</v>
      </c>
      <c r="AR674" s="1" t="str">
        <f>VLOOKUP(Tableau1[[#This Row],[POposte]],Tableau13[#All],16,FALSE)</f>
        <v/>
      </c>
      <c r="AS674" s="285" t="str">
        <f>Tableau1[[#This Row],[KRC]]&amp;Tableau1[[#This Row],[Poste KRC]]</f>
        <v>3000208612</v>
      </c>
      <c r="AT674" s="1" t="str">
        <f>VLOOKUP(Tableau1[[#This Row],[Colonne3]],Tableau6[[#All],[krcposte]:[description ]],2,FALSE)</f>
        <v>Testing/reactifs</v>
      </c>
    </row>
    <row r="675" spans="1:46" x14ac:dyDescent="0.35">
      <c r="A675" s="1" t="str">
        <f>Tableau1[[#This Row],[Nº pièce référence]]</f>
        <v>4500686354</v>
      </c>
      <c r="B675" s="205" t="s">
        <v>2323</v>
      </c>
      <c r="C675" s="1" t="s">
        <v>347</v>
      </c>
      <c r="D675" s="1"/>
      <c r="E675" s="1" t="s">
        <v>2317</v>
      </c>
      <c r="F675" s="178"/>
      <c r="G675" s="123"/>
      <c r="H675" s="96">
        <v>44134</v>
      </c>
      <c r="I675" s="42">
        <v>24035</v>
      </c>
      <c r="J675" s="172"/>
      <c r="K675" s="73"/>
      <c r="L675" s="1" t="s">
        <v>35</v>
      </c>
      <c r="M675" s="33" t="s">
        <v>332</v>
      </c>
      <c r="N675" s="42"/>
      <c r="O675" s="42"/>
      <c r="P675" s="75">
        <v>44134</v>
      </c>
      <c r="Q675" s="73" t="s">
        <v>1840</v>
      </c>
      <c r="R675" s="226" t="str">
        <f>VLOOKUP(Tableau1[[#This Row],[POposte]],Tableau8[],15,FALSE)</f>
        <v>BB</v>
      </c>
      <c r="S675" s="226" t="str">
        <f>VLOOKUP(Tableau1[[#This Row],[POposte]],Tableau8[],14,FALSE)</f>
        <v>X</v>
      </c>
      <c r="T675" s="75" t="str">
        <f>IF(Tableau1[[#This Row],[Strat lancement]]="A0",IF(Tableau1[[#This Row],[Statut lancement]]="X","OK","NOK"),IF(Tableau1[[#This Row],[Strat lancement]]="AA",IF(Tableau1[[#This Row],[Statut lancement]]="XX","OK","NOK"),IF(Tableau1[[#This Row],[Strat lancement]]="BB",IF(Tableau1[[#This Row],[Statut lancement]]="XXX","OK","NOK"))))</f>
        <v>NOK</v>
      </c>
      <c r="U675" s="18" t="s">
        <v>2318</v>
      </c>
      <c r="V675" s="93" t="s">
        <v>2319</v>
      </c>
      <c r="W675" s="93" t="s">
        <v>2324</v>
      </c>
      <c r="X675" s="2">
        <v>44055</v>
      </c>
      <c r="Y675" s="1" t="s">
        <v>2322</v>
      </c>
      <c r="Z675" s="1"/>
      <c r="AA675" s="2">
        <v>44055</v>
      </c>
      <c r="AB675" s="1"/>
      <c r="AC675" s="1" t="str">
        <f>VLOOKUP(Tableau1[[#This Row],[POposte]],Tableau8[#All],18,FALSE)</f>
        <v/>
      </c>
      <c r="AD675" s="236" t="str">
        <f>CONCATENATE(Tableau1[[#This Row],[Nº pièce référence]],Tableau1[[#This Row],[Poste de réf.]])</f>
        <v>4500686354100</v>
      </c>
      <c r="AE675" s="237">
        <f>VLOOKUP(Tableau1[[#This Row],[POposte]],Tableau5[#All],5,FALSE)</f>
        <v>12730.2</v>
      </c>
      <c r="AF675" s="238" t="s">
        <v>52</v>
      </c>
      <c r="AG675" s="237">
        <f>VLOOKUP(Tableau1[[#This Row],[POposte]],Tableau5[#All],6,FALSE)</f>
        <v>0</v>
      </c>
      <c r="AH675" s="238" t="s">
        <v>52</v>
      </c>
      <c r="AI675" s="239">
        <f>Tableau1[[#This Row],[Montant Engagé PO]]-Tableau1[[#This Row],[Montant Liquidé]]</f>
        <v>12730.2</v>
      </c>
      <c r="AJ675" s="237" t="str">
        <f>VLOOKUP(Tableau1[[#This Row],[POposte]],Tableau5[#All],3,FALSE)</f>
        <v>300020861</v>
      </c>
      <c r="AK675" s="237" t="str">
        <f>VLOOKUP(Tableau1[[#This Row],[POposte]],Tableau5[#All],4,FALSE)</f>
        <v>2</v>
      </c>
      <c r="AL675" s="3" t="str">
        <f>VLOOKUP(Tableau1[[#This Row],[POposte]],Tableau5[#All],2,FALSE)</f>
        <v>255223121102</v>
      </c>
      <c r="AM675" s="243" t="str">
        <f>VLOOKUP(Tableau1[[#This Row],[POposte]],Tableau8[],9,FALSE)</f>
        <v>L</v>
      </c>
      <c r="AN675" s="241">
        <f>VLOOKUP(Tableau1[[#This Row],[POposte]],Tableau8[],16,FALSE)</f>
        <v>1</v>
      </c>
      <c r="AO675" s="200">
        <f>VLOOKUP(Tableau1[[#This Row],[POposte]],Tableau8[],17,FALSE)</f>
        <v>1</v>
      </c>
      <c r="AP675" s="1" t="str">
        <f>VLOOKUP(Tableau1[[#This Row],[POposte]],Tableau13[#All],10,FALSE)</f>
        <v>0520</v>
      </c>
      <c r="AQ675" s="1" t="str">
        <f>VLOOKUP(MID(Tableau1[[#This Row],[Codenva]],1,2),Tableau36[],2,FALSE)</f>
        <v>Onderhandelingsprocedure zonder voorafgaande bekendmaking (0500)</v>
      </c>
      <c r="AR675" s="1" t="str">
        <f>VLOOKUP(Tableau1[[#This Row],[POposte]],Tableau13[#All],16,FALSE)</f>
        <v/>
      </c>
      <c r="AS675" s="285" t="str">
        <f>Tableau1[[#This Row],[KRC]]&amp;Tableau1[[#This Row],[Poste KRC]]</f>
        <v>3000208612</v>
      </c>
      <c r="AT675" s="1" t="str">
        <f>VLOOKUP(Tableau1[[#This Row],[Colonne3]],Tableau6[[#All],[krcposte]:[description ]],2,FALSE)</f>
        <v>Testing/reactifs</v>
      </c>
    </row>
    <row r="676" spans="1:46" x14ac:dyDescent="0.35">
      <c r="A676" s="1" t="str">
        <f>Tableau1[[#This Row],[Nº pièce référence]]</f>
        <v>4500686354</v>
      </c>
      <c r="B676" s="205" t="s">
        <v>2323</v>
      </c>
      <c r="C676" s="1" t="s">
        <v>347</v>
      </c>
      <c r="D676" s="1"/>
      <c r="E676" s="1" t="s">
        <v>2317</v>
      </c>
      <c r="F676" s="178"/>
      <c r="G676" s="123"/>
      <c r="H676" s="96">
        <v>44134</v>
      </c>
      <c r="I676" s="42">
        <v>24035</v>
      </c>
      <c r="J676" s="172"/>
      <c r="K676" s="73"/>
      <c r="L676" s="1" t="s">
        <v>35</v>
      </c>
      <c r="M676" s="33" t="s">
        <v>332</v>
      </c>
      <c r="N676" s="42"/>
      <c r="O676" s="42"/>
      <c r="P676" s="75">
        <v>44134</v>
      </c>
      <c r="Q676" s="73" t="s">
        <v>1840</v>
      </c>
      <c r="R676" s="226" t="str">
        <f>VLOOKUP(Tableau1[[#This Row],[POposte]],Tableau8[],15,FALSE)</f>
        <v>BB</v>
      </c>
      <c r="S676" s="226" t="str">
        <f>VLOOKUP(Tableau1[[#This Row],[POposte]],Tableau8[],14,FALSE)</f>
        <v>X</v>
      </c>
      <c r="T676" s="75" t="str">
        <f>IF(Tableau1[[#This Row],[Strat lancement]]="A0",IF(Tableau1[[#This Row],[Statut lancement]]="X","OK","NOK"),IF(Tableau1[[#This Row],[Strat lancement]]="AA",IF(Tableau1[[#This Row],[Statut lancement]]="XX","OK","NOK"),IF(Tableau1[[#This Row],[Strat lancement]]="BB",IF(Tableau1[[#This Row],[Statut lancement]]="XXX","OK","NOK"))))</f>
        <v>NOK</v>
      </c>
      <c r="U676" s="18" t="s">
        <v>2318</v>
      </c>
      <c r="V676" s="93" t="s">
        <v>2319</v>
      </c>
      <c r="W676" s="93" t="s">
        <v>2325</v>
      </c>
      <c r="X676" s="2">
        <v>44055</v>
      </c>
      <c r="Y676" s="1" t="s">
        <v>2326</v>
      </c>
      <c r="Z676" s="1"/>
      <c r="AA676" s="2">
        <v>44055</v>
      </c>
      <c r="AB676" s="1"/>
      <c r="AC676" s="1" t="str">
        <f>VLOOKUP(Tableau1[[#This Row],[POposte]],Tableau8[#All],18,FALSE)</f>
        <v/>
      </c>
      <c r="AD676" s="236" t="str">
        <f>CONCATENATE(Tableau1[[#This Row],[Nº pièce référence]],Tableau1[[#This Row],[Poste de réf.]])</f>
        <v>4500686354110</v>
      </c>
      <c r="AE676" s="237">
        <f>VLOOKUP(Tableau1[[#This Row],[POposte]],Tableau5[#All],5,FALSE)</f>
        <v>30505.369999999988</v>
      </c>
      <c r="AF676" s="238" t="s">
        <v>52</v>
      </c>
      <c r="AG676" s="237">
        <f>VLOOKUP(Tableau1[[#This Row],[POposte]],Tableau5[#All],6,FALSE)</f>
        <v>0</v>
      </c>
      <c r="AH676" s="238" t="s">
        <v>52</v>
      </c>
      <c r="AI676" s="239">
        <f>Tableau1[[#This Row],[Montant Engagé PO]]-Tableau1[[#This Row],[Montant Liquidé]]</f>
        <v>30505.369999999988</v>
      </c>
      <c r="AJ676" s="237" t="str">
        <f>VLOOKUP(Tableau1[[#This Row],[POposte]],Tableau5[#All],3,FALSE)</f>
        <v>300020861</v>
      </c>
      <c r="AK676" s="237" t="str">
        <f>VLOOKUP(Tableau1[[#This Row],[POposte]],Tableau5[#All],4,FALSE)</f>
        <v>2</v>
      </c>
      <c r="AL676" s="3" t="str">
        <f>VLOOKUP(Tableau1[[#This Row],[POposte]],Tableau5[#All],2,FALSE)</f>
        <v>255223121102</v>
      </c>
      <c r="AM676" s="243" t="str">
        <f>VLOOKUP(Tableau1[[#This Row],[POposte]],Tableau8[],9,FALSE)</f>
        <v>Z</v>
      </c>
      <c r="AN676" s="241">
        <f>VLOOKUP(Tableau1[[#This Row],[POposte]],Tableau8[],16,FALSE)</f>
        <v>1</v>
      </c>
      <c r="AO676" s="200">
        <f>VLOOKUP(Tableau1[[#This Row],[POposte]],Tableau8[],17,FALSE)</f>
        <v>0</v>
      </c>
      <c r="AP676" s="1" t="str">
        <f>VLOOKUP(Tableau1[[#This Row],[POposte]],Tableau13[#All],10,FALSE)</f>
        <v>0520</v>
      </c>
      <c r="AQ676" s="1" t="str">
        <f>VLOOKUP(MID(Tableau1[[#This Row],[Codenva]],1,2),Tableau36[],2,FALSE)</f>
        <v>Onderhandelingsprocedure zonder voorafgaande bekendmaking (0500)</v>
      </c>
      <c r="AR676" s="1" t="str">
        <f>VLOOKUP(Tableau1[[#This Row],[POposte]],Tableau13[#All],16,FALSE)</f>
        <v/>
      </c>
      <c r="AS676" s="285" t="str">
        <f>Tableau1[[#This Row],[KRC]]&amp;Tableau1[[#This Row],[Poste KRC]]</f>
        <v>3000208612</v>
      </c>
      <c r="AT676" s="1" t="str">
        <f>VLOOKUP(Tableau1[[#This Row],[Colonne3]],Tableau6[[#All],[krcposte]:[description ]],2,FALSE)</f>
        <v>Testing/reactifs</v>
      </c>
    </row>
    <row r="677" spans="1:46" x14ac:dyDescent="0.35">
      <c r="A677" s="1" t="str">
        <f>Tableau1[[#This Row],[Nº pièce référence]]</f>
        <v>4500699271</v>
      </c>
      <c r="B677" s="205" t="s">
        <v>2327</v>
      </c>
      <c r="C677" s="1"/>
      <c r="D677" s="1"/>
      <c r="E677" s="1" t="s">
        <v>2328</v>
      </c>
      <c r="F677" s="178"/>
      <c r="G677" s="123"/>
      <c r="H677" s="73"/>
      <c r="I677" s="42"/>
      <c r="J677" s="73"/>
      <c r="K677" s="73"/>
      <c r="L677" s="1" t="s">
        <v>276</v>
      </c>
      <c r="M677" s="33" t="s">
        <v>332</v>
      </c>
      <c r="N677" s="42"/>
      <c r="O677" s="42"/>
      <c r="P677" s="96">
        <v>44139</v>
      </c>
      <c r="Q677" s="254" t="s">
        <v>2329</v>
      </c>
      <c r="R677" s="228" t="str">
        <f>VLOOKUP(Tableau1[[#This Row],[POposte]],Tableau8[],15,FALSE)</f>
        <v>BB</v>
      </c>
      <c r="S677" s="228" t="str">
        <f>VLOOKUP(Tableau1[[#This Row],[POposte]],Tableau8[],14,FALSE)</f>
        <v>XXX</v>
      </c>
      <c r="T677" s="96" t="str">
        <f>IF(Tableau1[[#This Row],[Strat lancement]]="A0",IF(Tableau1[[#This Row],[Statut lancement]]="X","OK","NOK"),IF(Tableau1[[#This Row],[Strat lancement]]="AA",IF(Tableau1[[#This Row],[Statut lancement]]="XX","OK","NOK"),IF(Tableau1[[#This Row],[Strat lancement]]="BB",IF(Tableau1[[#This Row],[Statut lancement]]="XXX","OK","NOK"))))</f>
        <v>OK</v>
      </c>
      <c r="U677" s="18" t="s">
        <v>2330</v>
      </c>
      <c r="V677" s="1" t="s">
        <v>2331</v>
      </c>
      <c r="W677" s="167" t="s">
        <v>513</v>
      </c>
      <c r="X677" s="2">
        <v>44140</v>
      </c>
      <c r="Y677" s="1" t="s">
        <v>2332</v>
      </c>
      <c r="Z677" s="1" t="s">
        <v>219</v>
      </c>
      <c r="AA677" s="2">
        <v>44138</v>
      </c>
      <c r="AB677" s="1" t="s">
        <v>220</v>
      </c>
      <c r="AC677" s="1" t="str">
        <f>VLOOKUP(Tableau1[[#This Row],[POposte]],Tableau8[#All],18,FALSE)</f>
        <v/>
      </c>
      <c r="AD677" s="236" t="str">
        <f>CONCATENATE(Tableau1[[#This Row],[Nº pièce référence]],Tableau1[[#This Row],[Poste de réf.]])</f>
        <v>450069927170</v>
      </c>
      <c r="AE677" s="237">
        <f>VLOOKUP(Tableau1[[#This Row],[POposte]],Tableau5[#All],5,FALSE)</f>
        <v>42475.42</v>
      </c>
      <c r="AF677" s="238" t="s">
        <v>52</v>
      </c>
      <c r="AG677" s="237">
        <f>VLOOKUP(Tableau1[[#This Row],[POposte]],Tableau5[#All],6,FALSE)</f>
        <v>42475.42</v>
      </c>
      <c r="AH677" s="238" t="s">
        <v>52</v>
      </c>
      <c r="AI677" s="239">
        <f>Tableau1[[#This Row],[Montant Engagé PO]]-Tableau1[[#This Row],[Montant Liquidé]]</f>
        <v>0</v>
      </c>
      <c r="AJ677" s="237" t="str">
        <f>VLOOKUP(Tableau1[[#This Row],[POposte]],Tableau5[#All],3,FALSE)</f>
        <v>300020861</v>
      </c>
      <c r="AK677" s="237" t="str">
        <f>VLOOKUP(Tableau1[[#This Row],[POposte]],Tableau5[#All],4,FALSE)</f>
        <v>6</v>
      </c>
      <c r="AL677" s="264" t="s">
        <v>97</v>
      </c>
      <c r="AM677" s="237" t="str">
        <f>VLOOKUP(Tableau1[[#This Row],[POposte]],Tableau8[],9,FALSE)</f>
        <v>Z</v>
      </c>
      <c r="AN677" s="241">
        <f>VLOOKUP(Tableau1[[#This Row],[POposte]],Tableau8[],16,FALSE)</f>
        <v>1</v>
      </c>
      <c r="AO677" s="200">
        <f>VLOOKUP(Tableau1[[#This Row],[POposte]],Tableau8[],17,FALSE)</f>
        <v>0</v>
      </c>
      <c r="AP677" s="1" t="str">
        <f>VLOOKUP(Tableau1[[#This Row],[POposte]],Tableau13[#All],10,FALSE)</f>
        <v>0500</v>
      </c>
      <c r="AQ677" s="1" t="str">
        <f>VLOOKUP(MID(Tableau1[[#This Row],[Codenva]],1,2),Tableau36[],2,FALSE)</f>
        <v>Onderhandelingsprocedure zonder voorafgaande bekendmaking (0500)</v>
      </c>
      <c r="AR677" s="1" t="str">
        <f>VLOOKUP(Tableau1[[#This Row],[POposte]],Tableau13[#All],16,FALSE)</f>
        <v/>
      </c>
      <c r="AS677" s="285" t="str">
        <f>Tableau1[[#This Row],[KRC]]&amp;Tableau1[[#This Row],[Poste KRC]]</f>
        <v>3000208616</v>
      </c>
      <c r="AT677" s="1" t="str">
        <f>VLOOKUP(Tableau1[[#This Row],[Colonne3]],Tableau6[[#All],[krcposte]:[description ]],2,FALSE)</f>
        <v>Divers Taskforce (medical devices, etc)</v>
      </c>
    </row>
    <row r="678" spans="1:46" hidden="1" x14ac:dyDescent="0.35">
      <c r="A678" s="1">
        <f>Tableau1[[#This Row],[Nº pièce référence]]</f>
        <v>0</v>
      </c>
      <c r="B678" s="205"/>
      <c r="C678" s="1" t="s">
        <v>136</v>
      </c>
      <c r="D678" s="1" t="s">
        <v>2333</v>
      </c>
      <c r="E678" s="1" t="s">
        <v>2334</v>
      </c>
      <c r="F678" s="178">
        <v>428340</v>
      </c>
      <c r="G678" s="123"/>
      <c r="H678" s="75">
        <v>44122</v>
      </c>
      <c r="I678" s="42"/>
      <c r="J678" s="73"/>
      <c r="K678" s="73"/>
      <c r="L678" s="1" t="s">
        <v>1853</v>
      </c>
      <c r="M678" s="33" t="s">
        <v>332</v>
      </c>
      <c r="N678" s="42"/>
      <c r="O678" s="42"/>
      <c r="P678" s="42" t="s">
        <v>1864</v>
      </c>
      <c r="Q678" s="75">
        <v>44123</v>
      </c>
      <c r="R678" s="226" t="e">
        <f>VLOOKUP(Tableau1[[#This Row],[POposte]],Tableau8[],15,FALSE)</f>
        <v>#N/A</v>
      </c>
      <c r="S678" s="226" t="e">
        <f>VLOOKUP(Tableau1[[#This Row],[POposte]],Tableau8[],14,FALSE)</f>
        <v>#N/A</v>
      </c>
      <c r="T678" s="75" t="e">
        <f>IF(Tableau1[[#This Row],[Strat lancement]]="A0",IF(Tableau1[[#This Row],[Statut lancement]]="X","OK","NOK"),IF(Tableau1[[#This Row],[Strat lancement]]="AA",IF(Tableau1[[#This Row],[Statut lancement]]="XX","OK","NOK"),IF(Tableau1[[#This Row],[Strat lancement]]="BB",IF(Tableau1[[#This Row],[Statut lancement]]="XXX","OK","NOK"))))</f>
        <v>#N/A</v>
      </c>
      <c r="U678" s="193"/>
      <c r="V678" s="1"/>
      <c r="W678" s="1"/>
      <c r="X678" s="2"/>
      <c r="Y678" s="1" t="s">
        <v>137</v>
      </c>
      <c r="Z678" s="1"/>
      <c r="AA678" s="2"/>
      <c r="AB678" s="1"/>
      <c r="AC678" s="1" t="e">
        <f>VLOOKUP(Tableau1[[#This Row],[POposte]],Tableau8[#All],18,FALSE)</f>
        <v>#N/A</v>
      </c>
      <c r="AD678" s="236" t="str">
        <f>CONCATENATE(Tableau1[[#This Row],[Nº pièce référence]],Tableau1[[#This Row],[Poste de réf.]])</f>
        <v/>
      </c>
      <c r="AE678" s="237" t="e">
        <f>VLOOKUP(Tableau1[[#This Row],[POposte]],Tableau5[#All],5,FALSE)</f>
        <v>#N/A</v>
      </c>
      <c r="AF678" s="238" t="s">
        <v>52</v>
      </c>
      <c r="AG678" s="237" t="e">
        <f>VLOOKUP(Tableau1[[#This Row],[POposte]],Tableau5[#All],6,FALSE)</f>
        <v>#N/A</v>
      </c>
      <c r="AH678" s="238" t="s">
        <v>52</v>
      </c>
      <c r="AI678" s="239" t="e">
        <f>Tableau1[[#This Row],[Montant Engagé PO]]-Tableau1[[#This Row],[Montant Liquidé]]</f>
        <v>#N/A</v>
      </c>
      <c r="AJ678" s="237" t="e">
        <f>VLOOKUP(Tableau1[[#This Row],[POposte]],Tableau5[#All],3,FALSE)</f>
        <v>#N/A</v>
      </c>
      <c r="AK678" s="237" t="e">
        <f>VLOOKUP(Tableau1[[#This Row],[POposte]],Tableau5[#All],4,FALSE)</f>
        <v>#N/A</v>
      </c>
      <c r="AL678" s="211" t="s">
        <v>97</v>
      </c>
      <c r="AM678" s="244" t="e">
        <f>VLOOKUP(Tableau1[[#This Row],[POposte]],Tableau8[],9,FALSE)</f>
        <v>#N/A</v>
      </c>
      <c r="AN678" s="241" t="e">
        <f>VLOOKUP(Tableau1[[#This Row],[POposte]],Tableau8[],16,FALSE)</f>
        <v>#N/A</v>
      </c>
      <c r="AO678" s="200" t="e">
        <f>VLOOKUP(Tableau1[[#This Row],[POposte]],Tableau8[],17,FALSE)</f>
        <v>#N/A</v>
      </c>
      <c r="AP678" s="1" t="e">
        <f>VLOOKUP(Tableau1[[#This Row],[POposte]],Tableau13[#All],10,FALSE)</f>
        <v>#N/A</v>
      </c>
      <c r="AQ678" s="1" t="e">
        <f>VLOOKUP(MID(Tableau1[[#This Row],[Codenva]],1,2),Tableau36[],2,FALSE)</f>
        <v>#N/A</v>
      </c>
      <c r="AR678" s="1" t="e">
        <f>VLOOKUP(Tableau1[[#This Row],[POposte]],Tableau13[#All],16,FALSE)</f>
        <v>#N/A</v>
      </c>
      <c r="AS678" s="285" t="e">
        <f>Tableau1[[#This Row],[KRC]]&amp;Tableau1[[#This Row],[Poste KRC]]</f>
        <v>#N/A</v>
      </c>
      <c r="AT678" s="1" t="e">
        <f>VLOOKUP(Tableau1[[#This Row],[Colonne3]],Tableau6[[#All],[krcposte]:[description ]],2,FALSE)</f>
        <v>#N/A</v>
      </c>
    </row>
    <row r="679" spans="1:46" hidden="1" x14ac:dyDescent="0.35">
      <c r="A679" s="1">
        <f>Tableau1[[#This Row],[Nº pièce référence]]</f>
        <v>0</v>
      </c>
      <c r="B679" s="124" t="s">
        <v>2335</v>
      </c>
      <c r="C679" s="1" t="s">
        <v>347</v>
      </c>
      <c r="D679" s="159" t="s">
        <v>2336</v>
      </c>
      <c r="E679" s="159" t="s">
        <v>2337</v>
      </c>
      <c r="F679" s="178">
        <v>103554.04</v>
      </c>
      <c r="G679" s="123"/>
      <c r="H679" s="75">
        <v>44095</v>
      </c>
      <c r="I679" s="42">
        <v>22496</v>
      </c>
      <c r="J679" s="73"/>
      <c r="K679" s="73"/>
      <c r="L679" s="1"/>
      <c r="M679" s="42"/>
      <c r="N679" s="42"/>
      <c r="O679" s="42"/>
      <c r="P679" s="42"/>
      <c r="Q679" s="73"/>
      <c r="R679" s="226" t="e">
        <f>VLOOKUP(Tableau1[[#This Row],[POposte]],Tableau8[],15,FALSE)</f>
        <v>#N/A</v>
      </c>
      <c r="S679" s="226" t="e">
        <f>VLOOKUP(Tableau1[[#This Row],[POposte]],Tableau8[],14,FALSE)</f>
        <v>#N/A</v>
      </c>
      <c r="T679" s="75" t="e">
        <f>IF(Tableau1[[#This Row],[Strat lancement]]="A0",IF(Tableau1[[#This Row],[Statut lancement]]="X","OK","NOK"),IF(Tableau1[[#This Row],[Strat lancement]]="AA",IF(Tableau1[[#This Row],[Statut lancement]]="XX","OK","NOK"),IF(Tableau1[[#This Row],[Strat lancement]]="BB",IF(Tableau1[[#This Row],[Statut lancement]]="XXX","OK","NOK"))))</f>
        <v>#N/A</v>
      </c>
      <c r="U679" s="193"/>
      <c r="V679" s="1"/>
      <c r="W679" s="1"/>
      <c r="X679" s="2"/>
      <c r="Y679" s="1" t="s">
        <v>2336</v>
      </c>
      <c r="Z679" s="1"/>
      <c r="AA679" s="2"/>
      <c r="AB679" s="1"/>
      <c r="AC679" s="1" t="e">
        <f>VLOOKUP(Tableau1[[#This Row],[POposte]],Tableau8[#All],18,FALSE)</f>
        <v>#N/A</v>
      </c>
      <c r="AD679" s="236" t="str">
        <f>CONCATENATE(Tableau1[[#This Row],[Nº pièce référence]],Tableau1[[#This Row],[Poste de réf.]])</f>
        <v/>
      </c>
      <c r="AE679" s="237" t="e">
        <f>VLOOKUP(Tableau1[[#This Row],[POposte]],Tableau5[#All],5,FALSE)</f>
        <v>#N/A</v>
      </c>
      <c r="AF679" s="238" t="s">
        <v>52</v>
      </c>
      <c r="AG679" s="237" t="e">
        <f>VLOOKUP(Tableau1[[#This Row],[POposte]],Tableau5[#All],6,FALSE)</f>
        <v>#N/A</v>
      </c>
      <c r="AH679" s="238" t="s">
        <v>52</v>
      </c>
      <c r="AI679" s="239" t="e">
        <f>Tableau1[[#This Row],[Montant Engagé PO]]-Tableau1[[#This Row],[Montant Liquidé]]</f>
        <v>#N/A</v>
      </c>
      <c r="AJ679" s="237" t="e">
        <f>VLOOKUP(Tableau1[[#This Row],[POposte]],Tableau5[#All],3,FALSE)</f>
        <v>#N/A</v>
      </c>
      <c r="AK679" s="237" t="e">
        <f>VLOOKUP(Tableau1[[#This Row],[POposte]],Tableau5[#All],4,FALSE)</f>
        <v>#N/A</v>
      </c>
      <c r="AL679" s="211" t="s">
        <v>97</v>
      </c>
      <c r="AM679" s="244" t="e">
        <f>VLOOKUP(Tableau1[[#This Row],[POposte]],Tableau8[],9,FALSE)</f>
        <v>#N/A</v>
      </c>
      <c r="AN679" s="241" t="e">
        <f>VLOOKUP(Tableau1[[#This Row],[POposte]],Tableau8[],16,FALSE)</f>
        <v>#N/A</v>
      </c>
      <c r="AO679" s="200" t="e">
        <f>VLOOKUP(Tableau1[[#This Row],[POposte]],Tableau8[],17,FALSE)</f>
        <v>#N/A</v>
      </c>
      <c r="AP679" s="1" t="e">
        <f>VLOOKUP(Tableau1[[#This Row],[POposte]],Tableau13[#All],10,FALSE)</f>
        <v>#N/A</v>
      </c>
      <c r="AQ679" s="1" t="e">
        <f>VLOOKUP(MID(Tableau1[[#This Row],[Codenva]],1,2),Tableau36[],2,FALSE)</f>
        <v>#N/A</v>
      </c>
      <c r="AR679" s="1" t="e">
        <f>VLOOKUP(Tableau1[[#This Row],[POposte]],Tableau13[#All],16,FALSE)</f>
        <v>#N/A</v>
      </c>
      <c r="AS679" s="285" t="e">
        <f>Tableau1[[#This Row],[KRC]]&amp;Tableau1[[#This Row],[Poste KRC]]</f>
        <v>#N/A</v>
      </c>
      <c r="AT679" s="1" t="e">
        <f>VLOOKUP(Tableau1[[#This Row],[Colonne3]],Tableau6[[#All],[krcposte]:[description ]],2,FALSE)</f>
        <v>#N/A</v>
      </c>
    </row>
    <row r="680" spans="1:46" hidden="1" x14ac:dyDescent="0.35">
      <c r="A680" s="1">
        <f>Tableau1[[#This Row],[Nº pièce référence]]</f>
        <v>0</v>
      </c>
      <c r="B680" s="124" t="s">
        <v>2335</v>
      </c>
      <c r="C680" s="1" t="s">
        <v>347</v>
      </c>
      <c r="D680" s="159" t="s">
        <v>2338</v>
      </c>
      <c r="E680" s="159" t="s">
        <v>2337</v>
      </c>
      <c r="F680" s="178">
        <v>62731.23</v>
      </c>
      <c r="G680" s="123"/>
      <c r="H680" s="75">
        <v>44095</v>
      </c>
      <c r="I680" s="42">
        <v>22496</v>
      </c>
      <c r="J680" s="73"/>
      <c r="K680" s="73"/>
      <c r="L680" s="1"/>
      <c r="M680" s="42"/>
      <c r="N680" s="42"/>
      <c r="O680" s="42"/>
      <c r="P680" s="42"/>
      <c r="Q680" s="73"/>
      <c r="R680" s="226" t="e">
        <f>VLOOKUP(Tableau1[[#This Row],[POposte]],Tableau8[],15,FALSE)</f>
        <v>#N/A</v>
      </c>
      <c r="S680" s="226" t="e">
        <f>VLOOKUP(Tableau1[[#This Row],[POposte]],Tableau8[],14,FALSE)</f>
        <v>#N/A</v>
      </c>
      <c r="T680" s="75" t="e">
        <f>IF(Tableau1[[#This Row],[Strat lancement]]="A0",IF(Tableau1[[#This Row],[Statut lancement]]="X","OK","NOK"),IF(Tableau1[[#This Row],[Strat lancement]]="AA",IF(Tableau1[[#This Row],[Statut lancement]]="XX","OK","NOK"),IF(Tableau1[[#This Row],[Strat lancement]]="BB",IF(Tableau1[[#This Row],[Statut lancement]]="XXX","OK","NOK"))))</f>
        <v>#N/A</v>
      </c>
      <c r="U680" s="193"/>
      <c r="V680" s="1"/>
      <c r="W680" s="1"/>
      <c r="X680" s="2"/>
      <c r="Y680" s="1" t="s">
        <v>2338</v>
      </c>
      <c r="Z680" s="1"/>
      <c r="AA680" s="2"/>
      <c r="AB680" s="1"/>
      <c r="AC680" s="1" t="e">
        <f>VLOOKUP(Tableau1[[#This Row],[POposte]],Tableau8[#All],18,FALSE)</f>
        <v>#N/A</v>
      </c>
      <c r="AD680" s="236" t="str">
        <f>CONCATENATE(Tableau1[[#This Row],[Nº pièce référence]],Tableau1[[#This Row],[Poste de réf.]])</f>
        <v/>
      </c>
      <c r="AE680" s="237" t="e">
        <f>VLOOKUP(Tableau1[[#This Row],[POposte]],Tableau5[#All],5,FALSE)</f>
        <v>#N/A</v>
      </c>
      <c r="AF680" s="238" t="s">
        <v>52</v>
      </c>
      <c r="AG680" s="237" t="e">
        <f>VLOOKUP(Tableau1[[#This Row],[POposte]],Tableau5[#All],6,FALSE)</f>
        <v>#N/A</v>
      </c>
      <c r="AH680" s="238" t="s">
        <v>52</v>
      </c>
      <c r="AI680" s="239" t="e">
        <f>Tableau1[[#This Row],[Montant Engagé PO]]-Tableau1[[#This Row],[Montant Liquidé]]</f>
        <v>#N/A</v>
      </c>
      <c r="AJ680" s="237" t="e">
        <f>VLOOKUP(Tableau1[[#This Row],[POposte]],Tableau5[#All],3,FALSE)</f>
        <v>#N/A</v>
      </c>
      <c r="AK680" s="237" t="e">
        <f>VLOOKUP(Tableau1[[#This Row],[POposte]],Tableau5[#All],4,FALSE)</f>
        <v>#N/A</v>
      </c>
      <c r="AL680" s="211" t="s">
        <v>97</v>
      </c>
      <c r="AM680" s="244" t="e">
        <f>VLOOKUP(Tableau1[[#This Row],[POposte]],Tableau8[],9,FALSE)</f>
        <v>#N/A</v>
      </c>
      <c r="AN680" s="241" t="e">
        <f>VLOOKUP(Tableau1[[#This Row],[POposte]],Tableau8[],16,FALSE)</f>
        <v>#N/A</v>
      </c>
      <c r="AO680" s="200" t="e">
        <f>VLOOKUP(Tableau1[[#This Row],[POposte]],Tableau8[],17,FALSE)</f>
        <v>#N/A</v>
      </c>
      <c r="AP680" s="1" t="e">
        <f>VLOOKUP(Tableau1[[#This Row],[POposte]],Tableau13[#All],10,FALSE)</f>
        <v>#N/A</v>
      </c>
      <c r="AQ680" s="1" t="e">
        <f>VLOOKUP(MID(Tableau1[[#This Row],[Codenva]],1,2),Tableau36[],2,FALSE)</f>
        <v>#N/A</v>
      </c>
      <c r="AR680" s="1" t="e">
        <f>VLOOKUP(Tableau1[[#This Row],[POposte]],Tableau13[#All],16,FALSE)</f>
        <v>#N/A</v>
      </c>
      <c r="AS680" s="285" t="e">
        <f>Tableau1[[#This Row],[KRC]]&amp;Tableau1[[#This Row],[Poste KRC]]</f>
        <v>#N/A</v>
      </c>
      <c r="AT680" s="1" t="e">
        <f>VLOOKUP(Tableau1[[#This Row],[Colonne3]],Tableau6[[#All],[krcposte]:[description ]],2,FALSE)</f>
        <v>#N/A</v>
      </c>
    </row>
    <row r="681" spans="1:46" hidden="1" x14ac:dyDescent="0.35">
      <c r="A681" s="1">
        <f>Tableau1[[#This Row],[Nº pièce référence]]</f>
        <v>0</v>
      </c>
      <c r="B681" s="132" t="s">
        <v>1868</v>
      </c>
      <c r="C681" s="77" t="s">
        <v>2339</v>
      </c>
      <c r="D681" s="77" t="s">
        <v>2340</v>
      </c>
      <c r="E681" s="77" t="s">
        <v>2341</v>
      </c>
      <c r="F681" s="79">
        <v>160397</v>
      </c>
      <c r="G681" s="134"/>
      <c r="H681" s="112"/>
      <c r="I681" s="112"/>
      <c r="J681" s="112"/>
      <c r="K681" s="112" t="s">
        <v>2342</v>
      </c>
      <c r="L681" s="77" t="s">
        <v>2342</v>
      </c>
      <c r="M681" s="112"/>
      <c r="N681" s="112"/>
      <c r="O681" s="112"/>
      <c r="P681" s="112"/>
      <c r="Q681" s="112"/>
      <c r="R681" s="226" t="e">
        <f>VLOOKUP(Tableau1[[#This Row],[POposte]],Tableau8[],15,FALSE)</f>
        <v>#N/A</v>
      </c>
      <c r="S681" s="226" t="e">
        <f>VLOOKUP(Tableau1[[#This Row],[POposte]],Tableau8[],14,FALSE)</f>
        <v>#N/A</v>
      </c>
      <c r="T681" s="112" t="e">
        <f>IF(Tableau1[[#This Row],[Strat lancement]]="A0",IF(Tableau1[[#This Row],[Statut lancement]]="X","OK","NOK"),IF(Tableau1[[#This Row],[Strat lancement]]="AA",IF(Tableau1[[#This Row],[Statut lancement]]="XX","OK","NOK"),IF(Tableau1[[#This Row],[Strat lancement]]="BB",IF(Tableau1[[#This Row],[Statut lancement]]="XXX","OK","NOK"))))</f>
        <v>#N/A</v>
      </c>
      <c r="U681" s="18"/>
      <c r="V681" s="77"/>
      <c r="W681" s="77"/>
      <c r="X681" s="78"/>
      <c r="Y681" s="77" t="s">
        <v>2341</v>
      </c>
      <c r="Z681" s="77"/>
      <c r="AA681" s="78"/>
      <c r="AB681" s="77"/>
      <c r="AC681" s="77" t="e">
        <f>VLOOKUP(Tableau1[[#This Row],[POposte]],Tableau8[#All],18,FALSE)</f>
        <v>#N/A</v>
      </c>
      <c r="AD681" s="236" t="str">
        <f>CONCATENATE(Tableau1[[#This Row],[Nº pièce référence]],Tableau1[[#This Row],[Poste de réf.]])</f>
        <v/>
      </c>
      <c r="AE681" s="237" t="e">
        <f>VLOOKUP(Tableau1[[#This Row],[POposte]],Tableau5[#All],5,FALSE)</f>
        <v>#N/A</v>
      </c>
      <c r="AF681" s="238" t="s">
        <v>52</v>
      </c>
      <c r="AG681" s="237" t="e">
        <f>VLOOKUP(Tableau1[[#This Row],[POposte]],Tableau5[#All],6,FALSE)</f>
        <v>#N/A</v>
      </c>
      <c r="AH681" s="238" t="s">
        <v>52</v>
      </c>
      <c r="AI681" s="239" t="e">
        <f>Tableau1[[#This Row],[Montant Engagé PO]]-Tableau1[[#This Row],[Montant Liquidé]]</f>
        <v>#N/A</v>
      </c>
      <c r="AJ681" s="237" t="e">
        <f>VLOOKUP(Tableau1[[#This Row],[POposte]],Tableau5[#All],3,FALSE)</f>
        <v>#N/A</v>
      </c>
      <c r="AK681" s="237" t="e">
        <f>VLOOKUP(Tableau1[[#This Row],[POposte]],Tableau5[#All],4,FALSE)</f>
        <v>#N/A</v>
      </c>
      <c r="AL681" s="268" t="s">
        <v>2343</v>
      </c>
      <c r="AM681" s="248" t="e">
        <f>VLOOKUP(Tableau1[[#This Row],[POposte]],Tableau8[],9,FALSE)</f>
        <v>#N/A</v>
      </c>
      <c r="AN681" s="241" t="e">
        <f>VLOOKUP(Tableau1[[#This Row],[POposte]],Tableau8[],16,FALSE)</f>
        <v>#N/A</v>
      </c>
      <c r="AO681" s="200" t="e">
        <f>VLOOKUP(Tableau1[[#This Row],[POposte]],Tableau8[],17,FALSE)</f>
        <v>#N/A</v>
      </c>
      <c r="AP681" s="1" t="e">
        <f>VLOOKUP(Tableau1[[#This Row],[POposte]],Tableau13[#All],10,FALSE)</f>
        <v>#N/A</v>
      </c>
      <c r="AQ681" s="1" t="e">
        <f>VLOOKUP(MID(Tableau1[[#This Row],[Codenva]],1,2),Tableau36[],2,FALSE)</f>
        <v>#N/A</v>
      </c>
      <c r="AR681" s="1" t="e">
        <f>VLOOKUP(Tableau1[[#This Row],[POposte]],Tableau13[#All],16,FALSE)</f>
        <v>#N/A</v>
      </c>
      <c r="AS681" s="285" t="e">
        <f>Tableau1[[#This Row],[KRC]]&amp;Tableau1[[#This Row],[Poste KRC]]</f>
        <v>#N/A</v>
      </c>
      <c r="AT681" s="1" t="e">
        <f>VLOOKUP(Tableau1[[#This Row],[Colonne3]],Tableau6[[#All],[krcposte]:[description ]],2,FALSE)</f>
        <v>#N/A</v>
      </c>
    </row>
    <row r="682" spans="1:46" hidden="1" x14ac:dyDescent="0.35">
      <c r="A682" s="1">
        <f>Tableau1[[#This Row],[Nº pièce référence]]</f>
        <v>0</v>
      </c>
      <c r="B682" s="124" t="s">
        <v>2000</v>
      </c>
      <c r="C682" s="1" t="s">
        <v>347</v>
      </c>
      <c r="D682" s="159" t="s">
        <v>2344</v>
      </c>
      <c r="E682" s="159" t="s">
        <v>2345</v>
      </c>
      <c r="F682" s="160">
        <f>1.21*8000000</f>
        <v>9680000</v>
      </c>
      <c r="G682" s="134"/>
      <c r="H682" s="75">
        <v>44082</v>
      </c>
      <c r="I682" s="42">
        <v>21541</v>
      </c>
      <c r="J682" s="76"/>
      <c r="K682" s="112" t="s">
        <v>1722</v>
      </c>
      <c r="L682" s="159"/>
      <c r="M682" s="42"/>
      <c r="N682" s="42"/>
      <c r="O682" s="42"/>
      <c r="P682" s="42"/>
      <c r="Q682" s="112" t="s">
        <v>1722</v>
      </c>
      <c r="R682" s="226" t="e">
        <f>VLOOKUP(Tableau1[[#This Row],[POposte]],Tableau8[],15,FALSE)</f>
        <v>#N/A</v>
      </c>
      <c r="S682" s="226" t="e">
        <f>VLOOKUP(Tableau1[[#This Row],[POposte]],Tableau8[],14,FALSE)</f>
        <v>#N/A</v>
      </c>
      <c r="T682" s="112" t="e">
        <f>IF(Tableau1[[#This Row],[Strat lancement]]="A0",IF(Tableau1[[#This Row],[Statut lancement]]="X","OK","NOK"),IF(Tableau1[[#This Row],[Strat lancement]]="AA",IF(Tableau1[[#This Row],[Statut lancement]]="XX","OK","NOK"),IF(Tableau1[[#This Row],[Strat lancement]]="BB",IF(Tableau1[[#This Row],[Statut lancement]]="XXX","OK","NOK"))))</f>
        <v>#N/A</v>
      </c>
      <c r="U682" s="18"/>
      <c r="V682" s="77"/>
      <c r="W682" s="77"/>
      <c r="X682" s="78"/>
      <c r="Y682" s="77" t="e">
        <f>CONCATENATE(#REF!," - ",#REF!)</f>
        <v>#REF!</v>
      </c>
      <c r="Z682" s="77"/>
      <c r="AA682" s="78"/>
      <c r="AB682" s="77"/>
      <c r="AC682" s="77" t="e">
        <f>VLOOKUP(Tableau1[[#This Row],[POposte]],Tableau8[#All],18,FALSE)</f>
        <v>#N/A</v>
      </c>
      <c r="AD682" s="236" t="str">
        <f>CONCATENATE(Tableau1[[#This Row],[Nº pièce référence]],Tableau1[[#This Row],[Poste de réf.]])</f>
        <v/>
      </c>
      <c r="AE682" s="237" t="e">
        <f>VLOOKUP(Tableau1[[#This Row],[POposte]],Tableau5[#All],5,FALSE)</f>
        <v>#N/A</v>
      </c>
      <c r="AF682" s="238" t="s">
        <v>52</v>
      </c>
      <c r="AG682" s="237" t="e">
        <f>VLOOKUP(Tableau1[[#This Row],[POposte]],Tableau5[#All],6,FALSE)</f>
        <v>#N/A</v>
      </c>
      <c r="AH682" s="238" t="s">
        <v>52</v>
      </c>
      <c r="AI682" s="239" t="e">
        <f>Tableau1[[#This Row],[Montant Engagé PO]]-Tableau1[[#This Row],[Montant Liquidé]]</f>
        <v>#N/A</v>
      </c>
      <c r="AJ682" s="237" t="e">
        <f>VLOOKUP(Tableau1[[#This Row],[POposte]],Tableau5[#All],3,FALSE)</f>
        <v>#N/A</v>
      </c>
      <c r="AK682" s="237" t="e">
        <f>VLOOKUP(Tableau1[[#This Row],[POposte]],Tableau5[#All],4,FALSE)</f>
        <v>#N/A</v>
      </c>
      <c r="AL682" s="204" t="s">
        <v>97</v>
      </c>
      <c r="AM682" s="244" t="e">
        <f>VLOOKUP(Tableau1[[#This Row],[POposte]],Tableau8[],9,FALSE)</f>
        <v>#N/A</v>
      </c>
      <c r="AN682" s="241" t="e">
        <f>VLOOKUP(Tableau1[[#This Row],[POposte]],Tableau8[],16,FALSE)</f>
        <v>#N/A</v>
      </c>
      <c r="AO682" s="200" t="e">
        <f>VLOOKUP(Tableau1[[#This Row],[POposte]],Tableau8[],17,FALSE)</f>
        <v>#N/A</v>
      </c>
      <c r="AP682" s="1" t="e">
        <f>VLOOKUP(Tableau1[[#This Row],[POposte]],Tableau13[#All],10,FALSE)</f>
        <v>#N/A</v>
      </c>
      <c r="AQ682" s="1" t="e">
        <f>VLOOKUP(MID(Tableau1[[#This Row],[Codenva]],1,2),Tableau36[],2,FALSE)</f>
        <v>#N/A</v>
      </c>
      <c r="AR682" s="1" t="e">
        <f>VLOOKUP(Tableau1[[#This Row],[POposte]],Tableau13[#All],16,FALSE)</f>
        <v>#N/A</v>
      </c>
      <c r="AS682" s="285" t="e">
        <f>Tableau1[[#This Row],[KRC]]&amp;Tableau1[[#This Row],[Poste KRC]]</f>
        <v>#N/A</v>
      </c>
      <c r="AT682" s="1" t="e">
        <f>VLOOKUP(Tableau1[[#This Row],[Colonne3]],Tableau6[[#All],[krcposte]:[description ]],2,FALSE)</f>
        <v>#N/A</v>
      </c>
    </row>
    <row r="683" spans="1:46" hidden="1" x14ac:dyDescent="0.35">
      <c r="A683" s="1">
        <f>Tableau1[[#This Row],[Nº pièce référence]]</f>
        <v>0</v>
      </c>
      <c r="B683" s="124" t="s">
        <v>2000</v>
      </c>
      <c r="C683" s="1" t="s">
        <v>347</v>
      </c>
      <c r="D683" s="159" t="s">
        <v>2346</v>
      </c>
      <c r="E683" s="159" t="s">
        <v>2347</v>
      </c>
      <c r="F683" s="160">
        <f>1.21*1500000</f>
        <v>1815000</v>
      </c>
      <c r="G683" s="134"/>
      <c r="H683" s="75">
        <v>44082</v>
      </c>
      <c r="I683" s="42">
        <v>21541</v>
      </c>
      <c r="J683" s="76"/>
      <c r="K683" s="112" t="s">
        <v>1722</v>
      </c>
      <c r="L683" s="159"/>
      <c r="M683" s="42"/>
      <c r="N683" s="42"/>
      <c r="O683" s="42"/>
      <c r="P683" s="42"/>
      <c r="Q683" s="112" t="s">
        <v>1722</v>
      </c>
      <c r="R683" s="226" t="e">
        <f>VLOOKUP(Tableau1[[#This Row],[POposte]],Tableau8[],15,FALSE)</f>
        <v>#N/A</v>
      </c>
      <c r="S683" s="226" t="e">
        <f>VLOOKUP(Tableau1[[#This Row],[POposte]],Tableau8[],14,FALSE)</f>
        <v>#N/A</v>
      </c>
      <c r="T683" s="112" t="e">
        <f>IF(Tableau1[[#This Row],[Strat lancement]]="A0",IF(Tableau1[[#This Row],[Statut lancement]]="X","OK","NOK"),IF(Tableau1[[#This Row],[Strat lancement]]="AA",IF(Tableau1[[#This Row],[Statut lancement]]="XX","OK","NOK"),IF(Tableau1[[#This Row],[Strat lancement]]="BB",IF(Tableau1[[#This Row],[Statut lancement]]="XXX","OK","NOK"))))</f>
        <v>#N/A</v>
      </c>
      <c r="U683" s="18"/>
      <c r="V683" s="77"/>
      <c r="W683" s="77"/>
      <c r="X683" s="78"/>
      <c r="Y683" s="77" t="e">
        <f>CONCATENATE(#REF!," - ",#REF!)</f>
        <v>#REF!</v>
      </c>
      <c r="Z683" s="77"/>
      <c r="AA683" s="78"/>
      <c r="AB683" s="77"/>
      <c r="AC683" s="77" t="e">
        <f>VLOOKUP(Tableau1[[#This Row],[POposte]],Tableau8[#All],18,FALSE)</f>
        <v>#N/A</v>
      </c>
      <c r="AD683" s="236" t="str">
        <f>CONCATENATE(Tableau1[[#This Row],[Nº pièce référence]],Tableau1[[#This Row],[Poste de réf.]])</f>
        <v/>
      </c>
      <c r="AE683" s="237" t="e">
        <f>VLOOKUP(Tableau1[[#This Row],[POposte]],Tableau5[#All],5,FALSE)</f>
        <v>#N/A</v>
      </c>
      <c r="AF683" s="238" t="s">
        <v>52</v>
      </c>
      <c r="AG683" s="237" t="e">
        <f>VLOOKUP(Tableau1[[#This Row],[POposte]],Tableau5[#All],6,FALSE)</f>
        <v>#N/A</v>
      </c>
      <c r="AH683" s="238" t="s">
        <v>52</v>
      </c>
      <c r="AI683" s="239" t="e">
        <f>Tableau1[[#This Row],[Montant Engagé PO]]-Tableau1[[#This Row],[Montant Liquidé]]</f>
        <v>#N/A</v>
      </c>
      <c r="AJ683" s="237" t="e">
        <f>VLOOKUP(Tableau1[[#This Row],[POposte]],Tableau5[#All],3,FALSE)</f>
        <v>#N/A</v>
      </c>
      <c r="AK683" s="237" t="e">
        <f>VLOOKUP(Tableau1[[#This Row],[POposte]],Tableau5[#All],4,FALSE)</f>
        <v>#N/A</v>
      </c>
      <c r="AL683" s="204" t="s">
        <v>97</v>
      </c>
      <c r="AM683" s="244" t="e">
        <f>VLOOKUP(Tableau1[[#This Row],[POposte]],Tableau8[],9,FALSE)</f>
        <v>#N/A</v>
      </c>
      <c r="AN683" s="241" t="e">
        <f>VLOOKUP(Tableau1[[#This Row],[POposte]],Tableau8[],16,FALSE)</f>
        <v>#N/A</v>
      </c>
      <c r="AO683" s="200" t="e">
        <f>VLOOKUP(Tableau1[[#This Row],[POposte]],Tableau8[],17,FALSE)</f>
        <v>#N/A</v>
      </c>
      <c r="AP683" s="1" t="e">
        <f>VLOOKUP(Tableau1[[#This Row],[POposte]],Tableau13[#All],10,FALSE)</f>
        <v>#N/A</v>
      </c>
      <c r="AQ683" s="1" t="e">
        <f>VLOOKUP(MID(Tableau1[[#This Row],[Codenva]],1,2),Tableau36[],2,FALSE)</f>
        <v>#N/A</v>
      </c>
      <c r="AR683" s="1" t="e">
        <f>VLOOKUP(Tableau1[[#This Row],[POposte]],Tableau13[#All],16,FALSE)</f>
        <v>#N/A</v>
      </c>
      <c r="AS683" s="285" t="e">
        <f>Tableau1[[#This Row],[KRC]]&amp;Tableau1[[#This Row],[Poste KRC]]</f>
        <v>#N/A</v>
      </c>
      <c r="AT683" s="1" t="e">
        <f>VLOOKUP(Tableau1[[#This Row],[Colonne3]],Tableau6[[#All],[krcposte]:[description ]],2,FALSE)</f>
        <v>#N/A</v>
      </c>
    </row>
    <row r="684" spans="1:46" hidden="1" x14ac:dyDescent="0.35">
      <c r="A684" s="1">
        <f>Tableau1[[#This Row],[Nº pièce référence]]</f>
        <v>0</v>
      </c>
      <c r="B684" s="124"/>
      <c r="C684" s="1" t="s">
        <v>127</v>
      </c>
      <c r="D684" s="1" t="s">
        <v>2348</v>
      </c>
      <c r="E684" s="1" t="s">
        <v>2349</v>
      </c>
      <c r="F684" s="178">
        <v>-8575805.7200000007</v>
      </c>
      <c r="G684" s="123"/>
      <c r="H684" s="73"/>
      <c r="I684" s="42"/>
      <c r="J684" s="73"/>
      <c r="K684" s="73"/>
      <c r="L684" s="1" t="s">
        <v>1853</v>
      </c>
      <c r="M684" s="42"/>
      <c r="N684" s="42"/>
      <c r="O684" s="42"/>
      <c r="P684" s="42"/>
      <c r="Q684" s="73"/>
      <c r="R684" s="226" t="e">
        <f>VLOOKUP(Tableau1[[#This Row],[POposte]],Tableau8[],15,FALSE)</f>
        <v>#N/A</v>
      </c>
      <c r="S684" s="226" t="e">
        <f>VLOOKUP(Tableau1[[#This Row],[POposte]],Tableau8[],14,FALSE)</f>
        <v>#N/A</v>
      </c>
      <c r="T684" s="75" t="e">
        <f>IF(Tableau1[[#This Row],[Strat lancement]]="A0",IF(Tableau1[[#This Row],[Statut lancement]]="X","OK","NOK"),IF(Tableau1[[#This Row],[Strat lancement]]="AA",IF(Tableau1[[#This Row],[Statut lancement]]="XX","OK","NOK"),IF(Tableau1[[#This Row],[Strat lancement]]="BB",IF(Tableau1[[#This Row],[Statut lancement]]="XXX","OK","NOK"))))</f>
        <v>#N/A</v>
      </c>
      <c r="U684" s="193"/>
      <c r="V684" s="1"/>
      <c r="W684" s="1"/>
      <c r="X684" s="2"/>
      <c r="Y684" s="1"/>
      <c r="Z684" s="1"/>
      <c r="AA684" s="2"/>
      <c r="AB684" s="1"/>
      <c r="AC684" s="1" t="e">
        <f>VLOOKUP(Tableau1[[#This Row],[POposte]],Tableau8[#All],18,FALSE)</f>
        <v>#N/A</v>
      </c>
      <c r="AD684" s="236" t="str">
        <f>CONCATENATE(Tableau1[[#This Row],[Nº pièce référence]],Tableau1[[#This Row],[Poste de réf.]])</f>
        <v/>
      </c>
      <c r="AE684" s="237" t="e">
        <f>VLOOKUP(Tableau1[[#This Row],[POposte]],Tableau5[#All],5,FALSE)</f>
        <v>#N/A</v>
      </c>
      <c r="AF684" s="238" t="s">
        <v>52</v>
      </c>
      <c r="AG684" s="237" t="e">
        <f>VLOOKUP(Tableau1[[#This Row],[POposte]],Tableau5[#All],6,FALSE)</f>
        <v>#N/A</v>
      </c>
      <c r="AH684" s="238" t="s">
        <v>52</v>
      </c>
      <c r="AI684" s="239" t="e">
        <f>Tableau1[[#This Row],[Montant Engagé PO]]-Tableau1[[#This Row],[Montant Liquidé]]</f>
        <v>#N/A</v>
      </c>
      <c r="AJ684" s="237" t="e">
        <f>VLOOKUP(Tableau1[[#This Row],[POposte]],Tableau5[#All],3,FALSE)</f>
        <v>#N/A</v>
      </c>
      <c r="AK684" s="237" t="e">
        <f>VLOOKUP(Tableau1[[#This Row],[POposte]],Tableau5[#All],4,FALSE)</f>
        <v>#N/A</v>
      </c>
      <c r="AL684" s="212" t="s">
        <v>97</v>
      </c>
      <c r="AM684" s="248" t="e">
        <f>VLOOKUP(Tableau1[[#This Row],[POposte]],Tableau8[],9,FALSE)</f>
        <v>#N/A</v>
      </c>
      <c r="AN684" s="241" t="e">
        <f>VLOOKUP(Tableau1[[#This Row],[POposte]],Tableau8[],16,FALSE)</f>
        <v>#N/A</v>
      </c>
      <c r="AO684" s="200" t="e">
        <f>VLOOKUP(Tableau1[[#This Row],[POposte]],Tableau8[],17,FALSE)</f>
        <v>#N/A</v>
      </c>
      <c r="AP684" s="1" t="e">
        <f>VLOOKUP(Tableau1[[#This Row],[POposte]],Tableau13[#All],10,FALSE)</f>
        <v>#N/A</v>
      </c>
      <c r="AQ684" s="1" t="e">
        <f>VLOOKUP(MID(Tableau1[[#This Row],[Codenva]],1,2),Tableau36[],2,FALSE)</f>
        <v>#N/A</v>
      </c>
      <c r="AR684" s="1" t="e">
        <f>VLOOKUP(Tableau1[[#This Row],[POposte]],Tableau13[#All],16,FALSE)</f>
        <v>#N/A</v>
      </c>
      <c r="AS684" s="285" t="e">
        <f>Tableau1[[#This Row],[KRC]]&amp;Tableau1[[#This Row],[Poste KRC]]</f>
        <v>#N/A</v>
      </c>
      <c r="AT684" s="1" t="e">
        <f>VLOOKUP(Tableau1[[#This Row],[Colonne3]],Tableau6[[#All],[krcposte]:[description ]],2,FALSE)</f>
        <v>#N/A</v>
      </c>
    </row>
    <row r="685" spans="1:46" hidden="1" x14ac:dyDescent="0.35">
      <c r="A685" s="1">
        <f>Tableau1[[#This Row],[Nº pièce référence]]</f>
        <v>0</v>
      </c>
      <c r="B685" s="205" t="s">
        <v>2350</v>
      </c>
      <c r="C685" s="1" t="s">
        <v>2351</v>
      </c>
      <c r="D685" s="1"/>
      <c r="E685" s="1" t="s">
        <v>2352</v>
      </c>
      <c r="F685" s="178"/>
      <c r="G685" s="123"/>
      <c r="H685" s="73"/>
      <c r="I685" s="42"/>
      <c r="J685" s="73"/>
      <c r="K685" s="73"/>
      <c r="L685" s="1"/>
      <c r="M685" s="42"/>
      <c r="N685" s="42"/>
      <c r="O685" s="42"/>
      <c r="P685" s="42"/>
      <c r="Q685" s="73"/>
      <c r="R685" s="226" t="e">
        <f>VLOOKUP(Tableau1[[#This Row],[POposte]],Tableau8[],15,FALSE)</f>
        <v>#N/A</v>
      </c>
      <c r="S685" s="226" t="e">
        <f>VLOOKUP(Tableau1[[#This Row],[POposte]],Tableau8[],14,FALSE)</f>
        <v>#N/A</v>
      </c>
      <c r="T685" s="75" t="e">
        <f>IF(Tableau1[[#This Row],[Strat lancement]]="A0",IF(Tableau1[[#This Row],[Statut lancement]]="X","OK","NOK"),IF(Tableau1[[#This Row],[Strat lancement]]="AA",IF(Tableau1[[#This Row],[Statut lancement]]="XX","OK","NOK"),IF(Tableau1[[#This Row],[Strat lancement]]="BB",IF(Tableau1[[#This Row],[Statut lancement]]="XXX","OK","NOK"))))</f>
        <v>#N/A</v>
      </c>
      <c r="U685" s="193"/>
      <c r="V685" s="1"/>
      <c r="W685" s="1"/>
      <c r="X685" s="2"/>
      <c r="Y685" s="1"/>
      <c r="Z685" s="1"/>
      <c r="AA685" s="2"/>
      <c r="AB685" s="1"/>
      <c r="AC685" s="1" t="e">
        <f>VLOOKUP(Tableau1[[#This Row],[POposte]],Tableau8[#All],18,FALSE)</f>
        <v>#N/A</v>
      </c>
      <c r="AD685" s="236" t="str">
        <f>CONCATENATE(Tableau1[[#This Row],[Nº pièce référence]],Tableau1[[#This Row],[Poste de réf.]])</f>
        <v/>
      </c>
      <c r="AE685" s="237" t="e">
        <f>VLOOKUP(Tableau1[[#This Row],[POposte]],Tableau5[#All],5,FALSE)</f>
        <v>#N/A</v>
      </c>
      <c r="AF685" s="238" t="s">
        <v>52</v>
      </c>
      <c r="AG685" s="237" t="e">
        <f>VLOOKUP(Tableau1[[#This Row],[POposte]],Tableau5[#All],6,FALSE)</f>
        <v>#N/A</v>
      </c>
      <c r="AH685" s="238" t="s">
        <v>52</v>
      </c>
      <c r="AI685" s="239" t="e">
        <f>Tableau1[[#This Row],[Montant Engagé PO]]-Tableau1[[#This Row],[Montant Liquidé]]</f>
        <v>#N/A</v>
      </c>
      <c r="AJ685" s="237" t="e">
        <f>VLOOKUP(Tableau1[[#This Row],[POposte]],Tableau5[#All],3,FALSE)</f>
        <v>#N/A</v>
      </c>
      <c r="AK685" s="237" t="e">
        <f>VLOOKUP(Tableau1[[#This Row],[POposte]],Tableau5[#All],4,FALSE)</f>
        <v>#N/A</v>
      </c>
      <c r="AL685" s="3" t="e">
        <f>VLOOKUP(Tableau1[[#This Row],[POposte]],Tableau5[#All],2,FALSE)</f>
        <v>#N/A</v>
      </c>
      <c r="AM685" s="243" t="e">
        <f>VLOOKUP(Tableau1[[#This Row],[POposte]],Tableau8[],9,FALSE)</f>
        <v>#N/A</v>
      </c>
      <c r="AN685" s="241" t="e">
        <f>VLOOKUP(Tableau1[[#This Row],[POposte]],Tableau8[],16,FALSE)</f>
        <v>#N/A</v>
      </c>
      <c r="AO685" s="200" t="e">
        <f>VLOOKUP(Tableau1[[#This Row],[POposte]],Tableau8[],17,FALSE)</f>
        <v>#N/A</v>
      </c>
      <c r="AP685" s="1" t="e">
        <f>VLOOKUP(Tableau1[[#This Row],[POposte]],Tableau13[#All],10,FALSE)</f>
        <v>#N/A</v>
      </c>
      <c r="AQ685" s="1" t="e">
        <f>VLOOKUP(MID(Tableau1[[#This Row],[Codenva]],1,2),Tableau36[],2,FALSE)</f>
        <v>#N/A</v>
      </c>
      <c r="AR685" s="1" t="e">
        <f>VLOOKUP(Tableau1[[#This Row],[POposte]],Tableau13[#All],16,FALSE)</f>
        <v>#N/A</v>
      </c>
      <c r="AS685" s="285" t="e">
        <f>Tableau1[[#This Row],[KRC]]&amp;Tableau1[[#This Row],[Poste KRC]]</f>
        <v>#N/A</v>
      </c>
      <c r="AT685" s="1" t="e">
        <f>VLOOKUP(Tableau1[[#This Row],[Colonne3]],Tableau6[[#All],[krcposte]:[description ]],2,FALSE)</f>
        <v>#N/A</v>
      </c>
    </row>
    <row r="686" spans="1:46" hidden="1" x14ac:dyDescent="0.35">
      <c r="A686" s="1">
        <f>Tableau1[[#This Row],[Nº pièce référence]]</f>
        <v>0</v>
      </c>
      <c r="B686" s="205"/>
      <c r="C686" s="1"/>
      <c r="D686" s="1" t="s">
        <v>2353</v>
      </c>
      <c r="E686" s="1" t="s">
        <v>2354</v>
      </c>
      <c r="F686" s="178"/>
      <c r="G686" s="123"/>
      <c r="H686" s="73"/>
      <c r="I686" s="42"/>
      <c r="J686" s="73"/>
      <c r="K686" s="73"/>
      <c r="L686" s="1"/>
      <c r="M686" s="42"/>
      <c r="N686" s="42"/>
      <c r="O686" s="42"/>
      <c r="P686" s="42"/>
      <c r="Q686" s="73"/>
      <c r="R686" s="226" t="e">
        <f>VLOOKUP(Tableau1[[#This Row],[POposte]],Tableau8[],15,FALSE)</f>
        <v>#N/A</v>
      </c>
      <c r="S686" s="226" t="e">
        <f>VLOOKUP(Tableau1[[#This Row],[POposte]],Tableau8[],14,FALSE)</f>
        <v>#N/A</v>
      </c>
      <c r="T686" s="75" t="e">
        <f>IF(Tableau1[[#This Row],[Strat lancement]]="A0",IF(Tableau1[[#This Row],[Statut lancement]]="X","OK","NOK"),IF(Tableau1[[#This Row],[Strat lancement]]="AA",IF(Tableau1[[#This Row],[Statut lancement]]="XX","OK","NOK"),IF(Tableau1[[#This Row],[Strat lancement]]="BB",IF(Tableau1[[#This Row],[Statut lancement]]="XXX","OK","NOK"))))</f>
        <v>#N/A</v>
      </c>
      <c r="U686" s="193"/>
      <c r="V686" s="1"/>
      <c r="W686" s="1"/>
      <c r="X686" s="2"/>
      <c r="Y686" s="1"/>
      <c r="Z686" s="1"/>
      <c r="AA686" s="2"/>
      <c r="AB686" s="1"/>
      <c r="AC686" s="1" t="e">
        <f>VLOOKUP(Tableau1[[#This Row],[POposte]],Tableau8[#All],18,FALSE)</f>
        <v>#N/A</v>
      </c>
      <c r="AD686" s="236" t="str">
        <f>CONCATENATE(Tableau1[[#This Row],[Nº pièce référence]],Tableau1[[#This Row],[Poste de réf.]])</f>
        <v/>
      </c>
      <c r="AE686" s="237" t="e">
        <f>VLOOKUP(Tableau1[[#This Row],[POposte]],Tableau5[#All],5,FALSE)</f>
        <v>#N/A</v>
      </c>
      <c r="AF686" s="238" t="s">
        <v>52</v>
      </c>
      <c r="AG686" s="237" t="e">
        <f>VLOOKUP(Tableau1[[#This Row],[POposte]],Tableau5[#All],6,FALSE)</f>
        <v>#N/A</v>
      </c>
      <c r="AH686" s="238" t="s">
        <v>52</v>
      </c>
      <c r="AI686" s="239" t="e">
        <f>Tableau1[[#This Row],[Montant Engagé PO]]-Tableau1[[#This Row],[Montant Liquidé]]</f>
        <v>#N/A</v>
      </c>
      <c r="AJ686" s="237" t="e">
        <f>VLOOKUP(Tableau1[[#This Row],[POposte]],Tableau5[#All],3,FALSE)</f>
        <v>#N/A</v>
      </c>
      <c r="AK686" s="237" t="e">
        <f>VLOOKUP(Tableau1[[#This Row],[POposte]],Tableau5[#All],4,FALSE)</f>
        <v>#N/A</v>
      </c>
      <c r="AL686" s="3" t="e">
        <f>VLOOKUP(Tableau1[[#This Row],[POposte]],Tableau5[#All],2,FALSE)</f>
        <v>#N/A</v>
      </c>
      <c r="AM686" s="243" t="e">
        <f>VLOOKUP(Tableau1[[#This Row],[POposte]],Tableau8[],9,FALSE)</f>
        <v>#N/A</v>
      </c>
      <c r="AN686" s="241" t="e">
        <f>VLOOKUP(Tableau1[[#This Row],[POposte]],Tableau8[],16,FALSE)</f>
        <v>#N/A</v>
      </c>
      <c r="AO686" s="200" t="e">
        <f>VLOOKUP(Tableau1[[#This Row],[POposte]],Tableau8[],17,FALSE)</f>
        <v>#N/A</v>
      </c>
      <c r="AP686" s="1" t="e">
        <f>VLOOKUP(Tableau1[[#This Row],[POposte]],Tableau13[#All],10,FALSE)</f>
        <v>#N/A</v>
      </c>
      <c r="AQ686" s="1" t="e">
        <f>VLOOKUP(MID(Tableau1[[#This Row],[Codenva]],1,2),Tableau36[],2,FALSE)</f>
        <v>#N/A</v>
      </c>
      <c r="AR686" s="1" t="e">
        <f>VLOOKUP(Tableau1[[#This Row],[POposte]],Tableau13[#All],16,FALSE)</f>
        <v>#N/A</v>
      </c>
      <c r="AS686" s="285" t="e">
        <f>Tableau1[[#This Row],[KRC]]&amp;Tableau1[[#This Row],[Poste KRC]]</f>
        <v>#N/A</v>
      </c>
      <c r="AT686" s="1" t="e">
        <f>VLOOKUP(Tableau1[[#This Row],[Colonne3]],Tableau6[[#All],[krcposte]:[description ]],2,FALSE)</f>
        <v>#N/A</v>
      </c>
    </row>
    <row r="687" spans="1:46" hidden="1" x14ac:dyDescent="0.35">
      <c r="A687" s="1">
        <f>Tableau1[[#This Row],[Nº pièce référence]]</f>
        <v>0</v>
      </c>
      <c r="B687" s="205"/>
      <c r="C687" s="1"/>
      <c r="D687" s="218" t="s">
        <v>2355</v>
      </c>
      <c r="E687" s="1" t="s">
        <v>2356</v>
      </c>
      <c r="F687" s="178"/>
      <c r="G687" s="123"/>
      <c r="H687" s="73"/>
      <c r="I687" s="42"/>
      <c r="J687" s="73"/>
      <c r="K687" s="73"/>
      <c r="L687" s="1"/>
      <c r="M687" s="42"/>
      <c r="N687" s="42"/>
      <c r="O687" s="42"/>
      <c r="P687" s="42"/>
      <c r="Q687" s="73"/>
      <c r="R687" s="226" t="e">
        <f>VLOOKUP(Tableau1[[#This Row],[POposte]],Tableau8[],15,FALSE)</f>
        <v>#N/A</v>
      </c>
      <c r="S687" s="226" t="e">
        <f>VLOOKUP(Tableau1[[#This Row],[POposte]],Tableau8[],14,FALSE)</f>
        <v>#N/A</v>
      </c>
      <c r="T687" s="75" t="e">
        <f>IF(Tableau1[[#This Row],[Strat lancement]]="A0",IF(Tableau1[[#This Row],[Statut lancement]]="X","OK","NOK"),IF(Tableau1[[#This Row],[Strat lancement]]="AA",IF(Tableau1[[#This Row],[Statut lancement]]="XX","OK","NOK"),IF(Tableau1[[#This Row],[Strat lancement]]="BB",IF(Tableau1[[#This Row],[Statut lancement]]="XXX","OK","NOK"))))</f>
        <v>#N/A</v>
      </c>
      <c r="U687" s="193"/>
      <c r="V687" s="1"/>
      <c r="W687" s="1"/>
      <c r="X687" s="2"/>
      <c r="Y687" s="1"/>
      <c r="Z687" s="1"/>
      <c r="AA687" s="2"/>
      <c r="AB687" s="1"/>
      <c r="AC687" s="1" t="e">
        <f>VLOOKUP(Tableau1[[#This Row],[POposte]],Tableau8[#All],18,FALSE)</f>
        <v>#N/A</v>
      </c>
      <c r="AD687" s="236" t="str">
        <f>CONCATENATE(Tableau1[[#This Row],[Nº pièce référence]],Tableau1[[#This Row],[Poste de réf.]])</f>
        <v/>
      </c>
      <c r="AE687" s="237" t="e">
        <f>VLOOKUP(Tableau1[[#This Row],[POposte]],Tableau5[#All],5,FALSE)</f>
        <v>#N/A</v>
      </c>
      <c r="AF687" s="238" t="s">
        <v>52</v>
      </c>
      <c r="AG687" s="237" t="e">
        <f>VLOOKUP(Tableau1[[#This Row],[POposte]],Tableau5[#All],6,FALSE)</f>
        <v>#N/A</v>
      </c>
      <c r="AH687" s="238" t="s">
        <v>52</v>
      </c>
      <c r="AI687" s="239" t="e">
        <f>Tableau1[[#This Row],[Montant Engagé PO]]-Tableau1[[#This Row],[Montant Liquidé]]</f>
        <v>#N/A</v>
      </c>
      <c r="AJ687" s="237" t="e">
        <f>VLOOKUP(Tableau1[[#This Row],[POposte]],Tableau5[#All],3,FALSE)</f>
        <v>#N/A</v>
      </c>
      <c r="AK687" s="237" t="e">
        <f>VLOOKUP(Tableau1[[#This Row],[POposte]],Tableau5[#All],4,FALSE)</f>
        <v>#N/A</v>
      </c>
      <c r="AL687" s="3" t="e">
        <f>VLOOKUP(Tableau1[[#This Row],[POposte]],Tableau5[#All],2,FALSE)</f>
        <v>#N/A</v>
      </c>
      <c r="AM687" s="243" t="e">
        <f>VLOOKUP(Tableau1[[#This Row],[POposte]],Tableau8[],9,FALSE)</f>
        <v>#N/A</v>
      </c>
      <c r="AN687" s="241" t="e">
        <f>VLOOKUP(Tableau1[[#This Row],[POposte]],Tableau8[],16,FALSE)</f>
        <v>#N/A</v>
      </c>
      <c r="AO687" s="200" t="e">
        <f>VLOOKUP(Tableau1[[#This Row],[POposte]],Tableau8[],17,FALSE)</f>
        <v>#N/A</v>
      </c>
      <c r="AP687" s="1" t="e">
        <f>VLOOKUP(Tableau1[[#This Row],[POposte]],Tableau13[#All],10,FALSE)</f>
        <v>#N/A</v>
      </c>
      <c r="AQ687" s="1" t="e">
        <f>VLOOKUP(MID(Tableau1[[#This Row],[Codenva]],1,2),Tableau36[],2,FALSE)</f>
        <v>#N/A</v>
      </c>
      <c r="AR687" s="1" t="e">
        <f>VLOOKUP(Tableau1[[#This Row],[POposte]],Tableau13[#All],16,FALSE)</f>
        <v>#N/A</v>
      </c>
      <c r="AS687" s="285" t="e">
        <f>Tableau1[[#This Row],[KRC]]&amp;Tableau1[[#This Row],[Poste KRC]]</f>
        <v>#N/A</v>
      </c>
      <c r="AT687" s="1" t="e">
        <f>VLOOKUP(Tableau1[[#This Row],[Colonne3]],Tableau6[[#All],[krcposte]:[description ]],2,FALSE)</f>
        <v>#N/A</v>
      </c>
    </row>
    <row r="688" spans="1:46" hidden="1" x14ac:dyDescent="0.35">
      <c r="A688" s="1">
        <f>Tableau1[[#This Row],[Nº pièce référence]]</f>
        <v>0</v>
      </c>
      <c r="B688" s="124" t="s">
        <v>2000</v>
      </c>
      <c r="C688" s="1" t="s">
        <v>347</v>
      </c>
      <c r="D688" s="159" t="s">
        <v>2357</v>
      </c>
      <c r="E688" s="159" t="s">
        <v>2358</v>
      </c>
      <c r="F688" s="160">
        <f>1.21*1500000</f>
        <v>1815000</v>
      </c>
      <c r="G688" s="134"/>
      <c r="H688" s="75">
        <v>44082</v>
      </c>
      <c r="I688" s="42">
        <v>21541</v>
      </c>
      <c r="J688" s="76"/>
      <c r="K688" s="112" t="s">
        <v>1722</v>
      </c>
      <c r="L688" s="159"/>
      <c r="M688" s="42"/>
      <c r="N688" s="42"/>
      <c r="O688" s="42"/>
      <c r="P688" s="42"/>
      <c r="Q688" s="112" t="s">
        <v>1722</v>
      </c>
      <c r="R688" s="226" t="e">
        <f>VLOOKUP(Tableau1[[#This Row],[POposte]],Tableau8[],15,FALSE)</f>
        <v>#N/A</v>
      </c>
      <c r="S688" s="226" t="e">
        <f>VLOOKUP(Tableau1[[#This Row],[POposte]],Tableau8[],14,FALSE)</f>
        <v>#N/A</v>
      </c>
      <c r="T688" s="112" t="e">
        <f>IF(Tableau1[[#This Row],[Strat lancement]]="A0",IF(Tableau1[[#This Row],[Statut lancement]]="X","OK","NOK"),IF(Tableau1[[#This Row],[Strat lancement]]="AA",IF(Tableau1[[#This Row],[Statut lancement]]="XX","OK","NOK"),IF(Tableau1[[#This Row],[Strat lancement]]="BB",IF(Tableau1[[#This Row],[Statut lancement]]="XXX","OK","NOK"))))</f>
        <v>#N/A</v>
      </c>
      <c r="U688" s="18"/>
      <c r="V688" s="77"/>
      <c r="W688" s="77"/>
      <c r="X688" s="78"/>
      <c r="Y688" s="77" t="e">
        <f>CONCATENATE(#REF!," - ",#REF!)</f>
        <v>#REF!</v>
      </c>
      <c r="Z688" s="77"/>
      <c r="AA688" s="78"/>
      <c r="AB688" s="77"/>
      <c r="AC688" s="77" t="e">
        <f>VLOOKUP(Tableau1[[#This Row],[POposte]],Tableau8[#All],18,FALSE)</f>
        <v>#N/A</v>
      </c>
      <c r="AD688" s="236" t="str">
        <f>CONCATENATE(Tableau1[[#This Row],[Nº pièce référence]],Tableau1[[#This Row],[Poste de réf.]])</f>
        <v/>
      </c>
      <c r="AE688" s="237" t="e">
        <f>VLOOKUP(Tableau1[[#This Row],[POposte]],Tableau5[#All],5,FALSE)</f>
        <v>#N/A</v>
      </c>
      <c r="AF688" s="238" t="s">
        <v>52</v>
      </c>
      <c r="AG688" s="237" t="e">
        <f>VLOOKUP(Tableau1[[#This Row],[POposte]],Tableau5[#All],6,FALSE)</f>
        <v>#N/A</v>
      </c>
      <c r="AH688" s="238" t="s">
        <v>52</v>
      </c>
      <c r="AI688" s="239" t="e">
        <f>Tableau1[[#This Row],[Montant Engagé PO]]-Tableau1[[#This Row],[Montant Liquidé]]</f>
        <v>#N/A</v>
      </c>
      <c r="AJ688" s="237" t="e">
        <f>VLOOKUP(Tableau1[[#This Row],[POposte]],Tableau5[#All],3,FALSE)</f>
        <v>#N/A</v>
      </c>
      <c r="AK688" s="237" t="e">
        <f>VLOOKUP(Tableau1[[#This Row],[POposte]],Tableau5[#All],4,FALSE)</f>
        <v>#N/A</v>
      </c>
      <c r="AL688" s="204" t="s">
        <v>97</v>
      </c>
      <c r="AM688" s="244" t="e">
        <f>VLOOKUP(Tableau1[[#This Row],[POposte]],Tableau8[],9,FALSE)</f>
        <v>#N/A</v>
      </c>
      <c r="AN688" s="241" t="e">
        <f>VLOOKUP(Tableau1[[#This Row],[POposte]],Tableau8[],16,FALSE)</f>
        <v>#N/A</v>
      </c>
      <c r="AO688" s="200" t="e">
        <f>VLOOKUP(Tableau1[[#This Row],[POposte]],Tableau8[],17,FALSE)</f>
        <v>#N/A</v>
      </c>
      <c r="AP688" s="1" t="e">
        <f>VLOOKUP(Tableau1[[#This Row],[POposte]],Tableau13[#All],10,FALSE)</f>
        <v>#N/A</v>
      </c>
      <c r="AQ688" s="1" t="e">
        <f>VLOOKUP(MID(Tableau1[[#This Row],[Codenva]],1,2),Tableau36[],2,FALSE)</f>
        <v>#N/A</v>
      </c>
      <c r="AR688" s="1" t="e">
        <f>VLOOKUP(Tableau1[[#This Row],[POposte]],Tableau13[#All],16,FALSE)</f>
        <v>#N/A</v>
      </c>
      <c r="AS688" s="285" t="e">
        <f>Tableau1[[#This Row],[KRC]]&amp;Tableau1[[#This Row],[Poste KRC]]</f>
        <v>#N/A</v>
      </c>
      <c r="AT688" s="1" t="e">
        <f>VLOOKUP(Tableau1[[#This Row],[Colonne3]],Tableau6[[#All],[krcposte]:[description ]],2,FALSE)</f>
        <v>#N/A</v>
      </c>
    </row>
    <row r="689" spans="1:46" hidden="1" x14ac:dyDescent="0.35">
      <c r="A689" s="1">
        <f>Tableau1[[#This Row],[Nº pièce référence]]</f>
        <v>0</v>
      </c>
      <c r="B689" s="124" t="s">
        <v>2000</v>
      </c>
      <c r="C689" s="1" t="s">
        <v>347</v>
      </c>
      <c r="D689" s="159" t="s">
        <v>1857</v>
      </c>
      <c r="E689" s="159" t="s">
        <v>2358</v>
      </c>
      <c r="F689" s="160">
        <v>1616520.24</v>
      </c>
      <c r="G689" s="134"/>
      <c r="H689" s="75">
        <v>44082</v>
      </c>
      <c r="I689" s="42">
        <v>21541</v>
      </c>
      <c r="J689" s="76"/>
      <c r="K689" s="112" t="s">
        <v>1722</v>
      </c>
      <c r="L689" s="159"/>
      <c r="M689" s="42"/>
      <c r="N689" s="42"/>
      <c r="O689" s="42"/>
      <c r="P689" s="42"/>
      <c r="Q689" s="112" t="s">
        <v>1722</v>
      </c>
      <c r="R689" s="226" t="e">
        <f>VLOOKUP(Tableau1[[#This Row],[POposte]],Tableau8[],15,FALSE)</f>
        <v>#N/A</v>
      </c>
      <c r="S689" s="226" t="e">
        <f>VLOOKUP(Tableau1[[#This Row],[POposte]],Tableau8[],14,FALSE)</f>
        <v>#N/A</v>
      </c>
      <c r="T689" s="112" t="e">
        <f>IF(Tableau1[[#This Row],[Strat lancement]]="A0",IF(Tableau1[[#This Row],[Statut lancement]]="X","OK","NOK"),IF(Tableau1[[#This Row],[Strat lancement]]="AA",IF(Tableau1[[#This Row],[Statut lancement]]="XX","OK","NOK"),IF(Tableau1[[#This Row],[Strat lancement]]="BB",IF(Tableau1[[#This Row],[Statut lancement]]="XXX","OK","NOK"))))</f>
        <v>#N/A</v>
      </c>
      <c r="U689" s="18"/>
      <c r="V689" s="77"/>
      <c r="W689" s="77"/>
      <c r="X689" s="78"/>
      <c r="Y689" s="77" t="e">
        <f>CONCATENATE(#REF!," - ",#REF!)</f>
        <v>#REF!</v>
      </c>
      <c r="Z689" s="77"/>
      <c r="AA689" s="78"/>
      <c r="AB689" s="77"/>
      <c r="AC689" s="77" t="e">
        <f>VLOOKUP(Tableau1[[#This Row],[POposte]],Tableau8[#All],18,FALSE)</f>
        <v>#N/A</v>
      </c>
      <c r="AD689" s="236" t="str">
        <f>CONCATENATE(Tableau1[[#This Row],[Nº pièce référence]],Tableau1[[#This Row],[Poste de réf.]])</f>
        <v/>
      </c>
      <c r="AE689" s="237" t="e">
        <f>VLOOKUP(Tableau1[[#This Row],[POposte]],Tableau5[#All],5,FALSE)</f>
        <v>#N/A</v>
      </c>
      <c r="AF689" s="238" t="s">
        <v>52</v>
      </c>
      <c r="AG689" s="237" t="e">
        <f>VLOOKUP(Tableau1[[#This Row],[POposte]],Tableau5[#All],6,FALSE)</f>
        <v>#N/A</v>
      </c>
      <c r="AH689" s="238" t="s">
        <v>52</v>
      </c>
      <c r="AI689" s="239" t="e">
        <f>Tableau1[[#This Row],[Montant Engagé PO]]-Tableau1[[#This Row],[Montant Liquidé]]</f>
        <v>#N/A</v>
      </c>
      <c r="AJ689" s="237" t="e">
        <f>VLOOKUP(Tableau1[[#This Row],[POposte]],Tableau5[#All],3,FALSE)</f>
        <v>#N/A</v>
      </c>
      <c r="AK689" s="237" t="e">
        <f>VLOOKUP(Tableau1[[#This Row],[POposte]],Tableau5[#All],4,FALSE)</f>
        <v>#N/A</v>
      </c>
      <c r="AL689" s="204" t="s">
        <v>97</v>
      </c>
      <c r="AM689" s="244" t="e">
        <f>VLOOKUP(Tableau1[[#This Row],[POposte]],Tableau8[],9,FALSE)</f>
        <v>#N/A</v>
      </c>
      <c r="AN689" s="241" t="e">
        <f>VLOOKUP(Tableau1[[#This Row],[POposte]],Tableau8[],16,FALSE)</f>
        <v>#N/A</v>
      </c>
      <c r="AO689" s="200" t="e">
        <f>VLOOKUP(Tableau1[[#This Row],[POposte]],Tableau8[],17,FALSE)</f>
        <v>#N/A</v>
      </c>
      <c r="AP689" s="1" t="e">
        <f>VLOOKUP(Tableau1[[#This Row],[POposte]],Tableau13[#All],10,FALSE)</f>
        <v>#N/A</v>
      </c>
      <c r="AQ689" s="1" t="e">
        <f>VLOOKUP(MID(Tableau1[[#This Row],[Codenva]],1,2),Tableau36[],2,FALSE)</f>
        <v>#N/A</v>
      </c>
      <c r="AR689" s="1" t="e">
        <f>VLOOKUP(Tableau1[[#This Row],[POposte]],Tableau13[#All],16,FALSE)</f>
        <v>#N/A</v>
      </c>
      <c r="AS689" s="285" t="e">
        <f>Tableau1[[#This Row],[KRC]]&amp;Tableau1[[#This Row],[Poste KRC]]</f>
        <v>#N/A</v>
      </c>
      <c r="AT689" s="1" t="e">
        <f>VLOOKUP(Tableau1[[#This Row],[Colonne3]],Tableau6[[#All],[krcposte]:[description ]],2,FALSE)</f>
        <v>#N/A</v>
      </c>
    </row>
    <row r="690" spans="1:46" hidden="1" x14ac:dyDescent="0.35">
      <c r="A690" s="1">
        <f>Tableau1[[#This Row],[Nº pièce référence]]</f>
        <v>0</v>
      </c>
      <c r="B690" s="124"/>
      <c r="C690" s="1"/>
      <c r="D690" s="1"/>
      <c r="E690" s="1" t="s">
        <v>2359</v>
      </c>
      <c r="F690" s="178">
        <v>50573000</v>
      </c>
      <c r="G690" s="123"/>
      <c r="H690" s="73"/>
      <c r="I690" s="42"/>
      <c r="J690" s="73"/>
      <c r="K690" s="73"/>
      <c r="L690" s="1" t="s">
        <v>221</v>
      </c>
      <c r="M690" s="42"/>
      <c r="N690" s="42"/>
      <c r="O690" s="42"/>
      <c r="P690" s="42"/>
      <c r="Q690" s="73"/>
      <c r="R690" s="226" t="e">
        <f>VLOOKUP(Tableau1[[#This Row],[POposte]],Tableau8[],15,FALSE)</f>
        <v>#N/A</v>
      </c>
      <c r="S690" s="226" t="e">
        <f>VLOOKUP(Tableau1[[#This Row],[POposte]],Tableau8[],14,FALSE)</f>
        <v>#N/A</v>
      </c>
      <c r="T690" s="75" t="e">
        <f>IF(Tableau1[[#This Row],[Strat lancement]]="A0",IF(Tableau1[[#This Row],[Statut lancement]]="X","OK","NOK"),IF(Tableau1[[#This Row],[Strat lancement]]="AA",IF(Tableau1[[#This Row],[Statut lancement]]="XX","OK","NOK"),IF(Tableau1[[#This Row],[Strat lancement]]="BB",IF(Tableau1[[#This Row],[Statut lancement]]="XXX","OK","NOK"))))</f>
        <v>#N/A</v>
      </c>
      <c r="U690" s="193"/>
      <c r="V690" s="1"/>
      <c r="W690" s="1"/>
      <c r="X690" s="2"/>
      <c r="Y690" s="1"/>
      <c r="Z690" s="1"/>
      <c r="AA690" s="2"/>
      <c r="AB690" s="1"/>
      <c r="AC690" s="1" t="e">
        <f>VLOOKUP(Tableau1[[#This Row],[POposte]],Tableau8[#All],18,FALSE)</f>
        <v>#N/A</v>
      </c>
      <c r="AD690" s="236" t="str">
        <f>CONCATENATE(Tableau1[[#This Row],[Nº pièce référence]],Tableau1[[#This Row],[Poste de réf.]])</f>
        <v/>
      </c>
      <c r="AE690" s="237" t="e">
        <f>VLOOKUP(Tableau1[[#This Row],[POposte]],Tableau5[#All],5,FALSE)</f>
        <v>#N/A</v>
      </c>
      <c r="AF690" s="238" t="s">
        <v>52</v>
      </c>
      <c r="AG690" s="237" t="e">
        <f>VLOOKUP(Tableau1[[#This Row],[POposte]],Tableau5[#All],6,FALSE)</f>
        <v>#N/A</v>
      </c>
      <c r="AH690" s="238" t="s">
        <v>52</v>
      </c>
      <c r="AI690" s="239" t="e">
        <f>Tableau1[[#This Row],[Montant Engagé PO]]-Tableau1[[#This Row],[Montant Liquidé]]</f>
        <v>#N/A</v>
      </c>
      <c r="AJ690" s="237" t="e">
        <f>VLOOKUP(Tableau1[[#This Row],[POposte]],Tableau5[#All],3,FALSE)</f>
        <v>#N/A</v>
      </c>
      <c r="AK690" s="237" t="e">
        <f>VLOOKUP(Tableau1[[#This Row],[POposte]],Tableau5[#All],4,FALSE)</f>
        <v>#N/A</v>
      </c>
      <c r="AL690" s="212" t="s">
        <v>2360</v>
      </c>
      <c r="AM690" s="243" t="e">
        <f>VLOOKUP(Tableau1[[#This Row],[POposte]],Tableau8[],9,FALSE)</f>
        <v>#N/A</v>
      </c>
      <c r="AN690" s="241" t="e">
        <f>VLOOKUP(Tableau1[[#This Row],[POposte]],Tableau8[],16,FALSE)</f>
        <v>#N/A</v>
      </c>
      <c r="AO690" s="200" t="e">
        <f>VLOOKUP(Tableau1[[#This Row],[POposte]],Tableau8[],17,FALSE)</f>
        <v>#N/A</v>
      </c>
      <c r="AP690" s="1" t="e">
        <f>VLOOKUP(Tableau1[[#This Row],[POposte]],Tableau13[#All],10,FALSE)</f>
        <v>#N/A</v>
      </c>
      <c r="AQ690" s="1" t="e">
        <f>VLOOKUP(MID(Tableau1[[#This Row],[Codenva]],1,2),Tableau36[],2,FALSE)</f>
        <v>#N/A</v>
      </c>
      <c r="AR690" s="1" t="e">
        <f>VLOOKUP(Tableau1[[#This Row],[POposte]],Tableau13[#All],16,FALSE)</f>
        <v>#N/A</v>
      </c>
      <c r="AS690" s="285" t="e">
        <f>Tableau1[[#This Row],[KRC]]&amp;Tableau1[[#This Row],[Poste KRC]]</f>
        <v>#N/A</v>
      </c>
      <c r="AT690" s="1" t="e">
        <f>VLOOKUP(Tableau1[[#This Row],[Colonne3]],Tableau6[[#All],[krcposte]:[description ]],2,FALSE)</f>
        <v>#N/A</v>
      </c>
    </row>
    <row r="691" spans="1:46" hidden="1" x14ac:dyDescent="0.35">
      <c r="A691" s="1">
        <f>Tableau1[[#This Row],[Nº pièce référence]]</f>
        <v>0</v>
      </c>
      <c r="B691" s="205" t="s">
        <v>2361</v>
      </c>
      <c r="C691" s="1" t="s">
        <v>143</v>
      </c>
      <c r="D691" s="1" t="s">
        <v>2362</v>
      </c>
      <c r="E691" s="1" t="s">
        <v>2363</v>
      </c>
      <c r="F691" s="178">
        <v>2420000</v>
      </c>
      <c r="G691" s="123"/>
      <c r="H691" s="73" t="s">
        <v>2364</v>
      </c>
      <c r="I691" s="42">
        <v>23855</v>
      </c>
      <c r="J691" s="73"/>
      <c r="K691" s="73"/>
      <c r="L691" s="1" t="s">
        <v>1853</v>
      </c>
      <c r="M691" s="42" t="s">
        <v>332</v>
      </c>
      <c r="N691" s="42"/>
      <c r="O691" s="42"/>
      <c r="P691" s="42"/>
      <c r="Q691" s="73"/>
      <c r="R691" s="226" t="e">
        <f>VLOOKUP(Tableau1[[#This Row],[POposte]],Tableau8[],15,FALSE)</f>
        <v>#N/A</v>
      </c>
      <c r="S691" s="226" t="e">
        <f>VLOOKUP(Tableau1[[#This Row],[POposte]],Tableau8[],14,FALSE)</f>
        <v>#N/A</v>
      </c>
      <c r="T691" s="75" t="e">
        <f>IF(Tableau1[[#This Row],[Strat lancement]]="A0",IF(Tableau1[[#This Row],[Statut lancement]]="X","OK","NOK"),IF(Tableau1[[#This Row],[Strat lancement]]="AA",IF(Tableau1[[#This Row],[Statut lancement]]="XX","OK","NOK"),IF(Tableau1[[#This Row],[Strat lancement]]="BB",IF(Tableau1[[#This Row],[Statut lancement]]="XXX","OK","NOK"))))</f>
        <v>#N/A</v>
      </c>
      <c r="U691" s="193"/>
      <c r="V691" s="1"/>
      <c r="W691" s="1"/>
      <c r="X691" s="2"/>
      <c r="Y691" s="1" t="s">
        <v>144</v>
      </c>
      <c r="Z691" s="1"/>
      <c r="AA691" s="2"/>
      <c r="AB691" s="1"/>
      <c r="AC691" s="1" t="e">
        <f>VLOOKUP(Tableau1[[#This Row],[POposte]],Tableau8[#All],18,FALSE)</f>
        <v>#N/A</v>
      </c>
      <c r="AD691" s="236" t="str">
        <f>CONCATENATE(Tableau1[[#This Row],[Nº pièce référence]],Tableau1[[#This Row],[Poste de réf.]])</f>
        <v/>
      </c>
      <c r="AE691" s="237" t="e">
        <f>VLOOKUP(Tableau1[[#This Row],[POposte]],Tableau5[#All],5,FALSE)</f>
        <v>#N/A</v>
      </c>
      <c r="AF691" s="238" t="s">
        <v>52</v>
      </c>
      <c r="AG691" s="237" t="e">
        <f>VLOOKUP(Tableau1[[#This Row],[POposte]],Tableau5[#All],6,FALSE)</f>
        <v>#N/A</v>
      </c>
      <c r="AH691" s="238" t="s">
        <v>52</v>
      </c>
      <c r="AI691" s="239" t="e">
        <f>Tableau1[[#This Row],[Montant Engagé PO]]-Tableau1[[#This Row],[Montant Liquidé]]</f>
        <v>#N/A</v>
      </c>
      <c r="AJ691" s="237" t="e">
        <f>VLOOKUP(Tableau1[[#This Row],[POposte]],Tableau5[#All],3,FALSE)</f>
        <v>#N/A</v>
      </c>
      <c r="AK691" s="237" t="e">
        <f>VLOOKUP(Tableau1[[#This Row],[POposte]],Tableau5[#All],4,FALSE)</f>
        <v>#N/A</v>
      </c>
      <c r="AL691" s="161" t="s">
        <v>97</v>
      </c>
      <c r="AM691" s="243" t="e">
        <f>VLOOKUP(Tableau1[[#This Row],[POposte]],Tableau8[],9,FALSE)</f>
        <v>#N/A</v>
      </c>
      <c r="AN691" s="241" t="e">
        <f>VLOOKUP(Tableau1[[#This Row],[POposte]],Tableau8[],16,FALSE)</f>
        <v>#N/A</v>
      </c>
      <c r="AO691" s="200" t="e">
        <f>VLOOKUP(Tableau1[[#This Row],[POposte]],Tableau8[],17,FALSE)</f>
        <v>#N/A</v>
      </c>
      <c r="AP691" s="1" t="e">
        <f>VLOOKUP(Tableau1[[#This Row],[POposte]],Tableau13[#All],10,FALSE)</f>
        <v>#N/A</v>
      </c>
      <c r="AQ691" s="1" t="e">
        <f>VLOOKUP(MID(Tableau1[[#This Row],[Codenva]],1,2),Tableau36[],2,FALSE)</f>
        <v>#N/A</v>
      </c>
      <c r="AR691" s="1" t="e">
        <f>VLOOKUP(Tableau1[[#This Row],[POposte]],Tableau13[#All],16,FALSE)</f>
        <v>#N/A</v>
      </c>
      <c r="AS691" s="285" t="e">
        <f>Tableau1[[#This Row],[KRC]]&amp;Tableau1[[#This Row],[Poste KRC]]</f>
        <v>#N/A</v>
      </c>
      <c r="AT691" s="1" t="e">
        <f>VLOOKUP(Tableau1[[#This Row],[Colonne3]],Tableau6[[#All],[krcposte]:[description ]],2,FALSE)</f>
        <v>#N/A</v>
      </c>
    </row>
    <row r="692" spans="1:46" hidden="1" x14ac:dyDescent="0.35">
      <c r="A692" s="1">
        <f>Tableau1[[#This Row],[Nº pièce référence]]</f>
        <v>0</v>
      </c>
      <c r="B692" s="124"/>
      <c r="C692" s="1" t="s">
        <v>134</v>
      </c>
      <c r="D692" s="1"/>
      <c r="E692" s="1" t="s">
        <v>2365</v>
      </c>
      <c r="F692" s="178"/>
      <c r="G692" s="123"/>
      <c r="H692" s="73"/>
      <c r="I692" s="42"/>
      <c r="J692" s="73"/>
      <c r="K692" s="73"/>
      <c r="L692" s="1" t="s">
        <v>1853</v>
      </c>
      <c r="M692" s="42"/>
      <c r="N692" s="42"/>
      <c r="O692" s="42"/>
      <c r="P692" s="42"/>
      <c r="Q692" s="73"/>
      <c r="R692" s="226" t="e">
        <f>VLOOKUP(Tableau1[[#This Row],[POposte]],Tableau8[],15,FALSE)</f>
        <v>#N/A</v>
      </c>
      <c r="S692" s="226" t="e">
        <f>VLOOKUP(Tableau1[[#This Row],[POposte]],Tableau8[],14,FALSE)</f>
        <v>#N/A</v>
      </c>
      <c r="T692" s="75" t="e">
        <f>IF(Tableau1[[#This Row],[Strat lancement]]="A0",IF(Tableau1[[#This Row],[Statut lancement]]="X","OK","NOK"),IF(Tableau1[[#This Row],[Strat lancement]]="AA",IF(Tableau1[[#This Row],[Statut lancement]]="XX","OK","NOK"),IF(Tableau1[[#This Row],[Strat lancement]]="BB",IF(Tableau1[[#This Row],[Statut lancement]]="XXX","OK","NOK"))))</f>
        <v>#N/A</v>
      </c>
      <c r="U692" s="193"/>
      <c r="V692" s="1"/>
      <c r="W692" s="1"/>
      <c r="X692" s="2"/>
      <c r="Y692" s="1"/>
      <c r="Z692" s="1"/>
      <c r="AA692" s="2"/>
      <c r="AB692" s="1"/>
      <c r="AC692" s="1" t="e">
        <f>VLOOKUP(Tableau1[[#This Row],[POposte]],Tableau8[#All],18,FALSE)</f>
        <v>#N/A</v>
      </c>
      <c r="AD692" s="236" t="str">
        <f>CONCATENATE(Tableau1[[#This Row],[Nº pièce référence]],Tableau1[[#This Row],[Poste de réf.]])</f>
        <v/>
      </c>
      <c r="AE692" s="237" t="e">
        <f>VLOOKUP(Tableau1[[#This Row],[POposte]],Tableau5[#All],5,FALSE)</f>
        <v>#N/A</v>
      </c>
      <c r="AF692" s="238" t="s">
        <v>52</v>
      </c>
      <c r="AG692" s="237" t="e">
        <f>VLOOKUP(Tableau1[[#This Row],[POposte]],Tableau5[#All],6,FALSE)</f>
        <v>#N/A</v>
      </c>
      <c r="AH692" s="238" t="s">
        <v>52</v>
      </c>
      <c r="AI692" s="239" t="e">
        <f>Tableau1[[#This Row],[Montant Engagé PO]]-Tableau1[[#This Row],[Montant Liquidé]]</f>
        <v>#N/A</v>
      </c>
      <c r="AJ692" s="237" t="e">
        <f>VLOOKUP(Tableau1[[#This Row],[POposte]],Tableau5[#All],3,FALSE)</f>
        <v>#N/A</v>
      </c>
      <c r="AK692" s="237" t="e">
        <f>VLOOKUP(Tableau1[[#This Row],[POposte]],Tableau5[#All],4,FALSE)</f>
        <v>#N/A</v>
      </c>
      <c r="AL692" s="158" t="s">
        <v>97</v>
      </c>
      <c r="AM692" s="244" t="e">
        <f>VLOOKUP(Tableau1[[#This Row],[POposte]],Tableau8[],9,FALSE)</f>
        <v>#N/A</v>
      </c>
      <c r="AN692" s="241" t="e">
        <f>VLOOKUP(Tableau1[[#This Row],[POposte]],Tableau8[],16,FALSE)</f>
        <v>#N/A</v>
      </c>
      <c r="AO692" s="200" t="e">
        <f>VLOOKUP(Tableau1[[#This Row],[POposte]],Tableau8[],17,FALSE)</f>
        <v>#N/A</v>
      </c>
      <c r="AP692" s="1" t="e">
        <f>VLOOKUP(Tableau1[[#This Row],[POposte]],Tableau13[#All],10,FALSE)</f>
        <v>#N/A</v>
      </c>
      <c r="AQ692" s="1" t="e">
        <f>VLOOKUP(MID(Tableau1[[#This Row],[Codenva]],1,2),Tableau36[],2,FALSE)</f>
        <v>#N/A</v>
      </c>
      <c r="AR692" s="1" t="e">
        <f>VLOOKUP(Tableau1[[#This Row],[POposte]],Tableau13[#All],16,FALSE)</f>
        <v>#N/A</v>
      </c>
      <c r="AS692" s="285" t="e">
        <f>Tableau1[[#This Row],[KRC]]&amp;Tableau1[[#This Row],[Poste KRC]]</f>
        <v>#N/A</v>
      </c>
      <c r="AT692" s="1" t="e">
        <f>VLOOKUP(Tableau1[[#This Row],[Colonne3]],Tableau6[[#All],[krcposte]:[description ]],2,FALSE)</f>
        <v>#N/A</v>
      </c>
    </row>
    <row r="693" spans="1:46" hidden="1" x14ac:dyDescent="0.35">
      <c r="A693" s="1">
        <f>Tableau1[[#This Row],[Nº pièce référence]]</f>
        <v>0</v>
      </c>
      <c r="B693" s="124"/>
      <c r="C693" s="77" t="s">
        <v>75</v>
      </c>
      <c r="D693" s="77" t="s">
        <v>125</v>
      </c>
      <c r="E693" s="77" t="s">
        <v>2366</v>
      </c>
      <c r="F693" s="79">
        <v>3478050</v>
      </c>
      <c r="G693" s="134"/>
      <c r="H693" s="73"/>
      <c r="I693" s="42"/>
      <c r="J693" s="76"/>
      <c r="K693" s="112">
        <v>44084</v>
      </c>
      <c r="L693" s="77" t="s">
        <v>1853</v>
      </c>
      <c r="M693" s="42"/>
      <c r="N693" s="42"/>
      <c r="O693" s="42"/>
      <c r="P693" s="42"/>
      <c r="Q693" s="76"/>
      <c r="R693" s="226" t="e">
        <f>VLOOKUP(Tableau1[[#This Row],[POposte]],Tableau8[],15,FALSE)</f>
        <v>#N/A</v>
      </c>
      <c r="S693" s="226" t="e">
        <f>VLOOKUP(Tableau1[[#This Row],[POposte]],Tableau8[],14,FALSE)</f>
        <v>#N/A</v>
      </c>
      <c r="T693" s="112" t="e">
        <f>IF(Tableau1[[#This Row],[Strat lancement]]="A0",IF(Tableau1[[#This Row],[Statut lancement]]="X","OK","NOK"),IF(Tableau1[[#This Row],[Strat lancement]]="AA",IF(Tableau1[[#This Row],[Statut lancement]]="XX","OK","NOK"),IF(Tableau1[[#This Row],[Strat lancement]]="BB",IF(Tableau1[[#This Row],[Statut lancement]]="XXX","OK","NOK"))))</f>
        <v>#N/A</v>
      </c>
      <c r="U693" s="18"/>
      <c r="V693" s="77"/>
      <c r="W693" s="77"/>
      <c r="X693" s="78"/>
      <c r="Y693" s="77" t="s">
        <v>125</v>
      </c>
      <c r="Z693" s="77"/>
      <c r="AA693" s="78"/>
      <c r="AB693" s="77"/>
      <c r="AC693" s="77" t="e">
        <f>VLOOKUP(Tableau1[[#This Row],[POposte]],Tableau8[#All],18,FALSE)</f>
        <v>#N/A</v>
      </c>
      <c r="AD693" s="236" t="str">
        <f>CONCATENATE(Tableau1[[#This Row],[Nº pièce référence]],Tableau1[[#This Row],[Poste de réf.]])</f>
        <v/>
      </c>
      <c r="AE693" s="237" t="e">
        <f>VLOOKUP(Tableau1[[#This Row],[POposte]],Tableau5[#All],5,FALSE)</f>
        <v>#N/A</v>
      </c>
      <c r="AF693" s="238" t="s">
        <v>52</v>
      </c>
      <c r="AG693" s="237" t="e">
        <f>VLOOKUP(Tableau1[[#This Row],[POposte]],Tableau5[#All],6,FALSE)</f>
        <v>#N/A</v>
      </c>
      <c r="AH693" s="238" t="s">
        <v>52</v>
      </c>
      <c r="AI693" s="239" t="e">
        <f>Tableau1[[#This Row],[Montant Engagé PO]]-Tableau1[[#This Row],[Montant Liquidé]]</f>
        <v>#N/A</v>
      </c>
      <c r="AJ693" s="237" t="e">
        <f>VLOOKUP(Tableau1[[#This Row],[POposte]],Tableau5[#All],3,FALSE)</f>
        <v>#N/A</v>
      </c>
      <c r="AK693" s="237" t="e">
        <f>VLOOKUP(Tableau1[[#This Row],[POposte]],Tableau5[#All],4,FALSE)</f>
        <v>#N/A</v>
      </c>
      <c r="AL693" s="147" t="s">
        <v>97</v>
      </c>
      <c r="AM693" s="244" t="e">
        <f>VLOOKUP(Tableau1[[#This Row],[POposte]],Tableau8[],9,FALSE)</f>
        <v>#N/A</v>
      </c>
      <c r="AN693" s="241" t="e">
        <f>VLOOKUP(Tableau1[[#This Row],[POposte]],Tableau8[],16,FALSE)</f>
        <v>#N/A</v>
      </c>
      <c r="AO693" s="200" t="e">
        <f>VLOOKUP(Tableau1[[#This Row],[POposte]],Tableau8[],17,FALSE)</f>
        <v>#N/A</v>
      </c>
      <c r="AP693" s="1" t="e">
        <f>VLOOKUP(Tableau1[[#This Row],[POposte]],Tableau13[#All],10,FALSE)</f>
        <v>#N/A</v>
      </c>
      <c r="AQ693" s="1" t="e">
        <f>VLOOKUP(MID(Tableau1[[#This Row],[Codenva]],1,2),Tableau36[],2,FALSE)</f>
        <v>#N/A</v>
      </c>
      <c r="AR693" s="1" t="e">
        <f>VLOOKUP(Tableau1[[#This Row],[POposte]],Tableau13[#All],16,FALSE)</f>
        <v>#N/A</v>
      </c>
      <c r="AS693" s="285" t="e">
        <f>Tableau1[[#This Row],[KRC]]&amp;Tableau1[[#This Row],[Poste KRC]]</f>
        <v>#N/A</v>
      </c>
      <c r="AT693" s="1" t="e">
        <f>VLOOKUP(Tableau1[[#This Row],[Colonne3]],Tableau6[[#All],[krcposte]:[description ]],2,FALSE)</f>
        <v>#N/A</v>
      </c>
    </row>
    <row r="694" spans="1:46" x14ac:dyDescent="0.35">
      <c r="A694" s="1">
        <f>Tableau1[[#This Row],[Nº pièce référence]]</f>
        <v>0</v>
      </c>
      <c r="B694" s="132"/>
      <c r="C694" s="77" t="s">
        <v>2367</v>
      </c>
      <c r="D694" s="77"/>
      <c r="E694" s="77" t="s">
        <v>2368</v>
      </c>
      <c r="F694" s="79">
        <v>8000000</v>
      </c>
      <c r="G694" s="134"/>
      <c r="H694" s="75" t="s">
        <v>1722</v>
      </c>
      <c r="I694" s="42" t="s">
        <v>1722</v>
      </c>
      <c r="J694" s="76"/>
      <c r="K694" s="112" t="s">
        <v>1722</v>
      </c>
      <c r="L694" s="77" t="s">
        <v>35</v>
      </c>
      <c r="M694" s="42"/>
      <c r="N694" s="42"/>
      <c r="O694" s="42"/>
      <c r="P694" s="42"/>
      <c r="Q694" s="112" t="s">
        <v>1722</v>
      </c>
      <c r="R694" s="226" t="e">
        <f>VLOOKUP(Tableau1[[#This Row],[POposte]],Tableau8[],15,FALSE)</f>
        <v>#N/A</v>
      </c>
      <c r="S694" s="226" t="e">
        <f>VLOOKUP(Tableau1[[#This Row],[POposte]],Tableau8[],14,FALSE)</f>
        <v>#N/A</v>
      </c>
      <c r="T694" s="112" t="e">
        <f>IF(Tableau1[[#This Row],[Strat lancement]]="A0",IF(Tableau1[[#This Row],[Statut lancement]]="X","OK","NOK"),IF(Tableau1[[#This Row],[Strat lancement]]="AA",IF(Tableau1[[#This Row],[Statut lancement]]="XX","OK","NOK"),IF(Tableau1[[#This Row],[Strat lancement]]="BB",IF(Tableau1[[#This Row],[Statut lancement]]="XXX","OK","NOK"))))</f>
        <v>#N/A</v>
      </c>
      <c r="U694" s="18"/>
      <c r="V694" s="77"/>
      <c r="W694" s="77"/>
      <c r="X694" s="78"/>
      <c r="Y694" s="77" t="s">
        <v>2368</v>
      </c>
      <c r="Z694" s="77"/>
      <c r="AA694" s="157"/>
      <c r="AB694" s="77"/>
      <c r="AC694" s="77" t="e">
        <f>VLOOKUP(Tableau1[[#This Row],[POposte]],Tableau8[#All],18,FALSE)</f>
        <v>#N/A</v>
      </c>
      <c r="AD694" s="236" t="str">
        <f>CONCATENATE(Tableau1[[#This Row],[Nº pièce référence]],Tableau1[[#This Row],[Poste de réf.]])</f>
        <v/>
      </c>
      <c r="AE694" s="237" t="e">
        <f>VLOOKUP(Tableau1[[#This Row],[POposte]],Tableau5[#All],5,FALSE)</f>
        <v>#N/A</v>
      </c>
      <c r="AF694" s="238" t="s">
        <v>52</v>
      </c>
      <c r="AG694" s="237" t="e">
        <f>VLOOKUP(Tableau1[[#This Row],[POposte]],Tableau5[#All],6,FALSE)</f>
        <v>#N/A</v>
      </c>
      <c r="AH694" s="238" t="s">
        <v>52</v>
      </c>
      <c r="AI694" s="239" t="e">
        <f>Tableau1[[#This Row],[Montant Engagé PO]]-Tableau1[[#This Row],[Montant Liquidé]]</f>
        <v>#N/A</v>
      </c>
      <c r="AJ694" s="237" t="e">
        <f>VLOOKUP(Tableau1[[#This Row],[POposte]],Tableau5[#All],3,FALSE)</f>
        <v>#N/A</v>
      </c>
      <c r="AK694" s="237" t="e">
        <f>VLOOKUP(Tableau1[[#This Row],[POposte]],Tableau5[#All],4,FALSE)</f>
        <v>#N/A</v>
      </c>
      <c r="AL694" s="266" t="s">
        <v>2369</v>
      </c>
      <c r="AM694" s="248" t="e">
        <f>VLOOKUP(Tableau1[[#This Row],[POposte]],Tableau8[],9,FALSE)</f>
        <v>#N/A</v>
      </c>
      <c r="AN694" s="241" t="e">
        <f>VLOOKUP(Tableau1[[#This Row],[POposte]],Tableau8[],16,FALSE)</f>
        <v>#N/A</v>
      </c>
      <c r="AO694" s="200" t="e">
        <f>VLOOKUP(Tableau1[[#This Row],[POposte]],Tableau8[],17,FALSE)</f>
        <v>#N/A</v>
      </c>
      <c r="AP694" s="1" t="e">
        <f>VLOOKUP(Tableau1[[#This Row],[POposte]],Tableau13[#All],10,FALSE)</f>
        <v>#N/A</v>
      </c>
      <c r="AQ694" s="1" t="e">
        <f>VLOOKUP(MID(Tableau1[[#This Row],[Codenva]],1,2),Tableau36[],2,FALSE)</f>
        <v>#N/A</v>
      </c>
      <c r="AR694" s="1" t="e">
        <f>VLOOKUP(Tableau1[[#This Row],[POposte]],Tableau13[#All],16,FALSE)</f>
        <v>#N/A</v>
      </c>
      <c r="AS694" s="285" t="e">
        <f>Tableau1[[#This Row],[KRC]]&amp;Tableau1[[#This Row],[Poste KRC]]</f>
        <v>#N/A</v>
      </c>
      <c r="AT694" s="1" t="e">
        <f>VLOOKUP(Tableau1[[#This Row],[Colonne3]],Tableau6[[#All],[krcposte]:[description ]],2,FALSE)</f>
        <v>#N/A</v>
      </c>
    </row>
    <row r="695" spans="1:46" hidden="1" x14ac:dyDescent="0.35">
      <c r="A695" s="1">
        <f>Tableau1[[#This Row],[Nº pièce référence]]</f>
        <v>0</v>
      </c>
      <c r="B695" s="124" t="s">
        <v>2370</v>
      </c>
      <c r="C695" s="1" t="s">
        <v>121</v>
      </c>
      <c r="D695" s="1"/>
      <c r="E695" s="1" t="s">
        <v>2371</v>
      </c>
      <c r="F695" s="178">
        <v>11665833.199999999</v>
      </c>
      <c r="G695" s="123"/>
      <c r="H695" s="75">
        <v>44091</v>
      </c>
      <c r="I695" s="42">
        <v>22345</v>
      </c>
      <c r="J695" s="73"/>
      <c r="K695" s="73"/>
      <c r="L695" s="1" t="s">
        <v>1853</v>
      </c>
      <c r="M695" s="42"/>
      <c r="N695" s="42"/>
      <c r="O695" s="42"/>
      <c r="P695" s="42"/>
      <c r="Q695" s="73"/>
      <c r="R695" s="226" t="e">
        <f>VLOOKUP(Tableau1[[#This Row],[POposte]],Tableau8[],15,FALSE)</f>
        <v>#N/A</v>
      </c>
      <c r="S695" s="226" t="e">
        <f>VLOOKUP(Tableau1[[#This Row],[POposte]],Tableau8[],14,FALSE)</f>
        <v>#N/A</v>
      </c>
      <c r="T695" s="75" t="e">
        <f>IF(Tableau1[[#This Row],[Strat lancement]]="A0",IF(Tableau1[[#This Row],[Statut lancement]]="X","OK","NOK"),IF(Tableau1[[#This Row],[Strat lancement]]="AA",IF(Tableau1[[#This Row],[Statut lancement]]="XX","OK","NOK"),IF(Tableau1[[#This Row],[Strat lancement]]="BB",IF(Tableau1[[#This Row],[Statut lancement]]="XXX","OK","NOK"))))</f>
        <v>#N/A</v>
      </c>
      <c r="U695" s="193"/>
      <c r="V695" s="1"/>
      <c r="W695" s="1"/>
      <c r="X695" s="2"/>
      <c r="Y695" s="1" t="s">
        <v>122</v>
      </c>
      <c r="Z695" s="1"/>
      <c r="AA695" s="2"/>
      <c r="AB695" s="1"/>
      <c r="AC695" s="1" t="e">
        <f>VLOOKUP(Tableau1[[#This Row],[POposte]],Tableau8[#All],18,FALSE)</f>
        <v>#N/A</v>
      </c>
      <c r="AD695" s="236" t="str">
        <f>CONCATENATE(Tableau1[[#This Row],[Nº pièce référence]],Tableau1[[#This Row],[Poste de réf.]])</f>
        <v/>
      </c>
      <c r="AE695" s="237" t="e">
        <f>VLOOKUP(Tableau1[[#This Row],[POposte]],Tableau5[#All],5,FALSE)</f>
        <v>#N/A</v>
      </c>
      <c r="AF695" s="238" t="s">
        <v>52</v>
      </c>
      <c r="AG695" s="237" t="e">
        <f>VLOOKUP(Tableau1[[#This Row],[POposte]],Tableau5[#All],6,FALSE)</f>
        <v>#N/A</v>
      </c>
      <c r="AH695" s="238" t="s">
        <v>52</v>
      </c>
      <c r="AI695" s="239" t="e">
        <f>Tableau1[[#This Row],[Montant Engagé PO]]-Tableau1[[#This Row],[Montant Liquidé]]</f>
        <v>#N/A</v>
      </c>
      <c r="AJ695" s="237" t="e">
        <f>VLOOKUP(Tableau1[[#This Row],[POposte]],Tableau5[#All],3,FALSE)</f>
        <v>#N/A</v>
      </c>
      <c r="AK695" s="237" t="e">
        <f>VLOOKUP(Tableau1[[#This Row],[POposte]],Tableau5[#All],4,FALSE)</f>
        <v>#N/A</v>
      </c>
      <c r="AL695" s="158" t="s">
        <v>97</v>
      </c>
      <c r="AM695" s="244" t="e">
        <f>VLOOKUP(Tableau1[[#This Row],[POposte]],Tableau8[],9,FALSE)</f>
        <v>#N/A</v>
      </c>
      <c r="AN695" s="241" t="e">
        <f>VLOOKUP(Tableau1[[#This Row],[POposte]],Tableau8[],16,FALSE)</f>
        <v>#N/A</v>
      </c>
      <c r="AO695" s="200" t="e">
        <f>VLOOKUP(Tableau1[[#This Row],[POposte]],Tableau8[],17,FALSE)</f>
        <v>#N/A</v>
      </c>
      <c r="AP695" s="1" t="e">
        <f>VLOOKUP(Tableau1[[#This Row],[POposte]],Tableau13[#All],10,FALSE)</f>
        <v>#N/A</v>
      </c>
      <c r="AQ695" s="1" t="e">
        <f>VLOOKUP(MID(Tableau1[[#This Row],[Codenva]],1,2),Tableau36[],2,FALSE)</f>
        <v>#N/A</v>
      </c>
      <c r="AR695" s="1" t="e">
        <f>VLOOKUP(Tableau1[[#This Row],[POposte]],Tableau13[#All],16,FALSE)</f>
        <v>#N/A</v>
      </c>
      <c r="AS695" s="285" t="e">
        <f>Tableau1[[#This Row],[KRC]]&amp;Tableau1[[#This Row],[Poste KRC]]</f>
        <v>#N/A</v>
      </c>
      <c r="AT695" s="1" t="e">
        <f>VLOOKUP(Tableau1[[#This Row],[Colonne3]],Tableau6[[#All],[krcposte]:[description ]],2,FALSE)</f>
        <v>#N/A</v>
      </c>
    </row>
    <row r="696" spans="1:46" hidden="1" x14ac:dyDescent="0.35">
      <c r="A696" s="1">
        <f>Tableau1[[#This Row],[Nº pièce référence]]</f>
        <v>0</v>
      </c>
      <c r="B696" s="124" t="s">
        <v>2000</v>
      </c>
      <c r="C696" s="1" t="s">
        <v>347</v>
      </c>
      <c r="D696" s="159" t="s">
        <v>2372</v>
      </c>
      <c r="E696" s="159" t="s">
        <v>2373</v>
      </c>
      <c r="F696" s="160">
        <f>200000*1.21</f>
        <v>242000</v>
      </c>
      <c r="G696" s="134"/>
      <c r="H696" s="75">
        <v>44082</v>
      </c>
      <c r="I696" s="42">
        <v>21541</v>
      </c>
      <c r="J696" s="76"/>
      <c r="K696" s="112" t="s">
        <v>1722</v>
      </c>
      <c r="L696" s="159"/>
      <c r="M696" s="42"/>
      <c r="N696" s="42"/>
      <c r="O696" s="42"/>
      <c r="P696" s="42"/>
      <c r="Q696" s="112" t="s">
        <v>1722</v>
      </c>
      <c r="R696" s="226" t="e">
        <f>VLOOKUP(Tableau1[[#This Row],[POposte]],Tableau8[],15,FALSE)</f>
        <v>#N/A</v>
      </c>
      <c r="S696" s="226" t="e">
        <f>VLOOKUP(Tableau1[[#This Row],[POposte]],Tableau8[],14,FALSE)</f>
        <v>#N/A</v>
      </c>
      <c r="T696" s="112" t="e">
        <f>IF(Tableau1[[#This Row],[Strat lancement]]="A0",IF(Tableau1[[#This Row],[Statut lancement]]="X","OK","NOK"),IF(Tableau1[[#This Row],[Strat lancement]]="AA",IF(Tableau1[[#This Row],[Statut lancement]]="XX","OK","NOK"),IF(Tableau1[[#This Row],[Strat lancement]]="BB",IF(Tableau1[[#This Row],[Statut lancement]]="XXX","OK","NOK"))))</f>
        <v>#N/A</v>
      </c>
      <c r="U696" s="18"/>
      <c r="V696" s="77"/>
      <c r="W696" s="77"/>
      <c r="X696" s="78"/>
      <c r="Y696" s="77" t="e">
        <f>CONCATENATE(#REF!," - ",#REF!)</f>
        <v>#REF!</v>
      </c>
      <c r="Z696" s="77"/>
      <c r="AA696" s="78"/>
      <c r="AB696" s="77"/>
      <c r="AC696" s="77" t="e">
        <f>VLOOKUP(Tableau1[[#This Row],[POposte]],Tableau8[#All],18,FALSE)</f>
        <v>#N/A</v>
      </c>
      <c r="AD696" s="236" t="str">
        <f>CONCATENATE(Tableau1[[#This Row],[Nº pièce référence]],Tableau1[[#This Row],[Poste de réf.]])</f>
        <v/>
      </c>
      <c r="AE696" s="237" t="e">
        <f>VLOOKUP(Tableau1[[#This Row],[POposte]],Tableau5[#All],5,FALSE)</f>
        <v>#N/A</v>
      </c>
      <c r="AF696" s="238" t="s">
        <v>52</v>
      </c>
      <c r="AG696" s="237" t="e">
        <f>VLOOKUP(Tableau1[[#This Row],[POposte]],Tableau5[#All],6,FALSE)</f>
        <v>#N/A</v>
      </c>
      <c r="AH696" s="238" t="s">
        <v>52</v>
      </c>
      <c r="AI696" s="239" t="e">
        <f>Tableau1[[#This Row],[Montant Engagé PO]]-Tableau1[[#This Row],[Montant Liquidé]]</f>
        <v>#N/A</v>
      </c>
      <c r="AJ696" s="237" t="e">
        <f>VLOOKUP(Tableau1[[#This Row],[POposte]],Tableau5[#All],3,FALSE)</f>
        <v>#N/A</v>
      </c>
      <c r="AK696" s="237" t="e">
        <f>VLOOKUP(Tableau1[[#This Row],[POposte]],Tableau5[#All],4,FALSE)</f>
        <v>#N/A</v>
      </c>
      <c r="AL696" s="147" t="s">
        <v>97</v>
      </c>
      <c r="AM696" s="244" t="e">
        <f>VLOOKUP(Tableau1[[#This Row],[POposte]],Tableau8[],9,FALSE)</f>
        <v>#N/A</v>
      </c>
      <c r="AN696" s="241" t="e">
        <f>VLOOKUP(Tableau1[[#This Row],[POposte]],Tableau8[],16,FALSE)</f>
        <v>#N/A</v>
      </c>
      <c r="AO696" s="200" t="e">
        <f>VLOOKUP(Tableau1[[#This Row],[POposte]],Tableau8[],17,FALSE)</f>
        <v>#N/A</v>
      </c>
      <c r="AP696" s="1" t="e">
        <f>VLOOKUP(Tableau1[[#This Row],[POposte]],Tableau13[#All],10,FALSE)</f>
        <v>#N/A</v>
      </c>
      <c r="AQ696" s="1" t="e">
        <f>VLOOKUP(MID(Tableau1[[#This Row],[Codenva]],1,2),Tableau36[],2,FALSE)</f>
        <v>#N/A</v>
      </c>
      <c r="AR696" s="1" t="e">
        <f>VLOOKUP(Tableau1[[#This Row],[POposte]],Tableau13[#All],16,FALSE)</f>
        <v>#N/A</v>
      </c>
      <c r="AS696" s="285" t="e">
        <f>Tableau1[[#This Row],[KRC]]&amp;Tableau1[[#This Row],[Poste KRC]]</f>
        <v>#N/A</v>
      </c>
      <c r="AT696" s="1" t="e">
        <f>VLOOKUP(Tableau1[[#This Row],[Colonne3]],Tableau6[[#All],[krcposte]:[description ]],2,FALSE)</f>
        <v>#N/A</v>
      </c>
    </row>
    <row r="697" spans="1:46" hidden="1" x14ac:dyDescent="0.35">
      <c r="A697" s="1">
        <f>Tableau1[[#This Row],[Nº pièce référence]]</f>
        <v>0</v>
      </c>
      <c r="B697" s="124" t="s">
        <v>2000</v>
      </c>
      <c r="C697" s="1" t="s">
        <v>347</v>
      </c>
      <c r="D697" s="159" t="s">
        <v>2374</v>
      </c>
      <c r="E697" s="159" t="s">
        <v>2375</v>
      </c>
      <c r="F697" s="160">
        <f>5000000*1.21</f>
        <v>6050000</v>
      </c>
      <c r="G697" s="134"/>
      <c r="H697" s="75">
        <v>44082</v>
      </c>
      <c r="I697" s="42">
        <v>21541</v>
      </c>
      <c r="J697" s="76"/>
      <c r="K697" s="112" t="s">
        <v>1722</v>
      </c>
      <c r="L697" s="159"/>
      <c r="M697" s="42"/>
      <c r="N697" s="42"/>
      <c r="O697" s="42"/>
      <c r="P697" s="42"/>
      <c r="Q697" s="112" t="s">
        <v>1722</v>
      </c>
      <c r="R697" s="226" t="e">
        <f>VLOOKUP(Tableau1[[#This Row],[POposte]],Tableau8[],15,FALSE)</f>
        <v>#N/A</v>
      </c>
      <c r="S697" s="226" t="e">
        <f>VLOOKUP(Tableau1[[#This Row],[POposte]],Tableau8[],14,FALSE)</f>
        <v>#N/A</v>
      </c>
      <c r="T697" s="112" t="e">
        <f>IF(Tableau1[[#This Row],[Strat lancement]]="A0",IF(Tableau1[[#This Row],[Statut lancement]]="X","OK","NOK"),IF(Tableau1[[#This Row],[Strat lancement]]="AA",IF(Tableau1[[#This Row],[Statut lancement]]="XX","OK","NOK"),IF(Tableau1[[#This Row],[Strat lancement]]="BB",IF(Tableau1[[#This Row],[Statut lancement]]="XXX","OK","NOK"))))</f>
        <v>#N/A</v>
      </c>
      <c r="U697" s="18"/>
      <c r="V697" s="77"/>
      <c r="W697" s="77"/>
      <c r="X697" s="78"/>
      <c r="Y697" s="77" t="e">
        <f>CONCATENATE(#REF!," - ",#REF!)</f>
        <v>#REF!</v>
      </c>
      <c r="Z697" s="77"/>
      <c r="AA697" s="78"/>
      <c r="AB697" s="77"/>
      <c r="AC697" s="77" t="e">
        <f>VLOOKUP(Tableau1[[#This Row],[POposte]],Tableau8[#All],18,FALSE)</f>
        <v>#N/A</v>
      </c>
      <c r="AD697" s="236" t="str">
        <f>CONCATENATE(Tableau1[[#This Row],[Nº pièce référence]],Tableau1[[#This Row],[Poste de réf.]])</f>
        <v/>
      </c>
      <c r="AE697" s="237" t="e">
        <f>VLOOKUP(Tableau1[[#This Row],[POposte]],Tableau5[#All],5,FALSE)</f>
        <v>#N/A</v>
      </c>
      <c r="AF697" s="238" t="s">
        <v>52</v>
      </c>
      <c r="AG697" s="237" t="e">
        <f>VLOOKUP(Tableau1[[#This Row],[POposte]],Tableau5[#All],6,FALSE)</f>
        <v>#N/A</v>
      </c>
      <c r="AH697" s="238" t="s">
        <v>52</v>
      </c>
      <c r="AI697" s="239" t="e">
        <f>Tableau1[[#This Row],[Montant Engagé PO]]-Tableau1[[#This Row],[Montant Liquidé]]</f>
        <v>#N/A</v>
      </c>
      <c r="AJ697" s="237" t="e">
        <f>VLOOKUP(Tableau1[[#This Row],[POposte]],Tableau5[#All],3,FALSE)</f>
        <v>#N/A</v>
      </c>
      <c r="AK697" s="237" t="e">
        <f>VLOOKUP(Tableau1[[#This Row],[POposte]],Tableau5[#All],4,FALSE)</f>
        <v>#N/A</v>
      </c>
      <c r="AL697" s="147" t="s">
        <v>97</v>
      </c>
      <c r="AM697" s="244" t="e">
        <f>VLOOKUP(Tableau1[[#This Row],[POposte]],Tableau8[],9,FALSE)</f>
        <v>#N/A</v>
      </c>
      <c r="AN697" s="241" t="e">
        <f>VLOOKUP(Tableau1[[#This Row],[POposte]],Tableau8[],16,FALSE)</f>
        <v>#N/A</v>
      </c>
      <c r="AO697" s="200" t="e">
        <f>VLOOKUP(Tableau1[[#This Row],[POposte]],Tableau8[],17,FALSE)</f>
        <v>#N/A</v>
      </c>
      <c r="AP697" s="1" t="e">
        <f>VLOOKUP(Tableau1[[#This Row],[POposte]],Tableau13[#All],10,FALSE)</f>
        <v>#N/A</v>
      </c>
      <c r="AQ697" s="1" t="e">
        <f>VLOOKUP(MID(Tableau1[[#This Row],[Codenva]],1,2),Tableau36[],2,FALSE)</f>
        <v>#N/A</v>
      </c>
      <c r="AR697" s="1" t="e">
        <f>VLOOKUP(Tableau1[[#This Row],[POposte]],Tableau13[#All],16,FALSE)</f>
        <v>#N/A</v>
      </c>
      <c r="AS697" s="285" t="e">
        <f>Tableau1[[#This Row],[KRC]]&amp;Tableau1[[#This Row],[Poste KRC]]</f>
        <v>#N/A</v>
      </c>
      <c r="AT697" s="1" t="e">
        <f>VLOOKUP(Tableau1[[#This Row],[Colonne3]],Tableau6[[#All],[krcposte]:[description ]],2,FALSE)</f>
        <v>#N/A</v>
      </c>
    </row>
    <row r="698" spans="1:46" hidden="1" x14ac:dyDescent="0.35">
      <c r="A698" s="1">
        <f>Tableau1[[#This Row],[Nº pièce référence]]</f>
        <v>0</v>
      </c>
      <c r="B698" s="124" t="s">
        <v>2000</v>
      </c>
      <c r="C698" s="1" t="s">
        <v>347</v>
      </c>
      <c r="D698" s="159" t="s">
        <v>2376</v>
      </c>
      <c r="E698" s="159" t="s">
        <v>2377</v>
      </c>
      <c r="F698" s="160">
        <f>1.21*180000</f>
        <v>217800</v>
      </c>
      <c r="G698" s="134"/>
      <c r="H698" s="75">
        <v>44082</v>
      </c>
      <c r="I698" s="42">
        <v>21541</v>
      </c>
      <c r="J698" s="76"/>
      <c r="K698" s="112" t="s">
        <v>1722</v>
      </c>
      <c r="L698" s="159"/>
      <c r="M698" s="42"/>
      <c r="N698" s="42"/>
      <c r="O698" s="42"/>
      <c r="P698" s="42"/>
      <c r="Q698" s="112" t="s">
        <v>1722</v>
      </c>
      <c r="R698" s="226" t="e">
        <f>VLOOKUP(Tableau1[[#This Row],[POposte]],Tableau8[],15,FALSE)</f>
        <v>#N/A</v>
      </c>
      <c r="S698" s="226" t="e">
        <f>VLOOKUP(Tableau1[[#This Row],[POposte]],Tableau8[],14,FALSE)</f>
        <v>#N/A</v>
      </c>
      <c r="T698" s="112" t="e">
        <f>IF(Tableau1[[#This Row],[Strat lancement]]="A0",IF(Tableau1[[#This Row],[Statut lancement]]="X","OK","NOK"),IF(Tableau1[[#This Row],[Strat lancement]]="AA",IF(Tableau1[[#This Row],[Statut lancement]]="XX","OK","NOK"),IF(Tableau1[[#This Row],[Strat lancement]]="BB",IF(Tableau1[[#This Row],[Statut lancement]]="XXX","OK","NOK"))))</f>
        <v>#N/A</v>
      </c>
      <c r="U698" s="18"/>
      <c r="V698" s="77"/>
      <c r="W698" s="77"/>
      <c r="X698" s="78"/>
      <c r="Y698" s="77" t="e">
        <f>CONCATENATE(#REF!," - ",#REF!)</f>
        <v>#REF!</v>
      </c>
      <c r="Z698" s="77"/>
      <c r="AA698" s="78"/>
      <c r="AB698" s="77"/>
      <c r="AC698" s="77" t="e">
        <f>VLOOKUP(Tableau1[[#This Row],[POposte]],Tableau8[#All],18,FALSE)</f>
        <v>#N/A</v>
      </c>
      <c r="AD698" s="236" t="str">
        <f>CONCATENATE(Tableau1[[#This Row],[Nº pièce référence]],Tableau1[[#This Row],[Poste de réf.]])</f>
        <v/>
      </c>
      <c r="AE698" s="237" t="e">
        <f>VLOOKUP(Tableau1[[#This Row],[POposte]],Tableau5[#All],5,FALSE)</f>
        <v>#N/A</v>
      </c>
      <c r="AF698" s="238" t="s">
        <v>52</v>
      </c>
      <c r="AG698" s="237" t="e">
        <f>VLOOKUP(Tableau1[[#This Row],[POposte]],Tableau5[#All],6,FALSE)</f>
        <v>#N/A</v>
      </c>
      <c r="AH698" s="238" t="s">
        <v>52</v>
      </c>
      <c r="AI698" s="239" t="e">
        <f>Tableau1[[#This Row],[Montant Engagé PO]]-Tableau1[[#This Row],[Montant Liquidé]]</f>
        <v>#N/A</v>
      </c>
      <c r="AJ698" s="237" t="e">
        <f>VLOOKUP(Tableau1[[#This Row],[POposte]],Tableau5[#All],3,FALSE)</f>
        <v>#N/A</v>
      </c>
      <c r="AK698" s="237" t="e">
        <f>VLOOKUP(Tableau1[[#This Row],[POposte]],Tableau5[#All],4,FALSE)</f>
        <v>#N/A</v>
      </c>
      <c r="AL698" s="147" t="s">
        <v>97</v>
      </c>
      <c r="AM698" s="244" t="e">
        <f>VLOOKUP(Tableau1[[#This Row],[POposte]],Tableau8[],9,FALSE)</f>
        <v>#N/A</v>
      </c>
      <c r="AN698" s="241" t="e">
        <f>VLOOKUP(Tableau1[[#This Row],[POposte]],Tableau8[],16,FALSE)</f>
        <v>#N/A</v>
      </c>
      <c r="AO698" s="200" t="e">
        <f>VLOOKUP(Tableau1[[#This Row],[POposte]],Tableau8[],17,FALSE)</f>
        <v>#N/A</v>
      </c>
      <c r="AP698" s="1" t="e">
        <f>VLOOKUP(Tableau1[[#This Row],[POposte]],Tableau13[#All],10,FALSE)</f>
        <v>#N/A</v>
      </c>
      <c r="AQ698" s="1" t="e">
        <f>VLOOKUP(MID(Tableau1[[#This Row],[Codenva]],1,2),Tableau36[],2,FALSE)</f>
        <v>#N/A</v>
      </c>
      <c r="AR698" s="1" t="e">
        <f>VLOOKUP(Tableau1[[#This Row],[POposte]],Tableau13[#All],16,FALSE)</f>
        <v>#N/A</v>
      </c>
      <c r="AS698" s="285" t="e">
        <f>Tableau1[[#This Row],[KRC]]&amp;Tableau1[[#This Row],[Poste KRC]]</f>
        <v>#N/A</v>
      </c>
      <c r="AT698" s="1" t="e">
        <f>VLOOKUP(Tableau1[[#This Row],[Colonne3]],Tableau6[[#All],[krcposte]:[description ]],2,FALSE)</f>
        <v>#N/A</v>
      </c>
    </row>
    <row r="699" spans="1:46" hidden="1" x14ac:dyDescent="0.35">
      <c r="A699" s="1">
        <f>Tableau1[[#This Row],[Nº pièce référence]]</f>
        <v>0</v>
      </c>
      <c r="B699" s="124" t="s">
        <v>2000</v>
      </c>
      <c r="C699" s="1" t="s">
        <v>347</v>
      </c>
      <c r="D699" s="159" t="s">
        <v>2378</v>
      </c>
      <c r="E699" s="159" t="s">
        <v>2379</v>
      </c>
      <c r="F699" s="160">
        <f>1.21*315000</f>
        <v>381150</v>
      </c>
      <c r="G699" s="134"/>
      <c r="H699" s="75">
        <v>44082</v>
      </c>
      <c r="I699" s="42">
        <v>21541</v>
      </c>
      <c r="J699" s="76"/>
      <c r="K699" s="112" t="s">
        <v>1722</v>
      </c>
      <c r="L699" s="159"/>
      <c r="M699" s="42"/>
      <c r="N699" s="42"/>
      <c r="O699" s="42"/>
      <c r="P699" s="42"/>
      <c r="Q699" s="112" t="s">
        <v>1722</v>
      </c>
      <c r="R699" s="226" t="e">
        <f>VLOOKUP(Tableau1[[#This Row],[POposte]],Tableau8[],15,FALSE)</f>
        <v>#N/A</v>
      </c>
      <c r="S699" s="226" t="e">
        <f>VLOOKUP(Tableau1[[#This Row],[POposte]],Tableau8[],14,FALSE)</f>
        <v>#N/A</v>
      </c>
      <c r="T699" s="112" t="e">
        <f>IF(Tableau1[[#This Row],[Strat lancement]]="A0",IF(Tableau1[[#This Row],[Statut lancement]]="X","OK","NOK"),IF(Tableau1[[#This Row],[Strat lancement]]="AA",IF(Tableau1[[#This Row],[Statut lancement]]="XX","OK","NOK"),IF(Tableau1[[#This Row],[Strat lancement]]="BB",IF(Tableau1[[#This Row],[Statut lancement]]="XXX","OK","NOK"))))</f>
        <v>#N/A</v>
      </c>
      <c r="U699" s="18"/>
      <c r="V699" s="77"/>
      <c r="W699" s="77"/>
      <c r="X699" s="78"/>
      <c r="Y699" s="77" t="e">
        <f>CONCATENATE(#REF!," - ",#REF!)</f>
        <v>#REF!</v>
      </c>
      <c r="Z699" s="77"/>
      <c r="AA699" s="78"/>
      <c r="AB699" s="77"/>
      <c r="AC699" s="77" t="e">
        <f>VLOOKUP(Tableau1[[#This Row],[POposte]],Tableau8[#All],18,FALSE)</f>
        <v>#N/A</v>
      </c>
      <c r="AD699" s="236" t="str">
        <f>CONCATENATE(Tableau1[[#This Row],[Nº pièce référence]],Tableau1[[#This Row],[Poste de réf.]])</f>
        <v/>
      </c>
      <c r="AE699" s="237" t="e">
        <f>VLOOKUP(Tableau1[[#This Row],[POposte]],Tableau5[#All],5,FALSE)</f>
        <v>#N/A</v>
      </c>
      <c r="AF699" s="238" t="s">
        <v>52</v>
      </c>
      <c r="AG699" s="237" t="e">
        <f>VLOOKUP(Tableau1[[#This Row],[POposte]],Tableau5[#All],6,FALSE)</f>
        <v>#N/A</v>
      </c>
      <c r="AH699" s="238" t="s">
        <v>52</v>
      </c>
      <c r="AI699" s="239" t="e">
        <f>Tableau1[[#This Row],[Montant Engagé PO]]-Tableau1[[#This Row],[Montant Liquidé]]</f>
        <v>#N/A</v>
      </c>
      <c r="AJ699" s="237" t="e">
        <f>VLOOKUP(Tableau1[[#This Row],[POposte]],Tableau5[#All],3,FALSE)</f>
        <v>#N/A</v>
      </c>
      <c r="AK699" s="237" t="e">
        <f>VLOOKUP(Tableau1[[#This Row],[POposte]],Tableau5[#All],4,FALSE)</f>
        <v>#N/A</v>
      </c>
      <c r="AL699" s="147" t="s">
        <v>97</v>
      </c>
      <c r="AM699" s="244" t="e">
        <f>VLOOKUP(Tableau1[[#This Row],[POposte]],Tableau8[],9,FALSE)</f>
        <v>#N/A</v>
      </c>
      <c r="AN699" s="241" t="e">
        <f>VLOOKUP(Tableau1[[#This Row],[POposte]],Tableau8[],16,FALSE)</f>
        <v>#N/A</v>
      </c>
      <c r="AO699" s="200" t="e">
        <f>VLOOKUP(Tableau1[[#This Row],[POposte]],Tableau8[],17,FALSE)</f>
        <v>#N/A</v>
      </c>
      <c r="AP699" s="1" t="e">
        <f>VLOOKUP(Tableau1[[#This Row],[POposte]],Tableau13[#All],10,FALSE)</f>
        <v>#N/A</v>
      </c>
      <c r="AQ699" s="1" t="e">
        <f>VLOOKUP(MID(Tableau1[[#This Row],[Codenva]],1,2),Tableau36[],2,FALSE)</f>
        <v>#N/A</v>
      </c>
      <c r="AR699" s="1" t="e">
        <f>VLOOKUP(Tableau1[[#This Row],[POposte]],Tableau13[#All],16,FALSE)</f>
        <v>#N/A</v>
      </c>
      <c r="AS699" s="285" t="e">
        <f>Tableau1[[#This Row],[KRC]]&amp;Tableau1[[#This Row],[Poste KRC]]</f>
        <v>#N/A</v>
      </c>
      <c r="AT699" s="1" t="e">
        <f>VLOOKUP(Tableau1[[#This Row],[Colonne3]],Tableau6[[#All],[krcposte]:[description ]],2,FALSE)</f>
        <v>#N/A</v>
      </c>
    </row>
    <row r="700" spans="1:46" hidden="1" x14ac:dyDescent="0.35">
      <c r="A700" s="1">
        <f>Tableau1[[#This Row],[Nº pièce référence]]</f>
        <v>0</v>
      </c>
      <c r="B700" s="124" t="s">
        <v>2000</v>
      </c>
      <c r="C700" s="1" t="s">
        <v>347</v>
      </c>
      <c r="D700" s="159" t="s">
        <v>2380</v>
      </c>
      <c r="E700" s="159" t="s">
        <v>2379</v>
      </c>
      <c r="F700" s="160">
        <f>1.21*180000</f>
        <v>217800</v>
      </c>
      <c r="G700" s="134"/>
      <c r="H700" s="75">
        <v>44082</v>
      </c>
      <c r="I700" s="42">
        <v>21541</v>
      </c>
      <c r="J700" s="76"/>
      <c r="K700" s="112" t="s">
        <v>1722</v>
      </c>
      <c r="L700" s="159"/>
      <c r="M700" s="42"/>
      <c r="N700" s="42"/>
      <c r="O700" s="42"/>
      <c r="P700" s="42"/>
      <c r="Q700" s="112" t="s">
        <v>1722</v>
      </c>
      <c r="R700" s="226" t="e">
        <f>VLOOKUP(Tableau1[[#This Row],[POposte]],Tableau8[],15,FALSE)</f>
        <v>#N/A</v>
      </c>
      <c r="S700" s="226" t="e">
        <f>VLOOKUP(Tableau1[[#This Row],[POposte]],Tableau8[],14,FALSE)</f>
        <v>#N/A</v>
      </c>
      <c r="T700" s="112" t="e">
        <f>IF(Tableau1[[#This Row],[Strat lancement]]="A0",IF(Tableau1[[#This Row],[Statut lancement]]="X","OK","NOK"),IF(Tableau1[[#This Row],[Strat lancement]]="AA",IF(Tableau1[[#This Row],[Statut lancement]]="XX","OK","NOK"),IF(Tableau1[[#This Row],[Strat lancement]]="BB",IF(Tableau1[[#This Row],[Statut lancement]]="XXX","OK","NOK"))))</f>
        <v>#N/A</v>
      </c>
      <c r="U700" s="18"/>
      <c r="V700" s="77"/>
      <c r="W700" s="77"/>
      <c r="X700" s="78"/>
      <c r="Y700" s="77" t="e">
        <f>CONCATENATE(#REF!," - ",#REF!)</f>
        <v>#REF!</v>
      </c>
      <c r="Z700" s="77"/>
      <c r="AA700" s="78"/>
      <c r="AB700" s="77"/>
      <c r="AC700" s="77" t="e">
        <f>VLOOKUP(Tableau1[[#This Row],[POposte]],Tableau8[#All],18,FALSE)</f>
        <v>#N/A</v>
      </c>
      <c r="AD700" s="236" t="str">
        <f>CONCATENATE(Tableau1[[#This Row],[Nº pièce référence]],Tableau1[[#This Row],[Poste de réf.]])</f>
        <v/>
      </c>
      <c r="AE700" s="237" t="e">
        <f>VLOOKUP(Tableau1[[#This Row],[POposte]],Tableau5[#All],5,FALSE)</f>
        <v>#N/A</v>
      </c>
      <c r="AF700" s="238" t="s">
        <v>52</v>
      </c>
      <c r="AG700" s="237" t="e">
        <f>VLOOKUP(Tableau1[[#This Row],[POposte]],Tableau5[#All],6,FALSE)</f>
        <v>#N/A</v>
      </c>
      <c r="AH700" s="238" t="s">
        <v>52</v>
      </c>
      <c r="AI700" s="239" t="e">
        <f>Tableau1[[#This Row],[Montant Engagé PO]]-Tableau1[[#This Row],[Montant Liquidé]]</f>
        <v>#N/A</v>
      </c>
      <c r="AJ700" s="237" t="e">
        <f>VLOOKUP(Tableau1[[#This Row],[POposte]],Tableau5[#All],3,FALSE)</f>
        <v>#N/A</v>
      </c>
      <c r="AK700" s="237" t="e">
        <f>VLOOKUP(Tableau1[[#This Row],[POposte]],Tableau5[#All],4,FALSE)</f>
        <v>#N/A</v>
      </c>
      <c r="AL700" s="147" t="s">
        <v>97</v>
      </c>
      <c r="AM700" s="244" t="e">
        <f>VLOOKUP(Tableau1[[#This Row],[POposte]],Tableau8[],9,FALSE)</f>
        <v>#N/A</v>
      </c>
      <c r="AN700" s="241" t="e">
        <f>VLOOKUP(Tableau1[[#This Row],[POposte]],Tableau8[],16,FALSE)</f>
        <v>#N/A</v>
      </c>
      <c r="AO700" s="200" t="e">
        <f>VLOOKUP(Tableau1[[#This Row],[POposte]],Tableau8[],17,FALSE)</f>
        <v>#N/A</v>
      </c>
      <c r="AP700" s="1" t="e">
        <f>VLOOKUP(Tableau1[[#This Row],[POposte]],Tableau13[#All],10,FALSE)</f>
        <v>#N/A</v>
      </c>
      <c r="AQ700" s="1" t="e">
        <f>VLOOKUP(MID(Tableau1[[#This Row],[Codenva]],1,2),Tableau36[],2,FALSE)</f>
        <v>#N/A</v>
      </c>
      <c r="AR700" s="1" t="e">
        <f>VLOOKUP(Tableau1[[#This Row],[POposte]],Tableau13[#All],16,FALSE)</f>
        <v>#N/A</v>
      </c>
      <c r="AS700" s="285" t="e">
        <f>Tableau1[[#This Row],[KRC]]&amp;Tableau1[[#This Row],[Poste KRC]]</f>
        <v>#N/A</v>
      </c>
      <c r="AT700" s="1" t="e">
        <f>VLOOKUP(Tableau1[[#This Row],[Colonne3]],Tableau6[[#All],[krcposte]:[description ]],2,FALSE)</f>
        <v>#N/A</v>
      </c>
    </row>
    <row r="701" spans="1:46" ht="58" hidden="1" x14ac:dyDescent="0.35">
      <c r="A701" s="1">
        <f>Tableau1[[#This Row],[Nº pièce référence]]</f>
        <v>0</v>
      </c>
      <c r="B701" s="205"/>
      <c r="C701" s="1" t="s">
        <v>2381</v>
      </c>
      <c r="D701" s="185" t="s">
        <v>2382</v>
      </c>
      <c r="E701" s="1" t="s">
        <v>2383</v>
      </c>
      <c r="F701" s="178">
        <v>60000</v>
      </c>
      <c r="G701" s="123"/>
      <c r="H701" s="73"/>
      <c r="I701" s="42"/>
      <c r="J701" s="73"/>
      <c r="K701" s="73"/>
      <c r="L701" s="1" t="s">
        <v>332</v>
      </c>
      <c r="M701" s="42" t="s">
        <v>332</v>
      </c>
      <c r="N701" s="42"/>
      <c r="O701" s="42"/>
      <c r="P701" s="42"/>
      <c r="Q701" s="73"/>
      <c r="R701" s="226" t="e">
        <f>VLOOKUP(Tableau1[[#This Row],[POposte]],Tableau8[],15,FALSE)</f>
        <v>#N/A</v>
      </c>
      <c r="S701" s="226" t="e">
        <f>VLOOKUP(Tableau1[[#This Row],[POposte]],Tableau8[],14,FALSE)</f>
        <v>#N/A</v>
      </c>
      <c r="T701" s="75" t="e">
        <f>IF(Tableau1[[#This Row],[Strat lancement]]="A0",IF(Tableau1[[#This Row],[Statut lancement]]="X","OK","NOK"),IF(Tableau1[[#This Row],[Strat lancement]]="AA",IF(Tableau1[[#This Row],[Statut lancement]]="XX","OK","NOK"),IF(Tableau1[[#This Row],[Strat lancement]]="BB",IF(Tableau1[[#This Row],[Statut lancement]]="XXX","OK","NOK"))))</f>
        <v>#N/A</v>
      </c>
      <c r="U701" s="193"/>
      <c r="V701" s="1"/>
      <c r="W701" s="1"/>
      <c r="X701" s="2"/>
      <c r="Y701" s="1" t="s">
        <v>2384</v>
      </c>
      <c r="Z701" s="1"/>
      <c r="AA701" s="2"/>
      <c r="AB701" s="1"/>
      <c r="AC701" s="1" t="e">
        <f>VLOOKUP(Tableau1[[#This Row],[POposte]],Tableau8[#All],18,FALSE)</f>
        <v>#N/A</v>
      </c>
      <c r="AD701" s="236" t="str">
        <f>CONCATENATE(Tableau1[[#This Row],[Nº pièce référence]],Tableau1[[#This Row],[Poste de réf.]])</f>
        <v/>
      </c>
      <c r="AE701" s="237" t="e">
        <f>VLOOKUP(Tableau1[[#This Row],[POposte]],Tableau5[#All],5,FALSE)</f>
        <v>#N/A</v>
      </c>
      <c r="AF701" s="238" t="s">
        <v>52</v>
      </c>
      <c r="AG701" s="237" t="e">
        <f>VLOOKUP(Tableau1[[#This Row],[POposte]],Tableau5[#All],6,FALSE)</f>
        <v>#N/A</v>
      </c>
      <c r="AH701" s="238" t="s">
        <v>52</v>
      </c>
      <c r="AI701" s="239" t="e">
        <f>Tableau1[[#This Row],[Montant Engagé PO]]-Tableau1[[#This Row],[Montant Liquidé]]</f>
        <v>#N/A</v>
      </c>
      <c r="AJ701" s="237" t="e">
        <f>VLOOKUP(Tableau1[[#This Row],[POposte]],Tableau5[#All],3,FALSE)</f>
        <v>#N/A</v>
      </c>
      <c r="AK701" s="237" t="e">
        <f>VLOOKUP(Tableau1[[#This Row],[POposte]],Tableau5[#All],4,FALSE)</f>
        <v>#N/A</v>
      </c>
      <c r="AL701" s="212" t="s">
        <v>2385</v>
      </c>
      <c r="AM701" s="243" t="e">
        <f>VLOOKUP(Tableau1[[#This Row],[POposte]],Tableau8[],9,FALSE)</f>
        <v>#N/A</v>
      </c>
      <c r="AN701" s="241" t="e">
        <f>VLOOKUP(Tableau1[[#This Row],[POposte]],Tableau8[],16,FALSE)</f>
        <v>#N/A</v>
      </c>
      <c r="AO701" s="200" t="e">
        <f>VLOOKUP(Tableau1[[#This Row],[POposte]],Tableau8[],17,FALSE)</f>
        <v>#N/A</v>
      </c>
      <c r="AP701" s="1" t="e">
        <f>VLOOKUP(Tableau1[[#This Row],[POposte]],Tableau13[#All],10,FALSE)</f>
        <v>#N/A</v>
      </c>
      <c r="AQ701" s="1" t="e">
        <f>VLOOKUP(MID(Tableau1[[#This Row],[Codenva]],1,2),Tableau36[],2,FALSE)</f>
        <v>#N/A</v>
      </c>
      <c r="AR701" s="1" t="e">
        <f>VLOOKUP(Tableau1[[#This Row],[POposte]],Tableau13[#All],16,FALSE)</f>
        <v>#N/A</v>
      </c>
      <c r="AS701" s="285" t="e">
        <f>Tableau1[[#This Row],[KRC]]&amp;Tableau1[[#This Row],[Poste KRC]]</f>
        <v>#N/A</v>
      </c>
      <c r="AT701" s="1" t="e">
        <f>VLOOKUP(Tableau1[[#This Row],[Colonne3]],Tableau6[[#All],[krcposte]:[description ]],2,FALSE)</f>
        <v>#N/A</v>
      </c>
    </row>
    <row r="702" spans="1:46" ht="43.5" hidden="1" x14ac:dyDescent="0.35">
      <c r="A702" s="1" t="str">
        <f>Tableau1[[#This Row],[Nº pièce référence]]</f>
        <v>4500699816</v>
      </c>
      <c r="B702" s="205"/>
      <c r="C702" s="1" t="s">
        <v>54</v>
      </c>
      <c r="D702" s="185" t="s">
        <v>2386</v>
      </c>
      <c r="E702" s="1" t="s">
        <v>2387</v>
      </c>
      <c r="F702" s="217">
        <v>263160.95</v>
      </c>
      <c r="G702" s="123"/>
      <c r="H702" s="73" t="s">
        <v>1840</v>
      </c>
      <c r="I702" s="42"/>
      <c r="J702" s="73"/>
      <c r="K702" s="73"/>
      <c r="L702" s="1" t="s">
        <v>1853</v>
      </c>
      <c r="M702" s="209" t="s">
        <v>35</v>
      </c>
      <c r="N702" s="42"/>
      <c r="O702" s="42"/>
      <c r="P702" s="73" t="s">
        <v>1840</v>
      </c>
      <c r="Q702" s="73" t="s">
        <v>1840</v>
      </c>
      <c r="R702" s="226" t="str">
        <f>VLOOKUP(Tableau1[[#This Row],[POposte]],Tableau8[],15,FALSE)</f>
        <v>BB</v>
      </c>
      <c r="S702" s="226" t="str">
        <f>VLOOKUP(Tableau1[[#This Row],[POposte]],Tableau8[],14,FALSE)</f>
        <v/>
      </c>
      <c r="T702" s="75" t="str">
        <f>IF(Tableau1[[#This Row],[Strat lancement]]="A0",IF(Tableau1[[#This Row],[Statut lancement]]="X","OK","NOK"),IF(Tableau1[[#This Row],[Strat lancement]]="AA",IF(Tableau1[[#This Row],[Statut lancement]]="XX","OK","NOK"),IF(Tableau1[[#This Row],[Strat lancement]]="BB",IF(Tableau1[[#This Row],[Statut lancement]]="XXX","OK","NOK"))))</f>
        <v>NOK</v>
      </c>
      <c r="U702" s="18" t="s">
        <v>2388</v>
      </c>
      <c r="V702" s="1" t="s">
        <v>2389</v>
      </c>
      <c r="W702" s="167" t="s">
        <v>88</v>
      </c>
      <c r="X702" s="2">
        <v>44140</v>
      </c>
      <c r="Y702" s="1" t="s">
        <v>55</v>
      </c>
      <c r="Z702" s="1" t="s">
        <v>219</v>
      </c>
      <c r="AA702" s="2">
        <v>44140</v>
      </c>
      <c r="AB702" s="1" t="s">
        <v>220</v>
      </c>
      <c r="AC702" s="1" t="str">
        <f>VLOOKUP(Tableau1[[#This Row],[POposte]],Tableau8[#All],18,FALSE)</f>
        <v/>
      </c>
      <c r="AD702" s="236" t="str">
        <f>CONCATENATE(Tableau1[[#This Row],[Nº pièce référence]],Tableau1[[#This Row],[Poste de réf.]])</f>
        <v>450069981610</v>
      </c>
      <c r="AE702" s="237">
        <f>VLOOKUP(Tableau1[[#This Row],[POposte]],Tableau5[#All],5,FALSE)</f>
        <v>1</v>
      </c>
      <c r="AF702" s="238" t="s">
        <v>52</v>
      </c>
      <c r="AG702" s="237">
        <f>VLOOKUP(Tableau1[[#This Row],[POposte]],Tableau5[#All],6,FALSE)</f>
        <v>0</v>
      </c>
      <c r="AH702" s="238" t="s">
        <v>52</v>
      </c>
      <c r="AI702" s="239">
        <f>Tableau1[[#This Row],[Montant Engagé PO]]-Tableau1[[#This Row],[Montant Liquidé]]</f>
        <v>1</v>
      </c>
      <c r="AJ702" s="237" t="str">
        <f>VLOOKUP(Tableau1[[#This Row],[POposte]],Tableau5[#All],3,FALSE)</f>
        <v>300021618</v>
      </c>
      <c r="AK702" s="237" t="str">
        <f>VLOOKUP(Tableau1[[#This Row],[POposte]],Tableau5[#All],4,FALSE)</f>
        <v>1</v>
      </c>
      <c r="AL702" s="161" t="s">
        <v>23</v>
      </c>
      <c r="AM702" s="243" t="str">
        <f>VLOOKUP(Tableau1[[#This Row],[POposte]],Tableau8[],9,FALSE)</f>
        <v>Z</v>
      </c>
      <c r="AN702" s="241">
        <f>VLOOKUP(Tableau1[[#This Row],[POposte]],Tableau8[],16,FALSE)</f>
        <v>1</v>
      </c>
      <c r="AO702" s="200">
        <f>VLOOKUP(Tableau1[[#This Row],[POposte]],Tableau8[],17,FALSE)</f>
        <v>0</v>
      </c>
      <c r="AP702" s="1" t="str">
        <f>VLOOKUP(Tableau1[[#This Row],[POposte]],Tableau13[#All],10,FALSE)</f>
        <v>4100</v>
      </c>
      <c r="AQ702" s="1" t="str">
        <f>VLOOKUP(MID(Tableau1[[#This Row],[Codenva]],1,2),Tableau36[],2,FALSE)</f>
        <v>Diverse Uitgaven die niet tot overheidsopdrachten behoren (4100)</v>
      </c>
      <c r="AR702" s="1" t="str">
        <f>VLOOKUP(Tableau1[[#This Row],[POposte]],Tableau13[#All],16,FALSE)</f>
        <v/>
      </c>
      <c r="AS702" s="285" t="str">
        <f>Tableau1[[#This Row],[KRC]]&amp;Tableau1[[#This Row],[Poste KRC]]</f>
        <v>3000216181</v>
      </c>
      <c r="AT702" s="1" t="e">
        <f>VLOOKUP(Tableau1[[#This Row],[Colonne3]],Tableau6[[#All],[krcposte]:[description ]],2,FALSE)</f>
        <v>#N/A</v>
      </c>
    </row>
    <row r="703" spans="1:46" ht="43.5" hidden="1" x14ac:dyDescent="0.35">
      <c r="A703" s="1" t="str">
        <f>Tableau1[[#This Row],[Nº pièce référence]]</f>
        <v>4500699816</v>
      </c>
      <c r="B703" s="205"/>
      <c r="C703" s="1" t="s">
        <v>54</v>
      </c>
      <c r="D703" s="185" t="s">
        <v>2386</v>
      </c>
      <c r="E703" s="1" t="s">
        <v>2387</v>
      </c>
      <c r="F703" s="178"/>
      <c r="G703" s="123"/>
      <c r="H703" s="73" t="s">
        <v>1840</v>
      </c>
      <c r="I703" s="42"/>
      <c r="J703" s="73"/>
      <c r="K703" s="73"/>
      <c r="L703" s="1" t="s">
        <v>1853</v>
      </c>
      <c r="M703" s="209" t="s">
        <v>35</v>
      </c>
      <c r="N703" s="42"/>
      <c r="O703" s="42"/>
      <c r="P703" s="73" t="s">
        <v>1840</v>
      </c>
      <c r="Q703" s="73" t="s">
        <v>1840</v>
      </c>
      <c r="R703" s="226" t="str">
        <f>VLOOKUP(Tableau1[[#This Row],[POposte]],Tableau8[],15,FALSE)</f>
        <v>BB</v>
      </c>
      <c r="S703" s="226" t="str">
        <f>VLOOKUP(Tableau1[[#This Row],[POposte]],Tableau8[],14,FALSE)</f>
        <v/>
      </c>
      <c r="T703" s="75" t="str">
        <f>IF(Tableau1[[#This Row],[Strat lancement]]="A0",IF(Tableau1[[#This Row],[Statut lancement]]="X","OK","NOK"),IF(Tableau1[[#This Row],[Strat lancement]]="AA",IF(Tableau1[[#This Row],[Statut lancement]]="XX","OK","NOK"),IF(Tableau1[[#This Row],[Strat lancement]]="BB",IF(Tableau1[[#This Row],[Statut lancement]]="XXX","OK","NOK"))))</f>
        <v>NOK</v>
      </c>
      <c r="U703" s="18" t="s">
        <v>2388</v>
      </c>
      <c r="V703" s="1" t="s">
        <v>2389</v>
      </c>
      <c r="W703" s="167" t="s">
        <v>217</v>
      </c>
      <c r="X703" s="2">
        <v>44140</v>
      </c>
      <c r="Y703" s="1" t="s">
        <v>58</v>
      </c>
      <c r="Z703" s="1" t="s">
        <v>219</v>
      </c>
      <c r="AA703" s="2">
        <v>44140</v>
      </c>
      <c r="AB703" s="1" t="s">
        <v>220</v>
      </c>
      <c r="AC703" s="1" t="str">
        <f>VLOOKUP(Tableau1[[#This Row],[POposte]],Tableau8[#All],18,FALSE)</f>
        <v/>
      </c>
      <c r="AD703" s="236" t="str">
        <f>CONCATENATE(Tableau1[[#This Row],[Nº pièce référence]],Tableau1[[#This Row],[Poste de réf.]])</f>
        <v>450069981620</v>
      </c>
      <c r="AE703" s="237">
        <f>VLOOKUP(Tableau1[[#This Row],[POposte]],Tableau5[#All],5,FALSE)</f>
        <v>1</v>
      </c>
      <c r="AF703" s="238" t="s">
        <v>52</v>
      </c>
      <c r="AG703" s="237">
        <f>VLOOKUP(Tableau1[[#This Row],[POposte]],Tableau5[#All],6,FALSE)</f>
        <v>0</v>
      </c>
      <c r="AH703" s="238" t="s">
        <v>52</v>
      </c>
      <c r="AI703" s="239">
        <f>Tableau1[[#This Row],[Montant Engagé PO]]-Tableau1[[#This Row],[Montant Liquidé]]</f>
        <v>1</v>
      </c>
      <c r="AJ703" s="237" t="str">
        <f>VLOOKUP(Tableau1[[#This Row],[POposte]],Tableau5[#All],3,FALSE)</f>
        <v>300021618</v>
      </c>
      <c r="AK703" s="237" t="str">
        <f>VLOOKUP(Tableau1[[#This Row],[POposte]],Tableau5[#All],4,FALSE)</f>
        <v>1</v>
      </c>
      <c r="AL703" s="146" t="str">
        <f>VLOOKUP(Tableau1[[#This Row],[POposte]],Tableau5[#All],2,FALSE)</f>
        <v>252103121101</v>
      </c>
      <c r="AM703" s="243" t="str">
        <f>VLOOKUP(Tableau1[[#This Row],[POposte]],Tableau8[],9,FALSE)</f>
        <v>Z</v>
      </c>
      <c r="AN703" s="241">
        <f>VLOOKUP(Tableau1[[#This Row],[POposte]],Tableau8[],16,FALSE)</f>
        <v>1</v>
      </c>
      <c r="AO703" s="200">
        <f>VLOOKUP(Tableau1[[#This Row],[POposte]],Tableau8[],17,FALSE)</f>
        <v>0</v>
      </c>
      <c r="AP703" s="1" t="str">
        <f>VLOOKUP(Tableau1[[#This Row],[POposte]],Tableau13[#All],10,FALSE)</f>
        <v>4100</v>
      </c>
      <c r="AQ703" s="1" t="str">
        <f>VLOOKUP(MID(Tableau1[[#This Row],[Codenva]],1,2),Tableau36[],2,FALSE)</f>
        <v>Diverse Uitgaven die niet tot overheidsopdrachten behoren (4100)</v>
      </c>
      <c r="AR703" s="1" t="str">
        <f>VLOOKUP(Tableau1[[#This Row],[POposte]],Tableau13[#All],16,FALSE)</f>
        <v/>
      </c>
      <c r="AS703" s="285" t="str">
        <f>Tableau1[[#This Row],[KRC]]&amp;Tableau1[[#This Row],[Poste KRC]]</f>
        <v>3000216181</v>
      </c>
      <c r="AT703" s="1" t="e">
        <f>VLOOKUP(Tableau1[[#This Row],[Colonne3]],Tableau6[[#All],[krcposte]:[description ]],2,FALSE)</f>
        <v>#N/A</v>
      </c>
    </row>
    <row r="704" spans="1:46" ht="43.5" hidden="1" x14ac:dyDescent="0.35">
      <c r="A704" s="1" t="str">
        <f>Tableau1[[#This Row],[Nº pièce référence]]</f>
        <v>4500699816</v>
      </c>
      <c r="B704" s="205"/>
      <c r="C704" s="1" t="s">
        <v>54</v>
      </c>
      <c r="D704" s="185" t="s">
        <v>2386</v>
      </c>
      <c r="E704" s="1" t="s">
        <v>2387</v>
      </c>
      <c r="F704" s="178"/>
      <c r="G704" s="123"/>
      <c r="H704" s="73" t="s">
        <v>1840</v>
      </c>
      <c r="I704" s="42"/>
      <c r="J704" s="73"/>
      <c r="K704" s="73"/>
      <c r="L704" s="1" t="s">
        <v>1853</v>
      </c>
      <c r="M704" s="209" t="s">
        <v>35</v>
      </c>
      <c r="N704" s="42"/>
      <c r="O704" s="42"/>
      <c r="P704" s="73" t="s">
        <v>1840</v>
      </c>
      <c r="Q704" s="73" t="s">
        <v>1840</v>
      </c>
      <c r="R704" s="226" t="str">
        <f>VLOOKUP(Tableau1[[#This Row],[POposte]],Tableau8[],15,FALSE)</f>
        <v>BB</v>
      </c>
      <c r="S704" s="226" t="str">
        <f>VLOOKUP(Tableau1[[#This Row],[POposte]],Tableau8[],14,FALSE)</f>
        <v/>
      </c>
      <c r="T704" s="75" t="str">
        <f>IF(Tableau1[[#This Row],[Strat lancement]]="A0",IF(Tableau1[[#This Row],[Statut lancement]]="X","OK","NOK"),IF(Tableau1[[#This Row],[Strat lancement]]="AA",IF(Tableau1[[#This Row],[Statut lancement]]="XX","OK","NOK"),IF(Tableau1[[#This Row],[Strat lancement]]="BB",IF(Tableau1[[#This Row],[Statut lancement]]="XXX","OK","NOK"))))</f>
        <v>NOK</v>
      </c>
      <c r="U704" s="18" t="s">
        <v>2388</v>
      </c>
      <c r="V704" s="1" t="s">
        <v>2389</v>
      </c>
      <c r="W704" s="167" t="s">
        <v>222</v>
      </c>
      <c r="X704" s="2">
        <v>44140</v>
      </c>
      <c r="Y704" s="1" t="s">
        <v>62</v>
      </c>
      <c r="Z704" s="1" t="s">
        <v>219</v>
      </c>
      <c r="AA704" s="2">
        <v>44140</v>
      </c>
      <c r="AB704" s="1" t="s">
        <v>220</v>
      </c>
      <c r="AC704" s="1" t="str">
        <f>VLOOKUP(Tableau1[[#This Row],[POposte]],Tableau8[#All],18,FALSE)</f>
        <v/>
      </c>
      <c r="AD704" s="236" t="str">
        <f>CONCATENATE(Tableau1[[#This Row],[Nº pièce référence]],Tableau1[[#This Row],[Poste de réf.]])</f>
        <v>450069981630</v>
      </c>
      <c r="AE704" s="237">
        <f>VLOOKUP(Tableau1[[#This Row],[POposte]],Tableau5[#All],5,FALSE)</f>
        <v>1</v>
      </c>
      <c r="AF704" s="238" t="s">
        <v>52</v>
      </c>
      <c r="AG704" s="237">
        <f>VLOOKUP(Tableau1[[#This Row],[POposte]],Tableau5[#All],6,FALSE)</f>
        <v>0</v>
      </c>
      <c r="AH704" s="238" t="s">
        <v>52</v>
      </c>
      <c r="AI704" s="239">
        <f>Tableau1[[#This Row],[Montant Engagé PO]]-Tableau1[[#This Row],[Montant Liquidé]]</f>
        <v>1</v>
      </c>
      <c r="AJ704" s="237" t="str">
        <f>VLOOKUP(Tableau1[[#This Row],[POposte]],Tableau5[#All],3,FALSE)</f>
        <v>300021618</v>
      </c>
      <c r="AK704" s="237" t="str">
        <f>VLOOKUP(Tableau1[[#This Row],[POposte]],Tableau5[#All],4,FALSE)</f>
        <v>1</v>
      </c>
      <c r="AL704" s="146" t="str">
        <f>VLOOKUP(Tableau1[[#This Row],[POposte]],Tableau5[#All],2,FALSE)</f>
        <v>252103121101</v>
      </c>
      <c r="AM704" s="243" t="str">
        <f>VLOOKUP(Tableau1[[#This Row],[POposte]],Tableau8[],9,FALSE)</f>
        <v>Z</v>
      </c>
      <c r="AN704" s="241">
        <f>VLOOKUP(Tableau1[[#This Row],[POposte]],Tableau8[],16,FALSE)</f>
        <v>1</v>
      </c>
      <c r="AO704" s="200">
        <f>VLOOKUP(Tableau1[[#This Row],[POposte]],Tableau8[],17,FALSE)</f>
        <v>0</v>
      </c>
      <c r="AP704" s="1" t="str">
        <f>VLOOKUP(Tableau1[[#This Row],[POposte]],Tableau13[#All],10,FALSE)</f>
        <v>4100</v>
      </c>
      <c r="AQ704" s="1" t="str">
        <f>VLOOKUP(MID(Tableau1[[#This Row],[Codenva]],1,2),Tableau36[],2,FALSE)</f>
        <v>Diverse Uitgaven die niet tot overheidsopdrachten behoren (4100)</v>
      </c>
      <c r="AR704" s="1" t="str">
        <f>VLOOKUP(Tableau1[[#This Row],[POposte]],Tableau13[#All],16,FALSE)</f>
        <v/>
      </c>
      <c r="AS704" s="285" t="str">
        <f>Tableau1[[#This Row],[KRC]]&amp;Tableau1[[#This Row],[Poste KRC]]</f>
        <v>3000216181</v>
      </c>
      <c r="AT704" s="1" t="e">
        <f>VLOOKUP(Tableau1[[#This Row],[Colonne3]],Tableau6[[#All],[krcposte]:[description ]],2,FALSE)</f>
        <v>#N/A</v>
      </c>
    </row>
    <row r="705" spans="1:46" hidden="1" x14ac:dyDescent="0.35">
      <c r="A705" s="1">
        <f>Tableau1[[#This Row],[Nº pièce référence]]</f>
        <v>0</v>
      </c>
      <c r="B705" s="132"/>
      <c r="C705" s="77" t="s">
        <v>117</v>
      </c>
      <c r="D705" s="77"/>
      <c r="E705" s="77" t="s">
        <v>118</v>
      </c>
      <c r="F705" s="79">
        <f>54067769.14-20000000</f>
        <v>34067769.140000001</v>
      </c>
      <c r="G705" s="134"/>
      <c r="H705" s="75" t="s">
        <v>1722</v>
      </c>
      <c r="I705" s="42" t="s">
        <v>1722</v>
      </c>
      <c r="J705" s="76"/>
      <c r="K705" s="112" t="s">
        <v>1722</v>
      </c>
      <c r="L705" s="77" t="s">
        <v>1853</v>
      </c>
      <c r="M705" s="42"/>
      <c r="N705" s="42"/>
      <c r="O705" s="42"/>
      <c r="P705" s="42"/>
      <c r="Q705" s="112" t="s">
        <v>1722</v>
      </c>
      <c r="R705" s="226" t="e">
        <f>VLOOKUP(Tableau1[[#This Row],[POposte]],Tableau8[],15,FALSE)</f>
        <v>#N/A</v>
      </c>
      <c r="S705" s="226" t="e">
        <f>VLOOKUP(Tableau1[[#This Row],[POposte]],Tableau8[],14,FALSE)</f>
        <v>#N/A</v>
      </c>
      <c r="T705" s="112" t="e">
        <f>IF(Tableau1[[#This Row],[Strat lancement]]="A0",IF(Tableau1[[#This Row],[Statut lancement]]="X","OK","NOK"),IF(Tableau1[[#This Row],[Strat lancement]]="AA",IF(Tableau1[[#This Row],[Statut lancement]]="XX","OK","NOK"),IF(Tableau1[[#This Row],[Strat lancement]]="BB",IF(Tableau1[[#This Row],[Statut lancement]]="XXX","OK","NOK"))))</f>
        <v>#N/A</v>
      </c>
      <c r="U705" s="18"/>
      <c r="V705" s="77"/>
      <c r="W705" s="77"/>
      <c r="X705" s="78"/>
      <c r="Y705" s="77" t="s">
        <v>118</v>
      </c>
      <c r="Z705" s="77"/>
      <c r="AA705" s="78"/>
      <c r="AB705" s="77"/>
      <c r="AC705" s="77" t="e">
        <f>VLOOKUP(Tableau1[[#This Row],[POposte]],Tableau8[#All],18,FALSE)</f>
        <v>#N/A</v>
      </c>
      <c r="AD705" s="236" t="str">
        <f>CONCATENATE(Tableau1[[#This Row],[Nº pièce référence]],Tableau1[[#This Row],[Poste de réf.]])</f>
        <v/>
      </c>
      <c r="AE705" s="237" t="e">
        <f>VLOOKUP(Tableau1[[#This Row],[POposte]],Tableau5[#All],5,FALSE)</f>
        <v>#N/A</v>
      </c>
      <c r="AF705" s="238" t="s">
        <v>52</v>
      </c>
      <c r="AG705" s="237" t="e">
        <f>VLOOKUP(Tableau1[[#This Row],[POposte]],Tableau5[#All],6,FALSE)</f>
        <v>#N/A</v>
      </c>
      <c r="AH705" s="238" t="s">
        <v>52</v>
      </c>
      <c r="AI705" s="239" t="e">
        <f>Tableau1[[#This Row],[Montant Engagé PO]]-Tableau1[[#This Row],[Montant Liquidé]]</f>
        <v>#N/A</v>
      </c>
      <c r="AJ705" s="237" t="e">
        <f>VLOOKUP(Tableau1[[#This Row],[POposte]],Tableau5[#All],3,FALSE)</f>
        <v>#N/A</v>
      </c>
      <c r="AK705" s="237" t="e">
        <f>VLOOKUP(Tableau1[[#This Row],[POposte]],Tableau5[#All],4,FALSE)</f>
        <v>#N/A</v>
      </c>
      <c r="AL705" s="147" t="s">
        <v>97</v>
      </c>
      <c r="AM705" s="244" t="e">
        <f>VLOOKUP(Tableau1[[#This Row],[POposte]],Tableau8[],9,FALSE)</f>
        <v>#N/A</v>
      </c>
      <c r="AN705" s="241" t="e">
        <f>VLOOKUP(Tableau1[[#This Row],[POposte]],Tableau8[],16,FALSE)</f>
        <v>#N/A</v>
      </c>
      <c r="AO705" s="200" t="e">
        <f>VLOOKUP(Tableau1[[#This Row],[POposte]],Tableau8[],17,FALSE)</f>
        <v>#N/A</v>
      </c>
      <c r="AP705" s="1" t="e">
        <f>VLOOKUP(Tableau1[[#This Row],[POposte]],Tableau13[#All],10,FALSE)</f>
        <v>#N/A</v>
      </c>
      <c r="AQ705" s="1" t="e">
        <f>VLOOKUP(MID(Tableau1[[#This Row],[Codenva]],1,2),Tableau36[],2,FALSE)</f>
        <v>#N/A</v>
      </c>
      <c r="AR705" s="1" t="e">
        <f>VLOOKUP(Tableau1[[#This Row],[POposte]],Tableau13[#All],16,FALSE)</f>
        <v>#N/A</v>
      </c>
      <c r="AS705" s="285" t="e">
        <f>Tableau1[[#This Row],[KRC]]&amp;Tableau1[[#This Row],[Poste KRC]]</f>
        <v>#N/A</v>
      </c>
      <c r="AT705" s="1" t="e">
        <f>VLOOKUP(Tableau1[[#This Row],[Colonne3]],Tableau6[[#All],[krcposte]:[description ]],2,FALSE)</f>
        <v>#N/A</v>
      </c>
    </row>
    <row r="706" spans="1:46" hidden="1" x14ac:dyDescent="0.35">
      <c r="A706" s="1">
        <f>Tableau1[[#This Row],[Nº pièce référence]]</f>
        <v>0</v>
      </c>
      <c r="B706" s="124" t="s">
        <v>2000</v>
      </c>
      <c r="C706" s="1" t="s">
        <v>347</v>
      </c>
      <c r="D706" s="167" t="s">
        <v>2390</v>
      </c>
      <c r="E706" s="159" t="s">
        <v>2391</v>
      </c>
      <c r="F706" s="160"/>
      <c r="G706" s="134"/>
      <c r="H706" s="75">
        <v>44082</v>
      </c>
      <c r="I706" s="42">
        <v>21541</v>
      </c>
      <c r="J706" s="76"/>
      <c r="K706" s="112" t="s">
        <v>1722</v>
      </c>
      <c r="L706" s="159"/>
      <c r="M706" s="42"/>
      <c r="N706" s="42"/>
      <c r="O706" s="42"/>
      <c r="P706" s="42"/>
      <c r="Q706" s="112" t="s">
        <v>1722</v>
      </c>
      <c r="R706" s="226" t="e">
        <f>VLOOKUP(Tableau1[[#This Row],[POposte]],Tableau8[],15,FALSE)</f>
        <v>#N/A</v>
      </c>
      <c r="S706" s="226" t="e">
        <f>VLOOKUP(Tableau1[[#This Row],[POposte]],Tableau8[],14,FALSE)</f>
        <v>#N/A</v>
      </c>
      <c r="T706" s="112" t="e">
        <f>IF(Tableau1[[#This Row],[Strat lancement]]="A0",IF(Tableau1[[#This Row],[Statut lancement]]="X","OK","NOK"),IF(Tableau1[[#This Row],[Strat lancement]]="AA",IF(Tableau1[[#This Row],[Statut lancement]]="XX","OK","NOK"),IF(Tableau1[[#This Row],[Strat lancement]]="BB",IF(Tableau1[[#This Row],[Statut lancement]]="XXX","OK","NOK"))))</f>
        <v>#N/A</v>
      </c>
      <c r="U706" s="18"/>
      <c r="V706" s="77"/>
      <c r="W706" s="77"/>
      <c r="X706" s="78"/>
      <c r="Y706" s="77" t="s">
        <v>2391</v>
      </c>
      <c r="Z706" s="77"/>
      <c r="AA706" s="78"/>
      <c r="AB706" s="77"/>
      <c r="AC706" s="77" t="e">
        <f>VLOOKUP(Tableau1[[#This Row],[POposte]],Tableau8[#All],18,FALSE)</f>
        <v>#N/A</v>
      </c>
      <c r="AD706" s="236" t="str">
        <f>CONCATENATE(Tableau1[[#This Row],[Nº pièce référence]],Tableau1[[#This Row],[Poste de réf.]])</f>
        <v/>
      </c>
      <c r="AE706" s="237" t="e">
        <f>VLOOKUP(Tableau1[[#This Row],[POposte]],Tableau5[#All],5,FALSE)</f>
        <v>#N/A</v>
      </c>
      <c r="AF706" s="238" t="s">
        <v>52</v>
      </c>
      <c r="AG706" s="237" t="e">
        <f>VLOOKUP(Tableau1[[#This Row],[POposte]],Tableau5[#All],6,FALSE)</f>
        <v>#N/A</v>
      </c>
      <c r="AH706" s="238" t="s">
        <v>52</v>
      </c>
      <c r="AI706" s="239" t="e">
        <f>Tableau1[[#This Row],[Montant Engagé PO]]-Tableau1[[#This Row],[Montant Liquidé]]</f>
        <v>#N/A</v>
      </c>
      <c r="AJ706" s="237" t="e">
        <f>VLOOKUP(Tableau1[[#This Row],[POposte]],Tableau5[#All],3,FALSE)</f>
        <v>#N/A</v>
      </c>
      <c r="AK706" s="237" t="e">
        <f>VLOOKUP(Tableau1[[#This Row],[POposte]],Tableau5[#All],4,FALSE)</f>
        <v>#N/A</v>
      </c>
      <c r="AL706" s="147" t="s">
        <v>97</v>
      </c>
      <c r="AM706" s="244" t="e">
        <f>VLOOKUP(Tableau1[[#This Row],[POposte]],Tableau8[],9,FALSE)</f>
        <v>#N/A</v>
      </c>
      <c r="AN706" s="241" t="e">
        <f>VLOOKUP(Tableau1[[#This Row],[POposte]],Tableau8[],16,FALSE)</f>
        <v>#N/A</v>
      </c>
      <c r="AO706" s="200" t="e">
        <f>VLOOKUP(Tableau1[[#This Row],[POposte]],Tableau8[],17,FALSE)</f>
        <v>#N/A</v>
      </c>
      <c r="AP706" s="1" t="e">
        <f>VLOOKUP(Tableau1[[#This Row],[POposte]],Tableau13[#All],10,FALSE)</f>
        <v>#N/A</v>
      </c>
      <c r="AQ706" s="1" t="e">
        <f>VLOOKUP(MID(Tableau1[[#This Row],[Codenva]],1,2),Tableau36[],2,FALSE)</f>
        <v>#N/A</v>
      </c>
      <c r="AR706" s="1" t="e">
        <f>VLOOKUP(Tableau1[[#This Row],[POposte]],Tableau13[#All],16,FALSE)</f>
        <v>#N/A</v>
      </c>
      <c r="AS706" s="285" t="e">
        <f>Tableau1[[#This Row],[KRC]]&amp;Tableau1[[#This Row],[Poste KRC]]</f>
        <v>#N/A</v>
      </c>
      <c r="AT706" s="1" t="e">
        <f>VLOOKUP(Tableau1[[#This Row],[Colonne3]],Tableau6[[#All],[krcposte]:[description ]],2,FALSE)</f>
        <v>#N/A</v>
      </c>
    </row>
    <row r="707" spans="1:46" hidden="1" x14ac:dyDescent="0.35">
      <c r="A707" s="1">
        <f>Tableau1[[#This Row],[Nº pièce référence]]</f>
        <v>0</v>
      </c>
      <c r="B707" s="124" t="s">
        <v>2335</v>
      </c>
      <c r="C707" s="1" t="s">
        <v>347</v>
      </c>
      <c r="D707" s="159" t="s">
        <v>2392</v>
      </c>
      <c r="E707" s="159" t="s">
        <v>2393</v>
      </c>
      <c r="F707" s="74">
        <v>41660.71</v>
      </c>
      <c r="G707" s="123"/>
      <c r="H707" s="75">
        <v>44095</v>
      </c>
      <c r="I707" s="42">
        <v>22496</v>
      </c>
      <c r="J707" s="73"/>
      <c r="K707" s="73"/>
      <c r="L707" s="1"/>
      <c r="M707" s="42"/>
      <c r="N707" s="42"/>
      <c r="O707" s="42"/>
      <c r="P707" s="42"/>
      <c r="Q707" s="73"/>
      <c r="R707" s="226" t="e">
        <f>VLOOKUP(Tableau1[[#This Row],[POposte]],Tableau8[],15,FALSE)</f>
        <v>#N/A</v>
      </c>
      <c r="S707" s="226" t="e">
        <f>VLOOKUP(Tableau1[[#This Row],[POposte]],Tableau8[],14,FALSE)</f>
        <v>#N/A</v>
      </c>
      <c r="T707" s="75" t="e">
        <f>IF(Tableau1[[#This Row],[Strat lancement]]="A0",IF(Tableau1[[#This Row],[Statut lancement]]="X","OK","NOK"),IF(Tableau1[[#This Row],[Strat lancement]]="AA",IF(Tableau1[[#This Row],[Statut lancement]]="XX","OK","NOK"),IF(Tableau1[[#This Row],[Strat lancement]]="BB",IF(Tableau1[[#This Row],[Statut lancement]]="XXX","OK","NOK"))))</f>
        <v>#N/A</v>
      </c>
      <c r="U707" s="193"/>
      <c r="V707" s="1"/>
      <c r="W707" s="1"/>
      <c r="X707" s="2"/>
      <c r="Y707" s="1" t="s">
        <v>2392</v>
      </c>
      <c r="Z707" s="1"/>
      <c r="AA707" s="2"/>
      <c r="AB707" s="1"/>
      <c r="AC707" s="1" t="e">
        <f>VLOOKUP(Tableau1[[#This Row],[POposte]],Tableau8[#All],18,FALSE)</f>
        <v>#N/A</v>
      </c>
      <c r="AD707" s="236" t="str">
        <f>CONCATENATE(Tableau1[[#This Row],[Nº pièce référence]],Tableau1[[#This Row],[Poste de réf.]])</f>
        <v/>
      </c>
      <c r="AE707" s="237" t="e">
        <f>VLOOKUP(Tableau1[[#This Row],[POposte]],Tableau5[#All],5,FALSE)</f>
        <v>#N/A</v>
      </c>
      <c r="AF707" s="238" t="s">
        <v>52</v>
      </c>
      <c r="AG707" s="237" t="e">
        <f>VLOOKUP(Tableau1[[#This Row],[POposte]],Tableau5[#All],6,FALSE)</f>
        <v>#N/A</v>
      </c>
      <c r="AH707" s="238" t="s">
        <v>52</v>
      </c>
      <c r="AI707" s="239" t="e">
        <f>Tableau1[[#This Row],[Montant Engagé PO]]-Tableau1[[#This Row],[Montant Liquidé]]</f>
        <v>#N/A</v>
      </c>
      <c r="AJ707" s="237" t="e">
        <f>VLOOKUP(Tableau1[[#This Row],[POposte]],Tableau5[#All],3,FALSE)</f>
        <v>#N/A</v>
      </c>
      <c r="AK707" s="237" t="e">
        <f>VLOOKUP(Tableau1[[#This Row],[POposte]],Tableau5[#All],4,FALSE)</f>
        <v>#N/A</v>
      </c>
      <c r="AL707" s="158" t="s">
        <v>97</v>
      </c>
      <c r="AM707" s="244" t="e">
        <f>VLOOKUP(Tableau1[[#This Row],[POposte]],Tableau8[],9,FALSE)</f>
        <v>#N/A</v>
      </c>
      <c r="AN707" s="241" t="e">
        <f>VLOOKUP(Tableau1[[#This Row],[POposte]],Tableau8[],16,FALSE)</f>
        <v>#N/A</v>
      </c>
      <c r="AO707" s="200" t="e">
        <f>VLOOKUP(Tableau1[[#This Row],[POposte]],Tableau8[],17,FALSE)</f>
        <v>#N/A</v>
      </c>
      <c r="AP707" s="1" t="e">
        <f>VLOOKUP(Tableau1[[#This Row],[POposte]],Tableau13[#All],10,FALSE)</f>
        <v>#N/A</v>
      </c>
      <c r="AQ707" s="1" t="e">
        <f>VLOOKUP(MID(Tableau1[[#This Row],[Codenva]],1,2),Tableau36[],2,FALSE)</f>
        <v>#N/A</v>
      </c>
      <c r="AR707" s="1" t="e">
        <f>VLOOKUP(Tableau1[[#This Row],[POposte]],Tableau13[#All],16,FALSE)</f>
        <v>#N/A</v>
      </c>
      <c r="AS707" s="285" t="e">
        <f>Tableau1[[#This Row],[KRC]]&amp;Tableau1[[#This Row],[Poste KRC]]</f>
        <v>#N/A</v>
      </c>
      <c r="AT707" s="1" t="e">
        <f>VLOOKUP(Tableau1[[#This Row],[Colonne3]],Tableau6[[#All],[krcposte]:[description ]],2,FALSE)</f>
        <v>#N/A</v>
      </c>
    </row>
    <row r="708" spans="1:46" hidden="1" x14ac:dyDescent="0.35">
      <c r="A708" s="1">
        <f>Tableau1[[#This Row],[Nº pièce référence]]</f>
        <v>0</v>
      </c>
      <c r="B708" s="124" t="s">
        <v>2000</v>
      </c>
      <c r="C708" s="1" t="s">
        <v>347</v>
      </c>
      <c r="D708" s="159" t="s">
        <v>2394</v>
      </c>
      <c r="E708" s="159" t="s">
        <v>2395</v>
      </c>
      <c r="F708" s="160">
        <f>17000000*1.21</f>
        <v>20570000</v>
      </c>
      <c r="G708" s="134"/>
      <c r="H708" s="75">
        <v>44082</v>
      </c>
      <c r="I708" s="42">
        <v>21541</v>
      </c>
      <c r="J708" s="76"/>
      <c r="K708" s="112" t="s">
        <v>1722</v>
      </c>
      <c r="L708" s="159"/>
      <c r="M708" s="42"/>
      <c r="N708" s="42"/>
      <c r="O708" s="42"/>
      <c r="P708" s="42"/>
      <c r="Q708" s="112" t="s">
        <v>1722</v>
      </c>
      <c r="R708" s="226" t="e">
        <f>VLOOKUP(Tableau1[[#This Row],[POposte]],Tableau8[],15,FALSE)</f>
        <v>#N/A</v>
      </c>
      <c r="S708" s="226" t="e">
        <f>VLOOKUP(Tableau1[[#This Row],[POposte]],Tableau8[],14,FALSE)</f>
        <v>#N/A</v>
      </c>
      <c r="T708" s="112" t="e">
        <f>IF(Tableau1[[#This Row],[Strat lancement]]="A0",IF(Tableau1[[#This Row],[Statut lancement]]="X","OK","NOK"),IF(Tableau1[[#This Row],[Strat lancement]]="AA",IF(Tableau1[[#This Row],[Statut lancement]]="XX","OK","NOK"),IF(Tableau1[[#This Row],[Strat lancement]]="BB",IF(Tableau1[[#This Row],[Statut lancement]]="XXX","OK","NOK"))))</f>
        <v>#N/A</v>
      </c>
      <c r="U708" s="18"/>
      <c r="V708" s="77"/>
      <c r="W708" s="77"/>
      <c r="X708" s="78"/>
      <c r="Y708" s="77" t="e">
        <f>CONCATENATE(#REF!," - ",#REF!)</f>
        <v>#REF!</v>
      </c>
      <c r="Z708" s="77"/>
      <c r="AA708" s="78"/>
      <c r="AB708" s="77"/>
      <c r="AC708" s="77" t="e">
        <f>VLOOKUP(Tableau1[[#This Row],[POposte]],Tableau8[#All],18,FALSE)</f>
        <v>#N/A</v>
      </c>
      <c r="AD708" s="236" t="str">
        <f>CONCATENATE(Tableau1[[#This Row],[Nº pièce référence]],Tableau1[[#This Row],[Poste de réf.]])</f>
        <v/>
      </c>
      <c r="AE708" s="237" t="e">
        <f>VLOOKUP(Tableau1[[#This Row],[POposte]],Tableau5[#All],5,FALSE)</f>
        <v>#N/A</v>
      </c>
      <c r="AF708" s="238" t="s">
        <v>52</v>
      </c>
      <c r="AG708" s="237" t="e">
        <f>VLOOKUP(Tableau1[[#This Row],[POposte]],Tableau5[#All],6,FALSE)</f>
        <v>#N/A</v>
      </c>
      <c r="AH708" s="238" t="s">
        <v>52</v>
      </c>
      <c r="AI708" s="239" t="e">
        <f>Tableau1[[#This Row],[Montant Engagé PO]]-Tableau1[[#This Row],[Montant Liquidé]]</f>
        <v>#N/A</v>
      </c>
      <c r="AJ708" s="237" t="e">
        <f>VLOOKUP(Tableau1[[#This Row],[POposte]],Tableau5[#All],3,FALSE)</f>
        <v>#N/A</v>
      </c>
      <c r="AK708" s="237" t="e">
        <f>VLOOKUP(Tableau1[[#This Row],[POposte]],Tableau5[#All],4,FALSE)</f>
        <v>#N/A</v>
      </c>
      <c r="AL708" s="147" t="s">
        <v>97</v>
      </c>
      <c r="AM708" s="244" t="e">
        <f>VLOOKUP(Tableau1[[#This Row],[POposte]],Tableau8[],9,FALSE)</f>
        <v>#N/A</v>
      </c>
      <c r="AN708" s="241" t="e">
        <f>VLOOKUP(Tableau1[[#This Row],[POposte]],Tableau8[],16,FALSE)</f>
        <v>#N/A</v>
      </c>
      <c r="AO708" s="200" t="e">
        <f>VLOOKUP(Tableau1[[#This Row],[POposte]],Tableau8[],17,FALSE)</f>
        <v>#N/A</v>
      </c>
      <c r="AP708" s="1" t="e">
        <f>VLOOKUP(Tableau1[[#This Row],[POposte]],Tableau13[#All],10,FALSE)</f>
        <v>#N/A</v>
      </c>
      <c r="AQ708" s="1" t="e">
        <f>VLOOKUP(MID(Tableau1[[#This Row],[Codenva]],1,2),Tableau36[],2,FALSE)</f>
        <v>#N/A</v>
      </c>
      <c r="AR708" s="1" t="e">
        <f>VLOOKUP(Tableau1[[#This Row],[POposte]],Tableau13[#All],16,FALSE)</f>
        <v>#N/A</v>
      </c>
      <c r="AS708" s="285" t="e">
        <f>Tableau1[[#This Row],[KRC]]&amp;Tableau1[[#This Row],[Poste KRC]]</f>
        <v>#N/A</v>
      </c>
      <c r="AT708" s="1" t="e">
        <f>VLOOKUP(Tableau1[[#This Row],[Colonne3]],Tableau6[[#All],[krcposte]:[description ]],2,FALSE)</f>
        <v>#N/A</v>
      </c>
    </row>
    <row r="709" spans="1:46" hidden="1" x14ac:dyDescent="0.35">
      <c r="A709" s="1">
        <f>Tableau1[[#This Row],[Nº pièce référence]]</f>
        <v>0</v>
      </c>
      <c r="B709" s="124"/>
      <c r="C709" s="1"/>
      <c r="D709" s="1"/>
      <c r="E709" s="1"/>
      <c r="F709" s="178"/>
      <c r="G709" s="123"/>
      <c r="H709" s="73"/>
      <c r="I709" s="42"/>
      <c r="J709" s="73"/>
      <c r="K709" s="73"/>
      <c r="L709" s="1"/>
      <c r="M709" s="42"/>
      <c r="N709" s="42"/>
      <c r="O709" s="42"/>
      <c r="P709" s="42"/>
      <c r="Q709" s="73"/>
      <c r="R709" s="226" t="e">
        <f>VLOOKUP(Tableau1[[#This Row],[POposte]],Tableau8[],15,FALSE)</f>
        <v>#N/A</v>
      </c>
      <c r="S709" s="226" t="e">
        <f>VLOOKUP(Tableau1[[#This Row],[POposte]],Tableau8[],14,FALSE)</f>
        <v>#N/A</v>
      </c>
      <c r="T709" s="75" t="e">
        <f>IF(Tableau1[[#This Row],[Strat lancement]]="A0",IF(Tableau1[[#This Row],[Statut lancement]]="X","OK","NOK"),IF(Tableau1[[#This Row],[Strat lancement]]="AA",IF(Tableau1[[#This Row],[Statut lancement]]="XX","OK","NOK"),IF(Tableau1[[#This Row],[Strat lancement]]="BB",IF(Tableau1[[#This Row],[Statut lancement]]="XXX","OK","NOK"))))</f>
        <v>#N/A</v>
      </c>
      <c r="U709" s="193"/>
      <c r="V709" s="1"/>
      <c r="W709" s="1"/>
      <c r="X709" s="2"/>
      <c r="Y709" s="1"/>
      <c r="Z709" s="1"/>
      <c r="AA709" s="2"/>
      <c r="AB709" s="1" t="s">
        <v>220</v>
      </c>
      <c r="AC709" s="1" t="e">
        <f>VLOOKUP(Tableau1[[#This Row],[POposte]],Tableau8[#All],18,FALSE)</f>
        <v>#N/A</v>
      </c>
      <c r="AD709" s="236" t="str">
        <f>CONCATENATE(Tableau1[[#This Row],[Nº pièce référence]],Tableau1[[#This Row],[Poste de réf.]])</f>
        <v/>
      </c>
      <c r="AE709" s="237" t="e">
        <f>VLOOKUP(Tableau1[[#This Row],[POposte]],Tableau5[#All],5,FALSE)</f>
        <v>#N/A</v>
      </c>
      <c r="AF709" s="238" t="s">
        <v>52</v>
      </c>
      <c r="AG709" s="237" t="e">
        <f>VLOOKUP(Tableau1[[#This Row],[POposte]],Tableau5[#All],6,FALSE)</f>
        <v>#N/A</v>
      </c>
      <c r="AH709" s="238" t="s">
        <v>52</v>
      </c>
      <c r="AI709" s="239" t="e">
        <f>Tableau1[[#This Row],[Montant Engagé PO]]-Tableau1[[#This Row],[Montant Liquidé]]</f>
        <v>#N/A</v>
      </c>
      <c r="AJ709" s="237" t="e">
        <f>VLOOKUP(Tableau1[[#This Row],[POposte]],Tableau5[#All],3,FALSE)</f>
        <v>#N/A</v>
      </c>
      <c r="AK709" s="237" t="e">
        <f>VLOOKUP(Tableau1[[#This Row],[POposte]],Tableau5[#All],4,FALSE)</f>
        <v>#N/A</v>
      </c>
      <c r="AL709" s="158"/>
      <c r="AM709" s="243" t="e">
        <f>VLOOKUP(Tableau1[[#This Row],[POposte]],Tableau8[],9,FALSE)</f>
        <v>#N/A</v>
      </c>
      <c r="AN709" s="241" t="e">
        <f>VLOOKUP(Tableau1[[#This Row],[POposte]],Tableau8[],16,FALSE)</f>
        <v>#N/A</v>
      </c>
      <c r="AO709" s="200" t="e">
        <f>VLOOKUP(Tableau1[[#This Row],[POposte]],Tableau8[],17,FALSE)</f>
        <v>#N/A</v>
      </c>
      <c r="AP709" s="1" t="e">
        <f>VLOOKUP(Tableau1[[#This Row],[POposte]],Tableau13[#All],10,FALSE)</f>
        <v>#N/A</v>
      </c>
      <c r="AQ709" s="1" t="e">
        <f>VLOOKUP(MID(Tableau1[[#This Row],[Codenva]],1,2),Tableau36[],2,FALSE)</f>
        <v>#N/A</v>
      </c>
      <c r="AR709" s="1" t="e">
        <f>VLOOKUP(Tableau1[[#This Row],[POposte]],Tableau13[#All],16,FALSE)</f>
        <v>#N/A</v>
      </c>
      <c r="AS709" s="285" t="e">
        <f>Tableau1[[#This Row],[KRC]]&amp;Tableau1[[#This Row],[Poste KRC]]</f>
        <v>#N/A</v>
      </c>
      <c r="AT709" s="1" t="e">
        <f>VLOOKUP(Tableau1[[#This Row],[Colonne3]],Tableau6[[#All],[krcposte]:[description ]],2,FALSE)</f>
        <v>#N/A</v>
      </c>
    </row>
    <row r="710" spans="1:46" hidden="1" x14ac:dyDescent="0.35">
      <c r="A710" s="1" t="str">
        <f>Tableau1[[#This Row],[Nº pièce référence]]</f>
        <v>4500686361</v>
      </c>
      <c r="B710" s="124"/>
      <c r="C710" s="1"/>
      <c r="D710" s="1"/>
      <c r="E710" s="1" t="s">
        <v>2396</v>
      </c>
      <c r="F710" s="178"/>
      <c r="G710" s="123"/>
      <c r="H710" s="73"/>
      <c r="I710" s="42"/>
      <c r="J710" s="73"/>
      <c r="K710" s="73"/>
      <c r="L710" s="1" t="s">
        <v>221</v>
      </c>
      <c r="M710" s="42"/>
      <c r="N710" s="42"/>
      <c r="O710" s="42"/>
      <c r="P710" s="42"/>
      <c r="Q710" s="73"/>
      <c r="R710" s="226" t="str">
        <f>VLOOKUP(Tableau1[[#This Row],[POposte]],Tableau8[],15,FALSE)</f>
        <v>A0</v>
      </c>
      <c r="S710" s="226" t="str">
        <f>VLOOKUP(Tableau1[[#This Row],[POposte]],Tableau8[],14,FALSE)</f>
        <v>X</v>
      </c>
      <c r="T710" s="75" t="str">
        <f>IF(Tableau1[[#This Row],[Strat lancement]]="A0",IF(Tableau1[[#This Row],[Statut lancement]]="X","OK","NOK"),IF(Tableau1[[#This Row],[Strat lancement]]="AA",IF(Tableau1[[#This Row],[Statut lancement]]="XX","OK","NOK"),IF(Tableau1[[#This Row],[Strat lancement]]="BB",IF(Tableau1[[#This Row],[Statut lancement]]="XXX","OK","NOK"))))</f>
        <v>OK</v>
      </c>
      <c r="U710" s="193"/>
      <c r="V710" s="1" t="s">
        <v>2397</v>
      </c>
      <c r="W710" s="1" t="s">
        <v>88</v>
      </c>
      <c r="X710" s="2"/>
      <c r="Y710" s="1" t="s">
        <v>1174</v>
      </c>
      <c r="Z710" s="1"/>
      <c r="AA710" s="2"/>
      <c r="AB710" s="1"/>
      <c r="AC710" s="1" t="str">
        <f>VLOOKUP(Tableau1[[#This Row],[POposte]],Tableau8[#All],18,FALSE)</f>
        <v/>
      </c>
      <c r="AD710" s="236" t="str">
        <f>CONCATENATE(Tableau1[[#This Row],[Nº pièce référence]],Tableau1[[#This Row],[Poste de réf.]])</f>
        <v>450068636110</v>
      </c>
      <c r="AE710" s="237">
        <f>VLOOKUP(Tableau1[[#This Row],[POposte]],Tableau5[#All],5,FALSE)</f>
        <v>384.06</v>
      </c>
      <c r="AF710" s="238" t="s">
        <v>52</v>
      </c>
      <c r="AG710" s="237">
        <f>VLOOKUP(Tableau1[[#This Row],[POposte]],Tableau5[#All],6,FALSE)</f>
        <v>384.06</v>
      </c>
      <c r="AH710" s="238" t="s">
        <v>52</v>
      </c>
      <c r="AI710" s="239">
        <f>Tableau1[[#This Row],[Montant Engagé PO]]-Tableau1[[#This Row],[Montant Liquidé]]</f>
        <v>0</v>
      </c>
      <c r="AJ710" s="237" t="str">
        <f>VLOOKUP(Tableau1[[#This Row],[POposte]],Tableau5[#All],3,FALSE)</f>
        <v>300020870</v>
      </c>
      <c r="AK710" s="237" t="str">
        <f>VLOOKUP(Tableau1[[#This Row],[POposte]],Tableau5[#All],4,FALSE)</f>
        <v>6</v>
      </c>
      <c r="AL710" s="146" t="str">
        <f>VLOOKUP(Tableau1[[#This Row],[POposte]],Tableau5[#All],2,FALSE)</f>
        <v>255223121102</v>
      </c>
      <c r="AM710" s="243" t="str">
        <f>VLOOKUP(Tableau1[[#This Row],[POposte]],Tableau8[],9,FALSE)</f>
        <v>Z</v>
      </c>
      <c r="AN710" s="241">
        <f>VLOOKUP(Tableau1[[#This Row],[POposte]],Tableau8[],16,FALSE)</f>
        <v>1</v>
      </c>
      <c r="AO710" s="200">
        <f>VLOOKUP(Tableau1[[#This Row],[POposte]],Tableau8[],17,FALSE)</f>
        <v>0</v>
      </c>
      <c r="AP710" s="1" t="str">
        <f>VLOOKUP(Tableau1[[#This Row],[POposte]],Tableau13[#All],10,FALSE)</f>
        <v>4100</v>
      </c>
      <c r="AQ710" s="1" t="str">
        <f>VLOOKUP(MID(Tableau1[[#This Row],[Codenva]],1,2),Tableau36[],2,FALSE)</f>
        <v>Diverse Uitgaven die niet tot overheidsopdrachten behoren (4100)</v>
      </c>
      <c r="AR710" s="1" t="str">
        <f>VLOOKUP(Tableau1[[#This Row],[POposte]],Tableau13[#All],16,FALSE)</f>
        <v/>
      </c>
      <c r="AS710" s="285" t="str">
        <f>Tableau1[[#This Row],[KRC]]&amp;Tableau1[[#This Row],[Poste KRC]]</f>
        <v>3000208706</v>
      </c>
      <c r="AT710" s="1" t="e">
        <f>VLOOKUP(Tableau1[[#This Row],[Colonne3]],Tableau6[[#All],[krcposte]:[description ]],2,FALSE)</f>
        <v>#N/A</v>
      </c>
    </row>
    <row r="711" spans="1:46" hidden="1" x14ac:dyDescent="0.35">
      <c r="A711" s="1" t="str">
        <f>Tableau1[[#This Row],[Nº pièce référence]]</f>
        <v>4500688334</v>
      </c>
      <c r="B711" s="124"/>
      <c r="C711" s="1"/>
      <c r="D711" s="1"/>
      <c r="E711" s="1" t="s">
        <v>799</v>
      </c>
      <c r="F711" s="178"/>
      <c r="G711" s="123"/>
      <c r="H711" s="73"/>
      <c r="I711" s="42"/>
      <c r="J711" s="73"/>
      <c r="K711" s="73"/>
      <c r="L711" s="1" t="s">
        <v>221</v>
      </c>
      <c r="M711" s="42"/>
      <c r="N711" s="42"/>
      <c r="O711" s="42"/>
      <c r="P711" s="42"/>
      <c r="Q711" s="73"/>
      <c r="R711" s="226" t="str">
        <f>VLOOKUP(Tableau1[[#This Row],[POposte]],Tableau8[],15,FALSE)</f>
        <v>A0</v>
      </c>
      <c r="S711" s="226" t="str">
        <f>VLOOKUP(Tableau1[[#This Row],[POposte]],Tableau8[],14,FALSE)</f>
        <v>X</v>
      </c>
      <c r="T711" s="75" t="str">
        <f>IF(Tableau1[[#This Row],[Strat lancement]]="A0",IF(Tableau1[[#This Row],[Statut lancement]]="X","OK","NOK"),IF(Tableau1[[#This Row],[Strat lancement]]="AA",IF(Tableau1[[#This Row],[Statut lancement]]="XX","OK","NOK"),IF(Tableau1[[#This Row],[Strat lancement]]="BB",IF(Tableau1[[#This Row],[Statut lancement]]="XXX","OK","NOK"))))</f>
        <v>OK</v>
      </c>
      <c r="U711" s="193"/>
      <c r="V711" s="1" t="s">
        <v>2398</v>
      </c>
      <c r="W711" s="1" t="s">
        <v>88</v>
      </c>
      <c r="X711" s="2"/>
      <c r="Y711" s="1" t="s">
        <v>1499</v>
      </c>
      <c r="Z711" s="1"/>
      <c r="AA711" s="2"/>
      <c r="AB711" s="1"/>
      <c r="AC711" s="1" t="str">
        <f>VLOOKUP(Tableau1[[#This Row],[POposte]],Tableau8[#All],18,FALSE)</f>
        <v/>
      </c>
      <c r="AD711" s="236" t="str">
        <f>CONCATENATE(Tableau1[[#This Row],[Nº pièce référence]],Tableau1[[#This Row],[Poste de réf.]])</f>
        <v>450068833410</v>
      </c>
      <c r="AE711" s="237">
        <f>VLOOKUP(Tableau1[[#This Row],[POposte]],Tableau5[#All],5,FALSE)</f>
        <v>295.36</v>
      </c>
      <c r="AF711" s="238" t="s">
        <v>52</v>
      </c>
      <c r="AG711" s="237">
        <f>VLOOKUP(Tableau1[[#This Row],[POposte]],Tableau5[#All],6,FALSE)</f>
        <v>295.36</v>
      </c>
      <c r="AH711" s="238" t="s">
        <v>52</v>
      </c>
      <c r="AI711" s="239">
        <f>Tableau1[[#This Row],[Montant Engagé PO]]-Tableau1[[#This Row],[Montant Liquidé]]</f>
        <v>0</v>
      </c>
      <c r="AJ711" s="237" t="str">
        <f>VLOOKUP(Tableau1[[#This Row],[POposte]],Tableau5[#All],3,FALSE)</f>
        <v>300020861</v>
      </c>
      <c r="AK711" s="237" t="str">
        <f>VLOOKUP(Tableau1[[#This Row],[POposte]],Tableau5[#All],4,FALSE)</f>
        <v>4</v>
      </c>
      <c r="AL711" s="146" t="str">
        <f>VLOOKUP(Tableau1[[#This Row],[POposte]],Tableau5[#All],2,FALSE)</f>
        <v>255223121102</v>
      </c>
      <c r="AM711" s="243" t="str">
        <f>VLOOKUP(Tableau1[[#This Row],[POposte]],Tableau8[],9,FALSE)</f>
        <v>Z</v>
      </c>
      <c r="AN711" s="241">
        <f>VLOOKUP(Tableau1[[#This Row],[POposte]],Tableau8[],16,FALSE)</f>
        <v>1</v>
      </c>
      <c r="AO711" s="200">
        <f>VLOOKUP(Tableau1[[#This Row],[POposte]],Tableau8[],17,FALSE)</f>
        <v>0</v>
      </c>
      <c r="AP711" s="1" t="str">
        <f>VLOOKUP(Tableau1[[#This Row],[POposte]],Tableau13[#All],10,FALSE)</f>
        <v>4100</v>
      </c>
      <c r="AQ711" s="1" t="str">
        <f>VLOOKUP(MID(Tableau1[[#This Row],[Codenva]],1,2),Tableau36[],2,FALSE)</f>
        <v>Diverse Uitgaven die niet tot overheidsopdrachten behoren (4100)</v>
      </c>
      <c r="AR711" s="1" t="str">
        <f>VLOOKUP(Tableau1[[#This Row],[POposte]],Tableau13[#All],16,FALSE)</f>
        <v/>
      </c>
      <c r="AS711" s="285" t="str">
        <f>Tableau1[[#This Row],[KRC]]&amp;Tableau1[[#This Row],[Poste KRC]]</f>
        <v>3000208614</v>
      </c>
      <c r="AT711" s="1" t="str">
        <f>VLOOKUP(Tableau1[[#This Row],[Colonne3]],Tableau6[[#All],[krcposte]:[description ]],2,FALSE)</f>
        <v>Consultance Taskforce</v>
      </c>
    </row>
    <row r="712" spans="1:46" hidden="1" x14ac:dyDescent="0.35">
      <c r="A712" s="1" t="str">
        <f>Tableau1[[#This Row],[Nº pièce référence]]</f>
        <v>4500690022</v>
      </c>
      <c r="B712" s="124"/>
      <c r="C712" s="1"/>
      <c r="D712" s="1"/>
      <c r="E712" s="1" t="s">
        <v>2396</v>
      </c>
      <c r="F712" s="178"/>
      <c r="G712" s="123"/>
      <c r="H712" s="73"/>
      <c r="I712" s="42"/>
      <c r="J712" s="73"/>
      <c r="K712" s="73"/>
      <c r="L712" s="1" t="s">
        <v>221</v>
      </c>
      <c r="M712" s="42"/>
      <c r="N712" s="42"/>
      <c r="O712" s="42"/>
      <c r="P712" s="42"/>
      <c r="Q712" s="73"/>
      <c r="R712" s="226" t="str">
        <f>VLOOKUP(Tableau1[[#This Row],[POposte]],Tableau8[],15,FALSE)</f>
        <v>A0</v>
      </c>
      <c r="S712" s="226" t="str">
        <f>VLOOKUP(Tableau1[[#This Row],[POposte]],Tableau8[],14,FALSE)</f>
        <v>X</v>
      </c>
      <c r="T712" s="75" t="str">
        <f>IF(Tableau1[[#This Row],[Strat lancement]]="A0",IF(Tableau1[[#This Row],[Statut lancement]]="X","OK","NOK"),IF(Tableau1[[#This Row],[Strat lancement]]="AA",IF(Tableau1[[#This Row],[Statut lancement]]="XX","OK","NOK"),IF(Tableau1[[#This Row],[Strat lancement]]="BB",IF(Tableau1[[#This Row],[Statut lancement]]="XXX","OK","NOK"))))</f>
        <v>OK</v>
      </c>
      <c r="U712" s="193"/>
      <c r="V712" s="1" t="s">
        <v>2399</v>
      </c>
      <c r="W712" s="1" t="s">
        <v>88</v>
      </c>
      <c r="X712" s="2"/>
      <c r="Y712" s="1" t="s">
        <v>1174</v>
      </c>
      <c r="Z712" s="1"/>
      <c r="AA712" s="2"/>
      <c r="AB712" s="1"/>
      <c r="AC712" s="1" t="str">
        <f>VLOOKUP(Tableau1[[#This Row],[POposte]],Tableau8[#All],18,FALSE)</f>
        <v/>
      </c>
      <c r="AD712" s="236" t="str">
        <f>CONCATENATE(Tableau1[[#This Row],[Nº pièce référence]],Tableau1[[#This Row],[Poste de réf.]])</f>
        <v>450069002210</v>
      </c>
      <c r="AE712" s="237">
        <f>VLOOKUP(Tableau1[[#This Row],[POposte]],Tableau5[#All],5,FALSE)</f>
        <v>431.39</v>
      </c>
      <c r="AF712" s="238" t="s">
        <v>52</v>
      </c>
      <c r="AG712" s="237">
        <f>VLOOKUP(Tableau1[[#This Row],[POposte]],Tableau5[#All],6,FALSE)</f>
        <v>431.39</v>
      </c>
      <c r="AH712" s="238" t="s">
        <v>52</v>
      </c>
      <c r="AI712" s="239">
        <f>Tableau1[[#This Row],[Montant Engagé PO]]-Tableau1[[#This Row],[Montant Liquidé]]</f>
        <v>0</v>
      </c>
      <c r="AJ712" s="237" t="str">
        <f>VLOOKUP(Tableau1[[#This Row],[POposte]],Tableau5[#All],3,FALSE)</f>
        <v>300020870</v>
      </c>
      <c r="AK712" s="237" t="str">
        <f>VLOOKUP(Tableau1[[#This Row],[POposte]],Tableau5[#All],4,FALSE)</f>
        <v>6</v>
      </c>
      <c r="AL712" s="146" t="str">
        <f>VLOOKUP(Tableau1[[#This Row],[POposte]],Tableau5[#All],2,FALSE)</f>
        <v>255223121102</v>
      </c>
      <c r="AM712" s="243" t="str">
        <f>VLOOKUP(Tableau1[[#This Row],[POposte]],Tableau8[],9,FALSE)</f>
        <v>Z</v>
      </c>
      <c r="AN712" s="241">
        <f>VLOOKUP(Tableau1[[#This Row],[POposte]],Tableau8[],16,FALSE)</f>
        <v>1</v>
      </c>
      <c r="AO712" s="200">
        <f>VLOOKUP(Tableau1[[#This Row],[POposte]],Tableau8[],17,FALSE)</f>
        <v>0</v>
      </c>
      <c r="AP712" s="1" t="str">
        <f>VLOOKUP(Tableau1[[#This Row],[POposte]],Tableau13[#All],10,FALSE)</f>
        <v>4100</v>
      </c>
      <c r="AQ712" s="1" t="str">
        <f>VLOOKUP(MID(Tableau1[[#This Row],[Codenva]],1,2),Tableau36[],2,FALSE)</f>
        <v>Diverse Uitgaven die niet tot overheidsopdrachten behoren (4100)</v>
      </c>
      <c r="AR712" s="1" t="str">
        <f>VLOOKUP(Tableau1[[#This Row],[POposte]],Tableau13[#All],16,FALSE)</f>
        <v/>
      </c>
      <c r="AS712" s="285" t="str">
        <f>Tableau1[[#This Row],[KRC]]&amp;Tableau1[[#This Row],[Poste KRC]]</f>
        <v>3000208706</v>
      </c>
      <c r="AT712" s="1" t="e">
        <f>VLOOKUP(Tableau1[[#This Row],[Colonne3]],Tableau6[[#All],[krcposte]:[description ]],2,FALSE)</f>
        <v>#N/A</v>
      </c>
    </row>
    <row r="713" spans="1:46" hidden="1" x14ac:dyDescent="0.35">
      <c r="A713" s="1" t="str">
        <f>Tableau1[[#This Row],[Nº pièce référence]]</f>
        <v>4500691528</v>
      </c>
      <c r="B713" s="124"/>
      <c r="C713" s="1"/>
      <c r="D713" s="1"/>
      <c r="E713" s="1" t="s">
        <v>2400</v>
      </c>
      <c r="F713" s="178"/>
      <c r="G713" s="123"/>
      <c r="H713" s="73"/>
      <c r="I713" s="42"/>
      <c r="J713" s="73"/>
      <c r="K713" s="73"/>
      <c r="L713" s="1" t="s">
        <v>221</v>
      </c>
      <c r="M713" s="42"/>
      <c r="N713" s="42"/>
      <c r="O713" s="42"/>
      <c r="P713" s="42"/>
      <c r="Q713" s="73"/>
      <c r="R713" s="226" t="str">
        <f>VLOOKUP(Tableau1[[#This Row],[POposte]],Tableau8[],15,FALSE)</f>
        <v>A0</v>
      </c>
      <c r="S713" s="226" t="str">
        <f>VLOOKUP(Tableau1[[#This Row],[POposte]],Tableau8[],14,FALSE)</f>
        <v>X</v>
      </c>
      <c r="T713" s="75" t="str">
        <f>IF(Tableau1[[#This Row],[Strat lancement]]="A0",IF(Tableau1[[#This Row],[Statut lancement]]="X","OK","NOK"),IF(Tableau1[[#This Row],[Strat lancement]]="AA",IF(Tableau1[[#This Row],[Statut lancement]]="XX","OK","NOK"),IF(Tableau1[[#This Row],[Strat lancement]]="BB",IF(Tableau1[[#This Row],[Statut lancement]]="XXX","OK","NOK"))))</f>
        <v>OK</v>
      </c>
      <c r="U713" s="193"/>
      <c r="V713" s="1" t="s">
        <v>2401</v>
      </c>
      <c r="W713" s="1" t="s">
        <v>88</v>
      </c>
      <c r="X713" s="2"/>
      <c r="Y713" s="1" t="s">
        <v>2402</v>
      </c>
      <c r="Z713" s="1"/>
      <c r="AA713" s="2"/>
      <c r="AB713" s="1"/>
      <c r="AC713" s="1" t="str">
        <f>VLOOKUP(Tableau1[[#This Row],[POposte]],Tableau8[#All],18,FALSE)</f>
        <v/>
      </c>
      <c r="AD713" s="236" t="str">
        <f>CONCATENATE(Tableau1[[#This Row],[Nº pièce référence]],Tableau1[[#This Row],[Poste de réf.]])</f>
        <v>450069152810</v>
      </c>
      <c r="AE713" s="237">
        <f>VLOOKUP(Tableau1[[#This Row],[POposte]],Tableau5[#All],5,FALSE)</f>
        <v>1362.46</v>
      </c>
      <c r="AF713" s="238" t="s">
        <v>52</v>
      </c>
      <c r="AG713" s="237">
        <f>VLOOKUP(Tableau1[[#This Row],[POposte]],Tableau5[#All],6,FALSE)</f>
        <v>1362.46</v>
      </c>
      <c r="AH713" s="238" t="s">
        <v>52</v>
      </c>
      <c r="AI713" s="239">
        <f>Tableau1[[#This Row],[Montant Engagé PO]]-Tableau1[[#This Row],[Montant Liquidé]]</f>
        <v>0</v>
      </c>
      <c r="AJ713" s="237" t="str">
        <f>VLOOKUP(Tableau1[[#This Row],[POposte]],Tableau5[#All],3,FALSE)</f>
        <v>300020870</v>
      </c>
      <c r="AK713" s="237" t="str">
        <f>VLOOKUP(Tableau1[[#This Row],[POposte]],Tableau5[#All],4,FALSE)</f>
        <v>3</v>
      </c>
      <c r="AL713" s="146" t="str">
        <f>VLOOKUP(Tableau1[[#This Row],[POposte]],Tableau5[#All],2,FALSE)</f>
        <v>255223121102</v>
      </c>
      <c r="AM713" s="243" t="str">
        <f>VLOOKUP(Tableau1[[#This Row],[POposte]],Tableau8[],9,FALSE)</f>
        <v>L</v>
      </c>
      <c r="AN713" s="241">
        <f>VLOOKUP(Tableau1[[#This Row],[POposte]],Tableau8[],16,FALSE)</f>
        <v>2</v>
      </c>
      <c r="AO713" s="200">
        <f>VLOOKUP(Tableau1[[#This Row],[POposte]],Tableau8[],17,FALSE)</f>
        <v>0</v>
      </c>
      <c r="AP713" s="1" t="str">
        <f>VLOOKUP(Tableau1[[#This Row],[POposte]],Tableau13[#All],10,FALSE)</f>
        <v>0800</v>
      </c>
      <c r="AQ713" s="1" t="str">
        <f>VLOOKUP(MID(Tableau1[[#This Row],[Codenva]],1,2),Tableau36[],2,FALSE)</f>
        <v>Overheidsopdrachten van beperkte waarde (0800)</v>
      </c>
      <c r="AR713" s="1" t="str">
        <f>VLOOKUP(Tableau1[[#This Row],[POposte]],Tableau13[#All],16,FALSE)</f>
        <v/>
      </c>
      <c r="AS713" s="285" t="str">
        <f>Tableau1[[#This Row],[KRC]]&amp;Tableau1[[#This Row],[Poste KRC]]</f>
        <v>3000208703</v>
      </c>
      <c r="AT713" s="1" t="e">
        <f>VLOOKUP(Tableau1[[#This Row],[Colonne3]],Tableau6[[#All],[krcposte]:[description ]],2,FALSE)</f>
        <v>#N/A</v>
      </c>
    </row>
    <row r="714" spans="1:46" hidden="1" x14ac:dyDescent="0.35">
      <c r="A714" s="1" t="str">
        <f>Tableau1[[#This Row],[Nº pièce référence]]</f>
        <v>4500691528</v>
      </c>
      <c r="B714" s="124"/>
      <c r="C714" s="1"/>
      <c r="D714" s="1"/>
      <c r="E714" s="1" t="s">
        <v>2400</v>
      </c>
      <c r="F714" s="178"/>
      <c r="G714" s="123"/>
      <c r="H714" s="73"/>
      <c r="I714" s="42"/>
      <c r="J714" s="73"/>
      <c r="K714" s="73"/>
      <c r="L714" s="1" t="s">
        <v>221</v>
      </c>
      <c r="M714" s="42"/>
      <c r="N714" s="42"/>
      <c r="O714" s="42"/>
      <c r="P714" s="42"/>
      <c r="Q714" s="73"/>
      <c r="R714" s="226" t="str">
        <f>VLOOKUP(Tableau1[[#This Row],[POposte]],Tableau8[],15,FALSE)</f>
        <v>A0</v>
      </c>
      <c r="S714" s="226" t="str">
        <f>VLOOKUP(Tableau1[[#This Row],[POposte]],Tableau8[],14,FALSE)</f>
        <v>X</v>
      </c>
      <c r="T714" s="75" t="str">
        <f>IF(Tableau1[[#This Row],[Strat lancement]]="A0",IF(Tableau1[[#This Row],[Statut lancement]]="X","OK","NOK"),IF(Tableau1[[#This Row],[Strat lancement]]="AA",IF(Tableau1[[#This Row],[Statut lancement]]="XX","OK","NOK"),IF(Tableau1[[#This Row],[Strat lancement]]="BB",IF(Tableau1[[#This Row],[Statut lancement]]="XXX","OK","NOK"))))</f>
        <v>OK</v>
      </c>
      <c r="U714" s="193"/>
      <c r="V714" s="1" t="s">
        <v>2401</v>
      </c>
      <c r="W714" s="1" t="s">
        <v>88</v>
      </c>
      <c r="X714" s="2"/>
      <c r="Y714" s="1" t="s">
        <v>2403</v>
      </c>
      <c r="Z714" s="1"/>
      <c r="AA714" s="2"/>
      <c r="AB714" s="1"/>
      <c r="AC714" s="1" t="str">
        <f>VLOOKUP(Tableau1[[#This Row],[POposte]],Tableau8[#All],18,FALSE)</f>
        <v/>
      </c>
      <c r="AD714" s="236" t="str">
        <f>CONCATENATE(Tableau1[[#This Row],[Nº pièce référence]],Tableau1[[#This Row],[Poste de réf.]])</f>
        <v>450069152810</v>
      </c>
      <c r="AE714" s="237">
        <f>VLOOKUP(Tableau1[[#This Row],[POposte]],Tableau5[#All],5,FALSE)</f>
        <v>1362.46</v>
      </c>
      <c r="AF714" s="238" t="s">
        <v>52</v>
      </c>
      <c r="AG714" s="237">
        <f>VLOOKUP(Tableau1[[#This Row],[POposte]],Tableau5[#All],6,FALSE)</f>
        <v>1362.46</v>
      </c>
      <c r="AH714" s="238" t="s">
        <v>52</v>
      </c>
      <c r="AI714" s="239">
        <f>Tableau1[[#This Row],[Montant Engagé PO]]-Tableau1[[#This Row],[Montant Liquidé]]</f>
        <v>0</v>
      </c>
      <c r="AJ714" s="237" t="str">
        <f>VLOOKUP(Tableau1[[#This Row],[POposte]],Tableau5[#All],3,FALSE)</f>
        <v>300020870</v>
      </c>
      <c r="AK714" s="237" t="str">
        <f>VLOOKUP(Tableau1[[#This Row],[POposte]],Tableau5[#All],4,FALSE)</f>
        <v>3</v>
      </c>
      <c r="AL714" s="146" t="str">
        <f>VLOOKUP(Tableau1[[#This Row],[POposte]],Tableau5[#All],2,FALSE)</f>
        <v>255223121102</v>
      </c>
      <c r="AM714" s="243" t="str">
        <f>VLOOKUP(Tableau1[[#This Row],[POposte]],Tableau8[],9,FALSE)</f>
        <v>L</v>
      </c>
      <c r="AN714" s="241">
        <f>VLOOKUP(Tableau1[[#This Row],[POposte]],Tableau8[],16,FALSE)</f>
        <v>2</v>
      </c>
      <c r="AO714" s="200">
        <f>VLOOKUP(Tableau1[[#This Row],[POposte]],Tableau8[],17,FALSE)</f>
        <v>0</v>
      </c>
      <c r="AP714" s="1" t="str">
        <f>VLOOKUP(Tableau1[[#This Row],[POposte]],Tableau13[#All],10,FALSE)</f>
        <v>0800</v>
      </c>
      <c r="AQ714" s="1" t="str">
        <f>VLOOKUP(MID(Tableau1[[#This Row],[Codenva]],1,2),Tableau36[],2,FALSE)</f>
        <v>Overheidsopdrachten van beperkte waarde (0800)</v>
      </c>
      <c r="AR714" s="1" t="str">
        <f>VLOOKUP(Tableau1[[#This Row],[POposte]],Tableau13[#All],16,FALSE)</f>
        <v/>
      </c>
      <c r="AS714" s="285" t="str">
        <f>Tableau1[[#This Row],[KRC]]&amp;Tableau1[[#This Row],[Poste KRC]]</f>
        <v>3000208703</v>
      </c>
      <c r="AT714" s="1" t="e">
        <f>VLOOKUP(Tableau1[[#This Row],[Colonne3]],Tableau6[[#All],[krcposte]:[description ]],2,FALSE)</f>
        <v>#N/A</v>
      </c>
    </row>
    <row r="715" spans="1:46" hidden="1" x14ac:dyDescent="0.35">
      <c r="A715" s="1" t="str">
        <f>Tableau1[[#This Row],[Nº pièce référence]]</f>
        <v>4500699440</v>
      </c>
      <c r="B715" s="124"/>
      <c r="C715" s="1"/>
      <c r="D715" s="1"/>
      <c r="E715" s="1" t="s">
        <v>2396</v>
      </c>
      <c r="F715" s="178"/>
      <c r="G715" s="123"/>
      <c r="H715" s="73"/>
      <c r="I715" s="42"/>
      <c r="J715" s="73"/>
      <c r="K715" s="73"/>
      <c r="L715" s="1" t="s">
        <v>221</v>
      </c>
      <c r="M715" s="42"/>
      <c r="N715" s="42"/>
      <c r="O715" s="42"/>
      <c r="P715" s="42"/>
      <c r="Q715" s="73"/>
      <c r="R715" s="226" t="str">
        <f>VLOOKUP(Tableau1[[#This Row],[POposte]],Tableau8[],15,FALSE)</f>
        <v>A0</v>
      </c>
      <c r="S715" s="226" t="str">
        <f>VLOOKUP(Tableau1[[#This Row],[POposte]],Tableau8[],14,FALSE)</f>
        <v>X</v>
      </c>
      <c r="T715" s="75" t="str">
        <f>IF(Tableau1[[#This Row],[Strat lancement]]="A0",IF(Tableau1[[#This Row],[Statut lancement]]="X","OK","NOK"),IF(Tableau1[[#This Row],[Strat lancement]]="AA",IF(Tableau1[[#This Row],[Statut lancement]]="XX","OK","NOK"),IF(Tableau1[[#This Row],[Strat lancement]]="BB",IF(Tableau1[[#This Row],[Statut lancement]]="XXX","OK","NOK"))))</f>
        <v>OK</v>
      </c>
      <c r="U715" s="193"/>
      <c r="V715" s="1" t="s">
        <v>2404</v>
      </c>
      <c r="W715" s="1" t="s">
        <v>88</v>
      </c>
      <c r="X715" s="2"/>
      <c r="Y715" s="1" t="s">
        <v>1174</v>
      </c>
      <c r="Z715" s="1"/>
      <c r="AA715" s="2"/>
      <c r="AB715" s="1"/>
      <c r="AC715" s="1" t="str">
        <f>VLOOKUP(Tableau1[[#This Row],[POposte]],Tableau8[#All],18,FALSE)</f>
        <v/>
      </c>
      <c r="AD715" s="236" t="str">
        <f>CONCATENATE(Tableau1[[#This Row],[Nº pièce référence]],Tableau1[[#This Row],[Poste de réf.]])</f>
        <v>450069944010</v>
      </c>
      <c r="AE715" s="237">
        <f>VLOOKUP(Tableau1[[#This Row],[POposte]],Tableau5[#All],5,FALSE)</f>
        <v>728.16</v>
      </c>
      <c r="AF715" s="238" t="s">
        <v>52</v>
      </c>
      <c r="AG715" s="237">
        <f>VLOOKUP(Tableau1[[#This Row],[POposte]],Tableau5[#All],6,FALSE)</f>
        <v>728.16</v>
      </c>
      <c r="AH715" s="238" t="s">
        <v>52</v>
      </c>
      <c r="AI715" s="239">
        <f>Tableau1[[#This Row],[Montant Engagé PO]]-Tableau1[[#This Row],[Montant Liquidé]]</f>
        <v>0</v>
      </c>
      <c r="AJ715" s="237" t="str">
        <f>VLOOKUP(Tableau1[[#This Row],[POposte]],Tableau5[#All],3,FALSE)</f>
        <v>300020870</v>
      </c>
      <c r="AK715" s="237" t="str">
        <f>VLOOKUP(Tableau1[[#This Row],[POposte]],Tableau5[#All],4,FALSE)</f>
        <v>6</v>
      </c>
      <c r="AL715" s="146" t="str">
        <f>VLOOKUP(Tableau1[[#This Row],[POposte]],Tableau5[#All],2,FALSE)</f>
        <v>255223121102</v>
      </c>
      <c r="AM715" s="243" t="str">
        <f>VLOOKUP(Tableau1[[#This Row],[POposte]],Tableau8[],9,FALSE)</f>
        <v>Z</v>
      </c>
      <c r="AN715" s="241">
        <f>VLOOKUP(Tableau1[[#This Row],[POposte]],Tableau8[],16,FALSE)</f>
        <v>1</v>
      </c>
      <c r="AO715" s="200">
        <f>VLOOKUP(Tableau1[[#This Row],[POposte]],Tableau8[],17,FALSE)</f>
        <v>0</v>
      </c>
      <c r="AP715" s="1" t="str">
        <f>VLOOKUP(Tableau1[[#This Row],[POposte]],Tableau13[#All],10,FALSE)</f>
        <v>4100</v>
      </c>
      <c r="AQ715" s="1" t="str">
        <f>VLOOKUP(MID(Tableau1[[#This Row],[Codenva]],1,2),Tableau36[],2,FALSE)</f>
        <v>Diverse Uitgaven die niet tot overheidsopdrachten behoren (4100)</v>
      </c>
      <c r="AR715" s="1" t="str">
        <f>VLOOKUP(Tableau1[[#This Row],[POposte]],Tableau13[#All],16,FALSE)</f>
        <v/>
      </c>
      <c r="AS715" s="285" t="str">
        <f>Tableau1[[#This Row],[KRC]]&amp;Tableau1[[#This Row],[Poste KRC]]</f>
        <v>3000208706</v>
      </c>
      <c r="AT715" s="1" t="e">
        <f>VLOOKUP(Tableau1[[#This Row],[Colonne3]],Tableau6[[#All],[krcposte]:[description ]],2,FALSE)</f>
        <v>#N/A</v>
      </c>
    </row>
    <row r="716" spans="1:46" hidden="1" x14ac:dyDescent="0.35">
      <c r="A716" s="1">
        <f>Tableau1[[#This Row],[Nº pièce référence]]</f>
        <v>0</v>
      </c>
      <c r="B716" s="124" t="s">
        <v>2000</v>
      </c>
      <c r="C716" s="1" t="s">
        <v>347</v>
      </c>
      <c r="D716" s="159" t="s">
        <v>2019</v>
      </c>
      <c r="E716" s="159"/>
      <c r="F716" s="160">
        <f>550000*1.21</f>
        <v>665500</v>
      </c>
      <c r="G716" s="134"/>
      <c r="H716" s="75">
        <v>44082</v>
      </c>
      <c r="I716" s="42">
        <v>21541</v>
      </c>
      <c r="J716" s="76"/>
      <c r="K716" s="112" t="s">
        <v>1722</v>
      </c>
      <c r="L716" s="159"/>
      <c r="M716" s="42"/>
      <c r="N716" s="42"/>
      <c r="O716" s="42"/>
      <c r="P716" s="42"/>
      <c r="Q716" s="112" t="s">
        <v>1722</v>
      </c>
      <c r="R716" s="226" t="e">
        <f>VLOOKUP(Tableau1[[#This Row],[POposte]],Tableau8[],15,FALSE)</f>
        <v>#N/A</v>
      </c>
      <c r="S716" s="226" t="e">
        <f>VLOOKUP(Tableau1[[#This Row],[POposte]],Tableau8[],14,FALSE)</f>
        <v>#N/A</v>
      </c>
      <c r="T716" s="112" t="e">
        <f>IF(Tableau1[[#This Row],[Strat lancement]]="A0",IF(Tableau1[[#This Row],[Statut lancement]]="X","OK","NOK"),IF(Tableau1[[#This Row],[Strat lancement]]="AA",IF(Tableau1[[#This Row],[Statut lancement]]="XX","OK","NOK"),IF(Tableau1[[#This Row],[Strat lancement]]="BB",IF(Tableau1[[#This Row],[Statut lancement]]="XXX","OK","NOK"))))</f>
        <v>#N/A</v>
      </c>
      <c r="U716" s="18"/>
      <c r="V716" s="77"/>
      <c r="W716" s="77"/>
      <c r="X716" s="78"/>
      <c r="Y716" s="77" t="e">
        <f>CONCATENATE(#REF!," - ",#REF!)</f>
        <v>#REF!</v>
      </c>
      <c r="Z716" s="77"/>
      <c r="AA716" s="78"/>
      <c r="AB716" s="77"/>
      <c r="AC716" s="77" t="e">
        <f>VLOOKUP(Tableau1[[#This Row],[POposte]],Tableau8[#All],18,FALSE)</f>
        <v>#N/A</v>
      </c>
      <c r="AD716" s="236" t="str">
        <f>CONCATENATE(Tableau1[[#This Row],[Nº pièce référence]],Tableau1[[#This Row],[Poste de réf.]])</f>
        <v/>
      </c>
      <c r="AE716" s="237" t="e">
        <f>VLOOKUP(Tableau1[[#This Row],[POposte]],Tableau5[#All],5,FALSE)</f>
        <v>#N/A</v>
      </c>
      <c r="AF716" s="238" t="s">
        <v>52</v>
      </c>
      <c r="AG716" s="237" t="e">
        <f>VLOOKUP(Tableau1[[#This Row],[POposte]],Tableau5[#All],6,FALSE)</f>
        <v>#N/A</v>
      </c>
      <c r="AH716" s="238" t="s">
        <v>52</v>
      </c>
      <c r="AI716" s="239" t="e">
        <f>Tableau1[[#This Row],[Montant Engagé PO]]-Tableau1[[#This Row],[Montant Liquidé]]</f>
        <v>#N/A</v>
      </c>
      <c r="AJ716" s="237" t="e">
        <f>VLOOKUP(Tableau1[[#This Row],[POposte]],Tableau5[#All],3,FALSE)</f>
        <v>#N/A</v>
      </c>
      <c r="AK716" s="237" t="e">
        <f>VLOOKUP(Tableau1[[#This Row],[POposte]],Tableau5[#All],4,FALSE)</f>
        <v>#N/A</v>
      </c>
      <c r="AL716" s="147" t="s">
        <v>97</v>
      </c>
      <c r="AM716" s="244" t="e">
        <f>VLOOKUP(Tableau1[[#This Row],[POposte]],Tableau8[],9,FALSE)</f>
        <v>#N/A</v>
      </c>
      <c r="AN716" s="241" t="e">
        <f>VLOOKUP(Tableau1[[#This Row],[POposte]],Tableau8[],16,FALSE)</f>
        <v>#N/A</v>
      </c>
      <c r="AO716" s="200" t="e">
        <f>VLOOKUP(Tableau1[[#This Row],[POposte]],Tableau8[],17,FALSE)</f>
        <v>#N/A</v>
      </c>
      <c r="AP716" s="1" t="e">
        <f>VLOOKUP(Tableau1[[#This Row],[POposte]],Tableau13[#All],10,FALSE)</f>
        <v>#N/A</v>
      </c>
      <c r="AQ716" s="1" t="e">
        <f>VLOOKUP(MID(Tableau1[[#This Row],[Codenva]],1,2),Tableau36[],2,FALSE)</f>
        <v>#N/A</v>
      </c>
      <c r="AR716" s="1" t="e">
        <f>VLOOKUP(Tableau1[[#This Row],[POposte]],Tableau13[#All],16,FALSE)</f>
        <v>#N/A</v>
      </c>
      <c r="AS716" s="285" t="e">
        <f>Tableau1[[#This Row],[KRC]]&amp;Tableau1[[#This Row],[Poste KRC]]</f>
        <v>#N/A</v>
      </c>
      <c r="AT716" s="1" t="e">
        <f>VLOOKUP(Tableau1[[#This Row],[Colonne3]],Tableau6[[#All],[krcposte]:[description ]],2,FALSE)</f>
        <v>#N/A</v>
      </c>
    </row>
    <row r="717" spans="1:46" hidden="1" x14ac:dyDescent="0.35">
      <c r="A717" s="1">
        <f>Tableau1[[#This Row],[Nº pièce référence]]</f>
        <v>0</v>
      </c>
      <c r="B717" s="124" t="s">
        <v>2000</v>
      </c>
      <c r="C717" s="1" t="s">
        <v>347</v>
      </c>
      <c r="D717" s="159" t="s">
        <v>2015</v>
      </c>
      <c r="E717" s="159"/>
      <c r="F717" s="160">
        <f>1050000*1.21</f>
        <v>1270500</v>
      </c>
      <c r="G717" s="134"/>
      <c r="H717" s="75">
        <v>44082</v>
      </c>
      <c r="I717" s="42">
        <v>21541</v>
      </c>
      <c r="J717" s="76"/>
      <c r="K717" s="112" t="s">
        <v>1722</v>
      </c>
      <c r="L717" s="159"/>
      <c r="M717" s="42"/>
      <c r="N717" s="42"/>
      <c r="O717" s="42"/>
      <c r="P717" s="42"/>
      <c r="Q717" s="112" t="s">
        <v>1722</v>
      </c>
      <c r="R717" s="226" t="e">
        <f>VLOOKUP(Tableau1[[#This Row],[POposte]],Tableau8[],15,FALSE)</f>
        <v>#N/A</v>
      </c>
      <c r="S717" s="226" t="e">
        <f>VLOOKUP(Tableau1[[#This Row],[POposte]],Tableau8[],14,FALSE)</f>
        <v>#N/A</v>
      </c>
      <c r="T717" s="112" t="e">
        <f>IF(Tableau1[[#This Row],[Strat lancement]]="A0",IF(Tableau1[[#This Row],[Statut lancement]]="X","OK","NOK"),IF(Tableau1[[#This Row],[Strat lancement]]="AA",IF(Tableau1[[#This Row],[Statut lancement]]="XX","OK","NOK"),IF(Tableau1[[#This Row],[Strat lancement]]="BB",IF(Tableau1[[#This Row],[Statut lancement]]="XXX","OK","NOK"))))</f>
        <v>#N/A</v>
      </c>
      <c r="U717" s="18"/>
      <c r="V717" s="77"/>
      <c r="W717" s="77"/>
      <c r="X717" s="78"/>
      <c r="Y717" s="77" t="e">
        <f>CONCATENATE(#REF!," - ",#REF!)</f>
        <v>#REF!</v>
      </c>
      <c r="Z717" s="77"/>
      <c r="AA717" s="78"/>
      <c r="AB717" s="77"/>
      <c r="AC717" s="77" t="e">
        <f>VLOOKUP(Tableau1[[#This Row],[POposte]],Tableau8[#All],18,FALSE)</f>
        <v>#N/A</v>
      </c>
      <c r="AD717" s="236" t="str">
        <f>CONCATENATE(Tableau1[[#This Row],[Nº pièce référence]],Tableau1[[#This Row],[Poste de réf.]])</f>
        <v/>
      </c>
      <c r="AE717" s="237" t="e">
        <f>VLOOKUP(Tableau1[[#This Row],[POposte]],Tableau5[#All],5,FALSE)</f>
        <v>#N/A</v>
      </c>
      <c r="AF717" s="238" t="s">
        <v>52</v>
      </c>
      <c r="AG717" s="237" t="e">
        <f>VLOOKUP(Tableau1[[#This Row],[POposte]],Tableau5[#All],6,FALSE)</f>
        <v>#N/A</v>
      </c>
      <c r="AH717" s="238" t="s">
        <v>52</v>
      </c>
      <c r="AI717" s="239" t="e">
        <f>Tableau1[[#This Row],[Montant Engagé PO]]-Tableau1[[#This Row],[Montant Liquidé]]</f>
        <v>#N/A</v>
      </c>
      <c r="AJ717" s="237" t="e">
        <f>VLOOKUP(Tableau1[[#This Row],[POposte]],Tableau5[#All],3,FALSE)</f>
        <v>#N/A</v>
      </c>
      <c r="AK717" s="237" t="e">
        <f>VLOOKUP(Tableau1[[#This Row],[POposte]],Tableau5[#All],4,FALSE)</f>
        <v>#N/A</v>
      </c>
      <c r="AL717" s="147" t="s">
        <v>97</v>
      </c>
      <c r="AM717" s="244" t="e">
        <f>VLOOKUP(Tableau1[[#This Row],[POposte]],Tableau8[],9,FALSE)</f>
        <v>#N/A</v>
      </c>
      <c r="AN717" s="241" t="e">
        <f>VLOOKUP(Tableau1[[#This Row],[POposte]],Tableau8[],16,FALSE)</f>
        <v>#N/A</v>
      </c>
      <c r="AO717" s="200" t="e">
        <f>VLOOKUP(Tableau1[[#This Row],[POposte]],Tableau8[],17,FALSE)</f>
        <v>#N/A</v>
      </c>
      <c r="AP717" s="1" t="e">
        <f>VLOOKUP(Tableau1[[#This Row],[POposte]],Tableau13[#All],10,FALSE)</f>
        <v>#N/A</v>
      </c>
      <c r="AQ717" s="1" t="e">
        <f>VLOOKUP(MID(Tableau1[[#This Row],[Codenva]],1,2),Tableau36[],2,FALSE)</f>
        <v>#N/A</v>
      </c>
      <c r="AR717" s="1" t="e">
        <f>VLOOKUP(Tableau1[[#This Row],[POposte]],Tableau13[#All],16,FALSE)</f>
        <v>#N/A</v>
      </c>
      <c r="AS717" s="285" t="e">
        <f>Tableau1[[#This Row],[KRC]]&amp;Tableau1[[#This Row],[Poste KRC]]</f>
        <v>#N/A</v>
      </c>
      <c r="AT717" s="1" t="e">
        <f>VLOOKUP(Tableau1[[#This Row],[Colonne3]],Tableau6[[#All],[krcposte]:[description ]],2,FALSE)</f>
        <v>#N/A</v>
      </c>
    </row>
    <row r="718" spans="1:46" hidden="1" x14ac:dyDescent="0.35">
      <c r="A718" s="1">
        <f>Tableau1[[#This Row],[Nº pièce référence]]</f>
        <v>0</v>
      </c>
      <c r="B718" s="124" t="s">
        <v>2000</v>
      </c>
      <c r="C718" s="1" t="s">
        <v>347</v>
      </c>
      <c r="D718" s="159"/>
      <c r="E718" s="159"/>
      <c r="F718" s="160">
        <f>150000*1.21</f>
        <v>181500</v>
      </c>
      <c r="G718" s="134"/>
      <c r="H718" s="75">
        <v>44082</v>
      </c>
      <c r="I718" s="42">
        <v>21541</v>
      </c>
      <c r="J718" s="76"/>
      <c r="K718" s="112" t="s">
        <v>1722</v>
      </c>
      <c r="L718" s="159"/>
      <c r="M718" s="42"/>
      <c r="N718" s="42"/>
      <c r="O718" s="42"/>
      <c r="P718" s="42"/>
      <c r="Q718" s="112" t="s">
        <v>1722</v>
      </c>
      <c r="R718" s="226" t="e">
        <f>VLOOKUP(Tableau1[[#This Row],[POposte]],Tableau8[],15,FALSE)</f>
        <v>#N/A</v>
      </c>
      <c r="S718" s="226" t="e">
        <f>VLOOKUP(Tableau1[[#This Row],[POposte]],Tableau8[],14,FALSE)</f>
        <v>#N/A</v>
      </c>
      <c r="T718" s="112" t="e">
        <f>IF(Tableau1[[#This Row],[Strat lancement]]="A0",IF(Tableau1[[#This Row],[Statut lancement]]="X","OK","NOK"),IF(Tableau1[[#This Row],[Strat lancement]]="AA",IF(Tableau1[[#This Row],[Statut lancement]]="XX","OK","NOK"),IF(Tableau1[[#This Row],[Strat lancement]]="BB",IF(Tableau1[[#This Row],[Statut lancement]]="XXX","OK","NOK"))))</f>
        <v>#N/A</v>
      </c>
      <c r="U718" s="18"/>
      <c r="V718" s="77"/>
      <c r="W718" s="77"/>
      <c r="X718" s="78"/>
      <c r="Y718" s="77" t="e">
        <f>CONCATENATE(#REF!," - ",#REF!)</f>
        <v>#REF!</v>
      </c>
      <c r="Z718" s="77"/>
      <c r="AA718" s="78"/>
      <c r="AB718" s="77"/>
      <c r="AC718" s="77" t="e">
        <f>VLOOKUP(Tableau1[[#This Row],[POposte]],Tableau8[#All],18,FALSE)</f>
        <v>#N/A</v>
      </c>
      <c r="AD718" s="236" t="str">
        <f>CONCATENATE(Tableau1[[#This Row],[Nº pièce référence]],Tableau1[[#This Row],[Poste de réf.]])</f>
        <v/>
      </c>
      <c r="AE718" s="237" t="e">
        <f>VLOOKUP(Tableau1[[#This Row],[POposte]],Tableau5[#All],5,FALSE)</f>
        <v>#N/A</v>
      </c>
      <c r="AF718" s="238" t="s">
        <v>52</v>
      </c>
      <c r="AG718" s="237" t="e">
        <f>VLOOKUP(Tableau1[[#This Row],[POposte]],Tableau5[#All],6,FALSE)</f>
        <v>#N/A</v>
      </c>
      <c r="AH718" s="238" t="s">
        <v>52</v>
      </c>
      <c r="AI718" s="239" t="e">
        <f>Tableau1[[#This Row],[Montant Engagé PO]]-Tableau1[[#This Row],[Montant Liquidé]]</f>
        <v>#N/A</v>
      </c>
      <c r="AJ718" s="237" t="e">
        <f>VLOOKUP(Tableau1[[#This Row],[POposte]],Tableau5[#All],3,FALSE)</f>
        <v>#N/A</v>
      </c>
      <c r="AK718" s="237" t="e">
        <f>VLOOKUP(Tableau1[[#This Row],[POposte]],Tableau5[#All],4,FALSE)</f>
        <v>#N/A</v>
      </c>
      <c r="AL718" s="147" t="s">
        <v>97</v>
      </c>
      <c r="AM718" s="244" t="e">
        <f>VLOOKUP(Tableau1[[#This Row],[POposte]],Tableau8[],9,FALSE)</f>
        <v>#N/A</v>
      </c>
      <c r="AN718" s="241" t="e">
        <f>VLOOKUP(Tableau1[[#This Row],[POposte]],Tableau8[],16,FALSE)</f>
        <v>#N/A</v>
      </c>
      <c r="AO718" s="200" t="e">
        <f>VLOOKUP(Tableau1[[#This Row],[POposte]],Tableau8[],17,FALSE)</f>
        <v>#N/A</v>
      </c>
      <c r="AP718" s="1" t="e">
        <f>VLOOKUP(Tableau1[[#This Row],[POposte]],Tableau13[#All],10,FALSE)</f>
        <v>#N/A</v>
      </c>
      <c r="AQ718" s="1" t="e">
        <f>VLOOKUP(MID(Tableau1[[#This Row],[Codenva]],1,2),Tableau36[],2,FALSE)</f>
        <v>#N/A</v>
      </c>
      <c r="AR718" s="1" t="e">
        <f>VLOOKUP(Tableau1[[#This Row],[POposte]],Tableau13[#All],16,FALSE)</f>
        <v>#N/A</v>
      </c>
      <c r="AS718" s="285" t="e">
        <f>Tableau1[[#This Row],[KRC]]&amp;Tableau1[[#This Row],[Poste KRC]]</f>
        <v>#N/A</v>
      </c>
      <c r="AT718" s="1" t="e">
        <f>VLOOKUP(Tableau1[[#This Row],[Colonne3]],Tableau6[[#All],[krcposte]:[description ]],2,FALSE)</f>
        <v>#N/A</v>
      </c>
    </row>
    <row r="719" spans="1:46" hidden="1" x14ac:dyDescent="0.35">
      <c r="A719" s="1">
        <f>Tableau1[[#This Row],[Nº pièce référence]]</f>
        <v>0</v>
      </c>
      <c r="B719" s="124" t="s">
        <v>2000</v>
      </c>
      <c r="C719" s="1" t="s">
        <v>347</v>
      </c>
      <c r="D719" s="159"/>
      <c r="E719" s="159"/>
      <c r="F719" s="160">
        <f>1.21*50000</f>
        <v>60500</v>
      </c>
      <c r="G719" s="134"/>
      <c r="H719" s="75">
        <v>44082</v>
      </c>
      <c r="I719" s="42">
        <v>21541</v>
      </c>
      <c r="J719" s="76"/>
      <c r="K719" s="112" t="s">
        <v>1722</v>
      </c>
      <c r="L719" s="159"/>
      <c r="M719" s="42"/>
      <c r="N719" s="42"/>
      <c r="O719" s="42"/>
      <c r="P719" s="42"/>
      <c r="Q719" s="112" t="s">
        <v>1722</v>
      </c>
      <c r="R719" s="226" t="e">
        <f>VLOOKUP(Tableau1[[#This Row],[POposte]],Tableau8[],15,FALSE)</f>
        <v>#N/A</v>
      </c>
      <c r="S719" s="226" t="e">
        <f>VLOOKUP(Tableau1[[#This Row],[POposte]],Tableau8[],14,FALSE)</f>
        <v>#N/A</v>
      </c>
      <c r="T719" s="112" t="e">
        <f>IF(Tableau1[[#This Row],[Strat lancement]]="A0",IF(Tableau1[[#This Row],[Statut lancement]]="X","OK","NOK"),IF(Tableau1[[#This Row],[Strat lancement]]="AA",IF(Tableau1[[#This Row],[Statut lancement]]="XX","OK","NOK"),IF(Tableau1[[#This Row],[Strat lancement]]="BB",IF(Tableau1[[#This Row],[Statut lancement]]="XXX","OK","NOK"))))</f>
        <v>#N/A</v>
      </c>
      <c r="U719" s="18"/>
      <c r="V719" s="77"/>
      <c r="W719" s="77"/>
      <c r="X719" s="78"/>
      <c r="Y719" s="77" t="e">
        <f>CONCATENATE(#REF!," - ",#REF!)</f>
        <v>#REF!</v>
      </c>
      <c r="Z719" s="77"/>
      <c r="AA719" s="78"/>
      <c r="AB719" s="77"/>
      <c r="AC719" s="77" t="e">
        <f>VLOOKUP(Tableau1[[#This Row],[POposte]],Tableau8[#All],18,FALSE)</f>
        <v>#N/A</v>
      </c>
      <c r="AD719" s="236" t="str">
        <f>CONCATENATE(Tableau1[[#This Row],[Nº pièce référence]],Tableau1[[#This Row],[Poste de réf.]])</f>
        <v/>
      </c>
      <c r="AE719" s="237" t="e">
        <f>VLOOKUP(Tableau1[[#This Row],[POposte]],Tableau5[#All],5,FALSE)</f>
        <v>#N/A</v>
      </c>
      <c r="AF719" s="238" t="s">
        <v>52</v>
      </c>
      <c r="AG719" s="237" t="e">
        <f>VLOOKUP(Tableau1[[#This Row],[POposte]],Tableau5[#All],6,FALSE)</f>
        <v>#N/A</v>
      </c>
      <c r="AH719" s="238" t="s">
        <v>52</v>
      </c>
      <c r="AI719" s="239" t="e">
        <f>Tableau1[[#This Row],[Montant Engagé PO]]-Tableau1[[#This Row],[Montant Liquidé]]</f>
        <v>#N/A</v>
      </c>
      <c r="AJ719" s="237" t="e">
        <f>VLOOKUP(Tableau1[[#This Row],[POposte]],Tableau5[#All],3,FALSE)</f>
        <v>#N/A</v>
      </c>
      <c r="AK719" s="237" t="e">
        <f>VLOOKUP(Tableau1[[#This Row],[POposte]],Tableau5[#All],4,FALSE)</f>
        <v>#N/A</v>
      </c>
      <c r="AL719" s="147" t="s">
        <v>97</v>
      </c>
      <c r="AM719" s="244" t="e">
        <f>VLOOKUP(Tableau1[[#This Row],[POposte]],Tableau8[],9,FALSE)</f>
        <v>#N/A</v>
      </c>
      <c r="AN719" s="241" t="e">
        <f>VLOOKUP(Tableau1[[#This Row],[POposte]],Tableau8[],16,FALSE)</f>
        <v>#N/A</v>
      </c>
      <c r="AO719" s="200" t="e">
        <f>VLOOKUP(Tableau1[[#This Row],[POposte]],Tableau8[],17,FALSE)</f>
        <v>#N/A</v>
      </c>
      <c r="AP719" s="1" t="e">
        <f>VLOOKUP(Tableau1[[#This Row],[POposte]],Tableau13[#All],10,FALSE)</f>
        <v>#N/A</v>
      </c>
      <c r="AQ719" s="1" t="e">
        <f>VLOOKUP(MID(Tableau1[[#This Row],[Codenva]],1,2),Tableau36[],2,FALSE)</f>
        <v>#N/A</v>
      </c>
      <c r="AR719" s="1" t="e">
        <f>VLOOKUP(Tableau1[[#This Row],[POposte]],Tableau13[#All],16,FALSE)</f>
        <v>#N/A</v>
      </c>
      <c r="AS719" s="285" t="e">
        <f>Tableau1[[#This Row],[KRC]]&amp;Tableau1[[#This Row],[Poste KRC]]</f>
        <v>#N/A</v>
      </c>
      <c r="AT719" s="1" t="e">
        <f>VLOOKUP(Tableau1[[#This Row],[Colonne3]],Tableau6[[#All],[krcposte]:[description ]],2,FALSE)</f>
        <v>#N/A</v>
      </c>
    </row>
    <row r="720" spans="1:46" hidden="1" x14ac:dyDescent="0.35">
      <c r="A720" s="1" t="str">
        <f>Tableau1[[#This Row],[Nº pièce référence]]</f>
        <v>4500702097</v>
      </c>
      <c r="B720" s="124"/>
      <c r="C720" s="1"/>
      <c r="D720" s="1"/>
      <c r="E720" s="1"/>
      <c r="F720" s="178"/>
      <c r="G720" s="123"/>
      <c r="H720" s="73"/>
      <c r="I720" s="42"/>
      <c r="J720" s="73"/>
      <c r="K720" s="73"/>
      <c r="L720" s="1" t="s">
        <v>221</v>
      </c>
      <c r="M720" s="42"/>
      <c r="N720" s="42"/>
      <c r="O720" s="42"/>
      <c r="P720" s="42"/>
      <c r="Q720" s="73"/>
      <c r="R720" s="226" t="str">
        <f>VLOOKUP(Tableau1[[#This Row],[POposte]],Tableau8[],15,FALSE)</f>
        <v>A0</v>
      </c>
      <c r="S720" s="226" t="str">
        <f>VLOOKUP(Tableau1[[#This Row],[POposte]],Tableau8[],14,FALSE)</f>
        <v>X</v>
      </c>
      <c r="T720" s="75" t="str">
        <f>IF(Tableau1[[#This Row],[Strat lancement]]="A0",IF(Tableau1[[#This Row],[Statut lancement]]="X","OK","NOK"),IF(Tableau1[[#This Row],[Strat lancement]]="AA",IF(Tableau1[[#This Row],[Statut lancement]]="XX","OK","NOK"),IF(Tableau1[[#This Row],[Strat lancement]]="BB",IF(Tableau1[[#This Row],[Statut lancement]]="XXX","OK","NOK"))))</f>
        <v>OK</v>
      </c>
      <c r="U720" s="18" t="s">
        <v>371</v>
      </c>
      <c r="V720" s="1" t="s">
        <v>2405</v>
      </c>
      <c r="W720" s="1" t="s">
        <v>88</v>
      </c>
      <c r="X720" s="2">
        <v>44153</v>
      </c>
      <c r="Y720" s="1" t="s">
        <v>2406</v>
      </c>
      <c r="Z720" s="1" t="s">
        <v>219</v>
      </c>
      <c r="AA720" s="2">
        <v>44153</v>
      </c>
      <c r="AB720" s="1" t="s">
        <v>220</v>
      </c>
      <c r="AC720" s="1" t="s">
        <v>2407</v>
      </c>
      <c r="AD720" s="236" t="str">
        <f>CONCATENATE(Tableau1[[#This Row],[Nº pièce référence]],Tableau1[[#This Row],[Poste de réf.]])</f>
        <v>450070209710</v>
      </c>
      <c r="AE720" s="237">
        <f>VLOOKUP(Tableau1[[#This Row],[POposte]],Tableau5[#All],5,FALSE)</f>
        <v>124.36</v>
      </c>
      <c r="AF720" s="238" t="s">
        <v>52</v>
      </c>
      <c r="AG720" s="237">
        <f>VLOOKUP(Tableau1[[#This Row],[POposte]],Tableau5[#All],6,FALSE)</f>
        <v>124.36</v>
      </c>
      <c r="AH720" s="238" t="s">
        <v>52</v>
      </c>
      <c r="AI720" s="239">
        <f>Tableau1[[#This Row],[Montant Engagé PO]]-Tableau1[[#This Row],[Montant Liquidé]]</f>
        <v>0</v>
      </c>
      <c r="AJ720" s="237" t="str">
        <f>VLOOKUP(Tableau1[[#This Row],[POposte]],Tableau5[#All],3,FALSE)</f>
        <v>300020692</v>
      </c>
      <c r="AK720" s="237" t="str">
        <f>VLOOKUP(Tableau1[[#This Row],[POposte]],Tableau5[#All],4,FALSE)</f>
        <v>2</v>
      </c>
      <c r="AL720" s="146" t="str">
        <f>VLOOKUP(Tableau1[[#This Row],[POposte]],Tableau5[#All],2,FALSE)</f>
        <v>252112121101</v>
      </c>
      <c r="AM720" s="243" t="str">
        <f>VLOOKUP(Tableau1[[#This Row],[POposte]],Tableau8[],9,FALSE)</f>
        <v>Z</v>
      </c>
      <c r="AN720" s="241">
        <f>VLOOKUP(Tableau1[[#This Row],[POposte]],Tableau8[],16,FALSE)</f>
        <v>1</v>
      </c>
      <c r="AO720" s="200">
        <f>VLOOKUP(Tableau1[[#This Row],[POposte]],Tableau8[],17,FALSE)</f>
        <v>0</v>
      </c>
      <c r="AP720" s="1" t="str">
        <f>VLOOKUP(Tableau1[[#This Row],[POposte]],Tableau13[#All],10,FALSE)</f>
        <v>0800</v>
      </c>
      <c r="AQ720" s="1" t="str">
        <f>VLOOKUP(MID(Tableau1[[#This Row],[Codenva]],1,2),Tableau36[],2,FALSE)</f>
        <v>Overheidsopdrachten van beperkte waarde (0800)</v>
      </c>
      <c r="AR720" s="1" t="str">
        <f>VLOOKUP(Tableau1[[#This Row],[POposte]],Tableau13[#All],16,FALSE)</f>
        <v/>
      </c>
      <c r="AS720" s="285" t="str">
        <f>Tableau1[[#This Row],[KRC]]&amp;Tableau1[[#This Row],[Poste KRC]]</f>
        <v>3000206922</v>
      </c>
      <c r="AT720" s="1" t="e">
        <f>VLOOKUP(Tableau1[[#This Row],[Colonne3]],Tableau6[[#All],[krcposte]:[description ]],2,FALSE)</f>
        <v>#N/A</v>
      </c>
    </row>
    <row r="721" spans="1:46" x14ac:dyDescent="0.35">
      <c r="A721" s="1" t="str">
        <f>Tableau1[[#This Row],[Nº pièce référence]]</f>
        <v>4500702847</v>
      </c>
      <c r="B721" s="124"/>
      <c r="C721" s="1"/>
      <c r="D721" s="1"/>
      <c r="E721" s="1" t="s">
        <v>2064</v>
      </c>
      <c r="F721" s="178"/>
      <c r="G721" s="123"/>
      <c r="H721" s="73"/>
      <c r="I721" s="42"/>
      <c r="J721" s="73"/>
      <c r="K721" s="73"/>
      <c r="L721" s="1" t="s">
        <v>221</v>
      </c>
      <c r="M721" s="42"/>
      <c r="N721" s="42"/>
      <c r="O721" s="42"/>
      <c r="P721" s="42"/>
      <c r="Q721" s="73"/>
      <c r="R721" s="226" t="str">
        <f>VLOOKUP(Tableau1[[#This Row],[POposte]],Tableau8[],15,FALSE)</f>
        <v>A0</v>
      </c>
      <c r="S721" s="226" t="str">
        <f>VLOOKUP(Tableau1[[#This Row],[POposte]],Tableau8[],14,FALSE)</f>
        <v>X</v>
      </c>
      <c r="T721" s="75" t="str">
        <f>IF(Tableau1[[#This Row],[Strat lancement]]="A0",IF(Tableau1[[#This Row],[Statut lancement]]="X","OK","NOK"),IF(Tableau1[[#This Row],[Strat lancement]]="AA",IF(Tableau1[[#This Row],[Statut lancement]]="XX","OK","NOK"),IF(Tableau1[[#This Row],[Strat lancement]]="BB",IF(Tableau1[[#This Row],[Statut lancement]]="XXX","OK","NOK"))))</f>
        <v>OK</v>
      </c>
      <c r="U721" s="18" t="s">
        <v>2065</v>
      </c>
      <c r="V721" s="1" t="s">
        <v>2408</v>
      </c>
      <c r="W721" s="1" t="s">
        <v>88</v>
      </c>
      <c r="X721" s="2">
        <v>44155</v>
      </c>
      <c r="Y721" s="1" t="s">
        <v>2409</v>
      </c>
      <c r="Z721" s="1" t="s">
        <v>219</v>
      </c>
      <c r="AA721" s="2">
        <v>44155</v>
      </c>
      <c r="AB721" s="1" t="s">
        <v>220</v>
      </c>
      <c r="AC721" s="1" t="s">
        <v>2407</v>
      </c>
      <c r="AD721" s="236" t="str">
        <f>CONCATENATE(Tableau1[[#This Row],[Nº pièce référence]],Tableau1[[#This Row],[Poste de réf.]])</f>
        <v>450070284710</v>
      </c>
      <c r="AE721" s="237">
        <f>VLOOKUP(Tableau1[[#This Row],[POposte]],Tableau5[#All],5,FALSE)</f>
        <v>30.25</v>
      </c>
      <c r="AF721" s="238" t="s">
        <v>52</v>
      </c>
      <c r="AG721" s="237">
        <f>VLOOKUP(Tableau1[[#This Row],[POposte]],Tableau5[#All],6,FALSE)</f>
        <v>30.25</v>
      </c>
      <c r="AH721" s="238" t="s">
        <v>52</v>
      </c>
      <c r="AI721" s="239">
        <f>Tableau1[[#This Row],[Montant Engagé PO]]-Tableau1[[#This Row],[Montant Liquidé]]</f>
        <v>0</v>
      </c>
      <c r="AJ721" s="237" t="str">
        <f>VLOOKUP(Tableau1[[#This Row],[POposte]],Tableau5[#All],3,FALSE)</f>
        <v>300020861</v>
      </c>
      <c r="AK721" s="237" t="str">
        <f>VLOOKUP(Tableau1[[#This Row],[POposte]],Tableau5[#All],4,FALSE)</f>
        <v>2</v>
      </c>
      <c r="AL721" s="146" t="str">
        <f>VLOOKUP(Tableau1[[#This Row],[POposte]],Tableau5[#All],2,FALSE)</f>
        <v>255223121102</v>
      </c>
      <c r="AM721" s="243" t="str">
        <f>VLOOKUP(Tableau1[[#This Row],[POposte]],Tableau8[],9,FALSE)</f>
        <v>Z</v>
      </c>
      <c r="AN721" s="241">
        <f>VLOOKUP(Tableau1[[#This Row],[POposte]],Tableau8[],16,FALSE)</f>
        <v>1</v>
      </c>
      <c r="AO721" s="200">
        <f>VLOOKUP(Tableau1[[#This Row],[POposte]],Tableau8[],17,FALSE)</f>
        <v>0</v>
      </c>
      <c r="AP721" s="1" t="str">
        <f>VLOOKUP(Tableau1[[#This Row],[POposte]],Tableau13[#All],10,FALSE)</f>
        <v>0520</v>
      </c>
      <c r="AQ721" s="1" t="str">
        <f>VLOOKUP(MID(Tableau1[[#This Row],[Codenva]],1,2),Tableau36[],2,FALSE)</f>
        <v>Onderhandelingsprocedure zonder voorafgaande bekendmaking (0500)</v>
      </c>
      <c r="AR721" s="1" t="str">
        <f>VLOOKUP(Tableau1[[#This Row],[POposte]],Tableau13[#All],16,FALSE)</f>
        <v/>
      </c>
      <c r="AS721" s="285" t="str">
        <f>Tableau1[[#This Row],[KRC]]&amp;Tableau1[[#This Row],[Poste KRC]]</f>
        <v>3000208612</v>
      </c>
      <c r="AT721" s="1" t="str">
        <f>VLOOKUP(Tableau1[[#This Row],[Colonne3]],Tableau6[[#All],[krcposte]:[description ]],2,FALSE)</f>
        <v>Testing/reactifs</v>
      </c>
    </row>
    <row r="722" spans="1:46" hidden="1" x14ac:dyDescent="0.35">
      <c r="A722" s="1" t="str">
        <f>Tableau1[[#This Row],[Nº pièce référence]]</f>
        <v>4500703605</v>
      </c>
      <c r="B722" s="124"/>
      <c r="C722" s="1"/>
      <c r="D722" s="1"/>
      <c r="E722" s="1"/>
      <c r="F722" s="178"/>
      <c r="G722" s="123"/>
      <c r="H722" s="73"/>
      <c r="I722" s="42"/>
      <c r="J722" s="73"/>
      <c r="K722" s="73"/>
      <c r="L722" s="1" t="s">
        <v>221</v>
      </c>
      <c r="M722" s="42"/>
      <c r="N722" s="42"/>
      <c r="O722" s="42"/>
      <c r="P722" s="42"/>
      <c r="Q722" s="73"/>
      <c r="R722" s="226" t="str">
        <f>VLOOKUP(Tableau1[[#This Row],[POposte]],Tableau8[],15,FALSE)</f>
        <v>AA</v>
      </c>
      <c r="S722" s="226" t="str">
        <f>VLOOKUP(Tableau1[[#This Row],[POposte]],Tableau8[],14,FALSE)</f>
        <v>XX</v>
      </c>
      <c r="T722" s="75" t="str">
        <f>IF(Tableau1[[#This Row],[Strat lancement]]="A0",IF(Tableau1[[#This Row],[Statut lancement]]="X","OK","NOK"),IF(Tableau1[[#This Row],[Strat lancement]]="AA",IF(Tableau1[[#This Row],[Statut lancement]]="XX","OK","NOK"),IF(Tableau1[[#This Row],[Strat lancement]]="BB",IF(Tableau1[[#This Row],[Statut lancement]]="XXX","OK","NOK"))))</f>
        <v>OK</v>
      </c>
      <c r="U722" s="18" t="s">
        <v>2410</v>
      </c>
      <c r="V722" s="1" t="s">
        <v>2411</v>
      </c>
      <c r="W722" s="1" t="s">
        <v>88</v>
      </c>
      <c r="X722" s="2">
        <v>44159</v>
      </c>
      <c r="Y722" s="1" t="s">
        <v>2412</v>
      </c>
      <c r="Z722" s="1" t="s">
        <v>219</v>
      </c>
      <c r="AA722" s="2">
        <v>44159</v>
      </c>
      <c r="AB722" s="1" t="s">
        <v>220</v>
      </c>
      <c r="AC722" s="1" t="s">
        <v>2407</v>
      </c>
      <c r="AD722" s="236" t="str">
        <f>CONCATENATE(Tableau1[[#This Row],[Nº pièce référence]],Tableau1[[#This Row],[Poste de réf.]])</f>
        <v>450070360510</v>
      </c>
      <c r="AE722" s="237">
        <f>VLOOKUP(Tableau1[[#This Row],[POposte]],Tableau5[#All],5,FALSE)</f>
        <v>4197.6000000000004</v>
      </c>
      <c r="AF722" s="238" t="s">
        <v>52</v>
      </c>
      <c r="AG722" s="237">
        <f>VLOOKUP(Tableau1[[#This Row],[POposte]],Tableau5[#All],6,FALSE)</f>
        <v>0</v>
      </c>
      <c r="AH722" s="238" t="s">
        <v>52</v>
      </c>
      <c r="AI722" s="239">
        <f>Tableau1[[#This Row],[Montant Engagé PO]]-Tableau1[[#This Row],[Montant Liquidé]]</f>
        <v>4197.6000000000004</v>
      </c>
      <c r="AJ722" s="237" t="str">
        <f>VLOOKUP(Tableau1[[#This Row],[POposte]],Tableau5[#All],3,FALSE)</f>
        <v>300020910</v>
      </c>
      <c r="AK722" s="237" t="str">
        <f>VLOOKUP(Tableau1[[#This Row],[POposte]],Tableau5[#All],4,FALSE)</f>
        <v>1</v>
      </c>
      <c r="AL722" s="146" t="str">
        <f>VLOOKUP(Tableau1[[#This Row],[POposte]],Tableau5[#All],2,FALSE)</f>
        <v>254012121101</v>
      </c>
      <c r="AM722" s="243" t="str">
        <f>VLOOKUP(Tableau1[[#This Row],[POposte]],Tableau8[],9,FALSE)</f>
        <v>L</v>
      </c>
      <c r="AN722" s="241">
        <f>VLOOKUP(Tableau1[[#This Row],[POposte]],Tableau8[],16,FALSE)</f>
        <v>4000</v>
      </c>
      <c r="AO722" s="200">
        <f>VLOOKUP(Tableau1[[#This Row],[POposte]],Tableau8[],17,FALSE)</f>
        <v>4000</v>
      </c>
      <c r="AP722" s="1" t="str">
        <f>VLOOKUP(Tableau1[[#This Row],[POposte]],Tableau13[#All],10,FALSE)</f>
        <v>0800</v>
      </c>
      <c r="AQ722" s="1" t="str">
        <f>VLOOKUP(MID(Tableau1[[#This Row],[Codenva]],1,2),Tableau36[],2,FALSE)</f>
        <v>Overheidsopdrachten van beperkte waarde (0800)</v>
      </c>
      <c r="AR722" s="1" t="str">
        <f>VLOOKUP(Tableau1[[#This Row],[POposte]],Tableau13[#All],16,FALSE)</f>
        <v/>
      </c>
      <c r="AS722" s="285" t="str">
        <f>Tableau1[[#This Row],[KRC]]&amp;Tableau1[[#This Row],[Poste KRC]]</f>
        <v>3000209101</v>
      </c>
      <c r="AT722" s="1" t="e">
        <f>VLOOKUP(Tableau1[[#This Row],[Colonne3]],Tableau6[[#All],[krcposte]:[description ]],2,FALSE)</f>
        <v>#N/A</v>
      </c>
    </row>
    <row r="723" spans="1:46" x14ac:dyDescent="0.35">
      <c r="A723" s="1" t="str">
        <f>Tableau1[[#This Row],[Nº pièce référence]]</f>
        <v>4500680764</v>
      </c>
      <c r="B723" s="124"/>
      <c r="C723" s="1"/>
      <c r="D723" s="1"/>
      <c r="E723" s="1" t="s">
        <v>2413</v>
      </c>
      <c r="F723" s="74"/>
      <c r="G723" s="123"/>
      <c r="H723" s="73"/>
      <c r="I723" s="42"/>
      <c r="J723" s="73"/>
      <c r="K723" s="73"/>
      <c r="L723" s="1" t="s">
        <v>35</v>
      </c>
      <c r="M723" s="42"/>
      <c r="N723" s="42"/>
      <c r="O723" s="42"/>
      <c r="P723" s="42"/>
      <c r="Q723" s="73"/>
      <c r="R723" s="226" t="str">
        <f>VLOOKUP(Tableau1[[#This Row],[POposte]],Tableau8[],15,FALSE)</f>
        <v>BB</v>
      </c>
      <c r="S723" s="226" t="str">
        <f>VLOOKUP(Tableau1[[#This Row],[POposte]],Tableau8[],14,FALSE)</f>
        <v>XXX</v>
      </c>
      <c r="T723" s="75" t="str">
        <f>IF(Tableau1[[#This Row],[Strat lancement]]="A0",IF(Tableau1[[#This Row],[Statut lancement]]="X","OK","NOK"),IF(Tableau1[[#This Row],[Strat lancement]]="AA",IF(Tableau1[[#This Row],[Statut lancement]]="XX","OK","NOK"),IF(Tableau1[[#This Row],[Strat lancement]]="BB",IF(Tableau1[[#This Row],[Statut lancement]]="XXX","OK","NOK"))))</f>
        <v>OK</v>
      </c>
      <c r="U723" s="193"/>
      <c r="V723" s="1" t="s">
        <v>1658</v>
      </c>
      <c r="W723" s="93" t="s">
        <v>217</v>
      </c>
      <c r="X723" s="2"/>
      <c r="Y723" s="1" t="s">
        <v>2414</v>
      </c>
      <c r="Z723" s="1"/>
      <c r="AA723" s="2"/>
      <c r="AB723" s="1"/>
      <c r="AC723" s="1" t="str">
        <f>VLOOKUP(Tableau1[[#This Row],[POposte]],Tableau8[#All],18,FALSE)</f>
        <v/>
      </c>
      <c r="AD723" s="236" t="str">
        <f>CONCATENATE(Tableau1[[#This Row],[Nº pièce référence]],Tableau1[[#This Row],[Poste de réf.]])</f>
        <v>450068076420</v>
      </c>
      <c r="AE723" s="237">
        <f>VLOOKUP(Tableau1[[#This Row],[POposte]],Tableau5[#All],5,FALSE)</f>
        <v>61419.6</v>
      </c>
      <c r="AF723" s="238" t="s">
        <v>52</v>
      </c>
      <c r="AG723" s="237">
        <f>VLOOKUP(Tableau1[[#This Row],[POposte]],Tableau5[#All],6,FALSE)</f>
        <v>0</v>
      </c>
      <c r="AH723" s="238" t="s">
        <v>52</v>
      </c>
      <c r="AI723" s="239">
        <f>Tableau1[[#This Row],[Montant Engagé PO]]-Tableau1[[#This Row],[Montant Liquidé]]</f>
        <v>61419.6</v>
      </c>
      <c r="AJ723" s="237" t="str">
        <f>VLOOKUP(Tableau1[[#This Row],[POposte]],Tableau5[#All],3,FALSE)</f>
        <v>300020861</v>
      </c>
      <c r="AK723" s="237" t="str">
        <f>VLOOKUP(Tableau1[[#This Row],[POposte]],Tableau5[#All],4,FALSE)</f>
        <v>2</v>
      </c>
      <c r="AL723" s="146" t="str">
        <f>VLOOKUP(Tableau1[[#This Row],[POposte]],Tableau5[#All],2,FALSE)</f>
        <v>255223121102</v>
      </c>
      <c r="AM723" s="243" t="str">
        <f>VLOOKUP(Tableau1[[#This Row],[POposte]],Tableau8[],9,FALSE)</f>
        <v>Z</v>
      </c>
      <c r="AN723" s="241">
        <f>VLOOKUP(Tableau1[[#This Row],[POposte]],Tableau8[],16,FALSE)</f>
        <v>1</v>
      </c>
      <c r="AO723" s="200">
        <f>VLOOKUP(Tableau1[[#This Row],[POposte]],Tableau8[],17,FALSE)</f>
        <v>0</v>
      </c>
      <c r="AP723" s="1" t="str">
        <f>VLOOKUP(Tableau1[[#This Row],[POposte]],Tableau13[#All],10,FALSE)</f>
        <v>0500</v>
      </c>
      <c r="AQ723" s="1" t="str">
        <f>VLOOKUP(MID(Tableau1[[#This Row],[Codenva]],1,2),Tableau36[],2,FALSE)</f>
        <v>Onderhandelingsprocedure zonder voorafgaande bekendmaking (0500)</v>
      </c>
      <c r="AR723" s="1" t="str">
        <f>VLOOKUP(Tableau1[[#This Row],[POposte]],Tableau13[#All],16,FALSE)</f>
        <v/>
      </c>
      <c r="AS723" s="285" t="str">
        <f>Tableau1[[#This Row],[KRC]]&amp;Tableau1[[#This Row],[Poste KRC]]</f>
        <v>3000208612</v>
      </c>
      <c r="AT723" s="1" t="str">
        <f>VLOOKUP(Tableau1[[#This Row],[Colonne3]],Tableau6[[#All],[krcposte]:[description ]],2,FALSE)</f>
        <v>Testing/reactifs</v>
      </c>
    </row>
    <row r="724" spans="1:46" x14ac:dyDescent="0.35">
      <c r="A724" s="1" t="str">
        <f>Tableau1[[#This Row],[Nº pièce référence]]</f>
        <v>4500677449</v>
      </c>
      <c r="B724" s="124"/>
      <c r="C724" s="1"/>
      <c r="D724" s="1"/>
      <c r="E724" s="1" t="s">
        <v>2069</v>
      </c>
      <c r="F724" s="178"/>
      <c r="G724" s="123"/>
      <c r="H724" s="73"/>
      <c r="I724" s="42"/>
      <c r="J724" s="73"/>
      <c r="K724" s="73"/>
      <c r="L724" s="1" t="s">
        <v>35</v>
      </c>
      <c r="M724" s="42"/>
      <c r="N724" s="42"/>
      <c r="O724" s="42"/>
      <c r="P724" s="42"/>
      <c r="Q724" s="73"/>
      <c r="R724" s="226" t="e">
        <f>VLOOKUP(Tableau1[[#This Row],[POposte]],Tableau8[],15,FALSE)</f>
        <v>#N/A</v>
      </c>
      <c r="S724" s="226" t="e">
        <f>VLOOKUP(Tableau1[[#This Row],[POposte]],Tableau8[],14,FALSE)</f>
        <v>#N/A</v>
      </c>
      <c r="T724" s="75" t="e">
        <f>IF(Tableau1[[#This Row],[Strat lancement]]="A0",IF(Tableau1[[#This Row],[Statut lancement]]="X","OK","NOK"),IF(Tableau1[[#This Row],[Strat lancement]]="AA",IF(Tableau1[[#This Row],[Statut lancement]]="XX","OK","NOK"),IF(Tableau1[[#This Row],[Strat lancement]]="BB",IF(Tableau1[[#This Row],[Statut lancement]]="XXX","OK","NOK"))))</f>
        <v>#N/A</v>
      </c>
      <c r="U724" s="193"/>
      <c r="V724" s="93" t="s">
        <v>2415</v>
      </c>
      <c r="W724" s="1"/>
      <c r="X724" s="2"/>
      <c r="Y724" s="1" t="s">
        <v>2416</v>
      </c>
      <c r="Z724" s="1"/>
      <c r="AA724" s="2"/>
      <c r="AB724" s="1"/>
      <c r="AC724" s="1" t="e">
        <f>VLOOKUP(Tableau1[[#This Row],[POposte]],Tableau8[#All],18,FALSE)</f>
        <v>#N/A</v>
      </c>
      <c r="AD724" s="236" t="str">
        <f>CONCATENATE(Tableau1[[#This Row],[Nº pièce référence]],Tableau1[[#This Row],[Poste de réf.]])</f>
        <v>4500677449</v>
      </c>
      <c r="AE724" s="237" t="e">
        <f>VLOOKUP(Tableau1[[#This Row],[POposte]],Tableau5[#All],5,FALSE)</f>
        <v>#N/A</v>
      </c>
      <c r="AF724" s="238" t="s">
        <v>52</v>
      </c>
      <c r="AG724" s="237" t="e">
        <f>VLOOKUP(Tableau1[[#This Row],[POposte]],Tableau5[#All],6,FALSE)</f>
        <v>#N/A</v>
      </c>
      <c r="AH724" s="238" t="s">
        <v>52</v>
      </c>
      <c r="AI724" s="239" t="e">
        <f>Tableau1[[#This Row],[Montant Engagé PO]]-Tableau1[[#This Row],[Montant Liquidé]]</f>
        <v>#N/A</v>
      </c>
      <c r="AJ724" s="237" t="e">
        <f>VLOOKUP(Tableau1[[#This Row],[POposte]],Tableau5[#All],3,FALSE)</f>
        <v>#N/A</v>
      </c>
      <c r="AK724" s="237" t="e">
        <f>VLOOKUP(Tableau1[[#This Row],[POposte]],Tableau5[#All],4,FALSE)</f>
        <v>#N/A</v>
      </c>
      <c r="AL724" s="146" t="e">
        <f>VLOOKUP(Tableau1[[#This Row],[POposte]],Tableau5[#All],2,FALSE)</f>
        <v>#N/A</v>
      </c>
      <c r="AM724" s="243" t="e">
        <f>VLOOKUP(Tableau1[[#This Row],[POposte]],Tableau8[],9,FALSE)</f>
        <v>#N/A</v>
      </c>
      <c r="AN724" s="241" t="e">
        <f>VLOOKUP(Tableau1[[#This Row],[POposte]],Tableau8[],16,FALSE)</f>
        <v>#N/A</v>
      </c>
      <c r="AO724" s="200" t="e">
        <f>VLOOKUP(Tableau1[[#This Row],[POposte]],Tableau8[],17,FALSE)</f>
        <v>#N/A</v>
      </c>
      <c r="AP724" s="1" t="e">
        <f>VLOOKUP(Tableau1[[#This Row],[POposte]],Tableau13[#All],10,FALSE)</f>
        <v>#N/A</v>
      </c>
      <c r="AQ724" s="1" t="e">
        <f>VLOOKUP(MID(Tableau1[[#This Row],[Codenva]],1,2),Tableau36[],2,FALSE)</f>
        <v>#N/A</v>
      </c>
      <c r="AR724" s="1" t="e">
        <f>VLOOKUP(Tableau1[[#This Row],[POposte]],Tableau13[#All],16,FALSE)</f>
        <v>#N/A</v>
      </c>
      <c r="AS724" s="285" t="e">
        <f>Tableau1[[#This Row],[KRC]]&amp;Tableau1[[#This Row],[Poste KRC]]</f>
        <v>#N/A</v>
      </c>
      <c r="AT724" s="1" t="e">
        <f>VLOOKUP(Tableau1[[#This Row],[Colonne3]],Tableau6[[#All],[krcposte]:[description ]],2,FALSE)</f>
        <v>#N/A</v>
      </c>
    </row>
    <row r="725" spans="1:46" hidden="1" x14ac:dyDescent="0.35">
      <c r="A725" s="1">
        <f>Tableau1[[#This Row],[Nº pièce référence]]</f>
        <v>0</v>
      </c>
      <c r="B725" s="124"/>
      <c r="C725" s="1" t="s">
        <v>152</v>
      </c>
      <c r="D725" s="1" t="s">
        <v>2417</v>
      </c>
      <c r="E725" s="1" t="s">
        <v>2418</v>
      </c>
      <c r="F725" s="178">
        <v>17500000</v>
      </c>
      <c r="G725" s="123"/>
      <c r="H725" s="73"/>
      <c r="I725" s="42"/>
      <c r="J725" s="73"/>
      <c r="K725" s="73"/>
      <c r="L725" s="1" t="s">
        <v>1853</v>
      </c>
      <c r="M725" s="42"/>
      <c r="N725" s="42"/>
      <c r="O725" s="42"/>
      <c r="P725" s="42"/>
      <c r="Q725" s="73"/>
      <c r="R725" s="226" t="e">
        <f>VLOOKUP(Tableau1[[#This Row],[POposte]],Tableau8[],15,FALSE)</f>
        <v>#N/A</v>
      </c>
      <c r="S725" s="226" t="e">
        <f>VLOOKUP(Tableau1[[#This Row],[POposte]],Tableau8[],14,FALSE)</f>
        <v>#N/A</v>
      </c>
      <c r="T725" s="75" t="e">
        <f>IF(Tableau1[[#This Row],[Strat lancement]]="A0",IF(Tableau1[[#This Row],[Statut lancement]]="X","OK","NOK"),IF(Tableau1[[#This Row],[Strat lancement]]="AA",IF(Tableau1[[#This Row],[Statut lancement]]="XX","OK","NOK"),IF(Tableau1[[#This Row],[Strat lancement]]="BB",IF(Tableau1[[#This Row],[Statut lancement]]="XXX","OK","NOK"))))</f>
        <v>#N/A</v>
      </c>
      <c r="U725" s="193"/>
      <c r="V725" s="1"/>
      <c r="W725" s="1"/>
      <c r="X725" s="2"/>
      <c r="Y725" s="1"/>
      <c r="Z725" s="1"/>
      <c r="AA725" s="2"/>
      <c r="AB725" s="1"/>
      <c r="AC725" s="1" t="e">
        <f>VLOOKUP(Tableau1[[#This Row],[POposte]],Tableau8[#All],18,FALSE)</f>
        <v>#N/A</v>
      </c>
      <c r="AD725" s="236" t="str">
        <f>CONCATENATE(Tableau1[[#This Row],[Nº pièce référence]],Tableau1[[#This Row],[Poste de réf.]])</f>
        <v/>
      </c>
      <c r="AE725" s="237" t="e">
        <f>VLOOKUP(Tableau1[[#This Row],[POposte]],Tableau5[#All],5,FALSE)</f>
        <v>#N/A</v>
      </c>
      <c r="AF725" s="238" t="s">
        <v>52</v>
      </c>
      <c r="AG725" s="237" t="e">
        <f>VLOOKUP(Tableau1[[#This Row],[POposte]],Tableau5[#All],6,FALSE)</f>
        <v>#N/A</v>
      </c>
      <c r="AH725" s="238" t="s">
        <v>52</v>
      </c>
      <c r="AI725" s="239" t="e">
        <f>Tableau1[[#This Row],[Montant Engagé PO]]-Tableau1[[#This Row],[Montant Liquidé]]</f>
        <v>#N/A</v>
      </c>
      <c r="AJ725" s="237" t="e">
        <f>VLOOKUP(Tableau1[[#This Row],[POposte]],Tableau5[#All],3,FALSE)</f>
        <v>#N/A</v>
      </c>
      <c r="AK725" s="237" t="e">
        <f>VLOOKUP(Tableau1[[#This Row],[POposte]],Tableau5[#All],4,FALSE)</f>
        <v>#N/A</v>
      </c>
      <c r="AL725" s="146" t="e">
        <f>VLOOKUP(Tableau1[[#This Row],[POposte]],Tableau5[#All],2,FALSE)</f>
        <v>#N/A</v>
      </c>
      <c r="AM725" s="243" t="e">
        <f>VLOOKUP(Tableau1[[#This Row],[POposte]],Tableau8[],9,FALSE)</f>
        <v>#N/A</v>
      </c>
      <c r="AN725" s="241" t="e">
        <f>VLOOKUP(Tableau1[[#This Row],[POposte]],Tableau8[],16,FALSE)</f>
        <v>#N/A</v>
      </c>
      <c r="AO725" s="200" t="e">
        <f>VLOOKUP(Tableau1[[#This Row],[POposte]],Tableau8[],17,FALSE)</f>
        <v>#N/A</v>
      </c>
      <c r="AP725" s="1" t="e">
        <f>VLOOKUP(Tableau1[[#This Row],[POposte]],Tableau13[#All],10,FALSE)</f>
        <v>#N/A</v>
      </c>
      <c r="AQ725" s="1" t="e">
        <f>VLOOKUP(MID(Tableau1[[#This Row],[Codenva]],1,2),Tableau36[],2,FALSE)</f>
        <v>#N/A</v>
      </c>
      <c r="AR725" s="1" t="e">
        <f>VLOOKUP(Tableau1[[#This Row],[POposte]],Tableau13[#All],16,FALSE)</f>
        <v>#N/A</v>
      </c>
      <c r="AS725" s="285" t="e">
        <f>Tableau1[[#This Row],[KRC]]&amp;Tableau1[[#This Row],[Poste KRC]]</f>
        <v>#N/A</v>
      </c>
      <c r="AT725" s="1" t="e">
        <f>VLOOKUP(Tableau1[[#This Row],[Colonne3]],Tableau6[[#All],[krcposte]:[description ]],2,FALSE)</f>
        <v>#N/A</v>
      </c>
    </row>
    <row r="726" spans="1:46" hidden="1" x14ac:dyDescent="0.35">
      <c r="A726" s="1">
        <f>Tableau1[[#This Row],[Nº pièce référence]]</f>
        <v>0</v>
      </c>
      <c r="B726" s="124"/>
      <c r="C726" s="1"/>
      <c r="D726" s="1" t="s">
        <v>2419</v>
      </c>
      <c r="E726" s="1" t="s">
        <v>2420</v>
      </c>
      <c r="F726" s="178">
        <v>31581</v>
      </c>
      <c r="G726" s="123"/>
      <c r="H726" s="73"/>
      <c r="I726" s="42"/>
      <c r="J726" s="73"/>
      <c r="K726" s="73"/>
      <c r="L726" s="1" t="s">
        <v>221</v>
      </c>
      <c r="M726" s="42"/>
      <c r="N726" s="42"/>
      <c r="O726" s="42"/>
      <c r="P726" s="42"/>
      <c r="Q726" s="73"/>
      <c r="R726" s="226" t="e">
        <f>VLOOKUP(Tableau1[[#This Row],[POposte]],Tableau8[],15,FALSE)</f>
        <v>#N/A</v>
      </c>
      <c r="S726" s="226" t="e">
        <f>VLOOKUP(Tableau1[[#This Row],[POposte]],Tableau8[],14,FALSE)</f>
        <v>#N/A</v>
      </c>
      <c r="T726" s="75" t="e">
        <f>IF(Tableau1[[#This Row],[Strat lancement]]="A0",IF(Tableau1[[#This Row],[Statut lancement]]="X","OK","NOK"),IF(Tableau1[[#This Row],[Strat lancement]]="AA",IF(Tableau1[[#This Row],[Statut lancement]]="XX","OK","NOK"),IF(Tableau1[[#This Row],[Strat lancement]]="BB",IF(Tableau1[[#This Row],[Statut lancement]]="XXX","OK","NOK"))))</f>
        <v>#N/A</v>
      </c>
      <c r="U726" s="193"/>
      <c r="V726" s="1"/>
      <c r="W726" s="1"/>
      <c r="X726" s="2"/>
      <c r="Y726" s="1"/>
      <c r="Z726" s="1"/>
      <c r="AA726" s="2"/>
      <c r="AB726" s="1"/>
      <c r="AC726" s="1" t="e">
        <f>VLOOKUP(Tableau1[[#This Row],[POposte]],Tableau8[#All],18,FALSE)</f>
        <v>#N/A</v>
      </c>
      <c r="AD726" s="236" t="str">
        <f>CONCATENATE(Tableau1[[#This Row],[Nº pièce référence]],Tableau1[[#This Row],[Poste de réf.]])</f>
        <v/>
      </c>
      <c r="AE726" s="237" t="e">
        <f>VLOOKUP(Tableau1[[#This Row],[POposte]],Tableau5[#All],5,FALSE)</f>
        <v>#N/A</v>
      </c>
      <c r="AF726" s="238" t="s">
        <v>52</v>
      </c>
      <c r="AG726" s="237" t="e">
        <f>VLOOKUP(Tableau1[[#This Row],[POposte]],Tableau5[#All],6,FALSE)</f>
        <v>#N/A</v>
      </c>
      <c r="AH726" s="238" t="s">
        <v>52</v>
      </c>
      <c r="AI726" s="239" t="e">
        <f>Tableau1[[#This Row],[Montant Engagé PO]]-Tableau1[[#This Row],[Montant Liquidé]]</f>
        <v>#N/A</v>
      </c>
      <c r="AJ726" s="237" t="e">
        <f>VLOOKUP(Tableau1[[#This Row],[POposte]],Tableau5[#All],3,FALSE)</f>
        <v>#N/A</v>
      </c>
      <c r="AK726" s="237" t="e">
        <f>VLOOKUP(Tableau1[[#This Row],[POposte]],Tableau5[#All],4,FALSE)</f>
        <v>#N/A</v>
      </c>
      <c r="AL726" s="146" t="e">
        <f>VLOOKUP(Tableau1[[#This Row],[POposte]],Tableau5[#All],2,FALSE)</f>
        <v>#N/A</v>
      </c>
      <c r="AM726" s="243" t="e">
        <f>VLOOKUP(Tableau1[[#This Row],[POposte]],Tableau8[],9,FALSE)</f>
        <v>#N/A</v>
      </c>
      <c r="AN726" s="241" t="e">
        <f>VLOOKUP(Tableau1[[#This Row],[POposte]],Tableau8[],16,FALSE)</f>
        <v>#N/A</v>
      </c>
      <c r="AO726" s="200" t="e">
        <f>VLOOKUP(Tableau1[[#This Row],[POposte]],Tableau8[],17,FALSE)</f>
        <v>#N/A</v>
      </c>
      <c r="AP726" s="1" t="e">
        <f>VLOOKUP(Tableau1[[#This Row],[POposte]],Tableau13[#All],10,FALSE)</f>
        <v>#N/A</v>
      </c>
      <c r="AQ726" s="1" t="e">
        <f>VLOOKUP(MID(Tableau1[[#This Row],[Codenva]],1,2),Tableau36[],2,FALSE)</f>
        <v>#N/A</v>
      </c>
      <c r="AR726" s="1" t="e">
        <f>VLOOKUP(Tableau1[[#This Row],[POposte]],Tableau13[#All],16,FALSE)</f>
        <v>#N/A</v>
      </c>
      <c r="AS726" s="285" t="e">
        <f>Tableau1[[#This Row],[KRC]]&amp;Tableau1[[#This Row],[Poste KRC]]</f>
        <v>#N/A</v>
      </c>
      <c r="AT726" s="1" t="e">
        <f>VLOOKUP(Tableau1[[#This Row],[Colonne3]],Tableau6[[#All],[krcposte]:[description ]],2,FALSE)</f>
        <v>#N/A</v>
      </c>
    </row>
    <row r="727" spans="1:46" hidden="1" x14ac:dyDescent="0.35">
      <c r="A727" s="1" t="str">
        <f>Tableau1[[#This Row],[Nº pièce référence]]</f>
        <v>4500697673</v>
      </c>
      <c r="B727" s="124"/>
      <c r="C727" s="1"/>
      <c r="D727" t="s">
        <v>902</v>
      </c>
      <c r="E727" s="1" t="s">
        <v>349</v>
      </c>
      <c r="F727" s="178"/>
      <c r="G727" s="123"/>
      <c r="H727" s="73"/>
      <c r="I727" s="42"/>
      <c r="J727" s="73"/>
      <c r="K727" s="73"/>
      <c r="L727" s="1"/>
      <c r="M727" s="42"/>
      <c r="N727" s="42"/>
      <c r="O727" s="42"/>
      <c r="P727" s="42"/>
      <c r="Q727" s="73"/>
      <c r="R727" s="226" t="e">
        <f>VLOOKUP(Tableau1[[#This Row],[POposte]],Tableau8[],15,FALSE)</f>
        <v>#N/A</v>
      </c>
      <c r="S727" s="226" t="e">
        <f>VLOOKUP(Tableau1[[#This Row],[POposte]],Tableau8[],14,FALSE)</f>
        <v>#N/A</v>
      </c>
      <c r="T727" s="75" t="e">
        <f>IF(Tableau1[[#This Row],[Strat lancement]]="A0",IF(Tableau1[[#This Row],[Statut lancement]]="X","OK","NOK"),IF(Tableau1[[#This Row],[Strat lancement]]="AA",IF(Tableau1[[#This Row],[Statut lancement]]="XX","OK","NOK"),IF(Tableau1[[#This Row],[Strat lancement]]="BB",IF(Tableau1[[#This Row],[Statut lancement]]="XXX","OK","NOK"))))</f>
        <v>#N/A</v>
      </c>
      <c r="U727" s="193"/>
      <c r="V727" s="1" t="s">
        <v>904</v>
      </c>
      <c r="W727" s="1" t="s">
        <v>421</v>
      </c>
      <c r="X727" s="2"/>
      <c r="Y727" s="1"/>
      <c r="Z727" s="1"/>
      <c r="AA727" s="2"/>
      <c r="AB727" s="1"/>
      <c r="AC727" s="1" t="e">
        <f>VLOOKUP(Tableau1[[#This Row],[POposte]],Tableau8[#All],18,FALSE)</f>
        <v>#N/A</v>
      </c>
      <c r="AD727" s="236" t="str">
        <f>CONCATENATE(Tableau1[[#This Row],[Nº pièce référence]],Tableau1[[#This Row],[Poste de réf.]])</f>
        <v>450069767340</v>
      </c>
      <c r="AE727" s="237" t="e">
        <f>VLOOKUP(Tableau1[[#This Row],[POposte]],Tableau5[#All],5,FALSE)</f>
        <v>#N/A</v>
      </c>
      <c r="AF727" s="238" t="s">
        <v>52</v>
      </c>
      <c r="AG727" s="237" t="e">
        <f>VLOOKUP(Tableau1[[#This Row],[POposte]],Tableau5[#All],6,FALSE)</f>
        <v>#N/A</v>
      </c>
      <c r="AH727" s="238" t="s">
        <v>52</v>
      </c>
      <c r="AI727" s="239" t="e">
        <f>Tableau1[[#This Row],[Montant Engagé PO]]-Tableau1[[#This Row],[Montant Liquidé]]</f>
        <v>#N/A</v>
      </c>
      <c r="AJ727" s="237" t="e">
        <f>VLOOKUP(Tableau1[[#This Row],[POposte]],Tableau5[#All],3,FALSE)</f>
        <v>#N/A</v>
      </c>
      <c r="AK727" s="237" t="e">
        <f>VLOOKUP(Tableau1[[#This Row],[POposte]],Tableau5[#All],4,FALSE)</f>
        <v>#N/A</v>
      </c>
      <c r="AL727" s="146" t="e">
        <f>VLOOKUP(Tableau1[[#This Row],[POposte]],Tableau5[#All],2,FALSE)</f>
        <v>#N/A</v>
      </c>
      <c r="AM727" s="243" t="e">
        <f>VLOOKUP(Tableau1[[#This Row],[POposte]],Tableau8[],9,FALSE)</f>
        <v>#N/A</v>
      </c>
      <c r="AN727" s="241" t="e">
        <f>VLOOKUP(Tableau1[[#This Row],[POposte]],Tableau8[],16,FALSE)</f>
        <v>#N/A</v>
      </c>
      <c r="AO727" s="200" t="e">
        <f>VLOOKUP(Tableau1[[#This Row],[POposte]],Tableau8[],17,FALSE)</f>
        <v>#N/A</v>
      </c>
      <c r="AP727" s="1" t="e">
        <f>VLOOKUP(Tableau1[[#This Row],[POposte]],Tableau13[#All],10,FALSE)</f>
        <v>#N/A</v>
      </c>
      <c r="AQ727" s="1" t="e">
        <f>VLOOKUP(MID(Tableau1[[#This Row],[Codenva]],1,2),Tableau36[],2,FALSE)</f>
        <v>#N/A</v>
      </c>
      <c r="AR727" s="1" t="e">
        <f>VLOOKUP(Tableau1[[#This Row],[POposte]],Tableau13[#All],16,FALSE)</f>
        <v>#N/A</v>
      </c>
      <c r="AS727" s="285" t="e">
        <f>Tableau1[[#This Row],[KRC]]&amp;Tableau1[[#This Row],[Poste KRC]]</f>
        <v>#N/A</v>
      </c>
      <c r="AT727" s="1" t="e">
        <f>VLOOKUP(Tableau1[[#This Row],[Colonne3]],Tableau6[[#All],[krcposte]:[description ]],2,FALSE)</f>
        <v>#N/A</v>
      </c>
    </row>
    <row r="728" spans="1:46" hidden="1" x14ac:dyDescent="0.35">
      <c r="A728" s="1" t="str">
        <f>Tableau1[[#This Row],[Nº pièce référence]]</f>
        <v>4500697673</v>
      </c>
      <c r="B728" s="124"/>
      <c r="C728" s="1"/>
      <c r="D728" t="s">
        <v>902</v>
      </c>
      <c r="E728" s="1" t="s">
        <v>349</v>
      </c>
      <c r="F728" s="178"/>
      <c r="G728" s="123"/>
      <c r="H728" s="73"/>
      <c r="I728" s="42"/>
      <c r="J728" s="73"/>
      <c r="K728" s="73"/>
      <c r="L728" s="1"/>
      <c r="M728" s="42"/>
      <c r="N728" s="42"/>
      <c r="O728" s="42"/>
      <c r="P728" s="42"/>
      <c r="Q728" s="73"/>
      <c r="R728" s="226" t="e">
        <f>VLOOKUP(Tableau1[[#This Row],[POposte]],Tableau8[],15,FALSE)</f>
        <v>#N/A</v>
      </c>
      <c r="S728" s="226" t="e">
        <f>VLOOKUP(Tableau1[[#This Row],[POposte]],Tableau8[],14,FALSE)</f>
        <v>#N/A</v>
      </c>
      <c r="T728" s="75" t="e">
        <f>IF(Tableau1[[#This Row],[Strat lancement]]="A0",IF(Tableau1[[#This Row],[Statut lancement]]="X","OK","NOK"),IF(Tableau1[[#This Row],[Strat lancement]]="AA",IF(Tableau1[[#This Row],[Statut lancement]]="XX","OK","NOK"),IF(Tableau1[[#This Row],[Strat lancement]]="BB",IF(Tableau1[[#This Row],[Statut lancement]]="XXX","OK","NOK"))))</f>
        <v>#N/A</v>
      </c>
      <c r="U728" s="193"/>
      <c r="V728" s="1" t="s">
        <v>904</v>
      </c>
      <c r="W728" s="93" t="s">
        <v>423</v>
      </c>
      <c r="X728" s="2"/>
      <c r="Y728" s="1"/>
      <c r="Z728" s="1"/>
      <c r="AA728" s="2"/>
      <c r="AB728" s="1"/>
      <c r="AC728" s="1" t="e">
        <f>VLOOKUP(Tableau1[[#This Row],[POposte]],Tableau8[#All],18,FALSE)</f>
        <v>#N/A</v>
      </c>
      <c r="AD728" s="236" t="str">
        <f>CONCATENATE(Tableau1[[#This Row],[Nº pièce référence]],Tableau1[[#This Row],[Poste de réf.]])</f>
        <v>450069767350</v>
      </c>
      <c r="AE728" s="237" t="e">
        <f>VLOOKUP(Tableau1[[#This Row],[POposte]],Tableau5[#All],5,FALSE)</f>
        <v>#N/A</v>
      </c>
      <c r="AF728" s="238" t="s">
        <v>52</v>
      </c>
      <c r="AG728" s="237" t="e">
        <f>VLOOKUP(Tableau1[[#This Row],[POposte]],Tableau5[#All],6,FALSE)</f>
        <v>#N/A</v>
      </c>
      <c r="AH728" s="238" t="s">
        <v>52</v>
      </c>
      <c r="AI728" s="239" t="e">
        <f>Tableau1[[#This Row],[Montant Engagé PO]]-Tableau1[[#This Row],[Montant Liquidé]]</f>
        <v>#N/A</v>
      </c>
      <c r="AJ728" s="237" t="e">
        <f>VLOOKUP(Tableau1[[#This Row],[POposte]],Tableau5[#All],3,FALSE)</f>
        <v>#N/A</v>
      </c>
      <c r="AK728" s="237" t="e">
        <f>VLOOKUP(Tableau1[[#This Row],[POposte]],Tableau5[#All],4,FALSE)</f>
        <v>#N/A</v>
      </c>
      <c r="AL728" s="146" t="e">
        <f>VLOOKUP(Tableau1[[#This Row],[POposte]],Tableau5[#All],2,FALSE)</f>
        <v>#N/A</v>
      </c>
      <c r="AM728" s="243" t="e">
        <f>VLOOKUP(Tableau1[[#This Row],[POposte]],Tableau8[],9,FALSE)</f>
        <v>#N/A</v>
      </c>
      <c r="AN728" s="241" t="e">
        <f>VLOOKUP(Tableau1[[#This Row],[POposte]],Tableau8[],16,FALSE)</f>
        <v>#N/A</v>
      </c>
      <c r="AO728" s="200" t="e">
        <f>VLOOKUP(Tableau1[[#This Row],[POposte]],Tableau8[],17,FALSE)</f>
        <v>#N/A</v>
      </c>
      <c r="AP728" s="1" t="e">
        <f>VLOOKUP(Tableau1[[#This Row],[POposte]],Tableau13[#All],10,FALSE)</f>
        <v>#N/A</v>
      </c>
      <c r="AQ728" s="1" t="e">
        <f>VLOOKUP(MID(Tableau1[[#This Row],[Codenva]],1,2),Tableau36[],2,FALSE)</f>
        <v>#N/A</v>
      </c>
      <c r="AR728" s="1" t="e">
        <f>VLOOKUP(Tableau1[[#This Row],[POposte]],Tableau13[#All],16,FALSE)</f>
        <v>#N/A</v>
      </c>
      <c r="AS728" s="285" t="e">
        <f>Tableau1[[#This Row],[KRC]]&amp;Tableau1[[#This Row],[Poste KRC]]</f>
        <v>#N/A</v>
      </c>
      <c r="AT728" s="1" t="e">
        <f>VLOOKUP(Tableau1[[#This Row],[Colonne3]],Tableau6[[#All],[krcposte]:[description ]],2,FALSE)</f>
        <v>#N/A</v>
      </c>
    </row>
    <row r="729" spans="1:46" hidden="1" x14ac:dyDescent="0.35">
      <c r="A729" s="1" t="str">
        <f>Tableau1[[#This Row],[Nº pièce référence]]</f>
        <v>4500697673</v>
      </c>
      <c r="B729" s="124"/>
      <c r="C729" s="1"/>
      <c r="D729" t="s">
        <v>902</v>
      </c>
      <c r="E729" s="1" t="s">
        <v>349</v>
      </c>
      <c r="F729" s="178"/>
      <c r="G729" s="123"/>
      <c r="H729" s="73"/>
      <c r="I729" s="42"/>
      <c r="J729" s="73"/>
      <c r="K729" s="73"/>
      <c r="L729" s="1"/>
      <c r="M729" s="42"/>
      <c r="N729" s="42"/>
      <c r="O729" s="42"/>
      <c r="P729" s="42"/>
      <c r="Q729" s="73"/>
      <c r="R729" s="226" t="e">
        <f>VLOOKUP(Tableau1[[#This Row],[POposte]],Tableau8[],15,FALSE)</f>
        <v>#N/A</v>
      </c>
      <c r="S729" s="226" t="e">
        <f>VLOOKUP(Tableau1[[#This Row],[POposte]],Tableau8[],14,FALSE)</f>
        <v>#N/A</v>
      </c>
      <c r="T729" s="75" t="e">
        <f>IF(Tableau1[[#This Row],[Strat lancement]]="A0",IF(Tableau1[[#This Row],[Statut lancement]]="X","OK","NOK"),IF(Tableau1[[#This Row],[Strat lancement]]="AA",IF(Tableau1[[#This Row],[Statut lancement]]="XX","OK","NOK"),IF(Tableau1[[#This Row],[Strat lancement]]="BB",IF(Tableau1[[#This Row],[Statut lancement]]="XXX","OK","NOK"))))</f>
        <v>#N/A</v>
      </c>
      <c r="U729" s="193"/>
      <c r="V729" s="1" t="s">
        <v>904</v>
      </c>
      <c r="W729" s="93" t="s">
        <v>511</v>
      </c>
      <c r="X729" s="2"/>
      <c r="Y729" s="1"/>
      <c r="Z729" s="1"/>
      <c r="AA729" s="2"/>
      <c r="AB729" s="1"/>
      <c r="AC729" s="1" t="e">
        <f>VLOOKUP(Tableau1[[#This Row],[POposte]],Tableau8[#All],18,FALSE)</f>
        <v>#N/A</v>
      </c>
      <c r="AD729" s="236" t="str">
        <f>CONCATENATE(Tableau1[[#This Row],[Nº pièce référence]],Tableau1[[#This Row],[Poste de réf.]])</f>
        <v>450069767360</v>
      </c>
      <c r="AE729" s="237" t="e">
        <f>VLOOKUP(Tableau1[[#This Row],[POposte]],Tableau5[#All],5,FALSE)</f>
        <v>#N/A</v>
      </c>
      <c r="AF729" s="238" t="s">
        <v>52</v>
      </c>
      <c r="AG729" s="237" t="e">
        <f>VLOOKUP(Tableau1[[#This Row],[POposte]],Tableau5[#All],6,FALSE)</f>
        <v>#N/A</v>
      </c>
      <c r="AH729" s="238" t="s">
        <v>52</v>
      </c>
      <c r="AI729" s="239" t="e">
        <f>Tableau1[[#This Row],[Montant Engagé PO]]-Tableau1[[#This Row],[Montant Liquidé]]</f>
        <v>#N/A</v>
      </c>
      <c r="AJ729" s="237" t="e">
        <f>VLOOKUP(Tableau1[[#This Row],[POposte]],Tableau5[#All],3,FALSE)</f>
        <v>#N/A</v>
      </c>
      <c r="AK729" s="237" t="e">
        <f>VLOOKUP(Tableau1[[#This Row],[POposte]],Tableau5[#All],4,FALSE)</f>
        <v>#N/A</v>
      </c>
      <c r="AL729" s="146" t="e">
        <f>VLOOKUP(Tableau1[[#This Row],[POposte]],Tableau5[#All],2,FALSE)</f>
        <v>#N/A</v>
      </c>
      <c r="AM729" s="243" t="e">
        <f>VLOOKUP(Tableau1[[#This Row],[POposte]],Tableau8[],9,FALSE)</f>
        <v>#N/A</v>
      </c>
      <c r="AN729" s="241" t="e">
        <f>VLOOKUP(Tableau1[[#This Row],[POposte]],Tableau8[],16,FALSE)</f>
        <v>#N/A</v>
      </c>
      <c r="AO729" s="200" t="e">
        <f>VLOOKUP(Tableau1[[#This Row],[POposte]],Tableau8[],17,FALSE)</f>
        <v>#N/A</v>
      </c>
      <c r="AP729" s="1" t="e">
        <f>VLOOKUP(Tableau1[[#This Row],[POposte]],Tableau13[#All],10,FALSE)</f>
        <v>#N/A</v>
      </c>
      <c r="AQ729" s="1" t="e">
        <f>VLOOKUP(MID(Tableau1[[#This Row],[Codenva]],1,2),Tableau36[],2,FALSE)</f>
        <v>#N/A</v>
      </c>
      <c r="AR729" s="1" t="e">
        <f>VLOOKUP(Tableau1[[#This Row],[POposte]],Tableau13[#All],16,FALSE)</f>
        <v>#N/A</v>
      </c>
      <c r="AS729" s="285" t="e">
        <f>Tableau1[[#This Row],[KRC]]&amp;Tableau1[[#This Row],[Poste KRC]]</f>
        <v>#N/A</v>
      </c>
      <c r="AT729" s="1" t="e">
        <f>VLOOKUP(Tableau1[[#This Row],[Colonne3]],Tableau6[[#All],[krcposte]:[description ]],2,FALSE)</f>
        <v>#N/A</v>
      </c>
    </row>
    <row r="730" spans="1:46" x14ac:dyDescent="0.35">
      <c r="A730" s="1" t="str">
        <f>Tableau1[[#This Row],[Nº pièce référence]]</f>
        <v>4500694181</v>
      </c>
      <c r="B730" s="124"/>
      <c r="C730" s="1"/>
      <c r="D730" s="1"/>
      <c r="E730" s="1" t="s">
        <v>349</v>
      </c>
      <c r="F730" s="178"/>
      <c r="G730" s="123"/>
      <c r="H730" s="73"/>
      <c r="I730" s="42"/>
      <c r="J730" s="73"/>
      <c r="K730" s="73"/>
      <c r="L730" s="1" t="s">
        <v>35</v>
      </c>
      <c r="M730" s="42"/>
      <c r="N730" s="42"/>
      <c r="O730" s="42"/>
      <c r="P730" s="42"/>
      <c r="Q730" s="73"/>
      <c r="R730" s="226" t="str">
        <f>VLOOKUP(Tableau1[[#This Row],[POposte]],Tableau8[],15,FALSE)</f>
        <v>BB</v>
      </c>
      <c r="S730" s="226" t="str">
        <f>VLOOKUP(Tableau1[[#This Row],[POposte]],Tableau8[],14,FALSE)</f>
        <v/>
      </c>
      <c r="T730" s="75" t="str">
        <f>IF(Tableau1[[#This Row],[Strat lancement]]="A0",IF(Tableau1[[#This Row],[Statut lancement]]="X","OK","NOK"),IF(Tableau1[[#This Row],[Strat lancement]]="AA",IF(Tableau1[[#This Row],[Statut lancement]]="XX","OK","NOK"),IF(Tableau1[[#This Row],[Strat lancement]]="BB",IF(Tableau1[[#This Row],[Statut lancement]]="XXX","OK","NOK"))))</f>
        <v>NOK</v>
      </c>
      <c r="U730" s="18" t="s">
        <v>352</v>
      </c>
      <c r="V730" s="1" t="s">
        <v>2011</v>
      </c>
      <c r="W730" s="1" t="s">
        <v>421</v>
      </c>
      <c r="X730" s="2">
        <v>44148</v>
      </c>
      <c r="Y730" s="1" t="s">
        <v>2012</v>
      </c>
      <c r="Z730" s="1" t="s">
        <v>219</v>
      </c>
      <c r="AA730" s="2">
        <v>44110</v>
      </c>
      <c r="AB730" s="1" t="s">
        <v>220</v>
      </c>
      <c r="AC730" s="1" t="s">
        <v>2407</v>
      </c>
      <c r="AD730" s="236" t="str">
        <f>CONCATENATE(Tableau1[[#This Row],[Nº pièce référence]],Tableau1[[#This Row],[Poste de réf.]])</f>
        <v>450069418140</v>
      </c>
      <c r="AE730" s="237">
        <f>VLOOKUP(Tableau1[[#This Row],[POposte]],Tableau5[#All],5,FALSE)</f>
        <v>30274.2</v>
      </c>
      <c r="AF730" s="238" t="s">
        <v>52</v>
      </c>
      <c r="AG730" s="237">
        <f>VLOOKUP(Tableau1[[#This Row],[POposte]],Tableau5[#All],6,FALSE)</f>
        <v>0</v>
      </c>
      <c r="AH730" s="238" t="s">
        <v>52</v>
      </c>
      <c r="AI730" s="239">
        <f>Tableau1[[#This Row],[Montant Engagé PO]]-Tableau1[[#This Row],[Montant Liquidé]]</f>
        <v>30274.2</v>
      </c>
      <c r="AJ730" s="237" t="str">
        <f>VLOOKUP(Tableau1[[#This Row],[POposte]],Tableau5[#All],3,FALSE)</f>
        <v>300020861</v>
      </c>
      <c r="AK730" s="237" t="str">
        <f>VLOOKUP(Tableau1[[#This Row],[POposte]],Tableau5[#All],4,FALSE)</f>
        <v>2</v>
      </c>
      <c r="AL730" s="146" t="str">
        <f>VLOOKUP(Tableau1[[#This Row],[POposte]],Tableau5[#All],2,FALSE)</f>
        <v>255223121102</v>
      </c>
      <c r="AM730" s="243" t="str">
        <f>VLOOKUP(Tableau1[[#This Row],[POposte]],Tableau8[],9,FALSE)</f>
        <v>L</v>
      </c>
      <c r="AN730" s="241">
        <f>VLOOKUP(Tableau1[[#This Row],[POposte]],Tableau8[],16,FALSE)</f>
        <v>6</v>
      </c>
      <c r="AO730" s="200">
        <f>VLOOKUP(Tableau1[[#This Row],[POposte]],Tableau8[],17,FALSE)</f>
        <v>6</v>
      </c>
      <c r="AP730" s="1" t="str">
        <f>VLOOKUP(Tableau1[[#This Row],[POposte]],Tableau13[#All],10,FALSE)</f>
        <v>0520</v>
      </c>
      <c r="AQ730" s="1" t="str">
        <f>VLOOKUP(MID(Tableau1[[#This Row],[Codenva]],1,2),Tableau36[],2,FALSE)</f>
        <v>Onderhandelingsprocedure zonder voorafgaande bekendmaking (0500)</v>
      </c>
      <c r="AR730" s="1" t="str">
        <f>VLOOKUP(Tableau1[[#This Row],[POposte]],Tableau13[#All],16,FALSE)</f>
        <v/>
      </c>
      <c r="AS730" s="285" t="str">
        <f>Tableau1[[#This Row],[KRC]]&amp;Tableau1[[#This Row],[Poste KRC]]</f>
        <v>3000208612</v>
      </c>
      <c r="AT730" s="1" t="str">
        <f>VLOOKUP(Tableau1[[#This Row],[Colonne3]],Tableau6[[#All],[krcposte]:[description ]],2,FALSE)</f>
        <v>Testing/reactifs</v>
      </c>
    </row>
    <row r="731" spans="1:46" x14ac:dyDescent="0.35">
      <c r="A731" s="1" t="str">
        <f>Tableau1[[#This Row],[Nº pièce référence]]</f>
        <v>4500694181</v>
      </c>
      <c r="B731" s="124"/>
      <c r="C731" s="1"/>
      <c r="D731" s="1"/>
      <c r="E731" s="1" t="s">
        <v>349</v>
      </c>
      <c r="F731" s="178"/>
      <c r="G731" s="123"/>
      <c r="H731" s="73"/>
      <c r="I731" s="42"/>
      <c r="J731" s="73"/>
      <c r="K731" s="73"/>
      <c r="L731" s="1" t="s">
        <v>35</v>
      </c>
      <c r="M731" s="42"/>
      <c r="N731" s="42"/>
      <c r="O731" s="42"/>
      <c r="P731" s="42"/>
      <c r="Q731" s="73"/>
      <c r="R731" s="226" t="str">
        <f>VLOOKUP(Tableau1[[#This Row],[POposte]],Tableau8[],15,FALSE)</f>
        <v>BB</v>
      </c>
      <c r="S731" s="226" t="str">
        <f>VLOOKUP(Tableau1[[#This Row],[POposte]],Tableau8[],14,FALSE)</f>
        <v/>
      </c>
      <c r="T731" s="75" t="str">
        <f>IF(Tableau1[[#This Row],[Strat lancement]]="A0",IF(Tableau1[[#This Row],[Statut lancement]]="X","OK","NOK"),IF(Tableau1[[#This Row],[Strat lancement]]="AA",IF(Tableau1[[#This Row],[Statut lancement]]="XX","OK","NOK"),IF(Tableau1[[#This Row],[Strat lancement]]="BB",IF(Tableau1[[#This Row],[Statut lancement]]="XXX","OK","NOK"))))</f>
        <v>NOK</v>
      </c>
      <c r="U731" s="18" t="s">
        <v>352</v>
      </c>
      <c r="V731" s="1" t="s">
        <v>2011</v>
      </c>
      <c r="W731" s="1" t="s">
        <v>423</v>
      </c>
      <c r="X731" s="2">
        <v>44148</v>
      </c>
      <c r="Y731" s="1" t="s">
        <v>2013</v>
      </c>
      <c r="Z731" s="1" t="s">
        <v>219</v>
      </c>
      <c r="AA731" s="2">
        <v>44110</v>
      </c>
      <c r="AB731" s="1" t="s">
        <v>220</v>
      </c>
      <c r="AC731" s="1" t="s">
        <v>2407</v>
      </c>
      <c r="AD731" s="236" t="str">
        <f>CONCATENATE(Tableau1[[#This Row],[Nº pièce référence]],Tableau1[[#This Row],[Poste de réf.]])</f>
        <v>450069418150</v>
      </c>
      <c r="AE731" s="237">
        <f>VLOOKUP(Tableau1[[#This Row],[POposte]],Tableau5[#All],5,FALSE)</f>
        <v>21961.5</v>
      </c>
      <c r="AF731" s="238" t="s">
        <v>52</v>
      </c>
      <c r="AG731" s="237">
        <f>VLOOKUP(Tableau1[[#This Row],[POposte]],Tableau5[#All],6,FALSE)</f>
        <v>0</v>
      </c>
      <c r="AH731" s="238" t="s">
        <v>52</v>
      </c>
      <c r="AI731" s="239">
        <f>Tableau1[[#This Row],[Montant Engagé PO]]-Tableau1[[#This Row],[Montant Liquidé]]</f>
        <v>21961.5</v>
      </c>
      <c r="AJ731" s="237" t="str">
        <f>VLOOKUP(Tableau1[[#This Row],[POposte]],Tableau5[#All],3,FALSE)</f>
        <v>300020861</v>
      </c>
      <c r="AK731" s="237" t="str">
        <f>VLOOKUP(Tableau1[[#This Row],[POposte]],Tableau5[#All],4,FALSE)</f>
        <v>2</v>
      </c>
      <c r="AL731" s="146" t="str">
        <f>VLOOKUP(Tableau1[[#This Row],[POposte]],Tableau5[#All],2,FALSE)</f>
        <v>255223121102</v>
      </c>
      <c r="AM731" s="243" t="str">
        <f>VLOOKUP(Tableau1[[#This Row],[POposte]],Tableau8[],9,FALSE)</f>
        <v>L</v>
      </c>
      <c r="AN731" s="241">
        <f>VLOOKUP(Tableau1[[#This Row],[POposte]],Tableau8[],16,FALSE)</f>
        <v>3</v>
      </c>
      <c r="AO731" s="200">
        <f>VLOOKUP(Tableau1[[#This Row],[POposte]],Tableau8[],17,FALSE)</f>
        <v>3</v>
      </c>
      <c r="AP731" s="1" t="str">
        <f>VLOOKUP(Tableau1[[#This Row],[POposte]],Tableau13[#All],10,FALSE)</f>
        <v>0520</v>
      </c>
      <c r="AQ731" s="1" t="str">
        <f>VLOOKUP(MID(Tableau1[[#This Row],[Codenva]],1,2),Tableau36[],2,FALSE)</f>
        <v>Onderhandelingsprocedure zonder voorafgaande bekendmaking (0500)</v>
      </c>
      <c r="AR731" s="1" t="str">
        <f>VLOOKUP(Tableau1[[#This Row],[POposte]],Tableau13[#All],16,FALSE)</f>
        <v/>
      </c>
      <c r="AS731" s="285" t="str">
        <f>Tableau1[[#This Row],[KRC]]&amp;Tableau1[[#This Row],[Poste KRC]]</f>
        <v>3000208612</v>
      </c>
      <c r="AT731" s="1" t="str">
        <f>VLOOKUP(Tableau1[[#This Row],[Colonne3]],Tableau6[[#All],[krcposte]:[description ]],2,FALSE)</f>
        <v>Testing/reactifs</v>
      </c>
    </row>
    <row r="732" spans="1:46" x14ac:dyDescent="0.35">
      <c r="A732" s="1" t="str">
        <f>Tableau1[[#This Row],[Nº pièce référence]]</f>
        <v>4500694181</v>
      </c>
      <c r="B732" s="124"/>
      <c r="C732" s="1"/>
      <c r="D732" s="1"/>
      <c r="E732" s="1" t="s">
        <v>349</v>
      </c>
      <c r="F732" s="178"/>
      <c r="G732" s="123"/>
      <c r="H732" s="73"/>
      <c r="I732" s="42"/>
      <c r="J732" s="73"/>
      <c r="K732" s="73"/>
      <c r="L732" s="1" t="s">
        <v>35</v>
      </c>
      <c r="M732" s="42"/>
      <c r="N732" s="42"/>
      <c r="O732" s="42"/>
      <c r="P732" s="42"/>
      <c r="Q732" s="73"/>
      <c r="R732" s="226" t="str">
        <f>VLOOKUP(Tableau1[[#This Row],[POposte]],Tableau8[],15,FALSE)</f>
        <v>BB</v>
      </c>
      <c r="S732" s="226" t="str">
        <f>VLOOKUP(Tableau1[[#This Row],[POposte]],Tableau8[],14,FALSE)</f>
        <v/>
      </c>
      <c r="T732" s="75" t="str">
        <f>IF(Tableau1[[#This Row],[Strat lancement]]="A0",IF(Tableau1[[#This Row],[Statut lancement]]="X","OK","NOK"),IF(Tableau1[[#This Row],[Strat lancement]]="AA",IF(Tableau1[[#This Row],[Statut lancement]]="XX","OK","NOK"),IF(Tableau1[[#This Row],[Strat lancement]]="BB",IF(Tableau1[[#This Row],[Statut lancement]]="XXX","OK","NOK"))))</f>
        <v>NOK</v>
      </c>
      <c r="U732" s="18" t="s">
        <v>352</v>
      </c>
      <c r="V732" s="1" t="s">
        <v>2011</v>
      </c>
      <c r="W732" s="1" t="s">
        <v>511</v>
      </c>
      <c r="X732" s="2">
        <v>44148</v>
      </c>
      <c r="Y732" s="1" t="s">
        <v>2014</v>
      </c>
      <c r="Z732" s="1" t="s">
        <v>219</v>
      </c>
      <c r="AA732" s="2">
        <v>44110</v>
      </c>
      <c r="AB732" s="1" t="s">
        <v>220</v>
      </c>
      <c r="AC732" s="1" t="s">
        <v>2407</v>
      </c>
      <c r="AD732" s="236" t="str">
        <f>CONCATENATE(Tableau1[[#This Row],[Nº pièce référence]],Tableau1[[#This Row],[Poste de réf.]])</f>
        <v>450069418160</v>
      </c>
      <c r="AE732" s="237">
        <f>VLOOKUP(Tableau1[[#This Row],[POposte]],Tableau5[#All],5,FALSE)</f>
        <v>11216.7</v>
      </c>
      <c r="AF732" s="238" t="s">
        <v>52</v>
      </c>
      <c r="AG732" s="237">
        <f>VLOOKUP(Tableau1[[#This Row],[POposte]],Tableau5[#All],6,FALSE)</f>
        <v>0</v>
      </c>
      <c r="AH732" s="238" t="s">
        <v>52</v>
      </c>
      <c r="AI732" s="239">
        <f>Tableau1[[#This Row],[Montant Engagé PO]]-Tableau1[[#This Row],[Montant Liquidé]]</f>
        <v>11216.7</v>
      </c>
      <c r="AJ732" s="237" t="str">
        <f>VLOOKUP(Tableau1[[#This Row],[POposte]],Tableau5[#All],3,FALSE)</f>
        <v>300020861</v>
      </c>
      <c r="AK732" s="237" t="str">
        <f>VLOOKUP(Tableau1[[#This Row],[POposte]],Tableau5[#All],4,FALSE)</f>
        <v>2</v>
      </c>
      <c r="AL732" s="146" t="str">
        <f>VLOOKUP(Tableau1[[#This Row],[POposte]],Tableau5[#All],2,FALSE)</f>
        <v>255223121102</v>
      </c>
      <c r="AM732" s="243" t="str">
        <f>VLOOKUP(Tableau1[[#This Row],[POposte]],Tableau8[],9,FALSE)</f>
        <v>L</v>
      </c>
      <c r="AN732" s="241">
        <f>VLOOKUP(Tableau1[[#This Row],[POposte]],Tableau8[],16,FALSE)</f>
        <v>30</v>
      </c>
      <c r="AO732" s="200">
        <f>VLOOKUP(Tableau1[[#This Row],[POposte]],Tableau8[],17,FALSE)</f>
        <v>30</v>
      </c>
      <c r="AP732" s="1" t="str">
        <f>VLOOKUP(Tableau1[[#This Row],[POposte]],Tableau13[#All],10,FALSE)</f>
        <v>0520</v>
      </c>
      <c r="AQ732" s="1" t="str">
        <f>VLOOKUP(MID(Tableau1[[#This Row],[Codenva]],1,2),Tableau36[],2,FALSE)</f>
        <v>Onderhandelingsprocedure zonder voorafgaande bekendmaking (0500)</v>
      </c>
      <c r="AR732" s="1" t="str">
        <f>VLOOKUP(Tableau1[[#This Row],[POposte]],Tableau13[#All],16,FALSE)</f>
        <v/>
      </c>
      <c r="AS732" s="285" t="str">
        <f>Tableau1[[#This Row],[KRC]]&amp;Tableau1[[#This Row],[Poste KRC]]</f>
        <v>3000208612</v>
      </c>
      <c r="AT732" s="1" t="str">
        <f>VLOOKUP(Tableau1[[#This Row],[Colonne3]],Tableau6[[#All],[krcposte]:[description ]],2,FALSE)</f>
        <v>Testing/reactifs</v>
      </c>
    </row>
    <row r="733" spans="1:46" hidden="1" x14ac:dyDescent="0.35">
      <c r="A733" s="1" t="str">
        <f>Tableau1[[#This Row],[Nº pièce référence]]</f>
        <v>4500703309</v>
      </c>
      <c r="B733" s="124"/>
      <c r="C733" s="1"/>
      <c r="D733" s="1"/>
      <c r="E733" s="1"/>
      <c r="F733" s="178"/>
      <c r="G733" s="123"/>
      <c r="H733" s="73"/>
      <c r="I733" s="42"/>
      <c r="J733" s="73"/>
      <c r="K733" s="73"/>
      <c r="L733" s="1" t="s">
        <v>221</v>
      </c>
      <c r="M733" s="42"/>
      <c r="N733" s="42"/>
      <c r="O733" s="42"/>
      <c r="P733" s="42"/>
      <c r="Q733" s="73"/>
      <c r="R733" s="226" t="str">
        <f>VLOOKUP(Tableau1[[#This Row],[POposte]],Tableau8[],15,FALSE)</f>
        <v>BB</v>
      </c>
      <c r="S733" s="226" t="str">
        <f>VLOOKUP(Tableau1[[#This Row],[POposte]],Tableau8[],14,FALSE)</f>
        <v>XXX</v>
      </c>
      <c r="T733" s="75" t="str">
        <f>IF(Tableau1[[#This Row],[Strat lancement]]="A0",IF(Tableau1[[#This Row],[Statut lancement]]="X","OK","NOK"),IF(Tableau1[[#This Row],[Strat lancement]]="AA",IF(Tableau1[[#This Row],[Statut lancement]]="XX","OK","NOK"),IF(Tableau1[[#This Row],[Strat lancement]]="BB",IF(Tableau1[[#This Row],[Statut lancement]]="XXX","OK","NOK"))))</f>
        <v>OK</v>
      </c>
      <c r="U733" s="18" t="s">
        <v>2421</v>
      </c>
      <c r="V733" s="1" t="s">
        <v>2422</v>
      </c>
      <c r="W733" s="1" t="s">
        <v>88</v>
      </c>
      <c r="X733" s="2">
        <v>44158</v>
      </c>
      <c r="Y733" s="1" t="s">
        <v>2423</v>
      </c>
      <c r="Z733" s="1" t="s">
        <v>219</v>
      </c>
      <c r="AA733" s="2">
        <v>44158</v>
      </c>
      <c r="AB733" s="1" t="s">
        <v>220</v>
      </c>
      <c r="AC733" s="1" t="s">
        <v>2407</v>
      </c>
      <c r="AD733" s="236" t="str">
        <f>CONCATENATE(Tableau1[[#This Row],[Nº pièce référence]],Tableau1[[#This Row],[Poste de réf.]])</f>
        <v>450070330910</v>
      </c>
      <c r="AE733" s="237" t="e">
        <f>VLOOKUP(Tableau1[[#This Row],[POposte]],Tableau5[#All],5,FALSE)</f>
        <v>#N/A</v>
      </c>
      <c r="AF733" s="238" t="s">
        <v>52</v>
      </c>
      <c r="AG733" s="237" t="e">
        <f>VLOOKUP(Tableau1[[#This Row],[POposte]],Tableau5[#All],6,FALSE)</f>
        <v>#N/A</v>
      </c>
      <c r="AH733" s="238" t="s">
        <v>52</v>
      </c>
      <c r="AI733" s="239" t="e">
        <f>Tableau1[[#This Row],[Montant Engagé PO]]-Tableau1[[#This Row],[Montant Liquidé]]</f>
        <v>#N/A</v>
      </c>
      <c r="AJ733" s="237" t="e">
        <f>VLOOKUP(Tableau1[[#This Row],[POposte]],Tableau5[#All],3,FALSE)</f>
        <v>#N/A</v>
      </c>
      <c r="AK733" s="237" t="e">
        <f>VLOOKUP(Tableau1[[#This Row],[POposte]],Tableau5[#All],4,FALSE)</f>
        <v>#N/A</v>
      </c>
      <c r="AL733" s="211">
        <v>255223121113</v>
      </c>
      <c r="AM733" s="243" t="str">
        <f>VLOOKUP(Tableau1[[#This Row],[POposte]],Tableau8[],9,FALSE)</f>
        <v>L</v>
      </c>
      <c r="AN733" s="241">
        <f>VLOOKUP(Tableau1[[#This Row],[POposte]],Tableau8[],16,FALSE)</f>
        <v>4</v>
      </c>
      <c r="AO733" s="200">
        <f>VLOOKUP(Tableau1[[#This Row],[POposte]],Tableau8[],17,FALSE)</f>
        <v>4</v>
      </c>
      <c r="AP733" s="1" t="str">
        <f>VLOOKUP(Tableau1[[#This Row],[POposte]],Tableau13[#All],10,FALSE)</f>
        <v>0600</v>
      </c>
      <c r="AQ733" s="1" t="str">
        <f>VLOOKUP(MID(Tableau1[[#This Row],[Codenva]],1,2),Tableau36[],2,FALSE)</f>
        <v>Raamovereenkomsten (0600)</v>
      </c>
      <c r="AR733" s="1" t="str">
        <f>VLOOKUP(Tableau1[[#This Row],[POposte]],Tableau13[#All],16,FALSE)</f>
        <v/>
      </c>
      <c r="AS733" s="285" t="e">
        <f>Tableau1[[#This Row],[KRC]]&amp;Tableau1[[#This Row],[Poste KRC]]</f>
        <v>#N/A</v>
      </c>
      <c r="AT733" s="1" t="e">
        <f>VLOOKUP(Tableau1[[#This Row],[Colonne3]],Tableau6[[#All],[krcposte]:[description ]],2,FALSE)</f>
        <v>#N/A</v>
      </c>
    </row>
    <row r="734" spans="1:46" x14ac:dyDescent="0.35">
      <c r="A734" s="1" t="str">
        <f>Tableau1[[#This Row],[Nº pièce référence]]</f>
        <v>4500680762</v>
      </c>
      <c r="B734" s="124"/>
      <c r="C734" s="1"/>
      <c r="D734" s="1"/>
      <c r="E734" s="1" t="s">
        <v>2424</v>
      </c>
      <c r="F734" s="178"/>
      <c r="G734" s="123"/>
      <c r="H734" s="73"/>
      <c r="I734" s="42"/>
      <c r="J734" s="73"/>
      <c r="K734" s="73"/>
      <c r="L734" s="1" t="s">
        <v>35</v>
      </c>
      <c r="M734" s="42"/>
      <c r="N734" s="42"/>
      <c r="O734" s="42"/>
      <c r="P734" s="42"/>
      <c r="Q734" s="73"/>
      <c r="R734" s="226" t="str">
        <f>VLOOKUP(Tableau1[[#This Row],[POposte]],Tableau8[],15,FALSE)</f>
        <v>BB</v>
      </c>
      <c r="S734" s="226" t="str">
        <f>VLOOKUP(Tableau1[[#This Row],[POposte]],Tableau8[],14,FALSE)</f>
        <v/>
      </c>
      <c r="T734" s="75" t="str">
        <f>IF(Tableau1[[#This Row],[Strat lancement]]="A0",IF(Tableau1[[#This Row],[Statut lancement]]="X","OK","NOK"),IF(Tableau1[[#This Row],[Strat lancement]]="AA",IF(Tableau1[[#This Row],[Statut lancement]]="XX","OK","NOK"),IF(Tableau1[[#This Row],[Strat lancement]]="BB",IF(Tableau1[[#This Row],[Statut lancement]]="XXX","OK","NOK"))))</f>
        <v>NOK</v>
      </c>
      <c r="U734" s="18" t="s">
        <v>1685</v>
      </c>
      <c r="V734" s="1" t="s">
        <v>1686</v>
      </c>
      <c r="W734" s="1" t="s">
        <v>217</v>
      </c>
      <c r="X734" s="2">
        <v>44161</v>
      </c>
      <c r="Y734" s="1" t="s">
        <v>2425</v>
      </c>
      <c r="Z734" s="1" t="s">
        <v>219</v>
      </c>
      <c r="AA734" s="2">
        <v>44012</v>
      </c>
      <c r="AB734" s="1" t="s">
        <v>220</v>
      </c>
      <c r="AC734" s="1" t="s">
        <v>2407</v>
      </c>
      <c r="AD734" s="236" t="str">
        <f>CONCATENATE(Tableau1[[#This Row],[Nº pièce référence]],Tableau1[[#This Row],[Poste de réf.]])</f>
        <v>450068076220</v>
      </c>
      <c r="AE734" s="237">
        <f>VLOOKUP(Tableau1[[#This Row],[POposte]],Tableau5[#All],5,FALSE)</f>
        <v>24200</v>
      </c>
      <c r="AF734" s="238" t="s">
        <v>52</v>
      </c>
      <c r="AG734" s="237">
        <f>VLOOKUP(Tableau1[[#This Row],[POposte]],Tableau5[#All],6,FALSE)</f>
        <v>0</v>
      </c>
      <c r="AH734" s="238" t="s">
        <v>52</v>
      </c>
      <c r="AI734" s="239">
        <f>Tableau1[[#This Row],[Montant Engagé PO]]-Tableau1[[#This Row],[Montant Liquidé]]</f>
        <v>24200</v>
      </c>
      <c r="AJ734" s="237" t="str">
        <f>VLOOKUP(Tableau1[[#This Row],[POposte]],Tableau5[#All],3,FALSE)</f>
        <v>300020861</v>
      </c>
      <c r="AK734" s="237" t="str">
        <f>VLOOKUP(Tableau1[[#This Row],[POposte]],Tableau5[#All],4,FALSE)</f>
        <v>2</v>
      </c>
      <c r="AL734" s="146" t="str">
        <f>VLOOKUP(Tableau1[[#This Row],[POposte]],Tableau5[#All],2,FALSE)</f>
        <v>255223121102</v>
      </c>
      <c r="AM734" s="243" t="str">
        <f>VLOOKUP(Tableau1[[#This Row],[POposte]],Tableau8[],9,FALSE)</f>
        <v>Z</v>
      </c>
      <c r="AN734" s="241">
        <f>VLOOKUP(Tableau1[[#This Row],[POposte]],Tableau8[],16,FALSE)</f>
        <v>1</v>
      </c>
      <c r="AO734" s="200">
        <f>VLOOKUP(Tableau1[[#This Row],[POposte]],Tableau8[],17,FALSE)</f>
        <v>0</v>
      </c>
      <c r="AP734" s="1" t="str">
        <f>VLOOKUP(Tableau1[[#This Row],[POposte]],Tableau13[#All],10,FALSE)</f>
        <v>0520</v>
      </c>
      <c r="AQ734" s="1" t="str">
        <f>VLOOKUP(MID(Tableau1[[#This Row],[Codenva]],1,2),Tableau36[],2,FALSE)</f>
        <v>Onderhandelingsprocedure zonder voorafgaande bekendmaking (0500)</v>
      </c>
      <c r="AR734" s="1" t="str">
        <f>VLOOKUP(Tableau1[[#This Row],[POposte]],Tableau13[#All],16,FALSE)</f>
        <v/>
      </c>
      <c r="AS734" s="285" t="str">
        <f>Tableau1[[#This Row],[KRC]]&amp;Tableau1[[#This Row],[Poste KRC]]</f>
        <v>3000208612</v>
      </c>
      <c r="AT734" s="1" t="str">
        <f>VLOOKUP(Tableau1[[#This Row],[Colonne3]],Tableau6[[#All],[krcposte]:[description ]],2,FALSE)</f>
        <v>Testing/reactifs</v>
      </c>
    </row>
    <row r="735" spans="1:46" hidden="1" x14ac:dyDescent="0.35">
      <c r="A735" s="1" t="str">
        <f>Tableau1[[#This Row],[Nº pièce référence]]</f>
        <v>4500704488</v>
      </c>
      <c r="B735" s="124"/>
      <c r="C735" s="1"/>
      <c r="D735" s="1"/>
      <c r="E735" s="1"/>
      <c r="F735" s="178"/>
      <c r="G735" s="123"/>
      <c r="H735" s="73"/>
      <c r="I735" s="42"/>
      <c r="J735" s="73"/>
      <c r="K735" s="73"/>
      <c r="L735" s="1" t="s">
        <v>221</v>
      </c>
      <c r="M735" s="42"/>
      <c r="N735" s="42"/>
      <c r="O735" s="42"/>
      <c r="P735" s="42"/>
      <c r="Q735" s="73"/>
      <c r="R735" s="226" t="str">
        <f>VLOOKUP(Tableau1[[#This Row],[POposte]],Tableau8[],15,FALSE)</f>
        <v>AA</v>
      </c>
      <c r="S735" s="226" t="str">
        <f>VLOOKUP(Tableau1[[#This Row],[POposte]],Tableau8[],14,FALSE)</f>
        <v>XX</v>
      </c>
      <c r="T735" s="75" t="str">
        <f>IF(Tableau1[[#This Row],[Strat lancement]]="A0",IF(Tableau1[[#This Row],[Statut lancement]]="X","OK","NOK"),IF(Tableau1[[#This Row],[Strat lancement]]="AA",IF(Tableau1[[#This Row],[Statut lancement]]="XX","OK","NOK"),IF(Tableau1[[#This Row],[Strat lancement]]="BB",IF(Tableau1[[#This Row],[Statut lancement]]="XXX","OK","NOK"))))</f>
        <v>OK</v>
      </c>
      <c r="U735" s="18" t="s">
        <v>2426</v>
      </c>
      <c r="V735" s="1" t="s">
        <v>2427</v>
      </c>
      <c r="W735" s="1" t="s">
        <v>88</v>
      </c>
      <c r="X735" s="2">
        <v>44161</v>
      </c>
      <c r="Y735" s="1" t="s">
        <v>2186</v>
      </c>
      <c r="Z735" s="1" t="s">
        <v>219</v>
      </c>
      <c r="AA735" s="2">
        <v>44161</v>
      </c>
      <c r="AB735" s="1" t="s">
        <v>220</v>
      </c>
      <c r="AC735" s="1" t="s">
        <v>2407</v>
      </c>
      <c r="AD735" s="236" t="str">
        <f>CONCATENATE(Tableau1[[#This Row],[Nº pièce référence]],Tableau1[[#This Row],[Poste de réf.]])</f>
        <v>450070448810</v>
      </c>
      <c r="AE735" s="237">
        <f>VLOOKUP(Tableau1[[#This Row],[POposte]],Tableau5[#All],5,FALSE)</f>
        <v>5489</v>
      </c>
      <c r="AF735" s="238" t="s">
        <v>52</v>
      </c>
      <c r="AG735" s="237">
        <f>VLOOKUP(Tableau1[[#This Row],[POposte]],Tableau5[#All],6,FALSE)</f>
        <v>0</v>
      </c>
      <c r="AH735" s="238" t="s">
        <v>52</v>
      </c>
      <c r="AI735" s="239">
        <f>Tableau1[[#This Row],[Montant Engagé PO]]-Tableau1[[#This Row],[Montant Liquidé]]</f>
        <v>5489</v>
      </c>
      <c r="AJ735" s="237" t="str">
        <f>VLOOKUP(Tableau1[[#This Row],[POposte]],Tableau5[#All],3,FALSE)</f>
        <v>300020900</v>
      </c>
      <c r="AK735" s="237" t="str">
        <f>VLOOKUP(Tableau1[[#This Row],[POposte]],Tableau5[#All],4,FALSE)</f>
        <v>2</v>
      </c>
      <c r="AL735" s="146" t="str">
        <f>VLOOKUP(Tableau1[[#This Row],[POposte]],Tableau5[#All],2,FALSE)</f>
        <v>255221121113</v>
      </c>
      <c r="AM735" s="243" t="str">
        <f>VLOOKUP(Tableau1[[#This Row],[POposte]],Tableau8[],9,FALSE)</f>
        <v>Z</v>
      </c>
      <c r="AN735" s="241">
        <f>VLOOKUP(Tableau1[[#This Row],[POposte]],Tableau8[],16,FALSE)</f>
        <v>1</v>
      </c>
      <c r="AO735" s="200">
        <f>VLOOKUP(Tableau1[[#This Row],[POposte]],Tableau8[],17,FALSE)</f>
        <v>0</v>
      </c>
      <c r="AP735" s="1" t="str">
        <f>VLOOKUP(Tableau1[[#This Row],[POposte]],Tableau13[#All],10,FALSE)</f>
        <v>0800</v>
      </c>
      <c r="AQ735" s="1" t="str">
        <f>VLOOKUP(MID(Tableau1[[#This Row],[Codenva]],1,2),Tableau36[],2,FALSE)</f>
        <v>Overheidsopdrachten van beperkte waarde (0800)</v>
      </c>
      <c r="AR735" s="1" t="str">
        <f>VLOOKUP(Tableau1[[#This Row],[POposte]],Tableau13[#All],16,FALSE)</f>
        <v/>
      </c>
      <c r="AS735" s="285" t="str">
        <f>Tableau1[[#This Row],[KRC]]&amp;Tableau1[[#This Row],[Poste KRC]]</f>
        <v>3000209002</v>
      </c>
      <c r="AT735" s="1" t="e">
        <f>VLOOKUP(Tableau1[[#This Row],[Colonne3]],Tableau6[[#All],[krcposte]:[description ]],2,FALSE)</f>
        <v>#N/A</v>
      </c>
    </row>
    <row r="736" spans="1:46" hidden="1" x14ac:dyDescent="0.35">
      <c r="A736" s="1" t="str">
        <f>Tableau1[[#This Row],[Nº pièce référence]]</f>
        <v>4500704511</v>
      </c>
      <c r="B736" s="124"/>
      <c r="C736" s="1"/>
      <c r="D736" s="1"/>
      <c r="E736" s="1"/>
      <c r="F736" s="178"/>
      <c r="G736" s="123"/>
      <c r="H736" s="73"/>
      <c r="I736" s="42"/>
      <c r="J736" s="73"/>
      <c r="K736" s="73"/>
      <c r="L736" s="1" t="s">
        <v>221</v>
      </c>
      <c r="M736" s="42"/>
      <c r="N736" s="42"/>
      <c r="O736" s="42"/>
      <c r="P736" s="42"/>
      <c r="Q736" s="73"/>
      <c r="R736" s="226" t="str">
        <f>VLOOKUP(Tableau1[[#This Row],[POposte]],Tableau8[],15,FALSE)</f>
        <v>AA</v>
      </c>
      <c r="S736" s="226" t="str">
        <f>VLOOKUP(Tableau1[[#This Row],[POposte]],Tableau8[],14,FALSE)</f>
        <v/>
      </c>
      <c r="T736" s="75" t="str">
        <f>IF(Tableau1[[#This Row],[Strat lancement]]="A0",IF(Tableau1[[#This Row],[Statut lancement]]="X","OK","NOK"),IF(Tableau1[[#This Row],[Strat lancement]]="AA",IF(Tableau1[[#This Row],[Statut lancement]]="XX","OK","NOK"),IF(Tableau1[[#This Row],[Strat lancement]]="BB",IF(Tableau1[[#This Row],[Statut lancement]]="XXX","OK","NOK"))))</f>
        <v>NOK</v>
      </c>
      <c r="U736" s="18" t="s">
        <v>2428</v>
      </c>
      <c r="V736" s="1" t="s">
        <v>2429</v>
      </c>
      <c r="W736" s="1" t="s">
        <v>88</v>
      </c>
      <c r="X736" s="2">
        <v>44161</v>
      </c>
      <c r="Y736" s="1" t="s">
        <v>2213</v>
      </c>
      <c r="Z736" s="1" t="s">
        <v>219</v>
      </c>
      <c r="AA736" s="2">
        <v>44161</v>
      </c>
      <c r="AB736" s="1" t="s">
        <v>220</v>
      </c>
      <c r="AC736" s="1" t="s">
        <v>2407</v>
      </c>
      <c r="AD736" s="236" t="str">
        <f>CONCATENATE(Tableau1[[#This Row],[Nº pièce référence]],Tableau1[[#This Row],[Poste de réf.]])</f>
        <v>450070451110</v>
      </c>
      <c r="AE736" s="237">
        <f>VLOOKUP(Tableau1[[#This Row],[POposte]],Tableau5[#All],5,FALSE)</f>
        <v>5480.8</v>
      </c>
      <c r="AF736" s="238" t="s">
        <v>52</v>
      </c>
      <c r="AG736" s="237">
        <f>VLOOKUP(Tableau1[[#This Row],[POposte]],Tableau5[#All],6,FALSE)</f>
        <v>0</v>
      </c>
      <c r="AH736" s="238" t="s">
        <v>52</v>
      </c>
      <c r="AI736" s="239">
        <f>Tableau1[[#This Row],[Montant Engagé PO]]-Tableau1[[#This Row],[Montant Liquidé]]</f>
        <v>5480.8</v>
      </c>
      <c r="AJ736" s="237" t="str">
        <f>VLOOKUP(Tableau1[[#This Row],[POposte]],Tableau5[#All],3,FALSE)</f>
        <v>300020900</v>
      </c>
      <c r="AK736" s="237" t="str">
        <f>VLOOKUP(Tableau1[[#This Row],[POposte]],Tableau5[#All],4,FALSE)</f>
        <v>2</v>
      </c>
      <c r="AL736" s="146" t="str">
        <f>VLOOKUP(Tableau1[[#This Row],[POposte]],Tableau5[#All],2,FALSE)</f>
        <v>255221121113</v>
      </c>
      <c r="AM736" s="243" t="str">
        <f>VLOOKUP(Tableau1[[#This Row],[POposte]],Tableau8[],9,FALSE)</f>
        <v>Z</v>
      </c>
      <c r="AN736" s="241">
        <f>VLOOKUP(Tableau1[[#This Row],[POposte]],Tableau8[],16,FALSE)</f>
        <v>1</v>
      </c>
      <c r="AO736" s="200">
        <f>VLOOKUP(Tableau1[[#This Row],[POposte]],Tableau8[],17,FALSE)</f>
        <v>0</v>
      </c>
      <c r="AP736" s="1" t="str">
        <f>VLOOKUP(Tableau1[[#This Row],[POposte]],Tableau13[#All],10,FALSE)</f>
        <v>0800</v>
      </c>
      <c r="AQ736" s="1" t="str">
        <f>VLOOKUP(MID(Tableau1[[#This Row],[Codenva]],1,2),Tableau36[],2,FALSE)</f>
        <v>Overheidsopdrachten van beperkte waarde (0800)</v>
      </c>
      <c r="AR736" s="1" t="str">
        <f>VLOOKUP(Tableau1[[#This Row],[POposte]],Tableau13[#All],16,FALSE)</f>
        <v/>
      </c>
      <c r="AS736" s="285" t="str">
        <f>Tableau1[[#This Row],[KRC]]&amp;Tableau1[[#This Row],[Poste KRC]]</f>
        <v>3000209002</v>
      </c>
      <c r="AT736" s="1" t="e">
        <f>VLOOKUP(Tableau1[[#This Row],[Colonne3]],Tableau6[[#All],[krcposte]:[description ]],2,FALSE)</f>
        <v>#N/A</v>
      </c>
    </row>
    <row r="737" spans="1:46" hidden="1" x14ac:dyDescent="0.35">
      <c r="A737" s="1" t="str">
        <f>Tableau1[[#This Row],[Nº pièce référence]]</f>
        <v>4500704540</v>
      </c>
      <c r="B737" s="124"/>
      <c r="C737" s="1"/>
      <c r="D737" s="1"/>
      <c r="E737" s="1"/>
      <c r="F737" s="178"/>
      <c r="G737" s="123"/>
      <c r="H737" s="73"/>
      <c r="I737" s="42"/>
      <c r="J737" s="73"/>
      <c r="K737" s="73"/>
      <c r="L737" s="1" t="s">
        <v>221</v>
      </c>
      <c r="M737" s="42"/>
      <c r="N737" s="42"/>
      <c r="O737" s="42"/>
      <c r="P737" s="42"/>
      <c r="Q737" s="73"/>
      <c r="R737" s="226" t="str">
        <f>VLOOKUP(Tableau1[[#This Row],[POposte]],Tableau8[],15,FALSE)</f>
        <v>AA</v>
      </c>
      <c r="S737" s="226" t="str">
        <f>VLOOKUP(Tableau1[[#This Row],[POposte]],Tableau8[],14,FALSE)</f>
        <v/>
      </c>
      <c r="T737" s="75" t="str">
        <f>IF(Tableau1[[#This Row],[Strat lancement]]="A0",IF(Tableau1[[#This Row],[Statut lancement]]="X","OK","NOK"),IF(Tableau1[[#This Row],[Strat lancement]]="AA",IF(Tableau1[[#This Row],[Statut lancement]]="XX","OK","NOK"),IF(Tableau1[[#This Row],[Strat lancement]]="BB",IF(Tableau1[[#This Row],[Statut lancement]]="XXX","OK","NOK"))))</f>
        <v>NOK</v>
      </c>
      <c r="U737" s="18" t="s">
        <v>2430</v>
      </c>
      <c r="V737" s="1" t="s">
        <v>2431</v>
      </c>
      <c r="W737" s="1" t="s">
        <v>88</v>
      </c>
      <c r="X737" s="2">
        <v>44161</v>
      </c>
      <c r="Y737" s="1" t="s">
        <v>2193</v>
      </c>
      <c r="Z737" s="1" t="s">
        <v>219</v>
      </c>
      <c r="AA737" s="2">
        <v>44161</v>
      </c>
      <c r="AB737" s="1" t="s">
        <v>220</v>
      </c>
      <c r="AC737" s="1" t="s">
        <v>2407</v>
      </c>
      <c r="AD737" s="236" t="str">
        <f>CONCATENATE(Tableau1[[#This Row],[Nº pièce référence]],Tableau1[[#This Row],[Poste de réf.]])</f>
        <v>450070454010</v>
      </c>
      <c r="AE737" s="237">
        <f>VLOOKUP(Tableau1[[#This Row],[POposte]],Tableau5[#All],5,FALSE)</f>
        <v>5498.9</v>
      </c>
      <c r="AF737" s="238" t="s">
        <v>52</v>
      </c>
      <c r="AG737" s="237">
        <f>VLOOKUP(Tableau1[[#This Row],[POposte]],Tableau5[#All],6,FALSE)</f>
        <v>0</v>
      </c>
      <c r="AH737" s="238" t="s">
        <v>52</v>
      </c>
      <c r="AI737" s="239">
        <f>Tableau1[[#This Row],[Montant Engagé PO]]-Tableau1[[#This Row],[Montant Liquidé]]</f>
        <v>5498.9</v>
      </c>
      <c r="AJ737" s="237" t="str">
        <f>VLOOKUP(Tableau1[[#This Row],[POposte]],Tableau5[#All],3,FALSE)</f>
        <v>300020900</v>
      </c>
      <c r="AK737" s="237" t="str">
        <f>VLOOKUP(Tableau1[[#This Row],[POposte]],Tableau5[#All],4,FALSE)</f>
        <v>2</v>
      </c>
      <c r="AL737" s="146" t="str">
        <f>VLOOKUP(Tableau1[[#This Row],[POposte]],Tableau5[#All],2,FALSE)</f>
        <v>255221121113</v>
      </c>
      <c r="AM737" s="243" t="str">
        <f>VLOOKUP(Tableau1[[#This Row],[POposte]],Tableau8[],9,FALSE)</f>
        <v>Z</v>
      </c>
      <c r="AN737" s="241">
        <f>VLOOKUP(Tableau1[[#This Row],[POposte]],Tableau8[],16,FALSE)</f>
        <v>1</v>
      </c>
      <c r="AO737" s="200">
        <f>VLOOKUP(Tableau1[[#This Row],[POposte]],Tableau8[],17,FALSE)</f>
        <v>0</v>
      </c>
      <c r="AP737" s="1" t="str">
        <f>VLOOKUP(Tableau1[[#This Row],[POposte]],Tableau13[#All],10,FALSE)</f>
        <v>0800</v>
      </c>
      <c r="AQ737" s="1" t="str">
        <f>VLOOKUP(MID(Tableau1[[#This Row],[Codenva]],1,2),Tableau36[],2,FALSE)</f>
        <v>Overheidsopdrachten van beperkte waarde (0800)</v>
      </c>
      <c r="AR737" s="1" t="str">
        <f>VLOOKUP(Tableau1[[#This Row],[POposte]],Tableau13[#All],16,FALSE)</f>
        <v/>
      </c>
      <c r="AS737" s="285" t="str">
        <f>Tableau1[[#This Row],[KRC]]&amp;Tableau1[[#This Row],[Poste KRC]]</f>
        <v>3000209002</v>
      </c>
      <c r="AT737" s="1" t="e">
        <f>VLOOKUP(Tableau1[[#This Row],[Colonne3]],Tableau6[[#All],[krcposte]:[description ]],2,FALSE)</f>
        <v>#N/A</v>
      </c>
    </row>
    <row r="738" spans="1:46" hidden="1" x14ac:dyDescent="0.35">
      <c r="A738" s="1" t="str">
        <f>Tableau1[[#This Row],[Nº pièce référence]]</f>
        <v>4500703309</v>
      </c>
      <c r="B738" s="124"/>
      <c r="C738" s="1"/>
      <c r="D738" s="1"/>
      <c r="E738" s="1"/>
      <c r="F738" s="178"/>
      <c r="G738" s="123"/>
      <c r="H738" s="73"/>
      <c r="I738" s="42"/>
      <c r="J738" s="73"/>
      <c r="K738" s="73"/>
      <c r="L738" s="1" t="s">
        <v>221</v>
      </c>
      <c r="M738" s="42"/>
      <c r="N738" s="42"/>
      <c r="O738" s="42"/>
      <c r="P738" s="42"/>
      <c r="Q738" s="73"/>
      <c r="R738" s="226" t="str">
        <f>VLOOKUP(Tableau1[[#This Row],[POposte]],Tableau8[],15,FALSE)</f>
        <v>BB</v>
      </c>
      <c r="S738" s="226" t="str">
        <f>VLOOKUP(Tableau1[[#This Row],[POposte]],Tableau8[],14,FALSE)</f>
        <v>XXX</v>
      </c>
      <c r="T738" s="75" t="str">
        <f>IF(Tableau1[[#This Row],[Strat lancement]]="A0",IF(Tableau1[[#This Row],[Statut lancement]]="X","OK","NOK"),IF(Tableau1[[#This Row],[Strat lancement]]="AA",IF(Tableau1[[#This Row],[Statut lancement]]="XX","OK","NOK"),IF(Tableau1[[#This Row],[Strat lancement]]="BB",IF(Tableau1[[#This Row],[Statut lancement]]="XXX","OK","NOK"))))</f>
        <v>OK</v>
      </c>
      <c r="U738" s="18" t="s">
        <v>2421</v>
      </c>
      <c r="V738" s="1" t="s">
        <v>2422</v>
      </c>
      <c r="W738" s="93" t="s">
        <v>217</v>
      </c>
      <c r="X738" s="2">
        <v>44158</v>
      </c>
      <c r="Y738" s="1" t="s">
        <v>2423</v>
      </c>
      <c r="Z738" s="1" t="s">
        <v>219</v>
      </c>
      <c r="AA738" s="2">
        <v>44158</v>
      </c>
      <c r="AB738" s="1"/>
      <c r="AC738" s="1" t="str">
        <f>VLOOKUP(Tableau1[[#This Row],[POposte]],Tableau8[#All],18,FALSE)</f>
        <v/>
      </c>
      <c r="AD738" s="236" t="str">
        <f>CONCATENATE(Tableau1[[#This Row],[Nº pièce référence]],Tableau1[[#This Row],[Poste de réf.]])</f>
        <v>450070330920</v>
      </c>
      <c r="AE738" s="237" t="e">
        <f>VLOOKUP(Tableau1[[#This Row],[POposte]],Tableau5[#All],5,FALSE)</f>
        <v>#N/A</v>
      </c>
      <c r="AF738" s="238" t="s">
        <v>52</v>
      </c>
      <c r="AG738" s="237" t="e">
        <f>VLOOKUP(Tableau1[[#This Row],[POposte]],Tableau5[#All],6,FALSE)</f>
        <v>#N/A</v>
      </c>
      <c r="AH738" s="238" t="s">
        <v>52</v>
      </c>
      <c r="AI738" s="239" t="e">
        <f>Tableau1[[#This Row],[Montant Engagé PO]]-Tableau1[[#This Row],[Montant Liquidé]]</f>
        <v>#N/A</v>
      </c>
      <c r="AJ738" s="237" t="e">
        <f>VLOOKUP(Tableau1[[#This Row],[POposte]],Tableau5[#All],3,FALSE)</f>
        <v>#N/A</v>
      </c>
      <c r="AK738" s="237" t="e">
        <f>VLOOKUP(Tableau1[[#This Row],[POposte]],Tableau5[#All],4,FALSE)</f>
        <v>#N/A</v>
      </c>
      <c r="AL738" s="211">
        <v>255223121113</v>
      </c>
      <c r="AM738" s="243" t="str">
        <f>VLOOKUP(Tableau1[[#This Row],[POposte]],Tableau8[],9,FALSE)</f>
        <v>L</v>
      </c>
      <c r="AN738" s="241">
        <f>VLOOKUP(Tableau1[[#This Row],[POposte]],Tableau8[],16,FALSE)</f>
        <v>7.5</v>
      </c>
      <c r="AO738" s="200">
        <f>VLOOKUP(Tableau1[[#This Row],[POposte]],Tableau8[],17,FALSE)</f>
        <v>7.5</v>
      </c>
      <c r="AP738" s="1" t="str">
        <f>VLOOKUP(Tableau1[[#This Row],[POposte]],Tableau13[#All],10,FALSE)</f>
        <v>0600</v>
      </c>
      <c r="AQ738" s="1" t="str">
        <f>VLOOKUP(MID(Tableau1[[#This Row],[Codenva]],1,2),Tableau36[],2,FALSE)</f>
        <v>Raamovereenkomsten (0600)</v>
      </c>
      <c r="AR738" s="1" t="str">
        <f>VLOOKUP(Tableau1[[#This Row],[POposte]],Tableau13[#All],16,FALSE)</f>
        <v/>
      </c>
      <c r="AS738" s="285" t="e">
        <f>Tableau1[[#This Row],[KRC]]&amp;Tableau1[[#This Row],[Poste KRC]]</f>
        <v>#N/A</v>
      </c>
      <c r="AT738" s="1" t="e">
        <f>VLOOKUP(Tableau1[[#This Row],[Colonne3]],Tableau6[[#All],[krcposte]:[description ]],2,FALSE)</f>
        <v>#N/A</v>
      </c>
    </row>
    <row r="739" spans="1:46" hidden="1" x14ac:dyDescent="0.35">
      <c r="A739" s="1" t="str">
        <f>Tableau1[[#This Row],[Nº pièce référence]]</f>
        <v>4500703309</v>
      </c>
      <c r="B739" s="124"/>
      <c r="C739" s="1"/>
      <c r="D739" s="1"/>
      <c r="E739" s="1"/>
      <c r="F739" s="178"/>
      <c r="G739" s="123"/>
      <c r="H739" s="73"/>
      <c r="I739" s="42"/>
      <c r="J739" s="73"/>
      <c r="K739" s="73"/>
      <c r="L739" s="1" t="s">
        <v>221</v>
      </c>
      <c r="M739" s="42"/>
      <c r="N739" s="42"/>
      <c r="O739" s="42"/>
      <c r="P739" s="42"/>
      <c r="Q739" s="73"/>
      <c r="R739" s="226" t="str">
        <f>VLOOKUP(Tableau1[[#This Row],[POposte]],Tableau8[],15,FALSE)</f>
        <v>BB</v>
      </c>
      <c r="S739" s="226" t="str">
        <f>VLOOKUP(Tableau1[[#This Row],[POposte]],Tableau8[],14,FALSE)</f>
        <v>XXX</v>
      </c>
      <c r="T739" s="75" t="str">
        <f>IF(Tableau1[[#This Row],[Strat lancement]]="A0",IF(Tableau1[[#This Row],[Statut lancement]]="X","OK","NOK"),IF(Tableau1[[#This Row],[Strat lancement]]="AA",IF(Tableau1[[#This Row],[Statut lancement]]="XX","OK","NOK"),IF(Tableau1[[#This Row],[Strat lancement]]="BB",IF(Tableau1[[#This Row],[Statut lancement]]="XXX","OK","NOK"))))</f>
        <v>OK</v>
      </c>
      <c r="U739" s="18" t="s">
        <v>2421</v>
      </c>
      <c r="V739" s="1" t="s">
        <v>2422</v>
      </c>
      <c r="W739" s="93" t="s">
        <v>222</v>
      </c>
      <c r="X739" s="2">
        <v>44158</v>
      </c>
      <c r="Y739" s="1" t="s">
        <v>2423</v>
      </c>
      <c r="Z739" s="1" t="s">
        <v>219</v>
      </c>
      <c r="AA739" s="2">
        <v>44158</v>
      </c>
      <c r="AB739" s="1"/>
      <c r="AC739" s="1" t="str">
        <f>VLOOKUP(Tableau1[[#This Row],[POposte]],Tableau8[#All],18,FALSE)</f>
        <v/>
      </c>
      <c r="AD739" s="236" t="str">
        <f>CONCATENATE(Tableau1[[#This Row],[Nº pièce référence]],Tableau1[[#This Row],[Poste de réf.]])</f>
        <v>450070330930</v>
      </c>
      <c r="AE739" s="237" t="e">
        <f>VLOOKUP(Tableau1[[#This Row],[POposte]],Tableau5[#All],5,FALSE)</f>
        <v>#N/A</v>
      </c>
      <c r="AF739" s="238" t="s">
        <v>52</v>
      </c>
      <c r="AG739" s="237" t="e">
        <f>VLOOKUP(Tableau1[[#This Row],[POposte]],Tableau5[#All],6,FALSE)</f>
        <v>#N/A</v>
      </c>
      <c r="AH739" s="238" t="s">
        <v>52</v>
      </c>
      <c r="AI739" s="239" t="e">
        <f>Tableau1[[#This Row],[Montant Engagé PO]]-Tableau1[[#This Row],[Montant Liquidé]]</f>
        <v>#N/A</v>
      </c>
      <c r="AJ739" s="237" t="e">
        <f>VLOOKUP(Tableau1[[#This Row],[POposte]],Tableau5[#All],3,FALSE)</f>
        <v>#N/A</v>
      </c>
      <c r="AK739" s="237" t="e">
        <f>VLOOKUP(Tableau1[[#This Row],[POposte]],Tableau5[#All],4,FALSE)</f>
        <v>#N/A</v>
      </c>
      <c r="AL739" s="211">
        <v>255223121113</v>
      </c>
      <c r="AM739" s="243" t="str">
        <f>VLOOKUP(Tableau1[[#This Row],[POposte]],Tableau8[],9,FALSE)</f>
        <v>L</v>
      </c>
      <c r="AN739" s="241">
        <f>VLOOKUP(Tableau1[[#This Row],[POposte]],Tableau8[],16,FALSE)</f>
        <v>17</v>
      </c>
      <c r="AO739" s="200">
        <f>VLOOKUP(Tableau1[[#This Row],[POposte]],Tableau8[],17,FALSE)</f>
        <v>17</v>
      </c>
      <c r="AP739" s="1" t="str">
        <f>VLOOKUP(Tableau1[[#This Row],[POposte]],Tableau13[#All],10,FALSE)</f>
        <v>0600</v>
      </c>
      <c r="AQ739" s="1" t="str">
        <f>VLOOKUP(MID(Tableau1[[#This Row],[Codenva]],1,2),Tableau36[],2,FALSE)</f>
        <v>Raamovereenkomsten (0600)</v>
      </c>
      <c r="AR739" s="1" t="str">
        <f>VLOOKUP(Tableau1[[#This Row],[POposte]],Tableau13[#All],16,FALSE)</f>
        <v/>
      </c>
      <c r="AS739" s="285" t="e">
        <f>Tableau1[[#This Row],[KRC]]&amp;Tableau1[[#This Row],[Poste KRC]]</f>
        <v>#N/A</v>
      </c>
      <c r="AT739" s="1" t="e">
        <f>VLOOKUP(Tableau1[[#This Row],[Colonne3]],Tableau6[[#All],[krcposte]:[description ]],2,FALSE)</f>
        <v>#N/A</v>
      </c>
    </row>
    <row r="740" spans="1:46" hidden="1" x14ac:dyDescent="0.35">
      <c r="A740" s="1" t="str">
        <f>Tableau1[[#This Row],[Nº pièce référence]]</f>
        <v>4500703309</v>
      </c>
      <c r="B740" s="124"/>
      <c r="C740" s="1"/>
      <c r="D740" s="1"/>
      <c r="E740" s="1"/>
      <c r="F740" s="178"/>
      <c r="G740" s="123"/>
      <c r="H740" s="73"/>
      <c r="I740" s="42"/>
      <c r="J740" s="73"/>
      <c r="K740" s="73"/>
      <c r="L740" s="1" t="s">
        <v>221</v>
      </c>
      <c r="M740" s="42"/>
      <c r="N740" s="42"/>
      <c r="O740" s="42"/>
      <c r="P740" s="42"/>
      <c r="Q740" s="73"/>
      <c r="R740" s="226" t="str">
        <f>VLOOKUP(Tableau1[[#This Row],[POposte]],Tableau8[],15,FALSE)</f>
        <v>BB</v>
      </c>
      <c r="S740" s="226" t="str">
        <f>VLOOKUP(Tableau1[[#This Row],[POposte]],Tableau8[],14,FALSE)</f>
        <v>XXX</v>
      </c>
      <c r="T740" s="75" t="str">
        <f>IF(Tableau1[[#This Row],[Strat lancement]]="A0",IF(Tableau1[[#This Row],[Statut lancement]]="X","OK","NOK"),IF(Tableau1[[#This Row],[Strat lancement]]="AA",IF(Tableau1[[#This Row],[Statut lancement]]="XX","OK","NOK"),IF(Tableau1[[#This Row],[Strat lancement]]="BB",IF(Tableau1[[#This Row],[Statut lancement]]="XXX","OK","NOK"))))</f>
        <v>OK</v>
      </c>
      <c r="U740" s="18" t="s">
        <v>2421</v>
      </c>
      <c r="V740" s="1" t="s">
        <v>2422</v>
      </c>
      <c r="W740" s="93" t="s">
        <v>421</v>
      </c>
      <c r="X740" s="2">
        <v>44158</v>
      </c>
      <c r="Y740" s="1" t="s">
        <v>2423</v>
      </c>
      <c r="Z740" s="1" t="s">
        <v>219</v>
      </c>
      <c r="AA740" s="2">
        <v>44158</v>
      </c>
      <c r="AB740" s="1"/>
      <c r="AC740" s="1" t="str">
        <f>VLOOKUP(Tableau1[[#This Row],[POposte]],Tableau8[#All],18,FALSE)</f>
        <v/>
      </c>
      <c r="AD740" s="236" t="str">
        <f>CONCATENATE(Tableau1[[#This Row],[Nº pièce référence]],Tableau1[[#This Row],[Poste de réf.]])</f>
        <v>450070330940</v>
      </c>
      <c r="AE740" s="237" t="e">
        <f>VLOOKUP(Tableau1[[#This Row],[POposte]],Tableau5[#All],5,FALSE)</f>
        <v>#N/A</v>
      </c>
      <c r="AF740" s="238" t="s">
        <v>52</v>
      </c>
      <c r="AG740" s="237" t="e">
        <f>VLOOKUP(Tableau1[[#This Row],[POposte]],Tableau5[#All],6,FALSE)</f>
        <v>#N/A</v>
      </c>
      <c r="AH740" s="238" t="s">
        <v>52</v>
      </c>
      <c r="AI740" s="239" t="e">
        <f>Tableau1[[#This Row],[Montant Engagé PO]]-Tableau1[[#This Row],[Montant Liquidé]]</f>
        <v>#N/A</v>
      </c>
      <c r="AJ740" s="237" t="e">
        <f>VLOOKUP(Tableau1[[#This Row],[POposte]],Tableau5[#All],3,FALSE)</f>
        <v>#N/A</v>
      </c>
      <c r="AK740" s="237" t="e">
        <f>VLOOKUP(Tableau1[[#This Row],[POposte]],Tableau5[#All],4,FALSE)</f>
        <v>#N/A</v>
      </c>
      <c r="AL740" s="211">
        <v>255223121113</v>
      </c>
      <c r="AM740" s="243" t="str">
        <f>VLOOKUP(Tableau1[[#This Row],[POposte]],Tableau8[],9,FALSE)</f>
        <v>L</v>
      </c>
      <c r="AN740" s="241">
        <f>VLOOKUP(Tableau1[[#This Row],[POposte]],Tableau8[],16,FALSE)</f>
        <v>11</v>
      </c>
      <c r="AO740" s="200">
        <f>VLOOKUP(Tableau1[[#This Row],[POposte]],Tableau8[],17,FALSE)</f>
        <v>11</v>
      </c>
      <c r="AP740" s="1" t="str">
        <f>VLOOKUP(Tableau1[[#This Row],[POposte]],Tableau13[#All],10,FALSE)</f>
        <v>0600</v>
      </c>
      <c r="AQ740" s="1" t="str">
        <f>VLOOKUP(MID(Tableau1[[#This Row],[Codenva]],1,2),Tableau36[],2,FALSE)</f>
        <v>Raamovereenkomsten (0600)</v>
      </c>
      <c r="AR740" s="1" t="str">
        <f>VLOOKUP(Tableau1[[#This Row],[POposte]],Tableau13[#All],16,FALSE)</f>
        <v/>
      </c>
      <c r="AS740" s="285" t="e">
        <f>Tableau1[[#This Row],[KRC]]&amp;Tableau1[[#This Row],[Poste KRC]]</f>
        <v>#N/A</v>
      </c>
      <c r="AT740" s="1" t="e">
        <f>VLOOKUP(Tableau1[[#This Row],[Colonne3]],Tableau6[[#All],[krcposte]:[description ]],2,FALSE)</f>
        <v>#N/A</v>
      </c>
    </row>
  </sheetData>
  <mergeCells count="9">
    <mergeCell ref="AD2:AL2"/>
    <mergeCell ref="H2:I2"/>
    <mergeCell ref="R2:T2"/>
    <mergeCell ref="AM2:AO2"/>
    <mergeCell ref="L1:Q1"/>
    <mergeCell ref="L2:Q2"/>
    <mergeCell ref="H1:K1"/>
    <mergeCell ref="J2:K2"/>
    <mergeCell ref="U2:AB2"/>
  </mergeCells>
  <phoneticPr fontId="8" type="noConversion"/>
  <conditionalFormatting sqref="T4:T740">
    <cfRule type="cellIs" dxfId="40" priority="33" operator="equal">
      <formula>"NOK"</formula>
    </cfRule>
    <cfRule type="cellIs" dxfId="39" priority="34" operator="equal">
      <formula>"OK"</formula>
    </cfRule>
  </conditionalFormatting>
  <conditionalFormatting sqref="V462:V463 V465:V471 V474 V4:V272 V274:V460">
    <cfRule type="duplicateValues" dxfId="38" priority="126"/>
  </conditionalFormatting>
  <conditionalFormatting sqref="V472">
    <cfRule type="duplicateValues" dxfId="37" priority="72"/>
    <cfRule type="duplicateValues" dxfId="36" priority="73"/>
  </conditionalFormatting>
  <conditionalFormatting sqref="V473">
    <cfRule type="duplicateValues" dxfId="35" priority="70"/>
    <cfRule type="duplicateValues" dxfId="34" priority="71"/>
  </conditionalFormatting>
  <conditionalFormatting sqref="V474 V477:V495 V4:V272 V274:V471">
    <cfRule type="duplicateValues" dxfId="33" priority="139"/>
  </conditionalFormatting>
  <conditionalFormatting sqref="V475">
    <cfRule type="duplicateValues" dxfId="32" priority="68"/>
    <cfRule type="duplicateValues" dxfId="31" priority="69"/>
  </conditionalFormatting>
  <conditionalFormatting sqref="V476">
    <cfRule type="duplicateValues" dxfId="30" priority="67"/>
    <cfRule type="duplicateValues" dxfId="29" priority="66"/>
  </conditionalFormatting>
  <conditionalFormatting sqref="V480:V483">
    <cfRule type="duplicateValues" dxfId="28" priority="123"/>
  </conditionalFormatting>
  <conditionalFormatting sqref="V489">
    <cfRule type="duplicateValues" dxfId="27" priority="74"/>
    <cfRule type="duplicateValues" dxfId="26" priority="75"/>
  </conditionalFormatting>
  <conditionalFormatting sqref="V516">
    <cfRule type="duplicateValues" dxfId="25" priority="65"/>
  </conditionalFormatting>
  <conditionalFormatting sqref="V590">
    <cfRule type="duplicateValues" dxfId="24" priority="47"/>
  </conditionalFormatting>
  <conditionalFormatting sqref="V606">
    <cfRule type="duplicateValues" dxfId="23" priority="46"/>
  </conditionalFormatting>
  <conditionalFormatting sqref="V640">
    <cfRule type="duplicateValues" dxfId="22" priority="30"/>
    <cfRule type="duplicateValues" dxfId="21" priority="31"/>
  </conditionalFormatting>
  <conditionalFormatting sqref="V654:V658 V503:V534 V4:V272 V641:V651 V274:V501 V536:V639">
    <cfRule type="duplicateValues" dxfId="20" priority="358"/>
  </conditionalFormatting>
  <conditionalFormatting sqref="V656">
    <cfRule type="duplicateValues" dxfId="19" priority="36"/>
    <cfRule type="duplicateValues" dxfId="18" priority="35"/>
  </conditionalFormatting>
  <conditionalFormatting sqref="V696:V698">
    <cfRule type="duplicateValues" dxfId="17" priority="24"/>
    <cfRule type="duplicateValues" dxfId="16" priority="25"/>
    <cfRule type="duplicateValues" dxfId="15" priority="26"/>
    <cfRule type="duplicateValues" dxfId="14" priority="27"/>
  </conditionalFormatting>
  <conditionalFormatting sqref="V699:V722 V663:V695 V651 V503:V534 V654:V658 V660:V661 V1:V272 V641:V649 V274:V501 V536:V639">
    <cfRule type="duplicateValues" dxfId="13" priority="721"/>
  </conditionalFormatting>
  <conditionalFormatting sqref="V723">
    <cfRule type="duplicateValues" dxfId="12" priority="21"/>
  </conditionalFormatting>
  <conditionalFormatting sqref="V727:V729">
    <cfRule type="duplicateValues" dxfId="11" priority="2"/>
    <cfRule type="duplicateValues" dxfId="10" priority="3"/>
    <cfRule type="duplicateValues" dxfId="9" priority="4"/>
    <cfRule type="duplicateValues" dxfId="8" priority="1"/>
  </conditionalFormatting>
  <conditionalFormatting sqref="Y640">
    <cfRule type="duplicateValues" dxfId="7" priority="29"/>
    <cfRule type="duplicateValues" dxfId="6" priority="28"/>
  </conditionalFormatting>
  <conditionalFormatting sqref="AD4:AD706">
    <cfRule type="duplicateValues" dxfId="5" priority="669"/>
  </conditionalFormatting>
  <conditionalFormatting sqref="AD4:AD740">
    <cfRule type="duplicateValues" dxfId="4" priority="764"/>
  </conditionalFormatting>
  <conditionalFormatting sqref="AD702:AD703 AD691:AD695 AD654:AD658 AD4:AD651">
    <cfRule type="duplicateValues" dxfId="3" priority="524"/>
  </conditionalFormatting>
  <conditionalFormatting sqref="AO4:AO740">
    <cfRule type="cellIs" dxfId="2" priority="37" operator="equal">
      <formula>0</formula>
    </cfRule>
    <cfRule type="cellIs" dxfId="1" priority="32" operator="greaterThan">
      <formula>0</formula>
    </cfRule>
  </conditionalFormatting>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C8183-0027-41A8-8CCF-A09EC7495E79}">
  <dimension ref="A1:AP712"/>
  <sheetViews>
    <sheetView topLeftCell="AD1" workbookViewId="0">
      <selection activeCell="A2866" sqref="A2866:W3145"/>
    </sheetView>
  </sheetViews>
  <sheetFormatPr defaultColWidth="10.81640625" defaultRowHeight="14.5" x14ac:dyDescent="0.35"/>
  <cols>
    <col min="1" max="1" width="14" bestFit="1" customWidth="1"/>
    <col min="41" max="41" width="18.81640625" customWidth="1"/>
    <col min="42" max="42" width="12.54296875" customWidth="1"/>
  </cols>
  <sheetData>
    <row r="1" spans="1:42" ht="43.5" x14ac:dyDescent="0.35">
      <c r="A1" s="4" t="s">
        <v>173</v>
      </c>
      <c r="B1" s="5" t="s">
        <v>2432</v>
      </c>
      <c r="C1" s="4" t="s">
        <v>2433</v>
      </c>
      <c r="D1" s="4" t="s">
        <v>2434</v>
      </c>
      <c r="E1" s="5" t="s">
        <v>2435</v>
      </c>
      <c r="F1" s="5" t="s">
        <v>2436</v>
      </c>
      <c r="G1" s="4" t="s">
        <v>191</v>
      </c>
      <c r="H1" s="4" t="s">
        <v>2437</v>
      </c>
      <c r="I1" s="4" t="s">
        <v>2438</v>
      </c>
      <c r="J1" s="5" t="s">
        <v>2439</v>
      </c>
      <c r="K1" s="5" t="s">
        <v>2440</v>
      </c>
      <c r="L1" s="5" t="s">
        <v>2441</v>
      </c>
      <c r="M1" s="4" t="s">
        <v>2442</v>
      </c>
      <c r="N1" s="4" t="s">
        <v>2443</v>
      </c>
      <c r="O1" s="4" t="s">
        <v>2444</v>
      </c>
      <c r="P1" s="5" t="s">
        <v>2445</v>
      </c>
      <c r="Q1" s="4" t="s">
        <v>2446</v>
      </c>
      <c r="R1" s="4" t="s">
        <v>2447</v>
      </c>
      <c r="S1" s="4" t="s">
        <v>2448</v>
      </c>
      <c r="T1" s="4" t="s">
        <v>2449</v>
      </c>
      <c r="U1" s="4" t="s">
        <v>2450</v>
      </c>
      <c r="V1" s="4" t="s">
        <v>2451</v>
      </c>
      <c r="W1" s="5" t="s">
        <v>2452</v>
      </c>
      <c r="X1" s="5" t="s">
        <v>2453</v>
      </c>
      <c r="Y1" s="4" t="s">
        <v>2454</v>
      </c>
      <c r="Z1" s="5" t="s">
        <v>2455</v>
      </c>
      <c r="AA1" s="4" t="s">
        <v>2456</v>
      </c>
      <c r="AB1" s="4" t="s">
        <v>2457</v>
      </c>
      <c r="AC1" s="4" t="s">
        <v>2458</v>
      </c>
      <c r="AD1" s="4" t="s">
        <v>2459</v>
      </c>
      <c r="AE1" s="4" t="s">
        <v>2460</v>
      </c>
      <c r="AF1" s="4" t="s">
        <v>2461</v>
      </c>
      <c r="AI1" s="1" t="s">
        <v>2462</v>
      </c>
      <c r="AJ1" s="1" t="s">
        <v>2463</v>
      </c>
      <c r="AM1" t="s">
        <v>2464</v>
      </c>
      <c r="AN1" t="s">
        <v>2465</v>
      </c>
      <c r="AO1" t="s">
        <v>2466</v>
      </c>
      <c r="AP1" t="s">
        <v>2467</v>
      </c>
    </row>
    <row r="2" spans="1:42" x14ac:dyDescent="0.35">
      <c r="A2" t="str">
        <f>Tableau13[[#This Row],[Document d''achat]]&amp;Tableau13[[#This Row],[Poste]]</f>
        <v>450065514810</v>
      </c>
      <c r="B2" s="1" t="s">
        <v>2468</v>
      </c>
      <c r="C2" s="1" t="s">
        <v>72</v>
      </c>
      <c r="D2" s="1" t="s">
        <v>216</v>
      </c>
      <c r="E2" s="1" t="s">
        <v>2469</v>
      </c>
      <c r="F2" s="1" t="s">
        <v>2470</v>
      </c>
      <c r="G2" s="1" t="s">
        <v>215</v>
      </c>
      <c r="H2" s="1" t="s">
        <v>2471</v>
      </c>
      <c r="I2" s="1" t="s">
        <v>2472</v>
      </c>
      <c r="J2" s="1" t="s">
        <v>2473</v>
      </c>
      <c r="K2" s="1" t="s">
        <v>2474</v>
      </c>
      <c r="L2" s="1" t="s">
        <v>51</v>
      </c>
      <c r="M2" s="1" t="s">
        <v>218</v>
      </c>
      <c r="N2" s="1" t="s">
        <v>88</v>
      </c>
      <c r="O2" s="1" t="s">
        <v>2475</v>
      </c>
      <c r="P2" s="1" t="s">
        <v>2476</v>
      </c>
      <c r="Q2" s="223">
        <v>1</v>
      </c>
      <c r="R2" s="3">
        <v>589</v>
      </c>
      <c r="S2" s="3">
        <v>589</v>
      </c>
      <c r="T2" s="3">
        <v>589</v>
      </c>
      <c r="U2" s="2">
        <v>43860</v>
      </c>
      <c r="V2" s="1" t="s">
        <v>2477</v>
      </c>
      <c r="W2" s="2">
        <v>44196</v>
      </c>
      <c r="X2" s="1" t="s">
        <v>2478</v>
      </c>
      <c r="Y2" s="1" t="s">
        <v>2479</v>
      </c>
      <c r="Z2" s="1" t="s">
        <v>2480</v>
      </c>
      <c r="AA2" s="1" t="s">
        <v>2407</v>
      </c>
      <c r="AB2" s="1" t="s">
        <v>2481</v>
      </c>
      <c r="AC2" s="1" t="s">
        <v>2482</v>
      </c>
      <c r="AD2" s="1" t="s">
        <v>2483</v>
      </c>
      <c r="AE2" s="2">
        <v>43916</v>
      </c>
      <c r="AF2" s="1" t="s">
        <v>2484</v>
      </c>
      <c r="AI2" s="93" t="s">
        <v>2485</v>
      </c>
      <c r="AJ2" s="284" t="s">
        <v>2486</v>
      </c>
      <c r="AO2" s="48"/>
    </row>
    <row r="3" spans="1:42" ht="15" thickBot="1" x14ac:dyDescent="0.4">
      <c r="A3" t="str">
        <f>Tableau13[[#This Row],[Document d''achat]]&amp;Tableau13[[#This Row],[Poste]]</f>
        <v>450065514820</v>
      </c>
      <c r="B3" s="1" t="s">
        <v>2468</v>
      </c>
      <c r="C3" s="1" t="s">
        <v>2487</v>
      </c>
      <c r="D3" s="1" t="s">
        <v>216</v>
      </c>
      <c r="E3" s="1" t="s">
        <v>2488</v>
      </c>
      <c r="F3" s="1" t="s">
        <v>2470</v>
      </c>
      <c r="G3" s="1" t="s">
        <v>215</v>
      </c>
      <c r="H3" s="1" t="s">
        <v>2471</v>
      </c>
      <c r="I3" s="1" t="s">
        <v>2472</v>
      </c>
      <c r="J3" s="1" t="s">
        <v>2473</v>
      </c>
      <c r="K3" s="1" t="s">
        <v>2474</v>
      </c>
      <c r="L3" s="1" t="s">
        <v>51</v>
      </c>
      <c r="M3" s="1" t="s">
        <v>218</v>
      </c>
      <c r="N3" s="1" t="s">
        <v>217</v>
      </c>
      <c r="O3" s="1" t="s">
        <v>2407</v>
      </c>
      <c r="P3" s="1" t="s">
        <v>2407</v>
      </c>
      <c r="Q3" s="223">
        <v>1</v>
      </c>
      <c r="R3" s="3">
        <v>589</v>
      </c>
      <c r="S3" s="3">
        <v>589</v>
      </c>
      <c r="T3" s="3">
        <v>589</v>
      </c>
      <c r="U3" s="2">
        <v>43860</v>
      </c>
      <c r="V3" s="1" t="s">
        <v>2477</v>
      </c>
      <c r="W3" s="2">
        <v>44196</v>
      </c>
      <c r="X3" s="1" t="s">
        <v>2407</v>
      </c>
      <c r="Y3" s="1" t="s">
        <v>2407</v>
      </c>
      <c r="Z3" s="1" t="s">
        <v>2480</v>
      </c>
      <c r="AA3" s="1" t="s">
        <v>2489</v>
      </c>
      <c r="AB3" s="1" t="s">
        <v>2490</v>
      </c>
      <c r="AC3" s="1" t="s">
        <v>2491</v>
      </c>
      <c r="AD3" s="1" t="s">
        <v>2492</v>
      </c>
      <c r="AE3" s="2">
        <v>43916</v>
      </c>
      <c r="AF3" s="1" t="s">
        <v>2484</v>
      </c>
      <c r="AI3" s="93" t="s">
        <v>2493</v>
      </c>
      <c r="AJ3" s="284" t="s">
        <v>2494</v>
      </c>
      <c r="AM3" s="24" t="s">
        <v>98</v>
      </c>
      <c r="AN3" s="24" t="s">
        <v>99</v>
      </c>
      <c r="AO3" s="48" t="str">
        <f>AM3&amp;AN3</f>
        <v>3000203353</v>
      </c>
      <c r="AP3" t="s">
        <v>133</v>
      </c>
    </row>
    <row r="4" spans="1:42" x14ac:dyDescent="0.35">
      <c r="A4" t="str">
        <f>Tableau13[[#This Row],[Document d''achat]]&amp;Tableau13[[#This Row],[Poste]]</f>
        <v>450065514830</v>
      </c>
      <c r="B4" s="1" t="s">
        <v>2468</v>
      </c>
      <c r="C4" s="1" t="s">
        <v>2487</v>
      </c>
      <c r="D4" s="1" t="s">
        <v>216</v>
      </c>
      <c r="E4" s="1" t="s">
        <v>2488</v>
      </c>
      <c r="F4" s="1" t="s">
        <v>2470</v>
      </c>
      <c r="G4" s="1" t="s">
        <v>215</v>
      </c>
      <c r="H4" s="1" t="s">
        <v>2471</v>
      </c>
      <c r="I4" s="1" t="s">
        <v>2472</v>
      </c>
      <c r="J4" s="1" t="s">
        <v>2473</v>
      </c>
      <c r="K4" s="1" t="s">
        <v>2474</v>
      </c>
      <c r="L4" s="1" t="s">
        <v>51</v>
      </c>
      <c r="M4" s="1" t="s">
        <v>223</v>
      </c>
      <c r="N4" s="1" t="s">
        <v>222</v>
      </c>
      <c r="O4" s="1" t="s">
        <v>2407</v>
      </c>
      <c r="P4" s="1" t="s">
        <v>2407</v>
      </c>
      <c r="Q4" s="223">
        <v>1</v>
      </c>
      <c r="R4" s="3">
        <v>3725</v>
      </c>
      <c r="S4" s="3">
        <v>3725</v>
      </c>
      <c r="T4" s="3">
        <v>3725</v>
      </c>
      <c r="U4" s="2">
        <v>43860</v>
      </c>
      <c r="V4" s="1" t="s">
        <v>2477</v>
      </c>
      <c r="W4" s="2">
        <v>44196</v>
      </c>
      <c r="X4" s="1" t="s">
        <v>2407</v>
      </c>
      <c r="Y4" s="1" t="s">
        <v>2407</v>
      </c>
      <c r="Z4" s="1" t="s">
        <v>2480</v>
      </c>
      <c r="AA4" s="1" t="s">
        <v>2489</v>
      </c>
      <c r="AB4" s="1" t="s">
        <v>2490</v>
      </c>
      <c r="AC4" s="1" t="s">
        <v>2491</v>
      </c>
      <c r="AD4" s="1" t="s">
        <v>2492</v>
      </c>
      <c r="AE4" s="2">
        <v>43916</v>
      </c>
      <c r="AF4" s="1" t="s">
        <v>2484</v>
      </c>
      <c r="AI4" s="93" t="s">
        <v>2480</v>
      </c>
      <c r="AJ4" s="1" t="s">
        <v>2495</v>
      </c>
      <c r="AM4" t="s">
        <v>61</v>
      </c>
      <c r="AN4" t="s">
        <v>51</v>
      </c>
      <c r="AO4" s="48" t="str">
        <f t="shared" ref="AO4:AO20" si="0">AM4&amp;AN4</f>
        <v>3000203461</v>
      </c>
    </row>
    <row r="5" spans="1:42" x14ac:dyDescent="0.35">
      <c r="A5" t="str">
        <f>Tableau13[[#This Row],[Document d''achat]]&amp;Tableau13[[#This Row],[Poste]]</f>
        <v>450065560810</v>
      </c>
      <c r="B5" s="1" t="s">
        <v>2496</v>
      </c>
      <c r="C5" s="1" t="s">
        <v>132</v>
      </c>
      <c r="D5" s="1" t="s">
        <v>229</v>
      </c>
      <c r="E5" s="1" t="s">
        <v>2476</v>
      </c>
      <c r="F5" s="1" t="s">
        <v>2470</v>
      </c>
      <c r="G5" s="1" t="s">
        <v>228</v>
      </c>
      <c r="H5" s="1" t="s">
        <v>2497</v>
      </c>
      <c r="I5" s="1" t="s">
        <v>2498</v>
      </c>
      <c r="J5" s="1" t="s">
        <v>2499</v>
      </c>
      <c r="K5" s="1" t="s">
        <v>2474</v>
      </c>
      <c r="L5" s="1" t="s">
        <v>103</v>
      </c>
      <c r="M5" s="1" t="s">
        <v>230</v>
      </c>
      <c r="N5" s="1" t="s">
        <v>88</v>
      </c>
      <c r="O5" s="1" t="s">
        <v>2407</v>
      </c>
      <c r="P5" s="1" t="s">
        <v>2407</v>
      </c>
      <c r="Q5" s="223">
        <v>2475.66</v>
      </c>
      <c r="R5" s="3">
        <v>1</v>
      </c>
      <c r="S5" s="3">
        <v>2475.66</v>
      </c>
      <c r="T5" s="3">
        <v>2475.66</v>
      </c>
      <c r="U5" s="2">
        <v>43864</v>
      </c>
      <c r="V5" s="1" t="s">
        <v>2500</v>
      </c>
      <c r="W5" s="2">
        <v>44926</v>
      </c>
      <c r="X5" s="1" t="s">
        <v>2478</v>
      </c>
      <c r="Y5" s="1" t="s">
        <v>2407</v>
      </c>
      <c r="Z5" s="1" t="s">
        <v>2493</v>
      </c>
      <c r="AA5" s="1" t="s">
        <v>2501</v>
      </c>
      <c r="AB5" s="1" t="s">
        <v>2490</v>
      </c>
      <c r="AC5" s="1" t="s">
        <v>2502</v>
      </c>
      <c r="AD5" s="1" t="s">
        <v>2503</v>
      </c>
      <c r="AE5" s="2">
        <v>44118</v>
      </c>
      <c r="AF5" s="1" t="s">
        <v>2504</v>
      </c>
      <c r="AI5" s="93" t="s">
        <v>2505</v>
      </c>
      <c r="AJ5" s="284" t="s">
        <v>2506</v>
      </c>
      <c r="AM5" t="s">
        <v>50</v>
      </c>
      <c r="AN5" t="s">
        <v>51</v>
      </c>
      <c r="AO5" s="48" t="str">
        <f t="shared" si="0"/>
        <v>3000204841</v>
      </c>
      <c r="AP5" t="s">
        <v>53</v>
      </c>
    </row>
    <row r="6" spans="1:42" ht="15" thickBot="1" x14ac:dyDescent="0.4">
      <c r="A6" t="str">
        <f>Tableau13[[#This Row],[Document d''achat]]&amp;Tableau13[[#This Row],[Poste]]</f>
        <v>450065560820</v>
      </c>
      <c r="B6" s="1" t="s">
        <v>2496</v>
      </c>
      <c r="C6" s="1" t="s">
        <v>132</v>
      </c>
      <c r="D6" s="1" t="s">
        <v>229</v>
      </c>
      <c r="E6" s="1" t="s">
        <v>2488</v>
      </c>
      <c r="F6" s="1" t="s">
        <v>51</v>
      </c>
      <c r="G6" s="1" t="s">
        <v>228</v>
      </c>
      <c r="H6" s="1" t="s">
        <v>2497</v>
      </c>
      <c r="I6" s="1" t="s">
        <v>2498</v>
      </c>
      <c r="J6" s="1" t="s">
        <v>2499</v>
      </c>
      <c r="K6" s="1" t="s">
        <v>2474</v>
      </c>
      <c r="L6" s="1" t="s">
        <v>103</v>
      </c>
      <c r="M6" s="1" t="s">
        <v>230</v>
      </c>
      <c r="N6" s="1" t="s">
        <v>217</v>
      </c>
      <c r="O6" s="1" t="s">
        <v>2407</v>
      </c>
      <c r="P6" s="1" t="s">
        <v>2407</v>
      </c>
      <c r="Q6" s="223">
        <v>1</v>
      </c>
      <c r="R6" s="3">
        <v>2129859.34</v>
      </c>
      <c r="S6" s="3">
        <v>2129859.34</v>
      </c>
      <c r="T6" s="3">
        <v>2129859.34</v>
      </c>
      <c r="U6" s="2">
        <v>43864</v>
      </c>
      <c r="V6" s="1" t="s">
        <v>2500</v>
      </c>
      <c r="W6" s="2">
        <v>44926</v>
      </c>
      <c r="X6" s="1" t="s">
        <v>2407</v>
      </c>
      <c r="Y6" s="1" t="s">
        <v>2407</v>
      </c>
      <c r="Z6" s="1" t="s">
        <v>2493</v>
      </c>
      <c r="AA6" s="1" t="s">
        <v>2501</v>
      </c>
      <c r="AB6" s="1" t="s">
        <v>2490</v>
      </c>
      <c r="AC6" s="1" t="s">
        <v>2502</v>
      </c>
      <c r="AD6" s="1" t="s">
        <v>2503</v>
      </c>
      <c r="AE6" s="2">
        <v>44118</v>
      </c>
      <c r="AF6" s="1" t="s">
        <v>2504</v>
      </c>
      <c r="AI6" s="93" t="s">
        <v>2507</v>
      </c>
      <c r="AJ6" s="284" t="s">
        <v>2508</v>
      </c>
      <c r="AM6" s="24" t="s">
        <v>73</v>
      </c>
      <c r="AN6" s="24" t="s">
        <v>74</v>
      </c>
      <c r="AO6" s="48" t="str">
        <f t="shared" si="0"/>
        <v>3000206227</v>
      </c>
    </row>
    <row r="7" spans="1:42" x14ac:dyDescent="0.35">
      <c r="A7" t="str">
        <f>Tableau13[[#This Row],[Document d''achat]]&amp;Tableau13[[#This Row],[Poste]]</f>
        <v>450065560830</v>
      </c>
      <c r="B7" s="1" t="s">
        <v>2496</v>
      </c>
      <c r="C7" s="1" t="s">
        <v>97</v>
      </c>
      <c r="D7" s="1" t="s">
        <v>229</v>
      </c>
      <c r="E7" s="1" t="s">
        <v>2488</v>
      </c>
      <c r="F7" s="1" t="s">
        <v>51</v>
      </c>
      <c r="G7" s="1" t="s">
        <v>228</v>
      </c>
      <c r="H7" s="1" t="s">
        <v>2497</v>
      </c>
      <c r="I7" s="1" t="s">
        <v>2498</v>
      </c>
      <c r="J7" s="1" t="s">
        <v>2499</v>
      </c>
      <c r="K7" s="1" t="s">
        <v>2474</v>
      </c>
      <c r="L7" s="1" t="s">
        <v>103</v>
      </c>
      <c r="M7" s="1" t="s">
        <v>2509</v>
      </c>
      <c r="N7" s="1" t="s">
        <v>222</v>
      </c>
      <c r="O7" s="1" t="s">
        <v>2407</v>
      </c>
      <c r="P7" s="1" t="s">
        <v>2407</v>
      </c>
      <c r="Q7" s="223">
        <v>1</v>
      </c>
      <c r="R7" s="3">
        <v>1442000</v>
      </c>
      <c r="S7" s="3">
        <v>1442000</v>
      </c>
      <c r="T7" s="3">
        <v>1442000</v>
      </c>
      <c r="U7" s="2">
        <v>43864</v>
      </c>
      <c r="V7" s="1" t="s">
        <v>2500</v>
      </c>
      <c r="W7" s="2">
        <v>44926</v>
      </c>
      <c r="X7" s="1" t="s">
        <v>2407</v>
      </c>
      <c r="Y7" s="1" t="s">
        <v>2407</v>
      </c>
      <c r="Z7" s="1" t="s">
        <v>2493</v>
      </c>
      <c r="AA7" s="1" t="s">
        <v>2489</v>
      </c>
      <c r="AB7" s="1" t="s">
        <v>2490</v>
      </c>
      <c r="AC7" s="1" t="s">
        <v>2502</v>
      </c>
      <c r="AD7" s="1" t="s">
        <v>2510</v>
      </c>
      <c r="AE7" s="2">
        <v>44118</v>
      </c>
      <c r="AF7" s="1" t="s">
        <v>2504</v>
      </c>
      <c r="AI7" s="93" t="s">
        <v>2511</v>
      </c>
      <c r="AJ7" s="284" t="s">
        <v>2512</v>
      </c>
      <c r="AM7" t="s">
        <v>87</v>
      </c>
      <c r="AN7" t="s">
        <v>88</v>
      </c>
      <c r="AO7" s="48" t="str">
        <f t="shared" si="0"/>
        <v>30002069410</v>
      </c>
    </row>
    <row r="8" spans="1:42" x14ac:dyDescent="0.35">
      <c r="A8" t="str">
        <f>Tableau13[[#This Row],[Document d''achat]]&amp;Tableau13[[#This Row],[Poste]]</f>
        <v>450065582310</v>
      </c>
      <c r="B8" s="1" t="s">
        <v>2468</v>
      </c>
      <c r="C8" s="1" t="s">
        <v>86</v>
      </c>
      <c r="D8" s="1" t="s">
        <v>234</v>
      </c>
      <c r="E8" s="1" t="s">
        <v>2488</v>
      </c>
      <c r="F8" s="1" t="s">
        <v>51</v>
      </c>
      <c r="G8" s="1" t="s">
        <v>233</v>
      </c>
      <c r="H8" s="1" t="s">
        <v>2513</v>
      </c>
      <c r="I8" s="1" t="s">
        <v>2514</v>
      </c>
      <c r="J8" s="1" t="s">
        <v>2515</v>
      </c>
      <c r="K8" s="1" t="s">
        <v>2474</v>
      </c>
      <c r="L8" s="1" t="s">
        <v>103</v>
      </c>
      <c r="M8" s="1" t="s">
        <v>235</v>
      </c>
      <c r="N8" s="1" t="s">
        <v>88</v>
      </c>
      <c r="O8" s="1" t="s">
        <v>2407</v>
      </c>
      <c r="P8" s="1" t="s">
        <v>2407</v>
      </c>
      <c r="Q8" s="223">
        <v>1</v>
      </c>
      <c r="R8" s="3">
        <v>48000</v>
      </c>
      <c r="S8" s="3">
        <v>48000</v>
      </c>
      <c r="T8" s="3">
        <v>48000</v>
      </c>
      <c r="U8" s="2">
        <v>43865</v>
      </c>
      <c r="V8" s="1" t="s">
        <v>2516</v>
      </c>
      <c r="W8" s="2">
        <v>44561</v>
      </c>
      <c r="X8" s="1" t="s">
        <v>2407</v>
      </c>
      <c r="Y8" s="1" t="s">
        <v>2407</v>
      </c>
      <c r="Z8" s="1" t="s">
        <v>2493</v>
      </c>
      <c r="AA8" s="1" t="s">
        <v>2489</v>
      </c>
      <c r="AB8" s="1" t="s">
        <v>2490</v>
      </c>
      <c r="AC8" s="1" t="s">
        <v>2517</v>
      </c>
      <c r="AD8" s="1" t="s">
        <v>2503</v>
      </c>
      <c r="AE8" s="2">
        <v>44139</v>
      </c>
      <c r="AF8" s="1" t="s">
        <v>2504</v>
      </c>
      <c r="AI8" s="93" t="s">
        <v>2518</v>
      </c>
      <c r="AJ8" s="284" t="s">
        <v>2519</v>
      </c>
      <c r="AM8" t="s">
        <v>101</v>
      </c>
      <c r="AN8" t="s">
        <v>51</v>
      </c>
      <c r="AO8" s="48" t="str">
        <f t="shared" si="0"/>
        <v>3000208611</v>
      </c>
      <c r="AP8" t="s">
        <v>102</v>
      </c>
    </row>
    <row r="9" spans="1:42" ht="15" thickBot="1" x14ac:dyDescent="0.4">
      <c r="A9" t="str">
        <f>Tableau13[[#This Row],[Document d''achat]]&amp;Tableau13[[#This Row],[Poste]]</f>
        <v>450065582320</v>
      </c>
      <c r="B9" s="1" t="s">
        <v>2468</v>
      </c>
      <c r="C9" s="1" t="s">
        <v>86</v>
      </c>
      <c r="D9" s="1" t="s">
        <v>234</v>
      </c>
      <c r="E9" s="1" t="s">
        <v>2488</v>
      </c>
      <c r="F9" s="1" t="s">
        <v>51</v>
      </c>
      <c r="G9" s="1" t="s">
        <v>233</v>
      </c>
      <c r="H9" s="1" t="s">
        <v>2513</v>
      </c>
      <c r="I9" s="1" t="s">
        <v>2514</v>
      </c>
      <c r="J9" s="1" t="s">
        <v>2515</v>
      </c>
      <c r="K9" s="1" t="s">
        <v>2474</v>
      </c>
      <c r="L9" s="1" t="s">
        <v>103</v>
      </c>
      <c r="M9" s="1" t="s">
        <v>235</v>
      </c>
      <c r="N9" s="1" t="s">
        <v>217</v>
      </c>
      <c r="O9" s="1" t="s">
        <v>2407</v>
      </c>
      <c r="P9" s="1" t="s">
        <v>2476</v>
      </c>
      <c r="Q9" s="223">
        <v>1</v>
      </c>
      <c r="R9" s="3">
        <v>16293.6</v>
      </c>
      <c r="S9" s="3">
        <v>16293.6</v>
      </c>
      <c r="T9" s="3">
        <v>16293.6</v>
      </c>
      <c r="U9" s="2">
        <v>43865</v>
      </c>
      <c r="V9" s="1" t="s">
        <v>2516</v>
      </c>
      <c r="W9" s="2">
        <v>44561</v>
      </c>
      <c r="X9" s="1" t="s">
        <v>2407</v>
      </c>
      <c r="Y9" s="1" t="s">
        <v>2407</v>
      </c>
      <c r="Z9" s="1" t="s">
        <v>2493</v>
      </c>
      <c r="AA9" s="1" t="s">
        <v>2489</v>
      </c>
      <c r="AB9" s="1" t="s">
        <v>2490</v>
      </c>
      <c r="AC9" s="1" t="s">
        <v>2517</v>
      </c>
      <c r="AD9" s="1" t="s">
        <v>2503</v>
      </c>
      <c r="AE9" s="2">
        <v>44139</v>
      </c>
      <c r="AF9" s="1" t="s">
        <v>2504</v>
      </c>
      <c r="AI9" s="93" t="s">
        <v>2520</v>
      </c>
      <c r="AJ9" s="284" t="s">
        <v>2521</v>
      </c>
      <c r="AM9" s="24" t="s">
        <v>101</v>
      </c>
      <c r="AN9" s="24" t="s">
        <v>103</v>
      </c>
      <c r="AO9" s="48" t="str">
        <f t="shared" si="0"/>
        <v>3000208612</v>
      </c>
      <c r="AP9" t="s">
        <v>104</v>
      </c>
    </row>
    <row r="10" spans="1:42" x14ac:dyDescent="0.35">
      <c r="A10" t="str">
        <f>Tableau13[[#This Row],[Document d''achat]]&amp;Tableau13[[#This Row],[Poste]]</f>
        <v>450065727110</v>
      </c>
      <c r="B10" s="1" t="s">
        <v>2522</v>
      </c>
      <c r="C10" s="1" t="s">
        <v>2487</v>
      </c>
      <c r="D10" s="1" t="s">
        <v>238</v>
      </c>
      <c r="E10" s="1" t="s">
        <v>2488</v>
      </c>
      <c r="F10" s="1" t="s">
        <v>2470</v>
      </c>
      <c r="G10" s="1" t="s">
        <v>237</v>
      </c>
      <c r="H10" s="1" t="s">
        <v>2523</v>
      </c>
      <c r="I10" s="1" t="s">
        <v>2472</v>
      </c>
      <c r="J10" s="1" t="s">
        <v>2524</v>
      </c>
      <c r="K10" s="1" t="s">
        <v>2474</v>
      </c>
      <c r="L10" s="1" t="s">
        <v>51</v>
      </c>
      <c r="M10" s="1" t="s">
        <v>239</v>
      </c>
      <c r="N10" s="1" t="s">
        <v>88</v>
      </c>
      <c r="O10" s="1" t="s">
        <v>2407</v>
      </c>
      <c r="P10" s="1" t="s">
        <v>2407</v>
      </c>
      <c r="Q10" s="223">
        <v>1</v>
      </c>
      <c r="R10" s="3">
        <v>399</v>
      </c>
      <c r="S10" s="3">
        <v>399</v>
      </c>
      <c r="T10" s="3">
        <v>399</v>
      </c>
      <c r="U10" s="2">
        <v>43871</v>
      </c>
      <c r="V10" s="1" t="s">
        <v>2477</v>
      </c>
      <c r="W10" s="2">
        <v>44196</v>
      </c>
      <c r="X10" s="1" t="s">
        <v>2407</v>
      </c>
      <c r="Y10" s="1" t="s">
        <v>2407</v>
      </c>
      <c r="Z10" s="1" t="s">
        <v>2507</v>
      </c>
      <c r="AA10" s="1" t="s">
        <v>2489</v>
      </c>
      <c r="AB10" s="1" t="s">
        <v>2490</v>
      </c>
      <c r="AC10" s="1" t="s">
        <v>2491</v>
      </c>
      <c r="AD10" s="1" t="s">
        <v>2492</v>
      </c>
      <c r="AE10" s="2">
        <v>43916</v>
      </c>
      <c r="AF10" s="1" t="s">
        <v>2484</v>
      </c>
      <c r="AI10" s="93" t="s">
        <v>2525</v>
      </c>
      <c r="AJ10" s="284" t="s">
        <v>2526</v>
      </c>
      <c r="AM10" t="s">
        <v>101</v>
      </c>
      <c r="AN10" t="s">
        <v>99</v>
      </c>
      <c r="AO10" s="48" t="str">
        <f t="shared" si="0"/>
        <v>3000208613</v>
      </c>
      <c r="AP10" t="s">
        <v>107</v>
      </c>
    </row>
    <row r="11" spans="1:42" x14ac:dyDescent="0.35">
      <c r="A11" t="str">
        <f>Tableau13[[#This Row],[Document d''achat]]&amp;Tableau13[[#This Row],[Poste]]</f>
        <v>450065775710</v>
      </c>
      <c r="B11" s="1" t="s">
        <v>2468</v>
      </c>
      <c r="C11" s="1" t="s">
        <v>2487</v>
      </c>
      <c r="D11" s="1" t="s">
        <v>242</v>
      </c>
      <c r="E11" s="1" t="s">
        <v>2476</v>
      </c>
      <c r="F11" s="1" t="s">
        <v>2470</v>
      </c>
      <c r="G11" s="1" t="s">
        <v>241</v>
      </c>
      <c r="H11" s="1" t="s">
        <v>2527</v>
      </c>
      <c r="I11" s="1" t="s">
        <v>2528</v>
      </c>
      <c r="J11" s="1" t="s">
        <v>2473</v>
      </c>
      <c r="K11" s="1" t="s">
        <v>2474</v>
      </c>
      <c r="L11" s="1" t="s">
        <v>51</v>
      </c>
      <c r="M11" s="1" t="s">
        <v>243</v>
      </c>
      <c r="N11" s="1" t="s">
        <v>88</v>
      </c>
      <c r="O11" s="1" t="s">
        <v>2407</v>
      </c>
      <c r="P11" s="1" t="s">
        <v>2407</v>
      </c>
      <c r="Q11" s="223">
        <v>1</v>
      </c>
      <c r="R11" s="3">
        <v>361</v>
      </c>
      <c r="S11" s="3">
        <v>361</v>
      </c>
      <c r="T11" s="3">
        <v>361</v>
      </c>
      <c r="U11" s="2">
        <v>43872</v>
      </c>
      <c r="V11" s="1" t="s">
        <v>2477</v>
      </c>
      <c r="W11" s="2">
        <v>44926</v>
      </c>
      <c r="X11" s="1" t="s">
        <v>2478</v>
      </c>
      <c r="Y11" s="1" t="s">
        <v>2407</v>
      </c>
      <c r="Z11" s="1" t="s">
        <v>2493</v>
      </c>
      <c r="AA11" s="1" t="s">
        <v>2489</v>
      </c>
      <c r="AB11" s="1" t="s">
        <v>2490</v>
      </c>
      <c r="AC11" s="1" t="s">
        <v>2529</v>
      </c>
      <c r="AD11" s="1" t="s">
        <v>2492</v>
      </c>
      <c r="AE11" s="2">
        <v>43916</v>
      </c>
      <c r="AF11" s="1" t="s">
        <v>2484</v>
      </c>
      <c r="AI11" s="93" t="s">
        <v>2530</v>
      </c>
      <c r="AJ11" s="284" t="s">
        <v>2531</v>
      </c>
      <c r="AM11" t="s">
        <v>101</v>
      </c>
      <c r="AN11" t="s">
        <v>92</v>
      </c>
      <c r="AO11" s="48" t="str">
        <f t="shared" si="0"/>
        <v>3000208614</v>
      </c>
      <c r="AP11" t="s">
        <v>110</v>
      </c>
    </row>
    <row r="12" spans="1:42" ht="15" thickBot="1" x14ac:dyDescent="0.4">
      <c r="A12" t="str">
        <f>Tableau13[[#This Row],[Document d''achat]]&amp;Tableau13[[#This Row],[Poste]]</f>
        <v>450065892210</v>
      </c>
      <c r="B12" s="1" t="s">
        <v>2522</v>
      </c>
      <c r="C12" s="1" t="s">
        <v>2487</v>
      </c>
      <c r="D12" s="1" t="s">
        <v>244</v>
      </c>
      <c r="E12" s="1" t="s">
        <v>2488</v>
      </c>
      <c r="F12" s="1" t="s">
        <v>2470</v>
      </c>
      <c r="G12" s="1" t="s">
        <v>237</v>
      </c>
      <c r="H12" s="1" t="s">
        <v>2523</v>
      </c>
      <c r="I12" s="1" t="s">
        <v>2532</v>
      </c>
      <c r="J12" s="1" t="s">
        <v>2524</v>
      </c>
      <c r="K12" s="1" t="s">
        <v>2474</v>
      </c>
      <c r="L12" s="1" t="s">
        <v>51</v>
      </c>
      <c r="M12" s="1" t="s">
        <v>245</v>
      </c>
      <c r="N12" s="1" t="s">
        <v>88</v>
      </c>
      <c r="O12" s="1" t="s">
        <v>2407</v>
      </c>
      <c r="P12" s="1" t="s">
        <v>2407</v>
      </c>
      <c r="Q12" s="223">
        <v>1</v>
      </c>
      <c r="R12" s="3">
        <v>185</v>
      </c>
      <c r="S12" s="3">
        <v>185</v>
      </c>
      <c r="T12" s="3">
        <v>185</v>
      </c>
      <c r="U12" s="2">
        <v>43878</v>
      </c>
      <c r="V12" s="1" t="s">
        <v>2477</v>
      </c>
      <c r="W12" s="2">
        <v>44196</v>
      </c>
      <c r="X12" s="1" t="s">
        <v>2407</v>
      </c>
      <c r="Y12" s="1" t="s">
        <v>2407</v>
      </c>
      <c r="Z12" s="1" t="s">
        <v>2507</v>
      </c>
      <c r="AA12" s="1" t="s">
        <v>2489</v>
      </c>
      <c r="AB12" s="1" t="s">
        <v>2490</v>
      </c>
      <c r="AC12" s="1" t="s">
        <v>2533</v>
      </c>
      <c r="AD12" s="1" t="s">
        <v>2492</v>
      </c>
      <c r="AE12" s="2">
        <v>43916</v>
      </c>
      <c r="AF12" s="1" t="s">
        <v>2484</v>
      </c>
      <c r="AI12" s="93" t="s">
        <v>88</v>
      </c>
      <c r="AJ12" s="1" t="s">
        <v>2534</v>
      </c>
      <c r="AM12" s="24" t="s">
        <v>101</v>
      </c>
      <c r="AN12" s="24" t="s">
        <v>111</v>
      </c>
      <c r="AO12" s="48" t="str">
        <f t="shared" si="0"/>
        <v>3000208615</v>
      </c>
      <c r="AP12" t="s">
        <v>112</v>
      </c>
    </row>
    <row r="13" spans="1:42" x14ac:dyDescent="0.35">
      <c r="A13" t="str">
        <f>Tableau13[[#This Row],[Document d''achat]]&amp;Tableau13[[#This Row],[Poste]]</f>
        <v>450066189410</v>
      </c>
      <c r="B13" s="1" t="s">
        <v>2468</v>
      </c>
      <c r="C13" s="1" t="s">
        <v>2535</v>
      </c>
      <c r="D13" s="1" t="s">
        <v>246</v>
      </c>
      <c r="E13" s="1" t="s">
        <v>2476</v>
      </c>
      <c r="F13" s="1" t="s">
        <v>2470</v>
      </c>
      <c r="G13" s="1" t="s">
        <v>241</v>
      </c>
      <c r="H13" s="1" t="s">
        <v>2527</v>
      </c>
      <c r="I13" s="1" t="s">
        <v>2528</v>
      </c>
      <c r="J13" s="1" t="s">
        <v>2473</v>
      </c>
      <c r="K13" s="1" t="s">
        <v>2474</v>
      </c>
      <c r="L13" s="1" t="s">
        <v>51</v>
      </c>
      <c r="M13" s="1" t="s">
        <v>247</v>
      </c>
      <c r="N13" s="1" t="s">
        <v>88</v>
      </c>
      <c r="O13" s="1" t="s">
        <v>2407</v>
      </c>
      <c r="P13" s="1" t="s">
        <v>2407</v>
      </c>
      <c r="Q13" s="223">
        <v>1</v>
      </c>
      <c r="R13" s="3">
        <v>2572</v>
      </c>
      <c r="S13" s="3">
        <v>2572</v>
      </c>
      <c r="T13" s="3">
        <v>2572</v>
      </c>
      <c r="U13" s="2">
        <v>43892</v>
      </c>
      <c r="V13" s="1" t="s">
        <v>2477</v>
      </c>
      <c r="W13" s="2">
        <v>44926</v>
      </c>
      <c r="X13" s="1" t="s">
        <v>2478</v>
      </c>
      <c r="Y13" s="1" t="s">
        <v>2407</v>
      </c>
      <c r="Z13" s="1" t="s">
        <v>2480</v>
      </c>
      <c r="AA13" s="1" t="s">
        <v>2536</v>
      </c>
      <c r="AB13" s="1" t="s">
        <v>2490</v>
      </c>
      <c r="AC13" s="1" t="s">
        <v>2529</v>
      </c>
      <c r="AD13" s="1" t="s">
        <v>2492</v>
      </c>
      <c r="AE13" s="2">
        <v>43916</v>
      </c>
      <c r="AF13" s="1" t="s">
        <v>2484</v>
      </c>
      <c r="AI13" s="93" t="s">
        <v>2537</v>
      </c>
      <c r="AJ13" s="1" t="s">
        <v>2538</v>
      </c>
      <c r="AM13" t="s">
        <v>101</v>
      </c>
      <c r="AN13" t="s">
        <v>113</v>
      </c>
      <c r="AO13" s="48" t="str">
        <f t="shared" si="0"/>
        <v>3000208616</v>
      </c>
      <c r="AP13" t="s">
        <v>114</v>
      </c>
    </row>
    <row r="14" spans="1:42" x14ac:dyDescent="0.35">
      <c r="A14" t="str">
        <f>Tableau13[[#This Row],[Document d''achat]]&amp;Tableau13[[#This Row],[Poste]]</f>
        <v>450066222010</v>
      </c>
      <c r="B14" s="1" t="s">
        <v>2468</v>
      </c>
      <c r="C14" s="1" t="s">
        <v>2539</v>
      </c>
      <c r="D14" s="1" t="s">
        <v>250</v>
      </c>
      <c r="E14" s="1" t="s">
        <v>2476</v>
      </c>
      <c r="F14" s="1" t="s">
        <v>2470</v>
      </c>
      <c r="G14" s="1" t="s">
        <v>249</v>
      </c>
      <c r="H14" s="1" t="s">
        <v>2540</v>
      </c>
      <c r="I14" s="1" t="s">
        <v>2541</v>
      </c>
      <c r="J14" s="1" t="s">
        <v>2473</v>
      </c>
      <c r="K14" s="1" t="s">
        <v>2474</v>
      </c>
      <c r="L14" s="1" t="s">
        <v>51</v>
      </c>
      <c r="M14" s="1" t="s">
        <v>251</v>
      </c>
      <c r="N14" s="1" t="s">
        <v>88</v>
      </c>
      <c r="O14" s="1" t="s">
        <v>2407</v>
      </c>
      <c r="P14" s="1" t="s">
        <v>2407</v>
      </c>
      <c r="Q14" s="223">
        <v>640</v>
      </c>
      <c r="R14" s="3">
        <v>5.89</v>
      </c>
      <c r="S14" s="3">
        <v>3771.33</v>
      </c>
      <c r="T14" s="3">
        <v>3771.33</v>
      </c>
      <c r="U14" s="2">
        <v>43893</v>
      </c>
      <c r="V14" s="1" t="s">
        <v>2542</v>
      </c>
      <c r="W14" s="2">
        <v>44926</v>
      </c>
      <c r="X14" s="1" t="s">
        <v>2478</v>
      </c>
      <c r="Y14" s="1" t="s">
        <v>2407</v>
      </c>
      <c r="Z14" s="1" t="s">
        <v>2480</v>
      </c>
      <c r="AA14" s="1" t="s">
        <v>2543</v>
      </c>
      <c r="AB14" s="1" t="s">
        <v>2490</v>
      </c>
      <c r="AC14" s="1" t="s">
        <v>2491</v>
      </c>
      <c r="AD14" s="1" t="s">
        <v>2492</v>
      </c>
      <c r="AE14" s="2">
        <v>43924</v>
      </c>
      <c r="AF14" s="1" t="s">
        <v>2484</v>
      </c>
      <c r="AI14" s="93" t="s">
        <v>2544</v>
      </c>
      <c r="AJ14" s="1" t="s">
        <v>2545</v>
      </c>
      <c r="AM14" t="s">
        <v>101</v>
      </c>
      <c r="AN14" t="s">
        <v>74</v>
      </c>
      <c r="AO14" s="48" t="str">
        <f t="shared" si="0"/>
        <v>3000208617</v>
      </c>
      <c r="AP14" t="s">
        <v>116</v>
      </c>
    </row>
    <row r="15" spans="1:42" x14ac:dyDescent="0.35">
      <c r="A15" t="str">
        <f>Tableau13[[#This Row],[Document d''achat]]&amp;Tableau13[[#This Row],[Poste]]</f>
        <v>450066293010</v>
      </c>
      <c r="B15" s="1" t="s">
        <v>2496</v>
      </c>
      <c r="C15" s="1" t="s">
        <v>60</v>
      </c>
      <c r="D15" s="1" t="s">
        <v>255</v>
      </c>
      <c r="E15" s="1" t="s">
        <v>2476</v>
      </c>
      <c r="F15" s="1" t="s">
        <v>2470</v>
      </c>
      <c r="G15" s="1" t="s">
        <v>254</v>
      </c>
      <c r="H15" s="1" t="s">
        <v>2546</v>
      </c>
      <c r="I15" s="1" t="s">
        <v>2547</v>
      </c>
      <c r="J15" s="1" t="s">
        <v>2548</v>
      </c>
      <c r="K15" s="1" t="s">
        <v>2474</v>
      </c>
      <c r="L15" s="1" t="s">
        <v>51</v>
      </c>
      <c r="M15" s="1" t="s">
        <v>256</v>
      </c>
      <c r="N15" s="1" t="s">
        <v>88</v>
      </c>
      <c r="O15" s="1" t="s">
        <v>2549</v>
      </c>
      <c r="P15" s="1" t="s">
        <v>2407</v>
      </c>
      <c r="Q15" s="223">
        <v>5</v>
      </c>
      <c r="R15" s="3">
        <v>55.35</v>
      </c>
      <c r="S15" s="3">
        <v>276.73</v>
      </c>
      <c r="T15" s="3">
        <v>276.73</v>
      </c>
      <c r="U15" s="2">
        <v>43895</v>
      </c>
      <c r="V15" s="1" t="s">
        <v>2550</v>
      </c>
      <c r="W15" s="2">
        <v>44926</v>
      </c>
      <c r="X15" s="1" t="s">
        <v>2478</v>
      </c>
      <c r="Y15" s="1" t="s">
        <v>2407</v>
      </c>
      <c r="Z15" s="1" t="s">
        <v>2493</v>
      </c>
      <c r="AA15" s="1" t="s">
        <v>2551</v>
      </c>
      <c r="AB15" s="1" t="s">
        <v>2490</v>
      </c>
      <c r="AC15" s="1" t="s">
        <v>2552</v>
      </c>
      <c r="AD15" s="1" t="s">
        <v>2483</v>
      </c>
      <c r="AE15" s="2">
        <v>43916</v>
      </c>
      <c r="AF15" s="1" t="s">
        <v>2484</v>
      </c>
      <c r="AI15" s="93" t="s">
        <v>2553</v>
      </c>
      <c r="AJ15" s="1" t="s">
        <v>2554</v>
      </c>
      <c r="AM15" t="s">
        <v>101</v>
      </c>
      <c r="AN15" t="s">
        <v>119</v>
      </c>
      <c r="AO15" s="48" t="str">
        <f t="shared" si="0"/>
        <v>3000208618</v>
      </c>
      <c r="AP15" s="206" t="s">
        <v>120</v>
      </c>
    </row>
    <row r="16" spans="1:42" x14ac:dyDescent="0.35">
      <c r="A16" t="str">
        <f>Tableau13[[#This Row],[Document d''achat]]&amp;Tableau13[[#This Row],[Poste]]</f>
        <v>450066315310</v>
      </c>
      <c r="B16" s="1" t="s">
        <v>2468</v>
      </c>
      <c r="C16" s="1" t="s">
        <v>2535</v>
      </c>
      <c r="D16" s="1" t="s">
        <v>257</v>
      </c>
      <c r="E16" s="1" t="s">
        <v>2476</v>
      </c>
      <c r="F16" s="1" t="s">
        <v>2470</v>
      </c>
      <c r="G16" s="1" t="s">
        <v>241</v>
      </c>
      <c r="H16" s="1" t="s">
        <v>2527</v>
      </c>
      <c r="I16" s="1" t="s">
        <v>2528</v>
      </c>
      <c r="J16" s="1" t="s">
        <v>2473</v>
      </c>
      <c r="K16" s="1" t="s">
        <v>2474</v>
      </c>
      <c r="L16" s="1" t="s">
        <v>51</v>
      </c>
      <c r="M16" s="1" t="s">
        <v>258</v>
      </c>
      <c r="N16" s="1" t="s">
        <v>88</v>
      </c>
      <c r="O16" s="1" t="s">
        <v>2407</v>
      </c>
      <c r="P16" s="1" t="s">
        <v>2407</v>
      </c>
      <c r="Q16" s="223">
        <v>1</v>
      </c>
      <c r="R16" s="3">
        <v>226</v>
      </c>
      <c r="S16" s="3">
        <v>226</v>
      </c>
      <c r="T16" s="3">
        <v>226</v>
      </c>
      <c r="U16" s="2">
        <v>43896</v>
      </c>
      <c r="V16" s="1" t="s">
        <v>2477</v>
      </c>
      <c r="W16" s="2">
        <v>44926</v>
      </c>
      <c r="X16" s="1" t="s">
        <v>2478</v>
      </c>
      <c r="Y16" s="1" t="s">
        <v>2407</v>
      </c>
      <c r="Z16" s="1" t="s">
        <v>2480</v>
      </c>
      <c r="AA16" s="1" t="s">
        <v>2536</v>
      </c>
      <c r="AB16" s="1" t="s">
        <v>2490</v>
      </c>
      <c r="AC16" s="1" t="s">
        <v>2529</v>
      </c>
      <c r="AD16" s="1" t="s">
        <v>2492</v>
      </c>
      <c r="AE16" s="2">
        <v>43916</v>
      </c>
      <c r="AF16" s="1" t="s">
        <v>2484</v>
      </c>
      <c r="AI16" s="93" t="s">
        <v>2555</v>
      </c>
      <c r="AJ16" s="1" t="s">
        <v>2556</v>
      </c>
      <c r="AM16" t="s">
        <v>101</v>
      </c>
      <c r="AN16" t="s">
        <v>123</v>
      </c>
      <c r="AO16" s="48" t="str">
        <f t="shared" si="0"/>
        <v>3000208619</v>
      </c>
      <c r="AP16" t="s">
        <v>124</v>
      </c>
    </row>
    <row r="17" spans="1:41" x14ac:dyDescent="0.35">
      <c r="A17" t="str">
        <f>Tableau13[[#This Row],[Document d''achat]]&amp;Tableau13[[#This Row],[Poste]]</f>
        <v>450066341110</v>
      </c>
      <c r="B17" s="1" t="s">
        <v>2468</v>
      </c>
      <c r="C17" s="1" t="s">
        <v>60</v>
      </c>
      <c r="D17" s="1" t="s">
        <v>264</v>
      </c>
      <c r="E17" s="1" t="s">
        <v>2476</v>
      </c>
      <c r="F17" s="1" t="s">
        <v>2470</v>
      </c>
      <c r="G17" s="1" t="s">
        <v>263</v>
      </c>
      <c r="H17" s="1" t="s">
        <v>2557</v>
      </c>
      <c r="I17" s="1" t="s">
        <v>2558</v>
      </c>
      <c r="J17" s="1" t="s">
        <v>2473</v>
      </c>
      <c r="K17" s="1" t="s">
        <v>2474</v>
      </c>
      <c r="L17" s="1" t="s">
        <v>51</v>
      </c>
      <c r="M17" s="1" t="s">
        <v>265</v>
      </c>
      <c r="N17" s="1" t="s">
        <v>88</v>
      </c>
      <c r="O17" s="1" t="s">
        <v>2549</v>
      </c>
      <c r="P17" s="1" t="s">
        <v>2407</v>
      </c>
      <c r="Q17" s="223">
        <v>1</v>
      </c>
      <c r="R17" s="3">
        <v>1190.08</v>
      </c>
      <c r="S17" s="3">
        <v>1190.08</v>
      </c>
      <c r="T17" s="3">
        <v>1190.08</v>
      </c>
      <c r="U17" s="2">
        <v>43899</v>
      </c>
      <c r="V17" s="1" t="s">
        <v>2550</v>
      </c>
      <c r="W17" s="2">
        <v>44926</v>
      </c>
      <c r="X17" s="1" t="s">
        <v>2478</v>
      </c>
      <c r="Y17" s="1" t="s">
        <v>2407</v>
      </c>
      <c r="Z17" s="1" t="s">
        <v>2493</v>
      </c>
      <c r="AA17" s="1" t="s">
        <v>2551</v>
      </c>
      <c r="AB17" s="1" t="s">
        <v>2490</v>
      </c>
      <c r="AC17" s="1" t="s">
        <v>2552</v>
      </c>
      <c r="AD17" s="1" t="s">
        <v>2483</v>
      </c>
      <c r="AE17" s="2">
        <v>44069</v>
      </c>
      <c r="AF17" s="1" t="s">
        <v>2484</v>
      </c>
      <c r="AI17" s="93" t="s">
        <v>2559</v>
      </c>
      <c r="AJ17" s="1" t="s">
        <v>2560</v>
      </c>
      <c r="AM17" t="s">
        <v>126</v>
      </c>
      <c r="AN17" t="s">
        <v>51</v>
      </c>
      <c r="AO17" s="48" t="str">
        <f t="shared" si="0"/>
        <v>3000208701</v>
      </c>
    </row>
    <row r="18" spans="1:41" x14ac:dyDescent="0.35">
      <c r="A18" t="str">
        <f>Tableau13[[#This Row],[Document d''achat]]&amp;Tableau13[[#This Row],[Poste]]</f>
        <v>450066341120</v>
      </c>
      <c r="B18" s="1" t="s">
        <v>2468</v>
      </c>
      <c r="C18" s="1" t="s">
        <v>72</v>
      </c>
      <c r="D18" s="1" t="s">
        <v>264</v>
      </c>
      <c r="E18" s="1" t="s">
        <v>2469</v>
      </c>
      <c r="F18" s="1" t="s">
        <v>2470</v>
      </c>
      <c r="G18" s="1" t="s">
        <v>263</v>
      </c>
      <c r="H18" s="1" t="s">
        <v>2557</v>
      </c>
      <c r="I18" s="1" t="s">
        <v>2558</v>
      </c>
      <c r="J18" s="1" t="s">
        <v>2473</v>
      </c>
      <c r="K18" s="1" t="s">
        <v>2474</v>
      </c>
      <c r="L18" s="1" t="s">
        <v>51</v>
      </c>
      <c r="M18" s="1" t="s">
        <v>265</v>
      </c>
      <c r="N18" s="1" t="s">
        <v>217</v>
      </c>
      <c r="O18" s="1" t="s">
        <v>2475</v>
      </c>
      <c r="P18" s="1" t="s">
        <v>2476</v>
      </c>
      <c r="Q18" s="223">
        <v>1</v>
      </c>
      <c r="R18" s="3">
        <v>1190.08</v>
      </c>
      <c r="S18" s="3">
        <v>1190.08</v>
      </c>
      <c r="T18" s="3">
        <v>1190.08</v>
      </c>
      <c r="U18" s="2">
        <v>43899</v>
      </c>
      <c r="V18" s="1" t="s">
        <v>2550</v>
      </c>
      <c r="W18" s="2">
        <v>44926</v>
      </c>
      <c r="X18" s="1" t="s">
        <v>2478</v>
      </c>
      <c r="Y18" s="1" t="s">
        <v>2561</v>
      </c>
      <c r="Z18" s="1" t="s">
        <v>2480</v>
      </c>
      <c r="AA18" s="1" t="s">
        <v>2407</v>
      </c>
      <c r="AB18" s="1" t="s">
        <v>2481</v>
      </c>
      <c r="AC18" s="1" t="s">
        <v>2482</v>
      </c>
      <c r="AD18" s="1" t="s">
        <v>2483</v>
      </c>
      <c r="AE18" s="2">
        <v>44069</v>
      </c>
      <c r="AF18" s="1" t="s">
        <v>2484</v>
      </c>
      <c r="AI18" s="93" t="s">
        <v>217</v>
      </c>
      <c r="AJ18" s="284" t="s">
        <v>2562</v>
      </c>
      <c r="AM18" t="s">
        <v>65</v>
      </c>
      <c r="AN18" t="s">
        <v>51</v>
      </c>
      <c r="AO18" s="48" t="str">
        <f t="shared" si="0"/>
        <v>3000208951</v>
      </c>
    </row>
    <row r="19" spans="1:41" x14ac:dyDescent="0.35">
      <c r="A19" t="str">
        <f>Tableau13[[#This Row],[Document d''achat]]&amp;Tableau13[[#This Row],[Poste]]</f>
        <v>450066341310</v>
      </c>
      <c r="B19" s="1" t="s">
        <v>2468</v>
      </c>
      <c r="C19" s="1" t="s">
        <v>2535</v>
      </c>
      <c r="D19" s="1" t="s">
        <v>260</v>
      </c>
      <c r="E19" s="1" t="s">
        <v>2476</v>
      </c>
      <c r="F19" s="1" t="s">
        <v>2470</v>
      </c>
      <c r="G19" s="1" t="s">
        <v>241</v>
      </c>
      <c r="H19" s="1" t="s">
        <v>2527</v>
      </c>
      <c r="I19" s="1" t="s">
        <v>2528</v>
      </c>
      <c r="J19" s="1" t="s">
        <v>2473</v>
      </c>
      <c r="K19" s="1" t="s">
        <v>2474</v>
      </c>
      <c r="L19" s="1" t="s">
        <v>103</v>
      </c>
      <c r="M19" s="1" t="s">
        <v>261</v>
      </c>
      <c r="N19" s="1" t="s">
        <v>88</v>
      </c>
      <c r="O19" s="1" t="s">
        <v>2407</v>
      </c>
      <c r="P19" s="1" t="s">
        <v>2407</v>
      </c>
      <c r="Q19" s="223">
        <v>1</v>
      </c>
      <c r="R19" s="3">
        <v>6856</v>
      </c>
      <c r="S19" s="3">
        <v>6856</v>
      </c>
      <c r="T19" s="3">
        <v>6856</v>
      </c>
      <c r="U19" s="2">
        <v>43899</v>
      </c>
      <c r="V19" s="1" t="s">
        <v>2477</v>
      </c>
      <c r="W19" s="2">
        <v>44926</v>
      </c>
      <c r="X19" s="1" t="s">
        <v>2478</v>
      </c>
      <c r="Y19" s="1" t="s">
        <v>2407</v>
      </c>
      <c r="Z19" s="1" t="s">
        <v>2480</v>
      </c>
      <c r="AA19" s="1" t="s">
        <v>2536</v>
      </c>
      <c r="AB19" s="1" t="s">
        <v>2490</v>
      </c>
      <c r="AC19" s="1" t="s">
        <v>2529</v>
      </c>
      <c r="AD19" s="1" t="s">
        <v>2492</v>
      </c>
      <c r="AE19" s="2">
        <v>43916</v>
      </c>
      <c r="AF19" s="1" t="s">
        <v>2504</v>
      </c>
      <c r="AI19" s="93" t="s">
        <v>2563</v>
      </c>
      <c r="AJ19" s="1" t="s">
        <v>2564</v>
      </c>
      <c r="AM19" t="s">
        <v>78</v>
      </c>
      <c r="AN19" t="s">
        <v>51</v>
      </c>
      <c r="AO19" s="48" t="str">
        <f t="shared" si="0"/>
        <v>3000208961</v>
      </c>
    </row>
    <row r="20" spans="1:41" x14ac:dyDescent="0.35">
      <c r="A20" t="str">
        <f>Tableau13[[#This Row],[Document d''achat]]&amp;Tableau13[[#This Row],[Poste]]</f>
        <v>450066376610</v>
      </c>
      <c r="B20" s="1" t="s">
        <v>2468</v>
      </c>
      <c r="C20" s="1" t="s">
        <v>97</v>
      </c>
      <c r="D20" s="1" t="s">
        <v>278</v>
      </c>
      <c r="E20" s="1" t="s">
        <v>2476</v>
      </c>
      <c r="F20" s="1" t="s">
        <v>2470</v>
      </c>
      <c r="G20" s="1" t="s">
        <v>277</v>
      </c>
      <c r="H20" s="1" t="s">
        <v>2565</v>
      </c>
      <c r="I20" s="1" t="s">
        <v>2566</v>
      </c>
      <c r="J20" s="1" t="s">
        <v>2499</v>
      </c>
      <c r="K20" s="1" t="s">
        <v>2474</v>
      </c>
      <c r="L20" s="1" t="s">
        <v>103</v>
      </c>
      <c r="M20" s="1" t="s">
        <v>279</v>
      </c>
      <c r="N20" s="1" t="s">
        <v>88</v>
      </c>
      <c r="O20" s="1" t="s">
        <v>2407</v>
      </c>
      <c r="P20" s="1" t="s">
        <v>2407</v>
      </c>
      <c r="Q20" s="223">
        <v>635294</v>
      </c>
      <c r="R20" s="3">
        <v>0.68</v>
      </c>
      <c r="S20" s="3">
        <v>430475.21</v>
      </c>
      <c r="T20" s="3">
        <v>430475.21</v>
      </c>
      <c r="U20" s="2">
        <v>43900</v>
      </c>
      <c r="V20" s="1" t="s">
        <v>2500</v>
      </c>
      <c r="W20" s="2">
        <v>44926</v>
      </c>
      <c r="X20" s="1" t="s">
        <v>2478</v>
      </c>
      <c r="Y20" s="1" t="s">
        <v>2407</v>
      </c>
      <c r="Z20" s="1" t="s">
        <v>2480</v>
      </c>
      <c r="AA20" s="1" t="s">
        <v>2489</v>
      </c>
      <c r="AB20" s="1" t="s">
        <v>2490</v>
      </c>
      <c r="AC20" s="1" t="s">
        <v>2567</v>
      </c>
      <c r="AD20" s="1" t="s">
        <v>2510</v>
      </c>
      <c r="AE20" s="2"/>
      <c r="AF20" s="1" t="s">
        <v>2407</v>
      </c>
      <c r="AI20" s="93" t="s">
        <v>2568</v>
      </c>
      <c r="AJ20" s="1" t="s">
        <v>2569</v>
      </c>
      <c r="AM20" t="s">
        <v>91</v>
      </c>
      <c r="AN20" t="s">
        <v>92</v>
      </c>
      <c r="AO20" s="48" t="str">
        <f t="shared" si="0"/>
        <v>3000209004</v>
      </c>
    </row>
    <row r="21" spans="1:41" x14ac:dyDescent="0.35">
      <c r="A21" t="str">
        <f>Tableau13[[#This Row],[Document d''achat]]&amp;Tableau13[[#This Row],[Poste]]</f>
        <v>450066402910</v>
      </c>
      <c r="B21" s="1" t="s">
        <v>2496</v>
      </c>
      <c r="C21" s="1" t="s">
        <v>72</v>
      </c>
      <c r="D21" s="1" t="s">
        <v>269</v>
      </c>
      <c r="E21" s="1" t="s">
        <v>2469</v>
      </c>
      <c r="F21" s="1" t="s">
        <v>2470</v>
      </c>
      <c r="G21" s="1" t="s">
        <v>268</v>
      </c>
      <c r="H21" s="1" t="s">
        <v>2570</v>
      </c>
      <c r="I21" s="1" t="s">
        <v>2571</v>
      </c>
      <c r="J21" s="1" t="s">
        <v>2548</v>
      </c>
      <c r="K21" s="1" t="s">
        <v>2474</v>
      </c>
      <c r="L21" s="1" t="s">
        <v>51</v>
      </c>
      <c r="M21" s="1" t="s">
        <v>270</v>
      </c>
      <c r="N21" s="1" t="s">
        <v>88</v>
      </c>
      <c r="O21" s="1" t="s">
        <v>2475</v>
      </c>
      <c r="P21" s="1" t="s">
        <v>2407</v>
      </c>
      <c r="Q21" s="223">
        <v>3</v>
      </c>
      <c r="R21" s="3">
        <v>2190.54</v>
      </c>
      <c r="S21" s="3">
        <v>6571.61</v>
      </c>
      <c r="T21" s="3">
        <v>6571.61</v>
      </c>
      <c r="U21" s="2">
        <v>43900</v>
      </c>
      <c r="V21" s="1" t="s">
        <v>2550</v>
      </c>
      <c r="W21" s="2">
        <v>44926</v>
      </c>
      <c r="X21" s="1" t="s">
        <v>2478</v>
      </c>
      <c r="Y21" s="1" t="s">
        <v>2572</v>
      </c>
      <c r="Z21" s="1" t="s">
        <v>2480</v>
      </c>
      <c r="AA21" s="1" t="s">
        <v>2407</v>
      </c>
      <c r="AB21" s="1" t="s">
        <v>2481</v>
      </c>
      <c r="AC21" s="1" t="s">
        <v>2482</v>
      </c>
      <c r="AD21" s="1" t="s">
        <v>2483</v>
      </c>
      <c r="AE21" s="2">
        <v>43916</v>
      </c>
      <c r="AF21" s="1" t="s">
        <v>2484</v>
      </c>
      <c r="AI21" s="93" t="s">
        <v>2573</v>
      </c>
      <c r="AJ21" s="1" t="s">
        <v>2574</v>
      </c>
      <c r="AO21" s="48"/>
    </row>
    <row r="22" spans="1:41" x14ac:dyDescent="0.35">
      <c r="A22" t="str">
        <f>Tableau13[[#This Row],[Document d''achat]]&amp;Tableau13[[#This Row],[Poste]]</f>
        <v>450066405410</v>
      </c>
      <c r="B22" s="1" t="s">
        <v>2468</v>
      </c>
      <c r="C22" s="1" t="s">
        <v>60</v>
      </c>
      <c r="D22" s="1" t="s">
        <v>271</v>
      </c>
      <c r="E22" s="1" t="s">
        <v>2476</v>
      </c>
      <c r="F22" s="1" t="s">
        <v>2470</v>
      </c>
      <c r="G22" s="1" t="s">
        <v>263</v>
      </c>
      <c r="H22" s="1" t="s">
        <v>2557</v>
      </c>
      <c r="I22" s="1" t="s">
        <v>2575</v>
      </c>
      <c r="J22" s="1" t="s">
        <v>2473</v>
      </c>
      <c r="K22" s="1" t="s">
        <v>2474</v>
      </c>
      <c r="L22" s="1" t="s">
        <v>51</v>
      </c>
      <c r="M22" s="1" t="s">
        <v>272</v>
      </c>
      <c r="N22" s="1" t="s">
        <v>88</v>
      </c>
      <c r="O22" s="1" t="s">
        <v>2549</v>
      </c>
      <c r="P22" s="1" t="s">
        <v>2407</v>
      </c>
      <c r="Q22" s="223">
        <v>5</v>
      </c>
      <c r="R22" s="3">
        <v>164.56</v>
      </c>
      <c r="S22" s="3">
        <v>822.8</v>
      </c>
      <c r="T22" s="3">
        <v>822.8</v>
      </c>
      <c r="U22" s="2">
        <v>43900</v>
      </c>
      <c r="V22" s="1" t="s">
        <v>2550</v>
      </c>
      <c r="W22" s="2">
        <v>44926</v>
      </c>
      <c r="X22" s="1" t="s">
        <v>2478</v>
      </c>
      <c r="Y22" s="1" t="s">
        <v>2407</v>
      </c>
      <c r="Z22" s="1" t="s">
        <v>2493</v>
      </c>
      <c r="AA22" s="1" t="s">
        <v>2551</v>
      </c>
      <c r="AB22" s="1" t="s">
        <v>2490</v>
      </c>
      <c r="AC22" s="1" t="s">
        <v>2552</v>
      </c>
      <c r="AD22" s="1" t="s">
        <v>2483</v>
      </c>
      <c r="AE22" s="2">
        <v>43916</v>
      </c>
      <c r="AF22" s="1" t="s">
        <v>2484</v>
      </c>
      <c r="AI22" s="93" t="s">
        <v>2576</v>
      </c>
      <c r="AJ22" s="1" t="s">
        <v>2577</v>
      </c>
      <c r="AO22" s="48"/>
    </row>
    <row r="23" spans="1:41" x14ac:dyDescent="0.35">
      <c r="A23" t="str">
        <f>Tableau13[[#This Row],[Document d''achat]]&amp;Tableau13[[#This Row],[Poste]]</f>
        <v>450066419510</v>
      </c>
      <c r="B23" s="1" t="s">
        <v>2468</v>
      </c>
      <c r="C23" s="1" t="s">
        <v>97</v>
      </c>
      <c r="D23" s="1" t="s">
        <v>284</v>
      </c>
      <c r="E23" s="1" t="s">
        <v>2488</v>
      </c>
      <c r="F23" s="1" t="s">
        <v>51</v>
      </c>
      <c r="G23" s="1" t="s">
        <v>283</v>
      </c>
      <c r="H23" s="1" t="s">
        <v>2578</v>
      </c>
      <c r="I23" s="1" t="s">
        <v>2579</v>
      </c>
      <c r="J23" s="1" t="s">
        <v>2580</v>
      </c>
      <c r="K23" s="1" t="s">
        <v>2474</v>
      </c>
      <c r="L23" s="1" t="s">
        <v>103</v>
      </c>
      <c r="M23" s="1" t="s">
        <v>285</v>
      </c>
      <c r="N23" s="1" t="s">
        <v>88</v>
      </c>
      <c r="O23" s="1" t="s">
        <v>2407</v>
      </c>
      <c r="P23" s="1" t="s">
        <v>2407</v>
      </c>
      <c r="Q23" s="223">
        <v>1</v>
      </c>
      <c r="R23" s="3">
        <v>61179.7</v>
      </c>
      <c r="S23" s="3">
        <v>61179.7</v>
      </c>
      <c r="T23" s="3">
        <v>61179.7</v>
      </c>
      <c r="U23" s="2">
        <v>43901</v>
      </c>
      <c r="V23" s="1" t="s">
        <v>2477</v>
      </c>
      <c r="W23" s="2">
        <v>44926</v>
      </c>
      <c r="X23" s="1" t="s">
        <v>2407</v>
      </c>
      <c r="Y23" s="1" t="s">
        <v>2407</v>
      </c>
      <c r="Z23" s="1" t="s">
        <v>2493</v>
      </c>
      <c r="AA23" s="1" t="s">
        <v>2489</v>
      </c>
      <c r="AB23" s="1" t="s">
        <v>2490</v>
      </c>
      <c r="AC23" s="1" t="s">
        <v>2581</v>
      </c>
      <c r="AD23" s="1" t="s">
        <v>2510</v>
      </c>
      <c r="AE23" s="2">
        <v>44047</v>
      </c>
      <c r="AF23" s="1" t="s">
        <v>2582</v>
      </c>
      <c r="AI23" s="93" t="s">
        <v>2583</v>
      </c>
      <c r="AJ23" s="284" t="s">
        <v>2584</v>
      </c>
      <c r="AO23" s="48"/>
    </row>
    <row r="24" spans="1:41" ht="15" thickBot="1" x14ac:dyDescent="0.4">
      <c r="A24" t="str">
        <f>Tableau13[[#This Row],[Document d''achat]]&amp;Tableau13[[#This Row],[Poste]]</f>
        <v>450066421710</v>
      </c>
      <c r="B24" s="1" t="s">
        <v>2496</v>
      </c>
      <c r="C24" s="1" t="s">
        <v>60</v>
      </c>
      <c r="D24" s="1" t="s">
        <v>286</v>
      </c>
      <c r="E24" s="1" t="s">
        <v>2476</v>
      </c>
      <c r="F24" s="1" t="s">
        <v>2470</v>
      </c>
      <c r="G24" s="1" t="s">
        <v>254</v>
      </c>
      <c r="H24" s="1" t="s">
        <v>2546</v>
      </c>
      <c r="I24" s="1" t="s">
        <v>2585</v>
      </c>
      <c r="J24" s="1" t="s">
        <v>2548</v>
      </c>
      <c r="K24" s="1" t="s">
        <v>2474</v>
      </c>
      <c r="L24" s="1" t="s">
        <v>51</v>
      </c>
      <c r="M24" s="1" t="s">
        <v>287</v>
      </c>
      <c r="N24" s="1" t="s">
        <v>88</v>
      </c>
      <c r="O24" s="1" t="s">
        <v>2549</v>
      </c>
      <c r="P24" s="1" t="s">
        <v>2407</v>
      </c>
      <c r="Q24" s="223">
        <v>2</v>
      </c>
      <c r="R24" s="3">
        <v>529.09</v>
      </c>
      <c r="S24" s="3">
        <v>1058.17</v>
      </c>
      <c r="T24" s="3">
        <v>1058.17</v>
      </c>
      <c r="U24" s="2">
        <v>43901</v>
      </c>
      <c r="V24" s="1" t="s">
        <v>2586</v>
      </c>
      <c r="W24" s="2">
        <v>44926</v>
      </c>
      <c r="X24" s="1" t="s">
        <v>2478</v>
      </c>
      <c r="Y24" s="1" t="s">
        <v>2407</v>
      </c>
      <c r="Z24" s="1" t="s">
        <v>2493</v>
      </c>
      <c r="AA24" s="1" t="s">
        <v>2551</v>
      </c>
      <c r="AB24" s="1" t="s">
        <v>2490</v>
      </c>
      <c r="AC24" s="1" t="s">
        <v>2552</v>
      </c>
      <c r="AD24" s="1" t="s">
        <v>2483</v>
      </c>
      <c r="AE24" s="2">
        <v>43916</v>
      </c>
      <c r="AF24" s="1" t="s">
        <v>2484</v>
      </c>
      <c r="AI24" s="93" t="s">
        <v>222</v>
      </c>
      <c r="AJ24" s="1" t="s">
        <v>2587</v>
      </c>
      <c r="AM24" s="24"/>
      <c r="AN24" s="24"/>
      <c r="AO24" s="48"/>
    </row>
    <row r="25" spans="1:41" x14ac:dyDescent="0.35">
      <c r="A25" t="str">
        <f>Tableau13[[#This Row],[Document d''achat]]&amp;Tableau13[[#This Row],[Poste]]</f>
        <v>450066447010</v>
      </c>
      <c r="B25" s="1" t="s">
        <v>2468</v>
      </c>
      <c r="C25" s="1" t="s">
        <v>97</v>
      </c>
      <c r="D25" s="1" t="s">
        <v>296</v>
      </c>
      <c r="E25" s="1" t="s">
        <v>2476</v>
      </c>
      <c r="F25" s="1" t="s">
        <v>2470</v>
      </c>
      <c r="G25" s="1" t="s">
        <v>295</v>
      </c>
      <c r="H25" s="1" t="s">
        <v>2588</v>
      </c>
      <c r="I25" s="1" t="s">
        <v>2589</v>
      </c>
      <c r="J25" s="1" t="s">
        <v>2590</v>
      </c>
      <c r="K25" s="1" t="s">
        <v>2474</v>
      </c>
      <c r="L25" s="1" t="s">
        <v>103</v>
      </c>
      <c r="M25" s="1" t="s">
        <v>297</v>
      </c>
      <c r="N25" s="1" t="s">
        <v>88</v>
      </c>
      <c r="O25" s="1" t="s">
        <v>2407</v>
      </c>
      <c r="P25" s="1" t="s">
        <v>2407</v>
      </c>
      <c r="Q25" s="223">
        <v>1000000</v>
      </c>
      <c r="R25" s="3">
        <v>0.97</v>
      </c>
      <c r="S25" s="3">
        <v>968000</v>
      </c>
      <c r="T25" s="3">
        <v>968000</v>
      </c>
      <c r="U25" s="2">
        <v>43902</v>
      </c>
      <c r="V25" s="1" t="s">
        <v>2484</v>
      </c>
      <c r="W25" s="2">
        <v>44926</v>
      </c>
      <c r="X25" s="1" t="s">
        <v>2478</v>
      </c>
      <c r="Y25" s="1" t="s">
        <v>2407</v>
      </c>
      <c r="Z25" s="1" t="s">
        <v>2480</v>
      </c>
      <c r="AA25" s="1" t="s">
        <v>2489</v>
      </c>
      <c r="AB25" s="1" t="s">
        <v>2490</v>
      </c>
      <c r="AC25" s="1" t="s">
        <v>2567</v>
      </c>
      <c r="AD25" s="1" t="s">
        <v>2510</v>
      </c>
      <c r="AE25" s="2">
        <v>43910</v>
      </c>
      <c r="AF25" s="1" t="s">
        <v>2504</v>
      </c>
      <c r="AI25" s="93" t="s">
        <v>2591</v>
      </c>
      <c r="AJ25" s="284" t="s">
        <v>2592</v>
      </c>
      <c r="AO25" s="48"/>
    </row>
    <row r="26" spans="1:41" x14ac:dyDescent="0.35">
      <c r="A26" t="str">
        <f>Tableau13[[#This Row],[Document d''achat]]&amp;Tableau13[[#This Row],[Poste]]</f>
        <v>450066456710</v>
      </c>
      <c r="B26" s="1" t="s">
        <v>2468</v>
      </c>
      <c r="C26" s="1" t="s">
        <v>2593</v>
      </c>
      <c r="D26" s="1" t="s">
        <v>290</v>
      </c>
      <c r="E26" s="1" t="s">
        <v>2469</v>
      </c>
      <c r="F26" s="1" t="s">
        <v>2470</v>
      </c>
      <c r="G26" s="1" t="s">
        <v>289</v>
      </c>
      <c r="H26" s="1" t="s">
        <v>2594</v>
      </c>
      <c r="I26" s="1" t="s">
        <v>2589</v>
      </c>
      <c r="J26" s="1" t="s">
        <v>2473</v>
      </c>
      <c r="K26" s="1" t="s">
        <v>2474</v>
      </c>
      <c r="L26" s="1" t="s">
        <v>51</v>
      </c>
      <c r="M26" s="1" t="s">
        <v>291</v>
      </c>
      <c r="N26" s="1" t="s">
        <v>88</v>
      </c>
      <c r="O26" s="1" t="s">
        <v>2407</v>
      </c>
      <c r="P26" s="1" t="s">
        <v>2407</v>
      </c>
      <c r="Q26" s="223">
        <v>2</v>
      </c>
      <c r="R26" s="3">
        <v>1923.9</v>
      </c>
      <c r="S26" s="3">
        <v>3847.8</v>
      </c>
      <c r="T26" s="3">
        <v>3847.8</v>
      </c>
      <c r="U26" s="2">
        <v>43902</v>
      </c>
      <c r="V26" s="1" t="s">
        <v>2484</v>
      </c>
      <c r="W26" s="2">
        <v>44926</v>
      </c>
      <c r="X26" s="1" t="s">
        <v>2478</v>
      </c>
      <c r="Y26" s="1" t="s">
        <v>2595</v>
      </c>
      <c r="Z26" s="1" t="s">
        <v>2480</v>
      </c>
      <c r="AA26" s="1" t="s">
        <v>2407</v>
      </c>
      <c r="AB26" s="1" t="s">
        <v>2481</v>
      </c>
      <c r="AC26" s="1" t="s">
        <v>2596</v>
      </c>
      <c r="AD26" s="1" t="s">
        <v>2597</v>
      </c>
      <c r="AE26" s="2">
        <v>43922</v>
      </c>
      <c r="AF26" s="1" t="s">
        <v>2500</v>
      </c>
      <c r="AI26" s="93" t="s">
        <v>2598</v>
      </c>
      <c r="AJ26" s="1" t="s">
        <v>2599</v>
      </c>
    </row>
    <row r="27" spans="1:41" x14ac:dyDescent="0.35">
      <c r="A27" t="str">
        <f>Tableau13[[#This Row],[Document d''achat]]&amp;Tableau13[[#This Row],[Poste]]</f>
        <v>450066458810</v>
      </c>
      <c r="B27" s="1" t="s">
        <v>2468</v>
      </c>
      <c r="C27" s="1" t="s">
        <v>86</v>
      </c>
      <c r="D27" s="1" t="s">
        <v>302</v>
      </c>
      <c r="E27" s="1" t="s">
        <v>2488</v>
      </c>
      <c r="F27" s="1" t="s">
        <v>51</v>
      </c>
      <c r="G27" s="1" t="s">
        <v>301</v>
      </c>
      <c r="H27" s="1" t="s">
        <v>2600</v>
      </c>
      <c r="I27" s="1" t="s">
        <v>2601</v>
      </c>
      <c r="J27" s="1" t="s">
        <v>2590</v>
      </c>
      <c r="K27" s="1" t="s">
        <v>2474</v>
      </c>
      <c r="L27" s="1" t="s">
        <v>103</v>
      </c>
      <c r="M27" s="1" t="s">
        <v>303</v>
      </c>
      <c r="N27" s="1" t="s">
        <v>88</v>
      </c>
      <c r="O27" s="1" t="s">
        <v>2407</v>
      </c>
      <c r="P27" s="1" t="s">
        <v>2407</v>
      </c>
      <c r="Q27" s="223">
        <v>1</v>
      </c>
      <c r="R27" s="3">
        <v>288072.96000000002</v>
      </c>
      <c r="S27" s="3">
        <v>288072.96000000002</v>
      </c>
      <c r="T27" s="3">
        <v>288072.96000000002</v>
      </c>
      <c r="U27" s="2">
        <v>43902</v>
      </c>
      <c r="V27" s="1" t="s">
        <v>2516</v>
      </c>
      <c r="W27" s="2">
        <v>44926</v>
      </c>
      <c r="X27" s="1" t="s">
        <v>2407</v>
      </c>
      <c r="Y27" s="1" t="s">
        <v>2407</v>
      </c>
      <c r="Z27" s="1" t="s">
        <v>2493</v>
      </c>
      <c r="AA27" s="1" t="s">
        <v>2489</v>
      </c>
      <c r="AB27" s="1" t="s">
        <v>2490</v>
      </c>
      <c r="AC27" s="1" t="s">
        <v>2602</v>
      </c>
      <c r="AD27" s="1" t="s">
        <v>2503</v>
      </c>
      <c r="AE27" s="2">
        <v>44001</v>
      </c>
      <c r="AF27" s="1" t="s">
        <v>2504</v>
      </c>
      <c r="AI27" s="93" t="s">
        <v>2603</v>
      </c>
      <c r="AJ27" s="284" t="s">
        <v>2604</v>
      </c>
    </row>
    <row r="28" spans="1:41" x14ac:dyDescent="0.35">
      <c r="A28" t="str">
        <f>Tableau13[[#This Row],[Document d''achat]]&amp;Tableau13[[#This Row],[Poste]]</f>
        <v>450066458820</v>
      </c>
      <c r="B28" s="1" t="s">
        <v>2468</v>
      </c>
      <c r="C28" s="1" t="s">
        <v>150</v>
      </c>
      <c r="D28" s="1" t="s">
        <v>302</v>
      </c>
      <c r="E28" s="1" t="s">
        <v>2488</v>
      </c>
      <c r="F28" s="1" t="s">
        <v>51</v>
      </c>
      <c r="G28" s="1" t="s">
        <v>301</v>
      </c>
      <c r="H28" s="1" t="s">
        <v>2600</v>
      </c>
      <c r="I28" s="1" t="s">
        <v>2601</v>
      </c>
      <c r="J28" s="1" t="s">
        <v>2590</v>
      </c>
      <c r="K28" s="1" t="s">
        <v>2474</v>
      </c>
      <c r="L28" s="1" t="s">
        <v>103</v>
      </c>
      <c r="M28" s="1" t="s">
        <v>308</v>
      </c>
      <c r="N28" s="1" t="s">
        <v>217</v>
      </c>
      <c r="O28" s="1" t="s">
        <v>2407</v>
      </c>
      <c r="P28" s="1" t="s">
        <v>2407</v>
      </c>
      <c r="Q28" s="223">
        <v>1</v>
      </c>
      <c r="R28" s="3">
        <v>288072.96000000002</v>
      </c>
      <c r="S28" s="3">
        <v>288072.96000000002</v>
      </c>
      <c r="T28" s="3">
        <v>288072.96000000002</v>
      </c>
      <c r="U28" s="2">
        <v>43902</v>
      </c>
      <c r="V28" s="1" t="s">
        <v>2516</v>
      </c>
      <c r="W28" s="2">
        <v>44926</v>
      </c>
      <c r="X28" s="1" t="s">
        <v>2407</v>
      </c>
      <c r="Y28" s="1" t="s">
        <v>2407</v>
      </c>
      <c r="Z28" s="1" t="s">
        <v>2493</v>
      </c>
      <c r="AA28" s="1" t="s">
        <v>2489</v>
      </c>
      <c r="AB28" s="1" t="s">
        <v>2490</v>
      </c>
      <c r="AC28" s="1" t="s">
        <v>2602</v>
      </c>
      <c r="AD28" s="1" t="s">
        <v>2503</v>
      </c>
      <c r="AE28" s="2">
        <v>44001</v>
      </c>
      <c r="AF28" s="1" t="s">
        <v>2504</v>
      </c>
      <c r="AI28" s="93" t="s">
        <v>423</v>
      </c>
      <c r="AJ28" s="1" t="s">
        <v>2587</v>
      </c>
    </row>
    <row r="29" spans="1:41" x14ac:dyDescent="0.35">
      <c r="A29" t="str">
        <f>Tableau13[[#This Row],[Document d''achat]]&amp;Tableau13[[#This Row],[Poste]]</f>
        <v>450066486910</v>
      </c>
      <c r="B29" s="1" t="s">
        <v>2468</v>
      </c>
      <c r="C29" s="1" t="s">
        <v>72</v>
      </c>
      <c r="D29" s="1" t="s">
        <v>311</v>
      </c>
      <c r="E29" s="1" t="s">
        <v>2469</v>
      </c>
      <c r="F29" s="1" t="s">
        <v>2470</v>
      </c>
      <c r="G29" s="1" t="s">
        <v>310</v>
      </c>
      <c r="H29" s="1" t="s">
        <v>2605</v>
      </c>
      <c r="I29" s="1" t="s">
        <v>2606</v>
      </c>
      <c r="J29" s="1" t="s">
        <v>2473</v>
      </c>
      <c r="K29" s="1" t="s">
        <v>2474</v>
      </c>
      <c r="L29" s="1" t="s">
        <v>51</v>
      </c>
      <c r="M29" s="1" t="s">
        <v>312</v>
      </c>
      <c r="N29" s="1" t="s">
        <v>88</v>
      </c>
      <c r="O29" s="1" t="s">
        <v>2475</v>
      </c>
      <c r="P29" s="1" t="s">
        <v>2407</v>
      </c>
      <c r="Q29" s="223">
        <v>1</v>
      </c>
      <c r="R29" s="3">
        <v>1013.98</v>
      </c>
      <c r="S29" s="3">
        <v>1013.98</v>
      </c>
      <c r="T29" s="3">
        <v>1013.98</v>
      </c>
      <c r="U29" s="2">
        <v>43904</v>
      </c>
      <c r="V29" s="1" t="s">
        <v>2550</v>
      </c>
      <c r="W29" s="2">
        <v>44926</v>
      </c>
      <c r="X29" s="1" t="s">
        <v>2478</v>
      </c>
      <c r="Y29" s="1" t="s">
        <v>2607</v>
      </c>
      <c r="Z29" s="1" t="s">
        <v>2480</v>
      </c>
      <c r="AA29" s="1" t="s">
        <v>2407</v>
      </c>
      <c r="AB29" s="1" t="s">
        <v>2481</v>
      </c>
      <c r="AC29" s="1" t="s">
        <v>2482</v>
      </c>
      <c r="AD29" s="1" t="s">
        <v>2483</v>
      </c>
      <c r="AE29" s="2">
        <v>43916</v>
      </c>
      <c r="AF29" s="1" t="s">
        <v>2484</v>
      </c>
    </row>
    <row r="30" spans="1:41" x14ac:dyDescent="0.35">
      <c r="A30" t="str">
        <f>Tableau13[[#This Row],[Document d''achat]]&amp;Tableau13[[#This Row],[Poste]]</f>
        <v>450066486920</v>
      </c>
      <c r="B30" s="1" t="s">
        <v>2468</v>
      </c>
      <c r="C30" s="1" t="s">
        <v>72</v>
      </c>
      <c r="D30" s="1" t="s">
        <v>311</v>
      </c>
      <c r="E30" s="1" t="s">
        <v>2469</v>
      </c>
      <c r="F30" s="1" t="s">
        <v>2470</v>
      </c>
      <c r="G30" s="1" t="s">
        <v>310</v>
      </c>
      <c r="H30" s="1" t="s">
        <v>2605</v>
      </c>
      <c r="I30" s="1" t="s">
        <v>2606</v>
      </c>
      <c r="J30" s="1" t="s">
        <v>2473</v>
      </c>
      <c r="K30" s="1" t="s">
        <v>2474</v>
      </c>
      <c r="L30" s="1" t="s">
        <v>51</v>
      </c>
      <c r="M30" s="1" t="s">
        <v>2608</v>
      </c>
      <c r="N30" s="1" t="s">
        <v>217</v>
      </c>
      <c r="O30" s="1" t="s">
        <v>2475</v>
      </c>
      <c r="P30" s="1" t="s">
        <v>2407</v>
      </c>
      <c r="Q30" s="223">
        <v>1</v>
      </c>
      <c r="R30" s="3">
        <v>78.650000000000006</v>
      </c>
      <c r="S30" s="3">
        <v>78.650000000000006</v>
      </c>
      <c r="T30" s="3">
        <v>78.650000000000006</v>
      </c>
      <c r="U30" s="2">
        <v>43904</v>
      </c>
      <c r="V30" s="1" t="s">
        <v>2550</v>
      </c>
      <c r="W30" s="2">
        <v>44926</v>
      </c>
      <c r="X30" s="1" t="s">
        <v>2478</v>
      </c>
      <c r="Y30" s="1" t="s">
        <v>2607</v>
      </c>
      <c r="Z30" s="1" t="s">
        <v>2480</v>
      </c>
      <c r="AA30" s="1" t="s">
        <v>2407</v>
      </c>
      <c r="AB30" s="1" t="s">
        <v>2481</v>
      </c>
      <c r="AC30" s="1" t="s">
        <v>2482</v>
      </c>
      <c r="AD30" s="1" t="s">
        <v>2483</v>
      </c>
      <c r="AE30" s="2">
        <v>43916</v>
      </c>
      <c r="AF30" s="1" t="s">
        <v>2484</v>
      </c>
    </row>
    <row r="31" spans="1:41" x14ac:dyDescent="0.35">
      <c r="A31" t="str">
        <f>Tableau13[[#This Row],[Document d''achat]]&amp;Tableau13[[#This Row],[Poste]]</f>
        <v>450066486930</v>
      </c>
      <c r="B31" s="1" t="s">
        <v>2468</v>
      </c>
      <c r="C31" s="1" t="s">
        <v>72</v>
      </c>
      <c r="D31" s="1" t="s">
        <v>311</v>
      </c>
      <c r="E31" s="1" t="s">
        <v>2469</v>
      </c>
      <c r="F31" s="1" t="s">
        <v>2470</v>
      </c>
      <c r="G31" s="1" t="s">
        <v>310</v>
      </c>
      <c r="H31" s="1" t="s">
        <v>2605</v>
      </c>
      <c r="I31" s="1" t="s">
        <v>2606</v>
      </c>
      <c r="J31" s="1" t="s">
        <v>2473</v>
      </c>
      <c r="K31" s="1" t="s">
        <v>2474</v>
      </c>
      <c r="L31" s="1" t="s">
        <v>51</v>
      </c>
      <c r="M31" s="1" t="s">
        <v>2609</v>
      </c>
      <c r="N31" s="1" t="s">
        <v>222</v>
      </c>
      <c r="O31" s="1" t="s">
        <v>2475</v>
      </c>
      <c r="P31" s="1" t="s">
        <v>2407</v>
      </c>
      <c r="Q31" s="223">
        <v>1</v>
      </c>
      <c r="R31" s="3">
        <v>948.22</v>
      </c>
      <c r="S31" s="3">
        <v>948.22</v>
      </c>
      <c r="T31" s="3">
        <v>948.22</v>
      </c>
      <c r="U31" s="2">
        <v>43904</v>
      </c>
      <c r="V31" s="1" t="s">
        <v>2550</v>
      </c>
      <c r="W31" s="2">
        <v>44926</v>
      </c>
      <c r="X31" s="1" t="s">
        <v>2478</v>
      </c>
      <c r="Y31" s="1" t="s">
        <v>2607</v>
      </c>
      <c r="Z31" s="1" t="s">
        <v>2480</v>
      </c>
      <c r="AA31" s="1" t="s">
        <v>2407</v>
      </c>
      <c r="AB31" s="1" t="s">
        <v>2481</v>
      </c>
      <c r="AC31" s="1" t="s">
        <v>2482</v>
      </c>
      <c r="AD31" s="1" t="s">
        <v>2483</v>
      </c>
      <c r="AE31" s="2">
        <v>43916</v>
      </c>
      <c r="AF31" s="1" t="s">
        <v>2484</v>
      </c>
    </row>
    <row r="32" spans="1:41" x14ac:dyDescent="0.35">
      <c r="A32" t="str">
        <f>Tableau13[[#This Row],[Document d''achat]]&amp;Tableau13[[#This Row],[Poste]]</f>
        <v>450066486940</v>
      </c>
      <c r="B32" s="1" t="s">
        <v>2468</v>
      </c>
      <c r="C32" s="1" t="s">
        <v>72</v>
      </c>
      <c r="D32" s="1" t="s">
        <v>311</v>
      </c>
      <c r="E32" s="1" t="s">
        <v>2469</v>
      </c>
      <c r="F32" s="1" t="s">
        <v>2470</v>
      </c>
      <c r="G32" s="1" t="s">
        <v>310</v>
      </c>
      <c r="H32" s="1" t="s">
        <v>2605</v>
      </c>
      <c r="I32" s="1" t="s">
        <v>2606</v>
      </c>
      <c r="J32" s="1" t="s">
        <v>2473</v>
      </c>
      <c r="K32" s="1" t="s">
        <v>2474</v>
      </c>
      <c r="L32" s="1" t="s">
        <v>51</v>
      </c>
      <c r="M32" s="1" t="s">
        <v>2610</v>
      </c>
      <c r="N32" s="1" t="s">
        <v>421</v>
      </c>
      <c r="O32" s="1" t="s">
        <v>2475</v>
      </c>
      <c r="P32" s="1" t="s">
        <v>2407</v>
      </c>
      <c r="Q32" s="223">
        <v>1</v>
      </c>
      <c r="R32" s="3">
        <v>159.47999999999999</v>
      </c>
      <c r="S32" s="3">
        <v>159.47999999999999</v>
      </c>
      <c r="T32" s="3">
        <v>159.47999999999999</v>
      </c>
      <c r="U32" s="2">
        <v>43904</v>
      </c>
      <c r="V32" s="1" t="s">
        <v>2550</v>
      </c>
      <c r="W32" s="2">
        <v>44926</v>
      </c>
      <c r="X32" s="1" t="s">
        <v>2478</v>
      </c>
      <c r="Y32" s="1" t="s">
        <v>2607</v>
      </c>
      <c r="Z32" s="1" t="s">
        <v>2480</v>
      </c>
      <c r="AA32" s="1" t="s">
        <v>2407</v>
      </c>
      <c r="AB32" s="1" t="s">
        <v>2481</v>
      </c>
      <c r="AC32" s="1" t="s">
        <v>2482</v>
      </c>
      <c r="AD32" s="1" t="s">
        <v>2483</v>
      </c>
      <c r="AE32" s="2">
        <v>43916</v>
      </c>
      <c r="AF32" s="1" t="s">
        <v>2484</v>
      </c>
    </row>
    <row r="33" spans="1:32" x14ac:dyDescent="0.35">
      <c r="A33" t="str">
        <f>Tableau13[[#This Row],[Document d''achat]]&amp;Tableau13[[#This Row],[Poste]]</f>
        <v>450066512610</v>
      </c>
      <c r="B33" s="1" t="s">
        <v>2468</v>
      </c>
      <c r="C33" s="1" t="s">
        <v>72</v>
      </c>
      <c r="D33" s="1" t="s">
        <v>319</v>
      </c>
      <c r="E33" s="1" t="s">
        <v>2469</v>
      </c>
      <c r="F33" s="1" t="s">
        <v>2470</v>
      </c>
      <c r="G33" s="1" t="s">
        <v>310</v>
      </c>
      <c r="H33" s="1" t="s">
        <v>2605</v>
      </c>
      <c r="I33" s="1" t="s">
        <v>2611</v>
      </c>
      <c r="J33" s="1" t="s">
        <v>2473</v>
      </c>
      <c r="K33" s="1" t="s">
        <v>2474</v>
      </c>
      <c r="L33" s="1" t="s">
        <v>51</v>
      </c>
      <c r="M33" s="1" t="s">
        <v>320</v>
      </c>
      <c r="N33" s="1" t="s">
        <v>88</v>
      </c>
      <c r="O33" s="1" t="s">
        <v>2475</v>
      </c>
      <c r="P33" s="1" t="s">
        <v>2407</v>
      </c>
      <c r="Q33" s="223">
        <v>1</v>
      </c>
      <c r="R33" s="3">
        <v>734.17</v>
      </c>
      <c r="S33" s="3">
        <v>734.17</v>
      </c>
      <c r="T33" s="3">
        <v>734.17</v>
      </c>
      <c r="U33" s="2">
        <v>43906</v>
      </c>
      <c r="V33" s="1" t="s">
        <v>2550</v>
      </c>
      <c r="W33" s="2">
        <v>44926</v>
      </c>
      <c r="X33" s="1" t="s">
        <v>2478</v>
      </c>
      <c r="Y33" s="1" t="s">
        <v>2612</v>
      </c>
      <c r="Z33" s="1" t="s">
        <v>2480</v>
      </c>
      <c r="AA33" s="1" t="s">
        <v>2407</v>
      </c>
      <c r="AB33" s="1" t="s">
        <v>2481</v>
      </c>
      <c r="AC33" s="1" t="s">
        <v>2482</v>
      </c>
      <c r="AD33" s="1" t="s">
        <v>2483</v>
      </c>
      <c r="AE33" s="2">
        <v>43916</v>
      </c>
      <c r="AF33" s="1" t="s">
        <v>2484</v>
      </c>
    </row>
    <row r="34" spans="1:32" x14ac:dyDescent="0.35">
      <c r="A34" t="str">
        <f>Tableau13[[#This Row],[Document d''achat]]&amp;Tableau13[[#This Row],[Poste]]</f>
        <v>450066512620</v>
      </c>
      <c r="B34" s="1" t="s">
        <v>2468</v>
      </c>
      <c r="C34" s="1" t="s">
        <v>72</v>
      </c>
      <c r="D34" s="1" t="s">
        <v>319</v>
      </c>
      <c r="E34" s="1" t="s">
        <v>2469</v>
      </c>
      <c r="F34" s="1" t="s">
        <v>2470</v>
      </c>
      <c r="G34" s="1" t="s">
        <v>310</v>
      </c>
      <c r="H34" s="1" t="s">
        <v>2605</v>
      </c>
      <c r="I34" s="1" t="s">
        <v>2611</v>
      </c>
      <c r="J34" s="1" t="s">
        <v>2473</v>
      </c>
      <c r="K34" s="1" t="s">
        <v>2474</v>
      </c>
      <c r="L34" s="1" t="s">
        <v>51</v>
      </c>
      <c r="M34" s="1" t="s">
        <v>2613</v>
      </c>
      <c r="N34" s="1" t="s">
        <v>217</v>
      </c>
      <c r="O34" s="1" t="s">
        <v>2475</v>
      </c>
      <c r="P34" s="1" t="s">
        <v>2407</v>
      </c>
      <c r="Q34" s="223">
        <v>1</v>
      </c>
      <c r="R34" s="3">
        <v>76.69</v>
      </c>
      <c r="S34" s="3">
        <v>76.69</v>
      </c>
      <c r="T34" s="3">
        <v>76.69</v>
      </c>
      <c r="U34" s="2">
        <v>43906</v>
      </c>
      <c r="V34" s="1" t="s">
        <v>2550</v>
      </c>
      <c r="W34" s="2">
        <v>44926</v>
      </c>
      <c r="X34" s="1" t="s">
        <v>2478</v>
      </c>
      <c r="Y34" s="1" t="s">
        <v>2612</v>
      </c>
      <c r="Z34" s="1" t="s">
        <v>2480</v>
      </c>
      <c r="AA34" s="1" t="s">
        <v>2407</v>
      </c>
      <c r="AB34" s="1" t="s">
        <v>2481</v>
      </c>
      <c r="AC34" s="1" t="s">
        <v>2482</v>
      </c>
      <c r="AD34" s="1" t="s">
        <v>2483</v>
      </c>
      <c r="AE34" s="2">
        <v>43916</v>
      </c>
      <c r="AF34" s="1" t="s">
        <v>2484</v>
      </c>
    </row>
    <row r="35" spans="1:32" x14ac:dyDescent="0.35">
      <c r="A35" t="str">
        <f>Tableau13[[#This Row],[Document d''achat]]&amp;Tableau13[[#This Row],[Poste]]</f>
        <v>450066512630</v>
      </c>
      <c r="B35" s="1" t="s">
        <v>2468</v>
      </c>
      <c r="C35" s="1" t="s">
        <v>72</v>
      </c>
      <c r="D35" s="1" t="s">
        <v>319</v>
      </c>
      <c r="E35" s="1" t="s">
        <v>2469</v>
      </c>
      <c r="F35" s="1" t="s">
        <v>2470</v>
      </c>
      <c r="G35" s="1" t="s">
        <v>310</v>
      </c>
      <c r="H35" s="1" t="s">
        <v>2605</v>
      </c>
      <c r="I35" s="1" t="s">
        <v>2611</v>
      </c>
      <c r="J35" s="1" t="s">
        <v>2473</v>
      </c>
      <c r="K35" s="1" t="s">
        <v>2474</v>
      </c>
      <c r="L35" s="1" t="s">
        <v>51</v>
      </c>
      <c r="M35" s="1" t="s">
        <v>2614</v>
      </c>
      <c r="N35" s="1" t="s">
        <v>222</v>
      </c>
      <c r="O35" s="1" t="s">
        <v>2475</v>
      </c>
      <c r="P35" s="1" t="s">
        <v>2407</v>
      </c>
      <c r="Q35" s="223">
        <v>1</v>
      </c>
      <c r="R35" s="3">
        <v>73.97</v>
      </c>
      <c r="S35" s="3">
        <v>73.97</v>
      </c>
      <c r="T35" s="3">
        <v>73.97</v>
      </c>
      <c r="U35" s="2">
        <v>43906</v>
      </c>
      <c r="V35" s="1" t="s">
        <v>2550</v>
      </c>
      <c r="W35" s="2">
        <v>44926</v>
      </c>
      <c r="X35" s="1" t="s">
        <v>2478</v>
      </c>
      <c r="Y35" s="1" t="s">
        <v>2612</v>
      </c>
      <c r="Z35" s="1" t="s">
        <v>2480</v>
      </c>
      <c r="AA35" s="1" t="s">
        <v>2407</v>
      </c>
      <c r="AB35" s="1" t="s">
        <v>2481</v>
      </c>
      <c r="AC35" s="1" t="s">
        <v>2482</v>
      </c>
      <c r="AD35" s="1" t="s">
        <v>2483</v>
      </c>
      <c r="AE35" s="2">
        <v>43916</v>
      </c>
      <c r="AF35" s="1" t="s">
        <v>2484</v>
      </c>
    </row>
    <row r="36" spans="1:32" x14ac:dyDescent="0.35">
      <c r="A36" t="str">
        <f>Tableau13[[#This Row],[Document d''achat]]&amp;Tableau13[[#This Row],[Poste]]</f>
        <v>450066512640</v>
      </c>
      <c r="B36" s="1" t="s">
        <v>2468</v>
      </c>
      <c r="C36" s="1" t="s">
        <v>72</v>
      </c>
      <c r="D36" s="1" t="s">
        <v>319</v>
      </c>
      <c r="E36" s="1" t="s">
        <v>2469</v>
      </c>
      <c r="F36" s="1" t="s">
        <v>2470</v>
      </c>
      <c r="G36" s="1" t="s">
        <v>310</v>
      </c>
      <c r="H36" s="1" t="s">
        <v>2605</v>
      </c>
      <c r="I36" s="1" t="s">
        <v>2611</v>
      </c>
      <c r="J36" s="1" t="s">
        <v>2473</v>
      </c>
      <c r="K36" s="1" t="s">
        <v>2474</v>
      </c>
      <c r="L36" s="1" t="s">
        <v>51</v>
      </c>
      <c r="M36" s="1" t="s">
        <v>2615</v>
      </c>
      <c r="N36" s="1" t="s">
        <v>421</v>
      </c>
      <c r="O36" s="1" t="s">
        <v>2475</v>
      </c>
      <c r="P36" s="1" t="s">
        <v>2407</v>
      </c>
      <c r="Q36" s="223">
        <v>1</v>
      </c>
      <c r="R36" s="3">
        <v>64.709999999999994</v>
      </c>
      <c r="S36" s="3">
        <v>64.709999999999994</v>
      </c>
      <c r="T36" s="3">
        <v>64.709999999999994</v>
      </c>
      <c r="U36" s="2">
        <v>43906</v>
      </c>
      <c r="V36" s="1" t="s">
        <v>2550</v>
      </c>
      <c r="W36" s="2">
        <v>44926</v>
      </c>
      <c r="X36" s="1" t="s">
        <v>2478</v>
      </c>
      <c r="Y36" s="1" t="s">
        <v>2612</v>
      </c>
      <c r="Z36" s="1" t="s">
        <v>2480</v>
      </c>
      <c r="AA36" s="1" t="s">
        <v>2407</v>
      </c>
      <c r="AB36" s="1" t="s">
        <v>2481</v>
      </c>
      <c r="AC36" s="1" t="s">
        <v>2482</v>
      </c>
      <c r="AD36" s="1" t="s">
        <v>2483</v>
      </c>
      <c r="AE36" s="2">
        <v>43916</v>
      </c>
      <c r="AF36" s="1" t="s">
        <v>2484</v>
      </c>
    </row>
    <row r="37" spans="1:32" x14ac:dyDescent="0.35">
      <c r="A37" t="str">
        <f>Tableau13[[#This Row],[Document d''achat]]&amp;Tableau13[[#This Row],[Poste]]</f>
        <v>450066512710</v>
      </c>
      <c r="B37" s="1" t="s">
        <v>2468</v>
      </c>
      <c r="C37" s="1" t="s">
        <v>97</v>
      </c>
      <c r="D37" s="1" t="s">
        <v>323</v>
      </c>
      <c r="E37" s="1" t="s">
        <v>2488</v>
      </c>
      <c r="F37" s="1" t="s">
        <v>2470</v>
      </c>
      <c r="G37" s="1" t="s">
        <v>322</v>
      </c>
      <c r="H37" s="1" t="s">
        <v>2616</v>
      </c>
      <c r="I37" s="1" t="s">
        <v>2617</v>
      </c>
      <c r="J37" s="1" t="s">
        <v>2473</v>
      </c>
      <c r="K37" s="1" t="s">
        <v>2474</v>
      </c>
      <c r="L37" s="1" t="s">
        <v>51</v>
      </c>
      <c r="M37" s="1" t="s">
        <v>324</v>
      </c>
      <c r="N37" s="1" t="s">
        <v>88</v>
      </c>
      <c r="O37" s="1" t="s">
        <v>2407</v>
      </c>
      <c r="P37" s="1" t="s">
        <v>2407</v>
      </c>
      <c r="Q37" s="223">
        <v>1</v>
      </c>
      <c r="R37" s="3">
        <v>550</v>
      </c>
      <c r="S37" s="3">
        <v>550</v>
      </c>
      <c r="T37" s="3">
        <v>665.5</v>
      </c>
      <c r="U37" s="2">
        <v>43906</v>
      </c>
      <c r="V37" s="1" t="s">
        <v>2477</v>
      </c>
      <c r="W37" s="2">
        <v>44196</v>
      </c>
      <c r="X37" s="1" t="s">
        <v>2407</v>
      </c>
      <c r="Y37" s="1" t="s">
        <v>2407</v>
      </c>
      <c r="Z37" s="1" t="s">
        <v>2480</v>
      </c>
      <c r="AA37" s="1" t="s">
        <v>2489</v>
      </c>
      <c r="AB37" s="1" t="s">
        <v>2490</v>
      </c>
      <c r="AC37" s="1" t="s">
        <v>2567</v>
      </c>
      <c r="AD37" s="1" t="s">
        <v>2510</v>
      </c>
      <c r="AE37" s="2">
        <v>43942</v>
      </c>
      <c r="AF37" s="1" t="s">
        <v>2484</v>
      </c>
    </row>
    <row r="38" spans="1:32" x14ac:dyDescent="0.35">
      <c r="A38" t="str">
        <f>Tableau13[[#This Row],[Document d''achat]]&amp;Tableau13[[#This Row],[Poste]]</f>
        <v>450066513210</v>
      </c>
      <c r="B38" s="1" t="s">
        <v>2468</v>
      </c>
      <c r="C38" s="1" t="s">
        <v>97</v>
      </c>
      <c r="D38" s="1" t="s">
        <v>2123</v>
      </c>
      <c r="E38" s="1" t="s">
        <v>2488</v>
      </c>
      <c r="F38" s="1" t="s">
        <v>51</v>
      </c>
      <c r="G38" s="1" t="s">
        <v>345</v>
      </c>
      <c r="H38" s="1" t="s">
        <v>2618</v>
      </c>
      <c r="I38" s="1" t="s">
        <v>2566</v>
      </c>
      <c r="J38" s="1" t="s">
        <v>2548</v>
      </c>
      <c r="K38" s="1" t="s">
        <v>2619</v>
      </c>
      <c r="L38" s="1" t="s">
        <v>103</v>
      </c>
      <c r="M38" s="1" t="s">
        <v>279</v>
      </c>
      <c r="N38" s="1" t="s">
        <v>88</v>
      </c>
      <c r="O38" s="1" t="s">
        <v>2407</v>
      </c>
      <c r="P38" s="1" t="s">
        <v>2407</v>
      </c>
      <c r="Q38" s="223">
        <v>1</v>
      </c>
      <c r="R38" s="3">
        <v>7381000</v>
      </c>
      <c r="S38" s="3">
        <v>7381000</v>
      </c>
      <c r="T38" s="3">
        <v>7381000</v>
      </c>
      <c r="U38" s="2">
        <v>43906</v>
      </c>
      <c r="V38" s="1" t="s">
        <v>2542</v>
      </c>
      <c r="W38" s="2">
        <v>44196</v>
      </c>
      <c r="X38" s="1" t="s">
        <v>2407</v>
      </c>
      <c r="Y38" s="1" t="s">
        <v>2407</v>
      </c>
      <c r="Z38" s="1" t="s">
        <v>2480</v>
      </c>
      <c r="AA38" s="1" t="s">
        <v>2489</v>
      </c>
      <c r="AB38" s="1" t="s">
        <v>2490</v>
      </c>
      <c r="AC38" s="1" t="s">
        <v>2567</v>
      </c>
      <c r="AD38" s="1" t="s">
        <v>2510</v>
      </c>
      <c r="AE38" s="2"/>
      <c r="AF38" s="1" t="s">
        <v>2407</v>
      </c>
    </row>
    <row r="39" spans="1:32" x14ac:dyDescent="0.35">
      <c r="A39" t="str">
        <f>Tableau13[[#This Row],[Document d''achat]]&amp;Tableau13[[#This Row],[Poste]]</f>
        <v>450066540510</v>
      </c>
      <c r="B39" s="1" t="s">
        <v>2468</v>
      </c>
      <c r="C39" s="1" t="s">
        <v>97</v>
      </c>
      <c r="D39" s="1" t="s">
        <v>328</v>
      </c>
      <c r="E39" s="1" t="s">
        <v>2488</v>
      </c>
      <c r="F39" s="1" t="s">
        <v>51</v>
      </c>
      <c r="G39" s="1" t="s">
        <v>327</v>
      </c>
      <c r="H39" s="1" t="s">
        <v>2620</v>
      </c>
      <c r="I39" s="1" t="s">
        <v>2566</v>
      </c>
      <c r="J39" s="1" t="s">
        <v>2590</v>
      </c>
      <c r="K39" s="1" t="s">
        <v>2474</v>
      </c>
      <c r="L39" s="1" t="s">
        <v>103</v>
      </c>
      <c r="M39" s="1" t="s">
        <v>279</v>
      </c>
      <c r="N39" s="1" t="s">
        <v>88</v>
      </c>
      <c r="O39" s="1" t="s">
        <v>2407</v>
      </c>
      <c r="P39" s="1" t="s">
        <v>2407</v>
      </c>
      <c r="Q39" s="223">
        <v>1</v>
      </c>
      <c r="R39" s="3">
        <v>5989500</v>
      </c>
      <c r="S39" s="3">
        <v>5989500</v>
      </c>
      <c r="T39" s="3">
        <v>5989500</v>
      </c>
      <c r="U39" s="2">
        <v>43907</v>
      </c>
      <c r="V39" s="1" t="s">
        <v>2542</v>
      </c>
      <c r="W39" s="2">
        <v>44196</v>
      </c>
      <c r="X39" s="1" t="s">
        <v>2407</v>
      </c>
      <c r="Y39" s="1" t="s">
        <v>2407</v>
      </c>
      <c r="Z39" s="1" t="s">
        <v>2480</v>
      </c>
      <c r="AA39" s="1" t="s">
        <v>2489</v>
      </c>
      <c r="AB39" s="1" t="s">
        <v>2490</v>
      </c>
      <c r="AC39" s="1" t="s">
        <v>2567</v>
      </c>
      <c r="AD39" s="1" t="s">
        <v>2510</v>
      </c>
      <c r="AE39" s="2">
        <v>43910</v>
      </c>
      <c r="AF39" s="1" t="s">
        <v>2582</v>
      </c>
    </row>
    <row r="40" spans="1:32" x14ac:dyDescent="0.35">
      <c r="A40" t="str">
        <f>Tableau13[[#This Row],[Document d''achat]]&amp;Tableau13[[#This Row],[Poste]]</f>
        <v>450066540520</v>
      </c>
      <c r="B40" s="1" t="s">
        <v>2468</v>
      </c>
      <c r="C40" s="1" t="s">
        <v>97</v>
      </c>
      <c r="D40" s="1" t="s">
        <v>328</v>
      </c>
      <c r="E40" s="1" t="s">
        <v>2488</v>
      </c>
      <c r="F40" s="1" t="s">
        <v>51</v>
      </c>
      <c r="G40" s="1" t="s">
        <v>327</v>
      </c>
      <c r="H40" s="1" t="s">
        <v>2620</v>
      </c>
      <c r="I40" s="1" t="s">
        <v>2566</v>
      </c>
      <c r="J40" s="1" t="s">
        <v>2590</v>
      </c>
      <c r="K40" s="1" t="s">
        <v>2474</v>
      </c>
      <c r="L40" s="1" t="s">
        <v>103</v>
      </c>
      <c r="M40" s="1" t="s">
        <v>330</v>
      </c>
      <c r="N40" s="1" t="s">
        <v>217</v>
      </c>
      <c r="O40" s="1" t="s">
        <v>2407</v>
      </c>
      <c r="P40" s="1" t="s">
        <v>2407</v>
      </c>
      <c r="Q40" s="223">
        <v>1</v>
      </c>
      <c r="R40" s="3">
        <v>7078500</v>
      </c>
      <c r="S40" s="3">
        <v>7078500</v>
      </c>
      <c r="T40" s="3">
        <v>7078500</v>
      </c>
      <c r="U40" s="2">
        <v>43907</v>
      </c>
      <c r="V40" s="1" t="s">
        <v>2542</v>
      </c>
      <c r="W40" s="2">
        <v>44196</v>
      </c>
      <c r="X40" s="1" t="s">
        <v>2407</v>
      </c>
      <c r="Y40" s="1" t="s">
        <v>2407</v>
      </c>
      <c r="Z40" s="1" t="s">
        <v>2480</v>
      </c>
      <c r="AA40" s="1" t="s">
        <v>2489</v>
      </c>
      <c r="AB40" s="1" t="s">
        <v>2490</v>
      </c>
      <c r="AC40" s="1" t="s">
        <v>2567</v>
      </c>
      <c r="AD40" s="1" t="s">
        <v>2510</v>
      </c>
      <c r="AE40" s="2">
        <v>43910</v>
      </c>
      <c r="AF40" s="1" t="s">
        <v>2582</v>
      </c>
    </row>
    <row r="41" spans="1:32" x14ac:dyDescent="0.35">
      <c r="A41" t="str">
        <f>Tableau13[[#This Row],[Document d''achat]]&amp;Tableau13[[#This Row],[Poste]]</f>
        <v>450066560610</v>
      </c>
      <c r="B41" s="1" t="s">
        <v>2468</v>
      </c>
      <c r="C41" s="1" t="s">
        <v>97</v>
      </c>
      <c r="D41" s="1" t="s">
        <v>333</v>
      </c>
      <c r="E41" s="1" t="s">
        <v>2488</v>
      </c>
      <c r="F41" s="1" t="s">
        <v>2470</v>
      </c>
      <c r="G41" s="1" t="s">
        <v>215</v>
      </c>
      <c r="H41" s="1" t="s">
        <v>2471</v>
      </c>
      <c r="I41" s="1" t="s">
        <v>2621</v>
      </c>
      <c r="J41" s="1" t="s">
        <v>2473</v>
      </c>
      <c r="K41" s="1" t="s">
        <v>2474</v>
      </c>
      <c r="L41" s="1" t="s">
        <v>51</v>
      </c>
      <c r="M41" s="1" t="s">
        <v>334</v>
      </c>
      <c r="N41" s="1" t="s">
        <v>88</v>
      </c>
      <c r="O41" s="1" t="s">
        <v>2407</v>
      </c>
      <c r="P41" s="1" t="s">
        <v>2407</v>
      </c>
      <c r="Q41" s="223">
        <v>1</v>
      </c>
      <c r="R41" s="3">
        <v>3980</v>
      </c>
      <c r="S41" s="3">
        <v>3980</v>
      </c>
      <c r="T41" s="3">
        <v>3980</v>
      </c>
      <c r="U41" s="2">
        <v>43908</v>
      </c>
      <c r="V41" s="1" t="s">
        <v>2586</v>
      </c>
      <c r="W41" s="2">
        <v>44196</v>
      </c>
      <c r="X41" s="1" t="s">
        <v>2407</v>
      </c>
      <c r="Y41" s="1" t="s">
        <v>2407</v>
      </c>
      <c r="Z41" s="1" t="s">
        <v>2480</v>
      </c>
      <c r="AA41" s="1" t="s">
        <v>2489</v>
      </c>
      <c r="AB41" s="1" t="s">
        <v>2490</v>
      </c>
      <c r="AC41" s="1" t="s">
        <v>2491</v>
      </c>
      <c r="AD41" s="1" t="s">
        <v>2510</v>
      </c>
      <c r="AE41" s="2">
        <v>43910</v>
      </c>
      <c r="AF41" s="1" t="s">
        <v>2484</v>
      </c>
    </row>
    <row r="42" spans="1:32" x14ac:dyDescent="0.35">
      <c r="A42" t="str">
        <f>Tableau13[[#This Row],[Document d''achat]]&amp;Tableau13[[#This Row],[Poste]]</f>
        <v>450066560620</v>
      </c>
      <c r="B42" s="1" t="s">
        <v>2468</v>
      </c>
      <c r="C42" s="1" t="s">
        <v>97</v>
      </c>
      <c r="D42" s="1" t="s">
        <v>333</v>
      </c>
      <c r="E42" s="1" t="s">
        <v>2488</v>
      </c>
      <c r="F42" s="1" t="s">
        <v>2470</v>
      </c>
      <c r="G42" s="1" t="s">
        <v>215</v>
      </c>
      <c r="H42" s="1" t="s">
        <v>2471</v>
      </c>
      <c r="I42" s="1" t="s">
        <v>2621</v>
      </c>
      <c r="J42" s="1" t="s">
        <v>2473</v>
      </c>
      <c r="K42" s="1" t="s">
        <v>2474</v>
      </c>
      <c r="L42" s="1" t="s">
        <v>51</v>
      </c>
      <c r="M42" s="1" t="s">
        <v>2622</v>
      </c>
      <c r="N42" s="1" t="s">
        <v>217</v>
      </c>
      <c r="O42" s="1" t="s">
        <v>2407</v>
      </c>
      <c r="P42" s="1" t="s">
        <v>2476</v>
      </c>
      <c r="Q42" s="223">
        <v>3</v>
      </c>
      <c r="R42" s="3">
        <v>135</v>
      </c>
      <c r="S42" s="3">
        <v>405</v>
      </c>
      <c r="T42" s="3">
        <v>405</v>
      </c>
      <c r="U42" s="2">
        <v>43908</v>
      </c>
      <c r="V42" s="1" t="s">
        <v>2586</v>
      </c>
      <c r="W42" s="2">
        <v>44196</v>
      </c>
      <c r="X42" s="1" t="s">
        <v>2407</v>
      </c>
      <c r="Y42" s="1" t="s">
        <v>2407</v>
      </c>
      <c r="Z42" s="1" t="s">
        <v>2480</v>
      </c>
      <c r="AA42" s="1" t="s">
        <v>2489</v>
      </c>
      <c r="AB42" s="1" t="s">
        <v>2490</v>
      </c>
      <c r="AC42" s="1" t="s">
        <v>2491</v>
      </c>
      <c r="AD42" s="1" t="s">
        <v>2510</v>
      </c>
      <c r="AE42" s="2">
        <v>43910</v>
      </c>
      <c r="AF42" s="1" t="s">
        <v>2484</v>
      </c>
    </row>
    <row r="43" spans="1:32" x14ac:dyDescent="0.35">
      <c r="A43" t="str">
        <f>Tableau13[[#This Row],[Document d''achat]]&amp;Tableau13[[#This Row],[Poste]]</f>
        <v>450066560630</v>
      </c>
      <c r="B43" s="1" t="s">
        <v>2468</v>
      </c>
      <c r="C43" s="1" t="s">
        <v>97</v>
      </c>
      <c r="D43" s="1" t="s">
        <v>333</v>
      </c>
      <c r="E43" s="1" t="s">
        <v>2488</v>
      </c>
      <c r="F43" s="1" t="s">
        <v>2470</v>
      </c>
      <c r="G43" s="1" t="s">
        <v>215</v>
      </c>
      <c r="H43" s="1" t="s">
        <v>2471</v>
      </c>
      <c r="I43" s="1" t="s">
        <v>2621</v>
      </c>
      <c r="J43" s="1" t="s">
        <v>2473</v>
      </c>
      <c r="K43" s="1" t="s">
        <v>2474</v>
      </c>
      <c r="L43" s="1" t="s">
        <v>51</v>
      </c>
      <c r="M43" s="1" t="s">
        <v>2623</v>
      </c>
      <c r="N43" s="1" t="s">
        <v>222</v>
      </c>
      <c r="O43" s="1" t="s">
        <v>2407</v>
      </c>
      <c r="P43" s="1" t="s">
        <v>2476</v>
      </c>
      <c r="Q43" s="223">
        <v>2</v>
      </c>
      <c r="R43" s="3">
        <v>1459.01</v>
      </c>
      <c r="S43" s="3">
        <v>2918.01</v>
      </c>
      <c r="T43" s="3">
        <v>2918.01</v>
      </c>
      <c r="U43" s="2">
        <v>43908</v>
      </c>
      <c r="V43" s="1" t="s">
        <v>2586</v>
      </c>
      <c r="W43" s="2">
        <v>44196</v>
      </c>
      <c r="X43" s="1" t="s">
        <v>2407</v>
      </c>
      <c r="Y43" s="1" t="s">
        <v>2407</v>
      </c>
      <c r="Z43" s="1" t="s">
        <v>2480</v>
      </c>
      <c r="AA43" s="1" t="s">
        <v>2489</v>
      </c>
      <c r="AB43" s="1" t="s">
        <v>2490</v>
      </c>
      <c r="AC43" s="1" t="s">
        <v>2491</v>
      </c>
      <c r="AD43" s="1" t="s">
        <v>2510</v>
      </c>
      <c r="AE43" s="2">
        <v>43910</v>
      </c>
      <c r="AF43" s="1" t="s">
        <v>2484</v>
      </c>
    </row>
    <row r="44" spans="1:32" x14ac:dyDescent="0.35">
      <c r="A44" t="str">
        <f>Tableau13[[#This Row],[Document d''achat]]&amp;Tableau13[[#This Row],[Poste]]</f>
        <v>450066603710</v>
      </c>
      <c r="B44" s="1" t="s">
        <v>2468</v>
      </c>
      <c r="C44" s="1" t="s">
        <v>97</v>
      </c>
      <c r="D44" s="1" t="s">
        <v>337</v>
      </c>
      <c r="E44" s="1" t="s">
        <v>2488</v>
      </c>
      <c r="F44" s="1" t="s">
        <v>2470</v>
      </c>
      <c r="G44" s="1" t="s">
        <v>336</v>
      </c>
      <c r="H44" s="1" t="s">
        <v>2624</v>
      </c>
      <c r="I44" s="1" t="s">
        <v>2566</v>
      </c>
      <c r="J44" s="1" t="s">
        <v>2473</v>
      </c>
      <c r="K44" s="1" t="s">
        <v>2474</v>
      </c>
      <c r="L44" s="1" t="s">
        <v>51</v>
      </c>
      <c r="M44" s="1" t="s">
        <v>338</v>
      </c>
      <c r="N44" s="1" t="s">
        <v>88</v>
      </c>
      <c r="O44" s="1" t="s">
        <v>2407</v>
      </c>
      <c r="P44" s="1" t="s">
        <v>2407</v>
      </c>
      <c r="Q44" s="223">
        <v>1</v>
      </c>
      <c r="R44" s="3">
        <v>2550</v>
      </c>
      <c r="S44" s="3">
        <v>2550</v>
      </c>
      <c r="T44" s="3">
        <v>2550</v>
      </c>
      <c r="U44" s="2">
        <v>43911</v>
      </c>
      <c r="V44" s="1" t="s">
        <v>2500</v>
      </c>
      <c r="W44" s="2">
        <v>44196</v>
      </c>
      <c r="X44" s="1" t="s">
        <v>2407</v>
      </c>
      <c r="Y44" s="1" t="s">
        <v>2407</v>
      </c>
      <c r="Z44" s="1" t="s">
        <v>2493</v>
      </c>
      <c r="AA44" s="1" t="s">
        <v>2489</v>
      </c>
      <c r="AB44" s="1" t="s">
        <v>2490</v>
      </c>
      <c r="AC44" s="1" t="s">
        <v>2567</v>
      </c>
      <c r="AD44" s="1" t="s">
        <v>2510</v>
      </c>
      <c r="AE44" s="2">
        <v>43913</v>
      </c>
      <c r="AF44" s="1" t="s">
        <v>2484</v>
      </c>
    </row>
    <row r="45" spans="1:32" x14ac:dyDescent="0.35">
      <c r="A45" t="str">
        <f>Tableau13[[#This Row],[Document d''achat]]&amp;Tableau13[[#This Row],[Poste]]</f>
        <v>450066613110</v>
      </c>
      <c r="B45" s="1" t="s">
        <v>2468</v>
      </c>
      <c r="C45" s="1" t="s">
        <v>97</v>
      </c>
      <c r="D45" s="1" t="s">
        <v>341</v>
      </c>
      <c r="E45" s="1" t="s">
        <v>2488</v>
      </c>
      <c r="F45" s="1" t="s">
        <v>51</v>
      </c>
      <c r="G45" s="1" t="s">
        <v>340</v>
      </c>
      <c r="H45" s="1" t="s">
        <v>2625</v>
      </c>
      <c r="I45" s="1" t="s">
        <v>2626</v>
      </c>
      <c r="J45" s="1" t="s">
        <v>2473</v>
      </c>
      <c r="K45" s="1" t="s">
        <v>2474</v>
      </c>
      <c r="L45" s="1" t="s">
        <v>51</v>
      </c>
      <c r="M45" s="1" t="s">
        <v>342</v>
      </c>
      <c r="N45" s="1" t="s">
        <v>88</v>
      </c>
      <c r="O45" s="1" t="s">
        <v>2407</v>
      </c>
      <c r="P45" s="1" t="s">
        <v>2407</v>
      </c>
      <c r="Q45" s="223">
        <v>1</v>
      </c>
      <c r="R45" s="3">
        <v>3630</v>
      </c>
      <c r="S45" s="3">
        <v>3630</v>
      </c>
      <c r="T45" s="3">
        <v>3630</v>
      </c>
      <c r="U45" s="2">
        <v>43913</v>
      </c>
      <c r="V45" s="1" t="s">
        <v>2627</v>
      </c>
      <c r="W45" s="2">
        <v>44926</v>
      </c>
      <c r="X45" s="1" t="s">
        <v>2407</v>
      </c>
      <c r="Y45" s="1" t="s">
        <v>2407</v>
      </c>
      <c r="Z45" s="1" t="s">
        <v>2493</v>
      </c>
      <c r="AA45" s="1" t="s">
        <v>2489</v>
      </c>
      <c r="AB45" s="1" t="s">
        <v>2490</v>
      </c>
      <c r="AC45" s="1" t="s">
        <v>2533</v>
      </c>
      <c r="AD45" s="1" t="s">
        <v>2510</v>
      </c>
      <c r="AE45" s="2">
        <v>43913</v>
      </c>
      <c r="AF45" s="1" t="s">
        <v>2500</v>
      </c>
    </row>
    <row r="46" spans="1:32" x14ac:dyDescent="0.35">
      <c r="A46" t="str">
        <f>Tableau13[[#This Row],[Document d''achat]]&amp;Tableau13[[#This Row],[Poste]]</f>
        <v>450066635510</v>
      </c>
      <c r="B46" s="1" t="s">
        <v>2468</v>
      </c>
      <c r="C46" s="1" t="s">
        <v>97</v>
      </c>
      <c r="D46" s="1" t="s">
        <v>346</v>
      </c>
      <c r="E46" s="1" t="s">
        <v>2488</v>
      </c>
      <c r="F46" s="1" t="s">
        <v>51</v>
      </c>
      <c r="G46" s="1" t="s">
        <v>345</v>
      </c>
      <c r="H46" s="1" t="s">
        <v>2618</v>
      </c>
      <c r="I46" s="1" t="s">
        <v>2566</v>
      </c>
      <c r="J46" s="1" t="s">
        <v>2590</v>
      </c>
      <c r="K46" s="1" t="s">
        <v>2474</v>
      </c>
      <c r="L46" s="1" t="s">
        <v>103</v>
      </c>
      <c r="M46" s="1" t="s">
        <v>330</v>
      </c>
      <c r="N46" s="1" t="s">
        <v>88</v>
      </c>
      <c r="O46" s="1" t="s">
        <v>2407</v>
      </c>
      <c r="P46" s="1" t="s">
        <v>2407</v>
      </c>
      <c r="Q46" s="223">
        <v>1</v>
      </c>
      <c r="R46" s="3">
        <v>8349000</v>
      </c>
      <c r="S46" s="3">
        <v>8349000</v>
      </c>
      <c r="T46" s="3">
        <v>8349000</v>
      </c>
      <c r="U46" s="2">
        <v>43913</v>
      </c>
      <c r="V46" s="1" t="s">
        <v>2542</v>
      </c>
      <c r="W46" s="2">
        <v>44196</v>
      </c>
      <c r="X46" s="1" t="s">
        <v>2407</v>
      </c>
      <c r="Y46" s="1" t="s">
        <v>2407</v>
      </c>
      <c r="Z46" s="1" t="s">
        <v>2480</v>
      </c>
      <c r="AA46" s="1" t="s">
        <v>2489</v>
      </c>
      <c r="AB46" s="1" t="s">
        <v>2490</v>
      </c>
      <c r="AC46" s="1" t="s">
        <v>2567</v>
      </c>
      <c r="AD46" s="1" t="s">
        <v>2510</v>
      </c>
      <c r="AE46" s="2">
        <v>43914</v>
      </c>
      <c r="AF46" s="1" t="s">
        <v>2582</v>
      </c>
    </row>
    <row r="47" spans="1:32" x14ac:dyDescent="0.35">
      <c r="A47" t="str">
        <f>Tableau13[[#This Row],[Document d''achat]]&amp;Tableau13[[#This Row],[Poste]]</f>
        <v>450066643910</v>
      </c>
      <c r="B47" s="1" t="s">
        <v>2468</v>
      </c>
      <c r="C47" s="1" t="s">
        <v>86</v>
      </c>
      <c r="D47" s="1" t="s">
        <v>357</v>
      </c>
      <c r="E47" s="1" t="s">
        <v>2488</v>
      </c>
      <c r="F47" s="1" t="s">
        <v>51</v>
      </c>
      <c r="G47" s="1" t="s">
        <v>356</v>
      </c>
      <c r="H47" s="1" t="s">
        <v>2628</v>
      </c>
      <c r="I47" s="1" t="s">
        <v>2629</v>
      </c>
      <c r="J47" s="1" t="s">
        <v>2630</v>
      </c>
      <c r="K47" s="1" t="s">
        <v>2474</v>
      </c>
      <c r="L47" s="1" t="s">
        <v>51</v>
      </c>
      <c r="M47" s="1" t="s">
        <v>358</v>
      </c>
      <c r="N47" s="1" t="s">
        <v>88</v>
      </c>
      <c r="O47" s="1" t="s">
        <v>2407</v>
      </c>
      <c r="P47" s="1" t="s">
        <v>2407</v>
      </c>
      <c r="Q47" s="223">
        <v>1</v>
      </c>
      <c r="R47" s="3">
        <v>4000</v>
      </c>
      <c r="S47" s="3">
        <v>4000</v>
      </c>
      <c r="T47" s="3">
        <v>4000</v>
      </c>
      <c r="U47" s="2">
        <v>43914</v>
      </c>
      <c r="V47" s="1" t="s">
        <v>2516</v>
      </c>
      <c r="W47" s="2">
        <v>44926</v>
      </c>
      <c r="X47" s="1" t="s">
        <v>2407</v>
      </c>
      <c r="Y47" s="1" t="s">
        <v>2407</v>
      </c>
      <c r="Z47" s="1" t="s">
        <v>2493</v>
      </c>
      <c r="AA47" s="1" t="s">
        <v>2489</v>
      </c>
      <c r="AB47" s="1" t="s">
        <v>2490</v>
      </c>
      <c r="AC47" s="1" t="s">
        <v>2517</v>
      </c>
      <c r="AD47" s="1" t="s">
        <v>2503</v>
      </c>
      <c r="AE47" s="2">
        <v>43914</v>
      </c>
      <c r="AF47" s="1" t="s">
        <v>2484</v>
      </c>
    </row>
    <row r="48" spans="1:32" x14ac:dyDescent="0.35">
      <c r="A48" t="str">
        <f>Tableau13[[#This Row],[Document d''achat]]&amp;Tableau13[[#This Row],[Poste]]</f>
        <v>450066658810</v>
      </c>
      <c r="B48" s="1" t="s">
        <v>2468</v>
      </c>
      <c r="C48" s="1" t="s">
        <v>60</v>
      </c>
      <c r="D48" s="1" t="s">
        <v>317</v>
      </c>
      <c r="E48" s="1" t="s">
        <v>2476</v>
      </c>
      <c r="F48" s="1" t="s">
        <v>2470</v>
      </c>
      <c r="G48" s="1" t="s">
        <v>316</v>
      </c>
      <c r="H48" s="1" t="s">
        <v>2631</v>
      </c>
      <c r="I48" s="1" t="s">
        <v>2632</v>
      </c>
      <c r="J48" s="1" t="s">
        <v>2548</v>
      </c>
      <c r="K48" s="1" t="s">
        <v>2619</v>
      </c>
      <c r="L48" s="1" t="s">
        <v>103</v>
      </c>
      <c r="M48" s="1" t="s">
        <v>318</v>
      </c>
      <c r="N48" s="1" t="s">
        <v>88</v>
      </c>
      <c r="O48" s="1" t="s">
        <v>2633</v>
      </c>
      <c r="P48" s="1" t="s">
        <v>2407</v>
      </c>
      <c r="Q48" s="223">
        <v>10</v>
      </c>
      <c r="R48" s="3">
        <v>1379.8</v>
      </c>
      <c r="S48" s="3">
        <v>13797.99</v>
      </c>
      <c r="T48" s="3">
        <v>13797.99</v>
      </c>
      <c r="U48" s="2">
        <v>43914</v>
      </c>
      <c r="V48" s="1" t="s">
        <v>2550</v>
      </c>
      <c r="W48" s="2">
        <v>44926</v>
      </c>
      <c r="X48" s="1" t="s">
        <v>2478</v>
      </c>
      <c r="Y48" s="1" t="s">
        <v>2407</v>
      </c>
      <c r="Z48" s="1" t="s">
        <v>2493</v>
      </c>
      <c r="AA48" s="1" t="s">
        <v>2634</v>
      </c>
      <c r="AB48" s="1" t="s">
        <v>2490</v>
      </c>
      <c r="AC48" s="1" t="s">
        <v>2635</v>
      </c>
      <c r="AD48" s="1" t="s">
        <v>2483</v>
      </c>
      <c r="AE48" s="2"/>
      <c r="AF48" s="1" t="s">
        <v>2407</v>
      </c>
    </row>
    <row r="49" spans="1:32" x14ac:dyDescent="0.35">
      <c r="A49" t="str">
        <f>Tableau13[[#This Row],[Document d''achat]]&amp;Tableau13[[#This Row],[Poste]]</f>
        <v>450066667910</v>
      </c>
      <c r="B49" s="1" t="s">
        <v>2468</v>
      </c>
      <c r="C49" s="1" t="s">
        <v>97</v>
      </c>
      <c r="D49" s="1" t="s">
        <v>361</v>
      </c>
      <c r="E49" s="1" t="s">
        <v>2488</v>
      </c>
      <c r="F49" s="1" t="s">
        <v>51</v>
      </c>
      <c r="G49" s="1" t="s">
        <v>360</v>
      </c>
      <c r="H49" s="1" t="s">
        <v>2636</v>
      </c>
      <c r="I49" s="1" t="s">
        <v>2637</v>
      </c>
      <c r="J49" s="1" t="s">
        <v>2638</v>
      </c>
      <c r="K49" s="1" t="s">
        <v>2474</v>
      </c>
      <c r="L49" s="1" t="s">
        <v>51</v>
      </c>
      <c r="M49" s="1" t="s">
        <v>362</v>
      </c>
      <c r="N49" s="1" t="s">
        <v>88</v>
      </c>
      <c r="O49" s="1" t="s">
        <v>2407</v>
      </c>
      <c r="P49" s="1" t="s">
        <v>2407</v>
      </c>
      <c r="Q49" s="223">
        <v>1</v>
      </c>
      <c r="R49" s="3">
        <v>5739.2</v>
      </c>
      <c r="S49" s="3">
        <v>5739.2</v>
      </c>
      <c r="T49" s="3">
        <v>5739.2</v>
      </c>
      <c r="U49" s="2">
        <v>43915</v>
      </c>
      <c r="V49" s="1" t="s">
        <v>2477</v>
      </c>
      <c r="W49" s="2">
        <v>44926</v>
      </c>
      <c r="X49" s="1" t="s">
        <v>2407</v>
      </c>
      <c r="Y49" s="1" t="s">
        <v>2407</v>
      </c>
      <c r="Z49" s="1" t="s">
        <v>2493</v>
      </c>
      <c r="AA49" s="1" t="s">
        <v>2489</v>
      </c>
      <c r="AB49" s="1" t="s">
        <v>2490</v>
      </c>
      <c r="AC49" s="1" t="s">
        <v>2639</v>
      </c>
      <c r="AD49" s="1" t="s">
        <v>2510</v>
      </c>
      <c r="AE49" s="2">
        <v>43979</v>
      </c>
      <c r="AF49" s="1" t="s">
        <v>2484</v>
      </c>
    </row>
    <row r="50" spans="1:32" x14ac:dyDescent="0.35">
      <c r="A50" t="str">
        <f>Tableau13[[#This Row],[Document d''achat]]&amp;Tableau13[[#This Row],[Poste]]</f>
        <v>450066686810</v>
      </c>
      <c r="B50" s="1" t="s">
        <v>2468</v>
      </c>
      <c r="C50" s="1" t="s">
        <v>97</v>
      </c>
      <c r="D50" s="1" t="s">
        <v>369</v>
      </c>
      <c r="E50" s="1" t="s">
        <v>2488</v>
      </c>
      <c r="F50" s="1" t="s">
        <v>51</v>
      </c>
      <c r="G50" s="1" t="s">
        <v>368</v>
      </c>
      <c r="H50" s="1" t="s">
        <v>2640</v>
      </c>
      <c r="I50" s="1" t="s">
        <v>2566</v>
      </c>
      <c r="J50" s="1" t="s">
        <v>2590</v>
      </c>
      <c r="K50" s="1" t="s">
        <v>2474</v>
      </c>
      <c r="L50" s="1" t="s">
        <v>51</v>
      </c>
      <c r="M50" s="1" t="s">
        <v>330</v>
      </c>
      <c r="N50" s="1" t="s">
        <v>88</v>
      </c>
      <c r="O50" s="1" t="s">
        <v>2407</v>
      </c>
      <c r="P50" s="1" t="s">
        <v>2407</v>
      </c>
      <c r="Q50" s="223">
        <v>1</v>
      </c>
      <c r="R50" s="3">
        <v>1800000</v>
      </c>
      <c r="S50" s="3">
        <v>1800000</v>
      </c>
      <c r="T50" s="3">
        <v>1800000</v>
      </c>
      <c r="U50" s="2">
        <v>43916</v>
      </c>
      <c r="V50" s="1" t="s">
        <v>2542</v>
      </c>
      <c r="W50" s="2">
        <v>44196</v>
      </c>
      <c r="X50" s="1" t="s">
        <v>2407</v>
      </c>
      <c r="Y50" s="1" t="s">
        <v>2407</v>
      </c>
      <c r="Z50" s="1" t="s">
        <v>2480</v>
      </c>
      <c r="AA50" s="1" t="s">
        <v>2489</v>
      </c>
      <c r="AB50" s="1" t="s">
        <v>2490</v>
      </c>
      <c r="AC50" s="1" t="s">
        <v>2567</v>
      </c>
      <c r="AD50" s="1" t="s">
        <v>2510</v>
      </c>
      <c r="AE50" s="2">
        <v>43917</v>
      </c>
      <c r="AF50" s="1" t="s">
        <v>2641</v>
      </c>
    </row>
    <row r="51" spans="1:32" x14ac:dyDescent="0.35">
      <c r="A51" t="str">
        <f>Tableau13[[#This Row],[Document d''achat]]&amp;Tableau13[[#This Row],[Poste]]</f>
        <v>450066710410</v>
      </c>
      <c r="B51" s="1" t="s">
        <v>2468</v>
      </c>
      <c r="C51" s="1" t="s">
        <v>2642</v>
      </c>
      <c r="D51" s="1" t="s">
        <v>372</v>
      </c>
      <c r="E51" s="1" t="s">
        <v>2488</v>
      </c>
      <c r="F51" s="1" t="s">
        <v>2470</v>
      </c>
      <c r="G51" s="1" t="s">
        <v>371</v>
      </c>
      <c r="H51" s="1" t="s">
        <v>2643</v>
      </c>
      <c r="I51" s="1" t="s">
        <v>2644</v>
      </c>
      <c r="J51" s="1" t="s">
        <v>2473</v>
      </c>
      <c r="K51" s="1" t="s">
        <v>2474</v>
      </c>
      <c r="L51" s="1" t="s">
        <v>51</v>
      </c>
      <c r="M51" s="1" t="s">
        <v>373</v>
      </c>
      <c r="N51" s="1" t="s">
        <v>88</v>
      </c>
      <c r="O51" s="1" t="s">
        <v>2407</v>
      </c>
      <c r="P51" s="1" t="s">
        <v>2407</v>
      </c>
      <c r="Q51" s="223">
        <v>1</v>
      </c>
      <c r="R51" s="3">
        <v>269.45999999999998</v>
      </c>
      <c r="S51" s="3">
        <v>269.45999999999998</v>
      </c>
      <c r="T51" s="3">
        <v>269.45999999999998</v>
      </c>
      <c r="U51" s="2">
        <v>43917</v>
      </c>
      <c r="V51" s="1" t="s">
        <v>2645</v>
      </c>
      <c r="W51" s="2">
        <v>44196</v>
      </c>
      <c r="X51" s="1" t="s">
        <v>2407</v>
      </c>
      <c r="Y51" s="1" t="s">
        <v>2407</v>
      </c>
      <c r="Z51" s="1" t="s">
        <v>2493</v>
      </c>
      <c r="AA51" s="1" t="s">
        <v>2646</v>
      </c>
      <c r="AB51" s="1" t="s">
        <v>2490</v>
      </c>
      <c r="AC51" s="1" t="s">
        <v>2647</v>
      </c>
      <c r="AD51" s="1" t="s">
        <v>2492</v>
      </c>
      <c r="AE51" s="2">
        <v>43917</v>
      </c>
      <c r="AF51" s="1" t="s">
        <v>2484</v>
      </c>
    </row>
    <row r="52" spans="1:32" x14ac:dyDescent="0.35">
      <c r="A52" t="str">
        <f>Tableau13[[#This Row],[Document d''achat]]&amp;Tableau13[[#This Row],[Poste]]</f>
        <v>450066711310</v>
      </c>
      <c r="B52" s="1" t="s">
        <v>2468</v>
      </c>
      <c r="C52" s="1" t="s">
        <v>97</v>
      </c>
      <c r="D52" s="1" t="s">
        <v>385</v>
      </c>
      <c r="E52" s="1" t="s">
        <v>2488</v>
      </c>
      <c r="F52" s="1" t="s">
        <v>2470</v>
      </c>
      <c r="G52" s="1" t="s">
        <v>384</v>
      </c>
      <c r="H52" s="1" t="s">
        <v>2648</v>
      </c>
      <c r="I52" s="1" t="s">
        <v>2649</v>
      </c>
      <c r="J52" s="1" t="s">
        <v>2590</v>
      </c>
      <c r="K52" s="1" t="s">
        <v>2474</v>
      </c>
      <c r="L52" s="1" t="s">
        <v>103</v>
      </c>
      <c r="M52" s="1" t="s">
        <v>386</v>
      </c>
      <c r="N52" s="1" t="s">
        <v>88</v>
      </c>
      <c r="O52" s="1" t="s">
        <v>2407</v>
      </c>
      <c r="P52" s="1" t="s">
        <v>2407</v>
      </c>
      <c r="Q52" s="223">
        <v>1</v>
      </c>
      <c r="R52" s="3">
        <v>2500000</v>
      </c>
      <c r="S52" s="3">
        <v>2500000</v>
      </c>
      <c r="T52" s="3">
        <v>2500000</v>
      </c>
      <c r="U52" s="2">
        <v>43917</v>
      </c>
      <c r="V52" s="1" t="s">
        <v>2627</v>
      </c>
      <c r="W52" s="2">
        <v>44196</v>
      </c>
      <c r="X52" s="1" t="s">
        <v>2407</v>
      </c>
      <c r="Y52" s="1" t="s">
        <v>2407</v>
      </c>
      <c r="Z52" s="1" t="s">
        <v>2480</v>
      </c>
      <c r="AA52" s="1" t="s">
        <v>2489</v>
      </c>
      <c r="AB52" s="1" t="s">
        <v>2490</v>
      </c>
      <c r="AC52" s="1" t="s">
        <v>2567</v>
      </c>
      <c r="AD52" s="1" t="s">
        <v>2510</v>
      </c>
      <c r="AE52" s="2">
        <v>43922</v>
      </c>
      <c r="AF52" s="1" t="s">
        <v>2504</v>
      </c>
    </row>
    <row r="53" spans="1:32" x14ac:dyDescent="0.35">
      <c r="A53" t="str">
        <f>Tableau13[[#This Row],[Document d''achat]]&amp;Tableau13[[#This Row],[Poste]]</f>
        <v>450066711510</v>
      </c>
      <c r="B53" s="1" t="s">
        <v>2468</v>
      </c>
      <c r="C53" s="1" t="s">
        <v>97</v>
      </c>
      <c r="D53" s="1" t="s">
        <v>381</v>
      </c>
      <c r="E53" s="1" t="s">
        <v>2488</v>
      </c>
      <c r="F53" s="1" t="s">
        <v>2470</v>
      </c>
      <c r="G53" s="1" t="s">
        <v>380</v>
      </c>
      <c r="H53" s="1" t="s">
        <v>2650</v>
      </c>
      <c r="I53" s="1" t="s">
        <v>2651</v>
      </c>
      <c r="J53" s="1" t="s">
        <v>2590</v>
      </c>
      <c r="K53" s="1" t="s">
        <v>2474</v>
      </c>
      <c r="L53" s="1" t="s">
        <v>103</v>
      </c>
      <c r="M53" s="1" t="s">
        <v>382</v>
      </c>
      <c r="N53" s="1" t="s">
        <v>88</v>
      </c>
      <c r="O53" s="1" t="s">
        <v>2407</v>
      </c>
      <c r="P53" s="1" t="s">
        <v>2407</v>
      </c>
      <c r="Q53" s="223">
        <v>1</v>
      </c>
      <c r="R53" s="3">
        <v>117000</v>
      </c>
      <c r="S53" s="3">
        <v>117000</v>
      </c>
      <c r="T53" s="3">
        <v>117000</v>
      </c>
      <c r="U53" s="2">
        <v>43917</v>
      </c>
      <c r="V53" s="1" t="s">
        <v>2627</v>
      </c>
      <c r="W53" s="2">
        <v>44196</v>
      </c>
      <c r="X53" s="1" t="s">
        <v>2407</v>
      </c>
      <c r="Y53" s="1" t="s">
        <v>2407</v>
      </c>
      <c r="Z53" s="1" t="s">
        <v>2480</v>
      </c>
      <c r="AA53" s="1" t="s">
        <v>2489</v>
      </c>
      <c r="AB53" s="1" t="s">
        <v>2490</v>
      </c>
      <c r="AC53" s="1" t="s">
        <v>2567</v>
      </c>
      <c r="AD53" s="1" t="s">
        <v>2510</v>
      </c>
      <c r="AE53" s="2">
        <v>43922</v>
      </c>
      <c r="AF53" s="1" t="s">
        <v>2504</v>
      </c>
    </row>
    <row r="54" spans="1:32" x14ac:dyDescent="0.35">
      <c r="A54" t="str">
        <f>Tableau13[[#This Row],[Document d''achat]]&amp;Tableau13[[#This Row],[Poste]]</f>
        <v>450066712910</v>
      </c>
      <c r="B54" s="1" t="s">
        <v>2468</v>
      </c>
      <c r="C54" s="1" t="s">
        <v>86</v>
      </c>
      <c r="D54" s="1" t="s">
        <v>376</v>
      </c>
      <c r="E54" s="1" t="s">
        <v>2488</v>
      </c>
      <c r="F54" s="1" t="s">
        <v>51</v>
      </c>
      <c r="G54" s="1" t="s">
        <v>375</v>
      </c>
      <c r="H54" s="1" t="s">
        <v>2652</v>
      </c>
      <c r="I54" s="1" t="s">
        <v>2653</v>
      </c>
      <c r="J54" s="1" t="s">
        <v>2654</v>
      </c>
      <c r="K54" s="1" t="s">
        <v>2474</v>
      </c>
      <c r="L54" s="1" t="s">
        <v>103</v>
      </c>
      <c r="M54" s="1" t="s">
        <v>377</v>
      </c>
      <c r="N54" s="1" t="s">
        <v>88</v>
      </c>
      <c r="O54" s="1" t="s">
        <v>2407</v>
      </c>
      <c r="P54" s="1" t="s">
        <v>2407</v>
      </c>
      <c r="Q54" s="223">
        <v>1</v>
      </c>
      <c r="R54" s="3">
        <v>13946.9</v>
      </c>
      <c r="S54" s="3">
        <v>13946.9</v>
      </c>
      <c r="T54" s="3">
        <v>13946.9</v>
      </c>
      <c r="U54" s="2">
        <v>43917</v>
      </c>
      <c r="V54" s="1" t="s">
        <v>2516</v>
      </c>
      <c r="W54" s="2">
        <v>44926</v>
      </c>
      <c r="X54" s="1" t="s">
        <v>2407</v>
      </c>
      <c r="Y54" s="1" t="s">
        <v>2407</v>
      </c>
      <c r="Z54" s="1" t="s">
        <v>2493</v>
      </c>
      <c r="AA54" s="1" t="s">
        <v>2489</v>
      </c>
      <c r="AB54" s="1" t="s">
        <v>2490</v>
      </c>
      <c r="AC54" s="1" t="s">
        <v>2517</v>
      </c>
      <c r="AD54" s="1" t="s">
        <v>2503</v>
      </c>
      <c r="AE54" s="2">
        <v>43976</v>
      </c>
      <c r="AF54" s="1" t="s">
        <v>2582</v>
      </c>
    </row>
    <row r="55" spans="1:32" x14ac:dyDescent="0.35">
      <c r="A55" t="str">
        <f>Tableau13[[#This Row],[Document d''achat]]&amp;Tableau13[[#This Row],[Poste]]</f>
        <v>450066722010</v>
      </c>
      <c r="B55" s="1" t="s">
        <v>2468</v>
      </c>
      <c r="C55" s="1" t="s">
        <v>97</v>
      </c>
      <c r="D55" s="1" t="s">
        <v>390</v>
      </c>
      <c r="E55" s="1" t="s">
        <v>2488</v>
      </c>
      <c r="F55" s="1" t="s">
        <v>2470</v>
      </c>
      <c r="G55" s="1" t="s">
        <v>389</v>
      </c>
      <c r="H55" s="1" t="s">
        <v>2655</v>
      </c>
      <c r="I55" s="1" t="s">
        <v>2656</v>
      </c>
      <c r="J55" s="1" t="s">
        <v>2590</v>
      </c>
      <c r="K55" s="1" t="s">
        <v>2474</v>
      </c>
      <c r="L55" s="1" t="s">
        <v>103</v>
      </c>
      <c r="M55" s="1" t="s">
        <v>391</v>
      </c>
      <c r="N55" s="1" t="s">
        <v>88</v>
      </c>
      <c r="O55" s="1" t="s">
        <v>2407</v>
      </c>
      <c r="P55" s="1" t="s">
        <v>2407</v>
      </c>
      <c r="Q55" s="223">
        <v>1</v>
      </c>
      <c r="R55" s="3">
        <v>576000</v>
      </c>
      <c r="S55" s="3">
        <v>576000</v>
      </c>
      <c r="T55" s="3">
        <v>576000</v>
      </c>
      <c r="U55" s="2">
        <v>43917</v>
      </c>
      <c r="V55" s="1" t="s">
        <v>2627</v>
      </c>
      <c r="W55" s="2">
        <v>44196</v>
      </c>
      <c r="X55" s="1" t="s">
        <v>2407</v>
      </c>
      <c r="Y55" s="1" t="s">
        <v>2407</v>
      </c>
      <c r="Z55" s="1" t="s">
        <v>2480</v>
      </c>
      <c r="AA55" s="1" t="s">
        <v>2489</v>
      </c>
      <c r="AB55" s="1" t="s">
        <v>2490</v>
      </c>
      <c r="AC55" s="1" t="s">
        <v>2567</v>
      </c>
      <c r="AD55" s="1" t="s">
        <v>2510</v>
      </c>
      <c r="AE55" s="2">
        <v>43928</v>
      </c>
      <c r="AF55" s="1" t="s">
        <v>2504</v>
      </c>
    </row>
    <row r="56" spans="1:32" x14ac:dyDescent="0.35">
      <c r="A56" t="str">
        <f>Tableau13[[#This Row],[Document d''achat]]&amp;Tableau13[[#This Row],[Poste]]</f>
        <v>450066728910</v>
      </c>
      <c r="B56" s="1" t="s">
        <v>2468</v>
      </c>
      <c r="C56" s="1" t="s">
        <v>97</v>
      </c>
      <c r="D56" s="1" t="s">
        <v>398</v>
      </c>
      <c r="E56" s="1" t="s">
        <v>2488</v>
      </c>
      <c r="F56" s="1" t="s">
        <v>51</v>
      </c>
      <c r="G56" s="1" t="s">
        <v>397</v>
      </c>
      <c r="H56" s="1" t="s">
        <v>2657</v>
      </c>
      <c r="I56" s="1" t="s">
        <v>2617</v>
      </c>
      <c r="J56" s="1" t="s">
        <v>2473</v>
      </c>
      <c r="K56" s="1" t="s">
        <v>2474</v>
      </c>
      <c r="L56" s="1" t="s">
        <v>103</v>
      </c>
      <c r="M56" s="1" t="s">
        <v>399</v>
      </c>
      <c r="N56" s="1" t="s">
        <v>88</v>
      </c>
      <c r="O56" s="1" t="s">
        <v>2407</v>
      </c>
      <c r="P56" s="1" t="s">
        <v>2407</v>
      </c>
      <c r="Q56" s="223">
        <v>1</v>
      </c>
      <c r="R56" s="3">
        <v>27542.5</v>
      </c>
      <c r="S56" s="3">
        <v>27542.5</v>
      </c>
      <c r="T56" s="3">
        <v>27542.5</v>
      </c>
      <c r="U56" s="2">
        <v>43920</v>
      </c>
      <c r="V56" s="1" t="s">
        <v>2500</v>
      </c>
      <c r="W56" s="2">
        <v>44926</v>
      </c>
      <c r="X56" s="1" t="s">
        <v>2407</v>
      </c>
      <c r="Y56" s="1" t="s">
        <v>2407</v>
      </c>
      <c r="Z56" s="1" t="s">
        <v>2480</v>
      </c>
      <c r="AA56" s="1" t="s">
        <v>2489</v>
      </c>
      <c r="AB56" s="1" t="s">
        <v>2490</v>
      </c>
      <c r="AC56" s="1" t="s">
        <v>2567</v>
      </c>
      <c r="AD56" s="1" t="s">
        <v>2510</v>
      </c>
      <c r="AE56" s="2">
        <v>43971</v>
      </c>
      <c r="AF56" s="1" t="s">
        <v>2582</v>
      </c>
    </row>
    <row r="57" spans="1:32" x14ac:dyDescent="0.35">
      <c r="A57" t="str">
        <f>Tableau13[[#This Row],[Document d''achat]]&amp;Tableau13[[#This Row],[Poste]]</f>
        <v>450066751010</v>
      </c>
      <c r="B57" s="1" t="s">
        <v>2468</v>
      </c>
      <c r="C57" s="1" t="s">
        <v>97</v>
      </c>
      <c r="D57" s="1" t="s">
        <v>402</v>
      </c>
      <c r="E57" s="1" t="s">
        <v>2476</v>
      </c>
      <c r="F57" s="1" t="s">
        <v>2470</v>
      </c>
      <c r="G57" s="1" t="s">
        <v>401</v>
      </c>
      <c r="H57" s="1" t="s">
        <v>2658</v>
      </c>
      <c r="I57" s="1" t="s">
        <v>2659</v>
      </c>
      <c r="J57" s="1" t="s">
        <v>2473</v>
      </c>
      <c r="K57" s="1" t="s">
        <v>2474</v>
      </c>
      <c r="L57" s="1" t="s">
        <v>103</v>
      </c>
      <c r="M57" s="1" t="s">
        <v>403</v>
      </c>
      <c r="N57" s="1" t="s">
        <v>88</v>
      </c>
      <c r="O57" s="1" t="s">
        <v>2407</v>
      </c>
      <c r="P57" s="1" t="s">
        <v>2407</v>
      </c>
      <c r="Q57" s="223">
        <v>150000</v>
      </c>
      <c r="R57" s="3">
        <v>1.19</v>
      </c>
      <c r="S57" s="3">
        <v>17787</v>
      </c>
      <c r="T57" s="3">
        <v>17787</v>
      </c>
      <c r="U57" s="2">
        <v>43921</v>
      </c>
      <c r="V57" s="1" t="s">
        <v>2627</v>
      </c>
      <c r="W57" s="2">
        <v>44926</v>
      </c>
      <c r="X57" s="1" t="s">
        <v>2478</v>
      </c>
      <c r="Y57" s="1" t="s">
        <v>2407</v>
      </c>
      <c r="Z57" s="1" t="s">
        <v>2480</v>
      </c>
      <c r="AA57" s="1" t="s">
        <v>2489</v>
      </c>
      <c r="AB57" s="1" t="s">
        <v>2490</v>
      </c>
      <c r="AC57" s="1" t="s">
        <v>2567</v>
      </c>
      <c r="AD57" s="1" t="s">
        <v>2510</v>
      </c>
      <c r="AE57" s="2">
        <v>43921</v>
      </c>
      <c r="AF57" s="1" t="s">
        <v>2504</v>
      </c>
    </row>
    <row r="58" spans="1:32" x14ac:dyDescent="0.35">
      <c r="A58" t="str">
        <f>Tableau13[[#This Row],[Document d''achat]]&amp;Tableau13[[#This Row],[Poste]]</f>
        <v>450066770210</v>
      </c>
      <c r="B58" s="1" t="s">
        <v>2468</v>
      </c>
      <c r="C58" s="1" t="s">
        <v>97</v>
      </c>
      <c r="D58" s="1" t="s">
        <v>408</v>
      </c>
      <c r="E58" s="1" t="s">
        <v>2488</v>
      </c>
      <c r="F58" s="1" t="s">
        <v>2470</v>
      </c>
      <c r="G58" s="1" t="s">
        <v>407</v>
      </c>
      <c r="H58" s="1" t="s">
        <v>2660</v>
      </c>
      <c r="I58" s="1" t="s">
        <v>2661</v>
      </c>
      <c r="J58" s="1" t="s">
        <v>2590</v>
      </c>
      <c r="K58" s="1" t="s">
        <v>2474</v>
      </c>
      <c r="L58" s="1" t="s">
        <v>103</v>
      </c>
      <c r="M58" s="1" t="s">
        <v>409</v>
      </c>
      <c r="N58" s="1" t="s">
        <v>88</v>
      </c>
      <c r="O58" s="1" t="s">
        <v>2407</v>
      </c>
      <c r="P58" s="1" t="s">
        <v>2407</v>
      </c>
      <c r="Q58" s="223">
        <v>1</v>
      </c>
      <c r="R58" s="3">
        <v>16668.96</v>
      </c>
      <c r="S58" s="3">
        <v>16668.96</v>
      </c>
      <c r="T58" s="3">
        <v>16668.96</v>
      </c>
      <c r="U58" s="2">
        <v>43921</v>
      </c>
      <c r="V58" s="1" t="s">
        <v>2627</v>
      </c>
      <c r="W58" s="2">
        <v>44196</v>
      </c>
      <c r="X58" s="1" t="s">
        <v>2407</v>
      </c>
      <c r="Y58" s="1" t="s">
        <v>2407</v>
      </c>
      <c r="Z58" s="1" t="s">
        <v>2480</v>
      </c>
      <c r="AA58" s="1" t="s">
        <v>2489</v>
      </c>
      <c r="AB58" s="1" t="s">
        <v>2490</v>
      </c>
      <c r="AC58" s="1" t="s">
        <v>2567</v>
      </c>
      <c r="AD58" s="1" t="s">
        <v>2510</v>
      </c>
      <c r="AE58" s="2">
        <v>43942</v>
      </c>
      <c r="AF58" s="1" t="s">
        <v>2582</v>
      </c>
    </row>
    <row r="59" spans="1:32" x14ac:dyDescent="0.35">
      <c r="A59" t="str">
        <f>Tableau13[[#This Row],[Document d''achat]]&amp;Tableau13[[#This Row],[Poste]]</f>
        <v>450066770220</v>
      </c>
      <c r="B59" s="1" t="s">
        <v>2468</v>
      </c>
      <c r="C59" s="1" t="s">
        <v>97</v>
      </c>
      <c r="D59" s="1" t="s">
        <v>408</v>
      </c>
      <c r="E59" s="1" t="s">
        <v>2488</v>
      </c>
      <c r="F59" s="1" t="s">
        <v>2470</v>
      </c>
      <c r="G59" s="1" t="s">
        <v>407</v>
      </c>
      <c r="H59" s="1" t="s">
        <v>2660</v>
      </c>
      <c r="I59" s="1" t="s">
        <v>2661</v>
      </c>
      <c r="J59" s="1" t="s">
        <v>2590</v>
      </c>
      <c r="K59" s="1" t="s">
        <v>2474</v>
      </c>
      <c r="L59" s="1" t="s">
        <v>103</v>
      </c>
      <c r="M59" s="1" t="s">
        <v>411</v>
      </c>
      <c r="N59" s="1" t="s">
        <v>217</v>
      </c>
      <c r="O59" s="1" t="s">
        <v>2407</v>
      </c>
      <c r="P59" s="1" t="s">
        <v>2407</v>
      </c>
      <c r="Q59" s="223">
        <v>1</v>
      </c>
      <c r="R59" s="3">
        <v>22990</v>
      </c>
      <c r="S59" s="3">
        <v>22990</v>
      </c>
      <c r="T59" s="3">
        <v>22990</v>
      </c>
      <c r="U59" s="2">
        <v>43921</v>
      </c>
      <c r="V59" s="1" t="s">
        <v>2627</v>
      </c>
      <c r="W59" s="2">
        <v>44196</v>
      </c>
      <c r="X59" s="1" t="s">
        <v>2407</v>
      </c>
      <c r="Y59" s="1" t="s">
        <v>2407</v>
      </c>
      <c r="Z59" s="1" t="s">
        <v>2480</v>
      </c>
      <c r="AA59" s="1" t="s">
        <v>2489</v>
      </c>
      <c r="AB59" s="1" t="s">
        <v>2490</v>
      </c>
      <c r="AC59" s="1" t="s">
        <v>2567</v>
      </c>
      <c r="AD59" s="1" t="s">
        <v>2510</v>
      </c>
      <c r="AE59" s="2">
        <v>43942</v>
      </c>
      <c r="AF59" s="1" t="s">
        <v>2582</v>
      </c>
    </row>
    <row r="60" spans="1:32" x14ac:dyDescent="0.35">
      <c r="A60" t="str">
        <f>Tableau13[[#This Row],[Document d''achat]]&amp;Tableau13[[#This Row],[Poste]]</f>
        <v>450066772010</v>
      </c>
      <c r="B60" s="1" t="s">
        <v>2468</v>
      </c>
      <c r="C60" s="1" t="s">
        <v>97</v>
      </c>
      <c r="D60" s="1" t="s">
        <v>413</v>
      </c>
      <c r="E60" s="1" t="s">
        <v>2488</v>
      </c>
      <c r="F60" s="1" t="s">
        <v>2470</v>
      </c>
      <c r="G60" s="1" t="s">
        <v>407</v>
      </c>
      <c r="H60" s="1" t="s">
        <v>2660</v>
      </c>
      <c r="I60" s="1" t="s">
        <v>2662</v>
      </c>
      <c r="J60" s="1" t="s">
        <v>2590</v>
      </c>
      <c r="K60" s="1" t="s">
        <v>2474</v>
      </c>
      <c r="L60" s="1" t="s">
        <v>103</v>
      </c>
      <c r="M60" s="1" t="s">
        <v>414</v>
      </c>
      <c r="N60" s="1" t="s">
        <v>88</v>
      </c>
      <c r="O60" s="1" t="s">
        <v>2407</v>
      </c>
      <c r="P60" s="1" t="s">
        <v>2407</v>
      </c>
      <c r="Q60" s="223">
        <v>1</v>
      </c>
      <c r="R60" s="3">
        <v>34680</v>
      </c>
      <c r="S60" s="3">
        <v>34680</v>
      </c>
      <c r="T60" s="3">
        <v>34680</v>
      </c>
      <c r="U60" s="2">
        <v>43921</v>
      </c>
      <c r="V60" s="1" t="s">
        <v>2627</v>
      </c>
      <c r="W60" s="2">
        <v>44196</v>
      </c>
      <c r="X60" s="1" t="s">
        <v>2407</v>
      </c>
      <c r="Y60" s="1" t="s">
        <v>2407</v>
      </c>
      <c r="Z60" s="1" t="s">
        <v>2480</v>
      </c>
      <c r="AA60" s="1" t="s">
        <v>2489</v>
      </c>
      <c r="AB60" s="1" t="s">
        <v>2490</v>
      </c>
      <c r="AC60" s="1" t="s">
        <v>2567</v>
      </c>
      <c r="AD60" s="1" t="s">
        <v>2510</v>
      </c>
      <c r="AE60" s="2">
        <v>43922</v>
      </c>
      <c r="AF60" s="1" t="s">
        <v>2504</v>
      </c>
    </row>
    <row r="61" spans="1:32" x14ac:dyDescent="0.35">
      <c r="A61" t="str">
        <f>Tableau13[[#This Row],[Document d''achat]]&amp;Tableau13[[#This Row],[Poste]]</f>
        <v>450066785410</v>
      </c>
      <c r="B61" s="1" t="s">
        <v>2468</v>
      </c>
      <c r="C61" s="1" t="s">
        <v>86</v>
      </c>
      <c r="D61" s="1" t="s">
        <v>443</v>
      </c>
      <c r="E61" s="1" t="s">
        <v>2488</v>
      </c>
      <c r="F61" s="1" t="s">
        <v>51</v>
      </c>
      <c r="G61" s="1" t="s">
        <v>301</v>
      </c>
      <c r="H61" s="1" t="s">
        <v>2600</v>
      </c>
      <c r="I61" s="1" t="s">
        <v>2601</v>
      </c>
      <c r="J61" s="1" t="s">
        <v>2590</v>
      </c>
      <c r="K61" s="1" t="s">
        <v>2474</v>
      </c>
      <c r="L61" s="1" t="s">
        <v>103</v>
      </c>
      <c r="M61" s="1" t="s">
        <v>444</v>
      </c>
      <c r="N61" s="1" t="s">
        <v>88</v>
      </c>
      <c r="O61" s="1" t="s">
        <v>2407</v>
      </c>
      <c r="P61" s="1" t="s">
        <v>2407</v>
      </c>
      <c r="Q61" s="223">
        <v>1</v>
      </c>
      <c r="R61" s="3">
        <v>144036.48000000001</v>
      </c>
      <c r="S61" s="3">
        <v>144036.48000000001</v>
      </c>
      <c r="T61" s="3">
        <v>144036.48000000001</v>
      </c>
      <c r="U61" s="2">
        <v>43922</v>
      </c>
      <c r="V61" s="1" t="s">
        <v>2516</v>
      </c>
      <c r="W61" s="2">
        <v>44926</v>
      </c>
      <c r="X61" s="1" t="s">
        <v>2407</v>
      </c>
      <c r="Y61" s="1" t="s">
        <v>2407</v>
      </c>
      <c r="Z61" s="1" t="s">
        <v>2493</v>
      </c>
      <c r="AA61" s="1" t="s">
        <v>2489</v>
      </c>
      <c r="AB61" s="1" t="s">
        <v>2490</v>
      </c>
      <c r="AC61" s="1" t="s">
        <v>2602</v>
      </c>
      <c r="AD61" s="1" t="s">
        <v>2503</v>
      </c>
      <c r="AE61" s="2">
        <v>43999</v>
      </c>
      <c r="AF61" s="1" t="s">
        <v>2504</v>
      </c>
    </row>
    <row r="62" spans="1:32" x14ac:dyDescent="0.35">
      <c r="A62" t="str">
        <f>Tableau13[[#This Row],[Document d''achat]]&amp;Tableau13[[#This Row],[Poste]]</f>
        <v>450066785420</v>
      </c>
      <c r="B62" s="1" t="s">
        <v>2468</v>
      </c>
      <c r="C62" s="1" t="s">
        <v>150</v>
      </c>
      <c r="D62" s="1" t="s">
        <v>443</v>
      </c>
      <c r="E62" s="1" t="s">
        <v>2488</v>
      </c>
      <c r="F62" s="1" t="s">
        <v>51</v>
      </c>
      <c r="G62" s="1" t="s">
        <v>301</v>
      </c>
      <c r="H62" s="1" t="s">
        <v>2600</v>
      </c>
      <c r="I62" s="1" t="s">
        <v>2601</v>
      </c>
      <c r="J62" s="1" t="s">
        <v>2590</v>
      </c>
      <c r="K62" s="1" t="s">
        <v>2474</v>
      </c>
      <c r="L62" s="1" t="s">
        <v>103</v>
      </c>
      <c r="M62" s="1" t="s">
        <v>445</v>
      </c>
      <c r="N62" s="1" t="s">
        <v>217</v>
      </c>
      <c r="O62" s="1" t="s">
        <v>2407</v>
      </c>
      <c r="P62" s="1" t="s">
        <v>2407</v>
      </c>
      <c r="Q62" s="223">
        <v>1</v>
      </c>
      <c r="R62" s="3">
        <v>144036.48000000001</v>
      </c>
      <c r="S62" s="3">
        <v>144036.48000000001</v>
      </c>
      <c r="T62" s="3">
        <v>144036.48000000001</v>
      </c>
      <c r="U62" s="2">
        <v>43922</v>
      </c>
      <c r="V62" s="1" t="s">
        <v>2516</v>
      </c>
      <c r="W62" s="2">
        <v>44926</v>
      </c>
      <c r="X62" s="1" t="s">
        <v>2407</v>
      </c>
      <c r="Y62" s="1" t="s">
        <v>2407</v>
      </c>
      <c r="Z62" s="1" t="s">
        <v>2493</v>
      </c>
      <c r="AA62" s="1" t="s">
        <v>2489</v>
      </c>
      <c r="AB62" s="1" t="s">
        <v>2490</v>
      </c>
      <c r="AC62" s="1" t="s">
        <v>2602</v>
      </c>
      <c r="AD62" s="1" t="s">
        <v>2503</v>
      </c>
      <c r="AE62" s="2">
        <v>43999</v>
      </c>
      <c r="AF62" s="1" t="s">
        <v>2504</v>
      </c>
    </row>
    <row r="63" spans="1:32" x14ac:dyDescent="0.35">
      <c r="A63" t="str">
        <f>Tableau13[[#This Row],[Document d''achat]]&amp;Tableau13[[#This Row],[Poste]]</f>
        <v>450066786510</v>
      </c>
      <c r="B63" s="1" t="s">
        <v>2468</v>
      </c>
      <c r="C63" s="1" t="s">
        <v>97</v>
      </c>
      <c r="D63" s="1" t="s">
        <v>440</v>
      </c>
      <c r="E63" s="1" t="s">
        <v>2488</v>
      </c>
      <c r="F63" s="1" t="s">
        <v>51</v>
      </c>
      <c r="G63" s="1" t="s">
        <v>439</v>
      </c>
      <c r="H63" s="1" t="s">
        <v>2663</v>
      </c>
      <c r="I63" s="1" t="s">
        <v>2664</v>
      </c>
      <c r="J63" s="1" t="s">
        <v>2580</v>
      </c>
      <c r="K63" s="1" t="s">
        <v>2474</v>
      </c>
      <c r="L63" s="1" t="s">
        <v>103</v>
      </c>
      <c r="M63" s="1" t="s">
        <v>441</v>
      </c>
      <c r="N63" s="1" t="s">
        <v>88</v>
      </c>
      <c r="O63" s="1" t="s">
        <v>2407</v>
      </c>
      <c r="P63" s="1" t="s">
        <v>2407</v>
      </c>
      <c r="Q63" s="223">
        <v>1</v>
      </c>
      <c r="R63" s="3">
        <v>1142892.1399999999</v>
      </c>
      <c r="S63" s="3">
        <v>1142892.1399999999</v>
      </c>
      <c r="T63" s="3">
        <v>1142892.1399999999</v>
      </c>
      <c r="U63" s="2">
        <v>43922</v>
      </c>
      <c r="V63" s="1" t="s">
        <v>2500</v>
      </c>
      <c r="W63" s="2">
        <v>44926</v>
      </c>
      <c r="X63" s="1" t="s">
        <v>2407</v>
      </c>
      <c r="Y63" s="1" t="s">
        <v>2407</v>
      </c>
      <c r="Z63" s="1" t="s">
        <v>2480</v>
      </c>
      <c r="AA63" s="1" t="s">
        <v>2489</v>
      </c>
      <c r="AB63" s="1" t="s">
        <v>2490</v>
      </c>
      <c r="AC63" s="1" t="s">
        <v>2567</v>
      </c>
      <c r="AD63" s="1" t="s">
        <v>2510</v>
      </c>
      <c r="AE63" s="2">
        <v>43980</v>
      </c>
      <c r="AF63" s="1" t="s">
        <v>2504</v>
      </c>
    </row>
    <row r="64" spans="1:32" x14ac:dyDescent="0.35">
      <c r="A64" t="str">
        <f>Tableau13[[#This Row],[Document d''achat]]&amp;Tableau13[[#This Row],[Poste]]</f>
        <v>450066787210</v>
      </c>
      <c r="B64" s="1" t="s">
        <v>2468</v>
      </c>
      <c r="C64" s="1" t="s">
        <v>97</v>
      </c>
      <c r="D64" s="1" t="s">
        <v>432</v>
      </c>
      <c r="E64" s="1" t="s">
        <v>2488</v>
      </c>
      <c r="F64" s="1" t="s">
        <v>2470</v>
      </c>
      <c r="G64" s="1" t="s">
        <v>431</v>
      </c>
      <c r="H64" s="1" t="s">
        <v>2665</v>
      </c>
      <c r="I64" s="1" t="s">
        <v>2666</v>
      </c>
      <c r="J64" s="1" t="s">
        <v>2590</v>
      </c>
      <c r="K64" s="1" t="s">
        <v>2474</v>
      </c>
      <c r="L64" s="1" t="s">
        <v>103</v>
      </c>
      <c r="M64" s="1" t="s">
        <v>433</v>
      </c>
      <c r="N64" s="1" t="s">
        <v>88</v>
      </c>
      <c r="O64" s="1" t="s">
        <v>2407</v>
      </c>
      <c r="P64" s="1" t="s">
        <v>2407</v>
      </c>
      <c r="Q64" s="223">
        <v>1</v>
      </c>
      <c r="R64" s="3">
        <v>150000</v>
      </c>
      <c r="S64" s="3">
        <v>150000</v>
      </c>
      <c r="T64" s="3">
        <v>150000</v>
      </c>
      <c r="U64" s="2">
        <v>43922</v>
      </c>
      <c r="V64" s="1" t="s">
        <v>2627</v>
      </c>
      <c r="W64" s="2">
        <v>44196</v>
      </c>
      <c r="X64" s="1" t="s">
        <v>2407</v>
      </c>
      <c r="Y64" s="1" t="s">
        <v>2407</v>
      </c>
      <c r="Z64" s="1" t="s">
        <v>2480</v>
      </c>
      <c r="AA64" s="1" t="s">
        <v>2489</v>
      </c>
      <c r="AB64" s="1" t="s">
        <v>2490</v>
      </c>
      <c r="AC64" s="1" t="s">
        <v>2567</v>
      </c>
      <c r="AD64" s="1" t="s">
        <v>2510</v>
      </c>
      <c r="AE64" s="2">
        <v>43923</v>
      </c>
      <c r="AF64" s="1" t="s">
        <v>2504</v>
      </c>
    </row>
    <row r="65" spans="1:32" x14ac:dyDescent="0.35">
      <c r="A65" t="str">
        <f>Tableau13[[#This Row],[Document d''achat]]&amp;Tableau13[[#This Row],[Poste]]</f>
        <v>450066801110</v>
      </c>
      <c r="B65" s="1" t="s">
        <v>2496</v>
      </c>
      <c r="C65" s="1" t="s">
        <v>2539</v>
      </c>
      <c r="D65" s="1" t="s">
        <v>417</v>
      </c>
      <c r="E65" s="1" t="s">
        <v>2488</v>
      </c>
      <c r="F65" s="1" t="s">
        <v>2470</v>
      </c>
      <c r="G65" s="1" t="s">
        <v>416</v>
      </c>
      <c r="H65" s="1" t="s">
        <v>2667</v>
      </c>
      <c r="I65" s="1" t="s">
        <v>2668</v>
      </c>
      <c r="J65" s="1" t="s">
        <v>2548</v>
      </c>
      <c r="K65" s="1" t="s">
        <v>2474</v>
      </c>
      <c r="L65" s="1" t="s">
        <v>51</v>
      </c>
      <c r="M65" s="1" t="s">
        <v>418</v>
      </c>
      <c r="N65" s="1" t="s">
        <v>88</v>
      </c>
      <c r="O65" s="1" t="s">
        <v>2407</v>
      </c>
      <c r="P65" s="1" t="s">
        <v>2407</v>
      </c>
      <c r="Q65" s="223">
        <v>1</v>
      </c>
      <c r="R65" s="3">
        <v>780.01</v>
      </c>
      <c r="S65" s="3">
        <v>780.01</v>
      </c>
      <c r="T65" s="3">
        <v>780.01</v>
      </c>
      <c r="U65" s="2">
        <v>43922</v>
      </c>
      <c r="V65" s="1" t="s">
        <v>2669</v>
      </c>
      <c r="W65" s="2">
        <v>44196</v>
      </c>
      <c r="X65" s="1" t="s">
        <v>2407</v>
      </c>
      <c r="Y65" s="1" t="s">
        <v>2407</v>
      </c>
      <c r="Z65" s="1" t="s">
        <v>2480</v>
      </c>
      <c r="AA65" s="1" t="s">
        <v>2543</v>
      </c>
      <c r="AB65" s="1" t="s">
        <v>2490</v>
      </c>
      <c r="AC65" s="1" t="s">
        <v>2491</v>
      </c>
      <c r="AD65" s="1" t="s">
        <v>2492</v>
      </c>
      <c r="AE65" s="2">
        <v>43924</v>
      </c>
      <c r="AF65" s="1" t="s">
        <v>2484</v>
      </c>
    </row>
    <row r="66" spans="1:32" x14ac:dyDescent="0.35">
      <c r="A66" t="str">
        <f>Tableau13[[#This Row],[Document d''achat]]&amp;Tableau13[[#This Row],[Poste]]</f>
        <v>450066801120</v>
      </c>
      <c r="B66" s="1" t="s">
        <v>2496</v>
      </c>
      <c r="C66" s="1" t="s">
        <v>2539</v>
      </c>
      <c r="D66" s="1" t="s">
        <v>417</v>
      </c>
      <c r="E66" s="1" t="s">
        <v>2488</v>
      </c>
      <c r="F66" s="1" t="s">
        <v>2470</v>
      </c>
      <c r="G66" s="1" t="s">
        <v>416</v>
      </c>
      <c r="H66" s="1" t="s">
        <v>2667</v>
      </c>
      <c r="I66" s="1" t="s">
        <v>2668</v>
      </c>
      <c r="J66" s="1" t="s">
        <v>2548</v>
      </c>
      <c r="K66" s="1" t="s">
        <v>2474</v>
      </c>
      <c r="L66" s="1" t="s">
        <v>51</v>
      </c>
      <c r="M66" s="1" t="s">
        <v>419</v>
      </c>
      <c r="N66" s="1" t="s">
        <v>217</v>
      </c>
      <c r="O66" s="1" t="s">
        <v>2407</v>
      </c>
      <c r="P66" s="1" t="s">
        <v>2407</v>
      </c>
      <c r="Q66" s="223">
        <v>1</v>
      </c>
      <c r="R66" s="3">
        <v>1032.95</v>
      </c>
      <c r="S66" s="3">
        <v>1032.95</v>
      </c>
      <c r="T66" s="3">
        <v>1032.95</v>
      </c>
      <c r="U66" s="2">
        <v>43922</v>
      </c>
      <c r="V66" s="1" t="s">
        <v>2669</v>
      </c>
      <c r="W66" s="2">
        <v>44196</v>
      </c>
      <c r="X66" s="1" t="s">
        <v>2407</v>
      </c>
      <c r="Y66" s="1" t="s">
        <v>2407</v>
      </c>
      <c r="Z66" s="1" t="s">
        <v>2480</v>
      </c>
      <c r="AA66" s="1" t="s">
        <v>2543</v>
      </c>
      <c r="AB66" s="1" t="s">
        <v>2490</v>
      </c>
      <c r="AC66" s="1" t="s">
        <v>2491</v>
      </c>
      <c r="AD66" s="1" t="s">
        <v>2492</v>
      </c>
      <c r="AE66" s="2">
        <v>43924</v>
      </c>
      <c r="AF66" s="1" t="s">
        <v>2484</v>
      </c>
    </row>
    <row r="67" spans="1:32" x14ac:dyDescent="0.35">
      <c r="A67" t="str">
        <f>Tableau13[[#This Row],[Document d''achat]]&amp;Tableau13[[#This Row],[Poste]]</f>
        <v>450066801130</v>
      </c>
      <c r="B67" s="1" t="s">
        <v>2496</v>
      </c>
      <c r="C67" s="1" t="s">
        <v>2539</v>
      </c>
      <c r="D67" s="1" t="s">
        <v>417</v>
      </c>
      <c r="E67" s="1" t="s">
        <v>2488</v>
      </c>
      <c r="F67" s="1" t="s">
        <v>2470</v>
      </c>
      <c r="G67" s="1" t="s">
        <v>416</v>
      </c>
      <c r="H67" s="1" t="s">
        <v>2667</v>
      </c>
      <c r="I67" s="1" t="s">
        <v>2668</v>
      </c>
      <c r="J67" s="1" t="s">
        <v>2548</v>
      </c>
      <c r="K67" s="1" t="s">
        <v>2474</v>
      </c>
      <c r="L67" s="1" t="s">
        <v>51</v>
      </c>
      <c r="M67" s="1" t="s">
        <v>420</v>
      </c>
      <c r="N67" s="1" t="s">
        <v>222</v>
      </c>
      <c r="O67" s="1" t="s">
        <v>2407</v>
      </c>
      <c r="P67" s="1" t="s">
        <v>2407</v>
      </c>
      <c r="Q67" s="223">
        <v>1</v>
      </c>
      <c r="R67" s="3">
        <v>294.85000000000002</v>
      </c>
      <c r="S67" s="3">
        <v>294.85000000000002</v>
      </c>
      <c r="T67" s="3">
        <v>294.85000000000002</v>
      </c>
      <c r="U67" s="2">
        <v>43922</v>
      </c>
      <c r="V67" s="1" t="s">
        <v>2669</v>
      </c>
      <c r="W67" s="2">
        <v>44196</v>
      </c>
      <c r="X67" s="1" t="s">
        <v>2407</v>
      </c>
      <c r="Y67" s="1" t="s">
        <v>2407</v>
      </c>
      <c r="Z67" s="1" t="s">
        <v>2480</v>
      </c>
      <c r="AA67" s="1" t="s">
        <v>2543</v>
      </c>
      <c r="AB67" s="1" t="s">
        <v>2490</v>
      </c>
      <c r="AC67" s="1" t="s">
        <v>2491</v>
      </c>
      <c r="AD67" s="1" t="s">
        <v>2492</v>
      </c>
      <c r="AE67" s="2">
        <v>43924</v>
      </c>
      <c r="AF67" s="1" t="s">
        <v>2484</v>
      </c>
    </row>
    <row r="68" spans="1:32" x14ac:dyDescent="0.35">
      <c r="A68" t="str">
        <f>Tableau13[[#This Row],[Document d''achat]]&amp;Tableau13[[#This Row],[Poste]]</f>
        <v>450066801140</v>
      </c>
      <c r="B68" s="1" t="s">
        <v>2496</v>
      </c>
      <c r="C68" s="1" t="s">
        <v>2539</v>
      </c>
      <c r="D68" s="1" t="s">
        <v>417</v>
      </c>
      <c r="E68" s="1" t="s">
        <v>2488</v>
      </c>
      <c r="F68" s="1" t="s">
        <v>2470</v>
      </c>
      <c r="G68" s="1" t="s">
        <v>416</v>
      </c>
      <c r="H68" s="1" t="s">
        <v>2667</v>
      </c>
      <c r="I68" s="1" t="s">
        <v>2668</v>
      </c>
      <c r="J68" s="1" t="s">
        <v>2548</v>
      </c>
      <c r="K68" s="1" t="s">
        <v>2474</v>
      </c>
      <c r="L68" s="1" t="s">
        <v>51</v>
      </c>
      <c r="M68" s="1" t="s">
        <v>422</v>
      </c>
      <c r="N68" s="1" t="s">
        <v>421</v>
      </c>
      <c r="O68" s="1" t="s">
        <v>2407</v>
      </c>
      <c r="P68" s="1" t="s">
        <v>2407</v>
      </c>
      <c r="Q68" s="223">
        <v>1</v>
      </c>
      <c r="R68" s="3">
        <v>470.97</v>
      </c>
      <c r="S68" s="3">
        <v>470.97</v>
      </c>
      <c r="T68" s="3">
        <v>470.97</v>
      </c>
      <c r="U68" s="2">
        <v>43922</v>
      </c>
      <c r="V68" s="1" t="s">
        <v>2669</v>
      </c>
      <c r="W68" s="2">
        <v>44196</v>
      </c>
      <c r="X68" s="1" t="s">
        <v>2407</v>
      </c>
      <c r="Y68" s="1" t="s">
        <v>2407</v>
      </c>
      <c r="Z68" s="1" t="s">
        <v>2480</v>
      </c>
      <c r="AA68" s="1" t="s">
        <v>2543</v>
      </c>
      <c r="AB68" s="1" t="s">
        <v>2490</v>
      </c>
      <c r="AC68" s="1" t="s">
        <v>2491</v>
      </c>
      <c r="AD68" s="1" t="s">
        <v>2492</v>
      </c>
      <c r="AE68" s="2">
        <v>43924</v>
      </c>
      <c r="AF68" s="1" t="s">
        <v>2484</v>
      </c>
    </row>
    <row r="69" spans="1:32" x14ac:dyDescent="0.35">
      <c r="A69" t="str">
        <f>Tableau13[[#This Row],[Document d''achat]]&amp;Tableau13[[#This Row],[Poste]]</f>
        <v>450066801150</v>
      </c>
      <c r="B69" s="1" t="s">
        <v>2496</v>
      </c>
      <c r="C69" s="1" t="s">
        <v>2539</v>
      </c>
      <c r="D69" s="1" t="s">
        <v>417</v>
      </c>
      <c r="E69" s="1" t="s">
        <v>2488</v>
      </c>
      <c r="F69" s="1" t="s">
        <v>2470</v>
      </c>
      <c r="G69" s="1" t="s">
        <v>416</v>
      </c>
      <c r="H69" s="1" t="s">
        <v>2667</v>
      </c>
      <c r="I69" s="1" t="s">
        <v>2668</v>
      </c>
      <c r="J69" s="1" t="s">
        <v>2548</v>
      </c>
      <c r="K69" s="1" t="s">
        <v>2474</v>
      </c>
      <c r="L69" s="1" t="s">
        <v>51</v>
      </c>
      <c r="M69" s="1" t="s">
        <v>424</v>
      </c>
      <c r="N69" s="1" t="s">
        <v>423</v>
      </c>
      <c r="O69" s="1" t="s">
        <v>2407</v>
      </c>
      <c r="P69" s="1" t="s">
        <v>2407</v>
      </c>
      <c r="Q69" s="223">
        <v>1</v>
      </c>
      <c r="R69" s="3">
        <v>44.17</v>
      </c>
      <c r="S69" s="3">
        <v>44.17</v>
      </c>
      <c r="T69" s="3">
        <v>44.17</v>
      </c>
      <c r="U69" s="2">
        <v>43922</v>
      </c>
      <c r="V69" s="1" t="s">
        <v>2669</v>
      </c>
      <c r="W69" s="2">
        <v>44196</v>
      </c>
      <c r="X69" s="1" t="s">
        <v>2407</v>
      </c>
      <c r="Y69" s="1" t="s">
        <v>2407</v>
      </c>
      <c r="Z69" s="1" t="s">
        <v>2480</v>
      </c>
      <c r="AA69" s="1" t="s">
        <v>2543</v>
      </c>
      <c r="AB69" s="1" t="s">
        <v>2490</v>
      </c>
      <c r="AC69" s="1" t="s">
        <v>2491</v>
      </c>
      <c r="AD69" s="1" t="s">
        <v>2492</v>
      </c>
      <c r="AE69" s="2">
        <v>43924</v>
      </c>
      <c r="AF69" s="1" t="s">
        <v>2484</v>
      </c>
    </row>
    <row r="70" spans="1:32" x14ac:dyDescent="0.35">
      <c r="A70" t="str">
        <f>Tableau13[[#This Row],[Document d''achat]]&amp;Tableau13[[#This Row],[Poste]]</f>
        <v>450066802410</v>
      </c>
      <c r="B70" s="1" t="s">
        <v>2468</v>
      </c>
      <c r="C70" s="1" t="s">
        <v>2539</v>
      </c>
      <c r="D70" s="1" t="s">
        <v>427</v>
      </c>
      <c r="E70" s="1" t="s">
        <v>2488</v>
      </c>
      <c r="F70" s="1" t="s">
        <v>2470</v>
      </c>
      <c r="G70" s="1" t="s">
        <v>426</v>
      </c>
      <c r="H70" s="1" t="s">
        <v>2670</v>
      </c>
      <c r="I70" s="1" t="s">
        <v>2671</v>
      </c>
      <c r="J70" s="1" t="s">
        <v>2473</v>
      </c>
      <c r="K70" s="1" t="s">
        <v>2474</v>
      </c>
      <c r="L70" s="1" t="s">
        <v>51</v>
      </c>
      <c r="M70" s="1" t="s">
        <v>428</v>
      </c>
      <c r="N70" s="1" t="s">
        <v>88</v>
      </c>
      <c r="O70" s="1" t="s">
        <v>2407</v>
      </c>
      <c r="P70" s="1" t="s">
        <v>2407</v>
      </c>
      <c r="Q70" s="223">
        <v>1</v>
      </c>
      <c r="R70" s="3">
        <v>475.1</v>
      </c>
      <c r="S70" s="3">
        <v>475.1</v>
      </c>
      <c r="T70" s="3">
        <v>475.1</v>
      </c>
      <c r="U70" s="2">
        <v>43922</v>
      </c>
      <c r="V70" s="1" t="s">
        <v>2672</v>
      </c>
      <c r="W70" s="2">
        <v>44196</v>
      </c>
      <c r="X70" s="1" t="s">
        <v>2407</v>
      </c>
      <c r="Y70" s="1" t="s">
        <v>2407</v>
      </c>
      <c r="Z70" s="1" t="s">
        <v>2493</v>
      </c>
      <c r="AA70" s="1" t="s">
        <v>2543</v>
      </c>
      <c r="AB70" s="1" t="s">
        <v>2490</v>
      </c>
      <c r="AC70" s="1" t="s">
        <v>2491</v>
      </c>
      <c r="AD70" s="1" t="s">
        <v>2492</v>
      </c>
      <c r="AE70" s="2">
        <v>43923</v>
      </c>
      <c r="AF70" s="1" t="s">
        <v>2500</v>
      </c>
    </row>
    <row r="71" spans="1:32" x14ac:dyDescent="0.35">
      <c r="A71" t="str">
        <f>Tableau13[[#This Row],[Document d''achat]]&amp;Tableau13[[#This Row],[Poste]]</f>
        <v>450066805610</v>
      </c>
      <c r="B71" s="1" t="s">
        <v>2468</v>
      </c>
      <c r="C71" s="1" t="s">
        <v>86</v>
      </c>
      <c r="D71" s="1" t="s">
        <v>449</v>
      </c>
      <c r="E71" s="1" t="s">
        <v>2488</v>
      </c>
      <c r="F71" s="1" t="s">
        <v>2470</v>
      </c>
      <c r="G71" s="1" t="s">
        <v>228</v>
      </c>
      <c r="H71" s="1" t="s">
        <v>2497</v>
      </c>
      <c r="I71" s="1" t="s">
        <v>2673</v>
      </c>
      <c r="J71" s="1" t="s">
        <v>2473</v>
      </c>
      <c r="K71" s="1" t="s">
        <v>2474</v>
      </c>
      <c r="L71" s="1" t="s">
        <v>51</v>
      </c>
      <c r="M71" s="1" t="s">
        <v>450</v>
      </c>
      <c r="N71" s="1" t="s">
        <v>88</v>
      </c>
      <c r="O71" s="1" t="s">
        <v>2407</v>
      </c>
      <c r="P71" s="1" t="s">
        <v>2407</v>
      </c>
      <c r="Q71" s="223">
        <v>1</v>
      </c>
      <c r="R71" s="3">
        <v>4232.58</v>
      </c>
      <c r="S71" s="3">
        <v>4232.58</v>
      </c>
      <c r="T71" s="3">
        <v>4232.58</v>
      </c>
      <c r="U71" s="2">
        <v>43923</v>
      </c>
      <c r="V71" s="1" t="s">
        <v>2516</v>
      </c>
      <c r="W71" s="2">
        <v>44196</v>
      </c>
      <c r="X71" s="1" t="s">
        <v>2407</v>
      </c>
      <c r="Y71" s="1" t="s">
        <v>2407</v>
      </c>
      <c r="Z71" s="1" t="s">
        <v>2480</v>
      </c>
      <c r="AA71" s="1" t="s">
        <v>2489</v>
      </c>
      <c r="AB71" s="1" t="s">
        <v>2490</v>
      </c>
      <c r="AC71" s="1" t="s">
        <v>2491</v>
      </c>
      <c r="AD71" s="1" t="s">
        <v>2503</v>
      </c>
      <c r="AE71" s="2">
        <v>43924</v>
      </c>
      <c r="AF71" s="1" t="s">
        <v>2484</v>
      </c>
    </row>
    <row r="72" spans="1:32" x14ac:dyDescent="0.35">
      <c r="A72" t="str">
        <f>Tableau13[[#This Row],[Document d''achat]]&amp;Tableau13[[#This Row],[Poste]]</f>
        <v>450066807710</v>
      </c>
      <c r="B72" s="1" t="s">
        <v>2468</v>
      </c>
      <c r="C72" s="1" t="s">
        <v>86</v>
      </c>
      <c r="D72" s="1" t="s">
        <v>451</v>
      </c>
      <c r="E72" s="1" t="s">
        <v>2488</v>
      </c>
      <c r="F72" s="1" t="s">
        <v>51</v>
      </c>
      <c r="G72" s="1" t="s">
        <v>301</v>
      </c>
      <c r="H72" s="1" t="s">
        <v>2600</v>
      </c>
      <c r="I72" s="1" t="s">
        <v>2601</v>
      </c>
      <c r="J72" s="1" t="s">
        <v>2473</v>
      </c>
      <c r="K72" s="1" t="s">
        <v>2474</v>
      </c>
      <c r="L72" s="1" t="s">
        <v>103</v>
      </c>
      <c r="M72" s="1" t="s">
        <v>452</v>
      </c>
      <c r="N72" s="1" t="s">
        <v>88</v>
      </c>
      <c r="O72" s="1" t="s">
        <v>2407</v>
      </c>
      <c r="P72" s="1" t="s">
        <v>2407</v>
      </c>
      <c r="Q72" s="223">
        <v>1</v>
      </c>
      <c r="R72" s="3">
        <v>8037</v>
      </c>
      <c r="S72" s="3">
        <v>8037</v>
      </c>
      <c r="T72" s="3">
        <v>8037</v>
      </c>
      <c r="U72" s="2">
        <v>43923</v>
      </c>
      <c r="V72" s="1" t="s">
        <v>2516</v>
      </c>
      <c r="W72" s="2">
        <v>44926</v>
      </c>
      <c r="X72" s="1" t="s">
        <v>2407</v>
      </c>
      <c r="Y72" s="1" t="s">
        <v>2407</v>
      </c>
      <c r="Z72" s="1" t="s">
        <v>2493</v>
      </c>
      <c r="AA72" s="1" t="s">
        <v>2489</v>
      </c>
      <c r="AB72" s="1" t="s">
        <v>2490</v>
      </c>
      <c r="AC72" s="1" t="s">
        <v>2602</v>
      </c>
      <c r="AD72" s="1" t="s">
        <v>2503</v>
      </c>
      <c r="AE72" s="2">
        <v>43928</v>
      </c>
      <c r="AF72" s="1" t="s">
        <v>2504</v>
      </c>
    </row>
    <row r="73" spans="1:32" x14ac:dyDescent="0.35">
      <c r="A73" t="str">
        <f>Tableau13[[#This Row],[Document d''achat]]&amp;Tableau13[[#This Row],[Poste]]</f>
        <v>450066820410</v>
      </c>
      <c r="B73" s="1" t="s">
        <v>2468</v>
      </c>
      <c r="C73" s="1" t="s">
        <v>2539</v>
      </c>
      <c r="D73" s="1" t="s">
        <v>455</v>
      </c>
      <c r="E73" s="1" t="s">
        <v>2488</v>
      </c>
      <c r="F73" s="1" t="s">
        <v>2470</v>
      </c>
      <c r="G73" s="1" t="s">
        <v>454</v>
      </c>
      <c r="H73" s="1" t="s">
        <v>2674</v>
      </c>
      <c r="I73" s="1" t="s">
        <v>2675</v>
      </c>
      <c r="J73" s="1" t="s">
        <v>2473</v>
      </c>
      <c r="K73" s="1" t="s">
        <v>2474</v>
      </c>
      <c r="L73" s="1" t="s">
        <v>51</v>
      </c>
      <c r="M73" s="1" t="s">
        <v>456</v>
      </c>
      <c r="N73" s="1" t="s">
        <v>88</v>
      </c>
      <c r="O73" s="1" t="s">
        <v>2407</v>
      </c>
      <c r="P73" s="1" t="s">
        <v>2407</v>
      </c>
      <c r="Q73" s="223">
        <v>1</v>
      </c>
      <c r="R73" s="3">
        <v>2885.14</v>
      </c>
      <c r="S73" s="3">
        <v>2885.14</v>
      </c>
      <c r="T73" s="3">
        <v>2885.14</v>
      </c>
      <c r="U73" s="2">
        <v>43923</v>
      </c>
      <c r="V73" s="1" t="s">
        <v>2672</v>
      </c>
      <c r="W73" s="2">
        <v>44196</v>
      </c>
      <c r="X73" s="1" t="s">
        <v>2407</v>
      </c>
      <c r="Y73" s="1" t="s">
        <v>2407</v>
      </c>
      <c r="Z73" s="1" t="s">
        <v>2493</v>
      </c>
      <c r="AA73" s="1" t="s">
        <v>2543</v>
      </c>
      <c r="AB73" s="1" t="s">
        <v>2490</v>
      </c>
      <c r="AC73" s="1" t="s">
        <v>2676</v>
      </c>
      <c r="AD73" s="1" t="s">
        <v>2492</v>
      </c>
      <c r="AE73" s="2">
        <v>43924</v>
      </c>
      <c r="AF73" s="1" t="s">
        <v>2484</v>
      </c>
    </row>
    <row r="74" spans="1:32" x14ac:dyDescent="0.35">
      <c r="A74" t="str">
        <f>Tableau13[[#This Row],[Document d''achat]]&amp;Tableau13[[#This Row],[Poste]]</f>
        <v>450066823710</v>
      </c>
      <c r="B74" s="1" t="s">
        <v>2468</v>
      </c>
      <c r="C74" s="1" t="s">
        <v>2539</v>
      </c>
      <c r="D74" s="1" t="s">
        <v>446</v>
      </c>
      <c r="E74" s="1" t="s">
        <v>2488</v>
      </c>
      <c r="F74" s="1" t="s">
        <v>2470</v>
      </c>
      <c r="G74" s="1" t="s">
        <v>263</v>
      </c>
      <c r="H74" s="1" t="s">
        <v>2557</v>
      </c>
      <c r="I74" s="1" t="s">
        <v>2677</v>
      </c>
      <c r="J74" s="1" t="s">
        <v>2473</v>
      </c>
      <c r="K74" s="1" t="s">
        <v>2474</v>
      </c>
      <c r="L74" s="1" t="s">
        <v>51</v>
      </c>
      <c r="M74" s="1" t="s">
        <v>447</v>
      </c>
      <c r="N74" s="1" t="s">
        <v>88</v>
      </c>
      <c r="O74" s="1" t="s">
        <v>2407</v>
      </c>
      <c r="P74" s="1" t="s">
        <v>2407</v>
      </c>
      <c r="Q74" s="223">
        <v>1</v>
      </c>
      <c r="R74" s="3">
        <v>160</v>
      </c>
      <c r="S74" s="3">
        <v>160</v>
      </c>
      <c r="T74" s="3">
        <v>160</v>
      </c>
      <c r="U74" s="2">
        <v>43923</v>
      </c>
      <c r="V74" s="1" t="s">
        <v>2672</v>
      </c>
      <c r="W74" s="2">
        <v>44196</v>
      </c>
      <c r="X74" s="1" t="s">
        <v>2407</v>
      </c>
      <c r="Y74" s="1" t="s">
        <v>2407</v>
      </c>
      <c r="Z74" s="1" t="s">
        <v>2480</v>
      </c>
      <c r="AA74" s="1" t="s">
        <v>2543</v>
      </c>
      <c r="AB74" s="1" t="s">
        <v>2490</v>
      </c>
      <c r="AC74" s="1" t="s">
        <v>2491</v>
      </c>
      <c r="AD74" s="1" t="s">
        <v>2492</v>
      </c>
      <c r="AE74" s="2">
        <v>43924</v>
      </c>
      <c r="AF74" s="1" t="s">
        <v>2484</v>
      </c>
    </row>
    <row r="75" spans="1:32" x14ac:dyDescent="0.35">
      <c r="A75" t="str">
        <f>Tableau13[[#This Row],[Document d''achat]]&amp;Tableau13[[#This Row],[Poste]]</f>
        <v>450066846210</v>
      </c>
      <c r="B75" s="1" t="s">
        <v>2468</v>
      </c>
      <c r="C75" s="1" t="s">
        <v>97</v>
      </c>
      <c r="D75" s="1" t="s">
        <v>470</v>
      </c>
      <c r="E75" s="1" t="s">
        <v>2488</v>
      </c>
      <c r="F75" s="1" t="s">
        <v>51</v>
      </c>
      <c r="G75" s="1" t="s">
        <v>469</v>
      </c>
      <c r="H75" s="1" t="s">
        <v>2678</v>
      </c>
      <c r="I75" s="1" t="s">
        <v>2661</v>
      </c>
      <c r="J75" s="1" t="s">
        <v>2590</v>
      </c>
      <c r="K75" s="1" t="s">
        <v>2474</v>
      </c>
      <c r="L75" s="1" t="s">
        <v>103</v>
      </c>
      <c r="M75" s="1" t="s">
        <v>471</v>
      </c>
      <c r="N75" s="1" t="s">
        <v>88</v>
      </c>
      <c r="O75" s="1" t="s">
        <v>2407</v>
      </c>
      <c r="P75" s="1" t="s">
        <v>2407</v>
      </c>
      <c r="Q75" s="223">
        <v>1</v>
      </c>
      <c r="R75" s="3">
        <v>6631500</v>
      </c>
      <c r="S75" s="3">
        <v>6631500</v>
      </c>
      <c r="T75" s="3">
        <v>6631500</v>
      </c>
      <c r="U75" s="2">
        <v>43924</v>
      </c>
      <c r="V75" s="1" t="s">
        <v>2500</v>
      </c>
      <c r="W75" s="2">
        <v>44926</v>
      </c>
      <c r="X75" s="1" t="s">
        <v>2407</v>
      </c>
      <c r="Y75" s="1" t="s">
        <v>2407</v>
      </c>
      <c r="Z75" s="1" t="s">
        <v>2480</v>
      </c>
      <c r="AA75" s="1" t="s">
        <v>2489</v>
      </c>
      <c r="AB75" s="1" t="s">
        <v>2490</v>
      </c>
      <c r="AC75" s="1" t="s">
        <v>2567</v>
      </c>
      <c r="AD75" s="1" t="s">
        <v>2510</v>
      </c>
      <c r="AE75" s="2">
        <v>43931</v>
      </c>
      <c r="AF75" s="1" t="s">
        <v>2582</v>
      </c>
    </row>
    <row r="76" spans="1:32" x14ac:dyDescent="0.35">
      <c r="A76" t="str">
        <f>Tableau13[[#This Row],[Document d''achat]]&amp;Tableau13[[#This Row],[Poste]]</f>
        <v>450066848910</v>
      </c>
      <c r="B76" s="1" t="s">
        <v>2468</v>
      </c>
      <c r="C76" s="1" t="s">
        <v>97</v>
      </c>
      <c r="D76" s="1" t="s">
        <v>461</v>
      </c>
      <c r="E76" s="1" t="s">
        <v>2476</v>
      </c>
      <c r="F76" s="1" t="s">
        <v>2470</v>
      </c>
      <c r="G76" s="1" t="s">
        <v>460</v>
      </c>
      <c r="H76" s="1" t="s">
        <v>2679</v>
      </c>
      <c r="I76" s="1" t="s">
        <v>2664</v>
      </c>
      <c r="J76" s="1" t="s">
        <v>2590</v>
      </c>
      <c r="K76" s="1" t="s">
        <v>2474</v>
      </c>
      <c r="L76" s="1" t="s">
        <v>103</v>
      </c>
      <c r="M76" s="1" t="s">
        <v>462</v>
      </c>
      <c r="N76" s="1" t="s">
        <v>88</v>
      </c>
      <c r="O76" s="1" t="s">
        <v>2407</v>
      </c>
      <c r="P76" s="1" t="s">
        <v>2407</v>
      </c>
      <c r="Q76" s="223">
        <v>500000</v>
      </c>
      <c r="R76" s="3">
        <v>0.85</v>
      </c>
      <c r="S76" s="3">
        <v>423500</v>
      </c>
      <c r="T76" s="3">
        <v>423500</v>
      </c>
      <c r="U76" s="2">
        <v>43924</v>
      </c>
      <c r="V76" s="1" t="s">
        <v>2500</v>
      </c>
      <c r="W76" s="2">
        <v>44926</v>
      </c>
      <c r="X76" s="1" t="s">
        <v>2478</v>
      </c>
      <c r="Y76" s="1" t="s">
        <v>2407</v>
      </c>
      <c r="Z76" s="1" t="s">
        <v>2480</v>
      </c>
      <c r="AA76" s="1" t="s">
        <v>2489</v>
      </c>
      <c r="AB76" s="1" t="s">
        <v>2490</v>
      </c>
      <c r="AC76" s="1" t="s">
        <v>2567</v>
      </c>
      <c r="AD76" s="1" t="s">
        <v>2510</v>
      </c>
      <c r="AE76" s="2">
        <v>43931</v>
      </c>
      <c r="AF76" s="1" t="s">
        <v>2582</v>
      </c>
    </row>
    <row r="77" spans="1:32" x14ac:dyDescent="0.35">
      <c r="A77" t="str">
        <f>Tableau13[[#This Row],[Document d''achat]]&amp;Tableau13[[#This Row],[Poste]]</f>
        <v>450066849110</v>
      </c>
      <c r="B77" s="1" t="s">
        <v>2468</v>
      </c>
      <c r="C77" s="1" t="s">
        <v>97</v>
      </c>
      <c r="D77" s="1" t="s">
        <v>475</v>
      </c>
      <c r="E77" s="1" t="s">
        <v>2488</v>
      </c>
      <c r="F77" s="1" t="s">
        <v>51</v>
      </c>
      <c r="G77" s="1" t="s">
        <v>474</v>
      </c>
      <c r="H77" s="1" t="s">
        <v>2680</v>
      </c>
      <c r="I77" s="1" t="s">
        <v>2666</v>
      </c>
      <c r="J77" s="1" t="s">
        <v>2590</v>
      </c>
      <c r="K77" s="1" t="s">
        <v>2474</v>
      </c>
      <c r="L77" s="1" t="s">
        <v>103</v>
      </c>
      <c r="M77" s="1" t="s">
        <v>476</v>
      </c>
      <c r="N77" s="1" t="s">
        <v>88</v>
      </c>
      <c r="O77" s="1" t="s">
        <v>2407</v>
      </c>
      <c r="P77" s="1" t="s">
        <v>2407</v>
      </c>
      <c r="Q77" s="223">
        <v>1</v>
      </c>
      <c r="R77" s="3">
        <v>174000</v>
      </c>
      <c r="S77" s="3">
        <v>174000</v>
      </c>
      <c r="T77" s="3">
        <v>174000</v>
      </c>
      <c r="U77" s="2">
        <v>43924</v>
      </c>
      <c r="V77" s="1" t="s">
        <v>2500</v>
      </c>
      <c r="W77" s="2">
        <v>44926</v>
      </c>
      <c r="X77" s="1" t="s">
        <v>2407</v>
      </c>
      <c r="Y77" s="1" t="s">
        <v>2407</v>
      </c>
      <c r="Z77" s="1" t="s">
        <v>2480</v>
      </c>
      <c r="AA77" s="1" t="s">
        <v>2489</v>
      </c>
      <c r="AB77" s="1" t="s">
        <v>2490</v>
      </c>
      <c r="AC77" s="1" t="s">
        <v>2567</v>
      </c>
      <c r="AD77" s="1" t="s">
        <v>2510</v>
      </c>
      <c r="AE77" s="2">
        <v>43931</v>
      </c>
      <c r="AF77" s="1" t="s">
        <v>2582</v>
      </c>
    </row>
    <row r="78" spans="1:32" x14ac:dyDescent="0.35">
      <c r="A78" t="str">
        <f>Tableau13[[#This Row],[Document d''achat]]&amp;Tableau13[[#This Row],[Poste]]</f>
        <v>450066849210</v>
      </c>
      <c r="B78" s="1" t="s">
        <v>2468</v>
      </c>
      <c r="C78" s="1" t="s">
        <v>97</v>
      </c>
      <c r="D78" s="1" t="s">
        <v>464</v>
      </c>
      <c r="E78" s="1" t="s">
        <v>2488</v>
      </c>
      <c r="F78" s="1" t="s">
        <v>51</v>
      </c>
      <c r="G78" s="1" t="s">
        <v>407</v>
      </c>
      <c r="H78" s="1" t="s">
        <v>2660</v>
      </c>
      <c r="I78" s="1" t="s">
        <v>2681</v>
      </c>
      <c r="J78" s="1" t="s">
        <v>2473</v>
      </c>
      <c r="K78" s="1" t="s">
        <v>2474</v>
      </c>
      <c r="L78" s="1" t="s">
        <v>103</v>
      </c>
      <c r="M78" s="1" t="s">
        <v>465</v>
      </c>
      <c r="N78" s="1" t="s">
        <v>88</v>
      </c>
      <c r="O78" s="1" t="s">
        <v>2407</v>
      </c>
      <c r="P78" s="1" t="s">
        <v>2407</v>
      </c>
      <c r="Q78" s="223">
        <v>1</v>
      </c>
      <c r="R78" s="3">
        <v>16509.240000000002</v>
      </c>
      <c r="S78" s="3">
        <v>16509.240000000002</v>
      </c>
      <c r="T78" s="3">
        <v>16509.240000000002</v>
      </c>
      <c r="U78" s="2">
        <v>43924</v>
      </c>
      <c r="V78" s="1" t="s">
        <v>2500</v>
      </c>
      <c r="W78" s="2">
        <v>44926</v>
      </c>
      <c r="X78" s="1" t="s">
        <v>2407</v>
      </c>
      <c r="Y78" s="1" t="s">
        <v>2407</v>
      </c>
      <c r="Z78" s="1" t="s">
        <v>2480</v>
      </c>
      <c r="AA78" s="1" t="s">
        <v>2489</v>
      </c>
      <c r="AB78" s="1" t="s">
        <v>2490</v>
      </c>
      <c r="AC78" s="1" t="s">
        <v>2567</v>
      </c>
      <c r="AD78" s="1" t="s">
        <v>2510</v>
      </c>
      <c r="AE78" s="2">
        <v>43931</v>
      </c>
      <c r="AF78" s="1" t="s">
        <v>2582</v>
      </c>
    </row>
    <row r="79" spans="1:32" x14ac:dyDescent="0.35">
      <c r="A79" t="str">
        <f>Tableau13[[#This Row],[Document d''achat]]&amp;Tableau13[[#This Row],[Poste]]</f>
        <v>450066850310</v>
      </c>
      <c r="B79" s="1" t="s">
        <v>2468</v>
      </c>
      <c r="C79" s="1" t="s">
        <v>97</v>
      </c>
      <c r="D79" s="1" t="s">
        <v>488</v>
      </c>
      <c r="E79" s="1" t="s">
        <v>2476</v>
      </c>
      <c r="F79" s="1" t="s">
        <v>2470</v>
      </c>
      <c r="G79" s="1" t="s">
        <v>487</v>
      </c>
      <c r="H79" s="1" t="s">
        <v>2682</v>
      </c>
      <c r="I79" s="1" t="s">
        <v>2683</v>
      </c>
      <c r="J79" s="1" t="s">
        <v>2590</v>
      </c>
      <c r="K79" s="1" t="s">
        <v>2474</v>
      </c>
      <c r="L79" s="1" t="s">
        <v>103</v>
      </c>
      <c r="M79" s="1" t="s">
        <v>489</v>
      </c>
      <c r="N79" s="1" t="s">
        <v>88</v>
      </c>
      <c r="O79" s="1" t="s">
        <v>2407</v>
      </c>
      <c r="P79" s="1" t="s">
        <v>2407</v>
      </c>
      <c r="Q79" s="223">
        <v>2000000</v>
      </c>
      <c r="R79" s="3">
        <v>2.2000000000000002</v>
      </c>
      <c r="S79" s="3">
        <v>4404400</v>
      </c>
      <c r="T79" s="3">
        <v>4404400</v>
      </c>
      <c r="U79" s="2">
        <v>43925</v>
      </c>
      <c r="V79" s="1" t="s">
        <v>2500</v>
      </c>
      <c r="W79" s="2">
        <v>44926</v>
      </c>
      <c r="X79" s="1" t="s">
        <v>2478</v>
      </c>
      <c r="Y79" s="1" t="s">
        <v>2407</v>
      </c>
      <c r="Z79" s="1" t="s">
        <v>2480</v>
      </c>
      <c r="AA79" s="1" t="s">
        <v>2489</v>
      </c>
      <c r="AB79" s="1" t="s">
        <v>2490</v>
      </c>
      <c r="AC79" s="1" t="s">
        <v>2567</v>
      </c>
      <c r="AD79" s="1" t="s">
        <v>2510</v>
      </c>
      <c r="AE79" s="2">
        <v>43928</v>
      </c>
      <c r="AF79" s="1" t="s">
        <v>2504</v>
      </c>
    </row>
    <row r="80" spans="1:32" x14ac:dyDescent="0.35">
      <c r="A80" t="str">
        <f>Tableau13[[#This Row],[Document d''achat]]&amp;Tableau13[[#This Row],[Poste]]</f>
        <v>450066850320</v>
      </c>
      <c r="B80" s="1" t="s">
        <v>2468</v>
      </c>
      <c r="C80" s="1" t="s">
        <v>97</v>
      </c>
      <c r="D80" s="1" t="s">
        <v>488</v>
      </c>
      <c r="E80" s="1" t="s">
        <v>2476</v>
      </c>
      <c r="F80" s="1" t="s">
        <v>2470</v>
      </c>
      <c r="G80" s="1" t="s">
        <v>487</v>
      </c>
      <c r="H80" s="1" t="s">
        <v>2682</v>
      </c>
      <c r="I80" s="1" t="s">
        <v>2683</v>
      </c>
      <c r="J80" s="1" t="s">
        <v>2590</v>
      </c>
      <c r="K80" s="1" t="s">
        <v>2474</v>
      </c>
      <c r="L80" s="1" t="s">
        <v>103</v>
      </c>
      <c r="M80" s="1" t="s">
        <v>491</v>
      </c>
      <c r="N80" s="1" t="s">
        <v>217</v>
      </c>
      <c r="O80" s="1" t="s">
        <v>2407</v>
      </c>
      <c r="P80" s="1" t="s">
        <v>2407</v>
      </c>
      <c r="Q80" s="223">
        <v>2000000</v>
      </c>
      <c r="R80" s="3">
        <v>2.1800000000000002</v>
      </c>
      <c r="S80" s="3">
        <v>4356000</v>
      </c>
      <c r="T80" s="3">
        <v>4356000</v>
      </c>
      <c r="U80" s="2">
        <v>43925</v>
      </c>
      <c r="V80" s="1" t="s">
        <v>2500</v>
      </c>
      <c r="W80" s="2">
        <v>44926</v>
      </c>
      <c r="X80" s="1" t="s">
        <v>2478</v>
      </c>
      <c r="Y80" s="1" t="s">
        <v>2407</v>
      </c>
      <c r="Z80" s="1" t="s">
        <v>2480</v>
      </c>
      <c r="AA80" s="1" t="s">
        <v>2489</v>
      </c>
      <c r="AB80" s="1" t="s">
        <v>2490</v>
      </c>
      <c r="AC80" s="1" t="s">
        <v>2567</v>
      </c>
      <c r="AD80" s="1" t="s">
        <v>2510</v>
      </c>
      <c r="AE80" s="2">
        <v>43928</v>
      </c>
      <c r="AF80" s="1" t="s">
        <v>2504</v>
      </c>
    </row>
    <row r="81" spans="1:32" x14ac:dyDescent="0.35">
      <c r="A81" t="str">
        <f>Tableau13[[#This Row],[Document d''achat]]&amp;Tableau13[[#This Row],[Poste]]</f>
        <v>450066850410</v>
      </c>
      <c r="B81" s="1" t="s">
        <v>2468</v>
      </c>
      <c r="C81" s="1" t="s">
        <v>97</v>
      </c>
      <c r="D81" s="1" t="s">
        <v>483</v>
      </c>
      <c r="E81" s="1" t="s">
        <v>2488</v>
      </c>
      <c r="F81" s="1" t="s">
        <v>51</v>
      </c>
      <c r="G81" s="1" t="s">
        <v>482</v>
      </c>
      <c r="H81" s="1" t="s">
        <v>2684</v>
      </c>
      <c r="I81" s="1" t="s">
        <v>2685</v>
      </c>
      <c r="J81" s="1" t="s">
        <v>2580</v>
      </c>
      <c r="K81" s="1" t="s">
        <v>2474</v>
      </c>
      <c r="L81" s="1" t="s">
        <v>103</v>
      </c>
      <c r="M81" s="1" t="s">
        <v>476</v>
      </c>
      <c r="N81" s="1" t="s">
        <v>88</v>
      </c>
      <c r="O81" s="1" t="s">
        <v>2407</v>
      </c>
      <c r="P81" s="1" t="s">
        <v>2407</v>
      </c>
      <c r="Q81" s="223">
        <v>1</v>
      </c>
      <c r="R81" s="3">
        <v>374374</v>
      </c>
      <c r="S81" s="3">
        <v>374374</v>
      </c>
      <c r="T81" s="3">
        <v>374374</v>
      </c>
      <c r="U81" s="2">
        <v>43925</v>
      </c>
      <c r="V81" s="1" t="s">
        <v>2500</v>
      </c>
      <c r="W81" s="2">
        <v>44926</v>
      </c>
      <c r="X81" s="1" t="s">
        <v>2407</v>
      </c>
      <c r="Y81" s="1" t="s">
        <v>2407</v>
      </c>
      <c r="Z81" s="1" t="s">
        <v>2480</v>
      </c>
      <c r="AA81" s="1" t="s">
        <v>2489</v>
      </c>
      <c r="AB81" s="1" t="s">
        <v>2490</v>
      </c>
      <c r="AC81" s="1" t="s">
        <v>2567</v>
      </c>
      <c r="AD81" s="1" t="s">
        <v>2510</v>
      </c>
      <c r="AE81" s="2">
        <v>43957</v>
      </c>
      <c r="AF81" s="1" t="s">
        <v>2504</v>
      </c>
    </row>
    <row r="82" spans="1:32" x14ac:dyDescent="0.35">
      <c r="A82" t="str">
        <f>Tableau13[[#This Row],[Document d''achat]]&amp;Tableau13[[#This Row],[Poste]]</f>
        <v>450066857810</v>
      </c>
      <c r="B82" s="1" t="s">
        <v>2468</v>
      </c>
      <c r="C82" s="1" t="s">
        <v>97</v>
      </c>
      <c r="D82" s="1" t="s">
        <v>496</v>
      </c>
      <c r="E82" s="1" t="s">
        <v>2476</v>
      </c>
      <c r="F82" s="1" t="s">
        <v>2470</v>
      </c>
      <c r="G82" s="1" t="s">
        <v>495</v>
      </c>
      <c r="H82" s="1" t="s">
        <v>2686</v>
      </c>
      <c r="I82" s="1" t="s">
        <v>2687</v>
      </c>
      <c r="J82" s="1" t="s">
        <v>2590</v>
      </c>
      <c r="K82" s="1" t="s">
        <v>2474</v>
      </c>
      <c r="L82" s="1" t="s">
        <v>103</v>
      </c>
      <c r="M82" s="1" t="s">
        <v>462</v>
      </c>
      <c r="N82" s="1" t="s">
        <v>88</v>
      </c>
      <c r="O82" s="1" t="s">
        <v>2407</v>
      </c>
      <c r="P82" s="1" t="s">
        <v>2407</v>
      </c>
      <c r="Q82" s="223">
        <v>2000000</v>
      </c>
      <c r="R82" s="3">
        <v>0.81</v>
      </c>
      <c r="S82" s="3">
        <v>1621400</v>
      </c>
      <c r="T82" s="3">
        <v>1621400</v>
      </c>
      <c r="U82" s="2">
        <v>43927</v>
      </c>
      <c r="V82" s="1" t="s">
        <v>2500</v>
      </c>
      <c r="W82" s="2">
        <v>44926</v>
      </c>
      <c r="X82" s="1" t="s">
        <v>2478</v>
      </c>
      <c r="Y82" s="1" t="s">
        <v>2407</v>
      </c>
      <c r="Z82" s="1" t="s">
        <v>2480</v>
      </c>
      <c r="AA82" s="1" t="s">
        <v>2489</v>
      </c>
      <c r="AB82" s="1" t="s">
        <v>2490</v>
      </c>
      <c r="AC82" s="1" t="s">
        <v>2567</v>
      </c>
      <c r="AD82" s="1" t="s">
        <v>2510</v>
      </c>
      <c r="AE82" s="2">
        <v>43928</v>
      </c>
      <c r="AF82" s="1" t="s">
        <v>2504</v>
      </c>
    </row>
    <row r="83" spans="1:32" x14ac:dyDescent="0.35">
      <c r="A83" t="str">
        <f>Tableau13[[#This Row],[Document d''achat]]&amp;Tableau13[[#This Row],[Poste]]</f>
        <v>450066859510</v>
      </c>
      <c r="B83" s="1" t="s">
        <v>2468</v>
      </c>
      <c r="C83" s="1" t="s">
        <v>97</v>
      </c>
      <c r="D83" s="1" t="s">
        <v>501</v>
      </c>
      <c r="E83" s="1" t="s">
        <v>2488</v>
      </c>
      <c r="F83" s="1" t="s">
        <v>51</v>
      </c>
      <c r="G83" s="1" t="s">
        <v>500</v>
      </c>
      <c r="H83" s="1" t="s">
        <v>2688</v>
      </c>
      <c r="I83" s="1" t="s">
        <v>2689</v>
      </c>
      <c r="J83" s="1" t="s">
        <v>2590</v>
      </c>
      <c r="K83" s="1" t="s">
        <v>2474</v>
      </c>
      <c r="L83" s="1" t="s">
        <v>103</v>
      </c>
      <c r="M83" s="1" t="s">
        <v>502</v>
      </c>
      <c r="N83" s="1" t="s">
        <v>88</v>
      </c>
      <c r="O83" s="1" t="s">
        <v>2407</v>
      </c>
      <c r="P83" s="1" t="s">
        <v>2407</v>
      </c>
      <c r="Q83" s="223">
        <v>1</v>
      </c>
      <c r="R83" s="3">
        <v>568095</v>
      </c>
      <c r="S83" s="3">
        <v>568095</v>
      </c>
      <c r="T83" s="3">
        <v>568095</v>
      </c>
      <c r="U83" s="2">
        <v>43927</v>
      </c>
      <c r="V83" s="1" t="s">
        <v>2500</v>
      </c>
      <c r="W83" s="2">
        <v>44926</v>
      </c>
      <c r="X83" s="1" t="s">
        <v>2407</v>
      </c>
      <c r="Y83" s="1" t="s">
        <v>2407</v>
      </c>
      <c r="Z83" s="1" t="s">
        <v>2480</v>
      </c>
      <c r="AA83" s="1" t="s">
        <v>2489</v>
      </c>
      <c r="AB83" s="1" t="s">
        <v>2490</v>
      </c>
      <c r="AC83" s="1" t="s">
        <v>2567</v>
      </c>
      <c r="AD83" s="1" t="s">
        <v>2510</v>
      </c>
      <c r="AE83" s="2">
        <v>43928</v>
      </c>
      <c r="AF83" s="1" t="s">
        <v>2504</v>
      </c>
    </row>
    <row r="84" spans="1:32" x14ac:dyDescent="0.35">
      <c r="A84" t="str">
        <f>Tableau13[[#This Row],[Document d''achat]]&amp;Tableau13[[#This Row],[Poste]]</f>
        <v>450066860210</v>
      </c>
      <c r="B84" s="1" t="s">
        <v>2468</v>
      </c>
      <c r="C84" s="1" t="s">
        <v>97</v>
      </c>
      <c r="D84" s="1" t="s">
        <v>506</v>
      </c>
      <c r="E84" s="1" t="s">
        <v>2476</v>
      </c>
      <c r="F84" s="1" t="s">
        <v>2470</v>
      </c>
      <c r="G84" s="1" t="s">
        <v>505</v>
      </c>
      <c r="H84" s="1" t="s">
        <v>2690</v>
      </c>
      <c r="I84" s="1" t="s">
        <v>2691</v>
      </c>
      <c r="J84" s="1" t="s">
        <v>2580</v>
      </c>
      <c r="K84" s="1" t="s">
        <v>2474</v>
      </c>
      <c r="L84" s="1" t="s">
        <v>103</v>
      </c>
      <c r="M84" s="1" t="s">
        <v>507</v>
      </c>
      <c r="N84" s="1" t="s">
        <v>88</v>
      </c>
      <c r="O84" s="1" t="s">
        <v>2407</v>
      </c>
      <c r="P84" s="1" t="s">
        <v>2407</v>
      </c>
      <c r="Q84" s="223">
        <v>50</v>
      </c>
      <c r="R84" s="3">
        <v>7.62</v>
      </c>
      <c r="S84" s="3">
        <v>381.15</v>
      </c>
      <c r="T84" s="3">
        <v>381.15</v>
      </c>
      <c r="U84" s="2">
        <v>43927</v>
      </c>
      <c r="V84" s="1" t="s">
        <v>2500</v>
      </c>
      <c r="W84" s="2">
        <v>44926</v>
      </c>
      <c r="X84" s="1" t="s">
        <v>2478</v>
      </c>
      <c r="Y84" s="1" t="s">
        <v>2407</v>
      </c>
      <c r="Z84" s="1" t="s">
        <v>2480</v>
      </c>
      <c r="AA84" s="1" t="s">
        <v>2489</v>
      </c>
      <c r="AB84" s="1" t="s">
        <v>2490</v>
      </c>
      <c r="AC84" s="1" t="s">
        <v>2567</v>
      </c>
      <c r="AD84" s="1" t="s">
        <v>2510</v>
      </c>
      <c r="AE84" s="2">
        <v>43986</v>
      </c>
      <c r="AF84" s="1" t="s">
        <v>2504</v>
      </c>
    </row>
    <row r="85" spans="1:32" x14ac:dyDescent="0.35">
      <c r="A85" t="str">
        <f>Tableau13[[#This Row],[Document d''achat]]&amp;Tableau13[[#This Row],[Poste]]</f>
        <v>450066860220</v>
      </c>
      <c r="B85" s="1" t="s">
        <v>2468</v>
      </c>
      <c r="C85" s="1" t="s">
        <v>97</v>
      </c>
      <c r="D85" s="1" t="s">
        <v>506</v>
      </c>
      <c r="E85" s="1" t="s">
        <v>2476</v>
      </c>
      <c r="F85" s="1" t="s">
        <v>2470</v>
      </c>
      <c r="G85" s="1" t="s">
        <v>505</v>
      </c>
      <c r="H85" s="1" t="s">
        <v>2690</v>
      </c>
      <c r="I85" s="1" t="s">
        <v>2691</v>
      </c>
      <c r="J85" s="1" t="s">
        <v>2580</v>
      </c>
      <c r="K85" s="1" t="s">
        <v>2474</v>
      </c>
      <c r="L85" s="1" t="s">
        <v>103</v>
      </c>
      <c r="M85" s="1" t="s">
        <v>508</v>
      </c>
      <c r="N85" s="1" t="s">
        <v>217</v>
      </c>
      <c r="O85" s="1" t="s">
        <v>2407</v>
      </c>
      <c r="P85" s="1" t="s">
        <v>2407</v>
      </c>
      <c r="Q85" s="223">
        <v>215</v>
      </c>
      <c r="R85" s="3">
        <v>7.62</v>
      </c>
      <c r="S85" s="3">
        <v>1638.95</v>
      </c>
      <c r="T85" s="3">
        <v>1638.95</v>
      </c>
      <c r="U85" s="2">
        <v>43927</v>
      </c>
      <c r="V85" s="1" t="s">
        <v>2500</v>
      </c>
      <c r="W85" s="2">
        <v>44926</v>
      </c>
      <c r="X85" s="1" t="s">
        <v>2478</v>
      </c>
      <c r="Y85" s="1" t="s">
        <v>2407</v>
      </c>
      <c r="Z85" s="1" t="s">
        <v>2480</v>
      </c>
      <c r="AA85" s="1" t="s">
        <v>2489</v>
      </c>
      <c r="AB85" s="1" t="s">
        <v>2490</v>
      </c>
      <c r="AC85" s="1" t="s">
        <v>2567</v>
      </c>
      <c r="AD85" s="1" t="s">
        <v>2510</v>
      </c>
      <c r="AE85" s="2">
        <v>43986</v>
      </c>
      <c r="AF85" s="1" t="s">
        <v>2504</v>
      </c>
    </row>
    <row r="86" spans="1:32" x14ac:dyDescent="0.35">
      <c r="A86" t="str">
        <f>Tableau13[[#This Row],[Document d''achat]]&amp;Tableau13[[#This Row],[Poste]]</f>
        <v>450066860230</v>
      </c>
      <c r="B86" s="1" t="s">
        <v>2468</v>
      </c>
      <c r="C86" s="1" t="s">
        <v>97</v>
      </c>
      <c r="D86" s="1" t="s">
        <v>506</v>
      </c>
      <c r="E86" s="1" t="s">
        <v>2476</v>
      </c>
      <c r="F86" s="1" t="s">
        <v>2470</v>
      </c>
      <c r="G86" s="1" t="s">
        <v>505</v>
      </c>
      <c r="H86" s="1" t="s">
        <v>2690</v>
      </c>
      <c r="I86" s="1" t="s">
        <v>2691</v>
      </c>
      <c r="J86" s="1" t="s">
        <v>2580</v>
      </c>
      <c r="K86" s="1" t="s">
        <v>2474</v>
      </c>
      <c r="L86" s="1" t="s">
        <v>103</v>
      </c>
      <c r="M86" s="1" t="s">
        <v>509</v>
      </c>
      <c r="N86" s="1" t="s">
        <v>222</v>
      </c>
      <c r="O86" s="1" t="s">
        <v>2407</v>
      </c>
      <c r="P86" s="1" t="s">
        <v>2407</v>
      </c>
      <c r="Q86" s="223">
        <v>120</v>
      </c>
      <c r="R86" s="3">
        <v>7.62</v>
      </c>
      <c r="S86" s="3">
        <v>914.76</v>
      </c>
      <c r="T86" s="3">
        <v>914.76</v>
      </c>
      <c r="U86" s="2">
        <v>43927</v>
      </c>
      <c r="V86" s="1" t="s">
        <v>2500</v>
      </c>
      <c r="W86" s="2">
        <v>44926</v>
      </c>
      <c r="X86" s="1" t="s">
        <v>2478</v>
      </c>
      <c r="Y86" s="1" t="s">
        <v>2407</v>
      </c>
      <c r="Z86" s="1" t="s">
        <v>2480</v>
      </c>
      <c r="AA86" s="1" t="s">
        <v>2489</v>
      </c>
      <c r="AB86" s="1" t="s">
        <v>2490</v>
      </c>
      <c r="AC86" s="1" t="s">
        <v>2567</v>
      </c>
      <c r="AD86" s="1" t="s">
        <v>2510</v>
      </c>
      <c r="AE86" s="2">
        <v>43986</v>
      </c>
      <c r="AF86" s="1" t="s">
        <v>2504</v>
      </c>
    </row>
    <row r="87" spans="1:32" x14ac:dyDescent="0.35">
      <c r="A87" t="str">
        <f>Tableau13[[#This Row],[Document d''achat]]&amp;Tableau13[[#This Row],[Poste]]</f>
        <v>450066860240</v>
      </c>
      <c r="B87" s="1" t="s">
        <v>2468</v>
      </c>
      <c r="C87" s="1" t="s">
        <v>97</v>
      </c>
      <c r="D87" s="1" t="s">
        <v>506</v>
      </c>
      <c r="E87" s="1" t="s">
        <v>2476</v>
      </c>
      <c r="F87" s="1" t="s">
        <v>2470</v>
      </c>
      <c r="G87" s="1" t="s">
        <v>505</v>
      </c>
      <c r="H87" s="1" t="s">
        <v>2690</v>
      </c>
      <c r="I87" s="1" t="s">
        <v>2691</v>
      </c>
      <c r="J87" s="1" t="s">
        <v>2580</v>
      </c>
      <c r="K87" s="1" t="s">
        <v>2474</v>
      </c>
      <c r="L87" s="1" t="s">
        <v>103</v>
      </c>
      <c r="M87" s="1" t="s">
        <v>510</v>
      </c>
      <c r="N87" s="1" t="s">
        <v>421</v>
      </c>
      <c r="O87" s="1" t="s">
        <v>2407</v>
      </c>
      <c r="P87" s="1" t="s">
        <v>2407</v>
      </c>
      <c r="Q87" s="223">
        <v>22</v>
      </c>
      <c r="R87" s="3">
        <v>7.62</v>
      </c>
      <c r="S87" s="3">
        <v>167.71</v>
      </c>
      <c r="T87" s="3">
        <v>167.71</v>
      </c>
      <c r="U87" s="2">
        <v>43927</v>
      </c>
      <c r="V87" s="1" t="s">
        <v>2500</v>
      </c>
      <c r="W87" s="2">
        <v>44926</v>
      </c>
      <c r="X87" s="1" t="s">
        <v>2478</v>
      </c>
      <c r="Y87" s="1" t="s">
        <v>2407</v>
      </c>
      <c r="Z87" s="1" t="s">
        <v>2480</v>
      </c>
      <c r="AA87" s="1" t="s">
        <v>2489</v>
      </c>
      <c r="AB87" s="1" t="s">
        <v>2490</v>
      </c>
      <c r="AC87" s="1" t="s">
        <v>2567</v>
      </c>
      <c r="AD87" s="1" t="s">
        <v>2510</v>
      </c>
      <c r="AE87" s="2">
        <v>43986</v>
      </c>
      <c r="AF87" s="1" t="s">
        <v>2504</v>
      </c>
    </row>
    <row r="88" spans="1:32" x14ac:dyDescent="0.35">
      <c r="A88" t="str">
        <f>Tableau13[[#This Row],[Document d''achat]]&amp;Tableau13[[#This Row],[Poste]]</f>
        <v>450066860250</v>
      </c>
      <c r="B88" s="1" t="s">
        <v>2468</v>
      </c>
      <c r="C88" s="1" t="s">
        <v>97</v>
      </c>
      <c r="D88" s="1" t="s">
        <v>506</v>
      </c>
      <c r="E88" s="1" t="s">
        <v>2476</v>
      </c>
      <c r="F88" s="1" t="s">
        <v>2470</v>
      </c>
      <c r="G88" s="1" t="s">
        <v>505</v>
      </c>
      <c r="H88" s="1" t="s">
        <v>2690</v>
      </c>
      <c r="I88" s="1" t="s">
        <v>2691</v>
      </c>
      <c r="J88" s="1" t="s">
        <v>2580</v>
      </c>
      <c r="K88" s="1" t="s">
        <v>2474</v>
      </c>
      <c r="L88" s="1" t="s">
        <v>103</v>
      </c>
      <c r="M88" s="1" t="s">
        <v>507</v>
      </c>
      <c r="N88" s="1" t="s">
        <v>423</v>
      </c>
      <c r="O88" s="1" t="s">
        <v>2407</v>
      </c>
      <c r="P88" s="1" t="s">
        <v>2407</v>
      </c>
      <c r="Q88" s="223">
        <v>85</v>
      </c>
      <c r="R88" s="3">
        <v>7.62</v>
      </c>
      <c r="S88" s="3">
        <v>647.96</v>
      </c>
      <c r="T88" s="3">
        <v>647.96</v>
      </c>
      <c r="U88" s="2">
        <v>43927</v>
      </c>
      <c r="V88" s="1" t="s">
        <v>2500</v>
      </c>
      <c r="W88" s="2">
        <v>44926</v>
      </c>
      <c r="X88" s="1" t="s">
        <v>2478</v>
      </c>
      <c r="Y88" s="1" t="s">
        <v>2407</v>
      </c>
      <c r="Z88" s="1" t="s">
        <v>2480</v>
      </c>
      <c r="AA88" s="1" t="s">
        <v>2489</v>
      </c>
      <c r="AB88" s="1" t="s">
        <v>2490</v>
      </c>
      <c r="AC88" s="1" t="s">
        <v>2567</v>
      </c>
      <c r="AD88" s="1" t="s">
        <v>2510</v>
      </c>
      <c r="AE88" s="2">
        <v>43986</v>
      </c>
      <c r="AF88" s="1" t="s">
        <v>2504</v>
      </c>
    </row>
    <row r="89" spans="1:32" x14ac:dyDescent="0.35">
      <c r="A89" t="str">
        <f>Tableau13[[#This Row],[Document d''achat]]&amp;Tableau13[[#This Row],[Poste]]</f>
        <v>450066860260</v>
      </c>
      <c r="B89" s="1" t="s">
        <v>2468</v>
      </c>
      <c r="C89" s="1" t="s">
        <v>97</v>
      </c>
      <c r="D89" s="1" t="s">
        <v>506</v>
      </c>
      <c r="E89" s="1" t="s">
        <v>2476</v>
      </c>
      <c r="F89" s="1" t="s">
        <v>2470</v>
      </c>
      <c r="G89" s="1" t="s">
        <v>505</v>
      </c>
      <c r="H89" s="1" t="s">
        <v>2690</v>
      </c>
      <c r="I89" s="1" t="s">
        <v>2691</v>
      </c>
      <c r="J89" s="1" t="s">
        <v>2580</v>
      </c>
      <c r="K89" s="1" t="s">
        <v>2474</v>
      </c>
      <c r="L89" s="1" t="s">
        <v>103</v>
      </c>
      <c r="M89" s="1" t="s">
        <v>512</v>
      </c>
      <c r="N89" s="1" t="s">
        <v>511</v>
      </c>
      <c r="O89" s="1" t="s">
        <v>2407</v>
      </c>
      <c r="P89" s="1" t="s">
        <v>2407</v>
      </c>
      <c r="Q89" s="223">
        <v>90</v>
      </c>
      <c r="R89" s="3">
        <v>55.66</v>
      </c>
      <c r="S89" s="3">
        <v>5009.3999999999996</v>
      </c>
      <c r="T89" s="3">
        <v>5009.3999999999996</v>
      </c>
      <c r="U89" s="2">
        <v>43927</v>
      </c>
      <c r="V89" s="1" t="s">
        <v>2500</v>
      </c>
      <c r="W89" s="2">
        <v>44926</v>
      </c>
      <c r="X89" s="1" t="s">
        <v>2478</v>
      </c>
      <c r="Y89" s="1" t="s">
        <v>2407</v>
      </c>
      <c r="Z89" s="1" t="s">
        <v>2480</v>
      </c>
      <c r="AA89" s="1" t="s">
        <v>2489</v>
      </c>
      <c r="AB89" s="1" t="s">
        <v>2490</v>
      </c>
      <c r="AC89" s="1" t="s">
        <v>2567</v>
      </c>
      <c r="AD89" s="1" t="s">
        <v>2510</v>
      </c>
      <c r="AE89" s="2">
        <v>43986</v>
      </c>
      <c r="AF89" s="1" t="s">
        <v>2504</v>
      </c>
    </row>
    <row r="90" spans="1:32" x14ac:dyDescent="0.35">
      <c r="A90" t="str">
        <f>Tableau13[[#This Row],[Document d''achat]]&amp;Tableau13[[#This Row],[Poste]]</f>
        <v>450066860270</v>
      </c>
      <c r="B90" s="1" t="s">
        <v>2468</v>
      </c>
      <c r="C90" s="1" t="s">
        <v>97</v>
      </c>
      <c r="D90" s="1" t="s">
        <v>506</v>
      </c>
      <c r="E90" s="1" t="s">
        <v>2476</v>
      </c>
      <c r="F90" s="1" t="s">
        <v>2470</v>
      </c>
      <c r="G90" s="1" t="s">
        <v>505</v>
      </c>
      <c r="H90" s="1" t="s">
        <v>2690</v>
      </c>
      <c r="I90" s="1" t="s">
        <v>2691</v>
      </c>
      <c r="J90" s="1" t="s">
        <v>2580</v>
      </c>
      <c r="K90" s="1" t="s">
        <v>2474</v>
      </c>
      <c r="L90" s="1" t="s">
        <v>103</v>
      </c>
      <c r="M90" s="1" t="s">
        <v>514</v>
      </c>
      <c r="N90" s="1" t="s">
        <v>513</v>
      </c>
      <c r="O90" s="1" t="s">
        <v>2407</v>
      </c>
      <c r="P90" s="1" t="s">
        <v>2407</v>
      </c>
      <c r="Q90" s="223">
        <v>1</v>
      </c>
      <c r="R90" s="3">
        <v>48.4</v>
      </c>
      <c r="S90" s="3">
        <v>48.4</v>
      </c>
      <c r="T90" s="3">
        <v>48.4</v>
      </c>
      <c r="U90" s="2">
        <v>43927</v>
      </c>
      <c r="V90" s="1" t="s">
        <v>2500</v>
      </c>
      <c r="W90" s="2">
        <v>44926</v>
      </c>
      <c r="X90" s="1" t="s">
        <v>2478</v>
      </c>
      <c r="Y90" s="1" t="s">
        <v>2407</v>
      </c>
      <c r="Z90" s="1" t="s">
        <v>2480</v>
      </c>
      <c r="AA90" s="1" t="s">
        <v>2489</v>
      </c>
      <c r="AB90" s="1" t="s">
        <v>2490</v>
      </c>
      <c r="AC90" s="1" t="s">
        <v>2567</v>
      </c>
      <c r="AD90" s="1" t="s">
        <v>2510</v>
      </c>
      <c r="AE90" s="2">
        <v>43986</v>
      </c>
      <c r="AF90" s="1" t="s">
        <v>2504</v>
      </c>
    </row>
    <row r="91" spans="1:32" x14ac:dyDescent="0.35">
      <c r="A91" t="str">
        <f>Tableau13[[#This Row],[Document d''achat]]&amp;Tableau13[[#This Row],[Poste]]</f>
        <v>450066860280</v>
      </c>
      <c r="B91" s="1" t="s">
        <v>2468</v>
      </c>
      <c r="C91" s="1" t="s">
        <v>97</v>
      </c>
      <c r="D91" s="1" t="s">
        <v>506</v>
      </c>
      <c r="E91" s="1" t="s">
        <v>2476</v>
      </c>
      <c r="F91" s="1" t="s">
        <v>2470</v>
      </c>
      <c r="G91" s="1" t="s">
        <v>505</v>
      </c>
      <c r="H91" s="1" t="s">
        <v>2690</v>
      </c>
      <c r="I91" s="1" t="s">
        <v>2691</v>
      </c>
      <c r="J91" s="1" t="s">
        <v>2580</v>
      </c>
      <c r="K91" s="1" t="s">
        <v>2474</v>
      </c>
      <c r="L91" s="1" t="s">
        <v>103</v>
      </c>
      <c r="M91" s="1" t="s">
        <v>476</v>
      </c>
      <c r="N91" s="1" t="s">
        <v>515</v>
      </c>
      <c r="O91" s="1" t="s">
        <v>2407</v>
      </c>
      <c r="P91" s="1" t="s">
        <v>2407</v>
      </c>
      <c r="Q91" s="223">
        <v>48</v>
      </c>
      <c r="R91" s="3">
        <v>7.62</v>
      </c>
      <c r="S91" s="3">
        <v>365.9</v>
      </c>
      <c r="T91" s="3">
        <v>365.9</v>
      </c>
      <c r="U91" s="2">
        <v>43927</v>
      </c>
      <c r="V91" s="1" t="s">
        <v>2500</v>
      </c>
      <c r="W91" s="2">
        <v>44926</v>
      </c>
      <c r="X91" s="1" t="s">
        <v>2478</v>
      </c>
      <c r="Y91" s="1" t="s">
        <v>2407</v>
      </c>
      <c r="Z91" s="1" t="s">
        <v>2480</v>
      </c>
      <c r="AA91" s="1" t="s">
        <v>2489</v>
      </c>
      <c r="AB91" s="1" t="s">
        <v>2490</v>
      </c>
      <c r="AC91" s="1" t="s">
        <v>2567</v>
      </c>
      <c r="AD91" s="1" t="s">
        <v>2510</v>
      </c>
      <c r="AE91" s="2">
        <v>43986</v>
      </c>
      <c r="AF91" s="1" t="s">
        <v>2504</v>
      </c>
    </row>
    <row r="92" spans="1:32" x14ac:dyDescent="0.35">
      <c r="A92" t="str">
        <f>Tableau13[[#This Row],[Document d''achat]]&amp;Tableau13[[#This Row],[Poste]]</f>
        <v>450066860290</v>
      </c>
      <c r="B92" s="1" t="s">
        <v>2468</v>
      </c>
      <c r="C92" s="1" t="s">
        <v>97</v>
      </c>
      <c r="D92" s="1" t="s">
        <v>506</v>
      </c>
      <c r="E92" s="1" t="s">
        <v>2476</v>
      </c>
      <c r="F92" s="1" t="s">
        <v>2470</v>
      </c>
      <c r="G92" s="1" t="s">
        <v>505</v>
      </c>
      <c r="H92" s="1" t="s">
        <v>2690</v>
      </c>
      <c r="I92" s="1" t="s">
        <v>2691</v>
      </c>
      <c r="J92" s="1" t="s">
        <v>2580</v>
      </c>
      <c r="K92" s="1" t="s">
        <v>2474</v>
      </c>
      <c r="L92" s="1" t="s">
        <v>103</v>
      </c>
      <c r="M92" s="1" t="s">
        <v>514</v>
      </c>
      <c r="N92" s="1" t="s">
        <v>516</v>
      </c>
      <c r="O92" s="1" t="s">
        <v>2407</v>
      </c>
      <c r="P92" s="1" t="s">
        <v>2407</v>
      </c>
      <c r="Q92" s="223">
        <v>1</v>
      </c>
      <c r="R92" s="3">
        <v>9.08</v>
      </c>
      <c r="S92" s="3">
        <v>9.08</v>
      </c>
      <c r="T92" s="3">
        <v>9.08</v>
      </c>
      <c r="U92" s="2">
        <v>43927</v>
      </c>
      <c r="V92" s="1" t="s">
        <v>2500</v>
      </c>
      <c r="W92" s="2">
        <v>44926</v>
      </c>
      <c r="X92" s="1" t="s">
        <v>2478</v>
      </c>
      <c r="Y92" s="1" t="s">
        <v>2407</v>
      </c>
      <c r="Z92" s="1" t="s">
        <v>2480</v>
      </c>
      <c r="AA92" s="1" t="s">
        <v>2489</v>
      </c>
      <c r="AB92" s="1" t="s">
        <v>2490</v>
      </c>
      <c r="AC92" s="1" t="s">
        <v>2567</v>
      </c>
      <c r="AD92" s="1" t="s">
        <v>2510</v>
      </c>
      <c r="AE92" s="2">
        <v>43986</v>
      </c>
      <c r="AF92" s="1" t="s">
        <v>2504</v>
      </c>
    </row>
    <row r="93" spans="1:32" x14ac:dyDescent="0.35">
      <c r="A93" t="str">
        <f>Tableau13[[#This Row],[Document d''achat]]&amp;Tableau13[[#This Row],[Poste]]</f>
        <v>450066865110</v>
      </c>
      <c r="B93" s="1" t="s">
        <v>2468</v>
      </c>
      <c r="C93" s="1" t="s">
        <v>97</v>
      </c>
      <c r="D93" s="1" t="s">
        <v>529</v>
      </c>
      <c r="E93" s="1" t="s">
        <v>2476</v>
      </c>
      <c r="F93" s="1" t="s">
        <v>2470</v>
      </c>
      <c r="G93" s="1" t="s">
        <v>528</v>
      </c>
      <c r="H93" s="1" t="s">
        <v>2692</v>
      </c>
      <c r="I93" s="1" t="s">
        <v>2693</v>
      </c>
      <c r="J93" s="1" t="s">
        <v>2590</v>
      </c>
      <c r="K93" s="1" t="s">
        <v>2474</v>
      </c>
      <c r="L93" s="1" t="s">
        <v>103</v>
      </c>
      <c r="M93" s="1" t="s">
        <v>530</v>
      </c>
      <c r="N93" s="1" t="s">
        <v>88</v>
      </c>
      <c r="O93" s="1" t="s">
        <v>2407</v>
      </c>
      <c r="P93" s="1" t="s">
        <v>2407</v>
      </c>
      <c r="Q93" s="223">
        <v>6960</v>
      </c>
      <c r="R93" s="3">
        <v>1.7</v>
      </c>
      <c r="S93" s="3">
        <v>11832</v>
      </c>
      <c r="T93" s="3">
        <v>14316.72</v>
      </c>
      <c r="U93" s="2">
        <v>43927</v>
      </c>
      <c r="V93" s="1" t="s">
        <v>2500</v>
      </c>
      <c r="W93" s="2">
        <v>44926</v>
      </c>
      <c r="X93" s="1" t="s">
        <v>2478</v>
      </c>
      <c r="Y93" s="1" t="s">
        <v>2407</v>
      </c>
      <c r="Z93" s="1" t="s">
        <v>2480</v>
      </c>
      <c r="AA93" s="1" t="s">
        <v>2489</v>
      </c>
      <c r="AB93" s="1" t="s">
        <v>2490</v>
      </c>
      <c r="AC93" s="1" t="s">
        <v>2567</v>
      </c>
      <c r="AD93" s="1" t="s">
        <v>2510</v>
      </c>
      <c r="AE93" s="2">
        <v>43928</v>
      </c>
      <c r="AF93" s="1" t="s">
        <v>2504</v>
      </c>
    </row>
    <row r="94" spans="1:32" x14ac:dyDescent="0.35">
      <c r="A94" t="str">
        <f>Tableau13[[#This Row],[Document d''achat]]&amp;Tableau13[[#This Row],[Poste]]</f>
        <v>450066865120</v>
      </c>
      <c r="B94" s="1" t="s">
        <v>2468</v>
      </c>
      <c r="C94" s="1" t="s">
        <v>97</v>
      </c>
      <c r="D94" s="1" t="s">
        <v>529</v>
      </c>
      <c r="E94" s="1" t="s">
        <v>2476</v>
      </c>
      <c r="F94" s="1" t="s">
        <v>2470</v>
      </c>
      <c r="G94" s="1" t="s">
        <v>528</v>
      </c>
      <c r="H94" s="1" t="s">
        <v>2692</v>
      </c>
      <c r="I94" s="1" t="s">
        <v>2693</v>
      </c>
      <c r="J94" s="1" t="s">
        <v>2590</v>
      </c>
      <c r="K94" s="1" t="s">
        <v>2474</v>
      </c>
      <c r="L94" s="1" t="s">
        <v>103</v>
      </c>
      <c r="M94" s="1" t="s">
        <v>532</v>
      </c>
      <c r="N94" s="1" t="s">
        <v>217</v>
      </c>
      <c r="O94" s="1" t="s">
        <v>2407</v>
      </c>
      <c r="P94" s="1" t="s">
        <v>2407</v>
      </c>
      <c r="Q94" s="223">
        <v>2880</v>
      </c>
      <c r="R94" s="3">
        <v>2.5499999999999998</v>
      </c>
      <c r="S94" s="3">
        <v>7344</v>
      </c>
      <c r="T94" s="3">
        <v>8886.24</v>
      </c>
      <c r="U94" s="2">
        <v>43927</v>
      </c>
      <c r="V94" s="1" t="s">
        <v>2500</v>
      </c>
      <c r="W94" s="2">
        <v>44926</v>
      </c>
      <c r="X94" s="1" t="s">
        <v>2478</v>
      </c>
      <c r="Y94" s="1" t="s">
        <v>2407</v>
      </c>
      <c r="Z94" s="1" t="s">
        <v>2480</v>
      </c>
      <c r="AA94" s="1" t="s">
        <v>2489</v>
      </c>
      <c r="AB94" s="1" t="s">
        <v>2490</v>
      </c>
      <c r="AC94" s="1" t="s">
        <v>2567</v>
      </c>
      <c r="AD94" s="1" t="s">
        <v>2510</v>
      </c>
      <c r="AE94" s="2">
        <v>43928</v>
      </c>
      <c r="AF94" s="1" t="s">
        <v>2504</v>
      </c>
    </row>
    <row r="95" spans="1:32" x14ac:dyDescent="0.35">
      <c r="A95" t="str">
        <f>Tableau13[[#This Row],[Document d''achat]]&amp;Tableau13[[#This Row],[Poste]]</f>
        <v>450066865130</v>
      </c>
      <c r="B95" s="1" t="s">
        <v>2468</v>
      </c>
      <c r="C95" s="1" t="s">
        <v>97</v>
      </c>
      <c r="D95" s="1" t="s">
        <v>529</v>
      </c>
      <c r="E95" s="1" t="s">
        <v>2476</v>
      </c>
      <c r="F95" s="1" t="s">
        <v>2470</v>
      </c>
      <c r="G95" s="1" t="s">
        <v>528</v>
      </c>
      <c r="H95" s="1" t="s">
        <v>2692</v>
      </c>
      <c r="I95" s="1" t="s">
        <v>2693</v>
      </c>
      <c r="J95" s="1" t="s">
        <v>2590</v>
      </c>
      <c r="K95" s="1" t="s">
        <v>2474</v>
      </c>
      <c r="L95" s="1" t="s">
        <v>103</v>
      </c>
      <c r="M95" s="1" t="s">
        <v>534</v>
      </c>
      <c r="N95" s="1" t="s">
        <v>222</v>
      </c>
      <c r="O95" s="1" t="s">
        <v>2407</v>
      </c>
      <c r="P95" s="1" t="s">
        <v>2407</v>
      </c>
      <c r="Q95" s="223">
        <v>2400</v>
      </c>
      <c r="R95" s="3">
        <v>3.95</v>
      </c>
      <c r="S95" s="3">
        <v>9480</v>
      </c>
      <c r="T95" s="3">
        <v>11470.8</v>
      </c>
      <c r="U95" s="2">
        <v>43927</v>
      </c>
      <c r="V95" s="1" t="s">
        <v>2500</v>
      </c>
      <c r="W95" s="2">
        <v>44926</v>
      </c>
      <c r="X95" s="1" t="s">
        <v>2478</v>
      </c>
      <c r="Y95" s="1" t="s">
        <v>2407</v>
      </c>
      <c r="Z95" s="1" t="s">
        <v>2480</v>
      </c>
      <c r="AA95" s="1" t="s">
        <v>2489</v>
      </c>
      <c r="AB95" s="1" t="s">
        <v>2490</v>
      </c>
      <c r="AC95" s="1" t="s">
        <v>2567</v>
      </c>
      <c r="AD95" s="1" t="s">
        <v>2510</v>
      </c>
      <c r="AE95" s="2">
        <v>43928</v>
      </c>
      <c r="AF95" s="1" t="s">
        <v>2504</v>
      </c>
    </row>
    <row r="96" spans="1:32" x14ac:dyDescent="0.35">
      <c r="A96" t="str">
        <f>Tableau13[[#This Row],[Document d''achat]]&amp;Tableau13[[#This Row],[Poste]]</f>
        <v>450066865140</v>
      </c>
      <c r="B96" s="1" t="s">
        <v>2468</v>
      </c>
      <c r="C96" s="1" t="s">
        <v>97</v>
      </c>
      <c r="D96" s="1" t="s">
        <v>529</v>
      </c>
      <c r="E96" s="1" t="s">
        <v>2476</v>
      </c>
      <c r="F96" s="1" t="s">
        <v>2470</v>
      </c>
      <c r="G96" s="1" t="s">
        <v>528</v>
      </c>
      <c r="H96" s="1" t="s">
        <v>2692</v>
      </c>
      <c r="I96" s="1" t="s">
        <v>2693</v>
      </c>
      <c r="J96" s="1" t="s">
        <v>2590</v>
      </c>
      <c r="K96" s="1" t="s">
        <v>2474</v>
      </c>
      <c r="L96" s="1" t="s">
        <v>103</v>
      </c>
      <c r="M96" s="1" t="s">
        <v>536</v>
      </c>
      <c r="N96" s="1" t="s">
        <v>421</v>
      </c>
      <c r="O96" s="1" t="s">
        <v>2407</v>
      </c>
      <c r="P96" s="1" t="s">
        <v>2407</v>
      </c>
      <c r="Q96" s="223">
        <v>960</v>
      </c>
      <c r="R96" s="3">
        <v>2.69</v>
      </c>
      <c r="S96" s="3">
        <v>2582.4</v>
      </c>
      <c r="T96" s="3">
        <v>3124.7</v>
      </c>
      <c r="U96" s="2">
        <v>43927</v>
      </c>
      <c r="V96" s="1" t="s">
        <v>2500</v>
      </c>
      <c r="W96" s="2">
        <v>44926</v>
      </c>
      <c r="X96" s="1" t="s">
        <v>2478</v>
      </c>
      <c r="Y96" s="1" t="s">
        <v>2407</v>
      </c>
      <c r="Z96" s="1" t="s">
        <v>2480</v>
      </c>
      <c r="AA96" s="1" t="s">
        <v>2489</v>
      </c>
      <c r="AB96" s="1" t="s">
        <v>2490</v>
      </c>
      <c r="AC96" s="1" t="s">
        <v>2567</v>
      </c>
      <c r="AD96" s="1" t="s">
        <v>2510</v>
      </c>
      <c r="AE96" s="2">
        <v>43928</v>
      </c>
      <c r="AF96" s="1" t="s">
        <v>2504</v>
      </c>
    </row>
    <row r="97" spans="1:32" x14ac:dyDescent="0.35">
      <c r="A97" t="str">
        <f>Tableau13[[#This Row],[Document d''achat]]&amp;Tableau13[[#This Row],[Poste]]</f>
        <v>450066868110</v>
      </c>
      <c r="B97" s="1" t="s">
        <v>2468</v>
      </c>
      <c r="C97" s="1" t="s">
        <v>97</v>
      </c>
      <c r="D97" s="1" t="s">
        <v>538</v>
      </c>
      <c r="E97" s="1" t="s">
        <v>2488</v>
      </c>
      <c r="F97" s="1" t="s">
        <v>51</v>
      </c>
      <c r="G97" s="1" t="s">
        <v>389</v>
      </c>
      <c r="H97" s="1" t="s">
        <v>2655</v>
      </c>
      <c r="I97" s="1" t="s">
        <v>2694</v>
      </c>
      <c r="J97" s="1" t="s">
        <v>2590</v>
      </c>
      <c r="K97" s="1" t="s">
        <v>2474</v>
      </c>
      <c r="L97" s="1" t="s">
        <v>103</v>
      </c>
      <c r="M97" s="1" t="s">
        <v>539</v>
      </c>
      <c r="N97" s="1" t="s">
        <v>88</v>
      </c>
      <c r="O97" s="1" t="s">
        <v>2407</v>
      </c>
      <c r="P97" s="1" t="s">
        <v>2407</v>
      </c>
      <c r="Q97" s="223">
        <v>1</v>
      </c>
      <c r="R97" s="3">
        <v>528000</v>
      </c>
      <c r="S97" s="3">
        <v>528000</v>
      </c>
      <c r="T97" s="3">
        <v>528000</v>
      </c>
      <c r="U97" s="2">
        <v>43927</v>
      </c>
      <c r="V97" s="1" t="s">
        <v>2500</v>
      </c>
      <c r="W97" s="2">
        <v>44926</v>
      </c>
      <c r="X97" s="1" t="s">
        <v>2407</v>
      </c>
      <c r="Y97" s="1" t="s">
        <v>2407</v>
      </c>
      <c r="Z97" s="1" t="s">
        <v>2480</v>
      </c>
      <c r="AA97" s="1" t="s">
        <v>2489</v>
      </c>
      <c r="AB97" s="1" t="s">
        <v>2490</v>
      </c>
      <c r="AC97" s="1" t="s">
        <v>2567</v>
      </c>
      <c r="AD97" s="1" t="s">
        <v>2510</v>
      </c>
      <c r="AE97" s="2">
        <v>43928</v>
      </c>
      <c r="AF97" s="1" t="s">
        <v>2504</v>
      </c>
    </row>
    <row r="98" spans="1:32" x14ac:dyDescent="0.35">
      <c r="A98" t="str">
        <f>Tableau13[[#This Row],[Document d''achat]]&amp;Tableau13[[#This Row],[Poste]]</f>
        <v>450066869710</v>
      </c>
      <c r="B98" s="1" t="s">
        <v>2468</v>
      </c>
      <c r="C98" s="1" t="s">
        <v>97</v>
      </c>
      <c r="D98" s="1" t="s">
        <v>520</v>
      </c>
      <c r="E98" s="1" t="s">
        <v>2476</v>
      </c>
      <c r="F98" s="1" t="s">
        <v>2470</v>
      </c>
      <c r="G98" s="1" t="s">
        <v>519</v>
      </c>
      <c r="H98" s="1" t="s">
        <v>2695</v>
      </c>
      <c r="I98" s="1" t="s">
        <v>2696</v>
      </c>
      <c r="J98" s="1" t="s">
        <v>2580</v>
      </c>
      <c r="K98" s="1" t="s">
        <v>2474</v>
      </c>
      <c r="L98" s="1" t="s">
        <v>103</v>
      </c>
      <c r="M98" s="1" t="s">
        <v>521</v>
      </c>
      <c r="N98" s="1" t="s">
        <v>88</v>
      </c>
      <c r="O98" s="1" t="s">
        <v>2407</v>
      </c>
      <c r="P98" s="1" t="s">
        <v>2407</v>
      </c>
      <c r="Q98" s="223">
        <v>124500</v>
      </c>
      <c r="R98" s="3">
        <v>4.5</v>
      </c>
      <c r="S98" s="3">
        <v>560250</v>
      </c>
      <c r="T98" s="3">
        <v>677902.5</v>
      </c>
      <c r="U98" s="2">
        <v>43927</v>
      </c>
      <c r="V98" s="1" t="s">
        <v>2500</v>
      </c>
      <c r="W98" s="2">
        <v>44926</v>
      </c>
      <c r="X98" s="1" t="s">
        <v>2478</v>
      </c>
      <c r="Y98" s="1" t="s">
        <v>2407</v>
      </c>
      <c r="Z98" s="1" t="s">
        <v>2480</v>
      </c>
      <c r="AA98" s="1" t="s">
        <v>2489</v>
      </c>
      <c r="AB98" s="1" t="s">
        <v>2490</v>
      </c>
      <c r="AC98" s="1" t="s">
        <v>2567</v>
      </c>
      <c r="AD98" s="1" t="s">
        <v>2510</v>
      </c>
      <c r="AE98" s="2">
        <v>44015</v>
      </c>
      <c r="AF98" s="1" t="s">
        <v>2504</v>
      </c>
    </row>
    <row r="99" spans="1:32" x14ac:dyDescent="0.35">
      <c r="A99" t="str">
        <f>Tableau13[[#This Row],[Document d''achat]]&amp;Tableau13[[#This Row],[Poste]]</f>
        <v>450066869720</v>
      </c>
      <c r="B99" s="1" t="s">
        <v>2468</v>
      </c>
      <c r="C99" s="1" t="s">
        <v>97</v>
      </c>
      <c r="D99" s="1" t="s">
        <v>520</v>
      </c>
      <c r="E99" s="1" t="s">
        <v>2488</v>
      </c>
      <c r="F99" s="1" t="s">
        <v>51</v>
      </c>
      <c r="G99" s="1" t="s">
        <v>519</v>
      </c>
      <c r="H99" s="1" t="s">
        <v>2695</v>
      </c>
      <c r="I99" s="1" t="s">
        <v>2696</v>
      </c>
      <c r="J99" s="1" t="s">
        <v>2580</v>
      </c>
      <c r="K99" s="1" t="s">
        <v>2474</v>
      </c>
      <c r="L99" s="1" t="s">
        <v>103</v>
      </c>
      <c r="M99" s="1" t="s">
        <v>521</v>
      </c>
      <c r="N99" s="1" t="s">
        <v>217</v>
      </c>
      <c r="O99" s="1" t="s">
        <v>2407</v>
      </c>
      <c r="P99" s="1" t="s">
        <v>2407</v>
      </c>
      <c r="Q99" s="223">
        <v>1</v>
      </c>
      <c r="R99" s="3">
        <v>15000</v>
      </c>
      <c r="S99" s="3">
        <v>15000</v>
      </c>
      <c r="T99" s="3">
        <v>18150</v>
      </c>
      <c r="U99" s="2">
        <v>43927</v>
      </c>
      <c r="V99" s="1" t="s">
        <v>2500</v>
      </c>
      <c r="W99" s="2">
        <v>44926</v>
      </c>
      <c r="X99" s="1" t="s">
        <v>2407</v>
      </c>
      <c r="Y99" s="1" t="s">
        <v>2407</v>
      </c>
      <c r="Z99" s="1" t="s">
        <v>2480</v>
      </c>
      <c r="AA99" s="1" t="s">
        <v>2489</v>
      </c>
      <c r="AB99" s="1" t="s">
        <v>2490</v>
      </c>
      <c r="AC99" s="1" t="s">
        <v>2567</v>
      </c>
      <c r="AD99" s="1" t="s">
        <v>2510</v>
      </c>
      <c r="AE99" s="2">
        <v>44015</v>
      </c>
      <c r="AF99" s="1" t="s">
        <v>2504</v>
      </c>
    </row>
    <row r="100" spans="1:32" x14ac:dyDescent="0.35">
      <c r="A100" t="str">
        <f>Tableau13[[#This Row],[Document d''achat]]&amp;Tableau13[[#This Row],[Poste]]</f>
        <v>450066872910</v>
      </c>
      <c r="B100" s="1" t="s">
        <v>2468</v>
      </c>
      <c r="C100" s="1" t="s">
        <v>97</v>
      </c>
      <c r="D100" s="1" t="s">
        <v>560</v>
      </c>
      <c r="E100" s="1" t="s">
        <v>2488</v>
      </c>
      <c r="F100" s="1" t="s">
        <v>51</v>
      </c>
      <c r="G100" s="1" t="s">
        <v>407</v>
      </c>
      <c r="H100" s="1" t="s">
        <v>2660</v>
      </c>
      <c r="I100" s="1" t="s">
        <v>2697</v>
      </c>
      <c r="J100" s="1" t="s">
        <v>2590</v>
      </c>
      <c r="K100" s="1" t="s">
        <v>2474</v>
      </c>
      <c r="L100" s="1" t="s">
        <v>103</v>
      </c>
      <c r="M100" s="1" t="s">
        <v>561</v>
      </c>
      <c r="N100" s="1" t="s">
        <v>88</v>
      </c>
      <c r="O100" s="1" t="s">
        <v>2407</v>
      </c>
      <c r="P100" s="1" t="s">
        <v>2407</v>
      </c>
      <c r="Q100" s="223">
        <v>1</v>
      </c>
      <c r="R100" s="3">
        <v>477000</v>
      </c>
      <c r="S100" s="3">
        <v>477000</v>
      </c>
      <c r="T100" s="3">
        <v>477000</v>
      </c>
      <c r="U100" s="2">
        <v>43928</v>
      </c>
      <c r="V100" s="1" t="s">
        <v>2500</v>
      </c>
      <c r="W100" s="2">
        <v>44926</v>
      </c>
      <c r="X100" s="1" t="s">
        <v>2407</v>
      </c>
      <c r="Y100" s="1" t="s">
        <v>2407</v>
      </c>
      <c r="Z100" s="1" t="s">
        <v>2480</v>
      </c>
      <c r="AA100" s="1" t="s">
        <v>2489</v>
      </c>
      <c r="AB100" s="1" t="s">
        <v>2490</v>
      </c>
      <c r="AC100" s="1" t="s">
        <v>2567</v>
      </c>
      <c r="AD100" s="1" t="s">
        <v>2510</v>
      </c>
      <c r="AE100" s="2">
        <v>43928</v>
      </c>
      <c r="AF100" s="1" t="s">
        <v>2504</v>
      </c>
    </row>
    <row r="101" spans="1:32" x14ac:dyDescent="0.35">
      <c r="A101" t="str">
        <f>Tableau13[[#This Row],[Document d''achat]]&amp;Tableau13[[#This Row],[Poste]]</f>
        <v>450066873510</v>
      </c>
      <c r="B101" s="1" t="s">
        <v>2468</v>
      </c>
      <c r="C101" s="1" t="s">
        <v>2539</v>
      </c>
      <c r="D101" s="1" t="s">
        <v>542</v>
      </c>
      <c r="E101" s="1" t="s">
        <v>2488</v>
      </c>
      <c r="F101" s="1" t="s">
        <v>2470</v>
      </c>
      <c r="G101" s="1" t="s">
        <v>541</v>
      </c>
      <c r="H101" s="1" t="s">
        <v>2698</v>
      </c>
      <c r="I101" s="1" t="s">
        <v>2699</v>
      </c>
      <c r="J101" s="1" t="s">
        <v>2473</v>
      </c>
      <c r="K101" s="1" t="s">
        <v>2474</v>
      </c>
      <c r="L101" s="1" t="s">
        <v>103</v>
      </c>
      <c r="M101" s="1" t="s">
        <v>543</v>
      </c>
      <c r="N101" s="1" t="s">
        <v>88</v>
      </c>
      <c r="O101" s="1" t="s">
        <v>2407</v>
      </c>
      <c r="P101" s="1" t="s">
        <v>2407</v>
      </c>
      <c r="Q101" s="223">
        <v>1</v>
      </c>
      <c r="R101" s="3">
        <v>11894.3</v>
      </c>
      <c r="S101" s="3">
        <v>11894.3</v>
      </c>
      <c r="T101" s="3">
        <v>11894.3</v>
      </c>
      <c r="U101" s="2">
        <v>43928</v>
      </c>
      <c r="V101" s="1" t="s">
        <v>2669</v>
      </c>
      <c r="W101" s="2">
        <v>44196</v>
      </c>
      <c r="X101" s="1" t="s">
        <v>2407</v>
      </c>
      <c r="Y101" s="1" t="s">
        <v>2407</v>
      </c>
      <c r="Z101" s="1" t="s">
        <v>2493</v>
      </c>
      <c r="AA101" s="1" t="s">
        <v>2543</v>
      </c>
      <c r="AB101" s="1" t="s">
        <v>2490</v>
      </c>
      <c r="AC101" s="1" t="s">
        <v>2491</v>
      </c>
      <c r="AD101" s="1" t="s">
        <v>2492</v>
      </c>
      <c r="AE101" s="2">
        <v>43944</v>
      </c>
      <c r="AF101" s="1" t="s">
        <v>2504</v>
      </c>
    </row>
    <row r="102" spans="1:32" x14ac:dyDescent="0.35">
      <c r="A102" t="str">
        <f>Tableau13[[#This Row],[Document d''achat]]&amp;Tableau13[[#This Row],[Poste]]</f>
        <v>450066879710</v>
      </c>
      <c r="B102" s="1" t="s">
        <v>2468</v>
      </c>
      <c r="C102" s="1" t="s">
        <v>97</v>
      </c>
      <c r="D102" s="1" t="s">
        <v>596</v>
      </c>
      <c r="E102" s="1" t="s">
        <v>2488</v>
      </c>
      <c r="F102" s="1" t="s">
        <v>51</v>
      </c>
      <c r="G102" s="1" t="s">
        <v>595</v>
      </c>
      <c r="H102" s="1" t="s">
        <v>2700</v>
      </c>
      <c r="I102" s="1" t="s">
        <v>2701</v>
      </c>
      <c r="J102" s="1" t="s">
        <v>2580</v>
      </c>
      <c r="K102" s="1" t="s">
        <v>2474</v>
      </c>
      <c r="L102" s="1" t="s">
        <v>103</v>
      </c>
      <c r="M102" s="1" t="s">
        <v>597</v>
      </c>
      <c r="N102" s="1" t="s">
        <v>88</v>
      </c>
      <c r="O102" s="1" t="s">
        <v>2407</v>
      </c>
      <c r="P102" s="1" t="s">
        <v>2407</v>
      </c>
      <c r="Q102" s="223">
        <v>1</v>
      </c>
      <c r="R102" s="3">
        <v>373500</v>
      </c>
      <c r="S102" s="3">
        <v>373500</v>
      </c>
      <c r="T102" s="3">
        <v>373500</v>
      </c>
      <c r="U102" s="2">
        <v>43928</v>
      </c>
      <c r="V102" s="1" t="s">
        <v>2500</v>
      </c>
      <c r="W102" s="2">
        <v>44926</v>
      </c>
      <c r="X102" s="1" t="s">
        <v>2407</v>
      </c>
      <c r="Y102" s="1" t="s">
        <v>2407</v>
      </c>
      <c r="Z102" s="1" t="s">
        <v>2480</v>
      </c>
      <c r="AA102" s="1" t="s">
        <v>2489</v>
      </c>
      <c r="AB102" s="1" t="s">
        <v>2490</v>
      </c>
      <c r="AC102" s="1" t="s">
        <v>2567</v>
      </c>
      <c r="AD102" s="1" t="s">
        <v>2510</v>
      </c>
      <c r="AE102" s="2">
        <v>43980</v>
      </c>
      <c r="AF102" s="1" t="s">
        <v>2504</v>
      </c>
    </row>
    <row r="103" spans="1:32" x14ac:dyDescent="0.35">
      <c r="A103" t="str">
        <f>Tableau13[[#This Row],[Document d''achat]]&amp;Tableau13[[#This Row],[Poste]]</f>
        <v>450066879720</v>
      </c>
      <c r="B103" s="1" t="s">
        <v>2468</v>
      </c>
      <c r="C103" s="1" t="s">
        <v>97</v>
      </c>
      <c r="D103" s="1" t="s">
        <v>596</v>
      </c>
      <c r="E103" s="1" t="s">
        <v>2488</v>
      </c>
      <c r="F103" s="1" t="s">
        <v>51</v>
      </c>
      <c r="G103" s="1" t="s">
        <v>595</v>
      </c>
      <c r="H103" s="1" t="s">
        <v>2700</v>
      </c>
      <c r="I103" s="1" t="s">
        <v>2701</v>
      </c>
      <c r="J103" s="1" t="s">
        <v>2580</v>
      </c>
      <c r="K103" s="1" t="s">
        <v>2474</v>
      </c>
      <c r="L103" s="1" t="s">
        <v>103</v>
      </c>
      <c r="M103" s="1" t="s">
        <v>598</v>
      </c>
      <c r="N103" s="1" t="s">
        <v>217</v>
      </c>
      <c r="O103" s="1" t="s">
        <v>2407</v>
      </c>
      <c r="P103" s="1" t="s">
        <v>2407</v>
      </c>
      <c r="Q103" s="223">
        <v>1</v>
      </c>
      <c r="R103" s="3">
        <v>373500</v>
      </c>
      <c r="S103" s="3">
        <v>373500</v>
      </c>
      <c r="T103" s="3">
        <v>373500</v>
      </c>
      <c r="U103" s="2">
        <v>43928</v>
      </c>
      <c r="V103" s="1" t="s">
        <v>2500</v>
      </c>
      <c r="W103" s="2">
        <v>44926</v>
      </c>
      <c r="X103" s="1" t="s">
        <v>2407</v>
      </c>
      <c r="Y103" s="1" t="s">
        <v>2407</v>
      </c>
      <c r="Z103" s="1" t="s">
        <v>2480</v>
      </c>
      <c r="AA103" s="1" t="s">
        <v>2489</v>
      </c>
      <c r="AB103" s="1" t="s">
        <v>2490</v>
      </c>
      <c r="AC103" s="1" t="s">
        <v>2567</v>
      </c>
      <c r="AD103" s="1" t="s">
        <v>2510</v>
      </c>
      <c r="AE103" s="2">
        <v>43980</v>
      </c>
      <c r="AF103" s="1" t="s">
        <v>2504</v>
      </c>
    </row>
    <row r="104" spans="1:32" x14ac:dyDescent="0.35">
      <c r="A104" t="str">
        <f>Tableau13[[#This Row],[Document d''achat]]&amp;Tableau13[[#This Row],[Poste]]</f>
        <v>450066879730</v>
      </c>
      <c r="B104" s="1" t="s">
        <v>2468</v>
      </c>
      <c r="C104" s="1" t="s">
        <v>97</v>
      </c>
      <c r="D104" s="1" t="s">
        <v>596</v>
      </c>
      <c r="E104" s="1" t="s">
        <v>2488</v>
      </c>
      <c r="F104" s="1" t="s">
        <v>51</v>
      </c>
      <c r="G104" s="1" t="s">
        <v>595</v>
      </c>
      <c r="H104" s="1" t="s">
        <v>2700</v>
      </c>
      <c r="I104" s="1" t="s">
        <v>2701</v>
      </c>
      <c r="J104" s="1" t="s">
        <v>2580</v>
      </c>
      <c r="K104" s="1" t="s">
        <v>2474</v>
      </c>
      <c r="L104" s="1" t="s">
        <v>103</v>
      </c>
      <c r="M104" s="1" t="s">
        <v>602</v>
      </c>
      <c r="N104" s="1" t="s">
        <v>222</v>
      </c>
      <c r="O104" s="1" t="s">
        <v>2407</v>
      </c>
      <c r="P104" s="1" t="s">
        <v>2407</v>
      </c>
      <c r="Q104" s="223">
        <v>1</v>
      </c>
      <c r="R104" s="3">
        <v>189222</v>
      </c>
      <c r="S104" s="3">
        <v>189222</v>
      </c>
      <c r="T104" s="3">
        <v>189222</v>
      </c>
      <c r="U104" s="2">
        <v>43928</v>
      </c>
      <c r="V104" s="1" t="s">
        <v>2500</v>
      </c>
      <c r="W104" s="2">
        <v>44926</v>
      </c>
      <c r="X104" s="1" t="s">
        <v>2407</v>
      </c>
      <c r="Y104" s="1" t="s">
        <v>2407</v>
      </c>
      <c r="Z104" s="1" t="s">
        <v>2493</v>
      </c>
      <c r="AA104" s="1" t="s">
        <v>2489</v>
      </c>
      <c r="AB104" s="1" t="s">
        <v>2490</v>
      </c>
      <c r="AC104" s="1" t="s">
        <v>2702</v>
      </c>
      <c r="AD104" s="1" t="s">
        <v>2510</v>
      </c>
      <c r="AE104" s="2">
        <v>43980</v>
      </c>
      <c r="AF104" s="1" t="s">
        <v>2504</v>
      </c>
    </row>
    <row r="105" spans="1:32" x14ac:dyDescent="0.35">
      <c r="A105" t="str">
        <f>Tableau13[[#This Row],[Document d''achat]]&amp;Tableau13[[#This Row],[Poste]]</f>
        <v>450066886810</v>
      </c>
      <c r="B105" s="1" t="s">
        <v>2468</v>
      </c>
      <c r="C105" s="1" t="s">
        <v>97</v>
      </c>
      <c r="D105" s="1" t="s">
        <v>620</v>
      </c>
      <c r="E105" s="1" t="s">
        <v>2488</v>
      </c>
      <c r="F105" s="1" t="s">
        <v>2470</v>
      </c>
      <c r="G105" s="1" t="s">
        <v>619</v>
      </c>
      <c r="H105" s="1" t="s">
        <v>2703</v>
      </c>
      <c r="I105" s="1" t="s">
        <v>2704</v>
      </c>
      <c r="J105" s="1" t="s">
        <v>2590</v>
      </c>
      <c r="K105" s="1" t="s">
        <v>2474</v>
      </c>
      <c r="L105" s="1" t="s">
        <v>103</v>
      </c>
      <c r="M105" s="1" t="s">
        <v>621</v>
      </c>
      <c r="N105" s="1" t="s">
        <v>88</v>
      </c>
      <c r="O105" s="1" t="s">
        <v>2407</v>
      </c>
      <c r="P105" s="1" t="s">
        <v>2407</v>
      </c>
      <c r="Q105" s="223">
        <v>1</v>
      </c>
      <c r="R105" s="3">
        <v>738692.63</v>
      </c>
      <c r="S105" s="3">
        <v>738692.63</v>
      </c>
      <c r="T105" s="3">
        <v>738692.63</v>
      </c>
      <c r="U105" s="2">
        <v>43928</v>
      </c>
      <c r="V105" s="1" t="s">
        <v>2500</v>
      </c>
      <c r="W105" s="2">
        <v>44196</v>
      </c>
      <c r="X105" s="1" t="s">
        <v>2407</v>
      </c>
      <c r="Y105" s="1" t="s">
        <v>2407</v>
      </c>
      <c r="Z105" s="1" t="s">
        <v>2480</v>
      </c>
      <c r="AA105" s="1" t="s">
        <v>2489</v>
      </c>
      <c r="AB105" s="1" t="s">
        <v>2490</v>
      </c>
      <c r="AC105" s="1" t="s">
        <v>2567</v>
      </c>
      <c r="AD105" s="1" t="s">
        <v>2510</v>
      </c>
      <c r="AE105" s="2">
        <v>43942</v>
      </c>
      <c r="AF105" s="1" t="s">
        <v>2504</v>
      </c>
    </row>
    <row r="106" spans="1:32" x14ac:dyDescent="0.35">
      <c r="A106" t="str">
        <f>Tableau13[[#This Row],[Document d''achat]]&amp;Tableau13[[#This Row],[Poste]]</f>
        <v>450066887210</v>
      </c>
      <c r="B106" s="1" t="s">
        <v>2468</v>
      </c>
      <c r="C106" s="1" t="s">
        <v>97</v>
      </c>
      <c r="D106" s="1" t="s">
        <v>606</v>
      </c>
      <c r="E106" s="1" t="s">
        <v>2488</v>
      </c>
      <c r="F106" s="1" t="s">
        <v>51</v>
      </c>
      <c r="G106" s="1" t="s">
        <v>605</v>
      </c>
      <c r="H106" s="1" t="s">
        <v>2705</v>
      </c>
      <c r="I106" s="1" t="s">
        <v>2706</v>
      </c>
      <c r="J106" s="1" t="s">
        <v>2590</v>
      </c>
      <c r="K106" s="1" t="s">
        <v>2474</v>
      </c>
      <c r="L106" s="1" t="s">
        <v>103</v>
      </c>
      <c r="M106" s="1" t="s">
        <v>476</v>
      </c>
      <c r="N106" s="1" t="s">
        <v>88</v>
      </c>
      <c r="O106" s="1" t="s">
        <v>2407</v>
      </c>
      <c r="P106" s="1" t="s">
        <v>2407</v>
      </c>
      <c r="Q106" s="223">
        <v>1</v>
      </c>
      <c r="R106" s="3">
        <v>272540.40000000002</v>
      </c>
      <c r="S106" s="3">
        <v>272540.40000000002</v>
      </c>
      <c r="T106" s="3">
        <v>272540.40000000002</v>
      </c>
      <c r="U106" s="2">
        <v>43928</v>
      </c>
      <c r="V106" s="1" t="s">
        <v>2500</v>
      </c>
      <c r="W106" s="2">
        <v>44926</v>
      </c>
      <c r="X106" s="1" t="s">
        <v>2407</v>
      </c>
      <c r="Y106" s="1" t="s">
        <v>2407</v>
      </c>
      <c r="Z106" s="1" t="s">
        <v>2480</v>
      </c>
      <c r="AA106" s="1" t="s">
        <v>2489</v>
      </c>
      <c r="AB106" s="1" t="s">
        <v>2490</v>
      </c>
      <c r="AC106" s="1" t="s">
        <v>2567</v>
      </c>
      <c r="AD106" s="1" t="s">
        <v>2510</v>
      </c>
      <c r="AE106" s="2">
        <v>43929</v>
      </c>
      <c r="AF106" s="1" t="s">
        <v>2504</v>
      </c>
    </row>
    <row r="107" spans="1:32" x14ac:dyDescent="0.35">
      <c r="A107" t="str">
        <f>Tableau13[[#This Row],[Document d''achat]]&amp;Tableau13[[#This Row],[Poste]]</f>
        <v>450066888110</v>
      </c>
      <c r="B107" s="1" t="s">
        <v>2468</v>
      </c>
      <c r="C107" s="1" t="s">
        <v>97</v>
      </c>
      <c r="D107" s="1" t="s">
        <v>586</v>
      </c>
      <c r="E107" s="1" t="s">
        <v>2488</v>
      </c>
      <c r="F107" s="1" t="s">
        <v>2470</v>
      </c>
      <c r="G107" s="1" t="s">
        <v>585</v>
      </c>
      <c r="H107" s="1" t="s">
        <v>2707</v>
      </c>
      <c r="I107" s="1" t="s">
        <v>2708</v>
      </c>
      <c r="J107" s="1" t="s">
        <v>2580</v>
      </c>
      <c r="K107" s="1" t="s">
        <v>2474</v>
      </c>
      <c r="L107" s="1" t="s">
        <v>103</v>
      </c>
      <c r="M107" s="1" t="s">
        <v>587</v>
      </c>
      <c r="N107" s="1" t="s">
        <v>88</v>
      </c>
      <c r="O107" s="1" t="s">
        <v>2407</v>
      </c>
      <c r="P107" s="1" t="s">
        <v>2407</v>
      </c>
      <c r="Q107" s="223">
        <v>1</v>
      </c>
      <c r="R107" s="3">
        <v>3968.8</v>
      </c>
      <c r="S107" s="3">
        <v>3968.8</v>
      </c>
      <c r="T107" s="3">
        <v>3968.8</v>
      </c>
      <c r="U107" s="2">
        <v>43928</v>
      </c>
      <c r="V107" s="1" t="s">
        <v>2500</v>
      </c>
      <c r="W107" s="2">
        <v>44196</v>
      </c>
      <c r="X107" s="1" t="s">
        <v>2407</v>
      </c>
      <c r="Y107" s="1" t="s">
        <v>2407</v>
      </c>
      <c r="Z107" s="1" t="s">
        <v>2493</v>
      </c>
      <c r="AA107" s="1" t="s">
        <v>2489</v>
      </c>
      <c r="AB107" s="1" t="s">
        <v>2490</v>
      </c>
      <c r="AC107" s="1" t="s">
        <v>2581</v>
      </c>
      <c r="AD107" s="1" t="s">
        <v>2510</v>
      </c>
      <c r="AE107" s="2">
        <v>44012</v>
      </c>
      <c r="AF107" s="1" t="s">
        <v>2504</v>
      </c>
    </row>
    <row r="108" spans="1:32" x14ac:dyDescent="0.35">
      <c r="A108" t="str">
        <f>Tableau13[[#This Row],[Document d''achat]]&amp;Tableau13[[#This Row],[Poste]]</f>
        <v>450066888120</v>
      </c>
      <c r="B108" s="1" t="s">
        <v>2468</v>
      </c>
      <c r="C108" s="1" t="s">
        <v>97</v>
      </c>
      <c r="D108" s="1" t="s">
        <v>586</v>
      </c>
      <c r="E108" s="1" t="s">
        <v>2488</v>
      </c>
      <c r="F108" s="1" t="s">
        <v>2470</v>
      </c>
      <c r="G108" s="1" t="s">
        <v>585</v>
      </c>
      <c r="H108" s="1" t="s">
        <v>2707</v>
      </c>
      <c r="I108" s="1" t="s">
        <v>2708</v>
      </c>
      <c r="J108" s="1" t="s">
        <v>2580</v>
      </c>
      <c r="K108" s="1" t="s">
        <v>2474</v>
      </c>
      <c r="L108" s="1" t="s">
        <v>103</v>
      </c>
      <c r="M108" s="1" t="s">
        <v>588</v>
      </c>
      <c r="N108" s="1" t="s">
        <v>217</v>
      </c>
      <c r="O108" s="1" t="s">
        <v>2407</v>
      </c>
      <c r="P108" s="1" t="s">
        <v>2407</v>
      </c>
      <c r="Q108" s="223">
        <v>1</v>
      </c>
      <c r="R108" s="3">
        <v>28326.1</v>
      </c>
      <c r="S108" s="3">
        <v>28326.1</v>
      </c>
      <c r="T108" s="3">
        <v>28326.1</v>
      </c>
      <c r="U108" s="2">
        <v>43928</v>
      </c>
      <c r="V108" s="1" t="s">
        <v>2500</v>
      </c>
      <c r="W108" s="2">
        <v>44196</v>
      </c>
      <c r="X108" s="1" t="s">
        <v>2407</v>
      </c>
      <c r="Y108" s="1" t="s">
        <v>2407</v>
      </c>
      <c r="Z108" s="1" t="s">
        <v>2493</v>
      </c>
      <c r="AA108" s="1" t="s">
        <v>2489</v>
      </c>
      <c r="AB108" s="1" t="s">
        <v>2490</v>
      </c>
      <c r="AC108" s="1" t="s">
        <v>2581</v>
      </c>
      <c r="AD108" s="1" t="s">
        <v>2510</v>
      </c>
      <c r="AE108" s="2">
        <v>44012</v>
      </c>
      <c r="AF108" s="1" t="s">
        <v>2504</v>
      </c>
    </row>
    <row r="109" spans="1:32" x14ac:dyDescent="0.35">
      <c r="A109" t="str">
        <f>Tableau13[[#This Row],[Document d''achat]]&amp;Tableau13[[#This Row],[Poste]]</f>
        <v>450066888130</v>
      </c>
      <c r="B109" s="1" t="s">
        <v>2468</v>
      </c>
      <c r="C109" s="1" t="s">
        <v>97</v>
      </c>
      <c r="D109" s="1" t="s">
        <v>586</v>
      </c>
      <c r="E109" s="1" t="s">
        <v>2488</v>
      </c>
      <c r="F109" s="1" t="s">
        <v>2470</v>
      </c>
      <c r="G109" s="1" t="s">
        <v>585</v>
      </c>
      <c r="H109" s="1" t="s">
        <v>2707</v>
      </c>
      <c r="I109" s="1" t="s">
        <v>2708</v>
      </c>
      <c r="J109" s="1" t="s">
        <v>2580</v>
      </c>
      <c r="K109" s="1" t="s">
        <v>2474</v>
      </c>
      <c r="L109" s="1" t="s">
        <v>103</v>
      </c>
      <c r="M109" s="1" t="s">
        <v>589</v>
      </c>
      <c r="N109" s="1" t="s">
        <v>222</v>
      </c>
      <c r="O109" s="1" t="s">
        <v>2407</v>
      </c>
      <c r="P109" s="1" t="s">
        <v>2407</v>
      </c>
      <c r="Q109" s="223">
        <v>1</v>
      </c>
      <c r="R109" s="3">
        <v>21108.45</v>
      </c>
      <c r="S109" s="3">
        <v>21108.45</v>
      </c>
      <c r="T109" s="3">
        <v>21108.45</v>
      </c>
      <c r="U109" s="2">
        <v>43928</v>
      </c>
      <c r="V109" s="1" t="s">
        <v>2500</v>
      </c>
      <c r="W109" s="2">
        <v>44196</v>
      </c>
      <c r="X109" s="1" t="s">
        <v>2407</v>
      </c>
      <c r="Y109" s="1" t="s">
        <v>2407</v>
      </c>
      <c r="Z109" s="1" t="s">
        <v>2493</v>
      </c>
      <c r="AA109" s="1" t="s">
        <v>2489</v>
      </c>
      <c r="AB109" s="1" t="s">
        <v>2490</v>
      </c>
      <c r="AC109" s="1" t="s">
        <v>2581</v>
      </c>
      <c r="AD109" s="1" t="s">
        <v>2510</v>
      </c>
      <c r="AE109" s="2">
        <v>44012</v>
      </c>
      <c r="AF109" s="1" t="s">
        <v>2504</v>
      </c>
    </row>
    <row r="110" spans="1:32" x14ac:dyDescent="0.35">
      <c r="A110" t="str">
        <f>Tableau13[[#This Row],[Document d''achat]]&amp;Tableau13[[#This Row],[Poste]]</f>
        <v>450066888140</v>
      </c>
      <c r="B110" s="1" t="s">
        <v>2468</v>
      </c>
      <c r="C110" s="1" t="s">
        <v>97</v>
      </c>
      <c r="D110" s="1" t="s">
        <v>586</v>
      </c>
      <c r="E110" s="1" t="s">
        <v>2488</v>
      </c>
      <c r="F110" s="1" t="s">
        <v>2470</v>
      </c>
      <c r="G110" s="1" t="s">
        <v>585</v>
      </c>
      <c r="H110" s="1" t="s">
        <v>2707</v>
      </c>
      <c r="I110" s="1" t="s">
        <v>2708</v>
      </c>
      <c r="J110" s="1" t="s">
        <v>2580</v>
      </c>
      <c r="K110" s="1" t="s">
        <v>2474</v>
      </c>
      <c r="L110" s="1" t="s">
        <v>103</v>
      </c>
      <c r="M110" s="1" t="s">
        <v>590</v>
      </c>
      <c r="N110" s="1" t="s">
        <v>421</v>
      </c>
      <c r="O110" s="1" t="s">
        <v>2407</v>
      </c>
      <c r="P110" s="1" t="s">
        <v>2407</v>
      </c>
      <c r="Q110" s="223">
        <v>1</v>
      </c>
      <c r="R110" s="3">
        <v>25797.200000000001</v>
      </c>
      <c r="S110" s="3">
        <v>25797.200000000001</v>
      </c>
      <c r="T110" s="3">
        <v>25797.200000000001</v>
      </c>
      <c r="U110" s="2">
        <v>43928</v>
      </c>
      <c r="V110" s="1" t="s">
        <v>2500</v>
      </c>
      <c r="W110" s="2">
        <v>44196</v>
      </c>
      <c r="X110" s="1" t="s">
        <v>2407</v>
      </c>
      <c r="Y110" s="1" t="s">
        <v>2407</v>
      </c>
      <c r="Z110" s="1" t="s">
        <v>2493</v>
      </c>
      <c r="AA110" s="1" t="s">
        <v>2489</v>
      </c>
      <c r="AB110" s="1" t="s">
        <v>2490</v>
      </c>
      <c r="AC110" s="1" t="s">
        <v>2581</v>
      </c>
      <c r="AD110" s="1" t="s">
        <v>2510</v>
      </c>
      <c r="AE110" s="2">
        <v>44012</v>
      </c>
      <c r="AF110" s="1" t="s">
        <v>2504</v>
      </c>
    </row>
    <row r="111" spans="1:32" x14ac:dyDescent="0.35">
      <c r="A111" t="str">
        <f>Tableau13[[#This Row],[Document d''achat]]&amp;Tableau13[[#This Row],[Poste]]</f>
        <v>450066888150</v>
      </c>
      <c r="B111" s="1" t="s">
        <v>2468</v>
      </c>
      <c r="C111" s="1" t="s">
        <v>97</v>
      </c>
      <c r="D111" s="1" t="s">
        <v>586</v>
      </c>
      <c r="E111" s="1" t="s">
        <v>2488</v>
      </c>
      <c r="F111" s="1" t="s">
        <v>2470</v>
      </c>
      <c r="G111" s="1" t="s">
        <v>585</v>
      </c>
      <c r="H111" s="1" t="s">
        <v>2707</v>
      </c>
      <c r="I111" s="1" t="s">
        <v>2708</v>
      </c>
      <c r="J111" s="1" t="s">
        <v>2580</v>
      </c>
      <c r="K111" s="1" t="s">
        <v>2474</v>
      </c>
      <c r="L111" s="1" t="s">
        <v>103</v>
      </c>
      <c r="M111" s="1" t="s">
        <v>591</v>
      </c>
      <c r="N111" s="1" t="s">
        <v>423</v>
      </c>
      <c r="O111" s="1" t="s">
        <v>2407</v>
      </c>
      <c r="P111" s="1" t="s">
        <v>2407</v>
      </c>
      <c r="Q111" s="223">
        <v>1</v>
      </c>
      <c r="R111" s="3">
        <v>17227.38</v>
      </c>
      <c r="S111" s="3">
        <v>17227.38</v>
      </c>
      <c r="T111" s="3">
        <v>17227.38</v>
      </c>
      <c r="U111" s="2">
        <v>43928</v>
      </c>
      <c r="V111" s="1" t="s">
        <v>2500</v>
      </c>
      <c r="W111" s="2">
        <v>44196</v>
      </c>
      <c r="X111" s="1" t="s">
        <v>2407</v>
      </c>
      <c r="Y111" s="1" t="s">
        <v>2407</v>
      </c>
      <c r="Z111" s="1" t="s">
        <v>2493</v>
      </c>
      <c r="AA111" s="1" t="s">
        <v>2489</v>
      </c>
      <c r="AB111" s="1" t="s">
        <v>2490</v>
      </c>
      <c r="AC111" s="1" t="s">
        <v>2581</v>
      </c>
      <c r="AD111" s="1" t="s">
        <v>2510</v>
      </c>
      <c r="AE111" s="2">
        <v>44012</v>
      </c>
      <c r="AF111" s="1" t="s">
        <v>2504</v>
      </c>
    </row>
    <row r="112" spans="1:32" x14ac:dyDescent="0.35">
      <c r="A112" t="str">
        <f>Tableau13[[#This Row],[Document d''achat]]&amp;Tableau13[[#This Row],[Poste]]</f>
        <v>450066888160</v>
      </c>
      <c r="B112" s="1" t="s">
        <v>2468</v>
      </c>
      <c r="C112" s="1" t="s">
        <v>97</v>
      </c>
      <c r="D112" s="1" t="s">
        <v>586</v>
      </c>
      <c r="E112" s="1" t="s">
        <v>2488</v>
      </c>
      <c r="F112" s="1" t="s">
        <v>2470</v>
      </c>
      <c r="G112" s="1" t="s">
        <v>585</v>
      </c>
      <c r="H112" s="1" t="s">
        <v>2707</v>
      </c>
      <c r="I112" s="1" t="s">
        <v>2708</v>
      </c>
      <c r="J112" s="1" t="s">
        <v>2580</v>
      </c>
      <c r="K112" s="1" t="s">
        <v>2474</v>
      </c>
      <c r="L112" s="1" t="s">
        <v>103</v>
      </c>
      <c r="M112" s="1" t="s">
        <v>592</v>
      </c>
      <c r="N112" s="1" t="s">
        <v>511</v>
      </c>
      <c r="O112" s="1" t="s">
        <v>2407</v>
      </c>
      <c r="P112" s="1" t="s">
        <v>2407</v>
      </c>
      <c r="Q112" s="223">
        <v>1</v>
      </c>
      <c r="R112" s="3">
        <v>16595.150000000001</v>
      </c>
      <c r="S112" s="3">
        <v>16595.150000000001</v>
      </c>
      <c r="T112" s="3">
        <v>16595.150000000001</v>
      </c>
      <c r="U112" s="2">
        <v>43928</v>
      </c>
      <c r="V112" s="1" t="s">
        <v>2500</v>
      </c>
      <c r="W112" s="2">
        <v>44196</v>
      </c>
      <c r="X112" s="1" t="s">
        <v>2407</v>
      </c>
      <c r="Y112" s="1" t="s">
        <v>2407</v>
      </c>
      <c r="Z112" s="1" t="s">
        <v>2493</v>
      </c>
      <c r="AA112" s="1" t="s">
        <v>2489</v>
      </c>
      <c r="AB112" s="1" t="s">
        <v>2490</v>
      </c>
      <c r="AC112" s="1" t="s">
        <v>2581</v>
      </c>
      <c r="AD112" s="1" t="s">
        <v>2510</v>
      </c>
      <c r="AE112" s="2">
        <v>44012</v>
      </c>
      <c r="AF112" s="1" t="s">
        <v>2504</v>
      </c>
    </row>
    <row r="113" spans="1:32" x14ac:dyDescent="0.35">
      <c r="A113" t="str">
        <f>Tableau13[[#This Row],[Document d''achat]]&amp;Tableau13[[#This Row],[Poste]]</f>
        <v>450066888310</v>
      </c>
      <c r="B113" s="1" t="s">
        <v>2468</v>
      </c>
      <c r="C113" s="1" t="s">
        <v>97</v>
      </c>
      <c r="D113" s="1" t="s">
        <v>549</v>
      </c>
      <c r="E113" s="1" t="s">
        <v>2488</v>
      </c>
      <c r="F113" s="1" t="s">
        <v>2470</v>
      </c>
      <c r="G113" s="1" t="s">
        <v>548</v>
      </c>
      <c r="H113" s="1" t="s">
        <v>2709</v>
      </c>
      <c r="I113" s="1" t="s">
        <v>2710</v>
      </c>
      <c r="J113" s="1" t="s">
        <v>2580</v>
      </c>
      <c r="K113" s="1" t="s">
        <v>2474</v>
      </c>
      <c r="L113" s="1" t="s">
        <v>103</v>
      </c>
      <c r="M113" s="1" t="s">
        <v>550</v>
      </c>
      <c r="N113" s="1" t="s">
        <v>88</v>
      </c>
      <c r="O113" s="1" t="s">
        <v>2407</v>
      </c>
      <c r="P113" s="1" t="s">
        <v>2407</v>
      </c>
      <c r="Q113" s="223">
        <v>1</v>
      </c>
      <c r="R113" s="3">
        <v>2904</v>
      </c>
      <c r="S113" s="3">
        <v>2904</v>
      </c>
      <c r="T113" s="3">
        <v>2904</v>
      </c>
      <c r="U113" s="2">
        <v>43928</v>
      </c>
      <c r="V113" s="1" t="s">
        <v>2500</v>
      </c>
      <c r="W113" s="2">
        <v>44196</v>
      </c>
      <c r="X113" s="1" t="s">
        <v>2407</v>
      </c>
      <c r="Y113" s="1" t="s">
        <v>2407</v>
      </c>
      <c r="Z113" s="1" t="s">
        <v>2493</v>
      </c>
      <c r="AA113" s="1" t="s">
        <v>2489</v>
      </c>
      <c r="AB113" s="1" t="s">
        <v>2490</v>
      </c>
      <c r="AC113" s="1" t="s">
        <v>2581</v>
      </c>
      <c r="AD113" s="1" t="s">
        <v>2510</v>
      </c>
      <c r="AE113" s="2">
        <v>44012</v>
      </c>
      <c r="AF113" s="1" t="s">
        <v>2504</v>
      </c>
    </row>
    <row r="114" spans="1:32" x14ac:dyDescent="0.35">
      <c r="A114" t="str">
        <f>Tableau13[[#This Row],[Document d''achat]]&amp;Tableau13[[#This Row],[Poste]]</f>
        <v>450066888320</v>
      </c>
      <c r="B114" s="1" t="s">
        <v>2468</v>
      </c>
      <c r="C114" s="1" t="s">
        <v>97</v>
      </c>
      <c r="D114" s="1" t="s">
        <v>549</v>
      </c>
      <c r="E114" s="1" t="s">
        <v>2488</v>
      </c>
      <c r="F114" s="1" t="s">
        <v>2470</v>
      </c>
      <c r="G114" s="1" t="s">
        <v>548</v>
      </c>
      <c r="H114" s="1" t="s">
        <v>2709</v>
      </c>
      <c r="I114" s="1" t="s">
        <v>2710</v>
      </c>
      <c r="J114" s="1" t="s">
        <v>2580</v>
      </c>
      <c r="K114" s="1" t="s">
        <v>2474</v>
      </c>
      <c r="L114" s="1" t="s">
        <v>103</v>
      </c>
      <c r="M114" s="1" t="s">
        <v>551</v>
      </c>
      <c r="N114" s="1" t="s">
        <v>217</v>
      </c>
      <c r="O114" s="1" t="s">
        <v>2407</v>
      </c>
      <c r="P114" s="1" t="s">
        <v>2407</v>
      </c>
      <c r="Q114" s="223">
        <v>1</v>
      </c>
      <c r="R114" s="3">
        <v>21780</v>
      </c>
      <c r="S114" s="3">
        <v>21780</v>
      </c>
      <c r="T114" s="3">
        <v>21780</v>
      </c>
      <c r="U114" s="2">
        <v>43928</v>
      </c>
      <c r="V114" s="1" t="s">
        <v>2500</v>
      </c>
      <c r="W114" s="2">
        <v>44196</v>
      </c>
      <c r="X114" s="1" t="s">
        <v>2407</v>
      </c>
      <c r="Y114" s="1" t="s">
        <v>2407</v>
      </c>
      <c r="Z114" s="1" t="s">
        <v>2493</v>
      </c>
      <c r="AA114" s="1" t="s">
        <v>2489</v>
      </c>
      <c r="AB114" s="1" t="s">
        <v>2490</v>
      </c>
      <c r="AC114" s="1" t="s">
        <v>2581</v>
      </c>
      <c r="AD114" s="1" t="s">
        <v>2510</v>
      </c>
      <c r="AE114" s="2">
        <v>44012</v>
      </c>
      <c r="AF114" s="1" t="s">
        <v>2504</v>
      </c>
    </row>
    <row r="115" spans="1:32" x14ac:dyDescent="0.35">
      <c r="A115" t="str">
        <f>Tableau13[[#This Row],[Document d''achat]]&amp;Tableau13[[#This Row],[Poste]]</f>
        <v>450066888330</v>
      </c>
      <c r="B115" s="1" t="s">
        <v>2468</v>
      </c>
      <c r="C115" s="1" t="s">
        <v>97</v>
      </c>
      <c r="D115" s="1" t="s">
        <v>549</v>
      </c>
      <c r="E115" s="1" t="s">
        <v>2488</v>
      </c>
      <c r="F115" s="1" t="s">
        <v>2470</v>
      </c>
      <c r="G115" s="1" t="s">
        <v>548</v>
      </c>
      <c r="H115" s="1" t="s">
        <v>2709</v>
      </c>
      <c r="I115" s="1" t="s">
        <v>2710</v>
      </c>
      <c r="J115" s="1" t="s">
        <v>2580</v>
      </c>
      <c r="K115" s="1" t="s">
        <v>2474</v>
      </c>
      <c r="L115" s="1" t="s">
        <v>103</v>
      </c>
      <c r="M115" s="1" t="s">
        <v>552</v>
      </c>
      <c r="N115" s="1" t="s">
        <v>222</v>
      </c>
      <c r="O115" s="1" t="s">
        <v>2407</v>
      </c>
      <c r="P115" s="1" t="s">
        <v>2407</v>
      </c>
      <c r="Q115" s="223">
        <v>1</v>
      </c>
      <c r="R115" s="3">
        <v>16698</v>
      </c>
      <c r="S115" s="3">
        <v>16698</v>
      </c>
      <c r="T115" s="3">
        <v>16698</v>
      </c>
      <c r="U115" s="2">
        <v>43928</v>
      </c>
      <c r="V115" s="1" t="s">
        <v>2500</v>
      </c>
      <c r="W115" s="2">
        <v>44196</v>
      </c>
      <c r="X115" s="1" t="s">
        <v>2407</v>
      </c>
      <c r="Y115" s="1" t="s">
        <v>2407</v>
      </c>
      <c r="Z115" s="1" t="s">
        <v>2493</v>
      </c>
      <c r="AA115" s="1" t="s">
        <v>2489</v>
      </c>
      <c r="AB115" s="1" t="s">
        <v>2490</v>
      </c>
      <c r="AC115" s="1" t="s">
        <v>2581</v>
      </c>
      <c r="AD115" s="1" t="s">
        <v>2510</v>
      </c>
      <c r="AE115" s="2">
        <v>44012</v>
      </c>
      <c r="AF115" s="1" t="s">
        <v>2504</v>
      </c>
    </row>
    <row r="116" spans="1:32" x14ac:dyDescent="0.35">
      <c r="A116" t="str">
        <f>Tableau13[[#This Row],[Document d''achat]]&amp;Tableau13[[#This Row],[Poste]]</f>
        <v>450066888340</v>
      </c>
      <c r="B116" s="1" t="s">
        <v>2468</v>
      </c>
      <c r="C116" s="1" t="s">
        <v>97</v>
      </c>
      <c r="D116" s="1" t="s">
        <v>549</v>
      </c>
      <c r="E116" s="1" t="s">
        <v>2488</v>
      </c>
      <c r="F116" s="1" t="s">
        <v>2470</v>
      </c>
      <c r="G116" s="1" t="s">
        <v>548</v>
      </c>
      <c r="H116" s="1" t="s">
        <v>2709</v>
      </c>
      <c r="I116" s="1" t="s">
        <v>2710</v>
      </c>
      <c r="J116" s="1" t="s">
        <v>2580</v>
      </c>
      <c r="K116" s="1" t="s">
        <v>2474</v>
      </c>
      <c r="L116" s="1" t="s">
        <v>103</v>
      </c>
      <c r="M116" s="1" t="s">
        <v>553</v>
      </c>
      <c r="N116" s="1" t="s">
        <v>421</v>
      </c>
      <c r="O116" s="1" t="s">
        <v>2407</v>
      </c>
      <c r="P116" s="1" t="s">
        <v>2407</v>
      </c>
      <c r="Q116" s="223">
        <v>1</v>
      </c>
      <c r="R116" s="3">
        <v>43024.72</v>
      </c>
      <c r="S116" s="3">
        <v>43024.72</v>
      </c>
      <c r="T116" s="3">
        <v>43024.72</v>
      </c>
      <c r="U116" s="2">
        <v>43928</v>
      </c>
      <c r="V116" s="1" t="s">
        <v>2500</v>
      </c>
      <c r="W116" s="2">
        <v>44196</v>
      </c>
      <c r="X116" s="1" t="s">
        <v>2407</v>
      </c>
      <c r="Y116" s="1" t="s">
        <v>2407</v>
      </c>
      <c r="Z116" s="1" t="s">
        <v>2493</v>
      </c>
      <c r="AA116" s="1" t="s">
        <v>2489</v>
      </c>
      <c r="AB116" s="1" t="s">
        <v>2490</v>
      </c>
      <c r="AC116" s="1" t="s">
        <v>2581</v>
      </c>
      <c r="AD116" s="1" t="s">
        <v>2510</v>
      </c>
      <c r="AE116" s="2">
        <v>44012</v>
      </c>
      <c r="AF116" s="1" t="s">
        <v>2504</v>
      </c>
    </row>
    <row r="117" spans="1:32" x14ac:dyDescent="0.35">
      <c r="A117" t="str">
        <f>Tableau13[[#This Row],[Document d''achat]]&amp;Tableau13[[#This Row],[Poste]]</f>
        <v>450066888350</v>
      </c>
      <c r="B117" s="1" t="s">
        <v>2468</v>
      </c>
      <c r="C117" s="1" t="s">
        <v>97</v>
      </c>
      <c r="D117" s="1" t="s">
        <v>549</v>
      </c>
      <c r="E117" s="1" t="s">
        <v>2488</v>
      </c>
      <c r="F117" s="1" t="s">
        <v>2470</v>
      </c>
      <c r="G117" s="1" t="s">
        <v>548</v>
      </c>
      <c r="H117" s="1" t="s">
        <v>2709</v>
      </c>
      <c r="I117" s="1" t="s">
        <v>2710</v>
      </c>
      <c r="J117" s="1" t="s">
        <v>2580</v>
      </c>
      <c r="K117" s="1" t="s">
        <v>2474</v>
      </c>
      <c r="L117" s="1" t="s">
        <v>103</v>
      </c>
      <c r="M117" s="1" t="s">
        <v>554</v>
      </c>
      <c r="N117" s="1" t="s">
        <v>423</v>
      </c>
      <c r="O117" s="1" t="s">
        <v>2407</v>
      </c>
      <c r="P117" s="1" t="s">
        <v>2407</v>
      </c>
      <c r="Q117" s="223">
        <v>1</v>
      </c>
      <c r="R117" s="3">
        <v>24684</v>
      </c>
      <c r="S117" s="3">
        <v>24684</v>
      </c>
      <c r="T117" s="3">
        <v>24684</v>
      </c>
      <c r="U117" s="2">
        <v>43928</v>
      </c>
      <c r="V117" s="1" t="s">
        <v>2500</v>
      </c>
      <c r="W117" s="2">
        <v>44196</v>
      </c>
      <c r="X117" s="1" t="s">
        <v>2407</v>
      </c>
      <c r="Y117" s="1" t="s">
        <v>2407</v>
      </c>
      <c r="Z117" s="1" t="s">
        <v>2493</v>
      </c>
      <c r="AA117" s="1" t="s">
        <v>2489</v>
      </c>
      <c r="AB117" s="1" t="s">
        <v>2490</v>
      </c>
      <c r="AC117" s="1" t="s">
        <v>2581</v>
      </c>
      <c r="AD117" s="1" t="s">
        <v>2510</v>
      </c>
      <c r="AE117" s="2">
        <v>44012</v>
      </c>
      <c r="AF117" s="1" t="s">
        <v>2504</v>
      </c>
    </row>
    <row r="118" spans="1:32" x14ac:dyDescent="0.35">
      <c r="A118" t="str">
        <f>Tableau13[[#This Row],[Document d''achat]]&amp;Tableau13[[#This Row],[Poste]]</f>
        <v>450066888360</v>
      </c>
      <c r="B118" s="1" t="s">
        <v>2468</v>
      </c>
      <c r="C118" s="1" t="s">
        <v>97</v>
      </c>
      <c r="D118" s="1" t="s">
        <v>549</v>
      </c>
      <c r="E118" s="1" t="s">
        <v>2488</v>
      </c>
      <c r="F118" s="1" t="s">
        <v>2470</v>
      </c>
      <c r="G118" s="1" t="s">
        <v>548</v>
      </c>
      <c r="H118" s="1" t="s">
        <v>2709</v>
      </c>
      <c r="I118" s="1" t="s">
        <v>2710</v>
      </c>
      <c r="J118" s="1" t="s">
        <v>2580</v>
      </c>
      <c r="K118" s="1" t="s">
        <v>2474</v>
      </c>
      <c r="L118" s="1" t="s">
        <v>103</v>
      </c>
      <c r="M118" s="1" t="s">
        <v>555</v>
      </c>
      <c r="N118" s="1" t="s">
        <v>511</v>
      </c>
      <c r="O118" s="1" t="s">
        <v>2407</v>
      </c>
      <c r="P118" s="1" t="s">
        <v>2407</v>
      </c>
      <c r="Q118" s="223">
        <v>1</v>
      </c>
      <c r="R118" s="3">
        <v>21780</v>
      </c>
      <c r="S118" s="3">
        <v>21780</v>
      </c>
      <c r="T118" s="3">
        <v>21780</v>
      </c>
      <c r="U118" s="2">
        <v>43928</v>
      </c>
      <c r="V118" s="1" t="s">
        <v>2500</v>
      </c>
      <c r="W118" s="2">
        <v>44196</v>
      </c>
      <c r="X118" s="1" t="s">
        <v>2407</v>
      </c>
      <c r="Y118" s="1" t="s">
        <v>2407</v>
      </c>
      <c r="Z118" s="1" t="s">
        <v>2493</v>
      </c>
      <c r="AA118" s="1" t="s">
        <v>2489</v>
      </c>
      <c r="AB118" s="1" t="s">
        <v>2490</v>
      </c>
      <c r="AC118" s="1" t="s">
        <v>2581</v>
      </c>
      <c r="AD118" s="1" t="s">
        <v>2510</v>
      </c>
      <c r="AE118" s="2">
        <v>44012</v>
      </c>
      <c r="AF118" s="1" t="s">
        <v>2504</v>
      </c>
    </row>
    <row r="119" spans="1:32" x14ac:dyDescent="0.35">
      <c r="A119" t="str">
        <f>Tableau13[[#This Row],[Document d''achat]]&amp;Tableau13[[#This Row],[Poste]]</f>
        <v>450066888370</v>
      </c>
      <c r="B119" s="1" t="s">
        <v>2468</v>
      </c>
      <c r="C119" s="1" t="s">
        <v>97</v>
      </c>
      <c r="D119" s="1" t="s">
        <v>549</v>
      </c>
      <c r="E119" s="1" t="s">
        <v>2488</v>
      </c>
      <c r="F119" s="1" t="s">
        <v>2470</v>
      </c>
      <c r="G119" s="1" t="s">
        <v>548</v>
      </c>
      <c r="H119" s="1" t="s">
        <v>2709</v>
      </c>
      <c r="I119" s="1" t="s">
        <v>2710</v>
      </c>
      <c r="J119" s="1" t="s">
        <v>2580</v>
      </c>
      <c r="K119" s="1" t="s">
        <v>2474</v>
      </c>
      <c r="L119" s="1" t="s">
        <v>103</v>
      </c>
      <c r="M119" s="1" t="s">
        <v>556</v>
      </c>
      <c r="N119" s="1" t="s">
        <v>513</v>
      </c>
      <c r="O119" s="1" t="s">
        <v>2407</v>
      </c>
      <c r="P119" s="1" t="s">
        <v>2407</v>
      </c>
      <c r="Q119" s="223">
        <v>1</v>
      </c>
      <c r="R119" s="3">
        <v>12342</v>
      </c>
      <c r="S119" s="3">
        <v>12342</v>
      </c>
      <c r="T119" s="3">
        <v>12342</v>
      </c>
      <c r="U119" s="2">
        <v>43928</v>
      </c>
      <c r="V119" s="1" t="s">
        <v>2500</v>
      </c>
      <c r="W119" s="2">
        <v>44196</v>
      </c>
      <c r="X119" s="1" t="s">
        <v>2407</v>
      </c>
      <c r="Y119" s="1" t="s">
        <v>2407</v>
      </c>
      <c r="Z119" s="1" t="s">
        <v>2493</v>
      </c>
      <c r="AA119" s="1" t="s">
        <v>2489</v>
      </c>
      <c r="AB119" s="1" t="s">
        <v>2490</v>
      </c>
      <c r="AC119" s="1" t="s">
        <v>2581</v>
      </c>
      <c r="AD119" s="1" t="s">
        <v>2510</v>
      </c>
      <c r="AE119" s="2">
        <v>44012</v>
      </c>
      <c r="AF119" s="1" t="s">
        <v>2504</v>
      </c>
    </row>
    <row r="120" spans="1:32" x14ac:dyDescent="0.35">
      <c r="A120" t="str">
        <f>Tableau13[[#This Row],[Document d''achat]]&amp;Tableau13[[#This Row],[Poste]]</f>
        <v>450066888380</v>
      </c>
      <c r="B120" s="1" t="s">
        <v>2468</v>
      </c>
      <c r="C120" s="1" t="s">
        <v>97</v>
      </c>
      <c r="D120" s="1" t="s">
        <v>549</v>
      </c>
      <c r="E120" s="1" t="s">
        <v>2488</v>
      </c>
      <c r="F120" s="1" t="s">
        <v>2470</v>
      </c>
      <c r="G120" s="1" t="s">
        <v>548</v>
      </c>
      <c r="H120" s="1" t="s">
        <v>2709</v>
      </c>
      <c r="I120" s="1" t="s">
        <v>2710</v>
      </c>
      <c r="J120" s="1" t="s">
        <v>2580</v>
      </c>
      <c r="K120" s="1" t="s">
        <v>2474</v>
      </c>
      <c r="L120" s="1" t="s">
        <v>103</v>
      </c>
      <c r="M120" s="1" t="s">
        <v>557</v>
      </c>
      <c r="N120" s="1" t="s">
        <v>515</v>
      </c>
      <c r="O120" s="1" t="s">
        <v>2407</v>
      </c>
      <c r="P120" s="1" t="s">
        <v>2407</v>
      </c>
      <c r="Q120" s="223">
        <v>1</v>
      </c>
      <c r="R120" s="3">
        <v>15972</v>
      </c>
      <c r="S120" s="3">
        <v>15972</v>
      </c>
      <c r="T120" s="3">
        <v>15972</v>
      </c>
      <c r="U120" s="2">
        <v>43928</v>
      </c>
      <c r="V120" s="1" t="s">
        <v>2500</v>
      </c>
      <c r="W120" s="2">
        <v>44196</v>
      </c>
      <c r="X120" s="1" t="s">
        <v>2407</v>
      </c>
      <c r="Y120" s="1" t="s">
        <v>2407</v>
      </c>
      <c r="Z120" s="1" t="s">
        <v>2493</v>
      </c>
      <c r="AA120" s="1" t="s">
        <v>2489</v>
      </c>
      <c r="AB120" s="1" t="s">
        <v>2490</v>
      </c>
      <c r="AC120" s="1" t="s">
        <v>2581</v>
      </c>
      <c r="AD120" s="1" t="s">
        <v>2510</v>
      </c>
      <c r="AE120" s="2">
        <v>44012</v>
      </c>
      <c r="AF120" s="1" t="s">
        <v>2504</v>
      </c>
    </row>
    <row r="121" spans="1:32" x14ac:dyDescent="0.35">
      <c r="A121" t="str">
        <f>Tableau13[[#This Row],[Document d''achat]]&amp;Tableau13[[#This Row],[Poste]]</f>
        <v>450066888390</v>
      </c>
      <c r="B121" s="1" t="s">
        <v>2468</v>
      </c>
      <c r="C121" s="1" t="s">
        <v>97</v>
      </c>
      <c r="D121" s="1" t="s">
        <v>549</v>
      </c>
      <c r="E121" s="1" t="s">
        <v>2488</v>
      </c>
      <c r="F121" s="1" t="s">
        <v>2470</v>
      </c>
      <c r="G121" s="1" t="s">
        <v>548</v>
      </c>
      <c r="H121" s="1" t="s">
        <v>2709</v>
      </c>
      <c r="I121" s="1" t="s">
        <v>2710</v>
      </c>
      <c r="J121" s="1" t="s">
        <v>2580</v>
      </c>
      <c r="K121" s="1" t="s">
        <v>2474</v>
      </c>
      <c r="L121" s="1" t="s">
        <v>103</v>
      </c>
      <c r="M121" s="1" t="s">
        <v>558</v>
      </c>
      <c r="N121" s="1" t="s">
        <v>516</v>
      </c>
      <c r="O121" s="1" t="s">
        <v>2407</v>
      </c>
      <c r="P121" s="1" t="s">
        <v>2407</v>
      </c>
      <c r="Q121" s="223">
        <v>1</v>
      </c>
      <c r="R121" s="3">
        <v>26279.26</v>
      </c>
      <c r="S121" s="3">
        <v>26279.26</v>
      </c>
      <c r="T121" s="3">
        <v>26279.26</v>
      </c>
      <c r="U121" s="2">
        <v>43928</v>
      </c>
      <c r="V121" s="1" t="s">
        <v>2500</v>
      </c>
      <c r="W121" s="2">
        <v>44196</v>
      </c>
      <c r="X121" s="1" t="s">
        <v>2407</v>
      </c>
      <c r="Y121" s="1" t="s">
        <v>2407</v>
      </c>
      <c r="Z121" s="1" t="s">
        <v>2493</v>
      </c>
      <c r="AA121" s="1" t="s">
        <v>2489</v>
      </c>
      <c r="AB121" s="1" t="s">
        <v>2490</v>
      </c>
      <c r="AC121" s="1" t="s">
        <v>2581</v>
      </c>
      <c r="AD121" s="1" t="s">
        <v>2510</v>
      </c>
      <c r="AE121" s="2">
        <v>44012</v>
      </c>
      <c r="AF121" s="1" t="s">
        <v>2504</v>
      </c>
    </row>
    <row r="122" spans="1:32" x14ac:dyDescent="0.35">
      <c r="A122" t="str">
        <f>Tableau13[[#This Row],[Document d''achat]]&amp;Tableau13[[#This Row],[Poste]]</f>
        <v>450066888810</v>
      </c>
      <c r="B122" s="1" t="s">
        <v>2468</v>
      </c>
      <c r="C122" s="1" t="s">
        <v>97</v>
      </c>
      <c r="D122" s="1" t="s">
        <v>577</v>
      </c>
      <c r="E122" s="1" t="s">
        <v>2488</v>
      </c>
      <c r="F122" s="1" t="s">
        <v>2470</v>
      </c>
      <c r="G122" s="1" t="s">
        <v>576</v>
      </c>
      <c r="H122" s="1" t="s">
        <v>2711</v>
      </c>
      <c r="I122" s="1" t="s">
        <v>2712</v>
      </c>
      <c r="J122" s="1" t="s">
        <v>2580</v>
      </c>
      <c r="K122" s="1" t="s">
        <v>2474</v>
      </c>
      <c r="L122" s="1" t="s">
        <v>103</v>
      </c>
      <c r="M122" s="1" t="s">
        <v>578</v>
      </c>
      <c r="N122" s="1" t="s">
        <v>88</v>
      </c>
      <c r="O122" s="1" t="s">
        <v>2407</v>
      </c>
      <c r="P122" s="1" t="s">
        <v>2407</v>
      </c>
      <c r="Q122" s="223">
        <v>1</v>
      </c>
      <c r="R122" s="3">
        <v>3049.2</v>
      </c>
      <c r="S122" s="3">
        <v>3049.2</v>
      </c>
      <c r="T122" s="3">
        <v>3049.2</v>
      </c>
      <c r="U122" s="2">
        <v>43928</v>
      </c>
      <c r="V122" s="1" t="s">
        <v>2500</v>
      </c>
      <c r="W122" s="2">
        <v>44196</v>
      </c>
      <c r="X122" s="1" t="s">
        <v>2407</v>
      </c>
      <c r="Y122" s="1" t="s">
        <v>2407</v>
      </c>
      <c r="Z122" s="1" t="s">
        <v>2493</v>
      </c>
      <c r="AA122" s="1" t="s">
        <v>2489</v>
      </c>
      <c r="AB122" s="1" t="s">
        <v>2490</v>
      </c>
      <c r="AC122" s="1" t="s">
        <v>2581</v>
      </c>
      <c r="AD122" s="1" t="s">
        <v>2510</v>
      </c>
      <c r="AE122" s="2">
        <v>44012</v>
      </c>
      <c r="AF122" s="1" t="s">
        <v>2504</v>
      </c>
    </row>
    <row r="123" spans="1:32" x14ac:dyDescent="0.35">
      <c r="A123" t="str">
        <f>Tableau13[[#This Row],[Document d''achat]]&amp;Tableau13[[#This Row],[Poste]]</f>
        <v>450066888820</v>
      </c>
      <c r="B123" s="1" t="s">
        <v>2468</v>
      </c>
      <c r="C123" s="1" t="s">
        <v>97</v>
      </c>
      <c r="D123" s="1" t="s">
        <v>577</v>
      </c>
      <c r="E123" s="1" t="s">
        <v>2488</v>
      </c>
      <c r="F123" s="1" t="s">
        <v>2470</v>
      </c>
      <c r="G123" s="1" t="s">
        <v>576</v>
      </c>
      <c r="H123" s="1" t="s">
        <v>2711</v>
      </c>
      <c r="I123" s="1" t="s">
        <v>2712</v>
      </c>
      <c r="J123" s="1" t="s">
        <v>2580</v>
      </c>
      <c r="K123" s="1" t="s">
        <v>2474</v>
      </c>
      <c r="L123" s="1" t="s">
        <v>103</v>
      </c>
      <c r="M123" s="1" t="s">
        <v>579</v>
      </c>
      <c r="N123" s="1" t="s">
        <v>217</v>
      </c>
      <c r="O123" s="1" t="s">
        <v>2407</v>
      </c>
      <c r="P123" s="1" t="s">
        <v>2407</v>
      </c>
      <c r="Q123" s="223">
        <v>1</v>
      </c>
      <c r="R123" s="3">
        <v>13939.2</v>
      </c>
      <c r="S123" s="3">
        <v>13939.2</v>
      </c>
      <c r="T123" s="3">
        <v>13939.2</v>
      </c>
      <c r="U123" s="2">
        <v>43928</v>
      </c>
      <c r="V123" s="1" t="s">
        <v>2500</v>
      </c>
      <c r="W123" s="2">
        <v>44196</v>
      </c>
      <c r="X123" s="1" t="s">
        <v>2407</v>
      </c>
      <c r="Y123" s="1" t="s">
        <v>2407</v>
      </c>
      <c r="Z123" s="1" t="s">
        <v>2493</v>
      </c>
      <c r="AA123" s="1" t="s">
        <v>2489</v>
      </c>
      <c r="AB123" s="1" t="s">
        <v>2490</v>
      </c>
      <c r="AC123" s="1" t="s">
        <v>2581</v>
      </c>
      <c r="AD123" s="1" t="s">
        <v>2510</v>
      </c>
      <c r="AE123" s="2">
        <v>44012</v>
      </c>
      <c r="AF123" s="1" t="s">
        <v>2504</v>
      </c>
    </row>
    <row r="124" spans="1:32" x14ac:dyDescent="0.35">
      <c r="A124" t="str">
        <f>Tableau13[[#This Row],[Document d''achat]]&amp;Tableau13[[#This Row],[Poste]]</f>
        <v>450066888830</v>
      </c>
      <c r="B124" s="1" t="s">
        <v>2468</v>
      </c>
      <c r="C124" s="1" t="s">
        <v>97</v>
      </c>
      <c r="D124" s="1" t="s">
        <v>577</v>
      </c>
      <c r="E124" s="1" t="s">
        <v>2488</v>
      </c>
      <c r="F124" s="1" t="s">
        <v>2470</v>
      </c>
      <c r="G124" s="1" t="s">
        <v>576</v>
      </c>
      <c r="H124" s="1" t="s">
        <v>2711</v>
      </c>
      <c r="I124" s="1" t="s">
        <v>2712</v>
      </c>
      <c r="J124" s="1" t="s">
        <v>2580</v>
      </c>
      <c r="K124" s="1" t="s">
        <v>2474</v>
      </c>
      <c r="L124" s="1" t="s">
        <v>103</v>
      </c>
      <c r="M124" s="1" t="s">
        <v>580</v>
      </c>
      <c r="N124" s="1" t="s">
        <v>222</v>
      </c>
      <c r="O124" s="1" t="s">
        <v>2407</v>
      </c>
      <c r="P124" s="1" t="s">
        <v>2407</v>
      </c>
      <c r="Q124" s="223">
        <v>1</v>
      </c>
      <c r="R124" s="3">
        <v>8712</v>
      </c>
      <c r="S124" s="3">
        <v>8712</v>
      </c>
      <c r="T124" s="3">
        <v>8712</v>
      </c>
      <c r="U124" s="2">
        <v>43928</v>
      </c>
      <c r="V124" s="1" t="s">
        <v>2500</v>
      </c>
      <c r="W124" s="2">
        <v>44196</v>
      </c>
      <c r="X124" s="1" t="s">
        <v>2407</v>
      </c>
      <c r="Y124" s="1" t="s">
        <v>2407</v>
      </c>
      <c r="Z124" s="1" t="s">
        <v>2493</v>
      </c>
      <c r="AA124" s="1" t="s">
        <v>2489</v>
      </c>
      <c r="AB124" s="1" t="s">
        <v>2490</v>
      </c>
      <c r="AC124" s="1" t="s">
        <v>2581</v>
      </c>
      <c r="AD124" s="1" t="s">
        <v>2510</v>
      </c>
      <c r="AE124" s="2">
        <v>44012</v>
      </c>
      <c r="AF124" s="1" t="s">
        <v>2504</v>
      </c>
    </row>
    <row r="125" spans="1:32" x14ac:dyDescent="0.35">
      <c r="A125" t="str">
        <f>Tableau13[[#This Row],[Document d''achat]]&amp;Tableau13[[#This Row],[Poste]]</f>
        <v>450066888840</v>
      </c>
      <c r="B125" s="1" t="s">
        <v>2468</v>
      </c>
      <c r="C125" s="1" t="s">
        <v>97</v>
      </c>
      <c r="D125" s="1" t="s">
        <v>577</v>
      </c>
      <c r="E125" s="1" t="s">
        <v>2488</v>
      </c>
      <c r="F125" s="1" t="s">
        <v>2470</v>
      </c>
      <c r="G125" s="1" t="s">
        <v>576</v>
      </c>
      <c r="H125" s="1" t="s">
        <v>2711</v>
      </c>
      <c r="I125" s="1" t="s">
        <v>2712</v>
      </c>
      <c r="J125" s="1" t="s">
        <v>2580</v>
      </c>
      <c r="K125" s="1" t="s">
        <v>2474</v>
      </c>
      <c r="L125" s="1" t="s">
        <v>103</v>
      </c>
      <c r="M125" s="1" t="s">
        <v>581</v>
      </c>
      <c r="N125" s="1" t="s">
        <v>421</v>
      </c>
      <c r="O125" s="1" t="s">
        <v>2407</v>
      </c>
      <c r="P125" s="1" t="s">
        <v>2407</v>
      </c>
      <c r="Q125" s="223">
        <v>1</v>
      </c>
      <c r="R125" s="3">
        <v>12850.2</v>
      </c>
      <c r="S125" s="3">
        <v>12850.2</v>
      </c>
      <c r="T125" s="3">
        <v>12850.2</v>
      </c>
      <c r="U125" s="2">
        <v>43928</v>
      </c>
      <c r="V125" s="1" t="s">
        <v>2500</v>
      </c>
      <c r="W125" s="2">
        <v>44196</v>
      </c>
      <c r="X125" s="1" t="s">
        <v>2407</v>
      </c>
      <c r="Y125" s="1" t="s">
        <v>2407</v>
      </c>
      <c r="Z125" s="1" t="s">
        <v>2493</v>
      </c>
      <c r="AA125" s="1" t="s">
        <v>2489</v>
      </c>
      <c r="AB125" s="1" t="s">
        <v>2490</v>
      </c>
      <c r="AC125" s="1" t="s">
        <v>2581</v>
      </c>
      <c r="AD125" s="1" t="s">
        <v>2510</v>
      </c>
      <c r="AE125" s="2">
        <v>44012</v>
      </c>
      <c r="AF125" s="1" t="s">
        <v>2504</v>
      </c>
    </row>
    <row r="126" spans="1:32" x14ac:dyDescent="0.35">
      <c r="A126" t="str">
        <f>Tableau13[[#This Row],[Document d''achat]]&amp;Tableau13[[#This Row],[Poste]]</f>
        <v>450066888850</v>
      </c>
      <c r="B126" s="1" t="s">
        <v>2468</v>
      </c>
      <c r="C126" s="1" t="s">
        <v>97</v>
      </c>
      <c r="D126" s="1" t="s">
        <v>577</v>
      </c>
      <c r="E126" s="1" t="s">
        <v>2488</v>
      </c>
      <c r="F126" s="1" t="s">
        <v>2470</v>
      </c>
      <c r="G126" s="1" t="s">
        <v>576</v>
      </c>
      <c r="H126" s="1" t="s">
        <v>2711</v>
      </c>
      <c r="I126" s="1" t="s">
        <v>2712</v>
      </c>
      <c r="J126" s="1" t="s">
        <v>2580</v>
      </c>
      <c r="K126" s="1" t="s">
        <v>2474</v>
      </c>
      <c r="L126" s="1" t="s">
        <v>103</v>
      </c>
      <c r="M126" s="1" t="s">
        <v>582</v>
      </c>
      <c r="N126" s="1" t="s">
        <v>423</v>
      </c>
      <c r="O126" s="1" t="s">
        <v>2407</v>
      </c>
      <c r="P126" s="1" t="s">
        <v>2407</v>
      </c>
      <c r="Q126" s="223">
        <v>1</v>
      </c>
      <c r="R126" s="3">
        <v>7405.2</v>
      </c>
      <c r="S126" s="3">
        <v>7405.2</v>
      </c>
      <c r="T126" s="3">
        <v>7405.2</v>
      </c>
      <c r="U126" s="2">
        <v>43928</v>
      </c>
      <c r="V126" s="1" t="s">
        <v>2500</v>
      </c>
      <c r="W126" s="2">
        <v>44196</v>
      </c>
      <c r="X126" s="1" t="s">
        <v>2407</v>
      </c>
      <c r="Y126" s="1" t="s">
        <v>2407</v>
      </c>
      <c r="Z126" s="1" t="s">
        <v>2493</v>
      </c>
      <c r="AA126" s="1" t="s">
        <v>2489</v>
      </c>
      <c r="AB126" s="1" t="s">
        <v>2490</v>
      </c>
      <c r="AC126" s="1" t="s">
        <v>2581</v>
      </c>
      <c r="AD126" s="1" t="s">
        <v>2510</v>
      </c>
      <c r="AE126" s="2">
        <v>44012</v>
      </c>
      <c r="AF126" s="1" t="s">
        <v>2504</v>
      </c>
    </row>
    <row r="127" spans="1:32" x14ac:dyDescent="0.35">
      <c r="A127" t="str">
        <f>Tableau13[[#This Row],[Document d''achat]]&amp;Tableau13[[#This Row],[Poste]]</f>
        <v>450066888860</v>
      </c>
      <c r="B127" s="1" t="s">
        <v>2468</v>
      </c>
      <c r="C127" s="1" t="s">
        <v>97</v>
      </c>
      <c r="D127" s="1" t="s">
        <v>577</v>
      </c>
      <c r="E127" s="1" t="s">
        <v>2488</v>
      </c>
      <c r="F127" s="1" t="s">
        <v>2470</v>
      </c>
      <c r="G127" s="1" t="s">
        <v>576</v>
      </c>
      <c r="H127" s="1" t="s">
        <v>2711</v>
      </c>
      <c r="I127" s="1" t="s">
        <v>2712</v>
      </c>
      <c r="J127" s="1" t="s">
        <v>2580</v>
      </c>
      <c r="K127" s="1" t="s">
        <v>2474</v>
      </c>
      <c r="L127" s="1" t="s">
        <v>103</v>
      </c>
      <c r="M127" s="1" t="s">
        <v>583</v>
      </c>
      <c r="N127" s="1" t="s">
        <v>511</v>
      </c>
      <c r="O127" s="1" t="s">
        <v>2407</v>
      </c>
      <c r="P127" s="1" t="s">
        <v>2407</v>
      </c>
      <c r="Q127" s="223">
        <v>1</v>
      </c>
      <c r="R127" s="3">
        <v>7840.8</v>
      </c>
      <c r="S127" s="3">
        <v>7840.8</v>
      </c>
      <c r="T127" s="3">
        <v>7840.8</v>
      </c>
      <c r="U127" s="2">
        <v>43928</v>
      </c>
      <c r="V127" s="1" t="s">
        <v>2500</v>
      </c>
      <c r="W127" s="2">
        <v>44196</v>
      </c>
      <c r="X127" s="1" t="s">
        <v>2407</v>
      </c>
      <c r="Y127" s="1" t="s">
        <v>2407</v>
      </c>
      <c r="Z127" s="1" t="s">
        <v>2493</v>
      </c>
      <c r="AA127" s="1" t="s">
        <v>2489</v>
      </c>
      <c r="AB127" s="1" t="s">
        <v>2490</v>
      </c>
      <c r="AC127" s="1" t="s">
        <v>2581</v>
      </c>
      <c r="AD127" s="1" t="s">
        <v>2510</v>
      </c>
      <c r="AE127" s="2">
        <v>44012</v>
      </c>
      <c r="AF127" s="1" t="s">
        <v>2504</v>
      </c>
    </row>
    <row r="128" spans="1:32" x14ac:dyDescent="0.35">
      <c r="A128" t="str">
        <f>Tableau13[[#This Row],[Document d''achat]]&amp;Tableau13[[#This Row],[Poste]]</f>
        <v>450066888910</v>
      </c>
      <c r="B128" s="1" t="s">
        <v>2468</v>
      </c>
      <c r="C128" s="1" t="s">
        <v>97</v>
      </c>
      <c r="D128" s="1" t="s">
        <v>614</v>
      </c>
      <c r="E128" s="1" t="s">
        <v>2488</v>
      </c>
      <c r="F128" s="1" t="s">
        <v>2470</v>
      </c>
      <c r="G128" s="1" t="s">
        <v>613</v>
      </c>
      <c r="H128" s="1" t="s">
        <v>2713</v>
      </c>
      <c r="I128" s="1" t="s">
        <v>2714</v>
      </c>
      <c r="J128" s="1" t="s">
        <v>2638</v>
      </c>
      <c r="K128" s="1" t="s">
        <v>2474</v>
      </c>
      <c r="L128" s="1" t="s">
        <v>103</v>
      </c>
      <c r="M128" s="1" t="s">
        <v>615</v>
      </c>
      <c r="N128" s="1" t="s">
        <v>88</v>
      </c>
      <c r="O128" s="1" t="s">
        <v>2407</v>
      </c>
      <c r="P128" s="1" t="s">
        <v>2407</v>
      </c>
      <c r="Q128" s="223">
        <v>1</v>
      </c>
      <c r="R128" s="3">
        <v>3600</v>
      </c>
      <c r="S128" s="3">
        <v>3600</v>
      </c>
      <c r="T128" s="3">
        <v>4356</v>
      </c>
      <c r="U128" s="2">
        <v>43928</v>
      </c>
      <c r="V128" s="1" t="s">
        <v>2500</v>
      </c>
      <c r="W128" s="2">
        <v>44196</v>
      </c>
      <c r="X128" s="1" t="s">
        <v>2407</v>
      </c>
      <c r="Y128" s="1" t="s">
        <v>2407</v>
      </c>
      <c r="Z128" s="1" t="s">
        <v>2493</v>
      </c>
      <c r="AA128" s="1" t="s">
        <v>2489</v>
      </c>
      <c r="AB128" s="1" t="s">
        <v>2490</v>
      </c>
      <c r="AC128" s="1" t="s">
        <v>2581</v>
      </c>
      <c r="AD128" s="1" t="s">
        <v>2510</v>
      </c>
      <c r="AE128" s="2">
        <v>43996</v>
      </c>
      <c r="AF128" s="1" t="s">
        <v>2582</v>
      </c>
    </row>
    <row r="129" spans="1:32" x14ac:dyDescent="0.35">
      <c r="A129" t="str">
        <f>Tableau13[[#This Row],[Document d''achat]]&amp;Tableau13[[#This Row],[Poste]]</f>
        <v>450066888920</v>
      </c>
      <c r="B129" s="1" t="s">
        <v>2468</v>
      </c>
      <c r="C129" s="1" t="s">
        <v>97</v>
      </c>
      <c r="D129" s="1" t="s">
        <v>614</v>
      </c>
      <c r="E129" s="1" t="s">
        <v>2488</v>
      </c>
      <c r="F129" s="1" t="s">
        <v>2470</v>
      </c>
      <c r="G129" s="1" t="s">
        <v>613</v>
      </c>
      <c r="H129" s="1" t="s">
        <v>2713</v>
      </c>
      <c r="I129" s="1" t="s">
        <v>2714</v>
      </c>
      <c r="J129" s="1" t="s">
        <v>2638</v>
      </c>
      <c r="K129" s="1" t="s">
        <v>2474</v>
      </c>
      <c r="L129" s="1" t="s">
        <v>103</v>
      </c>
      <c r="M129" s="1" t="s">
        <v>616</v>
      </c>
      <c r="N129" s="1" t="s">
        <v>217</v>
      </c>
      <c r="O129" s="1" t="s">
        <v>2407</v>
      </c>
      <c r="P129" s="1" t="s">
        <v>2407</v>
      </c>
      <c r="Q129" s="223">
        <v>1</v>
      </c>
      <c r="R129" s="3">
        <v>1200</v>
      </c>
      <c r="S129" s="3">
        <v>1200</v>
      </c>
      <c r="T129" s="3">
        <v>1200</v>
      </c>
      <c r="U129" s="2">
        <v>43928</v>
      </c>
      <c r="V129" s="1" t="s">
        <v>2500</v>
      </c>
      <c r="W129" s="2">
        <v>44196</v>
      </c>
      <c r="X129" s="1" t="s">
        <v>2407</v>
      </c>
      <c r="Y129" s="1" t="s">
        <v>2407</v>
      </c>
      <c r="Z129" s="1" t="s">
        <v>2493</v>
      </c>
      <c r="AA129" s="1" t="s">
        <v>2489</v>
      </c>
      <c r="AB129" s="1" t="s">
        <v>2490</v>
      </c>
      <c r="AC129" s="1" t="s">
        <v>2581</v>
      </c>
      <c r="AD129" s="1" t="s">
        <v>2510</v>
      </c>
      <c r="AE129" s="2">
        <v>43996</v>
      </c>
      <c r="AF129" s="1" t="s">
        <v>2582</v>
      </c>
    </row>
    <row r="130" spans="1:32" x14ac:dyDescent="0.35">
      <c r="A130" t="str">
        <f>Tableau13[[#This Row],[Document d''achat]]&amp;Tableau13[[#This Row],[Poste]]</f>
        <v>450066889210</v>
      </c>
      <c r="B130" s="1" t="s">
        <v>2468</v>
      </c>
      <c r="C130" s="1" t="s">
        <v>97</v>
      </c>
      <c r="D130" s="1" t="s">
        <v>568</v>
      </c>
      <c r="E130" s="1" t="s">
        <v>2488</v>
      </c>
      <c r="F130" s="1" t="s">
        <v>2470</v>
      </c>
      <c r="G130" s="1" t="s">
        <v>567</v>
      </c>
      <c r="H130" s="1" t="s">
        <v>2715</v>
      </c>
      <c r="I130" s="1" t="s">
        <v>2716</v>
      </c>
      <c r="J130" s="1" t="s">
        <v>2580</v>
      </c>
      <c r="K130" s="1" t="s">
        <v>2474</v>
      </c>
      <c r="L130" s="1" t="s">
        <v>103</v>
      </c>
      <c r="M130" s="1" t="s">
        <v>569</v>
      </c>
      <c r="N130" s="1" t="s">
        <v>88</v>
      </c>
      <c r="O130" s="1" t="s">
        <v>2407</v>
      </c>
      <c r="P130" s="1" t="s">
        <v>2407</v>
      </c>
      <c r="Q130" s="223">
        <v>1</v>
      </c>
      <c r="R130" s="3">
        <v>5445</v>
      </c>
      <c r="S130" s="3">
        <v>5445</v>
      </c>
      <c r="T130" s="3">
        <v>5445</v>
      </c>
      <c r="U130" s="2">
        <v>43928</v>
      </c>
      <c r="V130" s="1" t="s">
        <v>2500</v>
      </c>
      <c r="W130" s="2">
        <v>44196</v>
      </c>
      <c r="X130" s="1" t="s">
        <v>2407</v>
      </c>
      <c r="Y130" s="1" t="s">
        <v>2407</v>
      </c>
      <c r="Z130" s="1" t="s">
        <v>2493</v>
      </c>
      <c r="AA130" s="1" t="s">
        <v>2489</v>
      </c>
      <c r="AB130" s="1" t="s">
        <v>2490</v>
      </c>
      <c r="AC130" s="1" t="s">
        <v>2581</v>
      </c>
      <c r="AD130" s="1" t="s">
        <v>2510</v>
      </c>
      <c r="AE130" s="2">
        <v>44012</v>
      </c>
      <c r="AF130" s="1" t="s">
        <v>2504</v>
      </c>
    </row>
    <row r="131" spans="1:32" x14ac:dyDescent="0.35">
      <c r="A131" t="str">
        <f>Tableau13[[#This Row],[Document d''achat]]&amp;Tableau13[[#This Row],[Poste]]</f>
        <v>450066889220</v>
      </c>
      <c r="B131" s="1" t="s">
        <v>2468</v>
      </c>
      <c r="C131" s="1" t="s">
        <v>97</v>
      </c>
      <c r="D131" s="1" t="s">
        <v>568</v>
      </c>
      <c r="E131" s="1" t="s">
        <v>2488</v>
      </c>
      <c r="F131" s="1" t="s">
        <v>2470</v>
      </c>
      <c r="G131" s="1" t="s">
        <v>567</v>
      </c>
      <c r="H131" s="1" t="s">
        <v>2715</v>
      </c>
      <c r="I131" s="1" t="s">
        <v>2716</v>
      </c>
      <c r="J131" s="1" t="s">
        <v>2580</v>
      </c>
      <c r="K131" s="1" t="s">
        <v>2474</v>
      </c>
      <c r="L131" s="1" t="s">
        <v>103</v>
      </c>
      <c r="M131" s="1" t="s">
        <v>570</v>
      </c>
      <c r="N131" s="1" t="s">
        <v>217</v>
      </c>
      <c r="O131" s="1" t="s">
        <v>2407</v>
      </c>
      <c r="P131" s="1" t="s">
        <v>2407</v>
      </c>
      <c r="Q131" s="223">
        <v>1</v>
      </c>
      <c r="R131" s="3">
        <v>27225</v>
      </c>
      <c r="S131" s="3">
        <v>27225</v>
      </c>
      <c r="T131" s="3">
        <v>27225</v>
      </c>
      <c r="U131" s="2">
        <v>43928</v>
      </c>
      <c r="V131" s="1" t="s">
        <v>2500</v>
      </c>
      <c r="W131" s="2">
        <v>44196</v>
      </c>
      <c r="X131" s="1" t="s">
        <v>2407</v>
      </c>
      <c r="Y131" s="1" t="s">
        <v>2407</v>
      </c>
      <c r="Z131" s="1" t="s">
        <v>2493</v>
      </c>
      <c r="AA131" s="1" t="s">
        <v>2489</v>
      </c>
      <c r="AB131" s="1" t="s">
        <v>2490</v>
      </c>
      <c r="AC131" s="1" t="s">
        <v>2581</v>
      </c>
      <c r="AD131" s="1" t="s">
        <v>2510</v>
      </c>
      <c r="AE131" s="2">
        <v>44012</v>
      </c>
      <c r="AF131" s="1" t="s">
        <v>2504</v>
      </c>
    </row>
    <row r="132" spans="1:32" x14ac:dyDescent="0.35">
      <c r="A132" t="str">
        <f>Tableau13[[#This Row],[Document d''achat]]&amp;Tableau13[[#This Row],[Poste]]</f>
        <v>450066889230</v>
      </c>
      <c r="B132" s="1" t="s">
        <v>2468</v>
      </c>
      <c r="C132" s="1" t="s">
        <v>97</v>
      </c>
      <c r="D132" s="1" t="s">
        <v>568</v>
      </c>
      <c r="E132" s="1" t="s">
        <v>2488</v>
      </c>
      <c r="F132" s="1" t="s">
        <v>2470</v>
      </c>
      <c r="G132" s="1" t="s">
        <v>567</v>
      </c>
      <c r="H132" s="1" t="s">
        <v>2715</v>
      </c>
      <c r="I132" s="1" t="s">
        <v>2716</v>
      </c>
      <c r="J132" s="1" t="s">
        <v>2580</v>
      </c>
      <c r="K132" s="1" t="s">
        <v>2474</v>
      </c>
      <c r="L132" s="1" t="s">
        <v>103</v>
      </c>
      <c r="M132" s="1" t="s">
        <v>571</v>
      </c>
      <c r="N132" s="1" t="s">
        <v>222</v>
      </c>
      <c r="O132" s="1" t="s">
        <v>2407</v>
      </c>
      <c r="P132" s="1" t="s">
        <v>2407</v>
      </c>
      <c r="Q132" s="223">
        <v>1</v>
      </c>
      <c r="R132" s="3">
        <v>24659.8</v>
      </c>
      <c r="S132" s="3">
        <v>24659.8</v>
      </c>
      <c r="T132" s="3">
        <v>24659.8</v>
      </c>
      <c r="U132" s="2">
        <v>43928</v>
      </c>
      <c r="V132" s="1" t="s">
        <v>2500</v>
      </c>
      <c r="W132" s="2">
        <v>44196</v>
      </c>
      <c r="X132" s="1" t="s">
        <v>2407</v>
      </c>
      <c r="Y132" s="1" t="s">
        <v>2407</v>
      </c>
      <c r="Z132" s="1" t="s">
        <v>2493</v>
      </c>
      <c r="AA132" s="1" t="s">
        <v>2489</v>
      </c>
      <c r="AB132" s="1" t="s">
        <v>2490</v>
      </c>
      <c r="AC132" s="1" t="s">
        <v>2581</v>
      </c>
      <c r="AD132" s="1" t="s">
        <v>2510</v>
      </c>
      <c r="AE132" s="2">
        <v>44012</v>
      </c>
      <c r="AF132" s="1" t="s">
        <v>2504</v>
      </c>
    </row>
    <row r="133" spans="1:32" x14ac:dyDescent="0.35">
      <c r="A133" t="str">
        <f>Tableau13[[#This Row],[Document d''achat]]&amp;Tableau13[[#This Row],[Poste]]</f>
        <v>450066889240</v>
      </c>
      <c r="B133" s="1" t="s">
        <v>2468</v>
      </c>
      <c r="C133" s="1" t="s">
        <v>97</v>
      </c>
      <c r="D133" s="1" t="s">
        <v>568</v>
      </c>
      <c r="E133" s="1" t="s">
        <v>2488</v>
      </c>
      <c r="F133" s="1" t="s">
        <v>2470</v>
      </c>
      <c r="G133" s="1" t="s">
        <v>567</v>
      </c>
      <c r="H133" s="1" t="s">
        <v>2715</v>
      </c>
      <c r="I133" s="1" t="s">
        <v>2716</v>
      </c>
      <c r="J133" s="1" t="s">
        <v>2580</v>
      </c>
      <c r="K133" s="1" t="s">
        <v>2474</v>
      </c>
      <c r="L133" s="1" t="s">
        <v>103</v>
      </c>
      <c r="M133" s="1" t="s">
        <v>572</v>
      </c>
      <c r="N133" s="1" t="s">
        <v>421</v>
      </c>
      <c r="O133" s="1" t="s">
        <v>2407</v>
      </c>
      <c r="P133" s="1" t="s">
        <v>2407</v>
      </c>
      <c r="Q133" s="223">
        <v>1</v>
      </c>
      <c r="R133" s="3">
        <v>25410</v>
      </c>
      <c r="S133" s="3">
        <v>25410</v>
      </c>
      <c r="T133" s="3">
        <v>25410</v>
      </c>
      <c r="U133" s="2">
        <v>43928</v>
      </c>
      <c r="V133" s="1" t="s">
        <v>2500</v>
      </c>
      <c r="W133" s="2">
        <v>44196</v>
      </c>
      <c r="X133" s="1" t="s">
        <v>2407</v>
      </c>
      <c r="Y133" s="1" t="s">
        <v>2407</v>
      </c>
      <c r="Z133" s="1" t="s">
        <v>2493</v>
      </c>
      <c r="AA133" s="1" t="s">
        <v>2489</v>
      </c>
      <c r="AB133" s="1" t="s">
        <v>2490</v>
      </c>
      <c r="AC133" s="1" t="s">
        <v>2581</v>
      </c>
      <c r="AD133" s="1" t="s">
        <v>2510</v>
      </c>
      <c r="AE133" s="2">
        <v>44012</v>
      </c>
      <c r="AF133" s="1" t="s">
        <v>2504</v>
      </c>
    </row>
    <row r="134" spans="1:32" x14ac:dyDescent="0.35">
      <c r="A134" t="str">
        <f>Tableau13[[#This Row],[Document d''achat]]&amp;Tableau13[[#This Row],[Poste]]</f>
        <v>450066889250</v>
      </c>
      <c r="B134" s="1" t="s">
        <v>2468</v>
      </c>
      <c r="C134" s="1" t="s">
        <v>97</v>
      </c>
      <c r="D134" s="1" t="s">
        <v>568</v>
      </c>
      <c r="E134" s="1" t="s">
        <v>2488</v>
      </c>
      <c r="F134" s="1" t="s">
        <v>2470</v>
      </c>
      <c r="G134" s="1" t="s">
        <v>567</v>
      </c>
      <c r="H134" s="1" t="s">
        <v>2715</v>
      </c>
      <c r="I134" s="1" t="s">
        <v>2716</v>
      </c>
      <c r="J134" s="1" t="s">
        <v>2580</v>
      </c>
      <c r="K134" s="1" t="s">
        <v>2474</v>
      </c>
      <c r="L134" s="1" t="s">
        <v>103</v>
      </c>
      <c r="M134" s="1" t="s">
        <v>573</v>
      </c>
      <c r="N134" s="1" t="s">
        <v>423</v>
      </c>
      <c r="O134" s="1" t="s">
        <v>2407</v>
      </c>
      <c r="P134" s="1" t="s">
        <v>2407</v>
      </c>
      <c r="Q134" s="223">
        <v>1</v>
      </c>
      <c r="R134" s="3">
        <v>15460.78</v>
      </c>
      <c r="S134" s="3">
        <v>15460.78</v>
      </c>
      <c r="T134" s="3">
        <v>15460.78</v>
      </c>
      <c r="U134" s="2">
        <v>43928</v>
      </c>
      <c r="V134" s="1" t="s">
        <v>2500</v>
      </c>
      <c r="W134" s="2">
        <v>44196</v>
      </c>
      <c r="X134" s="1" t="s">
        <v>2407</v>
      </c>
      <c r="Y134" s="1" t="s">
        <v>2407</v>
      </c>
      <c r="Z134" s="1" t="s">
        <v>2493</v>
      </c>
      <c r="AA134" s="1" t="s">
        <v>2489</v>
      </c>
      <c r="AB134" s="1" t="s">
        <v>2490</v>
      </c>
      <c r="AC134" s="1" t="s">
        <v>2581</v>
      </c>
      <c r="AD134" s="1" t="s">
        <v>2510</v>
      </c>
      <c r="AE134" s="2">
        <v>44012</v>
      </c>
      <c r="AF134" s="1" t="s">
        <v>2504</v>
      </c>
    </row>
    <row r="135" spans="1:32" x14ac:dyDescent="0.35">
      <c r="A135" t="str">
        <f>Tableau13[[#This Row],[Document d''achat]]&amp;Tableau13[[#This Row],[Poste]]</f>
        <v>450066889260</v>
      </c>
      <c r="B135" s="1" t="s">
        <v>2468</v>
      </c>
      <c r="C135" s="1" t="s">
        <v>97</v>
      </c>
      <c r="D135" s="1" t="s">
        <v>568</v>
      </c>
      <c r="E135" s="1" t="s">
        <v>2488</v>
      </c>
      <c r="F135" s="1" t="s">
        <v>2470</v>
      </c>
      <c r="G135" s="1" t="s">
        <v>567</v>
      </c>
      <c r="H135" s="1" t="s">
        <v>2715</v>
      </c>
      <c r="I135" s="1" t="s">
        <v>2716</v>
      </c>
      <c r="J135" s="1" t="s">
        <v>2580</v>
      </c>
      <c r="K135" s="1" t="s">
        <v>2474</v>
      </c>
      <c r="L135" s="1" t="s">
        <v>103</v>
      </c>
      <c r="M135" s="1" t="s">
        <v>574</v>
      </c>
      <c r="N135" s="1" t="s">
        <v>511</v>
      </c>
      <c r="O135" s="1" t="s">
        <v>2407</v>
      </c>
      <c r="P135" s="1" t="s">
        <v>2407</v>
      </c>
      <c r="Q135" s="223">
        <v>1</v>
      </c>
      <c r="R135" s="3">
        <v>14647.05</v>
      </c>
      <c r="S135" s="3">
        <v>14647.05</v>
      </c>
      <c r="T135" s="3">
        <v>14647.05</v>
      </c>
      <c r="U135" s="2">
        <v>43928</v>
      </c>
      <c r="V135" s="1" t="s">
        <v>2500</v>
      </c>
      <c r="W135" s="2">
        <v>44196</v>
      </c>
      <c r="X135" s="1" t="s">
        <v>2407</v>
      </c>
      <c r="Y135" s="1" t="s">
        <v>2407</v>
      </c>
      <c r="Z135" s="1" t="s">
        <v>2493</v>
      </c>
      <c r="AA135" s="1" t="s">
        <v>2489</v>
      </c>
      <c r="AB135" s="1" t="s">
        <v>2490</v>
      </c>
      <c r="AC135" s="1" t="s">
        <v>2581</v>
      </c>
      <c r="AD135" s="1" t="s">
        <v>2510</v>
      </c>
      <c r="AE135" s="2">
        <v>44012</v>
      </c>
      <c r="AF135" s="1" t="s">
        <v>2504</v>
      </c>
    </row>
    <row r="136" spans="1:32" x14ac:dyDescent="0.35">
      <c r="A136" t="str">
        <f>Tableau13[[#This Row],[Document d''achat]]&amp;Tableau13[[#This Row],[Poste]]</f>
        <v>450066891510</v>
      </c>
      <c r="B136" s="1" t="s">
        <v>2468</v>
      </c>
      <c r="C136" s="1" t="s">
        <v>97</v>
      </c>
      <c r="D136" s="1" t="s">
        <v>564</v>
      </c>
      <c r="E136" s="1" t="s">
        <v>2488</v>
      </c>
      <c r="F136" s="1" t="s">
        <v>51</v>
      </c>
      <c r="G136" s="1" t="s">
        <v>495</v>
      </c>
      <c r="H136" s="1" t="s">
        <v>2686</v>
      </c>
      <c r="I136" s="1" t="s">
        <v>2717</v>
      </c>
      <c r="J136" s="1" t="s">
        <v>2580</v>
      </c>
      <c r="K136" s="1" t="s">
        <v>2474</v>
      </c>
      <c r="L136" s="1" t="s">
        <v>103</v>
      </c>
      <c r="M136" s="1" t="s">
        <v>565</v>
      </c>
      <c r="N136" s="1" t="s">
        <v>88</v>
      </c>
      <c r="O136" s="1" t="s">
        <v>2407</v>
      </c>
      <c r="P136" s="1" t="s">
        <v>2407</v>
      </c>
      <c r="Q136" s="223">
        <v>1</v>
      </c>
      <c r="R136" s="3">
        <v>22082500</v>
      </c>
      <c r="S136" s="3">
        <v>22082500</v>
      </c>
      <c r="T136" s="3">
        <v>22082500</v>
      </c>
      <c r="U136" s="2">
        <v>43928</v>
      </c>
      <c r="V136" s="1" t="s">
        <v>2500</v>
      </c>
      <c r="W136" s="2">
        <v>44926</v>
      </c>
      <c r="X136" s="1" t="s">
        <v>2407</v>
      </c>
      <c r="Y136" s="1" t="s">
        <v>2407</v>
      </c>
      <c r="Z136" s="1" t="s">
        <v>2480</v>
      </c>
      <c r="AA136" s="1" t="s">
        <v>2489</v>
      </c>
      <c r="AB136" s="1" t="s">
        <v>2490</v>
      </c>
      <c r="AC136" s="1" t="s">
        <v>2567</v>
      </c>
      <c r="AD136" s="1" t="s">
        <v>2510</v>
      </c>
      <c r="AE136" s="2">
        <v>43945</v>
      </c>
      <c r="AF136" s="1" t="s">
        <v>2504</v>
      </c>
    </row>
    <row r="137" spans="1:32" x14ac:dyDescent="0.35">
      <c r="A137" t="str">
        <f>Tableau13[[#This Row],[Document d''achat]]&amp;Tableau13[[#This Row],[Poste]]</f>
        <v>450066891520</v>
      </c>
      <c r="B137" s="1" t="s">
        <v>2468</v>
      </c>
      <c r="C137" s="1" t="s">
        <v>97</v>
      </c>
      <c r="D137" s="1" t="s">
        <v>564</v>
      </c>
      <c r="E137" s="1" t="s">
        <v>2476</v>
      </c>
      <c r="F137" s="1" t="s">
        <v>2470</v>
      </c>
      <c r="G137" s="1" t="s">
        <v>495</v>
      </c>
      <c r="H137" s="1" t="s">
        <v>2686</v>
      </c>
      <c r="I137" s="1" t="s">
        <v>2717</v>
      </c>
      <c r="J137" s="1" t="s">
        <v>2580</v>
      </c>
      <c r="K137" s="1" t="s">
        <v>2474</v>
      </c>
      <c r="L137" s="1" t="s">
        <v>103</v>
      </c>
      <c r="M137" s="1" t="s">
        <v>2718</v>
      </c>
      <c r="N137" s="1" t="s">
        <v>217</v>
      </c>
      <c r="O137" s="1" t="s">
        <v>2407</v>
      </c>
      <c r="P137" s="1" t="s">
        <v>2476</v>
      </c>
      <c r="Q137" s="223">
        <v>2500000</v>
      </c>
      <c r="R137" s="3">
        <v>2.95</v>
      </c>
      <c r="S137" s="3">
        <v>7375000</v>
      </c>
      <c r="T137" s="3">
        <v>7375000</v>
      </c>
      <c r="U137" s="2">
        <v>43928</v>
      </c>
      <c r="V137" s="1" t="s">
        <v>2500</v>
      </c>
      <c r="W137" s="2">
        <v>44926</v>
      </c>
      <c r="X137" s="1" t="s">
        <v>2478</v>
      </c>
      <c r="Y137" s="1" t="s">
        <v>2407</v>
      </c>
      <c r="Z137" s="1" t="s">
        <v>2480</v>
      </c>
      <c r="AA137" s="1" t="s">
        <v>2489</v>
      </c>
      <c r="AB137" s="1" t="s">
        <v>2490</v>
      </c>
      <c r="AC137" s="1" t="s">
        <v>2567</v>
      </c>
      <c r="AD137" s="1" t="s">
        <v>2510</v>
      </c>
      <c r="AE137" s="2">
        <v>43945</v>
      </c>
      <c r="AF137" s="1" t="s">
        <v>2504</v>
      </c>
    </row>
    <row r="138" spans="1:32" x14ac:dyDescent="0.35">
      <c r="A138" t="str">
        <f>Tableau13[[#This Row],[Document d''achat]]&amp;Tableau13[[#This Row],[Poste]]</f>
        <v>450066894810</v>
      </c>
      <c r="B138" s="1" t="s">
        <v>2468</v>
      </c>
      <c r="C138" s="1" t="s">
        <v>97</v>
      </c>
      <c r="D138" s="1" t="s">
        <v>610</v>
      </c>
      <c r="E138" s="1" t="s">
        <v>2488</v>
      </c>
      <c r="F138" s="1" t="s">
        <v>51</v>
      </c>
      <c r="G138" s="1" t="s">
        <v>609</v>
      </c>
      <c r="H138" s="1" t="s">
        <v>2719</v>
      </c>
      <c r="I138" s="1" t="s">
        <v>2720</v>
      </c>
      <c r="J138" s="1" t="s">
        <v>2590</v>
      </c>
      <c r="K138" s="1" t="s">
        <v>2474</v>
      </c>
      <c r="L138" s="1" t="s">
        <v>103</v>
      </c>
      <c r="M138" s="1" t="s">
        <v>611</v>
      </c>
      <c r="N138" s="1" t="s">
        <v>88</v>
      </c>
      <c r="O138" s="1" t="s">
        <v>2407</v>
      </c>
      <c r="P138" s="1" t="s">
        <v>2407</v>
      </c>
      <c r="Q138" s="223">
        <v>1</v>
      </c>
      <c r="R138" s="3">
        <v>5775000</v>
      </c>
      <c r="S138" s="3">
        <v>5775000</v>
      </c>
      <c r="T138" s="3">
        <v>5775000</v>
      </c>
      <c r="U138" s="2">
        <v>43928</v>
      </c>
      <c r="V138" s="1" t="s">
        <v>2500</v>
      </c>
      <c r="W138" s="2">
        <v>44926</v>
      </c>
      <c r="X138" s="1" t="s">
        <v>2407</v>
      </c>
      <c r="Y138" s="1" t="s">
        <v>2407</v>
      </c>
      <c r="Z138" s="1" t="s">
        <v>2480</v>
      </c>
      <c r="AA138" s="1" t="s">
        <v>2489</v>
      </c>
      <c r="AB138" s="1" t="s">
        <v>2490</v>
      </c>
      <c r="AC138" s="1" t="s">
        <v>2567</v>
      </c>
      <c r="AD138" s="1" t="s">
        <v>2510</v>
      </c>
      <c r="AE138" s="2">
        <v>43942</v>
      </c>
      <c r="AF138" s="1" t="s">
        <v>2504</v>
      </c>
    </row>
    <row r="139" spans="1:32" x14ac:dyDescent="0.35">
      <c r="A139" t="str">
        <f>Tableau13[[#This Row],[Document d''achat]]&amp;Tableau13[[#This Row],[Poste]]</f>
        <v>450066898510</v>
      </c>
      <c r="B139" s="1" t="s">
        <v>2468</v>
      </c>
      <c r="C139" s="1" t="s">
        <v>97</v>
      </c>
      <c r="D139" s="1" t="s">
        <v>655</v>
      </c>
      <c r="E139" s="1" t="s">
        <v>2476</v>
      </c>
      <c r="F139" s="1" t="s">
        <v>2470</v>
      </c>
      <c r="G139" s="1" t="s">
        <v>654</v>
      </c>
      <c r="H139" s="1" t="s">
        <v>2721</v>
      </c>
      <c r="I139" s="1" t="s">
        <v>2722</v>
      </c>
      <c r="J139" s="1" t="s">
        <v>2473</v>
      </c>
      <c r="K139" s="1" t="s">
        <v>2474</v>
      </c>
      <c r="L139" s="1" t="s">
        <v>51</v>
      </c>
      <c r="M139" s="1" t="s">
        <v>656</v>
      </c>
      <c r="N139" s="1" t="s">
        <v>88</v>
      </c>
      <c r="O139" s="1" t="s">
        <v>2407</v>
      </c>
      <c r="P139" s="1" t="s">
        <v>2407</v>
      </c>
      <c r="Q139" s="223">
        <v>72</v>
      </c>
      <c r="R139" s="3">
        <v>9.7200000000000006</v>
      </c>
      <c r="S139" s="3">
        <v>699.84</v>
      </c>
      <c r="T139" s="3">
        <v>699.84</v>
      </c>
      <c r="U139" s="2">
        <v>43929</v>
      </c>
      <c r="V139" s="1" t="s">
        <v>2500</v>
      </c>
      <c r="W139" s="2">
        <v>44926</v>
      </c>
      <c r="X139" s="1" t="s">
        <v>2478</v>
      </c>
      <c r="Y139" s="1" t="s">
        <v>2407</v>
      </c>
      <c r="Z139" s="1" t="s">
        <v>2480</v>
      </c>
      <c r="AA139" s="1" t="s">
        <v>2489</v>
      </c>
      <c r="AB139" s="1" t="s">
        <v>2490</v>
      </c>
      <c r="AC139" s="1" t="s">
        <v>2567</v>
      </c>
      <c r="AD139" s="1" t="s">
        <v>2510</v>
      </c>
      <c r="AE139" s="2">
        <v>43942</v>
      </c>
      <c r="AF139" s="1" t="s">
        <v>2484</v>
      </c>
    </row>
    <row r="140" spans="1:32" x14ac:dyDescent="0.35">
      <c r="A140" t="str">
        <f>Tableau13[[#This Row],[Document d''achat]]&amp;Tableau13[[#This Row],[Poste]]</f>
        <v>450066902010</v>
      </c>
      <c r="B140" s="1" t="s">
        <v>2468</v>
      </c>
      <c r="C140" s="1" t="s">
        <v>97</v>
      </c>
      <c r="D140" s="1" t="s">
        <v>623</v>
      </c>
      <c r="E140" s="1" t="s">
        <v>2488</v>
      </c>
      <c r="F140" s="1" t="s">
        <v>51</v>
      </c>
      <c r="G140" s="1" t="s">
        <v>401</v>
      </c>
      <c r="H140" s="1" t="s">
        <v>2658</v>
      </c>
      <c r="I140" s="1" t="s">
        <v>2723</v>
      </c>
      <c r="J140" s="1" t="s">
        <v>2473</v>
      </c>
      <c r="K140" s="1" t="s">
        <v>2474</v>
      </c>
      <c r="L140" s="1" t="s">
        <v>103</v>
      </c>
      <c r="M140" s="1" t="s">
        <v>624</v>
      </c>
      <c r="N140" s="1" t="s">
        <v>88</v>
      </c>
      <c r="O140" s="1" t="s">
        <v>2407</v>
      </c>
      <c r="P140" s="1" t="s">
        <v>2407</v>
      </c>
      <c r="Q140" s="223">
        <v>1</v>
      </c>
      <c r="R140" s="3">
        <v>18739.150000000001</v>
      </c>
      <c r="S140" s="3">
        <v>18739.150000000001</v>
      </c>
      <c r="T140" s="3">
        <v>18739.150000000001</v>
      </c>
      <c r="U140" s="2">
        <v>43929</v>
      </c>
      <c r="V140" s="1" t="s">
        <v>2500</v>
      </c>
      <c r="W140" s="2">
        <v>44926</v>
      </c>
      <c r="X140" s="1" t="s">
        <v>2407</v>
      </c>
      <c r="Y140" s="1" t="s">
        <v>2407</v>
      </c>
      <c r="Z140" s="1" t="s">
        <v>2480</v>
      </c>
      <c r="AA140" s="1" t="s">
        <v>2489</v>
      </c>
      <c r="AB140" s="1" t="s">
        <v>2490</v>
      </c>
      <c r="AC140" s="1" t="s">
        <v>2567</v>
      </c>
      <c r="AD140" s="1" t="s">
        <v>2510</v>
      </c>
      <c r="AE140" s="2">
        <v>43929</v>
      </c>
      <c r="AF140" s="1" t="s">
        <v>2504</v>
      </c>
    </row>
    <row r="141" spans="1:32" x14ac:dyDescent="0.35">
      <c r="A141" t="str">
        <f>Tableau13[[#This Row],[Document d''achat]]&amp;Tableau13[[#This Row],[Poste]]</f>
        <v>450066902710</v>
      </c>
      <c r="B141" s="1" t="s">
        <v>2468</v>
      </c>
      <c r="C141" s="1" t="s">
        <v>97</v>
      </c>
      <c r="D141" s="1" t="s">
        <v>626</v>
      </c>
      <c r="E141" s="1" t="s">
        <v>2488</v>
      </c>
      <c r="F141" s="1" t="s">
        <v>51</v>
      </c>
      <c r="G141" s="1" t="s">
        <v>401</v>
      </c>
      <c r="H141" s="1" t="s">
        <v>2658</v>
      </c>
      <c r="I141" s="1" t="s">
        <v>2724</v>
      </c>
      <c r="J141" s="1" t="s">
        <v>2473</v>
      </c>
      <c r="K141" s="1" t="s">
        <v>2474</v>
      </c>
      <c r="L141" s="1" t="s">
        <v>103</v>
      </c>
      <c r="M141" s="1" t="s">
        <v>627</v>
      </c>
      <c r="N141" s="1" t="s">
        <v>88</v>
      </c>
      <c r="O141" s="1" t="s">
        <v>2407</v>
      </c>
      <c r="P141" s="1" t="s">
        <v>2407</v>
      </c>
      <c r="Q141" s="223">
        <v>1</v>
      </c>
      <c r="R141" s="3">
        <v>12095.16</v>
      </c>
      <c r="S141" s="3">
        <v>12095.16</v>
      </c>
      <c r="T141" s="3">
        <v>12095.16</v>
      </c>
      <c r="U141" s="2">
        <v>43929</v>
      </c>
      <c r="V141" s="1" t="s">
        <v>2500</v>
      </c>
      <c r="W141" s="2">
        <v>44926</v>
      </c>
      <c r="X141" s="1" t="s">
        <v>2407</v>
      </c>
      <c r="Y141" s="1" t="s">
        <v>2407</v>
      </c>
      <c r="Z141" s="1" t="s">
        <v>2480</v>
      </c>
      <c r="AA141" s="1" t="s">
        <v>2489</v>
      </c>
      <c r="AB141" s="1" t="s">
        <v>2490</v>
      </c>
      <c r="AC141" s="1" t="s">
        <v>2567</v>
      </c>
      <c r="AD141" s="1" t="s">
        <v>2510</v>
      </c>
      <c r="AE141" s="2">
        <v>43931</v>
      </c>
      <c r="AF141" s="1" t="s">
        <v>2582</v>
      </c>
    </row>
    <row r="142" spans="1:32" x14ac:dyDescent="0.35">
      <c r="A142" t="str">
        <f>Tableau13[[#This Row],[Document d''achat]]&amp;Tableau13[[#This Row],[Poste]]</f>
        <v>450066903910</v>
      </c>
      <c r="B142" s="1" t="s">
        <v>2468</v>
      </c>
      <c r="C142" s="1" t="s">
        <v>97</v>
      </c>
      <c r="D142" s="1" t="s">
        <v>634</v>
      </c>
      <c r="E142" s="1" t="s">
        <v>2488</v>
      </c>
      <c r="F142" s="1" t="s">
        <v>51</v>
      </c>
      <c r="G142" s="1" t="s">
        <v>633</v>
      </c>
      <c r="H142" s="1" t="s">
        <v>2725</v>
      </c>
      <c r="I142" s="1" t="s">
        <v>2726</v>
      </c>
      <c r="J142" s="1" t="s">
        <v>2473</v>
      </c>
      <c r="K142" s="1" t="s">
        <v>2474</v>
      </c>
      <c r="L142" s="1" t="s">
        <v>103</v>
      </c>
      <c r="M142" s="1" t="s">
        <v>635</v>
      </c>
      <c r="N142" s="1" t="s">
        <v>88</v>
      </c>
      <c r="O142" s="1" t="s">
        <v>2407</v>
      </c>
      <c r="P142" s="1" t="s">
        <v>2407</v>
      </c>
      <c r="Q142" s="223">
        <v>1</v>
      </c>
      <c r="R142" s="3">
        <v>20176.75</v>
      </c>
      <c r="S142" s="3">
        <v>20176.75</v>
      </c>
      <c r="T142" s="3">
        <v>20176.75</v>
      </c>
      <c r="U142" s="2">
        <v>43929</v>
      </c>
      <c r="V142" s="1" t="s">
        <v>2500</v>
      </c>
      <c r="W142" s="2">
        <v>44926</v>
      </c>
      <c r="X142" s="1" t="s">
        <v>2407</v>
      </c>
      <c r="Y142" s="1" t="s">
        <v>2407</v>
      </c>
      <c r="Z142" s="1" t="s">
        <v>2480</v>
      </c>
      <c r="AA142" s="1" t="s">
        <v>2489</v>
      </c>
      <c r="AB142" s="1" t="s">
        <v>2490</v>
      </c>
      <c r="AC142" s="1" t="s">
        <v>2567</v>
      </c>
      <c r="AD142" s="1" t="s">
        <v>2510</v>
      </c>
      <c r="AE142" s="2">
        <v>43965</v>
      </c>
      <c r="AF142" s="1" t="s">
        <v>2504</v>
      </c>
    </row>
    <row r="143" spans="1:32" x14ac:dyDescent="0.35">
      <c r="A143" t="str">
        <f>Tableau13[[#This Row],[Document d''achat]]&amp;Tableau13[[#This Row],[Poste]]</f>
        <v>450066903920</v>
      </c>
      <c r="B143" s="1" t="s">
        <v>2468</v>
      </c>
      <c r="C143" s="1" t="s">
        <v>97</v>
      </c>
      <c r="D143" s="1" t="s">
        <v>634</v>
      </c>
      <c r="E143" s="1" t="s">
        <v>2488</v>
      </c>
      <c r="F143" s="1" t="s">
        <v>51</v>
      </c>
      <c r="G143" s="1" t="s">
        <v>633</v>
      </c>
      <c r="H143" s="1" t="s">
        <v>2725</v>
      </c>
      <c r="I143" s="1" t="s">
        <v>2726</v>
      </c>
      <c r="J143" s="1" t="s">
        <v>2473</v>
      </c>
      <c r="K143" s="1" t="s">
        <v>2474</v>
      </c>
      <c r="L143" s="1" t="s">
        <v>103</v>
      </c>
      <c r="M143" s="1" t="s">
        <v>636</v>
      </c>
      <c r="N143" s="1" t="s">
        <v>217</v>
      </c>
      <c r="O143" s="1" t="s">
        <v>2407</v>
      </c>
      <c r="P143" s="1" t="s">
        <v>2407</v>
      </c>
      <c r="Q143" s="223">
        <v>1</v>
      </c>
      <c r="R143" s="3">
        <v>5653.47</v>
      </c>
      <c r="S143" s="3">
        <v>5653.47</v>
      </c>
      <c r="T143" s="3">
        <v>5653.47</v>
      </c>
      <c r="U143" s="2">
        <v>43929</v>
      </c>
      <c r="V143" s="1" t="s">
        <v>2500</v>
      </c>
      <c r="W143" s="2">
        <v>44926</v>
      </c>
      <c r="X143" s="1" t="s">
        <v>2407</v>
      </c>
      <c r="Y143" s="1" t="s">
        <v>2407</v>
      </c>
      <c r="Z143" s="1" t="s">
        <v>2480</v>
      </c>
      <c r="AA143" s="1" t="s">
        <v>2489</v>
      </c>
      <c r="AB143" s="1" t="s">
        <v>2490</v>
      </c>
      <c r="AC143" s="1" t="s">
        <v>2567</v>
      </c>
      <c r="AD143" s="1" t="s">
        <v>2510</v>
      </c>
      <c r="AE143" s="2">
        <v>43965</v>
      </c>
      <c r="AF143" s="1" t="s">
        <v>2504</v>
      </c>
    </row>
    <row r="144" spans="1:32" x14ac:dyDescent="0.35">
      <c r="A144" t="str">
        <f>Tableau13[[#This Row],[Document d''achat]]&amp;Tableau13[[#This Row],[Poste]]</f>
        <v>450066905510</v>
      </c>
      <c r="B144" s="1" t="s">
        <v>2468</v>
      </c>
      <c r="C144" s="1" t="s">
        <v>97</v>
      </c>
      <c r="D144" s="1" t="s">
        <v>663</v>
      </c>
      <c r="E144" s="1" t="s">
        <v>2488</v>
      </c>
      <c r="F144" s="1" t="s">
        <v>51</v>
      </c>
      <c r="G144" s="1" t="s">
        <v>662</v>
      </c>
      <c r="H144" s="1" t="s">
        <v>2727</v>
      </c>
      <c r="I144" s="1" t="s">
        <v>2728</v>
      </c>
      <c r="J144" s="1" t="s">
        <v>2590</v>
      </c>
      <c r="K144" s="1" t="s">
        <v>2474</v>
      </c>
      <c r="L144" s="1" t="s">
        <v>103</v>
      </c>
      <c r="M144" s="1" t="s">
        <v>664</v>
      </c>
      <c r="N144" s="1" t="s">
        <v>88</v>
      </c>
      <c r="O144" s="1" t="s">
        <v>2407</v>
      </c>
      <c r="P144" s="1" t="s">
        <v>2407</v>
      </c>
      <c r="Q144" s="223">
        <v>1</v>
      </c>
      <c r="R144" s="3">
        <v>588189.87</v>
      </c>
      <c r="S144" s="3">
        <v>588189.87</v>
      </c>
      <c r="T144" s="3">
        <v>588189.87</v>
      </c>
      <c r="U144" s="2">
        <v>43929</v>
      </c>
      <c r="V144" s="1" t="s">
        <v>2500</v>
      </c>
      <c r="W144" s="2">
        <v>44926</v>
      </c>
      <c r="X144" s="1" t="s">
        <v>2407</v>
      </c>
      <c r="Y144" s="1" t="s">
        <v>2407</v>
      </c>
      <c r="Z144" s="1" t="s">
        <v>2480</v>
      </c>
      <c r="AA144" s="1" t="s">
        <v>2489</v>
      </c>
      <c r="AB144" s="1" t="s">
        <v>2490</v>
      </c>
      <c r="AC144" s="1" t="s">
        <v>2567</v>
      </c>
      <c r="AD144" s="1" t="s">
        <v>2510</v>
      </c>
      <c r="AE144" s="2">
        <v>43997</v>
      </c>
      <c r="AF144" s="1" t="s">
        <v>2504</v>
      </c>
    </row>
    <row r="145" spans="1:32" x14ac:dyDescent="0.35">
      <c r="A145" t="str">
        <f>Tableau13[[#This Row],[Document d''achat]]&amp;Tableau13[[#This Row],[Poste]]</f>
        <v>450066906510</v>
      </c>
      <c r="B145" s="1" t="s">
        <v>2468</v>
      </c>
      <c r="C145" s="1" t="s">
        <v>97</v>
      </c>
      <c r="D145" s="1" t="s">
        <v>641</v>
      </c>
      <c r="E145" s="1" t="s">
        <v>2488</v>
      </c>
      <c r="F145" s="1" t="s">
        <v>51</v>
      </c>
      <c r="G145" s="1" t="s">
        <v>640</v>
      </c>
      <c r="H145" s="1" t="s">
        <v>2729</v>
      </c>
      <c r="I145" s="1" t="s">
        <v>2730</v>
      </c>
      <c r="J145" s="1" t="s">
        <v>2590</v>
      </c>
      <c r="K145" s="1" t="s">
        <v>2474</v>
      </c>
      <c r="L145" s="1" t="s">
        <v>103</v>
      </c>
      <c r="M145" s="1" t="s">
        <v>642</v>
      </c>
      <c r="N145" s="1" t="s">
        <v>88</v>
      </c>
      <c r="O145" s="1" t="s">
        <v>2407</v>
      </c>
      <c r="P145" s="1" t="s">
        <v>2407</v>
      </c>
      <c r="Q145" s="223">
        <v>1</v>
      </c>
      <c r="R145" s="3">
        <v>6171000</v>
      </c>
      <c r="S145" s="3">
        <v>6171000</v>
      </c>
      <c r="T145" s="3">
        <v>6171000</v>
      </c>
      <c r="U145" s="2">
        <v>43929</v>
      </c>
      <c r="V145" s="1" t="s">
        <v>2500</v>
      </c>
      <c r="W145" s="2">
        <v>44926</v>
      </c>
      <c r="X145" s="1" t="s">
        <v>2407</v>
      </c>
      <c r="Y145" s="1" t="s">
        <v>2407</v>
      </c>
      <c r="Z145" s="1" t="s">
        <v>2480</v>
      </c>
      <c r="AA145" s="1" t="s">
        <v>2489</v>
      </c>
      <c r="AB145" s="1" t="s">
        <v>2490</v>
      </c>
      <c r="AC145" s="1" t="s">
        <v>2567</v>
      </c>
      <c r="AD145" s="1" t="s">
        <v>2510</v>
      </c>
      <c r="AE145" s="2">
        <v>43929</v>
      </c>
      <c r="AF145" s="1" t="s">
        <v>2504</v>
      </c>
    </row>
    <row r="146" spans="1:32" x14ac:dyDescent="0.35">
      <c r="A146" t="str">
        <f>Tableau13[[#This Row],[Document d''achat]]&amp;Tableau13[[#This Row],[Poste]]</f>
        <v>450066912610</v>
      </c>
      <c r="B146" s="1" t="s">
        <v>2468</v>
      </c>
      <c r="C146" s="1" t="s">
        <v>97</v>
      </c>
      <c r="D146" s="1" t="s">
        <v>670</v>
      </c>
      <c r="E146" s="1" t="s">
        <v>2488</v>
      </c>
      <c r="F146" s="1" t="s">
        <v>51</v>
      </c>
      <c r="G146" s="1" t="s">
        <v>669</v>
      </c>
      <c r="H146" s="1" t="s">
        <v>2731</v>
      </c>
      <c r="I146" s="1" t="s">
        <v>2732</v>
      </c>
      <c r="J146" s="1" t="s">
        <v>2580</v>
      </c>
      <c r="K146" s="1" t="s">
        <v>2474</v>
      </c>
      <c r="L146" s="1" t="s">
        <v>103</v>
      </c>
      <c r="M146" s="1" t="s">
        <v>671</v>
      </c>
      <c r="N146" s="1" t="s">
        <v>88</v>
      </c>
      <c r="O146" s="1" t="s">
        <v>2407</v>
      </c>
      <c r="P146" s="1" t="s">
        <v>2407</v>
      </c>
      <c r="Q146" s="223">
        <v>1</v>
      </c>
      <c r="R146" s="3">
        <v>2016000</v>
      </c>
      <c r="S146" s="3">
        <v>2016000</v>
      </c>
      <c r="T146" s="3">
        <v>2016000</v>
      </c>
      <c r="U146" s="2">
        <v>43929</v>
      </c>
      <c r="V146" s="1" t="s">
        <v>2500</v>
      </c>
      <c r="W146" s="2">
        <v>44926</v>
      </c>
      <c r="X146" s="1" t="s">
        <v>2407</v>
      </c>
      <c r="Y146" s="1" t="s">
        <v>2407</v>
      </c>
      <c r="Z146" s="1" t="s">
        <v>2480</v>
      </c>
      <c r="AA146" s="1" t="s">
        <v>2489</v>
      </c>
      <c r="AB146" s="1" t="s">
        <v>2490</v>
      </c>
      <c r="AC146" s="1" t="s">
        <v>2567</v>
      </c>
      <c r="AD146" s="1" t="s">
        <v>2510</v>
      </c>
      <c r="AE146" s="2">
        <v>43963</v>
      </c>
      <c r="AF146" s="1" t="s">
        <v>2504</v>
      </c>
    </row>
    <row r="147" spans="1:32" x14ac:dyDescent="0.35">
      <c r="A147" t="str">
        <f>Tableau13[[#This Row],[Document d''achat]]&amp;Tableau13[[#This Row],[Poste]]</f>
        <v>450066912620</v>
      </c>
      <c r="B147" s="1" t="s">
        <v>2468</v>
      </c>
      <c r="C147" s="1" t="s">
        <v>97</v>
      </c>
      <c r="D147" s="1" t="s">
        <v>670</v>
      </c>
      <c r="E147" s="1" t="s">
        <v>2488</v>
      </c>
      <c r="F147" s="1" t="s">
        <v>51</v>
      </c>
      <c r="G147" s="1" t="s">
        <v>669</v>
      </c>
      <c r="H147" s="1" t="s">
        <v>2731</v>
      </c>
      <c r="I147" s="1" t="s">
        <v>2732</v>
      </c>
      <c r="J147" s="1" t="s">
        <v>2580</v>
      </c>
      <c r="K147" s="1" t="s">
        <v>2474</v>
      </c>
      <c r="L147" s="1" t="s">
        <v>103</v>
      </c>
      <c r="M147" s="1" t="s">
        <v>672</v>
      </c>
      <c r="N147" s="1" t="s">
        <v>217</v>
      </c>
      <c r="O147" s="1" t="s">
        <v>2407</v>
      </c>
      <c r="P147" s="1" t="s">
        <v>2407</v>
      </c>
      <c r="Q147" s="223">
        <v>1</v>
      </c>
      <c r="R147" s="3">
        <v>4079</v>
      </c>
      <c r="S147" s="3">
        <v>4079</v>
      </c>
      <c r="T147" s="3">
        <v>4079</v>
      </c>
      <c r="U147" s="2">
        <v>43929</v>
      </c>
      <c r="V147" s="1" t="s">
        <v>2500</v>
      </c>
      <c r="W147" s="2">
        <v>44926</v>
      </c>
      <c r="X147" s="1" t="s">
        <v>2407</v>
      </c>
      <c r="Y147" s="1" t="s">
        <v>2407</v>
      </c>
      <c r="Z147" s="1" t="s">
        <v>2480</v>
      </c>
      <c r="AA147" s="1" t="s">
        <v>2489</v>
      </c>
      <c r="AB147" s="1" t="s">
        <v>2490</v>
      </c>
      <c r="AC147" s="1" t="s">
        <v>2567</v>
      </c>
      <c r="AD147" s="1" t="s">
        <v>2510</v>
      </c>
      <c r="AE147" s="2">
        <v>43963</v>
      </c>
      <c r="AF147" s="1" t="s">
        <v>2504</v>
      </c>
    </row>
    <row r="148" spans="1:32" x14ac:dyDescent="0.35">
      <c r="A148" t="str">
        <f>Tableau13[[#This Row],[Document d''achat]]&amp;Tableau13[[#This Row],[Poste]]</f>
        <v>450066913010</v>
      </c>
      <c r="B148" s="1" t="s">
        <v>2468</v>
      </c>
      <c r="C148" s="1" t="s">
        <v>97</v>
      </c>
      <c r="D148" s="1" t="s">
        <v>658</v>
      </c>
      <c r="E148" s="1" t="s">
        <v>2488</v>
      </c>
      <c r="F148" s="1" t="s">
        <v>51</v>
      </c>
      <c r="G148" s="1" t="s">
        <v>528</v>
      </c>
      <c r="H148" s="1" t="s">
        <v>2692</v>
      </c>
      <c r="I148" s="1" t="s">
        <v>2733</v>
      </c>
      <c r="J148" s="1" t="s">
        <v>2590</v>
      </c>
      <c r="K148" s="1" t="s">
        <v>2474</v>
      </c>
      <c r="L148" s="1" t="s">
        <v>103</v>
      </c>
      <c r="M148" s="1" t="s">
        <v>659</v>
      </c>
      <c r="N148" s="1" t="s">
        <v>88</v>
      </c>
      <c r="O148" s="1" t="s">
        <v>2407</v>
      </c>
      <c r="P148" s="1" t="s">
        <v>2407</v>
      </c>
      <c r="Q148" s="223">
        <v>1</v>
      </c>
      <c r="R148" s="3">
        <v>4896</v>
      </c>
      <c r="S148" s="3">
        <v>4896</v>
      </c>
      <c r="T148" s="3">
        <v>5924.16</v>
      </c>
      <c r="U148" s="2">
        <v>43929</v>
      </c>
      <c r="V148" s="1" t="s">
        <v>2500</v>
      </c>
      <c r="W148" s="2">
        <v>44926</v>
      </c>
      <c r="X148" s="1" t="s">
        <v>2407</v>
      </c>
      <c r="Y148" s="1" t="s">
        <v>2407</v>
      </c>
      <c r="Z148" s="1" t="s">
        <v>2480</v>
      </c>
      <c r="AA148" s="1" t="s">
        <v>2489</v>
      </c>
      <c r="AB148" s="1" t="s">
        <v>2490</v>
      </c>
      <c r="AC148" s="1" t="s">
        <v>2567</v>
      </c>
      <c r="AD148" s="1" t="s">
        <v>2510</v>
      </c>
      <c r="AE148" s="2">
        <v>43935</v>
      </c>
      <c r="AF148" s="1" t="s">
        <v>2504</v>
      </c>
    </row>
    <row r="149" spans="1:32" x14ac:dyDescent="0.35">
      <c r="A149" t="str">
        <f>Tableau13[[#This Row],[Document d''achat]]&amp;Tableau13[[#This Row],[Poste]]</f>
        <v>450066913020</v>
      </c>
      <c r="B149" s="1" t="s">
        <v>2468</v>
      </c>
      <c r="C149" s="1" t="s">
        <v>97</v>
      </c>
      <c r="D149" s="1" t="s">
        <v>658</v>
      </c>
      <c r="E149" s="1" t="s">
        <v>2488</v>
      </c>
      <c r="F149" s="1" t="s">
        <v>51</v>
      </c>
      <c r="G149" s="1" t="s">
        <v>528</v>
      </c>
      <c r="H149" s="1" t="s">
        <v>2692</v>
      </c>
      <c r="I149" s="1" t="s">
        <v>2733</v>
      </c>
      <c r="J149" s="1" t="s">
        <v>2590</v>
      </c>
      <c r="K149" s="1" t="s">
        <v>2474</v>
      </c>
      <c r="L149" s="1" t="s">
        <v>103</v>
      </c>
      <c r="M149" s="1" t="s">
        <v>659</v>
      </c>
      <c r="N149" s="1" t="s">
        <v>217</v>
      </c>
      <c r="O149" s="1" t="s">
        <v>2407</v>
      </c>
      <c r="P149" s="1" t="s">
        <v>2407</v>
      </c>
      <c r="Q149" s="223">
        <v>1</v>
      </c>
      <c r="R149" s="3">
        <v>15288</v>
      </c>
      <c r="S149" s="3">
        <v>15288</v>
      </c>
      <c r="T149" s="3">
        <v>18498.48</v>
      </c>
      <c r="U149" s="2">
        <v>43929</v>
      </c>
      <c r="V149" s="1" t="s">
        <v>2500</v>
      </c>
      <c r="W149" s="2">
        <v>44926</v>
      </c>
      <c r="X149" s="1" t="s">
        <v>2407</v>
      </c>
      <c r="Y149" s="1" t="s">
        <v>2407</v>
      </c>
      <c r="Z149" s="1" t="s">
        <v>2480</v>
      </c>
      <c r="AA149" s="1" t="s">
        <v>2489</v>
      </c>
      <c r="AB149" s="1" t="s">
        <v>2490</v>
      </c>
      <c r="AC149" s="1" t="s">
        <v>2567</v>
      </c>
      <c r="AD149" s="1" t="s">
        <v>2510</v>
      </c>
      <c r="AE149" s="2">
        <v>43935</v>
      </c>
      <c r="AF149" s="1" t="s">
        <v>2504</v>
      </c>
    </row>
    <row r="150" spans="1:32" x14ac:dyDescent="0.35">
      <c r="A150" t="str">
        <f>Tableau13[[#This Row],[Document d''achat]]&amp;Tableau13[[#This Row],[Poste]]</f>
        <v>450066913310</v>
      </c>
      <c r="B150" s="1" t="s">
        <v>2468</v>
      </c>
      <c r="C150" s="1" t="s">
        <v>97</v>
      </c>
      <c r="D150" s="1" t="s">
        <v>650</v>
      </c>
      <c r="E150" s="1" t="s">
        <v>2488</v>
      </c>
      <c r="F150" s="1" t="s">
        <v>51</v>
      </c>
      <c r="G150" s="1" t="s">
        <v>649</v>
      </c>
      <c r="H150" s="1" t="s">
        <v>2734</v>
      </c>
      <c r="I150" s="1" t="s">
        <v>2735</v>
      </c>
      <c r="J150" s="1" t="s">
        <v>2580</v>
      </c>
      <c r="K150" s="1" t="s">
        <v>2474</v>
      </c>
      <c r="L150" s="1" t="s">
        <v>103</v>
      </c>
      <c r="M150" s="1" t="s">
        <v>651</v>
      </c>
      <c r="N150" s="1" t="s">
        <v>88</v>
      </c>
      <c r="O150" s="1" t="s">
        <v>2407</v>
      </c>
      <c r="P150" s="1" t="s">
        <v>2407</v>
      </c>
      <c r="Q150" s="223">
        <v>1</v>
      </c>
      <c r="R150" s="3">
        <v>56780.46</v>
      </c>
      <c r="S150" s="3">
        <v>56780.46</v>
      </c>
      <c r="T150" s="3">
        <v>56780.46</v>
      </c>
      <c r="U150" s="2">
        <v>43929</v>
      </c>
      <c r="V150" s="1" t="s">
        <v>2500</v>
      </c>
      <c r="W150" s="2">
        <v>44926</v>
      </c>
      <c r="X150" s="1" t="s">
        <v>2407</v>
      </c>
      <c r="Y150" s="1" t="s">
        <v>2407</v>
      </c>
      <c r="Z150" s="1" t="s">
        <v>2480</v>
      </c>
      <c r="AA150" s="1" t="s">
        <v>2489</v>
      </c>
      <c r="AB150" s="1" t="s">
        <v>2490</v>
      </c>
      <c r="AC150" s="1" t="s">
        <v>2567</v>
      </c>
      <c r="AD150" s="1" t="s">
        <v>2510</v>
      </c>
      <c r="AE150" s="2">
        <v>44050</v>
      </c>
      <c r="AF150" s="1" t="s">
        <v>2582</v>
      </c>
    </row>
    <row r="151" spans="1:32" x14ac:dyDescent="0.35">
      <c r="A151" t="str">
        <f>Tableau13[[#This Row],[Document d''achat]]&amp;Tableau13[[#This Row],[Poste]]</f>
        <v>450066913320</v>
      </c>
      <c r="B151" s="1" t="s">
        <v>2468</v>
      </c>
      <c r="C151" s="1" t="s">
        <v>97</v>
      </c>
      <c r="D151" s="1" t="s">
        <v>650</v>
      </c>
      <c r="E151" s="1" t="s">
        <v>2488</v>
      </c>
      <c r="F151" s="1" t="s">
        <v>51</v>
      </c>
      <c r="G151" s="1" t="s">
        <v>649</v>
      </c>
      <c r="H151" s="1" t="s">
        <v>2734</v>
      </c>
      <c r="I151" s="1" t="s">
        <v>2735</v>
      </c>
      <c r="J151" s="1" t="s">
        <v>2580</v>
      </c>
      <c r="K151" s="1" t="s">
        <v>2474</v>
      </c>
      <c r="L151" s="1" t="s">
        <v>103</v>
      </c>
      <c r="M151" s="1" t="s">
        <v>652</v>
      </c>
      <c r="N151" s="1" t="s">
        <v>217</v>
      </c>
      <c r="O151" s="1" t="s">
        <v>2407</v>
      </c>
      <c r="P151" s="1" t="s">
        <v>2407</v>
      </c>
      <c r="Q151" s="223">
        <v>1</v>
      </c>
      <c r="R151" s="3">
        <v>68098.8</v>
      </c>
      <c r="S151" s="3">
        <v>68098.8</v>
      </c>
      <c r="T151" s="3">
        <v>68098.8</v>
      </c>
      <c r="U151" s="2">
        <v>43929</v>
      </c>
      <c r="V151" s="1" t="s">
        <v>2500</v>
      </c>
      <c r="W151" s="2">
        <v>44926</v>
      </c>
      <c r="X151" s="1" t="s">
        <v>2407</v>
      </c>
      <c r="Y151" s="1" t="s">
        <v>2407</v>
      </c>
      <c r="Z151" s="1" t="s">
        <v>2480</v>
      </c>
      <c r="AA151" s="1" t="s">
        <v>2489</v>
      </c>
      <c r="AB151" s="1" t="s">
        <v>2490</v>
      </c>
      <c r="AC151" s="1" t="s">
        <v>2567</v>
      </c>
      <c r="AD151" s="1" t="s">
        <v>2510</v>
      </c>
      <c r="AE151" s="2">
        <v>44050</v>
      </c>
      <c r="AF151" s="1" t="s">
        <v>2582</v>
      </c>
    </row>
    <row r="152" spans="1:32" x14ac:dyDescent="0.35">
      <c r="A152" t="str">
        <f>Tableau13[[#This Row],[Document d''achat]]&amp;Tableau13[[#This Row],[Poste]]</f>
        <v>450066918710</v>
      </c>
      <c r="B152" s="1" t="s">
        <v>2468</v>
      </c>
      <c r="C152" s="1" t="s">
        <v>97</v>
      </c>
      <c r="D152" s="1" t="s">
        <v>696</v>
      </c>
      <c r="E152" s="1" t="s">
        <v>2488</v>
      </c>
      <c r="F152" s="1" t="s">
        <v>51</v>
      </c>
      <c r="G152" s="1" t="s">
        <v>695</v>
      </c>
      <c r="H152" s="1" t="s">
        <v>2736</v>
      </c>
      <c r="I152" s="1" t="s">
        <v>2737</v>
      </c>
      <c r="J152" s="1" t="s">
        <v>2590</v>
      </c>
      <c r="K152" s="1" t="s">
        <v>2474</v>
      </c>
      <c r="L152" s="1" t="s">
        <v>103</v>
      </c>
      <c r="M152" s="1" t="s">
        <v>697</v>
      </c>
      <c r="N152" s="1" t="s">
        <v>88</v>
      </c>
      <c r="O152" s="1" t="s">
        <v>2407</v>
      </c>
      <c r="P152" s="1" t="s">
        <v>2407</v>
      </c>
      <c r="Q152" s="223">
        <v>1</v>
      </c>
      <c r="R152" s="3">
        <v>50400</v>
      </c>
      <c r="S152" s="3">
        <v>50400</v>
      </c>
      <c r="T152" s="3">
        <v>50400</v>
      </c>
      <c r="U152" s="2">
        <v>43930</v>
      </c>
      <c r="V152" s="1" t="s">
        <v>2500</v>
      </c>
      <c r="W152" s="2">
        <v>44926</v>
      </c>
      <c r="X152" s="1" t="s">
        <v>2407</v>
      </c>
      <c r="Y152" s="1" t="s">
        <v>2407</v>
      </c>
      <c r="Z152" s="1" t="s">
        <v>2480</v>
      </c>
      <c r="AA152" s="1" t="s">
        <v>2489</v>
      </c>
      <c r="AB152" s="1" t="s">
        <v>2490</v>
      </c>
      <c r="AC152" s="1" t="s">
        <v>2567</v>
      </c>
      <c r="AD152" s="1" t="s">
        <v>2510</v>
      </c>
      <c r="AE152" s="2">
        <v>43931</v>
      </c>
      <c r="AF152" s="1" t="s">
        <v>2582</v>
      </c>
    </row>
    <row r="153" spans="1:32" x14ac:dyDescent="0.35">
      <c r="A153" t="str">
        <f>Tableau13[[#This Row],[Document d''achat]]&amp;Tableau13[[#This Row],[Poste]]</f>
        <v>450066933910</v>
      </c>
      <c r="B153" s="1" t="s">
        <v>2468</v>
      </c>
      <c r="C153" s="1" t="s">
        <v>97</v>
      </c>
      <c r="D153" s="1" t="s">
        <v>674</v>
      </c>
      <c r="E153" s="1" t="s">
        <v>2488</v>
      </c>
      <c r="F153" s="1" t="s">
        <v>51</v>
      </c>
      <c r="G153" s="1" t="s">
        <v>397</v>
      </c>
      <c r="H153" s="1" t="s">
        <v>2657</v>
      </c>
      <c r="I153" s="1" t="s">
        <v>2738</v>
      </c>
      <c r="J153" s="1" t="s">
        <v>2590</v>
      </c>
      <c r="K153" s="1" t="s">
        <v>2474</v>
      </c>
      <c r="L153" s="1" t="s">
        <v>103</v>
      </c>
      <c r="M153" s="1" t="s">
        <v>675</v>
      </c>
      <c r="N153" s="1" t="s">
        <v>88</v>
      </c>
      <c r="O153" s="1" t="s">
        <v>2407</v>
      </c>
      <c r="P153" s="1" t="s">
        <v>2407</v>
      </c>
      <c r="Q153" s="223">
        <v>1</v>
      </c>
      <c r="R153" s="3">
        <v>409524.5</v>
      </c>
      <c r="S153" s="3">
        <v>409524.5</v>
      </c>
      <c r="T153" s="3">
        <v>409524.5</v>
      </c>
      <c r="U153" s="2">
        <v>43930</v>
      </c>
      <c r="V153" s="1" t="s">
        <v>2500</v>
      </c>
      <c r="W153" s="2">
        <v>44926</v>
      </c>
      <c r="X153" s="1" t="s">
        <v>2407</v>
      </c>
      <c r="Y153" s="1" t="s">
        <v>2407</v>
      </c>
      <c r="Z153" s="1" t="s">
        <v>2480</v>
      </c>
      <c r="AA153" s="1" t="s">
        <v>2489</v>
      </c>
      <c r="AB153" s="1" t="s">
        <v>2490</v>
      </c>
      <c r="AC153" s="1" t="s">
        <v>2567</v>
      </c>
      <c r="AD153" s="1" t="s">
        <v>2510</v>
      </c>
      <c r="AE153" s="2">
        <v>43942</v>
      </c>
      <c r="AF153" s="1" t="s">
        <v>2504</v>
      </c>
    </row>
    <row r="154" spans="1:32" x14ac:dyDescent="0.35">
      <c r="A154" t="str">
        <f>Tableau13[[#This Row],[Document d''achat]]&amp;Tableau13[[#This Row],[Poste]]</f>
        <v>450066935010</v>
      </c>
      <c r="B154" s="1" t="s">
        <v>2468</v>
      </c>
      <c r="C154" s="1" t="s">
        <v>97</v>
      </c>
      <c r="D154" s="1" t="s">
        <v>679</v>
      </c>
      <c r="E154" s="1" t="s">
        <v>2488</v>
      </c>
      <c r="F154" s="1" t="s">
        <v>51</v>
      </c>
      <c r="G154" s="1" t="s">
        <v>678</v>
      </c>
      <c r="H154" s="1" t="s">
        <v>2739</v>
      </c>
      <c r="I154" s="1" t="s">
        <v>2740</v>
      </c>
      <c r="J154" s="1" t="s">
        <v>2590</v>
      </c>
      <c r="K154" s="1" t="s">
        <v>2474</v>
      </c>
      <c r="L154" s="1" t="s">
        <v>103</v>
      </c>
      <c r="M154" s="1" t="s">
        <v>680</v>
      </c>
      <c r="N154" s="1" t="s">
        <v>88</v>
      </c>
      <c r="O154" s="1" t="s">
        <v>2407</v>
      </c>
      <c r="P154" s="1" t="s">
        <v>2407</v>
      </c>
      <c r="Q154" s="223">
        <v>1</v>
      </c>
      <c r="R154" s="3">
        <v>24577.52</v>
      </c>
      <c r="S154" s="3">
        <v>24577.52</v>
      </c>
      <c r="T154" s="3">
        <v>24577.52</v>
      </c>
      <c r="U154" s="2">
        <v>43930</v>
      </c>
      <c r="V154" s="1" t="s">
        <v>2500</v>
      </c>
      <c r="W154" s="2">
        <v>44926</v>
      </c>
      <c r="X154" s="1" t="s">
        <v>2407</v>
      </c>
      <c r="Y154" s="1" t="s">
        <v>2407</v>
      </c>
      <c r="Z154" s="1" t="s">
        <v>2480</v>
      </c>
      <c r="AA154" s="1" t="s">
        <v>2489</v>
      </c>
      <c r="AB154" s="1" t="s">
        <v>2490</v>
      </c>
      <c r="AC154" s="1" t="s">
        <v>2567</v>
      </c>
      <c r="AD154" s="1" t="s">
        <v>2510</v>
      </c>
      <c r="AE154" s="2">
        <v>43942</v>
      </c>
      <c r="AF154" s="1" t="s">
        <v>2504</v>
      </c>
    </row>
    <row r="155" spans="1:32" x14ac:dyDescent="0.35">
      <c r="A155" t="str">
        <f>Tableau13[[#This Row],[Document d''achat]]&amp;Tableau13[[#This Row],[Poste]]</f>
        <v>450066935210</v>
      </c>
      <c r="B155" s="1" t="s">
        <v>2468</v>
      </c>
      <c r="C155" s="1" t="s">
        <v>97</v>
      </c>
      <c r="D155" s="1" t="s">
        <v>684</v>
      </c>
      <c r="E155" s="1" t="s">
        <v>2488</v>
      </c>
      <c r="F155" s="1" t="s">
        <v>51</v>
      </c>
      <c r="G155" s="1" t="s">
        <v>683</v>
      </c>
      <c r="H155" s="1" t="s">
        <v>2741</v>
      </c>
      <c r="I155" s="1" t="s">
        <v>2742</v>
      </c>
      <c r="J155" s="1" t="s">
        <v>2473</v>
      </c>
      <c r="K155" s="1" t="s">
        <v>2474</v>
      </c>
      <c r="L155" s="1" t="s">
        <v>103</v>
      </c>
      <c r="M155" s="1" t="s">
        <v>685</v>
      </c>
      <c r="N155" s="1" t="s">
        <v>88</v>
      </c>
      <c r="O155" s="1" t="s">
        <v>2407</v>
      </c>
      <c r="P155" s="1" t="s">
        <v>2407</v>
      </c>
      <c r="Q155" s="223">
        <v>1</v>
      </c>
      <c r="R155" s="3">
        <v>7986</v>
      </c>
      <c r="S155" s="3">
        <v>7986</v>
      </c>
      <c r="T155" s="3">
        <v>7986</v>
      </c>
      <c r="U155" s="2">
        <v>43930</v>
      </c>
      <c r="V155" s="1" t="s">
        <v>2500</v>
      </c>
      <c r="W155" s="2">
        <v>44926</v>
      </c>
      <c r="X155" s="1" t="s">
        <v>2407</v>
      </c>
      <c r="Y155" s="1" t="s">
        <v>2407</v>
      </c>
      <c r="Z155" s="1" t="s">
        <v>2480</v>
      </c>
      <c r="AA155" s="1" t="s">
        <v>2489</v>
      </c>
      <c r="AB155" s="1" t="s">
        <v>2490</v>
      </c>
      <c r="AC155" s="1" t="s">
        <v>2567</v>
      </c>
      <c r="AD155" s="1" t="s">
        <v>2510</v>
      </c>
      <c r="AE155" s="2">
        <v>43942</v>
      </c>
      <c r="AF155" s="1" t="s">
        <v>2504</v>
      </c>
    </row>
    <row r="156" spans="1:32" x14ac:dyDescent="0.35">
      <c r="A156" t="str">
        <f>Tableau13[[#This Row],[Document d''achat]]&amp;Tableau13[[#This Row],[Poste]]</f>
        <v>450066937210</v>
      </c>
      <c r="B156" s="1" t="s">
        <v>2468</v>
      </c>
      <c r="C156" s="1" t="s">
        <v>97</v>
      </c>
      <c r="D156" s="1" t="s">
        <v>690</v>
      </c>
      <c r="E156" s="1" t="s">
        <v>2488</v>
      </c>
      <c r="F156" s="1" t="s">
        <v>51</v>
      </c>
      <c r="G156" s="1" t="s">
        <v>689</v>
      </c>
      <c r="H156" s="1" t="s">
        <v>2743</v>
      </c>
      <c r="I156" s="1" t="s">
        <v>2744</v>
      </c>
      <c r="J156" s="1" t="s">
        <v>2590</v>
      </c>
      <c r="K156" s="1" t="s">
        <v>2474</v>
      </c>
      <c r="L156" s="1" t="s">
        <v>103</v>
      </c>
      <c r="M156" s="1" t="s">
        <v>691</v>
      </c>
      <c r="N156" s="1" t="s">
        <v>88</v>
      </c>
      <c r="O156" s="1" t="s">
        <v>2407</v>
      </c>
      <c r="P156" s="1" t="s">
        <v>2407</v>
      </c>
      <c r="Q156" s="223">
        <v>1</v>
      </c>
      <c r="R156" s="3">
        <v>285560</v>
      </c>
      <c r="S156" s="3">
        <v>285560</v>
      </c>
      <c r="T156" s="3">
        <v>285560</v>
      </c>
      <c r="U156" s="2">
        <v>43930</v>
      </c>
      <c r="V156" s="1" t="s">
        <v>2500</v>
      </c>
      <c r="W156" s="2">
        <v>44926</v>
      </c>
      <c r="X156" s="1" t="s">
        <v>2407</v>
      </c>
      <c r="Y156" s="1" t="s">
        <v>2407</v>
      </c>
      <c r="Z156" s="1" t="s">
        <v>2480</v>
      </c>
      <c r="AA156" s="1" t="s">
        <v>2489</v>
      </c>
      <c r="AB156" s="1" t="s">
        <v>2490</v>
      </c>
      <c r="AC156" s="1" t="s">
        <v>2567</v>
      </c>
      <c r="AD156" s="1" t="s">
        <v>2510</v>
      </c>
      <c r="AE156" s="2">
        <v>43938</v>
      </c>
      <c r="AF156" s="1" t="s">
        <v>2582</v>
      </c>
    </row>
    <row r="157" spans="1:32" x14ac:dyDescent="0.35">
      <c r="A157" t="str">
        <f>Tableau13[[#This Row],[Document d''achat]]&amp;Tableau13[[#This Row],[Poste]]</f>
        <v>450066945810</v>
      </c>
      <c r="B157" s="1" t="s">
        <v>2468</v>
      </c>
      <c r="C157" s="1" t="s">
        <v>97</v>
      </c>
      <c r="D157" s="1" t="s">
        <v>708</v>
      </c>
      <c r="E157" s="1" t="s">
        <v>2488</v>
      </c>
      <c r="F157" s="1" t="s">
        <v>51</v>
      </c>
      <c r="G157" s="1" t="s">
        <v>707</v>
      </c>
      <c r="H157" s="1" t="s">
        <v>2745</v>
      </c>
      <c r="I157" s="1" t="s">
        <v>2746</v>
      </c>
      <c r="J157" s="1" t="s">
        <v>2580</v>
      </c>
      <c r="K157" s="1" t="s">
        <v>2474</v>
      </c>
      <c r="L157" s="1" t="s">
        <v>103</v>
      </c>
      <c r="M157" s="1" t="s">
        <v>709</v>
      </c>
      <c r="N157" s="1" t="s">
        <v>88</v>
      </c>
      <c r="O157" s="1" t="s">
        <v>2407</v>
      </c>
      <c r="P157" s="1" t="s">
        <v>2407</v>
      </c>
      <c r="Q157" s="223">
        <v>1</v>
      </c>
      <c r="R157" s="3">
        <v>2117500</v>
      </c>
      <c r="S157" s="3">
        <v>2117500</v>
      </c>
      <c r="T157" s="3">
        <v>2117500</v>
      </c>
      <c r="U157" s="2">
        <v>43931</v>
      </c>
      <c r="V157" s="1" t="s">
        <v>2500</v>
      </c>
      <c r="W157" s="2">
        <v>44926</v>
      </c>
      <c r="X157" s="1" t="s">
        <v>2407</v>
      </c>
      <c r="Y157" s="1" t="s">
        <v>2407</v>
      </c>
      <c r="Z157" s="1" t="s">
        <v>2480</v>
      </c>
      <c r="AA157" s="1" t="s">
        <v>2489</v>
      </c>
      <c r="AB157" s="1" t="s">
        <v>2490</v>
      </c>
      <c r="AC157" s="1" t="s">
        <v>2567</v>
      </c>
      <c r="AD157" s="1" t="s">
        <v>2510</v>
      </c>
      <c r="AE157" s="2">
        <v>43942</v>
      </c>
      <c r="AF157" s="1" t="s">
        <v>2504</v>
      </c>
    </row>
    <row r="158" spans="1:32" x14ac:dyDescent="0.35">
      <c r="A158" t="str">
        <f>Tableau13[[#This Row],[Document d''achat]]&amp;Tableau13[[#This Row],[Poste]]</f>
        <v>450066947110</v>
      </c>
      <c r="B158" s="1" t="s">
        <v>2468</v>
      </c>
      <c r="C158" s="1" t="s">
        <v>97</v>
      </c>
      <c r="D158" s="1" t="s">
        <v>743</v>
      </c>
      <c r="E158" s="1" t="s">
        <v>2488</v>
      </c>
      <c r="F158" s="1" t="s">
        <v>51</v>
      </c>
      <c r="G158" s="1" t="s">
        <v>742</v>
      </c>
      <c r="H158" s="1" t="s">
        <v>2747</v>
      </c>
      <c r="I158" s="1" t="s">
        <v>2748</v>
      </c>
      <c r="J158" s="1" t="s">
        <v>2590</v>
      </c>
      <c r="K158" s="1" t="s">
        <v>2474</v>
      </c>
      <c r="L158" s="1" t="s">
        <v>103</v>
      </c>
      <c r="M158" s="1" t="s">
        <v>744</v>
      </c>
      <c r="N158" s="1" t="s">
        <v>88</v>
      </c>
      <c r="O158" s="1" t="s">
        <v>2407</v>
      </c>
      <c r="P158" s="1" t="s">
        <v>2407</v>
      </c>
      <c r="Q158" s="223">
        <v>1</v>
      </c>
      <c r="R158" s="3">
        <v>721160</v>
      </c>
      <c r="S158" s="3">
        <v>721160</v>
      </c>
      <c r="T158" s="3">
        <v>721160</v>
      </c>
      <c r="U158" s="2">
        <v>43931</v>
      </c>
      <c r="V158" s="1" t="s">
        <v>2500</v>
      </c>
      <c r="W158" s="2">
        <v>44926</v>
      </c>
      <c r="X158" s="1" t="s">
        <v>2407</v>
      </c>
      <c r="Y158" s="1" t="s">
        <v>2407</v>
      </c>
      <c r="Z158" s="1" t="s">
        <v>2480</v>
      </c>
      <c r="AA158" s="1" t="s">
        <v>2489</v>
      </c>
      <c r="AB158" s="1" t="s">
        <v>2490</v>
      </c>
      <c r="AC158" s="1" t="s">
        <v>2567</v>
      </c>
      <c r="AD158" s="1" t="s">
        <v>2510</v>
      </c>
      <c r="AE158" s="2">
        <v>43931</v>
      </c>
      <c r="AF158" s="1" t="s">
        <v>2582</v>
      </c>
    </row>
    <row r="159" spans="1:32" x14ac:dyDescent="0.35">
      <c r="A159" t="str">
        <f>Tableau13[[#This Row],[Document d''achat]]&amp;Tableau13[[#This Row],[Poste]]</f>
        <v>450066948310</v>
      </c>
      <c r="B159" s="1" t="s">
        <v>2468</v>
      </c>
      <c r="C159" s="1" t="s">
        <v>97</v>
      </c>
      <c r="D159" s="1" t="s">
        <v>713</v>
      </c>
      <c r="E159" s="1" t="s">
        <v>2488</v>
      </c>
      <c r="F159" s="1" t="s">
        <v>51</v>
      </c>
      <c r="G159" s="1" t="s">
        <v>487</v>
      </c>
      <c r="H159" s="1" t="s">
        <v>2682</v>
      </c>
      <c r="I159" s="1" t="s">
        <v>2749</v>
      </c>
      <c r="J159" s="1" t="s">
        <v>2580</v>
      </c>
      <c r="K159" s="1" t="s">
        <v>2474</v>
      </c>
      <c r="L159" s="1" t="s">
        <v>103</v>
      </c>
      <c r="M159" s="1" t="s">
        <v>714</v>
      </c>
      <c r="N159" s="1" t="s">
        <v>88</v>
      </c>
      <c r="O159" s="1" t="s">
        <v>2407</v>
      </c>
      <c r="P159" s="1" t="s">
        <v>2407</v>
      </c>
      <c r="Q159" s="223">
        <v>1</v>
      </c>
      <c r="R159" s="3">
        <v>1241865.3500000001</v>
      </c>
      <c r="S159" s="3">
        <v>1241865.3500000001</v>
      </c>
      <c r="T159" s="3">
        <v>1241865.3500000001</v>
      </c>
      <c r="U159" s="2">
        <v>43931</v>
      </c>
      <c r="V159" s="1" t="s">
        <v>2500</v>
      </c>
      <c r="W159" s="2">
        <v>44926</v>
      </c>
      <c r="X159" s="1" t="s">
        <v>2407</v>
      </c>
      <c r="Y159" s="1" t="s">
        <v>2407</v>
      </c>
      <c r="Z159" s="1" t="s">
        <v>2480</v>
      </c>
      <c r="AA159" s="1" t="s">
        <v>2489</v>
      </c>
      <c r="AB159" s="1" t="s">
        <v>2490</v>
      </c>
      <c r="AC159" s="1" t="s">
        <v>2567</v>
      </c>
      <c r="AD159" s="1" t="s">
        <v>2510</v>
      </c>
      <c r="AE159" s="2">
        <v>43948</v>
      </c>
      <c r="AF159" s="1" t="s">
        <v>2504</v>
      </c>
    </row>
    <row r="160" spans="1:32" x14ac:dyDescent="0.35">
      <c r="A160" t="str">
        <f>Tableau13[[#This Row],[Document d''achat]]&amp;Tableau13[[#This Row],[Poste]]</f>
        <v>450066948610</v>
      </c>
      <c r="B160" s="1" t="s">
        <v>2468</v>
      </c>
      <c r="C160" s="1" t="s">
        <v>97</v>
      </c>
      <c r="D160" s="1" t="s">
        <v>737</v>
      </c>
      <c r="E160" s="1" t="s">
        <v>2488</v>
      </c>
      <c r="F160" s="1" t="s">
        <v>51</v>
      </c>
      <c r="G160" s="1" t="s">
        <v>736</v>
      </c>
      <c r="H160" s="1" t="s">
        <v>2750</v>
      </c>
      <c r="I160" s="1" t="s">
        <v>2751</v>
      </c>
      <c r="J160" s="1" t="s">
        <v>2590</v>
      </c>
      <c r="K160" s="1" t="s">
        <v>2474</v>
      </c>
      <c r="L160" s="1" t="s">
        <v>103</v>
      </c>
      <c r="M160" s="1" t="s">
        <v>738</v>
      </c>
      <c r="N160" s="1" t="s">
        <v>88</v>
      </c>
      <c r="O160" s="1" t="s">
        <v>2407</v>
      </c>
      <c r="P160" s="1" t="s">
        <v>2407</v>
      </c>
      <c r="Q160" s="223">
        <v>1</v>
      </c>
      <c r="R160" s="3">
        <v>1573000</v>
      </c>
      <c r="S160" s="3">
        <v>1573000</v>
      </c>
      <c r="T160" s="3">
        <v>1573000</v>
      </c>
      <c r="U160" s="2">
        <v>43931</v>
      </c>
      <c r="V160" s="1" t="s">
        <v>2500</v>
      </c>
      <c r="W160" s="2">
        <v>44926</v>
      </c>
      <c r="X160" s="1" t="s">
        <v>2407</v>
      </c>
      <c r="Y160" s="1" t="s">
        <v>2407</v>
      </c>
      <c r="Z160" s="1" t="s">
        <v>2480</v>
      </c>
      <c r="AA160" s="1" t="s">
        <v>2489</v>
      </c>
      <c r="AB160" s="1" t="s">
        <v>2490</v>
      </c>
      <c r="AC160" s="1" t="s">
        <v>2567</v>
      </c>
      <c r="AD160" s="1" t="s">
        <v>2510</v>
      </c>
      <c r="AE160" s="2">
        <v>43931</v>
      </c>
      <c r="AF160" s="1" t="s">
        <v>2582</v>
      </c>
    </row>
    <row r="161" spans="1:32" x14ac:dyDescent="0.35">
      <c r="A161" t="str">
        <f>Tableau13[[#This Row],[Document d''achat]]&amp;Tableau13[[#This Row],[Poste]]</f>
        <v>450066949410</v>
      </c>
      <c r="B161" s="1" t="s">
        <v>2468</v>
      </c>
      <c r="C161" s="1" t="s">
        <v>97</v>
      </c>
      <c r="D161" s="1" t="s">
        <v>702</v>
      </c>
      <c r="E161" s="1" t="s">
        <v>2488</v>
      </c>
      <c r="F161" s="1" t="s">
        <v>51</v>
      </c>
      <c r="G161" s="1" t="s">
        <v>482</v>
      </c>
      <c r="H161" s="1" t="s">
        <v>2684</v>
      </c>
      <c r="I161" s="1" t="s">
        <v>2752</v>
      </c>
      <c r="J161" s="1" t="s">
        <v>2590</v>
      </c>
      <c r="K161" s="1" t="s">
        <v>2474</v>
      </c>
      <c r="L161" s="1" t="s">
        <v>103</v>
      </c>
      <c r="M161" s="1" t="s">
        <v>703</v>
      </c>
      <c r="N161" s="1" t="s">
        <v>88</v>
      </c>
      <c r="O161" s="1" t="s">
        <v>2407</v>
      </c>
      <c r="P161" s="1" t="s">
        <v>2407</v>
      </c>
      <c r="Q161" s="223">
        <v>1</v>
      </c>
      <c r="R161" s="3">
        <v>366164.15</v>
      </c>
      <c r="S161" s="3">
        <v>366164.15</v>
      </c>
      <c r="T161" s="3">
        <v>366164.15</v>
      </c>
      <c r="U161" s="2">
        <v>43931</v>
      </c>
      <c r="V161" s="1" t="s">
        <v>2500</v>
      </c>
      <c r="W161" s="2">
        <v>44926</v>
      </c>
      <c r="X161" s="1" t="s">
        <v>2407</v>
      </c>
      <c r="Y161" s="1" t="s">
        <v>2407</v>
      </c>
      <c r="Z161" s="1" t="s">
        <v>2480</v>
      </c>
      <c r="AA161" s="1" t="s">
        <v>2489</v>
      </c>
      <c r="AB161" s="1" t="s">
        <v>2490</v>
      </c>
      <c r="AC161" s="1" t="s">
        <v>2567</v>
      </c>
      <c r="AD161" s="1" t="s">
        <v>2510</v>
      </c>
      <c r="AE161" s="2">
        <v>43957</v>
      </c>
      <c r="AF161" s="1" t="s">
        <v>2504</v>
      </c>
    </row>
    <row r="162" spans="1:32" x14ac:dyDescent="0.35">
      <c r="A162" t="str">
        <f>Tableau13[[#This Row],[Document d''achat]]&amp;Tableau13[[#This Row],[Poste]]</f>
        <v>450066949710</v>
      </c>
      <c r="B162" s="1" t="s">
        <v>2468</v>
      </c>
      <c r="C162" s="1" t="s">
        <v>97</v>
      </c>
      <c r="D162" s="1" t="s">
        <v>718</v>
      </c>
      <c r="E162" s="1" t="s">
        <v>2488</v>
      </c>
      <c r="F162" s="1" t="s">
        <v>51</v>
      </c>
      <c r="G162" s="1" t="s">
        <v>487</v>
      </c>
      <c r="H162" s="1" t="s">
        <v>2682</v>
      </c>
      <c r="I162" s="1" t="s">
        <v>2753</v>
      </c>
      <c r="J162" s="1" t="s">
        <v>2590</v>
      </c>
      <c r="K162" s="1" t="s">
        <v>2474</v>
      </c>
      <c r="L162" s="1" t="s">
        <v>103</v>
      </c>
      <c r="M162" s="1" t="s">
        <v>719</v>
      </c>
      <c r="N162" s="1" t="s">
        <v>88</v>
      </c>
      <c r="O162" s="1" t="s">
        <v>2407</v>
      </c>
      <c r="P162" s="1" t="s">
        <v>2407</v>
      </c>
      <c r="Q162" s="223">
        <v>1</v>
      </c>
      <c r="R162" s="3">
        <v>2516800</v>
      </c>
      <c r="S162" s="3">
        <v>2516800</v>
      </c>
      <c r="T162" s="3">
        <v>2516800</v>
      </c>
      <c r="U162" s="2">
        <v>43931</v>
      </c>
      <c r="V162" s="1" t="s">
        <v>2500</v>
      </c>
      <c r="W162" s="2">
        <v>44926</v>
      </c>
      <c r="X162" s="1" t="s">
        <v>2407</v>
      </c>
      <c r="Y162" s="1" t="s">
        <v>2407</v>
      </c>
      <c r="Z162" s="1" t="s">
        <v>2480</v>
      </c>
      <c r="AA162" s="1" t="s">
        <v>2489</v>
      </c>
      <c r="AB162" s="1" t="s">
        <v>2490</v>
      </c>
      <c r="AC162" s="1" t="s">
        <v>2567</v>
      </c>
      <c r="AD162" s="1" t="s">
        <v>2510</v>
      </c>
      <c r="AE162" s="2">
        <v>43931</v>
      </c>
      <c r="AF162" s="1" t="s">
        <v>2582</v>
      </c>
    </row>
    <row r="163" spans="1:32" x14ac:dyDescent="0.35">
      <c r="A163" t="str">
        <f>Tableau13[[#This Row],[Document d''achat]]&amp;Tableau13[[#This Row],[Poste]]</f>
        <v>450066955410</v>
      </c>
      <c r="B163" s="1" t="s">
        <v>2468</v>
      </c>
      <c r="C163" s="1" t="s">
        <v>97</v>
      </c>
      <c r="D163" s="1" t="s">
        <v>725</v>
      </c>
      <c r="E163" s="1" t="s">
        <v>2488</v>
      </c>
      <c r="F163" s="1" t="s">
        <v>51</v>
      </c>
      <c r="G163" s="1" t="s">
        <v>495</v>
      </c>
      <c r="H163" s="1" t="s">
        <v>2686</v>
      </c>
      <c r="I163" s="1" t="s">
        <v>2754</v>
      </c>
      <c r="J163" s="1" t="s">
        <v>2590</v>
      </c>
      <c r="K163" s="1" t="s">
        <v>2474</v>
      </c>
      <c r="L163" s="1" t="s">
        <v>103</v>
      </c>
      <c r="M163" s="1" t="s">
        <v>726</v>
      </c>
      <c r="N163" s="1" t="s">
        <v>88</v>
      </c>
      <c r="O163" s="1" t="s">
        <v>2407</v>
      </c>
      <c r="P163" s="1" t="s">
        <v>2407</v>
      </c>
      <c r="Q163" s="223">
        <v>1</v>
      </c>
      <c r="R163" s="3">
        <v>1524600</v>
      </c>
      <c r="S163" s="3">
        <v>1524600</v>
      </c>
      <c r="T163" s="3">
        <v>1524600</v>
      </c>
      <c r="U163" s="2">
        <v>43931</v>
      </c>
      <c r="V163" s="1" t="s">
        <v>2500</v>
      </c>
      <c r="W163" s="2">
        <v>44926</v>
      </c>
      <c r="X163" s="1" t="s">
        <v>2407</v>
      </c>
      <c r="Y163" s="1" t="s">
        <v>2407</v>
      </c>
      <c r="Z163" s="1" t="s">
        <v>2480</v>
      </c>
      <c r="AA163" s="1" t="s">
        <v>2489</v>
      </c>
      <c r="AB163" s="1" t="s">
        <v>2490</v>
      </c>
      <c r="AC163" s="1" t="s">
        <v>2567</v>
      </c>
      <c r="AD163" s="1" t="s">
        <v>2510</v>
      </c>
      <c r="AE163" s="2">
        <v>43935</v>
      </c>
      <c r="AF163" s="1" t="s">
        <v>2504</v>
      </c>
    </row>
    <row r="164" spans="1:32" x14ac:dyDescent="0.35">
      <c r="A164" t="str">
        <f>Tableau13[[#This Row],[Document d''achat]]&amp;Tableau13[[#This Row],[Poste]]</f>
        <v>450066955710</v>
      </c>
      <c r="B164" s="1" t="s">
        <v>2468</v>
      </c>
      <c r="C164" s="1" t="s">
        <v>97</v>
      </c>
      <c r="D164" s="1" t="s">
        <v>748</v>
      </c>
      <c r="E164" s="1" t="s">
        <v>2488</v>
      </c>
      <c r="F164" s="1" t="s">
        <v>51</v>
      </c>
      <c r="G164" s="1" t="s">
        <v>747</v>
      </c>
      <c r="H164" s="1" t="s">
        <v>2755</v>
      </c>
      <c r="I164" s="1" t="s">
        <v>2756</v>
      </c>
      <c r="J164" s="1" t="s">
        <v>2590</v>
      </c>
      <c r="K164" s="1" t="s">
        <v>2474</v>
      </c>
      <c r="L164" s="1" t="s">
        <v>103</v>
      </c>
      <c r="M164" s="1" t="s">
        <v>749</v>
      </c>
      <c r="N164" s="1" t="s">
        <v>88</v>
      </c>
      <c r="O164" s="1" t="s">
        <v>2407</v>
      </c>
      <c r="P164" s="1" t="s">
        <v>2407</v>
      </c>
      <c r="Q164" s="223">
        <v>1</v>
      </c>
      <c r="R164" s="3">
        <v>371000</v>
      </c>
      <c r="S164" s="3">
        <v>371000</v>
      </c>
      <c r="T164" s="3">
        <v>371000</v>
      </c>
      <c r="U164" s="2">
        <v>43931</v>
      </c>
      <c r="V164" s="1" t="s">
        <v>2500</v>
      </c>
      <c r="W164" s="2">
        <v>44926</v>
      </c>
      <c r="X164" s="1" t="s">
        <v>2407</v>
      </c>
      <c r="Y164" s="1" t="s">
        <v>2407</v>
      </c>
      <c r="Z164" s="1" t="s">
        <v>2480</v>
      </c>
      <c r="AA164" s="1" t="s">
        <v>2489</v>
      </c>
      <c r="AB164" s="1" t="s">
        <v>2490</v>
      </c>
      <c r="AC164" s="1" t="s">
        <v>2567</v>
      </c>
      <c r="AD164" s="1" t="s">
        <v>2510</v>
      </c>
      <c r="AE164" s="2">
        <v>43936</v>
      </c>
      <c r="AF164" s="1" t="s">
        <v>2504</v>
      </c>
    </row>
    <row r="165" spans="1:32" x14ac:dyDescent="0.35">
      <c r="A165" t="str">
        <f>Tableau13[[#This Row],[Document d''achat]]&amp;Tableau13[[#This Row],[Poste]]</f>
        <v>450066956610</v>
      </c>
      <c r="B165" s="1" t="s">
        <v>2468</v>
      </c>
      <c r="C165" s="1" t="s">
        <v>97</v>
      </c>
      <c r="D165" s="1" t="s">
        <v>722</v>
      </c>
      <c r="E165" s="1" t="s">
        <v>2488</v>
      </c>
      <c r="F165" s="1" t="s">
        <v>51</v>
      </c>
      <c r="G165" s="1" t="s">
        <v>487</v>
      </c>
      <c r="H165" s="1" t="s">
        <v>2682</v>
      </c>
      <c r="I165" s="1" t="s">
        <v>2757</v>
      </c>
      <c r="J165" s="1" t="s">
        <v>2590</v>
      </c>
      <c r="K165" s="1" t="s">
        <v>2474</v>
      </c>
      <c r="L165" s="1" t="s">
        <v>103</v>
      </c>
      <c r="M165" s="1" t="s">
        <v>723</v>
      </c>
      <c r="N165" s="1" t="s">
        <v>88</v>
      </c>
      <c r="O165" s="1" t="s">
        <v>2407</v>
      </c>
      <c r="P165" s="1" t="s">
        <v>2407</v>
      </c>
      <c r="Q165" s="223">
        <v>1</v>
      </c>
      <c r="R165" s="3">
        <v>2649900</v>
      </c>
      <c r="S165" s="3">
        <v>2649900</v>
      </c>
      <c r="T165" s="3">
        <v>2649900</v>
      </c>
      <c r="U165" s="2">
        <v>43931</v>
      </c>
      <c r="V165" s="1" t="s">
        <v>2500</v>
      </c>
      <c r="W165" s="2">
        <v>44926</v>
      </c>
      <c r="X165" s="1" t="s">
        <v>2407</v>
      </c>
      <c r="Y165" s="1" t="s">
        <v>2407</v>
      </c>
      <c r="Z165" s="1" t="s">
        <v>2480</v>
      </c>
      <c r="AA165" s="1" t="s">
        <v>2489</v>
      </c>
      <c r="AB165" s="1" t="s">
        <v>2490</v>
      </c>
      <c r="AC165" s="1" t="s">
        <v>2567</v>
      </c>
      <c r="AD165" s="1" t="s">
        <v>2510</v>
      </c>
      <c r="AE165" s="2">
        <v>43938</v>
      </c>
      <c r="AF165" s="1" t="s">
        <v>2582</v>
      </c>
    </row>
    <row r="166" spans="1:32" x14ac:dyDescent="0.35">
      <c r="A166" t="str">
        <f>Tableau13[[#This Row],[Document d''achat]]&amp;Tableau13[[#This Row],[Poste]]</f>
        <v>450066957310</v>
      </c>
      <c r="B166" s="1" t="s">
        <v>2468</v>
      </c>
      <c r="C166" s="1" t="s">
        <v>97</v>
      </c>
      <c r="D166" s="1" t="s">
        <v>731</v>
      </c>
      <c r="E166" s="1" t="s">
        <v>2488</v>
      </c>
      <c r="F166" s="1" t="s">
        <v>51</v>
      </c>
      <c r="G166" s="1" t="s">
        <v>730</v>
      </c>
      <c r="H166" s="1" t="s">
        <v>2758</v>
      </c>
      <c r="I166" s="1" t="s">
        <v>2759</v>
      </c>
      <c r="J166" s="1" t="s">
        <v>2590</v>
      </c>
      <c r="K166" s="1" t="s">
        <v>2474</v>
      </c>
      <c r="L166" s="1" t="s">
        <v>103</v>
      </c>
      <c r="M166" s="1" t="s">
        <v>732</v>
      </c>
      <c r="N166" s="1" t="s">
        <v>88</v>
      </c>
      <c r="O166" s="1" t="s">
        <v>2407</v>
      </c>
      <c r="P166" s="1" t="s">
        <v>2407</v>
      </c>
      <c r="Q166" s="223">
        <v>1</v>
      </c>
      <c r="R166" s="3">
        <v>21700000</v>
      </c>
      <c r="S166" s="3">
        <v>21700000</v>
      </c>
      <c r="T166" s="3">
        <v>21700000</v>
      </c>
      <c r="U166" s="2">
        <v>43931</v>
      </c>
      <c r="V166" s="1" t="s">
        <v>2500</v>
      </c>
      <c r="W166" s="2">
        <v>44926</v>
      </c>
      <c r="X166" s="1" t="s">
        <v>2407</v>
      </c>
      <c r="Y166" s="1" t="s">
        <v>2407</v>
      </c>
      <c r="Z166" s="1" t="s">
        <v>2480</v>
      </c>
      <c r="AA166" s="1" t="s">
        <v>2489</v>
      </c>
      <c r="AB166" s="1" t="s">
        <v>2490</v>
      </c>
      <c r="AC166" s="1" t="s">
        <v>2567</v>
      </c>
      <c r="AD166" s="1" t="s">
        <v>2510</v>
      </c>
      <c r="AE166" s="2">
        <v>43935</v>
      </c>
      <c r="AF166" s="1" t="s">
        <v>2504</v>
      </c>
    </row>
    <row r="167" spans="1:32" x14ac:dyDescent="0.35">
      <c r="A167" t="str">
        <f>Tableau13[[#This Row],[Document d''achat]]&amp;Tableau13[[#This Row],[Poste]]</f>
        <v>450066959410</v>
      </c>
      <c r="B167" s="1" t="s">
        <v>2468</v>
      </c>
      <c r="C167" s="1" t="s">
        <v>97</v>
      </c>
      <c r="D167" s="1" t="s">
        <v>753</v>
      </c>
      <c r="E167" s="1" t="s">
        <v>2488</v>
      </c>
      <c r="F167" s="1" t="s">
        <v>51</v>
      </c>
      <c r="G167" s="1" t="s">
        <v>752</v>
      </c>
      <c r="H167" s="1" t="s">
        <v>2760</v>
      </c>
      <c r="I167" s="1" t="s">
        <v>2749</v>
      </c>
      <c r="J167" s="1" t="s">
        <v>2580</v>
      </c>
      <c r="K167" s="1" t="s">
        <v>2474</v>
      </c>
      <c r="L167" s="1" t="s">
        <v>103</v>
      </c>
      <c r="M167" s="1" t="s">
        <v>754</v>
      </c>
      <c r="N167" s="1" t="s">
        <v>88</v>
      </c>
      <c r="O167" s="1" t="s">
        <v>2407</v>
      </c>
      <c r="P167" s="1" t="s">
        <v>2407</v>
      </c>
      <c r="Q167" s="223">
        <v>1</v>
      </c>
      <c r="R167" s="3">
        <v>264000</v>
      </c>
      <c r="S167" s="3">
        <v>264000</v>
      </c>
      <c r="T167" s="3">
        <v>264000</v>
      </c>
      <c r="U167" s="2">
        <v>43932</v>
      </c>
      <c r="V167" s="1" t="s">
        <v>2500</v>
      </c>
      <c r="W167" s="2">
        <v>44926</v>
      </c>
      <c r="X167" s="1" t="s">
        <v>2407</v>
      </c>
      <c r="Y167" s="1" t="s">
        <v>2407</v>
      </c>
      <c r="Z167" s="1" t="s">
        <v>2480</v>
      </c>
      <c r="AA167" s="1" t="s">
        <v>2489</v>
      </c>
      <c r="AB167" s="1" t="s">
        <v>2490</v>
      </c>
      <c r="AC167" s="1" t="s">
        <v>2567</v>
      </c>
      <c r="AD167" s="1" t="s">
        <v>2510</v>
      </c>
      <c r="AE167" s="2"/>
      <c r="AF167" s="1" t="s">
        <v>2407</v>
      </c>
    </row>
    <row r="168" spans="1:32" x14ac:dyDescent="0.35">
      <c r="A168" t="str">
        <f>Tableau13[[#This Row],[Document d''achat]]&amp;Tableau13[[#This Row],[Poste]]</f>
        <v>450066959610</v>
      </c>
      <c r="B168" s="1" t="s">
        <v>2468</v>
      </c>
      <c r="C168" s="1" t="s">
        <v>97</v>
      </c>
      <c r="D168" s="1" t="s">
        <v>758</v>
      </c>
      <c r="E168" s="1" t="s">
        <v>2488</v>
      </c>
      <c r="F168" s="1" t="s">
        <v>51</v>
      </c>
      <c r="G168" s="1" t="s">
        <v>757</v>
      </c>
      <c r="H168" s="1" t="s">
        <v>2761</v>
      </c>
      <c r="I168" s="1" t="s">
        <v>2762</v>
      </c>
      <c r="J168" s="1" t="s">
        <v>2590</v>
      </c>
      <c r="K168" s="1" t="s">
        <v>2474</v>
      </c>
      <c r="L168" s="1" t="s">
        <v>103</v>
      </c>
      <c r="M168" s="1" t="s">
        <v>759</v>
      </c>
      <c r="N168" s="1" t="s">
        <v>88</v>
      </c>
      <c r="O168" s="1" t="s">
        <v>2407</v>
      </c>
      <c r="P168" s="1" t="s">
        <v>2407</v>
      </c>
      <c r="Q168" s="223">
        <v>1</v>
      </c>
      <c r="R168" s="3">
        <v>4000000</v>
      </c>
      <c r="S168" s="3">
        <v>4000000</v>
      </c>
      <c r="T168" s="3">
        <v>4840000</v>
      </c>
      <c r="U168" s="2">
        <v>43933</v>
      </c>
      <c r="V168" s="1" t="s">
        <v>2542</v>
      </c>
      <c r="W168" s="2">
        <v>44926</v>
      </c>
      <c r="X168" s="1" t="s">
        <v>2407</v>
      </c>
      <c r="Y168" s="1" t="s">
        <v>2407</v>
      </c>
      <c r="Z168" s="1" t="s">
        <v>2480</v>
      </c>
      <c r="AA168" s="1" t="s">
        <v>2489</v>
      </c>
      <c r="AB168" s="1" t="s">
        <v>2490</v>
      </c>
      <c r="AC168" s="1" t="s">
        <v>2567</v>
      </c>
      <c r="AD168" s="1" t="s">
        <v>2510</v>
      </c>
      <c r="AE168" s="2">
        <v>43942</v>
      </c>
      <c r="AF168" s="1" t="s">
        <v>2504</v>
      </c>
    </row>
    <row r="169" spans="1:32" x14ac:dyDescent="0.35">
      <c r="A169" t="str">
        <f>Tableau13[[#This Row],[Document d''achat]]&amp;Tableau13[[#This Row],[Poste]]</f>
        <v>450066960410</v>
      </c>
      <c r="B169" s="1" t="s">
        <v>2468</v>
      </c>
      <c r="C169" s="1" t="s">
        <v>86</v>
      </c>
      <c r="D169" s="1" t="s">
        <v>763</v>
      </c>
      <c r="E169" s="1" t="s">
        <v>2488</v>
      </c>
      <c r="F169" s="1" t="s">
        <v>51</v>
      </c>
      <c r="G169" s="1" t="s">
        <v>762</v>
      </c>
      <c r="H169" s="1" t="s">
        <v>2763</v>
      </c>
      <c r="I169" s="1" t="s">
        <v>2764</v>
      </c>
      <c r="J169" s="1" t="s">
        <v>2590</v>
      </c>
      <c r="K169" s="1" t="s">
        <v>2474</v>
      </c>
      <c r="L169" s="1" t="s">
        <v>103</v>
      </c>
      <c r="M169" s="1" t="s">
        <v>764</v>
      </c>
      <c r="N169" s="1" t="s">
        <v>88</v>
      </c>
      <c r="O169" s="1" t="s">
        <v>2407</v>
      </c>
      <c r="P169" s="1" t="s">
        <v>2407</v>
      </c>
      <c r="Q169" s="223">
        <v>1</v>
      </c>
      <c r="R169" s="3">
        <v>120000</v>
      </c>
      <c r="S169" s="3">
        <v>120000</v>
      </c>
      <c r="T169" s="3">
        <v>120000</v>
      </c>
      <c r="U169" s="2">
        <v>43934</v>
      </c>
      <c r="V169" s="1" t="s">
        <v>2516</v>
      </c>
      <c r="W169" s="2">
        <v>44926</v>
      </c>
      <c r="X169" s="1" t="s">
        <v>2407</v>
      </c>
      <c r="Y169" s="1" t="s">
        <v>2407</v>
      </c>
      <c r="Z169" s="1" t="s">
        <v>2493</v>
      </c>
      <c r="AA169" s="1" t="s">
        <v>2489</v>
      </c>
      <c r="AB169" s="1" t="s">
        <v>2490</v>
      </c>
      <c r="AC169" s="1" t="s">
        <v>2765</v>
      </c>
      <c r="AD169" s="1" t="s">
        <v>2503</v>
      </c>
      <c r="AE169" s="2">
        <v>43999</v>
      </c>
      <c r="AF169" s="1" t="s">
        <v>2504</v>
      </c>
    </row>
    <row r="170" spans="1:32" x14ac:dyDescent="0.35">
      <c r="A170" t="str">
        <f>Tableau13[[#This Row],[Document d''achat]]&amp;Tableau13[[#This Row],[Poste]]</f>
        <v>450066961110</v>
      </c>
      <c r="B170" s="1" t="s">
        <v>2468</v>
      </c>
      <c r="C170" s="1" t="s">
        <v>97</v>
      </c>
      <c r="D170" s="1" t="s">
        <v>768</v>
      </c>
      <c r="E170" s="1" t="s">
        <v>2488</v>
      </c>
      <c r="F170" s="1" t="s">
        <v>51</v>
      </c>
      <c r="G170" s="1" t="s">
        <v>767</v>
      </c>
      <c r="H170" s="1" t="s">
        <v>2766</v>
      </c>
      <c r="I170" s="1" t="s">
        <v>2752</v>
      </c>
      <c r="J170" s="1" t="s">
        <v>2590</v>
      </c>
      <c r="K170" s="1" t="s">
        <v>2474</v>
      </c>
      <c r="L170" s="1" t="s">
        <v>103</v>
      </c>
      <c r="M170" s="1" t="s">
        <v>769</v>
      </c>
      <c r="N170" s="1" t="s">
        <v>88</v>
      </c>
      <c r="O170" s="1" t="s">
        <v>2407</v>
      </c>
      <c r="P170" s="1" t="s">
        <v>2407</v>
      </c>
      <c r="Q170" s="223">
        <v>1</v>
      </c>
      <c r="R170" s="3">
        <v>2655000</v>
      </c>
      <c r="S170" s="3">
        <v>2655000</v>
      </c>
      <c r="T170" s="3">
        <v>2655000</v>
      </c>
      <c r="U170" s="2">
        <v>43935</v>
      </c>
      <c r="V170" s="1" t="s">
        <v>2500</v>
      </c>
      <c r="W170" s="2">
        <v>44926</v>
      </c>
      <c r="X170" s="1" t="s">
        <v>2407</v>
      </c>
      <c r="Y170" s="1" t="s">
        <v>2407</v>
      </c>
      <c r="Z170" s="1" t="s">
        <v>2480</v>
      </c>
      <c r="AA170" s="1" t="s">
        <v>2489</v>
      </c>
      <c r="AB170" s="1" t="s">
        <v>2490</v>
      </c>
      <c r="AC170" s="1" t="s">
        <v>2567</v>
      </c>
      <c r="AD170" s="1" t="s">
        <v>2510</v>
      </c>
      <c r="AE170" s="2">
        <v>43980</v>
      </c>
      <c r="AF170" s="1" t="s">
        <v>2504</v>
      </c>
    </row>
    <row r="171" spans="1:32" x14ac:dyDescent="0.35">
      <c r="A171" t="str">
        <f>Tableau13[[#This Row],[Document d''achat]]&amp;Tableau13[[#This Row],[Poste]]</f>
        <v>450066974110</v>
      </c>
      <c r="B171" s="1" t="s">
        <v>2468</v>
      </c>
      <c r="C171" s="1" t="s">
        <v>97</v>
      </c>
      <c r="D171" s="1" t="s">
        <v>770</v>
      </c>
      <c r="E171" s="1" t="s">
        <v>2488</v>
      </c>
      <c r="F171" s="1" t="s">
        <v>2470</v>
      </c>
      <c r="G171" s="1" t="s">
        <v>619</v>
      </c>
      <c r="H171" s="1" t="s">
        <v>2703</v>
      </c>
      <c r="I171" s="1" t="s">
        <v>2704</v>
      </c>
      <c r="J171" s="1" t="s">
        <v>2473</v>
      </c>
      <c r="K171" s="1" t="s">
        <v>2474</v>
      </c>
      <c r="L171" s="1" t="s">
        <v>51</v>
      </c>
      <c r="M171" s="1" t="s">
        <v>771</v>
      </c>
      <c r="N171" s="1" t="s">
        <v>88</v>
      </c>
      <c r="O171" s="1" t="s">
        <v>2407</v>
      </c>
      <c r="P171" s="1" t="s">
        <v>2407</v>
      </c>
      <c r="Q171" s="223">
        <v>1</v>
      </c>
      <c r="R171" s="3">
        <v>1456.96</v>
      </c>
      <c r="S171" s="3">
        <v>1456.96</v>
      </c>
      <c r="T171" s="3">
        <v>1456.96</v>
      </c>
      <c r="U171" s="2">
        <v>43935</v>
      </c>
      <c r="V171" s="1" t="s">
        <v>2500</v>
      </c>
      <c r="W171" s="2">
        <v>44196</v>
      </c>
      <c r="X171" s="1" t="s">
        <v>2407</v>
      </c>
      <c r="Y171" s="1" t="s">
        <v>2407</v>
      </c>
      <c r="Z171" s="1" t="s">
        <v>2493</v>
      </c>
      <c r="AA171" s="1" t="s">
        <v>2489</v>
      </c>
      <c r="AB171" s="1" t="s">
        <v>2490</v>
      </c>
      <c r="AC171" s="1" t="s">
        <v>2567</v>
      </c>
      <c r="AD171" s="1" t="s">
        <v>2510</v>
      </c>
      <c r="AE171" s="2">
        <v>43942</v>
      </c>
      <c r="AF171" s="1" t="s">
        <v>2484</v>
      </c>
    </row>
    <row r="172" spans="1:32" x14ac:dyDescent="0.35">
      <c r="A172" t="str">
        <f>Tableau13[[#This Row],[Document d''achat]]&amp;Tableau13[[#This Row],[Poste]]</f>
        <v>450067038110</v>
      </c>
      <c r="B172" s="1" t="s">
        <v>2468</v>
      </c>
      <c r="C172" s="1" t="s">
        <v>97</v>
      </c>
      <c r="D172" s="1" t="s">
        <v>774</v>
      </c>
      <c r="E172" s="1" t="s">
        <v>2488</v>
      </c>
      <c r="F172" s="1" t="s">
        <v>2470</v>
      </c>
      <c r="G172" s="1" t="s">
        <v>773</v>
      </c>
      <c r="H172" s="1" t="s">
        <v>2767</v>
      </c>
      <c r="I172" s="1" t="s">
        <v>2768</v>
      </c>
      <c r="J172" s="1" t="s">
        <v>2473</v>
      </c>
      <c r="K172" s="1" t="s">
        <v>2474</v>
      </c>
      <c r="L172" s="1" t="s">
        <v>51</v>
      </c>
      <c r="M172" s="1" t="s">
        <v>775</v>
      </c>
      <c r="N172" s="1" t="s">
        <v>88</v>
      </c>
      <c r="O172" s="1" t="s">
        <v>2407</v>
      </c>
      <c r="P172" s="1" t="s">
        <v>2407</v>
      </c>
      <c r="Q172" s="223">
        <v>1</v>
      </c>
      <c r="R172" s="3">
        <v>2202.92</v>
      </c>
      <c r="S172" s="3">
        <v>2202.92</v>
      </c>
      <c r="T172" s="3">
        <v>2202.92</v>
      </c>
      <c r="U172" s="2">
        <v>43938</v>
      </c>
      <c r="V172" s="1" t="s">
        <v>2477</v>
      </c>
      <c r="W172" s="2">
        <v>44196</v>
      </c>
      <c r="X172" s="1" t="s">
        <v>2407</v>
      </c>
      <c r="Y172" s="1" t="s">
        <v>2407</v>
      </c>
      <c r="Z172" s="1" t="s">
        <v>2493</v>
      </c>
      <c r="AA172" s="1" t="s">
        <v>2489</v>
      </c>
      <c r="AB172" s="1" t="s">
        <v>2490</v>
      </c>
      <c r="AC172" s="1" t="s">
        <v>2533</v>
      </c>
      <c r="AD172" s="1" t="s">
        <v>2510</v>
      </c>
      <c r="AE172" s="2">
        <v>43944</v>
      </c>
      <c r="AF172" s="1" t="s">
        <v>2484</v>
      </c>
    </row>
    <row r="173" spans="1:32" x14ac:dyDescent="0.35">
      <c r="A173" t="str">
        <f>Tableau13[[#This Row],[Document d''achat]]&amp;Tableau13[[#This Row],[Poste]]</f>
        <v>450067038120</v>
      </c>
      <c r="B173" s="1" t="s">
        <v>2468</v>
      </c>
      <c r="C173" s="1" t="s">
        <v>97</v>
      </c>
      <c r="D173" s="1" t="s">
        <v>774</v>
      </c>
      <c r="E173" s="1" t="s">
        <v>2488</v>
      </c>
      <c r="F173" s="1" t="s">
        <v>2470</v>
      </c>
      <c r="G173" s="1" t="s">
        <v>773</v>
      </c>
      <c r="H173" s="1" t="s">
        <v>2767</v>
      </c>
      <c r="I173" s="1" t="s">
        <v>2768</v>
      </c>
      <c r="J173" s="1" t="s">
        <v>2473</v>
      </c>
      <c r="K173" s="1" t="s">
        <v>2474</v>
      </c>
      <c r="L173" s="1" t="s">
        <v>51</v>
      </c>
      <c r="M173" s="1" t="s">
        <v>776</v>
      </c>
      <c r="N173" s="1" t="s">
        <v>217</v>
      </c>
      <c r="O173" s="1" t="s">
        <v>2407</v>
      </c>
      <c r="P173" s="1" t="s">
        <v>2407</v>
      </c>
      <c r="Q173" s="223">
        <v>1</v>
      </c>
      <c r="R173" s="3">
        <v>106</v>
      </c>
      <c r="S173" s="3">
        <v>106</v>
      </c>
      <c r="T173" s="3">
        <v>106</v>
      </c>
      <c r="U173" s="2">
        <v>43938</v>
      </c>
      <c r="V173" s="1" t="s">
        <v>2477</v>
      </c>
      <c r="W173" s="2">
        <v>44196</v>
      </c>
      <c r="X173" s="1" t="s">
        <v>2407</v>
      </c>
      <c r="Y173" s="1" t="s">
        <v>2407</v>
      </c>
      <c r="Z173" s="1" t="s">
        <v>2493</v>
      </c>
      <c r="AA173" s="1" t="s">
        <v>2489</v>
      </c>
      <c r="AB173" s="1" t="s">
        <v>2490</v>
      </c>
      <c r="AC173" s="1" t="s">
        <v>2533</v>
      </c>
      <c r="AD173" s="1" t="s">
        <v>2510</v>
      </c>
      <c r="AE173" s="2">
        <v>43944</v>
      </c>
      <c r="AF173" s="1" t="s">
        <v>2484</v>
      </c>
    </row>
    <row r="174" spans="1:32" x14ac:dyDescent="0.35">
      <c r="A174" t="str">
        <f>Tableau13[[#This Row],[Document d''achat]]&amp;Tableau13[[#This Row],[Poste]]</f>
        <v>450067038130</v>
      </c>
      <c r="B174" s="1" t="s">
        <v>2468</v>
      </c>
      <c r="C174" s="1" t="s">
        <v>97</v>
      </c>
      <c r="D174" s="1" t="s">
        <v>774</v>
      </c>
      <c r="E174" s="1" t="s">
        <v>2488</v>
      </c>
      <c r="F174" s="1" t="s">
        <v>2470</v>
      </c>
      <c r="G174" s="1" t="s">
        <v>773</v>
      </c>
      <c r="H174" s="1" t="s">
        <v>2767</v>
      </c>
      <c r="I174" s="1" t="s">
        <v>2768</v>
      </c>
      <c r="J174" s="1" t="s">
        <v>2473</v>
      </c>
      <c r="K174" s="1" t="s">
        <v>2474</v>
      </c>
      <c r="L174" s="1" t="s">
        <v>51</v>
      </c>
      <c r="M174" s="1" t="s">
        <v>777</v>
      </c>
      <c r="N174" s="1" t="s">
        <v>222</v>
      </c>
      <c r="O174" s="1" t="s">
        <v>2407</v>
      </c>
      <c r="P174" s="1" t="s">
        <v>2407</v>
      </c>
      <c r="Q174" s="223">
        <v>1</v>
      </c>
      <c r="R174" s="3">
        <v>265.98</v>
      </c>
      <c r="S174" s="3">
        <v>265.98</v>
      </c>
      <c r="T174" s="3">
        <v>265.98</v>
      </c>
      <c r="U174" s="2">
        <v>43938</v>
      </c>
      <c r="V174" s="1" t="s">
        <v>2477</v>
      </c>
      <c r="W174" s="2">
        <v>44196</v>
      </c>
      <c r="X174" s="1" t="s">
        <v>2407</v>
      </c>
      <c r="Y174" s="1" t="s">
        <v>2407</v>
      </c>
      <c r="Z174" s="1" t="s">
        <v>2493</v>
      </c>
      <c r="AA174" s="1" t="s">
        <v>2489</v>
      </c>
      <c r="AB174" s="1" t="s">
        <v>2490</v>
      </c>
      <c r="AC174" s="1" t="s">
        <v>2533</v>
      </c>
      <c r="AD174" s="1" t="s">
        <v>2510</v>
      </c>
      <c r="AE174" s="2">
        <v>43944</v>
      </c>
      <c r="AF174" s="1" t="s">
        <v>2484</v>
      </c>
    </row>
    <row r="175" spans="1:32" x14ac:dyDescent="0.35">
      <c r="A175" t="str">
        <f>Tableau13[[#This Row],[Document d''achat]]&amp;Tableau13[[#This Row],[Poste]]</f>
        <v>450067038140</v>
      </c>
      <c r="B175" s="1" t="s">
        <v>2468</v>
      </c>
      <c r="C175" s="1" t="s">
        <v>97</v>
      </c>
      <c r="D175" s="1" t="s">
        <v>774</v>
      </c>
      <c r="E175" s="1" t="s">
        <v>2488</v>
      </c>
      <c r="F175" s="1" t="s">
        <v>2470</v>
      </c>
      <c r="G175" s="1" t="s">
        <v>773</v>
      </c>
      <c r="H175" s="1" t="s">
        <v>2767</v>
      </c>
      <c r="I175" s="1" t="s">
        <v>2768</v>
      </c>
      <c r="J175" s="1" t="s">
        <v>2473</v>
      </c>
      <c r="K175" s="1" t="s">
        <v>2474</v>
      </c>
      <c r="L175" s="1" t="s">
        <v>51</v>
      </c>
      <c r="M175" s="1" t="s">
        <v>778</v>
      </c>
      <c r="N175" s="1" t="s">
        <v>421</v>
      </c>
      <c r="O175" s="1" t="s">
        <v>2407</v>
      </c>
      <c r="P175" s="1" t="s">
        <v>2407</v>
      </c>
      <c r="Q175" s="223">
        <v>1</v>
      </c>
      <c r="R175" s="3">
        <v>370.04</v>
      </c>
      <c r="S175" s="3">
        <v>370.04</v>
      </c>
      <c r="T175" s="3">
        <v>370.04</v>
      </c>
      <c r="U175" s="2">
        <v>43938</v>
      </c>
      <c r="V175" s="1" t="s">
        <v>2477</v>
      </c>
      <c r="W175" s="2">
        <v>44196</v>
      </c>
      <c r="X175" s="1" t="s">
        <v>2407</v>
      </c>
      <c r="Y175" s="1" t="s">
        <v>2407</v>
      </c>
      <c r="Z175" s="1" t="s">
        <v>2493</v>
      </c>
      <c r="AA175" s="1" t="s">
        <v>2489</v>
      </c>
      <c r="AB175" s="1" t="s">
        <v>2490</v>
      </c>
      <c r="AC175" s="1" t="s">
        <v>2533</v>
      </c>
      <c r="AD175" s="1" t="s">
        <v>2510</v>
      </c>
      <c r="AE175" s="2">
        <v>43944</v>
      </c>
      <c r="AF175" s="1" t="s">
        <v>2484</v>
      </c>
    </row>
    <row r="176" spans="1:32" x14ac:dyDescent="0.35">
      <c r="A176" t="str">
        <f>Tableau13[[#This Row],[Document d''achat]]&amp;Tableau13[[#This Row],[Poste]]</f>
        <v>450067038150</v>
      </c>
      <c r="B176" s="1" t="s">
        <v>2468</v>
      </c>
      <c r="C176" s="1" t="s">
        <v>97</v>
      </c>
      <c r="D176" s="1" t="s">
        <v>774</v>
      </c>
      <c r="E176" s="1" t="s">
        <v>2488</v>
      </c>
      <c r="F176" s="1" t="s">
        <v>2470</v>
      </c>
      <c r="G176" s="1" t="s">
        <v>773</v>
      </c>
      <c r="H176" s="1" t="s">
        <v>2767</v>
      </c>
      <c r="I176" s="1" t="s">
        <v>2768</v>
      </c>
      <c r="J176" s="1" t="s">
        <v>2473</v>
      </c>
      <c r="K176" s="1" t="s">
        <v>2474</v>
      </c>
      <c r="L176" s="1" t="s">
        <v>51</v>
      </c>
      <c r="M176" s="1" t="s">
        <v>779</v>
      </c>
      <c r="N176" s="1" t="s">
        <v>423</v>
      </c>
      <c r="O176" s="1" t="s">
        <v>2407</v>
      </c>
      <c r="P176" s="1" t="s">
        <v>2407</v>
      </c>
      <c r="Q176" s="223">
        <v>1</v>
      </c>
      <c r="R176" s="3">
        <v>184.04</v>
      </c>
      <c r="S176" s="3">
        <v>184.04</v>
      </c>
      <c r="T176" s="3">
        <v>184.04</v>
      </c>
      <c r="U176" s="2">
        <v>43938</v>
      </c>
      <c r="V176" s="1" t="s">
        <v>2477</v>
      </c>
      <c r="W176" s="2">
        <v>44196</v>
      </c>
      <c r="X176" s="1" t="s">
        <v>2407</v>
      </c>
      <c r="Y176" s="1" t="s">
        <v>2407</v>
      </c>
      <c r="Z176" s="1" t="s">
        <v>2493</v>
      </c>
      <c r="AA176" s="1" t="s">
        <v>2489</v>
      </c>
      <c r="AB176" s="1" t="s">
        <v>2490</v>
      </c>
      <c r="AC176" s="1" t="s">
        <v>2533</v>
      </c>
      <c r="AD176" s="1" t="s">
        <v>2510</v>
      </c>
      <c r="AE176" s="2">
        <v>43944</v>
      </c>
      <c r="AF176" s="1" t="s">
        <v>2484</v>
      </c>
    </row>
    <row r="177" spans="1:32" x14ac:dyDescent="0.35">
      <c r="A177" t="str">
        <f>Tableau13[[#This Row],[Document d''achat]]&amp;Tableau13[[#This Row],[Poste]]</f>
        <v>450067038160</v>
      </c>
      <c r="B177" s="1" t="s">
        <v>2468</v>
      </c>
      <c r="C177" s="1" t="s">
        <v>97</v>
      </c>
      <c r="D177" s="1" t="s">
        <v>774</v>
      </c>
      <c r="E177" s="1" t="s">
        <v>2488</v>
      </c>
      <c r="F177" s="1" t="s">
        <v>2470</v>
      </c>
      <c r="G177" s="1" t="s">
        <v>773</v>
      </c>
      <c r="H177" s="1" t="s">
        <v>2767</v>
      </c>
      <c r="I177" s="1" t="s">
        <v>2768</v>
      </c>
      <c r="J177" s="1" t="s">
        <v>2473</v>
      </c>
      <c r="K177" s="1" t="s">
        <v>2474</v>
      </c>
      <c r="L177" s="1" t="s">
        <v>51</v>
      </c>
      <c r="M177" s="1" t="s">
        <v>780</v>
      </c>
      <c r="N177" s="1" t="s">
        <v>511</v>
      </c>
      <c r="O177" s="1" t="s">
        <v>2407</v>
      </c>
      <c r="P177" s="1" t="s">
        <v>2407</v>
      </c>
      <c r="Q177" s="223">
        <v>1</v>
      </c>
      <c r="R177" s="3">
        <v>184.04</v>
      </c>
      <c r="S177" s="3">
        <v>184.04</v>
      </c>
      <c r="T177" s="3">
        <v>184.04</v>
      </c>
      <c r="U177" s="2">
        <v>43938</v>
      </c>
      <c r="V177" s="1" t="s">
        <v>2477</v>
      </c>
      <c r="W177" s="2">
        <v>44196</v>
      </c>
      <c r="X177" s="1" t="s">
        <v>2407</v>
      </c>
      <c r="Y177" s="1" t="s">
        <v>2407</v>
      </c>
      <c r="Z177" s="1" t="s">
        <v>2493</v>
      </c>
      <c r="AA177" s="1" t="s">
        <v>2489</v>
      </c>
      <c r="AB177" s="1" t="s">
        <v>2490</v>
      </c>
      <c r="AC177" s="1" t="s">
        <v>2533</v>
      </c>
      <c r="AD177" s="1" t="s">
        <v>2510</v>
      </c>
      <c r="AE177" s="2">
        <v>43944</v>
      </c>
      <c r="AF177" s="1" t="s">
        <v>2484</v>
      </c>
    </row>
    <row r="178" spans="1:32" x14ac:dyDescent="0.35">
      <c r="A178" t="str">
        <f>Tableau13[[#This Row],[Document d''achat]]&amp;Tableau13[[#This Row],[Poste]]</f>
        <v>450067038170</v>
      </c>
      <c r="B178" s="1" t="s">
        <v>2468</v>
      </c>
      <c r="C178" s="1" t="s">
        <v>97</v>
      </c>
      <c r="D178" s="1" t="s">
        <v>774</v>
      </c>
      <c r="E178" s="1" t="s">
        <v>2488</v>
      </c>
      <c r="F178" s="1" t="s">
        <v>2470</v>
      </c>
      <c r="G178" s="1" t="s">
        <v>773</v>
      </c>
      <c r="H178" s="1" t="s">
        <v>2767</v>
      </c>
      <c r="I178" s="1" t="s">
        <v>2768</v>
      </c>
      <c r="J178" s="1" t="s">
        <v>2473</v>
      </c>
      <c r="K178" s="1" t="s">
        <v>2474</v>
      </c>
      <c r="L178" s="1" t="s">
        <v>51</v>
      </c>
      <c r="M178" s="1" t="s">
        <v>781</v>
      </c>
      <c r="N178" s="1" t="s">
        <v>513</v>
      </c>
      <c r="O178" s="1" t="s">
        <v>2407</v>
      </c>
      <c r="P178" s="1" t="s">
        <v>2407</v>
      </c>
      <c r="Q178" s="223">
        <v>1</v>
      </c>
      <c r="R178" s="3">
        <v>290.04000000000002</v>
      </c>
      <c r="S178" s="3">
        <v>290.04000000000002</v>
      </c>
      <c r="T178" s="3">
        <v>290.04000000000002</v>
      </c>
      <c r="U178" s="2">
        <v>43938</v>
      </c>
      <c r="V178" s="1" t="s">
        <v>2477</v>
      </c>
      <c r="W178" s="2">
        <v>44196</v>
      </c>
      <c r="X178" s="1" t="s">
        <v>2407</v>
      </c>
      <c r="Y178" s="1" t="s">
        <v>2407</v>
      </c>
      <c r="Z178" s="1" t="s">
        <v>2493</v>
      </c>
      <c r="AA178" s="1" t="s">
        <v>2489</v>
      </c>
      <c r="AB178" s="1" t="s">
        <v>2490</v>
      </c>
      <c r="AC178" s="1" t="s">
        <v>2533</v>
      </c>
      <c r="AD178" s="1" t="s">
        <v>2510</v>
      </c>
      <c r="AE178" s="2">
        <v>43944</v>
      </c>
      <c r="AF178" s="1" t="s">
        <v>2484</v>
      </c>
    </row>
    <row r="179" spans="1:32" x14ac:dyDescent="0.35">
      <c r="A179" t="str">
        <f>Tableau13[[#This Row],[Document d''achat]]&amp;Tableau13[[#This Row],[Poste]]</f>
        <v>450067038180</v>
      </c>
      <c r="B179" s="1" t="s">
        <v>2468</v>
      </c>
      <c r="C179" s="1" t="s">
        <v>97</v>
      </c>
      <c r="D179" s="1" t="s">
        <v>774</v>
      </c>
      <c r="E179" s="1" t="s">
        <v>2488</v>
      </c>
      <c r="F179" s="1" t="s">
        <v>2470</v>
      </c>
      <c r="G179" s="1" t="s">
        <v>773</v>
      </c>
      <c r="H179" s="1" t="s">
        <v>2767</v>
      </c>
      <c r="I179" s="1" t="s">
        <v>2768</v>
      </c>
      <c r="J179" s="1" t="s">
        <v>2473</v>
      </c>
      <c r="K179" s="1" t="s">
        <v>2474</v>
      </c>
      <c r="L179" s="1" t="s">
        <v>51</v>
      </c>
      <c r="M179" s="1" t="s">
        <v>782</v>
      </c>
      <c r="N179" s="1" t="s">
        <v>515</v>
      </c>
      <c r="O179" s="1" t="s">
        <v>2407</v>
      </c>
      <c r="P179" s="1" t="s">
        <v>2407</v>
      </c>
      <c r="Q179" s="223">
        <v>1</v>
      </c>
      <c r="R179" s="3">
        <v>1985.4</v>
      </c>
      <c r="S179" s="3">
        <v>1985.4</v>
      </c>
      <c r="T179" s="3">
        <v>1985.4</v>
      </c>
      <c r="U179" s="2">
        <v>43938</v>
      </c>
      <c r="V179" s="1" t="s">
        <v>2477</v>
      </c>
      <c r="W179" s="2">
        <v>44196</v>
      </c>
      <c r="X179" s="1" t="s">
        <v>2407</v>
      </c>
      <c r="Y179" s="1" t="s">
        <v>2407</v>
      </c>
      <c r="Z179" s="1" t="s">
        <v>2493</v>
      </c>
      <c r="AA179" s="1" t="s">
        <v>2489</v>
      </c>
      <c r="AB179" s="1" t="s">
        <v>2490</v>
      </c>
      <c r="AC179" s="1" t="s">
        <v>2533</v>
      </c>
      <c r="AD179" s="1" t="s">
        <v>2510</v>
      </c>
      <c r="AE179" s="2">
        <v>43944</v>
      </c>
      <c r="AF179" s="1" t="s">
        <v>2484</v>
      </c>
    </row>
    <row r="180" spans="1:32" x14ac:dyDescent="0.35">
      <c r="A180" t="str">
        <f>Tableau13[[#This Row],[Document d''achat]]&amp;Tableau13[[#This Row],[Poste]]</f>
        <v>450067051510</v>
      </c>
      <c r="B180" s="1" t="s">
        <v>2468</v>
      </c>
      <c r="C180" s="1" t="s">
        <v>97</v>
      </c>
      <c r="D180" s="1" t="s">
        <v>786</v>
      </c>
      <c r="E180" s="1" t="s">
        <v>2488</v>
      </c>
      <c r="F180" s="1" t="s">
        <v>51</v>
      </c>
      <c r="G180" s="1" t="s">
        <v>785</v>
      </c>
      <c r="H180" s="1" t="s">
        <v>2769</v>
      </c>
      <c r="I180" s="1" t="s">
        <v>2754</v>
      </c>
      <c r="J180" s="1" t="s">
        <v>2590</v>
      </c>
      <c r="K180" s="1" t="s">
        <v>2474</v>
      </c>
      <c r="L180" s="1" t="s">
        <v>103</v>
      </c>
      <c r="M180" s="1" t="s">
        <v>787</v>
      </c>
      <c r="N180" s="1" t="s">
        <v>88</v>
      </c>
      <c r="O180" s="1" t="s">
        <v>2407</v>
      </c>
      <c r="P180" s="1" t="s">
        <v>2407</v>
      </c>
      <c r="Q180" s="223">
        <v>1</v>
      </c>
      <c r="R180" s="3">
        <v>250252.2</v>
      </c>
      <c r="S180" s="3">
        <v>250252.2</v>
      </c>
      <c r="T180" s="3">
        <v>250252.2</v>
      </c>
      <c r="U180" s="2">
        <v>43941</v>
      </c>
      <c r="V180" s="1" t="s">
        <v>2500</v>
      </c>
      <c r="W180" s="2">
        <v>44926</v>
      </c>
      <c r="X180" s="1" t="s">
        <v>2407</v>
      </c>
      <c r="Y180" s="1" t="s">
        <v>2407</v>
      </c>
      <c r="Z180" s="1" t="s">
        <v>2480</v>
      </c>
      <c r="AA180" s="1" t="s">
        <v>2489</v>
      </c>
      <c r="AB180" s="1" t="s">
        <v>2490</v>
      </c>
      <c r="AC180" s="1" t="s">
        <v>2567</v>
      </c>
      <c r="AD180" s="1" t="s">
        <v>2510</v>
      </c>
      <c r="AE180" s="2">
        <v>43957</v>
      </c>
      <c r="AF180" s="1" t="s">
        <v>2504</v>
      </c>
    </row>
    <row r="181" spans="1:32" x14ac:dyDescent="0.35">
      <c r="A181" t="str">
        <f>Tableau13[[#This Row],[Document d''achat]]&amp;Tableau13[[#This Row],[Poste]]</f>
        <v>450067064110</v>
      </c>
      <c r="B181" s="1" t="s">
        <v>2522</v>
      </c>
      <c r="C181" s="1" t="s">
        <v>97</v>
      </c>
      <c r="D181" s="1" t="s">
        <v>801</v>
      </c>
      <c r="E181" s="1" t="s">
        <v>2488</v>
      </c>
      <c r="F181" s="1" t="s">
        <v>2470</v>
      </c>
      <c r="G181" s="1" t="s">
        <v>800</v>
      </c>
      <c r="H181" s="1" t="s">
        <v>2770</v>
      </c>
      <c r="I181" s="1" t="s">
        <v>2756</v>
      </c>
      <c r="J181" s="1" t="s">
        <v>2524</v>
      </c>
      <c r="K181" s="1" t="s">
        <v>2474</v>
      </c>
      <c r="L181" s="1" t="s">
        <v>51</v>
      </c>
      <c r="M181" s="1" t="s">
        <v>802</v>
      </c>
      <c r="N181" s="1" t="s">
        <v>88</v>
      </c>
      <c r="O181" s="1" t="s">
        <v>2407</v>
      </c>
      <c r="P181" s="1" t="s">
        <v>2407</v>
      </c>
      <c r="Q181" s="223">
        <v>1</v>
      </c>
      <c r="R181" s="3">
        <v>1041.3499999999999</v>
      </c>
      <c r="S181" s="3">
        <v>1041.3499999999999</v>
      </c>
      <c r="T181" s="3">
        <v>1041.3499999999999</v>
      </c>
      <c r="U181" s="2">
        <v>43942</v>
      </c>
      <c r="V181" s="1" t="s">
        <v>2500</v>
      </c>
      <c r="W181" s="2">
        <v>44196</v>
      </c>
      <c r="X181" s="1" t="s">
        <v>2407</v>
      </c>
      <c r="Y181" s="1" t="s">
        <v>2407</v>
      </c>
      <c r="Z181" s="1" t="s">
        <v>2507</v>
      </c>
      <c r="AA181" s="1" t="s">
        <v>2489</v>
      </c>
      <c r="AB181" s="1" t="s">
        <v>2490</v>
      </c>
      <c r="AC181" s="1" t="s">
        <v>2771</v>
      </c>
      <c r="AD181" s="1" t="s">
        <v>2510</v>
      </c>
      <c r="AE181" s="2">
        <v>43942</v>
      </c>
      <c r="AF181" s="1" t="s">
        <v>2484</v>
      </c>
    </row>
    <row r="182" spans="1:32" x14ac:dyDescent="0.35">
      <c r="A182" t="str">
        <f>Tableau13[[#This Row],[Document d''achat]]&amp;Tableau13[[#This Row],[Poste]]</f>
        <v>450067064310</v>
      </c>
      <c r="B182" s="1" t="s">
        <v>2468</v>
      </c>
      <c r="C182" s="1" t="s">
        <v>97</v>
      </c>
      <c r="D182" s="1" t="s">
        <v>789</v>
      </c>
      <c r="E182" s="1" t="s">
        <v>2488</v>
      </c>
      <c r="F182" s="1" t="s">
        <v>51</v>
      </c>
      <c r="G182" s="1" t="s">
        <v>773</v>
      </c>
      <c r="H182" s="1" t="s">
        <v>2767</v>
      </c>
      <c r="I182" s="1" t="s">
        <v>2768</v>
      </c>
      <c r="J182" s="1" t="s">
        <v>2638</v>
      </c>
      <c r="K182" s="1" t="s">
        <v>2474</v>
      </c>
      <c r="L182" s="1" t="s">
        <v>51</v>
      </c>
      <c r="M182" s="1" t="s">
        <v>790</v>
      </c>
      <c r="N182" s="1" t="s">
        <v>88</v>
      </c>
      <c r="O182" s="1" t="s">
        <v>2407</v>
      </c>
      <c r="P182" s="1" t="s">
        <v>2407</v>
      </c>
      <c r="Q182" s="223">
        <v>1</v>
      </c>
      <c r="R182" s="3">
        <v>6595.69</v>
      </c>
      <c r="S182" s="3">
        <v>6595.69</v>
      </c>
      <c r="T182" s="3">
        <v>6595.69</v>
      </c>
      <c r="U182" s="2">
        <v>43942</v>
      </c>
      <c r="V182" s="1" t="s">
        <v>2477</v>
      </c>
      <c r="W182" s="2">
        <v>44926</v>
      </c>
      <c r="X182" s="1" t="s">
        <v>2407</v>
      </c>
      <c r="Y182" s="1" t="s">
        <v>2407</v>
      </c>
      <c r="Z182" s="1" t="s">
        <v>2493</v>
      </c>
      <c r="AA182" s="1" t="s">
        <v>2489</v>
      </c>
      <c r="AB182" s="1" t="s">
        <v>2490</v>
      </c>
      <c r="AC182" s="1" t="s">
        <v>2533</v>
      </c>
      <c r="AD182" s="1" t="s">
        <v>2510</v>
      </c>
      <c r="AE182" s="2">
        <v>43993</v>
      </c>
      <c r="AF182" s="1" t="s">
        <v>2772</v>
      </c>
    </row>
    <row r="183" spans="1:32" x14ac:dyDescent="0.35">
      <c r="A183" t="str">
        <f>Tableau13[[#This Row],[Document d''achat]]&amp;Tableau13[[#This Row],[Poste]]</f>
        <v>450067067910</v>
      </c>
      <c r="B183" s="1" t="s">
        <v>2522</v>
      </c>
      <c r="C183" s="1" t="s">
        <v>97</v>
      </c>
      <c r="D183" s="1" t="s">
        <v>806</v>
      </c>
      <c r="E183" s="1" t="s">
        <v>2488</v>
      </c>
      <c r="F183" s="1" t="s">
        <v>2470</v>
      </c>
      <c r="G183" s="1" t="s">
        <v>805</v>
      </c>
      <c r="H183" s="1" t="s">
        <v>2773</v>
      </c>
      <c r="I183" s="1" t="s">
        <v>2774</v>
      </c>
      <c r="J183" s="1" t="s">
        <v>2775</v>
      </c>
      <c r="K183" s="1" t="s">
        <v>2474</v>
      </c>
      <c r="L183" s="1" t="s">
        <v>103</v>
      </c>
      <c r="M183" s="1" t="s">
        <v>807</v>
      </c>
      <c r="N183" s="1" t="s">
        <v>88</v>
      </c>
      <c r="O183" s="1" t="s">
        <v>2407</v>
      </c>
      <c r="P183" s="1" t="s">
        <v>2407</v>
      </c>
      <c r="Q183" s="223">
        <v>1</v>
      </c>
      <c r="R183" s="3">
        <v>65000000</v>
      </c>
      <c r="S183" s="3">
        <v>65000000</v>
      </c>
      <c r="T183" s="3">
        <v>65000000</v>
      </c>
      <c r="U183" s="2">
        <v>43942</v>
      </c>
      <c r="V183" s="1" t="s">
        <v>2500</v>
      </c>
      <c r="W183" s="2">
        <v>44196</v>
      </c>
      <c r="X183" s="1" t="s">
        <v>2407</v>
      </c>
      <c r="Y183" s="1" t="s">
        <v>2407</v>
      </c>
      <c r="Z183" s="1" t="s">
        <v>2507</v>
      </c>
      <c r="AA183" s="1" t="s">
        <v>2489</v>
      </c>
      <c r="AB183" s="1" t="s">
        <v>2490</v>
      </c>
      <c r="AC183" s="1" t="s">
        <v>2567</v>
      </c>
      <c r="AD183" s="1" t="s">
        <v>2510</v>
      </c>
      <c r="AE183" s="2"/>
      <c r="AF183" s="1" t="s">
        <v>2407</v>
      </c>
    </row>
    <row r="184" spans="1:32" x14ac:dyDescent="0.35">
      <c r="A184" t="str">
        <f>Tableau13[[#This Row],[Document d''achat]]&amp;Tableau13[[#This Row],[Poste]]</f>
        <v>450067073010</v>
      </c>
      <c r="B184" s="1" t="s">
        <v>2468</v>
      </c>
      <c r="C184" s="1" t="s">
        <v>97</v>
      </c>
      <c r="D184" s="1" t="s">
        <v>793</v>
      </c>
      <c r="E184" s="1" t="s">
        <v>2488</v>
      </c>
      <c r="F184" s="1" t="s">
        <v>51</v>
      </c>
      <c r="G184" s="1" t="s">
        <v>495</v>
      </c>
      <c r="H184" s="1" t="s">
        <v>2686</v>
      </c>
      <c r="I184" s="1" t="s">
        <v>2757</v>
      </c>
      <c r="J184" s="1" t="s">
        <v>2590</v>
      </c>
      <c r="K184" s="1" t="s">
        <v>2474</v>
      </c>
      <c r="L184" s="1" t="s">
        <v>103</v>
      </c>
      <c r="M184" s="1" t="s">
        <v>794</v>
      </c>
      <c r="N184" s="1" t="s">
        <v>88</v>
      </c>
      <c r="O184" s="1" t="s">
        <v>2407</v>
      </c>
      <c r="P184" s="1" t="s">
        <v>2407</v>
      </c>
      <c r="Q184" s="223">
        <v>1</v>
      </c>
      <c r="R184" s="3">
        <v>14520000</v>
      </c>
      <c r="S184" s="3">
        <v>14520000</v>
      </c>
      <c r="T184" s="3">
        <v>14520000</v>
      </c>
      <c r="U184" s="2">
        <v>43942</v>
      </c>
      <c r="V184" s="1" t="s">
        <v>2500</v>
      </c>
      <c r="W184" s="2">
        <v>44926</v>
      </c>
      <c r="X184" s="1" t="s">
        <v>2407</v>
      </c>
      <c r="Y184" s="1" t="s">
        <v>2407</v>
      </c>
      <c r="Z184" s="1" t="s">
        <v>2480</v>
      </c>
      <c r="AA184" s="1" t="s">
        <v>2489</v>
      </c>
      <c r="AB184" s="1" t="s">
        <v>2490</v>
      </c>
      <c r="AC184" s="1" t="s">
        <v>2567</v>
      </c>
      <c r="AD184" s="1" t="s">
        <v>2510</v>
      </c>
      <c r="AE184" s="2">
        <v>43948</v>
      </c>
      <c r="AF184" s="1" t="s">
        <v>2582</v>
      </c>
    </row>
    <row r="185" spans="1:32" x14ac:dyDescent="0.35">
      <c r="A185" t="str">
        <f>Tableau13[[#This Row],[Document d''achat]]&amp;Tableau13[[#This Row],[Poste]]</f>
        <v>450067073210</v>
      </c>
      <c r="B185" s="1" t="s">
        <v>2468</v>
      </c>
      <c r="C185" s="1" t="s">
        <v>97</v>
      </c>
      <c r="D185" s="1" t="s">
        <v>796</v>
      </c>
      <c r="E185" s="1" t="s">
        <v>2488</v>
      </c>
      <c r="F185" s="1" t="s">
        <v>51</v>
      </c>
      <c r="G185" s="1" t="s">
        <v>495</v>
      </c>
      <c r="H185" s="1" t="s">
        <v>2686</v>
      </c>
      <c r="I185" s="1" t="s">
        <v>2762</v>
      </c>
      <c r="J185" s="1" t="s">
        <v>2590</v>
      </c>
      <c r="K185" s="1" t="s">
        <v>2474</v>
      </c>
      <c r="L185" s="1" t="s">
        <v>103</v>
      </c>
      <c r="M185" s="1" t="s">
        <v>794</v>
      </c>
      <c r="N185" s="1" t="s">
        <v>88</v>
      </c>
      <c r="O185" s="1" t="s">
        <v>2407</v>
      </c>
      <c r="P185" s="1" t="s">
        <v>2407</v>
      </c>
      <c r="Q185" s="223">
        <v>1</v>
      </c>
      <c r="R185" s="3">
        <v>11616000</v>
      </c>
      <c r="S185" s="3">
        <v>11616000</v>
      </c>
      <c r="T185" s="3">
        <v>11616000</v>
      </c>
      <c r="U185" s="2">
        <v>43942</v>
      </c>
      <c r="V185" s="1" t="s">
        <v>2500</v>
      </c>
      <c r="W185" s="2">
        <v>44926</v>
      </c>
      <c r="X185" s="1" t="s">
        <v>2407</v>
      </c>
      <c r="Y185" s="1" t="s">
        <v>2407</v>
      </c>
      <c r="Z185" s="1" t="s">
        <v>2480</v>
      </c>
      <c r="AA185" s="1" t="s">
        <v>2489</v>
      </c>
      <c r="AB185" s="1" t="s">
        <v>2490</v>
      </c>
      <c r="AC185" s="1" t="s">
        <v>2567</v>
      </c>
      <c r="AD185" s="1" t="s">
        <v>2510</v>
      </c>
      <c r="AE185" s="2">
        <v>43965</v>
      </c>
      <c r="AF185" s="1" t="s">
        <v>2504</v>
      </c>
    </row>
    <row r="186" spans="1:32" x14ac:dyDescent="0.35">
      <c r="A186" t="str">
        <f>Tableau13[[#This Row],[Document d''achat]]&amp;Tableau13[[#This Row],[Poste]]</f>
        <v>450067073410</v>
      </c>
      <c r="B186" s="1" t="s">
        <v>2468</v>
      </c>
      <c r="C186" s="1" t="s">
        <v>97</v>
      </c>
      <c r="D186" s="1" t="s">
        <v>798</v>
      </c>
      <c r="E186" s="1" t="s">
        <v>2488</v>
      </c>
      <c r="F186" s="1" t="s">
        <v>51</v>
      </c>
      <c r="G186" s="1" t="s">
        <v>495</v>
      </c>
      <c r="H186" s="1" t="s">
        <v>2686</v>
      </c>
      <c r="I186" s="1" t="s">
        <v>2776</v>
      </c>
      <c r="J186" s="1" t="s">
        <v>2590</v>
      </c>
      <c r="K186" s="1" t="s">
        <v>2474</v>
      </c>
      <c r="L186" s="1" t="s">
        <v>103</v>
      </c>
      <c r="M186" s="1" t="s">
        <v>794</v>
      </c>
      <c r="N186" s="1" t="s">
        <v>88</v>
      </c>
      <c r="O186" s="1" t="s">
        <v>2407</v>
      </c>
      <c r="P186" s="1" t="s">
        <v>2407</v>
      </c>
      <c r="Q186" s="223">
        <v>1</v>
      </c>
      <c r="R186" s="3">
        <v>10648000</v>
      </c>
      <c r="S186" s="3">
        <v>10648000</v>
      </c>
      <c r="T186" s="3">
        <v>10648000</v>
      </c>
      <c r="U186" s="2">
        <v>43942</v>
      </c>
      <c r="V186" s="1" t="s">
        <v>2500</v>
      </c>
      <c r="W186" s="2">
        <v>44926</v>
      </c>
      <c r="X186" s="1" t="s">
        <v>2407</v>
      </c>
      <c r="Y186" s="1" t="s">
        <v>2407</v>
      </c>
      <c r="Z186" s="1" t="s">
        <v>2480</v>
      </c>
      <c r="AA186" s="1" t="s">
        <v>2489</v>
      </c>
      <c r="AB186" s="1" t="s">
        <v>2490</v>
      </c>
      <c r="AC186" s="1" t="s">
        <v>2567</v>
      </c>
      <c r="AD186" s="1" t="s">
        <v>2510</v>
      </c>
      <c r="AE186" s="2">
        <v>43965</v>
      </c>
      <c r="AF186" s="1" t="s">
        <v>2504</v>
      </c>
    </row>
    <row r="187" spans="1:32" x14ac:dyDescent="0.35">
      <c r="A187" t="str">
        <f>Tableau13[[#This Row],[Document d''achat]]&amp;Tableau13[[#This Row],[Poste]]</f>
        <v>450067092910</v>
      </c>
      <c r="B187" s="1" t="s">
        <v>2468</v>
      </c>
      <c r="C187" s="1" t="s">
        <v>97</v>
      </c>
      <c r="D187" s="1" t="s">
        <v>811</v>
      </c>
      <c r="E187" s="1" t="s">
        <v>2488</v>
      </c>
      <c r="F187" s="1" t="s">
        <v>51</v>
      </c>
      <c r="G187" s="1" t="s">
        <v>810</v>
      </c>
      <c r="H187" s="1" t="s">
        <v>2777</v>
      </c>
      <c r="I187" s="1" t="s">
        <v>2778</v>
      </c>
      <c r="J187" s="1" t="s">
        <v>2590</v>
      </c>
      <c r="K187" s="1" t="s">
        <v>2474</v>
      </c>
      <c r="L187" s="1" t="s">
        <v>103</v>
      </c>
      <c r="M187" s="1" t="s">
        <v>812</v>
      </c>
      <c r="N187" s="1" t="s">
        <v>88</v>
      </c>
      <c r="O187" s="1" t="s">
        <v>2407</v>
      </c>
      <c r="P187" s="1" t="s">
        <v>2407</v>
      </c>
      <c r="Q187" s="223">
        <v>1</v>
      </c>
      <c r="R187" s="3">
        <v>191954.4</v>
      </c>
      <c r="S187" s="3">
        <v>191954.4</v>
      </c>
      <c r="T187" s="3">
        <v>191954.4</v>
      </c>
      <c r="U187" s="2">
        <v>43943</v>
      </c>
      <c r="V187" s="1" t="s">
        <v>2500</v>
      </c>
      <c r="W187" s="2">
        <v>44926</v>
      </c>
      <c r="X187" s="1" t="s">
        <v>2407</v>
      </c>
      <c r="Y187" s="1" t="s">
        <v>2407</v>
      </c>
      <c r="Z187" s="1" t="s">
        <v>2480</v>
      </c>
      <c r="AA187" s="1" t="s">
        <v>2489</v>
      </c>
      <c r="AB187" s="1" t="s">
        <v>2490</v>
      </c>
      <c r="AC187" s="1" t="s">
        <v>2567</v>
      </c>
      <c r="AD187" s="1" t="s">
        <v>2510</v>
      </c>
      <c r="AE187" s="2">
        <v>43944</v>
      </c>
      <c r="AF187" s="1" t="s">
        <v>2504</v>
      </c>
    </row>
    <row r="188" spans="1:32" x14ac:dyDescent="0.35">
      <c r="A188" t="str">
        <f>Tableau13[[#This Row],[Document d''achat]]&amp;Tableau13[[#This Row],[Poste]]</f>
        <v>450067093810</v>
      </c>
      <c r="B188" s="1" t="s">
        <v>2468</v>
      </c>
      <c r="C188" s="1" t="s">
        <v>97</v>
      </c>
      <c r="D188" s="1" t="s">
        <v>814</v>
      </c>
      <c r="E188" s="1" t="s">
        <v>2488</v>
      </c>
      <c r="F188" s="1" t="s">
        <v>51</v>
      </c>
      <c r="G188" s="1" t="s">
        <v>810</v>
      </c>
      <c r="H188" s="1" t="s">
        <v>2777</v>
      </c>
      <c r="I188" s="1" t="s">
        <v>2779</v>
      </c>
      <c r="J188" s="1" t="s">
        <v>2590</v>
      </c>
      <c r="K188" s="1" t="s">
        <v>2474</v>
      </c>
      <c r="L188" s="1" t="s">
        <v>103</v>
      </c>
      <c r="M188" s="1" t="s">
        <v>815</v>
      </c>
      <c r="N188" s="1" t="s">
        <v>88</v>
      </c>
      <c r="O188" s="1" t="s">
        <v>2407</v>
      </c>
      <c r="P188" s="1" t="s">
        <v>2407</v>
      </c>
      <c r="Q188" s="223">
        <v>1</v>
      </c>
      <c r="R188" s="3">
        <v>1339107.49</v>
      </c>
      <c r="S188" s="3">
        <v>1339107.49</v>
      </c>
      <c r="T188" s="3">
        <v>1339107.49</v>
      </c>
      <c r="U188" s="2">
        <v>43943</v>
      </c>
      <c r="V188" s="1" t="s">
        <v>2500</v>
      </c>
      <c r="W188" s="2">
        <v>44926</v>
      </c>
      <c r="X188" s="1" t="s">
        <v>2407</v>
      </c>
      <c r="Y188" s="1" t="s">
        <v>2407</v>
      </c>
      <c r="Z188" s="1" t="s">
        <v>2480</v>
      </c>
      <c r="AA188" s="1" t="s">
        <v>2489</v>
      </c>
      <c r="AB188" s="1" t="s">
        <v>2490</v>
      </c>
      <c r="AC188" s="1" t="s">
        <v>2567</v>
      </c>
      <c r="AD188" s="1" t="s">
        <v>2510</v>
      </c>
      <c r="AE188" s="2">
        <v>43944</v>
      </c>
      <c r="AF188" s="1" t="s">
        <v>2504</v>
      </c>
    </row>
    <row r="189" spans="1:32" x14ac:dyDescent="0.35">
      <c r="A189" t="str">
        <f>Tableau13[[#This Row],[Document d''achat]]&amp;Tableau13[[#This Row],[Poste]]</f>
        <v>450067095610</v>
      </c>
      <c r="B189" s="1" t="s">
        <v>2468</v>
      </c>
      <c r="C189" s="1" t="s">
        <v>97</v>
      </c>
      <c r="D189" s="1" t="s">
        <v>855</v>
      </c>
      <c r="E189" s="1" t="s">
        <v>2488</v>
      </c>
      <c r="F189" s="1" t="s">
        <v>51</v>
      </c>
      <c r="G189" s="1" t="s">
        <v>854</v>
      </c>
      <c r="H189" s="1" t="s">
        <v>2780</v>
      </c>
      <c r="I189" s="1" t="s">
        <v>2781</v>
      </c>
      <c r="J189" s="1" t="s">
        <v>2590</v>
      </c>
      <c r="K189" s="1" t="s">
        <v>2474</v>
      </c>
      <c r="L189" s="1" t="s">
        <v>103</v>
      </c>
      <c r="M189" s="1" t="s">
        <v>818</v>
      </c>
      <c r="N189" s="1" t="s">
        <v>88</v>
      </c>
      <c r="O189" s="1" t="s">
        <v>2407</v>
      </c>
      <c r="P189" s="1" t="s">
        <v>2407</v>
      </c>
      <c r="Q189" s="223">
        <v>1</v>
      </c>
      <c r="R189" s="3">
        <v>2275000</v>
      </c>
      <c r="S189" s="3">
        <v>2275000</v>
      </c>
      <c r="T189" s="3">
        <v>2275000</v>
      </c>
      <c r="U189" s="2">
        <v>43943</v>
      </c>
      <c r="V189" s="1" t="s">
        <v>2500</v>
      </c>
      <c r="W189" s="2">
        <v>44926</v>
      </c>
      <c r="X189" s="1" t="s">
        <v>2407</v>
      </c>
      <c r="Y189" s="1" t="s">
        <v>2407</v>
      </c>
      <c r="Z189" s="1" t="s">
        <v>2480</v>
      </c>
      <c r="AA189" s="1" t="s">
        <v>2489</v>
      </c>
      <c r="AB189" s="1" t="s">
        <v>2490</v>
      </c>
      <c r="AC189" s="1" t="s">
        <v>2567</v>
      </c>
      <c r="AD189" s="1" t="s">
        <v>2510</v>
      </c>
      <c r="AE189" s="2">
        <v>43944</v>
      </c>
      <c r="AF189" s="1" t="s">
        <v>2504</v>
      </c>
    </row>
    <row r="190" spans="1:32" x14ac:dyDescent="0.35">
      <c r="A190" t="str">
        <f>Tableau13[[#This Row],[Document d''achat]]&amp;Tableau13[[#This Row],[Poste]]</f>
        <v>450067096510</v>
      </c>
      <c r="B190" s="1" t="s">
        <v>2468</v>
      </c>
      <c r="C190" s="1" t="s">
        <v>97</v>
      </c>
      <c r="D190" s="1" t="s">
        <v>859</v>
      </c>
      <c r="E190" s="1" t="s">
        <v>2488</v>
      </c>
      <c r="F190" s="1" t="s">
        <v>51</v>
      </c>
      <c r="G190" s="1" t="s">
        <v>858</v>
      </c>
      <c r="H190" s="1" t="s">
        <v>2782</v>
      </c>
      <c r="I190" s="1" t="s">
        <v>2783</v>
      </c>
      <c r="J190" s="1" t="s">
        <v>2590</v>
      </c>
      <c r="K190" s="1" t="s">
        <v>2474</v>
      </c>
      <c r="L190" s="1" t="s">
        <v>103</v>
      </c>
      <c r="M190" s="1" t="s">
        <v>860</v>
      </c>
      <c r="N190" s="1" t="s">
        <v>88</v>
      </c>
      <c r="O190" s="1" t="s">
        <v>2407</v>
      </c>
      <c r="P190" s="1" t="s">
        <v>2407</v>
      </c>
      <c r="Q190" s="223">
        <v>1</v>
      </c>
      <c r="R190" s="3">
        <v>4530000</v>
      </c>
      <c r="S190" s="3">
        <v>4530000</v>
      </c>
      <c r="T190" s="3">
        <v>4530000</v>
      </c>
      <c r="U190" s="2">
        <v>43943</v>
      </c>
      <c r="V190" s="1" t="s">
        <v>2500</v>
      </c>
      <c r="W190" s="2">
        <v>44926</v>
      </c>
      <c r="X190" s="1" t="s">
        <v>2407</v>
      </c>
      <c r="Y190" s="1" t="s">
        <v>2407</v>
      </c>
      <c r="Z190" s="1" t="s">
        <v>2480</v>
      </c>
      <c r="AA190" s="1" t="s">
        <v>2489</v>
      </c>
      <c r="AB190" s="1" t="s">
        <v>2490</v>
      </c>
      <c r="AC190" s="1" t="s">
        <v>2567</v>
      </c>
      <c r="AD190" s="1" t="s">
        <v>2510</v>
      </c>
      <c r="AE190" s="2">
        <v>43944</v>
      </c>
      <c r="AF190" s="1" t="s">
        <v>2504</v>
      </c>
    </row>
    <row r="191" spans="1:32" x14ac:dyDescent="0.35">
      <c r="A191" t="str">
        <f>Tableau13[[#This Row],[Document d''achat]]&amp;Tableau13[[#This Row],[Poste]]</f>
        <v>450067097010</v>
      </c>
      <c r="B191" s="1" t="s">
        <v>2468</v>
      </c>
      <c r="C191" s="1" t="s">
        <v>97</v>
      </c>
      <c r="D191" s="1" t="s">
        <v>820</v>
      </c>
      <c r="E191" s="1" t="s">
        <v>2488</v>
      </c>
      <c r="F191" s="1" t="s">
        <v>51</v>
      </c>
      <c r="G191" s="1" t="s">
        <v>707</v>
      </c>
      <c r="H191" s="1" t="s">
        <v>2745</v>
      </c>
      <c r="I191" s="1" t="s">
        <v>2784</v>
      </c>
      <c r="J191" s="1" t="s">
        <v>2590</v>
      </c>
      <c r="K191" s="1" t="s">
        <v>2474</v>
      </c>
      <c r="L191" s="1" t="s">
        <v>103</v>
      </c>
      <c r="M191" s="1" t="s">
        <v>818</v>
      </c>
      <c r="N191" s="1" t="s">
        <v>88</v>
      </c>
      <c r="O191" s="1" t="s">
        <v>2407</v>
      </c>
      <c r="P191" s="1" t="s">
        <v>2407</v>
      </c>
      <c r="Q191" s="223">
        <v>1</v>
      </c>
      <c r="R191" s="3">
        <v>1996500</v>
      </c>
      <c r="S191" s="3">
        <v>1996500</v>
      </c>
      <c r="T191" s="3">
        <v>1996500</v>
      </c>
      <c r="U191" s="2">
        <v>43943</v>
      </c>
      <c r="V191" s="1" t="s">
        <v>2500</v>
      </c>
      <c r="W191" s="2">
        <v>44926</v>
      </c>
      <c r="X191" s="1" t="s">
        <v>2407</v>
      </c>
      <c r="Y191" s="1" t="s">
        <v>2407</v>
      </c>
      <c r="Z191" s="1" t="s">
        <v>2480</v>
      </c>
      <c r="AA191" s="1" t="s">
        <v>2489</v>
      </c>
      <c r="AB191" s="1" t="s">
        <v>2490</v>
      </c>
      <c r="AC191" s="1" t="s">
        <v>2567</v>
      </c>
      <c r="AD191" s="1" t="s">
        <v>2510</v>
      </c>
      <c r="AE191" s="2">
        <v>43944</v>
      </c>
      <c r="AF191" s="1" t="s">
        <v>2504</v>
      </c>
    </row>
    <row r="192" spans="1:32" x14ac:dyDescent="0.35">
      <c r="A192" t="str">
        <f>Tableau13[[#This Row],[Document d''achat]]&amp;Tableau13[[#This Row],[Poste]]</f>
        <v>450067097510</v>
      </c>
      <c r="B192" s="1" t="s">
        <v>2468</v>
      </c>
      <c r="C192" s="1" t="s">
        <v>97</v>
      </c>
      <c r="D192" s="1" t="s">
        <v>824</v>
      </c>
      <c r="E192" s="1" t="s">
        <v>2488</v>
      </c>
      <c r="F192" s="1" t="s">
        <v>51</v>
      </c>
      <c r="G192" s="1" t="s">
        <v>823</v>
      </c>
      <c r="H192" s="1" t="s">
        <v>2785</v>
      </c>
      <c r="I192" s="1" t="s">
        <v>2786</v>
      </c>
      <c r="J192" s="1" t="s">
        <v>2590</v>
      </c>
      <c r="K192" s="1" t="s">
        <v>2474</v>
      </c>
      <c r="L192" s="1" t="s">
        <v>103</v>
      </c>
      <c r="M192" s="1" t="s">
        <v>818</v>
      </c>
      <c r="N192" s="1" t="s">
        <v>88</v>
      </c>
      <c r="O192" s="1" t="s">
        <v>2407</v>
      </c>
      <c r="P192" s="1" t="s">
        <v>2407</v>
      </c>
      <c r="Q192" s="223">
        <v>1</v>
      </c>
      <c r="R192" s="3">
        <v>3136320</v>
      </c>
      <c r="S192" s="3">
        <v>3136320</v>
      </c>
      <c r="T192" s="3">
        <v>3136320</v>
      </c>
      <c r="U192" s="2">
        <v>43943</v>
      </c>
      <c r="V192" s="1" t="s">
        <v>2500</v>
      </c>
      <c r="W192" s="2">
        <v>44926</v>
      </c>
      <c r="X192" s="1" t="s">
        <v>2407</v>
      </c>
      <c r="Y192" s="1" t="s">
        <v>2407</v>
      </c>
      <c r="Z192" s="1" t="s">
        <v>2480</v>
      </c>
      <c r="AA192" s="1" t="s">
        <v>2489</v>
      </c>
      <c r="AB192" s="1" t="s">
        <v>2490</v>
      </c>
      <c r="AC192" s="1" t="s">
        <v>2567</v>
      </c>
      <c r="AD192" s="1" t="s">
        <v>2510</v>
      </c>
      <c r="AE192" s="2">
        <v>43944</v>
      </c>
      <c r="AF192" s="1" t="s">
        <v>2504</v>
      </c>
    </row>
    <row r="193" spans="1:32" x14ac:dyDescent="0.35">
      <c r="A193" t="str">
        <f>Tableau13[[#This Row],[Document d''achat]]&amp;Tableau13[[#This Row],[Poste]]</f>
        <v>450067097810</v>
      </c>
      <c r="B193" s="1" t="s">
        <v>2468</v>
      </c>
      <c r="C193" s="1" t="s">
        <v>97</v>
      </c>
      <c r="D193" s="1" t="s">
        <v>817</v>
      </c>
      <c r="E193" s="1" t="s">
        <v>2488</v>
      </c>
      <c r="F193" s="1" t="s">
        <v>51</v>
      </c>
      <c r="G193" s="1" t="s">
        <v>482</v>
      </c>
      <c r="H193" s="1" t="s">
        <v>2684</v>
      </c>
      <c r="I193" s="1" t="s">
        <v>2787</v>
      </c>
      <c r="J193" s="1" t="s">
        <v>2590</v>
      </c>
      <c r="K193" s="1" t="s">
        <v>2474</v>
      </c>
      <c r="L193" s="1" t="s">
        <v>103</v>
      </c>
      <c r="M193" s="1" t="s">
        <v>818</v>
      </c>
      <c r="N193" s="1" t="s">
        <v>88</v>
      </c>
      <c r="O193" s="1" t="s">
        <v>2407</v>
      </c>
      <c r="P193" s="1" t="s">
        <v>2407</v>
      </c>
      <c r="Q193" s="223">
        <v>1</v>
      </c>
      <c r="R193" s="3">
        <v>330330</v>
      </c>
      <c r="S193" s="3">
        <v>330330</v>
      </c>
      <c r="T193" s="3">
        <v>330330</v>
      </c>
      <c r="U193" s="2">
        <v>43943</v>
      </c>
      <c r="V193" s="1" t="s">
        <v>2500</v>
      </c>
      <c r="W193" s="2">
        <v>44926</v>
      </c>
      <c r="X193" s="1" t="s">
        <v>2407</v>
      </c>
      <c r="Y193" s="1" t="s">
        <v>2407</v>
      </c>
      <c r="Z193" s="1" t="s">
        <v>2480</v>
      </c>
      <c r="AA193" s="1" t="s">
        <v>2489</v>
      </c>
      <c r="AB193" s="1" t="s">
        <v>2490</v>
      </c>
      <c r="AC193" s="1" t="s">
        <v>2567</v>
      </c>
      <c r="AD193" s="1" t="s">
        <v>2510</v>
      </c>
      <c r="AE193" s="2">
        <v>43944</v>
      </c>
      <c r="AF193" s="1" t="s">
        <v>2504</v>
      </c>
    </row>
    <row r="194" spans="1:32" x14ac:dyDescent="0.35">
      <c r="A194" t="str">
        <f>Tableau13[[#This Row],[Document d''achat]]&amp;Tableau13[[#This Row],[Poste]]</f>
        <v>450067100010</v>
      </c>
      <c r="B194" s="1" t="s">
        <v>2468</v>
      </c>
      <c r="C194" s="1" t="s">
        <v>97</v>
      </c>
      <c r="D194" s="1" t="s">
        <v>847</v>
      </c>
      <c r="E194" s="1" t="s">
        <v>2488</v>
      </c>
      <c r="F194" s="1" t="s">
        <v>51</v>
      </c>
      <c r="G194" s="1" t="s">
        <v>846</v>
      </c>
      <c r="H194" s="1" t="s">
        <v>2788</v>
      </c>
      <c r="I194" s="1" t="s">
        <v>2789</v>
      </c>
      <c r="J194" s="1" t="s">
        <v>2590</v>
      </c>
      <c r="K194" s="1" t="s">
        <v>2474</v>
      </c>
      <c r="L194" s="1" t="s">
        <v>103</v>
      </c>
      <c r="M194" s="1" t="s">
        <v>848</v>
      </c>
      <c r="N194" s="1" t="s">
        <v>88</v>
      </c>
      <c r="O194" s="1" t="s">
        <v>2407</v>
      </c>
      <c r="P194" s="1" t="s">
        <v>2407</v>
      </c>
      <c r="Q194" s="223">
        <v>1</v>
      </c>
      <c r="R194" s="3">
        <v>3650000</v>
      </c>
      <c r="S194" s="3">
        <v>3650000</v>
      </c>
      <c r="T194" s="3">
        <v>4416500</v>
      </c>
      <c r="U194" s="2">
        <v>43943</v>
      </c>
      <c r="V194" s="1" t="s">
        <v>2500</v>
      </c>
      <c r="W194" s="2">
        <v>44926</v>
      </c>
      <c r="X194" s="1" t="s">
        <v>2407</v>
      </c>
      <c r="Y194" s="1" t="s">
        <v>2407</v>
      </c>
      <c r="Z194" s="1" t="s">
        <v>2480</v>
      </c>
      <c r="AA194" s="1" t="s">
        <v>2489</v>
      </c>
      <c r="AB194" s="1" t="s">
        <v>2490</v>
      </c>
      <c r="AC194" s="1" t="s">
        <v>2567</v>
      </c>
      <c r="AD194" s="1" t="s">
        <v>2510</v>
      </c>
      <c r="AE194" s="2">
        <v>43944</v>
      </c>
      <c r="AF194" s="1" t="s">
        <v>2504</v>
      </c>
    </row>
    <row r="195" spans="1:32" x14ac:dyDescent="0.35">
      <c r="A195" t="str">
        <f>Tableau13[[#This Row],[Document d''achat]]&amp;Tableau13[[#This Row],[Poste]]</f>
        <v>450067100310</v>
      </c>
      <c r="B195" s="1" t="s">
        <v>2468</v>
      </c>
      <c r="C195" s="1" t="s">
        <v>97</v>
      </c>
      <c r="D195" s="1" t="s">
        <v>842</v>
      </c>
      <c r="E195" s="1" t="s">
        <v>2488</v>
      </c>
      <c r="F195" s="1" t="s">
        <v>51</v>
      </c>
      <c r="G195" s="1" t="s">
        <v>841</v>
      </c>
      <c r="H195" s="1" t="s">
        <v>2790</v>
      </c>
      <c r="I195" s="1" t="s">
        <v>2791</v>
      </c>
      <c r="J195" s="1" t="s">
        <v>2590</v>
      </c>
      <c r="K195" s="1" t="s">
        <v>2474</v>
      </c>
      <c r="L195" s="1" t="s">
        <v>103</v>
      </c>
      <c r="M195" s="1" t="s">
        <v>843</v>
      </c>
      <c r="N195" s="1" t="s">
        <v>88</v>
      </c>
      <c r="O195" s="1" t="s">
        <v>2407</v>
      </c>
      <c r="P195" s="1" t="s">
        <v>2407</v>
      </c>
      <c r="Q195" s="223">
        <v>1</v>
      </c>
      <c r="R195" s="3">
        <v>17569</v>
      </c>
      <c r="S195" s="3">
        <v>17569</v>
      </c>
      <c r="T195" s="3">
        <v>21258.49</v>
      </c>
      <c r="U195" s="2">
        <v>43943</v>
      </c>
      <c r="V195" s="1" t="s">
        <v>2500</v>
      </c>
      <c r="W195" s="2">
        <v>44926</v>
      </c>
      <c r="X195" s="1" t="s">
        <v>2407</v>
      </c>
      <c r="Y195" s="1" t="s">
        <v>2407</v>
      </c>
      <c r="Z195" s="1" t="s">
        <v>2480</v>
      </c>
      <c r="AA195" s="1" t="s">
        <v>2489</v>
      </c>
      <c r="AB195" s="1" t="s">
        <v>2490</v>
      </c>
      <c r="AC195" s="1" t="s">
        <v>2567</v>
      </c>
      <c r="AD195" s="1" t="s">
        <v>2510</v>
      </c>
      <c r="AE195" s="2">
        <v>43944</v>
      </c>
      <c r="AF195" s="1" t="s">
        <v>2504</v>
      </c>
    </row>
    <row r="196" spans="1:32" x14ac:dyDescent="0.35">
      <c r="A196" t="str">
        <f>Tableau13[[#This Row],[Document d''achat]]&amp;Tableau13[[#This Row],[Poste]]</f>
        <v>450067101410</v>
      </c>
      <c r="B196" s="1" t="s">
        <v>2468</v>
      </c>
      <c r="C196" s="1" t="s">
        <v>97</v>
      </c>
      <c r="D196" s="1" t="s">
        <v>828</v>
      </c>
      <c r="E196" s="1" t="s">
        <v>2488</v>
      </c>
      <c r="F196" s="1" t="s">
        <v>51</v>
      </c>
      <c r="G196" s="1" t="s">
        <v>827</v>
      </c>
      <c r="H196" s="1" t="s">
        <v>2792</v>
      </c>
      <c r="I196" s="1" t="s">
        <v>2793</v>
      </c>
      <c r="J196" s="1" t="s">
        <v>2590</v>
      </c>
      <c r="K196" s="1" t="s">
        <v>2474</v>
      </c>
      <c r="L196" s="1" t="s">
        <v>103</v>
      </c>
      <c r="M196" s="1" t="s">
        <v>829</v>
      </c>
      <c r="N196" s="1" t="s">
        <v>88</v>
      </c>
      <c r="O196" s="1" t="s">
        <v>2407</v>
      </c>
      <c r="P196" s="1" t="s">
        <v>2407</v>
      </c>
      <c r="Q196" s="223">
        <v>1</v>
      </c>
      <c r="R196" s="3">
        <v>1674640</v>
      </c>
      <c r="S196" s="3">
        <v>1674640</v>
      </c>
      <c r="T196" s="3">
        <v>1674640</v>
      </c>
      <c r="U196" s="2">
        <v>43943</v>
      </c>
      <c r="V196" s="1" t="s">
        <v>2500</v>
      </c>
      <c r="W196" s="2">
        <v>44926</v>
      </c>
      <c r="X196" s="1" t="s">
        <v>2407</v>
      </c>
      <c r="Y196" s="1" t="s">
        <v>2407</v>
      </c>
      <c r="Z196" s="1" t="s">
        <v>2480</v>
      </c>
      <c r="AA196" s="1" t="s">
        <v>2489</v>
      </c>
      <c r="AB196" s="1" t="s">
        <v>2490</v>
      </c>
      <c r="AC196" s="1" t="s">
        <v>2567</v>
      </c>
      <c r="AD196" s="1" t="s">
        <v>2510</v>
      </c>
      <c r="AE196" s="2">
        <v>43944</v>
      </c>
      <c r="AF196" s="1" t="s">
        <v>2504</v>
      </c>
    </row>
    <row r="197" spans="1:32" x14ac:dyDescent="0.35">
      <c r="A197" t="str">
        <f>Tableau13[[#This Row],[Document d''achat]]&amp;Tableau13[[#This Row],[Poste]]</f>
        <v>450067102010</v>
      </c>
      <c r="B197" s="1" t="s">
        <v>2468</v>
      </c>
      <c r="C197" s="1" t="s">
        <v>97</v>
      </c>
      <c r="D197" s="1" t="s">
        <v>850</v>
      </c>
      <c r="E197" s="1" t="s">
        <v>2488</v>
      </c>
      <c r="F197" s="1" t="s">
        <v>51</v>
      </c>
      <c r="G197" s="1" t="s">
        <v>662</v>
      </c>
      <c r="H197" s="1" t="s">
        <v>2727</v>
      </c>
      <c r="I197" s="1" t="s">
        <v>2794</v>
      </c>
      <c r="J197" s="1" t="s">
        <v>2590</v>
      </c>
      <c r="K197" s="1" t="s">
        <v>2474</v>
      </c>
      <c r="L197" s="1" t="s">
        <v>103</v>
      </c>
      <c r="M197" s="1" t="s">
        <v>851</v>
      </c>
      <c r="N197" s="1" t="s">
        <v>88</v>
      </c>
      <c r="O197" s="1" t="s">
        <v>2407</v>
      </c>
      <c r="P197" s="1" t="s">
        <v>2407</v>
      </c>
      <c r="Q197" s="223">
        <v>1</v>
      </c>
      <c r="R197" s="3">
        <v>2705346.63</v>
      </c>
      <c r="S197" s="3">
        <v>2705346.63</v>
      </c>
      <c r="T197" s="3">
        <v>2705346.63</v>
      </c>
      <c r="U197" s="2">
        <v>43943</v>
      </c>
      <c r="V197" s="1" t="s">
        <v>2500</v>
      </c>
      <c r="W197" s="2">
        <v>44926</v>
      </c>
      <c r="X197" s="1" t="s">
        <v>2407</v>
      </c>
      <c r="Y197" s="1" t="s">
        <v>2407</v>
      </c>
      <c r="Z197" s="1" t="s">
        <v>2480</v>
      </c>
      <c r="AA197" s="1" t="s">
        <v>2489</v>
      </c>
      <c r="AB197" s="1" t="s">
        <v>2490</v>
      </c>
      <c r="AC197" s="1" t="s">
        <v>2567</v>
      </c>
      <c r="AD197" s="1" t="s">
        <v>2510</v>
      </c>
      <c r="AE197" s="2">
        <v>44000</v>
      </c>
      <c r="AF197" s="1" t="s">
        <v>2504</v>
      </c>
    </row>
    <row r="198" spans="1:32" x14ac:dyDescent="0.35">
      <c r="A198" t="str">
        <f>Tableau13[[#This Row],[Document d''achat]]&amp;Tableau13[[#This Row],[Poste]]</f>
        <v>450067102610</v>
      </c>
      <c r="B198" s="1" t="s">
        <v>2468</v>
      </c>
      <c r="C198" s="1" t="s">
        <v>97</v>
      </c>
      <c r="D198" s="1" t="s">
        <v>834</v>
      </c>
      <c r="E198" s="1" t="s">
        <v>2488</v>
      </c>
      <c r="F198" s="1" t="s">
        <v>51</v>
      </c>
      <c r="G198" s="1" t="s">
        <v>833</v>
      </c>
      <c r="H198" s="1" t="s">
        <v>2795</v>
      </c>
      <c r="I198" s="1" t="s">
        <v>2796</v>
      </c>
      <c r="J198" s="1" t="s">
        <v>2580</v>
      </c>
      <c r="K198" s="1" t="s">
        <v>2474</v>
      </c>
      <c r="L198" s="1" t="s">
        <v>103</v>
      </c>
      <c r="M198" s="1" t="s">
        <v>835</v>
      </c>
      <c r="N198" s="1" t="s">
        <v>88</v>
      </c>
      <c r="O198" s="1" t="s">
        <v>2407</v>
      </c>
      <c r="P198" s="1" t="s">
        <v>2407</v>
      </c>
      <c r="Q198" s="223">
        <v>1</v>
      </c>
      <c r="R198" s="3">
        <v>1134980</v>
      </c>
      <c r="S198" s="3">
        <v>1134980</v>
      </c>
      <c r="T198" s="3">
        <v>1134980</v>
      </c>
      <c r="U198" s="2">
        <v>43943</v>
      </c>
      <c r="V198" s="1" t="s">
        <v>2500</v>
      </c>
      <c r="W198" s="2">
        <v>44926</v>
      </c>
      <c r="X198" s="1" t="s">
        <v>2407</v>
      </c>
      <c r="Y198" s="1" t="s">
        <v>2407</v>
      </c>
      <c r="Z198" s="1" t="s">
        <v>2480</v>
      </c>
      <c r="AA198" s="1" t="s">
        <v>2489</v>
      </c>
      <c r="AB198" s="1" t="s">
        <v>2490</v>
      </c>
      <c r="AC198" s="1" t="s">
        <v>2567</v>
      </c>
      <c r="AD198" s="1" t="s">
        <v>2510</v>
      </c>
      <c r="AE198" s="2">
        <v>43978</v>
      </c>
      <c r="AF198" s="1" t="s">
        <v>2504</v>
      </c>
    </row>
    <row r="199" spans="1:32" x14ac:dyDescent="0.35">
      <c r="A199" t="str">
        <f>Tableau13[[#This Row],[Document d''achat]]&amp;Tableau13[[#This Row],[Poste]]</f>
        <v>450067102620</v>
      </c>
      <c r="B199" s="1" t="s">
        <v>2468</v>
      </c>
      <c r="C199" s="1" t="s">
        <v>97</v>
      </c>
      <c r="D199" s="1" t="s">
        <v>834</v>
      </c>
      <c r="E199" s="1" t="s">
        <v>2488</v>
      </c>
      <c r="F199" s="1" t="s">
        <v>51</v>
      </c>
      <c r="G199" s="1" t="s">
        <v>833</v>
      </c>
      <c r="H199" s="1" t="s">
        <v>2795</v>
      </c>
      <c r="I199" s="1" t="s">
        <v>2796</v>
      </c>
      <c r="J199" s="1" t="s">
        <v>2580</v>
      </c>
      <c r="K199" s="1" t="s">
        <v>2474</v>
      </c>
      <c r="L199" s="1" t="s">
        <v>103</v>
      </c>
      <c r="M199" s="1" t="s">
        <v>837</v>
      </c>
      <c r="N199" s="1" t="s">
        <v>217</v>
      </c>
      <c r="O199" s="1" t="s">
        <v>2407</v>
      </c>
      <c r="P199" s="1" t="s">
        <v>2407</v>
      </c>
      <c r="Q199" s="223">
        <v>1</v>
      </c>
      <c r="R199" s="3">
        <v>600426</v>
      </c>
      <c r="S199" s="3">
        <v>600426</v>
      </c>
      <c r="T199" s="3">
        <v>600426</v>
      </c>
      <c r="U199" s="2">
        <v>43943</v>
      </c>
      <c r="V199" s="1" t="s">
        <v>2500</v>
      </c>
      <c r="W199" s="2">
        <v>44926</v>
      </c>
      <c r="X199" s="1" t="s">
        <v>2407</v>
      </c>
      <c r="Y199" s="1" t="s">
        <v>2407</v>
      </c>
      <c r="Z199" s="1" t="s">
        <v>2480</v>
      </c>
      <c r="AA199" s="1" t="s">
        <v>2489</v>
      </c>
      <c r="AB199" s="1" t="s">
        <v>2490</v>
      </c>
      <c r="AC199" s="1" t="s">
        <v>2702</v>
      </c>
      <c r="AD199" s="1" t="s">
        <v>2510</v>
      </c>
      <c r="AE199" s="2">
        <v>43978</v>
      </c>
      <c r="AF199" s="1" t="s">
        <v>2504</v>
      </c>
    </row>
    <row r="200" spans="1:32" x14ac:dyDescent="0.35">
      <c r="A200" t="str">
        <f>Tableau13[[#This Row],[Document d''achat]]&amp;Tableau13[[#This Row],[Poste]]</f>
        <v>450067103510</v>
      </c>
      <c r="B200" s="1" t="s">
        <v>2468</v>
      </c>
      <c r="C200" s="1" t="s">
        <v>97</v>
      </c>
      <c r="D200" s="1" t="s">
        <v>863</v>
      </c>
      <c r="E200" s="1" t="s">
        <v>2488</v>
      </c>
      <c r="F200" s="1" t="s">
        <v>2470</v>
      </c>
      <c r="G200" s="1" t="s">
        <v>862</v>
      </c>
      <c r="H200" s="1" t="s">
        <v>2797</v>
      </c>
      <c r="I200" s="1" t="s">
        <v>2798</v>
      </c>
      <c r="J200" s="1" t="s">
        <v>2473</v>
      </c>
      <c r="K200" s="1" t="s">
        <v>2474</v>
      </c>
      <c r="L200" s="1" t="s">
        <v>51</v>
      </c>
      <c r="M200" s="1" t="s">
        <v>864</v>
      </c>
      <c r="N200" s="1" t="s">
        <v>88</v>
      </c>
      <c r="O200" s="1" t="s">
        <v>2407</v>
      </c>
      <c r="P200" s="1" t="s">
        <v>2407</v>
      </c>
      <c r="Q200" s="223">
        <v>1</v>
      </c>
      <c r="R200" s="3">
        <v>476.4</v>
      </c>
      <c r="S200" s="3">
        <v>476.4</v>
      </c>
      <c r="T200" s="3">
        <v>476.4</v>
      </c>
      <c r="U200" s="2">
        <v>43943</v>
      </c>
      <c r="V200" s="1" t="s">
        <v>2477</v>
      </c>
      <c r="W200" s="2">
        <v>44196</v>
      </c>
      <c r="X200" s="1" t="s">
        <v>2407</v>
      </c>
      <c r="Y200" s="1" t="s">
        <v>2407</v>
      </c>
      <c r="Z200" s="1" t="s">
        <v>2493</v>
      </c>
      <c r="AA200" s="1" t="s">
        <v>2489</v>
      </c>
      <c r="AB200" s="1" t="s">
        <v>2490</v>
      </c>
      <c r="AC200" s="1" t="s">
        <v>2533</v>
      </c>
      <c r="AD200" s="1" t="s">
        <v>2510</v>
      </c>
      <c r="AE200" s="2">
        <v>43944</v>
      </c>
      <c r="AF200" s="1" t="s">
        <v>2484</v>
      </c>
    </row>
    <row r="201" spans="1:32" x14ac:dyDescent="0.35">
      <c r="A201" t="str">
        <f>Tableau13[[#This Row],[Document d''achat]]&amp;Tableau13[[#This Row],[Poste]]</f>
        <v>450067115810</v>
      </c>
      <c r="B201" s="1" t="s">
        <v>2468</v>
      </c>
      <c r="C201" s="1" t="s">
        <v>97</v>
      </c>
      <c r="D201" s="1" t="s">
        <v>883</v>
      </c>
      <c r="E201" s="1" t="s">
        <v>2488</v>
      </c>
      <c r="F201" s="1" t="s">
        <v>51</v>
      </c>
      <c r="G201" s="1" t="s">
        <v>767</v>
      </c>
      <c r="H201" s="1" t="s">
        <v>2766</v>
      </c>
      <c r="I201" s="1" t="s">
        <v>2799</v>
      </c>
      <c r="J201" s="1" t="s">
        <v>2590</v>
      </c>
      <c r="K201" s="1" t="s">
        <v>2474</v>
      </c>
      <c r="L201" s="1" t="s">
        <v>103</v>
      </c>
      <c r="M201" s="1" t="s">
        <v>818</v>
      </c>
      <c r="N201" s="1" t="s">
        <v>88</v>
      </c>
      <c r="O201" s="1" t="s">
        <v>2407</v>
      </c>
      <c r="P201" s="1" t="s">
        <v>2407</v>
      </c>
      <c r="Q201" s="223">
        <v>1</v>
      </c>
      <c r="R201" s="3">
        <v>2740000</v>
      </c>
      <c r="S201" s="3">
        <v>2740000</v>
      </c>
      <c r="T201" s="3">
        <v>2740000</v>
      </c>
      <c r="U201" s="2">
        <v>43944</v>
      </c>
      <c r="V201" s="1" t="s">
        <v>2500</v>
      </c>
      <c r="W201" s="2">
        <v>44926</v>
      </c>
      <c r="X201" s="1" t="s">
        <v>2407</v>
      </c>
      <c r="Y201" s="1" t="s">
        <v>2407</v>
      </c>
      <c r="Z201" s="1" t="s">
        <v>2480</v>
      </c>
      <c r="AA201" s="1" t="s">
        <v>2489</v>
      </c>
      <c r="AB201" s="1" t="s">
        <v>2490</v>
      </c>
      <c r="AC201" s="1" t="s">
        <v>2567</v>
      </c>
      <c r="AD201" s="1" t="s">
        <v>2510</v>
      </c>
      <c r="AE201" s="2">
        <v>43945</v>
      </c>
      <c r="AF201" s="1" t="s">
        <v>2504</v>
      </c>
    </row>
    <row r="202" spans="1:32" x14ac:dyDescent="0.35">
      <c r="A202" t="str">
        <f>Tableau13[[#This Row],[Document d''achat]]&amp;Tableau13[[#This Row],[Poste]]</f>
        <v>450067124710</v>
      </c>
      <c r="B202" s="1" t="s">
        <v>2468</v>
      </c>
      <c r="C202" s="1" t="s">
        <v>97</v>
      </c>
      <c r="D202" s="1" t="s">
        <v>880</v>
      </c>
      <c r="E202" s="1" t="s">
        <v>2488</v>
      </c>
      <c r="F202" s="1" t="s">
        <v>51</v>
      </c>
      <c r="G202" s="1" t="s">
        <v>469</v>
      </c>
      <c r="H202" s="1" t="s">
        <v>2678</v>
      </c>
      <c r="I202" s="1" t="s">
        <v>2800</v>
      </c>
      <c r="J202" s="1" t="s">
        <v>2590</v>
      </c>
      <c r="K202" s="1" t="s">
        <v>2474</v>
      </c>
      <c r="L202" s="1" t="s">
        <v>103</v>
      </c>
      <c r="M202" s="1" t="s">
        <v>881</v>
      </c>
      <c r="N202" s="1" t="s">
        <v>88</v>
      </c>
      <c r="O202" s="1" t="s">
        <v>2407</v>
      </c>
      <c r="P202" s="1" t="s">
        <v>2407</v>
      </c>
      <c r="Q202" s="223">
        <v>1</v>
      </c>
      <c r="R202" s="3">
        <v>12490700</v>
      </c>
      <c r="S202" s="3">
        <v>12490700</v>
      </c>
      <c r="T202" s="3">
        <v>12490700</v>
      </c>
      <c r="U202" s="2">
        <v>43944</v>
      </c>
      <c r="V202" s="1" t="s">
        <v>2500</v>
      </c>
      <c r="W202" s="2">
        <v>44926</v>
      </c>
      <c r="X202" s="1" t="s">
        <v>2407</v>
      </c>
      <c r="Y202" s="1" t="s">
        <v>2407</v>
      </c>
      <c r="Z202" s="1" t="s">
        <v>2480</v>
      </c>
      <c r="AA202" s="1" t="s">
        <v>2489</v>
      </c>
      <c r="AB202" s="1" t="s">
        <v>2490</v>
      </c>
      <c r="AC202" s="1" t="s">
        <v>2567</v>
      </c>
      <c r="AD202" s="1" t="s">
        <v>2510</v>
      </c>
      <c r="AE202" s="2">
        <v>43957</v>
      </c>
      <c r="AF202" s="1" t="s">
        <v>2504</v>
      </c>
    </row>
    <row r="203" spans="1:32" x14ac:dyDescent="0.35">
      <c r="A203" t="str">
        <f>Tableau13[[#This Row],[Document d''achat]]&amp;Tableau13[[#This Row],[Poste]]</f>
        <v>450067126010</v>
      </c>
      <c r="B203" s="1" t="s">
        <v>2468</v>
      </c>
      <c r="C203" s="1" t="s">
        <v>97</v>
      </c>
      <c r="D203" s="1" t="s">
        <v>868</v>
      </c>
      <c r="E203" s="1" t="s">
        <v>2488</v>
      </c>
      <c r="F203" s="1" t="s">
        <v>51</v>
      </c>
      <c r="G203" s="1" t="s">
        <v>867</v>
      </c>
      <c r="H203" s="1" t="s">
        <v>2801</v>
      </c>
      <c r="I203" s="1" t="s">
        <v>2802</v>
      </c>
      <c r="J203" s="1" t="s">
        <v>2590</v>
      </c>
      <c r="K203" s="1" t="s">
        <v>2474</v>
      </c>
      <c r="L203" s="1" t="s">
        <v>103</v>
      </c>
      <c r="M203" s="1" t="s">
        <v>869</v>
      </c>
      <c r="N203" s="1" t="s">
        <v>88</v>
      </c>
      <c r="O203" s="1" t="s">
        <v>2407</v>
      </c>
      <c r="P203" s="1" t="s">
        <v>2407</v>
      </c>
      <c r="Q203" s="223">
        <v>1</v>
      </c>
      <c r="R203" s="3">
        <v>765272.3</v>
      </c>
      <c r="S203" s="3">
        <v>765272.3</v>
      </c>
      <c r="T203" s="3">
        <v>765272.3</v>
      </c>
      <c r="U203" s="2">
        <v>43944</v>
      </c>
      <c r="V203" s="1" t="s">
        <v>2500</v>
      </c>
      <c r="W203" s="2">
        <v>44926</v>
      </c>
      <c r="X203" s="1" t="s">
        <v>2407</v>
      </c>
      <c r="Y203" s="1" t="s">
        <v>2407</v>
      </c>
      <c r="Z203" s="1" t="s">
        <v>2480</v>
      </c>
      <c r="AA203" s="1" t="s">
        <v>2489</v>
      </c>
      <c r="AB203" s="1" t="s">
        <v>2490</v>
      </c>
      <c r="AC203" s="1" t="s">
        <v>2567</v>
      </c>
      <c r="AD203" s="1" t="s">
        <v>2510</v>
      </c>
      <c r="AE203" s="2">
        <v>43945</v>
      </c>
      <c r="AF203" s="1" t="s">
        <v>2504</v>
      </c>
    </row>
    <row r="204" spans="1:32" x14ac:dyDescent="0.35">
      <c r="A204" t="str">
        <f>Tableau13[[#This Row],[Document d''achat]]&amp;Tableau13[[#This Row],[Poste]]</f>
        <v>450067126610</v>
      </c>
      <c r="B204" s="1" t="s">
        <v>2468</v>
      </c>
      <c r="C204" s="1" t="s">
        <v>97</v>
      </c>
      <c r="D204" s="1" t="s">
        <v>871</v>
      </c>
      <c r="E204" s="1" t="s">
        <v>2488</v>
      </c>
      <c r="F204" s="1" t="s">
        <v>51</v>
      </c>
      <c r="G204" s="1" t="s">
        <v>867</v>
      </c>
      <c r="H204" s="1" t="s">
        <v>2801</v>
      </c>
      <c r="I204" s="1" t="s">
        <v>2803</v>
      </c>
      <c r="J204" s="1" t="s">
        <v>2590</v>
      </c>
      <c r="K204" s="1" t="s">
        <v>2474</v>
      </c>
      <c r="L204" s="1" t="s">
        <v>103</v>
      </c>
      <c r="M204" s="1" t="s">
        <v>872</v>
      </c>
      <c r="N204" s="1" t="s">
        <v>88</v>
      </c>
      <c r="O204" s="1" t="s">
        <v>2407</v>
      </c>
      <c r="P204" s="1" t="s">
        <v>2407</v>
      </c>
      <c r="Q204" s="223">
        <v>1</v>
      </c>
      <c r="R204" s="3">
        <v>3147066.33</v>
      </c>
      <c r="S204" s="3">
        <v>3147066.33</v>
      </c>
      <c r="T204" s="3">
        <v>3147066.33</v>
      </c>
      <c r="U204" s="2">
        <v>43944</v>
      </c>
      <c r="V204" s="1" t="s">
        <v>2500</v>
      </c>
      <c r="W204" s="2">
        <v>44926</v>
      </c>
      <c r="X204" s="1" t="s">
        <v>2407</v>
      </c>
      <c r="Y204" s="1" t="s">
        <v>2407</v>
      </c>
      <c r="Z204" s="1" t="s">
        <v>2480</v>
      </c>
      <c r="AA204" s="1" t="s">
        <v>2489</v>
      </c>
      <c r="AB204" s="1" t="s">
        <v>2490</v>
      </c>
      <c r="AC204" s="1" t="s">
        <v>2567</v>
      </c>
      <c r="AD204" s="1" t="s">
        <v>2510</v>
      </c>
      <c r="AE204" s="2">
        <v>43945</v>
      </c>
      <c r="AF204" s="1" t="s">
        <v>2504</v>
      </c>
    </row>
    <row r="205" spans="1:32" x14ac:dyDescent="0.35">
      <c r="A205" t="str">
        <f>Tableau13[[#This Row],[Document d''achat]]&amp;Tableau13[[#This Row],[Poste]]</f>
        <v>450067127110</v>
      </c>
      <c r="B205" s="1" t="s">
        <v>2468</v>
      </c>
      <c r="C205" s="1" t="s">
        <v>97</v>
      </c>
      <c r="D205" s="1" t="s">
        <v>874</v>
      </c>
      <c r="E205" s="1" t="s">
        <v>2488</v>
      </c>
      <c r="F205" s="1" t="s">
        <v>51</v>
      </c>
      <c r="G205" s="1" t="s">
        <v>867</v>
      </c>
      <c r="H205" s="1" t="s">
        <v>2801</v>
      </c>
      <c r="I205" s="1" t="s">
        <v>2804</v>
      </c>
      <c r="J205" s="1" t="s">
        <v>2590</v>
      </c>
      <c r="K205" s="1" t="s">
        <v>2474</v>
      </c>
      <c r="L205" s="1" t="s">
        <v>103</v>
      </c>
      <c r="M205" s="1" t="s">
        <v>875</v>
      </c>
      <c r="N205" s="1" t="s">
        <v>88</v>
      </c>
      <c r="O205" s="1" t="s">
        <v>2407</v>
      </c>
      <c r="P205" s="1" t="s">
        <v>2407</v>
      </c>
      <c r="Q205" s="223">
        <v>1</v>
      </c>
      <c r="R205" s="3">
        <v>1426902.04</v>
      </c>
      <c r="S205" s="3">
        <v>1426902.04</v>
      </c>
      <c r="T205" s="3">
        <v>1426902.04</v>
      </c>
      <c r="U205" s="2">
        <v>43944</v>
      </c>
      <c r="V205" s="1" t="s">
        <v>2500</v>
      </c>
      <c r="W205" s="2">
        <v>44926</v>
      </c>
      <c r="X205" s="1" t="s">
        <v>2407</v>
      </c>
      <c r="Y205" s="1" t="s">
        <v>2407</v>
      </c>
      <c r="Z205" s="1" t="s">
        <v>2480</v>
      </c>
      <c r="AA205" s="1" t="s">
        <v>2489</v>
      </c>
      <c r="AB205" s="1" t="s">
        <v>2490</v>
      </c>
      <c r="AC205" s="1" t="s">
        <v>2567</v>
      </c>
      <c r="AD205" s="1" t="s">
        <v>2510</v>
      </c>
      <c r="AE205" s="2">
        <v>43945</v>
      </c>
      <c r="AF205" s="1" t="s">
        <v>2504</v>
      </c>
    </row>
    <row r="206" spans="1:32" x14ac:dyDescent="0.35">
      <c r="A206" t="str">
        <f>Tableau13[[#This Row],[Document d''achat]]&amp;Tableau13[[#This Row],[Poste]]</f>
        <v>450067127510</v>
      </c>
      <c r="B206" s="1" t="s">
        <v>2468</v>
      </c>
      <c r="C206" s="1" t="s">
        <v>97</v>
      </c>
      <c r="D206" s="1" t="s">
        <v>877</v>
      </c>
      <c r="E206" s="1" t="s">
        <v>2488</v>
      </c>
      <c r="F206" s="1" t="s">
        <v>51</v>
      </c>
      <c r="G206" s="1" t="s">
        <v>867</v>
      </c>
      <c r="H206" s="1" t="s">
        <v>2801</v>
      </c>
      <c r="I206" s="1" t="s">
        <v>2805</v>
      </c>
      <c r="J206" s="1" t="s">
        <v>2590</v>
      </c>
      <c r="K206" s="1" t="s">
        <v>2474</v>
      </c>
      <c r="L206" s="1" t="s">
        <v>103</v>
      </c>
      <c r="M206" s="1" t="s">
        <v>878</v>
      </c>
      <c r="N206" s="1" t="s">
        <v>88</v>
      </c>
      <c r="O206" s="1" t="s">
        <v>2407</v>
      </c>
      <c r="P206" s="1" t="s">
        <v>2407</v>
      </c>
      <c r="Q206" s="223">
        <v>1</v>
      </c>
      <c r="R206" s="3">
        <v>1448631.3</v>
      </c>
      <c r="S206" s="3">
        <v>1448631.3</v>
      </c>
      <c r="T206" s="3">
        <v>1448631.3</v>
      </c>
      <c r="U206" s="2">
        <v>43944</v>
      </c>
      <c r="V206" s="1" t="s">
        <v>2500</v>
      </c>
      <c r="W206" s="2">
        <v>44926</v>
      </c>
      <c r="X206" s="1" t="s">
        <v>2407</v>
      </c>
      <c r="Y206" s="1" t="s">
        <v>2407</v>
      </c>
      <c r="Z206" s="1" t="s">
        <v>2480</v>
      </c>
      <c r="AA206" s="1" t="s">
        <v>2489</v>
      </c>
      <c r="AB206" s="1" t="s">
        <v>2490</v>
      </c>
      <c r="AC206" s="1" t="s">
        <v>2567</v>
      </c>
      <c r="AD206" s="1" t="s">
        <v>2510</v>
      </c>
      <c r="AE206" s="2">
        <v>43945</v>
      </c>
      <c r="AF206" s="1" t="s">
        <v>2504</v>
      </c>
    </row>
    <row r="207" spans="1:32" x14ac:dyDescent="0.35">
      <c r="A207" t="str">
        <f>Tableau13[[#This Row],[Document d''achat]]&amp;Tableau13[[#This Row],[Poste]]</f>
        <v>450067132210</v>
      </c>
      <c r="B207" s="1" t="s">
        <v>2468</v>
      </c>
      <c r="C207" s="1" t="s">
        <v>97</v>
      </c>
      <c r="D207" s="1" t="s">
        <v>893</v>
      </c>
      <c r="E207" s="1" t="s">
        <v>2488</v>
      </c>
      <c r="F207" s="1" t="s">
        <v>2470</v>
      </c>
      <c r="G207" s="1" t="s">
        <v>892</v>
      </c>
      <c r="H207" s="1" t="s">
        <v>2806</v>
      </c>
      <c r="I207" s="1" t="s">
        <v>2807</v>
      </c>
      <c r="J207" s="1" t="s">
        <v>2473</v>
      </c>
      <c r="K207" s="1" t="s">
        <v>2474</v>
      </c>
      <c r="L207" s="1" t="s">
        <v>51</v>
      </c>
      <c r="M207" s="1" t="s">
        <v>894</v>
      </c>
      <c r="N207" s="1" t="s">
        <v>88</v>
      </c>
      <c r="O207" s="1" t="s">
        <v>2407</v>
      </c>
      <c r="P207" s="1" t="s">
        <v>2407</v>
      </c>
      <c r="Q207" s="223">
        <v>1</v>
      </c>
      <c r="R207" s="3">
        <v>211.21</v>
      </c>
      <c r="S207" s="3">
        <v>211.21</v>
      </c>
      <c r="T207" s="3">
        <v>211.21</v>
      </c>
      <c r="U207" s="2">
        <v>43945</v>
      </c>
      <c r="V207" s="1" t="s">
        <v>2477</v>
      </c>
      <c r="W207" s="2">
        <v>44196</v>
      </c>
      <c r="X207" s="1" t="s">
        <v>2407</v>
      </c>
      <c r="Y207" s="1" t="s">
        <v>2407</v>
      </c>
      <c r="Z207" s="1" t="s">
        <v>2493</v>
      </c>
      <c r="AA207" s="1" t="s">
        <v>2489</v>
      </c>
      <c r="AB207" s="1" t="s">
        <v>2490</v>
      </c>
      <c r="AC207" s="1" t="s">
        <v>2808</v>
      </c>
      <c r="AD207" s="1" t="s">
        <v>2510</v>
      </c>
      <c r="AE207" s="2">
        <v>43945</v>
      </c>
      <c r="AF207" s="1" t="s">
        <v>2484</v>
      </c>
    </row>
    <row r="208" spans="1:32" x14ac:dyDescent="0.35">
      <c r="A208" t="str">
        <f>Tableau13[[#This Row],[Document d''achat]]&amp;Tableau13[[#This Row],[Poste]]</f>
        <v>450067140510</v>
      </c>
      <c r="B208" s="1" t="s">
        <v>2468</v>
      </c>
      <c r="C208" s="1" t="s">
        <v>2809</v>
      </c>
      <c r="D208" s="1" t="s">
        <v>889</v>
      </c>
      <c r="E208" s="1" t="s">
        <v>2488</v>
      </c>
      <c r="F208" s="1" t="s">
        <v>2470</v>
      </c>
      <c r="G208" s="1" t="s">
        <v>371</v>
      </c>
      <c r="H208" s="1" t="s">
        <v>2643</v>
      </c>
      <c r="I208" s="1" t="s">
        <v>2810</v>
      </c>
      <c r="J208" s="1" t="s">
        <v>2473</v>
      </c>
      <c r="K208" s="1" t="s">
        <v>2474</v>
      </c>
      <c r="L208" s="1" t="s">
        <v>51</v>
      </c>
      <c r="M208" s="1" t="s">
        <v>890</v>
      </c>
      <c r="N208" s="1" t="s">
        <v>88</v>
      </c>
      <c r="O208" s="1" t="s">
        <v>2407</v>
      </c>
      <c r="P208" s="1" t="s">
        <v>2407</v>
      </c>
      <c r="Q208" s="223">
        <v>1</v>
      </c>
      <c r="R208" s="3">
        <v>159.6</v>
      </c>
      <c r="S208" s="3">
        <v>159.6</v>
      </c>
      <c r="T208" s="3">
        <v>159.6</v>
      </c>
      <c r="U208" s="2">
        <v>43945</v>
      </c>
      <c r="V208" s="1" t="s">
        <v>2477</v>
      </c>
      <c r="W208" s="2">
        <v>44196</v>
      </c>
      <c r="X208" s="1" t="s">
        <v>2407</v>
      </c>
      <c r="Y208" s="1" t="s">
        <v>2407</v>
      </c>
      <c r="Z208" s="1" t="s">
        <v>2493</v>
      </c>
      <c r="AA208" s="1" t="s">
        <v>2811</v>
      </c>
      <c r="AB208" s="1" t="s">
        <v>2490</v>
      </c>
      <c r="AC208" s="1" t="s">
        <v>2647</v>
      </c>
      <c r="AD208" s="1" t="s">
        <v>2492</v>
      </c>
      <c r="AE208" s="2">
        <v>43948</v>
      </c>
      <c r="AF208" s="1" t="s">
        <v>2484</v>
      </c>
    </row>
    <row r="209" spans="1:32" x14ac:dyDescent="0.35">
      <c r="A209" t="str">
        <f>Tableau13[[#This Row],[Document d''achat]]&amp;Tableau13[[#This Row],[Poste]]</f>
        <v>450067141710</v>
      </c>
      <c r="B209" s="1" t="s">
        <v>2468</v>
      </c>
      <c r="C209" s="1" t="s">
        <v>2539</v>
      </c>
      <c r="D209" s="1" t="s">
        <v>887</v>
      </c>
      <c r="E209" s="1" t="s">
        <v>2488</v>
      </c>
      <c r="F209" s="1" t="s">
        <v>2470</v>
      </c>
      <c r="G209" s="1" t="s">
        <v>886</v>
      </c>
      <c r="H209" s="1" t="s">
        <v>2812</v>
      </c>
      <c r="I209" s="1" t="s">
        <v>2813</v>
      </c>
      <c r="J209" s="1" t="s">
        <v>2473</v>
      </c>
      <c r="K209" s="1" t="s">
        <v>2474</v>
      </c>
      <c r="L209" s="1" t="s">
        <v>103</v>
      </c>
      <c r="M209" s="1" t="s">
        <v>888</v>
      </c>
      <c r="N209" s="1" t="s">
        <v>88</v>
      </c>
      <c r="O209" s="1" t="s">
        <v>2407</v>
      </c>
      <c r="P209" s="1" t="s">
        <v>2407</v>
      </c>
      <c r="Q209" s="223">
        <v>1</v>
      </c>
      <c r="R209" s="3">
        <v>9801.06</v>
      </c>
      <c r="S209" s="3">
        <v>9801.06</v>
      </c>
      <c r="T209" s="3">
        <v>9801.06</v>
      </c>
      <c r="U209" s="2">
        <v>43945</v>
      </c>
      <c r="V209" s="1" t="s">
        <v>2669</v>
      </c>
      <c r="W209" s="2">
        <v>44926</v>
      </c>
      <c r="X209" s="1" t="s">
        <v>2407</v>
      </c>
      <c r="Y209" s="1" t="s">
        <v>2407</v>
      </c>
      <c r="Z209" s="1" t="s">
        <v>2493</v>
      </c>
      <c r="AA209" s="1" t="s">
        <v>2543</v>
      </c>
      <c r="AB209" s="1" t="s">
        <v>2490</v>
      </c>
      <c r="AC209" s="1" t="s">
        <v>2491</v>
      </c>
      <c r="AD209" s="1" t="s">
        <v>2492</v>
      </c>
      <c r="AE209" s="2">
        <v>43976</v>
      </c>
      <c r="AF209" s="1" t="s">
        <v>2582</v>
      </c>
    </row>
    <row r="210" spans="1:32" x14ac:dyDescent="0.35">
      <c r="A210" t="str">
        <f>Tableau13[[#This Row],[Document d''achat]]&amp;Tableau13[[#This Row],[Poste]]</f>
        <v>450067146610</v>
      </c>
      <c r="B210" s="1" t="s">
        <v>2468</v>
      </c>
      <c r="C210" s="1" t="s">
        <v>2539</v>
      </c>
      <c r="D210" s="1" t="s">
        <v>895</v>
      </c>
      <c r="E210" s="1" t="s">
        <v>2488</v>
      </c>
      <c r="F210" s="1" t="s">
        <v>2470</v>
      </c>
      <c r="G210" s="1" t="s">
        <v>454</v>
      </c>
      <c r="H210" s="1" t="s">
        <v>2674</v>
      </c>
      <c r="I210" s="1" t="s">
        <v>2675</v>
      </c>
      <c r="J210" s="1" t="s">
        <v>2473</v>
      </c>
      <c r="K210" s="1" t="s">
        <v>2474</v>
      </c>
      <c r="L210" s="1" t="s">
        <v>51</v>
      </c>
      <c r="M210" s="1" t="s">
        <v>896</v>
      </c>
      <c r="N210" s="1" t="s">
        <v>88</v>
      </c>
      <c r="O210" s="1" t="s">
        <v>2407</v>
      </c>
      <c r="P210" s="1" t="s">
        <v>2407</v>
      </c>
      <c r="Q210" s="223">
        <v>1</v>
      </c>
      <c r="R210" s="3">
        <v>1919.75</v>
      </c>
      <c r="S210" s="3">
        <v>1919.75</v>
      </c>
      <c r="T210" s="3">
        <v>1919.75</v>
      </c>
      <c r="U210" s="2">
        <v>43945</v>
      </c>
      <c r="V210" s="1" t="s">
        <v>2477</v>
      </c>
      <c r="W210" s="2">
        <v>44196</v>
      </c>
      <c r="X210" s="1" t="s">
        <v>2407</v>
      </c>
      <c r="Y210" s="1" t="s">
        <v>2407</v>
      </c>
      <c r="Z210" s="1" t="s">
        <v>2493</v>
      </c>
      <c r="AA210" s="1" t="s">
        <v>2543</v>
      </c>
      <c r="AB210" s="1" t="s">
        <v>2490</v>
      </c>
      <c r="AC210" s="1" t="s">
        <v>2676</v>
      </c>
      <c r="AD210" s="1" t="s">
        <v>2492</v>
      </c>
      <c r="AE210" s="2">
        <v>43948</v>
      </c>
      <c r="AF210" s="1" t="s">
        <v>2484</v>
      </c>
    </row>
    <row r="211" spans="1:32" x14ac:dyDescent="0.35">
      <c r="A211" t="str">
        <f>Tableau13[[#This Row],[Document d''achat]]&amp;Tableau13[[#This Row],[Poste]]</f>
        <v>450067148710</v>
      </c>
      <c r="B211" s="1" t="s">
        <v>2468</v>
      </c>
      <c r="C211" s="1" t="s">
        <v>97</v>
      </c>
      <c r="D211" s="1" t="s">
        <v>939</v>
      </c>
      <c r="E211" s="1" t="s">
        <v>2488</v>
      </c>
      <c r="F211" s="1" t="s">
        <v>51</v>
      </c>
      <c r="G211" s="1" t="s">
        <v>495</v>
      </c>
      <c r="H211" s="1" t="s">
        <v>2686</v>
      </c>
      <c r="I211" s="1" t="s">
        <v>2814</v>
      </c>
      <c r="J211" s="1" t="s">
        <v>2590</v>
      </c>
      <c r="K211" s="1" t="s">
        <v>2474</v>
      </c>
      <c r="L211" s="1" t="s">
        <v>103</v>
      </c>
      <c r="M211" s="1" t="s">
        <v>940</v>
      </c>
      <c r="N211" s="1" t="s">
        <v>88</v>
      </c>
      <c r="O211" s="1" t="s">
        <v>2407</v>
      </c>
      <c r="P211" s="1" t="s">
        <v>2407</v>
      </c>
      <c r="Q211" s="223">
        <v>1</v>
      </c>
      <c r="R211" s="3">
        <v>25410000</v>
      </c>
      <c r="S211" s="3">
        <v>25410000</v>
      </c>
      <c r="T211" s="3">
        <v>25410000</v>
      </c>
      <c r="U211" s="2">
        <v>43948</v>
      </c>
      <c r="V211" s="1" t="s">
        <v>2500</v>
      </c>
      <c r="W211" s="2">
        <v>44926</v>
      </c>
      <c r="X211" s="1" t="s">
        <v>2407</v>
      </c>
      <c r="Y211" s="1" t="s">
        <v>2407</v>
      </c>
      <c r="Z211" s="1" t="s">
        <v>2480</v>
      </c>
      <c r="AA211" s="1" t="s">
        <v>2489</v>
      </c>
      <c r="AB211" s="1" t="s">
        <v>2490</v>
      </c>
      <c r="AC211" s="1" t="s">
        <v>2567</v>
      </c>
      <c r="AD211" s="1" t="s">
        <v>2510</v>
      </c>
      <c r="AE211" s="2">
        <v>43950</v>
      </c>
      <c r="AF211" s="1" t="s">
        <v>2504</v>
      </c>
    </row>
    <row r="212" spans="1:32" x14ac:dyDescent="0.35">
      <c r="A212" t="str">
        <f>Tableau13[[#This Row],[Document d''achat]]&amp;Tableau13[[#This Row],[Poste]]</f>
        <v>450067151610</v>
      </c>
      <c r="B212" s="1" t="s">
        <v>2468</v>
      </c>
      <c r="C212" s="1" t="s">
        <v>97</v>
      </c>
      <c r="D212" s="1" t="s">
        <v>946</v>
      </c>
      <c r="E212" s="1" t="s">
        <v>2488</v>
      </c>
      <c r="F212" s="1" t="s">
        <v>51</v>
      </c>
      <c r="G212" s="1" t="s">
        <v>495</v>
      </c>
      <c r="H212" s="1" t="s">
        <v>2686</v>
      </c>
      <c r="I212" s="1" t="s">
        <v>2815</v>
      </c>
      <c r="J212" s="1" t="s">
        <v>2590</v>
      </c>
      <c r="K212" s="1" t="s">
        <v>2474</v>
      </c>
      <c r="L212" s="1" t="s">
        <v>103</v>
      </c>
      <c r="M212" s="1" t="s">
        <v>947</v>
      </c>
      <c r="N212" s="1" t="s">
        <v>88</v>
      </c>
      <c r="O212" s="1" t="s">
        <v>2407</v>
      </c>
      <c r="P212" s="1" t="s">
        <v>2407</v>
      </c>
      <c r="Q212" s="223">
        <v>1</v>
      </c>
      <c r="R212" s="3">
        <v>82280000</v>
      </c>
      <c r="S212" s="3">
        <v>82280000</v>
      </c>
      <c r="T212" s="3">
        <v>82280000</v>
      </c>
      <c r="U212" s="2">
        <v>43948</v>
      </c>
      <c r="V212" s="1" t="s">
        <v>2500</v>
      </c>
      <c r="W212" s="2">
        <v>44926</v>
      </c>
      <c r="X212" s="1" t="s">
        <v>2407</v>
      </c>
      <c r="Y212" s="1" t="s">
        <v>2407</v>
      </c>
      <c r="Z212" s="1" t="s">
        <v>2480</v>
      </c>
      <c r="AA212" s="1" t="s">
        <v>2489</v>
      </c>
      <c r="AB212" s="1" t="s">
        <v>2490</v>
      </c>
      <c r="AC212" s="1" t="s">
        <v>2567</v>
      </c>
      <c r="AD212" s="1" t="s">
        <v>2510</v>
      </c>
      <c r="AE212" s="2">
        <v>43978</v>
      </c>
      <c r="AF212" s="1" t="s">
        <v>2504</v>
      </c>
    </row>
    <row r="213" spans="1:32" x14ac:dyDescent="0.35">
      <c r="A213" t="str">
        <f>Tableau13[[#This Row],[Document d''achat]]&amp;Tableau13[[#This Row],[Poste]]</f>
        <v>450067154810</v>
      </c>
      <c r="B213" s="1" t="s">
        <v>2468</v>
      </c>
      <c r="C213" s="1" t="s">
        <v>97</v>
      </c>
      <c r="D213" s="1" t="s">
        <v>925</v>
      </c>
      <c r="E213" s="1" t="s">
        <v>2488</v>
      </c>
      <c r="F213" s="1" t="s">
        <v>51</v>
      </c>
      <c r="G213" s="1" t="s">
        <v>924</v>
      </c>
      <c r="H213" s="1" t="s">
        <v>2816</v>
      </c>
      <c r="I213" s="1" t="s">
        <v>2817</v>
      </c>
      <c r="J213" s="1" t="s">
        <v>2473</v>
      </c>
      <c r="K213" s="1" t="s">
        <v>2474</v>
      </c>
      <c r="L213" s="1" t="s">
        <v>103</v>
      </c>
      <c r="M213" s="1" t="s">
        <v>926</v>
      </c>
      <c r="N213" s="1" t="s">
        <v>88</v>
      </c>
      <c r="O213" s="1" t="s">
        <v>2407</v>
      </c>
      <c r="P213" s="1" t="s">
        <v>2407</v>
      </c>
      <c r="Q213" s="223">
        <v>1</v>
      </c>
      <c r="R213" s="3">
        <v>18536.84</v>
      </c>
      <c r="S213" s="3">
        <v>18536.84</v>
      </c>
      <c r="T213" s="3">
        <v>18536.84</v>
      </c>
      <c r="U213" s="2">
        <v>43948</v>
      </c>
      <c r="V213" s="1" t="s">
        <v>2500</v>
      </c>
      <c r="W213" s="2">
        <v>44926</v>
      </c>
      <c r="X213" s="1" t="s">
        <v>2407</v>
      </c>
      <c r="Y213" s="1" t="s">
        <v>2407</v>
      </c>
      <c r="Z213" s="1" t="s">
        <v>2480</v>
      </c>
      <c r="AA213" s="1" t="s">
        <v>2489</v>
      </c>
      <c r="AB213" s="1" t="s">
        <v>2490</v>
      </c>
      <c r="AC213" s="1" t="s">
        <v>2567</v>
      </c>
      <c r="AD213" s="1" t="s">
        <v>2510</v>
      </c>
      <c r="AE213" s="2">
        <v>43950</v>
      </c>
      <c r="AF213" s="1" t="s">
        <v>2504</v>
      </c>
    </row>
    <row r="214" spans="1:32" x14ac:dyDescent="0.35">
      <c r="A214" t="str">
        <f>Tableau13[[#This Row],[Document d''achat]]&amp;Tableau13[[#This Row],[Poste]]</f>
        <v>450067155710</v>
      </c>
      <c r="B214" s="1" t="s">
        <v>2468</v>
      </c>
      <c r="C214" s="1" t="s">
        <v>97</v>
      </c>
      <c r="D214" s="1" t="s">
        <v>911</v>
      </c>
      <c r="E214" s="1" t="s">
        <v>2488</v>
      </c>
      <c r="F214" s="1" t="s">
        <v>51</v>
      </c>
      <c r="G214" s="1" t="s">
        <v>910</v>
      </c>
      <c r="H214" s="1" t="s">
        <v>2818</v>
      </c>
      <c r="I214" s="1" t="s">
        <v>2819</v>
      </c>
      <c r="J214" s="1" t="s">
        <v>2473</v>
      </c>
      <c r="K214" s="1" t="s">
        <v>2474</v>
      </c>
      <c r="L214" s="1" t="s">
        <v>103</v>
      </c>
      <c r="M214" s="1" t="s">
        <v>912</v>
      </c>
      <c r="N214" s="1" t="s">
        <v>88</v>
      </c>
      <c r="O214" s="1" t="s">
        <v>2407</v>
      </c>
      <c r="P214" s="1" t="s">
        <v>2407</v>
      </c>
      <c r="Q214" s="223">
        <v>1</v>
      </c>
      <c r="R214" s="3">
        <v>22128.48</v>
      </c>
      <c r="S214" s="3">
        <v>22128.48</v>
      </c>
      <c r="T214" s="3">
        <v>22128.48</v>
      </c>
      <c r="U214" s="2">
        <v>43948</v>
      </c>
      <c r="V214" s="1" t="s">
        <v>2500</v>
      </c>
      <c r="W214" s="2">
        <v>44926</v>
      </c>
      <c r="X214" s="1" t="s">
        <v>2407</v>
      </c>
      <c r="Y214" s="1" t="s">
        <v>2407</v>
      </c>
      <c r="Z214" s="1" t="s">
        <v>2480</v>
      </c>
      <c r="AA214" s="1" t="s">
        <v>2489</v>
      </c>
      <c r="AB214" s="1" t="s">
        <v>2490</v>
      </c>
      <c r="AC214" s="1" t="s">
        <v>2567</v>
      </c>
      <c r="AD214" s="1" t="s">
        <v>2510</v>
      </c>
      <c r="AE214" s="2">
        <v>43950</v>
      </c>
      <c r="AF214" s="1" t="s">
        <v>2504</v>
      </c>
    </row>
    <row r="215" spans="1:32" x14ac:dyDescent="0.35">
      <c r="A215" t="str">
        <f>Tableau13[[#This Row],[Document d''achat]]&amp;Tableau13[[#This Row],[Poste]]</f>
        <v>450067156410</v>
      </c>
      <c r="B215" s="1" t="s">
        <v>2468</v>
      </c>
      <c r="C215" s="1" t="s">
        <v>97</v>
      </c>
      <c r="D215" s="1" t="s">
        <v>930</v>
      </c>
      <c r="E215" s="1" t="s">
        <v>2488</v>
      </c>
      <c r="F215" s="1" t="s">
        <v>51</v>
      </c>
      <c r="G215" s="1" t="s">
        <v>929</v>
      </c>
      <c r="H215" s="1" t="s">
        <v>2820</v>
      </c>
      <c r="I215" s="1" t="s">
        <v>2821</v>
      </c>
      <c r="J215" s="1" t="s">
        <v>2590</v>
      </c>
      <c r="K215" s="1" t="s">
        <v>2474</v>
      </c>
      <c r="L215" s="1" t="s">
        <v>103</v>
      </c>
      <c r="M215" s="1" t="s">
        <v>931</v>
      </c>
      <c r="N215" s="1" t="s">
        <v>88</v>
      </c>
      <c r="O215" s="1" t="s">
        <v>2407</v>
      </c>
      <c r="P215" s="1" t="s">
        <v>2407</v>
      </c>
      <c r="Q215" s="223">
        <v>1</v>
      </c>
      <c r="R215" s="3">
        <v>62137.2</v>
      </c>
      <c r="S215" s="3">
        <v>62137.2</v>
      </c>
      <c r="T215" s="3">
        <v>62137.2</v>
      </c>
      <c r="U215" s="2">
        <v>43948</v>
      </c>
      <c r="V215" s="1" t="s">
        <v>2500</v>
      </c>
      <c r="W215" s="2">
        <v>44926</v>
      </c>
      <c r="X215" s="1" t="s">
        <v>2407</v>
      </c>
      <c r="Y215" s="1" t="s">
        <v>2407</v>
      </c>
      <c r="Z215" s="1" t="s">
        <v>2480</v>
      </c>
      <c r="AA215" s="1" t="s">
        <v>2489</v>
      </c>
      <c r="AB215" s="1" t="s">
        <v>2490</v>
      </c>
      <c r="AC215" s="1" t="s">
        <v>2567</v>
      </c>
      <c r="AD215" s="1" t="s">
        <v>2510</v>
      </c>
      <c r="AE215" s="2">
        <v>43950</v>
      </c>
      <c r="AF215" s="1" t="s">
        <v>2504</v>
      </c>
    </row>
    <row r="216" spans="1:32" x14ac:dyDescent="0.35">
      <c r="A216" t="str">
        <f>Tableau13[[#This Row],[Document d''achat]]&amp;Tableau13[[#This Row],[Poste]]</f>
        <v>450067157010</v>
      </c>
      <c r="B216" s="1" t="s">
        <v>2468</v>
      </c>
      <c r="C216" s="1" t="s">
        <v>97</v>
      </c>
      <c r="D216" s="1" t="s">
        <v>956</v>
      </c>
      <c r="E216" s="1" t="s">
        <v>2488</v>
      </c>
      <c r="F216" s="1" t="s">
        <v>51</v>
      </c>
      <c r="G216" s="1" t="s">
        <v>955</v>
      </c>
      <c r="H216" s="1" t="s">
        <v>2822</v>
      </c>
      <c r="I216" s="1" t="s">
        <v>2823</v>
      </c>
      <c r="J216" s="1" t="s">
        <v>2590</v>
      </c>
      <c r="K216" s="1" t="s">
        <v>2474</v>
      </c>
      <c r="L216" s="1" t="s">
        <v>103</v>
      </c>
      <c r="M216" s="1" t="s">
        <v>794</v>
      </c>
      <c r="N216" s="1" t="s">
        <v>88</v>
      </c>
      <c r="O216" s="1" t="s">
        <v>2407</v>
      </c>
      <c r="P216" s="1" t="s">
        <v>2407</v>
      </c>
      <c r="Q216" s="223">
        <v>1</v>
      </c>
      <c r="R216" s="3">
        <v>519443.93</v>
      </c>
      <c r="S216" s="3">
        <v>519443.93</v>
      </c>
      <c r="T216" s="3">
        <v>519443.93</v>
      </c>
      <c r="U216" s="2">
        <v>43948</v>
      </c>
      <c r="V216" s="1" t="s">
        <v>2500</v>
      </c>
      <c r="W216" s="2">
        <v>44926</v>
      </c>
      <c r="X216" s="1" t="s">
        <v>2407</v>
      </c>
      <c r="Y216" s="1" t="s">
        <v>2407</v>
      </c>
      <c r="Z216" s="1" t="s">
        <v>2480</v>
      </c>
      <c r="AA216" s="1" t="s">
        <v>2489</v>
      </c>
      <c r="AB216" s="1" t="s">
        <v>2490</v>
      </c>
      <c r="AC216" s="1" t="s">
        <v>2567</v>
      </c>
      <c r="AD216" s="1" t="s">
        <v>2510</v>
      </c>
      <c r="AE216" s="2">
        <v>43950</v>
      </c>
      <c r="AF216" s="1" t="s">
        <v>2504</v>
      </c>
    </row>
    <row r="217" spans="1:32" x14ac:dyDescent="0.35">
      <c r="A217" t="str">
        <f>Tableau13[[#This Row],[Document d''achat]]&amp;Tableau13[[#This Row],[Poste]]</f>
        <v>450067158010</v>
      </c>
      <c r="B217" s="1" t="s">
        <v>2468</v>
      </c>
      <c r="C217" s="1" t="s">
        <v>97</v>
      </c>
      <c r="D217" s="1" t="s">
        <v>920</v>
      </c>
      <c r="E217" s="1" t="s">
        <v>2488</v>
      </c>
      <c r="F217" s="1" t="s">
        <v>51</v>
      </c>
      <c r="G217" s="1" t="s">
        <v>919</v>
      </c>
      <c r="H217" s="1" t="s">
        <v>2824</v>
      </c>
      <c r="I217" s="1" t="s">
        <v>2825</v>
      </c>
      <c r="J217" s="1" t="s">
        <v>2590</v>
      </c>
      <c r="K217" s="1" t="s">
        <v>2474</v>
      </c>
      <c r="L217" s="1" t="s">
        <v>103</v>
      </c>
      <c r="M217" s="1" t="s">
        <v>921</v>
      </c>
      <c r="N217" s="1" t="s">
        <v>88</v>
      </c>
      <c r="O217" s="1" t="s">
        <v>2407</v>
      </c>
      <c r="P217" s="1" t="s">
        <v>2407</v>
      </c>
      <c r="Q217" s="223">
        <v>1</v>
      </c>
      <c r="R217" s="3">
        <v>72418.5</v>
      </c>
      <c r="S217" s="3">
        <v>72418.5</v>
      </c>
      <c r="T217" s="3">
        <v>72418.5</v>
      </c>
      <c r="U217" s="2">
        <v>43948</v>
      </c>
      <c r="V217" s="1" t="s">
        <v>2500</v>
      </c>
      <c r="W217" s="2">
        <v>44926</v>
      </c>
      <c r="X217" s="1" t="s">
        <v>2407</v>
      </c>
      <c r="Y217" s="1" t="s">
        <v>2407</v>
      </c>
      <c r="Z217" s="1" t="s">
        <v>2480</v>
      </c>
      <c r="AA217" s="1" t="s">
        <v>2489</v>
      </c>
      <c r="AB217" s="1" t="s">
        <v>2490</v>
      </c>
      <c r="AC217" s="1" t="s">
        <v>2567</v>
      </c>
      <c r="AD217" s="1" t="s">
        <v>2510</v>
      </c>
      <c r="AE217" s="2">
        <v>43950</v>
      </c>
      <c r="AF217" s="1" t="s">
        <v>2504</v>
      </c>
    </row>
    <row r="218" spans="1:32" x14ac:dyDescent="0.35">
      <c r="A218" t="str">
        <f>Tableau13[[#This Row],[Document d''achat]]&amp;Tableau13[[#This Row],[Poste]]</f>
        <v>450067158610</v>
      </c>
      <c r="B218" s="1" t="s">
        <v>2468</v>
      </c>
      <c r="C218" s="1" t="s">
        <v>97</v>
      </c>
      <c r="D218" s="1" t="s">
        <v>936</v>
      </c>
      <c r="E218" s="1" t="s">
        <v>2488</v>
      </c>
      <c r="F218" s="1" t="s">
        <v>51</v>
      </c>
      <c r="G218" s="1" t="s">
        <v>935</v>
      </c>
      <c r="H218" s="1" t="s">
        <v>2826</v>
      </c>
      <c r="I218" s="1" t="s">
        <v>2827</v>
      </c>
      <c r="J218" s="1" t="s">
        <v>2590</v>
      </c>
      <c r="K218" s="1" t="s">
        <v>2474</v>
      </c>
      <c r="L218" s="1" t="s">
        <v>103</v>
      </c>
      <c r="M218" s="1" t="s">
        <v>937</v>
      </c>
      <c r="N218" s="1" t="s">
        <v>88</v>
      </c>
      <c r="O218" s="1" t="s">
        <v>2407</v>
      </c>
      <c r="P218" s="1" t="s">
        <v>2407</v>
      </c>
      <c r="Q218" s="223">
        <v>1</v>
      </c>
      <c r="R218" s="3">
        <v>221361.02</v>
      </c>
      <c r="S218" s="3">
        <v>221361.02</v>
      </c>
      <c r="T218" s="3">
        <v>221361.02</v>
      </c>
      <c r="U218" s="2">
        <v>43948</v>
      </c>
      <c r="V218" s="1" t="s">
        <v>2500</v>
      </c>
      <c r="W218" s="2">
        <v>44926</v>
      </c>
      <c r="X218" s="1" t="s">
        <v>2407</v>
      </c>
      <c r="Y218" s="1" t="s">
        <v>2407</v>
      </c>
      <c r="Z218" s="1" t="s">
        <v>2480</v>
      </c>
      <c r="AA218" s="1" t="s">
        <v>2489</v>
      </c>
      <c r="AB218" s="1" t="s">
        <v>2490</v>
      </c>
      <c r="AC218" s="1" t="s">
        <v>2567</v>
      </c>
      <c r="AD218" s="1" t="s">
        <v>2510</v>
      </c>
      <c r="AE218" s="2">
        <v>43950</v>
      </c>
      <c r="AF218" s="1" t="s">
        <v>2504</v>
      </c>
    </row>
    <row r="219" spans="1:32" x14ac:dyDescent="0.35">
      <c r="A219" t="str">
        <f>Tableau13[[#This Row],[Document d''achat]]&amp;Tableau13[[#This Row],[Poste]]</f>
        <v>450067163910</v>
      </c>
      <c r="B219" s="1" t="s">
        <v>2468</v>
      </c>
      <c r="C219" s="1" t="s">
        <v>97</v>
      </c>
      <c r="D219" s="1" t="s">
        <v>916</v>
      </c>
      <c r="E219" s="1" t="s">
        <v>2488</v>
      </c>
      <c r="F219" s="1" t="s">
        <v>51</v>
      </c>
      <c r="G219" s="1" t="s">
        <v>915</v>
      </c>
      <c r="H219" s="1" t="s">
        <v>2828</v>
      </c>
      <c r="I219" s="1" t="s">
        <v>2829</v>
      </c>
      <c r="J219" s="1" t="s">
        <v>2590</v>
      </c>
      <c r="K219" s="1" t="s">
        <v>2474</v>
      </c>
      <c r="L219" s="1" t="s">
        <v>103</v>
      </c>
      <c r="M219" s="1" t="s">
        <v>818</v>
      </c>
      <c r="N219" s="1" t="s">
        <v>88</v>
      </c>
      <c r="O219" s="1" t="s">
        <v>2407</v>
      </c>
      <c r="P219" s="1" t="s">
        <v>2407</v>
      </c>
      <c r="Q219" s="223">
        <v>1</v>
      </c>
      <c r="R219" s="3">
        <v>3193190</v>
      </c>
      <c r="S219" s="3">
        <v>3193190</v>
      </c>
      <c r="T219" s="3">
        <v>3193190</v>
      </c>
      <c r="U219" s="2">
        <v>43948</v>
      </c>
      <c r="V219" s="1" t="s">
        <v>2500</v>
      </c>
      <c r="W219" s="2">
        <v>44926</v>
      </c>
      <c r="X219" s="1" t="s">
        <v>2407</v>
      </c>
      <c r="Y219" s="1" t="s">
        <v>2407</v>
      </c>
      <c r="Z219" s="1" t="s">
        <v>2480</v>
      </c>
      <c r="AA219" s="1" t="s">
        <v>2489</v>
      </c>
      <c r="AB219" s="1" t="s">
        <v>2490</v>
      </c>
      <c r="AC219" s="1" t="s">
        <v>2567</v>
      </c>
      <c r="AD219" s="1" t="s">
        <v>2510</v>
      </c>
      <c r="AE219" s="2">
        <v>43950</v>
      </c>
      <c r="AF219" s="1" t="s">
        <v>2504</v>
      </c>
    </row>
    <row r="220" spans="1:32" x14ac:dyDescent="0.35">
      <c r="A220" t="str">
        <f>Tableau13[[#This Row],[Document d''achat]]&amp;Tableau13[[#This Row],[Poste]]</f>
        <v>450067164710</v>
      </c>
      <c r="B220" s="1" t="s">
        <v>2468</v>
      </c>
      <c r="C220" s="1" t="s">
        <v>97</v>
      </c>
      <c r="D220" s="1" t="s">
        <v>968</v>
      </c>
      <c r="E220" s="1" t="s">
        <v>2488</v>
      </c>
      <c r="F220" s="1" t="s">
        <v>51</v>
      </c>
      <c r="G220" s="1" t="s">
        <v>967</v>
      </c>
      <c r="H220" s="1" t="s">
        <v>2830</v>
      </c>
      <c r="I220" s="1" t="s">
        <v>2831</v>
      </c>
      <c r="J220" s="1" t="s">
        <v>2590</v>
      </c>
      <c r="K220" s="1" t="s">
        <v>2474</v>
      </c>
      <c r="L220" s="1" t="s">
        <v>103</v>
      </c>
      <c r="M220" s="1" t="s">
        <v>818</v>
      </c>
      <c r="N220" s="1" t="s">
        <v>88</v>
      </c>
      <c r="O220" s="1" t="s">
        <v>2407</v>
      </c>
      <c r="P220" s="1" t="s">
        <v>2407</v>
      </c>
      <c r="Q220" s="223">
        <v>1</v>
      </c>
      <c r="R220" s="3">
        <v>400000</v>
      </c>
      <c r="S220" s="3">
        <v>400000</v>
      </c>
      <c r="T220" s="3">
        <v>400000</v>
      </c>
      <c r="U220" s="2">
        <v>43948</v>
      </c>
      <c r="V220" s="1" t="s">
        <v>2500</v>
      </c>
      <c r="W220" s="2">
        <v>44926</v>
      </c>
      <c r="X220" s="1" t="s">
        <v>2407</v>
      </c>
      <c r="Y220" s="1" t="s">
        <v>2407</v>
      </c>
      <c r="Z220" s="1" t="s">
        <v>2480</v>
      </c>
      <c r="AA220" s="1" t="s">
        <v>2489</v>
      </c>
      <c r="AB220" s="1" t="s">
        <v>2490</v>
      </c>
      <c r="AC220" s="1" t="s">
        <v>2567</v>
      </c>
      <c r="AD220" s="1" t="s">
        <v>2510</v>
      </c>
      <c r="AE220" s="2">
        <v>43950</v>
      </c>
      <c r="AF220" s="1" t="s">
        <v>2504</v>
      </c>
    </row>
    <row r="221" spans="1:32" x14ac:dyDescent="0.35">
      <c r="A221" t="str">
        <f>Tableau13[[#This Row],[Document d''achat]]&amp;Tableau13[[#This Row],[Poste]]</f>
        <v>450067165110</v>
      </c>
      <c r="B221" s="1" t="s">
        <v>2468</v>
      </c>
      <c r="C221" s="1" t="s">
        <v>97</v>
      </c>
      <c r="D221" s="1" t="s">
        <v>964</v>
      </c>
      <c r="E221" s="1" t="s">
        <v>2488</v>
      </c>
      <c r="F221" s="1" t="s">
        <v>51</v>
      </c>
      <c r="G221" s="1" t="s">
        <v>963</v>
      </c>
      <c r="H221" s="1" t="s">
        <v>2832</v>
      </c>
      <c r="I221" s="1" t="s">
        <v>2833</v>
      </c>
      <c r="J221" s="1" t="s">
        <v>2590</v>
      </c>
      <c r="K221" s="1" t="s">
        <v>2474</v>
      </c>
      <c r="L221" s="1" t="s">
        <v>103</v>
      </c>
      <c r="M221" s="1" t="s">
        <v>818</v>
      </c>
      <c r="N221" s="1" t="s">
        <v>88</v>
      </c>
      <c r="O221" s="1" t="s">
        <v>2407</v>
      </c>
      <c r="P221" s="1" t="s">
        <v>2407</v>
      </c>
      <c r="Q221" s="223">
        <v>1</v>
      </c>
      <c r="R221" s="3">
        <v>3100000</v>
      </c>
      <c r="S221" s="3">
        <v>3100000</v>
      </c>
      <c r="T221" s="3">
        <v>3100000</v>
      </c>
      <c r="U221" s="2">
        <v>43948</v>
      </c>
      <c r="V221" s="1" t="s">
        <v>2500</v>
      </c>
      <c r="W221" s="2">
        <v>44926</v>
      </c>
      <c r="X221" s="1" t="s">
        <v>2407</v>
      </c>
      <c r="Y221" s="1" t="s">
        <v>2407</v>
      </c>
      <c r="Z221" s="1" t="s">
        <v>2480</v>
      </c>
      <c r="AA221" s="1" t="s">
        <v>2489</v>
      </c>
      <c r="AB221" s="1" t="s">
        <v>2490</v>
      </c>
      <c r="AC221" s="1" t="s">
        <v>2567</v>
      </c>
      <c r="AD221" s="1" t="s">
        <v>2510</v>
      </c>
      <c r="AE221" s="2">
        <v>43950</v>
      </c>
      <c r="AF221" s="1" t="s">
        <v>2504</v>
      </c>
    </row>
    <row r="222" spans="1:32" x14ac:dyDescent="0.35">
      <c r="A222" t="str">
        <f>Tableau13[[#This Row],[Document d''achat]]&amp;Tableau13[[#This Row],[Poste]]</f>
        <v>450067165710</v>
      </c>
      <c r="B222" s="1" t="s">
        <v>2468</v>
      </c>
      <c r="C222" s="1" t="s">
        <v>97</v>
      </c>
      <c r="D222" s="1" t="s">
        <v>960</v>
      </c>
      <c r="E222" s="1" t="s">
        <v>2488</v>
      </c>
      <c r="F222" s="1" t="s">
        <v>51</v>
      </c>
      <c r="G222" s="1" t="s">
        <v>959</v>
      </c>
      <c r="H222" s="1" t="s">
        <v>2834</v>
      </c>
      <c r="I222" s="1" t="s">
        <v>2835</v>
      </c>
      <c r="J222" s="1" t="s">
        <v>2590</v>
      </c>
      <c r="K222" s="1" t="s">
        <v>2474</v>
      </c>
      <c r="L222" s="1" t="s">
        <v>103</v>
      </c>
      <c r="M222" s="1" t="s">
        <v>952</v>
      </c>
      <c r="N222" s="1" t="s">
        <v>88</v>
      </c>
      <c r="O222" s="1" t="s">
        <v>2407</v>
      </c>
      <c r="P222" s="1" t="s">
        <v>2407</v>
      </c>
      <c r="Q222" s="223">
        <v>1</v>
      </c>
      <c r="R222" s="3">
        <v>736000</v>
      </c>
      <c r="S222" s="3">
        <v>736000</v>
      </c>
      <c r="T222" s="3">
        <v>736000</v>
      </c>
      <c r="U222" s="2">
        <v>43948</v>
      </c>
      <c r="V222" s="1" t="s">
        <v>2500</v>
      </c>
      <c r="W222" s="2">
        <v>44926</v>
      </c>
      <c r="X222" s="1" t="s">
        <v>2407</v>
      </c>
      <c r="Y222" s="1" t="s">
        <v>2407</v>
      </c>
      <c r="Z222" s="1" t="s">
        <v>2480</v>
      </c>
      <c r="AA222" s="1" t="s">
        <v>2489</v>
      </c>
      <c r="AB222" s="1" t="s">
        <v>2490</v>
      </c>
      <c r="AC222" s="1" t="s">
        <v>2567</v>
      </c>
      <c r="AD222" s="1" t="s">
        <v>2510</v>
      </c>
      <c r="AE222" s="2">
        <v>43950</v>
      </c>
      <c r="AF222" s="1" t="s">
        <v>2504</v>
      </c>
    </row>
    <row r="223" spans="1:32" x14ac:dyDescent="0.35">
      <c r="A223" t="str">
        <f>Tableau13[[#This Row],[Document d''achat]]&amp;Tableau13[[#This Row],[Poste]]</f>
        <v>450067166010</v>
      </c>
      <c r="B223" s="1" t="s">
        <v>2468</v>
      </c>
      <c r="C223" s="1" t="s">
        <v>97</v>
      </c>
      <c r="D223" s="1" t="s">
        <v>900</v>
      </c>
      <c r="E223" s="1" t="s">
        <v>2488</v>
      </c>
      <c r="F223" s="1" t="s">
        <v>51</v>
      </c>
      <c r="G223" s="1" t="s">
        <v>899</v>
      </c>
      <c r="H223" s="1" t="s">
        <v>2836</v>
      </c>
      <c r="I223" s="1" t="s">
        <v>2837</v>
      </c>
      <c r="J223" s="1" t="s">
        <v>2590</v>
      </c>
      <c r="K223" s="1" t="s">
        <v>2474</v>
      </c>
      <c r="L223" s="1" t="s">
        <v>103</v>
      </c>
      <c r="M223" s="1" t="s">
        <v>901</v>
      </c>
      <c r="N223" s="1" t="s">
        <v>88</v>
      </c>
      <c r="O223" s="1" t="s">
        <v>2407</v>
      </c>
      <c r="P223" s="1" t="s">
        <v>2407</v>
      </c>
      <c r="Q223" s="223">
        <v>1</v>
      </c>
      <c r="R223" s="3">
        <v>257943.81</v>
      </c>
      <c r="S223" s="3">
        <v>257943.81</v>
      </c>
      <c r="T223" s="3">
        <v>257943.81</v>
      </c>
      <c r="U223" s="2">
        <v>43948</v>
      </c>
      <c r="V223" s="1" t="s">
        <v>2500</v>
      </c>
      <c r="W223" s="2">
        <v>44926</v>
      </c>
      <c r="X223" s="1" t="s">
        <v>2407</v>
      </c>
      <c r="Y223" s="1" t="s">
        <v>2407</v>
      </c>
      <c r="Z223" s="1" t="s">
        <v>2480</v>
      </c>
      <c r="AA223" s="1" t="s">
        <v>2489</v>
      </c>
      <c r="AB223" s="1" t="s">
        <v>2490</v>
      </c>
      <c r="AC223" s="1" t="s">
        <v>2567</v>
      </c>
      <c r="AD223" s="1" t="s">
        <v>2510</v>
      </c>
      <c r="AE223" s="2">
        <v>43950</v>
      </c>
      <c r="AF223" s="1" t="s">
        <v>2504</v>
      </c>
    </row>
    <row r="224" spans="1:32" x14ac:dyDescent="0.35">
      <c r="A224" t="str">
        <f>Tableau13[[#This Row],[Document d''achat]]&amp;Tableau13[[#This Row],[Poste]]</f>
        <v>450067167410</v>
      </c>
      <c r="B224" s="1" t="s">
        <v>2468</v>
      </c>
      <c r="C224" s="1" t="s">
        <v>97</v>
      </c>
      <c r="D224" s="1" t="s">
        <v>951</v>
      </c>
      <c r="E224" s="1" t="s">
        <v>2488</v>
      </c>
      <c r="F224" s="1" t="s">
        <v>51</v>
      </c>
      <c r="G224" s="1" t="s">
        <v>950</v>
      </c>
      <c r="H224" s="1" t="s">
        <v>2838</v>
      </c>
      <c r="I224" s="1" t="s">
        <v>2839</v>
      </c>
      <c r="J224" s="1" t="s">
        <v>2590</v>
      </c>
      <c r="K224" s="1" t="s">
        <v>2474</v>
      </c>
      <c r="L224" s="1" t="s">
        <v>103</v>
      </c>
      <c r="M224" s="1" t="s">
        <v>952</v>
      </c>
      <c r="N224" s="1" t="s">
        <v>88</v>
      </c>
      <c r="O224" s="1" t="s">
        <v>2407</v>
      </c>
      <c r="P224" s="1" t="s">
        <v>2407</v>
      </c>
      <c r="Q224" s="223">
        <v>1</v>
      </c>
      <c r="R224" s="3">
        <v>998250</v>
      </c>
      <c r="S224" s="3">
        <v>998250</v>
      </c>
      <c r="T224" s="3">
        <v>998250</v>
      </c>
      <c r="U224" s="2">
        <v>43948</v>
      </c>
      <c r="V224" s="1" t="s">
        <v>2500</v>
      </c>
      <c r="W224" s="2">
        <v>44926</v>
      </c>
      <c r="X224" s="1" t="s">
        <v>2407</v>
      </c>
      <c r="Y224" s="1" t="s">
        <v>2407</v>
      </c>
      <c r="Z224" s="1" t="s">
        <v>2480</v>
      </c>
      <c r="AA224" s="1" t="s">
        <v>2489</v>
      </c>
      <c r="AB224" s="1" t="s">
        <v>2490</v>
      </c>
      <c r="AC224" s="1" t="s">
        <v>2567</v>
      </c>
      <c r="AD224" s="1" t="s">
        <v>2510</v>
      </c>
      <c r="AE224" s="2">
        <v>43950</v>
      </c>
      <c r="AF224" s="1" t="s">
        <v>2504</v>
      </c>
    </row>
    <row r="225" spans="1:32" x14ac:dyDescent="0.35">
      <c r="A225" t="str">
        <f>Tableau13[[#This Row],[Document d''achat]]&amp;Tableau13[[#This Row],[Poste]]</f>
        <v>450067167910</v>
      </c>
      <c r="B225" s="1" t="s">
        <v>2522</v>
      </c>
      <c r="C225" s="1" t="s">
        <v>60</v>
      </c>
      <c r="D225" s="1" t="s">
        <v>2292</v>
      </c>
      <c r="E225" s="1" t="s">
        <v>2488</v>
      </c>
      <c r="F225" s="1" t="s">
        <v>51</v>
      </c>
      <c r="G225" s="1" t="s">
        <v>1400</v>
      </c>
      <c r="H225" s="1" t="s">
        <v>2840</v>
      </c>
      <c r="I225" s="1" t="s">
        <v>2841</v>
      </c>
      <c r="J225" s="1" t="s">
        <v>2548</v>
      </c>
      <c r="K225" s="1" t="s">
        <v>2474</v>
      </c>
      <c r="L225" s="1" t="s">
        <v>103</v>
      </c>
      <c r="M225" s="1" t="s">
        <v>2293</v>
      </c>
      <c r="N225" s="1" t="s">
        <v>88</v>
      </c>
      <c r="O225" s="1" t="s">
        <v>2407</v>
      </c>
      <c r="P225" s="1" t="s">
        <v>2407</v>
      </c>
      <c r="Q225" s="223">
        <v>1</v>
      </c>
      <c r="R225" s="3">
        <v>29894.400000000001</v>
      </c>
      <c r="S225" s="3">
        <v>29894.400000000001</v>
      </c>
      <c r="T225" s="3">
        <v>29894.400000000001</v>
      </c>
      <c r="U225" s="2">
        <v>43948</v>
      </c>
      <c r="V225" s="1" t="s">
        <v>2550</v>
      </c>
      <c r="W225" s="2">
        <v>44926</v>
      </c>
      <c r="X225" s="1" t="s">
        <v>2407</v>
      </c>
      <c r="Y225" s="1" t="s">
        <v>2407</v>
      </c>
      <c r="Z225" s="1" t="s">
        <v>2493</v>
      </c>
      <c r="AA225" s="1" t="s">
        <v>2634</v>
      </c>
      <c r="AB225" s="1" t="s">
        <v>2490</v>
      </c>
      <c r="AC225" s="1" t="s">
        <v>2842</v>
      </c>
      <c r="AD225" s="1" t="s">
        <v>2483</v>
      </c>
      <c r="AE225" s="2">
        <v>44162</v>
      </c>
      <c r="AF225" s="1" t="s">
        <v>2504</v>
      </c>
    </row>
    <row r="226" spans="1:32" x14ac:dyDescent="0.35">
      <c r="A226" t="str">
        <f>Tableau13[[#This Row],[Document d''achat]]&amp;Tableau13[[#This Row],[Poste]]</f>
        <v>450067169510</v>
      </c>
      <c r="B226" s="1" t="s">
        <v>2468</v>
      </c>
      <c r="C226" s="1" t="s">
        <v>97</v>
      </c>
      <c r="D226" s="1" t="s">
        <v>986</v>
      </c>
      <c r="E226" s="1" t="s">
        <v>2488</v>
      </c>
      <c r="F226" s="1" t="s">
        <v>2470</v>
      </c>
      <c r="G226" s="1" t="s">
        <v>985</v>
      </c>
      <c r="H226" s="1" t="s">
        <v>2843</v>
      </c>
      <c r="I226" s="1" t="s">
        <v>2844</v>
      </c>
      <c r="J226" s="1" t="s">
        <v>2580</v>
      </c>
      <c r="K226" s="1" t="s">
        <v>2474</v>
      </c>
      <c r="L226" s="1" t="s">
        <v>103</v>
      </c>
      <c r="M226" s="1" t="s">
        <v>987</v>
      </c>
      <c r="N226" s="1" t="s">
        <v>88</v>
      </c>
      <c r="O226" s="1" t="s">
        <v>2407</v>
      </c>
      <c r="P226" s="1" t="s">
        <v>2407</v>
      </c>
      <c r="Q226" s="223">
        <v>1</v>
      </c>
      <c r="R226" s="3">
        <v>10900</v>
      </c>
      <c r="S226" s="3">
        <v>10900</v>
      </c>
      <c r="T226" s="3">
        <v>10900</v>
      </c>
      <c r="U226" s="2">
        <v>43949</v>
      </c>
      <c r="V226" s="1" t="s">
        <v>2500</v>
      </c>
      <c r="W226" s="2">
        <v>44196</v>
      </c>
      <c r="X226" s="1" t="s">
        <v>2407</v>
      </c>
      <c r="Y226" s="1" t="s">
        <v>2407</v>
      </c>
      <c r="Z226" s="1" t="s">
        <v>2493</v>
      </c>
      <c r="AA226" s="1" t="s">
        <v>2489</v>
      </c>
      <c r="AB226" s="1" t="s">
        <v>2490</v>
      </c>
      <c r="AC226" s="1" t="s">
        <v>2581</v>
      </c>
      <c r="AD226" s="1" t="s">
        <v>2510</v>
      </c>
      <c r="AE226" s="2">
        <v>44014</v>
      </c>
      <c r="AF226" s="1" t="s">
        <v>2504</v>
      </c>
    </row>
    <row r="227" spans="1:32" x14ac:dyDescent="0.35">
      <c r="A227" t="str">
        <f>Tableau13[[#This Row],[Document d''achat]]&amp;Tableau13[[#This Row],[Poste]]</f>
        <v>450067169520</v>
      </c>
      <c r="B227" s="1" t="s">
        <v>2468</v>
      </c>
      <c r="C227" s="1" t="s">
        <v>97</v>
      </c>
      <c r="D227" s="1" t="s">
        <v>986</v>
      </c>
      <c r="E227" s="1" t="s">
        <v>2488</v>
      </c>
      <c r="F227" s="1" t="s">
        <v>2470</v>
      </c>
      <c r="G227" s="1" t="s">
        <v>985</v>
      </c>
      <c r="H227" s="1" t="s">
        <v>2843</v>
      </c>
      <c r="I227" s="1" t="s">
        <v>2844</v>
      </c>
      <c r="J227" s="1" t="s">
        <v>2580</v>
      </c>
      <c r="K227" s="1" t="s">
        <v>2474</v>
      </c>
      <c r="L227" s="1" t="s">
        <v>103</v>
      </c>
      <c r="M227" s="1" t="s">
        <v>988</v>
      </c>
      <c r="N227" s="1" t="s">
        <v>217</v>
      </c>
      <c r="O227" s="1" t="s">
        <v>2407</v>
      </c>
      <c r="P227" s="1" t="s">
        <v>2407</v>
      </c>
      <c r="Q227" s="223">
        <v>1</v>
      </c>
      <c r="R227" s="3">
        <v>12450.9</v>
      </c>
      <c r="S227" s="3">
        <v>12450.9</v>
      </c>
      <c r="T227" s="3">
        <v>12450.9</v>
      </c>
      <c r="U227" s="2">
        <v>43949</v>
      </c>
      <c r="V227" s="1" t="s">
        <v>2500</v>
      </c>
      <c r="W227" s="2">
        <v>44196</v>
      </c>
      <c r="X227" s="1" t="s">
        <v>2407</v>
      </c>
      <c r="Y227" s="1" t="s">
        <v>2407</v>
      </c>
      <c r="Z227" s="1" t="s">
        <v>2493</v>
      </c>
      <c r="AA227" s="1" t="s">
        <v>2489</v>
      </c>
      <c r="AB227" s="1" t="s">
        <v>2490</v>
      </c>
      <c r="AC227" s="1" t="s">
        <v>2581</v>
      </c>
      <c r="AD227" s="1" t="s">
        <v>2510</v>
      </c>
      <c r="AE227" s="2">
        <v>44014</v>
      </c>
      <c r="AF227" s="1" t="s">
        <v>2504</v>
      </c>
    </row>
    <row r="228" spans="1:32" x14ac:dyDescent="0.35">
      <c r="A228" t="str">
        <f>Tableau13[[#This Row],[Document d''achat]]&amp;Tableau13[[#This Row],[Poste]]</f>
        <v>450067169530</v>
      </c>
      <c r="B228" s="1" t="s">
        <v>2468</v>
      </c>
      <c r="C228" s="1" t="s">
        <v>97</v>
      </c>
      <c r="D228" s="1" t="s">
        <v>986</v>
      </c>
      <c r="E228" s="1" t="s">
        <v>2488</v>
      </c>
      <c r="F228" s="1" t="s">
        <v>2470</v>
      </c>
      <c r="G228" s="1" t="s">
        <v>985</v>
      </c>
      <c r="H228" s="1" t="s">
        <v>2843</v>
      </c>
      <c r="I228" s="1" t="s">
        <v>2844</v>
      </c>
      <c r="J228" s="1" t="s">
        <v>2580</v>
      </c>
      <c r="K228" s="1" t="s">
        <v>2474</v>
      </c>
      <c r="L228" s="1" t="s">
        <v>103</v>
      </c>
      <c r="M228" s="1" t="s">
        <v>989</v>
      </c>
      <c r="N228" s="1" t="s">
        <v>222</v>
      </c>
      <c r="O228" s="1" t="s">
        <v>2407</v>
      </c>
      <c r="P228" s="1" t="s">
        <v>2407</v>
      </c>
      <c r="Q228" s="223">
        <v>1</v>
      </c>
      <c r="R228" s="3">
        <v>21465.4</v>
      </c>
      <c r="S228" s="3">
        <v>21465.4</v>
      </c>
      <c r="T228" s="3">
        <v>21465.4</v>
      </c>
      <c r="U228" s="2">
        <v>43949</v>
      </c>
      <c r="V228" s="1" t="s">
        <v>2500</v>
      </c>
      <c r="W228" s="2">
        <v>44196</v>
      </c>
      <c r="X228" s="1" t="s">
        <v>2407</v>
      </c>
      <c r="Y228" s="1" t="s">
        <v>2407</v>
      </c>
      <c r="Z228" s="1" t="s">
        <v>2493</v>
      </c>
      <c r="AA228" s="1" t="s">
        <v>2489</v>
      </c>
      <c r="AB228" s="1" t="s">
        <v>2490</v>
      </c>
      <c r="AC228" s="1" t="s">
        <v>2581</v>
      </c>
      <c r="AD228" s="1" t="s">
        <v>2510</v>
      </c>
      <c r="AE228" s="2">
        <v>44014</v>
      </c>
      <c r="AF228" s="1" t="s">
        <v>2504</v>
      </c>
    </row>
    <row r="229" spans="1:32" x14ac:dyDescent="0.35">
      <c r="A229" t="str">
        <f>Tableau13[[#This Row],[Document d''achat]]&amp;Tableau13[[#This Row],[Poste]]</f>
        <v>450067169540</v>
      </c>
      <c r="B229" s="1" t="s">
        <v>2468</v>
      </c>
      <c r="C229" s="1" t="s">
        <v>97</v>
      </c>
      <c r="D229" s="1" t="s">
        <v>986</v>
      </c>
      <c r="E229" s="1" t="s">
        <v>2488</v>
      </c>
      <c r="F229" s="1" t="s">
        <v>2470</v>
      </c>
      <c r="G229" s="1" t="s">
        <v>985</v>
      </c>
      <c r="H229" s="1" t="s">
        <v>2843</v>
      </c>
      <c r="I229" s="1" t="s">
        <v>2844</v>
      </c>
      <c r="J229" s="1" t="s">
        <v>2580</v>
      </c>
      <c r="K229" s="1" t="s">
        <v>2474</v>
      </c>
      <c r="L229" s="1" t="s">
        <v>103</v>
      </c>
      <c r="M229" s="1" t="s">
        <v>990</v>
      </c>
      <c r="N229" s="1" t="s">
        <v>421</v>
      </c>
      <c r="O229" s="1" t="s">
        <v>2407</v>
      </c>
      <c r="P229" s="1" t="s">
        <v>2407</v>
      </c>
      <c r="Q229" s="223">
        <v>1</v>
      </c>
      <c r="R229" s="3">
        <v>13636.7</v>
      </c>
      <c r="S229" s="3">
        <v>13636.7</v>
      </c>
      <c r="T229" s="3">
        <v>13636.7</v>
      </c>
      <c r="U229" s="2">
        <v>43949</v>
      </c>
      <c r="V229" s="1" t="s">
        <v>2500</v>
      </c>
      <c r="W229" s="2">
        <v>44196</v>
      </c>
      <c r="X229" s="1" t="s">
        <v>2407</v>
      </c>
      <c r="Y229" s="1" t="s">
        <v>2407</v>
      </c>
      <c r="Z229" s="1" t="s">
        <v>2493</v>
      </c>
      <c r="AA229" s="1" t="s">
        <v>2489</v>
      </c>
      <c r="AB229" s="1" t="s">
        <v>2490</v>
      </c>
      <c r="AC229" s="1" t="s">
        <v>2581</v>
      </c>
      <c r="AD229" s="1" t="s">
        <v>2510</v>
      </c>
      <c r="AE229" s="2">
        <v>44014</v>
      </c>
      <c r="AF229" s="1" t="s">
        <v>2504</v>
      </c>
    </row>
    <row r="230" spans="1:32" x14ac:dyDescent="0.35">
      <c r="A230" t="str">
        <f>Tableau13[[#This Row],[Document d''achat]]&amp;Tableau13[[#This Row],[Poste]]</f>
        <v>450067169550</v>
      </c>
      <c r="B230" s="1" t="s">
        <v>2468</v>
      </c>
      <c r="C230" s="1" t="s">
        <v>97</v>
      </c>
      <c r="D230" s="1" t="s">
        <v>986</v>
      </c>
      <c r="E230" s="1" t="s">
        <v>2488</v>
      </c>
      <c r="F230" s="1" t="s">
        <v>2470</v>
      </c>
      <c r="G230" s="1" t="s">
        <v>985</v>
      </c>
      <c r="H230" s="1" t="s">
        <v>2843</v>
      </c>
      <c r="I230" s="1" t="s">
        <v>2844</v>
      </c>
      <c r="J230" s="1" t="s">
        <v>2580</v>
      </c>
      <c r="K230" s="1" t="s">
        <v>2474</v>
      </c>
      <c r="L230" s="1" t="s">
        <v>103</v>
      </c>
      <c r="M230" s="1" t="s">
        <v>991</v>
      </c>
      <c r="N230" s="1" t="s">
        <v>423</v>
      </c>
      <c r="O230" s="1" t="s">
        <v>2407</v>
      </c>
      <c r="P230" s="1" t="s">
        <v>2407</v>
      </c>
      <c r="Q230" s="223">
        <v>1</v>
      </c>
      <c r="R230" s="3">
        <v>9801</v>
      </c>
      <c r="S230" s="3">
        <v>9801</v>
      </c>
      <c r="T230" s="3">
        <v>9801</v>
      </c>
      <c r="U230" s="2">
        <v>43949</v>
      </c>
      <c r="V230" s="1" t="s">
        <v>2500</v>
      </c>
      <c r="W230" s="2">
        <v>44196</v>
      </c>
      <c r="X230" s="1" t="s">
        <v>2407</v>
      </c>
      <c r="Y230" s="1" t="s">
        <v>2407</v>
      </c>
      <c r="Z230" s="1" t="s">
        <v>2493</v>
      </c>
      <c r="AA230" s="1" t="s">
        <v>2489</v>
      </c>
      <c r="AB230" s="1" t="s">
        <v>2490</v>
      </c>
      <c r="AC230" s="1" t="s">
        <v>2581</v>
      </c>
      <c r="AD230" s="1" t="s">
        <v>2510</v>
      </c>
      <c r="AE230" s="2">
        <v>44014</v>
      </c>
      <c r="AF230" s="1" t="s">
        <v>2504</v>
      </c>
    </row>
    <row r="231" spans="1:32" x14ac:dyDescent="0.35">
      <c r="A231" t="str">
        <f>Tableau13[[#This Row],[Document d''achat]]&amp;Tableau13[[#This Row],[Poste]]</f>
        <v>450067169560</v>
      </c>
      <c r="B231" s="1" t="s">
        <v>2468</v>
      </c>
      <c r="C231" s="1" t="s">
        <v>97</v>
      </c>
      <c r="D231" s="1" t="s">
        <v>986</v>
      </c>
      <c r="E231" s="1" t="s">
        <v>2488</v>
      </c>
      <c r="F231" s="1" t="s">
        <v>2470</v>
      </c>
      <c r="G231" s="1" t="s">
        <v>985</v>
      </c>
      <c r="H231" s="1" t="s">
        <v>2843</v>
      </c>
      <c r="I231" s="1" t="s">
        <v>2844</v>
      </c>
      <c r="J231" s="1" t="s">
        <v>2580</v>
      </c>
      <c r="K231" s="1" t="s">
        <v>2474</v>
      </c>
      <c r="L231" s="1" t="s">
        <v>103</v>
      </c>
      <c r="M231" s="1" t="s">
        <v>992</v>
      </c>
      <c r="N231" s="1" t="s">
        <v>511</v>
      </c>
      <c r="O231" s="1" t="s">
        <v>2407</v>
      </c>
      <c r="P231" s="1" t="s">
        <v>2407</v>
      </c>
      <c r="Q231" s="223">
        <v>1</v>
      </c>
      <c r="R231" s="3">
        <v>9196</v>
      </c>
      <c r="S231" s="3">
        <v>9196</v>
      </c>
      <c r="T231" s="3">
        <v>9196</v>
      </c>
      <c r="U231" s="2">
        <v>43949</v>
      </c>
      <c r="V231" s="1" t="s">
        <v>2500</v>
      </c>
      <c r="W231" s="2">
        <v>44196</v>
      </c>
      <c r="X231" s="1" t="s">
        <v>2407</v>
      </c>
      <c r="Y231" s="1" t="s">
        <v>2407</v>
      </c>
      <c r="Z231" s="1" t="s">
        <v>2493</v>
      </c>
      <c r="AA231" s="1" t="s">
        <v>2489</v>
      </c>
      <c r="AB231" s="1" t="s">
        <v>2490</v>
      </c>
      <c r="AC231" s="1" t="s">
        <v>2581</v>
      </c>
      <c r="AD231" s="1" t="s">
        <v>2510</v>
      </c>
      <c r="AE231" s="2">
        <v>44014</v>
      </c>
      <c r="AF231" s="1" t="s">
        <v>2504</v>
      </c>
    </row>
    <row r="232" spans="1:32" x14ac:dyDescent="0.35">
      <c r="A232" t="str">
        <f>Tableau13[[#This Row],[Document d''achat]]&amp;Tableau13[[#This Row],[Poste]]</f>
        <v>450067169570</v>
      </c>
      <c r="B232" s="1" t="s">
        <v>2468</v>
      </c>
      <c r="C232" s="1" t="s">
        <v>97</v>
      </c>
      <c r="D232" s="1" t="s">
        <v>986</v>
      </c>
      <c r="E232" s="1" t="s">
        <v>2488</v>
      </c>
      <c r="F232" s="1" t="s">
        <v>2470</v>
      </c>
      <c r="G232" s="1" t="s">
        <v>985</v>
      </c>
      <c r="H232" s="1" t="s">
        <v>2843</v>
      </c>
      <c r="I232" s="1" t="s">
        <v>2844</v>
      </c>
      <c r="J232" s="1" t="s">
        <v>2580</v>
      </c>
      <c r="K232" s="1" t="s">
        <v>2474</v>
      </c>
      <c r="L232" s="1" t="s">
        <v>103</v>
      </c>
      <c r="M232" s="1" t="s">
        <v>993</v>
      </c>
      <c r="N232" s="1" t="s">
        <v>513</v>
      </c>
      <c r="O232" s="1" t="s">
        <v>2407</v>
      </c>
      <c r="P232" s="1" t="s">
        <v>2407</v>
      </c>
      <c r="Q232" s="223">
        <v>1</v>
      </c>
      <c r="R232" s="3">
        <v>9770.75</v>
      </c>
      <c r="S232" s="3">
        <v>9770.75</v>
      </c>
      <c r="T232" s="3">
        <v>9770.75</v>
      </c>
      <c r="U232" s="2">
        <v>43949</v>
      </c>
      <c r="V232" s="1" t="s">
        <v>2500</v>
      </c>
      <c r="W232" s="2">
        <v>44196</v>
      </c>
      <c r="X232" s="1" t="s">
        <v>2407</v>
      </c>
      <c r="Y232" s="1" t="s">
        <v>2407</v>
      </c>
      <c r="Z232" s="1" t="s">
        <v>2493</v>
      </c>
      <c r="AA232" s="1" t="s">
        <v>2489</v>
      </c>
      <c r="AB232" s="1" t="s">
        <v>2490</v>
      </c>
      <c r="AC232" s="1" t="s">
        <v>2581</v>
      </c>
      <c r="AD232" s="1" t="s">
        <v>2510</v>
      </c>
      <c r="AE232" s="2">
        <v>44014</v>
      </c>
      <c r="AF232" s="1" t="s">
        <v>2504</v>
      </c>
    </row>
    <row r="233" spans="1:32" x14ac:dyDescent="0.35">
      <c r="A233" t="str">
        <f>Tableau13[[#This Row],[Document d''achat]]&amp;Tableau13[[#This Row],[Poste]]</f>
        <v>450067169610</v>
      </c>
      <c r="B233" s="1" t="s">
        <v>2468</v>
      </c>
      <c r="C233" s="1" t="s">
        <v>97</v>
      </c>
      <c r="D233" s="1" t="s">
        <v>974</v>
      </c>
      <c r="E233" s="1" t="s">
        <v>2488</v>
      </c>
      <c r="F233" s="1" t="s">
        <v>2470</v>
      </c>
      <c r="G233" s="1" t="s">
        <v>973</v>
      </c>
      <c r="H233" s="1" t="s">
        <v>2845</v>
      </c>
      <c r="I233" s="1" t="s">
        <v>2846</v>
      </c>
      <c r="J233" s="1" t="s">
        <v>2580</v>
      </c>
      <c r="K233" s="1" t="s">
        <v>2474</v>
      </c>
      <c r="L233" s="1" t="s">
        <v>103</v>
      </c>
      <c r="M233" s="1" t="s">
        <v>975</v>
      </c>
      <c r="N233" s="1" t="s">
        <v>88</v>
      </c>
      <c r="O233" s="1" t="s">
        <v>2407</v>
      </c>
      <c r="P233" s="1" t="s">
        <v>2407</v>
      </c>
      <c r="Q233" s="223">
        <v>1</v>
      </c>
      <c r="R233" s="3">
        <v>21780</v>
      </c>
      <c r="S233" s="3">
        <v>21780</v>
      </c>
      <c r="T233" s="3">
        <v>21780</v>
      </c>
      <c r="U233" s="2">
        <v>43949</v>
      </c>
      <c r="V233" s="1" t="s">
        <v>2500</v>
      </c>
      <c r="W233" s="2">
        <v>44196</v>
      </c>
      <c r="X233" s="1" t="s">
        <v>2407</v>
      </c>
      <c r="Y233" s="1" t="s">
        <v>2407</v>
      </c>
      <c r="Z233" s="1" t="s">
        <v>2493</v>
      </c>
      <c r="AA233" s="1" t="s">
        <v>2489</v>
      </c>
      <c r="AB233" s="1" t="s">
        <v>2490</v>
      </c>
      <c r="AC233" s="1" t="s">
        <v>2581</v>
      </c>
      <c r="AD233" s="1" t="s">
        <v>2510</v>
      </c>
      <c r="AE233" s="2">
        <v>44012</v>
      </c>
      <c r="AF233" s="1" t="s">
        <v>2504</v>
      </c>
    </row>
    <row r="234" spans="1:32" x14ac:dyDescent="0.35">
      <c r="A234" t="str">
        <f>Tableau13[[#This Row],[Document d''achat]]&amp;Tableau13[[#This Row],[Poste]]</f>
        <v>450067169620</v>
      </c>
      <c r="B234" s="1" t="s">
        <v>2468</v>
      </c>
      <c r="C234" s="1" t="s">
        <v>97</v>
      </c>
      <c r="D234" s="1" t="s">
        <v>974</v>
      </c>
      <c r="E234" s="1" t="s">
        <v>2488</v>
      </c>
      <c r="F234" s="1" t="s">
        <v>2470</v>
      </c>
      <c r="G234" s="1" t="s">
        <v>973</v>
      </c>
      <c r="H234" s="1" t="s">
        <v>2845</v>
      </c>
      <c r="I234" s="1" t="s">
        <v>2846</v>
      </c>
      <c r="J234" s="1" t="s">
        <v>2580</v>
      </c>
      <c r="K234" s="1" t="s">
        <v>2474</v>
      </c>
      <c r="L234" s="1" t="s">
        <v>103</v>
      </c>
      <c r="M234" s="1" t="s">
        <v>976</v>
      </c>
      <c r="N234" s="1" t="s">
        <v>217</v>
      </c>
      <c r="O234" s="1" t="s">
        <v>2407</v>
      </c>
      <c r="P234" s="1" t="s">
        <v>2407</v>
      </c>
      <c r="Q234" s="223">
        <v>1</v>
      </c>
      <c r="R234" s="3">
        <v>15567.35</v>
      </c>
      <c r="S234" s="3">
        <v>15567.35</v>
      </c>
      <c r="T234" s="3">
        <v>15567.35</v>
      </c>
      <c r="U234" s="2">
        <v>43949</v>
      </c>
      <c r="V234" s="1" t="s">
        <v>2500</v>
      </c>
      <c r="W234" s="2">
        <v>44196</v>
      </c>
      <c r="X234" s="1" t="s">
        <v>2407</v>
      </c>
      <c r="Y234" s="1" t="s">
        <v>2407</v>
      </c>
      <c r="Z234" s="1" t="s">
        <v>2493</v>
      </c>
      <c r="AA234" s="1" t="s">
        <v>2489</v>
      </c>
      <c r="AB234" s="1" t="s">
        <v>2490</v>
      </c>
      <c r="AC234" s="1" t="s">
        <v>2581</v>
      </c>
      <c r="AD234" s="1" t="s">
        <v>2510</v>
      </c>
      <c r="AE234" s="2">
        <v>44012</v>
      </c>
      <c r="AF234" s="1" t="s">
        <v>2504</v>
      </c>
    </row>
    <row r="235" spans="1:32" x14ac:dyDescent="0.35">
      <c r="A235" t="str">
        <f>Tableau13[[#This Row],[Document d''achat]]&amp;Tableau13[[#This Row],[Poste]]</f>
        <v>450067169630</v>
      </c>
      <c r="B235" s="1" t="s">
        <v>2468</v>
      </c>
      <c r="C235" s="1" t="s">
        <v>97</v>
      </c>
      <c r="D235" s="1" t="s">
        <v>974</v>
      </c>
      <c r="E235" s="1" t="s">
        <v>2488</v>
      </c>
      <c r="F235" s="1" t="s">
        <v>2470</v>
      </c>
      <c r="G235" s="1" t="s">
        <v>973</v>
      </c>
      <c r="H235" s="1" t="s">
        <v>2845</v>
      </c>
      <c r="I235" s="1" t="s">
        <v>2846</v>
      </c>
      <c r="J235" s="1" t="s">
        <v>2580</v>
      </c>
      <c r="K235" s="1" t="s">
        <v>2474</v>
      </c>
      <c r="L235" s="1" t="s">
        <v>103</v>
      </c>
      <c r="M235" s="1" t="s">
        <v>977</v>
      </c>
      <c r="N235" s="1" t="s">
        <v>222</v>
      </c>
      <c r="O235" s="1" t="s">
        <v>2407</v>
      </c>
      <c r="P235" s="1" t="s">
        <v>2407</v>
      </c>
      <c r="Q235" s="223">
        <v>1</v>
      </c>
      <c r="R235" s="3">
        <v>20731.5</v>
      </c>
      <c r="S235" s="3">
        <v>20731.5</v>
      </c>
      <c r="T235" s="3">
        <v>20731.5</v>
      </c>
      <c r="U235" s="2">
        <v>43949</v>
      </c>
      <c r="V235" s="1" t="s">
        <v>2500</v>
      </c>
      <c r="W235" s="2">
        <v>44196</v>
      </c>
      <c r="X235" s="1" t="s">
        <v>2407</v>
      </c>
      <c r="Y235" s="1" t="s">
        <v>2407</v>
      </c>
      <c r="Z235" s="1" t="s">
        <v>2493</v>
      </c>
      <c r="AA235" s="1" t="s">
        <v>2489</v>
      </c>
      <c r="AB235" s="1" t="s">
        <v>2490</v>
      </c>
      <c r="AC235" s="1" t="s">
        <v>2581</v>
      </c>
      <c r="AD235" s="1" t="s">
        <v>2510</v>
      </c>
      <c r="AE235" s="2">
        <v>44012</v>
      </c>
      <c r="AF235" s="1" t="s">
        <v>2504</v>
      </c>
    </row>
    <row r="236" spans="1:32" x14ac:dyDescent="0.35">
      <c r="A236" t="str">
        <f>Tableau13[[#This Row],[Document d''achat]]&amp;Tableau13[[#This Row],[Poste]]</f>
        <v>450067169640</v>
      </c>
      <c r="B236" s="1" t="s">
        <v>2468</v>
      </c>
      <c r="C236" s="1" t="s">
        <v>97</v>
      </c>
      <c r="D236" s="1" t="s">
        <v>974</v>
      </c>
      <c r="E236" s="1" t="s">
        <v>2488</v>
      </c>
      <c r="F236" s="1" t="s">
        <v>2470</v>
      </c>
      <c r="G236" s="1" t="s">
        <v>973</v>
      </c>
      <c r="H236" s="1" t="s">
        <v>2845</v>
      </c>
      <c r="I236" s="1" t="s">
        <v>2846</v>
      </c>
      <c r="J236" s="1" t="s">
        <v>2580</v>
      </c>
      <c r="K236" s="1" t="s">
        <v>2474</v>
      </c>
      <c r="L236" s="1" t="s">
        <v>103</v>
      </c>
      <c r="M236" s="1" t="s">
        <v>978</v>
      </c>
      <c r="N236" s="1" t="s">
        <v>421</v>
      </c>
      <c r="O236" s="1" t="s">
        <v>2407</v>
      </c>
      <c r="P236" s="1" t="s">
        <v>2407</v>
      </c>
      <c r="Q236" s="223">
        <v>1</v>
      </c>
      <c r="R236" s="3">
        <v>11313.5</v>
      </c>
      <c r="S236" s="3">
        <v>11313.5</v>
      </c>
      <c r="T236" s="3">
        <v>11313.5</v>
      </c>
      <c r="U236" s="2">
        <v>43949</v>
      </c>
      <c r="V236" s="1" t="s">
        <v>2500</v>
      </c>
      <c r="W236" s="2">
        <v>44196</v>
      </c>
      <c r="X236" s="1" t="s">
        <v>2407</v>
      </c>
      <c r="Y236" s="1" t="s">
        <v>2407</v>
      </c>
      <c r="Z236" s="1" t="s">
        <v>2493</v>
      </c>
      <c r="AA236" s="1" t="s">
        <v>2489</v>
      </c>
      <c r="AB236" s="1" t="s">
        <v>2490</v>
      </c>
      <c r="AC236" s="1" t="s">
        <v>2581</v>
      </c>
      <c r="AD236" s="1" t="s">
        <v>2510</v>
      </c>
      <c r="AE236" s="2">
        <v>44012</v>
      </c>
      <c r="AF236" s="1" t="s">
        <v>2504</v>
      </c>
    </row>
    <row r="237" spans="1:32" x14ac:dyDescent="0.35">
      <c r="A237" t="str">
        <f>Tableau13[[#This Row],[Document d''achat]]&amp;Tableau13[[#This Row],[Poste]]</f>
        <v>450067169650</v>
      </c>
      <c r="B237" s="1" t="s">
        <v>2468</v>
      </c>
      <c r="C237" s="1" t="s">
        <v>97</v>
      </c>
      <c r="D237" s="1" t="s">
        <v>974</v>
      </c>
      <c r="E237" s="1" t="s">
        <v>2488</v>
      </c>
      <c r="F237" s="1" t="s">
        <v>2470</v>
      </c>
      <c r="G237" s="1" t="s">
        <v>973</v>
      </c>
      <c r="H237" s="1" t="s">
        <v>2845</v>
      </c>
      <c r="I237" s="1" t="s">
        <v>2846</v>
      </c>
      <c r="J237" s="1" t="s">
        <v>2580</v>
      </c>
      <c r="K237" s="1" t="s">
        <v>2474</v>
      </c>
      <c r="L237" s="1" t="s">
        <v>103</v>
      </c>
      <c r="M237" s="1" t="s">
        <v>979</v>
      </c>
      <c r="N237" s="1" t="s">
        <v>423</v>
      </c>
      <c r="O237" s="1" t="s">
        <v>2407</v>
      </c>
      <c r="P237" s="1" t="s">
        <v>2407</v>
      </c>
      <c r="Q237" s="223">
        <v>1</v>
      </c>
      <c r="R237" s="3">
        <v>10389.43</v>
      </c>
      <c r="S237" s="3">
        <v>10389.43</v>
      </c>
      <c r="T237" s="3">
        <v>10389.43</v>
      </c>
      <c r="U237" s="2">
        <v>43949</v>
      </c>
      <c r="V237" s="1" t="s">
        <v>2500</v>
      </c>
      <c r="W237" s="2">
        <v>44196</v>
      </c>
      <c r="X237" s="1" t="s">
        <v>2407</v>
      </c>
      <c r="Y237" s="1" t="s">
        <v>2407</v>
      </c>
      <c r="Z237" s="1" t="s">
        <v>2493</v>
      </c>
      <c r="AA237" s="1" t="s">
        <v>2489</v>
      </c>
      <c r="AB237" s="1" t="s">
        <v>2490</v>
      </c>
      <c r="AC237" s="1" t="s">
        <v>2581</v>
      </c>
      <c r="AD237" s="1" t="s">
        <v>2510</v>
      </c>
      <c r="AE237" s="2">
        <v>44012</v>
      </c>
      <c r="AF237" s="1" t="s">
        <v>2504</v>
      </c>
    </row>
    <row r="238" spans="1:32" x14ac:dyDescent="0.35">
      <c r="A238" t="str">
        <f>Tableau13[[#This Row],[Document d''achat]]&amp;Tableau13[[#This Row],[Poste]]</f>
        <v>450067169810</v>
      </c>
      <c r="B238" s="1" t="s">
        <v>2468</v>
      </c>
      <c r="C238" s="1" t="s">
        <v>97</v>
      </c>
      <c r="D238" s="1" t="s">
        <v>1030</v>
      </c>
      <c r="E238" s="1" t="s">
        <v>2488</v>
      </c>
      <c r="F238" s="1" t="s">
        <v>2470</v>
      </c>
      <c r="G238" s="1" t="s">
        <v>1029</v>
      </c>
      <c r="H238" s="1" t="s">
        <v>2847</v>
      </c>
      <c r="I238" s="1" t="s">
        <v>2848</v>
      </c>
      <c r="J238" s="1" t="s">
        <v>2473</v>
      </c>
      <c r="K238" s="1" t="s">
        <v>2474</v>
      </c>
      <c r="L238" s="1" t="s">
        <v>103</v>
      </c>
      <c r="M238" s="1" t="s">
        <v>1031</v>
      </c>
      <c r="N238" s="1" t="s">
        <v>88</v>
      </c>
      <c r="O238" s="1" t="s">
        <v>2407</v>
      </c>
      <c r="P238" s="1" t="s">
        <v>2407</v>
      </c>
      <c r="Q238" s="223">
        <v>1</v>
      </c>
      <c r="R238" s="3">
        <v>3267</v>
      </c>
      <c r="S238" s="3">
        <v>3267</v>
      </c>
      <c r="T238" s="3">
        <v>3267</v>
      </c>
      <c r="U238" s="2">
        <v>43949</v>
      </c>
      <c r="V238" s="1" t="s">
        <v>2500</v>
      </c>
      <c r="W238" s="2">
        <v>44196</v>
      </c>
      <c r="X238" s="1" t="s">
        <v>2407</v>
      </c>
      <c r="Y238" s="1" t="s">
        <v>2407</v>
      </c>
      <c r="Z238" s="1" t="s">
        <v>2493</v>
      </c>
      <c r="AA238" s="1" t="s">
        <v>2489</v>
      </c>
      <c r="AB238" s="1" t="s">
        <v>2490</v>
      </c>
      <c r="AC238" s="1" t="s">
        <v>2581</v>
      </c>
      <c r="AD238" s="1" t="s">
        <v>2510</v>
      </c>
      <c r="AE238" s="2">
        <v>43996</v>
      </c>
      <c r="AF238" s="1" t="s">
        <v>2582</v>
      </c>
    </row>
    <row r="239" spans="1:32" x14ac:dyDescent="0.35">
      <c r="A239" t="str">
        <f>Tableau13[[#This Row],[Document d''achat]]&amp;Tableau13[[#This Row],[Poste]]</f>
        <v>450067169820</v>
      </c>
      <c r="B239" s="1" t="s">
        <v>2468</v>
      </c>
      <c r="C239" s="1" t="s">
        <v>97</v>
      </c>
      <c r="D239" s="1" t="s">
        <v>1030</v>
      </c>
      <c r="E239" s="1" t="s">
        <v>2488</v>
      </c>
      <c r="F239" s="1" t="s">
        <v>2470</v>
      </c>
      <c r="G239" s="1" t="s">
        <v>1029</v>
      </c>
      <c r="H239" s="1" t="s">
        <v>2847</v>
      </c>
      <c r="I239" s="1" t="s">
        <v>2848</v>
      </c>
      <c r="J239" s="1" t="s">
        <v>2473</v>
      </c>
      <c r="K239" s="1" t="s">
        <v>2474</v>
      </c>
      <c r="L239" s="1" t="s">
        <v>103</v>
      </c>
      <c r="M239" s="1" t="s">
        <v>1032</v>
      </c>
      <c r="N239" s="1" t="s">
        <v>217</v>
      </c>
      <c r="O239" s="1" t="s">
        <v>2407</v>
      </c>
      <c r="P239" s="1" t="s">
        <v>2407</v>
      </c>
      <c r="Q239" s="223">
        <v>1</v>
      </c>
      <c r="R239" s="3">
        <v>16335</v>
      </c>
      <c r="S239" s="3">
        <v>16335</v>
      </c>
      <c r="T239" s="3">
        <v>16335</v>
      </c>
      <c r="U239" s="2">
        <v>43949</v>
      </c>
      <c r="V239" s="1" t="s">
        <v>2500</v>
      </c>
      <c r="W239" s="2">
        <v>44196</v>
      </c>
      <c r="X239" s="1" t="s">
        <v>2407</v>
      </c>
      <c r="Y239" s="1" t="s">
        <v>2407</v>
      </c>
      <c r="Z239" s="1" t="s">
        <v>2493</v>
      </c>
      <c r="AA239" s="1" t="s">
        <v>2489</v>
      </c>
      <c r="AB239" s="1" t="s">
        <v>2490</v>
      </c>
      <c r="AC239" s="1" t="s">
        <v>2581</v>
      </c>
      <c r="AD239" s="1" t="s">
        <v>2510</v>
      </c>
      <c r="AE239" s="2">
        <v>43996</v>
      </c>
      <c r="AF239" s="1" t="s">
        <v>2582</v>
      </c>
    </row>
    <row r="240" spans="1:32" x14ac:dyDescent="0.35">
      <c r="A240" t="str">
        <f>Tableau13[[#This Row],[Document d''achat]]&amp;Tableau13[[#This Row],[Poste]]</f>
        <v>450067169830</v>
      </c>
      <c r="B240" s="1" t="s">
        <v>2468</v>
      </c>
      <c r="C240" s="1" t="s">
        <v>97</v>
      </c>
      <c r="D240" s="1" t="s">
        <v>1030</v>
      </c>
      <c r="E240" s="1" t="s">
        <v>2488</v>
      </c>
      <c r="F240" s="1" t="s">
        <v>2470</v>
      </c>
      <c r="G240" s="1" t="s">
        <v>1029</v>
      </c>
      <c r="H240" s="1" t="s">
        <v>2847</v>
      </c>
      <c r="I240" s="1" t="s">
        <v>2848</v>
      </c>
      <c r="J240" s="1" t="s">
        <v>2473</v>
      </c>
      <c r="K240" s="1" t="s">
        <v>2474</v>
      </c>
      <c r="L240" s="1" t="s">
        <v>103</v>
      </c>
      <c r="M240" s="1" t="s">
        <v>1033</v>
      </c>
      <c r="N240" s="1" t="s">
        <v>222</v>
      </c>
      <c r="O240" s="1" t="s">
        <v>2407</v>
      </c>
      <c r="P240" s="1" t="s">
        <v>2407</v>
      </c>
      <c r="Q240" s="223">
        <v>1</v>
      </c>
      <c r="R240" s="3">
        <v>10890</v>
      </c>
      <c r="S240" s="3">
        <v>10890</v>
      </c>
      <c r="T240" s="3">
        <v>10890</v>
      </c>
      <c r="U240" s="2">
        <v>43949</v>
      </c>
      <c r="V240" s="1" t="s">
        <v>2500</v>
      </c>
      <c r="W240" s="2">
        <v>44196</v>
      </c>
      <c r="X240" s="1" t="s">
        <v>2407</v>
      </c>
      <c r="Y240" s="1" t="s">
        <v>2407</v>
      </c>
      <c r="Z240" s="1" t="s">
        <v>2493</v>
      </c>
      <c r="AA240" s="1" t="s">
        <v>2489</v>
      </c>
      <c r="AB240" s="1" t="s">
        <v>2490</v>
      </c>
      <c r="AC240" s="1" t="s">
        <v>2581</v>
      </c>
      <c r="AD240" s="1" t="s">
        <v>2510</v>
      </c>
      <c r="AE240" s="2">
        <v>43996</v>
      </c>
      <c r="AF240" s="1" t="s">
        <v>2582</v>
      </c>
    </row>
    <row r="241" spans="1:32" x14ac:dyDescent="0.35">
      <c r="A241" t="str">
        <f>Tableau13[[#This Row],[Document d''achat]]&amp;Tableau13[[#This Row],[Poste]]</f>
        <v>450067169840</v>
      </c>
      <c r="B241" s="1" t="s">
        <v>2468</v>
      </c>
      <c r="C241" s="1" t="s">
        <v>97</v>
      </c>
      <c r="D241" s="1" t="s">
        <v>1030</v>
      </c>
      <c r="E241" s="1" t="s">
        <v>2488</v>
      </c>
      <c r="F241" s="1" t="s">
        <v>2470</v>
      </c>
      <c r="G241" s="1" t="s">
        <v>1029</v>
      </c>
      <c r="H241" s="1" t="s">
        <v>2847</v>
      </c>
      <c r="I241" s="1" t="s">
        <v>2848</v>
      </c>
      <c r="J241" s="1" t="s">
        <v>2473</v>
      </c>
      <c r="K241" s="1" t="s">
        <v>2474</v>
      </c>
      <c r="L241" s="1" t="s">
        <v>103</v>
      </c>
      <c r="M241" s="1" t="s">
        <v>1034</v>
      </c>
      <c r="N241" s="1" t="s">
        <v>421</v>
      </c>
      <c r="O241" s="1" t="s">
        <v>2407</v>
      </c>
      <c r="P241" s="1" t="s">
        <v>2407</v>
      </c>
      <c r="Q241" s="223">
        <v>1</v>
      </c>
      <c r="R241" s="3">
        <v>14157</v>
      </c>
      <c r="S241" s="3">
        <v>14157</v>
      </c>
      <c r="T241" s="3">
        <v>14157</v>
      </c>
      <c r="U241" s="2">
        <v>43949</v>
      </c>
      <c r="V241" s="1" t="s">
        <v>2500</v>
      </c>
      <c r="W241" s="2">
        <v>44196</v>
      </c>
      <c r="X241" s="1" t="s">
        <v>2407</v>
      </c>
      <c r="Y241" s="1" t="s">
        <v>2407</v>
      </c>
      <c r="Z241" s="1" t="s">
        <v>2493</v>
      </c>
      <c r="AA241" s="1" t="s">
        <v>2489</v>
      </c>
      <c r="AB241" s="1" t="s">
        <v>2490</v>
      </c>
      <c r="AC241" s="1" t="s">
        <v>2581</v>
      </c>
      <c r="AD241" s="1" t="s">
        <v>2510</v>
      </c>
      <c r="AE241" s="2">
        <v>43996</v>
      </c>
      <c r="AF241" s="1" t="s">
        <v>2582</v>
      </c>
    </row>
    <row r="242" spans="1:32" x14ac:dyDescent="0.35">
      <c r="A242" t="str">
        <f>Tableau13[[#This Row],[Document d''achat]]&amp;Tableau13[[#This Row],[Poste]]</f>
        <v>450067169910</v>
      </c>
      <c r="B242" s="1" t="s">
        <v>2468</v>
      </c>
      <c r="C242" s="1" t="s">
        <v>97</v>
      </c>
      <c r="D242" s="1" t="s">
        <v>997</v>
      </c>
      <c r="E242" s="1" t="s">
        <v>2488</v>
      </c>
      <c r="F242" s="1" t="s">
        <v>2470</v>
      </c>
      <c r="G242" s="1" t="s">
        <v>996</v>
      </c>
      <c r="H242" s="1" t="s">
        <v>2849</v>
      </c>
      <c r="I242" s="1" t="s">
        <v>2850</v>
      </c>
      <c r="J242" s="1" t="s">
        <v>2473</v>
      </c>
      <c r="K242" s="1" t="s">
        <v>2474</v>
      </c>
      <c r="L242" s="1" t="s">
        <v>51</v>
      </c>
      <c r="M242" s="1" t="s">
        <v>998</v>
      </c>
      <c r="N242" s="1" t="s">
        <v>88</v>
      </c>
      <c r="O242" s="1" t="s">
        <v>2407</v>
      </c>
      <c r="P242" s="1" t="s">
        <v>2407</v>
      </c>
      <c r="Q242" s="223">
        <v>1</v>
      </c>
      <c r="R242" s="3">
        <v>3158.1</v>
      </c>
      <c r="S242" s="3">
        <v>3158.1</v>
      </c>
      <c r="T242" s="3">
        <v>3158.1</v>
      </c>
      <c r="U242" s="2">
        <v>43949</v>
      </c>
      <c r="V242" s="1" t="s">
        <v>2500</v>
      </c>
      <c r="W242" s="2">
        <v>44196</v>
      </c>
      <c r="X242" s="1" t="s">
        <v>2407</v>
      </c>
      <c r="Y242" s="1" t="s">
        <v>2407</v>
      </c>
      <c r="Z242" s="1" t="s">
        <v>2493</v>
      </c>
      <c r="AA242" s="1" t="s">
        <v>2489</v>
      </c>
      <c r="AB242" s="1" t="s">
        <v>2490</v>
      </c>
      <c r="AC242" s="1" t="s">
        <v>2581</v>
      </c>
      <c r="AD242" s="1" t="s">
        <v>2510</v>
      </c>
      <c r="AE242" s="2">
        <v>43955</v>
      </c>
      <c r="AF242" s="1" t="s">
        <v>2484</v>
      </c>
    </row>
    <row r="243" spans="1:32" x14ac:dyDescent="0.35">
      <c r="A243" t="str">
        <f>Tableau13[[#This Row],[Document d''achat]]&amp;Tableau13[[#This Row],[Poste]]</f>
        <v>450067170110</v>
      </c>
      <c r="B243" s="1" t="s">
        <v>2468</v>
      </c>
      <c r="C243" s="1" t="s">
        <v>97</v>
      </c>
      <c r="D243" s="1" t="s">
        <v>1001</v>
      </c>
      <c r="E243" s="1" t="s">
        <v>2488</v>
      </c>
      <c r="F243" s="1" t="s">
        <v>2470</v>
      </c>
      <c r="G243" s="1" t="s">
        <v>1000</v>
      </c>
      <c r="H243" s="1" t="s">
        <v>2851</v>
      </c>
      <c r="I243" s="1" t="s">
        <v>2852</v>
      </c>
      <c r="J243" s="1" t="s">
        <v>2580</v>
      </c>
      <c r="K243" s="1" t="s">
        <v>2474</v>
      </c>
      <c r="L243" s="1" t="s">
        <v>103</v>
      </c>
      <c r="M243" s="1" t="s">
        <v>1002</v>
      </c>
      <c r="N243" s="1" t="s">
        <v>88</v>
      </c>
      <c r="O243" s="1" t="s">
        <v>2407</v>
      </c>
      <c r="P243" s="1" t="s">
        <v>2407</v>
      </c>
      <c r="Q243" s="223">
        <v>1</v>
      </c>
      <c r="R243" s="3">
        <v>4356</v>
      </c>
      <c r="S243" s="3">
        <v>4356</v>
      </c>
      <c r="T243" s="3">
        <v>4356</v>
      </c>
      <c r="U243" s="2">
        <v>43949</v>
      </c>
      <c r="V243" s="1" t="s">
        <v>2500</v>
      </c>
      <c r="W243" s="2">
        <v>44196</v>
      </c>
      <c r="X243" s="1" t="s">
        <v>2407</v>
      </c>
      <c r="Y243" s="1" t="s">
        <v>2407</v>
      </c>
      <c r="Z243" s="1" t="s">
        <v>2493</v>
      </c>
      <c r="AA243" s="1" t="s">
        <v>2489</v>
      </c>
      <c r="AB243" s="1" t="s">
        <v>2490</v>
      </c>
      <c r="AC243" s="1" t="s">
        <v>2581</v>
      </c>
      <c r="AD243" s="1" t="s">
        <v>2510</v>
      </c>
      <c r="AE243" s="2">
        <v>44012</v>
      </c>
      <c r="AF243" s="1" t="s">
        <v>2504</v>
      </c>
    </row>
    <row r="244" spans="1:32" x14ac:dyDescent="0.35">
      <c r="A244" t="str">
        <f>Tableau13[[#This Row],[Document d''achat]]&amp;Tableau13[[#This Row],[Poste]]</f>
        <v>450067170120</v>
      </c>
      <c r="B244" s="1" t="s">
        <v>2468</v>
      </c>
      <c r="C244" s="1" t="s">
        <v>97</v>
      </c>
      <c r="D244" s="1" t="s">
        <v>1001</v>
      </c>
      <c r="E244" s="1" t="s">
        <v>2488</v>
      </c>
      <c r="F244" s="1" t="s">
        <v>2470</v>
      </c>
      <c r="G244" s="1" t="s">
        <v>1000</v>
      </c>
      <c r="H244" s="1" t="s">
        <v>2851</v>
      </c>
      <c r="I244" s="1" t="s">
        <v>2852</v>
      </c>
      <c r="J244" s="1" t="s">
        <v>2580</v>
      </c>
      <c r="K244" s="1" t="s">
        <v>2474</v>
      </c>
      <c r="L244" s="1" t="s">
        <v>103</v>
      </c>
      <c r="M244" s="1" t="s">
        <v>1003</v>
      </c>
      <c r="N244" s="1" t="s">
        <v>217</v>
      </c>
      <c r="O244" s="1" t="s">
        <v>2407</v>
      </c>
      <c r="P244" s="1" t="s">
        <v>2407</v>
      </c>
      <c r="Q244" s="223">
        <v>1</v>
      </c>
      <c r="R244" s="3">
        <v>15391.2</v>
      </c>
      <c r="S244" s="3">
        <v>15391.2</v>
      </c>
      <c r="T244" s="3">
        <v>15391.2</v>
      </c>
      <c r="U244" s="2">
        <v>43949</v>
      </c>
      <c r="V244" s="1" t="s">
        <v>2500</v>
      </c>
      <c r="W244" s="2">
        <v>44196</v>
      </c>
      <c r="X244" s="1" t="s">
        <v>2407</v>
      </c>
      <c r="Y244" s="1" t="s">
        <v>2407</v>
      </c>
      <c r="Z244" s="1" t="s">
        <v>2493</v>
      </c>
      <c r="AA244" s="1" t="s">
        <v>2489</v>
      </c>
      <c r="AB244" s="1" t="s">
        <v>2490</v>
      </c>
      <c r="AC244" s="1" t="s">
        <v>2581</v>
      </c>
      <c r="AD244" s="1" t="s">
        <v>2510</v>
      </c>
      <c r="AE244" s="2">
        <v>44012</v>
      </c>
      <c r="AF244" s="1" t="s">
        <v>2504</v>
      </c>
    </row>
    <row r="245" spans="1:32" x14ac:dyDescent="0.35">
      <c r="A245" t="str">
        <f>Tableau13[[#This Row],[Document d''achat]]&amp;Tableau13[[#This Row],[Poste]]</f>
        <v>450067170130</v>
      </c>
      <c r="B245" s="1" t="s">
        <v>2468</v>
      </c>
      <c r="C245" s="1" t="s">
        <v>97</v>
      </c>
      <c r="D245" s="1" t="s">
        <v>1001</v>
      </c>
      <c r="E245" s="1" t="s">
        <v>2488</v>
      </c>
      <c r="F245" s="1" t="s">
        <v>2470</v>
      </c>
      <c r="G245" s="1" t="s">
        <v>1000</v>
      </c>
      <c r="H245" s="1" t="s">
        <v>2851</v>
      </c>
      <c r="I245" s="1" t="s">
        <v>2852</v>
      </c>
      <c r="J245" s="1" t="s">
        <v>2580</v>
      </c>
      <c r="K245" s="1" t="s">
        <v>2474</v>
      </c>
      <c r="L245" s="1" t="s">
        <v>103</v>
      </c>
      <c r="M245" s="1" t="s">
        <v>1004</v>
      </c>
      <c r="N245" s="1" t="s">
        <v>222</v>
      </c>
      <c r="O245" s="1" t="s">
        <v>2407</v>
      </c>
      <c r="P245" s="1" t="s">
        <v>2407</v>
      </c>
      <c r="Q245" s="223">
        <v>1</v>
      </c>
      <c r="R245" s="3">
        <v>21780</v>
      </c>
      <c r="S245" s="3">
        <v>21780</v>
      </c>
      <c r="T245" s="3">
        <v>21780</v>
      </c>
      <c r="U245" s="2">
        <v>43949</v>
      </c>
      <c r="V245" s="1" t="s">
        <v>2500</v>
      </c>
      <c r="W245" s="2">
        <v>44196</v>
      </c>
      <c r="X245" s="1" t="s">
        <v>2407</v>
      </c>
      <c r="Y245" s="1" t="s">
        <v>2407</v>
      </c>
      <c r="Z245" s="1" t="s">
        <v>2493</v>
      </c>
      <c r="AA245" s="1" t="s">
        <v>2489</v>
      </c>
      <c r="AB245" s="1" t="s">
        <v>2490</v>
      </c>
      <c r="AC245" s="1" t="s">
        <v>2581</v>
      </c>
      <c r="AD245" s="1" t="s">
        <v>2510</v>
      </c>
      <c r="AE245" s="2">
        <v>44012</v>
      </c>
      <c r="AF245" s="1" t="s">
        <v>2504</v>
      </c>
    </row>
    <row r="246" spans="1:32" x14ac:dyDescent="0.35">
      <c r="A246" t="str">
        <f>Tableau13[[#This Row],[Document d''achat]]&amp;Tableau13[[#This Row],[Poste]]</f>
        <v>450067170140</v>
      </c>
      <c r="B246" s="1" t="s">
        <v>2468</v>
      </c>
      <c r="C246" s="1" t="s">
        <v>97</v>
      </c>
      <c r="D246" s="1" t="s">
        <v>1001</v>
      </c>
      <c r="E246" s="1" t="s">
        <v>2488</v>
      </c>
      <c r="F246" s="1" t="s">
        <v>2470</v>
      </c>
      <c r="G246" s="1" t="s">
        <v>1000</v>
      </c>
      <c r="H246" s="1" t="s">
        <v>2851</v>
      </c>
      <c r="I246" s="1" t="s">
        <v>2852</v>
      </c>
      <c r="J246" s="1" t="s">
        <v>2580</v>
      </c>
      <c r="K246" s="1" t="s">
        <v>2474</v>
      </c>
      <c r="L246" s="1" t="s">
        <v>103</v>
      </c>
      <c r="M246" s="1" t="s">
        <v>1005</v>
      </c>
      <c r="N246" s="1" t="s">
        <v>421</v>
      </c>
      <c r="O246" s="1" t="s">
        <v>2407</v>
      </c>
      <c r="P246" s="1" t="s">
        <v>2407</v>
      </c>
      <c r="Q246" s="223">
        <v>1</v>
      </c>
      <c r="R246" s="3">
        <v>8966.1</v>
      </c>
      <c r="S246" s="3">
        <v>8966.1</v>
      </c>
      <c r="T246" s="3">
        <v>8966.1</v>
      </c>
      <c r="U246" s="2">
        <v>43949</v>
      </c>
      <c r="V246" s="1" t="s">
        <v>2500</v>
      </c>
      <c r="W246" s="2">
        <v>44196</v>
      </c>
      <c r="X246" s="1" t="s">
        <v>2407</v>
      </c>
      <c r="Y246" s="1" t="s">
        <v>2407</v>
      </c>
      <c r="Z246" s="1" t="s">
        <v>2493</v>
      </c>
      <c r="AA246" s="1" t="s">
        <v>2489</v>
      </c>
      <c r="AB246" s="1" t="s">
        <v>2490</v>
      </c>
      <c r="AC246" s="1" t="s">
        <v>2581</v>
      </c>
      <c r="AD246" s="1" t="s">
        <v>2510</v>
      </c>
      <c r="AE246" s="2">
        <v>44012</v>
      </c>
      <c r="AF246" s="1" t="s">
        <v>2504</v>
      </c>
    </row>
    <row r="247" spans="1:32" x14ac:dyDescent="0.35">
      <c r="A247" t="str">
        <f>Tableau13[[#This Row],[Document d''achat]]&amp;Tableau13[[#This Row],[Poste]]</f>
        <v>450067170150</v>
      </c>
      <c r="B247" s="1" t="s">
        <v>2468</v>
      </c>
      <c r="C247" s="1" t="s">
        <v>97</v>
      </c>
      <c r="D247" s="1" t="s">
        <v>1001</v>
      </c>
      <c r="E247" s="1" t="s">
        <v>2488</v>
      </c>
      <c r="F247" s="1" t="s">
        <v>2470</v>
      </c>
      <c r="G247" s="1" t="s">
        <v>1000</v>
      </c>
      <c r="H247" s="1" t="s">
        <v>2851</v>
      </c>
      <c r="I247" s="1" t="s">
        <v>2852</v>
      </c>
      <c r="J247" s="1" t="s">
        <v>2580</v>
      </c>
      <c r="K247" s="1" t="s">
        <v>2474</v>
      </c>
      <c r="L247" s="1" t="s">
        <v>103</v>
      </c>
      <c r="M247" s="1" t="s">
        <v>1006</v>
      </c>
      <c r="N247" s="1" t="s">
        <v>423</v>
      </c>
      <c r="O247" s="1" t="s">
        <v>2407</v>
      </c>
      <c r="P247" s="1" t="s">
        <v>2407</v>
      </c>
      <c r="Q247" s="223">
        <v>1</v>
      </c>
      <c r="R247" s="3">
        <v>9438</v>
      </c>
      <c r="S247" s="3">
        <v>9438</v>
      </c>
      <c r="T247" s="3">
        <v>9438</v>
      </c>
      <c r="U247" s="2">
        <v>43949</v>
      </c>
      <c r="V247" s="1" t="s">
        <v>2500</v>
      </c>
      <c r="W247" s="2">
        <v>44196</v>
      </c>
      <c r="X247" s="1" t="s">
        <v>2407</v>
      </c>
      <c r="Y247" s="1" t="s">
        <v>2407</v>
      </c>
      <c r="Z247" s="1" t="s">
        <v>2493</v>
      </c>
      <c r="AA247" s="1" t="s">
        <v>2489</v>
      </c>
      <c r="AB247" s="1" t="s">
        <v>2490</v>
      </c>
      <c r="AC247" s="1" t="s">
        <v>2581</v>
      </c>
      <c r="AD247" s="1" t="s">
        <v>2510</v>
      </c>
      <c r="AE247" s="2">
        <v>44012</v>
      </c>
      <c r="AF247" s="1" t="s">
        <v>2504</v>
      </c>
    </row>
    <row r="248" spans="1:32" x14ac:dyDescent="0.35">
      <c r="A248" t="str">
        <f>Tableau13[[#This Row],[Document d''achat]]&amp;Tableau13[[#This Row],[Poste]]</f>
        <v>450067174210</v>
      </c>
      <c r="B248" s="1" t="s">
        <v>2468</v>
      </c>
      <c r="C248" s="1" t="s">
        <v>97</v>
      </c>
      <c r="D248" s="1" t="s">
        <v>1021</v>
      </c>
      <c r="E248" s="1" t="s">
        <v>2488</v>
      </c>
      <c r="F248" s="1" t="s">
        <v>51</v>
      </c>
      <c r="G248" s="1" t="s">
        <v>1020</v>
      </c>
      <c r="H248" s="1" t="s">
        <v>2853</v>
      </c>
      <c r="I248" s="1" t="s">
        <v>2854</v>
      </c>
      <c r="J248" s="1" t="s">
        <v>2580</v>
      </c>
      <c r="K248" s="1" t="s">
        <v>2474</v>
      </c>
      <c r="L248" s="1" t="s">
        <v>103</v>
      </c>
      <c r="M248" s="1" t="s">
        <v>1022</v>
      </c>
      <c r="N248" s="1" t="s">
        <v>88</v>
      </c>
      <c r="O248" s="1" t="s">
        <v>2407</v>
      </c>
      <c r="P248" s="1" t="s">
        <v>2407</v>
      </c>
      <c r="Q248" s="223">
        <v>1</v>
      </c>
      <c r="R248" s="3">
        <v>283250</v>
      </c>
      <c r="S248" s="3">
        <v>283250</v>
      </c>
      <c r="T248" s="3">
        <v>342732.5</v>
      </c>
      <c r="U248" s="2">
        <v>43949</v>
      </c>
      <c r="V248" s="1" t="s">
        <v>2500</v>
      </c>
      <c r="W248" s="2">
        <v>44926</v>
      </c>
      <c r="X248" s="1" t="s">
        <v>2407</v>
      </c>
      <c r="Y248" s="1" t="s">
        <v>2407</v>
      </c>
      <c r="Z248" s="1" t="s">
        <v>2480</v>
      </c>
      <c r="AA248" s="1" t="s">
        <v>2489</v>
      </c>
      <c r="AB248" s="1" t="s">
        <v>2490</v>
      </c>
      <c r="AC248" s="1" t="s">
        <v>2855</v>
      </c>
      <c r="AD248" s="1" t="s">
        <v>2510</v>
      </c>
      <c r="AE248" s="2">
        <v>43965</v>
      </c>
      <c r="AF248" s="1" t="s">
        <v>2504</v>
      </c>
    </row>
    <row r="249" spans="1:32" x14ac:dyDescent="0.35">
      <c r="A249" t="str">
        <f>Tableau13[[#This Row],[Document d''achat]]&amp;Tableau13[[#This Row],[Poste]]</f>
        <v>450067175710</v>
      </c>
      <c r="B249" s="1" t="s">
        <v>2468</v>
      </c>
      <c r="C249" s="1" t="s">
        <v>97</v>
      </c>
      <c r="D249" s="1" t="s">
        <v>1040</v>
      </c>
      <c r="E249" s="1" t="s">
        <v>2488</v>
      </c>
      <c r="F249" s="1" t="s">
        <v>51</v>
      </c>
      <c r="G249" s="1" t="s">
        <v>1039</v>
      </c>
      <c r="H249" s="1" t="s">
        <v>2856</v>
      </c>
      <c r="I249" s="1" t="s">
        <v>2857</v>
      </c>
      <c r="J249" s="1" t="s">
        <v>2590</v>
      </c>
      <c r="K249" s="1" t="s">
        <v>2474</v>
      </c>
      <c r="L249" s="1" t="s">
        <v>103</v>
      </c>
      <c r="M249" s="1" t="s">
        <v>940</v>
      </c>
      <c r="N249" s="1" t="s">
        <v>88</v>
      </c>
      <c r="O249" s="1" t="s">
        <v>2407</v>
      </c>
      <c r="P249" s="1" t="s">
        <v>2407</v>
      </c>
      <c r="Q249" s="223">
        <v>1</v>
      </c>
      <c r="R249" s="3">
        <v>46000000</v>
      </c>
      <c r="S249" s="3">
        <v>46000000</v>
      </c>
      <c r="T249" s="3">
        <v>46000000</v>
      </c>
      <c r="U249" s="2">
        <v>43949</v>
      </c>
      <c r="V249" s="1" t="s">
        <v>2500</v>
      </c>
      <c r="W249" s="2">
        <v>44926</v>
      </c>
      <c r="X249" s="1" t="s">
        <v>2407</v>
      </c>
      <c r="Y249" s="1" t="s">
        <v>2407</v>
      </c>
      <c r="Z249" s="1" t="s">
        <v>2480</v>
      </c>
      <c r="AA249" s="1" t="s">
        <v>2489</v>
      </c>
      <c r="AB249" s="1" t="s">
        <v>2490</v>
      </c>
      <c r="AC249" s="1" t="s">
        <v>2567</v>
      </c>
      <c r="AD249" s="1" t="s">
        <v>2510</v>
      </c>
      <c r="AE249" s="2">
        <v>43950</v>
      </c>
      <c r="AF249" s="1" t="s">
        <v>2504</v>
      </c>
    </row>
    <row r="250" spans="1:32" x14ac:dyDescent="0.35">
      <c r="A250" t="str">
        <f>Tableau13[[#This Row],[Document d''achat]]&amp;Tableau13[[#This Row],[Poste]]</f>
        <v>450067177110</v>
      </c>
      <c r="B250" s="1" t="s">
        <v>2468</v>
      </c>
      <c r="C250" s="1" t="s">
        <v>97</v>
      </c>
      <c r="D250" s="1" t="s">
        <v>1013</v>
      </c>
      <c r="E250" s="1" t="s">
        <v>2488</v>
      </c>
      <c r="F250" s="1" t="s">
        <v>51</v>
      </c>
      <c r="G250" s="1" t="s">
        <v>1012</v>
      </c>
      <c r="H250" s="1" t="s">
        <v>2858</v>
      </c>
      <c r="I250" s="1" t="s">
        <v>2859</v>
      </c>
      <c r="J250" s="1" t="s">
        <v>2590</v>
      </c>
      <c r="K250" s="1" t="s">
        <v>2474</v>
      </c>
      <c r="L250" s="1" t="s">
        <v>103</v>
      </c>
      <c r="M250" s="1" t="s">
        <v>1014</v>
      </c>
      <c r="N250" s="1" t="s">
        <v>88</v>
      </c>
      <c r="O250" s="1" t="s">
        <v>2407</v>
      </c>
      <c r="P250" s="1" t="s">
        <v>2407</v>
      </c>
      <c r="Q250" s="223">
        <v>1</v>
      </c>
      <c r="R250" s="3">
        <v>90000</v>
      </c>
      <c r="S250" s="3">
        <v>90000</v>
      </c>
      <c r="T250" s="3">
        <v>95400</v>
      </c>
      <c r="U250" s="2">
        <v>43949</v>
      </c>
      <c r="V250" s="1" t="s">
        <v>2500</v>
      </c>
      <c r="W250" s="2">
        <v>44926</v>
      </c>
      <c r="X250" s="1" t="s">
        <v>2407</v>
      </c>
      <c r="Y250" s="1" t="s">
        <v>2407</v>
      </c>
      <c r="Z250" s="1" t="s">
        <v>2480</v>
      </c>
      <c r="AA250" s="1" t="s">
        <v>2489</v>
      </c>
      <c r="AB250" s="1" t="s">
        <v>2490</v>
      </c>
      <c r="AC250" s="1" t="s">
        <v>2567</v>
      </c>
      <c r="AD250" s="1" t="s">
        <v>2510</v>
      </c>
      <c r="AE250" s="2">
        <v>43957</v>
      </c>
      <c r="AF250" s="1" t="s">
        <v>2504</v>
      </c>
    </row>
    <row r="251" spans="1:32" x14ac:dyDescent="0.35">
      <c r="A251" t="str">
        <f>Tableau13[[#This Row],[Document d''achat]]&amp;Tableau13[[#This Row],[Poste]]</f>
        <v>450067178010</v>
      </c>
      <c r="B251" s="1" t="s">
        <v>2468</v>
      </c>
      <c r="C251" s="1" t="s">
        <v>97</v>
      </c>
      <c r="D251" s="1" t="s">
        <v>970</v>
      </c>
      <c r="E251" s="1" t="s">
        <v>2488</v>
      </c>
      <c r="F251" s="1" t="s">
        <v>51</v>
      </c>
      <c r="G251" s="1" t="s">
        <v>401</v>
      </c>
      <c r="H251" s="1" t="s">
        <v>2658</v>
      </c>
      <c r="I251" s="1" t="s">
        <v>2860</v>
      </c>
      <c r="J251" s="1" t="s">
        <v>2590</v>
      </c>
      <c r="K251" s="1" t="s">
        <v>2474</v>
      </c>
      <c r="L251" s="1" t="s">
        <v>103</v>
      </c>
      <c r="M251" s="1" t="s">
        <v>971</v>
      </c>
      <c r="N251" s="1" t="s">
        <v>88</v>
      </c>
      <c r="O251" s="1" t="s">
        <v>2407</v>
      </c>
      <c r="P251" s="1" t="s">
        <v>2407</v>
      </c>
      <c r="Q251" s="223">
        <v>1</v>
      </c>
      <c r="R251" s="3">
        <v>179902.8</v>
      </c>
      <c r="S251" s="3">
        <v>179902.8</v>
      </c>
      <c r="T251" s="3">
        <v>179902.8</v>
      </c>
      <c r="U251" s="2">
        <v>43949</v>
      </c>
      <c r="V251" s="1" t="s">
        <v>2500</v>
      </c>
      <c r="W251" s="2">
        <v>44926</v>
      </c>
      <c r="X251" s="1" t="s">
        <v>2407</v>
      </c>
      <c r="Y251" s="1" t="s">
        <v>2407</v>
      </c>
      <c r="Z251" s="1" t="s">
        <v>2480</v>
      </c>
      <c r="AA251" s="1" t="s">
        <v>2489</v>
      </c>
      <c r="AB251" s="1" t="s">
        <v>2490</v>
      </c>
      <c r="AC251" s="1" t="s">
        <v>2567</v>
      </c>
      <c r="AD251" s="1" t="s">
        <v>2510</v>
      </c>
      <c r="AE251" s="2">
        <v>43950</v>
      </c>
      <c r="AF251" s="1" t="s">
        <v>2504</v>
      </c>
    </row>
    <row r="252" spans="1:32" x14ac:dyDescent="0.35">
      <c r="A252" t="str">
        <f>Tableau13[[#This Row],[Document d''achat]]&amp;Tableau13[[#This Row],[Poste]]</f>
        <v>450067179110</v>
      </c>
      <c r="B252" s="1" t="s">
        <v>2468</v>
      </c>
      <c r="C252" s="1" t="s">
        <v>97</v>
      </c>
      <c r="D252" s="1" t="s">
        <v>1036</v>
      </c>
      <c r="E252" s="1" t="s">
        <v>2488</v>
      </c>
      <c r="F252" s="1" t="s">
        <v>51</v>
      </c>
      <c r="G252" s="1" t="s">
        <v>767</v>
      </c>
      <c r="H252" s="1" t="s">
        <v>2766</v>
      </c>
      <c r="I252" s="1" t="s">
        <v>2861</v>
      </c>
      <c r="J252" s="1" t="s">
        <v>2590</v>
      </c>
      <c r="K252" s="1" t="s">
        <v>2474</v>
      </c>
      <c r="L252" s="1" t="s">
        <v>103</v>
      </c>
      <c r="M252" s="1" t="s">
        <v>860</v>
      </c>
      <c r="N252" s="1" t="s">
        <v>88</v>
      </c>
      <c r="O252" s="1" t="s">
        <v>2407</v>
      </c>
      <c r="P252" s="1" t="s">
        <v>2407</v>
      </c>
      <c r="Q252" s="223">
        <v>1</v>
      </c>
      <c r="R252" s="3">
        <v>29750000</v>
      </c>
      <c r="S252" s="3">
        <v>29750000</v>
      </c>
      <c r="T252" s="3">
        <v>29750000</v>
      </c>
      <c r="U252" s="2">
        <v>43949</v>
      </c>
      <c r="V252" s="1" t="s">
        <v>2500</v>
      </c>
      <c r="W252" s="2">
        <v>44926</v>
      </c>
      <c r="X252" s="1" t="s">
        <v>2407</v>
      </c>
      <c r="Y252" s="1" t="s">
        <v>2407</v>
      </c>
      <c r="Z252" s="1" t="s">
        <v>2480</v>
      </c>
      <c r="AA252" s="1" t="s">
        <v>2489</v>
      </c>
      <c r="AB252" s="1" t="s">
        <v>2490</v>
      </c>
      <c r="AC252" s="1" t="s">
        <v>2567</v>
      </c>
      <c r="AD252" s="1" t="s">
        <v>2510</v>
      </c>
      <c r="AE252" s="2">
        <v>43950</v>
      </c>
      <c r="AF252" s="1" t="s">
        <v>2504</v>
      </c>
    </row>
    <row r="253" spans="1:32" x14ac:dyDescent="0.35">
      <c r="A253" t="str">
        <f>Tableau13[[#This Row],[Document d''achat]]&amp;Tableau13[[#This Row],[Poste]]</f>
        <v>450067181210</v>
      </c>
      <c r="B253" s="1" t="s">
        <v>2468</v>
      </c>
      <c r="C253" s="1" t="s">
        <v>60</v>
      </c>
      <c r="D253" s="1" t="s">
        <v>980</v>
      </c>
      <c r="E253" s="1" t="s">
        <v>2476</v>
      </c>
      <c r="F253" s="1" t="s">
        <v>2470</v>
      </c>
      <c r="G253" s="1" t="s">
        <v>310</v>
      </c>
      <c r="H253" s="1" t="s">
        <v>2605</v>
      </c>
      <c r="I253" s="1" t="s">
        <v>2862</v>
      </c>
      <c r="J253" s="1" t="s">
        <v>2473</v>
      </c>
      <c r="K253" s="1" t="s">
        <v>2474</v>
      </c>
      <c r="L253" s="1" t="s">
        <v>51</v>
      </c>
      <c r="M253" s="1" t="s">
        <v>981</v>
      </c>
      <c r="N253" s="1" t="s">
        <v>88</v>
      </c>
      <c r="O253" s="1" t="s">
        <v>2549</v>
      </c>
      <c r="P253" s="1" t="s">
        <v>2407</v>
      </c>
      <c r="Q253" s="223">
        <v>3</v>
      </c>
      <c r="R253" s="3">
        <v>15.11</v>
      </c>
      <c r="S253" s="3">
        <v>45.34</v>
      </c>
      <c r="T253" s="3">
        <v>45.34</v>
      </c>
      <c r="U253" s="2">
        <v>43949</v>
      </c>
      <c r="V253" s="1" t="s">
        <v>2550</v>
      </c>
      <c r="W253" s="2">
        <v>44926</v>
      </c>
      <c r="X253" s="1" t="s">
        <v>2478</v>
      </c>
      <c r="Y253" s="1" t="s">
        <v>2407</v>
      </c>
      <c r="Z253" s="1" t="s">
        <v>2493</v>
      </c>
      <c r="AA253" s="1" t="s">
        <v>2551</v>
      </c>
      <c r="AB253" s="1" t="s">
        <v>2490</v>
      </c>
      <c r="AC253" s="1" t="s">
        <v>2552</v>
      </c>
      <c r="AD253" s="1" t="s">
        <v>2483</v>
      </c>
      <c r="AE253" s="2">
        <v>43949</v>
      </c>
      <c r="AF253" s="1" t="s">
        <v>2863</v>
      </c>
    </row>
    <row r="254" spans="1:32" x14ac:dyDescent="0.35">
      <c r="A254" t="str">
        <f>Tableau13[[#This Row],[Document d''achat]]&amp;Tableau13[[#This Row],[Poste]]</f>
        <v>450067181220</v>
      </c>
      <c r="B254" s="1" t="s">
        <v>2468</v>
      </c>
      <c r="C254" s="1" t="s">
        <v>60</v>
      </c>
      <c r="D254" s="1" t="s">
        <v>980</v>
      </c>
      <c r="E254" s="1" t="s">
        <v>2476</v>
      </c>
      <c r="F254" s="1" t="s">
        <v>2470</v>
      </c>
      <c r="G254" s="1" t="s">
        <v>310</v>
      </c>
      <c r="H254" s="1" t="s">
        <v>2605</v>
      </c>
      <c r="I254" s="1" t="s">
        <v>2862</v>
      </c>
      <c r="J254" s="1" t="s">
        <v>2473</v>
      </c>
      <c r="K254" s="1" t="s">
        <v>2474</v>
      </c>
      <c r="L254" s="1" t="s">
        <v>51</v>
      </c>
      <c r="M254" s="1" t="s">
        <v>982</v>
      </c>
      <c r="N254" s="1" t="s">
        <v>217</v>
      </c>
      <c r="O254" s="1" t="s">
        <v>2549</v>
      </c>
      <c r="P254" s="1" t="s">
        <v>2407</v>
      </c>
      <c r="Q254" s="223">
        <v>5</v>
      </c>
      <c r="R254" s="3">
        <v>7.97</v>
      </c>
      <c r="S254" s="3">
        <v>39.869999999999997</v>
      </c>
      <c r="T254" s="3">
        <v>39.869999999999997</v>
      </c>
      <c r="U254" s="2">
        <v>43949</v>
      </c>
      <c r="V254" s="1" t="s">
        <v>2550</v>
      </c>
      <c r="W254" s="2">
        <v>44926</v>
      </c>
      <c r="X254" s="1" t="s">
        <v>2478</v>
      </c>
      <c r="Y254" s="1" t="s">
        <v>2407</v>
      </c>
      <c r="Z254" s="1" t="s">
        <v>2493</v>
      </c>
      <c r="AA254" s="1" t="s">
        <v>2551</v>
      </c>
      <c r="AB254" s="1" t="s">
        <v>2490</v>
      </c>
      <c r="AC254" s="1" t="s">
        <v>2552</v>
      </c>
      <c r="AD254" s="1" t="s">
        <v>2483</v>
      </c>
      <c r="AE254" s="2">
        <v>43949</v>
      </c>
      <c r="AF254" s="1" t="s">
        <v>2863</v>
      </c>
    </row>
    <row r="255" spans="1:32" x14ac:dyDescent="0.35">
      <c r="A255" t="str">
        <f>Tableau13[[#This Row],[Document d''achat]]&amp;Tableau13[[#This Row],[Poste]]</f>
        <v>450067181230</v>
      </c>
      <c r="B255" s="1" t="s">
        <v>2468</v>
      </c>
      <c r="C255" s="1" t="s">
        <v>60</v>
      </c>
      <c r="D255" s="1" t="s">
        <v>980</v>
      </c>
      <c r="E255" s="1" t="s">
        <v>2476</v>
      </c>
      <c r="F255" s="1" t="s">
        <v>2470</v>
      </c>
      <c r="G255" s="1" t="s">
        <v>310</v>
      </c>
      <c r="H255" s="1" t="s">
        <v>2605</v>
      </c>
      <c r="I255" s="1" t="s">
        <v>2862</v>
      </c>
      <c r="J255" s="1" t="s">
        <v>2473</v>
      </c>
      <c r="K255" s="1" t="s">
        <v>2474</v>
      </c>
      <c r="L255" s="1" t="s">
        <v>51</v>
      </c>
      <c r="M255" s="1" t="s">
        <v>983</v>
      </c>
      <c r="N255" s="1" t="s">
        <v>222</v>
      </c>
      <c r="O255" s="1" t="s">
        <v>2549</v>
      </c>
      <c r="P255" s="1" t="s">
        <v>2407</v>
      </c>
      <c r="Q255" s="223">
        <v>10</v>
      </c>
      <c r="R255" s="3">
        <v>4.43</v>
      </c>
      <c r="S255" s="3">
        <v>44.29</v>
      </c>
      <c r="T255" s="3">
        <v>44.29</v>
      </c>
      <c r="U255" s="2">
        <v>43949</v>
      </c>
      <c r="V255" s="1" t="s">
        <v>2550</v>
      </c>
      <c r="W255" s="2">
        <v>44926</v>
      </c>
      <c r="X255" s="1" t="s">
        <v>2478</v>
      </c>
      <c r="Y255" s="1" t="s">
        <v>2407</v>
      </c>
      <c r="Z255" s="1" t="s">
        <v>2493</v>
      </c>
      <c r="AA255" s="1" t="s">
        <v>2551</v>
      </c>
      <c r="AB255" s="1" t="s">
        <v>2490</v>
      </c>
      <c r="AC255" s="1" t="s">
        <v>2552</v>
      </c>
      <c r="AD255" s="1" t="s">
        <v>2483</v>
      </c>
      <c r="AE255" s="2">
        <v>43949</v>
      </c>
      <c r="AF255" s="1" t="s">
        <v>2863</v>
      </c>
    </row>
    <row r="256" spans="1:32" x14ac:dyDescent="0.35">
      <c r="A256" t="str">
        <f>Tableau13[[#This Row],[Document d''achat]]&amp;Tableau13[[#This Row],[Poste]]</f>
        <v>450067184110</v>
      </c>
      <c r="B256" s="1" t="s">
        <v>2468</v>
      </c>
      <c r="C256" s="1" t="s">
        <v>97</v>
      </c>
      <c r="D256" s="1" t="s">
        <v>1008</v>
      </c>
      <c r="E256" s="1" t="s">
        <v>2488</v>
      </c>
      <c r="F256" s="1" t="s">
        <v>51</v>
      </c>
      <c r="G256" s="1" t="s">
        <v>757</v>
      </c>
      <c r="H256" s="1" t="s">
        <v>2761</v>
      </c>
      <c r="I256" s="1" t="s">
        <v>2864</v>
      </c>
      <c r="J256" s="1" t="s">
        <v>2590</v>
      </c>
      <c r="K256" s="1" t="s">
        <v>2474</v>
      </c>
      <c r="L256" s="1" t="s">
        <v>103</v>
      </c>
      <c r="M256" s="1" t="s">
        <v>1009</v>
      </c>
      <c r="N256" s="1" t="s">
        <v>88</v>
      </c>
      <c r="O256" s="1" t="s">
        <v>2407</v>
      </c>
      <c r="P256" s="1" t="s">
        <v>2407</v>
      </c>
      <c r="Q256" s="223">
        <v>1</v>
      </c>
      <c r="R256" s="3">
        <v>4560000</v>
      </c>
      <c r="S256" s="3">
        <v>4560000</v>
      </c>
      <c r="T256" s="3">
        <v>5517600</v>
      </c>
      <c r="U256" s="2">
        <v>43949</v>
      </c>
      <c r="V256" s="1" t="s">
        <v>2500</v>
      </c>
      <c r="W256" s="2">
        <v>44926</v>
      </c>
      <c r="X256" s="1" t="s">
        <v>2407</v>
      </c>
      <c r="Y256" s="1" t="s">
        <v>2407</v>
      </c>
      <c r="Z256" s="1" t="s">
        <v>2480</v>
      </c>
      <c r="AA256" s="1" t="s">
        <v>2489</v>
      </c>
      <c r="AB256" s="1" t="s">
        <v>2490</v>
      </c>
      <c r="AC256" s="1" t="s">
        <v>2567</v>
      </c>
      <c r="AD256" s="1" t="s">
        <v>2510</v>
      </c>
      <c r="AE256" s="2">
        <v>43986</v>
      </c>
      <c r="AF256" s="1" t="s">
        <v>2504</v>
      </c>
    </row>
    <row r="257" spans="1:32" x14ac:dyDescent="0.35">
      <c r="A257" t="str">
        <f>Tableau13[[#This Row],[Document d''achat]]&amp;Tableau13[[#This Row],[Poste]]</f>
        <v>450067184710</v>
      </c>
      <c r="B257" s="1" t="s">
        <v>2468</v>
      </c>
      <c r="C257" s="1" t="s">
        <v>97</v>
      </c>
      <c r="D257" s="1" t="s">
        <v>1026</v>
      </c>
      <c r="E257" s="1" t="s">
        <v>2488</v>
      </c>
      <c r="F257" s="1" t="s">
        <v>51</v>
      </c>
      <c r="G257" s="1" t="s">
        <v>1025</v>
      </c>
      <c r="H257" s="1" t="s">
        <v>2865</v>
      </c>
      <c r="I257" s="1" t="s">
        <v>2866</v>
      </c>
      <c r="J257" s="1" t="s">
        <v>2590</v>
      </c>
      <c r="K257" s="1" t="s">
        <v>2474</v>
      </c>
      <c r="L257" s="1" t="s">
        <v>103</v>
      </c>
      <c r="M257" s="1" t="s">
        <v>1027</v>
      </c>
      <c r="N257" s="1" t="s">
        <v>88</v>
      </c>
      <c r="O257" s="1" t="s">
        <v>2407</v>
      </c>
      <c r="P257" s="1" t="s">
        <v>2407</v>
      </c>
      <c r="Q257" s="223">
        <v>1</v>
      </c>
      <c r="R257" s="3">
        <v>147000</v>
      </c>
      <c r="S257" s="3">
        <v>147000</v>
      </c>
      <c r="T257" s="3">
        <v>155820</v>
      </c>
      <c r="U257" s="2">
        <v>43949</v>
      </c>
      <c r="V257" s="1" t="s">
        <v>2500</v>
      </c>
      <c r="W257" s="2">
        <v>44926</v>
      </c>
      <c r="X257" s="1" t="s">
        <v>2407</v>
      </c>
      <c r="Y257" s="1" t="s">
        <v>2407</v>
      </c>
      <c r="Z257" s="1" t="s">
        <v>2480</v>
      </c>
      <c r="AA257" s="1" t="s">
        <v>2489</v>
      </c>
      <c r="AB257" s="1" t="s">
        <v>2490</v>
      </c>
      <c r="AC257" s="1" t="s">
        <v>2567</v>
      </c>
      <c r="AD257" s="1" t="s">
        <v>2510</v>
      </c>
      <c r="AE257" s="2">
        <v>43950</v>
      </c>
      <c r="AF257" s="1" t="s">
        <v>2504</v>
      </c>
    </row>
    <row r="258" spans="1:32" x14ac:dyDescent="0.35">
      <c r="A258" t="str">
        <f>Tableau13[[#This Row],[Document d''achat]]&amp;Tableau13[[#This Row],[Poste]]</f>
        <v>450067201010</v>
      </c>
      <c r="B258" s="1" t="s">
        <v>2468</v>
      </c>
      <c r="C258" s="1" t="s">
        <v>97</v>
      </c>
      <c r="D258" s="1" t="s">
        <v>1042</v>
      </c>
      <c r="E258" s="1" t="s">
        <v>2488</v>
      </c>
      <c r="F258" s="1" t="s">
        <v>51</v>
      </c>
      <c r="G258" s="1" t="s">
        <v>867</v>
      </c>
      <c r="H258" s="1" t="s">
        <v>2801</v>
      </c>
      <c r="I258" s="1" t="s">
        <v>2867</v>
      </c>
      <c r="J258" s="1" t="s">
        <v>2590</v>
      </c>
      <c r="K258" s="1" t="s">
        <v>2474</v>
      </c>
      <c r="L258" s="1" t="s">
        <v>103</v>
      </c>
      <c r="M258" s="1" t="s">
        <v>1043</v>
      </c>
      <c r="N258" s="1" t="s">
        <v>88</v>
      </c>
      <c r="O258" s="1" t="s">
        <v>2407</v>
      </c>
      <c r="P258" s="1" t="s">
        <v>2407</v>
      </c>
      <c r="Q258" s="223">
        <v>1</v>
      </c>
      <c r="R258" s="3">
        <v>1718790</v>
      </c>
      <c r="S258" s="3">
        <v>1718790</v>
      </c>
      <c r="T258" s="3">
        <v>1718790</v>
      </c>
      <c r="U258" s="2">
        <v>43950</v>
      </c>
      <c r="V258" s="1" t="s">
        <v>2500</v>
      </c>
      <c r="W258" s="2">
        <v>44926</v>
      </c>
      <c r="X258" s="1" t="s">
        <v>2407</v>
      </c>
      <c r="Y258" s="1" t="s">
        <v>2407</v>
      </c>
      <c r="Z258" s="1" t="s">
        <v>2480</v>
      </c>
      <c r="AA258" s="1" t="s">
        <v>2489</v>
      </c>
      <c r="AB258" s="1" t="s">
        <v>2490</v>
      </c>
      <c r="AC258" s="1" t="s">
        <v>2567</v>
      </c>
      <c r="AD258" s="1" t="s">
        <v>2510</v>
      </c>
      <c r="AE258" s="2">
        <v>43951</v>
      </c>
      <c r="AF258" s="1" t="s">
        <v>2504</v>
      </c>
    </row>
    <row r="259" spans="1:32" x14ac:dyDescent="0.35">
      <c r="A259" t="str">
        <f>Tableau13[[#This Row],[Document d''achat]]&amp;Tableau13[[#This Row],[Poste]]</f>
        <v>450067204410</v>
      </c>
      <c r="B259" s="1" t="s">
        <v>2468</v>
      </c>
      <c r="C259" s="1" t="s">
        <v>97</v>
      </c>
      <c r="D259" s="1" t="s">
        <v>1066</v>
      </c>
      <c r="E259" s="1" t="s">
        <v>2488</v>
      </c>
      <c r="F259" s="1" t="s">
        <v>51</v>
      </c>
      <c r="G259" s="1" t="s">
        <v>1065</v>
      </c>
      <c r="H259" s="1" t="s">
        <v>2868</v>
      </c>
      <c r="I259" s="1" t="s">
        <v>2869</v>
      </c>
      <c r="J259" s="1" t="s">
        <v>2590</v>
      </c>
      <c r="K259" s="1" t="s">
        <v>2474</v>
      </c>
      <c r="L259" s="1" t="s">
        <v>103</v>
      </c>
      <c r="M259" s="1" t="s">
        <v>1067</v>
      </c>
      <c r="N259" s="1" t="s">
        <v>88</v>
      </c>
      <c r="O259" s="1" t="s">
        <v>2407</v>
      </c>
      <c r="P259" s="1" t="s">
        <v>2407</v>
      </c>
      <c r="Q259" s="223">
        <v>1</v>
      </c>
      <c r="R259" s="3">
        <v>344500</v>
      </c>
      <c r="S259" s="3">
        <v>344500</v>
      </c>
      <c r="T259" s="3">
        <v>416845</v>
      </c>
      <c r="U259" s="2">
        <v>43950</v>
      </c>
      <c r="V259" s="1" t="s">
        <v>2500</v>
      </c>
      <c r="W259" s="2">
        <v>44926</v>
      </c>
      <c r="X259" s="1" t="s">
        <v>2407</v>
      </c>
      <c r="Y259" s="1" t="s">
        <v>2407</v>
      </c>
      <c r="Z259" s="1" t="s">
        <v>2480</v>
      </c>
      <c r="AA259" s="1" t="s">
        <v>2489</v>
      </c>
      <c r="AB259" s="1" t="s">
        <v>2490</v>
      </c>
      <c r="AC259" s="1" t="s">
        <v>2567</v>
      </c>
      <c r="AD259" s="1" t="s">
        <v>2510</v>
      </c>
      <c r="AE259" s="2">
        <v>43957</v>
      </c>
      <c r="AF259" s="1" t="s">
        <v>2504</v>
      </c>
    </row>
    <row r="260" spans="1:32" x14ac:dyDescent="0.35">
      <c r="A260" t="str">
        <f>Tableau13[[#This Row],[Document d''achat]]&amp;Tableau13[[#This Row],[Poste]]</f>
        <v>450067206710</v>
      </c>
      <c r="B260" s="1" t="s">
        <v>2468</v>
      </c>
      <c r="C260" s="1" t="s">
        <v>97</v>
      </c>
      <c r="D260" s="1" t="s">
        <v>1076</v>
      </c>
      <c r="E260" s="1" t="s">
        <v>2488</v>
      </c>
      <c r="F260" s="1" t="s">
        <v>51</v>
      </c>
      <c r="G260" s="1" t="s">
        <v>1075</v>
      </c>
      <c r="H260" s="1" t="s">
        <v>2870</v>
      </c>
      <c r="I260" s="1" t="s">
        <v>2871</v>
      </c>
      <c r="J260" s="1" t="s">
        <v>2590</v>
      </c>
      <c r="K260" s="1" t="s">
        <v>2474</v>
      </c>
      <c r="L260" s="1" t="s">
        <v>103</v>
      </c>
      <c r="M260" s="1" t="s">
        <v>818</v>
      </c>
      <c r="N260" s="1" t="s">
        <v>88</v>
      </c>
      <c r="O260" s="1" t="s">
        <v>2407</v>
      </c>
      <c r="P260" s="1" t="s">
        <v>2407</v>
      </c>
      <c r="Q260" s="223">
        <v>1</v>
      </c>
      <c r="R260" s="3">
        <v>450000</v>
      </c>
      <c r="S260" s="3">
        <v>450000</v>
      </c>
      <c r="T260" s="3">
        <v>450000</v>
      </c>
      <c r="U260" s="2">
        <v>43950</v>
      </c>
      <c r="V260" s="1" t="s">
        <v>2500</v>
      </c>
      <c r="W260" s="2">
        <v>44926</v>
      </c>
      <c r="X260" s="1" t="s">
        <v>2407</v>
      </c>
      <c r="Y260" s="1" t="s">
        <v>2407</v>
      </c>
      <c r="Z260" s="1" t="s">
        <v>2480</v>
      </c>
      <c r="AA260" s="1" t="s">
        <v>2489</v>
      </c>
      <c r="AB260" s="1" t="s">
        <v>2490</v>
      </c>
      <c r="AC260" s="1" t="s">
        <v>2567</v>
      </c>
      <c r="AD260" s="1" t="s">
        <v>2510</v>
      </c>
      <c r="AE260" s="2">
        <v>43957</v>
      </c>
      <c r="AF260" s="1" t="s">
        <v>2504</v>
      </c>
    </row>
    <row r="261" spans="1:32" x14ac:dyDescent="0.35">
      <c r="A261" t="str">
        <f>Tableau13[[#This Row],[Document d''achat]]&amp;Tableau13[[#This Row],[Poste]]</f>
        <v>450067208410</v>
      </c>
      <c r="B261" s="1" t="s">
        <v>2468</v>
      </c>
      <c r="C261" s="1" t="s">
        <v>97</v>
      </c>
      <c r="D261" s="1" t="s">
        <v>1061</v>
      </c>
      <c r="E261" s="1" t="s">
        <v>2488</v>
      </c>
      <c r="F261" s="1" t="s">
        <v>51</v>
      </c>
      <c r="G261" s="1" t="s">
        <v>1060</v>
      </c>
      <c r="H261" s="1" t="s">
        <v>2872</v>
      </c>
      <c r="I261" s="1" t="s">
        <v>2873</v>
      </c>
      <c r="J261" s="1" t="s">
        <v>2590</v>
      </c>
      <c r="K261" s="1" t="s">
        <v>2474</v>
      </c>
      <c r="L261" s="1" t="s">
        <v>103</v>
      </c>
      <c r="M261" s="1" t="s">
        <v>1062</v>
      </c>
      <c r="N261" s="1" t="s">
        <v>88</v>
      </c>
      <c r="O261" s="1" t="s">
        <v>2407</v>
      </c>
      <c r="P261" s="1" t="s">
        <v>2407</v>
      </c>
      <c r="Q261" s="223">
        <v>1</v>
      </c>
      <c r="R261" s="3">
        <v>36720</v>
      </c>
      <c r="S261" s="3">
        <v>36720</v>
      </c>
      <c r="T261" s="3">
        <v>38923.199999999997</v>
      </c>
      <c r="U261" s="2">
        <v>43950</v>
      </c>
      <c r="V261" s="1" t="s">
        <v>2500</v>
      </c>
      <c r="W261" s="2">
        <v>44926</v>
      </c>
      <c r="X261" s="1" t="s">
        <v>2407</v>
      </c>
      <c r="Y261" s="1" t="s">
        <v>2407</v>
      </c>
      <c r="Z261" s="1" t="s">
        <v>2480</v>
      </c>
      <c r="AA261" s="1" t="s">
        <v>2489</v>
      </c>
      <c r="AB261" s="1" t="s">
        <v>2490</v>
      </c>
      <c r="AC261" s="1" t="s">
        <v>2567</v>
      </c>
      <c r="AD261" s="1" t="s">
        <v>2510</v>
      </c>
      <c r="AE261" s="2">
        <v>43951</v>
      </c>
      <c r="AF261" s="1" t="s">
        <v>2504</v>
      </c>
    </row>
    <row r="262" spans="1:32" x14ac:dyDescent="0.35">
      <c r="A262" t="str">
        <f>Tableau13[[#This Row],[Document d''achat]]&amp;Tableau13[[#This Row],[Poste]]</f>
        <v>450067209410</v>
      </c>
      <c r="B262" s="1" t="s">
        <v>2468</v>
      </c>
      <c r="C262" s="1" t="s">
        <v>97</v>
      </c>
      <c r="D262" s="1" t="s">
        <v>1047</v>
      </c>
      <c r="E262" s="1" t="s">
        <v>2488</v>
      </c>
      <c r="F262" s="1" t="s">
        <v>51</v>
      </c>
      <c r="G262" s="1" t="s">
        <v>1046</v>
      </c>
      <c r="H262" s="1" t="s">
        <v>2874</v>
      </c>
      <c r="I262" s="1" t="s">
        <v>2875</v>
      </c>
      <c r="J262" s="1" t="s">
        <v>2473</v>
      </c>
      <c r="K262" s="1" t="s">
        <v>2474</v>
      </c>
      <c r="L262" s="1" t="s">
        <v>103</v>
      </c>
      <c r="M262" s="1" t="s">
        <v>1048</v>
      </c>
      <c r="N262" s="1" t="s">
        <v>88</v>
      </c>
      <c r="O262" s="1" t="s">
        <v>2407</v>
      </c>
      <c r="P262" s="1" t="s">
        <v>2407</v>
      </c>
      <c r="Q262" s="223">
        <v>1</v>
      </c>
      <c r="R262" s="3">
        <v>8649.6</v>
      </c>
      <c r="S262" s="3">
        <v>8649.6</v>
      </c>
      <c r="T262" s="3">
        <v>8649.6</v>
      </c>
      <c r="U262" s="2">
        <v>43950</v>
      </c>
      <c r="V262" s="1" t="s">
        <v>2500</v>
      </c>
      <c r="W262" s="2">
        <v>44926</v>
      </c>
      <c r="X262" s="1" t="s">
        <v>2407</v>
      </c>
      <c r="Y262" s="1" t="s">
        <v>2407</v>
      </c>
      <c r="Z262" s="1" t="s">
        <v>2480</v>
      </c>
      <c r="AA262" s="1" t="s">
        <v>2489</v>
      </c>
      <c r="AB262" s="1" t="s">
        <v>2490</v>
      </c>
      <c r="AC262" s="1" t="s">
        <v>2567</v>
      </c>
      <c r="AD262" s="1" t="s">
        <v>2510</v>
      </c>
      <c r="AE262" s="2">
        <v>43951</v>
      </c>
      <c r="AF262" s="1" t="s">
        <v>2504</v>
      </c>
    </row>
    <row r="263" spans="1:32" x14ac:dyDescent="0.35">
      <c r="A263" t="str">
        <f>Tableau13[[#This Row],[Document d''achat]]&amp;Tableau13[[#This Row],[Poste]]</f>
        <v>450067209710</v>
      </c>
      <c r="B263" s="1" t="s">
        <v>2468</v>
      </c>
      <c r="C263" s="1" t="s">
        <v>97</v>
      </c>
      <c r="D263" s="1" t="s">
        <v>1052</v>
      </c>
      <c r="E263" s="1" t="s">
        <v>2488</v>
      </c>
      <c r="F263" s="1" t="s">
        <v>51</v>
      </c>
      <c r="G263" s="1" t="s">
        <v>1051</v>
      </c>
      <c r="H263" s="1" t="s">
        <v>2876</v>
      </c>
      <c r="I263" s="1" t="s">
        <v>2877</v>
      </c>
      <c r="J263" s="1" t="s">
        <v>2590</v>
      </c>
      <c r="K263" s="1" t="s">
        <v>2474</v>
      </c>
      <c r="L263" s="1" t="s">
        <v>103</v>
      </c>
      <c r="M263" s="1" t="s">
        <v>1053</v>
      </c>
      <c r="N263" s="1" t="s">
        <v>88</v>
      </c>
      <c r="O263" s="1" t="s">
        <v>2407</v>
      </c>
      <c r="P263" s="1" t="s">
        <v>2407</v>
      </c>
      <c r="Q263" s="223">
        <v>1</v>
      </c>
      <c r="R263" s="3">
        <v>1128627.5</v>
      </c>
      <c r="S263" s="3">
        <v>1128627.5</v>
      </c>
      <c r="T263" s="3">
        <v>1128627.5</v>
      </c>
      <c r="U263" s="2">
        <v>43950</v>
      </c>
      <c r="V263" s="1" t="s">
        <v>2500</v>
      </c>
      <c r="W263" s="2">
        <v>44926</v>
      </c>
      <c r="X263" s="1" t="s">
        <v>2407</v>
      </c>
      <c r="Y263" s="1" t="s">
        <v>2407</v>
      </c>
      <c r="Z263" s="1" t="s">
        <v>2480</v>
      </c>
      <c r="AA263" s="1" t="s">
        <v>2489</v>
      </c>
      <c r="AB263" s="1" t="s">
        <v>2490</v>
      </c>
      <c r="AC263" s="1" t="s">
        <v>2567</v>
      </c>
      <c r="AD263" s="1" t="s">
        <v>2510</v>
      </c>
      <c r="AE263" s="2">
        <v>43957</v>
      </c>
      <c r="AF263" s="1" t="s">
        <v>2504</v>
      </c>
    </row>
    <row r="264" spans="1:32" x14ac:dyDescent="0.35">
      <c r="A264" t="str">
        <f>Tableau13[[#This Row],[Document d''achat]]&amp;Tableau13[[#This Row],[Poste]]</f>
        <v>450067211510</v>
      </c>
      <c r="B264" s="1" t="s">
        <v>2468</v>
      </c>
      <c r="C264" s="1" t="s">
        <v>2878</v>
      </c>
      <c r="D264" s="1" t="s">
        <v>1070</v>
      </c>
      <c r="E264" s="1" t="s">
        <v>2488</v>
      </c>
      <c r="F264" s="1" t="s">
        <v>2470</v>
      </c>
      <c r="G264" s="1" t="s">
        <v>1069</v>
      </c>
      <c r="H264" s="1" t="s">
        <v>2879</v>
      </c>
      <c r="I264" s="1" t="s">
        <v>2880</v>
      </c>
      <c r="J264" s="1" t="s">
        <v>2473</v>
      </c>
      <c r="K264" s="1" t="s">
        <v>2474</v>
      </c>
      <c r="L264" s="1" t="s">
        <v>103</v>
      </c>
      <c r="M264" s="1" t="s">
        <v>1071</v>
      </c>
      <c r="N264" s="1" t="s">
        <v>88</v>
      </c>
      <c r="O264" s="1" t="s">
        <v>2407</v>
      </c>
      <c r="P264" s="1" t="s">
        <v>2407</v>
      </c>
      <c r="Q264" s="223">
        <v>1</v>
      </c>
      <c r="R264" s="3">
        <v>4604.26</v>
      </c>
      <c r="S264" s="3">
        <v>4604.26</v>
      </c>
      <c r="T264" s="3">
        <v>4604.26</v>
      </c>
      <c r="U264" s="2">
        <v>43950</v>
      </c>
      <c r="V264" s="1" t="s">
        <v>2586</v>
      </c>
      <c r="W264" s="2">
        <v>44196</v>
      </c>
      <c r="X264" s="1" t="s">
        <v>2407</v>
      </c>
      <c r="Y264" s="1" t="s">
        <v>2407</v>
      </c>
      <c r="Z264" s="1" t="s">
        <v>2493</v>
      </c>
      <c r="AA264" s="1" t="s">
        <v>2881</v>
      </c>
      <c r="AB264" s="1" t="s">
        <v>2490</v>
      </c>
      <c r="AC264" s="1" t="s">
        <v>2581</v>
      </c>
      <c r="AD264" s="1" t="s">
        <v>2492</v>
      </c>
      <c r="AE264" s="2">
        <v>43976</v>
      </c>
      <c r="AF264" s="1" t="s">
        <v>2582</v>
      </c>
    </row>
    <row r="265" spans="1:32" x14ac:dyDescent="0.35">
      <c r="A265" t="str">
        <f>Tableau13[[#This Row],[Document d''achat]]&amp;Tableau13[[#This Row],[Poste]]</f>
        <v>450067211520</v>
      </c>
      <c r="B265" s="1" t="s">
        <v>2468</v>
      </c>
      <c r="C265" s="1" t="s">
        <v>2878</v>
      </c>
      <c r="D265" s="1" t="s">
        <v>1070</v>
      </c>
      <c r="E265" s="1" t="s">
        <v>2488</v>
      </c>
      <c r="F265" s="1" t="s">
        <v>2470</v>
      </c>
      <c r="G265" s="1" t="s">
        <v>1069</v>
      </c>
      <c r="H265" s="1" t="s">
        <v>2879</v>
      </c>
      <c r="I265" s="1" t="s">
        <v>2880</v>
      </c>
      <c r="J265" s="1" t="s">
        <v>2473</v>
      </c>
      <c r="K265" s="1" t="s">
        <v>2474</v>
      </c>
      <c r="L265" s="1" t="s">
        <v>103</v>
      </c>
      <c r="M265" s="1" t="s">
        <v>1072</v>
      </c>
      <c r="N265" s="1" t="s">
        <v>217</v>
      </c>
      <c r="O265" s="1" t="s">
        <v>2407</v>
      </c>
      <c r="P265" s="1" t="s">
        <v>2407</v>
      </c>
      <c r="Q265" s="223">
        <v>1</v>
      </c>
      <c r="R265" s="3">
        <v>8319.74</v>
      </c>
      <c r="S265" s="3">
        <v>8319.74</v>
      </c>
      <c r="T265" s="3">
        <v>8319.74</v>
      </c>
      <c r="U265" s="2">
        <v>43950</v>
      </c>
      <c r="V265" s="1" t="s">
        <v>2586</v>
      </c>
      <c r="W265" s="2">
        <v>44196</v>
      </c>
      <c r="X265" s="1" t="s">
        <v>2407</v>
      </c>
      <c r="Y265" s="1" t="s">
        <v>2407</v>
      </c>
      <c r="Z265" s="1" t="s">
        <v>2493</v>
      </c>
      <c r="AA265" s="1" t="s">
        <v>2881</v>
      </c>
      <c r="AB265" s="1" t="s">
        <v>2490</v>
      </c>
      <c r="AC265" s="1" t="s">
        <v>2581</v>
      </c>
      <c r="AD265" s="1" t="s">
        <v>2492</v>
      </c>
      <c r="AE265" s="2">
        <v>43976</v>
      </c>
      <c r="AF265" s="1" t="s">
        <v>2582</v>
      </c>
    </row>
    <row r="266" spans="1:32" x14ac:dyDescent="0.35">
      <c r="A266" t="str">
        <f>Tableau13[[#This Row],[Document d''achat]]&amp;Tableau13[[#This Row],[Poste]]</f>
        <v>450067216410</v>
      </c>
      <c r="B266" s="1" t="s">
        <v>2468</v>
      </c>
      <c r="C266" s="1" t="s">
        <v>97</v>
      </c>
      <c r="D266" s="1" t="s">
        <v>1104</v>
      </c>
      <c r="E266" s="1" t="s">
        <v>2488</v>
      </c>
      <c r="F266" s="1" t="s">
        <v>51</v>
      </c>
      <c r="G266" s="1" t="s">
        <v>401</v>
      </c>
      <c r="H266" s="1" t="s">
        <v>2658</v>
      </c>
      <c r="I266" s="1" t="s">
        <v>2882</v>
      </c>
      <c r="J266" s="1" t="s">
        <v>2590</v>
      </c>
      <c r="K266" s="1" t="s">
        <v>2474</v>
      </c>
      <c r="L266" s="1" t="s">
        <v>103</v>
      </c>
      <c r="M266" s="1" t="s">
        <v>1105</v>
      </c>
      <c r="N266" s="1" t="s">
        <v>88</v>
      </c>
      <c r="O266" s="1" t="s">
        <v>2407</v>
      </c>
      <c r="P266" s="1" t="s">
        <v>2407</v>
      </c>
      <c r="Q266" s="223">
        <v>1</v>
      </c>
      <c r="R266" s="3">
        <v>46957.68</v>
      </c>
      <c r="S266" s="3">
        <v>46957.68</v>
      </c>
      <c r="T266" s="3">
        <v>46957.68</v>
      </c>
      <c r="U266" s="2">
        <v>43951</v>
      </c>
      <c r="V266" s="1" t="s">
        <v>2500</v>
      </c>
      <c r="W266" s="2">
        <v>44926</v>
      </c>
      <c r="X266" s="1" t="s">
        <v>2407</v>
      </c>
      <c r="Y266" s="1" t="s">
        <v>2407</v>
      </c>
      <c r="Z266" s="1" t="s">
        <v>2480</v>
      </c>
      <c r="AA266" s="1" t="s">
        <v>2489</v>
      </c>
      <c r="AB266" s="1" t="s">
        <v>2490</v>
      </c>
      <c r="AC266" s="1" t="s">
        <v>2567</v>
      </c>
      <c r="AD266" s="1" t="s">
        <v>2510</v>
      </c>
      <c r="AE266" s="2">
        <v>43951</v>
      </c>
      <c r="AF266" s="1" t="s">
        <v>2504</v>
      </c>
    </row>
    <row r="267" spans="1:32" x14ac:dyDescent="0.35">
      <c r="A267" t="str">
        <f>Tableau13[[#This Row],[Document d''achat]]&amp;Tableau13[[#This Row],[Poste]]</f>
        <v>450067217210</v>
      </c>
      <c r="B267" s="1" t="s">
        <v>2468</v>
      </c>
      <c r="C267" s="1" t="s">
        <v>97</v>
      </c>
      <c r="D267" s="1" t="s">
        <v>1126</v>
      </c>
      <c r="E267" s="1" t="s">
        <v>2488</v>
      </c>
      <c r="F267" s="1" t="s">
        <v>51</v>
      </c>
      <c r="G267" s="1" t="s">
        <v>678</v>
      </c>
      <c r="H267" s="1" t="s">
        <v>2739</v>
      </c>
      <c r="I267" s="1" t="s">
        <v>2883</v>
      </c>
      <c r="J267" s="1" t="s">
        <v>2590</v>
      </c>
      <c r="K267" s="1" t="s">
        <v>2474</v>
      </c>
      <c r="L267" s="1" t="s">
        <v>103</v>
      </c>
      <c r="M267" s="1" t="s">
        <v>1127</v>
      </c>
      <c r="N267" s="1" t="s">
        <v>88</v>
      </c>
      <c r="O267" s="1" t="s">
        <v>2407</v>
      </c>
      <c r="P267" s="1" t="s">
        <v>2407</v>
      </c>
      <c r="Q267" s="223">
        <v>1</v>
      </c>
      <c r="R267" s="3">
        <v>51845.78</v>
      </c>
      <c r="S267" s="3">
        <v>51845.78</v>
      </c>
      <c r="T267" s="3">
        <v>51845.78</v>
      </c>
      <c r="U267" s="2">
        <v>43951</v>
      </c>
      <c r="V267" s="1" t="s">
        <v>2500</v>
      </c>
      <c r="W267" s="2">
        <v>44926</v>
      </c>
      <c r="X267" s="1" t="s">
        <v>2407</v>
      </c>
      <c r="Y267" s="1" t="s">
        <v>2407</v>
      </c>
      <c r="Z267" s="1" t="s">
        <v>2480</v>
      </c>
      <c r="AA267" s="1" t="s">
        <v>2489</v>
      </c>
      <c r="AB267" s="1" t="s">
        <v>2490</v>
      </c>
      <c r="AC267" s="1" t="s">
        <v>2567</v>
      </c>
      <c r="AD267" s="1" t="s">
        <v>2510</v>
      </c>
      <c r="AE267" s="2">
        <v>43951</v>
      </c>
      <c r="AF267" s="1" t="s">
        <v>2504</v>
      </c>
    </row>
    <row r="268" spans="1:32" x14ac:dyDescent="0.35">
      <c r="A268" t="str">
        <f>Tableau13[[#This Row],[Document d''achat]]&amp;Tableau13[[#This Row],[Poste]]</f>
        <v>450067217310</v>
      </c>
      <c r="B268" s="1" t="s">
        <v>2468</v>
      </c>
      <c r="C268" s="1" t="s">
        <v>97</v>
      </c>
      <c r="D268" s="1" t="s">
        <v>1132</v>
      </c>
      <c r="E268" s="1" t="s">
        <v>2488</v>
      </c>
      <c r="F268" s="1" t="s">
        <v>51</v>
      </c>
      <c r="G268" s="1" t="s">
        <v>1051</v>
      </c>
      <c r="H268" s="1" t="s">
        <v>2876</v>
      </c>
      <c r="I268" s="1" t="s">
        <v>2884</v>
      </c>
      <c r="J268" s="1" t="s">
        <v>2590</v>
      </c>
      <c r="K268" s="1" t="s">
        <v>2474</v>
      </c>
      <c r="L268" s="1" t="s">
        <v>103</v>
      </c>
      <c r="M268" s="1" t="s">
        <v>1053</v>
      </c>
      <c r="N268" s="1" t="s">
        <v>88</v>
      </c>
      <c r="O268" s="1" t="s">
        <v>2407</v>
      </c>
      <c r="P268" s="1" t="s">
        <v>2407</v>
      </c>
      <c r="Q268" s="223">
        <v>1</v>
      </c>
      <c r="R268" s="3">
        <v>260452.5</v>
      </c>
      <c r="S268" s="3">
        <v>260452.5</v>
      </c>
      <c r="T268" s="3">
        <v>260452.5</v>
      </c>
      <c r="U268" s="2">
        <v>43951</v>
      </c>
      <c r="V268" s="1" t="s">
        <v>2500</v>
      </c>
      <c r="W268" s="2">
        <v>44926</v>
      </c>
      <c r="X268" s="1" t="s">
        <v>2407</v>
      </c>
      <c r="Y268" s="1" t="s">
        <v>2407</v>
      </c>
      <c r="Z268" s="1" t="s">
        <v>2480</v>
      </c>
      <c r="AA268" s="1" t="s">
        <v>2489</v>
      </c>
      <c r="AB268" s="1" t="s">
        <v>2490</v>
      </c>
      <c r="AC268" s="1" t="s">
        <v>2567</v>
      </c>
      <c r="AD268" s="1" t="s">
        <v>2510</v>
      </c>
      <c r="AE268" s="2">
        <v>43951</v>
      </c>
      <c r="AF268" s="1" t="s">
        <v>2504</v>
      </c>
    </row>
    <row r="269" spans="1:32" x14ac:dyDescent="0.35">
      <c r="A269" t="str">
        <f>Tableau13[[#This Row],[Document d''achat]]&amp;Tableau13[[#This Row],[Poste]]</f>
        <v>450067221710</v>
      </c>
      <c r="B269" s="1" t="s">
        <v>2468</v>
      </c>
      <c r="C269" s="1" t="s">
        <v>97</v>
      </c>
      <c r="D269" s="1" t="s">
        <v>1136</v>
      </c>
      <c r="E269" s="1" t="s">
        <v>2488</v>
      </c>
      <c r="F269" s="1" t="s">
        <v>51</v>
      </c>
      <c r="G269" s="1" t="s">
        <v>1135</v>
      </c>
      <c r="H269" s="1" t="s">
        <v>2885</v>
      </c>
      <c r="I269" s="1" t="s">
        <v>2886</v>
      </c>
      <c r="J269" s="1" t="s">
        <v>2590</v>
      </c>
      <c r="K269" s="1" t="s">
        <v>2474</v>
      </c>
      <c r="L269" s="1" t="s">
        <v>103</v>
      </c>
      <c r="M269" s="1" t="s">
        <v>1137</v>
      </c>
      <c r="N269" s="1" t="s">
        <v>88</v>
      </c>
      <c r="O269" s="1" t="s">
        <v>2407</v>
      </c>
      <c r="P269" s="1" t="s">
        <v>2407</v>
      </c>
      <c r="Q269" s="223">
        <v>1</v>
      </c>
      <c r="R269" s="3">
        <v>141267.5</v>
      </c>
      <c r="S269" s="3">
        <v>141267.5</v>
      </c>
      <c r="T269" s="3">
        <v>141267.5</v>
      </c>
      <c r="U269" s="2">
        <v>43951</v>
      </c>
      <c r="V269" s="1" t="s">
        <v>2500</v>
      </c>
      <c r="W269" s="2">
        <v>44926</v>
      </c>
      <c r="X269" s="1" t="s">
        <v>2407</v>
      </c>
      <c r="Y269" s="1" t="s">
        <v>2407</v>
      </c>
      <c r="Z269" s="1" t="s">
        <v>2480</v>
      </c>
      <c r="AA269" s="1" t="s">
        <v>2489</v>
      </c>
      <c r="AB269" s="1" t="s">
        <v>2490</v>
      </c>
      <c r="AC269" s="1" t="s">
        <v>2567</v>
      </c>
      <c r="AD269" s="1" t="s">
        <v>2510</v>
      </c>
      <c r="AE269" s="2">
        <v>43951</v>
      </c>
      <c r="AF269" s="1" t="s">
        <v>2504</v>
      </c>
    </row>
    <row r="270" spans="1:32" x14ac:dyDescent="0.35">
      <c r="A270" t="str">
        <f>Tableau13[[#This Row],[Document d''achat]]&amp;Tableau13[[#This Row],[Poste]]</f>
        <v>450067222710</v>
      </c>
      <c r="B270" s="1" t="s">
        <v>2468</v>
      </c>
      <c r="C270" s="1" t="s">
        <v>97</v>
      </c>
      <c r="D270" s="1" t="s">
        <v>1145</v>
      </c>
      <c r="E270" s="1" t="s">
        <v>2488</v>
      </c>
      <c r="F270" s="1" t="s">
        <v>51</v>
      </c>
      <c r="G270" s="1" t="s">
        <v>1144</v>
      </c>
      <c r="H270" s="1" t="s">
        <v>2887</v>
      </c>
      <c r="I270" s="1" t="s">
        <v>2888</v>
      </c>
      <c r="J270" s="1" t="s">
        <v>2580</v>
      </c>
      <c r="K270" s="1" t="s">
        <v>2474</v>
      </c>
      <c r="L270" s="1" t="s">
        <v>103</v>
      </c>
      <c r="M270" s="1" t="s">
        <v>1062</v>
      </c>
      <c r="N270" s="1" t="s">
        <v>88</v>
      </c>
      <c r="O270" s="1" t="s">
        <v>2407</v>
      </c>
      <c r="P270" s="1" t="s">
        <v>2407</v>
      </c>
      <c r="Q270" s="223">
        <v>1</v>
      </c>
      <c r="R270" s="3">
        <v>92900</v>
      </c>
      <c r="S270" s="3">
        <v>92900</v>
      </c>
      <c r="T270" s="3">
        <v>98474</v>
      </c>
      <c r="U270" s="2">
        <v>43951</v>
      </c>
      <c r="V270" s="1" t="s">
        <v>2500</v>
      </c>
      <c r="W270" s="2">
        <v>44926</v>
      </c>
      <c r="X270" s="1" t="s">
        <v>2407</v>
      </c>
      <c r="Y270" s="1" t="s">
        <v>2407</v>
      </c>
      <c r="Z270" s="1" t="s">
        <v>2480</v>
      </c>
      <c r="AA270" s="1" t="s">
        <v>2489</v>
      </c>
      <c r="AB270" s="1" t="s">
        <v>2490</v>
      </c>
      <c r="AC270" s="1" t="s">
        <v>2567</v>
      </c>
      <c r="AD270" s="1" t="s">
        <v>2510</v>
      </c>
      <c r="AE270" s="2">
        <v>43962</v>
      </c>
      <c r="AF270" s="1" t="s">
        <v>2504</v>
      </c>
    </row>
    <row r="271" spans="1:32" x14ac:dyDescent="0.35">
      <c r="A271" t="str">
        <f>Tableau13[[#This Row],[Document d''achat]]&amp;Tableau13[[#This Row],[Poste]]</f>
        <v>450067222910</v>
      </c>
      <c r="B271" s="1" t="s">
        <v>2468</v>
      </c>
      <c r="C271" s="1" t="s">
        <v>97</v>
      </c>
      <c r="D271" s="1" t="s">
        <v>1149</v>
      </c>
      <c r="E271" s="1" t="s">
        <v>2488</v>
      </c>
      <c r="F271" s="1" t="s">
        <v>51</v>
      </c>
      <c r="G271" s="1" t="s">
        <v>1148</v>
      </c>
      <c r="H271" s="1" t="s">
        <v>2889</v>
      </c>
      <c r="I271" s="1" t="s">
        <v>2890</v>
      </c>
      <c r="J271" s="1" t="s">
        <v>2590</v>
      </c>
      <c r="K271" s="1" t="s">
        <v>2474</v>
      </c>
      <c r="L271" s="1" t="s">
        <v>103</v>
      </c>
      <c r="M271" s="1" t="s">
        <v>1150</v>
      </c>
      <c r="N271" s="1" t="s">
        <v>88</v>
      </c>
      <c r="O271" s="1" t="s">
        <v>2407</v>
      </c>
      <c r="P271" s="1" t="s">
        <v>2407</v>
      </c>
      <c r="Q271" s="223">
        <v>1</v>
      </c>
      <c r="R271" s="3">
        <v>62851.41</v>
      </c>
      <c r="S271" s="3">
        <v>62851.41</v>
      </c>
      <c r="T271" s="3">
        <v>66622.490000000005</v>
      </c>
      <c r="U271" s="2">
        <v>43951</v>
      </c>
      <c r="V271" s="1" t="s">
        <v>2500</v>
      </c>
      <c r="W271" s="2">
        <v>44926</v>
      </c>
      <c r="X271" s="1" t="s">
        <v>2407</v>
      </c>
      <c r="Y271" s="1" t="s">
        <v>2407</v>
      </c>
      <c r="Z271" s="1" t="s">
        <v>2480</v>
      </c>
      <c r="AA271" s="1" t="s">
        <v>2489</v>
      </c>
      <c r="AB271" s="1" t="s">
        <v>2490</v>
      </c>
      <c r="AC271" s="1" t="s">
        <v>2567</v>
      </c>
      <c r="AD271" s="1" t="s">
        <v>2510</v>
      </c>
      <c r="AE271" s="2">
        <v>43955</v>
      </c>
      <c r="AF271" s="1" t="s">
        <v>2504</v>
      </c>
    </row>
    <row r="272" spans="1:32" x14ac:dyDescent="0.35">
      <c r="A272" t="str">
        <f>Tableau13[[#This Row],[Document d''achat]]&amp;Tableau13[[#This Row],[Poste]]</f>
        <v>450067223910</v>
      </c>
      <c r="B272" s="1" t="s">
        <v>2468</v>
      </c>
      <c r="C272" s="1" t="s">
        <v>97</v>
      </c>
      <c r="D272" s="1" t="s">
        <v>1120</v>
      </c>
      <c r="E272" s="1" t="s">
        <v>2488</v>
      </c>
      <c r="F272" s="1" t="s">
        <v>51</v>
      </c>
      <c r="G272" s="1" t="s">
        <v>1119</v>
      </c>
      <c r="H272" s="1" t="s">
        <v>2891</v>
      </c>
      <c r="I272" s="1" t="s">
        <v>2892</v>
      </c>
      <c r="J272" s="1" t="s">
        <v>2473</v>
      </c>
      <c r="K272" s="1" t="s">
        <v>2474</v>
      </c>
      <c r="L272" s="1" t="s">
        <v>51</v>
      </c>
      <c r="M272" s="1" t="s">
        <v>1121</v>
      </c>
      <c r="N272" s="1" t="s">
        <v>88</v>
      </c>
      <c r="O272" s="1" t="s">
        <v>2407</v>
      </c>
      <c r="P272" s="1" t="s">
        <v>2407</v>
      </c>
      <c r="Q272" s="223">
        <v>1</v>
      </c>
      <c r="R272" s="3">
        <v>2524.67</v>
      </c>
      <c r="S272" s="3">
        <v>2524.67</v>
      </c>
      <c r="T272" s="3">
        <v>2524.67</v>
      </c>
      <c r="U272" s="2">
        <v>43951</v>
      </c>
      <c r="V272" s="1" t="s">
        <v>2500</v>
      </c>
      <c r="W272" s="2">
        <v>44926</v>
      </c>
      <c r="X272" s="1" t="s">
        <v>2407</v>
      </c>
      <c r="Y272" s="1" t="s">
        <v>2407</v>
      </c>
      <c r="Z272" s="1" t="s">
        <v>2480</v>
      </c>
      <c r="AA272" s="1" t="s">
        <v>2489</v>
      </c>
      <c r="AB272" s="1" t="s">
        <v>2490</v>
      </c>
      <c r="AC272" s="1" t="s">
        <v>2567</v>
      </c>
      <c r="AD272" s="1" t="s">
        <v>2510</v>
      </c>
      <c r="AE272" s="2">
        <v>43955</v>
      </c>
      <c r="AF272" s="1" t="s">
        <v>2484</v>
      </c>
    </row>
    <row r="273" spans="1:32" x14ac:dyDescent="0.35">
      <c r="A273" t="str">
        <f>Tableau13[[#This Row],[Document d''achat]]&amp;Tableau13[[#This Row],[Poste]]</f>
        <v>450067224410</v>
      </c>
      <c r="B273" s="1" t="s">
        <v>2468</v>
      </c>
      <c r="C273" s="1" t="s">
        <v>2539</v>
      </c>
      <c r="D273" s="1" t="s">
        <v>1089</v>
      </c>
      <c r="E273" s="1" t="s">
        <v>2476</v>
      </c>
      <c r="F273" s="1" t="s">
        <v>2470</v>
      </c>
      <c r="G273" s="1" t="s">
        <v>1088</v>
      </c>
      <c r="H273" s="1" t="s">
        <v>2893</v>
      </c>
      <c r="I273" s="1" t="s">
        <v>2894</v>
      </c>
      <c r="J273" s="1" t="s">
        <v>2473</v>
      </c>
      <c r="K273" s="1" t="s">
        <v>2474</v>
      </c>
      <c r="L273" s="1" t="s">
        <v>51</v>
      </c>
      <c r="M273" s="1" t="s">
        <v>1090</v>
      </c>
      <c r="N273" s="1" t="s">
        <v>88</v>
      </c>
      <c r="O273" s="1" t="s">
        <v>2407</v>
      </c>
      <c r="P273" s="1" t="s">
        <v>2407</v>
      </c>
      <c r="Q273" s="223">
        <v>500</v>
      </c>
      <c r="R273" s="3">
        <v>8.18</v>
      </c>
      <c r="S273" s="3">
        <v>4089.8</v>
      </c>
      <c r="T273" s="3">
        <v>4089.8</v>
      </c>
      <c r="U273" s="2">
        <v>43951</v>
      </c>
      <c r="V273" s="1" t="s">
        <v>2669</v>
      </c>
      <c r="W273" s="2">
        <v>44926</v>
      </c>
      <c r="X273" s="1" t="s">
        <v>2478</v>
      </c>
      <c r="Y273" s="1" t="s">
        <v>2407</v>
      </c>
      <c r="Z273" s="1" t="s">
        <v>2480</v>
      </c>
      <c r="AA273" s="1" t="s">
        <v>2543</v>
      </c>
      <c r="AB273" s="1" t="s">
        <v>2490</v>
      </c>
      <c r="AC273" s="1" t="s">
        <v>2491</v>
      </c>
      <c r="AD273" s="1" t="s">
        <v>2492</v>
      </c>
      <c r="AE273" s="2">
        <v>43959</v>
      </c>
      <c r="AF273" s="1" t="s">
        <v>2641</v>
      </c>
    </row>
    <row r="274" spans="1:32" x14ac:dyDescent="0.35">
      <c r="A274" t="str">
        <f>Tableau13[[#This Row],[Document d''achat]]&amp;Tableau13[[#This Row],[Poste]]</f>
        <v>450067226010</v>
      </c>
      <c r="B274" s="1" t="s">
        <v>2468</v>
      </c>
      <c r="C274" s="1" t="s">
        <v>2539</v>
      </c>
      <c r="D274" s="1" t="s">
        <v>1093</v>
      </c>
      <c r="E274" s="1" t="s">
        <v>2476</v>
      </c>
      <c r="F274" s="1" t="s">
        <v>2470</v>
      </c>
      <c r="G274" s="1" t="s">
        <v>1092</v>
      </c>
      <c r="H274" s="1" t="s">
        <v>2895</v>
      </c>
      <c r="I274" s="1" t="s">
        <v>2896</v>
      </c>
      <c r="J274" s="1" t="s">
        <v>2473</v>
      </c>
      <c r="K274" s="1" t="s">
        <v>2474</v>
      </c>
      <c r="L274" s="1" t="s">
        <v>51</v>
      </c>
      <c r="M274" s="1" t="s">
        <v>1094</v>
      </c>
      <c r="N274" s="1" t="s">
        <v>88</v>
      </c>
      <c r="O274" s="1" t="s">
        <v>2407</v>
      </c>
      <c r="P274" s="1" t="s">
        <v>2407</v>
      </c>
      <c r="Q274" s="223">
        <v>6</v>
      </c>
      <c r="R274" s="3">
        <v>114.95</v>
      </c>
      <c r="S274" s="3">
        <v>689.7</v>
      </c>
      <c r="T274" s="3">
        <v>689.7</v>
      </c>
      <c r="U274" s="2">
        <v>43951</v>
      </c>
      <c r="V274" s="1" t="s">
        <v>2669</v>
      </c>
      <c r="W274" s="2">
        <v>44926</v>
      </c>
      <c r="X274" s="1" t="s">
        <v>2478</v>
      </c>
      <c r="Y274" s="1" t="s">
        <v>2407</v>
      </c>
      <c r="Z274" s="1" t="s">
        <v>2480</v>
      </c>
      <c r="AA274" s="1" t="s">
        <v>2543</v>
      </c>
      <c r="AB274" s="1" t="s">
        <v>2490</v>
      </c>
      <c r="AC274" s="1" t="s">
        <v>2491</v>
      </c>
      <c r="AD274" s="1" t="s">
        <v>2492</v>
      </c>
      <c r="AE274" s="2">
        <v>43955</v>
      </c>
      <c r="AF274" s="1" t="s">
        <v>2484</v>
      </c>
    </row>
    <row r="275" spans="1:32" x14ac:dyDescent="0.35">
      <c r="A275" t="str">
        <f>Tableau13[[#This Row],[Document d''achat]]&amp;Tableau13[[#This Row],[Poste]]</f>
        <v>450067226020</v>
      </c>
      <c r="B275" s="1" t="s">
        <v>2468</v>
      </c>
      <c r="C275" s="1" t="s">
        <v>2539</v>
      </c>
      <c r="D275" s="1" t="s">
        <v>1093</v>
      </c>
      <c r="E275" s="1" t="s">
        <v>2476</v>
      </c>
      <c r="F275" s="1" t="s">
        <v>2470</v>
      </c>
      <c r="G275" s="1" t="s">
        <v>1092</v>
      </c>
      <c r="H275" s="1" t="s">
        <v>2895</v>
      </c>
      <c r="I275" s="1" t="s">
        <v>2896</v>
      </c>
      <c r="J275" s="1" t="s">
        <v>2473</v>
      </c>
      <c r="K275" s="1" t="s">
        <v>2474</v>
      </c>
      <c r="L275" s="1" t="s">
        <v>51</v>
      </c>
      <c r="M275" s="1" t="s">
        <v>1095</v>
      </c>
      <c r="N275" s="1" t="s">
        <v>217</v>
      </c>
      <c r="O275" s="1" t="s">
        <v>2407</v>
      </c>
      <c r="P275" s="1" t="s">
        <v>2407</v>
      </c>
      <c r="Q275" s="223">
        <v>2</v>
      </c>
      <c r="R275" s="3">
        <v>278.3</v>
      </c>
      <c r="S275" s="3">
        <v>556.6</v>
      </c>
      <c r="T275" s="3">
        <v>556.6</v>
      </c>
      <c r="U275" s="2">
        <v>43951</v>
      </c>
      <c r="V275" s="1" t="s">
        <v>2669</v>
      </c>
      <c r="W275" s="2">
        <v>44926</v>
      </c>
      <c r="X275" s="1" t="s">
        <v>2478</v>
      </c>
      <c r="Y275" s="1" t="s">
        <v>2407</v>
      </c>
      <c r="Z275" s="1" t="s">
        <v>2480</v>
      </c>
      <c r="AA275" s="1" t="s">
        <v>2543</v>
      </c>
      <c r="AB275" s="1" t="s">
        <v>2490</v>
      </c>
      <c r="AC275" s="1" t="s">
        <v>2491</v>
      </c>
      <c r="AD275" s="1" t="s">
        <v>2492</v>
      </c>
      <c r="AE275" s="2">
        <v>43955</v>
      </c>
      <c r="AF275" s="1" t="s">
        <v>2484</v>
      </c>
    </row>
    <row r="276" spans="1:32" x14ac:dyDescent="0.35">
      <c r="A276" t="str">
        <f>Tableau13[[#This Row],[Document d''achat]]&amp;Tableau13[[#This Row],[Poste]]</f>
        <v>450067226030</v>
      </c>
      <c r="B276" s="1" t="s">
        <v>2468</v>
      </c>
      <c r="C276" s="1" t="s">
        <v>2539</v>
      </c>
      <c r="D276" s="1" t="s">
        <v>1093</v>
      </c>
      <c r="E276" s="1" t="s">
        <v>2476</v>
      </c>
      <c r="F276" s="1" t="s">
        <v>2470</v>
      </c>
      <c r="G276" s="1" t="s">
        <v>1092</v>
      </c>
      <c r="H276" s="1" t="s">
        <v>2895</v>
      </c>
      <c r="I276" s="1" t="s">
        <v>2896</v>
      </c>
      <c r="J276" s="1" t="s">
        <v>2473</v>
      </c>
      <c r="K276" s="1" t="s">
        <v>2474</v>
      </c>
      <c r="L276" s="1" t="s">
        <v>51</v>
      </c>
      <c r="M276" s="1" t="s">
        <v>1096</v>
      </c>
      <c r="N276" s="1" t="s">
        <v>222</v>
      </c>
      <c r="O276" s="1" t="s">
        <v>2407</v>
      </c>
      <c r="P276" s="1" t="s">
        <v>2407</v>
      </c>
      <c r="Q276" s="223">
        <v>100</v>
      </c>
      <c r="R276" s="3">
        <v>3.63</v>
      </c>
      <c r="S276" s="3">
        <v>363</v>
      </c>
      <c r="T276" s="3">
        <v>363</v>
      </c>
      <c r="U276" s="2">
        <v>43951</v>
      </c>
      <c r="V276" s="1" t="s">
        <v>2669</v>
      </c>
      <c r="W276" s="2">
        <v>44926</v>
      </c>
      <c r="X276" s="1" t="s">
        <v>2478</v>
      </c>
      <c r="Y276" s="1" t="s">
        <v>2407</v>
      </c>
      <c r="Z276" s="1" t="s">
        <v>2480</v>
      </c>
      <c r="AA276" s="1" t="s">
        <v>2543</v>
      </c>
      <c r="AB276" s="1" t="s">
        <v>2490</v>
      </c>
      <c r="AC276" s="1" t="s">
        <v>2491</v>
      </c>
      <c r="AD276" s="1" t="s">
        <v>2492</v>
      </c>
      <c r="AE276" s="2">
        <v>43955</v>
      </c>
      <c r="AF276" s="1" t="s">
        <v>2484</v>
      </c>
    </row>
    <row r="277" spans="1:32" x14ac:dyDescent="0.35">
      <c r="A277" t="str">
        <f>Tableau13[[#This Row],[Document d''achat]]&amp;Tableau13[[#This Row],[Poste]]</f>
        <v>450067226040</v>
      </c>
      <c r="B277" s="1" t="s">
        <v>2468</v>
      </c>
      <c r="C277" s="1" t="s">
        <v>2539</v>
      </c>
      <c r="D277" s="1" t="s">
        <v>1093</v>
      </c>
      <c r="E277" s="1" t="s">
        <v>2476</v>
      </c>
      <c r="F277" s="1" t="s">
        <v>2470</v>
      </c>
      <c r="G277" s="1" t="s">
        <v>1092</v>
      </c>
      <c r="H277" s="1" t="s">
        <v>2895</v>
      </c>
      <c r="I277" s="1" t="s">
        <v>2896</v>
      </c>
      <c r="J277" s="1" t="s">
        <v>2473</v>
      </c>
      <c r="K277" s="1" t="s">
        <v>2474</v>
      </c>
      <c r="L277" s="1" t="s">
        <v>51</v>
      </c>
      <c r="M277" s="1" t="s">
        <v>1097</v>
      </c>
      <c r="N277" s="1" t="s">
        <v>421</v>
      </c>
      <c r="O277" s="1" t="s">
        <v>2407</v>
      </c>
      <c r="P277" s="1" t="s">
        <v>2407</v>
      </c>
      <c r="Q277" s="223">
        <v>100</v>
      </c>
      <c r="R277" s="3">
        <v>3.63</v>
      </c>
      <c r="S277" s="3">
        <v>363</v>
      </c>
      <c r="T277" s="3">
        <v>363</v>
      </c>
      <c r="U277" s="2">
        <v>43951</v>
      </c>
      <c r="V277" s="1" t="s">
        <v>2669</v>
      </c>
      <c r="W277" s="2">
        <v>44926</v>
      </c>
      <c r="X277" s="1" t="s">
        <v>2478</v>
      </c>
      <c r="Y277" s="1" t="s">
        <v>2407</v>
      </c>
      <c r="Z277" s="1" t="s">
        <v>2480</v>
      </c>
      <c r="AA277" s="1" t="s">
        <v>2543</v>
      </c>
      <c r="AB277" s="1" t="s">
        <v>2490</v>
      </c>
      <c r="AC277" s="1" t="s">
        <v>2491</v>
      </c>
      <c r="AD277" s="1" t="s">
        <v>2492</v>
      </c>
      <c r="AE277" s="2">
        <v>43955</v>
      </c>
      <c r="AF277" s="1" t="s">
        <v>2484</v>
      </c>
    </row>
    <row r="278" spans="1:32" x14ac:dyDescent="0.35">
      <c r="A278" t="str">
        <f>Tableau13[[#This Row],[Document d''achat]]&amp;Tableau13[[#This Row],[Poste]]</f>
        <v>450067226050</v>
      </c>
      <c r="B278" s="1" t="s">
        <v>2468</v>
      </c>
      <c r="C278" s="1" t="s">
        <v>2539</v>
      </c>
      <c r="D278" s="1" t="s">
        <v>1093</v>
      </c>
      <c r="E278" s="1" t="s">
        <v>2476</v>
      </c>
      <c r="F278" s="1" t="s">
        <v>2470</v>
      </c>
      <c r="G278" s="1" t="s">
        <v>1092</v>
      </c>
      <c r="H278" s="1" t="s">
        <v>2895</v>
      </c>
      <c r="I278" s="1" t="s">
        <v>2896</v>
      </c>
      <c r="J278" s="1" t="s">
        <v>2473</v>
      </c>
      <c r="K278" s="1" t="s">
        <v>2474</v>
      </c>
      <c r="L278" s="1" t="s">
        <v>51</v>
      </c>
      <c r="M278" s="1" t="s">
        <v>1098</v>
      </c>
      <c r="N278" s="1" t="s">
        <v>423</v>
      </c>
      <c r="O278" s="1" t="s">
        <v>2407</v>
      </c>
      <c r="P278" s="1" t="s">
        <v>2407</v>
      </c>
      <c r="Q278" s="223">
        <v>300</v>
      </c>
      <c r="R278" s="3">
        <v>3.63</v>
      </c>
      <c r="S278" s="3">
        <v>1089</v>
      </c>
      <c r="T278" s="3">
        <v>1089</v>
      </c>
      <c r="U278" s="2">
        <v>43951</v>
      </c>
      <c r="V278" s="1" t="s">
        <v>2669</v>
      </c>
      <c r="W278" s="2">
        <v>44926</v>
      </c>
      <c r="X278" s="1" t="s">
        <v>2478</v>
      </c>
      <c r="Y278" s="1" t="s">
        <v>2407</v>
      </c>
      <c r="Z278" s="1" t="s">
        <v>2480</v>
      </c>
      <c r="AA278" s="1" t="s">
        <v>2543</v>
      </c>
      <c r="AB278" s="1" t="s">
        <v>2490</v>
      </c>
      <c r="AC278" s="1" t="s">
        <v>2491</v>
      </c>
      <c r="AD278" s="1" t="s">
        <v>2492</v>
      </c>
      <c r="AE278" s="2">
        <v>43955</v>
      </c>
      <c r="AF278" s="1" t="s">
        <v>2484</v>
      </c>
    </row>
    <row r="279" spans="1:32" x14ac:dyDescent="0.35">
      <c r="A279" t="str">
        <f>Tableau13[[#This Row],[Document d''achat]]&amp;Tableau13[[#This Row],[Poste]]</f>
        <v>450067226060</v>
      </c>
      <c r="B279" s="1" t="s">
        <v>2468</v>
      </c>
      <c r="C279" s="1" t="s">
        <v>2539</v>
      </c>
      <c r="D279" s="1" t="s">
        <v>1093</v>
      </c>
      <c r="E279" s="1" t="s">
        <v>2476</v>
      </c>
      <c r="F279" s="1" t="s">
        <v>2470</v>
      </c>
      <c r="G279" s="1" t="s">
        <v>1092</v>
      </c>
      <c r="H279" s="1" t="s">
        <v>2895</v>
      </c>
      <c r="I279" s="1" t="s">
        <v>2896</v>
      </c>
      <c r="J279" s="1" t="s">
        <v>2473</v>
      </c>
      <c r="K279" s="1" t="s">
        <v>2474</v>
      </c>
      <c r="L279" s="1" t="s">
        <v>51</v>
      </c>
      <c r="M279" s="1" t="s">
        <v>1099</v>
      </c>
      <c r="N279" s="1" t="s">
        <v>511</v>
      </c>
      <c r="O279" s="1" t="s">
        <v>2407</v>
      </c>
      <c r="P279" s="1" t="s">
        <v>2407</v>
      </c>
      <c r="Q279" s="223">
        <v>100</v>
      </c>
      <c r="R279" s="3">
        <v>3.63</v>
      </c>
      <c r="S279" s="3">
        <v>363</v>
      </c>
      <c r="T279" s="3">
        <v>363</v>
      </c>
      <c r="U279" s="2">
        <v>43951</v>
      </c>
      <c r="V279" s="1" t="s">
        <v>2669</v>
      </c>
      <c r="W279" s="2">
        <v>44926</v>
      </c>
      <c r="X279" s="1" t="s">
        <v>2478</v>
      </c>
      <c r="Y279" s="1" t="s">
        <v>2407</v>
      </c>
      <c r="Z279" s="1" t="s">
        <v>2480</v>
      </c>
      <c r="AA279" s="1" t="s">
        <v>2543</v>
      </c>
      <c r="AB279" s="1" t="s">
        <v>2490</v>
      </c>
      <c r="AC279" s="1" t="s">
        <v>2491</v>
      </c>
      <c r="AD279" s="1" t="s">
        <v>2492</v>
      </c>
      <c r="AE279" s="2">
        <v>43955</v>
      </c>
      <c r="AF279" s="1" t="s">
        <v>2484</v>
      </c>
    </row>
    <row r="280" spans="1:32" x14ac:dyDescent="0.35">
      <c r="A280" t="str">
        <f>Tableau13[[#This Row],[Document d''achat]]&amp;Tableau13[[#This Row],[Poste]]</f>
        <v>450067226070</v>
      </c>
      <c r="B280" s="1" t="s">
        <v>2468</v>
      </c>
      <c r="C280" s="1" t="s">
        <v>2539</v>
      </c>
      <c r="D280" s="1" t="s">
        <v>1093</v>
      </c>
      <c r="E280" s="1" t="s">
        <v>2476</v>
      </c>
      <c r="F280" s="1" t="s">
        <v>2470</v>
      </c>
      <c r="G280" s="1" t="s">
        <v>1092</v>
      </c>
      <c r="H280" s="1" t="s">
        <v>2895</v>
      </c>
      <c r="I280" s="1" t="s">
        <v>2896</v>
      </c>
      <c r="J280" s="1" t="s">
        <v>2473</v>
      </c>
      <c r="K280" s="1" t="s">
        <v>2474</v>
      </c>
      <c r="L280" s="1" t="s">
        <v>51</v>
      </c>
      <c r="M280" s="1" t="s">
        <v>1100</v>
      </c>
      <c r="N280" s="1" t="s">
        <v>513</v>
      </c>
      <c r="O280" s="1" t="s">
        <v>2407</v>
      </c>
      <c r="P280" s="1" t="s">
        <v>2407</v>
      </c>
      <c r="Q280" s="223">
        <v>100</v>
      </c>
      <c r="R280" s="3">
        <v>3.63</v>
      </c>
      <c r="S280" s="3">
        <v>363</v>
      </c>
      <c r="T280" s="3">
        <v>363</v>
      </c>
      <c r="U280" s="2">
        <v>43951</v>
      </c>
      <c r="V280" s="1" t="s">
        <v>2669</v>
      </c>
      <c r="W280" s="2">
        <v>44926</v>
      </c>
      <c r="X280" s="1" t="s">
        <v>2478</v>
      </c>
      <c r="Y280" s="1" t="s">
        <v>2407</v>
      </c>
      <c r="Z280" s="1" t="s">
        <v>2480</v>
      </c>
      <c r="AA280" s="1" t="s">
        <v>2543</v>
      </c>
      <c r="AB280" s="1" t="s">
        <v>2490</v>
      </c>
      <c r="AC280" s="1" t="s">
        <v>2491</v>
      </c>
      <c r="AD280" s="1" t="s">
        <v>2492</v>
      </c>
      <c r="AE280" s="2">
        <v>43955</v>
      </c>
      <c r="AF280" s="1" t="s">
        <v>2484</v>
      </c>
    </row>
    <row r="281" spans="1:32" x14ac:dyDescent="0.35">
      <c r="A281" t="str">
        <f>Tableau13[[#This Row],[Document d''achat]]&amp;Tableau13[[#This Row],[Poste]]</f>
        <v>450067226080</v>
      </c>
      <c r="B281" s="1" t="s">
        <v>2468</v>
      </c>
      <c r="C281" s="1" t="s">
        <v>2539</v>
      </c>
      <c r="D281" s="1" t="s">
        <v>1093</v>
      </c>
      <c r="E281" s="1" t="s">
        <v>2476</v>
      </c>
      <c r="F281" s="1" t="s">
        <v>2470</v>
      </c>
      <c r="G281" s="1" t="s">
        <v>1092</v>
      </c>
      <c r="H281" s="1" t="s">
        <v>2895</v>
      </c>
      <c r="I281" s="1" t="s">
        <v>2896</v>
      </c>
      <c r="J281" s="1" t="s">
        <v>2473</v>
      </c>
      <c r="K281" s="1" t="s">
        <v>2474</v>
      </c>
      <c r="L281" s="1" t="s">
        <v>51</v>
      </c>
      <c r="M281" s="1" t="s">
        <v>1101</v>
      </c>
      <c r="N281" s="1" t="s">
        <v>515</v>
      </c>
      <c r="O281" s="1" t="s">
        <v>2407</v>
      </c>
      <c r="P281" s="1" t="s">
        <v>2407</v>
      </c>
      <c r="Q281" s="223">
        <v>200</v>
      </c>
      <c r="R281" s="3">
        <v>3.63</v>
      </c>
      <c r="S281" s="3">
        <v>726</v>
      </c>
      <c r="T281" s="3">
        <v>726</v>
      </c>
      <c r="U281" s="2">
        <v>43951</v>
      </c>
      <c r="V281" s="1" t="s">
        <v>2669</v>
      </c>
      <c r="W281" s="2">
        <v>44926</v>
      </c>
      <c r="X281" s="1" t="s">
        <v>2478</v>
      </c>
      <c r="Y281" s="1" t="s">
        <v>2407</v>
      </c>
      <c r="Z281" s="1" t="s">
        <v>2480</v>
      </c>
      <c r="AA281" s="1" t="s">
        <v>2543</v>
      </c>
      <c r="AB281" s="1" t="s">
        <v>2490</v>
      </c>
      <c r="AC281" s="1" t="s">
        <v>2491</v>
      </c>
      <c r="AD281" s="1" t="s">
        <v>2492</v>
      </c>
      <c r="AE281" s="2">
        <v>43955</v>
      </c>
      <c r="AF281" s="1" t="s">
        <v>2484</v>
      </c>
    </row>
    <row r="282" spans="1:32" x14ac:dyDescent="0.35">
      <c r="A282" t="str">
        <f>Tableau13[[#This Row],[Document d''achat]]&amp;Tableau13[[#This Row],[Poste]]</f>
        <v>450067226090</v>
      </c>
      <c r="B282" s="1" t="s">
        <v>2468</v>
      </c>
      <c r="C282" s="1" t="s">
        <v>2539</v>
      </c>
      <c r="D282" s="1" t="s">
        <v>1093</v>
      </c>
      <c r="E282" s="1" t="s">
        <v>2476</v>
      </c>
      <c r="F282" s="1" t="s">
        <v>2470</v>
      </c>
      <c r="G282" s="1" t="s">
        <v>1092</v>
      </c>
      <c r="H282" s="1" t="s">
        <v>2895</v>
      </c>
      <c r="I282" s="1" t="s">
        <v>2896</v>
      </c>
      <c r="J282" s="1" t="s">
        <v>2473</v>
      </c>
      <c r="K282" s="1" t="s">
        <v>2474</v>
      </c>
      <c r="L282" s="1" t="s">
        <v>51</v>
      </c>
      <c r="M282" s="1" t="s">
        <v>1102</v>
      </c>
      <c r="N282" s="1" t="s">
        <v>516</v>
      </c>
      <c r="O282" s="1" t="s">
        <v>2407</v>
      </c>
      <c r="P282" s="1" t="s">
        <v>2407</v>
      </c>
      <c r="Q282" s="223">
        <v>100</v>
      </c>
      <c r="R282" s="3">
        <v>3.63</v>
      </c>
      <c r="S282" s="3">
        <v>363</v>
      </c>
      <c r="T282" s="3">
        <v>363</v>
      </c>
      <c r="U282" s="2">
        <v>43951</v>
      </c>
      <c r="V282" s="1" t="s">
        <v>2669</v>
      </c>
      <c r="W282" s="2">
        <v>44926</v>
      </c>
      <c r="X282" s="1" t="s">
        <v>2478</v>
      </c>
      <c r="Y282" s="1" t="s">
        <v>2407</v>
      </c>
      <c r="Z282" s="1" t="s">
        <v>2480</v>
      </c>
      <c r="AA282" s="1" t="s">
        <v>2543</v>
      </c>
      <c r="AB282" s="1" t="s">
        <v>2490</v>
      </c>
      <c r="AC282" s="1" t="s">
        <v>2491</v>
      </c>
      <c r="AD282" s="1" t="s">
        <v>2492</v>
      </c>
      <c r="AE282" s="2">
        <v>43955</v>
      </c>
      <c r="AF282" s="1" t="s">
        <v>2484</v>
      </c>
    </row>
    <row r="283" spans="1:32" x14ac:dyDescent="0.35">
      <c r="A283" t="str">
        <f>Tableau13[[#This Row],[Document d''achat]]&amp;Tableau13[[#This Row],[Poste]]</f>
        <v>450067226810</v>
      </c>
      <c r="B283" s="1" t="s">
        <v>2468</v>
      </c>
      <c r="C283" s="1" t="s">
        <v>97</v>
      </c>
      <c r="D283" s="1" t="s">
        <v>1107</v>
      </c>
      <c r="E283" s="1" t="s">
        <v>2488</v>
      </c>
      <c r="F283" s="1" t="s">
        <v>51</v>
      </c>
      <c r="G283" s="1" t="s">
        <v>910</v>
      </c>
      <c r="H283" s="1" t="s">
        <v>2818</v>
      </c>
      <c r="I283" s="1" t="s">
        <v>2897</v>
      </c>
      <c r="J283" s="1" t="s">
        <v>2473</v>
      </c>
      <c r="K283" s="1" t="s">
        <v>2474</v>
      </c>
      <c r="L283" s="1" t="s">
        <v>103</v>
      </c>
      <c r="M283" s="1" t="s">
        <v>1108</v>
      </c>
      <c r="N283" s="1" t="s">
        <v>88</v>
      </c>
      <c r="O283" s="1" t="s">
        <v>2407</v>
      </c>
      <c r="P283" s="1" t="s">
        <v>2407</v>
      </c>
      <c r="Q283" s="223">
        <v>1</v>
      </c>
      <c r="R283" s="3">
        <v>28979.5</v>
      </c>
      <c r="S283" s="3">
        <v>28979.5</v>
      </c>
      <c r="T283" s="3">
        <v>28979.5</v>
      </c>
      <c r="U283" s="2">
        <v>43951</v>
      </c>
      <c r="V283" s="1" t="s">
        <v>2500</v>
      </c>
      <c r="W283" s="2">
        <v>44926</v>
      </c>
      <c r="X283" s="1" t="s">
        <v>2407</v>
      </c>
      <c r="Y283" s="1" t="s">
        <v>2407</v>
      </c>
      <c r="Z283" s="1" t="s">
        <v>2480</v>
      </c>
      <c r="AA283" s="1" t="s">
        <v>2489</v>
      </c>
      <c r="AB283" s="1" t="s">
        <v>2490</v>
      </c>
      <c r="AC283" s="1" t="s">
        <v>2567</v>
      </c>
      <c r="AD283" s="1" t="s">
        <v>2510</v>
      </c>
      <c r="AE283" s="2">
        <v>43955</v>
      </c>
      <c r="AF283" s="1" t="s">
        <v>2504</v>
      </c>
    </row>
    <row r="284" spans="1:32" x14ac:dyDescent="0.35">
      <c r="A284" t="str">
        <f>Tableau13[[#This Row],[Document d''achat]]&amp;Tableau13[[#This Row],[Poste]]</f>
        <v>450067227210</v>
      </c>
      <c r="B284" s="1" t="s">
        <v>2468</v>
      </c>
      <c r="C284" s="1" t="s">
        <v>97</v>
      </c>
      <c r="D284" s="1" t="s">
        <v>1123</v>
      </c>
      <c r="E284" s="1" t="s">
        <v>2488</v>
      </c>
      <c r="F284" s="1" t="s">
        <v>51</v>
      </c>
      <c r="G284" s="1" t="s">
        <v>1119</v>
      </c>
      <c r="H284" s="1" t="s">
        <v>2891</v>
      </c>
      <c r="I284" s="1" t="s">
        <v>2898</v>
      </c>
      <c r="J284" s="1" t="s">
        <v>2473</v>
      </c>
      <c r="K284" s="1" t="s">
        <v>2474</v>
      </c>
      <c r="L284" s="1" t="s">
        <v>51</v>
      </c>
      <c r="M284" s="1" t="s">
        <v>1124</v>
      </c>
      <c r="N284" s="1" t="s">
        <v>88</v>
      </c>
      <c r="O284" s="1" t="s">
        <v>2407</v>
      </c>
      <c r="P284" s="1" t="s">
        <v>2407</v>
      </c>
      <c r="Q284" s="223">
        <v>1</v>
      </c>
      <c r="R284" s="3">
        <v>5343</v>
      </c>
      <c r="S284" s="3">
        <v>5343</v>
      </c>
      <c r="T284" s="3">
        <v>5343</v>
      </c>
      <c r="U284" s="2">
        <v>43951</v>
      </c>
      <c r="V284" s="1" t="s">
        <v>2500</v>
      </c>
      <c r="W284" s="2">
        <v>44926</v>
      </c>
      <c r="X284" s="1" t="s">
        <v>2407</v>
      </c>
      <c r="Y284" s="1" t="s">
        <v>2407</v>
      </c>
      <c r="Z284" s="1" t="s">
        <v>2480</v>
      </c>
      <c r="AA284" s="1" t="s">
        <v>2489</v>
      </c>
      <c r="AB284" s="1" t="s">
        <v>2490</v>
      </c>
      <c r="AC284" s="1" t="s">
        <v>2567</v>
      </c>
      <c r="AD284" s="1" t="s">
        <v>2510</v>
      </c>
      <c r="AE284" s="2">
        <v>43955</v>
      </c>
      <c r="AF284" s="1" t="s">
        <v>2484</v>
      </c>
    </row>
    <row r="285" spans="1:32" x14ac:dyDescent="0.35">
      <c r="A285" t="str">
        <f>Tableau13[[#This Row],[Document d''achat]]&amp;Tableau13[[#This Row],[Poste]]</f>
        <v>450067227710</v>
      </c>
      <c r="B285" s="1" t="s">
        <v>2468</v>
      </c>
      <c r="C285" s="1" t="s">
        <v>97</v>
      </c>
      <c r="D285" s="1" t="s">
        <v>1110</v>
      </c>
      <c r="E285" s="1" t="s">
        <v>2488</v>
      </c>
      <c r="F285" s="1" t="s">
        <v>51</v>
      </c>
      <c r="G285" s="1" t="s">
        <v>924</v>
      </c>
      <c r="H285" s="1" t="s">
        <v>2816</v>
      </c>
      <c r="I285" s="1" t="s">
        <v>2899</v>
      </c>
      <c r="J285" s="1" t="s">
        <v>2590</v>
      </c>
      <c r="K285" s="1" t="s">
        <v>2474</v>
      </c>
      <c r="L285" s="1" t="s">
        <v>103</v>
      </c>
      <c r="M285" s="1" t="s">
        <v>1111</v>
      </c>
      <c r="N285" s="1" t="s">
        <v>88</v>
      </c>
      <c r="O285" s="1" t="s">
        <v>2407</v>
      </c>
      <c r="P285" s="1" t="s">
        <v>2407</v>
      </c>
      <c r="Q285" s="223">
        <v>1</v>
      </c>
      <c r="R285" s="3">
        <v>81312</v>
      </c>
      <c r="S285" s="3">
        <v>81312</v>
      </c>
      <c r="T285" s="3">
        <v>81312</v>
      </c>
      <c r="U285" s="2">
        <v>43951</v>
      </c>
      <c r="V285" s="1" t="s">
        <v>2500</v>
      </c>
      <c r="W285" s="2">
        <v>44926</v>
      </c>
      <c r="X285" s="1" t="s">
        <v>2407</v>
      </c>
      <c r="Y285" s="1" t="s">
        <v>2407</v>
      </c>
      <c r="Z285" s="1" t="s">
        <v>2480</v>
      </c>
      <c r="AA285" s="1" t="s">
        <v>2489</v>
      </c>
      <c r="AB285" s="1" t="s">
        <v>2490</v>
      </c>
      <c r="AC285" s="1" t="s">
        <v>2567</v>
      </c>
      <c r="AD285" s="1" t="s">
        <v>2510</v>
      </c>
      <c r="AE285" s="2">
        <v>43955</v>
      </c>
      <c r="AF285" s="1" t="s">
        <v>2504</v>
      </c>
    </row>
    <row r="286" spans="1:32" x14ac:dyDescent="0.35">
      <c r="A286" t="str">
        <f>Tableau13[[#This Row],[Document d''achat]]&amp;Tableau13[[#This Row],[Poste]]</f>
        <v>450067230410</v>
      </c>
      <c r="B286" s="1" t="s">
        <v>2468</v>
      </c>
      <c r="C286" s="1" t="s">
        <v>97</v>
      </c>
      <c r="D286" s="1" t="s">
        <v>1085</v>
      </c>
      <c r="E286" s="1" t="s">
        <v>2488</v>
      </c>
      <c r="F286" s="1" t="s">
        <v>51</v>
      </c>
      <c r="G286" s="1" t="s">
        <v>1084</v>
      </c>
      <c r="H286" s="1" t="s">
        <v>2900</v>
      </c>
      <c r="I286" s="1" t="s">
        <v>2901</v>
      </c>
      <c r="J286" s="1" t="s">
        <v>2580</v>
      </c>
      <c r="K286" s="1" t="s">
        <v>2474</v>
      </c>
      <c r="L286" s="1" t="s">
        <v>103</v>
      </c>
      <c r="M286" s="1" t="s">
        <v>1086</v>
      </c>
      <c r="N286" s="1" t="s">
        <v>88</v>
      </c>
      <c r="O286" s="1" t="s">
        <v>2407</v>
      </c>
      <c r="P286" s="1" t="s">
        <v>2407</v>
      </c>
      <c r="Q286" s="223">
        <v>1</v>
      </c>
      <c r="R286" s="3">
        <v>4556472.8</v>
      </c>
      <c r="S286" s="3">
        <v>4556472.8</v>
      </c>
      <c r="T286" s="3">
        <v>4556472.8</v>
      </c>
      <c r="U286" s="2">
        <v>43951</v>
      </c>
      <c r="V286" s="1" t="s">
        <v>2500</v>
      </c>
      <c r="W286" s="2">
        <v>44926</v>
      </c>
      <c r="X286" s="1" t="s">
        <v>2407</v>
      </c>
      <c r="Y286" s="1" t="s">
        <v>2407</v>
      </c>
      <c r="Z286" s="1" t="s">
        <v>2480</v>
      </c>
      <c r="AA286" s="1" t="s">
        <v>2489</v>
      </c>
      <c r="AB286" s="1" t="s">
        <v>2490</v>
      </c>
      <c r="AC286" s="1" t="s">
        <v>2567</v>
      </c>
      <c r="AD286" s="1" t="s">
        <v>2510</v>
      </c>
      <c r="AE286" s="2"/>
      <c r="AF286" s="1" t="s">
        <v>2407</v>
      </c>
    </row>
    <row r="287" spans="1:32" x14ac:dyDescent="0.35">
      <c r="A287" t="str">
        <f>Tableau13[[#This Row],[Document d''achat]]&amp;Tableau13[[#This Row],[Poste]]</f>
        <v>450067231210</v>
      </c>
      <c r="B287" s="1" t="s">
        <v>2468</v>
      </c>
      <c r="C287" s="1" t="s">
        <v>97</v>
      </c>
      <c r="D287" s="1" t="s">
        <v>1113</v>
      </c>
      <c r="E287" s="1" t="s">
        <v>2488</v>
      </c>
      <c r="F287" s="1" t="s">
        <v>51</v>
      </c>
      <c r="G287" s="1" t="s">
        <v>924</v>
      </c>
      <c r="H287" s="1" t="s">
        <v>2816</v>
      </c>
      <c r="I287" s="1" t="s">
        <v>2902</v>
      </c>
      <c r="J287" s="1" t="s">
        <v>2473</v>
      </c>
      <c r="K287" s="1" t="s">
        <v>2474</v>
      </c>
      <c r="L287" s="1" t="s">
        <v>51</v>
      </c>
      <c r="M287" s="1" t="s">
        <v>1114</v>
      </c>
      <c r="N287" s="1" t="s">
        <v>88</v>
      </c>
      <c r="O287" s="1" t="s">
        <v>2407</v>
      </c>
      <c r="P287" s="1" t="s">
        <v>2407</v>
      </c>
      <c r="Q287" s="223">
        <v>1</v>
      </c>
      <c r="R287" s="3">
        <v>3933.92</v>
      </c>
      <c r="S287" s="3">
        <v>3933.92</v>
      </c>
      <c r="T287" s="3">
        <v>3933.92</v>
      </c>
      <c r="U287" s="2">
        <v>43951</v>
      </c>
      <c r="V287" s="1" t="s">
        <v>2500</v>
      </c>
      <c r="W287" s="2">
        <v>44926</v>
      </c>
      <c r="X287" s="1" t="s">
        <v>2407</v>
      </c>
      <c r="Y287" s="1" t="s">
        <v>2407</v>
      </c>
      <c r="Z287" s="1" t="s">
        <v>2480</v>
      </c>
      <c r="AA287" s="1" t="s">
        <v>2489</v>
      </c>
      <c r="AB287" s="1" t="s">
        <v>2490</v>
      </c>
      <c r="AC287" s="1" t="s">
        <v>2567</v>
      </c>
      <c r="AD287" s="1" t="s">
        <v>2510</v>
      </c>
      <c r="AE287" s="2">
        <v>43955</v>
      </c>
      <c r="AF287" s="1" t="s">
        <v>2484</v>
      </c>
    </row>
    <row r="288" spans="1:32" x14ac:dyDescent="0.35">
      <c r="A288" t="str">
        <f>Tableau13[[#This Row],[Document d''achat]]&amp;Tableau13[[#This Row],[Poste]]</f>
        <v>450067231810</v>
      </c>
      <c r="B288" s="1" t="s">
        <v>2468</v>
      </c>
      <c r="C288" s="1" t="s">
        <v>97</v>
      </c>
      <c r="D288" s="1" t="s">
        <v>1116</v>
      </c>
      <c r="E288" s="1" t="s">
        <v>2488</v>
      </c>
      <c r="F288" s="1" t="s">
        <v>51</v>
      </c>
      <c r="G288" s="1" t="s">
        <v>929</v>
      </c>
      <c r="H288" s="1" t="s">
        <v>2820</v>
      </c>
      <c r="I288" s="1" t="s">
        <v>2903</v>
      </c>
      <c r="J288" s="1" t="s">
        <v>2590</v>
      </c>
      <c r="K288" s="1" t="s">
        <v>2474</v>
      </c>
      <c r="L288" s="1" t="s">
        <v>103</v>
      </c>
      <c r="M288" s="1" t="s">
        <v>1048</v>
      </c>
      <c r="N288" s="1" t="s">
        <v>88</v>
      </c>
      <c r="O288" s="1" t="s">
        <v>2407</v>
      </c>
      <c r="P288" s="1" t="s">
        <v>2407</v>
      </c>
      <c r="Q288" s="223">
        <v>1</v>
      </c>
      <c r="R288" s="3">
        <v>359128</v>
      </c>
      <c r="S288" s="3">
        <v>359128</v>
      </c>
      <c r="T288" s="3">
        <v>359128</v>
      </c>
      <c r="U288" s="2">
        <v>43951</v>
      </c>
      <c r="V288" s="1" t="s">
        <v>2500</v>
      </c>
      <c r="W288" s="2">
        <v>44926</v>
      </c>
      <c r="X288" s="1" t="s">
        <v>2407</v>
      </c>
      <c r="Y288" s="1" t="s">
        <v>2407</v>
      </c>
      <c r="Z288" s="1" t="s">
        <v>2480</v>
      </c>
      <c r="AA288" s="1" t="s">
        <v>2489</v>
      </c>
      <c r="AB288" s="1" t="s">
        <v>2490</v>
      </c>
      <c r="AC288" s="1" t="s">
        <v>2567</v>
      </c>
      <c r="AD288" s="1" t="s">
        <v>2510</v>
      </c>
      <c r="AE288" s="2">
        <v>43955</v>
      </c>
      <c r="AF288" s="1" t="s">
        <v>2504</v>
      </c>
    </row>
    <row r="289" spans="1:32" x14ac:dyDescent="0.35">
      <c r="A289" t="str">
        <f>Tableau13[[#This Row],[Document d''achat]]&amp;Tableau13[[#This Row],[Poste]]</f>
        <v>450067232710</v>
      </c>
      <c r="B289" s="1" t="s">
        <v>2468</v>
      </c>
      <c r="C289" s="1" t="s">
        <v>97</v>
      </c>
      <c r="D289" s="1" t="s">
        <v>1166</v>
      </c>
      <c r="E289" s="1" t="s">
        <v>2488</v>
      </c>
      <c r="F289" s="1" t="s">
        <v>51</v>
      </c>
      <c r="G289" s="1" t="s">
        <v>1165</v>
      </c>
      <c r="H289" s="1" t="s">
        <v>2904</v>
      </c>
      <c r="I289" s="1" t="s">
        <v>2905</v>
      </c>
      <c r="J289" s="1" t="s">
        <v>2580</v>
      </c>
      <c r="K289" s="1" t="s">
        <v>2474</v>
      </c>
      <c r="L289" s="1" t="s">
        <v>103</v>
      </c>
      <c r="M289" s="1" t="s">
        <v>1167</v>
      </c>
      <c r="N289" s="1" t="s">
        <v>88</v>
      </c>
      <c r="O289" s="1" t="s">
        <v>2407</v>
      </c>
      <c r="P289" s="1" t="s">
        <v>2407</v>
      </c>
      <c r="Q289" s="223">
        <v>1</v>
      </c>
      <c r="R289" s="3">
        <v>50521712.130000003</v>
      </c>
      <c r="S289" s="3">
        <v>50521712.130000003</v>
      </c>
      <c r="T289" s="3">
        <v>50521712.130000003</v>
      </c>
      <c r="U289" s="2">
        <v>43951</v>
      </c>
      <c r="V289" s="1" t="s">
        <v>2500</v>
      </c>
      <c r="W289" s="2">
        <v>44926</v>
      </c>
      <c r="X289" s="1" t="s">
        <v>2407</v>
      </c>
      <c r="Y289" s="1" t="s">
        <v>2407</v>
      </c>
      <c r="Z289" s="1" t="s">
        <v>2480</v>
      </c>
      <c r="AA289" s="1" t="s">
        <v>2489</v>
      </c>
      <c r="AB289" s="1" t="s">
        <v>2490</v>
      </c>
      <c r="AC289" s="1" t="s">
        <v>2567</v>
      </c>
      <c r="AD289" s="1" t="s">
        <v>2510</v>
      </c>
      <c r="AE289" s="2"/>
      <c r="AF289" s="1" t="s">
        <v>2407</v>
      </c>
    </row>
    <row r="290" spans="1:32" x14ac:dyDescent="0.35">
      <c r="A290" t="str">
        <f>Tableau13[[#This Row],[Document d''achat]]&amp;Tableau13[[#This Row],[Poste]]</f>
        <v>450067233710</v>
      </c>
      <c r="B290" s="1" t="s">
        <v>2468</v>
      </c>
      <c r="C290" s="1" t="s">
        <v>97</v>
      </c>
      <c r="D290" s="1" t="s">
        <v>1141</v>
      </c>
      <c r="E290" s="1" t="s">
        <v>2488</v>
      </c>
      <c r="F290" s="1" t="s">
        <v>51</v>
      </c>
      <c r="G290" s="1" t="s">
        <v>1140</v>
      </c>
      <c r="H290" s="1" t="s">
        <v>2906</v>
      </c>
      <c r="I290" s="1" t="s">
        <v>2907</v>
      </c>
      <c r="J290" s="1" t="s">
        <v>2590</v>
      </c>
      <c r="K290" s="1" t="s">
        <v>2474</v>
      </c>
      <c r="L290" s="1" t="s">
        <v>103</v>
      </c>
      <c r="M290" s="1" t="s">
        <v>1142</v>
      </c>
      <c r="N290" s="1" t="s">
        <v>88</v>
      </c>
      <c r="O290" s="1" t="s">
        <v>2407</v>
      </c>
      <c r="P290" s="1" t="s">
        <v>2407</v>
      </c>
      <c r="Q290" s="223">
        <v>1</v>
      </c>
      <c r="R290" s="3">
        <v>301000</v>
      </c>
      <c r="S290" s="3">
        <v>301000</v>
      </c>
      <c r="T290" s="3">
        <v>319060</v>
      </c>
      <c r="U290" s="2">
        <v>43951</v>
      </c>
      <c r="V290" s="1" t="s">
        <v>2500</v>
      </c>
      <c r="W290" s="2">
        <v>44926</v>
      </c>
      <c r="X290" s="1" t="s">
        <v>2407</v>
      </c>
      <c r="Y290" s="1" t="s">
        <v>2407</v>
      </c>
      <c r="Z290" s="1" t="s">
        <v>2480</v>
      </c>
      <c r="AA290" s="1" t="s">
        <v>2489</v>
      </c>
      <c r="AB290" s="1" t="s">
        <v>2490</v>
      </c>
      <c r="AC290" s="1" t="s">
        <v>2567</v>
      </c>
      <c r="AD290" s="1" t="s">
        <v>2510</v>
      </c>
      <c r="AE290" s="2">
        <v>43955</v>
      </c>
      <c r="AF290" s="1" t="s">
        <v>2504</v>
      </c>
    </row>
    <row r="291" spans="1:32" x14ac:dyDescent="0.35">
      <c r="A291" t="str">
        <f>Tableau13[[#This Row],[Document d''achat]]&amp;Tableau13[[#This Row],[Poste]]</f>
        <v>450067234110</v>
      </c>
      <c r="B291" s="1" t="s">
        <v>2468</v>
      </c>
      <c r="C291" s="1" t="s">
        <v>97</v>
      </c>
      <c r="D291" s="1" t="s">
        <v>1158</v>
      </c>
      <c r="E291" s="1" t="s">
        <v>2488</v>
      </c>
      <c r="F291" s="1" t="s">
        <v>51</v>
      </c>
      <c r="G291" s="1" t="s">
        <v>1157</v>
      </c>
      <c r="H291" s="1" t="s">
        <v>2908</v>
      </c>
      <c r="I291" s="1" t="s">
        <v>2909</v>
      </c>
      <c r="J291" s="1" t="s">
        <v>2590</v>
      </c>
      <c r="K291" s="1" t="s">
        <v>2474</v>
      </c>
      <c r="L291" s="1" t="s">
        <v>103</v>
      </c>
      <c r="M291" s="1" t="s">
        <v>1159</v>
      </c>
      <c r="N291" s="1" t="s">
        <v>88</v>
      </c>
      <c r="O291" s="1" t="s">
        <v>2407</v>
      </c>
      <c r="P291" s="1" t="s">
        <v>2407</v>
      </c>
      <c r="Q291" s="223">
        <v>1</v>
      </c>
      <c r="R291" s="3">
        <v>54450</v>
      </c>
      <c r="S291" s="3">
        <v>54450</v>
      </c>
      <c r="T291" s="3">
        <v>54450</v>
      </c>
      <c r="U291" s="2">
        <v>43951</v>
      </c>
      <c r="V291" s="1" t="s">
        <v>2500</v>
      </c>
      <c r="W291" s="2">
        <v>44926</v>
      </c>
      <c r="X291" s="1" t="s">
        <v>2407</v>
      </c>
      <c r="Y291" s="1" t="s">
        <v>2407</v>
      </c>
      <c r="Z291" s="1" t="s">
        <v>2480</v>
      </c>
      <c r="AA291" s="1" t="s">
        <v>2489</v>
      </c>
      <c r="AB291" s="1" t="s">
        <v>2490</v>
      </c>
      <c r="AC291" s="1" t="s">
        <v>2517</v>
      </c>
      <c r="AD291" s="1" t="s">
        <v>2510</v>
      </c>
      <c r="AE291" s="2">
        <v>44071</v>
      </c>
      <c r="AF291" s="1" t="s">
        <v>2582</v>
      </c>
    </row>
    <row r="292" spans="1:32" x14ac:dyDescent="0.35">
      <c r="A292" t="str">
        <f>Tableau13[[#This Row],[Document d''achat]]&amp;Tableau13[[#This Row],[Poste]]</f>
        <v>450067234710</v>
      </c>
      <c r="B292" s="1" t="s">
        <v>2468</v>
      </c>
      <c r="C292" s="1" t="s">
        <v>97</v>
      </c>
      <c r="D292" s="1" t="s">
        <v>1129</v>
      </c>
      <c r="E292" s="1" t="s">
        <v>2488</v>
      </c>
      <c r="F292" s="1" t="s">
        <v>51</v>
      </c>
      <c r="G292" s="1" t="s">
        <v>678</v>
      </c>
      <c r="H292" s="1" t="s">
        <v>2739</v>
      </c>
      <c r="I292" s="1" t="s">
        <v>2910</v>
      </c>
      <c r="J292" s="1" t="s">
        <v>2590</v>
      </c>
      <c r="K292" s="1" t="s">
        <v>2474</v>
      </c>
      <c r="L292" s="1" t="s">
        <v>103</v>
      </c>
      <c r="M292" s="1" t="s">
        <v>1130</v>
      </c>
      <c r="N292" s="1" t="s">
        <v>88</v>
      </c>
      <c r="O292" s="1" t="s">
        <v>2407</v>
      </c>
      <c r="P292" s="1" t="s">
        <v>2407</v>
      </c>
      <c r="Q292" s="223">
        <v>1</v>
      </c>
      <c r="R292" s="3">
        <v>41554.120000000003</v>
      </c>
      <c r="S292" s="3">
        <v>41554.120000000003</v>
      </c>
      <c r="T292" s="3">
        <v>41554.120000000003</v>
      </c>
      <c r="U292" s="2">
        <v>43951</v>
      </c>
      <c r="V292" s="1" t="s">
        <v>2500</v>
      </c>
      <c r="W292" s="2">
        <v>44926</v>
      </c>
      <c r="X292" s="1" t="s">
        <v>2407</v>
      </c>
      <c r="Y292" s="1" t="s">
        <v>2407</v>
      </c>
      <c r="Z292" s="1" t="s">
        <v>2480</v>
      </c>
      <c r="AA292" s="1" t="s">
        <v>2489</v>
      </c>
      <c r="AB292" s="1" t="s">
        <v>2490</v>
      </c>
      <c r="AC292" s="1" t="s">
        <v>2567</v>
      </c>
      <c r="AD292" s="1" t="s">
        <v>2510</v>
      </c>
      <c r="AE292" s="2">
        <v>43955</v>
      </c>
      <c r="AF292" s="1" t="s">
        <v>2504</v>
      </c>
    </row>
    <row r="293" spans="1:32" x14ac:dyDescent="0.35">
      <c r="A293" t="str">
        <f>Tableau13[[#This Row],[Document d''achat]]&amp;Tableau13[[#This Row],[Poste]]</f>
        <v>450067237710</v>
      </c>
      <c r="B293" s="1" t="s">
        <v>2468</v>
      </c>
      <c r="C293" s="1" t="s">
        <v>97</v>
      </c>
      <c r="D293" s="1" t="s">
        <v>1182</v>
      </c>
      <c r="E293" s="1" t="s">
        <v>2488</v>
      </c>
      <c r="F293" s="1" t="s">
        <v>51</v>
      </c>
      <c r="G293" s="1" t="s">
        <v>935</v>
      </c>
      <c r="H293" s="1" t="s">
        <v>2826</v>
      </c>
      <c r="I293" s="1" t="s">
        <v>2911</v>
      </c>
      <c r="J293" s="1" t="s">
        <v>2590</v>
      </c>
      <c r="K293" s="1" t="s">
        <v>2474</v>
      </c>
      <c r="L293" s="1" t="s">
        <v>103</v>
      </c>
      <c r="M293" s="1" t="s">
        <v>1183</v>
      </c>
      <c r="N293" s="1" t="s">
        <v>88</v>
      </c>
      <c r="O293" s="1" t="s">
        <v>2407</v>
      </c>
      <c r="P293" s="1" t="s">
        <v>2407</v>
      </c>
      <c r="Q293" s="223">
        <v>1</v>
      </c>
      <c r="R293" s="3">
        <v>66277.08</v>
      </c>
      <c r="S293" s="3">
        <v>66277.08</v>
      </c>
      <c r="T293" s="3">
        <v>66277.08</v>
      </c>
      <c r="U293" s="2">
        <v>43955</v>
      </c>
      <c r="V293" s="1" t="s">
        <v>2500</v>
      </c>
      <c r="W293" s="2">
        <v>44926</v>
      </c>
      <c r="X293" s="1" t="s">
        <v>2407</v>
      </c>
      <c r="Y293" s="1" t="s">
        <v>2407</v>
      </c>
      <c r="Z293" s="1" t="s">
        <v>2480</v>
      </c>
      <c r="AA293" s="1" t="s">
        <v>2489</v>
      </c>
      <c r="AB293" s="1" t="s">
        <v>2490</v>
      </c>
      <c r="AC293" s="1" t="s">
        <v>2567</v>
      </c>
      <c r="AD293" s="1" t="s">
        <v>2510</v>
      </c>
      <c r="AE293" s="2">
        <v>43955</v>
      </c>
      <c r="AF293" s="1" t="s">
        <v>2504</v>
      </c>
    </row>
    <row r="294" spans="1:32" x14ac:dyDescent="0.35">
      <c r="A294" t="str">
        <f>Tableau13[[#This Row],[Document d''achat]]&amp;Tableau13[[#This Row],[Poste]]</f>
        <v>450067240710</v>
      </c>
      <c r="B294" s="1" t="s">
        <v>2522</v>
      </c>
      <c r="C294" s="1" t="s">
        <v>2535</v>
      </c>
      <c r="D294" s="1" t="s">
        <v>1173</v>
      </c>
      <c r="E294" s="1" t="s">
        <v>2488</v>
      </c>
      <c r="F294" s="1" t="s">
        <v>2470</v>
      </c>
      <c r="G294" s="1" t="s">
        <v>1172</v>
      </c>
      <c r="H294" s="1" t="s">
        <v>2912</v>
      </c>
      <c r="I294" s="1" t="s">
        <v>2913</v>
      </c>
      <c r="J294" s="1" t="s">
        <v>2524</v>
      </c>
      <c r="K294" s="1" t="s">
        <v>2474</v>
      </c>
      <c r="L294" s="1" t="s">
        <v>51</v>
      </c>
      <c r="M294" s="1" t="s">
        <v>1174</v>
      </c>
      <c r="N294" s="1" t="s">
        <v>88</v>
      </c>
      <c r="O294" s="1" t="s">
        <v>2407</v>
      </c>
      <c r="P294" s="1" t="s">
        <v>2407</v>
      </c>
      <c r="Q294" s="223">
        <v>1</v>
      </c>
      <c r="R294" s="3">
        <v>1217.3800000000001</v>
      </c>
      <c r="S294" s="3">
        <v>1217.3800000000001</v>
      </c>
      <c r="T294" s="3">
        <v>1217.3800000000001</v>
      </c>
      <c r="U294" s="2">
        <v>43955</v>
      </c>
      <c r="V294" s="1" t="s">
        <v>2500</v>
      </c>
      <c r="W294" s="2">
        <v>44196</v>
      </c>
      <c r="X294" s="1" t="s">
        <v>2407</v>
      </c>
      <c r="Y294" s="1" t="s">
        <v>2407</v>
      </c>
      <c r="Z294" s="1" t="s">
        <v>2507</v>
      </c>
      <c r="AA294" s="1" t="s">
        <v>2914</v>
      </c>
      <c r="AB294" s="1" t="s">
        <v>2490</v>
      </c>
      <c r="AC294" s="1" t="s">
        <v>2842</v>
      </c>
      <c r="AD294" s="1" t="s">
        <v>2492</v>
      </c>
      <c r="AE294" s="2">
        <v>43956</v>
      </c>
      <c r="AF294" s="1" t="s">
        <v>2484</v>
      </c>
    </row>
    <row r="295" spans="1:32" x14ac:dyDescent="0.35">
      <c r="A295" t="str">
        <f>Tableau13[[#This Row],[Document d''achat]]&amp;Tableau13[[#This Row],[Poste]]</f>
        <v>450067242810</v>
      </c>
      <c r="B295" s="1" t="s">
        <v>2468</v>
      </c>
      <c r="C295" s="1" t="s">
        <v>97</v>
      </c>
      <c r="D295" s="1" t="s">
        <v>1188</v>
      </c>
      <c r="E295" s="1" t="s">
        <v>2488</v>
      </c>
      <c r="F295" s="1" t="s">
        <v>51</v>
      </c>
      <c r="G295" s="1" t="s">
        <v>1187</v>
      </c>
      <c r="H295" s="1" t="s">
        <v>2915</v>
      </c>
      <c r="I295" s="1" t="s">
        <v>2916</v>
      </c>
      <c r="J295" s="1" t="s">
        <v>2590</v>
      </c>
      <c r="K295" s="1" t="s">
        <v>2474</v>
      </c>
      <c r="L295" s="1" t="s">
        <v>103</v>
      </c>
      <c r="M295" s="1" t="s">
        <v>1142</v>
      </c>
      <c r="N295" s="1" t="s">
        <v>88</v>
      </c>
      <c r="O295" s="1" t="s">
        <v>2407</v>
      </c>
      <c r="P295" s="1" t="s">
        <v>2407</v>
      </c>
      <c r="Q295" s="223">
        <v>1</v>
      </c>
      <c r="R295" s="3">
        <v>1332388.2</v>
      </c>
      <c r="S295" s="3">
        <v>1332388.2</v>
      </c>
      <c r="T295" s="3">
        <v>1332388.2</v>
      </c>
      <c r="U295" s="2">
        <v>43955</v>
      </c>
      <c r="V295" s="1" t="s">
        <v>2500</v>
      </c>
      <c r="W295" s="2">
        <v>44926</v>
      </c>
      <c r="X295" s="1" t="s">
        <v>2407</v>
      </c>
      <c r="Y295" s="1" t="s">
        <v>2407</v>
      </c>
      <c r="Z295" s="1" t="s">
        <v>2480</v>
      </c>
      <c r="AA295" s="1" t="s">
        <v>2489</v>
      </c>
      <c r="AB295" s="1" t="s">
        <v>2490</v>
      </c>
      <c r="AC295" s="1" t="s">
        <v>2567</v>
      </c>
      <c r="AD295" s="1" t="s">
        <v>2510</v>
      </c>
      <c r="AE295" s="2">
        <v>43957</v>
      </c>
      <c r="AF295" s="1" t="s">
        <v>2504</v>
      </c>
    </row>
    <row r="296" spans="1:32" x14ac:dyDescent="0.35">
      <c r="A296" t="str">
        <f>Tableau13[[#This Row],[Document d''achat]]&amp;Tableau13[[#This Row],[Poste]]</f>
        <v>450067244710</v>
      </c>
      <c r="B296" s="1" t="s">
        <v>2468</v>
      </c>
      <c r="C296" s="1" t="s">
        <v>97</v>
      </c>
      <c r="D296" s="1" t="s">
        <v>1866</v>
      </c>
      <c r="E296" s="1" t="s">
        <v>2488</v>
      </c>
      <c r="F296" s="1" t="s">
        <v>51</v>
      </c>
      <c r="G296" s="1" t="s">
        <v>1865</v>
      </c>
      <c r="H296" s="1" t="s">
        <v>2917</v>
      </c>
      <c r="I296" s="1" t="s">
        <v>2918</v>
      </c>
      <c r="J296" s="1" t="s">
        <v>2590</v>
      </c>
      <c r="K296" s="1" t="s">
        <v>2619</v>
      </c>
      <c r="L296" s="1" t="s">
        <v>103</v>
      </c>
      <c r="M296" s="1" t="s">
        <v>1867</v>
      </c>
      <c r="N296" s="1" t="s">
        <v>88</v>
      </c>
      <c r="O296" s="1" t="s">
        <v>2407</v>
      </c>
      <c r="P296" s="1" t="s">
        <v>2407</v>
      </c>
      <c r="Q296" s="223">
        <v>1</v>
      </c>
      <c r="R296" s="3">
        <v>1263506.25</v>
      </c>
      <c r="S296" s="3">
        <v>1263506.25</v>
      </c>
      <c r="T296" s="3">
        <v>1263506.25</v>
      </c>
      <c r="U296" s="2">
        <v>43955</v>
      </c>
      <c r="V296" s="1" t="s">
        <v>2500</v>
      </c>
      <c r="W296" s="2">
        <v>44926</v>
      </c>
      <c r="X296" s="1" t="s">
        <v>2407</v>
      </c>
      <c r="Y296" s="1" t="s">
        <v>2407</v>
      </c>
      <c r="Z296" s="1" t="s">
        <v>2493</v>
      </c>
      <c r="AA296" s="1" t="s">
        <v>2489</v>
      </c>
      <c r="AB296" s="1" t="s">
        <v>2490</v>
      </c>
      <c r="AC296" s="1" t="s">
        <v>2581</v>
      </c>
      <c r="AD296" s="1" t="s">
        <v>2510</v>
      </c>
      <c r="AE296" s="2"/>
      <c r="AF296" s="1" t="s">
        <v>2407</v>
      </c>
    </row>
    <row r="297" spans="1:32" x14ac:dyDescent="0.35">
      <c r="A297" t="str">
        <f>Tableau13[[#This Row],[Document d''achat]]&amp;Tableau13[[#This Row],[Poste]]</f>
        <v>450067244720</v>
      </c>
      <c r="B297" s="1" t="s">
        <v>2468</v>
      </c>
      <c r="C297" s="1" t="s">
        <v>97</v>
      </c>
      <c r="D297" s="1" t="s">
        <v>1866</v>
      </c>
      <c r="E297" s="1" t="s">
        <v>2488</v>
      </c>
      <c r="F297" s="1" t="s">
        <v>51</v>
      </c>
      <c r="G297" s="1" t="s">
        <v>1865</v>
      </c>
      <c r="H297" s="1" t="s">
        <v>2917</v>
      </c>
      <c r="I297" s="1" t="s">
        <v>2918</v>
      </c>
      <c r="J297" s="1" t="s">
        <v>2590</v>
      </c>
      <c r="K297" s="1" t="s">
        <v>2619</v>
      </c>
      <c r="L297" s="1" t="s">
        <v>103</v>
      </c>
      <c r="M297" s="1" t="s">
        <v>1871</v>
      </c>
      <c r="N297" s="1" t="s">
        <v>217</v>
      </c>
      <c r="O297" s="1" t="s">
        <v>2407</v>
      </c>
      <c r="P297" s="1" t="s">
        <v>2407</v>
      </c>
      <c r="Q297" s="223">
        <v>1</v>
      </c>
      <c r="R297" s="3">
        <v>1122126.8999999999</v>
      </c>
      <c r="S297" s="3">
        <v>1122126.8999999999</v>
      </c>
      <c r="T297" s="3">
        <v>1122126.8999999999</v>
      </c>
      <c r="U297" s="2">
        <v>43955</v>
      </c>
      <c r="V297" s="1" t="s">
        <v>2500</v>
      </c>
      <c r="W297" s="2">
        <v>44926</v>
      </c>
      <c r="X297" s="1" t="s">
        <v>2407</v>
      </c>
      <c r="Y297" s="1" t="s">
        <v>2407</v>
      </c>
      <c r="Z297" s="1" t="s">
        <v>2493</v>
      </c>
      <c r="AA297" s="1" t="s">
        <v>2489</v>
      </c>
      <c r="AB297" s="1" t="s">
        <v>2490</v>
      </c>
      <c r="AC297" s="1" t="s">
        <v>2581</v>
      </c>
      <c r="AD297" s="1" t="s">
        <v>2510</v>
      </c>
      <c r="AE297" s="2"/>
      <c r="AF297" s="1" t="s">
        <v>2407</v>
      </c>
    </row>
    <row r="298" spans="1:32" x14ac:dyDescent="0.35">
      <c r="A298" t="str">
        <f>Tableau13[[#This Row],[Document d''achat]]&amp;Tableau13[[#This Row],[Poste]]</f>
        <v>450067244730</v>
      </c>
      <c r="B298" s="1" t="s">
        <v>2468</v>
      </c>
      <c r="C298" s="1" t="s">
        <v>97</v>
      </c>
      <c r="D298" s="1" t="s">
        <v>1866</v>
      </c>
      <c r="E298" s="1" t="s">
        <v>2488</v>
      </c>
      <c r="F298" s="1" t="s">
        <v>51</v>
      </c>
      <c r="G298" s="1" t="s">
        <v>1865</v>
      </c>
      <c r="H298" s="1" t="s">
        <v>2917</v>
      </c>
      <c r="I298" s="1" t="s">
        <v>2918</v>
      </c>
      <c r="J298" s="1" t="s">
        <v>2590</v>
      </c>
      <c r="K298" s="1" t="s">
        <v>2619</v>
      </c>
      <c r="L298" s="1" t="s">
        <v>103</v>
      </c>
      <c r="M298" s="1" t="s">
        <v>1872</v>
      </c>
      <c r="N298" s="1" t="s">
        <v>222</v>
      </c>
      <c r="O298" s="1" t="s">
        <v>2407</v>
      </c>
      <c r="P298" s="1" t="s">
        <v>2407</v>
      </c>
      <c r="Q298" s="223">
        <v>1</v>
      </c>
      <c r="R298" s="3">
        <v>227825.94</v>
      </c>
      <c r="S298" s="3">
        <v>227825.94</v>
      </c>
      <c r="T298" s="3">
        <v>227825.94</v>
      </c>
      <c r="U298" s="2">
        <v>43955</v>
      </c>
      <c r="V298" s="1" t="s">
        <v>2500</v>
      </c>
      <c r="W298" s="2">
        <v>44926</v>
      </c>
      <c r="X298" s="1" t="s">
        <v>2407</v>
      </c>
      <c r="Y298" s="1" t="s">
        <v>2407</v>
      </c>
      <c r="Z298" s="1" t="s">
        <v>2493</v>
      </c>
      <c r="AA298" s="1" t="s">
        <v>2489</v>
      </c>
      <c r="AB298" s="1" t="s">
        <v>2490</v>
      </c>
      <c r="AC298" s="1" t="s">
        <v>2581</v>
      </c>
      <c r="AD298" s="1" t="s">
        <v>2510</v>
      </c>
      <c r="AE298" s="2"/>
      <c r="AF298" s="1" t="s">
        <v>2407</v>
      </c>
    </row>
    <row r="299" spans="1:32" x14ac:dyDescent="0.35">
      <c r="A299" t="str">
        <f>Tableau13[[#This Row],[Document d''achat]]&amp;Tableau13[[#This Row],[Poste]]</f>
        <v>450067245410</v>
      </c>
      <c r="B299" s="1" t="s">
        <v>2468</v>
      </c>
      <c r="C299" s="1" t="s">
        <v>97</v>
      </c>
      <c r="D299" s="1" t="s">
        <v>1179</v>
      </c>
      <c r="E299" s="1" t="s">
        <v>2488</v>
      </c>
      <c r="F299" s="1" t="s">
        <v>51</v>
      </c>
      <c r="G299" s="1" t="s">
        <v>924</v>
      </c>
      <c r="H299" s="1" t="s">
        <v>2816</v>
      </c>
      <c r="I299" s="1" t="s">
        <v>2919</v>
      </c>
      <c r="J299" s="1" t="s">
        <v>2473</v>
      </c>
      <c r="K299" s="1" t="s">
        <v>2474</v>
      </c>
      <c r="L299" s="1" t="s">
        <v>103</v>
      </c>
      <c r="M299" s="1" t="s">
        <v>1180</v>
      </c>
      <c r="N299" s="1" t="s">
        <v>88</v>
      </c>
      <c r="O299" s="1" t="s">
        <v>2407</v>
      </c>
      <c r="P299" s="1" t="s">
        <v>2407</v>
      </c>
      <c r="Q299" s="223">
        <v>1</v>
      </c>
      <c r="R299" s="3">
        <v>12495.73</v>
      </c>
      <c r="S299" s="3">
        <v>12495.73</v>
      </c>
      <c r="T299" s="3">
        <v>12495.73</v>
      </c>
      <c r="U299" s="2">
        <v>43955</v>
      </c>
      <c r="V299" s="1" t="s">
        <v>2500</v>
      </c>
      <c r="W299" s="2">
        <v>44926</v>
      </c>
      <c r="X299" s="1" t="s">
        <v>2407</v>
      </c>
      <c r="Y299" s="1" t="s">
        <v>2407</v>
      </c>
      <c r="Z299" s="1" t="s">
        <v>2480</v>
      </c>
      <c r="AA299" s="1" t="s">
        <v>2489</v>
      </c>
      <c r="AB299" s="1" t="s">
        <v>2490</v>
      </c>
      <c r="AC299" s="1" t="s">
        <v>2567</v>
      </c>
      <c r="AD299" s="1" t="s">
        <v>2510</v>
      </c>
      <c r="AE299" s="2">
        <v>43957</v>
      </c>
      <c r="AF299" s="1" t="s">
        <v>2504</v>
      </c>
    </row>
    <row r="300" spans="1:32" x14ac:dyDescent="0.35">
      <c r="A300" t="str">
        <f>Tableau13[[#This Row],[Document d''achat]]&amp;Tableau13[[#This Row],[Poste]]</f>
        <v>450067254110</v>
      </c>
      <c r="B300" s="1" t="s">
        <v>2468</v>
      </c>
      <c r="C300" s="1" t="s">
        <v>97</v>
      </c>
      <c r="D300" s="1" t="s">
        <v>1194</v>
      </c>
      <c r="E300" s="1" t="s">
        <v>2488</v>
      </c>
      <c r="F300" s="1" t="s">
        <v>51</v>
      </c>
      <c r="G300" s="1" t="s">
        <v>1193</v>
      </c>
      <c r="H300" s="1" t="s">
        <v>2920</v>
      </c>
      <c r="I300" s="1" t="s">
        <v>2704</v>
      </c>
      <c r="J300" s="1" t="s">
        <v>2590</v>
      </c>
      <c r="K300" s="1" t="s">
        <v>2474</v>
      </c>
      <c r="L300" s="1" t="s">
        <v>103</v>
      </c>
      <c r="M300" s="1" t="s">
        <v>1195</v>
      </c>
      <c r="N300" s="1" t="s">
        <v>88</v>
      </c>
      <c r="O300" s="1" t="s">
        <v>2407</v>
      </c>
      <c r="P300" s="1" t="s">
        <v>2407</v>
      </c>
      <c r="Q300" s="223">
        <v>1</v>
      </c>
      <c r="R300" s="3">
        <v>218400</v>
      </c>
      <c r="S300" s="3">
        <v>218400</v>
      </c>
      <c r="T300" s="3">
        <v>231504</v>
      </c>
      <c r="U300" s="2">
        <v>43955</v>
      </c>
      <c r="V300" s="1" t="s">
        <v>2500</v>
      </c>
      <c r="W300" s="2">
        <v>44926</v>
      </c>
      <c r="X300" s="1" t="s">
        <v>2407</v>
      </c>
      <c r="Y300" s="1" t="s">
        <v>2407</v>
      </c>
      <c r="Z300" s="1" t="s">
        <v>2480</v>
      </c>
      <c r="AA300" s="1" t="s">
        <v>2489</v>
      </c>
      <c r="AB300" s="1" t="s">
        <v>2490</v>
      </c>
      <c r="AC300" s="1" t="s">
        <v>2567</v>
      </c>
      <c r="AD300" s="1" t="s">
        <v>2510</v>
      </c>
      <c r="AE300" s="2">
        <v>43990</v>
      </c>
      <c r="AF300" s="1" t="s">
        <v>2504</v>
      </c>
    </row>
    <row r="301" spans="1:32" x14ac:dyDescent="0.35">
      <c r="A301" t="str">
        <f>Tableau13[[#This Row],[Document d''achat]]&amp;Tableau13[[#This Row],[Poste]]</f>
        <v>450067254810</v>
      </c>
      <c r="B301" s="1" t="s">
        <v>2468</v>
      </c>
      <c r="C301" s="1" t="s">
        <v>97</v>
      </c>
      <c r="D301" s="1" t="s">
        <v>1176</v>
      </c>
      <c r="E301" s="1" t="s">
        <v>2488</v>
      </c>
      <c r="F301" s="1" t="s">
        <v>51</v>
      </c>
      <c r="G301" s="1" t="s">
        <v>810</v>
      </c>
      <c r="H301" s="1" t="s">
        <v>2777</v>
      </c>
      <c r="I301" s="1" t="s">
        <v>2921</v>
      </c>
      <c r="J301" s="1" t="s">
        <v>2590</v>
      </c>
      <c r="K301" s="1" t="s">
        <v>2474</v>
      </c>
      <c r="L301" s="1" t="s">
        <v>103</v>
      </c>
      <c r="M301" s="1" t="s">
        <v>1177</v>
      </c>
      <c r="N301" s="1" t="s">
        <v>88</v>
      </c>
      <c r="O301" s="1" t="s">
        <v>2407</v>
      </c>
      <c r="P301" s="1" t="s">
        <v>2407</v>
      </c>
      <c r="Q301" s="223">
        <v>1</v>
      </c>
      <c r="R301" s="3">
        <v>951350.4</v>
      </c>
      <c r="S301" s="3">
        <v>951350.4</v>
      </c>
      <c r="T301" s="3">
        <v>951350.4</v>
      </c>
      <c r="U301" s="2">
        <v>43955</v>
      </c>
      <c r="V301" s="1" t="s">
        <v>2500</v>
      </c>
      <c r="W301" s="2">
        <v>44926</v>
      </c>
      <c r="X301" s="1" t="s">
        <v>2407</v>
      </c>
      <c r="Y301" s="1" t="s">
        <v>2407</v>
      </c>
      <c r="Z301" s="1" t="s">
        <v>2480</v>
      </c>
      <c r="AA301" s="1" t="s">
        <v>2489</v>
      </c>
      <c r="AB301" s="1" t="s">
        <v>2490</v>
      </c>
      <c r="AC301" s="1" t="s">
        <v>2567</v>
      </c>
      <c r="AD301" s="1" t="s">
        <v>2510</v>
      </c>
      <c r="AE301" s="2">
        <v>43962</v>
      </c>
      <c r="AF301" s="1" t="s">
        <v>2504</v>
      </c>
    </row>
    <row r="302" spans="1:32" x14ac:dyDescent="0.35">
      <c r="A302" t="str">
        <f>Tableau13[[#This Row],[Document d''achat]]&amp;Tableau13[[#This Row],[Poste]]</f>
        <v>450067256010</v>
      </c>
      <c r="B302" s="1" t="s">
        <v>2468</v>
      </c>
      <c r="C302" s="1" t="s">
        <v>97</v>
      </c>
      <c r="D302" s="1" t="s">
        <v>1190</v>
      </c>
      <c r="E302" s="1" t="s">
        <v>2488</v>
      </c>
      <c r="F302" s="1" t="s">
        <v>51</v>
      </c>
      <c r="G302" s="1" t="s">
        <v>683</v>
      </c>
      <c r="H302" s="1" t="s">
        <v>2741</v>
      </c>
      <c r="I302" s="1" t="s">
        <v>2922</v>
      </c>
      <c r="J302" s="1" t="s">
        <v>2473</v>
      </c>
      <c r="K302" s="1" t="s">
        <v>2474</v>
      </c>
      <c r="L302" s="1" t="s">
        <v>51</v>
      </c>
      <c r="M302" s="1" t="s">
        <v>1191</v>
      </c>
      <c r="N302" s="1" t="s">
        <v>88</v>
      </c>
      <c r="O302" s="1" t="s">
        <v>2407</v>
      </c>
      <c r="P302" s="1" t="s">
        <v>2407</v>
      </c>
      <c r="Q302" s="223">
        <v>1</v>
      </c>
      <c r="R302" s="3">
        <v>6292</v>
      </c>
      <c r="S302" s="3">
        <v>6292</v>
      </c>
      <c r="T302" s="3">
        <v>6292</v>
      </c>
      <c r="U302" s="2">
        <v>43955</v>
      </c>
      <c r="V302" s="1" t="s">
        <v>2500</v>
      </c>
      <c r="W302" s="2">
        <v>44926</v>
      </c>
      <c r="X302" s="1" t="s">
        <v>2407</v>
      </c>
      <c r="Y302" s="1" t="s">
        <v>2407</v>
      </c>
      <c r="Z302" s="1" t="s">
        <v>2480</v>
      </c>
      <c r="AA302" s="1" t="s">
        <v>2489</v>
      </c>
      <c r="AB302" s="1" t="s">
        <v>2490</v>
      </c>
      <c r="AC302" s="1" t="s">
        <v>2567</v>
      </c>
      <c r="AD302" s="1" t="s">
        <v>2510</v>
      </c>
      <c r="AE302" s="2">
        <v>43955</v>
      </c>
      <c r="AF302" s="1" t="s">
        <v>2772</v>
      </c>
    </row>
    <row r="303" spans="1:32" x14ac:dyDescent="0.35">
      <c r="A303" t="str">
        <f>Tableau13[[#This Row],[Document d''achat]]&amp;Tableau13[[#This Row],[Poste]]</f>
        <v>450067275010</v>
      </c>
      <c r="B303" s="1" t="s">
        <v>2468</v>
      </c>
      <c r="C303" s="1" t="s">
        <v>97</v>
      </c>
      <c r="D303" s="1" t="s">
        <v>1197</v>
      </c>
      <c r="E303" s="1" t="s">
        <v>2488</v>
      </c>
      <c r="F303" s="1" t="s">
        <v>51</v>
      </c>
      <c r="G303" s="1" t="s">
        <v>935</v>
      </c>
      <c r="H303" s="1" t="s">
        <v>2826</v>
      </c>
      <c r="I303" s="1" t="s">
        <v>2923</v>
      </c>
      <c r="J303" s="1" t="s">
        <v>2638</v>
      </c>
      <c r="K303" s="1" t="s">
        <v>2474</v>
      </c>
      <c r="L303" s="1" t="s">
        <v>51</v>
      </c>
      <c r="M303" s="1" t="s">
        <v>1198</v>
      </c>
      <c r="N303" s="1" t="s">
        <v>88</v>
      </c>
      <c r="O303" s="1" t="s">
        <v>2407</v>
      </c>
      <c r="P303" s="1" t="s">
        <v>2407</v>
      </c>
      <c r="Q303" s="223">
        <v>1</v>
      </c>
      <c r="R303" s="3">
        <v>4395.66</v>
      </c>
      <c r="S303" s="3">
        <v>4395.66</v>
      </c>
      <c r="T303" s="3">
        <v>4395.66</v>
      </c>
      <c r="U303" s="2">
        <v>43956</v>
      </c>
      <c r="V303" s="1" t="s">
        <v>2500</v>
      </c>
      <c r="W303" s="2">
        <v>44926</v>
      </c>
      <c r="X303" s="1" t="s">
        <v>2407</v>
      </c>
      <c r="Y303" s="1" t="s">
        <v>2407</v>
      </c>
      <c r="Z303" s="1" t="s">
        <v>2480</v>
      </c>
      <c r="AA303" s="1" t="s">
        <v>2489</v>
      </c>
      <c r="AB303" s="1" t="s">
        <v>2490</v>
      </c>
      <c r="AC303" s="1" t="s">
        <v>2567</v>
      </c>
      <c r="AD303" s="1" t="s">
        <v>2510</v>
      </c>
      <c r="AE303" s="2"/>
      <c r="AF303" s="1" t="s">
        <v>2407</v>
      </c>
    </row>
    <row r="304" spans="1:32" x14ac:dyDescent="0.35">
      <c r="A304" t="str">
        <f>Tableau13[[#This Row],[Document d''achat]]&amp;Tableau13[[#This Row],[Poste]]</f>
        <v>450067275610</v>
      </c>
      <c r="B304" s="1" t="s">
        <v>2468</v>
      </c>
      <c r="C304" s="1" t="s">
        <v>97</v>
      </c>
      <c r="D304" s="1" t="s">
        <v>1202</v>
      </c>
      <c r="E304" s="1" t="s">
        <v>2488</v>
      </c>
      <c r="F304" s="1" t="s">
        <v>51</v>
      </c>
      <c r="G304" s="1" t="s">
        <v>1201</v>
      </c>
      <c r="H304" s="1" t="s">
        <v>2924</v>
      </c>
      <c r="I304" s="1" t="s">
        <v>2925</v>
      </c>
      <c r="J304" s="1" t="s">
        <v>2590</v>
      </c>
      <c r="K304" s="1" t="s">
        <v>2474</v>
      </c>
      <c r="L304" s="1" t="s">
        <v>103</v>
      </c>
      <c r="M304" s="1" t="s">
        <v>931</v>
      </c>
      <c r="N304" s="1" t="s">
        <v>88</v>
      </c>
      <c r="O304" s="1" t="s">
        <v>2407</v>
      </c>
      <c r="P304" s="1" t="s">
        <v>2407</v>
      </c>
      <c r="Q304" s="223">
        <v>1</v>
      </c>
      <c r="R304" s="3">
        <v>50077.88</v>
      </c>
      <c r="S304" s="3">
        <v>50077.88</v>
      </c>
      <c r="T304" s="3">
        <v>50077.88</v>
      </c>
      <c r="U304" s="2">
        <v>43956</v>
      </c>
      <c r="V304" s="1" t="s">
        <v>2500</v>
      </c>
      <c r="W304" s="2">
        <v>44926</v>
      </c>
      <c r="X304" s="1" t="s">
        <v>2407</v>
      </c>
      <c r="Y304" s="1" t="s">
        <v>2407</v>
      </c>
      <c r="Z304" s="1" t="s">
        <v>2480</v>
      </c>
      <c r="AA304" s="1" t="s">
        <v>2489</v>
      </c>
      <c r="AB304" s="1" t="s">
        <v>2490</v>
      </c>
      <c r="AC304" s="1" t="s">
        <v>2567</v>
      </c>
      <c r="AD304" s="1" t="s">
        <v>2510</v>
      </c>
      <c r="AE304" s="2">
        <v>43957</v>
      </c>
      <c r="AF304" s="1" t="s">
        <v>2504</v>
      </c>
    </row>
    <row r="305" spans="1:32" x14ac:dyDescent="0.35">
      <c r="A305" t="str">
        <f>Tableau13[[#This Row],[Document d''achat]]&amp;Tableau13[[#This Row],[Poste]]</f>
        <v>450067276710</v>
      </c>
      <c r="B305" s="1" t="s">
        <v>2468</v>
      </c>
      <c r="C305" s="1" t="s">
        <v>97</v>
      </c>
      <c r="D305" s="1" t="s">
        <v>1207</v>
      </c>
      <c r="E305" s="1" t="s">
        <v>2488</v>
      </c>
      <c r="F305" s="1" t="s">
        <v>51</v>
      </c>
      <c r="G305" s="1" t="s">
        <v>1206</v>
      </c>
      <c r="H305" s="1" t="s">
        <v>2926</v>
      </c>
      <c r="I305" s="1" t="s">
        <v>2927</v>
      </c>
      <c r="J305" s="1" t="s">
        <v>2590</v>
      </c>
      <c r="K305" s="1" t="s">
        <v>2474</v>
      </c>
      <c r="L305" s="1" t="s">
        <v>103</v>
      </c>
      <c r="M305" s="1" t="s">
        <v>1062</v>
      </c>
      <c r="N305" s="1" t="s">
        <v>88</v>
      </c>
      <c r="O305" s="1" t="s">
        <v>2407</v>
      </c>
      <c r="P305" s="1" t="s">
        <v>2407</v>
      </c>
      <c r="Q305" s="223">
        <v>1</v>
      </c>
      <c r="R305" s="3">
        <v>87265</v>
      </c>
      <c r="S305" s="3">
        <v>87265</v>
      </c>
      <c r="T305" s="3">
        <v>92500.9</v>
      </c>
      <c r="U305" s="2">
        <v>43956</v>
      </c>
      <c r="V305" s="1" t="s">
        <v>2500</v>
      </c>
      <c r="W305" s="2">
        <v>44926</v>
      </c>
      <c r="X305" s="1" t="s">
        <v>2407</v>
      </c>
      <c r="Y305" s="1" t="s">
        <v>2407</v>
      </c>
      <c r="Z305" s="1" t="s">
        <v>2480</v>
      </c>
      <c r="AA305" s="1" t="s">
        <v>2489</v>
      </c>
      <c r="AB305" s="1" t="s">
        <v>2490</v>
      </c>
      <c r="AC305" s="1" t="s">
        <v>2567</v>
      </c>
      <c r="AD305" s="1" t="s">
        <v>2510</v>
      </c>
      <c r="AE305" s="2">
        <v>43957</v>
      </c>
      <c r="AF305" s="1" t="s">
        <v>2504</v>
      </c>
    </row>
    <row r="306" spans="1:32" x14ac:dyDescent="0.35">
      <c r="A306" t="str">
        <f>Tableau13[[#This Row],[Document d''achat]]&amp;Tableau13[[#This Row],[Poste]]</f>
        <v>450067285810</v>
      </c>
      <c r="B306" s="1" t="s">
        <v>2468</v>
      </c>
      <c r="C306" s="1" t="s">
        <v>97</v>
      </c>
      <c r="D306" s="1" t="s">
        <v>1215</v>
      </c>
      <c r="E306" s="1" t="s">
        <v>2488</v>
      </c>
      <c r="F306" s="1" t="s">
        <v>51</v>
      </c>
      <c r="G306" s="1" t="s">
        <v>595</v>
      </c>
      <c r="H306" s="1" t="s">
        <v>2700</v>
      </c>
      <c r="I306" s="1" t="s">
        <v>2928</v>
      </c>
      <c r="J306" s="1" t="s">
        <v>2590</v>
      </c>
      <c r="K306" s="1" t="s">
        <v>2474</v>
      </c>
      <c r="L306" s="1" t="s">
        <v>103</v>
      </c>
      <c r="M306" s="1" t="s">
        <v>940</v>
      </c>
      <c r="N306" s="1" t="s">
        <v>88</v>
      </c>
      <c r="O306" s="1" t="s">
        <v>2407</v>
      </c>
      <c r="P306" s="1" t="s">
        <v>2407</v>
      </c>
      <c r="Q306" s="223">
        <v>1</v>
      </c>
      <c r="R306" s="3">
        <v>4850000</v>
      </c>
      <c r="S306" s="3">
        <v>4850000</v>
      </c>
      <c r="T306" s="3">
        <v>4850000</v>
      </c>
      <c r="U306" s="2">
        <v>43957</v>
      </c>
      <c r="V306" s="1" t="s">
        <v>2500</v>
      </c>
      <c r="W306" s="2">
        <v>44926</v>
      </c>
      <c r="X306" s="1" t="s">
        <v>2407</v>
      </c>
      <c r="Y306" s="1" t="s">
        <v>2407</v>
      </c>
      <c r="Z306" s="1" t="s">
        <v>2480</v>
      </c>
      <c r="AA306" s="1" t="s">
        <v>2489</v>
      </c>
      <c r="AB306" s="1" t="s">
        <v>2490</v>
      </c>
      <c r="AC306" s="1" t="s">
        <v>2567</v>
      </c>
      <c r="AD306" s="1" t="s">
        <v>2510</v>
      </c>
      <c r="AE306" s="2">
        <v>43958</v>
      </c>
      <c r="AF306" s="1" t="s">
        <v>2504</v>
      </c>
    </row>
    <row r="307" spans="1:32" x14ac:dyDescent="0.35">
      <c r="A307" t="str">
        <f>Tableau13[[#This Row],[Document d''achat]]&amp;Tableau13[[#This Row],[Poste]]</f>
        <v>450067290910</v>
      </c>
      <c r="B307" s="1" t="s">
        <v>2468</v>
      </c>
      <c r="C307" s="1" t="s">
        <v>97</v>
      </c>
      <c r="D307" s="1" t="s">
        <v>1212</v>
      </c>
      <c r="E307" s="1" t="s">
        <v>2488</v>
      </c>
      <c r="F307" s="1" t="s">
        <v>51</v>
      </c>
      <c r="G307" s="1" t="s">
        <v>707</v>
      </c>
      <c r="H307" s="1" t="s">
        <v>2745</v>
      </c>
      <c r="I307" s="1" t="s">
        <v>2929</v>
      </c>
      <c r="J307" s="1" t="s">
        <v>2590</v>
      </c>
      <c r="K307" s="1" t="s">
        <v>2474</v>
      </c>
      <c r="L307" s="1" t="s">
        <v>103</v>
      </c>
      <c r="M307" s="1" t="s">
        <v>1213</v>
      </c>
      <c r="N307" s="1" t="s">
        <v>88</v>
      </c>
      <c r="O307" s="1" t="s">
        <v>2407</v>
      </c>
      <c r="P307" s="1" t="s">
        <v>2407</v>
      </c>
      <c r="Q307" s="223">
        <v>1</v>
      </c>
      <c r="R307" s="3">
        <v>3630000</v>
      </c>
      <c r="S307" s="3">
        <v>3630000</v>
      </c>
      <c r="T307" s="3">
        <v>3630000</v>
      </c>
      <c r="U307" s="2">
        <v>43957</v>
      </c>
      <c r="V307" s="1" t="s">
        <v>2500</v>
      </c>
      <c r="W307" s="2">
        <v>44926</v>
      </c>
      <c r="X307" s="1" t="s">
        <v>2407</v>
      </c>
      <c r="Y307" s="1" t="s">
        <v>2407</v>
      </c>
      <c r="Z307" s="1" t="s">
        <v>2480</v>
      </c>
      <c r="AA307" s="1" t="s">
        <v>2489</v>
      </c>
      <c r="AB307" s="1" t="s">
        <v>2490</v>
      </c>
      <c r="AC307" s="1" t="s">
        <v>2567</v>
      </c>
      <c r="AD307" s="1" t="s">
        <v>2510</v>
      </c>
      <c r="AE307" s="2">
        <v>43959</v>
      </c>
      <c r="AF307" s="1" t="s">
        <v>2504</v>
      </c>
    </row>
    <row r="308" spans="1:32" x14ac:dyDescent="0.35">
      <c r="A308" t="str">
        <f>Tableau13[[#This Row],[Document d''achat]]&amp;Tableau13[[#This Row],[Poste]]</f>
        <v>450067294910</v>
      </c>
      <c r="B308" s="1" t="s">
        <v>2496</v>
      </c>
      <c r="C308" s="1" t="s">
        <v>2539</v>
      </c>
      <c r="D308" s="1" t="s">
        <v>1208</v>
      </c>
      <c r="E308" s="1" t="s">
        <v>2476</v>
      </c>
      <c r="F308" s="1" t="s">
        <v>2470</v>
      </c>
      <c r="G308" s="1" t="s">
        <v>416</v>
      </c>
      <c r="H308" s="1" t="s">
        <v>2667</v>
      </c>
      <c r="I308" s="1" t="s">
        <v>2930</v>
      </c>
      <c r="J308" s="1" t="s">
        <v>2548</v>
      </c>
      <c r="K308" s="1" t="s">
        <v>2474</v>
      </c>
      <c r="L308" s="1" t="s">
        <v>51</v>
      </c>
      <c r="M308" s="1" t="s">
        <v>1209</v>
      </c>
      <c r="N308" s="1" t="s">
        <v>88</v>
      </c>
      <c r="O308" s="1" t="s">
        <v>2407</v>
      </c>
      <c r="P308" s="1" t="s">
        <v>2407</v>
      </c>
      <c r="Q308" s="223">
        <v>40</v>
      </c>
      <c r="R308" s="3">
        <v>6.04</v>
      </c>
      <c r="S308" s="3">
        <v>241.52</v>
      </c>
      <c r="T308" s="3">
        <v>241.52</v>
      </c>
      <c r="U308" s="2">
        <v>43957</v>
      </c>
      <c r="V308" s="1" t="s">
        <v>2669</v>
      </c>
      <c r="W308" s="2">
        <v>44926</v>
      </c>
      <c r="X308" s="1" t="s">
        <v>2478</v>
      </c>
      <c r="Y308" s="1" t="s">
        <v>2407</v>
      </c>
      <c r="Z308" s="1" t="s">
        <v>2480</v>
      </c>
      <c r="AA308" s="1" t="s">
        <v>2543</v>
      </c>
      <c r="AB308" s="1" t="s">
        <v>2490</v>
      </c>
      <c r="AC308" s="1" t="s">
        <v>2491</v>
      </c>
      <c r="AD308" s="1" t="s">
        <v>2492</v>
      </c>
      <c r="AE308" s="2">
        <v>43959</v>
      </c>
      <c r="AF308" s="1" t="s">
        <v>2641</v>
      </c>
    </row>
    <row r="309" spans="1:32" x14ac:dyDescent="0.35">
      <c r="A309" t="str">
        <f>Tableau13[[#This Row],[Document d''achat]]&amp;Tableau13[[#This Row],[Poste]]</f>
        <v>450067294920</v>
      </c>
      <c r="B309" s="1" t="s">
        <v>2496</v>
      </c>
      <c r="C309" s="1" t="s">
        <v>2539</v>
      </c>
      <c r="D309" s="1" t="s">
        <v>1208</v>
      </c>
      <c r="E309" s="1" t="s">
        <v>2476</v>
      </c>
      <c r="F309" s="1" t="s">
        <v>2470</v>
      </c>
      <c r="G309" s="1" t="s">
        <v>416</v>
      </c>
      <c r="H309" s="1" t="s">
        <v>2667</v>
      </c>
      <c r="I309" s="1" t="s">
        <v>2930</v>
      </c>
      <c r="J309" s="1" t="s">
        <v>2548</v>
      </c>
      <c r="K309" s="1" t="s">
        <v>2474</v>
      </c>
      <c r="L309" s="1" t="s">
        <v>51</v>
      </c>
      <c r="M309" s="1" t="s">
        <v>1210</v>
      </c>
      <c r="N309" s="1" t="s">
        <v>217</v>
      </c>
      <c r="O309" s="1" t="s">
        <v>2407</v>
      </c>
      <c r="P309" s="1" t="s">
        <v>2407</v>
      </c>
      <c r="Q309" s="223">
        <v>25</v>
      </c>
      <c r="R309" s="3">
        <v>118.58</v>
      </c>
      <c r="S309" s="3">
        <v>2964.5</v>
      </c>
      <c r="T309" s="3">
        <v>2964.5</v>
      </c>
      <c r="U309" s="2">
        <v>43957</v>
      </c>
      <c r="V309" s="1" t="s">
        <v>2669</v>
      </c>
      <c r="W309" s="2">
        <v>44926</v>
      </c>
      <c r="X309" s="1" t="s">
        <v>2478</v>
      </c>
      <c r="Y309" s="1" t="s">
        <v>2407</v>
      </c>
      <c r="Z309" s="1" t="s">
        <v>2480</v>
      </c>
      <c r="AA309" s="1" t="s">
        <v>2543</v>
      </c>
      <c r="AB309" s="1" t="s">
        <v>2490</v>
      </c>
      <c r="AC309" s="1" t="s">
        <v>2491</v>
      </c>
      <c r="AD309" s="1" t="s">
        <v>2492</v>
      </c>
      <c r="AE309" s="2">
        <v>43959</v>
      </c>
      <c r="AF309" s="1" t="s">
        <v>2641</v>
      </c>
    </row>
    <row r="310" spans="1:32" x14ac:dyDescent="0.35">
      <c r="A310" t="str">
        <f>Tableau13[[#This Row],[Document d''achat]]&amp;Tableau13[[#This Row],[Poste]]</f>
        <v>450067295510</v>
      </c>
      <c r="B310" s="1" t="s">
        <v>2468</v>
      </c>
      <c r="C310" s="1" t="s">
        <v>97</v>
      </c>
      <c r="D310" s="1" t="s">
        <v>1217</v>
      </c>
      <c r="E310" s="1" t="s">
        <v>2488</v>
      </c>
      <c r="F310" s="1" t="s">
        <v>51</v>
      </c>
      <c r="G310" s="1" t="s">
        <v>1201</v>
      </c>
      <c r="H310" s="1" t="s">
        <v>2924</v>
      </c>
      <c r="I310" s="1" t="s">
        <v>2931</v>
      </c>
      <c r="J310" s="1" t="s">
        <v>2590</v>
      </c>
      <c r="K310" s="1" t="s">
        <v>2474</v>
      </c>
      <c r="L310" s="1" t="s">
        <v>103</v>
      </c>
      <c r="M310" s="1" t="s">
        <v>1218</v>
      </c>
      <c r="N310" s="1" t="s">
        <v>88</v>
      </c>
      <c r="O310" s="1" t="s">
        <v>2407</v>
      </c>
      <c r="P310" s="1" t="s">
        <v>2407</v>
      </c>
      <c r="Q310" s="223">
        <v>1</v>
      </c>
      <c r="R310" s="3">
        <v>85701</v>
      </c>
      <c r="S310" s="3">
        <v>85701</v>
      </c>
      <c r="T310" s="3">
        <v>85701</v>
      </c>
      <c r="U310" s="2">
        <v>43957</v>
      </c>
      <c r="V310" s="1" t="s">
        <v>2500</v>
      </c>
      <c r="W310" s="2">
        <v>44926</v>
      </c>
      <c r="X310" s="1" t="s">
        <v>2407</v>
      </c>
      <c r="Y310" s="1" t="s">
        <v>2407</v>
      </c>
      <c r="Z310" s="1" t="s">
        <v>2480</v>
      </c>
      <c r="AA310" s="1" t="s">
        <v>2489</v>
      </c>
      <c r="AB310" s="1" t="s">
        <v>2490</v>
      </c>
      <c r="AC310" s="1" t="s">
        <v>2567</v>
      </c>
      <c r="AD310" s="1" t="s">
        <v>2510</v>
      </c>
      <c r="AE310" s="2">
        <v>43958</v>
      </c>
      <c r="AF310" s="1" t="s">
        <v>2504</v>
      </c>
    </row>
    <row r="311" spans="1:32" x14ac:dyDescent="0.35">
      <c r="A311" t="str">
        <f>Tableau13[[#This Row],[Document d''achat]]&amp;Tableau13[[#This Row],[Poste]]</f>
        <v>450067297110</v>
      </c>
      <c r="B311" s="1" t="s">
        <v>2468</v>
      </c>
      <c r="C311" s="1" t="s">
        <v>97</v>
      </c>
      <c r="D311" s="1" t="s">
        <v>1222</v>
      </c>
      <c r="E311" s="1" t="s">
        <v>2488</v>
      </c>
      <c r="F311" s="1" t="s">
        <v>51</v>
      </c>
      <c r="G311" s="1" t="s">
        <v>1221</v>
      </c>
      <c r="H311" s="1" t="s">
        <v>2932</v>
      </c>
      <c r="I311" s="1" t="s">
        <v>2933</v>
      </c>
      <c r="J311" s="1" t="s">
        <v>2473</v>
      </c>
      <c r="K311" s="1" t="s">
        <v>2474</v>
      </c>
      <c r="L311" s="1" t="s">
        <v>103</v>
      </c>
      <c r="M311" s="1" t="s">
        <v>1223</v>
      </c>
      <c r="N311" s="1" t="s">
        <v>88</v>
      </c>
      <c r="O311" s="1" t="s">
        <v>2407</v>
      </c>
      <c r="P311" s="1" t="s">
        <v>2407</v>
      </c>
      <c r="Q311" s="223">
        <v>1</v>
      </c>
      <c r="R311" s="3">
        <v>7210.5</v>
      </c>
      <c r="S311" s="3">
        <v>7210.5</v>
      </c>
      <c r="T311" s="3">
        <v>7210.5</v>
      </c>
      <c r="U311" s="2">
        <v>43957</v>
      </c>
      <c r="V311" s="1" t="s">
        <v>2500</v>
      </c>
      <c r="W311" s="2">
        <v>44926</v>
      </c>
      <c r="X311" s="1" t="s">
        <v>2407</v>
      </c>
      <c r="Y311" s="1" t="s">
        <v>2407</v>
      </c>
      <c r="Z311" s="1" t="s">
        <v>2493</v>
      </c>
      <c r="AA311" s="1" t="s">
        <v>2489</v>
      </c>
      <c r="AB311" s="1" t="s">
        <v>2490</v>
      </c>
      <c r="AC311" s="1" t="s">
        <v>2702</v>
      </c>
      <c r="AD311" s="1" t="s">
        <v>2510</v>
      </c>
      <c r="AE311" s="2">
        <v>43994</v>
      </c>
      <c r="AF311" s="1" t="s">
        <v>2504</v>
      </c>
    </row>
    <row r="312" spans="1:32" x14ac:dyDescent="0.35">
      <c r="A312" t="str">
        <f>Tableau13[[#This Row],[Document d''achat]]&amp;Tableau13[[#This Row],[Poste]]</f>
        <v>450067308010</v>
      </c>
      <c r="B312" s="1" t="s">
        <v>2468</v>
      </c>
      <c r="C312" s="1" t="s">
        <v>97</v>
      </c>
      <c r="D312" s="1" t="s">
        <v>1230</v>
      </c>
      <c r="E312" s="1" t="s">
        <v>2488</v>
      </c>
      <c r="F312" s="1" t="s">
        <v>51</v>
      </c>
      <c r="G312" s="1" t="s">
        <v>1229</v>
      </c>
      <c r="H312" s="1" t="s">
        <v>2934</v>
      </c>
      <c r="I312" s="1" t="s">
        <v>2935</v>
      </c>
      <c r="J312" s="1" t="s">
        <v>2590</v>
      </c>
      <c r="K312" s="1" t="s">
        <v>2474</v>
      </c>
      <c r="L312" s="1" t="s">
        <v>103</v>
      </c>
      <c r="M312" s="1" t="s">
        <v>1231</v>
      </c>
      <c r="N312" s="1" t="s">
        <v>88</v>
      </c>
      <c r="O312" s="1" t="s">
        <v>2407</v>
      </c>
      <c r="P312" s="1" t="s">
        <v>2407</v>
      </c>
      <c r="Q312" s="223">
        <v>1</v>
      </c>
      <c r="R312" s="3">
        <v>154769.28</v>
      </c>
      <c r="S312" s="3">
        <v>154769.28</v>
      </c>
      <c r="T312" s="3">
        <v>187270.83</v>
      </c>
      <c r="U312" s="2">
        <v>43958</v>
      </c>
      <c r="V312" s="1" t="s">
        <v>2500</v>
      </c>
      <c r="W312" s="2">
        <v>44926</v>
      </c>
      <c r="X312" s="1" t="s">
        <v>2407</v>
      </c>
      <c r="Y312" s="1" t="s">
        <v>2407</v>
      </c>
      <c r="Z312" s="1" t="s">
        <v>2480</v>
      </c>
      <c r="AA312" s="1" t="s">
        <v>2489</v>
      </c>
      <c r="AB312" s="1" t="s">
        <v>2490</v>
      </c>
      <c r="AC312" s="1" t="s">
        <v>2567</v>
      </c>
      <c r="AD312" s="1" t="s">
        <v>2510</v>
      </c>
      <c r="AE312" s="2">
        <v>43962</v>
      </c>
      <c r="AF312" s="1" t="s">
        <v>2504</v>
      </c>
    </row>
    <row r="313" spans="1:32" x14ac:dyDescent="0.35">
      <c r="A313" t="str">
        <f>Tableau13[[#This Row],[Document d''achat]]&amp;Tableau13[[#This Row],[Poste]]</f>
        <v>450067310910</v>
      </c>
      <c r="B313" s="1" t="s">
        <v>2468</v>
      </c>
      <c r="C313" s="1" t="s">
        <v>97</v>
      </c>
      <c r="D313" s="1" t="s">
        <v>1236</v>
      </c>
      <c r="E313" s="1" t="s">
        <v>2488</v>
      </c>
      <c r="F313" s="1" t="s">
        <v>51</v>
      </c>
      <c r="G313" s="1" t="s">
        <v>1235</v>
      </c>
      <c r="H313" s="1" t="s">
        <v>2936</v>
      </c>
      <c r="I313" s="1" t="s">
        <v>2937</v>
      </c>
      <c r="J313" s="1" t="s">
        <v>2590</v>
      </c>
      <c r="K313" s="1" t="s">
        <v>2474</v>
      </c>
      <c r="L313" s="1" t="s">
        <v>103</v>
      </c>
      <c r="M313" s="1" t="s">
        <v>1237</v>
      </c>
      <c r="N313" s="1" t="s">
        <v>88</v>
      </c>
      <c r="O313" s="1" t="s">
        <v>2407</v>
      </c>
      <c r="P313" s="1" t="s">
        <v>2407</v>
      </c>
      <c r="Q313" s="223">
        <v>1</v>
      </c>
      <c r="R313" s="3">
        <v>1645000</v>
      </c>
      <c r="S313" s="3">
        <v>1645000</v>
      </c>
      <c r="T313" s="3">
        <v>1645000</v>
      </c>
      <c r="U313" s="2">
        <v>43958</v>
      </c>
      <c r="V313" s="1" t="s">
        <v>2500</v>
      </c>
      <c r="W313" s="2">
        <v>44926</v>
      </c>
      <c r="X313" s="1" t="s">
        <v>2407</v>
      </c>
      <c r="Y313" s="1" t="s">
        <v>2407</v>
      </c>
      <c r="Z313" s="1" t="s">
        <v>2480</v>
      </c>
      <c r="AA313" s="1" t="s">
        <v>2489</v>
      </c>
      <c r="AB313" s="1" t="s">
        <v>2490</v>
      </c>
      <c r="AC313" s="1" t="s">
        <v>2567</v>
      </c>
      <c r="AD313" s="1" t="s">
        <v>2510</v>
      </c>
      <c r="AE313" s="2">
        <v>43962</v>
      </c>
      <c r="AF313" s="1" t="s">
        <v>2504</v>
      </c>
    </row>
    <row r="314" spans="1:32" x14ac:dyDescent="0.35">
      <c r="A314" t="str">
        <f>Tableau13[[#This Row],[Document d''achat]]&amp;Tableau13[[#This Row],[Poste]]</f>
        <v>450067311710</v>
      </c>
      <c r="B314" s="1" t="s">
        <v>2468</v>
      </c>
      <c r="C314" s="1" t="s">
        <v>97</v>
      </c>
      <c r="D314" s="1" t="s">
        <v>1225</v>
      </c>
      <c r="E314" s="1" t="s">
        <v>2488</v>
      </c>
      <c r="F314" s="1" t="s">
        <v>51</v>
      </c>
      <c r="G314" s="1" t="s">
        <v>401</v>
      </c>
      <c r="H314" s="1" t="s">
        <v>2658</v>
      </c>
      <c r="I314" s="1" t="s">
        <v>2938</v>
      </c>
      <c r="J314" s="1" t="s">
        <v>2473</v>
      </c>
      <c r="K314" s="1" t="s">
        <v>2474</v>
      </c>
      <c r="L314" s="1" t="s">
        <v>103</v>
      </c>
      <c r="M314" s="1" t="s">
        <v>1226</v>
      </c>
      <c r="N314" s="1" t="s">
        <v>88</v>
      </c>
      <c r="O314" s="1" t="s">
        <v>2407</v>
      </c>
      <c r="P314" s="1" t="s">
        <v>2407</v>
      </c>
      <c r="Q314" s="223">
        <v>1</v>
      </c>
      <c r="R314" s="3">
        <v>10859.75</v>
      </c>
      <c r="S314" s="3">
        <v>10859.75</v>
      </c>
      <c r="T314" s="3">
        <v>10859.75</v>
      </c>
      <c r="U314" s="2">
        <v>43958</v>
      </c>
      <c r="V314" s="1" t="s">
        <v>2500</v>
      </c>
      <c r="W314" s="2">
        <v>44926</v>
      </c>
      <c r="X314" s="1" t="s">
        <v>2407</v>
      </c>
      <c r="Y314" s="1" t="s">
        <v>2407</v>
      </c>
      <c r="Z314" s="1" t="s">
        <v>2480</v>
      </c>
      <c r="AA314" s="1" t="s">
        <v>2489</v>
      </c>
      <c r="AB314" s="1" t="s">
        <v>2490</v>
      </c>
      <c r="AC314" s="1" t="s">
        <v>2567</v>
      </c>
      <c r="AD314" s="1" t="s">
        <v>2510</v>
      </c>
      <c r="AE314" s="2">
        <v>43962</v>
      </c>
      <c r="AF314" s="1" t="s">
        <v>2504</v>
      </c>
    </row>
    <row r="315" spans="1:32" x14ac:dyDescent="0.35">
      <c r="A315" t="str">
        <f>Tableau13[[#This Row],[Document d''achat]]&amp;Tableau13[[#This Row],[Poste]]</f>
        <v>450067325210</v>
      </c>
      <c r="B315" s="1" t="s">
        <v>2468</v>
      </c>
      <c r="C315" s="1" t="s">
        <v>97</v>
      </c>
      <c r="D315" s="1" t="s">
        <v>1267</v>
      </c>
      <c r="E315" s="1" t="s">
        <v>2488</v>
      </c>
      <c r="F315" s="1" t="s">
        <v>51</v>
      </c>
      <c r="G315" s="1" t="s">
        <v>1266</v>
      </c>
      <c r="H315" s="1" t="s">
        <v>2939</v>
      </c>
      <c r="I315" s="1" t="s">
        <v>2940</v>
      </c>
      <c r="J315" s="1" t="s">
        <v>2590</v>
      </c>
      <c r="K315" s="1" t="s">
        <v>2474</v>
      </c>
      <c r="L315" s="1" t="s">
        <v>103</v>
      </c>
      <c r="M315" s="1" t="s">
        <v>1268</v>
      </c>
      <c r="N315" s="1" t="s">
        <v>88</v>
      </c>
      <c r="O315" s="1" t="s">
        <v>2407</v>
      </c>
      <c r="P315" s="1" t="s">
        <v>2407</v>
      </c>
      <c r="Q315" s="223">
        <v>1</v>
      </c>
      <c r="R315" s="3">
        <v>16843200</v>
      </c>
      <c r="S315" s="3">
        <v>16843200</v>
      </c>
      <c r="T315" s="3">
        <v>16843200</v>
      </c>
      <c r="U315" s="2">
        <v>43959</v>
      </c>
      <c r="V315" s="1" t="s">
        <v>2500</v>
      </c>
      <c r="W315" s="2">
        <v>44926</v>
      </c>
      <c r="X315" s="1" t="s">
        <v>2407</v>
      </c>
      <c r="Y315" s="1" t="s">
        <v>2407</v>
      </c>
      <c r="Z315" s="1" t="s">
        <v>2480</v>
      </c>
      <c r="AA315" s="1" t="s">
        <v>2489</v>
      </c>
      <c r="AB315" s="1" t="s">
        <v>2490</v>
      </c>
      <c r="AC315" s="1" t="s">
        <v>2567</v>
      </c>
      <c r="AD315" s="1" t="s">
        <v>2510</v>
      </c>
      <c r="AE315" s="2">
        <v>43978</v>
      </c>
      <c r="AF315" s="1" t="s">
        <v>2504</v>
      </c>
    </row>
    <row r="316" spans="1:32" x14ac:dyDescent="0.35">
      <c r="A316" t="str">
        <f>Tableau13[[#This Row],[Document d''achat]]&amp;Tableau13[[#This Row],[Poste]]</f>
        <v>450067329810</v>
      </c>
      <c r="B316" s="1" t="s">
        <v>2468</v>
      </c>
      <c r="C316" s="1" t="s">
        <v>97</v>
      </c>
      <c r="D316" s="1" t="s">
        <v>1251</v>
      </c>
      <c r="E316" s="1" t="s">
        <v>2488</v>
      </c>
      <c r="F316" s="1" t="s">
        <v>51</v>
      </c>
      <c r="G316" s="1" t="s">
        <v>1250</v>
      </c>
      <c r="H316" s="1" t="s">
        <v>2941</v>
      </c>
      <c r="I316" s="1" t="s">
        <v>2942</v>
      </c>
      <c r="J316" s="1" t="s">
        <v>2590</v>
      </c>
      <c r="K316" s="1" t="s">
        <v>2474</v>
      </c>
      <c r="L316" s="1" t="s">
        <v>103</v>
      </c>
      <c r="M316" s="1" t="s">
        <v>1252</v>
      </c>
      <c r="N316" s="1" t="s">
        <v>88</v>
      </c>
      <c r="O316" s="1" t="s">
        <v>2407</v>
      </c>
      <c r="P316" s="1" t="s">
        <v>2407</v>
      </c>
      <c r="Q316" s="223">
        <v>1</v>
      </c>
      <c r="R316" s="3">
        <v>297962.5</v>
      </c>
      <c r="S316" s="3">
        <v>297962.5</v>
      </c>
      <c r="T316" s="3">
        <v>297962.5</v>
      </c>
      <c r="U316" s="2">
        <v>43959</v>
      </c>
      <c r="V316" s="1" t="s">
        <v>2500</v>
      </c>
      <c r="W316" s="2">
        <v>44926</v>
      </c>
      <c r="X316" s="1" t="s">
        <v>2407</v>
      </c>
      <c r="Y316" s="1" t="s">
        <v>2407</v>
      </c>
      <c r="Z316" s="1" t="s">
        <v>2493</v>
      </c>
      <c r="AA316" s="1" t="s">
        <v>2489</v>
      </c>
      <c r="AB316" s="1" t="s">
        <v>2490</v>
      </c>
      <c r="AC316" s="1" t="s">
        <v>2581</v>
      </c>
      <c r="AD316" s="1" t="s">
        <v>2510</v>
      </c>
      <c r="AE316" s="2">
        <v>43962</v>
      </c>
      <c r="AF316" s="1" t="s">
        <v>2504</v>
      </c>
    </row>
    <row r="317" spans="1:32" x14ac:dyDescent="0.35">
      <c r="A317" t="str">
        <f>Tableau13[[#This Row],[Document d''achat]]&amp;Tableau13[[#This Row],[Poste]]</f>
        <v>450067330210</v>
      </c>
      <c r="B317" s="1" t="s">
        <v>2468</v>
      </c>
      <c r="C317" s="1" t="s">
        <v>97</v>
      </c>
      <c r="D317" s="1" t="s">
        <v>1241</v>
      </c>
      <c r="E317" s="1" t="s">
        <v>2488</v>
      </c>
      <c r="F317" s="1" t="s">
        <v>51</v>
      </c>
      <c r="G317" s="1" t="s">
        <v>1240</v>
      </c>
      <c r="H317" s="1" t="s">
        <v>2943</v>
      </c>
      <c r="I317" s="1" t="s">
        <v>2944</v>
      </c>
      <c r="J317" s="1" t="s">
        <v>2590</v>
      </c>
      <c r="K317" s="1" t="s">
        <v>2474</v>
      </c>
      <c r="L317" s="1" t="s">
        <v>103</v>
      </c>
      <c r="M317" s="1" t="s">
        <v>1242</v>
      </c>
      <c r="N317" s="1" t="s">
        <v>88</v>
      </c>
      <c r="O317" s="1" t="s">
        <v>2407</v>
      </c>
      <c r="P317" s="1" t="s">
        <v>2407</v>
      </c>
      <c r="Q317" s="223">
        <v>1</v>
      </c>
      <c r="R317" s="3">
        <v>108850.39</v>
      </c>
      <c r="S317" s="3">
        <v>108850.39</v>
      </c>
      <c r="T317" s="3">
        <v>108850.39</v>
      </c>
      <c r="U317" s="2">
        <v>43959</v>
      </c>
      <c r="V317" s="1" t="s">
        <v>2500</v>
      </c>
      <c r="W317" s="2">
        <v>44926</v>
      </c>
      <c r="X317" s="1" t="s">
        <v>2407</v>
      </c>
      <c r="Y317" s="1" t="s">
        <v>2407</v>
      </c>
      <c r="Z317" s="1" t="s">
        <v>2493</v>
      </c>
      <c r="AA317" s="1" t="s">
        <v>2489</v>
      </c>
      <c r="AB317" s="1" t="s">
        <v>2490</v>
      </c>
      <c r="AC317" s="1" t="s">
        <v>2581</v>
      </c>
      <c r="AD317" s="1" t="s">
        <v>2510</v>
      </c>
      <c r="AE317" s="2">
        <v>43962</v>
      </c>
      <c r="AF317" s="1" t="s">
        <v>2504</v>
      </c>
    </row>
    <row r="318" spans="1:32" x14ac:dyDescent="0.35">
      <c r="A318" t="str">
        <f>Tableau13[[#This Row],[Document d''achat]]&amp;Tableau13[[#This Row],[Poste]]</f>
        <v>450067332110</v>
      </c>
      <c r="B318" s="1" t="s">
        <v>2468</v>
      </c>
      <c r="C318" s="1" t="s">
        <v>97</v>
      </c>
      <c r="D318" s="1" t="s">
        <v>1246</v>
      </c>
      <c r="E318" s="1" t="s">
        <v>2488</v>
      </c>
      <c r="F318" s="1" t="s">
        <v>51</v>
      </c>
      <c r="G318" s="1" t="s">
        <v>910</v>
      </c>
      <c r="H318" s="1" t="s">
        <v>2818</v>
      </c>
      <c r="I318" s="1" t="s">
        <v>2945</v>
      </c>
      <c r="J318" s="1" t="s">
        <v>2580</v>
      </c>
      <c r="K318" s="1" t="s">
        <v>2474</v>
      </c>
      <c r="L318" s="1" t="s">
        <v>103</v>
      </c>
      <c r="M318" s="1" t="s">
        <v>1247</v>
      </c>
      <c r="N318" s="1" t="s">
        <v>88</v>
      </c>
      <c r="O318" s="1" t="s">
        <v>2407</v>
      </c>
      <c r="P318" s="1" t="s">
        <v>2407</v>
      </c>
      <c r="Q318" s="223">
        <v>1</v>
      </c>
      <c r="R318" s="3">
        <v>70718.45</v>
      </c>
      <c r="S318" s="3">
        <v>70718.45</v>
      </c>
      <c r="T318" s="3">
        <v>70718.45</v>
      </c>
      <c r="U318" s="2">
        <v>43959</v>
      </c>
      <c r="V318" s="1" t="s">
        <v>2500</v>
      </c>
      <c r="W318" s="2">
        <v>44926</v>
      </c>
      <c r="X318" s="1" t="s">
        <v>2407</v>
      </c>
      <c r="Y318" s="1" t="s">
        <v>2407</v>
      </c>
      <c r="Z318" s="1" t="s">
        <v>2480</v>
      </c>
      <c r="AA318" s="1" t="s">
        <v>2489</v>
      </c>
      <c r="AB318" s="1" t="s">
        <v>2490</v>
      </c>
      <c r="AC318" s="1" t="s">
        <v>2567</v>
      </c>
      <c r="AD318" s="1" t="s">
        <v>2510</v>
      </c>
      <c r="AE318" s="2">
        <v>43966</v>
      </c>
      <c r="AF318" s="1" t="s">
        <v>2504</v>
      </c>
    </row>
    <row r="319" spans="1:32" x14ac:dyDescent="0.35">
      <c r="A319" t="str">
        <f>Tableau13[[#This Row],[Document d''achat]]&amp;Tableau13[[#This Row],[Poste]]</f>
        <v>450067332810</v>
      </c>
      <c r="B319" s="1" t="s">
        <v>2468</v>
      </c>
      <c r="C319" s="1" t="s">
        <v>97</v>
      </c>
      <c r="D319" s="1" t="s">
        <v>1256</v>
      </c>
      <c r="E319" s="1" t="s">
        <v>2488</v>
      </c>
      <c r="F319" s="1" t="s">
        <v>51</v>
      </c>
      <c r="G319" s="1" t="s">
        <v>1255</v>
      </c>
      <c r="H319" s="1" t="s">
        <v>2946</v>
      </c>
      <c r="I319" s="1" t="s">
        <v>2947</v>
      </c>
      <c r="J319" s="1" t="s">
        <v>2473</v>
      </c>
      <c r="K319" s="1" t="s">
        <v>2474</v>
      </c>
      <c r="L319" s="1" t="s">
        <v>51</v>
      </c>
      <c r="M319" s="1" t="s">
        <v>1257</v>
      </c>
      <c r="N319" s="1" t="s">
        <v>88</v>
      </c>
      <c r="O319" s="1" t="s">
        <v>2407</v>
      </c>
      <c r="P319" s="1" t="s">
        <v>2407</v>
      </c>
      <c r="Q319" s="223">
        <v>1</v>
      </c>
      <c r="R319" s="3">
        <v>3832</v>
      </c>
      <c r="S319" s="3">
        <v>3832</v>
      </c>
      <c r="T319" s="3">
        <v>3832</v>
      </c>
      <c r="U319" s="2">
        <v>43959</v>
      </c>
      <c r="V319" s="1" t="s">
        <v>2500</v>
      </c>
      <c r="W319" s="2">
        <v>44926</v>
      </c>
      <c r="X319" s="1" t="s">
        <v>2407</v>
      </c>
      <c r="Y319" s="1" t="s">
        <v>2407</v>
      </c>
      <c r="Z319" s="1" t="s">
        <v>2493</v>
      </c>
      <c r="AA319" s="1" t="s">
        <v>2489</v>
      </c>
      <c r="AB319" s="1" t="s">
        <v>2490</v>
      </c>
      <c r="AC319" s="1" t="s">
        <v>2702</v>
      </c>
      <c r="AD319" s="1" t="s">
        <v>2510</v>
      </c>
      <c r="AE319" s="2">
        <v>43964</v>
      </c>
      <c r="AF319" s="1" t="s">
        <v>2641</v>
      </c>
    </row>
    <row r="320" spans="1:32" x14ac:dyDescent="0.35">
      <c r="A320" t="str">
        <f>Tableau13[[#This Row],[Document d''achat]]&amp;Tableau13[[#This Row],[Poste]]</f>
        <v>450067333010</v>
      </c>
      <c r="B320" s="1" t="s">
        <v>2468</v>
      </c>
      <c r="C320" s="1" t="s">
        <v>97</v>
      </c>
      <c r="D320" s="1" t="s">
        <v>1272</v>
      </c>
      <c r="E320" s="1" t="s">
        <v>2488</v>
      </c>
      <c r="F320" s="1" t="s">
        <v>51</v>
      </c>
      <c r="G320" s="1" t="s">
        <v>469</v>
      </c>
      <c r="H320" s="1" t="s">
        <v>2678</v>
      </c>
      <c r="I320" s="1" t="s">
        <v>2948</v>
      </c>
      <c r="J320" s="1" t="s">
        <v>2590</v>
      </c>
      <c r="K320" s="1" t="s">
        <v>2474</v>
      </c>
      <c r="L320" s="1" t="s">
        <v>103</v>
      </c>
      <c r="M320" s="1" t="s">
        <v>1273</v>
      </c>
      <c r="N320" s="1" t="s">
        <v>88</v>
      </c>
      <c r="O320" s="1" t="s">
        <v>2407</v>
      </c>
      <c r="P320" s="1" t="s">
        <v>2407</v>
      </c>
      <c r="Q320" s="223">
        <v>1</v>
      </c>
      <c r="R320" s="3">
        <v>381304</v>
      </c>
      <c r="S320" s="3">
        <v>381304</v>
      </c>
      <c r="T320" s="3">
        <v>381304</v>
      </c>
      <c r="U320" s="2">
        <v>43959</v>
      </c>
      <c r="V320" s="1" t="s">
        <v>2500</v>
      </c>
      <c r="W320" s="2">
        <v>44926</v>
      </c>
      <c r="X320" s="1" t="s">
        <v>2407</v>
      </c>
      <c r="Y320" s="1" t="s">
        <v>2407</v>
      </c>
      <c r="Z320" s="1" t="s">
        <v>2480</v>
      </c>
      <c r="AA320" s="1" t="s">
        <v>2489</v>
      </c>
      <c r="AB320" s="1" t="s">
        <v>2490</v>
      </c>
      <c r="AC320" s="1" t="s">
        <v>2567</v>
      </c>
      <c r="AD320" s="1" t="s">
        <v>2510</v>
      </c>
      <c r="AE320" s="2">
        <v>43962</v>
      </c>
      <c r="AF320" s="1" t="s">
        <v>2504</v>
      </c>
    </row>
    <row r="321" spans="1:32" x14ac:dyDescent="0.35">
      <c r="A321" t="str">
        <f>Tableau13[[#This Row],[Document d''achat]]&amp;Tableau13[[#This Row],[Poste]]</f>
        <v>450067333710</v>
      </c>
      <c r="B321" s="1" t="s">
        <v>2468</v>
      </c>
      <c r="C321" s="1" t="s">
        <v>97</v>
      </c>
      <c r="D321" s="1" t="s">
        <v>1261</v>
      </c>
      <c r="E321" s="1" t="s">
        <v>2488</v>
      </c>
      <c r="F321" s="1" t="s">
        <v>51</v>
      </c>
      <c r="G321" s="1" t="s">
        <v>1260</v>
      </c>
      <c r="H321" s="1" t="s">
        <v>2949</v>
      </c>
      <c r="I321" s="1" t="s">
        <v>2950</v>
      </c>
      <c r="J321" s="1" t="s">
        <v>2473</v>
      </c>
      <c r="K321" s="1" t="s">
        <v>2474</v>
      </c>
      <c r="L321" s="1" t="s">
        <v>51</v>
      </c>
      <c r="M321" s="1" t="s">
        <v>1262</v>
      </c>
      <c r="N321" s="1" t="s">
        <v>88</v>
      </c>
      <c r="O321" s="1" t="s">
        <v>2407</v>
      </c>
      <c r="P321" s="1" t="s">
        <v>2407</v>
      </c>
      <c r="Q321" s="223">
        <v>1</v>
      </c>
      <c r="R321" s="3">
        <v>3342.39</v>
      </c>
      <c r="S321" s="3">
        <v>3342.39</v>
      </c>
      <c r="T321" s="3">
        <v>3342.39</v>
      </c>
      <c r="U321" s="2">
        <v>43959</v>
      </c>
      <c r="V321" s="1" t="s">
        <v>2500</v>
      </c>
      <c r="W321" s="2">
        <v>44926</v>
      </c>
      <c r="X321" s="1" t="s">
        <v>2407</v>
      </c>
      <c r="Y321" s="1" t="s">
        <v>2407</v>
      </c>
      <c r="Z321" s="1" t="s">
        <v>2480</v>
      </c>
      <c r="AA321" s="1" t="s">
        <v>2489</v>
      </c>
      <c r="AB321" s="1" t="s">
        <v>2490</v>
      </c>
      <c r="AC321" s="1" t="s">
        <v>2567</v>
      </c>
      <c r="AD321" s="1" t="s">
        <v>2510</v>
      </c>
      <c r="AE321" s="2">
        <v>43964</v>
      </c>
      <c r="AF321" s="1" t="s">
        <v>2641</v>
      </c>
    </row>
    <row r="322" spans="1:32" x14ac:dyDescent="0.35">
      <c r="A322" t="str">
        <f>Tableau13[[#This Row],[Document d''achat]]&amp;Tableau13[[#This Row],[Poste]]</f>
        <v>450067347210</v>
      </c>
      <c r="B322" s="1" t="s">
        <v>2468</v>
      </c>
      <c r="C322" s="1" t="s">
        <v>97</v>
      </c>
      <c r="D322" s="1" t="s">
        <v>1294</v>
      </c>
      <c r="E322" s="1" t="s">
        <v>2488</v>
      </c>
      <c r="F322" s="1" t="s">
        <v>51</v>
      </c>
      <c r="G322" s="1" t="s">
        <v>1293</v>
      </c>
      <c r="H322" s="1" t="s">
        <v>2951</v>
      </c>
      <c r="I322" s="1" t="s">
        <v>2952</v>
      </c>
      <c r="J322" s="1" t="s">
        <v>2580</v>
      </c>
      <c r="K322" s="1" t="s">
        <v>2474</v>
      </c>
      <c r="L322" s="1" t="s">
        <v>103</v>
      </c>
      <c r="M322" s="1" t="s">
        <v>1295</v>
      </c>
      <c r="N322" s="1" t="s">
        <v>88</v>
      </c>
      <c r="O322" s="1" t="s">
        <v>2407</v>
      </c>
      <c r="P322" s="1" t="s">
        <v>2407</v>
      </c>
      <c r="Q322" s="223">
        <v>1</v>
      </c>
      <c r="R322" s="3">
        <v>446590</v>
      </c>
      <c r="S322" s="3">
        <v>446590</v>
      </c>
      <c r="T322" s="3">
        <v>446590</v>
      </c>
      <c r="U322" s="2">
        <v>43962</v>
      </c>
      <c r="V322" s="1" t="s">
        <v>2500</v>
      </c>
      <c r="W322" s="2">
        <v>44926</v>
      </c>
      <c r="X322" s="1" t="s">
        <v>2407</v>
      </c>
      <c r="Y322" s="1" t="s">
        <v>2407</v>
      </c>
      <c r="Z322" s="1" t="s">
        <v>2480</v>
      </c>
      <c r="AA322" s="1" t="s">
        <v>2489</v>
      </c>
      <c r="AB322" s="1" t="s">
        <v>2490</v>
      </c>
      <c r="AC322" s="1" t="s">
        <v>2567</v>
      </c>
      <c r="AD322" s="1" t="s">
        <v>2510</v>
      </c>
      <c r="AE322" s="2">
        <v>44103</v>
      </c>
      <c r="AF322" s="1" t="s">
        <v>2504</v>
      </c>
    </row>
    <row r="323" spans="1:32" x14ac:dyDescent="0.35">
      <c r="A323" t="str">
        <f>Tableau13[[#This Row],[Document d''achat]]&amp;Tableau13[[#This Row],[Poste]]</f>
        <v>450067347310</v>
      </c>
      <c r="B323" s="1" t="s">
        <v>2468</v>
      </c>
      <c r="C323" s="1" t="s">
        <v>97</v>
      </c>
      <c r="D323" s="1" t="s">
        <v>1297</v>
      </c>
      <c r="E323" s="1" t="s">
        <v>2488</v>
      </c>
      <c r="F323" s="1" t="s">
        <v>51</v>
      </c>
      <c r="G323" s="1" t="s">
        <v>1293</v>
      </c>
      <c r="H323" s="1" t="s">
        <v>2951</v>
      </c>
      <c r="I323" s="1" t="s">
        <v>2953</v>
      </c>
      <c r="J323" s="1" t="s">
        <v>2473</v>
      </c>
      <c r="K323" s="1" t="s">
        <v>2474</v>
      </c>
      <c r="L323" s="1" t="s">
        <v>103</v>
      </c>
      <c r="M323" s="1" t="s">
        <v>1298</v>
      </c>
      <c r="N323" s="1" t="s">
        <v>88</v>
      </c>
      <c r="O323" s="1" t="s">
        <v>2407</v>
      </c>
      <c r="P323" s="1" t="s">
        <v>2407</v>
      </c>
      <c r="Q323" s="223">
        <v>1</v>
      </c>
      <c r="R323" s="3">
        <v>19017.57</v>
      </c>
      <c r="S323" s="3">
        <v>19017.57</v>
      </c>
      <c r="T323" s="3">
        <v>19017.57</v>
      </c>
      <c r="U323" s="2">
        <v>43962</v>
      </c>
      <c r="V323" s="1" t="s">
        <v>2500</v>
      </c>
      <c r="W323" s="2">
        <v>44926</v>
      </c>
      <c r="X323" s="1" t="s">
        <v>2407</v>
      </c>
      <c r="Y323" s="1" t="s">
        <v>2407</v>
      </c>
      <c r="Z323" s="1" t="s">
        <v>2480</v>
      </c>
      <c r="AA323" s="1" t="s">
        <v>2489</v>
      </c>
      <c r="AB323" s="1" t="s">
        <v>2490</v>
      </c>
      <c r="AC323" s="1" t="s">
        <v>2567</v>
      </c>
      <c r="AD323" s="1" t="s">
        <v>2510</v>
      </c>
      <c r="AE323" s="2">
        <v>43962</v>
      </c>
      <c r="AF323" s="1" t="s">
        <v>2504</v>
      </c>
    </row>
    <row r="324" spans="1:32" x14ac:dyDescent="0.35">
      <c r="A324" t="str">
        <f>Tableau13[[#This Row],[Document d''achat]]&amp;Tableau13[[#This Row],[Poste]]</f>
        <v>450067347610</v>
      </c>
      <c r="B324" s="1" t="s">
        <v>2468</v>
      </c>
      <c r="C324" s="1" t="s">
        <v>97</v>
      </c>
      <c r="D324" s="1" t="s">
        <v>1300</v>
      </c>
      <c r="E324" s="1" t="s">
        <v>2488</v>
      </c>
      <c r="F324" s="1" t="s">
        <v>51</v>
      </c>
      <c r="G324" s="1" t="s">
        <v>1293</v>
      </c>
      <c r="H324" s="1" t="s">
        <v>2951</v>
      </c>
      <c r="I324" s="1" t="s">
        <v>2954</v>
      </c>
      <c r="J324" s="1" t="s">
        <v>2590</v>
      </c>
      <c r="K324" s="1" t="s">
        <v>2474</v>
      </c>
      <c r="L324" s="1" t="s">
        <v>103</v>
      </c>
      <c r="M324" s="1" t="s">
        <v>1301</v>
      </c>
      <c r="N324" s="1" t="s">
        <v>88</v>
      </c>
      <c r="O324" s="1" t="s">
        <v>2407</v>
      </c>
      <c r="P324" s="1" t="s">
        <v>2407</v>
      </c>
      <c r="Q324" s="223">
        <v>1</v>
      </c>
      <c r="R324" s="3">
        <v>34770.559999999998</v>
      </c>
      <c r="S324" s="3">
        <v>34770.559999999998</v>
      </c>
      <c r="T324" s="3">
        <v>34770.559999999998</v>
      </c>
      <c r="U324" s="2">
        <v>43962</v>
      </c>
      <c r="V324" s="1" t="s">
        <v>2500</v>
      </c>
      <c r="W324" s="2">
        <v>44926</v>
      </c>
      <c r="X324" s="1" t="s">
        <v>2407</v>
      </c>
      <c r="Y324" s="1" t="s">
        <v>2407</v>
      </c>
      <c r="Z324" s="1" t="s">
        <v>2480</v>
      </c>
      <c r="AA324" s="1" t="s">
        <v>2489</v>
      </c>
      <c r="AB324" s="1" t="s">
        <v>2490</v>
      </c>
      <c r="AC324" s="1" t="s">
        <v>2567</v>
      </c>
      <c r="AD324" s="1" t="s">
        <v>2510</v>
      </c>
      <c r="AE324" s="2">
        <v>43962</v>
      </c>
      <c r="AF324" s="1" t="s">
        <v>2504</v>
      </c>
    </row>
    <row r="325" spans="1:32" x14ac:dyDescent="0.35">
      <c r="A325" t="str">
        <f>Tableau13[[#This Row],[Document d''achat]]&amp;Tableau13[[#This Row],[Poste]]</f>
        <v>450067347710</v>
      </c>
      <c r="B325" s="1" t="s">
        <v>2468</v>
      </c>
      <c r="C325" s="1" t="s">
        <v>97</v>
      </c>
      <c r="D325" s="1" t="s">
        <v>1303</v>
      </c>
      <c r="E325" s="1" t="s">
        <v>2488</v>
      </c>
      <c r="F325" s="1" t="s">
        <v>51</v>
      </c>
      <c r="G325" s="1" t="s">
        <v>1293</v>
      </c>
      <c r="H325" s="1" t="s">
        <v>2951</v>
      </c>
      <c r="I325" s="1" t="s">
        <v>2955</v>
      </c>
      <c r="J325" s="1" t="s">
        <v>2590</v>
      </c>
      <c r="K325" s="1" t="s">
        <v>2474</v>
      </c>
      <c r="L325" s="1" t="s">
        <v>103</v>
      </c>
      <c r="M325" s="1" t="s">
        <v>1295</v>
      </c>
      <c r="N325" s="1" t="s">
        <v>88</v>
      </c>
      <c r="O325" s="1" t="s">
        <v>2407</v>
      </c>
      <c r="P325" s="1" t="s">
        <v>2407</v>
      </c>
      <c r="Q325" s="223">
        <v>1</v>
      </c>
      <c r="R325" s="3">
        <v>30680.76</v>
      </c>
      <c r="S325" s="3">
        <v>30680.76</v>
      </c>
      <c r="T325" s="3">
        <v>30680.76</v>
      </c>
      <c r="U325" s="2">
        <v>43962</v>
      </c>
      <c r="V325" s="1" t="s">
        <v>2500</v>
      </c>
      <c r="W325" s="2">
        <v>44926</v>
      </c>
      <c r="X325" s="1" t="s">
        <v>2407</v>
      </c>
      <c r="Y325" s="1" t="s">
        <v>2407</v>
      </c>
      <c r="Z325" s="1" t="s">
        <v>2480</v>
      </c>
      <c r="AA325" s="1" t="s">
        <v>2489</v>
      </c>
      <c r="AB325" s="1" t="s">
        <v>2490</v>
      </c>
      <c r="AC325" s="1" t="s">
        <v>2567</v>
      </c>
      <c r="AD325" s="1" t="s">
        <v>2510</v>
      </c>
      <c r="AE325" s="2">
        <v>43962</v>
      </c>
      <c r="AF325" s="1" t="s">
        <v>2504</v>
      </c>
    </row>
    <row r="326" spans="1:32" x14ac:dyDescent="0.35">
      <c r="A326" t="str">
        <f>Tableau13[[#This Row],[Document d''achat]]&amp;Tableau13[[#This Row],[Poste]]</f>
        <v>450067351610</v>
      </c>
      <c r="B326" s="1" t="s">
        <v>2468</v>
      </c>
      <c r="C326" s="1" t="s">
        <v>97</v>
      </c>
      <c r="D326" s="1" t="s">
        <v>1305</v>
      </c>
      <c r="E326" s="1" t="s">
        <v>2488</v>
      </c>
      <c r="F326" s="1" t="s">
        <v>51</v>
      </c>
      <c r="G326" s="1" t="s">
        <v>924</v>
      </c>
      <c r="H326" s="1" t="s">
        <v>2816</v>
      </c>
      <c r="I326" s="1" t="s">
        <v>2956</v>
      </c>
      <c r="J326" s="1" t="s">
        <v>2473</v>
      </c>
      <c r="K326" s="1" t="s">
        <v>2474</v>
      </c>
      <c r="L326" s="1" t="s">
        <v>103</v>
      </c>
      <c r="M326" s="1" t="s">
        <v>1306</v>
      </c>
      <c r="N326" s="1" t="s">
        <v>88</v>
      </c>
      <c r="O326" s="1" t="s">
        <v>2407</v>
      </c>
      <c r="P326" s="1" t="s">
        <v>2407</v>
      </c>
      <c r="Q326" s="223">
        <v>1</v>
      </c>
      <c r="R326" s="3">
        <v>13619.76</v>
      </c>
      <c r="S326" s="3">
        <v>13619.76</v>
      </c>
      <c r="T326" s="3">
        <v>13619.76</v>
      </c>
      <c r="U326" s="2">
        <v>43962</v>
      </c>
      <c r="V326" s="1" t="s">
        <v>2500</v>
      </c>
      <c r="W326" s="2">
        <v>44926</v>
      </c>
      <c r="X326" s="1" t="s">
        <v>2407</v>
      </c>
      <c r="Y326" s="1" t="s">
        <v>2407</v>
      </c>
      <c r="Z326" s="1" t="s">
        <v>2480</v>
      </c>
      <c r="AA326" s="1" t="s">
        <v>2489</v>
      </c>
      <c r="AB326" s="1" t="s">
        <v>2490</v>
      </c>
      <c r="AC326" s="1" t="s">
        <v>2567</v>
      </c>
      <c r="AD326" s="1" t="s">
        <v>2510</v>
      </c>
      <c r="AE326" s="2">
        <v>43963</v>
      </c>
      <c r="AF326" s="1" t="s">
        <v>2504</v>
      </c>
    </row>
    <row r="327" spans="1:32" x14ac:dyDescent="0.35">
      <c r="A327" t="str">
        <f>Tableau13[[#This Row],[Document d''achat]]&amp;Tableau13[[#This Row],[Poste]]</f>
        <v>450067352710</v>
      </c>
      <c r="B327" s="1" t="s">
        <v>2468</v>
      </c>
      <c r="C327" s="1" t="s">
        <v>97</v>
      </c>
      <c r="D327" s="1" t="s">
        <v>1319</v>
      </c>
      <c r="E327" s="1" t="s">
        <v>2488</v>
      </c>
      <c r="F327" s="1" t="s">
        <v>51</v>
      </c>
      <c r="G327" s="1" t="s">
        <v>1318</v>
      </c>
      <c r="H327" s="1" t="s">
        <v>2957</v>
      </c>
      <c r="I327" s="1" t="s">
        <v>2958</v>
      </c>
      <c r="J327" s="1" t="s">
        <v>2590</v>
      </c>
      <c r="K327" s="1" t="s">
        <v>2474</v>
      </c>
      <c r="L327" s="1" t="s">
        <v>103</v>
      </c>
      <c r="M327" s="1" t="s">
        <v>1247</v>
      </c>
      <c r="N327" s="1" t="s">
        <v>88</v>
      </c>
      <c r="O327" s="1" t="s">
        <v>2407</v>
      </c>
      <c r="P327" s="1" t="s">
        <v>2407</v>
      </c>
      <c r="Q327" s="223">
        <v>1</v>
      </c>
      <c r="R327" s="3">
        <v>135322.79999999999</v>
      </c>
      <c r="S327" s="3">
        <v>135322.79999999999</v>
      </c>
      <c r="T327" s="3">
        <v>163740.59</v>
      </c>
      <c r="U327" s="2">
        <v>43962</v>
      </c>
      <c r="V327" s="1" t="s">
        <v>2500</v>
      </c>
      <c r="W327" s="2">
        <v>44926</v>
      </c>
      <c r="X327" s="1" t="s">
        <v>2407</v>
      </c>
      <c r="Y327" s="1" t="s">
        <v>2407</v>
      </c>
      <c r="Z327" s="1" t="s">
        <v>2480</v>
      </c>
      <c r="AA327" s="1" t="s">
        <v>2489</v>
      </c>
      <c r="AB327" s="1" t="s">
        <v>2490</v>
      </c>
      <c r="AC327" s="1" t="s">
        <v>2567</v>
      </c>
      <c r="AD327" s="1" t="s">
        <v>2510</v>
      </c>
      <c r="AE327" s="2">
        <v>43965</v>
      </c>
      <c r="AF327" s="1" t="s">
        <v>2504</v>
      </c>
    </row>
    <row r="328" spans="1:32" x14ac:dyDescent="0.35">
      <c r="A328" t="str">
        <f>Tableau13[[#This Row],[Document d''achat]]&amp;Tableau13[[#This Row],[Poste]]</f>
        <v>450067353710</v>
      </c>
      <c r="B328" s="1" t="s">
        <v>2468</v>
      </c>
      <c r="C328" s="1" t="s">
        <v>97</v>
      </c>
      <c r="D328" s="1" t="s">
        <v>1321</v>
      </c>
      <c r="E328" s="1" t="s">
        <v>2488</v>
      </c>
      <c r="F328" s="1" t="s">
        <v>51</v>
      </c>
      <c r="G328" s="1" t="s">
        <v>1318</v>
      </c>
      <c r="H328" s="1" t="s">
        <v>2957</v>
      </c>
      <c r="I328" s="1" t="s">
        <v>2959</v>
      </c>
      <c r="J328" s="1" t="s">
        <v>2590</v>
      </c>
      <c r="K328" s="1" t="s">
        <v>2474</v>
      </c>
      <c r="L328" s="1" t="s">
        <v>103</v>
      </c>
      <c r="M328" s="1" t="s">
        <v>1247</v>
      </c>
      <c r="N328" s="1" t="s">
        <v>88</v>
      </c>
      <c r="O328" s="1" t="s">
        <v>2407</v>
      </c>
      <c r="P328" s="1" t="s">
        <v>2407</v>
      </c>
      <c r="Q328" s="223">
        <v>1</v>
      </c>
      <c r="R328" s="3">
        <v>276000</v>
      </c>
      <c r="S328" s="3">
        <v>276000</v>
      </c>
      <c r="T328" s="3">
        <v>333960</v>
      </c>
      <c r="U328" s="2">
        <v>43962</v>
      </c>
      <c r="V328" s="1" t="s">
        <v>2500</v>
      </c>
      <c r="W328" s="2">
        <v>44926</v>
      </c>
      <c r="X328" s="1" t="s">
        <v>2407</v>
      </c>
      <c r="Y328" s="1" t="s">
        <v>2407</v>
      </c>
      <c r="Z328" s="1" t="s">
        <v>2480</v>
      </c>
      <c r="AA328" s="1" t="s">
        <v>2489</v>
      </c>
      <c r="AB328" s="1" t="s">
        <v>2490</v>
      </c>
      <c r="AC328" s="1" t="s">
        <v>2567</v>
      </c>
      <c r="AD328" s="1" t="s">
        <v>2510</v>
      </c>
      <c r="AE328" s="2">
        <v>43965</v>
      </c>
      <c r="AF328" s="1" t="s">
        <v>2504</v>
      </c>
    </row>
    <row r="329" spans="1:32" x14ac:dyDescent="0.35">
      <c r="A329" t="str">
        <f>Tableau13[[#This Row],[Document d''achat]]&amp;Tableau13[[#This Row],[Poste]]</f>
        <v>450067354510</v>
      </c>
      <c r="B329" s="1" t="s">
        <v>2468</v>
      </c>
      <c r="C329" s="1" t="s">
        <v>97</v>
      </c>
      <c r="D329" s="1" t="s">
        <v>1313</v>
      </c>
      <c r="E329" s="1" t="s">
        <v>2488</v>
      </c>
      <c r="F329" s="1" t="s">
        <v>51</v>
      </c>
      <c r="G329" s="1" t="s">
        <v>678</v>
      </c>
      <c r="H329" s="1" t="s">
        <v>2739</v>
      </c>
      <c r="I329" s="1" t="s">
        <v>2960</v>
      </c>
      <c r="J329" s="1" t="s">
        <v>2590</v>
      </c>
      <c r="K329" s="1" t="s">
        <v>2474</v>
      </c>
      <c r="L329" s="1" t="s">
        <v>103</v>
      </c>
      <c r="M329" s="1" t="s">
        <v>1314</v>
      </c>
      <c r="N329" s="1" t="s">
        <v>88</v>
      </c>
      <c r="O329" s="1" t="s">
        <v>2407</v>
      </c>
      <c r="P329" s="1" t="s">
        <v>2407</v>
      </c>
      <c r="Q329" s="223">
        <v>1</v>
      </c>
      <c r="R329" s="3">
        <v>47818.9</v>
      </c>
      <c r="S329" s="3">
        <v>47818.9</v>
      </c>
      <c r="T329" s="3">
        <v>47818.9</v>
      </c>
      <c r="U329" s="2">
        <v>43962</v>
      </c>
      <c r="V329" s="1" t="s">
        <v>2500</v>
      </c>
      <c r="W329" s="2">
        <v>44926</v>
      </c>
      <c r="X329" s="1" t="s">
        <v>2407</v>
      </c>
      <c r="Y329" s="1" t="s">
        <v>2407</v>
      </c>
      <c r="Z329" s="1" t="s">
        <v>2480</v>
      </c>
      <c r="AA329" s="1" t="s">
        <v>2489</v>
      </c>
      <c r="AB329" s="1" t="s">
        <v>2490</v>
      </c>
      <c r="AC329" s="1" t="s">
        <v>2567</v>
      </c>
      <c r="AD329" s="1" t="s">
        <v>2510</v>
      </c>
      <c r="AE329" s="2">
        <v>43963</v>
      </c>
      <c r="AF329" s="1" t="s">
        <v>2504</v>
      </c>
    </row>
    <row r="330" spans="1:32" x14ac:dyDescent="0.35">
      <c r="A330" t="str">
        <f>Tableau13[[#This Row],[Document d''achat]]&amp;Tableau13[[#This Row],[Poste]]</f>
        <v>450067354810</v>
      </c>
      <c r="B330" s="1" t="s">
        <v>2468</v>
      </c>
      <c r="C330" s="1" t="s">
        <v>97</v>
      </c>
      <c r="D330" s="1" t="s">
        <v>1275</v>
      </c>
      <c r="E330" s="1" t="s">
        <v>2488</v>
      </c>
      <c r="F330" s="1" t="s">
        <v>51</v>
      </c>
      <c r="G330" s="1" t="s">
        <v>899</v>
      </c>
      <c r="H330" s="1" t="s">
        <v>2836</v>
      </c>
      <c r="I330" s="1" t="s">
        <v>2961</v>
      </c>
      <c r="J330" s="1" t="s">
        <v>2473</v>
      </c>
      <c r="K330" s="1" t="s">
        <v>2474</v>
      </c>
      <c r="L330" s="1" t="s">
        <v>51</v>
      </c>
      <c r="M330" s="1" t="s">
        <v>1276</v>
      </c>
      <c r="N330" s="1" t="s">
        <v>88</v>
      </c>
      <c r="O330" s="1" t="s">
        <v>2407</v>
      </c>
      <c r="P330" s="1" t="s">
        <v>2407</v>
      </c>
      <c r="Q330" s="223">
        <v>1</v>
      </c>
      <c r="R330" s="3">
        <v>1048.1600000000001</v>
      </c>
      <c r="S330" s="3">
        <v>1048.1600000000001</v>
      </c>
      <c r="T330" s="3">
        <v>1048.1600000000001</v>
      </c>
      <c r="U330" s="2">
        <v>43962</v>
      </c>
      <c r="V330" s="1" t="s">
        <v>2500</v>
      </c>
      <c r="W330" s="2">
        <v>44926</v>
      </c>
      <c r="X330" s="1" t="s">
        <v>2407</v>
      </c>
      <c r="Y330" s="1" t="s">
        <v>2407</v>
      </c>
      <c r="Z330" s="1" t="s">
        <v>2480</v>
      </c>
      <c r="AA330" s="1" t="s">
        <v>2489</v>
      </c>
      <c r="AB330" s="1" t="s">
        <v>2490</v>
      </c>
      <c r="AC330" s="1" t="s">
        <v>2567</v>
      </c>
      <c r="AD330" s="1" t="s">
        <v>2510</v>
      </c>
      <c r="AE330" s="2">
        <v>43963</v>
      </c>
      <c r="AF330" s="1" t="s">
        <v>2484</v>
      </c>
    </row>
    <row r="331" spans="1:32" x14ac:dyDescent="0.35">
      <c r="A331" t="str">
        <f>Tableau13[[#This Row],[Document d''achat]]&amp;Tableau13[[#This Row],[Poste]]</f>
        <v>450067358310</v>
      </c>
      <c r="B331" s="1" t="s">
        <v>2468</v>
      </c>
      <c r="C331" s="1" t="s">
        <v>97</v>
      </c>
      <c r="D331" s="1" t="s">
        <v>1283</v>
      </c>
      <c r="E331" s="1" t="s">
        <v>2488</v>
      </c>
      <c r="F331" s="1" t="s">
        <v>51</v>
      </c>
      <c r="G331" s="1" t="s">
        <v>1282</v>
      </c>
      <c r="H331" s="1" t="s">
        <v>2962</v>
      </c>
      <c r="I331" s="1" t="s">
        <v>2963</v>
      </c>
      <c r="J331" s="1" t="s">
        <v>2580</v>
      </c>
      <c r="K331" s="1" t="s">
        <v>2474</v>
      </c>
      <c r="L331" s="1" t="s">
        <v>103</v>
      </c>
      <c r="M331" s="1" t="s">
        <v>1284</v>
      </c>
      <c r="N331" s="1" t="s">
        <v>88</v>
      </c>
      <c r="O331" s="1" t="s">
        <v>2407</v>
      </c>
      <c r="P331" s="1" t="s">
        <v>2407</v>
      </c>
      <c r="Q331" s="223">
        <v>1</v>
      </c>
      <c r="R331" s="3">
        <v>595864.03</v>
      </c>
      <c r="S331" s="3">
        <v>595864.03</v>
      </c>
      <c r="T331" s="3">
        <v>595864.03</v>
      </c>
      <c r="U331" s="2">
        <v>43962</v>
      </c>
      <c r="V331" s="1" t="s">
        <v>2500</v>
      </c>
      <c r="W331" s="2">
        <v>44926</v>
      </c>
      <c r="X331" s="1" t="s">
        <v>2407</v>
      </c>
      <c r="Y331" s="1" t="s">
        <v>2407</v>
      </c>
      <c r="Z331" s="1" t="s">
        <v>2480</v>
      </c>
      <c r="AA331" s="1" t="s">
        <v>2489</v>
      </c>
      <c r="AB331" s="1" t="s">
        <v>2490</v>
      </c>
      <c r="AC331" s="1" t="s">
        <v>2567</v>
      </c>
      <c r="AD331" s="1" t="s">
        <v>2510</v>
      </c>
      <c r="AE331" s="2">
        <v>43966</v>
      </c>
      <c r="AF331" s="1" t="s">
        <v>2504</v>
      </c>
    </row>
    <row r="332" spans="1:32" x14ac:dyDescent="0.35">
      <c r="A332" t="str">
        <f>Tableau13[[#This Row],[Document d''achat]]&amp;Tableau13[[#This Row],[Poste]]</f>
        <v>450067359310</v>
      </c>
      <c r="B332" s="1" t="s">
        <v>2468</v>
      </c>
      <c r="C332" s="1" t="s">
        <v>97</v>
      </c>
      <c r="D332" s="1" t="s">
        <v>1325</v>
      </c>
      <c r="E332" s="1" t="s">
        <v>2488</v>
      </c>
      <c r="F332" s="1" t="s">
        <v>51</v>
      </c>
      <c r="G332" s="1" t="s">
        <v>1324</v>
      </c>
      <c r="H332" s="1" t="s">
        <v>2964</v>
      </c>
      <c r="I332" s="1" t="s">
        <v>2965</v>
      </c>
      <c r="J332" s="1" t="s">
        <v>2590</v>
      </c>
      <c r="K332" s="1" t="s">
        <v>2474</v>
      </c>
      <c r="L332" s="1" t="s">
        <v>103</v>
      </c>
      <c r="M332" s="1" t="s">
        <v>1326</v>
      </c>
      <c r="N332" s="1" t="s">
        <v>88</v>
      </c>
      <c r="O332" s="1" t="s">
        <v>2407</v>
      </c>
      <c r="P332" s="1" t="s">
        <v>2407</v>
      </c>
      <c r="Q332" s="223">
        <v>1</v>
      </c>
      <c r="R332" s="3">
        <v>64720</v>
      </c>
      <c r="S332" s="3">
        <v>64720</v>
      </c>
      <c r="T332" s="3">
        <v>68603.199999999997</v>
      </c>
      <c r="U332" s="2">
        <v>43962</v>
      </c>
      <c r="V332" s="1" t="s">
        <v>2500</v>
      </c>
      <c r="W332" s="2">
        <v>44926</v>
      </c>
      <c r="X332" s="1" t="s">
        <v>2407</v>
      </c>
      <c r="Y332" s="1" t="s">
        <v>2407</v>
      </c>
      <c r="Z332" s="1" t="s">
        <v>2480</v>
      </c>
      <c r="AA332" s="1" t="s">
        <v>2489</v>
      </c>
      <c r="AB332" s="1" t="s">
        <v>2490</v>
      </c>
      <c r="AC332" s="1" t="s">
        <v>2567</v>
      </c>
      <c r="AD332" s="1" t="s">
        <v>2510</v>
      </c>
      <c r="AE332" s="2">
        <v>43963</v>
      </c>
      <c r="AF332" s="1" t="s">
        <v>2504</v>
      </c>
    </row>
    <row r="333" spans="1:32" x14ac:dyDescent="0.35">
      <c r="A333" t="str">
        <f>Tableau13[[#This Row],[Document d''achat]]&amp;Tableau13[[#This Row],[Poste]]</f>
        <v>450067361410</v>
      </c>
      <c r="B333" s="1" t="s">
        <v>2468</v>
      </c>
      <c r="C333" s="1" t="s">
        <v>97</v>
      </c>
      <c r="D333" s="1" t="s">
        <v>1287</v>
      </c>
      <c r="E333" s="1" t="s">
        <v>2488</v>
      </c>
      <c r="F333" s="1" t="s">
        <v>51</v>
      </c>
      <c r="G333" s="1" t="s">
        <v>1282</v>
      </c>
      <c r="H333" s="1" t="s">
        <v>2962</v>
      </c>
      <c r="I333" s="1" t="s">
        <v>2966</v>
      </c>
      <c r="J333" s="1" t="s">
        <v>2499</v>
      </c>
      <c r="K333" s="1" t="s">
        <v>2474</v>
      </c>
      <c r="L333" s="1" t="s">
        <v>103</v>
      </c>
      <c r="M333" s="1" t="s">
        <v>1284</v>
      </c>
      <c r="N333" s="1" t="s">
        <v>88</v>
      </c>
      <c r="O333" s="1" t="s">
        <v>2407</v>
      </c>
      <c r="P333" s="1" t="s">
        <v>2407</v>
      </c>
      <c r="Q333" s="223">
        <v>1</v>
      </c>
      <c r="R333" s="3">
        <v>3775200</v>
      </c>
      <c r="S333" s="3">
        <v>3775200</v>
      </c>
      <c r="T333" s="3">
        <v>3775200</v>
      </c>
      <c r="U333" s="2">
        <v>43962</v>
      </c>
      <c r="V333" s="1" t="s">
        <v>2500</v>
      </c>
      <c r="W333" s="2">
        <v>44926</v>
      </c>
      <c r="X333" s="1" t="s">
        <v>2407</v>
      </c>
      <c r="Y333" s="1" t="s">
        <v>2407</v>
      </c>
      <c r="Z333" s="1" t="s">
        <v>2480</v>
      </c>
      <c r="AA333" s="1" t="s">
        <v>2489</v>
      </c>
      <c r="AB333" s="1" t="s">
        <v>2490</v>
      </c>
      <c r="AC333" s="1" t="s">
        <v>2567</v>
      </c>
      <c r="AD333" s="1" t="s">
        <v>2510</v>
      </c>
      <c r="AE333" s="2">
        <v>43997</v>
      </c>
      <c r="AF333" s="1" t="s">
        <v>2504</v>
      </c>
    </row>
    <row r="334" spans="1:32" x14ac:dyDescent="0.35">
      <c r="A334" t="str">
        <f>Tableau13[[#This Row],[Document d''achat]]&amp;Tableau13[[#This Row],[Poste]]</f>
        <v>450067363510</v>
      </c>
      <c r="B334" s="1" t="s">
        <v>2468</v>
      </c>
      <c r="C334" s="1" t="s">
        <v>97</v>
      </c>
      <c r="D334" s="1" t="s">
        <v>1310</v>
      </c>
      <c r="E334" s="1" t="s">
        <v>2488</v>
      </c>
      <c r="F334" s="1" t="s">
        <v>51</v>
      </c>
      <c r="G334" s="1" t="s">
        <v>1309</v>
      </c>
      <c r="H334" s="1" t="s">
        <v>2967</v>
      </c>
      <c r="I334" s="1" t="s">
        <v>2968</v>
      </c>
      <c r="J334" s="1" t="s">
        <v>2590</v>
      </c>
      <c r="K334" s="1" t="s">
        <v>2474</v>
      </c>
      <c r="L334" s="1" t="s">
        <v>103</v>
      </c>
      <c r="M334" s="1" t="s">
        <v>1311</v>
      </c>
      <c r="N334" s="1" t="s">
        <v>88</v>
      </c>
      <c r="O334" s="1" t="s">
        <v>2407</v>
      </c>
      <c r="P334" s="1" t="s">
        <v>2407</v>
      </c>
      <c r="Q334" s="223">
        <v>1</v>
      </c>
      <c r="R334" s="3">
        <v>51425</v>
      </c>
      <c r="S334" s="3">
        <v>51425</v>
      </c>
      <c r="T334" s="3">
        <v>51425</v>
      </c>
      <c r="U334" s="2">
        <v>43962</v>
      </c>
      <c r="V334" s="1" t="s">
        <v>2500</v>
      </c>
      <c r="W334" s="2">
        <v>44926</v>
      </c>
      <c r="X334" s="1" t="s">
        <v>2407</v>
      </c>
      <c r="Y334" s="1" t="s">
        <v>2407</v>
      </c>
      <c r="Z334" s="1" t="s">
        <v>2480</v>
      </c>
      <c r="AA334" s="1" t="s">
        <v>2489</v>
      </c>
      <c r="AB334" s="1" t="s">
        <v>2490</v>
      </c>
      <c r="AC334" s="1" t="s">
        <v>2567</v>
      </c>
      <c r="AD334" s="1" t="s">
        <v>2510</v>
      </c>
      <c r="AE334" s="2">
        <v>43965</v>
      </c>
      <c r="AF334" s="1" t="s">
        <v>2504</v>
      </c>
    </row>
    <row r="335" spans="1:32" x14ac:dyDescent="0.35">
      <c r="A335" t="str">
        <f>Tableau13[[#This Row],[Document d''achat]]&amp;Tableau13[[#This Row],[Poste]]</f>
        <v>450067380810</v>
      </c>
      <c r="B335" s="1" t="s">
        <v>2468</v>
      </c>
      <c r="C335" s="1" t="s">
        <v>97</v>
      </c>
      <c r="D335" s="1" t="s">
        <v>1331</v>
      </c>
      <c r="E335" s="1" t="s">
        <v>2488</v>
      </c>
      <c r="F335" s="1" t="s">
        <v>51</v>
      </c>
      <c r="G335" s="1" t="s">
        <v>401</v>
      </c>
      <c r="H335" s="1" t="s">
        <v>2658</v>
      </c>
      <c r="I335" s="1" t="s">
        <v>2969</v>
      </c>
      <c r="J335" s="1" t="s">
        <v>2590</v>
      </c>
      <c r="K335" s="1" t="s">
        <v>2474</v>
      </c>
      <c r="L335" s="1" t="s">
        <v>103</v>
      </c>
      <c r="M335" s="1" t="s">
        <v>1226</v>
      </c>
      <c r="N335" s="1" t="s">
        <v>88</v>
      </c>
      <c r="O335" s="1" t="s">
        <v>2407</v>
      </c>
      <c r="P335" s="1" t="s">
        <v>2407</v>
      </c>
      <c r="Q335" s="223">
        <v>1</v>
      </c>
      <c r="R335" s="3">
        <v>282704.40000000002</v>
      </c>
      <c r="S335" s="3">
        <v>282704.40000000002</v>
      </c>
      <c r="T335" s="3">
        <v>282704.40000000002</v>
      </c>
      <c r="U335" s="2">
        <v>43963</v>
      </c>
      <c r="V335" s="1" t="s">
        <v>2500</v>
      </c>
      <c r="W335" s="2">
        <v>44926</v>
      </c>
      <c r="X335" s="1" t="s">
        <v>2407</v>
      </c>
      <c r="Y335" s="1" t="s">
        <v>2407</v>
      </c>
      <c r="Z335" s="1" t="s">
        <v>2480</v>
      </c>
      <c r="AA335" s="1" t="s">
        <v>2489</v>
      </c>
      <c r="AB335" s="1" t="s">
        <v>2490</v>
      </c>
      <c r="AC335" s="1" t="s">
        <v>2567</v>
      </c>
      <c r="AD335" s="1" t="s">
        <v>2510</v>
      </c>
      <c r="AE335" s="2">
        <v>43964</v>
      </c>
      <c r="AF335" s="1" t="s">
        <v>2504</v>
      </c>
    </row>
    <row r="336" spans="1:32" x14ac:dyDescent="0.35">
      <c r="A336" t="str">
        <f>Tableau13[[#This Row],[Document d''achat]]&amp;Tableau13[[#This Row],[Poste]]</f>
        <v>450067381010</v>
      </c>
      <c r="B336" s="1" t="s">
        <v>2468</v>
      </c>
      <c r="C336" s="1" t="s">
        <v>97</v>
      </c>
      <c r="D336" s="1" t="s">
        <v>1351</v>
      </c>
      <c r="E336" s="1" t="s">
        <v>2488</v>
      </c>
      <c r="F336" s="1" t="s">
        <v>51</v>
      </c>
      <c r="G336" s="1" t="s">
        <v>683</v>
      </c>
      <c r="H336" s="1" t="s">
        <v>2741</v>
      </c>
      <c r="I336" s="1" t="s">
        <v>2970</v>
      </c>
      <c r="J336" s="1" t="s">
        <v>2473</v>
      </c>
      <c r="K336" s="1" t="s">
        <v>2474</v>
      </c>
      <c r="L336" s="1" t="s">
        <v>103</v>
      </c>
      <c r="M336" s="1" t="s">
        <v>1191</v>
      </c>
      <c r="N336" s="1" t="s">
        <v>88</v>
      </c>
      <c r="O336" s="1" t="s">
        <v>2407</v>
      </c>
      <c r="P336" s="1" t="s">
        <v>2407</v>
      </c>
      <c r="Q336" s="223">
        <v>1</v>
      </c>
      <c r="R336" s="3">
        <v>22748</v>
      </c>
      <c r="S336" s="3">
        <v>22748</v>
      </c>
      <c r="T336" s="3">
        <v>22748</v>
      </c>
      <c r="U336" s="2">
        <v>43963</v>
      </c>
      <c r="V336" s="1" t="s">
        <v>2500</v>
      </c>
      <c r="W336" s="2">
        <v>44926</v>
      </c>
      <c r="X336" s="1" t="s">
        <v>2407</v>
      </c>
      <c r="Y336" s="1" t="s">
        <v>2407</v>
      </c>
      <c r="Z336" s="1" t="s">
        <v>2480</v>
      </c>
      <c r="AA336" s="1" t="s">
        <v>2489</v>
      </c>
      <c r="AB336" s="1" t="s">
        <v>2490</v>
      </c>
      <c r="AC336" s="1" t="s">
        <v>2567</v>
      </c>
      <c r="AD336" s="1" t="s">
        <v>2510</v>
      </c>
      <c r="AE336" s="2">
        <v>43964</v>
      </c>
      <c r="AF336" s="1" t="s">
        <v>2504</v>
      </c>
    </row>
    <row r="337" spans="1:32" x14ac:dyDescent="0.35">
      <c r="A337" t="str">
        <f>Tableau13[[#This Row],[Document d''achat]]&amp;Tableau13[[#This Row],[Poste]]</f>
        <v>450067381810</v>
      </c>
      <c r="B337" s="1" t="s">
        <v>2468</v>
      </c>
      <c r="C337" s="1" t="s">
        <v>97</v>
      </c>
      <c r="D337" s="1" t="s">
        <v>1333</v>
      </c>
      <c r="E337" s="1" t="s">
        <v>2488</v>
      </c>
      <c r="F337" s="1" t="s">
        <v>51</v>
      </c>
      <c r="G337" s="1" t="s">
        <v>401</v>
      </c>
      <c r="H337" s="1" t="s">
        <v>2658</v>
      </c>
      <c r="I337" s="1" t="s">
        <v>2971</v>
      </c>
      <c r="J337" s="1" t="s">
        <v>2473</v>
      </c>
      <c r="K337" s="1" t="s">
        <v>2474</v>
      </c>
      <c r="L337" s="1" t="s">
        <v>51</v>
      </c>
      <c r="M337" s="1" t="s">
        <v>1334</v>
      </c>
      <c r="N337" s="1" t="s">
        <v>88</v>
      </c>
      <c r="O337" s="1" t="s">
        <v>2407</v>
      </c>
      <c r="P337" s="1" t="s">
        <v>2407</v>
      </c>
      <c r="Q337" s="223">
        <v>1</v>
      </c>
      <c r="R337" s="3">
        <v>5976.43</v>
      </c>
      <c r="S337" s="3">
        <v>5976.43</v>
      </c>
      <c r="T337" s="3">
        <v>5976.43</v>
      </c>
      <c r="U337" s="2">
        <v>43963</v>
      </c>
      <c r="V337" s="1" t="s">
        <v>2500</v>
      </c>
      <c r="W337" s="2">
        <v>44926</v>
      </c>
      <c r="X337" s="1" t="s">
        <v>2407</v>
      </c>
      <c r="Y337" s="1" t="s">
        <v>2407</v>
      </c>
      <c r="Z337" s="1" t="s">
        <v>2480</v>
      </c>
      <c r="AA337" s="1" t="s">
        <v>2489</v>
      </c>
      <c r="AB337" s="1" t="s">
        <v>2490</v>
      </c>
      <c r="AC337" s="1" t="s">
        <v>2567</v>
      </c>
      <c r="AD337" s="1" t="s">
        <v>2510</v>
      </c>
      <c r="AE337" s="2">
        <v>43963</v>
      </c>
      <c r="AF337" s="1" t="s">
        <v>2772</v>
      </c>
    </row>
    <row r="338" spans="1:32" x14ac:dyDescent="0.35">
      <c r="A338" t="str">
        <f>Tableau13[[#This Row],[Document d''achat]]&amp;Tableau13[[#This Row],[Poste]]</f>
        <v>450067382310</v>
      </c>
      <c r="B338" s="1" t="s">
        <v>2468</v>
      </c>
      <c r="C338" s="1" t="s">
        <v>97</v>
      </c>
      <c r="D338" s="1" t="s">
        <v>1341</v>
      </c>
      <c r="E338" s="1" t="s">
        <v>2488</v>
      </c>
      <c r="F338" s="1" t="s">
        <v>51</v>
      </c>
      <c r="G338" s="1" t="s">
        <v>1340</v>
      </c>
      <c r="H338" s="1" t="s">
        <v>2972</v>
      </c>
      <c r="I338" s="1" t="s">
        <v>2973</v>
      </c>
      <c r="J338" s="1" t="s">
        <v>2580</v>
      </c>
      <c r="K338" s="1" t="s">
        <v>2474</v>
      </c>
      <c r="L338" s="1" t="s">
        <v>103</v>
      </c>
      <c r="M338" s="1" t="s">
        <v>1342</v>
      </c>
      <c r="N338" s="1" t="s">
        <v>88</v>
      </c>
      <c r="O338" s="1" t="s">
        <v>2407</v>
      </c>
      <c r="P338" s="1" t="s">
        <v>2407</v>
      </c>
      <c r="Q338" s="223">
        <v>1</v>
      </c>
      <c r="R338" s="3">
        <v>740302.2</v>
      </c>
      <c r="S338" s="3">
        <v>740302.2</v>
      </c>
      <c r="T338" s="3">
        <v>740302.2</v>
      </c>
      <c r="U338" s="2">
        <v>43963</v>
      </c>
      <c r="V338" s="1" t="s">
        <v>2500</v>
      </c>
      <c r="W338" s="2">
        <v>44926</v>
      </c>
      <c r="X338" s="1" t="s">
        <v>2407</v>
      </c>
      <c r="Y338" s="1" t="s">
        <v>2407</v>
      </c>
      <c r="Z338" s="1" t="s">
        <v>2480</v>
      </c>
      <c r="AA338" s="1" t="s">
        <v>2489</v>
      </c>
      <c r="AB338" s="1" t="s">
        <v>2490</v>
      </c>
      <c r="AC338" s="1" t="s">
        <v>2567</v>
      </c>
      <c r="AD338" s="1" t="s">
        <v>2510</v>
      </c>
      <c r="AE338" s="2">
        <v>44015</v>
      </c>
      <c r="AF338" s="1" t="s">
        <v>2504</v>
      </c>
    </row>
    <row r="339" spans="1:32" x14ac:dyDescent="0.35">
      <c r="A339" t="str">
        <f>Tableau13[[#This Row],[Document d''achat]]&amp;Tableau13[[#This Row],[Poste]]</f>
        <v>450067382710</v>
      </c>
      <c r="B339" s="1" t="s">
        <v>2468</v>
      </c>
      <c r="C339" s="1" t="s">
        <v>97</v>
      </c>
      <c r="D339" s="1" t="s">
        <v>1348</v>
      </c>
      <c r="E339" s="1" t="s">
        <v>2488</v>
      </c>
      <c r="F339" s="1" t="s">
        <v>51</v>
      </c>
      <c r="G339" s="1" t="s">
        <v>1250</v>
      </c>
      <c r="H339" s="1" t="s">
        <v>2941</v>
      </c>
      <c r="I339" s="1" t="s">
        <v>2974</v>
      </c>
      <c r="J339" s="1" t="s">
        <v>2473</v>
      </c>
      <c r="K339" s="1" t="s">
        <v>2474</v>
      </c>
      <c r="L339" s="1" t="s">
        <v>103</v>
      </c>
      <c r="M339" s="1" t="s">
        <v>1349</v>
      </c>
      <c r="N339" s="1" t="s">
        <v>88</v>
      </c>
      <c r="O339" s="1" t="s">
        <v>2407</v>
      </c>
      <c r="P339" s="1" t="s">
        <v>2407</v>
      </c>
      <c r="Q339" s="223">
        <v>1</v>
      </c>
      <c r="R339" s="3">
        <v>6779.31</v>
      </c>
      <c r="S339" s="3">
        <v>6779.31</v>
      </c>
      <c r="T339" s="3">
        <v>6779.31</v>
      </c>
      <c r="U339" s="2">
        <v>43963</v>
      </c>
      <c r="V339" s="1" t="s">
        <v>2500</v>
      </c>
      <c r="W339" s="2">
        <v>44926</v>
      </c>
      <c r="X339" s="1" t="s">
        <v>2407</v>
      </c>
      <c r="Y339" s="1" t="s">
        <v>2407</v>
      </c>
      <c r="Z339" s="1" t="s">
        <v>2480</v>
      </c>
      <c r="AA339" s="1" t="s">
        <v>2489</v>
      </c>
      <c r="AB339" s="1" t="s">
        <v>2490</v>
      </c>
      <c r="AC339" s="1" t="s">
        <v>2567</v>
      </c>
      <c r="AD339" s="1" t="s">
        <v>2510</v>
      </c>
      <c r="AE339" s="2">
        <v>43994</v>
      </c>
      <c r="AF339" s="1" t="s">
        <v>2504</v>
      </c>
    </row>
    <row r="340" spans="1:32" x14ac:dyDescent="0.35">
      <c r="A340" t="str">
        <f>Tableau13[[#This Row],[Document d''achat]]&amp;Tableau13[[#This Row],[Poste]]</f>
        <v>450067382910</v>
      </c>
      <c r="B340" s="1" t="s">
        <v>2468</v>
      </c>
      <c r="C340" s="1" t="s">
        <v>60</v>
      </c>
      <c r="D340" s="1" t="s">
        <v>1328</v>
      </c>
      <c r="E340" s="1" t="s">
        <v>2476</v>
      </c>
      <c r="F340" s="1" t="s">
        <v>2470</v>
      </c>
      <c r="G340" s="1" t="s">
        <v>316</v>
      </c>
      <c r="H340" s="1" t="s">
        <v>2631</v>
      </c>
      <c r="I340" s="1" t="s">
        <v>2975</v>
      </c>
      <c r="J340" s="1" t="s">
        <v>2548</v>
      </c>
      <c r="K340" s="1" t="s">
        <v>2474</v>
      </c>
      <c r="L340" s="1" t="s">
        <v>103</v>
      </c>
      <c r="M340" s="1" t="s">
        <v>1329</v>
      </c>
      <c r="N340" s="1" t="s">
        <v>88</v>
      </c>
      <c r="O340" s="1" t="s">
        <v>2633</v>
      </c>
      <c r="P340" s="1" t="s">
        <v>2407</v>
      </c>
      <c r="Q340" s="223">
        <v>10</v>
      </c>
      <c r="R340" s="3">
        <v>1379.8</v>
      </c>
      <c r="S340" s="3">
        <v>13797.99</v>
      </c>
      <c r="T340" s="3">
        <v>13797.99</v>
      </c>
      <c r="U340" s="2">
        <v>43963</v>
      </c>
      <c r="V340" s="1" t="s">
        <v>2550</v>
      </c>
      <c r="W340" s="2">
        <v>44926</v>
      </c>
      <c r="X340" s="1" t="s">
        <v>2478</v>
      </c>
      <c r="Y340" s="1" t="s">
        <v>2407</v>
      </c>
      <c r="Z340" s="1" t="s">
        <v>2493</v>
      </c>
      <c r="AA340" s="1" t="s">
        <v>2634</v>
      </c>
      <c r="AB340" s="1" t="s">
        <v>2490</v>
      </c>
      <c r="AC340" s="1" t="s">
        <v>2635</v>
      </c>
      <c r="AD340" s="1" t="s">
        <v>2483</v>
      </c>
      <c r="AE340" s="2">
        <v>43976</v>
      </c>
      <c r="AF340" s="1" t="s">
        <v>2582</v>
      </c>
    </row>
    <row r="341" spans="1:32" x14ac:dyDescent="0.35">
      <c r="A341" t="str">
        <f>Tableau13[[#This Row],[Document d''achat]]&amp;Tableau13[[#This Row],[Poste]]</f>
        <v>450067384010</v>
      </c>
      <c r="B341" s="1" t="s">
        <v>2468</v>
      </c>
      <c r="C341" s="1" t="s">
        <v>97</v>
      </c>
      <c r="D341" s="1" t="s">
        <v>1357</v>
      </c>
      <c r="E341" s="1" t="s">
        <v>2488</v>
      </c>
      <c r="F341" s="1" t="s">
        <v>51</v>
      </c>
      <c r="G341" s="1" t="s">
        <v>1356</v>
      </c>
      <c r="H341" s="1" t="s">
        <v>2976</v>
      </c>
      <c r="I341" s="1" t="s">
        <v>2977</v>
      </c>
      <c r="J341" s="1" t="s">
        <v>2590</v>
      </c>
      <c r="K341" s="1" t="s">
        <v>2474</v>
      </c>
      <c r="L341" s="1" t="s">
        <v>103</v>
      </c>
      <c r="M341" s="1" t="s">
        <v>1358</v>
      </c>
      <c r="N341" s="1" t="s">
        <v>88</v>
      </c>
      <c r="O341" s="1" t="s">
        <v>2407</v>
      </c>
      <c r="P341" s="1" t="s">
        <v>2407</v>
      </c>
      <c r="Q341" s="223">
        <v>1</v>
      </c>
      <c r="R341" s="3">
        <v>326142.19</v>
      </c>
      <c r="S341" s="3">
        <v>326142.19</v>
      </c>
      <c r="T341" s="3">
        <v>326142.19</v>
      </c>
      <c r="U341" s="2">
        <v>43963</v>
      </c>
      <c r="V341" s="1" t="s">
        <v>2500</v>
      </c>
      <c r="W341" s="2">
        <v>44926</v>
      </c>
      <c r="X341" s="1" t="s">
        <v>2407</v>
      </c>
      <c r="Y341" s="1" t="s">
        <v>2407</v>
      </c>
      <c r="Z341" s="1" t="s">
        <v>2480</v>
      </c>
      <c r="AA341" s="1" t="s">
        <v>2489</v>
      </c>
      <c r="AB341" s="1" t="s">
        <v>2490</v>
      </c>
      <c r="AC341" s="1" t="s">
        <v>2567</v>
      </c>
      <c r="AD341" s="1" t="s">
        <v>2510</v>
      </c>
      <c r="AE341" s="2">
        <v>43965</v>
      </c>
      <c r="AF341" s="1" t="s">
        <v>2504</v>
      </c>
    </row>
    <row r="342" spans="1:32" x14ac:dyDescent="0.35">
      <c r="A342" t="str">
        <f>Tableau13[[#This Row],[Document d''achat]]&amp;Tableau13[[#This Row],[Poste]]</f>
        <v>450067384510</v>
      </c>
      <c r="B342" s="1" t="s">
        <v>2468</v>
      </c>
      <c r="C342" s="1" t="s">
        <v>97</v>
      </c>
      <c r="D342" s="1" t="s">
        <v>1363</v>
      </c>
      <c r="E342" s="1" t="s">
        <v>2488</v>
      </c>
      <c r="F342" s="1" t="s">
        <v>51</v>
      </c>
      <c r="G342" s="1" t="s">
        <v>1362</v>
      </c>
      <c r="H342" s="1" t="s">
        <v>2978</v>
      </c>
      <c r="I342" s="1" t="s">
        <v>2979</v>
      </c>
      <c r="J342" s="1" t="s">
        <v>2590</v>
      </c>
      <c r="K342" s="1" t="s">
        <v>2474</v>
      </c>
      <c r="L342" s="1" t="s">
        <v>103</v>
      </c>
      <c r="M342" s="1" t="s">
        <v>1364</v>
      </c>
      <c r="N342" s="1" t="s">
        <v>88</v>
      </c>
      <c r="O342" s="1" t="s">
        <v>2407</v>
      </c>
      <c r="P342" s="1" t="s">
        <v>2407</v>
      </c>
      <c r="Q342" s="223">
        <v>1</v>
      </c>
      <c r="R342" s="3">
        <v>2190000</v>
      </c>
      <c r="S342" s="3">
        <v>2190000</v>
      </c>
      <c r="T342" s="3">
        <v>2190000</v>
      </c>
      <c r="U342" s="2">
        <v>43963</v>
      </c>
      <c r="V342" s="1" t="s">
        <v>2500</v>
      </c>
      <c r="W342" s="2">
        <v>44926</v>
      </c>
      <c r="X342" s="1" t="s">
        <v>2407</v>
      </c>
      <c r="Y342" s="1" t="s">
        <v>2407</v>
      </c>
      <c r="Z342" s="1" t="s">
        <v>2480</v>
      </c>
      <c r="AA342" s="1" t="s">
        <v>2489</v>
      </c>
      <c r="AB342" s="1" t="s">
        <v>2490</v>
      </c>
      <c r="AC342" s="1" t="s">
        <v>2567</v>
      </c>
      <c r="AD342" s="1" t="s">
        <v>2510</v>
      </c>
      <c r="AE342" s="2">
        <v>43965</v>
      </c>
      <c r="AF342" s="1" t="s">
        <v>2504</v>
      </c>
    </row>
    <row r="343" spans="1:32" x14ac:dyDescent="0.35">
      <c r="A343" t="str">
        <f>Tableau13[[#This Row],[Document d''achat]]&amp;Tableau13[[#This Row],[Poste]]</f>
        <v>450067386910</v>
      </c>
      <c r="B343" s="1" t="s">
        <v>2522</v>
      </c>
      <c r="C343" s="1" t="s">
        <v>97</v>
      </c>
      <c r="D343" s="1" t="s">
        <v>1345</v>
      </c>
      <c r="E343" s="1" t="s">
        <v>2488</v>
      </c>
      <c r="F343" s="1" t="s">
        <v>2470</v>
      </c>
      <c r="G343" s="1" t="s">
        <v>1344</v>
      </c>
      <c r="H343" s="1" t="s">
        <v>2980</v>
      </c>
      <c r="I343" s="1" t="s">
        <v>2981</v>
      </c>
      <c r="J343" s="1" t="s">
        <v>2524</v>
      </c>
      <c r="K343" s="1" t="s">
        <v>2474</v>
      </c>
      <c r="L343" s="1" t="s">
        <v>51</v>
      </c>
      <c r="M343" s="1" t="s">
        <v>1346</v>
      </c>
      <c r="N343" s="1" t="s">
        <v>88</v>
      </c>
      <c r="O343" s="1" t="s">
        <v>2407</v>
      </c>
      <c r="P343" s="1" t="s">
        <v>2407</v>
      </c>
      <c r="Q343" s="223">
        <v>1</v>
      </c>
      <c r="R343" s="3">
        <v>195</v>
      </c>
      <c r="S343" s="3">
        <v>195</v>
      </c>
      <c r="T343" s="3">
        <v>195</v>
      </c>
      <c r="U343" s="2">
        <v>43963</v>
      </c>
      <c r="V343" s="1" t="s">
        <v>2500</v>
      </c>
      <c r="W343" s="2">
        <v>44196</v>
      </c>
      <c r="X343" s="1" t="s">
        <v>2407</v>
      </c>
      <c r="Y343" s="1" t="s">
        <v>2407</v>
      </c>
      <c r="Z343" s="1" t="s">
        <v>2493</v>
      </c>
      <c r="AA343" s="1" t="s">
        <v>2489</v>
      </c>
      <c r="AB343" s="1" t="s">
        <v>2490</v>
      </c>
      <c r="AC343" s="1" t="s">
        <v>2808</v>
      </c>
      <c r="AD343" s="1" t="s">
        <v>2510</v>
      </c>
      <c r="AE343" s="2">
        <v>43964</v>
      </c>
      <c r="AF343" s="1" t="s">
        <v>2641</v>
      </c>
    </row>
    <row r="344" spans="1:32" x14ac:dyDescent="0.35">
      <c r="A344" t="str">
        <f>Tableau13[[#This Row],[Document d''achat]]&amp;Tableau13[[#This Row],[Poste]]</f>
        <v>450067393710</v>
      </c>
      <c r="B344" s="1" t="s">
        <v>2468</v>
      </c>
      <c r="C344" s="1" t="s">
        <v>97</v>
      </c>
      <c r="D344" s="1" t="s">
        <v>1389</v>
      </c>
      <c r="E344" s="1" t="s">
        <v>2488</v>
      </c>
      <c r="F344" s="1" t="s">
        <v>51</v>
      </c>
      <c r="G344" s="1" t="s">
        <v>1388</v>
      </c>
      <c r="H344" s="1" t="s">
        <v>2982</v>
      </c>
      <c r="I344" s="1" t="s">
        <v>2983</v>
      </c>
      <c r="J344" s="1" t="s">
        <v>2590</v>
      </c>
      <c r="K344" s="1" t="s">
        <v>2474</v>
      </c>
      <c r="L344" s="1" t="s">
        <v>103</v>
      </c>
      <c r="M344" s="1" t="s">
        <v>1390</v>
      </c>
      <c r="N344" s="1" t="s">
        <v>88</v>
      </c>
      <c r="O344" s="1" t="s">
        <v>2407</v>
      </c>
      <c r="P344" s="1" t="s">
        <v>2407</v>
      </c>
      <c r="Q344" s="223">
        <v>1</v>
      </c>
      <c r="R344" s="3">
        <v>435787</v>
      </c>
      <c r="S344" s="3">
        <v>435787</v>
      </c>
      <c r="T344" s="3">
        <v>435787</v>
      </c>
      <c r="U344" s="2">
        <v>43964</v>
      </c>
      <c r="V344" s="1" t="s">
        <v>2500</v>
      </c>
      <c r="W344" s="2">
        <v>44926</v>
      </c>
      <c r="X344" s="1" t="s">
        <v>2407</v>
      </c>
      <c r="Y344" s="1" t="s">
        <v>2407</v>
      </c>
      <c r="Z344" s="1" t="s">
        <v>2480</v>
      </c>
      <c r="AA344" s="1" t="s">
        <v>2489</v>
      </c>
      <c r="AB344" s="1" t="s">
        <v>2490</v>
      </c>
      <c r="AC344" s="1" t="s">
        <v>2567</v>
      </c>
      <c r="AD344" s="1" t="s">
        <v>2510</v>
      </c>
      <c r="AE344" s="2">
        <v>43994</v>
      </c>
      <c r="AF344" s="1" t="s">
        <v>2504</v>
      </c>
    </row>
    <row r="345" spans="1:32" x14ac:dyDescent="0.35">
      <c r="A345" t="str">
        <f>Tableau13[[#This Row],[Document d''achat]]&amp;Tableau13[[#This Row],[Poste]]</f>
        <v>450067396110</v>
      </c>
      <c r="B345" s="1" t="s">
        <v>2468</v>
      </c>
      <c r="C345" s="1" t="s">
        <v>97</v>
      </c>
      <c r="D345" s="1" t="s">
        <v>1376</v>
      </c>
      <c r="E345" s="1" t="s">
        <v>2488</v>
      </c>
      <c r="F345" s="1" t="s">
        <v>51</v>
      </c>
      <c r="G345" s="1" t="s">
        <v>1375</v>
      </c>
      <c r="H345" s="1" t="s">
        <v>2984</v>
      </c>
      <c r="I345" s="1" t="s">
        <v>2985</v>
      </c>
      <c r="J345" s="1" t="s">
        <v>2590</v>
      </c>
      <c r="K345" s="1" t="s">
        <v>2474</v>
      </c>
      <c r="L345" s="1" t="s">
        <v>103</v>
      </c>
      <c r="M345" s="1" t="s">
        <v>947</v>
      </c>
      <c r="N345" s="1" t="s">
        <v>88</v>
      </c>
      <c r="O345" s="1" t="s">
        <v>2407</v>
      </c>
      <c r="P345" s="1" t="s">
        <v>2407</v>
      </c>
      <c r="Q345" s="223">
        <v>1</v>
      </c>
      <c r="R345" s="3">
        <v>5428060</v>
      </c>
      <c r="S345" s="3">
        <v>5428060</v>
      </c>
      <c r="T345" s="3">
        <v>5428060</v>
      </c>
      <c r="U345" s="2">
        <v>43964</v>
      </c>
      <c r="V345" s="1" t="s">
        <v>2500</v>
      </c>
      <c r="W345" s="2">
        <v>44926</v>
      </c>
      <c r="X345" s="1" t="s">
        <v>2407</v>
      </c>
      <c r="Y345" s="1" t="s">
        <v>2407</v>
      </c>
      <c r="Z345" s="1" t="s">
        <v>2480</v>
      </c>
      <c r="AA345" s="1" t="s">
        <v>2489</v>
      </c>
      <c r="AB345" s="1" t="s">
        <v>2490</v>
      </c>
      <c r="AC345" s="1" t="s">
        <v>2567</v>
      </c>
      <c r="AD345" s="1" t="s">
        <v>2510</v>
      </c>
      <c r="AE345" s="2">
        <v>43978</v>
      </c>
      <c r="AF345" s="1" t="s">
        <v>2504</v>
      </c>
    </row>
    <row r="346" spans="1:32" x14ac:dyDescent="0.35">
      <c r="A346" t="str">
        <f>Tableau13[[#This Row],[Document d''achat]]&amp;Tableau13[[#This Row],[Poste]]</f>
        <v>450067406810</v>
      </c>
      <c r="B346" s="1" t="s">
        <v>2468</v>
      </c>
      <c r="C346" s="1" t="s">
        <v>97</v>
      </c>
      <c r="D346" s="1" t="s">
        <v>1370</v>
      </c>
      <c r="E346" s="1" t="s">
        <v>2488</v>
      </c>
      <c r="F346" s="1" t="s">
        <v>51</v>
      </c>
      <c r="G346" s="1" t="s">
        <v>1369</v>
      </c>
      <c r="H346" s="1" t="s">
        <v>2986</v>
      </c>
      <c r="I346" s="1" t="s">
        <v>2987</v>
      </c>
      <c r="J346" s="1" t="s">
        <v>2590</v>
      </c>
      <c r="K346" s="1" t="s">
        <v>2474</v>
      </c>
      <c r="L346" s="1" t="s">
        <v>103</v>
      </c>
      <c r="M346" s="1" t="s">
        <v>1371</v>
      </c>
      <c r="N346" s="1" t="s">
        <v>88</v>
      </c>
      <c r="O346" s="1" t="s">
        <v>2407</v>
      </c>
      <c r="P346" s="1" t="s">
        <v>2407</v>
      </c>
      <c r="Q346" s="223">
        <v>1</v>
      </c>
      <c r="R346" s="3">
        <v>265716</v>
      </c>
      <c r="S346" s="3">
        <v>265716</v>
      </c>
      <c r="T346" s="3">
        <v>265716</v>
      </c>
      <c r="U346" s="2">
        <v>43964</v>
      </c>
      <c r="V346" s="1" t="s">
        <v>2500</v>
      </c>
      <c r="W346" s="2">
        <v>44926</v>
      </c>
      <c r="X346" s="1" t="s">
        <v>2407</v>
      </c>
      <c r="Y346" s="1" t="s">
        <v>2407</v>
      </c>
      <c r="Z346" s="1" t="s">
        <v>2480</v>
      </c>
      <c r="AA346" s="1" t="s">
        <v>2489</v>
      </c>
      <c r="AB346" s="1" t="s">
        <v>2490</v>
      </c>
      <c r="AC346" s="1" t="s">
        <v>2567</v>
      </c>
      <c r="AD346" s="1" t="s">
        <v>2510</v>
      </c>
      <c r="AE346" s="2">
        <v>43965</v>
      </c>
      <c r="AF346" s="1" t="s">
        <v>2504</v>
      </c>
    </row>
    <row r="347" spans="1:32" x14ac:dyDescent="0.35">
      <c r="A347" t="str">
        <f>Tableau13[[#This Row],[Document d''achat]]&amp;Tableau13[[#This Row],[Poste]]</f>
        <v>450067407710</v>
      </c>
      <c r="B347" s="1" t="s">
        <v>2468</v>
      </c>
      <c r="C347" s="1" t="s">
        <v>97</v>
      </c>
      <c r="D347" s="1" t="s">
        <v>1380</v>
      </c>
      <c r="E347" s="1" t="s">
        <v>2488</v>
      </c>
      <c r="F347" s="1" t="s">
        <v>51</v>
      </c>
      <c r="G347" s="1" t="s">
        <v>1379</v>
      </c>
      <c r="H347" s="1" t="s">
        <v>2988</v>
      </c>
      <c r="I347" s="1" t="s">
        <v>2989</v>
      </c>
      <c r="J347" s="1" t="s">
        <v>2473</v>
      </c>
      <c r="K347" s="1" t="s">
        <v>2474</v>
      </c>
      <c r="L347" s="1" t="s">
        <v>51</v>
      </c>
      <c r="M347" s="1" t="s">
        <v>1381</v>
      </c>
      <c r="N347" s="1" t="s">
        <v>88</v>
      </c>
      <c r="O347" s="1" t="s">
        <v>2407</v>
      </c>
      <c r="P347" s="1" t="s">
        <v>2407</v>
      </c>
      <c r="Q347" s="223">
        <v>1</v>
      </c>
      <c r="R347" s="3">
        <v>1560</v>
      </c>
      <c r="S347" s="3">
        <v>1560</v>
      </c>
      <c r="T347" s="3">
        <v>1887.6</v>
      </c>
      <c r="U347" s="2">
        <v>43964</v>
      </c>
      <c r="V347" s="1" t="s">
        <v>2500</v>
      </c>
      <c r="W347" s="2">
        <v>44926</v>
      </c>
      <c r="X347" s="1" t="s">
        <v>2407</v>
      </c>
      <c r="Y347" s="1" t="s">
        <v>2407</v>
      </c>
      <c r="Z347" s="1" t="s">
        <v>2480</v>
      </c>
      <c r="AA347" s="1" t="s">
        <v>2489</v>
      </c>
      <c r="AB347" s="1" t="s">
        <v>2490</v>
      </c>
      <c r="AC347" s="1" t="s">
        <v>2567</v>
      </c>
      <c r="AD347" s="1" t="s">
        <v>2510</v>
      </c>
      <c r="AE347" s="2">
        <v>43965</v>
      </c>
      <c r="AF347" s="1" t="s">
        <v>2484</v>
      </c>
    </row>
    <row r="348" spans="1:32" x14ac:dyDescent="0.35">
      <c r="A348" t="str">
        <f>Tableau13[[#This Row],[Document d''achat]]&amp;Tableau13[[#This Row],[Poste]]</f>
        <v>450067413010</v>
      </c>
      <c r="B348" s="1" t="s">
        <v>2468</v>
      </c>
      <c r="C348" s="1" t="s">
        <v>97</v>
      </c>
      <c r="D348" s="1" t="s">
        <v>1366</v>
      </c>
      <c r="E348" s="1" t="s">
        <v>2488</v>
      </c>
      <c r="F348" s="1" t="s">
        <v>51</v>
      </c>
      <c r="G348" s="1" t="s">
        <v>1282</v>
      </c>
      <c r="H348" s="1" t="s">
        <v>2962</v>
      </c>
      <c r="I348" s="1" t="s">
        <v>2966</v>
      </c>
      <c r="J348" s="1" t="s">
        <v>2548</v>
      </c>
      <c r="K348" s="1" t="s">
        <v>2474</v>
      </c>
      <c r="L348" s="1" t="s">
        <v>103</v>
      </c>
      <c r="M348" s="1" t="s">
        <v>1284</v>
      </c>
      <c r="N348" s="1" t="s">
        <v>88</v>
      </c>
      <c r="O348" s="1" t="s">
        <v>2407</v>
      </c>
      <c r="P348" s="1" t="s">
        <v>2407</v>
      </c>
      <c r="Q348" s="223">
        <v>1</v>
      </c>
      <c r="R348" s="3">
        <v>941964.67</v>
      </c>
      <c r="S348" s="3">
        <v>941964.67</v>
      </c>
      <c r="T348" s="3">
        <v>941964.67</v>
      </c>
      <c r="U348" s="2">
        <v>43964</v>
      </c>
      <c r="V348" s="1" t="s">
        <v>2542</v>
      </c>
      <c r="W348" s="2">
        <v>44926</v>
      </c>
      <c r="X348" s="1" t="s">
        <v>2407</v>
      </c>
      <c r="Y348" s="1" t="s">
        <v>2407</v>
      </c>
      <c r="Z348" s="1" t="s">
        <v>2480</v>
      </c>
      <c r="AA348" s="1" t="s">
        <v>2489</v>
      </c>
      <c r="AB348" s="1" t="s">
        <v>2490</v>
      </c>
      <c r="AC348" s="1" t="s">
        <v>2567</v>
      </c>
      <c r="AD348" s="1" t="s">
        <v>2510</v>
      </c>
      <c r="AE348" s="2">
        <v>43994</v>
      </c>
      <c r="AF348" s="1" t="s">
        <v>2504</v>
      </c>
    </row>
    <row r="349" spans="1:32" x14ac:dyDescent="0.35">
      <c r="A349" t="str">
        <f>Tableau13[[#This Row],[Document d''achat]]&amp;Tableau13[[#This Row],[Poste]]</f>
        <v>450067414510</v>
      </c>
      <c r="B349" s="1" t="s">
        <v>2522</v>
      </c>
      <c r="C349" s="1" t="s">
        <v>97</v>
      </c>
      <c r="D349" s="1" t="s">
        <v>1384</v>
      </c>
      <c r="E349" s="1" t="s">
        <v>2488</v>
      </c>
      <c r="F349" s="1" t="s">
        <v>51</v>
      </c>
      <c r="G349" s="1" t="s">
        <v>1383</v>
      </c>
      <c r="H349" s="1" t="s">
        <v>2990</v>
      </c>
      <c r="I349" s="1" t="s">
        <v>2991</v>
      </c>
      <c r="J349" s="1" t="s">
        <v>2524</v>
      </c>
      <c r="K349" s="1" t="s">
        <v>2474</v>
      </c>
      <c r="L349" s="1" t="s">
        <v>51</v>
      </c>
      <c r="M349" s="1" t="s">
        <v>1385</v>
      </c>
      <c r="N349" s="1" t="s">
        <v>88</v>
      </c>
      <c r="O349" s="1" t="s">
        <v>2407</v>
      </c>
      <c r="P349" s="1" t="s">
        <v>2407</v>
      </c>
      <c r="Q349" s="223">
        <v>1</v>
      </c>
      <c r="R349" s="3">
        <v>1000</v>
      </c>
      <c r="S349" s="3">
        <v>1000</v>
      </c>
      <c r="T349" s="3">
        <v>1000</v>
      </c>
      <c r="U349" s="2">
        <v>43964</v>
      </c>
      <c r="V349" s="1" t="s">
        <v>2477</v>
      </c>
      <c r="W349" s="2">
        <v>44926</v>
      </c>
      <c r="X349" s="1" t="s">
        <v>2407</v>
      </c>
      <c r="Y349" s="1" t="s">
        <v>2407</v>
      </c>
      <c r="Z349" s="1" t="s">
        <v>2507</v>
      </c>
      <c r="AA349" s="1" t="s">
        <v>2489</v>
      </c>
      <c r="AB349" s="1" t="s">
        <v>2490</v>
      </c>
      <c r="AC349" s="1" t="s">
        <v>2992</v>
      </c>
      <c r="AD349" s="1" t="s">
        <v>2510</v>
      </c>
      <c r="AE349" s="2">
        <v>43966</v>
      </c>
      <c r="AF349" s="1" t="s">
        <v>2484</v>
      </c>
    </row>
    <row r="350" spans="1:32" x14ac:dyDescent="0.35">
      <c r="A350" t="str">
        <f>Tableau13[[#This Row],[Document d''achat]]&amp;Tableau13[[#This Row],[Poste]]</f>
        <v>450067418310</v>
      </c>
      <c r="B350" s="1" t="s">
        <v>2468</v>
      </c>
      <c r="C350" s="1" t="s">
        <v>97</v>
      </c>
      <c r="D350" s="1" t="s">
        <v>1392</v>
      </c>
      <c r="E350" s="1" t="s">
        <v>2488</v>
      </c>
      <c r="F350" s="1" t="s">
        <v>51</v>
      </c>
      <c r="G350" s="1" t="s">
        <v>678</v>
      </c>
      <c r="H350" s="1" t="s">
        <v>2739</v>
      </c>
      <c r="I350" s="1" t="s">
        <v>2993</v>
      </c>
      <c r="J350" s="1" t="s">
        <v>2590</v>
      </c>
      <c r="K350" s="1" t="s">
        <v>2474</v>
      </c>
      <c r="L350" s="1" t="s">
        <v>103</v>
      </c>
      <c r="M350" s="1" t="s">
        <v>1393</v>
      </c>
      <c r="N350" s="1" t="s">
        <v>88</v>
      </c>
      <c r="O350" s="1" t="s">
        <v>2407</v>
      </c>
      <c r="P350" s="1" t="s">
        <v>2407</v>
      </c>
      <c r="Q350" s="223">
        <v>1</v>
      </c>
      <c r="R350" s="3">
        <v>89642.55</v>
      </c>
      <c r="S350" s="3">
        <v>89642.55</v>
      </c>
      <c r="T350" s="3">
        <v>89642.55</v>
      </c>
      <c r="U350" s="2">
        <v>43965</v>
      </c>
      <c r="V350" s="1" t="s">
        <v>2500</v>
      </c>
      <c r="W350" s="2">
        <v>44926</v>
      </c>
      <c r="X350" s="1" t="s">
        <v>2407</v>
      </c>
      <c r="Y350" s="1" t="s">
        <v>2407</v>
      </c>
      <c r="Z350" s="1" t="s">
        <v>2480</v>
      </c>
      <c r="AA350" s="1" t="s">
        <v>2489</v>
      </c>
      <c r="AB350" s="1" t="s">
        <v>2490</v>
      </c>
      <c r="AC350" s="1" t="s">
        <v>2567</v>
      </c>
      <c r="AD350" s="1" t="s">
        <v>2510</v>
      </c>
      <c r="AE350" s="2">
        <v>43976</v>
      </c>
      <c r="AF350" s="1" t="s">
        <v>2582</v>
      </c>
    </row>
    <row r="351" spans="1:32" x14ac:dyDescent="0.35">
      <c r="A351" t="str">
        <f>Tableau13[[#This Row],[Document d''achat]]&amp;Tableau13[[#This Row],[Poste]]</f>
        <v>450067419010</v>
      </c>
      <c r="B351" s="1" t="s">
        <v>2468</v>
      </c>
      <c r="C351" s="1" t="s">
        <v>97</v>
      </c>
      <c r="D351" s="1" t="s">
        <v>1395</v>
      </c>
      <c r="E351" s="1" t="s">
        <v>2488</v>
      </c>
      <c r="F351" s="1" t="s">
        <v>51</v>
      </c>
      <c r="G351" s="1" t="s">
        <v>1318</v>
      </c>
      <c r="H351" s="1" t="s">
        <v>2957</v>
      </c>
      <c r="I351" s="1" t="s">
        <v>2994</v>
      </c>
      <c r="J351" s="1" t="s">
        <v>2590</v>
      </c>
      <c r="K351" s="1" t="s">
        <v>2474</v>
      </c>
      <c r="L351" s="1" t="s">
        <v>103</v>
      </c>
      <c r="M351" s="1" t="s">
        <v>1396</v>
      </c>
      <c r="N351" s="1" t="s">
        <v>88</v>
      </c>
      <c r="O351" s="1" t="s">
        <v>2407</v>
      </c>
      <c r="P351" s="1" t="s">
        <v>2407</v>
      </c>
      <c r="Q351" s="223">
        <v>1</v>
      </c>
      <c r="R351" s="3">
        <v>414000</v>
      </c>
      <c r="S351" s="3">
        <v>414000</v>
      </c>
      <c r="T351" s="3">
        <v>500940</v>
      </c>
      <c r="U351" s="2">
        <v>43965</v>
      </c>
      <c r="V351" s="1" t="s">
        <v>2500</v>
      </c>
      <c r="W351" s="2">
        <v>44926</v>
      </c>
      <c r="X351" s="1" t="s">
        <v>2407</v>
      </c>
      <c r="Y351" s="1" t="s">
        <v>2407</v>
      </c>
      <c r="Z351" s="1" t="s">
        <v>2480</v>
      </c>
      <c r="AA351" s="1" t="s">
        <v>2489</v>
      </c>
      <c r="AB351" s="1" t="s">
        <v>2490</v>
      </c>
      <c r="AC351" s="1" t="s">
        <v>2567</v>
      </c>
      <c r="AD351" s="1" t="s">
        <v>2510</v>
      </c>
      <c r="AE351" s="2">
        <v>43966</v>
      </c>
      <c r="AF351" s="1" t="s">
        <v>2504</v>
      </c>
    </row>
    <row r="352" spans="1:32" x14ac:dyDescent="0.35">
      <c r="A352" t="str">
        <f>Tableau13[[#This Row],[Document d''achat]]&amp;Tableau13[[#This Row],[Poste]]</f>
        <v>450067419810</v>
      </c>
      <c r="B352" s="1" t="s">
        <v>2522</v>
      </c>
      <c r="C352" s="1" t="s">
        <v>60</v>
      </c>
      <c r="D352" s="1" t="s">
        <v>1401</v>
      </c>
      <c r="E352" s="1" t="s">
        <v>2488</v>
      </c>
      <c r="F352" s="1" t="s">
        <v>51</v>
      </c>
      <c r="G352" s="1" t="s">
        <v>1400</v>
      </c>
      <c r="H352" s="1" t="s">
        <v>2840</v>
      </c>
      <c r="I352" s="1" t="s">
        <v>2995</v>
      </c>
      <c r="J352" s="1" t="s">
        <v>2548</v>
      </c>
      <c r="K352" s="1" t="s">
        <v>2474</v>
      </c>
      <c r="L352" s="1" t="s">
        <v>103</v>
      </c>
      <c r="M352" s="1" t="s">
        <v>1402</v>
      </c>
      <c r="N352" s="1" t="s">
        <v>88</v>
      </c>
      <c r="O352" s="1" t="s">
        <v>2407</v>
      </c>
      <c r="P352" s="1" t="s">
        <v>2407</v>
      </c>
      <c r="Q352" s="223">
        <v>1</v>
      </c>
      <c r="R352" s="3">
        <v>48471.6</v>
      </c>
      <c r="S352" s="3">
        <v>48471.6</v>
      </c>
      <c r="T352" s="3">
        <v>48471.6</v>
      </c>
      <c r="U352" s="2">
        <v>43965</v>
      </c>
      <c r="V352" s="1" t="s">
        <v>2550</v>
      </c>
      <c r="W352" s="2">
        <v>44926</v>
      </c>
      <c r="X352" s="1" t="s">
        <v>2407</v>
      </c>
      <c r="Y352" s="1" t="s">
        <v>2407</v>
      </c>
      <c r="Z352" s="1" t="s">
        <v>2493</v>
      </c>
      <c r="AA352" s="1" t="s">
        <v>2634</v>
      </c>
      <c r="AB352" s="1" t="s">
        <v>2490</v>
      </c>
      <c r="AC352" s="1" t="s">
        <v>2996</v>
      </c>
      <c r="AD352" s="1" t="s">
        <v>2483</v>
      </c>
      <c r="AE352" s="2">
        <v>44041</v>
      </c>
      <c r="AF352" s="1" t="s">
        <v>2504</v>
      </c>
    </row>
    <row r="353" spans="1:32" x14ac:dyDescent="0.35">
      <c r="A353" t="str">
        <f>Tableau13[[#This Row],[Document d''achat]]&amp;Tableau13[[#This Row],[Poste]]</f>
        <v>450067420710</v>
      </c>
      <c r="B353" s="1" t="s">
        <v>2522</v>
      </c>
      <c r="C353" s="1" t="s">
        <v>60</v>
      </c>
      <c r="D353" s="1" t="s">
        <v>1404</v>
      </c>
      <c r="E353" s="1" t="s">
        <v>2488</v>
      </c>
      <c r="F353" s="1" t="s">
        <v>51</v>
      </c>
      <c r="G353" s="1" t="s">
        <v>1400</v>
      </c>
      <c r="H353" s="1" t="s">
        <v>2840</v>
      </c>
      <c r="I353" s="1" t="s">
        <v>2997</v>
      </c>
      <c r="J353" s="1" t="s">
        <v>2548</v>
      </c>
      <c r="K353" s="1" t="s">
        <v>2474</v>
      </c>
      <c r="L353" s="1" t="s">
        <v>103</v>
      </c>
      <c r="M353" s="1" t="s">
        <v>1405</v>
      </c>
      <c r="N353" s="1" t="s">
        <v>88</v>
      </c>
      <c r="O353" s="1" t="s">
        <v>2407</v>
      </c>
      <c r="P353" s="1" t="s">
        <v>2407</v>
      </c>
      <c r="Q353" s="223">
        <v>1</v>
      </c>
      <c r="R353" s="3">
        <v>57549.5</v>
      </c>
      <c r="S353" s="3">
        <v>57549.5</v>
      </c>
      <c r="T353" s="3">
        <v>57549.5</v>
      </c>
      <c r="U353" s="2">
        <v>43965</v>
      </c>
      <c r="V353" s="1" t="s">
        <v>2550</v>
      </c>
      <c r="W353" s="2">
        <v>44926</v>
      </c>
      <c r="X353" s="1" t="s">
        <v>2407</v>
      </c>
      <c r="Y353" s="1" t="s">
        <v>2407</v>
      </c>
      <c r="Z353" s="1" t="s">
        <v>2493</v>
      </c>
      <c r="AA353" s="1" t="s">
        <v>2634</v>
      </c>
      <c r="AB353" s="1" t="s">
        <v>2490</v>
      </c>
      <c r="AC353" s="1" t="s">
        <v>2996</v>
      </c>
      <c r="AD353" s="1" t="s">
        <v>2483</v>
      </c>
      <c r="AE353" s="2">
        <v>44041</v>
      </c>
      <c r="AF353" s="1" t="s">
        <v>2504</v>
      </c>
    </row>
    <row r="354" spans="1:32" x14ac:dyDescent="0.35">
      <c r="A354" t="str">
        <f>Tableau13[[#This Row],[Document d''achat]]&amp;Tableau13[[#This Row],[Poste]]</f>
        <v>450067445410</v>
      </c>
      <c r="B354" s="1" t="s">
        <v>2468</v>
      </c>
      <c r="C354" s="1" t="s">
        <v>97</v>
      </c>
      <c r="D354" s="1" t="s">
        <v>1409</v>
      </c>
      <c r="E354" s="1" t="s">
        <v>2488</v>
      </c>
      <c r="F354" s="1" t="s">
        <v>51</v>
      </c>
      <c r="G354" s="1" t="s">
        <v>1140</v>
      </c>
      <c r="H354" s="1" t="s">
        <v>2906</v>
      </c>
      <c r="I354" s="1" t="s">
        <v>2998</v>
      </c>
      <c r="J354" s="1" t="s">
        <v>2590</v>
      </c>
      <c r="K354" s="1" t="s">
        <v>2474</v>
      </c>
      <c r="L354" s="1" t="s">
        <v>103</v>
      </c>
      <c r="M354" s="1" t="s">
        <v>1410</v>
      </c>
      <c r="N354" s="1" t="s">
        <v>88</v>
      </c>
      <c r="O354" s="1" t="s">
        <v>2407</v>
      </c>
      <c r="P354" s="1" t="s">
        <v>2407</v>
      </c>
      <c r="Q354" s="223">
        <v>1</v>
      </c>
      <c r="R354" s="3">
        <v>90902</v>
      </c>
      <c r="S354" s="3">
        <v>90902</v>
      </c>
      <c r="T354" s="3">
        <v>96356.12</v>
      </c>
      <c r="U354" s="2">
        <v>43966</v>
      </c>
      <c r="V354" s="1" t="s">
        <v>2500</v>
      </c>
      <c r="W354" s="2">
        <v>44926</v>
      </c>
      <c r="X354" s="1" t="s">
        <v>2407</v>
      </c>
      <c r="Y354" s="1" t="s">
        <v>2407</v>
      </c>
      <c r="Z354" s="1" t="s">
        <v>2480</v>
      </c>
      <c r="AA354" s="1" t="s">
        <v>2489</v>
      </c>
      <c r="AB354" s="1" t="s">
        <v>2490</v>
      </c>
      <c r="AC354" s="1" t="s">
        <v>2567</v>
      </c>
      <c r="AD354" s="1" t="s">
        <v>2510</v>
      </c>
      <c r="AE354" s="2">
        <v>43994</v>
      </c>
      <c r="AF354" s="1" t="s">
        <v>2504</v>
      </c>
    </row>
    <row r="355" spans="1:32" x14ac:dyDescent="0.35">
      <c r="A355" t="str">
        <f>Tableau13[[#This Row],[Document d''achat]]&amp;Tableau13[[#This Row],[Poste]]</f>
        <v>450067456810</v>
      </c>
      <c r="B355" s="1" t="s">
        <v>2468</v>
      </c>
      <c r="C355" s="1" t="s">
        <v>97</v>
      </c>
      <c r="D355" s="1" t="s">
        <v>1436</v>
      </c>
      <c r="E355" s="1" t="s">
        <v>2488</v>
      </c>
      <c r="F355" s="1" t="s">
        <v>51</v>
      </c>
      <c r="G355" s="1" t="s">
        <v>1435</v>
      </c>
      <c r="H355" s="1" t="s">
        <v>2999</v>
      </c>
      <c r="I355" s="1" t="s">
        <v>3000</v>
      </c>
      <c r="J355" s="1" t="s">
        <v>2473</v>
      </c>
      <c r="K355" s="1" t="s">
        <v>2474</v>
      </c>
      <c r="L355" s="1" t="s">
        <v>51</v>
      </c>
      <c r="M355" s="1" t="s">
        <v>1437</v>
      </c>
      <c r="N355" s="1" t="s">
        <v>88</v>
      </c>
      <c r="O355" s="1" t="s">
        <v>2407</v>
      </c>
      <c r="P355" s="1" t="s">
        <v>2407</v>
      </c>
      <c r="Q355" s="223">
        <v>1</v>
      </c>
      <c r="R355" s="3">
        <v>4040.19</v>
      </c>
      <c r="S355" s="3">
        <v>4040.19</v>
      </c>
      <c r="T355" s="3">
        <v>4040.19</v>
      </c>
      <c r="U355" s="2">
        <v>43969</v>
      </c>
      <c r="V355" s="1" t="s">
        <v>2500</v>
      </c>
      <c r="W355" s="2">
        <v>44926</v>
      </c>
      <c r="X355" s="1" t="s">
        <v>2407</v>
      </c>
      <c r="Y355" s="1" t="s">
        <v>2407</v>
      </c>
      <c r="Z355" s="1" t="s">
        <v>2480</v>
      </c>
      <c r="AA355" s="1" t="s">
        <v>2489</v>
      </c>
      <c r="AB355" s="1" t="s">
        <v>2490</v>
      </c>
      <c r="AC355" s="1" t="s">
        <v>2567</v>
      </c>
      <c r="AD355" s="1" t="s">
        <v>2510</v>
      </c>
      <c r="AE355" s="2">
        <v>43970</v>
      </c>
      <c r="AF355" s="1" t="s">
        <v>2484</v>
      </c>
    </row>
    <row r="356" spans="1:32" x14ac:dyDescent="0.35">
      <c r="A356" t="str">
        <f>Tableau13[[#This Row],[Document d''achat]]&amp;Tableau13[[#This Row],[Poste]]</f>
        <v>450067460210</v>
      </c>
      <c r="B356" s="1" t="s">
        <v>2468</v>
      </c>
      <c r="C356" s="1" t="s">
        <v>60</v>
      </c>
      <c r="D356" s="1" t="s">
        <v>1445</v>
      </c>
      <c r="E356" s="1" t="s">
        <v>2476</v>
      </c>
      <c r="F356" s="1" t="s">
        <v>2470</v>
      </c>
      <c r="G356" s="1" t="s">
        <v>263</v>
      </c>
      <c r="H356" s="1" t="s">
        <v>2557</v>
      </c>
      <c r="I356" s="1" t="s">
        <v>3001</v>
      </c>
      <c r="J356" s="1" t="s">
        <v>2473</v>
      </c>
      <c r="K356" s="1" t="s">
        <v>2474</v>
      </c>
      <c r="L356" s="1" t="s">
        <v>51</v>
      </c>
      <c r="M356" s="1" t="s">
        <v>1446</v>
      </c>
      <c r="N356" s="1" t="s">
        <v>88</v>
      </c>
      <c r="O356" s="1" t="s">
        <v>2549</v>
      </c>
      <c r="P356" s="1" t="s">
        <v>2407</v>
      </c>
      <c r="Q356" s="223">
        <v>1</v>
      </c>
      <c r="R356" s="3">
        <v>846.4</v>
      </c>
      <c r="S356" s="3">
        <v>846.4</v>
      </c>
      <c r="T356" s="3">
        <v>846.4</v>
      </c>
      <c r="U356" s="2">
        <v>43969</v>
      </c>
      <c r="V356" s="1" t="s">
        <v>2550</v>
      </c>
      <c r="W356" s="2">
        <v>44926</v>
      </c>
      <c r="X356" s="1" t="s">
        <v>2478</v>
      </c>
      <c r="Y356" s="1" t="s">
        <v>2407</v>
      </c>
      <c r="Z356" s="1" t="s">
        <v>2493</v>
      </c>
      <c r="AA356" s="1" t="s">
        <v>2551</v>
      </c>
      <c r="AB356" s="1" t="s">
        <v>2490</v>
      </c>
      <c r="AC356" s="1" t="s">
        <v>2552</v>
      </c>
      <c r="AD356" s="1" t="s">
        <v>2483</v>
      </c>
      <c r="AE356" s="2">
        <v>43970</v>
      </c>
      <c r="AF356" s="1" t="s">
        <v>2484</v>
      </c>
    </row>
    <row r="357" spans="1:32" x14ac:dyDescent="0.35">
      <c r="A357" t="str">
        <f>Tableau13[[#This Row],[Document d''achat]]&amp;Tableau13[[#This Row],[Poste]]</f>
        <v>450067461310</v>
      </c>
      <c r="B357" s="1" t="s">
        <v>2468</v>
      </c>
      <c r="C357" s="1" t="s">
        <v>97</v>
      </c>
      <c r="D357" s="1" t="s">
        <v>1423</v>
      </c>
      <c r="E357" s="1" t="s">
        <v>2488</v>
      </c>
      <c r="F357" s="1" t="s">
        <v>51</v>
      </c>
      <c r="G357" s="1" t="s">
        <v>1293</v>
      </c>
      <c r="H357" s="1" t="s">
        <v>2951</v>
      </c>
      <c r="I357" s="1" t="s">
        <v>3002</v>
      </c>
      <c r="J357" s="1" t="s">
        <v>2590</v>
      </c>
      <c r="K357" s="1" t="s">
        <v>2474</v>
      </c>
      <c r="L357" s="1" t="s">
        <v>103</v>
      </c>
      <c r="M357" s="1" t="s">
        <v>1424</v>
      </c>
      <c r="N357" s="1" t="s">
        <v>88</v>
      </c>
      <c r="O357" s="1" t="s">
        <v>2407</v>
      </c>
      <c r="P357" s="1" t="s">
        <v>2407</v>
      </c>
      <c r="Q357" s="223">
        <v>1</v>
      </c>
      <c r="R357" s="3">
        <v>147620</v>
      </c>
      <c r="S357" s="3">
        <v>147620</v>
      </c>
      <c r="T357" s="3">
        <v>147620</v>
      </c>
      <c r="U357" s="2">
        <v>43969</v>
      </c>
      <c r="V357" s="1" t="s">
        <v>2500</v>
      </c>
      <c r="W357" s="2">
        <v>44926</v>
      </c>
      <c r="X357" s="1" t="s">
        <v>2407</v>
      </c>
      <c r="Y357" s="1" t="s">
        <v>2407</v>
      </c>
      <c r="Z357" s="1" t="s">
        <v>2480</v>
      </c>
      <c r="AA357" s="1" t="s">
        <v>2489</v>
      </c>
      <c r="AB357" s="1" t="s">
        <v>2490</v>
      </c>
      <c r="AC357" s="1" t="s">
        <v>2567</v>
      </c>
      <c r="AD357" s="1" t="s">
        <v>2510</v>
      </c>
      <c r="AE357" s="2">
        <v>43971</v>
      </c>
      <c r="AF357" s="1" t="s">
        <v>2582</v>
      </c>
    </row>
    <row r="358" spans="1:32" x14ac:dyDescent="0.35">
      <c r="A358" t="str">
        <f>Tableau13[[#This Row],[Document d''achat]]&amp;Tableau13[[#This Row],[Poste]]</f>
        <v>450067462010</v>
      </c>
      <c r="B358" s="1" t="s">
        <v>2468</v>
      </c>
      <c r="C358" s="1" t="s">
        <v>97</v>
      </c>
      <c r="D358" s="1" t="s">
        <v>1414</v>
      </c>
      <c r="E358" s="1" t="s">
        <v>2488</v>
      </c>
      <c r="F358" s="1" t="s">
        <v>51</v>
      </c>
      <c r="G358" s="1" t="s">
        <v>1413</v>
      </c>
      <c r="H358" s="1" t="s">
        <v>3003</v>
      </c>
      <c r="I358" s="1" t="s">
        <v>3004</v>
      </c>
      <c r="J358" s="1" t="s">
        <v>2473</v>
      </c>
      <c r="K358" s="1" t="s">
        <v>2474</v>
      </c>
      <c r="L358" s="1" t="s">
        <v>51</v>
      </c>
      <c r="M358" s="1" t="s">
        <v>1415</v>
      </c>
      <c r="N358" s="1" t="s">
        <v>88</v>
      </c>
      <c r="O358" s="1" t="s">
        <v>2407</v>
      </c>
      <c r="P358" s="1" t="s">
        <v>2407</v>
      </c>
      <c r="Q358" s="223">
        <v>1</v>
      </c>
      <c r="R358" s="3">
        <v>3193.58</v>
      </c>
      <c r="S358" s="3">
        <v>3193.58</v>
      </c>
      <c r="T358" s="3">
        <v>3193.58</v>
      </c>
      <c r="U358" s="2">
        <v>43969</v>
      </c>
      <c r="V358" s="1" t="s">
        <v>2500</v>
      </c>
      <c r="W358" s="2">
        <v>44926</v>
      </c>
      <c r="X358" s="1" t="s">
        <v>2407</v>
      </c>
      <c r="Y358" s="1" t="s">
        <v>2407</v>
      </c>
      <c r="Z358" s="1" t="s">
        <v>2480</v>
      </c>
      <c r="AA358" s="1" t="s">
        <v>2489</v>
      </c>
      <c r="AB358" s="1" t="s">
        <v>2490</v>
      </c>
      <c r="AC358" s="1" t="s">
        <v>2567</v>
      </c>
      <c r="AD358" s="1" t="s">
        <v>2510</v>
      </c>
      <c r="AE358" s="2">
        <v>43970</v>
      </c>
      <c r="AF358" s="1" t="s">
        <v>2484</v>
      </c>
    </row>
    <row r="359" spans="1:32" x14ac:dyDescent="0.35">
      <c r="A359" t="str">
        <f>Tableau13[[#This Row],[Document d''achat]]&amp;Tableau13[[#This Row],[Poste]]</f>
        <v>450067462210</v>
      </c>
      <c r="B359" s="1" t="s">
        <v>2468</v>
      </c>
      <c r="C359" s="1" t="s">
        <v>97</v>
      </c>
      <c r="D359" s="1" t="s">
        <v>1443</v>
      </c>
      <c r="E359" s="1" t="s">
        <v>2488</v>
      </c>
      <c r="F359" s="1" t="s">
        <v>51</v>
      </c>
      <c r="G359" s="1" t="s">
        <v>1442</v>
      </c>
      <c r="H359" s="1" t="s">
        <v>3005</v>
      </c>
      <c r="I359" s="1" t="s">
        <v>3006</v>
      </c>
      <c r="J359" s="1" t="s">
        <v>2590</v>
      </c>
      <c r="K359" s="1" t="s">
        <v>2474</v>
      </c>
      <c r="L359" s="1" t="s">
        <v>103</v>
      </c>
      <c r="M359" s="1" t="s">
        <v>1444</v>
      </c>
      <c r="N359" s="1" t="s">
        <v>88</v>
      </c>
      <c r="O359" s="1" t="s">
        <v>2407</v>
      </c>
      <c r="P359" s="1" t="s">
        <v>2407</v>
      </c>
      <c r="Q359" s="223">
        <v>1</v>
      </c>
      <c r="R359" s="3">
        <v>37322.21</v>
      </c>
      <c r="S359" s="3">
        <v>37322.21</v>
      </c>
      <c r="T359" s="3">
        <v>37322.21</v>
      </c>
      <c r="U359" s="2">
        <v>43969</v>
      </c>
      <c r="V359" s="1" t="s">
        <v>2500</v>
      </c>
      <c r="W359" s="2">
        <v>44926</v>
      </c>
      <c r="X359" s="1" t="s">
        <v>2407</v>
      </c>
      <c r="Y359" s="1" t="s">
        <v>2407</v>
      </c>
      <c r="Z359" s="1" t="s">
        <v>2480</v>
      </c>
      <c r="AA359" s="1" t="s">
        <v>2489</v>
      </c>
      <c r="AB359" s="1" t="s">
        <v>2490</v>
      </c>
      <c r="AC359" s="1" t="s">
        <v>2567</v>
      </c>
      <c r="AD359" s="1" t="s">
        <v>2510</v>
      </c>
      <c r="AE359" s="2">
        <v>43971</v>
      </c>
      <c r="AF359" s="1" t="s">
        <v>2582</v>
      </c>
    </row>
    <row r="360" spans="1:32" x14ac:dyDescent="0.35">
      <c r="A360" t="str">
        <f>Tableau13[[#This Row],[Document d''achat]]&amp;Tableau13[[#This Row],[Poste]]</f>
        <v>450067462610</v>
      </c>
      <c r="B360" s="1" t="s">
        <v>2468</v>
      </c>
      <c r="C360" s="1" t="s">
        <v>97</v>
      </c>
      <c r="D360" s="1" t="s">
        <v>1451</v>
      </c>
      <c r="E360" s="1" t="s">
        <v>2488</v>
      </c>
      <c r="F360" s="1" t="s">
        <v>51</v>
      </c>
      <c r="G360" s="1" t="s">
        <v>1450</v>
      </c>
      <c r="H360" s="1" t="s">
        <v>3007</v>
      </c>
      <c r="I360" s="1" t="s">
        <v>3008</v>
      </c>
      <c r="J360" s="1" t="s">
        <v>2473</v>
      </c>
      <c r="K360" s="1" t="s">
        <v>2474</v>
      </c>
      <c r="L360" s="1" t="s">
        <v>103</v>
      </c>
      <c r="M360" s="1" t="s">
        <v>1452</v>
      </c>
      <c r="N360" s="1" t="s">
        <v>88</v>
      </c>
      <c r="O360" s="1" t="s">
        <v>2407</v>
      </c>
      <c r="P360" s="1" t="s">
        <v>2407</v>
      </c>
      <c r="Q360" s="223">
        <v>1</v>
      </c>
      <c r="R360" s="3">
        <v>8470</v>
      </c>
      <c r="S360" s="3">
        <v>8470</v>
      </c>
      <c r="T360" s="3">
        <v>8470</v>
      </c>
      <c r="U360" s="2">
        <v>43969</v>
      </c>
      <c r="V360" s="1" t="s">
        <v>2500</v>
      </c>
      <c r="W360" s="2">
        <v>44926</v>
      </c>
      <c r="X360" s="1" t="s">
        <v>2407</v>
      </c>
      <c r="Y360" s="1" t="s">
        <v>2407</v>
      </c>
      <c r="Z360" s="1" t="s">
        <v>2480</v>
      </c>
      <c r="AA360" s="1" t="s">
        <v>2489</v>
      </c>
      <c r="AB360" s="1" t="s">
        <v>2490</v>
      </c>
      <c r="AC360" s="1" t="s">
        <v>2567</v>
      </c>
      <c r="AD360" s="1" t="s">
        <v>2510</v>
      </c>
      <c r="AE360" s="2">
        <v>43971</v>
      </c>
      <c r="AF360" s="1" t="s">
        <v>2582</v>
      </c>
    </row>
    <row r="361" spans="1:32" x14ac:dyDescent="0.35">
      <c r="A361" t="str">
        <f>Tableau13[[#This Row],[Document d''achat]]&amp;Tableau13[[#This Row],[Poste]]</f>
        <v>450067462910</v>
      </c>
      <c r="B361" s="1" t="s">
        <v>2468</v>
      </c>
      <c r="C361" s="1" t="s">
        <v>97</v>
      </c>
      <c r="D361" s="1" t="s">
        <v>2281</v>
      </c>
      <c r="E361" s="1" t="s">
        <v>2488</v>
      </c>
      <c r="F361" s="1" t="s">
        <v>51</v>
      </c>
      <c r="G361" s="1" t="s">
        <v>2280</v>
      </c>
      <c r="H361" s="1" t="s">
        <v>3009</v>
      </c>
      <c r="I361" s="1" t="s">
        <v>3010</v>
      </c>
      <c r="J361" s="1" t="s">
        <v>2580</v>
      </c>
      <c r="K361" s="1" t="s">
        <v>2474</v>
      </c>
      <c r="L361" s="1" t="s">
        <v>103</v>
      </c>
      <c r="M361" s="1" t="s">
        <v>2282</v>
      </c>
      <c r="N361" s="1" t="s">
        <v>88</v>
      </c>
      <c r="O361" s="1" t="s">
        <v>2407</v>
      </c>
      <c r="P361" s="1" t="s">
        <v>2407</v>
      </c>
      <c r="Q361" s="223">
        <v>1</v>
      </c>
      <c r="R361" s="3">
        <v>312774</v>
      </c>
      <c r="S361" s="3">
        <v>312774</v>
      </c>
      <c r="T361" s="3">
        <v>331540.44</v>
      </c>
      <c r="U361" s="2">
        <v>43969</v>
      </c>
      <c r="V361" s="1" t="s">
        <v>2500</v>
      </c>
      <c r="W361" s="2">
        <v>44926</v>
      </c>
      <c r="X361" s="1" t="s">
        <v>2407</v>
      </c>
      <c r="Y361" s="1" t="s">
        <v>2407</v>
      </c>
      <c r="Z361" s="1" t="s">
        <v>2480</v>
      </c>
      <c r="AA361" s="1" t="s">
        <v>2489</v>
      </c>
      <c r="AB361" s="1" t="s">
        <v>2490</v>
      </c>
      <c r="AC361" s="1" t="s">
        <v>2567</v>
      </c>
      <c r="AD361" s="1" t="s">
        <v>2510</v>
      </c>
      <c r="AE361" s="2">
        <v>44160</v>
      </c>
      <c r="AF361" s="1" t="s">
        <v>2504</v>
      </c>
    </row>
    <row r="362" spans="1:32" x14ac:dyDescent="0.35">
      <c r="A362" t="str">
        <f>Tableau13[[#This Row],[Document d''achat]]&amp;Tableau13[[#This Row],[Poste]]</f>
        <v>450067463010</v>
      </c>
      <c r="B362" s="1" t="s">
        <v>2468</v>
      </c>
      <c r="C362" s="1" t="s">
        <v>97</v>
      </c>
      <c r="D362" s="1" t="s">
        <v>1426</v>
      </c>
      <c r="E362" s="1" t="s">
        <v>2488</v>
      </c>
      <c r="F362" s="1" t="s">
        <v>51</v>
      </c>
      <c r="G362" s="1" t="s">
        <v>401</v>
      </c>
      <c r="H362" s="1" t="s">
        <v>2658</v>
      </c>
      <c r="I362" s="1" t="s">
        <v>3011</v>
      </c>
      <c r="J362" s="1" t="s">
        <v>2590</v>
      </c>
      <c r="K362" s="1" t="s">
        <v>2474</v>
      </c>
      <c r="L362" s="1" t="s">
        <v>103</v>
      </c>
      <c r="M362" s="1" t="s">
        <v>1427</v>
      </c>
      <c r="N362" s="1" t="s">
        <v>88</v>
      </c>
      <c r="O362" s="1" t="s">
        <v>2407</v>
      </c>
      <c r="P362" s="1" t="s">
        <v>2407</v>
      </c>
      <c r="Q362" s="223">
        <v>1</v>
      </c>
      <c r="R362" s="3">
        <v>88935</v>
      </c>
      <c r="S362" s="3">
        <v>88935</v>
      </c>
      <c r="T362" s="3">
        <v>88935</v>
      </c>
      <c r="U362" s="2">
        <v>43969</v>
      </c>
      <c r="V362" s="1" t="s">
        <v>2500</v>
      </c>
      <c r="W362" s="2">
        <v>44926</v>
      </c>
      <c r="X362" s="1" t="s">
        <v>2407</v>
      </c>
      <c r="Y362" s="1" t="s">
        <v>2407</v>
      </c>
      <c r="Z362" s="1" t="s">
        <v>2480</v>
      </c>
      <c r="AA362" s="1" t="s">
        <v>2489</v>
      </c>
      <c r="AB362" s="1" t="s">
        <v>2490</v>
      </c>
      <c r="AC362" s="1" t="s">
        <v>2567</v>
      </c>
      <c r="AD362" s="1" t="s">
        <v>2510</v>
      </c>
      <c r="AE362" s="2">
        <v>43971</v>
      </c>
      <c r="AF362" s="1" t="s">
        <v>2582</v>
      </c>
    </row>
    <row r="363" spans="1:32" x14ac:dyDescent="0.35">
      <c r="A363" t="str">
        <f>Tableau13[[#This Row],[Document d''achat]]&amp;Tableau13[[#This Row],[Poste]]</f>
        <v>450067463310</v>
      </c>
      <c r="B363" s="1" t="s">
        <v>2468</v>
      </c>
      <c r="C363" s="1" t="s">
        <v>97</v>
      </c>
      <c r="D363" s="1" t="s">
        <v>1417</v>
      </c>
      <c r="E363" s="1" t="s">
        <v>2488</v>
      </c>
      <c r="F363" s="1" t="s">
        <v>51</v>
      </c>
      <c r="G363" s="1" t="s">
        <v>1413</v>
      </c>
      <c r="H363" s="1" t="s">
        <v>3003</v>
      </c>
      <c r="I363" s="1" t="s">
        <v>3012</v>
      </c>
      <c r="J363" s="1" t="s">
        <v>2473</v>
      </c>
      <c r="K363" s="1" t="s">
        <v>2474</v>
      </c>
      <c r="L363" s="1" t="s">
        <v>103</v>
      </c>
      <c r="M363" s="1" t="s">
        <v>1418</v>
      </c>
      <c r="N363" s="1" t="s">
        <v>88</v>
      </c>
      <c r="O363" s="1" t="s">
        <v>2407</v>
      </c>
      <c r="P363" s="1" t="s">
        <v>2407</v>
      </c>
      <c r="Q363" s="223">
        <v>1</v>
      </c>
      <c r="R363" s="3">
        <v>21370.84</v>
      </c>
      <c r="S363" s="3">
        <v>21370.84</v>
      </c>
      <c r="T363" s="3">
        <v>21370.84</v>
      </c>
      <c r="U363" s="2">
        <v>43969</v>
      </c>
      <c r="V363" s="1" t="s">
        <v>2500</v>
      </c>
      <c r="W363" s="2">
        <v>44926</v>
      </c>
      <c r="X363" s="1" t="s">
        <v>2407</v>
      </c>
      <c r="Y363" s="1" t="s">
        <v>2407</v>
      </c>
      <c r="Z363" s="1" t="s">
        <v>2480</v>
      </c>
      <c r="AA363" s="1" t="s">
        <v>2489</v>
      </c>
      <c r="AB363" s="1" t="s">
        <v>2490</v>
      </c>
      <c r="AC363" s="1" t="s">
        <v>2567</v>
      </c>
      <c r="AD363" s="1" t="s">
        <v>2510</v>
      </c>
      <c r="AE363" s="2">
        <v>43971</v>
      </c>
      <c r="AF363" s="1" t="s">
        <v>2582</v>
      </c>
    </row>
    <row r="364" spans="1:32" x14ac:dyDescent="0.35">
      <c r="A364" t="str">
        <f>Tableau13[[#This Row],[Document d''achat]]&amp;Tableau13[[#This Row],[Poste]]</f>
        <v>450067468110</v>
      </c>
      <c r="B364" s="1" t="s">
        <v>2468</v>
      </c>
      <c r="C364" s="1" t="s">
        <v>97</v>
      </c>
      <c r="D364" s="1" t="s">
        <v>1438</v>
      </c>
      <c r="E364" s="1" t="s">
        <v>2488</v>
      </c>
      <c r="F364" s="1" t="s">
        <v>51</v>
      </c>
      <c r="G364" s="1" t="s">
        <v>867</v>
      </c>
      <c r="H364" s="1" t="s">
        <v>2801</v>
      </c>
      <c r="I364" s="1" t="s">
        <v>3013</v>
      </c>
      <c r="J364" s="1" t="s">
        <v>2473</v>
      </c>
      <c r="K364" s="1" t="s">
        <v>2474</v>
      </c>
      <c r="L364" s="1" t="s">
        <v>103</v>
      </c>
      <c r="M364" s="1" t="s">
        <v>1439</v>
      </c>
      <c r="N364" s="1" t="s">
        <v>88</v>
      </c>
      <c r="O364" s="1" t="s">
        <v>2407</v>
      </c>
      <c r="P364" s="1" t="s">
        <v>2407</v>
      </c>
      <c r="Q364" s="223">
        <v>1</v>
      </c>
      <c r="R364" s="3">
        <v>11236</v>
      </c>
      <c r="S364" s="3">
        <v>11236</v>
      </c>
      <c r="T364" s="3">
        <v>11236</v>
      </c>
      <c r="U364" s="2">
        <v>43969</v>
      </c>
      <c r="V364" s="1" t="s">
        <v>2500</v>
      </c>
      <c r="W364" s="2">
        <v>44926</v>
      </c>
      <c r="X364" s="1" t="s">
        <v>2407</v>
      </c>
      <c r="Y364" s="1" t="s">
        <v>2407</v>
      </c>
      <c r="Z364" s="1" t="s">
        <v>2480</v>
      </c>
      <c r="AA364" s="1" t="s">
        <v>2489</v>
      </c>
      <c r="AB364" s="1" t="s">
        <v>2490</v>
      </c>
      <c r="AC364" s="1" t="s">
        <v>2567</v>
      </c>
      <c r="AD364" s="1" t="s">
        <v>2510</v>
      </c>
      <c r="AE364" s="2">
        <v>43971</v>
      </c>
      <c r="AF364" s="1" t="s">
        <v>2582</v>
      </c>
    </row>
    <row r="365" spans="1:32" x14ac:dyDescent="0.35">
      <c r="A365" t="str">
        <f>Tableau13[[#This Row],[Document d''achat]]&amp;Tableau13[[#This Row],[Poste]]</f>
        <v>450067468710</v>
      </c>
      <c r="B365" s="1" t="s">
        <v>2468</v>
      </c>
      <c r="C365" s="1" t="s">
        <v>97</v>
      </c>
      <c r="D365" s="1" t="s">
        <v>1431</v>
      </c>
      <c r="E365" s="1" t="s">
        <v>2488</v>
      </c>
      <c r="F365" s="1" t="s">
        <v>51</v>
      </c>
      <c r="G365" s="1" t="s">
        <v>1430</v>
      </c>
      <c r="H365" s="1" t="s">
        <v>3014</v>
      </c>
      <c r="I365" s="1" t="s">
        <v>3015</v>
      </c>
      <c r="J365" s="1" t="s">
        <v>2590</v>
      </c>
      <c r="K365" s="1" t="s">
        <v>2474</v>
      </c>
      <c r="L365" s="1" t="s">
        <v>103</v>
      </c>
      <c r="M365" s="1" t="s">
        <v>1432</v>
      </c>
      <c r="N365" s="1" t="s">
        <v>88</v>
      </c>
      <c r="O365" s="1" t="s">
        <v>2407</v>
      </c>
      <c r="P365" s="1" t="s">
        <v>2407</v>
      </c>
      <c r="Q365" s="223">
        <v>1</v>
      </c>
      <c r="R365" s="3">
        <v>176568.42</v>
      </c>
      <c r="S365" s="3">
        <v>176568.42</v>
      </c>
      <c r="T365" s="3">
        <v>176568.42</v>
      </c>
      <c r="U365" s="2">
        <v>43969</v>
      </c>
      <c r="V365" s="1" t="s">
        <v>2500</v>
      </c>
      <c r="W365" s="2">
        <v>44926</v>
      </c>
      <c r="X365" s="1" t="s">
        <v>2407</v>
      </c>
      <c r="Y365" s="1" t="s">
        <v>2407</v>
      </c>
      <c r="Z365" s="1" t="s">
        <v>2480</v>
      </c>
      <c r="AA365" s="1" t="s">
        <v>2489</v>
      </c>
      <c r="AB365" s="1" t="s">
        <v>2490</v>
      </c>
      <c r="AC365" s="1" t="s">
        <v>2567</v>
      </c>
      <c r="AD365" s="1" t="s">
        <v>2510</v>
      </c>
      <c r="AE365" s="2">
        <v>43978</v>
      </c>
      <c r="AF365" s="1" t="s">
        <v>2504</v>
      </c>
    </row>
    <row r="366" spans="1:32" x14ac:dyDescent="0.35">
      <c r="A366" t="str">
        <f>Tableau13[[#This Row],[Document d''achat]]&amp;Tableau13[[#This Row],[Poste]]</f>
        <v>450067469610</v>
      </c>
      <c r="B366" s="1" t="s">
        <v>2468</v>
      </c>
      <c r="C366" s="1" t="s">
        <v>97</v>
      </c>
      <c r="D366" s="1" t="s">
        <v>1458</v>
      </c>
      <c r="E366" s="1" t="s">
        <v>2488</v>
      </c>
      <c r="F366" s="1" t="s">
        <v>51</v>
      </c>
      <c r="G366" s="1" t="s">
        <v>1457</v>
      </c>
      <c r="H366" s="1" t="s">
        <v>3016</v>
      </c>
      <c r="I366" s="1" t="s">
        <v>3017</v>
      </c>
      <c r="J366" s="1" t="s">
        <v>2638</v>
      </c>
      <c r="K366" s="1" t="s">
        <v>2474</v>
      </c>
      <c r="L366" s="1" t="s">
        <v>103</v>
      </c>
      <c r="M366" s="1" t="s">
        <v>1459</v>
      </c>
      <c r="N366" s="1" t="s">
        <v>88</v>
      </c>
      <c r="O366" s="1" t="s">
        <v>2407</v>
      </c>
      <c r="P366" s="1" t="s">
        <v>2407</v>
      </c>
      <c r="Q366" s="223">
        <v>1</v>
      </c>
      <c r="R366" s="3">
        <v>14919.04</v>
      </c>
      <c r="S366" s="3">
        <v>14919.04</v>
      </c>
      <c r="T366" s="3">
        <v>14919.04</v>
      </c>
      <c r="U366" s="2">
        <v>43969</v>
      </c>
      <c r="V366" s="1" t="s">
        <v>2500</v>
      </c>
      <c r="W366" s="2">
        <v>44926</v>
      </c>
      <c r="X366" s="1" t="s">
        <v>2407</v>
      </c>
      <c r="Y366" s="1" t="s">
        <v>2407</v>
      </c>
      <c r="Z366" s="1" t="s">
        <v>2480</v>
      </c>
      <c r="AA366" s="1" t="s">
        <v>2489</v>
      </c>
      <c r="AB366" s="1" t="s">
        <v>2490</v>
      </c>
      <c r="AC366" s="1" t="s">
        <v>2567</v>
      </c>
      <c r="AD366" s="1" t="s">
        <v>2510</v>
      </c>
      <c r="AE366" s="2">
        <v>44096</v>
      </c>
      <c r="AF366" s="1" t="s">
        <v>2582</v>
      </c>
    </row>
    <row r="367" spans="1:32" x14ac:dyDescent="0.35">
      <c r="A367" t="str">
        <f>Tableau13[[#This Row],[Document d''achat]]&amp;Tableau13[[#This Row],[Poste]]</f>
        <v>450067469620</v>
      </c>
      <c r="B367" s="1" t="s">
        <v>2468</v>
      </c>
      <c r="C367" s="1" t="s">
        <v>97</v>
      </c>
      <c r="D367" s="1" t="s">
        <v>1458</v>
      </c>
      <c r="E367" s="1" t="s">
        <v>2488</v>
      </c>
      <c r="F367" s="1" t="s">
        <v>51</v>
      </c>
      <c r="G367" s="1" t="s">
        <v>1457</v>
      </c>
      <c r="H367" s="1" t="s">
        <v>3016</v>
      </c>
      <c r="I367" s="1" t="s">
        <v>3017</v>
      </c>
      <c r="J367" s="1" t="s">
        <v>2638</v>
      </c>
      <c r="K367" s="1" t="s">
        <v>2474</v>
      </c>
      <c r="L367" s="1" t="s">
        <v>103</v>
      </c>
      <c r="M367" s="1" t="s">
        <v>931</v>
      </c>
      <c r="N367" s="1" t="s">
        <v>217</v>
      </c>
      <c r="O367" s="1" t="s">
        <v>2407</v>
      </c>
      <c r="P367" s="1" t="s">
        <v>2476</v>
      </c>
      <c r="Q367" s="223">
        <v>1</v>
      </c>
      <c r="R367" s="3">
        <v>1361.93</v>
      </c>
      <c r="S367" s="3">
        <v>1361.93</v>
      </c>
      <c r="T367" s="3">
        <v>1361.93</v>
      </c>
      <c r="U367" s="2">
        <v>43969</v>
      </c>
      <c r="V367" s="1" t="s">
        <v>2500</v>
      </c>
      <c r="W367" s="2">
        <v>44926</v>
      </c>
      <c r="X367" s="1" t="s">
        <v>2407</v>
      </c>
      <c r="Y367" s="1" t="s">
        <v>2407</v>
      </c>
      <c r="Z367" s="1" t="s">
        <v>2480</v>
      </c>
      <c r="AA367" s="1" t="s">
        <v>2489</v>
      </c>
      <c r="AB367" s="1" t="s">
        <v>2490</v>
      </c>
      <c r="AC367" s="1" t="s">
        <v>2567</v>
      </c>
      <c r="AD367" s="1" t="s">
        <v>2510</v>
      </c>
      <c r="AE367" s="2">
        <v>44096</v>
      </c>
      <c r="AF367" s="1" t="s">
        <v>2582</v>
      </c>
    </row>
    <row r="368" spans="1:32" x14ac:dyDescent="0.35">
      <c r="A368" t="str">
        <f>Tableau13[[#This Row],[Document d''achat]]&amp;Tableau13[[#This Row],[Poste]]</f>
        <v>450067469630</v>
      </c>
      <c r="B368" s="1" t="s">
        <v>2468</v>
      </c>
      <c r="C368" s="1" t="s">
        <v>97</v>
      </c>
      <c r="D368" s="1" t="s">
        <v>1458</v>
      </c>
      <c r="E368" s="1" t="s">
        <v>2488</v>
      </c>
      <c r="F368" s="1" t="s">
        <v>51</v>
      </c>
      <c r="G368" s="1" t="s">
        <v>1457</v>
      </c>
      <c r="H368" s="1" t="s">
        <v>3016</v>
      </c>
      <c r="I368" s="1" t="s">
        <v>3017</v>
      </c>
      <c r="J368" s="1" t="s">
        <v>2638</v>
      </c>
      <c r="K368" s="1" t="s">
        <v>2474</v>
      </c>
      <c r="L368" s="1" t="s">
        <v>103</v>
      </c>
      <c r="M368" s="1" t="s">
        <v>1924</v>
      </c>
      <c r="N368" s="1" t="s">
        <v>222</v>
      </c>
      <c r="O368" s="1" t="s">
        <v>2407</v>
      </c>
      <c r="P368" s="1" t="s">
        <v>2476</v>
      </c>
      <c r="Q368" s="223">
        <v>1</v>
      </c>
      <c r="R368" s="3">
        <v>8201.18</v>
      </c>
      <c r="S368" s="3">
        <v>8201.18</v>
      </c>
      <c r="T368" s="3">
        <v>8201.18</v>
      </c>
      <c r="U368" s="2">
        <v>43969</v>
      </c>
      <c r="V368" s="1" t="s">
        <v>2500</v>
      </c>
      <c r="W368" s="2">
        <v>44926</v>
      </c>
      <c r="X368" s="1" t="s">
        <v>2407</v>
      </c>
      <c r="Y368" s="1" t="s">
        <v>2407</v>
      </c>
      <c r="Z368" s="1" t="s">
        <v>2480</v>
      </c>
      <c r="AA368" s="1" t="s">
        <v>2489</v>
      </c>
      <c r="AB368" s="1" t="s">
        <v>2490</v>
      </c>
      <c r="AC368" s="1" t="s">
        <v>2567</v>
      </c>
      <c r="AD368" s="1" t="s">
        <v>2510</v>
      </c>
      <c r="AE368" s="2">
        <v>44096</v>
      </c>
      <c r="AF368" s="1" t="s">
        <v>2582</v>
      </c>
    </row>
    <row r="369" spans="1:32" x14ac:dyDescent="0.35">
      <c r="A369" t="str">
        <f>Tableau13[[#This Row],[Document d''achat]]&amp;Tableau13[[#This Row],[Poste]]</f>
        <v>450067469640</v>
      </c>
      <c r="B369" s="1" t="s">
        <v>2468</v>
      </c>
      <c r="C369" s="1" t="s">
        <v>97</v>
      </c>
      <c r="D369" s="1" t="s">
        <v>1458</v>
      </c>
      <c r="E369" s="1" t="s">
        <v>2488</v>
      </c>
      <c r="F369" s="1" t="s">
        <v>51</v>
      </c>
      <c r="G369" s="1" t="s">
        <v>1457</v>
      </c>
      <c r="H369" s="1" t="s">
        <v>3016</v>
      </c>
      <c r="I369" s="1" t="s">
        <v>3017</v>
      </c>
      <c r="J369" s="1" t="s">
        <v>2638</v>
      </c>
      <c r="K369" s="1" t="s">
        <v>2474</v>
      </c>
      <c r="L369" s="1" t="s">
        <v>103</v>
      </c>
      <c r="M369" s="1" t="s">
        <v>3018</v>
      </c>
      <c r="N369" s="1" t="s">
        <v>421</v>
      </c>
      <c r="O369" s="1" t="s">
        <v>2407</v>
      </c>
      <c r="P369" s="1" t="s">
        <v>2476</v>
      </c>
      <c r="Q369" s="223">
        <v>1</v>
      </c>
      <c r="R369" s="3">
        <v>3784.21</v>
      </c>
      <c r="S369" s="3">
        <v>3784.21</v>
      </c>
      <c r="T369" s="3">
        <v>3784.21</v>
      </c>
      <c r="U369" s="2">
        <v>43969</v>
      </c>
      <c r="V369" s="1" t="s">
        <v>2500</v>
      </c>
      <c r="W369" s="2">
        <v>44926</v>
      </c>
      <c r="X369" s="1" t="s">
        <v>2407</v>
      </c>
      <c r="Y369" s="1" t="s">
        <v>2407</v>
      </c>
      <c r="Z369" s="1" t="s">
        <v>2480</v>
      </c>
      <c r="AA369" s="1" t="s">
        <v>2489</v>
      </c>
      <c r="AB369" s="1" t="s">
        <v>2490</v>
      </c>
      <c r="AC369" s="1" t="s">
        <v>2567</v>
      </c>
      <c r="AD369" s="1" t="s">
        <v>2510</v>
      </c>
      <c r="AE369" s="2">
        <v>44096</v>
      </c>
      <c r="AF369" s="1" t="s">
        <v>2582</v>
      </c>
    </row>
    <row r="370" spans="1:32" x14ac:dyDescent="0.35">
      <c r="A370" t="str">
        <f>Tableau13[[#This Row],[Document d''achat]]&amp;Tableau13[[#This Row],[Poste]]</f>
        <v>450067502910</v>
      </c>
      <c r="B370" s="1" t="s">
        <v>2468</v>
      </c>
      <c r="C370" s="1" t="s">
        <v>132</v>
      </c>
      <c r="D370" s="1" t="s">
        <v>1466</v>
      </c>
      <c r="E370" s="1" t="s">
        <v>2476</v>
      </c>
      <c r="F370" s="1" t="s">
        <v>2470</v>
      </c>
      <c r="G370" s="1" t="s">
        <v>1465</v>
      </c>
      <c r="H370" s="1" t="s">
        <v>3019</v>
      </c>
      <c r="I370" s="1" t="s">
        <v>2846</v>
      </c>
      <c r="J370" s="1" t="s">
        <v>2580</v>
      </c>
      <c r="K370" s="1" t="s">
        <v>2474</v>
      </c>
      <c r="L370" s="1" t="s">
        <v>103</v>
      </c>
      <c r="M370" s="1" t="s">
        <v>3020</v>
      </c>
      <c r="N370" s="1" t="s">
        <v>88</v>
      </c>
      <c r="O370" s="1" t="s">
        <v>2407</v>
      </c>
      <c r="P370" s="1" t="s">
        <v>2476</v>
      </c>
      <c r="Q370" s="223">
        <v>1</v>
      </c>
      <c r="R370" s="3">
        <v>463579</v>
      </c>
      <c r="S370" s="3">
        <v>463579</v>
      </c>
      <c r="T370" s="3">
        <v>463579</v>
      </c>
      <c r="U370" s="2">
        <v>43970</v>
      </c>
      <c r="V370" s="1" t="s">
        <v>2586</v>
      </c>
      <c r="W370" s="2">
        <v>44926</v>
      </c>
      <c r="X370" s="1" t="s">
        <v>2478</v>
      </c>
      <c r="Y370" s="1" t="s">
        <v>2407</v>
      </c>
      <c r="Z370" s="1" t="s">
        <v>2493</v>
      </c>
      <c r="AA370" s="1" t="s">
        <v>2501</v>
      </c>
      <c r="AB370" s="1" t="s">
        <v>2490</v>
      </c>
      <c r="AC370" s="1" t="s">
        <v>2842</v>
      </c>
      <c r="AD370" s="1" t="s">
        <v>2503</v>
      </c>
      <c r="AE370" s="2">
        <v>44118</v>
      </c>
      <c r="AF370" s="1" t="s">
        <v>2504</v>
      </c>
    </row>
    <row r="371" spans="1:32" x14ac:dyDescent="0.35">
      <c r="A371" t="str">
        <f>Tableau13[[#This Row],[Document d''achat]]&amp;Tableau13[[#This Row],[Poste]]</f>
        <v>450067502920</v>
      </c>
      <c r="B371" s="1" t="s">
        <v>2468</v>
      </c>
      <c r="C371" s="1" t="s">
        <v>132</v>
      </c>
      <c r="D371" s="1" t="s">
        <v>1466</v>
      </c>
      <c r="E371" s="1" t="s">
        <v>2488</v>
      </c>
      <c r="F371" s="1" t="s">
        <v>51</v>
      </c>
      <c r="G371" s="1" t="s">
        <v>1465</v>
      </c>
      <c r="H371" s="1" t="s">
        <v>3019</v>
      </c>
      <c r="I371" s="1" t="s">
        <v>2846</v>
      </c>
      <c r="J371" s="1" t="s">
        <v>2580</v>
      </c>
      <c r="K371" s="1" t="s">
        <v>2474</v>
      </c>
      <c r="L371" s="1" t="s">
        <v>103</v>
      </c>
      <c r="M371" s="1" t="s">
        <v>1467</v>
      </c>
      <c r="N371" s="1" t="s">
        <v>217</v>
      </c>
      <c r="O371" s="1" t="s">
        <v>2407</v>
      </c>
      <c r="P371" s="1" t="s">
        <v>2407</v>
      </c>
      <c r="Q371" s="223">
        <v>1</v>
      </c>
      <c r="R371" s="3">
        <v>463579</v>
      </c>
      <c r="S371" s="3">
        <v>463579</v>
      </c>
      <c r="T371" s="3">
        <v>463579</v>
      </c>
      <c r="U371" s="2">
        <v>43970</v>
      </c>
      <c r="V371" s="1" t="s">
        <v>2586</v>
      </c>
      <c r="W371" s="2">
        <v>44926</v>
      </c>
      <c r="X371" s="1" t="s">
        <v>2407</v>
      </c>
      <c r="Y371" s="1" t="s">
        <v>2407</v>
      </c>
      <c r="Z371" s="1" t="s">
        <v>2493</v>
      </c>
      <c r="AA371" s="1" t="s">
        <v>2501</v>
      </c>
      <c r="AB371" s="1" t="s">
        <v>2490</v>
      </c>
      <c r="AC371" s="1" t="s">
        <v>2842</v>
      </c>
      <c r="AD371" s="1" t="s">
        <v>2503</v>
      </c>
      <c r="AE371" s="2">
        <v>44118</v>
      </c>
      <c r="AF371" s="1" t="s">
        <v>2504</v>
      </c>
    </row>
    <row r="372" spans="1:32" x14ac:dyDescent="0.35">
      <c r="A372" t="str">
        <f>Tableau13[[#This Row],[Document d''achat]]&amp;Tableau13[[#This Row],[Poste]]</f>
        <v>450067502930</v>
      </c>
      <c r="B372" s="1" t="s">
        <v>2468</v>
      </c>
      <c r="C372" s="1" t="s">
        <v>97</v>
      </c>
      <c r="D372" s="1" t="s">
        <v>1466</v>
      </c>
      <c r="E372" s="1" t="s">
        <v>2488</v>
      </c>
      <c r="F372" s="1" t="s">
        <v>51</v>
      </c>
      <c r="G372" s="1" t="s">
        <v>1465</v>
      </c>
      <c r="H372" s="1" t="s">
        <v>3019</v>
      </c>
      <c r="I372" s="1" t="s">
        <v>2846</v>
      </c>
      <c r="J372" s="1" t="s">
        <v>2580</v>
      </c>
      <c r="K372" s="1" t="s">
        <v>2474</v>
      </c>
      <c r="L372" s="1" t="s">
        <v>103</v>
      </c>
      <c r="M372" s="1" t="s">
        <v>1467</v>
      </c>
      <c r="N372" s="1" t="s">
        <v>222</v>
      </c>
      <c r="O372" s="1" t="s">
        <v>2407</v>
      </c>
      <c r="P372" s="1" t="s">
        <v>2407</v>
      </c>
      <c r="Q372" s="223">
        <v>1</v>
      </c>
      <c r="R372" s="3">
        <v>1165000</v>
      </c>
      <c r="S372" s="3">
        <v>1165000</v>
      </c>
      <c r="T372" s="3">
        <v>1165000</v>
      </c>
      <c r="U372" s="2">
        <v>43970</v>
      </c>
      <c r="V372" s="1" t="s">
        <v>2586</v>
      </c>
      <c r="W372" s="2">
        <v>44926</v>
      </c>
      <c r="X372" s="1" t="s">
        <v>2407</v>
      </c>
      <c r="Y372" s="1" t="s">
        <v>2407</v>
      </c>
      <c r="Z372" s="1" t="s">
        <v>2493</v>
      </c>
      <c r="AA372" s="1" t="s">
        <v>2501</v>
      </c>
      <c r="AB372" s="1" t="s">
        <v>2490</v>
      </c>
      <c r="AC372" s="1" t="s">
        <v>2842</v>
      </c>
      <c r="AD372" s="1" t="s">
        <v>2510</v>
      </c>
      <c r="AE372" s="2">
        <v>44118</v>
      </c>
      <c r="AF372" s="1" t="s">
        <v>2504</v>
      </c>
    </row>
    <row r="373" spans="1:32" x14ac:dyDescent="0.35">
      <c r="A373" t="str">
        <f>Tableau13[[#This Row],[Document d''achat]]&amp;Tableau13[[#This Row],[Poste]]</f>
        <v>450067507610</v>
      </c>
      <c r="B373" s="1" t="s">
        <v>2468</v>
      </c>
      <c r="C373" s="1" t="s">
        <v>97</v>
      </c>
      <c r="D373" s="1" t="s">
        <v>1471</v>
      </c>
      <c r="E373" s="1" t="s">
        <v>2488</v>
      </c>
      <c r="F373" s="1" t="s">
        <v>2470</v>
      </c>
      <c r="G373" s="1" t="s">
        <v>1470</v>
      </c>
      <c r="H373" s="1" t="s">
        <v>3021</v>
      </c>
      <c r="I373" s="1" t="s">
        <v>3022</v>
      </c>
      <c r="J373" s="1" t="s">
        <v>2473</v>
      </c>
      <c r="K373" s="1" t="s">
        <v>2474</v>
      </c>
      <c r="L373" s="1" t="s">
        <v>51</v>
      </c>
      <c r="M373" s="1" t="s">
        <v>1472</v>
      </c>
      <c r="N373" s="1" t="s">
        <v>88</v>
      </c>
      <c r="O373" s="1" t="s">
        <v>2407</v>
      </c>
      <c r="P373" s="1" t="s">
        <v>2407</v>
      </c>
      <c r="Q373" s="223">
        <v>1</v>
      </c>
      <c r="R373" s="3">
        <v>210</v>
      </c>
      <c r="S373" s="3">
        <v>210</v>
      </c>
      <c r="T373" s="3">
        <v>210</v>
      </c>
      <c r="U373" s="2">
        <v>43971</v>
      </c>
      <c r="V373" s="1" t="s">
        <v>2500</v>
      </c>
      <c r="W373" s="2">
        <v>44196</v>
      </c>
      <c r="X373" s="1" t="s">
        <v>2407</v>
      </c>
      <c r="Y373" s="1" t="s">
        <v>2407</v>
      </c>
      <c r="Z373" s="1" t="s">
        <v>2493</v>
      </c>
      <c r="AA373" s="1" t="s">
        <v>2489</v>
      </c>
      <c r="AB373" s="1" t="s">
        <v>2490</v>
      </c>
      <c r="AC373" s="1" t="s">
        <v>2702</v>
      </c>
      <c r="AD373" s="1" t="s">
        <v>2510</v>
      </c>
      <c r="AE373" s="2">
        <v>43993</v>
      </c>
      <c r="AF373" s="1" t="s">
        <v>2772</v>
      </c>
    </row>
    <row r="374" spans="1:32" x14ac:dyDescent="0.35">
      <c r="A374" t="str">
        <f>Tableau13[[#This Row],[Document d''achat]]&amp;Tableau13[[#This Row],[Poste]]</f>
        <v>450067507620</v>
      </c>
      <c r="B374" s="1" t="s">
        <v>2468</v>
      </c>
      <c r="C374" s="1" t="s">
        <v>97</v>
      </c>
      <c r="D374" s="1" t="s">
        <v>1471</v>
      </c>
      <c r="E374" s="1" t="s">
        <v>2488</v>
      </c>
      <c r="F374" s="1" t="s">
        <v>2470</v>
      </c>
      <c r="G374" s="1" t="s">
        <v>1470</v>
      </c>
      <c r="H374" s="1" t="s">
        <v>3021</v>
      </c>
      <c r="I374" s="1" t="s">
        <v>3022</v>
      </c>
      <c r="J374" s="1" t="s">
        <v>2473</v>
      </c>
      <c r="K374" s="1" t="s">
        <v>2474</v>
      </c>
      <c r="L374" s="1" t="s">
        <v>51</v>
      </c>
      <c r="M374" s="1" t="s">
        <v>1472</v>
      </c>
      <c r="N374" s="1" t="s">
        <v>217</v>
      </c>
      <c r="O374" s="1" t="s">
        <v>2407</v>
      </c>
      <c r="P374" s="1" t="s">
        <v>2407</v>
      </c>
      <c r="Q374" s="223">
        <v>1</v>
      </c>
      <c r="R374" s="3">
        <v>1120</v>
      </c>
      <c r="S374" s="3">
        <v>1120</v>
      </c>
      <c r="T374" s="3">
        <v>1120</v>
      </c>
      <c r="U374" s="2">
        <v>43971</v>
      </c>
      <c r="V374" s="1" t="s">
        <v>2500</v>
      </c>
      <c r="W374" s="2">
        <v>44196</v>
      </c>
      <c r="X374" s="1" t="s">
        <v>2407</v>
      </c>
      <c r="Y374" s="1" t="s">
        <v>2407</v>
      </c>
      <c r="Z374" s="1" t="s">
        <v>2493</v>
      </c>
      <c r="AA374" s="1" t="s">
        <v>2489</v>
      </c>
      <c r="AB374" s="1" t="s">
        <v>2490</v>
      </c>
      <c r="AC374" s="1" t="s">
        <v>2702</v>
      </c>
      <c r="AD374" s="1" t="s">
        <v>2510</v>
      </c>
      <c r="AE374" s="2">
        <v>43993</v>
      </c>
      <c r="AF374" s="1" t="s">
        <v>2772</v>
      </c>
    </row>
    <row r="375" spans="1:32" x14ac:dyDescent="0.35">
      <c r="A375" t="str">
        <f>Tableau13[[#This Row],[Document d''achat]]&amp;Tableau13[[#This Row],[Poste]]</f>
        <v>450067507630</v>
      </c>
      <c r="B375" s="1" t="s">
        <v>2468</v>
      </c>
      <c r="C375" s="1" t="s">
        <v>97</v>
      </c>
      <c r="D375" s="1" t="s">
        <v>1471</v>
      </c>
      <c r="E375" s="1" t="s">
        <v>2488</v>
      </c>
      <c r="F375" s="1" t="s">
        <v>2470</v>
      </c>
      <c r="G375" s="1" t="s">
        <v>1470</v>
      </c>
      <c r="H375" s="1" t="s">
        <v>3021</v>
      </c>
      <c r="I375" s="1" t="s">
        <v>3022</v>
      </c>
      <c r="J375" s="1" t="s">
        <v>2473</v>
      </c>
      <c r="K375" s="1" t="s">
        <v>2474</v>
      </c>
      <c r="L375" s="1" t="s">
        <v>51</v>
      </c>
      <c r="M375" s="1" t="s">
        <v>1472</v>
      </c>
      <c r="N375" s="1" t="s">
        <v>222</v>
      </c>
      <c r="O375" s="1" t="s">
        <v>2407</v>
      </c>
      <c r="P375" s="1" t="s">
        <v>2407</v>
      </c>
      <c r="Q375" s="223">
        <v>1</v>
      </c>
      <c r="R375" s="3">
        <v>753.69</v>
      </c>
      <c r="S375" s="3">
        <v>753.69</v>
      </c>
      <c r="T375" s="3">
        <v>753.69</v>
      </c>
      <c r="U375" s="2">
        <v>43971</v>
      </c>
      <c r="V375" s="1" t="s">
        <v>2500</v>
      </c>
      <c r="W375" s="2">
        <v>44196</v>
      </c>
      <c r="X375" s="1" t="s">
        <v>2407</v>
      </c>
      <c r="Y375" s="1" t="s">
        <v>2407</v>
      </c>
      <c r="Z375" s="1" t="s">
        <v>2493</v>
      </c>
      <c r="AA375" s="1" t="s">
        <v>2489</v>
      </c>
      <c r="AB375" s="1" t="s">
        <v>2490</v>
      </c>
      <c r="AC375" s="1" t="s">
        <v>2702</v>
      </c>
      <c r="AD375" s="1" t="s">
        <v>2510</v>
      </c>
      <c r="AE375" s="2">
        <v>43993</v>
      </c>
      <c r="AF375" s="1" t="s">
        <v>2772</v>
      </c>
    </row>
    <row r="376" spans="1:32" x14ac:dyDescent="0.35">
      <c r="A376" t="str">
        <f>Tableau13[[#This Row],[Document d''achat]]&amp;Tableau13[[#This Row],[Poste]]</f>
        <v>450067507640</v>
      </c>
      <c r="B376" s="1" t="s">
        <v>2468</v>
      </c>
      <c r="C376" s="1" t="s">
        <v>97</v>
      </c>
      <c r="D376" s="1" t="s">
        <v>1471</v>
      </c>
      <c r="E376" s="1" t="s">
        <v>2488</v>
      </c>
      <c r="F376" s="1" t="s">
        <v>2470</v>
      </c>
      <c r="G376" s="1" t="s">
        <v>1470</v>
      </c>
      <c r="H376" s="1" t="s">
        <v>3021</v>
      </c>
      <c r="I376" s="1" t="s">
        <v>3022</v>
      </c>
      <c r="J376" s="1" t="s">
        <v>2473</v>
      </c>
      <c r="K376" s="1" t="s">
        <v>2474</v>
      </c>
      <c r="L376" s="1" t="s">
        <v>51</v>
      </c>
      <c r="M376" s="1" t="s">
        <v>1472</v>
      </c>
      <c r="N376" s="1" t="s">
        <v>421</v>
      </c>
      <c r="O376" s="1" t="s">
        <v>2407</v>
      </c>
      <c r="P376" s="1" t="s">
        <v>2407</v>
      </c>
      <c r="Q376" s="223">
        <v>1</v>
      </c>
      <c r="R376" s="3">
        <v>713.75</v>
      </c>
      <c r="S376" s="3">
        <v>713.75</v>
      </c>
      <c r="T376" s="3">
        <v>713.75</v>
      </c>
      <c r="U376" s="2">
        <v>43971</v>
      </c>
      <c r="V376" s="1" t="s">
        <v>2500</v>
      </c>
      <c r="W376" s="2">
        <v>44196</v>
      </c>
      <c r="X376" s="1" t="s">
        <v>2407</v>
      </c>
      <c r="Y376" s="1" t="s">
        <v>2407</v>
      </c>
      <c r="Z376" s="1" t="s">
        <v>2493</v>
      </c>
      <c r="AA376" s="1" t="s">
        <v>2489</v>
      </c>
      <c r="AB376" s="1" t="s">
        <v>2490</v>
      </c>
      <c r="AC376" s="1" t="s">
        <v>2702</v>
      </c>
      <c r="AD376" s="1" t="s">
        <v>2510</v>
      </c>
      <c r="AE376" s="2">
        <v>43993</v>
      </c>
      <c r="AF376" s="1" t="s">
        <v>2772</v>
      </c>
    </row>
    <row r="377" spans="1:32" x14ac:dyDescent="0.35">
      <c r="A377" t="str">
        <f>Tableau13[[#This Row],[Document d''achat]]&amp;Tableau13[[#This Row],[Poste]]</f>
        <v>450067507650</v>
      </c>
      <c r="B377" s="1" t="s">
        <v>2468</v>
      </c>
      <c r="C377" s="1" t="s">
        <v>97</v>
      </c>
      <c r="D377" s="1" t="s">
        <v>1471</v>
      </c>
      <c r="E377" s="1" t="s">
        <v>2488</v>
      </c>
      <c r="F377" s="1" t="s">
        <v>2470</v>
      </c>
      <c r="G377" s="1" t="s">
        <v>1470</v>
      </c>
      <c r="H377" s="1" t="s">
        <v>3021</v>
      </c>
      <c r="I377" s="1" t="s">
        <v>3022</v>
      </c>
      <c r="J377" s="1" t="s">
        <v>2473</v>
      </c>
      <c r="K377" s="1" t="s">
        <v>2474</v>
      </c>
      <c r="L377" s="1" t="s">
        <v>51</v>
      </c>
      <c r="M377" s="1" t="s">
        <v>1472</v>
      </c>
      <c r="N377" s="1" t="s">
        <v>423</v>
      </c>
      <c r="O377" s="1" t="s">
        <v>2407</v>
      </c>
      <c r="P377" s="1" t="s">
        <v>2407</v>
      </c>
      <c r="Q377" s="223">
        <v>1</v>
      </c>
      <c r="R377" s="3">
        <v>1150.6500000000001</v>
      </c>
      <c r="S377" s="3">
        <v>1150.6500000000001</v>
      </c>
      <c r="T377" s="3">
        <v>1150.6500000000001</v>
      </c>
      <c r="U377" s="2">
        <v>43971</v>
      </c>
      <c r="V377" s="1" t="s">
        <v>2500</v>
      </c>
      <c r="W377" s="2">
        <v>44196</v>
      </c>
      <c r="X377" s="1" t="s">
        <v>2407</v>
      </c>
      <c r="Y377" s="1" t="s">
        <v>2407</v>
      </c>
      <c r="Z377" s="1" t="s">
        <v>2493</v>
      </c>
      <c r="AA377" s="1" t="s">
        <v>2489</v>
      </c>
      <c r="AB377" s="1" t="s">
        <v>2490</v>
      </c>
      <c r="AC377" s="1" t="s">
        <v>2702</v>
      </c>
      <c r="AD377" s="1" t="s">
        <v>2510</v>
      </c>
      <c r="AE377" s="2">
        <v>43993</v>
      </c>
      <c r="AF377" s="1" t="s">
        <v>2772</v>
      </c>
    </row>
    <row r="378" spans="1:32" x14ac:dyDescent="0.35">
      <c r="A378" t="str">
        <f>Tableau13[[#This Row],[Document d''achat]]&amp;Tableau13[[#This Row],[Poste]]</f>
        <v>450067507660</v>
      </c>
      <c r="B378" s="1" t="s">
        <v>2468</v>
      </c>
      <c r="C378" s="1" t="s">
        <v>97</v>
      </c>
      <c r="D378" s="1" t="s">
        <v>1471</v>
      </c>
      <c r="E378" s="1" t="s">
        <v>2488</v>
      </c>
      <c r="F378" s="1" t="s">
        <v>2470</v>
      </c>
      <c r="G378" s="1" t="s">
        <v>1470</v>
      </c>
      <c r="H378" s="1" t="s">
        <v>3021</v>
      </c>
      <c r="I378" s="1" t="s">
        <v>3022</v>
      </c>
      <c r="J378" s="1" t="s">
        <v>2473</v>
      </c>
      <c r="K378" s="1" t="s">
        <v>2474</v>
      </c>
      <c r="L378" s="1" t="s">
        <v>51</v>
      </c>
      <c r="M378" s="1" t="s">
        <v>1472</v>
      </c>
      <c r="N378" s="1" t="s">
        <v>511</v>
      </c>
      <c r="O378" s="1" t="s">
        <v>2407</v>
      </c>
      <c r="P378" s="1" t="s">
        <v>2407</v>
      </c>
      <c r="Q378" s="223">
        <v>1</v>
      </c>
      <c r="R378" s="3">
        <v>75</v>
      </c>
      <c r="S378" s="3">
        <v>75</v>
      </c>
      <c r="T378" s="3">
        <v>75</v>
      </c>
      <c r="U378" s="2">
        <v>43971</v>
      </c>
      <c r="V378" s="1" t="s">
        <v>2500</v>
      </c>
      <c r="W378" s="2">
        <v>44196</v>
      </c>
      <c r="X378" s="1" t="s">
        <v>2407</v>
      </c>
      <c r="Y378" s="1" t="s">
        <v>2407</v>
      </c>
      <c r="Z378" s="1" t="s">
        <v>2493</v>
      </c>
      <c r="AA378" s="1" t="s">
        <v>2489</v>
      </c>
      <c r="AB378" s="1" t="s">
        <v>2490</v>
      </c>
      <c r="AC378" s="1" t="s">
        <v>2702</v>
      </c>
      <c r="AD378" s="1" t="s">
        <v>2510</v>
      </c>
      <c r="AE378" s="2">
        <v>43993</v>
      </c>
      <c r="AF378" s="1" t="s">
        <v>2772</v>
      </c>
    </row>
    <row r="379" spans="1:32" x14ac:dyDescent="0.35">
      <c r="A379" t="str">
        <f>Tableau13[[#This Row],[Document d''achat]]&amp;Tableau13[[#This Row],[Poste]]</f>
        <v>450067507670</v>
      </c>
      <c r="B379" s="1" t="s">
        <v>2468</v>
      </c>
      <c r="C379" s="1" t="s">
        <v>97</v>
      </c>
      <c r="D379" s="1" t="s">
        <v>1471</v>
      </c>
      <c r="E379" s="1" t="s">
        <v>2488</v>
      </c>
      <c r="F379" s="1" t="s">
        <v>2470</v>
      </c>
      <c r="G379" s="1" t="s">
        <v>1470</v>
      </c>
      <c r="H379" s="1" t="s">
        <v>3021</v>
      </c>
      <c r="I379" s="1" t="s">
        <v>3022</v>
      </c>
      <c r="J379" s="1" t="s">
        <v>2473</v>
      </c>
      <c r="K379" s="1" t="s">
        <v>2474</v>
      </c>
      <c r="L379" s="1" t="s">
        <v>51</v>
      </c>
      <c r="M379" s="1" t="s">
        <v>1472</v>
      </c>
      <c r="N379" s="1" t="s">
        <v>513</v>
      </c>
      <c r="O379" s="1" t="s">
        <v>2407</v>
      </c>
      <c r="P379" s="1" t="s">
        <v>2407</v>
      </c>
      <c r="Q379" s="223">
        <v>1</v>
      </c>
      <c r="R379" s="3">
        <v>368.6</v>
      </c>
      <c r="S379" s="3">
        <v>368.6</v>
      </c>
      <c r="T379" s="3">
        <v>368.6</v>
      </c>
      <c r="U379" s="2">
        <v>43971</v>
      </c>
      <c r="V379" s="1" t="s">
        <v>2500</v>
      </c>
      <c r="W379" s="2">
        <v>44196</v>
      </c>
      <c r="X379" s="1" t="s">
        <v>2407</v>
      </c>
      <c r="Y379" s="1" t="s">
        <v>2407</v>
      </c>
      <c r="Z379" s="1" t="s">
        <v>2493</v>
      </c>
      <c r="AA379" s="1" t="s">
        <v>2489</v>
      </c>
      <c r="AB379" s="1" t="s">
        <v>2490</v>
      </c>
      <c r="AC379" s="1" t="s">
        <v>2702</v>
      </c>
      <c r="AD379" s="1" t="s">
        <v>2510</v>
      </c>
      <c r="AE379" s="2">
        <v>43993</v>
      </c>
      <c r="AF379" s="1" t="s">
        <v>2772</v>
      </c>
    </row>
    <row r="380" spans="1:32" x14ac:dyDescent="0.35">
      <c r="A380" t="str">
        <f>Tableau13[[#This Row],[Document d''achat]]&amp;Tableau13[[#This Row],[Poste]]</f>
        <v>450067507680</v>
      </c>
      <c r="B380" s="1" t="s">
        <v>2468</v>
      </c>
      <c r="C380" s="1" t="s">
        <v>97</v>
      </c>
      <c r="D380" s="1" t="s">
        <v>1471</v>
      </c>
      <c r="E380" s="1" t="s">
        <v>2488</v>
      </c>
      <c r="F380" s="1" t="s">
        <v>2470</v>
      </c>
      <c r="G380" s="1" t="s">
        <v>1470</v>
      </c>
      <c r="H380" s="1" t="s">
        <v>3021</v>
      </c>
      <c r="I380" s="1" t="s">
        <v>3022</v>
      </c>
      <c r="J380" s="1" t="s">
        <v>2473</v>
      </c>
      <c r="K380" s="1" t="s">
        <v>2474</v>
      </c>
      <c r="L380" s="1" t="s">
        <v>51</v>
      </c>
      <c r="M380" s="1" t="s">
        <v>1472</v>
      </c>
      <c r="N380" s="1" t="s">
        <v>515</v>
      </c>
      <c r="O380" s="1" t="s">
        <v>2407</v>
      </c>
      <c r="P380" s="1" t="s">
        <v>2407</v>
      </c>
      <c r="Q380" s="223">
        <v>1</v>
      </c>
      <c r="R380" s="3">
        <v>937.44</v>
      </c>
      <c r="S380" s="3">
        <v>937.44</v>
      </c>
      <c r="T380" s="3">
        <v>937.44</v>
      </c>
      <c r="U380" s="2">
        <v>43971</v>
      </c>
      <c r="V380" s="1" t="s">
        <v>2500</v>
      </c>
      <c r="W380" s="2">
        <v>44196</v>
      </c>
      <c r="X380" s="1" t="s">
        <v>2407</v>
      </c>
      <c r="Y380" s="1" t="s">
        <v>2407</v>
      </c>
      <c r="Z380" s="1" t="s">
        <v>2493</v>
      </c>
      <c r="AA380" s="1" t="s">
        <v>2489</v>
      </c>
      <c r="AB380" s="1" t="s">
        <v>2490</v>
      </c>
      <c r="AC380" s="1" t="s">
        <v>2702</v>
      </c>
      <c r="AD380" s="1" t="s">
        <v>2510</v>
      </c>
      <c r="AE380" s="2">
        <v>43993</v>
      </c>
      <c r="AF380" s="1" t="s">
        <v>2772</v>
      </c>
    </row>
    <row r="381" spans="1:32" x14ac:dyDescent="0.35">
      <c r="A381" t="str">
        <f>Tableau13[[#This Row],[Document d''achat]]&amp;Tableau13[[#This Row],[Poste]]</f>
        <v>450067509510</v>
      </c>
      <c r="B381" s="1" t="s">
        <v>2522</v>
      </c>
      <c r="C381" s="1" t="s">
        <v>2487</v>
      </c>
      <c r="D381" s="1" t="s">
        <v>1477</v>
      </c>
      <c r="E381" s="1" t="s">
        <v>2488</v>
      </c>
      <c r="F381" s="1" t="s">
        <v>2470</v>
      </c>
      <c r="G381" s="1" t="s">
        <v>1476</v>
      </c>
      <c r="H381" s="1" t="s">
        <v>3023</v>
      </c>
      <c r="I381" s="1" t="s">
        <v>3024</v>
      </c>
      <c r="J381" s="1" t="s">
        <v>2524</v>
      </c>
      <c r="K381" s="1" t="s">
        <v>2474</v>
      </c>
      <c r="L381" s="1" t="s">
        <v>51</v>
      </c>
      <c r="M381" s="1" t="s">
        <v>1478</v>
      </c>
      <c r="N381" s="1" t="s">
        <v>88</v>
      </c>
      <c r="O381" s="1" t="s">
        <v>2407</v>
      </c>
      <c r="P381" s="1" t="s">
        <v>2407</v>
      </c>
      <c r="Q381" s="223">
        <v>1</v>
      </c>
      <c r="R381" s="3">
        <v>382.5</v>
      </c>
      <c r="S381" s="3">
        <v>382.5</v>
      </c>
      <c r="T381" s="3">
        <v>382.5</v>
      </c>
      <c r="U381" s="2">
        <v>43971</v>
      </c>
      <c r="V381" s="1" t="s">
        <v>2586</v>
      </c>
      <c r="W381" s="2">
        <v>44196</v>
      </c>
      <c r="X381" s="1" t="s">
        <v>2407</v>
      </c>
      <c r="Y381" s="1" t="s">
        <v>2407</v>
      </c>
      <c r="Z381" s="1" t="s">
        <v>2507</v>
      </c>
      <c r="AA381" s="1" t="s">
        <v>2489</v>
      </c>
      <c r="AB381" s="1" t="s">
        <v>2490</v>
      </c>
      <c r="AC381" s="1" t="s">
        <v>2533</v>
      </c>
      <c r="AD381" s="1" t="s">
        <v>2492</v>
      </c>
      <c r="AE381" s="2">
        <v>43993</v>
      </c>
      <c r="AF381" s="1" t="s">
        <v>2500</v>
      </c>
    </row>
    <row r="382" spans="1:32" x14ac:dyDescent="0.35">
      <c r="A382" t="str">
        <f>Tableau13[[#This Row],[Document d''achat]]&amp;Tableau13[[#This Row],[Poste]]</f>
        <v>450067524410</v>
      </c>
      <c r="B382" s="1" t="s">
        <v>2468</v>
      </c>
      <c r="C382" s="1" t="s">
        <v>97</v>
      </c>
      <c r="D382" s="1" t="s">
        <v>1474</v>
      </c>
      <c r="E382" s="1" t="s">
        <v>2488</v>
      </c>
      <c r="F382" s="1" t="s">
        <v>51</v>
      </c>
      <c r="G382" s="1" t="s">
        <v>1012</v>
      </c>
      <c r="H382" s="1" t="s">
        <v>2858</v>
      </c>
      <c r="I382" s="1" t="s">
        <v>3025</v>
      </c>
      <c r="J382" s="1" t="s">
        <v>2590</v>
      </c>
      <c r="K382" s="1" t="s">
        <v>2474</v>
      </c>
      <c r="L382" s="1" t="s">
        <v>103</v>
      </c>
      <c r="M382" s="1" t="s">
        <v>1014</v>
      </c>
      <c r="N382" s="1" t="s">
        <v>88</v>
      </c>
      <c r="O382" s="1" t="s">
        <v>2407</v>
      </c>
      <c r="P382" s="1" t="s">
        <v>2407</v>
      </c>
      <c r="Q382" s="223">
        <v>1</v>
      </c>
      <c r="R382" s="3">
        <v>36000</v>
      </c>
      <c r="S382" s="3">
        <v>36000</v>
      </c>
      <c r="T382" s="3">
        <v>38160</v>
      </c>
      <c r="U382" s="2">
        <v>43971</v>
      </c>
      <c r="V382" s="1" t="s">
        <v>2500</v>
      </c>
      <c r="W382" s="2">
        <v>44926</v>
      </c>
      <c r="X382" s="1" t="s">
        <v>2407</v>
      </c>
      <c r="Y382" s="1" t="s">
        <v>2407</v>
      </c>
      <c r="Z382" s="1" t="s">
        <v>2480</v>
      </c>
      <c r="AA382" s="1" t="s">
        <v>2489</v>
      </c>
      <c r="AB382" s="1" t="s">
        <v>2490</v>
      </c>
      <c r="AC382" s="1" t="s">
        <v>2567</v>
      </c>
      <c r="AD382" s="1" t="s">
        <v>2510</v>
      </c>
      <c r="AE382" s="2">
        <v>43979</v>
      </c>
      <c r="AF382" s="1" t="s">
        <v>2504</v>
      </c>
    </row>
    <row r="383" spans="1:32" x14ac:dyDescent="0.35">
      <c r="A383" t="str">
        <f>Tableau13[[#This Row],[Document d''achat]]&amp;Tableau13[[#This Row],[Poste]]</f>
        <v>450067526910</v>
      </c>
      <c r="B383" s="1" t="s">
        <v>2468</v>
      </c>
      <c r="C383" s="1" t="s">
        <v>97</v>
      </c>
      <c r="D383" s="1" t="s">
        <v>1481</v>
      </c>
      <c r="E383" s="1" t="s">
        <v>2488</v>
      </c>
      <c r="F383" s="1" t="s">
        <v>51</v>
      </c>
      <c r="G383" s="1" t="s">
        <v>1480</v>
      </c>
      <c r="H383" s="1" t="s">
        <v>3026</v>
      </c>
      <c r="I383" s="1" t="s">
        <v>2864</v>
      </c>
      <c r="J383" s="1" t="s">
        <v>2473</v>
      </c>
      <c r="K383" s="1" t="s">
        <v>2474</v>
      </c>
      <c r="L383" s="1" t="s">
        <v>51</v>
      </c>
      <c r="M383" s="1" t="s">
        <v>1482</v>
      </c>
      <c r="N383" s="1" t="s">
        <v>88</v>
      </c>
      <c r="O383" s="1" t="s">
        <v>2407</v>
      </c>
      <c r="P383" s="1" t="s">
        <v>2407</v>
      </c>
      <c r="Q383" s="223">
        <v>1</v>
      </c>
      <c r="R383" s="3">
        <v>4263.24</v>
      </c>
      <c r="S383" s="3">
        <v>4263.24</v>
      </c>
      <c r="T383" s="3">
        <v>4263.24</v>
      </c>
      <c r="U383" s="2">
        <v>43973</v>
      </c>
      <c r="V383" s="1" t="s">
        <v>2542</v>
      </c>
      <c r="W383" s="2">
        <v>44926</v>
      </c>
      <c r="X383" s="1" t="s">
        <v>2407</v>
      </c>
      <c r="Y383" s="1" t="s">
        <v>2407</v>
      </c>
      <c r="Z383" s="1" t="s">
        <v>2480</v>
      </c>
      <c r="AA383" s="1" t="s">
        <v>2489</v>
      </c>
      <c r="AB383" s="1" t="s">
        <v>2490</v>
      </c>
      <c r="AC383" s="1" t="s">
        <v>2567</v>
      </c>
      <c r="AD383" s="1" t="s">
        <v>2510</v>
      </c>
      <c r="AE383" s="2">
        <v>43973</v>
      </c>
      <c r="AF383" s="1" t="s">
        <v>2772</v>
      </c>
    </row>
    <row r="384" spans="1:32" x14ac:dyDescent="0.35">
      <c r="A384" t="str">
        <f>Tableau13[[#This Row],[Document d''achat]]&amp;Tableau13[[#This Row],[Poste]]</f>
        <v>450067567210</v>
      </c>
      <c r="B384" s="1" t="s">
        <v>2468</v>
      </c>
      <c r="C384" s="1" t="s">
        <v>97</v>
      </c>
      <c r="D384" s="1" t="s">
        <v>1493</v>
      </c>
      <c r="E384" s="1" t="s">
        <v>2488</v>
      </c>
      <c r="F384" s="1" t="s">
        <v>51</v>
      </c>
      <c r="G384" s="1" t="s">
        <v>1492</v>
      </c>
      <c r="H384" s="1" t="s">
        <v>3027</v>
      </c>
      <c r="I384" s="1" t="s">
        <v>3028</v>
      </c>
      <c r="J384" s="1" t="s">
        <v>2590</v>
      </c>
      <c r="K384" s="1" t="s">
        <v>2474</v>
      </c>
      <c r="L384" s="1" t="s">
        <v>103</v>
      </c>
      <c r="M384" s="1" t="s">
        <v>1494</v>
      </c>
      <c r="N384" s="1" t="s">
        <v>88</v>
      </c>
      <c r="O384" s="1" t="s">
        <v>2407</v>
      </c>
      <c r="P384" s="1" t="s">
        <v>2407</v>
      </c>
      <c r="Q384" s="223">
        <v>1</v>
      </c>
      <c r="R384" s="3">
        <v>62889.75</v>
      </c>
      <c r="S384" s="3">
        <v>62889.75</v>
      </c>
      <c r="T384" s="3">
        <v>62889.75</v>
      </c>
      <c r="U384" s="2">
        <v>43977</v>
      </c>
      <c r="V384" s="1" t="s">
        <v>2500</v>
      </c>
      <c r="W384" s="2">
        <v>44926</v>
      </c>
      <c r="X384" s="1" t="s">
        <v>2407</v>
      </c>
      <c r="Y384" s="1" t="s">
        <v>2407</v>
      </c>
      <c r="Z384" s="1" t="s">
        <v>2480</v>
      </c>
      <c r="AA384" s="1" t="s">
        <v>2489</v>
      </c>
      <c r="AB384" s="1" t="s">
        <v>2490</v>
      </c>
      <c r="AC384" s="1" t="s">
        <v>2567</v>
      </c>
      <c r="AD384" s="1" t="s">
        <v>2510</v>
      </c>
      <c r="AE384" s="2">
        <v>43994</v>
      </c>
      <c r="AF384" s="1" t="s">
        <v>2504</v>
      </c>
    </row>
    <row r="385" spans="1:32" x14ac:dyDescent="0.35">
      <c r="A385" t="str">
        <f>Tableau13[[#This Row],[Document d''achat]]&amp;Tableau13[[#This Row],[Poste]]</f>
        <v>450067567610</v>
      </c>
      <c r="B385" s="1" t="s">
        <v>2468</v>
      </c>
      <c r="C385" s="1" t="s">
        <v>97</v>
      </c>
      <c r="D385" s="1" t="s">
        <v>1496</v>
      </c>
      <c r="E385" s="1" t="s">
        <v>2488</v>
      </c>
      <c r="F385" s="1" t="s">
        <v>51</v>
      </c>
      <c r="G385" s="1" t="s">
        <v>678</v>
      </c>
      <c r="H385" s="1" t="s">
        <v>2739</v>
      </c>
      <c r="I385" s="1" t="s">
        <v>3029</v>
      </c>
      <c r="J385" s="1" t="s">
        <v>2590</v>
      </c>
      <c r="K385" s="1" t="s">
        <v>2474</v>
      </c>
      <c r="L385" s="1" t="s">
        <v>103</v>
      </c>
      <c r="M385" s="1" t="s">
        <v>1497</v>
      </c>
      <c r="N385" s="1" t="s">
        <v>88</v>
      </c>
      <c r="O385" s="1" t="s">
        <v>2407</v>
      </c>
      <c r="P385" s="1" t="s">
        <v>2407</v>
      </c>
      <c r="Q385" s="223">
        <v>1</v>
      </c>
      <c r="R385" s="3">
        <v>65857.52</v>
      </c>
      <c r="S385" s="3">
        <v>65857.52</v>
      </c>
      <c r="T385" s="3">
        <v>65857.52</v>
      </c>
      <c r="U385" s="2">
        <v>43977</v>
      </c>
      <c r="V385" s="1" t="s">
        <v>2500</v>
      </c>
      <c r="W385" s="2">
        <v>44926</v>
      </c>
      <c r="X385" s="1" t="s">
        <v>2407</v>
      </c>
      <c r="Y385" s="1" t="s">
        <v>2407</v>
      </c>
      <c r="Z385" s="1" t="s">
        <v>2480</v>
      </c>
      <c r="AA385" s="1" t="s">
        <v>2489</v>
      </c>
      <c r="AB385" s="1" t="s">
        <v>2490</v>
      </c>
      <c r="AC385" s="1" t="s">
        <v>2567</v>
      </c>
      <c r="AD385" s="1" t="s">
        <v>2510</v>
      </c>
      <c r="AE385" s="2">
        <v>43979</v>
      </c>
      <c r="AF385" s="1" t="s">
        <v>2504</v>
      </c>
    </row>
    <row r="386" spans="1:32" x14ac:dyDescent="0.35">
      <c r="A386" t="str">
        <f>Tableau13[[#This Row],[Document d''achat]]&amp;Tableau13[[#This Row],[Poste]]</f>
        <v>450067567620</v>
      </c>
      <c r="B386" s="1" t="s">
        <v>2468</v>
      </c>
      <c r="C386" s="1" t="s">
        <v>97</v>
      </c>
      <c r="D386" s="1" t="s">
        <v>1496</v>
      </c>
      <c r="E386" s="1" t="s">
        <v>2488</v>
      </c>
      <c r="F386" s="1" t="s">
        <v>51</v>
      </c>
      <c r="G386" s="1" t="s">
        <v>678</v>
      </c>
      <c r="H386" s="1" t="s">
        <v>2739</v>
      </c>
      <c r="I386" s="1" t="s">
        <v>3029</v>
      </c>
      <c r="J386" s="1" t="s">
        <v>2590</v>
      </c>
      <c r="K386" s="1" t="s">
        <v>2474</v>
      </c>
      <c r="L386" s="1" t="s">
        <v>103</v>
      </c>
      <c r="M386" s="1" t="s">
        <v>1497</v>
      </c>
      <c r="N386" s="1" t="s">
        <v>217</v>
      </c>
      <c r="O386" s="1" t="s">
        <v>2407</v>
      </c>
      <c r="P386" s="1" t="s">
        <v>2407</v>
      </c>
      <c r="Q386" s="223">
        <v>1</v>
      </c>
      <c r="R386" s="3">
        <v>50652.84</v>
      </c>
      <c r="S386" s="3">
        <v>50652.84</v>
      </c>
      <c r="T386" s="3">
        <v>50652.84</v>
      </c>
      <c r="U386" s="2">
        <v>43977</v>
      </c>
      <c r="V386" s="1" t="s">
        <v>2500</v>
      </c>
      <c r="W386" s="2">
        <v>44926</v>
      </c>
      <c r="X386" s="1" t="s">
        <v>2407</v>
      </c>
      <c r="Y386" s="1" t="s">
        <v>2407</v>
      </c>
      <c r="Z386" s="1" t="s">
        <v>2480</v>
      </c>
      <c r="AA386" s="1" t="s">
        <v>2489</v>
      </c>
      <c r="AB386" s="1" t="s">
        <v>2490</v>
      </c>
      <c r="AC386" s="1" t="s">
        <v>2567</v>
      </c>
      <c r="AD386" s="1" t="s">
        <v>2510</v>
      </c>
      <c r="AE386" s="2">
        <v>43979</v>
      </c>
      <c r="AF386" s="1" t="s">
        <v>2504</v>
      </c>
    </row>
    <row r="387" spans="1:32" x14ac:dyDescent="0.35">
      <c r="A387" t="str">
        <f>Tableau13[[#This Row],[Document d''achat]]&amp;Tableau13[[#This Row],[Poste]]</f>
        <v>450067568110</v>
      </c>
      <c r="B387" s="1" t="s">
        <v>2468</v>
      </c>
      <c r="C387" s="1" t="s">
        <v>97</v>
      </c>
      <c r="D387" s="1" t="s">
        <v>1488</v>
      </c>
      <c r="E387" s="1" t="s">
        <v>2488</v>
      </c>
      <c r="F387" s="1" t="s">
        <v>51</v>
      </c>
      <c r="G387" s="1" t="s">
        <v>910</v>
      </c>
      <c r="H387" s="1" t="s">
        <v>2818</v>
      </c>
      <c r="I387" s="1" t="s">
        <v>3030</v>
      </c>
      <c r="J387" s="1" t="s">
        <v>2590</v>
      </c>
      <c r="K387" s="1" t="s">
        <v>2474</v>
      </c>
      <c r="L387" s="1" t="s">
        <v>103</v>
      </c>
      <c r="M387" s="1" t="s">
        <v>1489</v>
      </c>
      <c r="N387" s="1" t="s">
        <v>88</v>
      </c>
      <c r="O387" s="1" t="s">
        <v>2407</v>
      </c>
      <c r="P387" s="1" t="s">
        <v>2407</v>
      </c>
      <c r="Q387" s="223">
        <v>1</v>
      </c>
      <c r="R387" s="3">
        <v>69696</v>
      </c>
      <c r="S387" s="3">
        <v>69696</v>
      </c>
      <c r="T387" s="3">
        <v>69696</v>
      </c>
      <c r="U387" s="2">
        <v>43977</v>
      </c>
      <c r="V387" s="1" t="s">
        <v>2500</v>
      </c>
      <c r="W387" s="2">
        <v>44926</v>
      </c>
      <c r="X387" s="1" t="s">
        <v>2407</v>
      </c>
      <c r="Y387" s="1" t="s">
        <v>2407</v>
      </c>
      <c r="Z387" s="1" t="s">
        <v>2480</v>
      </c>
      <c r="AA387" s="1" t="s">
        <v>2489</v>
      </c>
      <c r="AB387" s="1" t="s">
        <v>2490</v>
      </c>
      <c r="AC387" s="1" t="s">
        <v>2567</v>
      </c>
      <c r="AD387" s="1" t="s">
        <v>2510</v>
      </c>
      <c r="AE387" s="2">
        <v>43980</v>
      </c>
      <c r="AF387" s="1" t="s">
        <v>2504</v>
      </c>
    </row>
    <row r="388" spans="1:32" x14ac:dyDescent="0.35">
      <c r="A388" t="str">
        <f>Tableau13[[#This Row],[Document d''achat]]&amp;Tableau13[[#This Row],[Poste]]</f>
        <v>450067574610</v>
      </c>
      <c r="B388" s="1" t="s">
        <v>2468</v>
      </c>
      <c r="C388" s="1" t="s">
        <v>97</v>
      </c>
      <c r="D388" s="1" t="s">
        <v>1500</v>
      </c>
      <c r="E388" s="1" t="s">
        <v>2488</v>
      </c>
      <c r="F388" s="1" t="s">
        <v>51</v>
      </c>
      <c r="G388" s="1" t="s">
        <v>1039</v>
      </c>
      <c r="H388" s="1" t="s">
        <v>2856</v>
      </c>
      <c r="I388" s="1" t="s">
        <v>2857</v>
      </c>
      <c r="J388" s="1" t="s">
        <v>2590</v>
      </c>
      <c r="K388" s="1" t="s">
        <v>2474</v>
      </c>
      <c r="L388" s="1" t="s">
        <v>103</v>
      </c>
      <c r="M388" s="1" t="s">
        <v>940</v>
      </c>
      <c r="N388" s="1" t="s">
        <v>88</v>
      </c>
      <c r="O388" s="1" t="s">
        <v>2407</v>
      </c>
      <c r="P388" s="1" t="s">
        <v>2407</v>
      </c>
      <c r="Q388" s="223">
        <v>1</v>
      </c>
      <c r="R388" s="3">
        <v>42550000</v>
      </c>
      <c r="S388" s="3">
        <v>42550000</v>
      </c>
      <c r="T388" s="3">
        <v>42550000</v>
      </c>
      <c r="U388" s="2">
        <v>43977</v>
      </c>
      <c r="V388" s="1" t="s">
        <v>2500</v>
      </c>
      <c r="W388" s="2">
        <v>44926</v>
      </c>
      <c r="X388" s="1" t="s">
        <v>2407</v>
      </c>
      <c r="Y388" s="1" t="s">
        <v>2407</v>
      </c>
      <c r="Z388" s="1" t="s">
        <v>2480</v>
      </c>
      <c r="AA388" s="1" t="s">
        <v>2489</v>
      </c>
      <c r="AB388" s="1" t="s">
        <v>2490</v>
      </c>
      <c r="AC388" s="1" t="s">
        <v>2567</v>
      </c>
      <c r="AD388" s="1" t="s">
        <v>2510</v>
      </c>
      <c r="AE388" s="2">
        <v>43977</v>
      </c>
      <c r="AF388" s="1" t="s">
        <v>2504</v>
      </c>
    </row>
    <row r="389" spans="1:32" x14ac:dyDescent="0.35">
      <c r="A389" t="str">
        <f>Tableau13[[#This Row],[Document d''achat]]&amp;Tableau13[[#This Row],[Poste]]</f>
        <v>450067581110</v>
      </c>
      <c r="B389" s="1" t="s">
        <v>2522</v>
      </c>
      <c r="C389" s="1" t="s">
        <v>97</v>
      </c>
      <c r="D389" s="1" t="s">
        <v>1498</v>
      </c>
      <c r="E389" s="1" t="s">
        <v>2488</v>
      </c>
      <c r="F389" s="1" t="s">
        <v>2470</v>
      </c>
      <c r="G389" s="1" t="s">
        <v>800</v>
      </c>
      <c r="H389" s="1" t="s">
        <v>2770</v>
      </c>
      <c r="I389" s="1" t="s">
        <v>3031</v>
      </c>
      <c r="J389" s="1" t="s">
        <v>2524</v>
      </c>
      <c r="K389" s="1" t="s">
        <v>2474</v>
      </c>
      <c r="L389" s="1" t="s">
        <v>51</v>
      </c>
      <c r="M389" s="1" t="s">
        <v>1499</v>
      </c>
      <c r="N389" s="1" t="s">
        <v>88</v>
      </c>
      <c r="O389" s="1" t="s">
        <v>2407</v>
      </c>
      <c r="P389" s="1" t="s">
        <v>2407</v>
      </c>
      <c r="Q389" s="223">
        <v>1</v>
      </c>
      <c r="R389" s="3">
        <v>1041.3499999999999</v>
      </c>
      <c r="S389" s="3">
        <v>1041.3499999999999</v>
      </c>
      <c r="T389" s="3">
        <v>1041.3499999999999</v>
      </c>
      <c r="U389" s="2">
        <v>43977</v>
      </c>
      <c r="V389" s="1" t="s">
        <v>2500</v>
      </c>
      <c r="W389" s="2">
        <v>44196</v>
      </c>
      <c r="X389" s="1" t="s">
        <v>2407</v>
      </c>
      <c r="Y389" s="1" t="s">
        <v>2407</v>
      </c>
      <c r="Z389" s="1" t="s">
        <v>2493</v>
      </c>
      <c r="AA389" s="1" t="s">
        <v>2489</v>
      </c>
      <c r="AB389" s="1" t="s">
        <v>2490</v>
      </c>
      <c r="AC389" s="1" t="s">
        <v>2771</v>
      </c>
      <c r="AD389" s="1" t="s">
        <v>2510</v>
      </c>
      <c r="AE389" s="2">
        <v>43977</v>
      </c>
      <c r="AF389" s="1" t="s">
        <v>2772</v>
      </c>
    </row>
    <row r="390" spans="1:32" x14ac:dyDescent="0.35">
      <c r="A390" t="str">
        <f>Tableau13[[#This Row],[Document d''achat]]&amp;Tableau13[[#This Row],[Poste]]</f>
        <v>450067585510</v>
      </c>
      <c r="B390" s="1" t="s">
        <v>2468</v>
      </c>
      <c r="C390" s="1" t="s">
        <v>97</v>
      </c>
      <c r="D390" s="1" t="s">
        <v>1485</v>
      </c>
      <c r="E390" s="1" t="s">
        <v>2488</v>
      </c>
      <c r="F390" s="1" t="s">
        <v>2470</v>
      </c>
      <c r="G390" s="1" t="s">
        <v>1484</v>
      </c>
      <c r="H390" s="1" t="s">
        <v>3032</v>
      </c>
      <c r="I390" s="1" t="s">
        <v>3033</v>
      </c>
      <c r="J390" s="1" t="s">
        <v>2473</v>
      </c>
      <c r="K390" s="1" t="s">
        <v>2474</v>
      </c>
      <c r="L390" s="1" t="s">
        <v>51</v>
      </c>
      <c r="M390" s="1" t="s">
        <v>1486</v>
      </c>
      <c r="N390" s="1" t="s">
        <v>88</v>
      </c>
      <c r="O390" s="1" t="s">
        <v>2407</v>
      </c>
      <c r="P390" s="1" t="s">
        <v>2407</v>
      </c>
      <c r="Q390" s="223">
        <v>1</v>
      </c>
      <c r="R390" s="3">
        <v>28.22</v>
      </c>
      <c r="S390" s="3">
        <v>28.22</v>
      </c>
      <c r="T390" s="3">
        <v>28.22</v>
      </c>
      <c r="U390" s="2">
        <v>43977</v>
      </c>
      <c r="V390" s="1" t="s">
        <v>2477</v>
      </c>
      <c r="W390" s="2">
        <v>44196</v>
      </c>
      <c r="X390" s="1" t="s">
        <v>2407</v>
      </c>
      <c r="Y390" s="1" t="s">
        <v>2407</v>
      </c>
      <c r="Z390" s="1" t="s">
        <v>2493</v>
      </c>
      <c r="AA390" s="1" t="s">
        <v>2489</v>
      </c>
      <c r="AB390" s="1" t="s">
        <v>2490</v>
      </c>
      <c r="AC390" s="1" t="s">
        <v>2702</v>
      </c>
      <c r="AD390" s="1" t="s">
        <v>2510</v>
      </c>
      <c r="AE390" s="2">
        <v>43978</v>
      </c>
      <c r="AF390" s="1" t="s">
        <v>2484</v>
      </c>
    </row>
    <row r="391" spans="1:32" x14ac:dyDescent="0.35">
      <c r="A391" t="str">
        <f>Tableau13[[#This Row],[Document d''achat]]&amp;Tableau13[[#This Row],[Poste]]</f>
        <v>450067600110</v>
      </c>
      <c r="B391" s="1" t="s">
        <v>2468</v>
      </c>
      <c r="C391" s="1" t="s">
        <v>2539</v>
      </c>
      <c r="D391" s="1" t="s">
        <v>1501</v>
      </c>
      <c r="E391" s="1" t="s">
        <v>2488</v>
      </c>
      <c r="F391" s="1" t="s">
        <v>2470</v>
      </c>
      <c r="G391" s="1" t="s">
        <v>454</v>
      </c>
      <c r="H391" s="1" t="s">
        <v>2674</v>
      </c>
      <c r="I391" s="1" t="s">
        <v>3034</v>
      </c>
      <c r="J391" s="1" t="s">
        <v>2473</v>
      </c>
      <c r="K391" s="1" t="s">
        <v>2474</v>
      </c>
      <c r="L391" s="1" t="s">
        <v>51</v>
      </c>
      <c r="M391" s="1" t="s">
        <v>1502</v>
      </c>
      <c r="N391" s="1" t="s">
        <v>88</v>
      </c>
      <c r="O391" s="1" t="s">
        <v>2407</v>
      </c>
      <c r="P391" s="1" t="s">
        <v>2407</v>
      </c>
      <c r="Q391" s="223">
        <v>1</v>
      </c>
      <c r="R391" s="3">
        <v>647.69000000000005</v>
      </c>
      <c r="S391" s="3">
        <v>647.69000000000005</v>
      </c>
      <c r="T391" s="3">
        <v>647.69000000000005</v>
      </c>
      <c r="U391" s="2">
        <v>43978</v>
      </c>
      <c r="V391" s="1" t="s">
        <v>2672</v>
      </c>
      <c r="W391" s="2">
        <v>44196</v>
      </c>
      <c r="X391" s="1" t="s">
        <v>2407</v>
      </c>
      <c r="Y391" s="1" t="s">
        <v>2407</v>
      </c>
      <c r="Z391" s="1" t="s">
        <v>2493</v>
      </c>
      <c r="AA391" s="1" t="s">
        <v>2543</v>
      </c>
      <c r="AB391" s="1" t="s">
        <v>2490</v>
      </c>
      <c r="AC391" s="1" t="s">
        <v>2676</v>
      </c>
      <c r="AD391" s="1" t="s">
        <v>2492</v>
      </c>
      <c r="AE391" s="2">
        <v>43978</v>
      </c>
      <c r="AF391" s="1" t="s">
        <v>2484</v>
      </c>
    </row>
    <row r="392" spans="1:32" x14ac:dyDescent="0.35">
      <c r="A392" t="str">
        <f>Tableau13[[#This Row],[Document d''achat]]&amp;Tableau13[[#This Row],[Poste]]</f>
        <v>450067622710</v>
      </c>
      <c r="B392" s="1" t="s">
        <v>2522</v>
      </c>
      <c r="C392" s="1" t="s">
        <v>2642</v>
      </c>
      <c r="D392" s="1" t="s">
        <v>1507</v>
      </c>
      <c r="E392" s="1" t="s">
        <v>2488</v>
      </c>
      <c r="F392" s="1" t="s">
        <v>2470</v>
      </c>
      <c r="G392" s="1" t="s">
        <v>1506</v>
      </c>
      <c r="H392" s="1" t="s">
        <v>3035</v>
      </c>
      <c r="I392" s="1" t="s">
        <v>3036</v>
      </c>
      <c r="J392" s="1" t="s">
        <v>2524</v>
      </c>
      <c r="K392" s="1" t="s">
        <v>2474</v>
      </c>
      <c r="L392" s="1" t="s">
        <v>51</v>
      </c>
      <c r="M392" s="1" t="s">
        <v>1508</v>
      </c>
      <c r="N392" s="1" t="s">
        <v>88</v>
      </c>
      <c r="O392" s="1" t="s">
        <v>2407</v>
      </c>
      <c r="P392" s="1" t="s">
        <v>2407</v>
      </c>
      <c r="Q392" s="223">
        <v>1</v>
      </c>
      <c r="R392" s="3">
        <v>229.59</v>
      </c>
      <c r="S392" s="3">
        <v>229.59</v>
      </c>
      <c r="T392" s="3">
        <v>229.59</v>
      </c>
      <c r="U392" s="2">
        <v>43979</v>
      </c>
      <c r="V392" s="1" t="s">
        <v>2645</v>
      </c>
      <c r="W392" s="2">
        <v>44196</v>
      </c>
      <c r="X392" s="1" t="s">
        <v>2407</v>
      </c>
      <c r="Y392" s="1" t="s">
        <v>2407</v>
      </c>
      <c r="Z392" s="1" t="s">
        <v>2507</v>
      </c>
      <c r="AA392" s="1" t="s">
        <v>2646</v>
      </c>
      <c r="AB392" s="1" t="s">
        <v>2490</v>
      </c>
      <c r="AC392" s="1" t="s">
        <v>2502</v>
      </c>
      <c r="AD392" s="1" t="s">
        <v>2492</v>
      </c>
      <c r="AE392" s="2">
        <v>43979</v>
      </c>
      <c r="AF392" s="1" t="s">
        <v>2484</v>
      </c>
    </row>
    <row r="393" spans="1:32" x14ac:dyDescent="0.35">
      <c r="A393" t="str">
        <f>Tableau13[[#This Row],[Document d''achat]]&amp;Tableau13[[#This Row],[Poste]]</f>
        <v>450067626010</v>
      </c>
      <c r="B393" s="1" t="s">
        <v>2522</v>
      </c>
      <c r="C393" s="1" t="s">
        <v>2535</v>
      </c>
      <c r="D393" s="1" t="s">
        <v>1503</v>
      </c>
      <c r="E393" s="1" t="s">
        <v>2488</v>
      </c>
      <c r="F393" s="1" t="s">
        <v>2470</v>
      </c>
      <c r="G393" s="1" t="s">
        <v>1172</v>
      </c>
      <c r="H393" s="1" t="s">
        <v>2912</v>
      </c>
      <c r="I393" s="1" t="s">
        <v>3037</v>
      </c>
      <c r="J393" s="1" t="s">
        <v>2524</v>
      </c>
      <c r="K393" s="1" t="s">
        <v>2474</v>
      </c>
      <c r="L393" s="1" t="s">
        <v>51</v>
      </c>
      <c r="M393" s="1" t="s">
        <v>1504</v>
      </c>
      <c r="N393" s="1" t="s">
        <v>88</v>
      </c>
      <c r="O393" s="1" t="s">
        <v>2407</v>
      </c>
      <c r="P393" s="1" t="s">
        <v>2407</v>
      </c>
      <c r="Q393" s="223">
        <v>1</v>
      </c>
      <c r="R393" s="3">
        <v>601.46</v>
      </c>
      <c r="S393" s="3">
        <v>601.46</v>
      </c>
      <c r="T393" s="3">
        <v>601.46</v>
      </c>
      <c r="U393" s="2">
        <v>43979</v>
      </c>
      <c r="V393" s="1" t="s">
        <v>2500</v>
      </c>
      <c r="W393" s="2">
        <v>44196</v>
      </c>
      <c r="X393" s="1" t="s">
        <v>2407</v>
      </c>
      <c r="Y393" s="1" t="s">
        <v>2407</v>
      </c>
      <c r="Z393" s="1" t="s">
        <v>2507</v>
      </c>
      <c r="AA393" s="1" t="s">
        <v>2914</v>
      </c>
      <c r="AB393" s="1" t="s">
        <v>2490</v>
      </c>
      <c r="AC393" s="1" t="s">
        <v>2842</v>
      </c>
      <c r="AD393" s="1" t="s">
        <v>2492</v>
      </c>
      <c r="AE393" s="2">
        <v>43979</v>
      </c>
      <c r="AF393" s="1" t="s">
        <v>2484</v>
      </c>
    </row>
    <row r="394" spans="1:32" x14ac:dyDescent="0.35">
      <c r="A394" t="str">
        <f>Tableau13[[#This Row],[Document d''achat]]&amp;Tableau13[[#This Row],[Poste]]</f>
        <v>450067643610</v>
      </c>
      <c r="B394" s="1" t="s">
        <v>2468</v>
      </c>
      <c r="C394" s="1" t="s">
        <v>97</v>
      </c>
      <c r="D394" s="1" t="s">
        <v>1513</v>
      </c>
      <c r="E394" s="1" t="s">
        <v>2488</v>
      </c>
      <c r="F394" s="1" t="s">
        <v>51</v>
      </c>
      <c r="G394" s="1" t="s">
        <v>649</v>
      </c>
      <c r="H394" s="1" t="s">
        <v>2734</v>
      </c>
      <c r="I394" s="1" t="s">
        <v>3038</v>
      </c>
      <c r="J394" s="1" t="s">
        <v>2590</v>
      </c>
      <c r="K394" s="1" t="s">
        <v>2474</v>
      </c>
      <c r="L394" s="1" t="s">
        <v>103</v>
      </c>
      <c r="M394" s="1" t="s">
        <v>1514</v>
      </c>
      <c r="N394" s="1" t="s">
        <v>88</v>
      </c>
      <c r="O394" s="1" t="s">
        <v>2407</v>
      </c>
      <c r="P394" s="1" t="s">
        <v>2407</v>
      </c>
      <c r="Q394" s="223">
        <v>1</v>
      </c>
      <c r="R394" s="3">
        <v>1505542.5</v>
      </c>
      <c r="S394" s="3">
        <v>1505542.5</v>
      </c>
      <c r="T394" s="3">
        <v>1505542.5</v>
      </c>
      <c r="U394" s="2">
        <v>43980</v>
      </c>
      <c r="V394" s="1" t="s">
        <v>2500</v>
      </c>
      <c r="W394" s="2">
        <v>44926</v>
      </c>
      <c r="X394" s="1" t="s">
        <v>2407</v>
      </c>
      <c r="Y394" s="1" t="s">
        <v>2407</v>
      </c>
      <c r="Z394" s="1" t="s">
        <v>2480</v>
      </c>
      <c r="AA394" s="1" t="s">
        <v>2489</v>
      </c>
      <c r="AB394" s="1" t="s">
        <v>2490</v>
      </c>
      <c r="AC394" s="1" t="s">
        <v>2567</v>
      </c>
      <c r="AD394" s="1" t="s">
        <v>2510</v>
      </c>
      <c r="AE394" s="2">
        <v>43997</v>
      </c>
      <c r="AF394" s="1" t="s">
        <v>2504</v>
      </c>
    </row>
    <row r="395" spans="1:32" x14ac:dyDescent="0.35">
      <c r="A395" t="str">
        <f>Tableau13[[#This Row],[Document d''achat]]&amp;Tableau13[[#This Row],[Poste]]</f>
        <v>450067643620</v>
      </c>
      <c r="B395" s="1" t="s">
        <v>2468</v>
      </c>
      <c r="C395" s="1" t="s">
        <v>97</v>
      </c>
      <c r="D395" s="1" t="s">
        <v>1513</v>
      </c>
      <c r="E395" s="1" t="s">
        <v>2488</v>
      </c>
      <c r="F395" s="1" t="s">
        <v>51</v>
      </c>
      <c r="G395" s="1" t="s">
        <v>649</v>
      </c>
      <c r="H395" s="1" t="s">
        <v>2734</v>
      </c>
      <c r="I395" s="1" t="s">
        <v>3038</v>
      </c>
      <c r="J395" s="1" t="s">
        <v>2590</v>
      </c>
      <c r="K395" s="1" t="s">
        <v>2474</v>
      </c>
      <c r="L395" s="1" t="s">
        <v>103</v>
      </c>
      <c r="M395" s="1" t="s">
        <v>1516</v>
      </c>
      <c r="N395" s="1" t="s">
        <v>217</v>
      </c>
      <c r="O395" s="1" t="s">
        <v>2407</v>
      </c>
      <c r="P395" s="1" t="s">
        <v>2407</v>
      </c>
      <c r="Q395" s="223">
        <v>1</v>
      </c>
      <c r="R395" s="3">
        <v>544.5</v>
      </c>
      <c r="S395" s="3">
        <v>544.5</v>
      </c>
      <c r="T395" s="3">
        <v>544.5</v>
      </c>
      <c r="U395" s="2">
        <v>43980</v>
      </c>
      <c r="V395" s="1" t="s">
        <v>2500</v>
      </c>
      <c r="W395" s="2">
        <v>44926</v>
      </c>
      <c r="X395" s="1" t="s">
        <v>2407</v>
      </c>
      <c r="Y395" s="1" t="s">
        <v>2407</v>
      </c>
      <c r="Z395" s="1" t="s">
        <v>2493</v>
      </c>
      <c r="AA395" s="1" t="s">
        <v>2489</v>
      </c>
      <c r="AB395" s="1" t="s">
        <v>2490</v>
      </c>
      <c r="AC395" s="1" t="s">
        <v>2702</v>
      </c>
      <c r="AD395" s="1" t="s">
        <v>2510</v>
      </c>
      <c r="AE395" s="2">
        <v>43997</v>
      </c>
      <c r="AF395" s="1" t="s">
        <v>2504</v>
      </c>
    </row>
    <row r="396" spans="1:32" x14ac:dyDescent="0.35">
      <c r="A396" t="str">
        <f>Tableau13[[#This Row],[Document d''achat]]&amp;Tableau13[[#This Row],[Poste]]</f>
        <v>450067645010</v>
      </c>
      <c r="B396" s="1" t="s">
        <v>2468</v>
      </c>
      <c r="C396" s="1" t="s">
        <v>97</v>
      </c>
      <c r="D396" s="1" t="s">
        <v>1510</v>
      </c>
      <c r="E396" s="1" t="s">
        <v>2488</v>
      </c>
      <c r="F396" s="1" t="s">
        <v>51</v>
      </c>
      <c r="G396" s="1" t="s">
        <v>1430</v>
      </c>
      <c r="H396" s="1" t="s">
        <v>3014</v>
      </c>
      <c r="I396" s="1" t="s">
        <v>3039</v>
      </c>
      <c r="J396" s="1" t="s">
        <v>2473</v>
      </c>
      <c r="K396" s="1" t="s">
        <v>2474</v>
      </c>
      <c r="L396" s="1" t="s">
        <v>103</v>
      </c>
      <c r="M396" s="1" t="s">
        <v>1511</v>
      </c>
      <c r="N396" s="1" t="s">
        <v>88</v>
      </c>
      <c r="O396" s="1" t="s">
        <v>2407</v>
      </c>
      <c r="P396" s="1" t="s">
        <v>2407</v>
      </c>
      <c r="Q396" s="223">
        <v>1</v>
      </c>
      <c r="R396" s="3">
        <v>25168</v>
      </c>
      <c r="S396" s="3">
        <v>25168</v>
      </c>
      <c r="T396" s="3">
        <v>25168</v>
      </c>
      <c r="U396" s="2">
        <v>43980</v>
      </c>
      <c r="V396" s="1" t="s">
        <v>2500</v>
      </c>
      <c r="W396" s="2">
        <v>44926</v>
      </c>
      <c r="X396" s="1" t="s">
        <v>2407</v>
      </c>
      <c r="Y396" s="1" t="s">
        <v>2407</v>
      </c>
      <c r="Z396" s="1" t="s">
        <v>2480</v>
      </c>
      <c r="AA396" s="1" t="s">
        <v>2489</v>
      </c>
      <c r="AB396" s="1" t="s">
        <v>2490</v>
      </c>
      <c r="AC396" s="1" t="s">
        <v>2567</v>
      </c>
      <c r="AD396" s="1" t="s">
        <v>2510</v>
      </c>
      <c r="AE396" s="2">
        <v>43985</v>
      </c>
      <c r="AF396" s="1" t="s">
        <v>2504</v>
      </c>
    </row>
    <row r="397" spans="1:32" x14ac:dyDescent="0.35">
      <c r="A397" t="str">
        <f>Tableau13[[#This Row],[Document d''achat]]&amp;Tableau13[[#This Row],[Poste]]</f>
        <v>450067646710</v>
      </c>
      <c r="B397" s="1" t="s">
        <v>2468</v>
      </c>
      <c r="C397" s="1" t="s">
        <v>97</v>
      </c>
      <c r="D397" s="1" t="s">
        <v>1521</v>
      </c>
      <c r="E397" s="1" t="s">
        <v>2488</v>
      </c>
      <c r="F397" s="1" t="s">
        <v>51</v>
      </c>
      <c r="G397" s="1" t="s">
        <v>833</v>
      </c>
      <c r="H397" s="1" t="s">
        <v>2795</v>
      </c>
      <c r="I397" s="1" t="s">
        <v>2796</v>
      </c>
      <c r="J397" s="1" t="s">
        <v>2590</v>
      </c>
      <c r="K397" s="1" t="s">
        <v>2474</v>
      </c>
      <c r="L397" s="1" t="s">
        <v>103</v>
      </c>
      <c r="M397" s="1" t="s">
        <v>837</v>
      </c>
      <c r="N397" s="1" t="s">
        <v>88</v>
      </c>
      <c r="O397" s="1" t="s">
        <v>2407</v>
      </c>
      <c r="P397" s="1" t="s">
        <v>2407</v>
      </c>
      <c r="Q397" s="223">
        <v>1</v>
      </c>
      <c r="R397" s="3">
        <v>110899.35</v>
      </c>
      <c r="S397" s="3">
        <v>110899.35</v>
      </c>
      <c r="T397" s="3">
        <v>110899.35</v>
      </c>
      <c r="U397" s="2">
        <v>43980</v>
      </c>
      <c r="V397" s="1" t="s">
        <v>2500</v>
      </c>
      <c r="W397" s="2">
        <v>44926</v>
      </c>
      <c r="X397" s="1" t="s">
        <v>2407</v>
      </c>
      <c r="Y397" s="1" t="s">
        <v>2407</v>
      </c>
      <c r="Z397" s="1" t="s">
        <v>2480</v>
      </c>
      <c r="AA397" s="1" t="s">
        <v>2489</v>
      </c>
      <c r="AB397" s="1" t="s">
        <v>2490</v>
      </c>
      <c r="AC397" s="1" t="s">
        <v>2702</v>
      </c>
      <c r="AD397" s="1" t="s">
        <v>2510</v>
      </c>
      <c r="AE397" s="2">
        <v>43980</v>
      </c>
      <c r="AF397" s="1" t="s">
        <v>2504</v>
      </c>
    </row>
    <row r="398" spans="1:32" x14ac:dyDescent="0.35">
      <c r="A398" t="str">
        <f>Tableau13[[#This Row],[Document d''achat]]&amp;Tableau13[[#This Row],[Poste]]</f>
        <v>450067649610</v>
      </c>
      <c r="B398" s="1" t="s">
        <v>2468</v>
      </c>
      <c r="C398" s="1" t="s">
        <v>97</v>
      </c>
      <c r="D398" s="1" t="s">
        <v>1519</v>
      </c>
      <c r="E398" s="1" t="s">
        <v>2488</v>
      </c>
      <c r="F398" s="1" t="s">
        <v>51</v>
      </c>
      <c r="G398" s="1" t="s">
        <v>683</v>
      </c>
      <c r="H398" s="1" t="s">
        <v>2741</v>
      </c>
      <c r="I398" s="1" t="s">
        <v>3040</v>
      </c>
      <c r="J398" s="1" t="s">
        <v>2473</v>
      </c>
      <c r="K398" s="1" t="s">
        <v>2474</v>
      </c>
      <c r="L398" s="1" t="s">
        <v>103</v>
      </c>
      <c r="M398" s="1" t="s">
        <v>1191</v>
      </c>
      <c r="N398" s="1" t="s">
        <v>88</v>
      </c>
      <c r="O398" s="1" t="s">
        <v>2407</v>
      </c>
      <c r="P398" s="1" t="s">
        <v>2407</v>
      </c>
      <c r="Q398" s="223">
        <v>1</v>
      </c>
      <c r="R398" s="3">
        <v>12342</v>
      </c>
      <c r="S398" s="3">
        <v>12342</v>
      </c>
      <c r="T398" s="3">
        <v>12342</v>
      </c>
      <c r="U398" s="2">
        <v>43980</v>
      </c>
      <c r="V398" s="1" t="s">
        <v>2500</v>
      </c>
      <c r="W398" s="2">
        <v>44926</v>
      </c>
      <c r="X398" s="1" t="s">
        <v>2407</v>
      </c>
      <c r="Y398" s="1" t="s">
        <v>2407</v>
      </c>
      <c r="Z398" s="1" t="s">
        <v>2480</v>
      </c>
      <c r="AA398" s="1" t="s">
        <v>2489</v>
      </c>
      <c r="AB398" s="1" t="s">
        <v>2490</v>
      </c>
      <c r="AC398" s="1" t="s">
        <v>2567</v>
      </c>
      <c r="AD398" s="1" t="s">
        <v>2510</v>
      </c>
      <c r="AE398" s="2">
        <v>43994</v>
      </c>
      <c r="AF398" s="1" t="s">
        <v>2504</v>
      </c>
    </row>
    <row r="399" spans="1:32" x14ac:dyDescent="0.35">
      <c r="A399" t="str">
        <f>Tableau13[[#This Row],[Document d''achat]]&amp;Tableau13[[#This Row],[Poste]]</f>
        <v>450067662510</v>
      </c>
      <c r="B399" s="1" t="s">
        <v>2468</v>
      </c>
      <c r="C399" s="1" t="s">
        <v>97</v>
      </c>
      <c r="D399" s="1" t="s">
        <v>1536</v>
      </c>
      <c r="E399" s="1" t="s">
        <v>2488</v>
      </c>
      <c r="F399" s="1" t="s">
        <v>51</v>
      </c>
      <c r="G399" s="1" t="s">
        <v>1535</v>
      </c>
      <c r="H399" s="1" t="s">
        <v>3041</v>
      </c>
      <c r="I399" s="1" t="s">
        <v>2971</v>
      </c>
      <c r="J399" s="1" t="s">
        <v>2473</v>
      </c>
      <c r="K399" s="1" t="s">
        <v>2474</v>
      </c>
      <c r="L399" s="1" t="s">
        <v>103</v>
      </c>
      <c r="M399" s="1" t="s">
        <v>1537</v>
      </c>
      <c r="N399" s="1" t="s">
        <v>88</v>
      </c>
      <c r="O399" s="1" t="s">
        <v>2407</v>
      </c>
      <c r="P399" s="1" t="s">
        <v>2407</v>
      </c>
      <c r="Q399" s="223">
        <v>1</v>
      </c>
      <c r="R399" s="3">
        <v>16068.8</v>
      </c>
      <c r="S399" s="3">
        <v>16068.8</v>
      </c>
      <c r="T399" s="3">
        <v>16068.8</v>
      </c>
      <c r="U399" s="2">
        <v>43984</v>
      </c>
      <c r="V399" s="1" t="s">
        <v>2484</v>
      </c>
      <c r="W399" s="2">
        <v>44926</v>
      </c>
      <c r="X399" s="1" t="s">
        <v>2407</v>
      </c>
      <c r="Y399" s="1" t="s">
        <v>2407</v>
      </c>
      <c r="Z399" s="1" t="s">
        <v>2480</v>
      </c>
      <c r="AA399" s="1" t="s">
        <v>2489</v>
      </c>
      <c r="AB399" s="1" t="s">
        <v>2490</v>
      </c>
      <c r="AC399" s="1" t="s">
        <v>2567</v>
      </c>
      <c r="AD399" s="1" t="s">
        <v>2510</v>
      </c>
      <c r="AE399" s="2">
        <v>43994</v>
      </c>
      <c r="AF399" s="1" t="s">
        <v>2504</v>
      </c>
    </row>
    <row r="400" spans="1:32" x14ac:dyDescent="0.35">
      <c r="A400" t="str">
        <f>Tableau13[[#This Row],[Document d''achat]]&amp;Tableau13[[#This Row],[Poste]]</f>
        <v>450067674410</v>
      </c>
      <c r="B400" s="1" t="s">
        <v>2468</v>
      </c>
      <c r="C400" s="1" t="s">
        <v>2809</v>
      </c>
      <c r="D400" s="1" t="s">
        <v>1527</v>
      </c>
      <c r="E400" s="1" t="s">
        <v>2488</v>
      </c>
      <c r="F400" s="1" t="s">
        <v>2470</v>
      </c>
      <c r="G400" s="1" t="s">
        <v>371</v>
      </c>
      <c r="H400" s="1" t="s">
        <v>2643</v>
      </c>
      <c r="I400" s="1" t="s">
        <v>3042</v>
      </c>
      <c r="J400" s="1" t="s">
        <v>2473</v>
      </c>
      <c r="K400" s="1" t="s">
        <v>2474</v>
      </c>
      <c r="L400" s="1" t="s">
        <v>51</v>
      </c>
      <c r="M400" s="1" t="s">
        <v>1528</v>
      </c>
      <c r="N400" s="1" t="s">
        <v>88</v>
      </c>
      <c r="O400" s="1" t="s">
        <v>2407</v>
      </c>
      <c r="P400" s="1" t="s">
        <v>2407</v>
      </c>
      <c r="Q400" s="223">
        <v>1</v>
      </c>
      <c r="R400" s="3">
        <v>65</v>
      </c>
      <c r="S400" s="3">
        <v>65</v>
      </c>
      <c r="T400" s="3">
        <v>65</v>
      </c>
      <c r="U400" s="2">
        <v>43984</v>
      </c>
      <c r="V400" s="1" t="s">
        <v>2586</v>
      </c>
      <c r="W400" s="2">
        <v>44196</v>
      </c>
      <c r="X400" s="1" t="s">
        <v>2407</v>
      </c>
      <c r="Y400" s="1" t="s">
        <v>2407</v>
      </c>
      <c r="Z400" s="1" t="s">
        <v>2493</v>
      </c>
      <c r="AA400" s="1" t="s">
        <v>2811</v>
      </c>
      <c r="AB400" s="1" t="s">
        <v>2490</v>
      </c>
      <c r="AC400" s="1" t="s">
        <v>2647</v>
      </c>
      <c r="AD400" s="1" t="s">
        <v>2492</v>
      </c>
      <c r="AE400" s="2">
        <v>43985</v>
      </c>
      <c r="AF400" s="1" t="s">
        <v>2484</v>
      </c>
    </row>
    <row r="401" spans="1:32" x14ac:dyDescent="0.35">
      <c r="A401" t="str">
        <f>Tableau13[[#This Row],[Document d''achat]]&amp;Tableau13[[#This Row],[Poste]]</f>
        <v>450067674420</v>
      </c>
      <c r="B401" s="1" t="s">
        <v>2468</v>
      </c>
      <c r="C401" s="1" t="s">
        <v>2809</v>
      </c>
      <c r="D401" s="1" t="s">
        <v>1527</v>
      </c>
      <c r="E401" s="1" t="s">
        <v>2488</v>
      </c>
      <c r="F401" s="1" t="s">
        <v>2470</v>
      </c>
      <c r="G401" s="1" t="s">
        <v>371</v>
      </c>
      <c r="H401" s="1" t="s">
        <v>2643</v>
      </c>
      <c r="I401" s="1" t="s">
        <v>3042</v>
      </c>
      <c r="J401" s="1" t="s">
        <v>2473</v>
      </c>
      <c r="K401" s="1" t="s">
        <v>2474</v>
      </c>
      <c r="L401" s="1" t="s">
        <v>51</v>
      </c>
      <c r="M401" s="1" t="s">
        <v>1529</v>
      </c>
      <c r="N401" s="1" t="s">
        <v>217</v>
      </c>
      <c r="O401" s="1" t="s">
        <v>2407</v>
      </c>
      <c r="P401" s="1" t="s">
        <v>2407</v>
      </c>
      <c r="Q401" s="223">
        <v>1</v>
      </c>
      <c r="R401" s="3">
        <v>65</v>
      </c>
      <c r="S401" s="3">
        <v>65</v>
      </c>
      <c r="T401" s="3">
        <v>65</v>
      </c>
      <c r="U401" s="2">
        <v>43984</v>
      </c>
      <c r="V401" s="1" t="s">
        <v>2586</v>
      </c>
      <c r="W401" s="2">
        <v>44196</v>
      </c>
      <c r="X401" s="1" t="s">
        <v>2407</v>
      </c>
      <c r="Y401" s="1" t="s">
        <v>2407</v>
      </c>
      <c r="Z401" s="1" t="s">
        <v>2493</v>
      </c>
      <c r="AA401" s="1" t="s">
        <v>2811</v>
      </c>
      <c r="AB401" s="1" t="s">
        <v>2490</v>
      </c>
      <c r="AC401" s="1" t="s">
        <v>2647</v>
      </c>
      <c r="AD401" s="1" t="s">
        <v>2492</v>
      </c>
      <c r="AE401" s="2">
        <v>43985</v>
      </c>
      <c r="AF401" s="1" t="s">
        <v>2484</v>
      </c>
    </row>
    <row r="402" spans="1:32" x14ac:dyDescent="0.35">
      <c r="A402" t="str">
        <f>Tableau13[[#This Row],[Document d''achat]]&amp;Tableau13[[#This Row],[Poste]]</f>
        <v>450067674430</v>
      </c>
      <c r="B402" s="1" t="s">
        <v>2468</v>
      </c>
      <c r="C402" s="1" t="s">
        <v>2809</v>
      </c>
      <c r="D402" s="1" t="s">
        <v>1527</v>
      </c>
      <c r="E402" s="1" t="s">
        <v>2488</v>
      </c>
      <c r="F402" s="1" t="s">
        <v>2470</v>
      </c>
      <c r="G402" s="1" t="s">
        <v>371</v>
      </c>
      <c r="H402" s="1" t="s">
        <v>2643</v>
      </c>
      <c r="I402" s="1" t="s">
        <v>3042</v>
      </c>
      <c r="J402" s="1" t="s">
        <v>2473</v>
      </c>
      <c r="K402" s="1" t="s">
        <v>2474</v>
      </c>
      <c r="L402" s="1" t="s">
        <v>51</v>
      </c>
      <c r="M402" s="1" t="s">
        <v>1530</v>
      </c>
      <c r="N402" s="1" t="s">
        <v>222</v>
      </c>
      <c r="O402" s="1" t="s">
        <v>2407</v>
      </c>
      <c r="P402" s="1" t="s">
        <v>2407</v>
      </c>
      <c r="Q402" s="223">
        <v>1</v>
      </c>
      <c r="R402" s="3">
        <v>65</v>
      </c>
      <c r="S402" s="3">
        <v>65</v>
      </c>
      <c r="T402" s="3">
        <v>65</v>
      </c>
      <c r="U402" s="2">
        <v>43984</v>
      </c>
      <c r="V402" s="1" t="s">
        <v>2586</v>
      </c>
      <c r="W402" s="2">
        <v>44196</v>
      </c>
      <c r="X402" s="1" t="s">
        <v>2407</v>
      </c>
      <c r="Y402" s="1" t="s">
        <v>2407</v>
      </c>
      <c r="Z402" s="1" t="s">
        <v>2493</v>
      </c>
      <c r="AA402" s="1" t="s">
        <v>2811</v>
      </c>
      <c r="AB402" s="1" t="s">
        <v>2490</v>
      </c>
      <c r="AC402" s="1" t="s">
        <v>2647</v>
      </c>
      <c r="AD402" s="1" t="s">
        <v>2492</v>
      </c>
      <c r="AE402" s="2">
        <v>43985</v>
      </c>
      <c r="AF402" s="1" t="s">
        <v>2484</v>
      </c>
    </row>
    <row r="403" spans="1:32" x14ac:dyDescent="0.35">
      <c r="A403" t="str">
        <f>Tableau13[[#This Row],[Document d''achat]]&amp;Tableau13[[#This Row],[Poste]]</f>
        <v>450067674440</v>
      </c>
      <c r="B403" s="1" t="s">
        <v>2468</v>
      </c>
      <c r="C403" s="1" t="s">
        <v>2809</v>
      </c>
      <c r="D403" s="1" t="s">
        <v>1527</v>
      </c>
      <c r="E403" s="1" t="s">
        <v>2488</v>
      </c>
      <c r="F403" s="1" t="s">
        <v>2470</v>
      </c>
      <c r="G403" s="1" t="s">
        <v>371</v>
      </c>
      <c r="H403" s="1" t="s">
        <v>2643</v>
      </c>
      <c r="I403" s="1" t="s">
        <v>3042</v>
      </c>
      <c r="J403" s="1" t="s">
        <v>2473</v>
      </c>
      <c r="K403" s="1" t="s">
        <v>2474</v>
      </c>
      <c r="L403" s="1" t="s">
        <v>51</v>
      </c>
      <c r="M403" s="1" t="s">
        <v>1531</v>
      </c>
      <c r="N403" s="1" t="s">
        <v>421</v>
      </c>
      <c r="O403" s="1" t="s">
        <v>2407</v>
      </c>
      <c r="P403" s="1" t="s">
        <v>2407</v>
      </c>
      <c r="Q403" s="223">
        <v>1</v>
      </c>
      <c r="R403" s="3">
        <v>67.430000000000007</v>
      </c>
      <c r="S403" s="3">
        <v>67.430000000000007</v>
      </c>
      <c r="T403" s="3">
        <v>67.430000000000007</v>
      </c>
      <c r="U403" s="2">
        <v>43984</v>
      </c>
      <c r="V403" s="1" t="s">
        <v>2586</v>
      </c>
      <c r="W403" s="2">
        <v>44196</v>
      </c>
      <c r="X403" s="1" t="s">
        <v>2407</v>
      </c>
      <c r="Y403" s="1" t="s">
        <v>2407</v>
      </c>
      <c r="Z403" s="1" t="s">
        <v>2493</v>
      </c>
      <c r="AA403" s="1" t="s">
        <v>2811</v>
      </c>
      <c r="AB403" s="1" t="s">
        <v>2490</v>
      </c>
      <c r="AC403" s="1" t="s">
        <v>2647</v>
      </c>
      <c r="AD403" s="1" t="s">
        <v>2492</v>
      </c>
      <c r="AE403" s="2">
        <v>43985</v>
      </c>
      <c r="AF403" s="1" t="s">
        <v>2484</v>
      </c>
    </row>
    <row r="404" spans="1:32" x14ac:dyDescent="0.35">
      <c r="A404" t="str">
        <f>Tableau13[[#This Row],[Document d''achat]]&amp;Tableau13[[#This Row],[Poste]]</f>
        <v>450067674450</v>
      </c>
      <c r="B404" s="1" t="s">
        <v>2468</v>
      </c>
      <c r="C404" s="1" t="s">
        <v>2809</v>
      </c>
      <c r="D404" s="1" t="s">
        <v>1527</v>
      </c>
      <c r="E404" s="1" t="s">
        <v>2488</v>
      </c>
      <c r="F404" s="1" t="s">
        <v>2470</v>
      </c>
      <c r="G404" s="1" t="s">
        <v>371</v>
      </c>
      <c r="H404" s="1" t="s">
        <v>2643</v>
      </c>
      <c r="I404" s="1" t="s">
        <v>3042</v>
      </c>
      <c r="J404" s="1" t="s">
        <v>2473</v>
      </c>
      <c r="K404" s="1" t="s">
        <v>2474</v>
      </c>
      <c r="L404" s="1" t="s">
        <v>51</v>
      </c>
      <c r="M404" s="1" t="s">
        <v>1532</v>
      </c>
      <c r="N404" s="1" t="s">
        <v>423</v>
      </c>
      <c r="O404" s="1" t="s">
        <v>2407</v>
      </c>
      <c r="P404" s="1" t="s">
        <v>2407</v>
      </c>
      <c r="Q404" s="223">
        <v>1</v>
      </c>
      <c r="R404" s="3">
        <v>65</v>
      </c>
      <c r="S404" s="3">
        <v>65</v>
      </c>
      <c r="T404" s="3">
        <v>65</v>
      </c>
      <c r="U404" s="2">
        <v>43984</v>
      </c>
      <c r="V404" s="1" t="s">
        <v>2586</v>
      </c>
      <c r="W404" s="2">
        <v>44196</v>
      </c>
      <c r="X404" s="1" t="s">
        <v>2407</v>
      </c>
      <c r="Y404" s="1" t="s">
        <v>2407</v>
      </c>
      <c r="Z404" s="1" t="s">
        <v>2493</v>
      </c>
      <c r="AA404" s="1" t="s">
        <v>2811</v>
      </c>
      <c r="AB404" s="1" t="s">
        <v>2490</v>
      </c>
      <c r="AC404" s="1" t="s">
        <v>2647</v>
      </c>
      <c r="AD404" s="1" t="s">
        <v>2492</v>
      </c>
      <c r="AE404" s="2">
        <v>43985</v>
      </c>
      <c r="AF404" s="1" t="s">
        <v>2484</v>
      </c>
    </row>
    <row r="405" spans="1:32" x14ac:dyDescent="0.35">
      <c r="A405" t="str">
        <f>Tableau13[[#This Row],[Document d''achat]]&amp;Tableau13[[#This Row],[Poste]]</f>
        <v>450067676510</v>
      </c>
      <c r="B405" s="1" t="s">
        <v>2468</v>
      </c>
      <c r="C405" s="1" t="s">
        <v>60</v>
      </c>
      <c r="D405" s="1" t="s">
        <v>1525</v>
      </c>
      <c r="E405" s="1" t="s">
        <v>2476</v>
      </c>
      <c r="F405" s="1" t="s">
        <v>2470</v>
      </c>
      <c r="G405" s="1" t="s">
        <v>1524</v>
      </c>
      <c r="H405" s="1" t="s">
        <v>3043</v>
      </c>
      <c r="I405" s="1" t="s">
        <v>3044</v>
      </c>
      <c r="J405" s="1" t="s">
        <v>2590</v>
      </c>
      <c r="K405" s="1" t="s">
        <v>2474</v>
      </c>
      <c r="L405" s="1" t="s">
        <v>103</v>
      </c>
      <c r="M405" s="1" t="s">
        <v>1526</v>
      </c>
      <c r="N405" s="1" t="s">
        <v>88</v>
      </c>
      <c r="O405" s="1" t="s">
        <v>3045</v>
      </c>
      <c r="P405" s="1" t="s">
        <v>2407</v>
      </c>
      <c r="Q405" s="223">
        <v>1</v>
      </c>
      <c r="R405" s="3">
        <v>126000</v>
      </c>
      <c r="S405" s="3">
        <v>126000</v>
      </c>
      <c r="T405" s="3">
        <v>126000</v>
      </c>
      <c r="U405" s="2">
        <v>43984</v>
      </c>
      <c r="V405" s="1" t="s">
        <v>2550</v>
      </c>
      <c r="W405" s="2">
        <v>44926</v>
      </c>
      <c r="X405" s="1" t="s">
        <v>2478</v>
      </c>
      <c r="Y405" s="1" t="s">
        <v>2407</v>
      </c>
      <c r="Z405" s="1" t="s">
        <v>2493</v>
      </c>
      <c r="AA405" s="1" t="s">
        <v>2634</v>
      </c>
      <c r="AB405" s="1" t="s">
        <v>2490</v>
      </c>
      <c r="AC405" s="1" t="s">
        <v>2842</v>
      </c>
      <c r="AD405" s="1" t="s">
        <v>2483</v>
      </c>
      <c r="AE405" s="2">
        <v>44098</v>
      </c>
      <c r="AF405" s="1" t="s">
        <v>2582</v>
      </c>
    </row>
    <row r="406" spans="1:32" x14ac:dyDescent="0.35">
      <c r="A406" t="str">
        <f>Tableau13[[#This Row],[Document d''achat]]&amp;Tableau13[[#This Row],[Poste]]</f>
        <v>450067685110</v>
      </c>
      <c r="B406" s="1" t="s">
        <v>2468</v>
      </c>
      <c r="C406" s="1" t="s">
        <v>97</v>
      </c>
      <c r="D406" s="1" t="s">
        <v>1539</v>
      </c>
      <c r="E406" s="1" t="s">
        <v>2488</v>
      </c>
      <c r="F406" s="1" t="s">
        <v>2470</v>
      </c>
      <c r="G406" s="1" t="s">
        <v>1470</v>
      </c>
      <c r="H406" s="1" t="s">
        <v>3021</v>
      </c>
      <c r="I406" s="1" t="s">
        <v>3046</v>
      </c>
      <c r="J406" s="1" t="s">
        <v>2473</v>
      </c>
      <c r="K406" s="1" t="s">
        <v>2474</v>
      </c>
      <c r="L406" s="1" t="s">
        <v>51</v>
      </c>
      <c r="M406" s="1" t="s">
        <v>1540</v>
      </c>
      <c r="N406" s="1" t="s">
        <v>88</v>
      </c>
      <c r="O406" s="1" t="s">
        <v>2407</v>
      </c>
      <c r="P406" s="1" t="s">
        <v>2407</v>
      </c>
      <c r="Q406" s="223">
        <v>1</v>
      </c>
      <c r="R406" s="3">
        <v>1607.34</v>
      </c>
      <c r="S406" s="3">
        <v>1607.34</v>
      </c>
      <c r="T406" s="3">
        <v>1607.34</v>
      </c>
      <c r="U406" s="2">
        <v>43985</v>
      </c>
      <c r="V406" s="1" t="s">
        <v>2484</v>
      </c>
      <c r="W406" s="2">
        <v>44196</v>
      </c>
      <c r="X406" s="1" t="s">
        <v>2407</v>
      </c>
      <c r="Y406" s="1" t="s">
        <v>2407</v>
      </c>
      <c r="Z406" s="1" t="s">
        <v>2493</v>
      </c>
      <c r="AA406" s="1" t="s">
        <v>2489</v>
      </c>
      <c r="AB406" s="1" t="s">
        <v>2490</v>
      </c>
      <c r="AC406" s="1" t="s">
        <v>2567</v>
      </c>
      <c r="AD406" s="1" t="s">
        <v>2510</v>
      </c>
      <c r="AE406" s="2">
        <v>43985</v>
      </c>
      <c r="AF406" s="1" t="s">
        <v>2772</v>
      </c>
    </row>
    <row r="407" spans="1:32" x14ac:dyDescent="0.35">
      <c r="A407" t="str">
        <f>Tableau13[[#This Row],[Document d''achat]]&amp;Tableau13[[#This Row],[Poste]]</f>
        <v>450067685120</v>
      </c>
      <c r="B407" s="1" t="s">
        <v>2468</v>
      </c>
      <c r="C407" s="1" t="s">
        <v>97</v>
      </c>
      <c r="D407" s="1" t="s">
        <v>1539</v>
      </c>
      <c r="E407" s="1" t="s">
        <v>2488</v>
      </c>
      <c r="F407" s="1" t="s">
        <v>2470</v>
      </c>
      <c r="G407" s="1" t="s">
        <v>1470</v>
      </c>
      <c r="H407" s="1" t="s">
        <v>3021</v>
      </c>
      <c r="I407" s="1" t="s">
        <v>3046</v>
      </c>
      <c r="J407" s="1" t="s">
        <v>2473</v>
      </c>
      <c r="K407" s="1" t="s">
        <v>2474</v>
      </c>
      <c r="L407" s="1" t="s">
        <v>51</v>
      </c>
      <c r="M407" s="1" t="s">
        <v>1541</v>
      </c>
      <c r="N407" s="1" t="s">
        <v>217</v>
      </c>
      <c r="O407" s="1" t="s">
        <v>2407</v>
      </c>
      <c r="P407" s="1" t="s">
        <v>2407</v>
      </c>
      <c r="Q407" s="223">
        <v>1</v>
      </c>
      <c r="R407" s="3">
        <v>450</v>
      </c>
      <c r="S407" s="3">
        <v>450</v>
      </c>
      <c r="T407" s="3">
        <v>450</v>
      </c>
      <c r="U407" s="2">
        <v>43985</v>
      </c>
      <c r="V407" s="1" t="s">
        <v>2484</v>
      </c>
      <c r="W407" s="2">
        <v>44196</v>
      </c>
      <c r="X407" s="1" t="s">
        <v>2407</v>
      </c>
      <c r="Y407" s="1" t="s">
        <v>2407</v>
      </c>
      <c r="Z407" s="1" t="s">
        <v>2493</v>
      </c>
      <c r="AA407" s="1" t="s">
        <v>2489</v>
      </c>
      <c r="AB407" s="1" t="s">
        <v>2490</v>
      </c>
      <c r="AC407" s="1" t="s">
        <v>2567</v>
      </c>
      <c r="AD407" s="1" t="s">
        <v>2510</v>
      </c>
      <c r="AE407" s="2">
        <v>43985</v>
      </c>
      <c r="AF407" s="1" t="s">
        <v>2772</v>
      </c>
    </row>
    <row r="408" spans="1:32" x14ac:dyDescent="0.35">
      <c r="A408" t="str">
        <f>Tableau13[[#This Row],[Document d''achat]]&amp;Tableau13[[#This Row],[Poste]]</f>
        <v>450067685130</v>
      </c>
      <c r="B408" s="1" t="s">
        <v>2468</v>
      </c>
      <c r="C408" s="1" t="s">
        <v>97</v>
      </c>
      <c r="D408" s="1" t="s">
        <v>1539</v>
      </c>
      <c r="E408" s="1" t="s">
        <v>2488</v>
      </c>
      <c r="F408" s="1" t="s">
        <v>2470</v>
      </c>
      <c r="G408" s="1" t="s">
        <v>1470</v>
      </c>
      <c r="H408" s="1" t="s">
        <v>3021</v>
      </c>
      <c r="I408" s="1" t="s">
        <v>3046</v>
      </c>
      <c r="J408" s="1" t="s">
        <v>2473</v>
      </c>
      <c r="K408" s="1" t="s">
        <v>2474</v>
      </c>
      <c r="L408" s="1" t="s">
        <v>51</v>
      </c>
      <c r="M408" s="1" t="s">
        <v>1542</v>
      </c>
      <c r="N408" s="1" t="s">
        <v>222</v>
      </c>
      <c r="O408" s="1" t="s">
        <v>2407</v>
      </c>
      <c r="P408" s="1" t="s">
        <v>2407</v>
      </c>
      <c r="Q408" s="223">
        <v>1</v>
      </c>
      <c r="R408" s="3">
        <v>753.12</v>
      </c>
      <c r="S408" s="3">
        <v>753.12</v>
      </c>
      <c r="T408" s="3">
        <v>753.12</v>
      </c>
      <c r="U408" s="2">
        <v>43985</v>
      </c>
      <c r="V408" s="1" t="s">
        <v>2484</v>
      </c>
      <c r="W408" s="2">
        <v>44196</v>
      </c>
      <c r="X408" s="1" t="s">
        <v>2407</v>
      </c>
      <c r="Y408" s="1" t="s">
        <v>2407</v>
      </c>
      <c r="Z408" s="1" t="s">
        <v>2493</v>
      </c>
      <c r="AA408" s="1" t="s">
        <v>2489</v>
      </c>
      <c r="AB408" s="1" t="s">
        <v>2490</v>
      </c>
      <c r="AC408" s="1" t="s">
        <v>2567</v>
      </c>
      <c r="AD408" s="1" t="s">
        <v>2510</v>
      </c>
      <c r="AE408" s="2">
        <v>43985</v>
      </c>
      <c r="AF408" s="1" t="s">
        <v>2772</v>
      </c>
    </row>
    <row r="409" spans="1:32" x14ac:dyDescent="0.35">
      <c r="A409" t="str">
        <f>Tableau13[[#This Row],[Document d''achat]]&amp;Tableau13[[#This Row],[Poste]]</f>
        <v>450067685910</v>
      </c>
      <c r="B409" s="1" t="s">
        <v>2522</v>
      </c>
      <c r="C409" s="1" t="s">
        <v>97</v>
      </c>
      <c r="D409" s="1" t="s">
        <v>1538</v>
      </c>
      <c r="E409" s="1" t="s">
        <v>2488</v>
      </c>
      <c r="F409" s="1" t="s">
        <v>2470</v>
      </c>
      <c r="G409" s="1" t="s">
        <v>263</v>
      </c>
      <c r="H409" s="1" t="s">
        <v>2557</v>
      </c>
      <c r="I409" s="1" t="s">
        <v>3047</v>
      </c>
      <c r="J409" s="1" t="s">
        <v>2524</v>
      </c>
      <c r="K409" s="1" t="s">
        <v>2474</v>
      </c>
      <c r="L409" s="1" t="s">
        <v>51</v>
      </c>
      <c r="M409" s="1" t="s">
        <v>1174</v>
      </c>
      <c r="N409" s="1" t="s">
        <v>88</v>
      </c>
      <c r="O409" s="1" t="s">
        <v>2407</v>
      </c>
      <c r="P409" s="1" t="s">
        <v>2407</v>
      </c>
      <c r="Q409" s="223">
        <v>1</v>
      </c>
      <c r="R409" s="3">
        <v>455.41</v>
      </c>
      <c r="S409" s="3">
        <v>455.41</v>
      </c>
      <c r="T409" s="3">
        <v>455.41</v>
      </c>
      <c r="U409" s="2">
        <v>43985</v>
      </c>
      <c r="V409" s="1" t="s">
        <v>2586</v>
      </c>
      <c r="W409" s="2">
        <v>44196</v>
      </c>
      <c r="X409" s="1" t="s">
        <v>2407</v>
      </c>
      <c r="Y409" s="1" t="s">
        <v>2407</v>
      </c>
      <c r="Z409" s="1" t="s">
        <v>2507</v>
      </c>
      <c r="AA409" s="1" t="s">
        <v>2914</v>
      </c>
      <c r="AB409" s="1" t="s">
        <v>2490</v>
      </c>
      <c r="AC409" s="1" t="s">
        <v>2842</v>
      </c>
      <c r="AD409" s="1" t="s">
        <v>2510</v>
      </c>
      <c r="AE409" s="2">
        <v>43993</v>
      </c>
      <c r="AF409" s="1" t="s">
        <v>2500</v>
      </c>
    </row>
    <row r="410" spans="1:32" x14ac:dyDescent="0.35">
      <c r="A410" t="str">
        <f>Tableau13[[#This Row],[Document d''achat]]&amp;Tableau13[[#This Row],[Poste]]</f>
        <v>450067692310</v>
      </c>
      <c r="B410" s="1" t="s">
        <v>2468</v>
      </c>
      <c r="C410" s="1" t="s">
        <v>97</v>
      </c>
      <c r="D410" s="1" t="s">
        <v>1545</v>
      </c>
      <c r="E410" s="1" t="s">
        <v>2488</v>
      </c>
      <c r="F410" s="1" t="s">
        <v>51</v>
      </c>
      <c r="G410" s="1" t="s">
        <v>967</v>
      </c>
      <c r="H410" s="1" t="s">
        <v>2830</v>
      </c>
      <c r="I410" s="1" t="s">
        <v>3048</v>
      </c>
      <c r="J410" s="1" t="s">
        <v>2590</v>
      </c>
      <c r="K410" s="1" t="s">
        <v>2474</v>
      </c>
      <c r="L410" s="1" t="s">
        <v>103</v>
      </c>
      <c r="M410" s="1" t="s">
        <v>1546</v>
      </c>
      <c r="N410" s="1" t="s">
        <v>88</v>
      </c>
      <c r="O410" s="1" t="s">
        <v>2407</v>
      </c>
      <c r="P410" s="1" t="s">
        <v>2407</v>
      </c>
      <c r="Q410" s="223">
        <v>1</v>
      </c>
      <c r="R410" s="3">
        <v>14647118.27</v>
      </c>
      <c r="S410" s="3">
        <v>14647118.27</v>
      </c>
      <c r="T410" s="3">
        <v>14647118.27</v>
      </c>
      <c r="U410" s="2">
        <v>43985</v>
      </c>
      <c r="V410" s="1" t="s">
        <v>2484</v>
      </c>
      <c r="W410" s="2">
        <v>44926</v>
      </c>
      <c r="X410" s="1" t="s">
        <v>2407</v>
      </c>
      <c r="Y410" s="1" t="s">
        <v>2407</v>
      </c>
      <c r="Z410" s="1" t="s">
        <v>2480</v>
      </c>
      <c r="AA410" s="1" t="s">
        <v>2489</v>
      </c>
      <c r="AB410" s="1" t="s">
        <v>2490</v>
      </c>
      <c r="AC410" s="1" t="s">
        <v>2567</v>
      </c>
      <c r="AD410" s="1" t="s">
        <v>2510</v>
      </c>
      <c r="AE410" s="2">
        <v>43992</v>
      </c>
      <c r="AF410" s="1" t="s">
        <v>2504</v>
      </c>
    </row>
    <row r="411" spans="1:32" x14ac:dyDescent="0.35">
      <c r="A411" t="str">
        <f>Tableau13[[#This Row],[Document d''achat]]&amp;Tableau13[[#This Row],[Poste]]</f>
        <v>450067721510</v>
      </c>
      <c r="B411" s="1" t="s">
        <v>2468</v>
      </c>
      <c r="C411" s="1" t="s">
        <v>97</v>
      </c>
      <c r="D411" s="1" t="s">
        <v>1553</v>
      </c>
      <c r="E411" s="1" t="s">
        <v>2488</v>
      </c>
      <c r="F411" s="1" t="s">
        <v>51</v>
      </c>
      <c r="G411" s="1" t="s">
        <v>678</v>
      </c>
      <c r="H411" s="1" t="s">
        <v>2739</v>
      </c>
      <c r="I411" s="1" t="s">
        <v>3049</v>
      </c>
      <c r="J411" s="1" t="s">
        <v>2590</v>
      </c>
      <c r="K411" s="1" t="s">
        <v>2474</v>
      </c>
      <c r="L411" s="1" t="s">
        <v>103</v>
      </c>
      <c r="M411" s="1" t="s">
        <v>1554</v>
      </c>
      <c r="N411" s="1" t="s">
        <v>88</v>
      </c>
      <c r="O411" s="1" t="s">
        <v>2407</v>
      </c>
      <c r="P411" s="1" t="s">
        <v>2407</v>
      </c>
      <c r="Q411" s="223">
        <v>1</v>
      </c>
      <c r="R411" s="3">
        <v>65292.08</v>
      </c>
      <c r="S411" s="3">
        <v>65292.08</v>
      </c>
      <c r="T411" s="3">
        <v>65292.08</v>
      </c>
      <c r="U411" s="2">
        <v>43987</v>
      </c>
      <c r="V411" s="1" t="s">
        <v>2500</v>
      </c>
      <c r="W411" s="2">
        <v>44926</v>
      </c>
      <c r="X411" s="1" t="s">
        <v>2407</v>
      </c>
      <c r="Y411" s="1" t="s">
        <v>2407</v>
      </c>
      <c r="Z411" s="1" t="s">
        <v>2480</v>
      </c>
      <c r="AA411" s="1" t="s">
        <v>2489</v>
      </c>
      <c r="AB411" s="1" t="s">
        <v>2490</v>
      </c>
      <c r="AC411" s="1" t="s">
        <v>2567</v>
      </c>
      <c r="AD411" s="1" t="s">
        <v>2510</v>
      </c>
      <c r="AE411" s="2">
        <v>43994</v>
      </c>
      <c r="AF411" s="1" t="s">
        <v>2504</v>
      </c>
    </row>
    <row r="412" spans="1:32" x14ac:dyDescent="0.35">
      <c r="A412" t="str">
        <f>Tableau13[[#This Row],[Document d''achat]]&amp;Tableau13[[#This Row],[Poste]]</f>
        <v>450067721810</v>
      </c>
      <c r="B412" s="1" t="s">
        <v>2468</v>
      </c>
      <c r="C412" s="1" t="s">
        <v>97</v>
      </c>
      <c r="D412" s="1" t="s">
        <v>1550</v>
      </c>
      <c r="E412" s="1" t="s">
        <v>2488</v>
      </c>
      <c r="F412" s="1" t="s">
        <v>51</v>
      </c>
      <c r="G412" s="1" t="s">
        <v>1549</v>
      </c>
      <c r="H412" s="1" t="s">
        <v>3050</v>
      </c>
      <c r="I412" s="1" t="s">
        <v>3051</v>
      </c>
      <c r="J412" s="1" t="s">
        <v>2590</v>
      </c>
      <c r="K412" s="1" t="s">
        <v>2474</v>
      </c>
      <c r="L412" s="1" t="s">
        <v>103</v>
      </c>
      <c r="M412" s="1" t="s">
        <v>1551</v>
      </c>
      <c r="N412" s="1" t="s">
        <v>88</v>
      </c>
      <c r="O412" s="1" t="s">
        <v>2407</v>
      </c>
      <c r="P412" s="1" t="s">
        <v>2407</v>
      </c>
      <c r="Q412" s="223">
        <v>1</v>
      </c>
      <c r="R412" s="3">
        <v>726000</v>
      </c>
      <c r="S412" s="3">
        <v>726000</v>
      </c>
      <c r="T412" s="3">
        <v>726000</v>
      </c>
      <c r="U412" s="2">
        <v>43987</v>
      </c>
      <c r="V412" s="1" t="s">
        <v>2500</v>
      </c>
      <c r="W412" s="2">
        <v>44926</v>
      </c>
      <c r="X412" s="1" t="s">
        <v>2407</v>
      </c>
      <c r="Y412" s="1" t="s">
        <v>2407</v>
      </c>
      <c r="Z412" s="1" t="s">
        <v>2480</v>
      </c>
      <c r="AA412" s="1" t="s">
        <v>2489</v>
      </c>
      <c r="AB412" s="1" t="s">
        <v>2490</v>
      </c>
      <c r="AC412" s="1" t="s">
        <v>2567</v>
      </c>
      <c r="AD412" s="1" t="s">
        <v>2510</v>
      </c>
      <c r="AE412" s="2">
        <v>43994</v>
      </c>
      <c r="AF412" s="1" t="s">
        <v>2504</v>
      </c>
    </row>
    <row r="413" spans="1:32" x14ac:dyDescent="0.35">
      <c r="A413" t="str">
        <f>Tableau13[[#This Row],[Document d''achat]]&amp;Tableau13[[#This Row],[Poste]]</f>
        <v>450067721910</v>
      </c>
      <c r="B413" s="1" t="s">
        <v>2468</v>
      </c>
      <c r="C413" s="1" t="s">
        <v>97</v>
      </c>
      <c r="D413" s="1" t="s">
        <v>1558</v>
      </c>
      <c r="E413" s="1" t="s">
        <v>2488</v>
      </c>
      <c r="F413" s="1" t="s">
        <v>51</v>
      </c>
      <c r="G413" s="1" t="s">
        <v>1557</v>
      </c>
      <c r="H413" s="1" t="s">
        <v>3052</v>
      </c>
      <c r="I413" s="1" t="s">
        <v>3053</v>
      </c>
      <c r="J413" s="1" t="s">
        <v>2590</v>
      </c>
      <c r="K413" s="1" t="s">
        <v>2474</v>
      </c>
      <c r="L413" s="1" t="s">
        <v>103</v>
      </c>
      <c r="M413" s="1" t="s">
        <v>1559</v>
      </c>
      <c r="N413" s="1" t="s">
        <v>88</v>
      </c>
      <c r="O413" s="1" t="s">
        <v>2407</v>
      </c>
      <c r="P413" s="1" t="s">
        <v>2407</v>
      </c>
      <c r="Q413" s="223">
        <v>1</v>
      </c>
      <c r="R413" s="3">
        <v>139002.26999999999</v>
      </c>
      <c r="S413" s="3">
        <v>139002.26999999999</v>
      </c>
      <c r="T413" s="3">
        <v>139002.26999999999</v>
      </c>
      <c r="U413" s="2">
        <v>43987</v>
      </c>
      <c r="V413" s="1" t="s">
        <v>2500</v>
      </c>
      <c r="W413" s="2">
        <v>44926</v>
      </c>
      <c r="X413" s="1" t="s">
        <v>2407</v>
      </c>
      <c r="Y413" s="1" t="s">
        <v>2407</v>
      </c>
      <c r="Z413" s="1" t="s">
        <v>2493</v>
      </c>
      <c r="AA413" s="1" t="s">
        <v>2489</v>
      </c>
      <c r="AB413" s="1" t="s">
        <v>2490</v>
      </c>
      <c r="AC413" s="1" t="s">
        <v>2702</v>
      </c>
      <c r="AD413" s="1" t="s">
        <v>2510</v>
      </c>
      <c r="AE413" s="2">
        <v>43994</v>
      </c>
      <c r="AF413" s="1" t="s">
        <v>2504</v>
      </c>
    </row>
    <row r="414" spans="1:32" x14ac:dyDescent="0.35">
      <c r="A414" t="str">
        <f>Tableau13[[#This Row],[Document d''achat]]&amp;Tableau13[[#This Row],[Poste]]</f>
        <v>450067734510</v>
      </c>
      <c r="B414" s="1" t="s">
        <v>2468</v>
      </c>
      <c r="C414" s="1" t="s">
        <v>97</v>
      </c>
      <c r="D414" s="1" t="s">
        <v>1567</v>
      </c>
      <c r="E414" s="1" t="s">
        <v>2488</v>
      </c>
      <c r="F414" s="1" t="s">
        <v>51</v>
      </c>
      <c r="G414" s="1" t="s">
        <v>1566</v>
      </c>
      <c r="H414" s="1" t="s">
        <v>3054</v>
      </c>
      <c r="I414" s="1" t="s">
        <v>3055</v>
      </c>
      <c r="J414" s="1" t="s">
        <v>2590</v>
      </c>
      <c r="K414" s="1" t="s">
        <v>2474</v>
      </c>
      <c r="L414" s="1" t="s">
        <v>103</v>
      </c>
      <c r="M414" s="1" t="s">
        <v>1568</v>
      </c>
      <c r="N414" s="1" t="s">
        <v>88</v>
      </c>
      <c r="O414" s="1" t="s">
        <v>2407</v>
      </c>
      <c r="P414" s="1" t="s">
        <v>2407</v>
      </c>
      <c r="Q414" s="223">
        <v>1</v>
      </c>
      <c r="R414" s="3">
        <v>9940000</v>
      </c>
      <c r="S414" s="3">
        <v>9940000</v>
      </c>
      <c r="T414" s="3">
        <v>9940000</v>
      </c>
      <c r="U414" s="2">
        <v>43987</v>
      </c>
      <c r="V414" s="1" t="s">
        <v>2500</v>
      </c>
      <c r="W414" s="2">
        <v>44926</v>
      </c>
      <c r="X414" s="1" t="s">
        <v>2407</v>
      </c>
      <c r="Y414" s="1" t="s">
        <v>2407</v>
      </c>
      <c r="Z414" s="1" t="s">
        <v>2480</v>
      </c>
      <c r="AA414" s="1" t="s">
        <v>2489</v>
      </c>
      <c r="AB414" s="1" t="s">
        <v>2490</v>
      </c>
      <c r="AC414" s="1" t="s">
        <v>2567</v>
      </c>
      <c r="AD414" s="1" t="s">
        <v>2510</v>
      </c>
      <c r="AE414" s="2">
        <v>43997</v>
      </c>
      <c r="AF414" s="1" t="s">
        <v>2504</v>
      </c>
    </row>
    <row r="415" spans="1:32" x14ac:dyDescent="0.35">
      <c r="A415" t="str">
        <f>Tableau13[[#This Row],[Document d''achat]]&amp;Tableau13[[#This Row],[Poste]]</f>
        <v>450067744710</v>
      </c>
      <c r="B415" s="1" t="s">
        <v>2468</v>
      </c>
      <c r="C415" s="1" t="s">
        <v>97</v>
      </c>
      <c r="D415" s="1" t="s">
        <v>1571</v>
      </c>
      <c r="E415" s="1" t="s">
        <v>2488</v>
      </c>
      <c r="F415" s="1" t="s">
        <v>51</v>
      </c>
      <c r="G415" s="1" t="s">
        <v>1570</v>
      </c>
      <c r="H415" s="1" t="s">
        <v>3056</v>
      </c>
      <c r="I415" s="1" t="s">
        <v>3057</v>
      </c>
      <c r="J415" s="1" t="s">
        <v>2473</v>
      </c>
      <c r="K415" s="1" t="s">
        <v>2474</v>
      </c>
      <c r="L415" s="1" t="s">
        <v>51</v>
      </c>
      <c r="M415" s="1" t="s">
        <v>1572</v>
      </c>
      <c r="N415" s="1" t="s">
        <v>88</v>
      </c>
      <c r="O415" s="1" t="s">
        <v>2407</v>
      </c>
      <c r="P415" s="1" t="s">
        <v>2407</v>
      </c>
      <c r="Q415" s="223">
        <v>1</v>
      </c>
      <c r="R415" s="3">
        <v>4300</v>
      </c>
      <c r="S415" s="3">
        <v>4300</v>
      </c>
      <c r="T415" s="3">
        <v>5203</v>
      </c>
      <c r="U415" s="2">
        <v>43990</v>
      </c>
      <c r="V415" s="1" t="s">
        <v>2500</v>
      </c>
      <c r="W415" s="2">
        <v>44926</v>
      </c>
      <c r="X415" s="1" t="s">
        <v>2407</v>
      </c>
      <c r="Y415" s="1" t="s">
        <v>2407</v>
      </c>
      <c r="Z415" s="1" t="s">
        <v>2480</v>
      </c>
      <c r="AA415" s="1" t="s">
        <v>2489</v>
      </c>
      <c r="AB415" s="1" t="s">
        <v>2490</v>
      </c>
      <c r="AC415" s="1" t="s">
        <v>2567</v>
      </c>
      <c r="AD415" s="1" t="s">
        <v>2510</v>
      </c>
      <c r="AE415" s="2">
        <v>43990</v>
      </c>
      <c r="AF415" s="1" t="s">
        <v>2484</v>
      </c>
    </row>
    <row r="416" spans="1:32" x14ac:dyDescent="0.35">
      <c r="A416" t="str">
        <f>Tableau13[[#This Row],[Document d''achat]]&amp;Tableau13[[#This Row],[Poste]]</f>
        <v>450067744910</v>
      </c>
      <c r="B416" s="1" t="s">
        <v>3058</v>
      </c>
      <c r="C416" s="1" t="s">
        <v>2369</v>
      </c>
      <c r="D416" s="1" t="s">
        <v>2415</v>
      </c>
      <c r="E416" s="1" t="s">
        <v>2488</v>
      </c>
      <c r="F416" s="1" t="s">
        <v>51</v>
      </c>
      <c r="G416" s="1" t="s">
        <v>301</v>
      </c>
      <c r="H416" s="1" t="s">
        <v>2600</v>
      </c>
      <c r="I416" s="1" t="s">
        <v>3059</v>
      </c>
      <c r="J416" s="1" t="s">
        <v>3060</v>
      </c>
      <c r="K416" s="1" t="s">
        <v>2474</v>
      </c>
      <c r="L416" s="1" t="s">
        <v>103</v>
      </c>
      <c r="M416" s="1" t="s">
        <v>3061</v>
      </c>
      <c r="N416" s="1" t="s">
        <v>88</v>
      </c>
      <c r="O416" s="1" t="s">
        <v>2407</v>
      </c>
      <c r="P416" s="1" t="s">
        <v>2407</v>
      </c>
      <c r="Q416" s="223">
        <v>1</v>
      </c>
      <c r="R416" s="3">
        <v>83671000</v>
      </c>
      <c r="S416" s="3">
        <v>83671000</v>
      </c>
      <c r="T416" s="3">
        <v>83671000</v>
      </c>
      <c r="U416" s="2">
        <v>43990</v>
      </c>
      <c r="V416" s="1" t="s">
        <v>2500</v>
      </c>
      <c r="W416" s="2">
        <v>44926</v>
      </c>
      <c r="X416" s="1" t="s">
        <v>2407</v>
      </c>
      <c r="Y416" s="1" t="s">
        <v>2407</v>
      </c>
      <c r="Z416" s="1" t="s">
        <v>2511</v>
      </c>
      <c r="AA416" s="1" t="s">
        <v>2489</v>
      </c>
      <c r="AB416" s="1" t="s">
        <v>3062</v>
      </c>
      <c r="AC416" s="1" t="s">
        <v>3063</v>
      </c>
      <c r="AD416" s="1" t="s">
        <v>3064</v>
      </c>
      <c r="AE416" s="2">
        <v>44159</v>
      </c>
      <c r="AF416" s="1" t="s">
        <v>2504</v>
      </c>
    </row>
    <row r="417" spans="1:32" x14ac:dyDescent="0.35">
      <c r="A417" t="str">
        <f>Tableau13[[#This Row],[Document d''achat]]&amp;Tableau13[[#This Row],[Poste]]</f>
        <v>450067788410</v>
      </c>
      <c r="B417" s="1" t="s">
        <v>2522</v>
      </c>
      <c r="C417" s="1" t="s">
        <v>97</v>
      </c>
      <c r="D417" s="1" t="s">
        <v>1587</v>
      </c>
      <c r="E417" s="1" t="s">
        <v>2488</v>
      </c>
      <c r="F417" s="1" t="s">
        <v>2470</v>
      </c>
      <c r="G417" s="1" t="s">
        <v>800</v>
      </c>
      <c r="H417" s="1" t="s">
        <v>2770</v>
      </c>
      <c r="I417" s="1" t="s">
        <v>3065</v>
      </c>
      <c r="J417" s="1" t="s">
        <v>2524</v>
      </c>
      <c r="K417" s="1" t="s">
        <v>2474</v>
      </c>
      <c r="L417" s="1" t="s">
        <v>51</v>
      </c>
      <c r="M417" s="1" t="s">
        <v>1499</v>
      </c>
      <c r="N417" s="1" t="s">
        <v>88</v>
      </c>
      <c r="O417" s="1" t="s">
        <v>2407</v>
      </c>
      <c r="P417" s="1" t="s">
        <v>2407</v>
      </c>
      <c r="Q417" s="223">
        <v>1</v>
      </c>
      <c r="R417" s="3">
        <v>897</v>
      </c>
      <c r="S417" s="3">
        <v>897</v>
      </c>
      <c r="T417" s="3">
        <v>897</v>
      </c>
      <c r="U417" s="2">
        <v>43992</v>
      </c>
      <c r="V417" s="1" t="s">
        <v>2500</v>
      </c>
      <c r="W417" s="2">
        <v>44196</v>
      </c>
      <c r="X417" s="1" t="s">
        <v>2407</v>
      </c>
      <c r="Y417" s="1" t="s">
        <v>2407</v>
      </c>
      <c r="Z417" s="1" t="s">
        <v>2493</v>
      </c>
      <c r="AA417" s="1" t="s">
        <v>2489</v>
      </c>
      <c r="AB417" s="1" t="s">
        <v>2490</v>
      </c>
      <c r="AC417" s="1" t="s">
        <v>2771</v>
      </c>
      <c r="AD417" s="1" t="s">
        <v>2510</v>
      </c>
      <c r="AE417" s="2">
        <v>43992</v>
      </c>
      <c r="AF417" s="1" t="s">
        <v>2772</v>
      </c>
    </row>
    <row r="418" spans="1:32" x14ac:dyDescent="0.35">
      <c r="A418" t="str">
        <f>Tableau13[[#This Row],[Document d''achat]]&amp;Tableau13[[#This Row],[Poste]]</f>
        <v>450067796310</v>
      </c>
      <c r="B418" s="1" t="s">
        <v>2468</v>
      </c>
      <c r="C418" s="1" t="s">
        <v>97</v>
      </c>
      <c r="D418" s="1" t="s">
        <v>1577</v>
      </c>
      <c r="E418" s="1" t="s">
        <v>2488</v>
      </c>
      <c r="F418" s="1" t="s">
        <v>51</v>
      </c>
      <c r="G418" s="1" t="s">
        <v>833</v>
      </c>
      <c r="H418" s="1" t="s">
        <v>2795</v>
      </c>
      <c r="I418" s="1" t="s">
        <v>2796</v>
      </c>
      <c r="J418" s="1" t="s">
        <v>2580</v>
      </c>
      <c r="K418" s="1" t="s">
        <v>2474</v>
      </c>
      <c r="L418" s="1" t="s">
        <v>103</v>
      </c>
      <c r="M418" s="1" t="s">
        <v>837</v>
      </c>
      <c r="N418" s="1" t="s">
        <v>88</v>
      </c>
      <c r="O418" s="1" t="s">
        <v>2407</v>
      </c>
      <c r="P418" s="1" t="s">
        <v>2407</v>
      </c>
      <c r="Q418" s="223">
        <v>1</v>
      </c>
      <c r="R418" s="3">
        <v>539134.79</v>
      </c>
      <c r="S418" s="3">
        <v>539134.79</v>
      </c>
      <c r="T418" s="3">
        <v>539134.79</v>
      </c>
      <c r="U418" s="2">
        <v>43992</v>
      </c>
      <c r="V418" s="1" t="s">
        <v>2500</v>
      </c>
      <c r="W418" s="2">
        <v>44926</v>
      </c>
      <c r="X418" s="1" t="s">
        <v>2407</v>
      </c>
      <c r="Y418" s="1" t="s">
        <v>2407</v>
      </c>
      <c r="Z418" s="1" t="s">
        <v>2493</v>
      </c>
      <c r="AA418" s="1" t="s">
        <v>2489</v>
      </c>
      <c r="AB418" s="1" t="s">
        <v>2490</v>
      </c>
      <c r="AC418" s="1" t="s">
        <v>2702</v>
      </c>
      <c r="AD418" s="1" t="s">
        <v>2510</v>
      </c>
      <c r="AE418" s="2">
        <v>44034</v>
      </c>
      <c r="AF418" s="1" t="s">
        <v>2582</v>
      </c>
    </row>
    <row r="419" spans="1:32" x14ac:dyDescent="0.35">
      <c r="A419" t="str">
        <f>Tableau13[[#This Row],[Document d''achat]]&amp;Tableau13[[#This Row],[Poste]]</f>
        <v>450067797310</v>
      </c>
      <c r="B419" s="1" t="s">
        <v>2468</v>
      </c>
      <c r="C419" s="1" t="s">
        <v>97</v>
      </c>
      <c r="D419" s="1" t="s">
        <v>1581</v>
      </c>
      <c r="E419" s="1" t="s">
        <v>2488</v>
      </c>
      <c r="F419" s="1" t="s">
        <v>51</v>
      </c>
      <c r="G419" s="1" t="s">
        <v>1580</v>
      </c>
      <c r="H419" s="1" t="s">
        <v>3066</v>
      </c>
      <c r="I419" s="1" t="s">
        <v>2940</v>
      </c>
      <c r="J419" s="1" t="s">
        <v>2580</v>
      </c>
      <c r="K419" s="1" t="s">
        <v>2474</v>
      </c>
      <c r="L419" s="1" t="s">
        <v>103</v>
      </c>
      <c r="M419" s="1" t="s">
        <v>1582</v>
      </c>
      <c r="N419" s="1" t="s">
        <v>88</v>
      </c>
      <c r="O419" s="1" t="s">
        <v>2407</v>
      </c>
      <c r="P419" s="1" t="s">
        <v>2407</v>
      </c>
      <c r="Q419" s="223">
        <v>1</v>
      </c>
      <c r="R419" s="3">
        <v>196075.76</v>
      </c>
      <c r="S419" s="3">
        <v>196075.76</v>
      </c>
      <c r="T419" s="3">
        <v>196075.76</v>
      </c>
      <c r="U419" s="2">
        <v>43992</v>
      </c>
      <c r="V419" s="1" t="s">
        <v>2500</v>
      </c>
      <c r="W419" s="2">
        <v>44926</v>
      </c>
      <c r="X419" s="1" t="s">
        <v>2407</v>
      </c>
      <c r="Y419" s="1" t="s">
        <v>2407</v>
      </c>
      <c r="Z419" s="1" t="s">
        <v>2493</v>
      </c>
      <c r="AA419" s="1" t="s">
        <v>2489</v>
      </c>
      <c r="AB419" s="1" t="s">
        <v>2490</v>
      </c>
      <c r="AC419" s="1" t="s">
        <v>2702</v>
      </c>
      <c r="AD419" s="1" t="s">
        <v>2510</v>
      </c>
      <c r="AE419" s="2">
        <v>44034</v>
      </c>
      <c r="AF419" s="1" t="s">
        <v>2582</v>
      </c>
    </row>
    <row r="420" spans="1:32" x14ac:dyDescent="0.35">
      <c r="A420" t="str">
        <f>Tableau13[[#This Row],[Document d''achat]]&amp;Tableau13[[#This Row],[Poste]]</f>
        <v>450067797320</v>
      </c>
      <c r="B420" s="1" t="s">
        <v>2468</v>
      </c>
      <c r="C420" s="1" t="s">
        <v>97</v>
      </c>
      <c r="D420" s="1" t="s">
        <v>1581</v>
      </c>
      <c r="E420" s="1" t="s">
        <v>2488</v>
      </c>
      <c r="F420" s="1" t="s">
        <v>51</v>
      </c>
      <c r="G420" s="1" t="s">
        <v>1580</v>
      </c>
      <c r="H420" s="1" t="s">
        <v>3066</v>
      </c>
      <c r="I420" s="1" t="s">
        <v>2940</v>
      </c>
      <c r="J420" s="1" t="s">
        <v>2580</v>
      </c>
      <c r="K420" s="1" t="s">
        <v>2474</v>
      </c>
      <c r="L420" s="1" t="s">
        <v>103</v>
      </c>
      <c r="M420" s="1" t="s">
        <v>1586</v>
      </c>
      <c r="N420" s="1" t="s">
        <v>217</v>
      </c>
      <c r="O420" s="1" t="s">
        <v>2407</v>
      </c>
      <c r="P420" s="1" t="s">
        <v>2407</v>
      </c>
      <c r="Q420" s="223">
        <v>1</v>
      </c>
      <c r="R420" s="3">
        <v>163962.06</v>
      </c>
      <c r="S420" s="3">
        <v>163962.06</v>
      </c>
      <c r="T420" s="3">
        <v>163962.06</v>
      </c>
      <c r="U420" s="2">
        <v>43992</v>
      </c>
      <c r="V420" s="1" t="s">
        <v>2500</v>
      </c>
      <c r="W420" s="2">
        <v>44926</v>
      </c>
      <c r="X420" s="1" t="s">
        <v>2407</v>
      </c>
      <c r="Y420" s="1" t="s">
        <v>2407</v>
      </c>
      <c r="Z420" s="1" t="s">
        <v>2493</v>
      </c>
      <c r="AA420" s="1" t="s">
        <v>2489</v>
      </c>
      <c r="AB420" s="1" t="s">
        <v>2490</v>
      </c>
      <c r="AC420" s="1" t="s">
        <v>2702</v>
      </c>
      <c r="AD420" s="1" t="s">
        <v>2510</v>
      </c>
      <c r="AE420" s="2">
        <v>44034</v>
      </c>
      <c r="AF420" s="1" t="s">
        <v>2582</v>
      </c>
    </row>
    <row r="421" spans="1:32" x14ac:dyDescent="0.35">
      <c r="A421" t="str">
        <f>Tableau13[[#This Row],[Document d''achat]]&amp;Tableau13[[#This Row],[Poste]]</f>
        <v>450067811910</v>
      </c>
      <c r="B421" s="1" t="s">
        <v>2468</v>
      </c>
      <c r="C421" s="1" t="s">
        <v>97</v>
      </c>
      <c r="D421" s="1" t="s">
        <v>1989</v>
      </c>
      <c r="E421" s="1" t="s">
        <v>2488</v>
      </c>
      <c r="F421" s="1" t="s">
        <v>51</v>
      </c>
      <c r="G421" s="1" t="s">
        <v>1988</v>
      </c>
      <c r="H421" s="1" t="s">
        <v>3067</v>
      </c>
      <c r="I421" s="1" t="s">
        <v>3068</v>
      </c>
      <c r="J421" s="1" t="s">
        <v>2580</v>
      </c>
      <c r="K421" s="1" t="s">
        <v>2474</v>
      </c>
      <c r="L421" s="1" t="s">
        <v>103</v>
      </c>
      <c r="M421" s="1" t="s">
        <v>1990</v>
      </c>
      <c r="N421" s="1" t="s">
        <v>88</v>
      </c>
      <c r="O421" s="1" t="s">
        <v>2407</v>
      </c>
      <c r="P421" s="1" t="s">
        <v>2407</v>
      </c>
      <c r="Q421" s="223">
        <v>1</v>
      </c>
      <c r="R421" s="3">
        <v>12623928.83</v>
      </c>
      <c r="S421" s="3">
        <v>12623928.83</v>
      </c>
      <c r="T421" s="3">
        <v>12623928.83</v>
      </c>
      <c r="U421" s="2">
        <v>43993</v>
      </c>
      <c r="V421" s="1" t="s">
        <v>2500</v>
      </c>
      <c r="W421" s="2">
        <v>44926</v>
      </c>
      <c r="X421" s="1" t="s">
        <v>2407</v>
      </c>
      <c r="Y421" s="1" t="s">
        <v>2407</v>
      </c>
      <c r="Z421" s="1" t="s">
        <v>2493</v>
      </c>
      <c r="AA421" s="1" t="s">
        <v>2489</v>
      </c>
      <c r="AB421" s="1" t="s">
        <v>2490</v>
      </c>
      <c r="AC421" s="1" t="s">
        <v>2702</v>
      </c>
      <c r="AD421" s="1" t="s">
        <v>2510</v>
      </c>
      <c r="AE421" s="2">
        <v>44162</v>
      </c>
      <c r="AF421" s="1" t="s">
        <v>2504</v>
      </c>
    </row>
    <row r="422" spans="1:32" x14ac:dyDescent="0.35">
      <c r="A422" t="str">
        <f>Tableau13[[#This Row],[Document d''achat]]&amp;Tableau13[[#This Row],[Poste]]</f>
        <v>450067816910</v>
      </c>
      <c r="B422" s="1" t="s">
        <v>2468</v>
      </c>
      <c r="C422" s="1" t="s">
        <v>97</v>
      </c>
      <c r="D422" s="1" t="s">
        <v>1595</v>
      </c>
      <c r="E422" s="1" t="s">
        <v>2488</v>
      </c>
      <c r="F422" s="1" t="s">
        <v>51</v>
      </c>
      <c r="G422" s="1" t="s">
        <v>301</v>
      </c>
      <c r="H422" s="1" t="s">
        <v>2600</v>
      </c>
      <c r="I422" s="1" t="s">
        <v>3069</v>
      </c>
      <c r="J422" s="1" t="s">
        <v>2580</v>
      </c>
      <c r="K422" s="1" t="s">
        <v>2619</v>
      </c>
      <c r="L422" s="1" t="s">
        <v>103</v>
      </c>
      <c r="M422" s="1" t="s">
        <v>1596</v>
      </c>
      <c r="N422" s="1" t="s">
        <v>88</v>
      </c>
      <c r="O422" s="1" t="s">
        <v>2407</v>
      </c>
      <c r="P422" s="1" t="s">
        <v>2407</v>
      </c>
      <c r="Q422" s="223">
        <v>1</v>
      </c>
      <c r="R422" s="3">
        <v>54067769.140000001</v>
      </c>
      <c r="S422" s="3">
        <v>54067769.140000001</v>
      </c>
      <c r="T422" s="3">
        <v>54067769.140000001</v>
      </c>
      <c r="U422" s="2">
        <v>43993</v>
      </c>
      <c r="V422" s="1" t="s">
        <v>2500</v>
      </c>
      <c r="W422" s="2">
        <v>44926</v>
      </c>
      <c r="X422" s="1" t="s">
        <v>2407</v>
      </c>
      <c r="Y422" s="1" t="s">
        <v>2407</v>
      </c>
      <c r="Z422" s="1" t="s">
        <v>2493</v>
      </c>
      <c r="AA422" s="1" t="s">
        <v>2489</v>
      </c>
      <c r="AB422" s="1" t="s">
        <v>2490</v>
      </c>
      <c r="AC422" s="1" t="s">
        <v>2517</v>
      </c>
      <c r="AD422" s="1" t="s">
        <v>2510</v>
      </c>
      <c r="AE422" s="2"/>
      <c r="AF422" s="1" t="s">
        <v>2407</v>
      </c>
    </row>
    <row r="423" spans="1:32" x14ac:dyDescent="0.35">
      <c r="A423" t="str">
        <f>Tableau13[[#This Row],[Document d''achat]]&amp;Tableau13[[#This Row],[Poste]]</f>
        <v>450067824110</v>
      </c>
      <c r="B423" s="1" t="s">
        <v>2468</v>
      </c>
      <c r="C423" s="1" t="s">
        <v>60</v>
      </c>
      <c r="D423" s="1" t="s">
        <v>1589</v>
      </c>
      <c r="E423" s="1" t="s">
        <v>2476</v>
      </c>
      <c r="F423" s="1" t="s">
        <v>2470</v>
      </c>
      <c r="G423" s="1" t="s">
        <v>263</v>
      </c>
      <c r="H423" s="1" t="s">
        <v>2557</v>
      </c>
      <c r="I423" s="1" t="s">
        <v>3070</v>
      </c>
      <c r="J423" s="1" t="s">
        <v>2473</v>
      </c>
      <c r="K423" s="1" t="s">
        <v>2474</v>
      </c>
      <c r="L423" s="1" t="s">
        <v>51</v>
      </c>
      <c r="M423" s="1" t="s">
        <v>1590</v>
      </c>
      <c r="N423" s="1" t="s">
        <v>88</v>
      </c>
      <c r="O423" s="1" t="s">
        <v>2549</v>
      </c>
      <c r="P423" s="1" t="s">
        <v>2407</v>
      </c>
      <c r="Q423" s="223">
        <v>1</v>
      </c>
      <c r="R423" s="3">
        <v>1314.42</v>
      </c>
      <c r="S423" s="3">
        <v>1314.42</v>
      </c>
      <c r="T423" s="3">
        <v>1314.42</v>
      </c>
      <c r="U423" s="2">
        <v>43993</v>
      </c>
      <c r="V423" s="1" t="s">
        <v>2550</v>
      </c>
      <c r="W423" s="2">
        <v>44196</v>
      </c>
      <c r="X423" s="1" t="s">
        <v>2478</v>
      </c>
      <c r="Y423" s="1" t="s">
        <v>2407</v>
      </c>
      <c r="Z423" s="1" t="s">
        <v>2493</v>
      </c>
      <c r="AA423" s="1" t="s">
        <v>2551</v>
      </c>
      <c r="AB423" s="1" t="s">
        <v>2490</v>
      </c>
      <c r="AC423" s="1" t="s">
        <v>2552</v>
      </c>
      <c r="AD423" s="1" t="s">
        <v>2483</v>
      </c>
      <c r="AE423" s="2">
        <v>43994</v>
      </c>
      <c r="AF423" s="1" t="s">
        <v>2500</v>
      </c>
    </row>
    <row r="424" spans="1:32" x14ac:dyDescent="0.35">
      <c r="A424" t="str">
        <f>Tableau13[[#This Row],[Document d''achat]]&amp;Tableau13[[#This Row],[Poste]]</f>
        <v>450067844210</v>
      </c>
      <c r="B424" s="1" t="s">
        <v>2468</v>
      </c>
      <c r="C424" s="1" t="s">
        <v>97</v>
      </c>
      <c r="D424" s="1" t="s">
        <v>1600</v>
      </c>
      <c r="E424" s="1" t="s">
        <v>2488</v>
      </c>
      <c r="F424" s="1" t="s">
        <v>51</v>
      </c>
      <c r="G424" s="1" t="s">
        <v>1599</v>
      </c>
      <c r="H424" s="1" t="s">
        <v>3071</v>
      </c>
      <c r="I424" s="1" t="s">
        <v>3072</v>
      </c>
      <c r="J424" s="1" t="s">
        <v>2590</v>
      </c>
      <c r="K424" s="1" t="s">
        <v>2474</v>
      </c>
      <c r="L424" s="1" t="s">
        <v>103</v>
      </c>
      <c r="M424" s="1" t="s">
        <v>1601</v>
      </c>
      <c r="N424" s="1" t="s">
        <v>88</v>
      </c>
      <c r="O424" s="1" t="s">
        <v>2407</v>
      </c>
      <c r="P424" s="1" t="s">
        <v>2407</v>
      </c>
      <c r="Q424" s="223">
        <v>1</v>
      </c>
      <c r="R424" s="3">
        <v>170766.38</v>
      </c>
      <c r="S424" s="3">
        <v>170766.38</v>
      </c>
      <c r="T424" s="3">
        <v>170766.38</v>
      </c>
      <c r="U424" s="2">
        <v>43994</v>
      </c>
      <c r="V424" s="1" t="s">
        <v>2500</v>
      </c>
      <c r="W424" s="2">
        <v>44926</v>
      </c>
      <c r="X424" s="1" t="s">
        <v>2407</v>
      </c>
      <c r="Y424" s="1" t="s">
        <v>2407</v>
      </c>
      <c r="Z424" s="1" t="s">
        <v>2480</v>
      </c>
      <c r="AA424" s="1" t="s">
        <v>2489</v>
      </c>
      <c r="AB424" s="1" t="s">
        <v>2490</v>
      </c>
      <c r="AC424" s="1" t="s">
        <v>2567</v>
      </c>
      <c r="AD424" s="1" t="s">
        <v>2510</v>
      </c>
      <c r="AE424" s="2">
        <v>44015</v>
      </c>
      <c r="AF424" s="1" t="s">
        <v>2504</v>
      </c>
    </row>
    <row r="425" spans="1:32" x14ac:dyDescent="0.35">
      <c r="A425" t="str">
        <f>Tableau13[[#This Row],[Document d''achat]]&amp;Tableau13[[#This Row],[Poste]]</f>
        <v>450067881310</v>
      </c>
      <c r="B425" s="1" t="s">
        <v>2468</v>
      </c>
      <c r="C425" s="1" t="s">
        <v>97</v>
      </c>
      <c r="D425" s="1" t="s">
        <v>1606</v>
      </c>
      <c r="E425" s="1" t="s">
        <v>2488</v>
      </c>
      <c r="F425" s="1" t="s">
        <v>51</v>
      </c>
      <c r="G425" s="1" t="s">
        <v>1580</v>
      </c>
      <c r="H425" s="1" t="s">
        <v>3066</v>
      </c>
      <c r="I425" s="1" t="s">
        <v>3048</v>
      </c>
      <c r="J425" s="1" t="s">
        <v>2590</v>
      </c>
      <c r="K425" s="1" t="s">
        <v>2474</v>
      </c>
      <c r="L425" s="1" t="s">
        <v>103</v>
      </c>
      <c r="M425" s="1" t="s">
        <v>1607</v>
      </c>
      <c r="N425" s="1" t="s">
        <v>88</v>
      </c>
      <c r="O425" s="1" t="s">
        <v>2407</v>
      </c>
      <c r="P425" s="1" t="s">
        <v>2407</v>
      </c>
      <c r="Q425" s="223">
        <v>1</v>
      </c>
      <c r="R425" s="3">
        <v>257119.11</v>
      </c>
      <c r="S425" s="3">
        <v>257119.11</v>
      </c>
      <c r="T425" s="3">
        <v>257119.11</v>
      </c>
      <c r="U425" s="2">
        <v>43998</v>
      </c>
      <c r="V425" s="1" t="s">
        <v>2500</v>
      </c>
      <c r="W425" s="2">
        <v>44926</v>
      </c>
      <c r="X425" s="1" t="s">
        <v>2407</v>
      </c>
      <c r="Y425" s="1" t="s">
        <v>2407</v>
      </c>
      <c r="Z425" s="1" t="s">
        <v>2493</v>
      </c>
      <c r="AA425" s="1" t="s">
        <v>2489</v>
      </c>
      <c r="AB425" s="1" t="s">
        <v>2490</v>
      </c>
      <c r="AC425" s="1" t="s">
        <v>2702</v>
      </c>
      <c r="AD425" s="1" t="s">
        <v>2510</v>
      </c>
      <c r="AE425" s="2">
        <v>43999</v>
      </c>
      <c r="AF425" s="1" t="s">
        <v>2504</v>
      </c>
    </row>
    <row r="426" spans="1:32" x14ac:dyDescent="0.35">
      <c r="A426" t="str">
        <f>Tableau13[[#This Row],[Document d''achat]]&amp;Tableau13[[#This Row],[Poste]]</f>
        <v>450067884110</v>
      </c>
      <c r="B426" s="1" t="s">
        <v>2468</v>
      </c>
      <c r="C426" s="1" t="s">
        <v>97</v>
      </c>
      <c r="D426" s="1" t="s">
        <v>1603</v>
      </c>
      <c r="E426" s="1" t="s">
        <v>2488</v>
      </c>
      <c r="F426" s="1" t="s">
        <v>51</v>
      </c>
      <c r="G426" s="1" t="s">
        <v>935</v>
      </c>
      <c r="H426" s="1" t="s">
        <v>2826</v>
      </c>
      <c r="I426" s="1" t="s">
        <v>3073</v>
      </c>
      <c r="J426" s="1" t="s">
        <v>2473</v>
      </c>
      <c r="K426" s="1" t="s">
        <v>2474</v>
      </c>
      <c r="L426" s="1" t="s">
        <v>103</v>
      </c>
      <c r="M426" s="1" t="s">
        <v>1604</v>
      </c>
      <c r="N426" s="1" t="s">
        <v>88</v>
      </c>
      <c r="O426" s="1" t="s">
        <v>2407</v>
      </c>
      <c r="P426" s="1" t="s">
        <v>2407</v>
      </c>
      <c r="Q426" s="223">
        <v>1</v>
      </c>
      <c r="R426" s="3">
        <v>17015.93</v>
      </c>
      <c r="S426" s="3">
        <v>17015.93</v>
      </c>
      <c r="T426" s="3">
        <v>17015.93</v>
      </c>
      <c r="U426" s="2">
        <v>43998</v>
      </c>
      <c r="V426" s="1" t="s">
        <v>2500</v>
      </c>
      <c r="W426" s="2">
        <v>44926</v>
      </c>
      <c r="X426" s="1" t="s">
        <v>2407</v>
      </c>
      <c r="Y426" s="1" t="s">
        <v>2407</v>
      </c>
      <c r="Z426" s="1" t="s">
        <v>2480</v>
      </c>
      <c r="AA426" s="1" t="s">
        <v>2489</v>
      </c>
      <c r="AB426" s="1" t="s">
        <v>2490</v>
      </c>
      <c r="AC426" s="1" t="s">
        <v>2567</v>
      </c>
      <c r="AD426" s="1" t="s">
        <v>2510</v>
      </c>
      <c r="AE426" s="2">
        <v>44019</v>
      </c>
      <c r="AF426" s="1" t="s">
        <v>2504</v>
      </c>
    </row>
    <row r="427" spans="1:32" x14ac:dyDescent="0.35">
      <c r="A427" t="str">
        <f>Tableau13[[#This Row],[Document d''achat]]&amp;Tableau13[[#This Row],[Poste]]</f>
        <v>450067888810</v>
      </c>
      <c r="B427" s="1" t="s">
        <v>2468</v>
      </c>
      <c r="C427" s="1" t="s">
        <v>97</v>
      </c>
      <c r="D427" s="1" t="s">
        <v>1608</v>
      </c>
      <c r="E427" s="1" t="s">
        <v>2488</v>
      </c>
      <c r="F427" s="1" t="s">
        <v>51</v>
      </c>
      <c r="G427" s="1" t="s">
        <v>1470</v>
      </c>
      <c r="H427" s="1" t="s">
        <v>3021</v>
      </c>
      <c r="I427" s="1" t="s">
        <v>3074</v>
      </c>
      <c r="J427" s="1" t="s">
        <v>2473</v>
      </c>
      <c r="K427" s="1" t="s">
        <v>2474</v>
      </c>
      <c r="L427" s="1" t="s">
        <v>103</v>
      </c>
      <c r="M427" s="1" t="s">
        <v>1609</v>
      </c>
      <c r="N427" s="1" t="s">
        <v>88</v>
      </c>
      <c r="O427" s="1" t="s">
        <v>2407</v>
      </c>
      <c r="P427" s="1" t="s">
        <v>2407</v>
      </c>
      <c r="Q427" s="223">
        <v>1</v>
      </c>
      <c r="R427" s="3">
        <v>12752.92</v>
      </c>
      <c r="S427" s="3">
        <v>12752.92</v>
      </c>
      <c r="T427" s="3">
        <v>12752.92</v>
      </c>
      <c r="U427" s="2">
        <v>43999</v>
      </c>
      <c r="V427" s="1" t="s">
        <v>2500</v>
      </c>
      <c r="W427" s="2">
        <v>44926</v>
      </c>
      <c r="X427" s="1" t="s">
        <v>2407</v>
      </c>
      <c r="Y427" s="1" t="s">
        <v>2407</v>
      </c>
      <c r="Z427" s="1" t="s">
        <v>2493</v>
      </c>
      <c r="AA427" s="1" t="s">
        <v>2489</v>
      </c>
      <c r="AB427" s="1" t="s">
        <v>2490</v>
      </c>
      <c r="AC427" s="1" t="s">
        <v>2702</v>
      </c>
      <c r="AD427" s="1" t="s">
        <v>2510</v>
      </c>
      <c r="AE427" s="2">
        <v>44000</v>
      </c>
      <c r="AF427" s="1" t="s">
        <v>2504</v>
      </c>
    </row>
    <row r="428" spans="1:32" x14ac:dyDescent="0.35">
      <c r="A428" t="str">
        <f>Tableau13[[#This Row],[Document d''achat]]&amp;Tableau13[[#This Row],[Poste]]</f>
        <v>450067943010</v>
      </c>
      <c r="B428" s="1" t="s">
        <v>2468</v>
      </c>
      <c r="C428" s="1" t="s">
        <v>97</v>
      </c>
      <c r="D428" s="1" t="s">
        <v>1610</v>
      </c>
      <c r="E428" s="1" t="s">
        <v>2488</v>
      </c>
      <c r="F428" s="1" t="s">
        <v>2470</v>
      </c>
      <c r="G428" s="1" t="s">
        <v>773</v>
      </c>
      <c r="H428" s="1" t="s">
        <v>2767</v>
      </c>
      <c r="I428" s="1" t="s">
        <v>2768</v>
      </c>
      <c r="J428" s="1" t="s">
        <v>2473</v>
      </c>
      <c r="K428" s="1" t="s">
        <v>2474</v>
      </c>
      <c r="L428" s="1" t="s">
        <v>103</v>
      </c>
      <c r="M428" s="1" t="s">
        <v>1611</v>
      </c>
      <c r="N428" s="1" t="s">
        <v>88</v>
      </c>
      <c r="O428" s="1" t="s">
        <v>2407</v>
      </c>
      <c r="P428" s="1" t="s">
        <v>2407</v>
      </c>
      <c r="Q428" s="223">
        <v>1</v>
      </c>
      <c r="R428" s="3">
        <v>1126.48</v>
      </c>
      <c r="S428" s="3">
        <v>1126.48</v>
      </c>
      <c r="T428" s="3">
        <v>1126.48</v>
      </c>
      <c r="U428" s="2">
        <v>44001</v>
      </c>
      <c r="V428" s="1" t="s">
        <v>2477</v>
      </c>
      <c r="W428" s="2">
        <v>44196</v>
      </c>
      <c r="X428" s="1" t="s">
        <v>2407</v>
      </c>
      <c r="Y428" s="1" t="s">
        <v>2407</v>
      </c>
      <c r="Z428" s="1" t="s">
        <v>2493</v>
      </c>
      <c r="AA428" s="1" t="s">
        <v>2489</v>
      </c>
      <c r="AB428" s="1" t="s">
        <v>2490</v>
      </c>
      <c r="AC428" s="1" t="s">
        <v>2533</v>
      </c>
      <c r="AD428" s="1" t="s">
        <v>2510</v>
      </c>
      <c r="AE428" s="2">
        <v>44046</v>
      </c>
      <c r="AF428" s="1" t="s">
        <v>2582</v>
      </c>
    </row>
    <row r="429" spans="1:32" x14ac:dyDescent="0.35">
      <c r="A429" t="str">
        <f>Tableau13[[#This Row],[Document d''achat]]&amp;Tableau13[[#This Row],[Poste]]</f>
        <v>450067943020</v>
      </c>
      <c r="B429" s="1" t="s">
        <v>2468</v>
      </c>
      <c r="C429" s="1" t="s">
        <v>97</v>
      </c>
      <c r="D429" s="1" t="s">
        <v>1610</v>
      </c>
      <c r="E429" s="1" t="s">
        <v>2488</v>
      </c>
      <c r="F429" s="1" t="s">
        <v>2470</v>
      </c>
      <c r="G429" s="1" t="s">
        <v>773</v>
      </c>
      <c r="H429" s="1" t="s">
        <v>2767</v>
      </c>
      <c r="I429" s="1" t="s">
        <v>2768</v>
      </c>
      <c r="J429" s="1" t="s">
        <v>2473</v>
      </c>
      <c r="K429" s="1" t="s">
        <v>2474</v>
      </c>
      <c r="L429" s="1" t="s">
        <v>103</v>
      </c>
      <c r="M429" s="1" t="s">
        <v>1612</v>
      </c>
      <c r="N429" s="1" t="s">
        <v>217</v>
      </c>
      <c r="O429" s="1" t="s">
        <v>2407</v>
      </c>
      <c r="P429" s="1" t="s">
        <v>2407</v>
      </c>
      <c r="Q429" s="223">
        <v>1</v>
      </c>
      <c r="R429" s="3">
        <v>1561.35</v>
      </c>
      <c r="S429" s="3">
        <v>1561.35</v>
      </c>
      <c r="T429" s="3">
        <v>1561.35</v>
      </c>
      <c r="U429" s="2">
        <v>44001</v>
      </c>
      <c r="V429" s="1" t="s">
        <v>2477</v>
      </c>
      <c r="W429" s="2">
        <v>44196</v>
      </c>
      <c r="X429" s="1" t="s">
        <v>2407</v>
      </c>
      <c r="Y429" s="1" t="s">
        <v>2407</v>
      </c>
      <c r="Z429" s="1" t="s">
        <v>2493</v>
      </c>
      <c r="AA429" s="1" t="s">
        <v>2489</v>
      </c>
      <c r="AB429" s="1" t="s">
        <v>2490</v>
      </c>
      <c r="AC429" s="1" t="s">
        <v>2533</v>
      </c>
      <c r="AD429" s="1" t="s">
        <v>2510</v>
      </c>
      <c r="AE429" s="2">
        <v>44046</v>
      </c>
      <c r="AF429" s="1" t="s">
        <v>2582</v>
      </c>
    </row>
    <row r="430" spans="1:32" x14ac:dyDescent="0.35">
      <c r="A430" t="str">
        <f>Tableau13[[#This Row],[Document d''achat]]&amp;Tableau13[[#This Row],[Poste]]</f>
        <v>450067943030</v>
      </c>
      <c r="B430" s="1" t="s">
        <v>2468</v>
      </c>
      <c r="C430" s="1" t="s">
        <v>97</v>
      </c>
      <c r="D430" s="1" t="s">
        <v>1610</v>
      </c>
      <c r="E430" s="1" t="s">
        <v>2488</v>
      </c>
      <c r="F430" s="1" t="s">
        <v>2470</v>
      </c>
      <c r="G430" s="1" t="s">
        <v>773</v>
      </c>
      <c r="H430" s="1" t="s">
        <v>2767</v>
      </c>
      <c r="I430" s="1" t="s">
        <v>2768</v>
      </c>
      <c r="J430" s="1" t="s">
        <v>2473</v>
      </c>
      <c r="K430" s="1" t="s">
        <v>2474</v>
      </c>
      <c r="L430" s="1" t="s">
        <v>103</v>
      </c>
      <c r="M430" s="1" t="s">
        <v>1613</v>
      </c>
      <c r="N430" s="1" t="s">
        <v>222</v>
      </c>
      <c r="O430" s="1" t="s">
        <v>2407</v>
      </c>
      <c r="P430" s="1" t="s">
        <v>2407</v>
      </c>
      <c r="Q430" s="223">
        <v>1</v>
      </c>
      <c r="R430" s="3">
        <v>2435.44</v>
      </c>
      <c r="S430" s="3">
        <v>2435.44</v>
      </c>
      <c r="T430" s="3">
        <v>2435.44</v>
      </c>
      <c r="U430" s="2">
        <v>44001</v>
      </c>
      <c r="V430" s="1" t="s">
        <v>2477</v>
      </c>
      <c r="W430" s="2">
        <v>44196</v>
      </c>
      <c r="X430" s="1" t="s">
        <v>2407</v>
      </c>
      <c r="Y430" s="1" t="s">
        <v>2407</v>
      </c>
      <c r="Z430" s="1" t="s">
        <v>2493</v>
      </c>
      <c r="AA430" s="1" t="s">
        <v>2489</v>
      </c>
      <c r="AB430" s="1" t="s">
        <v>2490</v>
      </c>
      <c r="AC430" s="1" t="s">
        <v>2533</v>
      </c>
      <c r="AD430" s="1" t="s">
        <v>2510</v>
      </c>
      <c r="AE430" s="2">
        <v>44046</v>
      </c>
      <c r="AF430" s="1" t="s">
        <v>2582</v>
      </c>
    </row>
    <row r="431" spans="1:32" x14ac:dyDescent="0.35">
      <c r="A431" t="str">
        <f>Tableau13[[#This Row],[Document d''achat]]&amp;Tableau13[[#This Row],[Poste]]</f>
        <v>450067943040</v>
      </c>
      <c r="B431" s="1" t="s">
        <v>2468</v>
      </c>
      <c r="C431" s="1" t="s">
        <v>97</v>
      </c>
      <c r="D431" s="1" t="s">
        <v>1610</v>
      </c>
      <c r="E431" s="1" t="s">
        <v>2488</v>
      </c>
      <c r="F431" s="1" t="s">
        <v>2470</v>
      </c>
      <c r="G431" s="1" t="s">
        <v>773</v>
      </c>
      <c r="H431" s="1" t="s">
        <v>2767</v>
      </c>
      <c r="I431" s="1" t="s">
        <v>2768</v>
      </c>
      <c r="J431" s="1" t="s">
        <v>2473</v>
      </c>
      <c r="K431" s="1" t="s">
        <v>2474</v>
      </c>
      <c r="L431" s="1" t="s">
        <v>103</v>
      </c>
      <c r="M431" s="1" t="s">
        <v>1614</v>
      </c>
      <c r="N431" s="1" t="s">
        <v>421</v>
      </c>
      <c r="O431" s="1" t="s">
        <v>2407</v>
      </c>
      <c r="P431" s="1" t="s">
        <v>2407</v>
      </c>
      <c r="Q431" s="223">
        <v>1</v>
      </c>
      <c r="R431" s="3">
        <v>167.52</v>
      </c>
      <c r="S431" s="3">
        <v>167.52</v>
      </c>
      <c r="T431" s="3">
        <v>167.52</v>
      </c>
      <c r="U431" s="2">
        <v>44001</v>
      </c>
      <c r="V431" s="1" t="s">
        <v>2477</v>
      </c>
      <c r="W431" s="2">
        <v>44196</v>
      </c>
      <c r="X431" s="1" t="s">
        <v>2407</v>
      </c>
      <c r="Y431" s="1" t="s">
        <v>2407</v>
      </c>
      <c r="Z431" s="1" t="s">
        <v>2493</v>
      </c>
      <c r="AA431" s="1" t="s">
        <v>2489</v>
      </c>
      <c r="AB431" s="1" t="s">
        <v>2490</v>
      </c>
      <c r="AC431" s="1" t="s">
        <v>2533</v>
      </c>
      <c r="AD431" s="1" t="s">
        <v>2510</v>
      </c>
      <c r="AE431" s="2">
        <v>44046</v>
      </c>
      <c r="AF431" s="1" t="s">
        <v>2582</v>
      </c>
    </row>
    <row r="432" spans="1:32" x14ac:dyDescent="0.35">
      <c r="A432" t="str">
        <f>Tableau13[[#This Row],[Document d''achat]]&amp;Tableau13[[#This Row],[Poste]]</f>
        <v>450067943050</v>
      </c>
      <c r="B432" s="1" t="s">
        <v>2468</v>
      </c>
      <c r="C432" s="1" t="s">
        <v>97</v>
      </c>
      <c r="D432" s="1" t="s">
        <v>1610</v>
      </c>
      <c r="E432" s="1" t="s">
        <v>2488</v>
      </c>
      <c r="F432" s="1" t="s">
        <v>2470</v>
      </c>
      <c r="G432" s="1" t="s">
        <v>773</v>
      </c>
      <c r="H432" s="1" t="s">
        <v>2767</v>
      </c>
      <c r="I432" s="1" t="s">
        <v>2768</v>
      </c>
      <c r="J432" s="1" t="s">
        <v>2473</v>
      </c>
      <c r="K432" s="1" t="s">
        <v>2474</v>
      </c>
      <c r="L432" s="1" t="s">
        <v>103</v>
      </c>
      <c r="M432" s="1" t="s">
        <v>1615</v>
      </c>
      <c r="N432" s="1" t="s">
        <v>423</v>
      </c>
      <c r="O432" s="1" t="s">
        <v>2407</v>
      </c>
      <c r="P432" s="1" t="s">
        <v>2407</v>
      </c>
      <c r="Q432" s="223">
        <v>1</v>
      </c>
      <c r="R432" s="3">
        <v>2177.7600000000002</v>
      </c>
      <c r="S432" s="3">
        <v>2177.7600000000002</v>
      </c>
      <c r="T432" s="3">
        <v>2177.7600000000002</v>
      </c>
      <c r="U432" s="2">
        <v>44001</v>
      </c>
      <c r="V432" s="1" t="s">
        <v>2477</v>
      </c>
      <c r="W432" s="2">
        <v>44196</v>
      </c>
      <c r="X432" s="1" t="s">
        <v>2407</v>
      </c>
      <c r="Y432" s="1" t="s">
        <v>2407</v>
      </c>
      <c r="Z432" s="1" t="s">
        <v>2493</v>
      </c>
      <c r="AA432" s="1" t="s">
        <v>2489</v>
      </c>
      <c r="AB432" s="1" t="s">
        <v>2490</v>
      </c>
      <c r="AC432" s="1" t="s">
        <v>2533</v>
      </c>
      <c r="AD432" s="1" t="s">
        <v>2510</v>
      </c>
      <c r="AE432" s="2">
        <v>44046</v>
      </c>
      <c r="AF432" s="1" t="s">
        <v>2582</v>
      </c>
    </row>
    <row r="433" spans="1:32" x14ac:dyDescent="0.35">
      <c r="A433" t="str">
        <f>Tableau13[[#This Row],[Document d''achat]]&amp;Tableau13[[#This Row],[Poste]]</f>
        <v>450067944510</v>
      </c>
      <c r="B433" s="1" t="s">
        <v>2468</v>
      </c>
      <c r="C433" s="1" t="s">
        <v>97</v>
      </c>
      <c r="D433" s="1" t="s">
        <v>1618</v>
      </c>
      <c r="E433" s="1" t="s">
        <v>2488</v>
      </c>
      <c r="F433" s="1" t="s">
        <v>2470</v>
      </c>
      <c r="G433" s="1" t="s">
        <v>1617</v>
      </c>
      <c r="H433" s="1" t="s">
        <v>3075</v>
      </c>
      <c r="I433" s="1" t="s">
        <v>2768</v>
      </c>
      <c r="J433" s="1" t="s">
        <v>2473</v>
      </c>
      <c r="K433" s="1" t="s">
        <v>2474</v>
      </c>
      <c r="L433" s="1" t="s">
        <v>51</v>
      </c>
      <c r="M433" s="1" t="s">
        <v>1619</v>
      </c>
      <c r="N433" s="1" t="s">
        <v>88</v>
      </c>
      <c r="O433" s="1" t="s">
        <v>2407</v>
      </c>
      <c r="P433" s="1" t="s">
        <v>2407</v>
      </c>
      <c r="Q433" s="223">
        <v>1</v>
      </c>
      <c r="R433" s="3">
        <v>450</v>
      </c>
      <c r="S433" s="3">
        <v>450</v>
      </c>
      <c r="T433" s="3">
        <v>450</v>
      </c>
      <c r="U433" s="2">
        <v>44001</v>
      </c>
      <c r="V433" s="1" t="s">
        <v>2477</v>
      </c>
      <c r="W433" s="2">
        <v>44196</v>
      </c>
      <c r="X433" s="1" t="s">
        <v>2407</v>
      </c>
      <c r="Y433" s="1" t="s">
        <v>2407</v>
      </c>
      <c r="Z433" s="1" t="s">
        <v>2493</v>
      </c>
      <c r="AA433" s="1" t="s">
        <v>2489</v>
      </c>
      <c r="AB433" s="1" t="s">
        <v>2490</v>
      </c>
      <c r="AC433" s="1" t="s">
        <v>2533</v>
      </c>
      <c r="AD433" s="1" t="s">
        <v>2510</v>
      </c>
      <c r="AE433" s="2">
        <v>44040</v>
      </c>
      <c r="AF433" s="1" t="s">
        <v>2500</v>
      </c>
    </row>
    <row r="434" spans="1:32" x14ac:dyDescent="0.35">
      <c r="A434" t="str">
        <f>Tableau13[[#This Row],[Document d''achat]]&amp;Tableau13[[#This Row],[Poste]]</f>
        <v>450067949410</v>
      </c>
      <c r="B434" s="1" t="s">
        <v>2468</v>
      </c>
      <c r="C434" s="1" t="s">
        <v>72</v>
      </c>
      <c r="D434" s="1" t="s">
        <v>1623</v>
      </c>
      <c r="E434" s="1" t="s">
        <v>2469</v>
      </c>
      <c r="F434" s="1" t="s">
        <v>2470</v>
      </c>
      <c r="G434" s="1" t="s">
        <v>1622</v>
      </c>
      <c r="H434" s="1" t="s">
        <v>3076</v>
      </c>
      <c r="I434" s="1" t="s">
        <v>3077</v>
      </c>
      <c r="J434" s="1" t="s">
        <v>2548</v>
      </c>
      <c r="K434" s="1" t="s">
        <v>2474</v>
      </c>
      <c r="L434" s="1" t="s">
        <v>103</v>
      </c>
      <c r="M434" s="1" t="s">
        <v>1624</v>
      </c>
      <c r="N434" s="1" t="s">
        <v>88</v>
      </c>
      <c r="O434" s="1" t="s">
        <v>3078</v>
      </c>
      <c r="P434" s="1" t="s">
        <v>2407</v>
      </c>
      <c r="Q434" s="223">
        <v>4</v>
      </c>
      <c r="R434" s="3">
        <v>11621</v>
      </c>
      <c r="S434" s="3">
        <v>46483.99</v>
      </c>
      <c r="T434" s="3">
        <v>46483.99</v>
      </c>
      <c r="U434" s="2">
        <v>44004</v>
      </c>
      <c r="V434" s="1" t="s">
        <v>2550</v>
      </c>
      <c r="W434" s="2">
        <v>44926</v>
      </c>
      <c r="X434" s="1" t="s">
        <v>2478</v>
      </c>
      <c r="Y434" s="1" t="s">
        <v>3079</v>
      </c>
      <c r="Z434" s="1" t="s">
        <v>2480</v>
      </c>
      <c r="AA434" s="1" t="s">
        <v>2407</v>
      </c>
      <c r="AB434" s="1" t="s">
        <v>2481</v>
      </c>
      <c r="AC434" s="1" t="s">
        <v>2482</v>
      </c>
      <c r="AD434" s="1" t="s">
        <v>2483</v>
      </c>
      <c r="AE434" s="2">
        <v>44034</v>
      </c>
      <c r="AF434" s="1" t="s">
        <v>3080</v>
      </c>
    </row>
    <row r="435" spans="1:32" x14ac:dyDescent="0.35">
      <c r="A435" t="str">
        <f>Tableau13[[#This Row],[Document d''achat]]&amp;Tableau13[[#This Row],[Poste]]</f>
        <v>450067990710</v>
      </c>
      <c r="B435" s="1" t="s">
        <v>2522</v>
      </c>
      <c r="C435" s="1" t="s">
        <v>2642</v>
      </c>
      <c r="D435" s="1" t="s">
        <v>1625</v>
      </c>
      <c r="E435" s="1" t="s">
        <v>2488</v>
      </c>
      <c r="F435" s="1" t="s">
        <v>51</v>
      </c>
      <c r="G435" s="1" t="s">
        <v>454</v>
      </c>
      <c r="H435" s="1" t="s">
        <v>2674</v>
      </c>
      <c r="I435" s="1" t="s">
        <v>3081</v>
      </c>
      <c r="J435" s="1" t="s">
        <v>2524</v>
      </c>
      <c r="K435" s="1" t="s">
        <v>2474</v>
      </c>
      <c r="L435" s="1" t="s">
        <v>103</v>
      </c>
      <c r="M435" s="1" t="s">
        <v>1626</v>
      </c>
      <c r="N435" s="1" t="s">
        <v>88</v>
      </c>
      <c r="O435" s="1" t="s">
        <v>2407</v>
      </c>
      <c r="P435" s="1" t="s">
        <v>2407</v>
      </c>
      <c r="Q435" s="223">
        <v>1</v>
      </c>
      <c r="R435" s="3">
        <v>5500</v>
      </c>
      <c r="S435" s="3">
        <v>5500</v>
      </c>
      <c r="T435" s="3">
        <v>5500</v>
      </c>
      <c r="U435" s="2">
        <v>44006</v>
      </c>
      <c r="V435" s="1" t="s">
        <v>2645</v>
      </c>
      <c r="W435" s="2">
        <v>44926</v>
      </c>
      <c r="X435" s="1" t="s">
        <v>2407</v>
      </c>
      <c r="Y435" s="1" t="s">
        <v>2407</v>
      </c>
      <c r="Z435" s="1" t="s">
        <v>2507</v>
      </c>
      <c r="AA435" s="1" t="s">
        <v>2646</v>
      </c>
      <c r="AB435" s="1" t="s">
        <v>2490</v>
      </c>
      <c r="AC435" s="1" t="s">
        <v>2676</v>
      </c>
      <c r="AD435" s="1" t="s">
        <v>2492</v>
      </c>
      <c r="AE435" s="2">
        <v>44083</v>
      </c>
      <c r="AF435" s="1" t="s">
        <v>2504</v>
      </c>
    </row>
    <row r="436" spans="1:32" x14ac:dyDescent="0.35">
      <c r="A436" t="str">
        <f>Tableau13[[#This Row],[Document d''achat]]&amp;Tableau13[[#This Row],[Poste]]</f>
        <v>450067990720</v>
      </c>
      <c r="B436" s="1" t="s">
        <v>2522</v>
      </c>
      <c r="C436" s="1" t="s">
        <v>2642</v>
      </c>
      <c r="D436" s="1" t="s">
        <v>1625</v>
      </c>
      <c r="E436" s="1" t="s">
        <v>2488</v>
      </c>
      <c r="F436" s="1" t="s">
        <v>51</v>
      </c>
      <c r="G436" s="1" t="s">
        <v>454</v>
      </c>
      <c r="H436" s="1" t="s">
        <v>2674</v>
      </c>
      <c r="I436" s="1" t="s">
        <v>3081</v>
      </c>
      <c r="J436" s="1" t="s">
        <v>2524</v>
      </c>
      <c r="K436" s="1" t="s">
        <v>2474</v>
      </c>
      <c r="L436" s="1" t="s">
        <v>103</v>
      </c>
      <c r="M436" s="1" t="s">
        <v>1627</v>
      </c>
      <c r="N436" s="1" t="s">
        <v>217</v>
      </c>
      <c r="O436" s="1" t="s">
        <v>2407</v>
      </c>
      <c r="P436" s="1" t="s">
        <v>2407</v>
      </c>
      <c r="Q436" s="223">
        <v>1</v>
      </c>
      <c r="R436" s="3">
        <v>2900</v>
      </c>
      <c r="S436" s="3">
        <v>2900</v>
      </c>
      <c r="T436" s="3">
        <v>2900</v>
      </c>
      <c r="U436" s="2">
        <v>44006</v>
      </c>
      <c r="V436" s="1" t="s">
        <v>2645</v>
      </c>
      <c r="W436" s="2">
        <v>44926</v>
      </c>
      <c r="X436" s="1" t="s">
        <v>2407</v>
      </c>
      <c r="Y436" s="1" t="s">
        <v>2407</v>
      </c>
      <c r="Z436" s="1" t="s">
        <v>2507</v>
      </c>
      <c r="AA436" s="1" t="s">
        <v>2646</v>
      </c>
      <c r="AB436" s="1" t="s">
        <v>2490</v>
      </c>
      <c r="AC436" s="1" t="s">
        <v>2676</v>
      </c>
      <c r="AD436" s="1" t="s">
        <v>2492</v>
      </c>
      <c r="AE436" s="2">
        <v>44083</v>
      </c>
      <c r="AF436" s="1" t="s">
        <v>2504</v>
      </c>
    </row>
    <row r="437" spans="1:32" x14ac:dyDescent="0.35">
      <c r="A437" t="str">
        <f>Tableau13[[#This Row],[Document d''achat]]&amp;Tableau13[[#This Row],[Poste]]</f>
        <v>450067990730</v>
      </c>
      <c r="B437" s="1" t="s">
        <v>2522</v>
      </c>
      <c r="C437" s="1" t="s">
        <v>2642</v>
      </c>
      <c r="D437" s="1" t="s">
        <v>1625</v>
      </c>
      <c r="E437" s="1" t="s">
        <v>2488</v>
      </c>
      <c r="F437" s="1" t="s">
        <v>51</v>
      </c>
      <c r="G437" s="1" t="s">
        <v>454</v>
      </c>
      <c r="H437" s="1" t="s">
        <v>2674</v>
      </c>
      <c r="I437" s="1" t="s">
        <v>3081</v>
      </c>
      <c r="J437" s="1" t="s">
        <v>2524</v>
      </c>
      <c r="K437" s="1" t="s">
        <v>2474</v>
      </c>
      <c r="L437" s="1" t="s">
        <v>103</v>
      </c>
      <c r="M437" s="1" t="s">
        <v>1629</v>
      </c>
      <c r="N437" s="1" t="s">
        <v>222</v>
      </c>
      <c r="O437" s="1" t="s">
        <v>2407</v>
      </c>
      <c r="P437" s="1" t="s">
        <v>2407</v>
      </c>
      <c r="Q437" s="223">
        <v>1</v>
      </c>
      <c r="R437" s="3">
        <v>890</v>
      </c>
      <c r="S437" s="3">
        <v>890</v>
      </c>
      <c r="T437" s="3">
        <v>890</v>
      </c>
      <c r="U437" s="2">
        <v>44006</v>
      </c>
      <c r="V437" s="1" t="s">
        <v>2645</v>
      </c>
      <c r="W437" s="2">
        <v>44926</v>
      </c>
      <c r="X437" s="1" t="s">
        <v>2407</v>
      </c>
      <c r="Y437" s="1" t="s">
        <v>2407</v>
      </c>
      <c r="Z437" s="1" t="s">
        <v>2507</v>
      </c>
      <c r="AA437" s="1" t="s">
        <v>2646</v>
      </c>
      <c r="AB437" s="1" t="s">
        <v>2490</v>
      </c>
      <c r="AC437" s="1" t="s">
        <v>2676</v>
      </c>
      <c r="AD437" s="1" t="s">
        <v>2492</v>
      </c>
      <c r="AE437" s="2">
        <v>44083</v>
      </c>
      <c r="AF437" s="1" t="s">
        <v>2504</v>
      </c>
    </row>
    <row r="438" spans="1:32" x14ac:dyDescent="0.35">
      <c r="A438" t="str">
        <f>Tableau13[[#This Row],[Document d''achat]]&amp;Tableau13[[#This Row],[Poste]]</f>
        <v>450068052810</v>
      </c>
      <c r="B438" s="1" t="s">
        <v>2468</v>
      </c>
      <c r="C438" s="1" t="s">
        <v>97</v>
      </c>
      <c r="D438" s="1" t="s">
        <v>1635</v>
      </c>
      <c r="E438" s="1" t="s">
        <v>2488</v>
      </c>
      <c r="F438" s="1" t="s">
        <v>51</v>
      </c>
      <c r="G438" s="1" t="s">
        <v>1634</v>
      </c>
      <c r="H438" s="1" t="s">
        <v>3082</v>
      </c>
      <c r="I438" s="1" t="s">
        <v>3083</v>
      </c>
      <c r="J438" s="1" t="s">
        <v>2590</v>
      </c>
      <c r="K438" s="1" t="s">
        <v>2474</v>
      </c>
      <c r="L438" s="1" t="s">
        <v>103</v>
      </c>
      <c r="M438" s="1" t="s">
        <v>1636</v>
      </c>
      <c r="N438" s="1" t="s">
        <v>88</v>
      </c>
      <c r="O438" s="1" t="s">
        <v>2407</v>
      </c>
      <c r="P438" s="1" t="s">
        <v>2407</v>
      </c>
      <c r="Q438" s="223">
        <v>1</v>
      </c>
      <c r="R438" s="3">
        <v>133100</v>
      </c>
      <c r="S438" s="3">
        <v>133100</v>
      </c>
      <c r="T438" s="3">
        <v>133100</v>
      </c>
      <c r="U438" s="2">
        <v>44011</v>
      </c>
      <c r="V438" s="1" t="s">
        <v>2500</v>
      </c>
      <c r="W438" s="2">
        <v>44926</v>
      </c>
      <c r="X438" s="1" t="s">
        <v>2407</v>
      </c>
      <c r="Y438" s="1" t="s">
        <v>2407</v>
      </c>
      <c r="Z438" s="1" t="s">
        <v>2493</v>
      </c>
      <c r="AA438" s="1" t="s">
        <v>2489</v>
      </c>
      <c r="AB438" s="1" t="s">
        <v>2490</v>
      </c>
      <c r="AC438" s="1" t="s">
        <v>2581</v>
      </c>
      <c r="AD438" s="1" t="s">
        <v>2510</v>
      </c>
      <c r="AE438" s="2">
        <v>44011</v>
      </c>
      <c r="AF438" s="1" t="s">
        <v>2504</v>
      </c>
    </row>
    <row r="439" spans="1:32" x14ac:dyDescent="0.35">
      <c r="A439" t="str">
        <f>Tableau13[[#This Row],[Document d''achat]]&amp;Tableau13[[#This Row],[Poste]]</f>
        <v>450068053210</v>
      </c>
      <c r="B439" s="1" t="s">
        <v>2468</v>
      </c>
      <c r="C439" s="1" t="s">
        <v>97</v>
      </c>
      <c r="D439" s="1" t="s">
        <v>1642</v>
      </c>
      <c r="E439" s="1" t="s">
        <v>2488</v>
      </c>
      <c r="F439" s="1" t="s">
        <v>51</v>
      </c>
      <c r="G439" s="1" t="s">
        <v>1065</v>
      </c>
      <c r="H439" s="1" t="s">
        <v>2868</v>
      </c>
      <c r="I439" s="1" t="s">
        <v>3084</v>
      </c>
      <c r="J439" s="1" t="s">
        <v>2590</v>
      </c>
      <c r="K439" s="1" t="s">
        <v>2474</v>
      </c>
      <c r="L439" s="1" t="s">
        <v>103</v>
      </c>
      <c r="M439" s="1" t="s">
        <v>1643</v>
      </c>
      <c r="N439" s="1" t="s">
        <v>88</v>
      </c>
      <c r="O439" s="1" t="s">
        <v>2407</v>
      </c>
      <c r="P439" s="1" t="s">
        <v>2407</v>
      </c>
      <c r="Q439" s="223">
        <v>1</v>
      </c>
      <c r="R439" s="3">
        <v>300000</v>
      </c>
      <c r="S439" s="3">
        <v>300000</v>
      </c>
      <c r="T439" s="3">
        <v>318000</v>
      </c>
      <c r="U439" s="2">
        <v>44011</v>
      </c>
      <c r="V439" s="1" t="s">
        <v>2500</v>
      </c>
      <c r="W439" s="2">
        <v>44926</v>
      </c>
      <c r="X439" s="1" t="s">
        <v>2407</v>
      </c>
      <c r="Y439" s="1" t="s">
        <v>2407</v>
      </c>
      <c r="Z439" s="1" t="s">
        <v>2480</v>
      </c>
      <c r="AA439" s="1" t="s">
        <v>2489</v>
      </c>
      <c r="AB439" s="1" t="s">
        <v>2490</v>
      </c>
      <c r="AC439" s="1" t="s">
        <v>2567</v>
      </c>
      <c r="AD439" s="1" t="s">
        <v>2510</v>
      </c>
      <c r="AE439" s="2">
        <v>44015</v>
      </c>
      <c r="AF439" s="1" t="s">
        <v>2504</v>
      </c>
    </row>
    <row r="440" spans="1:32" x14ac:dyDescent="0.35">
      <c r="A440" t="str">
        <f>Tableau13[[#This Row],[Document d''achat]]&amp;Tableau13[[#This Row],[Poste]]</f>
        <v>450068067210</v>
      </c>
      <c r="B440" s="1" t="s">
        <v>2468</v>
      </c>
      <c r="C440" s="1" t="s">
        <v>97</v>
      </c>
      <c r="D440" s="1" t="s">
        <v>1631</v>
      </c>
      <c r="E440" s="1" t="s">
        <v>2488</v>
      </c>
      <c r="F440" s="1" t="s">
        <v>51</v>
      </c>
      <c r="G440" s="1" t="s">
        <v>683</v>
      </c>
      <c r="H440" s="1" t="s">
        <v>2741</v>
      </c>
      <c r="I440" s="1" t="s">
        <v>3085</v>
      </c>
      <c r="J440" s="1" t="s">
        <v>2590</v>
      </c>
      <c r="K440" s="1" t="s">
        <v>2474</v>
      </c>
      <c r="L440" s="1" t="s">
        <v>103</v>
      </c>
      <c r="M440" s="1" t="s">
        <v>1191</v>
      </c>
      <c r="N440" s="1" t="s">
        <v>88</v>
      </c>
      <c r="O440" s="1" t="s">
        <v>2407</v>
      </c>
      <c r="P440" s="1" t="s">
        <v>2407</v>
      </c>
      <c r="Q440" s="223">
        <v>1</v>
      </c>
      <c r="R440" s="3">
        <v>83490</v>
      </c>
      <c r="S440" s="3">
        <v>83490</v>
      </c>
      <c r="T440" s="3">
        <v>83490</v>
      </c>
      <c r="U440" s="2">
        <v>44011</v>
      </c>
      <c r="V440" s="1" t="s">
        <v>2500</v>
      </c>
      <c r="W440" s="2">
        <v>44926</v>
      </c>
      <c r="X440" s="1" t="s">
        <v>2407</v>
      </c>
      <c r="Y440" s="1" t="s">
        <v>2407</v>
      </c>
      <c r="Z440" s="1" t="s">
        <v>2493</v>
      </c>
      <c r="AA440" s="1" t="s">
        <v>2489</v>
      </c>
      <c r="AB440" s="1" t="s">
        <v>2490</v>
      </c>
      <c r="AC440" s="1" t="s">
        <v>2567</v>
      </c>
      <c r="AD440" s="1" t="s">
        <v>2510</v>
      </c>
      <c r="AE440" s="2">
        <v>44015</v>
      </c>
      <c r="AF440" s="1" t="s">
        <v>2504</v>
      </c>
    </row>
    <row r="441" spans="1:32" x14ac:dyDescent="0.35">
      <c r="A441" t="str">
        <f>Tableau13[[#This Row],[Document d''achat]]&amp;Tableau13[[#This Row],[Poste]]</f>
        <v>450068067910</v>
      </c>
      <c r="B441" s="1" t="s">
        <v>2468</v>
      </c>
      <c r="C441" s="1" t="s">
        <v>97</v>
      </c>
      <c r="D441" s="1" t="s">
        <v>1649</v>
      </c>
      <c r="E441" s="1" t="s">
        <v>2488</v>
      </c>
      <c r="F441" s="1" t="s">
        <v>51</v>
      </c>
      <c r="G441" s="1" t="s">
        <v>1648</v>
      </c>
      <c r="H441" s="1" t="s">
        <v>3086</v>
      </c>
      <c r="I441" s="1" t="s">
        <v>3087</v>
      </c>
      <c r="J441" s="1" t="s">
        <v>2590</v>
      </c>
      <c r="K441" s="1" t="s">
        <v>2474</v>
      </c>
      <c r="L441" s="1" t="s">
        <v>103</v>
      </c>
      <c r="M441" s="1" t="s">
        <v>1650</v>
      </c>
      <c r="N441" s="1" t="s">
        <v>88</v>
      </c>
      <c r="O441" s="1" t="s">
        <v>2407</v>
      </c>
      <c r="P441" s="1" t="s">
        <v>2407</v>
      </c>
      <c r="Q441" s="223">
        <v>1</v>
      </c>
      <c r="R441" s="3">
        <v>1679818</v>
      </c>
      <c r="S441" s="3">
        <v>1679818</v>
      </c>
      <c r="T441" s="3">
        <v>1679818</v>
      </c>
      <c r="U441" s="2">
        <v>44012</v>
      </c>
      <c r="V441" s="1" t="s">
        <v>2500</v>
      </c>
      <c r="W441" s="2">
        <v>44926</v>
      </c>
      <c r="X441" s="1" t="s">
        <v>2407</v>
      </c>
      <c r="Y441" s="1" t="s">
        <v>2407</v>
      </c>
      <c r="Z441" s="1" t="s">
        <v>2493</v>
      </c>
      <c r="AA441" s="1" t="s">
        <v>2489</v>
      </c>
      <c r="AB441" s="1" t="s">
        <v>2490</v>
      </c>
      <c r="AC441" s="1" t="s">
        <v>2567</v>
      </c>
      <c r="AD441" s="1" t="s">
        <v>2510</v>
      </c>
      <c r="AE441" s="2">
        <v>44012</v>
      </c>
      <c r="AF441" s="1" t="s">
        <v>2504</v>
      </c>
    </row>
    <row r="442" spans="1:32" x14ac:dyDescent="0.35">
      <c r="A442" t="str">
        <f>Tableau13[[#This Row],[Document d''achat]]&amp;Tableau13[[#This Row],[Poste]]</f>
        <v>450068068210</v>
      </c>
      <c r="B442" s="1" t="s">
        <v>2468</v>
      </c>
      <c r="C442" s="1" t="s">
        <v>97</v>
      </c>
      <c r="D442" s="1" t="s">
        <v>1670</v>
      </c>
      <c r="E442" s="1" t="s">
        <v>2488</v>
      </c>
      <c r="F442" s="1" t="s">
        <v>51</v>
      </c>
      <c r="G442" s="1" t="s">
        <v>1669</v>
      </c>
      <c r="H442" s="1" t="s">
        <v>3088</v>
      </c>
      <c r="I442" s="1" t="s">
        <v>3089</v>
      </c>
      <c r="J442" s="1" t="s">
        <v>2580</v>
      </c>
      <c r="K442" s="1" t="s">
        <v>2474</v>
      </c>
      <c r="L442" s="1" t="s">
        <v>103</v>
      </c>
      <c r="M442" s="1" t="s">
        <v>1671</v>
      </c>
      <c r="N442" s="1" t="s">
        <v>88</v>
      </c>
      <c r="O442" s="1" t="s">
        <v>2407</v>
      </c>
      <c r="P442" s="1" t="s">
        <v>2407</v>
      </c>
      <c r="Q442" s="223">
        <v>1</v>
      </c>
      <c r="R442" s="3">
        <v>210765.3</v>
      </c>
      <c r="S442" s="3">
        <v>210765.3</v>
      </c>
      <c r="T442" s="3">
        <v>210765.3</v>
      </c>
      <c r="U442" s="2">
        <v>44012</v>
      </c>
      <c r="V442" s="1" t="s">
        <v>2500</v>
      </c>
      <c r="W442" s="2">
        <v>44926</v>
      </c>
      <c r="X442" s="1" t="s">
        <v>2407</v>
      </c>
      <c r="Y442" s="1" t="s">
        <v>2407</v>
      </c>
      <c r="Z442" s="1" t="s">
        <v>2493</v>
      </c>
      <c r="AA442" s="1" t="s">
        <v>2489</v>
      </c>
      <c r="AB442" s="1" t="s">
        <v>2490</v>
      </c>
      <c r="AC442" s="1" t="s">
        <v>2702</v>
      </c>
      <c r="AD442" s="1" t="s">
        <v>2510</v>
      </c>
      <c r="AE442" s="2">
        <v>44041</v>
      </c>
      <c r="AF442" s="1" t="s">
        <v>2504</v>
      </c>
    </row>
    <row r="443" spans="1:32" x14ac:dyDescent="0.35">
      <c r="A443" t="str">
        <f>Tableau13[[#This Row],[Document d''achat]]&amp;Tableau13[[#This Row],[Poste]]</f>
        <v>450068068220</v>
      </c>
      <c r="B443" s="1" t="s">
        <v>2468</v>
      </c>
      <c r="C443" s="1" t="s">
        <v>97</v>
      </c>
      <c r="D443" s="1" t="s">
        <v>1670</v>
      </c>
      <c r="E443" s="1" t="s">
        <v>2488</v>
      </c>
      <c r="F443" s="1" t="s">
        <v>51</v>
      </c>
      <c r="G443" s="1" t="s">
        <v>1669</v>
      </c>
      <c r="H443" s="1" t="s">
        <v>3088</v>
      </c>
      <c r="I443" s="1" t="s">
        <v>3089</v>
      </c>
      <c r="J443" s="1" t="s">
        <v>2580</v>
      </c>
      <c r="K443" s="1" t="s">
        <v>2474</v>
      </c>
      <c r="L443" s="1" t="s">
        <v>103</v>
      </c>
      <c r="M443" s="1" t="s">
        <v>1673</v>
      </c>
      <c r="N443" s="1" t="s">
        <v>217</v>
      </c>
      <c r="O443" s="1" t="s">
        <v>2407</v>
      </c>
      <c r="P443" s="1" t="s">
        <v>2407</v>
      </c>
      <c r="Q443" s="223">
        <v>1</v>
      </c>
      <c r="R443" s="3">
        <v>20329.62</v>
      </c>
      <c r="S443" s="3">
        <v>20329.62</v>
      </c>
      <c r="T443" s="3">
        <v>20329.62</v>
      </c>
      <c r="U443" s="2">
        <v>44012</v>
      </c>
      <c r="V443" s="1" t="s">
        <v>2500</v>
      </c>
      <c r="W443" s="2">
        <v>44926</v>
      </c>
      <c r="X443" s="1" t="s">
        <v>2407</v>
      </c>
      <c r="Y443" s="1" t="s">
        <v>2407</v>
      </c>
      <c r="Z443" s="1" t="s">
        <v>2493</v>
      </c>
      <c r="AA443" s="1" t="s">
        <v>2489</v>
      </c>
      <c r="AB443" s="1" t="s">
        <v>2490</v>
      </c>
      <c r="AC443" s="1" t="s">
        <v>2702</v>
      </c>
      <c r="AD443" s="1" t="s">
        <v>2510</v>
      </c>
      <c r="AE443" s="2">
        <v>44041</v>
      </c>
      <c r="AF443" s="1" t="s">
        <v>2504</v>
      </c>
    </row>
    <row r="444" spans="1:32" x14ac:dyDescent="0.35">
      <c r="A444" t="str">
        <f>Tableau13[[#This Row],[Document d''achat]]&amp;Tableau13[[#This Row],[Poste]]</f>
        <v>450068073910</v>
      </c>
      <c r="B444" s="1" t="s">
        <v>2468</v>
      </c>
      <c r="C444" s="1" t="s">
        <v>97</v>
      </c>
      <c r="D444" s="1" t="s">
        <v>1666</v>
      </c>
      <c r="E444" s="1" t="s">
        <v>2488</v>
      </c>
      <c r="F444" s="1" t="s">
        <v>51</v>
      </c>
      <c r="G444" s="1" t="s">
        <v>678</v>
      </c>
      <c r="H444" s="1" t="s">
        <v>2739</v>
      </c>
      <c r="I444" s="1" t="s">
        <v>3090</v>
      </c>
      <c r="J444" s="1" t="s">
        <v>2590</v>
      </c>
      <c r="K444" s="1" t="s">
        <v>2474</v>
      </c>
      <c r="L444" s="1" t="s">
        <v>103</v>
      </c>
      <c r="M444" s="1" t="s">
        <v>1497</v>
      </c>
      <c r="N444" s="1" t="s">
        <v>88</v>
      </c>
      <c r="O444" s="1" t="s">
        <v>2407</v>
      </c>
      <c r="P444" s="1" t="s">
        <v>2407</v>
      </c>
      <c r="Q444" s="223">
        <v>1</v>
      </c>
      <c r="R444" s="3">
        <v>36899.19</v>
      </c>
      <c r="S444" s="3">
        <v>36899.19</v>
      </c>
      <c r="T444" s="3">
        <v>36899.19</v>
      </c>
      <c r="U444" s="2">
        <v>44012</v>
      </c>
      <c r="V444" s="1" t="s">
        <v>2500</v>
      </c>
      <c r="W444" s="2">
        <v>44926</v>
      </c>
      <c r="X444" s="1" t="s">
        <v>2407</v>
      </c>
      <c r="Y444" s="1" t="s">
        <v>2407</v>
      </c>
      <c r="Z444" s="1" t="s">
        <v>2480</v>
      </c>
      <c r="AA444" s="1" t="s">
        <v>2489</v>
      </c>
      <c r="AB444" s="1" t="s">
        <v>2490</v>
      </c>
      <c r="AC444" s="1" t="s">
        <v>2567</v>
      </c>
      <c r="AD444" s="1" t="s">
        <v>2510</v>
      </c>
      <c r="AE444" s="2">
        <v>44015</v>
      </c>
      <c r="AF444" s="1" t="s">
        <v>2504</v>
      </c>
    </row>
    <row r="445" spans="1:32" x14ac:dyDescent="0.35">
      <c r="A445" t="str">
        <f>Tableau13[[#This Row],[Document d''achat]]&amp;Tableau13[[#This Row],[Poste]]</f>
        <v>450068073920</v>
      </c>
      <c r="B445" s="1" t="s">
        <v>2468</v>
      </c>
      <c r="C445" s="1" t="s">
        <v>97</v>
      </c>
      <c r="D445" s="1" t="s">
        <v>1666</v>
      </c>
      <c r="E445" s="1" t="s">
        <v>2488</v>
      </c>
      <c r="F445" s="1" t="s">
        <v>51</v>
      </c>
      <c r="G445" s="1" t="s">
        <v>678</v>
      </c>
      <c r="H445" s="1" t="s">
        <v>2739</v>
      </c>
      <c r="I445" s="1" t="s">
        <v>3090</v>
      </c>
      <c r="J445" s="1" t="s">
        <v>2590</v>
      </c>
      <c r="K445" s="1" t="s">
        <v>2474</v>
      </c>
      <c r="L445" s="1" t="s">
        <v>103</v>
      </c>
      <c r="M445" s="1" t="s">
        <v>1497</v>
      </c>
      <c r="N445" s="1" t="s">
        <v>217</v>
      </c>
      <c r="O445" s="1" t="s">
        <v>2407</v>
      </c>
      <c r="P445" s="1" t="s">
        <v>2407</v>
      </c>
      <c r="Q445" s="223">
        <v>1</v>
      </c>
      <c r="R445" s="3">
        <v>53635.37</v>
      </c>
      <c r="S445" s="3">
        <v>53635.37</v>
      </c>
      <c r="T445" s="3">
        <v>53635.37</v>
      </c>
      <c r="U445" s="2">
        <v>44012</v>
      </c>
      <c r="V445" s="1" t="s">
        <v>2500</v>
      </c>
      <c r="W445" s="2">
        <v>44926</v>
      </c>
      <c r="X445" s="1" t="s">
        <v>2407</v>
      </c>
      <c r="Y445" s="1" t="s">
        <v>2407</v>
      </c>
      <c r="Z445" s="1" t="s">
        <v>2480</v>
      </c>
      <c r="AA445" s="1" t="s">
        <v>2489</v>
      </c>
      <c r="AB445" s="1" t="s">
        <v>2490</v>
      </c>
      <c r="AC445" s="1" t="s">
        <v>2567</v>
      </c>
      <c r="AD445" s="1" t="s">
        <v>2510</v>
      </c>
      <c r="AE445" s="2">
        <v>44015</v>
      </c>
      <c r="AF445" s="1" t="s">
        <v>2504</v>
      </c>
    </row>
    <row r="446" spans="1:32" x14ac:dyDescent="0.35">
      <c r="A446" t="str">
        <f>Tableau13[[#This Row],[Document d''achat]]&amp;Tableau13[[#This Row],[Poste]]</f>
        <v>450068073930</v>
      </c>
      <c r="B446" s="1" t="s">
        <v>2468</v>
      </c>
      <c r="C446" s="1" t="s">
        <v>97</v>
      </c>
      <c r="D446" s="1" t="s">
        <v>1666</v>
      </c>
      <c r="E446" s="1" t="s">
        <v>2488</v>
      </c>
      <c r="F446" s="1" t="s">
        <v>51</v>
      </c>
      <c r="G446" s="1" t="s">
        <v>678</v>
      </c>
      <c r="H446" s="1" t="s">
        <v>2739</v>
      </c>
      <c r="I446" s="1" t="s">
        <v>3090</v>
      </c>
      <c r="J446" s="1" t="s">
        <v>2590</v>
      </c>
      <c r="K446" s="1" t="s">
        <v>2474</v>
      </c>
      <c r="L446" s="1" t="s">
        <v>103</v>
      </c>
      <c r="M446" s="1" t="s">
        <v>1497</v>
      </c>
      <c r="N446" s="1" t="s">
        <v>222</v>
      </c>
      <c r="O446" s="1" t="s">
        <v>2407</v>
      </c>
      <c r="P446" s="1" t="s">
        <v>2407</v>
      </c>
      <c r="Q446" s="223">
        <v>1</v>
      </c>
      <c r="R446" s="3">
        <v>45302.400000000001</v>
      </c>
      <c r="S446" s="3">
        <v>45302.400000000001</v>
      </c>
      <c r="T446" s="3">
        <v>45302.400000000001</v>
      </c>
      <c r="U446" s="2">
        <v>44012</v>
      </c>
      <c r="V446" s="1" t="s">
        <v>2500</v>
      </c>
      <c r="W446" s="2">
        <v>44926</v>
      </c>
      <c r="X446" s="1" t="s">
        <v>2407</v>
      </c>
      <c r="Y446" s="1" t="s">
        <v>2407</v>
      </c>
      <c r="Z446" s="1" t="s">
        <v>2480</v>
      </c>
      <c r="AA446" s="1" t="s">
        <v>2489</v>
      </c>
      <c r="AB446" s="1" t="s">
        <v>2490</v>
      </c>
      <c r="AC446" s="1" t="s">
        <v>2567</v>
      </c>
      <c r="AD446" s="1" t="s">
        <v>2510</v>
      </c>
      <c r="AE446" s="2">
        <v>44015</v>
      </c>
      <c r="AF446" s="1" t="s">
        <v>2504</v>
      </c>
    </row>
    <row r="447" spans="1:32" x14ac:dyDescent="0.35">
      <c r="A447" t="str">
        <f>Tableau13[[#This Row],[Document d''achat]]&amp;Tableau13[[#This Row],[Poste]]</f>
        <v>450068073940</v>
      </c>
      <c r="B447" s="1" t="s">
        <v>2468</v>
      </c>
      <c r="C447" s="1" t="s">
        <v>97</v>
      </c>
      <c r="D447" s="1" t="s">
        <v>1666</v>
      </c>
      <c r="E447" s="1" t="s">
        <v>2488</v>
      </c>
      <c r="F447" s="1" t="s">
        <v>51</v>
      </c>
      <c r="G447" s="1" t="s">
        <v>678</v>
      </c>
      <c r="H447" s="1" t="s">
        <v>2739</v>
      </c>
      <c r="I447" s="1" t="s">
        <v>3090</v>
      </c>
      <c r="J447" s="1" t="s">
        <v>2590</v>
      </c>
      <c r="K447" s="1" t="s">
        <v>2474</v>
      </c>
      <c r="L447" s="1" t="s">
        <v>103</v>
      </c>
      <c r="M447" s="1" t="s">
        <v>1497</v>
      </c>
      <c r="N447" s="1" t="s">
        <v>421</v>
      </c>
      <c r="O447" s="1" t="s">
        <v>2407</v>
      </c>
      <c r="P447" s="1" t="s">
        <v>2407</v>
      </c>
      <c r="Q447" s="223">
        <v>1</v>
      </c>
      <c r="R447" s="3">
        <v>119500.33</v>
      </c>
      <c r="S447" s="3">
        <v>119500.33</v>
      </c>
      <c r="T447" s="3">
        <v>119500.33</v>
      </c>
      <c r="U447" s="2">
        <v>44012</v>
      </c>
      <c r="V447" s="1" t="s">
        <v>2500</v>
      </c>
      <c r="W447" s="2">
        <v>44926</v>
      </c>
      <c r="X447" s="1" t="s">
        <v>2407</v>
      </c>
      <c r="Y447" s="1" t="s">
        <v>2407</v>
      </c>
      <c r="Z447" s="1" t="s">
        <v>2480</v>
      </c>
      <c r="AA447" s="1" t="s">
        <v>2489</v>
      </c>
      <c r="AB447" s="1" t="s">
        <v>2490</v>
      </c>
      <c r="AC447" s="1" t="s">
        <v>2567</v>
      </c>
      <c r="AD447" s="1" t="s">
        <v>2510</v>
      </c>
      <c r="AE447" s="2">
        <v>44015</v>
      </c>
      <c r="AF447" s="1" t="s">
        <v>2504</v>
      </c>
    </row>
    <row r="448" spans="1:32" x14ac:dyDescent="0.35">
      <c r="A448" t="str">
        <f>Tableau13[[#This Row],[Document d''achat]]&amp;Tableau13[[#This Row],[Poste]]</f>
        <v>450068074210</v>
      </c>
      <c r="B448" s="1" t="s">
        <v>2468</v>
      </c>
      <c r="C448" s="1" t="s">
        <v>97</v>
      </c>
      <c r="D448" s="1" t="s">
        <v>1645</v>
      </c>
      <c r="E448" s="1" t="s">
        <v>2488</v>
      </c>
      <c r="F448" s="1" t="s">
        <v>51</v>
      </c>
      <c r="G448" s="1" t="s">
        <v>910</v>
      </c>
      <c r="H448" s="1" t="s">
        <v>2818</v>
      </c>
      <c r="I448" s="1" t="s">
        <v>3091</v>
      </c>
      <c r="J448" s="1" t="s">
        <v>2590</v>
      </c>
      <c r="K448" s="1" t="s">
        <v>2474</v>
      </c>
      <c r="L448" s="1" t="s">
        <v>103</v>
      </c>
      <c r="M448" s="1" t="s">
        <v>1489</v>
      </c>
      <c r="N448" s="1" t="s">
        <v>88</v>
      </c>
      <c r="O448" s="1" t="s">
        <v>2407</v>
      </c>
      <c r="P448" s="1" t="s">
        <v>2407</v>
      </c>
      <c r="Q448" s="223">
        <v>1</v>
      </c>
      <c r="R448" s="3">
        <v>73235.25</v>
      </c>
      <c r="S448" s="3">
        <v>73235.25</v>
      </c>
      <c r="T448" s="3">
        <v>73235.25</v>
      </c>
      <c r="U448" s="2">
        <v>44012</v>
      </c>
      <c r="V448" s="1" t="s">
        <v>2500</v>
      </c>
      <c r="W448" s="2">
        <v>44926</v>
      </c>
      <c r="X448" s="1" t="s">
        <v>2407</v>
      </c>
      <c r="Y448" s="1" t="s">
        <v>2407</v>
      </c>
      <c r="Z448" s="1" t="s">
        <v>2480</v>
      </c>
      <c r="AA448" s="1" t="s">
        <v>2489</v>
      </c>
      <c r="AB448" s="1" t="s">
        <v>2490</v>
      </c>
      <c r="AC448" s="1" t="s">
        <v>2567</v>
      </c>
      <c r="AD448" s="1" t="s">
        <v>2510</v>
      </c>
      <c r="AE448" s="2">
        <v>44015</v>
      </c>
      <c r="AF448" s="1" t="s">
        <v>2504</v>
      </c>
    </row>
    <row r="449" spans="1:32" x14ac:dyDescent="0.35">
      <c r="A449" t="str">
        <f>Tableau13[[#This Row],[Document d''achat]]&amp;Tableau13[[#This Row],[Poste]]</f>
        <v>450068074610</v>
      </c>
      <c r="B449" s="1" t="s">
        <v>2468</v>
      </c>
      <c r="C449" s="1" t="s">
        <v>97</v>
      </c>
      <c r="D449" s="1" t="s">
        <v>1699</v>
      </c>
      <c r="E449" s="1" t="s">
        <v>2488</v>
      </c>
      <c r="F449" s="1" t="s">
        <v>51</v>
      </c>
      <c r="G449" s="1" t="s">
        <v>301</v>
      </c>
      <c r="H449" s="1" t="s">
        <v>2600</v>
      </c>
      <c r="I449" s="1" t="s">
        <v>3069</v>
      </c>
      <c r="J449" s="1" t="s">
        <v>2580</v>
      </c>
      <c r="K449" s="1" t="s">
        <v>2474</v>
      </c>
      <c r="L449" s="1" t="s">
        <v>103</v>
      </c>
      <c r="M449" s="1" t="s">
        <v>1596</v>
      </c>
      <c r="N449" s="1" t="s">
        <v>88</v>
      </c>
      <c r="O449" s="1" t="s">
        <v>2407</v>
      </c>
      <c r="P449" s="1" t="s">
        <v>2407</v>
      </c>
      <c r="Q449" s="223">
        <v>1</v>
      </c>
      <c r="R449" s="3">
        <v>11632932.810000001</v>
      </c>
      <c r="S449" s="3">
        <v>11632932.810000001</v>
      </c>
      <c r="T449" s="3">
        <v>11632932.810000001</v>
      </c>
      <c r="U449" s="2">
        <v>44012</v>
      </c>
      <c r="V449" s="1" t="s">
        <v>2484</v>
      </c>
      <c r="W449" s="2">
        <v>44926</v>
      </c>
      <c r="X449" s="1" t="s">
        <v>2407</v>
      </c>
      <c r="Y449" s="1" t="s">
        <v>2407</v>
      </c>
      <c r="Z449" s="1" t="s">
        <v>2493</v>
      </c>
      <c r="AA449" s="1" t="s">
        <v>2489</v>
      </c>
      <c r="AB449" s="1" t="s">
        <v>2490</v>
      </c>
      <c r="AC449" s="1" t="s">
        <v>2567</v>
      </c>
      <c r="AD449" s="1" t="s">
        <v>2510</v>
      </c>
      <c r="AE449" s="2">
        <v>44071</v>
      </c>
      <c r="AF449" s="1" t="s">
        <v>2582</v>
      </c>
    </row>
    <row r="450" spans="1:32" x14ac:dyDescent="0.35">
      <c r="A450" t="str">
        <f>Tableau13[[#This Row],[Document d''achat]]&amp;Tableau13[[#This Row],[Poste]]</f>
        <v>450068074910</v>
      </c>
      <c r="B450" s="1" t="s">
        <v>2468</v>
      </c>
      <c r="C450" s="1" t="s">
        <v>97</v>
      </c>
      <c r="D450" s="1" t="s">
        <v>1689</v>
      </c>
      <c r="E450" s="1" t="s">
        <v>2488</v>
      </c>
      <c r="F450" s="1" t="s">
        <v>51</v>
      </c>
      <c r="G450" s="1" t="s">
        <v>1688</v>
      </c>
      <c r="H450" s="1" t="s">
        <v>3092</v>
      </c>
      <c r="I450" s="1" t="s">
        <v>3093</v>
      </c>
      <c r="J450" s="1" t="s">
        <v>2580</v>
      </c>
      <c r="K450" s="1" t="s">
        <v>2474</v>
      </c>
      <c r="L450" s="1" t="s">
        <v>103</v>
      </c>
      <c r="M450" s="1" t="s">
        <v>1690</v>
      </c>
      <c r="N450" s="1" t="s">
        <v>88</v>
      </c>
      <c r="O450" s="1" t="s">
        <v>2407</v>
      </c>
      <c r="P450" s="1" t="s">
        <v>2407</v>
      </c>
      <c r="Q450" s="223">
        <v>1</v>
      </c>
      <c r="R450" s="3">
        <v>892686.89</v>
      </c>
      <c r="S450" s="3">
        <v>892686.89</v>
      </c>
      <c r="T450" s="3">
        <v>892686.89</v>
      </c>
      <c r="U450" s="2">
        <v>44012</v>
      </c>
      <c r="V450" s="1" t="s">
        <v>2500</v>
      </c>
      <c r="W450" s="2">
        <v>44926</v>
      </c>
      <c r="X450" s="1" t="s">
        <v>2407</v>
      </c>
      <c r="Y450" s="1" t="s">
        <v>2407</v>
      </c>
      <c r="Z450" s="1" t="s">
        <v>2493</v>
      </c>
      <c r="AA450" s="1" t="s">
        <v>2489</v>
      </c>
      <c r="AB450" s="1" t="s">
        <v>2490</v>
      </c>
      <c r="AC450" s="1" t="s">
        <v>2567</v>
      </c>
      <c r="AD450" s="1" t="s">
        <v>2510</v>
      </c>
      <c r="AE450" s="2">
        <v>44042</v>
      </c>
      <c r="AF450" s="1" t="s">
        <v>2504</v>
      </c>
    </row>
    <row r="451" spans="1:32" x14ac:dyDescent="0.35">
      <c r="A451" t="str">
        <f>Tableau13[[#This Row],[Document d''achat]]&amp;Tableau13[[#This Row],[Poste]]</f>
        <v>450068074920</v>
      </c>
      <c r="B451" s="1" t="s">
        <v>2468</v>
      </c>
      <c r="C451" s="1" t="s">
        <v>97</v>
      </c>
      <c r="D451" s="1" t="s">
        <v>1689</v>
      </c>
      <c r="E451" s="1" t="s">
        <v>2488</v>
      </c>
      <c r="F451" s="1" t="s">
        <v>51</v>
      </c>
      <c r="G451" s="1" t="s">
        <v>1688</v>
      </c>
      <c r="H451" s="1" t="s">
        <v>3092</v>
      </c>
      <c r="I451" s="1" t="s">
        <v>3093</v>
      </c>
      <c r="J451" s="1" t="s">
        <v>2580</v>
      </c>
      <c r="K451" s="1" t="s">
        <v>2474</v>
      </c>
      <c r="L451" s="1" t="s">
        <v>103</v>
      </c>
      <c r="M451" s="1" t="s">
        <v>1691</v>
      </c>
      <c r="N451" s="1" t="s">
        <v>217</v>
      </c>
      <c r="O451" s="1" t="s">
        <v>2407</v>
      </c>
      <c r="P451" s="1" t="s">
        <v>2407</v>
      </c>
      <c r="Q451" s="223">
        <v>1</v>
      </c>
      <c r="R451" s="3">
        <v>3920</v>
      </c>
      <c r="S451" s="3">
        <v>3920</v>
      </c>
      <c r="T451" s="3">
        <v>3920</v>
      </c>
      <c r="U451" s="2">
        <v>44012</v>
      </c>
      <c r="V451" s="1" t="s">
        <v>2500</v>
      </c>
      <c r="W451" s="2">
        <v>44926</v>
      </c>
      <c r="X451" s="1" t="s">
        <v>2407</v>
      </c>
      <c r="Y451" s="1" t="s">
        <v>2407</v>
      </c>
      <c r="Z451" s="1" t="s">
        <v>2493</v>
      </c>
      <c r="AA451" s="1" t="s">
        <v>2489</v>
      </c>
      <c r="AB451" s="1" t="s">
        <v>2490</v>
      </c>
      <c r="AC451" s="1" t="s">
        <v>2517</v>
      </c>
      <c r="AD451" s="1" t="s">
        <v>2510</v>
      </c>
      <c r="AE451" s="2">
        <v>44042</v>
      </c>
      <c r="AF451" s="1" t="s">
        <v>2504</v>
      </c>
    </row>
    <row r="452" spans="1:32" x14ac:dyDescent="0.35">
      <c r="A452" t="str">
        <f>Tableau13[[#This Row],[Document d''achat]]&amp;Tableau13[[#This Row],[Poste]]</f>
        <v>450068076210</v>
      </c>
      <c r="B452" s="1" t="s">
        <v>2468</v>
      </c>
      <c r="C452" s="1" t="s">
        <v>97</v>
      </c>
      <c r="D452" s="1" t="s">
        <v>1686</v>
      </c>
      <c r="E452" s="1" t="s">
        <v>2488</v>
      </c>
      <c r="F452" s="1" t="s">
        <v>51</v>
      </c>
      <c r="G452" s="1" t="s">
        <v>1685</v>
      </c>
      <c r="H452" s="1" t="s">
        <v>3094</v>
      </c>
      <c r="I452" s="1" t="s">
        <v>3095</v>
      </c>
      <c r="J452" s="1" t="s">
        <v>2580</v>
      </c>
      <c r="K452" s="1" t="s">
        <v>2619</v>
      </c>
      <c r="L452" s="1" t="s">
        <v>103</v>
      </c>
      <c r="M452" s="1" t="s">
        <v>1659</v>
      </c>
      <c r="N452" s="1" t="s">
        <v>88</v>
      </c>
      <c r="O452" s="1" t="s">
        <v>2407</v>
      </c>
      <c r="P452" s="1" t="s">
        <v>2407</v>
      </c>
      <c r="Q452" s="223">
        <v>1</v>
      </c>
      <c r="R452" s="3">
        <v>1507956</v>
      </c>
      <c r="S452" s="3">
        <v>1507956</v>
      </c>
      <c r="T452" s="3">
        <v>1507956</v>
      </c>
      <c r="U452" s="2">
        <v>44012</v>
      </c>
      <c r="V452" s="1" t="s">
        <v>2500</v>
      </c>
      <c r="W452" s="2">
        <v>44926</v>
      </c>
      <c r="X452" s="1" t="s">
        <v>2407</v>
      </c>
      <c r="Y452" s="1" t="s">
        <v>2407</v>
      </c>
      <c r="Z452" s="1" t="s">
        <v>2493</v>
      </c>
      <c r="AA452" s="1" t="s">
        <v>2489</v>
      </c>
      <c r="AB452" s="1" t="s">
        <v>2490</v>
      </c>
      <c r="AC452" s="1" t="s">
        <v>2567</v>
      </c>
      <c r="AD452" s="1" t="s">
        <v>2510</v>
      </c>
      <c r="AE452" s="2"/>
      <c r="AF452" s="1" t="s">
        <v>2407</v>
      </c>
    </row>
    <row r="453" spans="1:32" x14ac:dyDescent="0.35">
      <c r="A453" t="str">
        <f>Tableau13[[#This Row],[Document d''achat]]&amp;Tableau13[[#This Row],[Poste]]</f>
        <v>450068076220</v>
      </c>
      <c r="B453" s="1" t="s">
        <v>2468</v>
      </c>
      <c r="C453" s="1" t="s">
        <v>97</v>
      </c>
      <c r="D453" s="1" t="s">
        <v>1686</v>
      </c>
      <c r="E453" s="1" t="s">
        <v>2488</v>
      </c>
      <c r="F453" s="1" t="s">
        <v>51</v>
      </c>
      <c r="G453" s="1" t="s">
        <v>1685</v>
      </c>
      <c r="H453" s="1" t="s">
        <v>3094</v>
      </c>
      <c r="I453" s="1" t="s">
        <v>3095</v>
      </c>
      <c r="J453" s="1" t="s">
        <v>2580</v>
      </c>
      <c r="K453" s="1" t="s">
        <v>2619</v>
      </c>
      <c r="L453" s="1" t="s">
        <v>103</v>
      </c>
      <c r="M453" s="1" t="s">
        <v>2425</v>
      </c>
      <c r="N453" s="1" t="s">
        <v>217</v>
      </c>
      <c r="O453" s="1" t="s">
        <v>2407</v>
      </c>
      <c r="P453" s="1" t="s">
        <v>2407</v>
      </c>
      <c r="Q453" s="223">
        <v>1</v>
      </c>
      <c r="R453" s="3">
        <v>24200</v>
      </c>
      <c r="S453" s="3">
        <v>24200</v>
      </c>
      <c r="T453" s="3">
        <v>24200</v>
      </c>
      <c r="U453" s="2">
        <v>44012</v>
      </c>
      <c r="V453" s="1" t="s">
        <v>2500</v>
      </c>
      <c r="W453" s="2">
        <v>44926</v>
      </c>
      <c r="X453" s="1" t="s">
        <v>2407</v>
      </c>
      <c r="Y453" s="1" t="s">
        <v>2407</v>
      </c>
      <c r="Z453" s="1" t="s">
        <v>2493</v>
      </c>
      <c r="AA453" s="1" t="s">
        <v>2489</v>
      </c>
      <c r="AB453" s="1" t="s">
        <v>2490</v>
      </c>
      <c r="AC453" s="1" t="s">
        <v>2567</v>
      </c>
      <c r="AD453" s="1" t="s">
        <v>2510</v>
      </c>
      <c r="AE453" s="2"/>
      <c r="AF453" s="1" t="s">
        <v>2407</v>
      </c>
    </row>
    <row r="454" spans="1:32" x14ac:dyDescent="0.35">
      <c r="A454" t="str">
        <f>Tableau13[[#This Row],[Document d''achat]]&amp;Tableau13[[#This Row],[Poste]]</f>
        <v>450068076310</v>
      </c>
      <c r="B454" s="1" t="s">
        <v>2468</v>
      </c>
      <c r="C454" s="1" t="s">
        <v>97</v>
      </c>
      <c r="D454" s="1" t="s">
        <v>1679</v>
      </c>
      <c r="E454" s="1" t="s">
        <v>2488</v>
      </c>
      <c r="F454" s="1" t="s">
        <v>51</v>
      </c>
      <c r="G454" s="1" t="s">
        <v>1678</v>
      </c>
      <c r="H454" s="1" t="s">
        <v>3096</v>
      </c>
      <c r="I454" s="1" t="s">
        <v>3097</v>
      </c>
      <c r="J454" s="1" t="s">
        <v>2580</v>
      </c>
      <c r="K454" s="1" t="s">
        <v>2474</v>
      </c>
      <c r="L454" s="1" t="s">
        <v>103</v>
      </c>
      <c r="M454" s="1" t="s">
        <v>1680</v>
      </c>
      <c r="N454" s="1" t="s">
        <v>88</v>
      </c>
      <c r="O454" s="1" t="s">
        <v>2407</v>
      </c>
      <c r="P454" s="1" t="s">
        <v>2407</v>
      </c>
      <c r="Q454" s="223">
        <v>1</v>
      </c>
      <c r="R454" s="3">
        <v>326252.69</v>
      </c>
      <c r="S454" s="3">
        <v>326252.69</v>
      </c>
      <c r="T454" s="3">
        <v>326252.69</v>
      </c>
      <c r="U454" s="2">
        <v>44012</v>
      </c>
      <c r="V454" s="1" t="s">
        <v>2484</v>
      </c>
      <c r="W454" s="2">
        <v>44926</v>
      </c>
      <c r="X454" s="1" t="s">
        <v>2407</v>
      </c>
      <c r="Y454" s="1" t="s">
        <v>2407</v>
      </c>
      <c r="Z454" s="1" t="s">
        <v>2493</v>
      </c>
      <c r="AA454" s="1" t="s">
        <v>2489</v>
      </c>
      <c r="AB454" s="1" t="s">
        <v>2490</v>
      </c>
      <c r="AC454" s="1" t="s">
        <v>2567</v>
      </c>
      <c r="AD454" s="1" t="s">
        <v>2510</v>
      </c>
      <c r="AE454" s="2">
        <v>44069</v>
      </c>
      <c r="AF454" s="1" t="s">
        <v>2582</v>
      </c>
    </row>
    <row r="455" spans="1:32" x14ac:dyDescent="0.35">
      <c r="A455" t="str">
        <f>Tableau13[[#This Row],[Document d''achat]]&amp;Tableau13[[#This Row],[Poste]]</f>
        <v>450068076410</v>
      </c>
      <c r="B455" s="1" t="s">
        <v>2468</v>
      </c>
      <c r="C455" s="1" t="s">
        <v>97</v>
      </c>
      <c r="D455" s="1" t="s">
        <v>1658</v>
      </c>
      <c r="E455" s="1" t="s">
        <v>2488</v>
      </c>
      <c r="F455" s="1" t="s">
        <v>51</v>
      </c>
      <c r="G455" s="1" t="s">
        <v>1657</v>
      </c>
      <c r="H455" s="1" t="s">
        <v>3098</v>
      </c>
      <c r="I455" s="1" t="s">
        <v>3099</v>
      </c>
      <c r="J455" s="1" t="s">
        <v>2590</v>
      </c>
      <c r="K455" s="1" t="s">
        <v>2474</v>
      </c>
      <c r="L455" s="1" t="s">
        <v>103</v>
      </c>
      <c r="M455" s="1" t="s">
        <v>1659</v>
      </c>
      <c r="N455" s="1" t="s">
        <v>88</v>
      </c>
      <c r="O455" s="1" t="s">
        <v>2407</v>
      </c>
      <c r="P455" s="1" t="s">
        <v>2407</v>
      </c>
      <c r="Q455" s="223">
        <v>1</v>
      </c>
      <c r="R455" s="3">
        <v>2295213.7599999998</v>
      </c>
      <c r="S455" s="3">
        <v>2295213.7599999998</v>
      </c>
      <c r="T455" s="3">
        <v>2295213.7599999998</v>
      </c>
      <c r="U455" s="2">
        <v>44012</v>
      </c>
      <c r="V455" s="1" t="s">
        <v>2500</v>
      </c>
      <c r="W455" s="2">
        <v>44926</v>
      </c>
      <c r="X455" s="1" t="s">
        <v>2407</v>
      </c>
      <c r="Y455" s="1" t="s">
        <v>2407</v>
      </c>
      <c r="Z455" s="1" t="s">
        <v>2493</v>
      </c>
      <c r="AA455" s="1" t="s">
        <v>2489</v>
      </c>
      <c r="AB455" s="1" t="s">
        <v>2490</v>
      </c>
      <c r="AC455" s="1" t="s">
        <v>2567</v>
      </c>
      <c r="AD455" s="1" t="s">
        <v>2510</v>
      </c>
      <c r="AE455" s="2">
        <v>44082</v>
      </c>
      <c r="AF455" s="1" t="s">
        <v>2504</v>
      </c>
    </row>
    <row r="456" spans="1:32" x14ac:dyDescent="0.35">
      <c r="A456" t="str">
        <f>Tableau13[[#This Row],[Document d''achat]]&amp;Tableau13[[#This Row],[Poste]]</f>
        <v>450068076420</v>
      </c>
      <c r="B456" s="1" t="s">
        <v>2468</v>
      </c>
      <c r="C456" s="1" t="s">
        <v>97</v>
      </c>
      <c r="D456" s="1" t="s">
        <v>1658</v>
      </c>
      <c r="E456" s="1" t="s">
        <v>2488</v>
      </c>
      <c r="F456" s="1" t="s">
        <v>51</v>
      </c>
      <c r="G456" s="1" t="s">
        <v>1657</v>
      </c>
      <c r="H456" s="1" t="s">
        <v>3098</v>
      </c>
      <c r="I456" s="1" t="s">
        <v>3099</v>
      </c>
      <c r="J456" s="1" t="s">
        <v>2590</v>
      </c>
      <c r="K456" s="1" t="s">
        <v>2474</v>
      </c>
      <c r="L456" s="1" t="s">
        <v>103</v>
      </c>
      <c r="M456" s="1" t="s">
        <v>2414</v>
      </c>
      <c r="N456" s="1" t="s">
        <v>217</v>
      </c>
      <c r="O456" s="1" t="s">
        <v>2407</v>
      </c>
      <c r="P456" s="1" t="s">
        <v>2407</v>
      </c>
      <c r="Q456" s="223">
        <v>1</v>
      </c>
      <c r="R456" s="3">
        <v>61419.6</v>
      </c>
      <c r="S456" s="3">
        <v>61419.6</v>
      </c>
      <c r="T456" s="3">
        <v>61419.6</v>
      </c>
      <c r="U456" s="2">
        <v>44012</v>
      </c>
      <c r="V456" s="1" t="s">
        <v>2500</v>
      </c>
      <c r="W456" s="2">
        <v>44926</v>
      </c>
      <c r="X456" s="1" t="s">
        <v>2407</v>
      </c>
      <c r="Y456" s="1" t="s">
        <v>2407</v>
      </c>
      <c r="Z456" s="1" t="s">
        <v>2493</v>
      </c>
      <c r="AA456" s="1" t="s">
        <v>2489</v>
      </c>
      <c r="AB456" s="1" t="s">
        <v>2490</v>
      </c>
      <c r="AC456" s="1" t="s">
        <v>2567</v>
      </c>
      <c r="AD456" s="1" t="s">
        <v>2510</v>
      </c>
      <c r="AE456" s="2">
        <v>44082</v>
      </c>
      <c r="AF456" s="1" t="s">
        <v>2504</v>
      </c>
    </row>
    <row r="457" spans="1:32" x14ac:dyDescent="0.35">
      <c r="A457" t="str">
        <f>Tableau13[[#This Row],[Document d''achat]]&amp;Tableau13[[#This Row],[Poste]]</f>
        <v>450068076510</v>
      </c>
      <c r="B457" s="1" t="s">
        <v>2468</v>
      </c>
      <c r="C457" s="1" t="s">
        <v>97</v>
      </c>
      <c r="D457" s="1" t="s">
        <v>1664</v>
      </c>
      <c r="E457" s="1" t="s">
        <v>2488</v>
      </c>
      <c r="F457" s="1" t="s">
        <v>51</v>
      </c>
      <c r="G457" s="1" t="s">
        <v>1663</v>
      </c>
      <c r="H457" s="1" t="s">
        <v>3100</v>
      </c>
      <c r="I457" s="1" t="s">
        <v>3101</v>
      </c>
      <c r="J457" s="1" t="s">
        <v>2590</v>
      </c>
      <c r="K457" s="1" t="s">
        <v>2474</v>
      </c>
      <c r="L457" s="1" t="s">
        <v>103</v>
      </c>
      <c r="M457" s="1" t="s">
        <v>1659</v>
      </c>
      <c r="N457" s="1" t="s">
        <v>88</v>
      </c>
      <c r="O457" s="1" t="s">
        <v>2407</v>
      </c>
      <c r="P457" s="1" t="s">
        <v>2407</v>
      </c>
      <c r="Q457" s="223">
        <v>1</v>
      </c>
      <c r="R457" s="3">
        <v>79500</v>
      </c>
      <c r="S457" s="3">
        <v>79500</v>
      </c>
      <c r="T457" s="3">
        <v>79500</v>
      </c>
      <c r="U457" s="2">
        <v>44012</v>
      </c>
      <c r="V457" s="1" t="s">
        <v>2500</v>
      </c>
      <c r="W457" s="2">
        <v>44926</v>
      </c>
      <c r="X457" s="1" t="s">
        <v>2407</v>
      </c>
      <c r="Y457" s="1" t="s">
        <v>2407</v>
      </c>
      <c r="Z457" s="1" t="s">
        <v>2493</v>
      </c>
      <c r="AA457" s="1" t="s">
        <v>2489</v>
      </c>
      <c r="AB457" s="1" t="s">
        <v>2490</v>
      </c>
      <c r="AC457" s="1" t="s">
        <v>2567</v>
      </c>
      <c r="AD457" s="1" t="s">
        <v>2510</v>
      </c>
      <c r="AE457" s="2">
        <v>44013</v>
      </c>
      <c r="AF457" s="1" t="s">
        <v>2504</v>
      </c>
    </row>
    <row r="458" spans="1:32" x14ac:dyDescent="0.35">
      <c r="A458" t="str">
        <f>Tableau13[[#This Row],[Document d''achat]]&amp;Tableau13[[#This Row],[Poste]]</f>
        <v>450068084810</v>
      </c>
      <c r="B458" s="1" t="s">
        <v>2468</v>
      </c>
      <c r="C458" s="1" t="s">
        <v>97</v>
      </c>
      <c r="D458" s="1" t="s">
        <v>1694</v>
      </c>
      <c r="E458" s="1" t="s">
        <v>2488</v>
      </c>
      <c r="F458" s="1" t="s">
        <v>51</v>
      </c>
      <c r="G458" s="1" t="s">
        <v>1165</v>
      </c>
      <c r="H458" s="1" t="s">
        <v>2904</v>
      </c>
      <c r="I458" s="1" t="s">
        <v>2905</v>
      </c>
      <c r="J458" s="1" t="s">
        <v>2590</v>
      </c>
      <c r="K458" s="1" t="s">
        <v>2474</v>
      </c>
      <c r="L458" s="1" t="s">
        <v>103</v>
      </c>
      <c r="M458" s="1" t="s">
        <v>1167</v>
      </c>
      <c r="N458" s="1" t="s">
        <v>88</v>
      </c>
      <c r="O458" s="1" t="s">
        <v>2407</v>
      </c>
      <c r="P458" s="1" t="s">
        <v>2407</v>
      </c>
      <c r="Q458" s="223">
        <v>1</v>
      </c>
      <c r="R458" s="3">
        <v>108600250</v>
      </c>
      <c r="S458" s="3">
        <v>108600250</v>
      </c>
      <c r="T458" s="3">
        <v>108600250</v>
      </c>
      <c r="U458" s="2">
        <v>44012</v>
      </c>
      <c r="V458" s="1" t="s">
        <v>2500</v>
      </c>
      <c r="W458" s="2">
        <v>44926</v>
      </c>
      <c r="X458" s="1" t="s">
        <v>2407</v>
      </c>
      <c r="Y458" s="1" t="s">
        <v>2407</v>
      </c>
      <c r="Z458" s="1" t="s">
        <v>2480</v>
      </c>
      <c r="AA458" s="1" t="s">
        <v>2489</v>
      </c>
      <c r="AB458" s="1" t="s">
        <v>2490</v>
      </c>
      <c r="AC458" s="1" t="s">
        <v>2567</v>
      </c>
      <c r="AD458" s="1" t="s">
        <v>2510</v>
      </c>
      <c r="AE458" s="2">
        <v>44013</v>
      </c>
      <c r="AF458" s="1" t="s">
        <v>2504</v>
      </c>
    </row>
    <row r="459" spans="1:32" x14ac:dyDescent="0.35">
      <c r="A459" t="str">
        <f>Tableau13[[#This Row],[Document d''achat]]&amp;Tableau13[[#This Row],[Poste]]</f>
        <v>450068096210</v>
      </c>
      <c r="B459" s="1" t="s">
        <v>2522</v>
      </c>
      <c r="C459" s="1" t="s">
        <v>97</v>
      </c>
      <c r="D459" s="1" t="s">
        <v>1700</v>
      </c>
      <c r="E459" s="1" t="s">
        <v>2488</v>
      </c>
      <c r="F459" s="1" t="s">
        <v>2470</v>
      </c>
      <c r="G459" s="1" t="s">
        <v>800</v>
      </c>
      <c r="H459" s="1" t="s">
        <v>2770</v>
      </c>
      <c r="I459" s="1" t="s">
        <v>3102</v>
      </c>
      <c r="J459" s="1" t="s">
        <v>2524</v>
      </c>
      <c r="K459" s="1" t="s">
        <v>2474</v>
      </c>
      <c r="L459" s="1" t="s">
        <v>51</v>
      </c>
      <c r="M459" s="1" t="s">
        <v>1499</v>
      </c>
      <c r="N459" s="1" t="s">
        <v>88</v>
      </c>
      <c r="O459" s="1" t="s">
        <v>2407</v>
      </c>
      <c r="P459" s="1" t="s">
        <v>2407</v>
      </c>
      <c r="Q459" s="223">
        <v>1</v>
      </c>
      <c r="R459" s="3">
        <v>816.65</v>
      </c>
      <c r="S459" s="3">
        <v>816.65</v>
      </c>
      <c r="T459" s="3">
        <v>816.65</v>
      </c>
      <c r="U459" s="2">
        <v>44013</v>
      </c>
      <c r="V459" s="1" t="s">
        <v>2500</v>
      </c>
      <c r="W459" s="2">
        <v>44196</v>
      </c>
      <c r="X459" s="1" t="s">
        <v>2407</v>
      </c>
      <c r="Y459" s="1" t="s">
        <v>2407</v>
      </c>
      <c r="Z459" s="1" t="s">
        <v>2507</v>
      </c>
      <c r="AA459" s="1" t="s">
        <v>2489</v>
      </c>
      <c r="AB459" s="1" t="s">
        <v>2490</v>
      </c>
      <c r="AC459" s="1" t="s">
        <v>2771</v>
      </c>
      <c r="AD459" s="1" t="s">
        <v>2510</v>
      </c>
      <c r="AE459" s="2">
        <v>44013</v>
      </c>
      <c r="AF459" s="1" t="s">
        <v>2484</v>
      </c>
    </row>
    <row r="460" spans="1:32" x14ac:dyDescent="0.35">
      <c r="A460" t="str">
        <f>Tableau13[[#This Row],[Document d''achat]]&amp;Tableau13[[#This Row],[Poste]]</f>
        <v>450068132110</v>
      </c>
      <c r="B460" s="1" t="s">
        <v>2468</v>
      </c>
      <c r="C460" s="1" t="s">
        <v>97</v>
      </c>
      <c r="D460" s="1" t="s">
        <v>1703</v>
      </c>
      <c r="E460" s="1" t="s">
        <v>2488</v>
      </c>
      <c r="F460" s="1" t="s">
        <v>51</v>
      </c>
      <c r="G460" s="1" t="s">
        <v>407</v>
      </c>
      <c r="H460" s="1" t="s">
        <v>2660</v>
      </c>
      <c r="I460" s="1" t="s">
        <v>3103</v>
      </c>
      <c r="J460" s="1" t="s">
        <v>2473</v>
      </c>
      <c r="K460" s="1" t="s">
        <v>2474</v>
      </c>
      <c r="L460" s="1" t="s">
        <v>103</v>
      </c>
      <c r="M460" s="1" t="s">
        <v>1704</v>
      </c>
      <c r="N460" s="1" t="s">
        <v>88</v>
      </c>
      <c r="O460" s="1" t="s">
        <v>2407</v>
      </c>
      <c r="P460" s="1" t="s">
        <v>2407</v>
      </c>
      <c r="Q460" s="223">
        <v>1</v>
      </c>
      <c r="R460" s="3">
        <v>11670.81</v>
      </c>
      <c r="S460" s="3">
        <v>11670.81</v>
      </c>
      <c r="T460" s="3">
        <v>11670.81</v>
      </c>
      <c r="U460" s="2">
        <v>44015</v>
      </c>
      <c r="V460" s="1" t="s">
        <v>2500</v>
      </c>
      <c r="W460" s="2">
        <v>44196</v>
      </c>
      <c r="X460" s="1" t="s">
        <v>2407</v>
      </c>
      <c r="Y460" s="1" t="s">
        <v>2407</v>
      </c>
      <c r="Z460" s="1" t="s">
        <v>2493</v>
      </c>
      <c r="AA460" s="1" t="s">
        <v>2489</v>
      </c>
      <c r="AB460" s="1" t="s">
        <v>2490</v>
      </c>
      <c r="AC460" s="1" t="s">
        <v>2702</v>
      </c>
      <c r="AD460" s="1" t="s">
        <v>2510</v>
      </c>
      <c r="AE460" s="2">
        <v>44034</v>
      </c>
      <c r="AF460" s="1" t="s">
        <v>2582</v>
      </c>
    </row>
    <row r="461" spans="1:32" x14ac:dyDescent="0.35">
      <c r="A461" t="str">
        <f>Tableau13[[#This Row],[Document d''achat]]&amp;Tableau13[[#This Row],[Poste]]</f>
        <v>450068153410</v>
      </c>
      <c r="B461" s="1" t="s">
        <v>2468</v>
      </c>
      <c r="C461" s="1" t="s">
        <v>97</v>
      </c>
      <c r="D461" s="1" t="s">
        <v>1712</v>
      </c>
      <c r="E461" s="1" t="s">
        <v>2488</v>
      </c>
      <c r="F461" s="1" t="s">
        <v>51</v>
      </c>
      <c r="G461" s="1" t="s">
        <v>1711</v>
      </c>
      <c r="H461" s="1" t="s">
        <v>3104</v>
      </c>
      <c r="I461" s="1" t="s">
        <v>3105</v>
      </c>
      <c r="J461" s="1" t="s">
        <v>2590</v>
      </c>
      <c r="K461" s="1" t="s">
        <v>2474</v>
      </c>
      <c r="L461" s="1" t="s">
        <v>103</v>
      </c>
      <c r="M461" s="1" t="s">
        <v>1713</v>
      </c>
      <c r="N461" s="1" t="s">
        <v>88</v>
      </c>
      <c r="O461" s="1" t="s">
        <v>2407</v>
      </c>
      <c r="P461" s="1" t="s">
        <v>2407</v>
      </c>
      <c r="Q461" s="223">
        <v>1</v>
      </c>
      <c r="R461" s="3">
        <v>140000</v>
      </c>
      <c r="S461" s="3">
        <v>140000</v>
      </c>
      <c r="T461" s="3">
        <v>140000</v>
      </c>
      <c r="U461" s="2">
        <v>44018</v>
      </c>
      <c r="V461" s="1" t="s">
        <v>2500</v>
      </c>
      <c r="W461" s="2">
        <v>44926</v>
      </c>
      <c r="X461" s="1" t="s">
        <v>2407</v>
      </c>
      <c r="Y461" s="1" t="s">
        <v>2407</v>
      </c>
      <c r="Z461" s="1" t="s">
        <v>2493</v>
      </c>
      <c r="AA461" s="1" t="s">
        <v>2489</v>
      </c>
      <c r="AB461" s="1" t="s">
        <v>2490</v>
      </c>
      <c r="AC461" s="1" t="s">
        <v>2517</v>
      </c>
      <c r="AD461" s="1" t="s">
        <v>2510</v>
      </c>
      <c r="AE461" s="2">
        <v>44018</v>
      </c>
      <c r="AF461" s="1" t="s">
        <v>2504</v>
      </c>
    </row>
    <row r="462" spans="1:32" x14ac:dyDescent="0.35">
      <c r="A462" t="str">
        <f>Tableau13[[#This Row],[Document d''achat]]&amp;Tableau13[[#This Row],[Poste]]</f>
        <v>450068159210</v>
      </c>
      <c r="B462" s="1" t="s">
        <v>2468</v>
      </c>
      <c r="C462" s="1" t="s">
        <v>97</v>
      </c>
      <c r="D462" s="1" t="s">
        <v>2116</v>
      </c>
      <c r="E462" s="1" t="s">
        <v>2488</v>
      </c>
      <c r="F462" s="1" t="s">
        <v>51</v>
      </c>
      <c r="G462" s="1" t="s">
        <v>2115</v>
      </c>
      <c r="H462" s="1" t="s">
        <v>3106</v>
      </c>
      <c r="I462" s="1" t="s">
        <v>3107</v>
      </c>
      <c r="J462" s="1" t="s">
        <v>2580</v>
      </c>
      <c r="K462" s="1" t="s">
        <v>2474</v>
      </c>
      <c r="L462" s="1" t="s">
        <v>103</v>
      </c>
      <c r="M462" s="1" t="s">
        <v>2117</v>
      </c>
      <c r="N462" s="1" t="s">
        <v>88</v>
      </c>
      <c r="O462" s="1" t="s">
        <v>2407</v>
      </c>
      <c r="P462" s="1" t="s">
        <v>2407</v>
      </c>
      <c r="Q462" s="223">
        <v>1</v>
      </c>
      <c r="R462" s="3">
        <v>2419239.69</v>
      </c>
      <c r="S462" s="3">
        <v>2419239.69</v>
      </c>
      <c r="T462" s="3">
        <v>2419239.69</v>
      </c>
      <c r="U462" s="2">
        <v>44018</v>
      </c>
      <c r="V462" s="1" t="s">
        <v>2500</v>
      </c>
      <c r="W462" s="2">
        <v>44926</v>
      </c>
      <c r="X462" s="1" t="s">
        <v>2407</v>
      </c>
      <c r="Y462" s="1" t="s">
        <v>2407</v>
      </c>
      <c r="Z462" s="1" t="s">
        <v>2493</v>
      </c>
      <c r="AA462" s="1" t="s">
        <v>2489</v>
      </c>
      <c r="AB462" s="1" t="s">
        <v>2490</v>
      </c>
      <c r="AC462" s="1" t="s">
        <v>2702</v>
      </c>
      <c r="AD462" s="1" t="s">
        <v>2510</v>
      </c>
      <c r="AE462" s="2">
        <v>44162</v>
      </c>
      <c r="AF462" s="1" t="s">
        <v>2504</v>
      </c>
    </row>
    <row r="463" spans="1:32" x14ac:dyDescent="0.35">
      <c r="A463" t="str">
        <f>Tableau13[[#This Row],[Document d''achat]]&amp;Tableau13[[#This Row],[Poste]]</f>
        <v>450068164110</v>
      </c>
      <c r="B463" s="1" t="s">
        <v>2522</v>
      </c>
      <c r="C463" s="1" t="s">
        <v>97</v>
      </c>
      <c r="D463" s="1" t="s">
        <v>1708</v>
      </c>
      <c r="E463" s="1" t="s">
        <v>2488</v>
      </c>
      <c r="F463" s="1" t="s">
        <v>2470</v>
      </c>
      <c r="G463" s="1" t="s">
        <v>1707</v>
      </c>
      <c r="H463" s="1" t="s">
        <v>3108</v>
      </c>
      <c r="I463" s="1" t="s">
        <v>3109</v>
      </c>
      <c r="J463" s="1" t="s">
        <v>2524</v>
      </c>
      <c r="K463" s="1" t="s">
        <v>2474</v>
      </c>
      <c r="L463" s="1" t="s">
        <v>51</v>
      </c>
      <c r="M463" s="1" t="s">
        <v>1174</v>
      </c>
      <c r="N463" s="1" t="s">
        <v>88</v>
      </c>
      <c r="O463" s="1" t="s">
        <v>2407</v>
      </c>
      <c r="P463" s="1" t="s">
        <v>2407</v>
      </c>
      <c r="Q463" s="223">
        <v>1</v>
      </c>
      <c r="R463" s="3">
        <v>273.94</v>
      </c>
      <c r="S463" s="3">
        <v>273.94</v>
      </c>
      <c r="T463" s="3">
        <v>273.94</v>
      </c>
      <c r="U463" s="2">
        <v>44018</v>
      </c>
      <c r="V463" s="1" t="s">
        <v>2586</v>
      </c>
      <c r="W463" s="2">
        <v>44196</v>
      </c>
      <c r="X463" s="1" t="s">
        <v>2407</v>
      </c>
      <c r="Y463" s="1" t="s">
        <v>2407</v>
      </c>
      <c r="Z463" s="1" t="s">
        <v>2507</v>
      </c>
      <c r="AA463" s="1" t="s">
        <v>2914</v>
      </c>
      <c r="AB463" s="1" t="s">
        <v>2490</v>
      </c>
      <c r="AC463" s="1" t="s">
        <v>2842</v>
      </c>
      <c r="AD463" s="1" t="s">
        <v>2510</v>
      </c>
      <c r="AE463" s="2">
        <v>44020</v>
      </c>
      <c r="AF463" s="1" t="s">
        <v>2484</v>
      </c>
    </row>
    <row r="464" spans="1:32" x14ac:dyDescent="0.35">
      <c r="A464" t="str">
        <f>Tableau13[[#This Row],[Document d''achat]]&amp;Tableau13[[#This Row],[Poste]]</f>
        <v>450068216510</v>
      </c>
      <c r="B464" s="1" t="s">
        <v>2522</v>
      </c>
      <c r="C464" s="1" t="s">
        <v>23</v>
      </c>
      <c r="D464" s="1" t="s">
        <v>1714</v>
      </c>
      <c r="E464" s="1" t="s">
        <v>2488</v>
      </c>
      <c r="F464" s="1" t="s">
        <v>51</v>
      </c>
      <c r="G464" s="1" t="s">
        <v>301</v>
      </c>
      <c r="H464" s="1" t="s">
        <v>2600</v>
      </c>
      <c r="I464" s="1" t="s">
        <v>3110</v>
      </c>
      <c r="J464" s="1" t="s">
        <v>2775</v>
      </c>
      <c r="K464" s="1" t="s">
        <v>2474</v>
      </c>
      <c r="L464" s="1" t="s">
        <v>103</v>
      </c>
      <c r="M464" s="1" t="s">
        <v>1715</v>
      </c>
      <c r="N464" s="1" t="s">
        <v>88</v>
      </c>
      <c r="O464" s="1" t="s">
        <v>2407</v>
      </c>
      <c r="P464" s="1" t="s">
        <v>2407</v>
      </c>
      <c r="Q464" s="223">
        <v>1</v>
      </c>
      <c r="R464" s="3">
        <v>371032.26</v>
      </c>
      <c r="S464" s="3">
        <v>371032.26</v>
      </c>
      <c r="T464" s="3">
        <v>371032.26</v>
      </c>
      <c r="U464" s="2">
        <v>44020</v>
      </c>
      <c r="V464" s="1" t="s">
        <v>2500</v>
      </c>
      <c r="W464" s="2">
        <v>44561</v>
      </c>
      <c r="X464" s="1" t="s">
        <v>2407</v>
      </c>
      <c r="Y464" s="1" t="s">
        <v>2407</v>
      </c>
      <c r="Z464" s="1" t="s">
        <v>2507</v>
      </c>
      <c r="AA464" s="1" t="s">
        <v>3111</v>
      </c>
      <c r="AB464" s="1" t="s">
        <v>2490</v>
      </c>
      <c r="AC464" s="1" t="s">
        <v>2771</v>
      </c>
      <c r="AD464" s="1" t="s">
        <v>2492</v>
      </c>
      <c r="AE464" s="2">
        <v>44153</v>
      </c>
      <c r="AF464" s="1" t="s">
        <v>2504</v>
      </c>
    </row>
    <row r="465" spans="1:32" x14ac:dyDescent="0.35">
      <c r="A465" t="str">
        <f>Tableau13[[#This Row],[Document d''achat]]&amp;Tableau13[[#This Row],[Poste]]</f>
        <v>450068221210</v>
      </c>
      <c r="B465" s="1" t="s">
        <v>2468</v>
      </c>
      <c r="C465" s="1" t="s">
        <v>97</v>
      </c>
      <c r="D465" s="1" t="s">
        <v>1716</v>
      </c>
      <c r="E465" s="1" t="s">
        <v>2488</v>
      </c>
      <c r="F465" s="1" t="s">
        <v>2470</v>
      </c>
      <c r="G465" s="1" t="s">
        <v>810</v>
      </c>
      <c r="H465" s="1" t="s">
        <v>2777</v>
      </c>
      <c r="I465" s="1" t="s">
        <v>2921</v>
      </c>
      <c r="J465" s="1" t="s">
        <v>2473</v>
      </c>
      <c r="K465" s="1" t="s">
        <v>2474</v>
      </c>
      <c r="L465" s="1" t="s">
        <v>51</v>
      </c>
      <c r="M465" s="1" t="s">
        <v>1717</v>
      </c>
      <c r="N465" s="1" t="s">
        <v>88</v>
      </c>
      <c r="O465" s="1" t="s">
        <v>2407</v>
      </c>
      <c r="P465" s="1" t="s">
        <v>2407</v>
      </c>
      <c r="Q465" s="223">
        <v>1</v>
      </c>
      <c r="R465" s="3">
        <v>58.08</v>
      </c>
      <c r="S465" s="3">
        <v>58.08</v>
      </c>
      <c r="T465" s="3">
        <v>58.08</v>
      </c>
      <c r="U465" s="2">
        <v>44021</v>
      </c>
      <c r="V465" s="1" t="s">
        <v>2500</v>
      </c>
      <c r="W465" s="2">
        <v>44196</v>
      </c>
      <c r="X465" s="1" t="s">
        <v>2407</v>
      </c>
      <c r="Y465" s="1" t="s">
        <v>2407</v>
      </c>
      <c r="Z465" s="1" t="s">
        <v>2480</v>
      </c>
      <c r="AA465" s="1" t="s">
        <v>2489</v>
      </c>
      <c r="AB465" s="1" t="s">
        <v>2490</v>
      </c>
      <c r="AC465" s="1" t="s">
        <v>2567</v>
      </c>
      <c r="AD465" s="1" t="s">
        <v>2510</v>
      </c>
      <c r="AE465" s="2">
        <v>44021</v>
      </c>
      <c r="AF465" s="1" t="s">
        <v>2484</v>
      </c>
    </row>
    <row r="466" spans="1:32" x14ac:dyDescent="0.35">
      <c r="A466" t="str">
        <f>Tableau13[[#This Row],[Document d''achat]]&amp;Tableau13[[#This Row],[Poste]]</f>
        <v>450068297010</v>
      </c>
      <c r="B466" s="1" t="s">
        <v>2468</v>
      </c>
      <c r="C466" s="1" t="s">
        <v>97</v>
      </c>
      <c r="D466" s="1" t="s">
        <v>1719</v>
      </c>
      <c r="E466" s="1" t="s">
        <v>2488</v>
      </c>
      <c r="F466" s="1" t="s">
        <v>51</v>
      </c>
      <c r="G466" s="1" t="s">
        <v>1051</v>
      </c>
      <c r="H466" s="1" t="s">
        <v>2876</v>
      </c>
      <c r="I466" s="1" t="s">
        <v>3112</v>
      </c>
      <c r="J466" s="1" t="s">
        <v>2590</v>
      </c>
      <c r="K466" s="1" t="s">
        <v>2474</v>
      </c>
      <c r="L466" s="1" t="s">
        <v>103</v>
      </c>
      <c r="M466" s="1" t="s">
        <v>1053</v>
      </c>
      <c r="N466" s="1" t="s">
        <v>88</v>
      </c>
      <c r="O466" s="1" t="s">
        <v>2407</v>
      </c>
      <c r="P466" s="1" t="s">
        <v>2407</v>
      </c>
      <c r="Q466" s="223">
        <v>1</v>
      </c>
      <c r="R466" s="3">
        <v>260452.5</v>
      </c>
      <c r="S466" s="3">
        <v>260452.5</v>
      </c>
      <c r="T466" s="3">
        <v>260452.5</v>
      </c>
      <c r="U466" s="2">
        <v>44026</v>
      </c>
      <c r="V466" s="1" t="s">
        <v>2500</v>
      </c>
      <c r="W466" s="2">
        <v>44926</v>
      </c>
      <c r="X466" s="1" t="s">
        <v>2407</v>
      </c>
      <c r="Y466" s="1" t="s">
        <v>2407</v>
      </c>
      <c r="Z466" s="1" t="s">
        <v>2480</v>
      </c>
      <c r="AA466" s="1" t="s">
        <v>2489</v>
      </c>
      <c r="AB466" s="1" t="s">
        <v>2490</v>
      </c>
      <c r="AC466" s="1" t="s">
        <v>2567</v>
      </c>
      <c r="AD466" s="1" t="s">
        <v>2510</v>
      </c>
      <c r="AE466" s="2">
        <v>44034</v>
      </c>
      <c r="AF466" s="1" t="s">
        <v>2582</v>
      </c>
    </row>
    <row r="467" spans="1:32" x14ac:dyDescent="0.35">
      <c r="A467" t="str">
        <f>Tableau13[[#This Row],[Document d''achat]]&amp;Tableau13[[#This Row],[Poste]]</f>
        <v>450068302810</v>
      </c>
      <c r="B467" s="1" t="s">
        <v>2468</v>
      </c>
      <c r="C467" s="1" t="s">
        <v>97</v>
      </c>
      <c r="D467" s="1" t="s">
        <v>1728</v>
      </c>
      <c r="E467" s="1" t="s">
        <v>2488</v>
      </c>
      <c r="F467" s="1" t="s">
        <v>51</v>
      </c>
      <c r="G467" s="1" t="s">
        <v>1727</v>
      </c>
      <c r="H467" s="1" t="s">
        <v>3113</v>
      </c>
      <c r="I467" s="1" t="s">
        <v>3114</v>
      </c>
      <c r="J467" s="1" t="s">
        <v>2590</v>
      </c>
      <c r="K467" s="1" t="s">
        <v>2474</v>
      </c>
      <c r="L467" s="1" t="s">
        <v>103</v>
      </c>
      <c r="M467" s="1" t="s">
        <v>1725</v>
      </c>
      <c r="N467" s="1" t="s">
        <v>88</v>
      </c>
      <c r="O467" s="1" t="s">
        <v>2407</v>
      </c>
      <c r="P467" s="1" t="s">
        <v>2407</v>
      </c>
      <c r="Q467" s="223">
        <v>1</v>
      </c>
      <c r="R467" s="3">
        <v>4060250</v>
      </c>
      <c r="S467" s="3">
        <v>4060250</v>
      </c>
      <c r="T467" s="3">
        <v>4060250</v>
      </c>
      <c r="U467" s="2">
        <v>44027</v>
      </c>
      <c r="V467" s="1" t="s">
        <v>2500</v>
      </c>
      <c r="W467" s="2">
        <v>44926</v>
      </c>
      <c r="X467" s="1" t="s">
        <v>2407</v>
      </c>
      <c r="Y467" s="1" t="s">
        <v>2407</v>
      </c>
      <c r="Z467" s="1" t="s">
        <v>2480</v>
      </c>
      <c r="AA467" s="1" t="s">
        <v>2489</v>
      </c>
      <c r="AB467" s="1" t="s">
        <v>2490</v>
      </c>
      <c r="AC467" s="1" t="s">
        <v>2567</v>
      </c>
      <c r="AD467" s="1" t="s">
        <v>2510</v>
      </c>
      <c r="AE467" s="2">
        <v>44112</v>
      </c>
      <c r="AF467" s="1" t="s">
        <v>2504</v>
      </c>
    </row>
    <row r="468" spans="1:32" x14ac:dyDescent="0.35">
      <c r="A468" t="str">
        <f>Tableau13[[#This Row],[Document d''achat]]&amp;Tableau13[[#This Row],[Poste]]</f>
        <v>450068303110</v>
      </c>
      <c r="B468" s="1" t="s">
        <v>2468</v>
      </c>
      <c r="C468" s="1" t="s">
        <v>97</v>
      </c>
      <c r="D468" s="1" t="s">
        <v>1724</v>
      </c>
      <c r="E468" s="1" t="s">
        <v>2488</v>
      </c>
      <c r="F468" s="1" t="s">
        <v>51</v>
      </c>
      <c r="G468" s="1" t="s">
        <v>1723</v>
      </c>
      <c r="H468" s="1" t="s">
        <v>3115</v>
      </c>
      <c r="I468" s="1" t="s">
        <v>3116</v>
      </c>
      <c r="J468" s="1" t="s">
        <v>2590</v>
      </c>
      <c r="K468" s="1" t="s">
        <v>2474</v>
      </c>
      <c r="L468" s="1" t="s">
        <v>103</v>
      </c>
      <c r="M468" s="1" t="s">
        <v>1725</v>
      </c>
      <c r="N468" s="1" t="s">
        <v>88</v>
      </c>
      <c r="O468" s="1" t="s">
        <v>2407</v>
      </c>
      <c r="P468" s="1" t="s">
        <v>2407</v>
      </c>
      <c r="Q468" s="223">
        <v>1</v>
      </c>
      <c r="R468" s="3">
        <v>6202460</v>
      </c>
      <c r="S468" s="3">
        <v>6202460</v>
      </c>
      <c r="T468" s="3">
        <v>6202460</v>
      </c>
      <c r="U468" s="2">
        <v>44027</v>
      </c>
      <c r="V468" s="1" t="s">
        <v>2500</v>
      </c>
      <c r="W468" s="2">
        <v>44926</v>
      </c>
      <c r="X468" s="1" t="s">
        <v>2407</v>
      </c>
      <c r="Y468" s="1" t="s">
        <v>2407</v>
      </c>
      <c r="Z468" s="1" t="s">
        <v>2480</v>
      </c>
      <c r="AA468" s="1" t="s">
        <v>2489</v>
      </c>
      <c r="AB468" s="1" t="s">
        <v>2490</v>
      </c>
      <c r="AC468" s="1" t="s">
        <v>2567</v>
      </c>
      <c r="AD468" s="1" t="s">
        <v>2510</v>
      </c>
      <c r="AE468" s="2">
        <v>44112</v>
      </c>
      <c r="AF468" s="1" t="s">
        <v>2504</v>
      </c>
    </row>
    <row r="469" spans="1:32" x14ac:dyDescent="0.35">
      <c r="A469" t="str">
        <f>Tableau13[[#This Row],[Document d''achat]]&amp;Tableau13[[#This Row],[Poste]]</f>
        <v>450068326410</v>
      </c>
      <c r="B469" s="1" t="s">
        <v>2468</v>
      </c>
      <c r="C469" s="1" t="s">
        <v>60</v>
      </c>
      <c r="D469" s="1" t="s">
        <v>1731</v>
      </c>
      <c r="E469" s="1" t="s">
        <v>2476</v>
      </c>
      <c r="F469" s="1" t="s">
        <v>2470</v>
      </c>
      <c r="G469" s="1" t="s">
        <v>1730</v>
      </c>
      <c r="H469" s="1" t="s">
        <v>3117</v>
      </c>
      <c r="I469" s="1" t="s">
        <v>3118</v>
      </c>
      <c r="J469" s="1" t="s">
        <v>2473</v>
      </c>
      <c r="K469" s="1" t="s">
        <v>2474</v>
      </c>
      <c r="L469" s="1" t="s">
        <v>51</v>
      </c>
      <c r="M469" s="1" t="s">
        <v>1732</v>
      </c>
      <c r="N469" s="1" t="s">
        <v>88</v>
      </c>
      <c r="O469" s="1" t="s">
        <v>2549</v>
      </c>
      <c r="P469" s="1" t="s">
        <v>2407</v>
      </c>
      <c r="Q469" s="223">
        <v>1</v>
      </c>
      <c r="R469" s="3">
        <v>2805.57</v>
      </c>
      <c r="S469" s="3">
        <v>2805.57</v>
      </c>
      <c r="T469" s="3">
        <v>2805.57</v>
      </c>
      <c r="U469" s="2">
        <v>44028</v>
      </c>
      <c r="V469" s="1" t="s">
        <v>2550</v>
      </c>
      <c r="W469" s="2">
        <v>44926</v>
      </c>
      <c r="X469" s="1" t="s">
        <v>2478</v>
      </c>
      <c r="Y469" s="1" t="s">
        <v>2407</v>
      </c>
      <c r="Z469" s="1" t="s">
        <v>2493</v>
      </c>
      <c r="AA469" s="1" t="s">
        <v>2551</v>
      </c>
      <c r="AB469" s="1" t="s">
        <v>2490</v>
      </c>
      <c r="AC469" s="1" t="s">
        <v>2552</v>
      </c>
      <c r="AD469" s="1" t="s">
        <v>2483</v>
      </c>
      <c r="AE469" s="2">
        <v>44028</v>
      </c>
      <c r="AF469" s="1" t="s">
        <v>2500</v>
      </c>
    </row>
    <row r="470" spans="1:32" x14ac:dyDescent="0.35">
      <c r="A470" t="str">
        <f>Tableau13[[#This Row],[Document d''achat]]&amp;Tableau13[[#This Row],[Poste]]</f>
        <v>450068329310</v>
      </c>
      <c r="B470" s="1" t="s">
        <v>2468</v>
      </c>
      <c r="C470" s="1" t="s">
        <v>97</v>
      </c>
      <c r="D470" s="1" t="s">
        <v>1736</v>
      </c>
      <c r="E470" s="1" t="s">
        <v>2488</v>
      </c>
      <c r="F470" s="1" t="s">
        <v>51</v>
      </c>
      <c r="G470" s="1" t="s">
        <v>1735</v>
      </c>
      <c r="H470" s="1" t="s">
        <v>3119</v>
      </c>
      <c r="I470" s="1" t="s">
        <v>3120</v>
      </c>
      <c r="J470" s="1" t="s">
        <v>2590</v>
      </c>
      <c r="K470" s="1" t="s">
        <v>2474</v>
      </c>
      <c r="L470" s="1" t="s">
        <v>103</v>
      </c>
      <c r="M470" s="1" t="s">
        <v>1737</v>
      </c>
      <c r="N470" s="1" t="s">
        <v>88</v>
      </c>
      <c r="O470" s="1" t="s">
        <v>2407</v>
      </c>
      <c r="P470" s="1" t="s">
        <v>2407</v>
      </c>
      <c r="Q470" s="223">
        <v>1</v>
      </c>
      <c r="R470" s="3">
        <v>1441303.6</v>
      </c>
      <c r="S470" s="3">
        <v>1441303.6</v>
      </c>
      <c r="T470" s="3">
        <v>1441303.6</v>
      </c>
      <c r="U470" s="2">
        <v>44028</v>
      </c>
      <c r="V470" s="1" t="s">
        <v>2500</v>
      </c>
      <c r="W470" s="2">
        <v>44926</v>
      </c>
      <c r="X470" s="1" t="s">
        <v>2407</v>
      </c>
      <c r="Y470" s="1" t="s">
        <v>2407</v>
      </c>
      <c r="Z470" s="1" t="s">
        <v>2480</v>
      </c>
      <c r="AA470" s="1" t="s">
        <v>2489</v>
      </c>
      <c r="AB470" s="1" t="s">
        <v>2490</v>
      </c>
      <c r="AC470" s="1" t="s">
        <v>2567</v>
      </c>
      <c r="AD470" s="1" t="s">
        <v>2510</v>
      </c>
      <c r="AE470" s="2">
        <v>44035</v>
      </c>
      <c r="AF470" s="1" t="s">
        <v>2582</v>
      </c>
    </row>
    <row r="471" spans="1:32" x14ac:dyDescent="0.35">
      <c r="A471" t="str">
        <f>Tableau13[[#This Row],[Document d''achat]]&amp;Tableau13[[#This Row],[Poste]]</f>
        <v>450068330410</v>
      </c>
      <c r="B471" s="1" t="s">
        <v>2468</v>
      </c>
      <c r="C471" s="1" t="s">
        <v>97</v>
      </c>
      <c r="D471" s="1" t="s">
        <v>1744</v>
      </c>
      <c r="E471" s="1" t="s">
        <v>2488</v>
      </c>
      <c r="F471" s="1" t="s">
        <v>51</v>
      </c>
      <c r="G471" s="1" t="s">
        <v>1743</v>
      </c>
      <c r="H471" s="1" t="s">
        <v>3121</v>
      </c>
      <c r="I471" s="1" t="s">
        <v>3122</v>
      </c>
      <c r="J471" s="1" t="s">
        <v>2580</v>
      </c>
      <c r="K471" s="1" t="s">
        <v>2474</v>
      </c>
      <c r="L471" s="1" t="s">
        <v>103</v>
      </c>
      <c r="M471" s="1" t="s">
        <v>1745</v>
      </c>
      <c r="N471" s="1" t="s">
        <v>88</v>
      </c>
      <c r="O471" s="1" t="s">
        <v>2407</v>
      </c>
      <c r="P471" s="1" t="s">
        <v>2407</v>
      </c>
      <c r="Q471" s="223">
        <v>1</v>
      </c>
      <c r="R471" s="3">
        <v>3972004.68</v>
      </c>
      <c r="S471" s="3">
        <v>3972004.68</v>
      </c>
      <c r="T471" s="3">
        <v>3972004.68</v>
      </c>
      <c r="U471" s="2">
        <v>44028</v>
      </c>
      <c r="V471" s="1" t="s">
        <v>2500</v>
      </c>
      <c r="W471" s="2">
        <v>44926</v>
      </c>
      <c r="X471" s="1" t="s">
        <v>2407</v>
      </c>
      <c r="Y471" s="1" t="s">
        <v>2407</v>
      </c>
      <c r="Z471" s="1" t="s">
        <v>2480</v>
      </c>
      <c r="AA471" s="1" t="s">
        <v>2489</v>
      </c>
      <c r="AB471" s="1" t="s">
        <v>2490</v>
      </c>
      <c r="AC471" s="1" t="s">
        <v>2567</v>
      </c>
      <c r="AD471" s="1" t="s">
        <v>2510</v>
      </c>
      <c r="AE471" s="2">
        <v>44132</v>
      </c>
      <c r="AF471" s="1" t="s">
        <v>2504</v>
      </c>
    </row>
    <row r="472" spans="1:32" x14ac:dyDescent="0.35">
      <c r="A472" t="str">
        <f>Tableau13[[#This Row],[Document d''achat]]&amp;Tableau13[[#This Row],[Poste]]</f>
        <v>450068332610</v>
      </c>
      <c r="B472" s="1" t="s">
        <v>2522</v>
      </c>
      <c r="C472" s="1" t="s">
        <v>97</v>
      </c>
      <c r="D472" s="1" t="s">
        <v>1749</v>
      </c>
      <c r="E472" s="1" t="s">
        <v>2488</v>
      </c>
      <c r="F472" s="1" t="s">
        <v>51</v>
      </c>
      <c r="G472" s="1" t="s">
        <v>1748</v>
      </c>
      <c r="H472" s="1" t="s">
        <v>3123</v>
      </c>
      <c r="I472" s="1" t="s">
        <v>3124</v>
      </c>
      <c r="J472" s="1" t="s">
        <v>2524</v>
      </c>
      <c r="K472" s="1" t="s">
        <v>2474</v>
      </c>
      <c r="L472" s="1" t="s">
        <v>103</v>
      </c>
      <c r="M472" s="1" t="s">
        <v>1725</v>
      </c>
      <c r="N472" s="1" t="s">
        <v>88</v>
      </c>
      <c r="O472" s="1" t="s">
        <v>2407</v>
      </c>
      <c r="P472" s="1" t="s">
        <v>2407</v>
      </c>
      <c r="Q472" s="223">
        <v>1</v>
      </c>
      <c r="R472" s="3">
        <v>6500000</v>
      </c>
      <c r="S472" s="3">
        <v>6500000</v>
      </c>
      <c r="T472" s="3">
        <v>6500000</v>
      </c>
      <c r="U472" s="2">
        <v>44028</v>
      </c>
      <c r="V472" s="1" t="s">
        <v>2500</v>
      </c>
      <c r="W472" s="2">
        <v>44926</v>
      </c>
      <c r="X472" s="1" t="s">
        <v>2407</v>
      </c>
      <c r="Y472" s="1" t="s">
        <v>2407</v>
      </c>
      <c r="Z472" s="1" t="s">
        <v>2507</v>
      </c>
      <c r="AA472" s="1" t="s">
        <v>2489</v>
      </c>
      <c r="AB472" s="1" t="s">
        <v>2490</v>
      </c>
      <c r="AC472" s="1" t="s">
        <v>2502</v>
      </c>
      <c r="AD472" s="1" t="s">
        <v>2510</v>
      </c>
      <c r="AE472" s="2">
        <v>44138</v>
      </c>
      <c r="AF472" s="1" t="s">
        <v>2504</v>
      </c>
    </row>
    <row r="473" spans="1:32" x14ac:dyDescent="0.35">
      <c r="A473" t="str">
        <f>Tableau13[[#This Row],[Document d''achat]]&amp;Tableau13[[#This Row],[Poste]]</f>
        <v>450068382210</v>
      </c>
      <c r="B473" s="1" t="s">
        <v>2468</v>
      </c>
      <c r="C473" s="1" t="s">
        <v>2539</v>
      </c>
      <c r="D473" s="1" t="s">
        <v>1752</v>
      </c>
      <c r="E473" s="1" t="s">
        <v>2476</v>
      </c>
      <c r="F473" s="1" t="s">
        <v>2470</v>
      </c>
      <c r="G473" s="1" t="s">
        <v>1751</v>
      </c>
      <c r="H473" s="1" t="s">
        <v>3125</v>
      </c>
      <c r="I473" s="1" t="s">
        <v>3126</v>
      </c>
      <c r="J473" s="1" t="s">
        <v>2473</v>
      </c>
      <c r="K473" s="1" t="s">
        <v>2474</v>
      </c>
      <c r="L473" s="1" t="s">
        <v>51</v>
      </c>
      <c r="M473" s="1" t="s">
        <v>1753</v>
      </c>
      <c r="N473" s="1" t="s">
        <v>88</v>
      </c>
      <c r="O473" s="1" t="s">
        <v>2407</v>
      </c>
      <c r="P473" s="1" t="s">
        <v>2407</v>
      </c>
      <c r="Q473" s="223">
        <v>2</v>
      </c>
      <c r="R473" s="3">
        <v>7.5</v>
      </c>
      <c r="S473" s="3">
        <v>15</v>
      </c>
      <c r="T473" s="3">
        <v>15</v>
      </c>
      <c r="U473" s="2">
        <v>44034</v>
      </c>
      <c r="V473" s="1" t="s">
        <v>2477</v>
      </c>
      <c r="W473" s="2">
        <v>44926</v>
      </c>
      <c r="X473" s="1" t="s">
        <v>2478</v>
      </c>
      <c r="Y473" s="1" t="s">
        <v>2407</v>
      </c>
      <c r="Z473" s="1" t="s">
        <v>2493</v>
      </c>
      <c r="AA473" s="1" t="s">
        <v>3127</v>
      </c>
      <c r="AB473" s="1" t="s">
        <v>2490</v>
      </c>
      <c r="AC473" s="1" t="s">
        <v>3128</v>
      </c>
      <c r="AD473" s="1" t="s">
        <v>2492</v>
      </c>
      <c r="AE473" s="2">
        <v>44035</v>
      </c>
      <c r="AF473" s="1" t="s">
        <v>2500</v>
      </c>
    </row>
    <row r="474" spans="1:32" x14ac:dyDescent="0.35">
      <c r="A474" t="str">
        <f>Tableau13[[#This Row],[Document d''achat]]&amp;Tableau13[[#This Row],[Poste]]</f>
        <v>450068382220</v>
      </c>
      <c r="B474" s="1" t="s">
        <v>2468</v>
      </c>
      <c r="C474" s="1" t="s">
        <v>2539</v>
      </c>
      <c r="D474" s="1" t="s">
        <v>1752</v>
      </c>
      <c r="E474" s="1" t="s">
        <v>2476</v>
      </c>
      <c r="F474" s="1" t="s">
        <v>2470</v>
      </c>
      <c r="G474" s="1" t="s">
        <v>1751</v>
      </c>
      <c r="H474" s="1" t="s">
        <v>3125</v>
      </c>
      <c r="I474" s="1" t="s">
        <v>3126</v>
      </c>
      <c r="J474" s="1" t="s">
        <v>2473</v>
      </c>
      <c r="K474" s="1" t="s">
        <v>2474</v>
      </c>
      <c r="L474" s="1" t="s">
        <v>51</v>
      </c>
      <c r="M474" s="1" t="s">
        <v>1754</v>
      </c>
      <c r="N474" s="1" t="s">
        <v>217</v>
      </c>
      <c r="O474" s="1" t="s">
        <v>2407</v>
      </c>
      <c r="P474" s="1" t="s">
        <v>2407</v>
      </c>
      <c r="Q474" s="223">
        <v>30</v>
      </c>
      <c r="R474" s="3">
        <v>55</v>
      </c>
      <c r="S474" s="3">
        <v>1650</v>
      </c>
      <c r="T474" s="3">
        <v>1650</v>
      </c>
      <c r="U474" s="2">
        <v>44034</v>
      </c>
      <c r="V474" s="1" t="s">
        <v>2477</v>
      </c>
      <c r="W474" s="2">
        <v>44926</v>
      </c>
      <c r="X474" s="1" t="s">
        <v>2478</v>
      </c>
      <c r="Y474" s="1" t="s">
        <v>2407</v>
      </c>
      <c r="Z474" s="1" t="s">
        <v>2493</v>
      </c>
      <c r="AA474" s="1" t="s">
        <v>3127</v>
      </c>
      <c r="AB474" s="1" t="s">
        <v>2490</v>
      </c>
      <c r="AC474" s="1" t="s">
        <v>3128</v>
      </c>
      <c r="AD474" s="1" t="s">
        <v>2492</v>
      </c>
      <c r="AE474" s="2">
        <v>44035</v>
      </c>
      <c r="AF474" s="1" t="s">
        <v>2500</v>
      </c>
    </row>
    <row r="475" spans="1:32" x14ac:dyDescent="0.35">
      <c r="A475" t="str">
        <f>Tableau13[[#This Row],[Document d''achat]]&amp;Tableau13[[#This Row],[Poste]]</f>
        <v>450068400810</v>
      </c>
      <c r="B475" s="1" t="s">
        <v>2468</v>
      </c>
      <c r="C475" s="1" t="s">
        <v>97</v>
      </c>
      <c r="D475" s="1" t="s">
        <v>2135</v>
      </c>
      <c r="E475" s="1" t="s">
        <v>2488</v>
      </c>
      <c r="F475" s="1" t="s">
        <v>51</v>
      </c>
      <c r="G475" s="1" t="s">
        <v>1260</v>
      </c>
      <c r="H475" s="1" t="s">
        <v>2949</v>
      </c>
      <c r="I475" s="1" t="s">
        <v>3129</v>
      </c>
      <c r="J475" s="1" t="s">
        <v>2638</v>
      </c>
      <c r="K475" s="1" t="s">
        <v>2474</v>
      </c>
      <c r="L475" s="1" t="s">
        <v>103</v>
      </c>
      <c r="M475" s="1" t="s">
        <v>2136</v>
      </c>
      <c r="N475" s="1" t="s">
        <v>88</v>
      </c>
      <c r="O475" s="1" t="s">
        <v>2407</v>
      </c>
      <c r="P475" s="1" t="s">
        <v>2407</v>
      </c>
      <c r="Q475" s="223">
        <v>1</v>
      </c>
      <c r="R475" s="3">
        <v>9752.34</v>
      </c>
      <c r="S475" s="3">
        <v>9752.34</v>
      </c>
      <c r="T475" s="3">
        <v>9752.34</v>
      </c>
      <c r="U475" s="2">
        <v>44035</v>
      </c>
      <c r="V475" s="1" t="s">
        <v>2500</v>
      </c>
      <c r="W475" s="2">
        <v>44926</v>
      </c>
      <c r="X475" s="1" t="s">
        <v>2407</v>
      </c>
      <c r="Y475" s="1" t="s">
        <v>2407</v>
      </c>
      <c r="Z475" s="1" t="s">
        <v>2480</v>
      </c>
      <c r="AA475" s="1" t="s">
        <v>2489</v>
      </c>
      <c r="AB475" s="1" t="s">
        <v>2490</v>
      </c>
      <c r="AC475" s="1" t="s">
        <v>2567</v>
      </c>
      <c r="AD475" s="1" t="s">
        <v>2510</v>
      </c>
      <c r="AE475" s="2">
        <v>44161</v>
      </c>
      <c r="AF475" s="1" t="s">
        <v>2504</v>
      </c>
    </row>
    <row r="476" spans="1:32" x14ac:dyDescent="0.35">
      <c r="A476" t="str">
        <f>Tableau13[[#This Row],[Document d''achat]]&amp;Tableau13[[#This Row],[Poste]]</f>
        <v>450068402810</v>
      </c>
      <c r="B476" s="1" t="s">
        <v>2468</v>
      </c>
      <c r="C476" s="1" t="s">
        <v>97</v>
      </c>
      <c r="D476" s="1" t="s">
        <v>1760</v>
      </c>
      <c r="E476" s="1" t="s">
        <v>2488</v>
      </c>
      <c r="F476" s="1" t="s">
        <v>51</v>
      </c>
      <c r="G476" s="1" t="s">
        <v>352</v>
      </c>
      <c r="H476" s="1" t="s">
        <v>3130</v>
      </c>
      <c r="I476" s="1" t="s">
        <v>3131</v>
      </c>
      <c r="J476" s="1" t="s">
        <v>2590</v>
      </c>
      <c r="K476" s="1" t="s">
        <v>2474</v>
      </c>
      <c r="L476" s="1" t="s">
        <v>103</v>
      </c>
      <c r="M476" s="1" t="s">
        <v>1761</v>
      </c>
      <c r="N476" s="1" t="s">
        <v>88</v>
      </c>
      <c r="O476" s="1" t="s">
        <v>2407</v>
      </c>
      <c r="P476" s="1" t="s">
        <v>2407</v>
      </c>
      <c r="Q476" s="223">
        <v>1</v>
      </c>
      <c r="R476" s="3">
        <v>371459.01</v>
      </c>
      <c r="S476" s="3">
        <v>371459.01</v>
      </c>
      <c r="T476" s="3">
        <v>371459.01</v>
      </c>
      <c r="U476" s="2">
        <v>44036</v>
      </c>
      <c r="V476" s="1" t="s">
        <v>2500</v>
      </c>
      <c r="W476" s="2">
        <v>44926</v>
      </c>
      <c r="X476" s="1" t="s">
        <v>2407</v>
      </c>
      <c r="Y476" s="1" t="s">
        <v>2407</v>
      </c>
      <c r="Z476" s="1" t="s">
        <v>2493</v>
      </c>
      <c r="AA476" s="1" t="s">
        <v>2489</v>
      </c>
      <c r="AB476" s="1" t="s">
        <v>2490</v>
      </c>
      <c r="AC476" s="1" t="s">
        <v>3132</v>
      </c>
      <c r="AD476" s="1" t="s">
        <v>2510</v>
      </c>
      <c r="AE476" s="2">
        <v>44041</v>
      </c>
      <c r="AF476" s="1" t="s">
        <v>2582</v>
      </c>
    </row>
    <row r="477" spans="1:32" x14ac:dyDescent="0.35">
      <c r="A477" t="str">
        <f>Tableau13[[#This Row],[Document d''achat]]&amp;Tableau13[[#This Row],[Poste]]</f>
        <v>450068405810</v>
      </c>
      <c r="B477" s="1" t="s">
        <v>2468</v>
      </c>
      <c r="C477" s="1" t="s">
        <v>97</v>
      </c>
      <c r="D477" s="1" t="s">
        <v>1757</v>
      </c>
      <c r="E477" s="1" t="s">
        <v>2488</v>
      </c>
      <c r="F477" s="1" t="s">
        <v>51</v>
      </c>
      <c r="G477" s="1" t="s">
        <v>899</v>
      </c>
      <c r="H477" s="1" t="s">
        <v>2836</v>
      </c>
      <c r="I477" s="1" t="s">
        <v>3133</v>
      </c>
      <c r="J477" s="1" t="s">
        <v>2590</v>
      </c>
      <c r="K477" s="1" t="s">
        <v>2474</v>
      </c>
      <c r="L477" s="1" t="s">
        <v>103</v>
      </c>
      <c r="M477" s="1" t="s">
        <v>1758</v>
      </c>
      <c r="N477" s="1" t="s">
        <v>88</v>
      </c>
      <c r="O477" s="1" t="s">
        <v>2407</v>
      </c>
      <c r="P477" s="1" t="s">
        <v>2407</v>
      </c>
      <c r="Q477" s="223">
        <v>1</v>
      </c>
      <c r="R477" s="3">
        <v>169841.65</v>
      </c>
      <c r="S477" s="3">
        <v>169841.65</v>
      </c>
      <c r="T477" s="3">
        <v>169841.65</v>
      </c>
      <c r="U477" s="2">
        <v>44036</v>
      </c>
      <c r="V477" s="1" t="s">
        <v>2500</v>
      </c>
      <c r="W477" s="2">
        <v>44926</v>
      </c>
      <c r="X477" s="1" t="s">
        <v>2407</v>
      </c>
      <c r="Y477" s="1" t="s">
        <v>2407</v>
      </c>
      <c r="Z477" s="1" t="s">
        <v>2480</v>
      </c>
      <c r="AA477" s="1" t="s">
        <v>2489</v>
      </c>
      <c r="AB477" s="1" t="s">
        <v>2490</v>
      </c>
      <c r="AC477" s="1" t="s">
        <v>2567</v>
      </c>
      <c r="AD477" s="1" t="s">
        <v>2510</v>
      </c>
      <c r="AE477" s="2">
        <v>44050</v>
      </c>
      <c r="AF477" s="1" t="s">
        <v>2582</v>
      </c>
    </row>
    <row r="478" spans="1:32" x14ac:dyDescent="0.35">
      <c r="A478" t="str">
        <f>Tableau13[[#This Row],[Document d''achat]]&amp;Tableau13[[#This Row],[Poste]]</f>
        <v>450068406110</v>
      </c>
      <c r="B478" s="1" t="s">
        <v>2468</v>
      </c>
      <c r="C478" s="1" t="s">
        <v>97</v>
      </c>
      <c r="D478" s="1" t="s">
        <v>1765</v>
      </c>
      <c r="E478" s="1" t="s">
        <v>2488</v>
      </c>
      <c r="F478" s="1" t="s">
        <v>51</v>
      </c>
      <c r="G478" s="1" t="s">
        <v>1764</v>
      </c>
      <c r="H478" s="1" t="s">
        <v>3134</v>
      </c>
      <c r="I478" s="1" t="s">
        <v>3135</v>
      </c>
      <c r="J478" s="1" t="s">
        <v>2590</v>
      </c>
      <c r="K478" s="1" t="s">
        <v>2474</v>
      </c>
      <c r="L478" s="1" t="s">
        <v>103</v>
      </c>
      <c r="M478" s="1" t="s">
        <v>1766</v>
      </c>
      <c r="N478" s="1" t="s">
        <v>88</v>
      </c>
      <c r="O478" s="1" t="s">
        <v>2407</v>
      </c>
      <c r="P478" s="1" t="s">
        <v>2407</v>
      </c>
      <c r="Q478" s="223">
        <v>1</v>
      </c>
      <c r="R478" s="3">
        <v>55500</v>
      </c>
      <c r="S478" s="3">
        <v>55500</v>
      </c>
      <c r="T478" s="3">
        <v>67155</v>
      </c>
      <c r="U478" s="2">
        <v>44036</v>
      </c>
      <c r="V478" s="1" t="s">
        <v>2500</v>
      </c>
      <c r="W478" s="2">
        <v>44926</v>
      </c>
      <c r="X478" s="1" t="s">
        <v>2407</v>
      </c>
      <c r="Y478" s="1" t="s">
        <v>2407</v>
      </c>
      <c r="Z478" s="1" t="s">
        <v>2480</v>
      </c>
      <c r="AA478" s="1" t="s">
        <v>2489</v>
      </c>
      <c r="AB478" s="1" t="s">
        <v>2490</v>
      </c>
      <c r="AC478" s="1" t="s">
        <v>2567</v>
      </c>
      <c r="AD478" s="1" t="s">
        <v>2510</v>
      </c>
      <c r="AE478" s="2">
        <v>44054</v>
      </c>
      <c r="AF478" s="1" t="s">
        <v>3080</v>
      </c>
    </row>
    <row r="479" spans="1:32" x14ac:dyDescent="0.35">
      <c r="A479" t="str">
        <f>Tableau13[[#This Row],[Document d''achat]]&amp;Tableau13[[#This Row],[Poste]]</f>
        <v>450068420210</v>
      </c>
      <c r="B479" s="1" t="s">
        <v>2522</v>
      </c>
      <c r="C479" s="1" t="s">
        <v>60</v>
      </c>
      <c r="D479" s="1" t="s">
        <v>1777</v>
      </c>
      <c r="E479" s="1" t="s">
        <v>2488</v>
      </c>
      <c r="F479" s="1" t="s">
        <v>51</v>
      </c>
      <c r="G479" s="1" t="s">
        <v>1400</v>
      </c>
      <c r="H479" s="1" t="s">
        <v>2840</v>
      </c>
      <c r="I479" s="1" t="s">
        <v>3136</v>
      </c>
      <c r="J479" s="1" t="s">
        <v>2524</v>
      </c>
      <c r="K479" s="1" t="s">
        <v>2474</v>
      </c>
      <c r="L479" s="1" t="s">
        <v>103</v>
      </c>
      <c r="M479" s="1" t="s">
        <v>1778</v>
      </c>
      <c r="N479" s="1" t="s">
        <v>88</v>
      </c>
      <c r="O479" s="1" t="s">
        <v>2407</v>
      </c>
      <c r="P479" s="1" t="s">
        <v>2407</v>
      </c>
      <c r="Q479" s="223">
        <v>1</v>
      </c>
      <c r="R479" s="3">
        <v>45000</v>
      </c>
      <c r="S479" s="3">
        <v>45000</v>
      </c>
      <c r="T479" s="3">
        <v>45000</v>
      </c>
      <c r="U479" s="2">
        <v>44039</v>
      </c>
      <c r="V479" s="1" t="s">
        <v>2550</v>
      </c>
      <c r="W479" s="2">
        <v>44926</v>
      </c>
      <c r="X479" s="1" t="s">
        <v>2407</v>
      </c>
      <c r="Y479" s="1" t="s">
        <v>2407</v>
      </c>
      <c r="Z479" s="1" t="s">
        <v>2493</v>
      </c>
      <c r="AA479" s="1" t="s">
        <v>2634</v>
      </c>
      <c r="AB479" s="1" t="s">
        <v>2490</v>
      </c>
      <c r="AC479" s="1" t="s">
        <v>2842</v>
      </c>
      <c r="AD479" s="1" t="s">
        <v>2483</v>
      </c>
      <c r="AE479" s="2">
        <v>44040</v>
      </c>
      <c r="AF479" s="1" t="s">
        <v>2504</v>
      </c>
    </row>
    <row r="480" spans="1:32" x14ac:dyDescent="0.35">
      <c r="A480" t="str">
        <f>Tableau13[[#This Row],[Document d''achat]]&amp;Tableau13[[#This Row],[Poste]]</f>
        <v>450068424810</v>
      </c>
      <c r="B480" s="1" t="s">
        <v>2468</v>
      </c>
      <c r="C480" s="1" t="s">
        <v>97</v>
      </c>
      <c r="D480" s="1" t="s">
        <v>1785</v>
      </c>
      <c r="E480" s="1" t="s">
        <v>2488</v>
      </c>
      <c r="F480" s="1" t="s">
        <v>51</v>
      </c>
      <c r="G480" s="1" t="s">
        <v>301</v>
      </c>
      <c r="H480" s="1" t="s">
        <v>2600</v>
      </c>
      <c r="I480" s="1" t="s">
        <v>3137</v>
      </c>
      <c r="J480" s="1" t="s">
        <v>2590</v>
      </c>
      <c r="K480" s="1" t="s">
        <v>2474</v>
      </c>
      <c r="L480" s="1" t="s">
        <v>103</v>
      </c>
      <c r="M480" s="1" t="s">
        <v>1786</v>
      </c>
      <c r="N480" s="1" t="s">
        <v>88</v>
      </c>
      <c r="O480" s="1" t="s">
        <v>2407</v>
      </c>
      <c r="P480" s="1" t="s">
        <v>2407</v>
      </c>
      <c r="Q480" s="223">
        <v>1</v>
      </c>
      <c r="R480" s="3">
        <v>18889200</v>
      </c>
      <c r="S480" s="3">
        <v>18889200</v>
      </c>
      <c r="T480" s="3">
        <v>18889200</v>
      </c>
      <c r="U480" s="2">
        <v>44039</v>
      </c>
      <c r="V480" s="1" t="s">
        <v>2500</v>
      </c>
      <c r="W480" s="2">
        <v>44926</v>
      </c>
      <c r="X480" s="1" t="s">
        <v>2407</v>
      </c>
      <c r="Y480" s="1" t="s">
        <v>2407</v>
      </c>
      <c r="Z480" s="1" t="s">
        <v>2493</v>
      </c>
      <c r="AA480" s="1" t="s">
        <v>2489</v>
      </c>
      <c r="AB480" s="1" t="s">
        <v>2490</v>
      </c>
      <c r="AC480" s="1" t="s">
        <v>2517</v>
      </c>
      <c r="AD480" s="1" t="s">
        <v>2510</v>
      </c>
      <c r="AE480" s="2">
        <v>44039</v>
      </c>
      <c r="AF480" s="1" t="s">
        <v>2504</v>
      </c>
    </row>
    <row r="481" spans="1:32" x14ac:dyDescent="0.35">
      <c r="A481" t="str">
        <f>Tableau13[[#This Row],[Document d''achat]]&amp;Tableau13[[#This Row],[Poste]]</f>
        <v>450068426110</v>
      </c>
      <c r="B481" s="1" t="s">
        <v>2468</v>
      </c>
      <c r="C481" s="1" t="s">
        <v>97</v>
      </c>
      <c r="D481" s="1" t="s">
        <v>1769</v>
      </c>
      <c r="E481" s="1" t="s">
        <v>2488</v>
      </c>
      <c r="F481" s="1" t="s">
        <v>51</v>
      </c>
      <c r="G481" s="1" t="s">
        <v>1768</v>
      </c>
      <c r="H481" s="1" t="s">
        <v>3138</v>
      </c>
      <c r="I481" s="1" t="s">
        <v>3139</v>
      </c>
      <c r="J481" s="1" t="s">
        <v>2590</v>
      </c>
      <c r="K481" s="1" t="s">
        <v>2474</v>
      </c>
      <c r="L481" s="1" t="s">
        <v>103</v>
      </c>
      <c r="M481" s="1" t="s">
        <v>1770</v>
      </c>
      <c r="N481" s="1" t="s">
        <v>88</v>
      </c>
      <c r="O481" s="1" t="s">
        <v>2407</v>
      </c>
      <c r="P481" s="1" t="s">
        <v>2407</v>
      </c>
      <c r="Q481" s="223">
        <v>1</v>
      </c>
      <c r="R481" s="3">
        <v>21323020.91</v>
      </c>
      <c r="S481" s="3">
        <v>21323020.91</v>
      </c>
      <c r="T481" s="3">
        <v>21323020.91</v>
      </c>
      <c r="U481" s="2">
        <v>44039</v>
      </c>
      <c r="V481" s="1" t="s">
        <v>2500</v>
      </c>
      <c r="W481" s="2">
        <v>44926</v>
      </c>
      <c r="X481" s="1" t="s">
        <v>2407</v>
      </c>
      <c r="Y481" s="1" t="s">
        <v>2407</v>
      </c>
      <c r="Z481" s="1" t="s">
        <v>2493</v>
      </c>
      <c r="AA481" s="1" t="s">
        <v>2489</v>
      </c>
      <c r="AB481" s="1" t="s">
        <v>2490</v>
      </c>
      <c r="AC481" s="1" t="s">
        <v>2517</v>
      </c>
      <c r="AD481" s="1" t="s">
        <v>2510</v>
      </c>
      <c r="AE481" s="2">
        <v>44053</v>
      </c>
      <c r="AF481" s="1" t="s">
        <v>3080</v>
      </c>
    </row>
    <row r="482" spans="1:32" x14ac:dyDescent="0.35">
      <c r="A482" t="str">
        <f>Tableau13[[#This Row],[Document d''achat]]&amp;Tableau13[[#This Row],[Poste]]</f>
        <v>450068427410</v>
      </c>
      <c r="B482" s="1" t="s">
        <v>2468</v>
      </c>
      <c r="C482" s="1" t="s">
        <v>97</v>
      </c>
      <c r="D482" s="1" t="s">
        <v>1782</v>
      </c>
      <c r="E482" s="1" t="s">
        <v>2488</v>
      </c>
      <c r="F482" s="1" t="s">
        <v>51</v>
      </c>
      <c r="G482" s="1" t="s">
        <v>1781</v>
      </c>
      <c r="H482" s="1" t="s">
        <v>3140</v>
      </c>
      <c r="I482" s="1" t="s">
        <v>3141</v>
      </c>
      <c r="J482" s="1" t="s">
        <v>2590</v>
      </c>
      <c r="K482" s="1" t="s">
        <v>2474</v>
      </c>
      <c r="L482" s="1" t="s">
        <v>103</v>
      </c>
      <c r="M482" s="1" t="s">
        <v>1783</v>
      </c>
      <c r="N482" s="1" t="s">
        <v>88</v>
      </c>
      <c r="O482" s="1" t="s">
        <v>2407</v>
      </c>
      <c r="P482" s="1" t="s">
        <v>2407</v>
      </c>
      <c r="Q482" s="223">
        <v>1</v>
      </c>
      <c r="R482" s="3">
        <v>729630</v>
      </c>
      <c r="S482" s="3">
        <v>729630</v>
      </c>
      <c r="T482" s="3">
        <v>729630</v>
      </c>
      <c r="U482" s="2">
        <v>44039</v>
      </c>
      <c r="V482" s="1" t="s">
        <v>2500</v>
      </c>
      <c r="W482" s="2">
        <v>44926</v>
      </c>
      <c r="X482" s="1" t="s">
        <v>2407</v>
      </c>
      <c r="Y482" s="1" t="s">
        <v>2407</v>
      </c>
      <c r="Z482" s="1" t="s">
        <v>2493</v>
      </c>
      <c r="AA482" s="1" t="s">
        <v>2489</v>
      </c>
      <c r="AB482" s="1" t="s">
        <v>2490</v>
      </c>
      <c r="AC482" s="1" t="s">
        <v>2517</v>
      </c>
      <c r="AD482" s="1" t="s">
        <v>2510</v>
      </c>
      <c r="AE482" s="2">
        <v>44040</v>
      </c>
      <c r="AF482" s="1" t="s">
        <v>2504</v>
      </c>
    </row>
    <row r="483" spans="1:32" x14ac:dyDescent="0.35">
      <c r="A483" t="str">
        <f>Tableau13[[#This Row],[Document d''achat]]&amp;Tableau13[[#This Row],[Poste]]</f>
        <v>450068427810</v>
      </c>
      <c r="B483" s="1" t="s">
        <v>2468</v>
      </c>
      <c r="C483" s="1" t="s">
        <v>60</v>
      </c>
      <c r="D483" s="1" t="s">
        <v>1774</v>
      </c>
      <c r="E483" s="1" t="s">
        <v>2476</v>
      </c>
      <c r="F483" s="1" t="s">
        <v>2470</v>
      </c>
      <c r="G483" s="1" t="s">
        <v>1773</v>
      </c>
      <c r="H483" s="1" t="s">
        <v>3142</v>
      </c>
      <c r="I483" s="1" t="s">
        <v>3143</v>
      </c>
      <c r="J483" s="1" t="s">
        <v>2638</v>
      </c>
      <c r="K483" s="1" t="s">
        <v>2474</v>
      </c>
      <c r="L483" s="1" t="s">
        <v>103</v>
      </c>
      <c r="M483" s="1" t="s">
        <v>1775</v>
      </c>
      <c r="N483" s="1" t="s">
        <v>88</v>
      </c>
      <c r="O483" s="1" t="s">
        <v>3144</v>
      </c>
      <c r="P483" s="1" t="s">
        <v>2407</v>
      </c>
      <c r="Q483" s="223">
        <v>5</v>
      </c>
      <c r="R483" s="3">
        <v>1000</v>
      </c>
      <c r="S483" s="3">
        <v>5000</v>
      </c>
      <c r="T483" s="3">
        <v>6050</v>
      </c>
      <c r="U483" s="2">
        <v>44039</v>
      </c>
      <c r="V483" s="1" t="s">
        <v>2586</v>
      </c>
      <c r="W483" s="2">
        <v>44926</v>
      </c>
      <c r="X483" s="1" t="s">
        <v>2478</v>
      </c>
      <c r="Y483" s="1" t="s">
        <v>2407</v>
      </c>
      <c r="Z483" s="1" t="s">
        <v>2493</v>
      </c>
      <c r="AA483" s="1" t="s">
        <v>2634</v>
      </c>
      <c r="AB483" s="1" t="s">
        <v>2490</v>
      </c>
      <c r="AC483" s="1" t="s">
        <v>2635</v>
      </c>
      <c r="AD483" s="1" t="s">
        <v>2483</v>
      </c>
      <c r="AE483" s="2">
        <v>44055</v>
      </c>
      <c r="AF483" s="1" t="s">
        <v>3080</v>
      </c>
    </row>
    <row r="484" spans="1:32" x14ac:dyDescent="0.35">
      <c r="A484" t="str">
        <f>Tableau13[[#This Row],[Document d''achat]]&amp;Tableau13[[#This Row],[Poste]]</f>
        <v>450068427820</v>
      </c>
      <c r="B484" s="1" t="s">
        <v>2468</v>
      </c>
      <c r="C484" s="1" t="s">
        <v>60</v>
      </c>
      <c r="D484" s="1" t="s">
        <v>1774</v>
      </c>
      <c r="E484" s="1" t="s">
        <v>2476</v>
      </c>
      <c r="F484" s="1" t="s">
        <v>2470</v>
      </c>
      <c r="G484" s="1" t="s">
        <v>1773</v>
      </c>
      <c r="H484" s="1" t="s">
        <v>3142</v>
      </c>
      <c r="I484" s="1" t="s">
        <v>3143</v>
      </c>
      <c r="J484" s="1" t="s">
        <v>2638</v>
      </c>
      <c r="K484" s="1" t="s">
        <v>2474</v>
      </c>
      <c r="L484" s="1" t="s">
        <v>103</v>
      </c>
      <c r="M484" s="1" t="s">
        <v>1775</v>
      </c>
      <c r="N484" s="1" t="s">
        <v>217</v>
      </c>
      <c r="O484" s="1" t="s">
        <v>3144</v>
      </c>
      <c r="P484" s="1" t="s">
        <v>2407</v>
      </c>
      <c r="Q484" s="223">
        <v>4</v>
      </c>
      <c r="R484" s="3">
        <v>1000</v>
      </c>
      <c r="S484" s="3">
        <v>4000</v>
      </c>
      <c r="T484" s="3">
        <v>4840</v>
      </c>
      <c r="U484" s="2">
        <v>44039</v>
      </c>
      <c r="V484" s="1" t="s">
        <v>2586</v>
      </c>
      <c r="W484" s="2">
        <v>44926</v>
      </c>
      <c r="X484" s="1" t="s">
        <v>2478</v>
      </c>
      <c r="Y484" s="1" t="s">
        <v>2407</v>
      </c>
      <c r="Z484" s="1" t="s">
        <v>2493</v>
      </c>
      <c r="AA484" s="1" t="s">
        <v>2634</v>
      </c>
      <c r="AB484" s="1" t="s">
        <v>2490</v>
      </c>
      <c r="AC484" s="1" t="s">
        <v>2635</v>
      </c>
      <c r="AD484" s="1" t="s">
        <v>2483</v>
      </c>
      <c r="AE484" s="2">
        <v>44055</v>
      </c>
      <c r="AF484" s="1" t="s">
        <v>3080</v>
      </c>
    </row>
    <row r="485" spans="1:32" x14ac:dyDescent="0.35">
      <c r="A485" t="str">
        <f>Tableau13[[#This Row],[Document d''achat]]&amp;Tableau13[[#This Row],[Poste]]</f>
        <v>450068476710</v>
      </c>
      <c r="B485" s="1" t="s">
        <v>2468</v>
      </c>
      <c r="C485" s="1" t="s">
        <v>97</v>
      </c>
      <c r="D485" s="1" t="s">
        <v>1787</v>
      </c>
      <c r="E485" s="1" t="s">
        <v>2488</v>
      </c>
      <c r="F485" s="1" t="s">
        <v>2470</v>
      </c>
      <c r="G485" s="1" t="s">
        <v>773</v>
      </c>
      <c r="H485" s="1" t="s">
        <v>2767</v>
      </c>
      <c r="I485" s="1" t="s">
        <v>2768</v>
      </c>
      <c r="J485" s="1" t="s">
        <v>2473</v>
      </c>
      <c r="K485" s="1" t="s">
        <v>2474</v>
      </c>
      <c r="L485" s="1" t="s">
        <v>51</v>
      </c>
      <c r="M485" s="1" t="s">
        <v>1788</v>
      </c>
      <c r="N485" s="1" t="s">
        <v>88</v>
      </c>
      <c r="O485" s="1" t="s">
        <v>2407</v>
      </c>
      <c r="P485" s="1" t="s">
        <v>2407</v>
      </c>
      <c r="Q485" s="223">
        <v>1</v>
      </c>
      <c r="R485" s="3">
        <v>860.94</v>
      </c>
      <c r="S485" s="3">
        <v>860.94</v>
      </c>
      <c r="T485" s="3">
        <v>860.94</v>
      </c>
      <c r="U485" s="2">
        <v>44041</v>
      </c>
      <c r="V485" s="1" t="s">
        <v>2477</v>
      </c>
      <c r="W485" s="2">
        <v>44196</v>
      </c>
      <c r="X485" s="1" t="s">
        <v>2407</v>
      </c>
      <c r="Y485" s="1" t="s">
        <v>2407</v>
      </c>
      <c r="Z485" s="1" t="s">
        <v>2493</v>
      </c>
      <c r="AA485" s="1" t="s">
        <v>2489</v>
      </c>
      <c r="AB485" s="1" t="s">
        <v>2490</v>
      </c>
      <c r="AC485" s="1" t="s">
        <v>2533</v>
      </c>
      <c r="AD485" s="1" t="s">
        <v>2510</v>
      </c>
      <c r="AE485" s="2">
        <v>44042</v>
      </c>
      <c r="AF485" s="1" t="s">
        <v>2500</v>
      </c>
    </row>
    <row r="486" spans="1:32" x14ac:dyDescent="0.35">
      <c r="A486" t="str">
        <f>Tableau13[[#This Row],[Document d''achat]]&amp;Tableau13[[#This Row],[Poste]]</f>
        <v>450068476720</v>
      </c>
      <c r="B486" s="1" t="s">
        <v>2468</v>
      </c>
      <c r="C486" s="1" t="s">
        <v>97</v>
      </c>
      <c r="D486" s="1" t="s">
        <v>1787</v>
      </c>
      <c r="E486" s="1" t="s">
        <v>2488</v>
      </c>
      <c r="F486" s="1" t="s">
        <v>2470</v>
      </c>
      <c r="G486" s="1" t="s">
        <v>773</v>
      </c>
      <c r="H486" s="1" t="s">
        <v>2767</v>
      </c>
      <c r="I486" s="1" t="s">
        <v>2768</v>
      </c>
      <c r="J486" s="1" t="s">
        <v>2473</v>
      </c>
      <c r="K486" s="1" t="s">
        <v>2474</v>
      </c>
      <c r="L486" s="1" t="s">
        <v>51</v>
      </c>
      <c r="M486" s="1" t="s">
        <v>1789</v>
      </c>
      <c r="N486" s="1" t="s">
        <v>217</v>
      </c>
      <c r="O486" s="1" t="s">
        <v>2407</v>
      </c>
      <c r="P486" s="1" t="s">
        <v>2407</v>
      </c>
      <c r="Q486" s="223">
        <v>1</v>
      </c>
      <c r="R486" s="3">
        <v>1159.2</v>
      </c>
      <c r="S486" s="3">
        <v>1159.2</v>
      </c>
      <c r="T486" s="3">
        <v>1159.2</v>
      </c>
      <c r="U486" s="2">
        <v>44041</v>
      </c>
      <c r="V486" s="1" t="s">
        <v>2477</v>
      </c>
      <c r="W486" s="2">
        <v>44196</v>
      </c>
      <c r="X486" s="1" t="s">
        <v>2407</v>
      </c>
      <c r="Y486" s="1" t="s">
        <v>2407</v>
      </c>
      <c r="Z486" s="1" t="s">
        <v>2493</v>
      </c>
      <c r="AA486" s="1" t="s">
        <v>2489</v>
      </c>
      <c r="AB486" s="1" t="s">
        <v>2490</v>
      </c>
      <c r="AC486" s="1" t="s">
        <v>2533</v>
      </c>
      <c r="AD486" s="1" t="s">
        <v>2510</v>
      </c>
      <c r="AE486" s="2">
        <v>44042</v>
      </c>
      <c r="AF486" s="1" t="s">
        <v>2500</v>
      </c>
    </row>
    <row r="487" spans="1:32" x14ac:dyDescent="0.35">
      <c r="A487" t="str">
        <f>Tableau13[[#This Row],[Document d''achat]]&amp;Tableau13[[#This Row],[Poste]]</f>
        <v>450068476730</v>
      </c>
      <c r="B487" s="1" t="s">
        <v>2468</v>
      </c>
      <c r="C487" s="1" t="s">
        <v>97</v>
      </c>
      <c r="D487" s="1" t="s">
        <v>1787</v>
      </c>
      <c r="E487" s="1" t="s">
        <v>2488</v>
      </c>
      <c r="F487" s="1" t="s">
        <v>2470</v>
      </c>
      <c r="G487" s="1" t="s">
        <v>773</v>
      </c>
      <c r="H487" s="1" t="s">
        <v>2767</v>
      </c>
      <c r="I487" s="1" t="s">
        <v>2768</v>
      </c>
      <c r="J487" s="1" t="s">
        <v>2473</v>
      </c>
      <c r="K487" s="1" t="s">
        <v>2474</v>
      </c>
      <c r="L487" s="1" t="s">
        <v>51</v>
      </c>
      <c r="M487" s="1" t="s">
        <v>1790</v>
      </c>
      <c r="N487" s="1" t="s">
        <v>222</v>
      </c>
      <c r="O487" s="1" t="s">
        <v>2407</v>
      </c>
      <c r="P487" s="1" t="s">
        <v>2407</v>
      </c>
      <c r="Q487" s="223">
        <v>1</v>
      </c>
      <c r="R487" s="3">
        <v>2922.58</v>
      </c>
      <c r="S487" s="3">
        <v>2922.58</v>
      </c>
      <c r="T487" s="3">
        <v>2922.58</v>
      </c>
      <c r="U487" s="2">
        <v>44041</v>
      </c>
      <c r="V487" s="1" t="s">
        <v>2477</v>
      </c>
      <c r="W487" s="2">
        <v>44196</v>
      </c>
      <c r="X487" s="1" t="s">
        <v>2407</v>
      </c>
      <c r="Y487" s="1" t="s">
        <v>2407</v>
      </c>
      <c r="Z487" s="1" t="s">
        <v>2493</v>
      </c>
      <c r="AA487" s="1" t="s">
        <v>2489</v>
      </c>
      <c r="AB487" s="1" t="s">
        <v>2490</v>
      </c>
      <c r="AC487" s="1" t="s">
        <v>2533</v>
      </c>
      <c r="AD487" s="1" t="s">
        <v>2510</v>
      </c>
      <c r="AE487" s="2">
        <v>44042</v>
      </c>
      <c r="AF487" s="1" t="s">
        <v>2500</v>
      </c>
    </row>
    <row r="488" spans="1:32" x14ac:dyDescent="0.35">
      <c r="A488" t="str">
        <f>Tableau13[[#This Row],[Document d''achat]]&amp;Tableau13[[#This Row],[Poste]]</f>
        <v>450068491910</v>
      </c>
      <c r="B488" s="1" t="s">
        <v>2468</v>
      </c>
      <c r="C488" s="1" t="s">
        <v>97</v>
      </c>
      <c r="D488" s="1" t="s">
        <v>2274</v>
      </c>
      <c r="E488" s="1" t="s">
        <v>2488</v>
      </c>
      <c r="F488" s="1" t="s">
        <v>51</v>
      </c>
      <c r="G488" s="1" t="s">
        <v>2273</v>
      </c>
      <c r="H488" s="1" t="s">
        <v>3145</v>
      </c>
      <c r="I488" s="1" t="s">
        <v>3146</v>
      </c>
      <c r="J488" s="1" t="s">
        <v>2590</v>
      </c>
      <c r="K488" s="1" t="s">
        <v>2474</v>
      </c>
      <c r="L488" s="1" t="s">
        <v>103</v>
      </c>
      <c r="M488" s="1" t="s">
        <v>2275</v>
      </c>
      <c r="N488" s="1" t="s">
        <v>88</v>
      </c>
      <c r="O488" s="1" t="s">
        <v>2407</v>
      </c>
      <c r="P488" s="1" t="s">
        <v>2407</v>
      </c>
      <c r="Q488" s="223">
        <v>1</v>
      </c>
      <c r="R488" s="3">
        <v>84022.399999999994</v>
      </c>
      <c r="S488" s="3">
        <v>84022.399999999994</v>
      </c>
      <c r="T488" s="3">
        <v>84022.399999999994</v>
      </c>
      <c r="U488" s="2">
        <v>44043</v>
      </c>
      <c r="V488" s="1" t="s">
        <v>2500</v>
      </c>
      <c r="W488" s="2">
        <v>44926</v>
      </c>
      <c r="X488" s="1" t="s">
        <v>2407</v>
      </c>
      <c r="Y488" s="1" t="s">
        <v>2407</v>
      </c>
      <c r="Z488" s="1" t="s">
        <v>2493</v>
      </c>
      <c r="AA488" s="1" t="s">
        <v>2489</v>
      </c>
      <c r="AB488" s="1" t="s">
        <v>2490</v>
      </c>
      <c r="AC488" s="1" t="s">
        <v>2581</v>
      </c>
      <c r="AD488" s="1" t="s">
        <v>2510</v>
      </c>
      <c r="AE488" s="2">
        <v>44162</v>
      </c>
      <c r="AF488" s="1" t="s">
        <v>2504</v>
      </c>
    </row>
    <row r="489" spans="1:32" x14ac:dyDescent="0.35">
      <c r="A489" t="str">
        <f>Tableau13[[#This Row],[Document d''achat]]&amp;Tableau13[[#This Row],[Poste]]</f>
        <v>450068508210</v>
      </c>
      <c r="B489" s="1" t="s">
        <v>2468</v>
      </c>
      <c r="C489" s="1" t="s">
        <v>86</v>
      </c>
      <c r="D489" s="1" t="s">
        <v>1802</v>
      </c>
      <c r="E489" s="1" t="s">
        <v>2476</v>
      </c>
      <c r="F489" s="1" t="s">
        <v>2470</v>
      </c>
      <c r="G489" s="1" t="s">
        <v>1801</v>
      </c>
      <c r="H489" s="1" t="s">
        <v>3147</v>
      </c>
      <c r="I489" s="1" t="s">
        <v>3148</v>
      </c>
      <c r="J489" s="1" t="s">
        <v>2473</v>
      </c>
      <c r="K489" s="1" t="s">
        <v>2474</v>
      </c>
      <c r="L489" s="1" t="s">
        <v>51</v>
      </c>
      <c r="M489" s="1" t="s">
        <v>1803</v>
      </c>
      <c r="N489" s="1" t="s">
        <v>88</v>
      </c>
      <c r="O489" s="1" t="s">
        <v>2407</v>
      </c>
      <c r="P489" s="1" t="s">
        <v>2407</v>
      </c>
      <c r="Q489" s="223">
        <v>1000</v>
      </c>
      <c r="R489" s="3">
        <v>3.29</v>
      </c>
      <c r="S489" s="3">
        <v>3286</v>
      </c>
      <c r="T489" s="3">
        <v>3286</v>
      </c>
      <c r="U489" s="2">
        <v>44046</v>
      </c>
      <c r="V489" s="1" t="s">
        <v>2516</v>
      </c>
      <c r="W489" s="2">
        <v>44926</v>
      </c>
      <c r="X489" s="1" t="s">
        <v>2478</v>
      </c>
      <c r="Y489" s="1" t="s">
        <v>2407</v>
      </c>
      <c r="Z489" s="1" t="s">
        <v>2480</v>
      </c>
      <c r="AA489" s="1" t="s">
        <v>2489</v>
      </c>
      <c r="AB489" s="1" t="s">
        <v>2490</v>
      </c>
      <c r="AC489" s="1" t="s">
        <v>2491</v>
      </c>
      <c r="AD489" s="1" t="s">
        <v>2503</v>
      </c>
      <c r="AE489" s="2">
        <v>44046</v>
      </c>
      <c r="AF489" s="1" t="s">
        <v>2484</v>
      </c>
    </row>
    <row r="490" spans="1:32" x14ac:dyDescent="0.35">
      <c r="A490" t="str">
        <f>Tableau13[[#This Row],[Document d''achat]]&amp;Tableau13[[#This Row],[Poste]]</f>
        <v>450068517710</v>
      </c>
      <c r="B490" s="1" t="s">
        <v>2468</v>
      </c>
      <c r="C490" s="1" t="s">
        <v>2539</v>
      </c>
      <c r="D490" s="1" t="s">
        <v>1804</v>
      </c>
      <c r="E490" s="1" t="s">
        <v>2488</v>
      </c>
      <c r="F490" s="1" t="s">
        <v>2470</v>
      </c>
      <c r="G490" s="1" t="s">
        <v>454</v>
      </c>
      <c r="H490" s="1" t="s">
        <v>2674</v>
      </c>
      <c r="I490" s="1" t="s">
        <v>3149</v>
      </c>
      <c r="J490" s="1" t="s">
        <v>2473</v>
      </c>
      <c r="K490" s="1" t="s">
        <v>2474</v>
      </c>
      <c r="L490" s="1" t="s">
        <v>51</v>
      </c>
      <c r="M490" s="1" t="s">
        <v>1805</v>
      </c>
      <c r="N490" s="1" t="s">
        <v>88</v>
      </c>
      <c r="O490" s="1" t="s">
        <v>2407</v>
      </c>
      <c r="P490" s="1" t="s">
        <v>2407</v>
      </c>
      <c r="Q490" s="223">
        <v>1</v>
      </c>
      <c r="R490" s="3">
        <v>562.03</v>
      </c>
      <c r="S490" s="3">
        <v>562.03</v>
      </c>
      <c r="T490" s="3">
        <v>562.03</v>
      </c>
      <c r="U490" s="2">
        <v>44046</v>
      </c>
      <c r="V490" s="1" t="s">
        <v>2672</v>
      </c>
      <c r="W490" s="2">
        <v>44196</v>
      </c>
      <c r="X490" s="1" t="s">
        <v>2407</v>
      </c>
      <c r="Y490" s="1" t="s">
        <v>2407</v>
      </c>
      <c r="Z490" s="1" t="s">
        <v>2493</v>
      </c>
      <c r="AA490" s="1" t="s">
        <v>2543</v>
      </c>
      <c r="AB490" s="1" t="s">
        <v>2490</v>
      </c>
      <c r="AC490" s="1" t="s">
        <v>2676</v>
      </c>
      <c r="AD490" s="1" t="s">
        <v>2492</v>
      </c>
      <c r="AE490" s="2">
        <v>44047</v>
      </c>
      <c r="AF490" s="1" t="s">
        <v>2484</v>
      </c>
    </row>
    <row r="491" spans="1:32" x14ac:dyDescent="0.35">
      <c r="A491" t="str">
        <f>Tableau13[[#This Row],[Document d''achat]]&amp;Tableau13[[#This Row],[Poste]]</f>
        <v>450068518210</v>
      </c>
      <c r="B491" s="1" t="s">
        <v>2468</v>
      </c>
      <c r="C491" s="1" t="s">
        <v>97</v>
      </c>
      <c r="D491" s="1" t="s">
        <v>1797</v>
      </c>
      <c r="E491" s="1" t="s">
        <v>2488</v>
      </c>
      <c r="F491" s="1" t="s">
        <v>2470</v>
      </c>
      <c r="G491" s="1" t="s">
        <v>1796</v>
      </c>
      <c r="H491" s="1" t="s">
        <v>3150</v>
      </c>
      <c r="I491" s="1" t="s">
        <v>3151</v>
      </c>
      <c r="J491" s="1" t="s">
        <v>2473</v>
      </c>
      <c r="K491" s="1" t="s">
        <v>2474</v>
      </c>
      <c r="L491" s="1" t="s">
        <v>103</v>
      </c>
      <c r="M491" s="1" t="s">
        <v>1798</v>
      </c>
      <c r="N491" s="1" t="s">
        <v>88</v>
      </c>
      <c r="O491" s="1" t="s">
        <v>2407</v>
      </c>
      <c r="P491" s="1" t="s">
        <v>2407</v>
      </c>
      <c r="Q491" s="223">
        <v>1</v>
      </c>
      <c r="R491" s="3">
        <v>4070.4</v>
      </c>
      <c r="S491" s="3">
        <v>4070.4</v>
      </c>
      <c r="T491" s="3">
        <v>4070.4</v>
      </c>
      <c r="U491" s="2">
        <v>44046</v>
      </c>
      <c r="V491" s="1" t="s">
        <v>2500</v>
      </c>
      <c r="W491" s="2">
        <v>44196</v>
      </c>
      <c r="X491" s="1" t="s">
        <v>2407</v>
      </c>
      <c r="Y491" s="1" t="s">
        <v>2407</v>
      </c>
      <c r="Z491" s="1" t="s">
        <v>2480</v>
      </c>
      <c r="AA491" s="1" t="s">
        <v>2489</v>
      </c>
      <c r="AB491" s="1" t="s">
        <v>2490</v>
      </c>
      <c r="AC491" s="1" t="s">
        <v>2567</v>
      </c>
      <c r="AD491" s="1" t="s">
        <v>2510</v>
      </c>
      <c r="AE491" s="2">
        <v>44050</v>
      </c>
      <c r="AF491" s="1" t="s">
        <v>2582</v>
      </c>
    </row>
    <row r="492" spans="1:32" x14ac:dyDescent="0.35">
      <c r="A492" t="str">
        <f>Tableau13[[#This Row],[Document d''achat]]&amp;Tableau13[[#This Row],[Poste]]</f>
        <v>450068518220</v>
      </c>
      <c r="B492" s="1" t="s">
        <v>2468</v>
      </c>
      <c r="C492" s="1" t="s">
        <v>97</v>
      </c>
      <c r="D492" s="1" t="s">
        <v>1797</v>
      </c>
      <c r="E492" s="1" t="s">
        <v>2488</v>
      </c>
      <c r="F492" s="1" t="s">
        <v>2470</v>
      </c>
      <c r="G492" s="1" t="s">
        <v>1796</v>
      </c>
      <c r="H492" s="1" t="s">
        <v>3150</v>
      </c>
      <c r="I492" s="1" t="s">
        <v>3151</v>
      </c>
      <c r="J492" s="1" t="s">
        <v>2473</v>
      </c>
      <c r="K492" s="1" t="s">
        <v>2474</v>
      </c>
      <c r="L492" s="1" t="s">
        <v>103</v>
      </c>
      <c r="M492" s="1" t="s">
        <v>1799</v>
      </c>
      <c r="N492" s="1" t="s">
        <v>217</v>
      </c>
      <c r="O492" s="1" t="s">
        <v>2407</v>
      </c>
      <c r="P492" s="1" t="s">
        <v>2407</v>
      </c>
      <c r="Q492" s="223">
        <v>1</v>
      </c>
      <c r="R492" s="3">
        <v>11024</v>
      </c>
      <c r="S492" s="3">
        <v>11024</v>
      </c>
      <c r="T492" s="3">
        <v>11024</v>
      </c>
      <c r="U492" s="2">
        <v>44046</v>
      </c>
      <c r="V492" s="1" t="s">
        <v>2500</v>
      </c>
      <c r="W492" s="2">
        <v>44196</v>
      </c>
      <c r="X492" s="1" t="s">
        <v>2407</v>
      </c>
      <c r="Y492" s="1" t="s">
        <v>2407</v>
      </c>
      <c r="Z492" s="1" t="s">
        <v>2480</v>
      </c>
      <c r="AA492" s="1" t="s">
        <v>2489</v>
      </c>
      <c r="AB492" s="1" t="s">
        <v>2490</v>
      </c>
      <c r="AC492" s="1" t="s">
        <v>2567</v>
      </c>
      <c r="AD492" s="1" t="s">
        <v>2510</v>
      </c>
      <c r="AE492" s="2">
        <v>44050</v>
      </c>
      <c r="AF492" s="1" t="s">
        <v>2582</v>
      </c>
    </row>
    <row r="493" spans="1:32" x14ac:dyDescent="0.35">
      <c r="A493" t="str">
        <f>Tableau13[[#This Row],[Document d''achat]]&amp;Tableau13[[#This Row],[Poste]]</f>
        <v>450068529010</v>
      </c>
      <c r="B493" s="1" t="s">
        <v>2468</v>
      </c>
      <c r="C493" s="1" t="s">
        <v>2539</v>
      </c>
      <c r="D493" s="1" t="s">
        <v>1809</v>
      </c>
      <c r="E493" s="1" t="s">
        <v>2488</v>
      </c>
      <c r="F493" s="1" t="s">
        <v>2470</v>
      </c>
      <c r="G493" s="1" t="s">
        <v>1808</v>
      </c>
      <c r="H493" s="1" t="s">
        <v>3152</v>
      </c>
      <c r="I493" s="1" t="s">
        <v>3153</v>
      </c>
      <c r="J493" s="1" t="s">
        <v>3154</v>
      </c>
      <c r="K493" s="1" t="s">
        <v>2474</v>
      </c>
      <c r="L493" s="1" t="s">
        <v>51</v>
      </c>
      <c r="M493" s="1" t="s">
        <v>1810</v>
      </c>
      <c r="N493" s="1" t="s">
        <v>88</v>
      </c>
      <c r="O493" s="1" t="s">
        <v>2407</v>
      </c>
      <c r="P493" s="1" t="s">
        <v>2407</v>
      </c>
      <c r="Q493" s="223">
        <v>1</v>
      </c>
      <c r="R493" s="3">
        <v>5960</v>
      </c>
      <c r="S493" s="3">
        <v>5960</v>
      </c>
      <c r="T493" s="3">
        <v>7211.6</v>
      </c>
      <c r="U493" s="2">
        <v>44047</v>
      </c>
      <c r="V493" s="1" t="s">
        <v>2672</v>
      </c>
      <c r="W493" s="2">
        <v>44196</v>
      </c>
      <c r="X493" s="1" t="s">
        <v>2407</v>
      </c>
      <c r="Y493" s="1" t="s">
        <v>2407</v>
      </c>
      <c r="Z493" s="1" t="s">
        <v>2493</v>
      </c>
      <c r="AA493" s="1" t="s">
        <v>2543</v>
      </c>
      <c r="AB493" s="1" t="s">
        <v>2490</v>
      </c>
      <c r="AC493" s="1" t="s">
        <v>2676</v>
      </c>
      <c r="AD493" s="1" t="s">
        <v>2492</v>
      </c>
      <c r="AE493" s="2">
        <v>44050</v>
      </c>
      <c r="AF493" s="1" t="s">
        <v>2484</v>
      </c>
    </row>
    <row r="494" spans="1:32" x14ac:dyDescent="0.35">
      <c r="A494" t="str">
        <f>Tableau13[[#This Row],[Document d''achat]]&amp;Tableau13[[#This Row],[Poste]]</f>
        <v>450068539210</v>
      </c>
      <c r="B494" s="1" t="s">
        <v>2468</v>
      </c>
      <c r="C494" s="1" t="s">
        <v>97</v>
      </c>
      <c r="D494" s="1" t="s">
        <v>1811</v>
      </c>
      <c r="E494" s="1" t="s">
        <v>2488</v>
      </c>
      <c r="F494" s="1" t="s">
        <v>2470</v>
      </c>
      <c r="G494" s="1" t="s">
        <v>360</v>
      </c>
      <c r="H494" s="1" t="s">
        <v>2636</v>
      </c>
      <c r="I494" s="1" t="s">
        <v>3155</v>
      </c>
      <c r="J494" s="1" t="s">
        <v>2473</v>
      </c>
      <c r="K494" s="1" t="s">
        <v>2474</v>
      </c>
      <c r="L494" s="1" t="s">
        <v>51</v>
      </c>
      <c r="M494" s="1" t="s">
        <v>362</v>
      </c>
      <c r="N494" s="1" t="s">
        <v>88</v>
      </c>
      <c r="O494" s="1" t="s">
        <v>2407</v>
      </c>
      <c r="P494" s="1" t="s">
        <v>2407</v>
      </c>
      <c r="Q494" s="223">
        <v>1</v>
      </c>
      <c r="R494" s="3">
        <v>136.30000000000001</v>
      </c>
      <c r="S494" s="3">
        <v>136.30000000000001</v>
      </c>
      <c r="T494" s="3">
        <v>136.30000000000001</v>
      </c>
      <c r="U494" s="2">
        <v>44047</v>
      </c>
      <c r="V494" s="1" t="s">
        <v>2586</v>
      </c>
      <c r="W494" s="2">
        <v>44196</v>
      </c>
      <c r="X494" s="1" t="s">
        <v>2407</v>
      </c>
      <c r="Y494" s="1" t="s">
        <v>2407</v>
      </c>
      <c r="Z494" s="1" t="s">
        <v>2493</v>
      </c>
      <c r="AA494" s="1" t="s">
        <v>2489</v>
      </c>
      <c r="AB494" s="1" t="s">
        <v>2490</v>
      </c>
      <c r="AC494" s="1" t="s">
        <v>2639</v>
      </c>
      <c r="AD494" s="1" t="s">
        <v>2510</v>
      </c>
      <c r="AE494" s="2">
        <v>44055</v>
      </c>
      <c r="AF494" s="1" t="s">
        <v>2484</v>
      </c>
    </row>
    <row r="495" spans="1:32" x14ac:dyDescent="0.35">
      <c r="A495" t="str">
        <f>Tableau13[[#This Row],[Document d''achat]]&amp;Tableau13[[#This Row],[Poste]]</f>
        <v>450068589410</v>
      </c>
      <c r="B495" s="1" t="s">
        <v>2468</v>
      </c>
      <c r="C495" s="1" t="s">
        <v>97</v>
      </c>
      <c r="D495" s="1" t="s">
        <v>1815</v>
      </c>
      <c r="E495" s="1" t="s">
        <v>2488</v>
      </c>
      <c r="F495" s="1" t="s">
        <v>51</v>
      </c>
      <c r="G495" s="1" t="s">
        <v>1814</v>
      </c>
      <c r="H495" s="1" t="s">
        <v>3156</v>
      </c>
      <c r="I495" s="1" t="s">
        <v>3004</v>
      </c>
      <c r="J495" s="1" t="s">
        <v>2473</v>
      </c>
      <c r="K495" s="1" t="s">
        <v>2474</v>
      </c>
      <c r="L495" s="1" t="s">
        <v>51</v>
      </c>
      <c r="M495" s="1" t="s">
        <v>1816</v>
      </c>
      <c r="N495" s="1" t="s">
        <v>88</v>
      </c>
      <c r="O495" s="1" t="s">
        <v>2407</v>
      </c>
      <c r="P495" s="1" t="s">
        <v>2407</v>
      </c>
      <c r="Q495" s="223">
        <v>1</v>
      </c>
      <c r="R495" s="3">
        <v>2751.79</v>
      </c>
      <c r="S495" s="3">
        <v>2751.79</v>
      </c>
      <c r="T495" s="3">
        <v>2751.79</v>
      </c>
      <c r="U495" s="2">
        <v>44050</v>
      </c>
      <c r="V495" s="1" t="s">
        <v>2484</v>
      </c>
      <c r="W495" s="2">
        <v>44926</v>
      </c>
      <c r="X495" s="1" t="s">
        <v>2407</v>
      </c>
      <c r="Y495" s="1" t="s">
        <v>2407</v>
      </c>
      <c r="Z495" s="1" t="s">
        <v>2493</v>
      </c>
      <c r="AA495" s="1" t="s">
        <v>2489</v>
      </c>
      <c r="AB495" s="1" t="s">
        <v>2490</v>
      </c>
      <c r="AC495" s="1" t="s">
        <v>2567</v>
      </c>
      <c r="AD495" s="1" t="s">
        <v>2510</v>
      </c>
      <c r="AE495" s="2">
        <v>44064</v>
      </c>
      <c r="AF495" s="1" t="s">
        <v>2772</v>
      </c>
    </row>
    <row r="496" spans="1:32" x14ac:dyDescent="0.35">
      <c r="A496" t="str">
        <f>Tableau13[[#This Row],[Document d''achat]]&amp;Tableau13[[#This Row],[Poste]]</f>
        <v>450068614910</v>
      </c>
      <c r="B496" s="1" t="s">
        <v>2468</v>
      </c>
      <c r="C496" s="1" t="s">
        <v>97</v>
      </c>
      <c r="D496" s="1" t="s">
        <v>1820</v>
      </c>
      <c r="E496" s="1" t="s">
        <v>2488</v>
      </c>
      <c r="F496" s="1" t="s">
        <v>51</v>
      </c>
      <c r="G496" s="1" t="s">
        <v>1819</v>
      </c>
      <c r="H496" s="1" t="s">
        <v>3157</v>
      </c>
      <c r="I496" s="1" t="s">
        <v>3158</v>
      </c>
      <c r="J496" s="1" t="s">
        <v>2590</v>
      </c>
      <c r="K496" s="1" t="s">
        <v>2474</v>
      </c>
      <c r="L496" s="1" t="s">
        <v>103</v>
      </c>
      <c r="M496" s="1" t="s">
        <v>3159</v>
      </c>
      <c r="N496" s="1" t="s">
        <v>88</v>
      </c>
      <c r="O496" s="1" t="s">
        <v>2407</v>
      </c>
      <c r="P496" s="1" t="s">
        <v>2407</v>
      </c>
      <c r="Q496" s="223">
        <v>1</v>
      </c>
      <c r="R496" s="3">
        <v>245833.98</v>
      </c>
      <c r="S496" s="3">
        <v>245833.98</v>
      </c>
      <c r="T496" s="3">
        <v>245833.98</v>
      </c>
      <c r="U496" s="2">
        <v>44054</v>
      </c>
      <c r="V496" s="1" t="s">
        <v>2484</v>
      </c>
      <c r="W496" s="2">
        <v>44926</v>
      </c>
      <c r="X496" s="1" t="s">
        <v>2407</v>
      </c>
      <c r="Y496" s="1" t="s">
        <v>2407</v>
      </c>
      <c r="Z496" s="1" t="s">
        <v>2493</v>
      </c>
      <c r="AA496" s="1" t="s">
        <v>2489</v>
      </c>
      <c r="AB496" s="1" t="s">
        <v>2490</v>
      </c>
      <c r="AC496" s="1" t="s">
        <v>2702</v>
      </c>
      <c r="AD496" s="1" t="s">
        <v>2510</v>
      </c>
      <c r="AE496" s="2">
        <v>44124</v>
      </c>
      <c r="AF496" s="1" t="s">
        <v>2582</v>
      </c>
    </row>
    <row r="497" spans="1:32" x14ac:dyDescent="0.35">
      <c r="A497" t="str">
        <f>Tableau13[[#This Row],[Document d''achat]]&amp;Tableau13[[#This Row],[Poste]]</f>
        <v>450068624510</v>
      </c>
      <c r="B497" s="1" t="s">
        <v>3058</v>
      </c>
      <c r="C497" s="1" t="s">
        <v>146</v>
      </c>
      <c r="D497" s="1" t="s">
        <v>1833</v>
      </c>
      <c r="E497" s="1" t="s">
        <v>2488</v>
      </c>
      <c r="F497" s="1" t="s">
        <v>51</v>
      </c>
      <c r="G497" s="1" t="s">
        <v>1832</v>
      </c>
      <c r="H497" s="1" t="s">
        <v>3160</v>
      </c>
      <c r="I497" s="1" t="s">
        <v>3161</v>
      </c>
      <c r="J497" s="1" t="s">
        <v>3162</v>
      </c>
      <c r="K497" s="1" t="s">
        <v>2474</v>
      </c>
      <c r="L497" s="1" t="s">
        <v>103</v>
      </c>
      <c r="M497" s="1" t="s">
        <v>1827</v>
      </c>
      <c r="N497" s="1" t="s">
        <v>88</v>
      </c>
      <c r="O497" s="1" t="s">
        <v>2407</v>
      </c>
      <c r="P497" s="1" t="s">
        <v>2407</v>
      </c>
      <c r="Q497" s="223">
        <v>1</v>
      </c>
      <c r="R497" s="3">
        <v>5400000</v>
      </c>
      <c r="S497" s="3">
        <v>5400000</v>
      </c>
      <c r="T497" s="3">
        <v>5400000</v>
      </c>
      <c r="U497" s="2">
        <v>44054</v>
      </c>
      <c r="V497" s="1" t="s">
        <v>2484</v>
      </c>
      <c r="W497" s="2">
        <v>44926</v>
      </c>
      <c r="X497" s="1" t="s">
        <v>2407</v>
      </c>
      <c r="Y497" s="1" t="s">
        <v>2407</v>
      </c>
      <c r="Z497" s="1" t="s">
        <v>2511</v>
      </c>
      <c r="AA497" s="1" t="s">
        <v>2489</v>
      </c>
      <c r="AB497" s="1" t="s">
        <v>3163</v>
      </c>
      <c r="AC497" s="1" t="s">
        <v>3164</v>
      </c>
      <c r="AD497" s="1" t="s">
        <v>2492</v>
      </c>
      <c r="AE497" s="2">
        <v>44060</v>
      </c>
      <c r="AF497" s="1" t="s">
        <v>3080</v>
      </c>
    </row>
    <row r="498" spans="1:32" x14ac:dyDescent="0.35">
      <c r="A498" t="str">
        <f>Tableau13[[#This Row],[Document d''achat]]&amp;Tableau13[[#This Row],[Poste]]</f>
        <v>450068624520</v>
      </c>
      <c r="B498" s="1" t="s">
        <v>3058</v>
      </c>
      <c r="C498" s="1" t="s">
        <v>146</v>
      </c>
      <c r="D498" s="1" t="s">
        <v>1833</v>
      </c>
      <c r="E498" s="1" t="s">
        <v>2488</v>
      </c>
      <c r="F498" s="1" t="s">
        <v>51</v>
      </c>
      <c r="G498" s="1" t="s">
        <v>1832</v>
      </c>
      <c r="H498" s="1" t="s">
        <v>3160</v>
      </c>
      <c r="I498" s="1" t="s">
        <v>3161</v>
      </c>
      <c r="J498" s="1" t="s">
        <v>3162</v>
      </c>
      <c r="K498" s="1" t="s">
        <v>2474</v>
      </c>
      <c r="L498" s="1" t="s">
        <v>103</v>
      </c>
      <c r="M498" s="1" t="s">
        <v>1828</v>
      </c>
      <c r="N498" s="1" t="s">
        <v>217</v>
      </c>
      <c r="O498" s="1" t="s">
        <v>2407</v>
      </c>
      <c r="P498" s="1" t="s">
        <v>2407</v>
      </c>
      <c r="Q498" s="223">
        <v>1</v>
      </c>
      <c r="R498" s="3">
        <v>4050000</v>
      </c>
      <c r="S498" s="3">
        <v>4050000</v>
      </c>
      <c r="T498" s="3">
        <v>4050000</v>
      </c>
      <c r="U498" s="2">
        <v>44054</v>
      </c>
      <c r="V498" s="1" t="s">
        <v>2484</v>
      </c>
      <c r="W498" s="2">
        <v>44926</v>
      </c>
      <c r="X498" s="1" t="s">
        <v>2407</v>
      </c>
      <c r="Y498" s="1" t="s">
        <v>2407</v>
      </c>
      <c r="Z498" s="1" t="s">
        <v>2511</v>
      </c>
      <c r="AA498" s="1" t="s">
        <v>2489</v>
      </c>
      <c r="AB498" s="1" t="s">
        <v>3163</v>
      </c>
      <c r="AC498" s="1" t="s">
        <v>3164</v>
      </c>
      <c r="AD498" s="1" t="s">
        <v>2492</v>
      </c>
      <c r="AE498" s="2">
        <v>44060</v>
      </c>
      <c r="AF498" s="1" t="s">
        <v>3080</v>
      </c>
    </row>
    <row r="499" spans="1:32" x14ac:dyDescent="0.35">
      <c r="A499" t="str">
        <f>Tableau13[[#This Row],[Document d''achat]]&amp;Tableau13[[#This Row],[Poste]]</f>
        <v>450068624530</v>
      </c>
      <c r="B499" s="1" t="s">
        <v>3058</v>
      </c>
      <c r="C499" s="1" t="s">
        <v>146</v>
      </c>
      <c r="D499" s="1" t="s">
        <v>1833</v>
      </c>
      <c r="E499" s="1" t="s">
        <v>2488</v>
      </c>
      <c r="F499" s="1" t="s">
        <v>51</v>
      </c>
      <c r="G499" s="1" t="s">
        <v>1832</v>
      </c>
      <c r="H499" s="1" t="s">
        <v>3160</v>
      </c>
      <c r="I499" s="1" t="s">
        <v>3161</v>
      </c>
      <c r="J499" s="1" t="s">
        <v>3162</v>
      </c>
      <c r="K499" s="1" t="s">
        <v>2474</v>
      </c>
      <c r="L499" s="1" t="s">
        <v>103</v>
      </c>
      <c r="M499" s="1" t="s">
        <v>1829</v>
      </c>
      <c r="N499" s="1" t="s">
        <v>222</v>
      </c>
      <c r="O499" s="1" t="s">
        <v>2407</v>
      </c>
      <c r="P499" s="1" t="s">
        <v>2407</v>
      </c>
      <c r="Q499" s="223">
        <v>1</v>
      </c>
      <c r="R499" s="3">
        <v>4050000</v>
      </c>
      <c r="S499" s="3">
        <v>4050000</v>
      </c>
      <c r="T499" s="3">
        <v>4050000</v>
      </c>
      <c r="U499" s="2">
        <v>44054</v>
      </c>
      <c r="V499" s="1" t="s">
        <v>2484</v>
      </c>
      <c r="W499" s="2">
        <v>44926</v>
      </c>
      <c r="X499" s="1" t="s">
        <v>2407</v>
      </c>
      <c r="Y499" s="1" t="s">
        <v>2407</v>
      </c>
      <c r="Z499" s="1" t="s">
        <v>2511</v>
      </c>
      <c r="AA499" s="1" t="s">
        <v>2489</v>
      </c>
      <c r="AB499" s="1" t="s">
        <v>3163</v>
      </c>
      <c r="AC499" s="1" t="s">
        <v>3164</v>
      </c>
      <c r="AD499" s="1" t="s">
        <v>2492</v>
      </c>
      <c r="AE499" s="2">
        <v>44060</v>
      </c>
      <c r="AF499" s="1" t="s">
        <v>3080</v>
      </c>
    </row>
    <row r="500" spans="1:32" x14ac:dyDescent="0.35">
      <c r="A500" t="str">
        <f>Tableau13[[#This Row],[Document d''achat]]&amp;Tableau13[[#This Row],[Poste]]</f>
        <v>450068625610</v>
      </c>
      <c r="B500" s="1" t="s">
        <v>3058</v>
      </c>
      <c r="C500" s="1" t="s">
        <v>138</v>
      </c>
      <c r="D500" s="1" t="s">
        <v>1826</v>
      </c>
      <c r="E500" s="1" t="s">
        <v>2488</v>
      </c>
      <c r="F500" s="1" t="s">
        <v>51</v>
      </c>
      <c r="G500" s="1" t="s">
        <v>1825</v>
      </c>
      <c r="H500" s="1" t="s">
        <v>3165</v>
      </c>
      <c r="I500" s="1" t="s">
        <v>3161</v>
      </c>
      <c r="J500" s="1" t="s">
        <v>3162</v>
      </c>
      <c r="K500" s="1" t="s">
        <v>2474</v>
      </c>
      <c r="L500" s="1" t="s">
        <v>103</v>
      </c>
      <c r="M500" s="1" t="s">
        <v>1827</v>
      </c>
      <c r="N500" s="1" t="s">
        <v>88</v>
      </c>
      <c r="O500" s="1" t="s">
        <v>2407</v>
      </c>
      <c r="P500" s="1" t="s">
        <v>2407</v>
      </c>
      <c r="Q500" s="223">
        <v>1</v>
      </c>
      <c r="R500" s="3">
        <v>2600000</v>
      </c>
      <c r="S500" s="3">
        <v>2600000</v>
      </c>
      <c r="T500" s="3">
        <v>2600000</v>
      </c>
      <c r="U500" s="2">
        <v>44054</v>
      </c>
      <c r="V500" s="1" t="s">
        <v>2484</v>
      </c>
      <c r="W500" s="2">
        <v>44926</v>
      </c>
      <c r="X500" s="1" t="s">
        <v>2407</v>
      </c>
      <c r="Y500" s="1" t="s">
        <v>2407</v>
      </c>
      <c r="Z500" s="1" t="s">
        <v>2511</v>
      </c>
      <c r="AA500" s="1" t="s">
        <v>2489</v>
      </c>
      <c r="AB500" s="1" t="s">
        <v>3166</v>
      </c>
      <c r="AC500" s="1" t="s">
        <v>3167</v>
      </c>
      <c r="AD500" s="1" t="s">
        <v>2492</v>
      </c>
      <c r="AE500" s="2">
        <v>44060</v>
      </c>
      <c r="AF500" s="1" t="s">
        <v>3080</v>
      </c>
    </row>
    <row r="501" spans="1:32" x14ac:dyDescent="0.35">
      <c r="A501" t="str">
        <f>Tableau13[[#This Row],[Document d''achat]]&amp;Tableau13[[#This Row],[Poste]]</f>
        <v>450068625620</v>
      </c>
      <c r="B501" s="1" t="s">
        <v>3058</v>
      </c>
      <c r="C501" s="1" t="s">
        <v>138</v>
      </c>
      <c r="D501" s="1" t="s">
        <v>1826</v>
      </c>
      <c r="E501" s="1" t="s">
        <v>2488</v>
      </c>
      <c r="F501" s="1" t="s">
        <v>51</v>
      </c>
      <c r="G501" s="1" t="s">
        <v>1825</v>
      </c>
      <c r="H501" s="1" t="s">
        <v>3165</v>
      </c>
      <c r="I501" s="1" t="s">
        <v>3161</v>
      </c>
      <c r="J501" s="1" t="s">
        <v>3162</v>
      </c>
      <c r="K501" s="1" t="s">
        <v>2474</v>
      </c>
      <c r="L501" s="1" t="s">
        <v>103</v>
      </c>
      <c r="M501" s="1" t="s">
        <v>1828</v>
      </c>
      <c r="N501" s="1" t="s">
        <v>217</v>
      </c>
      <c r="O501" s="1" t="s">
        <v>2407</v>
      </c>
      <c r="P501" s="1" t="s">
        <v>2407</v>
      </c>
      <c r="Q501" s="223">
        <v>1</v>
      </c>
      <c r="R501" s="3">
        <v>1950000</v>
      </c>
      <c r="S501" s="3">
        <v>1950000</v>
      </c>
      <c r="T501" s="3">
        <v>1950000</v>
      </c>
      <c r="U501" s="2">
        <v>44054</v>
      </c>
      <c r="V501" s="1" t="s">
        <v>2484</v>
      </c>
      <c r="W501" s="2">
        <v>44926</v>
      </c>
      <c r="X501" s="1" t="s">
        <v>2407</v>
      </c>
      <c r="Y501" s="1" t="s">
        <v>2407</v>
      </c>
      <c r="Z501" s="1" t="s">
        <v>2511</v>
      </c>
      <c r="AA501" s="1" t="s">
        <v>2489</v>
      </c>
      <c r="AB501" s="1" t="s">
        <v>3166</v>
      </c>
      <c r="AC501" s="1" t="s">
        <v>3167</v>
      </c>
      <c r="AD501" s="1" t="s">
        <v>2492</v>
      </c>
      <c r="AE501" s="2">
        <v>44060</v>
      </c>
      <c r="AF501" s="1" t="s">
        <v>3080</v>
      </c>
    </row>
    <row r="502" spans="1:32" x14ac:dyDescent="0.35">
      <c r="A502" t="str">
        <f>Tableau13[[#This Row],[Document d''achat]]&amp;Tableau13[[#This Row],[Poste]]</f>
        <v>450068625630</v>
      </c>
      <c r="B502" s="1" t="s">
        <v>3058</v>
      </c>
      <c r="C502" s="1" t="s">
        <v>138</v>
      </c>
      <c r="D502" s="1" t="s">
        <v>1826</v>
      </c>
      <c r="E502" s="1" t="s">
        <v>2488</v>
      </c>
      <c r="F502" s="1" t="s">
        <v>51</v>
      </c>
      <c r="G502" s="1" t="s">
        <v>1825</v>
      </c>
      <c r="H502" s="1" t="s">
        <v>3165</v>
      </c>
      <c r="I502" s="1" t="s">
        <v>3161</v>
      </c>
      <c r="J502" s="1" t="s">
        <v>3162</v>
      </c>
      <c r="K502" s="1" t="s">
        <v>2474</v>
      </c>
      <c r="L502" s="1" t="s">
        <v>103</v>
      </c>
      <c r="M502" s="1" t="s">
        <v>1829</v>
      </c>
      <c r="N502" s="1" t="s">
        <v>222</v>
      </c>
      <c r="O502" s="1" t="s">
        <v>2407</v>
      </c>
      <c r="P502" s="1" t="s">
        <v>2407</v>
      </c>
      <c r="Q502" s="223">
        <v>1</v>
      </c>
      <c r="R502" s="3">
        <v>1950000</v>
      </c>
      <c r="S502" s="3">
        <v>1950000</v>
      </c>
      <c r="T502" s="3">
        <v>1950000</v>
      </c>
      <c r="U502" s="2">
        <v>44054</v>
      </c>
      <c r="V502" s="1" t="s">
        <v>2484</v>
      </c>
      <c r="W502" s="2">
        <v>44926</v>
      </c>
      <c r="X502" s="1" t="s">
        <v>2407</v>
      </c>
      <c r="Y502" s="1" t="s">
        <v>2407</v>
      </c>
      <c r="Z502" s="1" t="s">
        <v>2511</v>
      </c>
      <c r="AA502" s="1" t="s">
        <v>2489</v>
      </c>
      <c r="AB502" s="1" t="s">
        <v>3166</v>
      </c>
      <c r="AC502" s="1" t="s">
        <v>3167</v>
      </c>
      <c r="AD502" s="1" t="s">
        <v>2492</v>
      </c>
      <c r="AE502" s="2">
        <v>44060</v>
      </c>
      <c r="AF502" s="1" t="s">
        <v>3080</v>
      </c>
    </row>
    <row r="503" spans="1:32" x14ac:dyDescent="0.35">
      <c r="A503" t="str">
        <f>Tableau13[[#This Row],[Document d''achat]]&amp;Tableau13[[#This Row],[Poste]]</f>
        <v>450068634910</v>
      </c>
      <c r="B503" s="1" t="s">
        <v>2468</v>
      </c>
      <c r="C503" s="1" t="s">
        <v>97</v>
      </c>
      <c r="D503" s="1" t="s">
        <v>1837</v>
      </c>
      <c r="E503" s="1" t="s">
        <v>2488</v>
      </c>
      <c r="F503" s="1" t="s">
        <v>51</v>
      </c>
      <c r="G503" s="1" t="s">
        <v>1836</v>
      </c>
      <c r="H503" s="1" t="s">
        <v>3168</v>
      </c>
      <c r="I503" s="1" t="s">
        <v>3169</v>
      </c>
      <c r="J503" s="1" t="s">
        <v>2580</v>
      </c>
      <c r="K503" s="1" t="s">
        <v>2474</v>
      </c>
      <c r="L503" s="1" t="s">
        <v>103</v>
      </c>
      <c r="M503" s="1" t="s">
        <v>1839</v>
      </c>
      <c r="N503" s="1" t="s">
        <v>88</v>
      </c>
      <c r="O503" s="1" t="s">
        <v>2407</v>
      </c>
      <c r="P503" s="1" t="s">
        <v>2407</v>
      </c>
      <c r="Q503" s="223">
        <v>1</v>
      </c>
      <c r="R503" s="3">
        <v>22935</v>
      </c>
      <c r="S503" s="3">
        <v>22935</v>
      </c>
      <c r="T503" s="3">
        <v>22935</v>
      </c>
      <c r="U503" s="2">
        <v>44055</v>
      </c>
      <c r="V503" s="1" t="s">
        <v>2500</v>
      </c>
      <c r="W503" s="2">
        <v>44926</v>
      </c>
      <c r="X503" s="1" t="s">
        <v>2407</v>
      </c>
      <c r="Y503" s="1" t="s">
        <v>2407</v>
      </c>
      <c r="Z503" s="1" t="s">
        <v>2480</v>
      </c>
      <c r="AA503" s="1" t="s">
        <v>2489</v>
      </c>
      <c r="AB503" s="1" t="s">
        <v>2490</v>
      </c>
      <c r="AC503" s="1" t="s">
        <v>2567</v>
      </c>
      <c r="AD503" s="1" t="s">
        <v>2510</v>
      </c>
      <c r="AE503" s="2">
        <v>44159</v>
      </c>
      <c r="AF503" s="1" t="s">
        <v>2504</v>
      </c>
    </row>
    <row r="504" spans="1:32" x14ac:dyDescent="0.35">
      <c r="A504" t="str">
        <f>Tableau13[[#This Row],[Document d''achat]]&amp;Tableau13[[#This Row],[Poste]]</f>
        <v>450068634920</v>
      </c>
      <c r="B504" s="1" t="s">
        <v>2468</v>
      </c>
      <c r="C504" s="1" t="s">
        <v>97</v>
      </c>
      <c r="D504" s="1" t="s">
        <v>1837</v>
      </c>
      <c r="E504" s="1" t="s">
        <v>2488</v>
      </c>
      <c r="F504" s="1" t="s">
        <v>51</v>
      </c>
      <c r="G504" s="1" t="s">
        <v>1836</v>
      </c>
      <c r="H504" s="1" t="s">
        <v>3168</v>
      </c>
      <c r="I504" s="1" t="s">
        <v>3169</v>
      </c>
      <c r="J504" s="1" t="s">
        <v>2580</v>
      </c>
      <c r="K504" s="1" t="s">
        <v>2474</v>
      </c>
      <c r="L504" s="1" t="s">
        <v>103</v>
      </c>
      <c r="M504" s="1" t="s">
        <v>1839</v>
      </c>
      <c r="N504" s="1" t="s">
        <v>217</v>
      </c>
      <c r="O504" s="1" t="s">
        <v>2407</v>
      </c>
      <c r="P504" s="1" t="s">
        <v>2407</v>
      </c>
      <c r="Q504" s="223">
        <v>1</v>
      </c>
      <c r="R504" s="3">
        <v>45870</v>
      </c>
      <c r="S504" s="3">
        <v>45870</v>
      </c>
      <c r="T504" s="3">
        <v>45870</v>
      </c>
      <c r="U504" s="2">
        <v>44055</v>
      </c>
      <c r="V504" s="1" t="s">
        <v>2500</v>
      </c>
      <c r="W504" s="2">
        <v>44926</v>
      </c>
      <c r="X504" s="1" t="s">
        <v>2407</v>
      </c>
      <c r="Y504" s="1" t="s">
        <v>2407</v>
      </c>
      <c r="Z504" s="1" t="s">
        <v>2480</v>
      </c>
      <c r="AA504" s="1" t="s">
        <v>2489</v>
      </c>
      <c r="AB504" s="1" t="s">
        <v>2490</v>
      </c>
      <c r="AC504" s="1" t="s">
        <v>2567</v>
      </c>
      <c r="AD504" s="1" t="s">
        <v>2510</v>
      </c>
      <c r="AE504" s="2">
        <v>44159</v>
      </c>
      <c r="AF504" s="1" t="s">
        <v>2504</v>
      </c>
    </row>
    <row r="505" spans="1:32" x14ac:dyDescent="0.35">
      <c r="A505" t="str">
        <f>Tableau13[[#This Row],[Document d''achat]]&amp;Tableau13[[#This Row],[Poste]]</f>
        <v>450068634930</v>
      </c>
      <c r="B505" s="1" t="s">
        <v>2468</v>
      </c>
      <c r="C505" s="1" t="s">
        <v>97</v>
      </c>
      <c r="D505" s="1" t="s">
        <v>1837</v>
      </c>
      <c r="E505" s="1" t="s">
        <v>2488</v>
      </c>
      <c r="F505" s="1" t="s">
        <v>51</v>
      </c>
      <c r="G505" s="1" t="s">
        <v>1836</v>
      </c>
      <c r="H505" s="1" t="s">
        <v>3168</v>
      </c>
      <c r="I505" s="1" t="s">
        <v>3169</v>
      </c>
      <c r="J505" s="1" t="s">
        <v>2580</v>
      </c>
      <c r="K505" s="1" t="s">
        <v>2474</v>
      </c>
      <c r="L505" s="1" t="s">
        <v>103</v>
      </c>
      <c r="M505" s="1" t="s">
        <v>1839</v>
      </c>
      <c r="N505" s="1" t="s">
        <v>222</v>
      </c>
      <c r="O505" s="1" t="s">
        <v>2407</v>
      </c>
      <c r="P505" s="1" t="s">
        <v>2407</v>
      </c>
      <c r="Q505" s="223">
        <v>1</v>
      </c>
      <c r="R505" s="3">
        <v>90640</v>
      </c>
      <c r="S505" s="3">
        <v>90640</v>
      </c>
      <c r="T505" s="3">
        <v>90640</v>
      </c>
      <c r="U505" s="2">
        <v>44055</v>
      </c>
      <c r="V505" s="1" t="s">
        <v>2500</v>
      </c>
      <c r="W505" s="2">
        <v>44926</v>
      </c>
      <c r="X505" s="1" t="s">
        <v>2407</v>
      </c>
      <c r="Y505" s="1" t="s">
        <v>2407</v>
      </c>
      <c r="Z505" s="1" t="s">
        <v>2480</v>
      </c>
      <c r="AA505" s="1" t="s">
        <v>2489</v>
      </c>
      <c r="AB505" s="1" t="s">
        <v>2490</v>
      </c>
      <c r="AC505" s="1" t="s">
        <v>2567</v>
      </c>
      <c r="AD505" s="1" t="s">
        <v>2510</v>
      </c>
      <c r="AE505" s="2">
        <v>44159</v>
      </c>
      <c r="AF505" s="1" t="s">
        <v>2504</v>
      </c>
    </row>
    <row r="506" spans="1:32" x14ac:dyDescent="0.35">
      <c r="A506" t="str">
        <f>Tableau13[[#This Row],[Document d''achat]]&amp;Tableau13[[#This Row],[Poste]]</f>
        <v>450068634940</v>
      </c>
      <c r="B506" s="1" t="s">
        <v>2468</v>
      </c>
      <c r="C506" s="1" t="s">
        <v>97</v>
      </c>
      <c r="D506" s="1" t="s">
        <v>1837</v>
      </c>
      <c r="E506" s="1" t="s">
        <v>2488</v>
      </c>
      <c r="F506" s="1" t="s">
        <v>51</v>
      </c>
      <c r="G506" s="1" t="s">
        <v>1836</v>
      </c>
      <c r="H506" s="1" t="s">
        <v>3168</v>
      </c>
      <c r="I506" s="1" t="s">
        <v>3169</v>
      </c>
      <c r="J506" s="1" t="s">
        <v>2580</v>
      </c>
      <c r="K506" s="1" t="s">
        <v>2474</v>
      </c>
      <c r="L506" s="1" t="s">
        <v>103</v>
      </c>
      <c r="M506" s="1" t="s">
        <v>1839</v>
      </c>
      <c r="N506" s="1" t="s">
        <v>421</v>
      </c>
      <c r="O506" s="1" t="s">
        <v>2407</v>
      </c>
      <c r="P506" s="1" t="s">
        <v>2407</v>
      </c>
      <c r="Q506" s="223">
        <v>1</v>
      </c>
      <c r="R506" s="3">
        <v>99066</v>
      </c>
      <c r="S506" s="3">
        <v>99066</v>
      </c>
      <c r="T506" s="3">
        <v>99066</v>
      </c>
      <c r="U506" s="2">
        <v>44055</v>
      </c>
      <c r="V506" s="1" t="s">
        <v>2500</v>
      </c>
      <c r="W506" s="2">
        <v>44926</v>
      </c>
      <c r="X506" s="1" t="s">
        <v>2407</v>
      </c>
      <c r="Y506" s="1" t="s">
        <v>2407</v>
      </c>
      <c r="Z506" s="1" t="s">
        <v>2480</v>
      </c>
      <c r="AA506" s="1" t="s">
        <v>2489</v>
      </c>
      <c r="AB506" s="1" t="s">
        <v>2490</v>
      </c>
      <c r="AC506" s="1" t="s">
        <v>2567</v>
      </c>
      <c r="AD506" s="1" t="s">
        <v>2510</v>
      </c>
      <c r="AE506" s="2">
        <v>44159</v>
      </c>
      <c r="AF506" s="1" t="s">
        <v>2504</v>
      </c>
    </row>
    <row r="507" spans="1:32" x14ac:dyDescent="0.35">
      <c r="A507" t="str">
        <f>Tableau13[[#This Row],[Document d''achat]]&amp;Tableau13[[#This Row],[Poste]]</f>
        <v>450068634950</v>
      </c>
      <c r="B507" s="1" t="s">
        <v>2468</v>
      </c>
      <c r="C507" s="1" t="s">
        <v>97</v>
      </c>
      <c r="D507" s="1" t="s">
        <v>1837</v>
      </c>
      <c r="E507" s="1" t="s">
        <v>2488</v>
      </c>
      <c r="F507" s="1" t="s">
        <v>51</v>
      </c>
      <c r="G507" s="1" t="s">
        <v>1836</v>
      </c>
      <c r="H507" s="1" t="s">
        <v>3168</v>
      </c>
      <c r="I507" s="1" t="s">
        <v>3169</v>
      </c>
      <c r="J507" s="1" t="s">
        <v>2580</v>
      </c>
      <c r="K507" s="1" t="s">
        <v>2474</v>
      </c>
      <c r="L507" s="1" t="s">
        <v>103</v>
      </c>
      <c r="M507" s="1" t="s">
        <v>1839</v>
      </c>
      <c r="N507" s="1" t="s">
        <v>423</v>
      </c>
      <c r="O507" s="1" t="s">
        <v>2407</v>
      </c>
      <c r="P507" s="1" t="s">
        <v>2407</v>
      </c>
      <c r="Q507" s="223">
        <v>1</v>
      </c>
      <c r="R507" s="3">
        <v>373960</v>
      </c>
      <c r="S507" s="3">
        <v>373960</v>
      </c>
      <c r="T507" s="3">
        <v>373960</v>
      </c>
      <c r="U507" s="2">
        <v>44055</v>
      </c>
      <c r="V507" s="1" t="s">
        <v>2500</v>
      </c>
      <c r="W507" s="2">
        <v>44926</v>
      </c>
      <c r="X507" s="1" t="s">
        <v>2407</v>
      </c>
      <c r="Y507" s="1" t="s">
        <v>2407</v>
      </c>
      <c r="Z507" s="1" t="s">
        <v>2480</v>
      </c>
      <c r="AA507" s="1" t="s">
        <v>2489</v>
      </c>
      <c r="AB507" s="1" t="s">
        <v>2490</v>
      </c>
      <c r="AC507" s="1" t="s">
        <v>2567</v>
      </c>
      <c r="AD507" s="1" t="s">
        <v>2510</v>
      </c>
      <c r="AE507" s="2">
        <v>44159</v>
      </c>
      <c r="AF507" s="1" t="s">
        <v>2504</v>
      </c>
    </row>
    <row r="508" spans="1:32" x14ac:dyDescent="0.35">
      <c r="A508" t="str">
        <f>Tableau13[[#This Row],[Document d''achat]]&amp;Tableau13[[#This Row],[Poste]]</f>
        <v>450068635410</v>
      </c>
      <c r="B508" s="1" t="s">
        <v>2468</v>
      </c>
      <c r="C508" s="1" t="s">
        <v>97</v>
      </c>
      <c r="D508" s="1" t="s">
        <v>2319</v>
      </c>
      <c r="E508" s="1" t="s">
        <v>2488</v>
      </c>
      <c r="F508" s="1" t="s">
        <v>51</v>
      </c>
      <c r="G508" s="1" t="s">
        <v>2318</v>
      </c>
      <c r="H508" s="1" t="s">
        <v>3170</v>
      </c>
      <c r="I508" s="1" t="s">
        <v>3171</v>
      </c>
      <c r="J508" s="1" t="s">
        <v>2580</v>
      </c>
      <c r="K508" s="1" t="s">
        <v>2619</v>
      </c>
      <c r="L508" s="1" t="s">
        <v>103</v>
      </c>
      <c r="M508" s="1" t="s">
        <v>1838</v>
      </c>
      <c r="N508" s="1" t="s">
        <v>88</v>
      </c>
      <c r="O508" s="1" t="s">
        <v>2407</v>
      </c>
      <c r="P508" s="1" t="s">
        <v>2407</v>
      </c>
      <c r="Q508" s="223">
        <v>1</v>
      </c>
      <c r="R508" s="3">
        <v>20091</v>
      </c>
      <c r="S508" s="3">
        <v>20091</v>
      </c>
      <c r="T508" s="3">
        <v>20091</v>
      </c>
      <c r="U508" s="2">
        <v>44055</v>
      </c>
      <c r="V508" s="1" t="s">
        <v>2500</v>
      </c>
      <c r="W508" s="2">
        <v>44926</v>
      </c>
      <c r="X508" s="1" t="s">
        <v>2407</v>
      </c>
      <c r="Y508" s="1" t="s">
        <v>2407</v>
      </c>
      <c r="Z508" s="1" t="s">
        <v>2480</v>
      </c>
      <c r="AA508" s="1" t="s">
        <v>2489</v>
      </c>
      <c r="AB508" s="1" t="s">
        <v>2490</v>
      </c>
      <c r="AC508" s="1" t="s">
        <v>2567</v>
      </c>
      <c r="AD508" s="1" t="s">
        <v>2510</v>
      </c>
      <c r="AE508" s="2"/>
      <c r="AF508" s="1" t="s">
        <v>2407</v>
      </c>
    </row>
    <row r="509" spans="1:32" x14ac:dyDescent="0.35">
      <c r="A509" t="str">
        <f>Tableau13[[#This Row],[Document d''achat]]&amp;Tableau13[[#This Row],[Poste]]</f>
        <v>450068635420</v>
      </c>
      <c r="B509" s="1" t="s">
        <v>2468</v>
      </c>
      <c r="C509" s="1" t="s">
        <v>97</v>
      </c>
      <c r="D509" s="1" t="s">
        <v>2319</v>
      </c>
      <c r="E509" s="1" t="s">
        <v>2488</v>
      </c>
      <c r="F509" s="1" t="s">
        <v>51</v>
      </c>
      <c r="G509" s="1" t="s">
        <v>2318</v>
      </c>
      <c r="H509" s="1" t="s">
        <v>3170</v>
      </c>
      <c r="I509" s="1" t="s">
        <v>3171</v>
      </c>
      <c r="J509" s="1" t="s">
        <v>2580</v>
      </c>
      <c r="K509" s="1" t="s">
        <v>2619</v>
      </c>
      <c r="L509" s="1" t="s">
        <v>103</v>
      </c>
      <c r="M509" s="1" t="s">
        <v>2320</v>
      </c>
      <c r="N509" s="1" t="s">
        <v>217</v>
      </c>
      <c r="O509" s="1" t="s">
        <v>2407</v>
      </c>
      <c r="P509" s="1" t="s">
        <v>2407</v>
      </c>
      <c r="Q509" s="223">
        <v>1</v>
      </c>
      <c r="R509" s="3">
        <v>10800</v>
      </c>
      <c r="S509" s="3">
        <v>10800</v>
      </c>
      <c r="T509" s="3">
        <v>10800</v>
      </c>
      <c r="U509" s="2">
        <v>44055</v>
      </c>
      <c r="V509" s="1" t="s">
        <v>2500</v>
      </c>
      <c r="W509" s="2">
        <v>44926</v>
      </c>
      <c r="X509" s="1" t="s">
        <v>2407</v>
      </c>
      <c r="Y509" s="1" t="s">
        <v>2407</v>
      </c>
      <c r="Z509" s="1" t="s">
        <v>2480</v>
      </c>
      <c r="AA509" s="1" t="s">
        <v>2489</v>
      </c>
      <c r="AB509" s="1" t="s">
        <v>2490</v>
      </c>
      <c r="AC509" s="1" t="s">
        <v>2567</v>
      </c>
      <c r="AD509" s="1" t="s">
        <v>2510</v>
      </c>
      <c r="AE509" s="2"/>
      <c r="AF509" s="1" t="s">
        <v>2407</v>
      </c>
    </row>
    <row r="510" spans="1:32" x14ac:dyDescent="0.35">
      <c r="A510" t="str">
        <f>Tableau13[[#This Row],[Document d''achat]]&amp;Tableau13[[#This Row],[Poste]]</f>
        <v>450068635430</v>
      </c>
      <c r="B510" s="1" t="s">
        <v>2468</v>
      </c>
      <c r="C510" s="1" t="s">
        <v>97</v>
      </c>
      <c r="D510" s="1" t="s">
        <v>2319</v>
      </c>
      <c r="E510" s="1" t="s">
        <v>2476</v>
      </c>
      <c r="F510" s="1" t="s">
        <v>2470</v>
      </c>
      <c r="G510" s="1" t="s">
        <v>2318</v>
      </c>
      <c r="H510" s="1" t="s">
        <v>3170</v>
      </c>
      <c r="I510" s="1" t="s">
        <v>3171</v>
      </c>
      <c r="J510" s="1" t="s">
        <v>2580</v>
      </c>
      <c r="K510" s="1" t="s">
        <v>2619</v>
      </c>
      <c r="L510" s="1" t="s">
        <v>103</v>
      </c>
      <c r="M510" s="1" t="s">
        <v>2321</v>
      </c>
      <c r="N510" s="1" t="s">
        <v>222</v>
      </c>
      <c r="O510" s="1" t="s">
        <v>2407</v>
      </c>
      <c r="P510" s="1" t="s">
        <v>2407</v>
      </c>
      <c r="Q510" s="223">
        <v>502272</v>
      </c>
      <c r="R510" s="3">
        <v>0.04</v>
      </c>
      <c r="S510" s="3">
        <v>20090.88</v>
      </c>
      <c r="T510" s="3">
        <v>20090.88</v>
      </c>
      <c r="U510" s="2">
        <v>44055</v>
      </c>
      <c r="V510" s="1" t="s">
        <v>2500</v>
      </c>
      <c r="W510" s="2">
        <v>44926</v>
      </c>
      <c r="X510" s="1" t="s">
        <v>2478</v>
      </c>
      <c r="Y510" s="1" t="s">
        <v>2407</v>
      </c>
      <c r="Z510" s="1" t="s">
        <v>2480</v>
      </c>
      <c r="AA510" s="1" t="s">
        <v>2489</v>
      </c>
      <c r="AB510" s="1" t="s">
        <v>2490</v>
      </c>
      <c r="AC510" s="1" t="s">
        <v>2567</v>
      </c>
      <c r="AD510" s="1" t="s">
        <v>2510</v>
      </c>
      <c r="AE510" s="2"/>
      <c r="AF510" s="1" t="s">
        <v>2407</v>
      </c>
    </row>
    <row r="511" spans="1:32" x14ac:dyDescent="0.35">
      <c r="A511" t="str">
        <f>Tableau13[[#This Row],[Document d''achat]]&amp;Tableau13[[#This Row],[Poste]]</f>
        <v>450068635440</v>
      </c>
      <c r="B511" s="1" t="s">
        <v>2468</v>
      </c>
      <c r="C511" s="1" t="s">
        <v>97</v>
      </c>
      <c r="D511" s="1" t="s">
        <v>2319</v>
      </c>
      <c r="E511" s="1" t="s">
        <v>2476</v>
      </c>
      <c r="F511" s="1" t="s">
        <v>2470</v>
      </c>
      <c r="G511" s="1" t="s">
        <v>2318</v>
      </c>
      <c r="H511" s="1" t="s">
        <v>3170</v>
      </c>
      <c r="I511" s="1" t="s">
        <v>3171</v>
      </c>
      <c r="J511" s="1" t="s">
        <v>2580</v>
      </c>
      <c r="K511" s="1" t="s">
        <v>2619</v>
      </c>
      <c r="L511" s="1" t="s">
        <v>103</v>
      </c>
      <c r="M511" s="1" t="s">
        <v>2322</v>
      </c>
      <c r="N511" s="1" t="s">
        <v>421</v>
      </c>
      <c r="O511" s="1" t="s">
        <v>2407</v>
      </c>
      <c r="P511" s="1" t="s">
        <v>2407</v>
      </c>
      <c r="Q511" s="223">
        <v>1</v>
      </c>
      <c r="R511" s="3">
        <v>10800</v>
      </c>
      <c r="S511" s="3">
        <v>10800</v>
      </c>
      <c r="T511" s="3">
        <v>10800</v>
      </c>
      <c r="U511" s="2">
        <v>44055</v>
      </c>
      <c r="V511" s="1" t="s">
        <v>2500</v>
      </c>
      <c r="W511" s="2">
        <v>44926</v>
      </c>
      <c r="X511" s="1" t="s">
        <v>2478</v>
      </c>
      <c r="Y511" s="1" t="s">
        <v>2407</v>
      </c>
      <c r="Z511" s="1" t="s">
        <v>2480</v>
      </c>
      <c r="AA511" s="1" t="s">
        <v>2489</v>
      </c>
      <c r="AB511" s="1" t="s">
        <v>2490</v>
      </c>
      <c r="AC511" s="1" t="s">
        <v>2567</v>
      </c>
      <c r="AD511" s="1" t="s">
        <v>2510</v>
      </c>
      <c r="AE511" s="2"/>
      <c r="AF511" s="1" t="s">
        <v>2407</v>
      </c>
    </row>
    <row r="512" spans="1:32" x14ac:dyDescent="0.35">
      <c r="A512" t="str">
        <f>Tableau13[[#This Row],[Document d''achat]]&amp;Tableau13[[#This Row],[Poste]]</f>
        <v>450068635450</v>
      </c>
      <c r="B512" s="1" t="s">
        <v>2468</v>
      </c>
      <c r="C512" s="1" t="s">
        <v>97</v>
      </c>
      <c r="D512" s="1" t="s">
        <v>2319</v>
      </c>
      <c r="E512" s="1" t="s">
        <v>2476</v>
      </c>
      <c r="F512" s="1" t="s">
        <v>2470</v>
      </c>
      <c r="G512" s="1" t="s">
        <v>2318</v>
      </c>
      <c r="H512" s="1" t="s">
        <v>3170</v>
      </c>
      <c r="I512" s="1" t="s">
        <v>3171</v>
      </c>
      <c r="J512" s="1" t="s">
        <v>2580</v>
      </c>
      <c r="K512" s="1" t="s">
        <v>2619</v>
      </c>
      <c r="L512" s="1" t="s">
        <v>103</v>
      </c>
      <c r="M512" s="1" t="s">
        <v>2321</v>
      </c>
      <c r="N512" s="1" t="s">
        <v>423</v>
      </c>
      <c r="O512" s="1" t="s">
        <v>2407</v>
      </c>
      <c r="P512" s="1" t="s">
        <v>2407</v>
      </c>
      <c r="Q512" s="223">
        <v>502272</v>
      </c>
      <c r="R512" s="3">
        <v>0.04</v>
      </c>
      <c r="S512" s="3">
        <v>20090.88</v>
      </c>
      <c r="T512" s="3">
        <v>20090.88</v>
      </c>
      <c r="U512" s="2">
        <v>44055</v>
      </c>
      <c r="V512" s="1" t="s">
        <v>2500</v>
      </c>
      <c r="W512" s="2">
        <v>44926</v>
      </c>
      <c r="X512" s="1" t="s">
        <v>2478</v>
      </c>
      <c r="Y512" s="1" t="s">
        <v>2407</v>
      </c>
      <c r="Z512" s="1" t="s">
        <v>2480</v>
      </c>
      <c r="AA512" s="1" t="s">
        <v>2489</v>
      </c>
      <c r="AB512" s="1" t="s">
        <v>2490</v>
      </c>
      <c r="AC512" s="1" t="s">
        <v>2567</v>
      </c>
      <c r="AD512" s="1" t="s">
        <v>2510</v>
      </c>
      <c r="AE512" s="2"/>
      <c r="AF512" s="1" t="s">
        <v>2407</v>
      </c>
    </row>
    <row r="513" spans="1:32" x14ac:dyDescent="0.35">
      <c r="A513" t="str">
        <f>Tableau13[[#This Row],[Document d''achat]]&amp;Tableau13[[#This Row],[Poste]]</f>
        <v>450068635460</v>
      </c>
      <c r="B513" s="1" t="s">
        <v>2468</v>
      </c>
      <c r="C513" s="1" t="s">
        <v>97</v>
      </c>
      <c r="D513" s="1" t="s">
        <v>2319</v>
      </c>
      <c r="E513" s="1" t="s">
        <v>2476</v>
      </c>
      <c r="F513" s="1" t="s">
        <v>2470</v>
      </c>
      <c r="G513" s="1" t="s">
        <v>2318</v>
      </c>
      <c r="H513" s="1" t="s">
        <v>3170</v>
      </c>
      <c r="I513" s="1" t="s">
        <v>3171</v>
      </c>
      <c r="J513" s="1" t="s">
        <v>2580</v>
      </c>
      <c r="K513" s="1" t="s">
        <v>2619</v>
      </c>
      <c r="L513" s="1" t="s">
        <v>103</v>
      </c>
      <c r="M513" s="1" t="s">
        <v>2322</v>
      </c>
      <c r="N513" s="1" t="s">
        <v>511</v>
      </c>
      <c r="O513" s="1" t="s">
        <v>2407</v>
      </c>
      <c r="P513" s="1" t="s">
        <v>2407</v>
      </c>
      <c r="Q513" s="223">
        <v>1</v>
      </c>
      <c r="R513" s="3">
        <v>1</v>
      </c>
      <c r="S513" s="3">
        <v>1</v>
      </c>
      <c r="T513" s="3">
        <v>1</v>
      </c>
      <c r="U513" s="2">
        <v>44055</v>
      </c>
      <c r="V513" s="1" t="s">
        <v>2500</v>
      </c>
      <c r="W513" s="2">
        <v>44926</v>
      </c>
      <c r="X513" s="1" t="s">
        <v>2478</v>
      </c>
      <c r="Y513" s="1" t="s">
        <v>2407</v>
      </c>
      <c r="Z513" s="1" t="s">
        <v>2480</v>
      </c>
      <c r="AA513" s="1" t="s">
        <v>2489</v>
      </c>
      <c r="AB513" s="1" t="s">
        <v>2490</v>
      </c>
      <c r="AC513" s="1" t="s">
        <v>2567</v>
      </c>
      <c r="AD513" s="1" t="s">
        <v>2510</v>
      </c>
      <c r="AE513" s="2"/>
      <c r="AF513" s="1" t="s">
        <v>2407</v>
      </c>
    </row>
    <row r="514" spans="1:32" x14ac:dyDescent="0.35">
      <c r="A514" t="str">
        <f>Tableau13[[#This Row],[Document d''achat]]&amp;Tableau13[[#This Row],[Poste]]</f>
        <v>450068635470</v>
      </c>
      <c r="B514" s="1" t="s">
        <v>2468</v>
      </c>
      <c r="C514" s="1" t="s">
        <v>97</v>
      </c>
      <c r="D514" s="1" t="s">
        <v>2319</v>
      </c>
      <c r="E514" s="1" t="s">
        <v>2476</v>
      </c>
      <c r="F514" s="1" t="s">
        <v>2470</v>
      </c>
      <c r="G514" s="1" t="s">
        <v>2318</v>
      </c>
      <c r="H514" s="1" t="s">
        <v>3170</v>
      </c>
      <c r="I514" s="1" t="s">
        <v>3171</v>
      </c>
      <c r="J514" s="1" t="s">
        <v>2580</v>
      </c>
      <c r="K514" s="1" t="s">
        <v>2619</v>
      </c>
      <c r="L514" s="1" t="s">
        <v>103</v>
      </c>
      <c r="M514" s="1" t="s">
        <v>2321</v>
      </c>
      <c r="N514" s="1" t="s">
        <v>513</v>
      </c>
      <c r="O514" s="1" t="s">
        <v>2407</v>
      </c>
      <c r="P514" s="1" t="s">
        <v>2407</v>
      </c>
      <c r="Q514" s="223">
        <v>502272</v>
      </c>
      <c r="R514" s="3">
        <v>0.04</v>
      </c>
      <c r="S514" s="3">
        <v>20090.88</v>
      </c>
      <c r="T514" s="3">
        <v>20090.88</v>
      </c>
      <c r="U514" s="2">
        <v>44055</v>
      </c>
      <c r="V514" s="1" t="s">
        <v>2500</v>
      </c>
      <c r="W514" s="2">
        <v>44926</v>
      </c>
      <c r="X514" s="1" t="s">
        <v>2478</v>
      </c>
      <c r="Y514" s="1" t="s">
        <v>2407</v>
      </c>
      <c r="Z514" s="1" t="s">
        <v>2480</v>
      </c>
      <c r="AA514" s="1" t="s">
        <v>2489</v>
      </c>
      <c r="AB514" s="1" t="s">
        <v>2490</v>
      </c>
      <c r="AC514" s="1" t="s">
        <v>2567</v>
      </c>
      <c r="AD514" s="1" t="s">
        <v>2510</v>
      </c>
      <c r="AE514" s="2"/>
      <c r="AF514" s="1" t="s">
        <v>2407</v>
      </c>
    </row>
    <row r="515" spans="1:32" x14ac:dyDescent="0.35">
      <c r="A515" t="str">
        <f>Tableau13[[#This Row],[Document d''achat]]&amp;Tableau13[[#This Row],[Poste]]</f>
        <v>450068635480</v>
      </c>
      <c r="B515" s="1" t="s">
        <v>2468</v>
      </c>
      <c r="C515" s="1" t="s">
        <v>97</v>
      </c>
      <c r="D515" s="1" t="s">
        <v>2319</v>
      </c>
      <c r="E515" s="1" t="s">
        <v>2476</v>
      </c>
      <c r="F515" s="1" t="s">
        <v>2470</v>
      </c>
      <c r="G515" s="1" t="s">
        <v>2318</v>
      </c>
      <c r="H515" s="1" t="s">
        <v>3170</v>
      </c>
      <c r="I515" s="1" t="s">
        <v>3171</v>
      </c>
      <c r="J515" s="1" t="s">
        <v>2580</v>
      </c>
      <c r="K515" s="1" t="s">
        <v>2619</v>
      </c>
      <c r="L515" s="1" t="s">
        <v>103</v>
      </c>
      <c r="M515" s="1" t="s">
        <v>2322</v>
      </c>
      <c r="N515" s="1" t="s">
        <v>515</v>
      </c>
      <c r="O515" s="1" t="s">
        <v>2407</v>
      </c>
      <c r="P515" s="1" t="s">
        <v>2407</v>
      </c>
      <c r="Q515" s="223">
        <v>1</v>
      </c>
      <c r="R515" s="3">
        <v>15000</v>
      </c>
      <c r="S515" s="3">
        <v>15000</v>
      </c>
      <c r="T515" s="3">
        <v>15000</v>
      </c>
      <c r="U515" s="2">
        <v>44055</v>
      </c>
      <c r="V515" s="1" t="s">
        <v>2500</v>
      </c>
      <c r="W515" s="2">
        <v>44926</v>
      </c>
      <c r="X515" s="1" t="s">
        <v>2478</v>
      </c>
      <c r="Y515" s="1" t="s">
        <v>2407</v>
      </c>
      <c r="Z515" s="1" t="s">
        <v>2480</v>
      </c>
      <c r="AA515" s="1" t="s">
        <v>2489</v>
      </c>
      <c r="AB515" s="1" t="s">
        <v>2490</v>
      </c>
      <c r="AC515" s="1" t="s">
        <v>2567</v>
      </c>
      <c r="AD515" s="1" t="s">
        <v>2510</v>
      </c>
      <c r="AE515" s="2"/>
      <c r="AF515" s="1" t="s">
        <v>2407</v>
      </c>
    </row>
    <row r="516" spans="1:32" x14ac:dyDescent="0.35">
      <c r="A516" t="str">
        <f>Tableau13[[#This Row],[Document d''achat]]&amp;Tableau13[[#This Row],[Poste]]</f>
        <v>450068635490</v>
      </c>
      <c r="B516" s="1" t="s">
        <v>2468</v>
      </c>
      <c r="C516" s="1" t="s">
        <v>97</v>
      </c>
      <c r="D516" s="1" t="s">
        <v>2319</v>
      </c>
      <c r="E516" s="1" t="s">
        <v>2476</v>
      </c>
      <c r="F516" s="1" t="s">
        <v>2470</v>
      </c>
      <c r="G516" s="1" t="s">
        <v>2318</v>
      </c>
      <c r="H516" s="1" t="s">
        <v>3170</v>
      </c>
      <c r="I516" s="1" t="s">
        <v>3171</v>
      </c>
      <c r="J516" s="1" t="s">
        <v>2580</v>
      </c>
      <c r="K516" s="1" t="s">
        <v>2619</v>
      </c>
      <c r="L516" s="1" t="s">
        <v>103</v>
      </c>
      <c r="M516" s="1" t="s">
        <v>2321</v>
      </c>
      <c r="N516" s="1" t="s">
        <v>516</v>
      </c>
      <c r="O516" s="1" t="s">
        <v>2407</v>
      </c>
      <c r="P516" s="1" t="s">
        <v>2407</v>
      </c>
      <c r="Q516" s="223">
        <v>502272</v>
      </c>
      <c r="R516" s="3">
        <v>0.04</v>
      </c>
      <c r="S516" s="3">
        <v>20090.88</v>
      </c>
      <c r="T516" s="3">
        <v>20090.88</v>
      </c>
      <c r="U516" s="2">
        <v>44055</v>
      </c>
      <c r="V516" s="1" t="s">
        <v>2500</v>
      </c>
      <c r="W516" s="2">
        <v>44926</v>
      </c>
      <c r="X516" s="1" t="s">
        <v>2478</v>
      </c>
      <c r="Y516" s="1" t="s">
        <v>2407</v>
      </c>
      <c r="Z516" s="1" t="s">
        <v>2480</v>
      </c>
      <c r="AA516" s="1" t="s">
        <v>2489</v>
      </c>
      <c r="AB516" s="1" t="s">
        <v>2490</v>
      </c>
      <c r="AC516" s="1" t="s">
        <v>2567</v>
      </c>
      <c r="AD516" s="1" t="s">
        <v>2510</v>
      </c>
      <c r="AE516" s="2"/>
      <c r="AF516" s="1" t="s">
        <v>2407</v>
      </c>
    </row>
    <row r="517" spans="1:32" x14ac:dyDescent="0.35">
      <c r="A517" t="str">
        <f>Tableau13[[#This Row],[Document d''achat]]&amp;Tableau13[[#This Row],[Poste]]</f>
        <v>4500686354100</v>
      </c>
      <c r="B517" s="1" t="s">
        <v>2468</v>
      </c>
      <c r="C517" s="1" t="s">
        <v>97</v>
      </c>
      <c r="D517" s="1" t="s">
        <v>2319</v>
      </c>
      <c r="E517" s="1" t="s">
        <v>2476</v>
      </c>
      <c r="F517" s="1" t="s">
        <v>2470</v>
      </c>
      <c r="G517" s="1" t="s">
        <v>2318</v>
      </c>
      <c r="H517" s="1" t="s">
        <v>3170</v>
      </c>
      <c r="I517" s="1" t="s">
        <v>3171</v>
      </c>
      <c r="J517" s="1" t="s">
        <v>2580</v>
      </c>
      <c r="K517" s="1" t="s">
        <v>2619</v>
      </c>
      <c r="L517" s="1" t="s">
        <v>103</v>
      </c>
      <c r="M517" s="1" t="s">
        <v>2322</v>
      </c>
      <c r="N517" s="1" t="s">
        <v>2324</v>
      </c>
      <c r="O517" s="1" t="s">
        <v>2407</v>
      </c>
      <c r="P517" s="1" t="s">
        <v>2407</v>
      </c>
      <c r="Q517" s="223">
        <v>1</v>
      </c>
      <c r="R517" s="3">
        <v>15000</v>
      </c>
      <c r="S517" s="3">
        <v>15000</v>
      </c>
      <c r="T517" s="3">
        <v>15000</v>
      </c>
      <c r="U517" s="2">
        <v>44055</v>
      </c>
      <c r="V517" s="1" t="s">
        <v>2500</v>
      </c>
      <c r="W517" s="2">
        <v>44926</v>
      </c>
      <c r="X517" s="1" t="s">
        <v>2478</v>
      </c>
      <c r="Y517" s="1" t="s">
        <v>2407</v>
      </c>
      <c r="Z517" s="1" t="s">
        <v>2480</v>
      </c>
      <c r="AA517" s="1" t="s">
        <v>2489</v>
      </c>
      <c r="AB517" s="1" t="s">
        <v>2490</v>
      </c>
      <c r="AC517" s="1" t="s">
        <v>2567</v>
      </c>
      <c r="AD517" s="1" t="s">
        <v>2510</v>
      </c>
      <c r="AE517" s="2"/>
      <c r="AF517" s="1" t="s">
        <v>2407</v>
      </c>
    </row>
    <row r="518" spans="1:32" x14ac:dyDescent="0.35">
      <c r="A518" t="str">
        <f>Tableau13[[#This Row],[Document d''achat]]&amp;Tableau13[[#This Row],[Poste]]</f>
        <v>4500686354110</v>
      </c>
      <c r="B518" s="1" t="s">
        <v>2468</v>
      </c>
      <c r="C518" s="1" t="s">
        <v>97</v>
      </c>
      <c r="D518" s="1" t="s">
        <v>2319</v>
      </c>
      <c r="E518" s="1" t="s">
        <v>2488</v>
      </c>
      <c r="F518" s="1" t="s">
        <v>51</v>
      </c>
      <c r="G518" s="1" t="s">
        <v>2318</v>
      </c>
      <c r="H518" s="1" t="s">
        <v>3170</v>
      </c>
      <c r="I518" s="1" t="s">
        <v>3171</v>
      </c>
      <c r="J518" s="1" t="s">
        <v>2580</v>
      </c>
      <c r="K518" s="1" t="s">
        <v>2619</v>
      </c>
      <c r="L518" s="1" t="s">
        <v>103</v>
      </c>
      <c r="M518" s="1" t="s">
        <v>3172</v>
      </c>
      <c r="N518" s="1" t="s">
        <v>2325</v>
      </c>
      <c r="O518" s="1" t="s">
        <v>2407</v>
      </c>
      <c r="P518" s="1" t="s">
        <v>2407</v>
      </c>
      <c r="Q518" s="223">
        <v>1</v>
      </c>
      <c r="R518" s="3">
        <v>35944.480000000003</v>
      </c>
      <c r="S518" s="3">
        <v>35944.480000000003</v>
      </c>
      <c r="T518" s="3">
        <v>35944.480000000003</v>
      </c>
      <c r="U518" s="2">
        <v>44055</v>
      </c>
      <c r="V518" s="1" t="s">
        <v>2500</v>
      </c>
      <c r="W518" s="2">
        <v>44926</v>
      </c>
      <c r="X518" s="1" t="s">
        <v>2407</v>
      </c>
      <c r="Y518" s="1" t="s">
        <v>2407</v>
      </c>
      <c r="Z518" s="1" t="s">
        <v>2480</v>
      </c>
      <c r="AA518" s="1" t="s">
        <v>2489</v>
      </c>
      <c r="AB518" s="1" t="s">
        <v>2490</v>
      </c>
      <c r="AC518" s="1" t="s">
        <v>2567</v>
      </c>
      <c r="AD518" s="1" t="s">
        <v>2510</v>
      </c>
      <c r="AE518" s="2"/>
      <c r="AF518" s="1" t="s">
        <v>2407</v>
      </c>
    </row>
    <row r="519" spans="1:32" x14ac:dyDescent="0.35">
      <c r="A519" t="str">
        <f>Tableau13[[#This Row],[Document d''achat]]&amp;Tableau13[[#This Row],[Poste]]</f>
        <v>450068636110</v>
      </c>
      <c r="B519" s="1" t="s">
        <v>2522</v>
      </c>
      <c r="C519" s="1" t="s">
        <v>97</v>
      </c>
      <c r="D519" s="1" t="s">
        <v>2397</v>
      </c>
      <c r="E519" s="1" t="s">
        <v>2488</v>
      </c>
      <c r="F519" s="1" t="s">
        <v>2470</v>
      </c>
      <c r="G519" s="1" t="s">
        <v>1707</v>
      </c>
      <c r="H519" s="1" t="s">
        <v>3108</v>
      </c>
      <c r="I519" s="1" t="s">
        <v>3173</v>
      </c>
      <c r="J519" s="1" t="s">
        <v>2524</v>
      </c>
      <c r="K519" s="1" t="s">
        <v>2474</v>
      </c>
      <c r="L519" s="1" t="s">
        <v>51</v>
      </c>
      <c r="M519" s="1" t="s">
        <v>1174</v>
      </c>
      <c r="N519" s="1" t="s">
        <v>88</v>
      </c>
      <c r="O519" s="1" t="s">
        <v>2407</v>
      </c>
      <c r="P519" s="1" t="s">
        <v>2407</v>
      </c>
      <c r="Q519" s="223">
        <v>1</v>
      </c>
      <c r="R519" s="3">
        <v>384.06</v>
      </c>
      <c r="S519" s="3">
        <v>384.06</v>
      </c>
      <c r="T519" s="3">
        <v>384.06</v>
      </c>
      <c r="U519" s="2">
        <v>44055</v>
      </c>
      <c r="V519" s="1" t="s">
        <v>2586</v>
      </c>
      <c r="W519" s="2">
        <v>44196</v>
      </c>
      <c r="X519" s="1" t="s">
        <v>2407</v>
      </c>
      <c r="Y519" s="1" t="s">
        <v>2407</v>
      </c>
      <c r="Z519" s="1" t="s">
        <v>2507</v>
      </c>
      <c r="AA519" s="1" t="s">
        <v>2914</v>
      </c>
      <c r="AB519" s="1" t="s">
        <v>2490</v>
      </c>
      <c r="AC519" s="1" t="s">
        <v>2842</v>
      </c>
      <c r="AD519" s="1" t="s">
        <v>2510</v>
      </c>
      <c r="AE519" s="2">
        <v>44055</v>
      </c>
      <c r="AF519" s="1" t="s">
        <v>2484</v>
      </c>
    </row>
    <row r="520" spans="1:32" x14ac:dyDescent="0.35">
      <c r="A520" t="str">
        <f>Tableau13[[#This Row],[Document d''achat]]&amp;Tableau13[[#This Row],[Poste]]</f>
        <v>450068718510</v>
      </c>
      <c r="B520" s="1" t="s">
        <v>2468</v>
      </c>
      <c r="C520" s="1" t="s">
        <v>2539</v>
      </c>
      <c r="D520" s="1" t="s">
        <v>1879</v>
      </c>
      <c r="E520" s="1" t="s">
        <v>2488</v>
      </c>
      <c r="F520" s="1" t="s">
        <v>2470</v>
      </c>
      <c r="G520" s="1" t="s">
        <v>454</v>
      </c>
      <c r="H520" s="1" t="s">
        <v>2674</v>
      </c>
      <c r="I520" s="1" t="s">
        <v>3174</v>
      </c>
      <c r="J520" s="1" t="s">
        <v>2473</v>
      </c>
      <c r="K520" s="1" t="s">
        <v>2474</v>
      </c>
      <c r="L520" s="1" t="s">
        <v>51</v>
      </c>
      <c r="M520" s="1" t="s">
        <v>1880</v>
      </c>
      <c r="N520" s="1" t="s">
        <v>88</v>
      </c>
      <c r="O520" s="1" t="s">
        <v>2407</v>
      </c>
      <c r="P520" s="1" t="s">
        <v>2407</v>
      </c>
      <c r="Q520" s="223">
        <v>1</v>
      </c>
      <c r="R520" s="3">
        <v>174.74</v>
      </c>
      <c r="S520" s="3">
        <v>174.74</v>
      </c>
      <c r="T520" s="3">
        <v>174.74</v>
      </c>
      <c r="U520" s="2">
        <v>44062</v>
      </c>
      <c r="V520" s="1" t="s">
        <v>2672</v>
      </c>
      <c r="W520" s="2">
        <v>44196</v>
      </c>
      <c r="X520" s="1" t="s">
        <v>2407</v>
      </c>
      <c r="Y520" s="1" t="s">
        <v>2407</v>
      </c>
      <c r="Z520" s="1" t="s">
        <v>2493</v>
      </c>
      <c r="AA520" s="1" t="s">
        <v>2543</v>
      </c>
      <c r="AB520" s="1" t="s">
        <v>2490</v>
      </c>
      <c r="AC520" s="1" t="s">
        <v>2676</v>
      </c>
      <c r="AD520" s="1" t="s">
        <v>2492</v>
      </c>
      <c r="AE520" s="2">
        <v>44063</v>
      </c>
      <c r="AF520" s="1" t="s">
        <v>2484</v>
      </c>
    </row>
    <row r="521" spans="1:32" x14ac:dyDescent="0.35">
      <c r="A521" t="str">
        <f>Tableau13[[#This Row],[Document d''achat]]&amp;Tableau13[[#This Row],[Poste]]</f>
        <v>450068718610</v>
      </c>
      <c r="B521" s="1" t="s">
        <v>2468</v>
      </c>
      <c r="C521" s="1" t="s">
        <v>60</v>
      </c>
      <c r="D521" s="1" t="s">
        <v>1854</v>
      </c>
      <c r="E521" s="1" t="s">
        <v>2476</v>
      </c>
      <c r="F521" s="1" t="s">
        <v>2470</v>
      </c>
      <c r="G521" s="1" t="s">
        <v>3175</v>
      </c>
      <c r="H521" s="1" t="s">
        <v>3176</v>
      </c>
      <c r="I521" s="1" t="s">
        <v>3177</v>
      </c>
      <c r="J521" s="1" t="s">
        <v>2548</v>
      </c>
      <c r="K521" s="1" t="s">
        <v>2474</v>
      </c>
      <c r="L521" s="1" t="s">
        <v>103</v>
      </c>
      <c r="M521" s="1" t="s">
        <v>3178</v>
      </c>
      <c r="N521" s="1" t="s">
        <v>88</v>
      </c>
      <c r="O521" s="1" t="s">
        <v>3179</v>
      </c>
      <c r="P521" s="1" t="s">
        <v>2407</v>
      </c>
      <c r="Q521" s="223">
        <v>10</v>
      </c>
      <c r="R521" s="3">
        <v>1706.87</v>
      </c>
      <c r="S521" s="3">
        <v>17068.740000000002</v>
      </c>
      <c r="T521" s="3">
        <v>17068.740000000002</v>
      </c>
      <c r="U521" s="2">
        <v>44062</v>
      </c>
      <c r="V521" s="1" t="s">
        <v>2550</v>
      </c>
      <c r="W521" s="2">
        <v>44926</v>
      </c>
      <c r="X521" s="1" t="s">
        <v>2478</v>
      </c>
      <c r="Y521" s="1" t="s">
        <v>2407</v>
      </c>
      <c r="Z521" s="1" t="s">
        <v>2493</v>
      </c>
      <c r="AA521" s="1" t="s">
        <v>2634</v>
      </c>
      <c r="AB521" s="1" t="s">
        <v>2490</v>
      </c>
      <c r="AC521" s="1" t="s">
        <v>2635</v>
      </c>
      <c r="AD521" s="1" t="s">
        <v>2483</v>
      </c>
      <c r="AE521" s="2">
        <v>44162</v>
      </c>
      <c r="AF521" s="1" t="s">
        <v>2504</v>
      </c>
    </row>
    <row r="522" spans="1:32" x14ac:dyDescent="0.35">
      <c r="A522" t="str">
        <f>Tableau13[[#This Row],[Document d''achat]]&amp;Tableau13[[#This Row],[Poste]]</f>
        <v>450068723810</v>
      </c>
      <c r="B522" s="1" t="s">
        <v>2468</v>
      </c>
      <c r="C522" s="1" t="s">
        <v>97</v>
      </c>
      <c r="D522" s="1" t="s">
        <v>1883</v>
      </c>
      <c r="E522" s="1" t="s">
        <v>2488</v>
      </c>
      <c r="F522" s="1" t="s">
        <v>2470</v>
      </c>
      <c r="G522" s="1" t="s">
        <v>1882</v>
      </c>
      <c r="H522" s="1" t="s">
        <v>3180</v>
      </c>
      <c r="I522" s="1" t="s">
        <v>3181</v>
      </c>
      <c r="J522" s="1" t="s">
        <v>2473</v>
      </c>
      <c r="K522" s="1" t="s">
        <v>2474</v>
      </c>
      <c r="L522" s="1" t="s">
        <v>51</v>
      </c>
      <c r="M522" s="1" t="s">
        <v>1884</v>
      </c>
      <c r="N522" s="1" t="s">
        <v>88</v>
      </c>
      <c r="O522" s="1" t="s">
        <v>2407</v>
      </c>
      <c r="P522" s="1" t="s">
        <v>2407</v>
      </c>
      <c r="Q522" s="223">
        <v>1</v>
      </c>
      <c r="R522" s="3">
        <v>190.8</v>
      </c>
      <c r="S522" s="3">
        <v>190.8</v>
      </c>
      <c r="T522" s="3">
        <v>190.8</v>
      </c>
      <c r="U522" s="2">
        <v>44062</v>
      </c>
      <c r="V522" s="1" t="s">
        <v>2477</v>
      </c>
      <c r="W522" s="2">
        <v>44196</v>
      </c>
      <c r="X522" s="1" t="s">
        <v>2407</v>
      </c>
      <c r="Y522" s="1" t="s">
        <v>2407</v>
      </c>
      <c r="Z522" s="1" t="s">
        <v>2493</v>
      </c>
      <c r="AA522" s="1" t="s">
        <v>2489</v>
      </c>
      <c r="AB522" s="1" t="s">
        <v>2490</v>
      </c>
      <c r="AC522" s="1" t="s">
        <v>2533</v>
      </c>
      <c r="AD522" s="1" t="s">
        <v>2510</v>
      </c>
      <c r="AE522" s="2">
        <v>44063</v>
      </c>
      <c r="AF522" s="1" t="s">
        <v>2484</v>
      </c>
    </row>
    <row r="523" spans="1:32" x14ac:dyDescent="0.35">
      <c r="A523" t="str">
        <f>Tableau13[[#This Row],[Document d''achat]]&amp;Tableau13[[#This Row],[Poste]]</f>
        <v>450068723820</v>
      </c>
      <c r="B523" s="1" t="s">
        <v>2468</v>
      </c>
      <c r="C523" s="1" t="s">
        <v>97</v>
      </c>
      <c r="D523" s="1" t="s">
        <v>1883</v>
      </c>
      <c r="E523" s="1" t="s">
        <v>2488</v>
      </c>
      <c r="F523" s="1" t="s">
        <v>2470</v>
      </c>
      <c r="G523" s="1" t="s">
        <v>1882</v>
      </c>
      <c r="H523" s="1" t="s">
        <v>3180</v>
      </c>
      <c r="I523" s="1" t="s">
        <v>3181</v>
      </c>
      <c r="J523" s="1" t="s">
        <v>2473</v>
      </c>
      <c r="K523" s="1" t="s">
        <v>2474</v>
      </c>
      <c r="L523" s="1" t="s">
        <v>51</v>
      </c>
      <c r="M523" s="1" t="s">
        <v>1885</v>
      </c>
      <c r="N523" s="1" t="s">
        <v>217</v>
      </c>
      <c r="O523" s="1" t="s">
        <v>2407</v>
      </c>
      <c r="P523" s="1" t="s">
        <v>2407</v>
      </c>
      <c r="Q523" s="223">
        <v>1</v>
      </c>
      <c r="R523" s="3">
        <v>305.04000000000002</v>
      </c>
      <c r="S523" s="3">
        <v>305.04000000000002</v>
      </c>
      <c r="T523" s="3">
        <v>305.04000000000002</v>
      </c>
      <c r="U523" s="2">
        <v>44062</v>
      </c>
      <c r="V523" s="1" t="s">
        <v>2477</v>
      </c>
      <c r="W523" s="2">
        <v>44196</v>
      </c>
      <c r="X523" s="1" t="s">
        <v>2407</v>
      </c>
      <c r="Y523" s="1" t="s">
        <v>2407</v>
      </c>
      <c r="Z523" s="1" t="s">
        <v>2493</v>
      </c>
      <c r="AA523" s="1" t="s">
        <v>2489</v>
      </c>
      <c r="AB523" s="1" t="s">
        <v>2490</v>
      </c>
      <c r="AC523" s="1" t="s">
        <v>2533</v>
      </c>
      <c r="AD523" s="1" t="s">
        <v>2510</v>
      </c>
      <c r="AE523" s="2">
        <v>44063</v>
      </c>
      <c r="AF523" s="1" t="s">
        <v>2484</v>
      </c>
    </row>
    <row r="524" spans="1:32" x14ac:dyDescent="0.35">
      <c r="A524" t="str">
        <f>Tableau13[[#This Row],[Document d''achat]]&amp;Tableau13[[#This Row],[Poste]]</f>
        <v>450068723830</v>
      </c>
      <c r="B524" s="1" t="s">
        <v>2468</v>
      </c>
      <c r="C524" s="1" t="s">
        <v>97</v>
      </c>
      <c r="D524" s="1" t="s">
        <v>1883</v>
      </c>
      <c r="E524" s="1" t="s">
        <v>2488</v>
      </c>
      <c r="F524" s="1" t="s">
        <v>2470</v>
      </c>
      <c r="G524" s="1" t="s">
        <v>1882</v>
      </c>
      <c r="H524" s="1" t="s">
        <v>3180</v>
      </c>
      <c r="I524" s="1" t="s">
        <v>3181</v>
      </c>
      <c r="J524" s="1" t="s">
        <v>2473</v>
      </c>
      <c r="K524" s="1" t="s">
        <v>2474</v>
      </c>
      <c r="L524" s="1" t="s">
        <v>51</v>
      </c>
      <c r="M524" s="1" t="s">
        <v>1886</v>
      </c>
      <c r="N524" s="1" t="s">
        <v>222</v>
      </c>
      <c r="O524" s="1" t="s">
        <v>2407</v>
      </c>
      <c r="P524" s="1" t="s">
        <v>2407</v>
      </c>
      <c r="Q524" s="223">
        <v>1</v>
      </c>
      <c r="R524" s="3">
        <v>305.04000000000002</v>
      </c>
      <c r="S524" s="3">
        <v>305.04000000000002</v>
      </c>
      <c r="T524" s="3">
        <v>305.04000000000002</v>
      </c>
      <c r="U524" s="2">
        <v>44062</v>
      </c>
      <c r="V524" s="1" t="s">
        <v>2477</v>
      </c>
      <c r="W524" s="2">
        <v>44196</v>
      </c>
      <c r="X524" s="1" t="s">
        <v>2407</v>
      </c>
      <c r="Y524" s="1" t="s">
        <v>2407</v>
      </c>
      <c r="Z524" s="1" t="s">
        <v>2493</v>
      </c>
      <c r="AA524" s="1" t="s">
        <v>2489</v>
      </c>
      <c r="AB524" s="1" t="s">
        <v>2490</v>
      </c>
      <c r="AC524" s="1" t="s">
        <v>2533</v>
      </c>
      <c r="AD524" s="1" t="s">
        <v>2510</v>
      </c>
      <c r="AE524" s="2">
        <v>44063</v>
      </c>
      <c r="AF524" s="1" t="s">
        <v>2484</v>
      </c>
    </row>
    <row r="525" spans="1:32" x14ac:dyDescent="0.35">
      <c r="A525" t="str">
        <f>Tableau13[[#This Row],[Document d''achat]]&amp;Tableau13[[#This Row],[Poste]]</f>
        <v>450068723840</v>
      </c>
      <c r="B525" s="1" t="s">
        <v>2468</v>
      </c>
      <c r="C525" s="1" t="s">
        <v>97</v>
      </c>
      <c r="D525" s="1" t="s">
        <v>1883</v>
      </c>
      <c r="E525" s="1" t="s">
        <v>2488</v>
      </c>
      <c r="F525" s="1" t="s">
        <v>2470</v>
      </c>
      <c r="G525" s="1" t="s">
        <v>1882</v>
      </c>
      <c r="H525" s="1" t="s">
        <v>3180</v>
      </c>
      <c r="I525" s="1" t="s">
        <v>3181</v>
      </c>
      <c r="J525" s="1" t="s">
        <v>2473</v>
      </c>
      <c r="K525" s="1" t="s">
        <v>2474</v>
      </c>
      <c r="L525" s="1" t="s">
        <v>51</v>
      </c>
      <c r="M525" s="1" t="s">
        <v>1887</v>
      </c>
      <c r="N525" s="1" t="s">
        <v>421</v>
      </c>
      <c r="O525" s="1" t="s">
        <v>2407</v>
      </c>
      <c r="P525" s="1" t="s">
        <v>2407</v>
      </c>
      <c r="Q525" s="223">
        <v>1</v>
      </c>
      <c r="R525" s="3">
        <v>305.04000000000002</v>
      </c>
      <c r="S525" s="3">
        <v>305.04000000000002</v>
      </c>
      <c r="T525" s="3">
        <v>305.04000000000002</v>
      </c>
      <c r="U525" s="2">
        <v>44062</v>
      </c>
      <c r="V525" s="1" t="s">
        <v>2477</v>
      </c>
      <c r="W525" s="2">
        <v>44196</v>
      </c>
      <c r="X525" s="1" t="s">
        <v>2407</v>
      </c>
      <c r="Y525" s="1" t="s">
        <v>2407</v>
      </c>
      <c r="Z525" s="1" t="s">
        <v>2493</v>
      </c>
      <c r="AA525" s="1" t="s">
        <v>2489</v>
      </c>
      <c r="AB525" s="1" t="s">
        <v>2490</v>
      </c>
      <c r="AC525" s="1" t="s">
        <v>2533</v>
      </c>
      <c r="AD525" s="1" t="s">
        <v>2510</v>
      </c>
      <c r="AE525" s="2">
        <v>44063</v>
      </c>
      <c r="AF525" s="1" t="s">
        <v>2484</v>
      </c>
    </row>
    <row r="526" spans="1:32" x14ac:dyDescent="0.35">
      <c r="A526" t="str">
        <f>Tableau13[[#This Row],[Document d''achat]]&amp;Tableau13[[#This Row],[Poste]]</f>
        <v>450068723850</v>
      </c>
      <c r="B526" s="1" t="s">
        <v>2468</v>
      </c>
      <c r="C526" s="1" t="s">
        <v>97</v>
      </c>
      <c r="D526" s="1" t="s">
        <v>1883</v>
      </c>
      <c r="E526" s="1" t="s">
        <v>2488</v>
      </c>
      <c r="F526" s="1" t="s">
        <v>2470</v>
      </c>
      <c r="G526" s="1" t="s">
        <v>1882</v>
      </c>
      <c r="H526" s="1" t="s">
        <v>3180</v>
      </c>
      <c r="I526" s="1" t="s">
        <v>3181</v>
      </c>
      <c r="J526" s="1" t="s">
        <v>2473</v>
      </c>
      <c r="K526" s="1" t="s">
        <v>2474</v>
      </c>
      <c r="L526" s="1" t="s">
        <v>51</v>
      </c>
      <c r="M526" s="1" t="s">
        <v>1888</v>
      </c>
      <c r="N526" s="1" t="s">
        <v>423</v>
      </c>
      <c r="O526" s="1" t="s">
        <v>2407</v>
      </c>
      <c r="P526" s="1" t="s">
        <v>2407</v>
      </c>
      <c r="Q526" s="223">
        <v>1</v>
      </c>
      <c r="R526" s="3">
        <v>305.04000000000002</v>
      </c>
      <c r="S526" s="3">
        <v>305.04000000000002</v>
      </c>
      <c r="T526" s="3">
        <v>305.04000000000002</v>
      </c>
      <c r="U526" s="2">
        <v>44062</v>
      </c>
      <c r="V526" s="1" t="s">
        <v>2477</v>
      </c>
      <c r="W526" s="2">
        <v>44196</v>
      </c>
      <c r="X526" s="1" t="s">
        <v>2407</v>
      </c>
      <c r="Y526" s="1" t="s">
        <v>2407</v>
      </c>
      <c r="Z526" s="1" t="s">
        <v>2493</v>
      </c>
      <c r="AA526" s="1" t="s">
        <v>2489</v>
      </c>
      <c r="AB526" s="1" t="s">
        <v>2490</v>
      </c>
      <c r="AC526" s="1" t="s">
        <v>2533</v>
      </c>
      <c r="AD526" s="1" t="s">
        <v>2510</v>
      </c>
      <c r="AE526" s="2">
        <v>44063</v>
      </c>
      <c r="AF526" s="1" t="s">
        <v>2484</v>
      </c>
    </row>
    <row r="527" spans="1:32" x14ac:dyDescent="0.35">
      <c r="A527" t="str">
        <f>Tableau13[[#This Row],[Document d''achat]]&amp;Tableau13[[#This Row],[Poste]]</f>
        <v>450068723860</v>
      </c>
      <c r="B527" s="1" t="s">
        <v>2468</v>
      </c>
      <c r="C527" s="1" t="s">
        <v>97</v>
      </c>
      <c r="D527" s="1" t="s">
        <v>1883</v>
      </c>
      <c r="E527" s="1" t="s">
        <v>2488</v>
      </c>
      <c r="F527" s="1" t="s">
        <v>2470</v>
      </c>
      <c r="G527" s="1" t="s">
        <v>1882</v>
      </c>
      <c r="H527" s="1" t="s">
        <v>3180</v>
      </c>
      <c r="I527" s="1" t="s">
        <v>3181</v>
      </c>
      <c r="J527" s="1" t="s">
        <v>2473</v>
      </c>
      <c r="K527" s="1" t="s">
        <v>2474</v>
      </c>
      <c r="L527" s="1" t="s">
        <v>51</v>
      </c>
      <c r="M527" s="1" t="s">
        <v>1889</v>
      </c>
      <c r="N527" s="1" t="s">
        <v>511</v>
      </c>
      <c r="O527" s="1" t="s">
        <v>2407</v>
      </c>
      <c r="P527" s="1" t="s">
        <v>2407</v>
      </c>
      <c r="Q527" s="223">
        <v>1</v>
      </c>
      <c r="R527" s="3">
        <v>325.7</v>
      </c>
      <c r="S527" s="3">
        <v>325.7</v>
      </c>
      <c r="T527" s="3">
        <v>325.7</v>
      </c>
      <c r="U527" s="2">
        <v>44062</v>
      </c>
      <c r="V527" s="1" t="s">
        <v>2477</v>
      </c>
      <c r="W527" s="2">
        <v>44196</v>
      </c>
      <c r="X527" s="1" t="s">
        <v>2407</v>
      </c>
      <c r="Y527" s="1" t="s">
        <v>2407</v>
      </c>
      <c r="Z527" s="1" t="s">
        <v>2493</v>
      </c>
      <c r="AA527" s="1" t="s">
        <v>2489</v>
      </c>
      <c r="AB527" s="1" t="s">
        <v>2490</v>
      </c>
      <c r="AC527" s="1" t="s">
        <v>2533</v>
      </c>
      <c r="AD527" s="1" t="s">
        <v>2510</v>
      </c>
      <c r="AE527" s="2">
        <v>44063</v>
      </c>
      <c r="AF527" s="1" t="s">
        <v>2484</v>
      </c>
    </row>
    <row r="528" spans="1:32" x14ac:dyDescent="0.35">
      <c r="A528" t="str">
        <f>Tableau13[[#This Row],[Document d''achat]]&amp;Tableau13[[#This Row],[Poste]]</f>
        <v>450068723870</v>
      </c>
      <c r="B528" s="1" t="s">
        <v>2468</v>
      </c>
      <c r="C528" s="1" t="s">
        <v>97</v>
      </c>
      <c r="D528" s="1" t="s">
        <v>1883</v>
      </c>
      <c r="E528" s="1" t="s">
        <v>2488</v>
      </c>
      <c r="F528" s="1" t="s">
        <v>2470</v>
      </c>
      <c r="G528" s="1" t="s">
        <v>1882</v>
      </c>
      <c r="H528" s="1" t="s">
        <v>3180</v>
      </c>
      <c r="I528" s="1" t="s">
        <v>3181</v>
      </c>
      <c r="J528" s="1" t="s">
        <v>2473</v>
      </c>
      <c r="K528" s="1" t="s">
        <v>2474</v>
      </c>
      <c r="L528" s="1" t="s">
        <v>51</v>
      </c>
      <c r="M528" s="1" t="s">
        <v>1890</v>
      </c>
      <c r="N528" s="1" t="s">
        <v>513</v>
      </c>
      <c r="O528" s="1" t="s">
        <v>2407</v>
      </c>
      <c r="P528" s="1" t="s">
        <v>2407</v>
      </c>
      <c r="Q528" s="223">
        <v>1</v>
      </c>
      <c r="R528" s="3">
        <v>305.04000000000002</v>
      </c>
      <c r="S528" s="3">
        <v>305.04000000000002</v>
      </c>
      <c r="T528" s="3">
        <v>305.04000000000002</v>
      </c>
      <c r="U528" s="2">
        <v>44062</v>
      </c>
      <c r="V528" s="1" t="s">
        <v>2477</v>
      </c>
      <c r="W528" s="2">
        <v>44196</v>
      </c>
      <c r="X528" s="1" t="s">
        <v>2407</v>
      </c>
      <c r="Y528" s="1" t="s">
        <v>2407</v>
      </c>
      <c r="Z528" s="1" t="s">
        <v>2493</v>
      </c>
      <c r="AA528" s="1" t="s">
        <v>2489</v>
      </c>
      <c r="AB528" s="1" t="s">
        <v>2490</v>
      </c>
      <c r="AC528" s="1" t="s">
        <v>2533</v>
      </c>
      <c r="AD528" s="1" t="s">
        <v>2510</v>
      </c>
      <c r="AE528" s="2">
        <v>44063</v>
      </c>
      <c r="AF528" s="1" t="s">
        <v>2484</v>
      </c>
    </row>
    <row r="529" spans="1:32" x14ac:dyDescent="0.35">
      <c r="A529" t="str">
        <f>Tableau13[[#This Row],[Document d''achat]]&amp;Tableau13[[#This Row],[Poste]]</f>
        <v>450068723880</v>
      </c>
      <c r="B529" s="1" t="s">
        <v>2468</v>
      </c>
      <c r="C529" s="1" t="s">
        <v>97</v>
      </c>
      <c r="D529" s="1" t="s">
        <v>1883</v>
      </c>
      <c r="E529" s="1" t="s">
        <v>2488</v>
      </c>
      <c r="F529" s="1" t="s">
        <v>2470</v>
      </c>
      <c r="G529" s="1" t="s">
        <v>1882</v>
      </c>
      <c r="H529" s="1" t="s">
        <v>3180</v>
      </c>
      <c r="I529" s="1" t="s">
        <v>3181</v>
      </c>
      <c r="J529" s="1" t="s">
        <v>2473</v>
      </c>
      <c r="K529" s="1" t="s">
        <v>2474</v>
      </c>
      <c r="L529" s="1" t="s">
        <v>51</v>
      </c>
      <c r="M529" s="1" t="s">
        <v>1891</v>
      </c>
      <c r="N529" s="1" t="s">
        <v>515</v>
      </c>
      <c r="O529" s="1" t="s">
        <v>2407</v>
      </c>
      <c r="P529" s="1" t="s">
        <v>2407</v>
      </c>
      <c r="Q529" s="223">
        <v>1</v>
      </c>
      <c r="R529" s="3">
        <v>610.08000000000004</v>
      </c>
      <c r="S529" s="3">
        <v>610.08000000000004</v>
      </c>
      <c r="T529" s="3">
        <v>610.08000000000004</v>
      </c>
      <c r="U529" s="2">
        <v>44062</v>
      </c>
      <c r="V529" s="1" t="s">
        <v>2477</v>
      </c>
      <c r="W529" s="2">
        <v>44196</v>
      </c>
      <c r="X529" s="1" t="s">
        <v>2407</v>
      </c>
      <c r="Y529" s="1" t="s">
        <v>2407</v>
      </c>
      <c r="Z529" s="1" t="s">
        <v>2493</v>
      </c>
      <c r="AA529" s="1" t="s">
        <v>2489</v>
      </c>
      <c r="AB529" s="1" t="s">
        <v>2490</v>
      </c>
      <c r="AC529" s="1" t="s">
        <v>2533</v>
      </c>
      <c r="AD529" s="1" t="s">
        <v>2510</v>
      </c>
      <c r="AE529" s="2">
        <v>44063</v>
      </c>
      <c r="AF529" s="1" t="s">
        <v>2484</v>
      </c>
    </row>
    <row r="530" spans="1:32" x14ac:dyDescent="0.35">
      <c r="A530" t="str">
        <f>Tableau13[[#This Row],[Document d''achat]]&amp;Tableau13[[#This Row],[Poste]]</f>
        <v>450068760210</v>
      </c>
      <c r="B530" s="1" t="s">
        <v>2468</v>
      </c>
      <c r="C530" s="1" t="s">
        <v>97</v>
      </c>
      <c r="D530" s="1" t="s">
        <v>1895</v>
      </c>
      <c r="E530" s="1" t="s">
        <v>2488</v>
      </c>
      <c r="F530" s="1" t="s">
        <v>51</v>
      </c>
      <c r="G530" s="1" t="s">
        <v>1894</v>
      </c>
      <c r="H530" s="1" t="s">
        <v>3026</v>
      </c>
      <c r="I530" s="1" t="s">
        <v>3182</v>
      </c>
      <c r="J530" s="1" t="s">
        <v>2473</v>
      </c>
      <c r="K530" s="1" t="s">
        <v>2474</v>
      </c>
      <c r="L530" s="1" t="s">
        <v>51</v>
      </c>
      <c r="M530" s="1" t="s">
        <v>1896</v>
      </c>
      <c r="N530" s="1" t="s">
        <v>88</v>
      </c>
      <c r="O530" s="1" t="s">
        <v>2407</v>
      </c>
      <c r="P530" s="1" t="s">
        <v>2407</v>
      </c>
      <c r="Q530" s="223">
        <v>1</v>
      </c>
      <c r="R530" s="3">
        <v>4263.24</v>
      </c>
      <c r="S530" s="3">
        <v>4263.24</v>
      </c>
      <c r="T530" s="3">
        <v>4263.24</v>
      </c>
      <c r="U530" s="2">
        <v>44067</v>
      </c>
      <c r="V530" s="1" t="s">
        <v>2484</v>
      </c>
      <c r="W530" s="2">
        <v>44926</v>
      </c>
      <c r="X530" s="1" t="s">
        <v>2407</v>
      </c>
      <c r="Y530" s="1" t="s">
        <v>2407</v>
      </c>
      <c r="Z530" s="1" t="s">
        <v>2480</v>
      </c>
      <c r="AA530" s="1" t="s">
        <v>2489</v>
      </c>
      <c r="AB530" s="1" t="s">
        <v>2490</v>
      </c>
      <c r="AC530" s="1" t="s">
        <v>2567</v>
      </c>
      <c r="AD530" s="1" t="s">
        <v>2510</v>
      </c>
      <c r="AE530" s="2">
        <v>44067</v>
      </c>
      <c r="AF530" s="1" t="s">
        <v>2772</v>
      </c>
    </row>
    <row r="531" spans="1:32" x14ac:dyDescent="0.35">
      <c r="A531" t="str">
        <f>Tableau13[[#This Row],[Document d''achat]]&amp;Tableau13[[#This Row],[Poste]]</f>
        <v>450068803210</v>
      </c>
      <c r="B531" s="1" t="s">
        <v>2468</v>
      </c>
      <c r="C531" s="1" t="s">
        <v>97</v>
      </c>
      <c r="D531" s="1" t="s">
        <v>1905</v>
      </c>
      <c r="E531" s="1" t="s">
        <v>2488</v>
      </c>
      <c r="F531" s="1" t="s">
        <v>51</v>
      </c>
      <c r="G531" s="1" t="s">
        <v>1904</v>
      </c>
      <c r="H531" s="1" t="s">
        <v>3183</v>
      </c>
      <c r="I531" s="1" t="s">
        <v>3184</v>
      </c>
      <c r="J531" s="1" t="s">
        <v>2590</v>
      </c>
      <c r="K531" s="1" t="s">
        <v>2474</v>
      </c>
      <c r="L531" s="1" t="s">
        <v>103</v>
      </c>
      <c r="M531" s="1" t="s">
        <v>1906</v>
      </c>
      <c r="N531" s="1" t="s">
        <v>88</v>
      </c>
      <c r="O531" s="1" t="s">
        <v>2407</v>
      </c>
      <c r="P531" s="1" t="s">
        <v>2407</v>
      </c>
      <c r="Q531" s="223">
        <v>1</v>
      </c>
      <c r="R531" s="3">
        <v>484000</v>
      </c>
      <c r="S531" s="3">
        <v>484000</v>
      </c>
      <c r="T531" s="3">
        <v>484000</v>
      </c>
      <c r="U531" s="2">
        <v>44069</v>
      </c>
      <c r="V531" s="1" t="s">
        <v>2500</v>
      </c>
      <c r="W531" s="2">
        <v>44926</v>
      </c>
      <c r="X531" s="1" t="s">
        <v>2407</v>
      </c>
      <c r="Y531" s="1" t="s">
        <v>2407</v>
      </c>
      <c r="Z531" s="1" t="s">
        <v>2480</v>
      </c>
      <c r="AA531" s="1" t="s">
        <v>2489</v>
      </c>
      <c r="AB531" s="1" t="s">
        <v>2490</v>
      </c>
      <c r="AC531" s="1" t="s">
        <v>2567</v>
      </c>
      <c r="AD531" s="1" t="s">
        <v>2510</v>
      </c>
      <c r="AE531" s="2">
        <v>44082</v>
      </c>
      <c r="AF531" s="1" t="s">
        <v>2504</v>
      </c>
    </row>
    <row r="532" spans="1:32" x14ac:dyDescent="0.35">
      <c r="A532" t="str">
        <f>Tableau13[[#This Row],[Document d''achat]]&amp;Tableau13[[#This Row],[Poste]]</f>
        <v>450068803610</v>
      </c>
      <c r="B532" s="1" t="s">
        <v>2468</v>
      </c>
      <c r="C532" s="1" t="s">
        <v>97</v>
      </c>
      <c r="D532" s="1" t="s">
        <v>1900</v>
      </c>
      <c r="E532" s="1" t="s">
        <v>2488</v>
      </c>
      <c r="F532" s="1" t="s">
        <v>51</v>
      </c>
      <c r="G532" s="1" t="s">
        <v>1899</v>
      </c>
      <c r="H532" s="1" t="s">
        <v>3185</v>
      </c>
      <c r="I532" s="1" t="s">
        <v>3186</v>
      </c>
      <c r="J532" s="1" t="s">
        <v>2473</v>
      </c>
      <c r="K532" s="1" t="s">
        <v>2474</v>
      </c>
      <c r="L532" s="1" t="s">
        <v>103</v>
      </c>
      <c r="M532" s="1" t="s">
        <v>1901</v>
      </c>
      <c r="N532" s="1" t="s">
        <v>88</v>
      </c>
      <c r="O532" s="1" t="s">
        <v>2407</v>
      </c>
      <c r="P532" s="1" t="s">
        <v>2407</v>
      </c>
      <c r="Q532" s="223">
        <v>1</v>
      </c>
      <c r="R532" s="3">
        <v>23232</v>
      </c>
      <c r="S532" s="3">
        <v>23232</v>
      </c>
      <c r="T532" s="3">
        <v>23232</v>
      </c>
      <c r="U532" s="2">
        <v>44069</v>
      </c>
      <c r="V532" s="1" t="s">
        <v>2500</v>
      </c>
      <c r="W532" s="2">
        <v>44926</v>
      </c>
      <c r="X532" s="1" t="s">
        <v>2407</v>
      </c>
      <c r="Y532" s="1" t="s">
        <v>2407</v>
      </c>
      <c r="Z532" s="1" t="s">
        <v>2480</v>
      </c>
      <c r="AA532" s="1" t="s">
        <v>2489</v>
      </c>
      <c r="AB532" s="1" t="s">
        <v>2490</v>
      </c>
      <c r="AC532" s="1" t="s">
        <v>2567</v>
      </c>
      <c r="AD532" s="1" t="s">
        <v>2510</v>
      </c>
      <c r="AE532" s="2">
        <v>44071</v>
      </c>
      <c r="AF532" s="1" t="s">
        <v>2582</v>
      </c>
    </row>
    <row r="533" spans="1:32" x14ac:dyDescent="0.35">
      <c r="A533" t="str">
        <f>Tableau13[[#This Row],[Document d''achat]]&amp;Tableau13[[#This Row],[Poste]]</f>
        <v>450068833410</v>
      </c>
      <c r="B533" s="1" t="s">
        <v>2522</v>
      </c>
      <c r="C533" s="1" t="s">
        <v>97</v>
      </c>
      <c r="D533" s="1" t="s">
        <v>2398</v>
      </c>
      <c r="E533" s="1" t="s">
        <v>2488</v>
      </c>
      <c r="F533" s="1" t="s">
        <v>2470</v>
      </c>
      <c r="G533" s="1" t="s">
        <v>800</v>
      </c>
      <c r="H533" s="1" t="s">
        <v>2770</v>
      </c>
      <c r="I533" s="1" t="s">
        <v>3187</v>
      </c>
      <c r="J533" s="1" t="s">
        <v>2524</v>
      </c>
      <c r="K533" s="1" t="s">
        <v>2474</v>
      </c>
      <c r="L533" s="1" t="s">
        <v>51</v>
      </c>
      <c r="M533" s="1" t="s">
        <v>1499</v>
      </c>
      <c r="N533" s="1" t="s">
        <v>88</v>
      </c>
      <c r="O533" s="1" t="s">
        <v>2407</v>
      </c>
      <c r="P533" s="1" t="s">
        <v>2407</v>
      </c>
      <c r="Q533" s="223">
        <v>1</v>
      </c>
      <c r="R533" s="3">
        <v>295.36</v>
      </c>
      <c r="S533" s="3">
        <v>295.36</v>
      </c>
      <c r="T533" s="3">
        <v>295.36</v>
      </c>
      <c r="U533" s="2">
        <v>44071</v>
      </c>
      <c r="V533" s="1" t="s">
        <v>2500</v>
      </c>
      <c r="W533" s="2">
        <v>44196</v>
      </c>
      <c r="X533" s="1" t="s">
        <v>2407</v>
      </c>
      <c r="Y533" s="1" t="s">
        <v>2407</v>
      </c>
      <c r="Z533" s="1" t="s">
        <v>2507</v>
      </c>
      <c r="AA533" s="1" t="s">
        <v>2489</v>
      </c>
      <c r="AB533" s="1" t="s">
        <v>2490</v>
      </c>
      <c r="AC533" s="1" t="s">
        <v>2771</v>
      </c>
      <c r="AD533" s="1" t="s">
        <v>2510</v>
      </c>
      <c r="AE533" s="2">
        <v>44071</v>
      </c>
      <c r="AF533" s="1" t="s">
        <v>2772</v>
      </c>
    </row>
    <row r="534" spans="1:32" x14ac:dyDescent="0.35">
      <c r="A534" t="str">
        <f>Tableau13[[#This Row],[Document d''achat]]&amp;Tableau13[[#This Row],[Poste]]</f>
        <v>450068880210</v>
      </c>
      <c r="B534" s="1" t="s">
        <v>2468</v>
      </c>
      <c r="C534" s="1" t="s">
        <v>97</v>
      </c>
      <c r="D534" s="1" t="s">
        <v>1923</v>
      </c>
      <c r="E534" s="1" t="s">
        <v>2488</v>
      </c>
      <c r="F534" s="1" t="s">
        <v>51</v>
      </c>
      <c r="G534" s="1" t="s">
        <v>1922</v>
      </c>
      <c r="H534" s="1" t="s">
        <v>3188</v>
      </c>
      <c r="I534" s="1" t="s">
        <v>3189</v>
      </c>
      <c r="J534" s="1" t="s">
        <v>2473</v>
      </c>
      <c r="K534" s="1" t="s">
        <v>2474</v>
      </c>
      <c r="L534" s="1" t="s">
        <v>103</v>
      </c>
      <c r="M534" s="1" t="s">
        <v>1924</v>
      </c>
      <c r="N534" s="1" t="s">
        <v>88</v>
      </c>
      <c r="O534" s="1" t="s">
        <v>2407</v>
      </c>
      <c r="P534" s="1" t="s">
        <v>2407</v>
      </c>
      <c r="Q534" s="223">
        <v>1</v>
      </c>
      <c r="R534" s="3">
        <v>8643.6</v>
      </c>
      <c r="S534" s="3">
        <v>8643.6</v>
      </c>
      <c r="T534" s="3">
        <v>9162.2199999999993</v>
      </c>
      <c r="U534" s="2">
        <v>44076</v>
      </c>
      <c r="V534" s="1" t="s">
        <v>2500</v>
      </c>
      <c r="W534" s="2">
        <v>44926</v>
      </c>
      <c r="X534" s="1" t="s">
        <v>2407</v>
      </c>
      <c r="Y534" s="1" t="s">
        <v>2407</v>
      </c>
      <c r="Z534" s="1" t="s">
        <v>2480</v>
      </c>
      <c r="AA534" s="1" t="s">
        <v>2489</v>
      </c>
      <c r="AB534" s="1" t="s">
        <v>2490</v>
      </c>
      <c r="AC534" s="1" t="s">
        <v>2567</v>
      </c>
      <c r="AD534" s="1" t="s">
        <v>2510</v>
      </c>
      <c r="AE534" s="2">
        <v>44076</v>
      </c>
      <c r="AF534" s="1" t="s">
        <v>2582</v>
      </c>
    </row>
    <row r="535" spans="1:32" x14ac:dyDescent="0.35">
      <c r="A535" t="str">
        <f>Tableau13[[#This Row],[Document d''achat]]&amp;Tableau13[[#This Row],[Poste]]</f>
        <v>450068888210</v>
      </c>
      <c r="B535" s="1" t="s">
        <v>2522</v>
      </c>
      <c r="C535" s="1" t="s">
        <v>97</v>
      </c>
      <c r="D535" s="1" t="s">
        <v>1929</v>
      </c>
      <c r="E535" s="1" t="s">
        <v>2488</v>
      </c>
      <c r="F535" s="1" t="s">
        <v>2470</v>
      </c>
      <c r="G535" s="1" t="s">
        <v>1928</v>
      </c>
      <c r="H535" s="1" t="s">
        <v>3190</v>
      </c>
      <c r="I535" s="1" t="s">
        <v>3187</v>
      </c>
      <c r="J535" s="1" t="s">
        <v>2524</v>
      </c>
      <c r="K535" s="1" t="s">
        <v>2474</v>
      </c>
      <c r="L535" s="1" t="s">
        <v>103</v>
      </c>
      <c r="M535" s="1" t="s">
        <v>1930</v>
      </c>
      <c r="N535" s="1" t="s">
        <v>88</v>
      </c>
      <c r="O535" s="1" t="s">
        <v>2407</v>
      </c>
      <c r="P535" s="1" t="s">
        <v>2407</v>
      </c>
      <c r="Q535" s="223">
        <v>1</v>
      </c>
      <c r="R535" s="3">
        <v>190949.85</v>
      </c>
      <c r="S535" s="3">
        <v>190949.85</v>
      </c>
      <c r="T535" s="3">
        <v>190949.85</v>
      </c>
      <c r="U535" s="2">
        <v>44076</v>
      </c>
      <c r="V535" s="1" t="s">
        <v>2500</v>
      </c>
      <c r="W535" s="2">
        <v>44926</v>
      </c>
      <c r="X535" s="1" t="s">
        <v>2407</v>
      </c>
      <c r="Y535" s="1" t="s">
        <v>2407</v>
      </c>
      <c r="Z535" s="1" t="s">
        <v>2507</v>
      </c>
      <c r="AA535" s="1" t="s">
        <v>2489</v>
      </c>
      <c r="AB535" s="1" t="s">
        <v>2490</v>
      </c>
      <c r="AC535" s="1" t="s">
        <v>2567</v>
      </c>
      <c r="AD535" s="1" t="s">
        <v>2510</v>
      </c>
      <c r="AE535" s="2">
        <v>44082</v>
      </c>
      <c r="AF535" s="1" t="s">
        <v>2504</v>
      </c>
    </row>
    <row r="536" spans="1:32" x14ac:dyDescent="0.35">
      <c r="A536" t="str">
        <f>Tableau13[[#This Row],[Document d''achat]]&amp;Tableau13[[#This Row],[Poste]]</f>
        <v>450068901310</v>
      </c>
      <c r="B536" s="1" t="s">
        <v>2468</v>
      </c>
      <c r="C536" s="1" t="s">
        <v>97</v>
      </c>
      <c r="D536" s="1" t="s">
        <v>1913</v>
      </c>
      <c r="E536" s="1" t="s">
        <v>2476</v>
      </c>
      <c r="F536" s="1" t="s">
        <v>2470</v>
      </c>
      <c r="G536" s="1" t="s">
        <v>352</v>
      </c>
      <c r="H536" s="1" t="s">
        <v>3130</v>
      </c>
      <c r="I536" s="1" t="s">
        <v>3191</v>
      </c>
      <c r="J536" s="1" t="s">
        <v>2580</v>
      </c>
      <c r="K536" s="1" t="s">
        <v>2474</v>
      </c>
      <c r="L536" s="1" t="s">
        <v>103</v>
      </c>
      <c r="M536" s="1" t="s">
        <v>1914</v>
      </c>
      <c r="N536" s="1" t="s">
        <v>88</v>
      </c>
      <c r="O536" s="1" t="s">
        <v>2407</v>
      </c>
      <c r="P536" s="1" t="s">
        <v>2407</v>
      </c>
      <c r="Q536" s="223">
        <v>22</v>
      </c>
      <c r="R536" s="3">
        <v>62643.15</v>
      </c>
      <c r="S536" s="3">
        <v>1378149.34</v>
      </c>
      <c r="T536" s="3">
        <v>1378149.34</v>
      </c>
      <c r="U536" s="2">
        <v>44076</v>
      </c>
      <c r="V536" s="1" t="s">
        <v>2500</v>
      </c>
      <c r="W536" s="2">
        <v>44926</v>
      </c>
      <c r="X536" s="1" t="s">
        <v>2478</v>
      </c>
      <c r="Y536" s="1" t="s">
        <v>2407</v>
      </c>
      <c r="Z536" s="1" t="s">
        <v>2480</v>
      </c>
      <c r="AA536" s="1" t="s">
        <v>2489</v>
      </c>
      <c r="AB536" s="1" t="s">
        <v>2490</v>
      </c>
      <c r="AC536" s="1" t="s">
        <v>2567</v>
      </c>
      <c r="AD536" s="1" t="s">
        <v>2510</v>
      </c>
      <c r="AE536" s="2">
        <v>44111</v>
      </c>
      <c r="AF536" s="1" t="s">
        <v>2504</v>
      </c>
    </row>
    <row r="537" spans="1:32" x14ac:dyDescent="0.35">
      <c r="A537" t="str">
        <f>Tableau13[[#This Row],[Document d''achat]]&amp;Tableau13[[#This Row],[Poste]]</f>
        <v>450068901320</v>
      </c>
      <c r="B537" s="1" t="s">
        <v>2468</v>
      </c>
      <c r="C537" s="1" t="s">
        <v>97</v>
      </c>
      <c r="D537" s="1" t="s">
        <v>1913</v>
      </c>
      <c r="E537" s="1" t="s">
        <v>2476</v>
      </c>
      <c r="F537" s="1" t="s">
        <v>2470</v>
      </c>
      <c r="G537" s="1" t="s">
        <v>352</v>
      </c>
      <c r="H537" s="1" t="s">
        <v>3130</v>
      </c>
      <c r="I537" s="1" t="s">
        <v>3191</v>
      </c>
      <c r="J537" s="1" t="s">
        <v>2580</v>
      </c>
      <c r="K537" s="1" t="s">
        <v>2474</v>
      </c>
      <c r="L537" s="1" t="s">
        <v>103</v>
      </c>
      <c r="M537" s="1" t="s">
        <v>1915</v>
      </c>
      <c r="N537" s="1" t="s">
        <v>217</v>
      </c>
      <c r="O537" s="1" t="s">
        <v>2407</v>
      </c>
      <c r="P537" s="1" t="s">
        <v>2407</v>
      </c>
      <c r="Q537" s="223">
        <v>22</v>
      </c>
      <c r="R537" s="3">
        <v>31519.29</v>
      </c>
      <c r="S537" s="3">
        <v>693424.38</v>
      </c>
      <c r="T537" s="3">
        <v>693424.38</v>
      </c>
      <c r="U537" s="2">
        <v>44076</v>
      </c>
      <c r="V537" s="1" t="s">
        <v>2500</v>
      </c>
      <c r="W537" s="2">
        <v>44926</v>
      </c>
      <c r="X537" s="1" t="s">
        <v>2478</v>
      </c>
      <c r="Y537" s="1" t="s">
        <v>2407</v>
      </c>
      <c r="Z537" s="1" t="s">
        <v>2480</v>
      </c>
      <c r="AA537" s="1" t="s">
        <v>2489</v>
      </c>
      <c r="AB537" s="1" t="s">
        <v>2490</v>
      </c>
      <c r="AC537" s="1" t="s">
        <v>2567</v>
      </c>
      <c r="AD537" s="1" t="s">
        <v>2510</v>
      </c>
      <c r="AE537" s="2">
        <v>44111</v>
      </c>
      <c r="AF537" s="1" t="s">
        <v>2504</v>
      </c>
    </row>
    <row r="538" spans="1:32" x14ac:dyDescent="0.35">
      <c r="A538" t="str">
        <f>Tableau13[[#This Row],[Document d''achat]]&amp;Tableau13[[#This Row],[Poste]]</f>
        <v>450068903010</v>
      </c>
      <c r="B538" s="1" t="s">
        <v>2468</v>
      </c>
      <c r="C538" s="1" t="s">
        <v>97</v>
      </c>
      <c r="D538" s="1" t="s">
        <v>1918</v>
      </c>
      <c r="E538" s="1" t="s">
        <v>2476</v>
      </c>
      <c r="F538" s="1" t="s">
        <v>2470</v>
      </c>
      <c r="G538" s="1" t="s">
        <v>1917</v>
      </c>
      <c r="H538" s="1" t="s">
        <v>3192</v>
      </c>
      <c r="I538" s="1" t="s">
        <v>3193</v>
      </c>
      <c r="J538" s="1" t="s">
        <v>2590</v>
      </c>
      <c r="K538" s="1" t="s">
        <v>2474</v>
      </c>
      <c r="L538" s="1" t="s">
        <v>103</v>
      </c>
      <c r="M538" s="1" t="s">
        <v>1919</v>
      </c>
      <c r="N538" s="1" t="s">
        <v>88</v>
      </c>
      <c r="O538" s="1" t="s">
        <v>2407</v>
      </c>
      <c r="P538" s="1" t="s">
        <v>2407</v>
      </c>
      <c r="Q538" s="223">
        <v>11</v>
      </c>
      <c r="R538" s="3">
        <v>134115.12</v>
      </c>
      <c r="S538" s="3">
        <v>1475266.29</v>
      </c>
      <c r="T538" s="3">
        <v>1475266.29</v>
      </c>
      <c r="U538" s="2">
        <v>44076</v>
      </c>
      <c r="V538" s="1" t="s">
        <v>2500</v>
      </c>
      <c r="W538" s="2">
        <v>44926</v>
      </c>
      <c r="X538" s="1" t="s">
        <v>2478</v>
      </c>
      <c r="Y538" s="1" t="s">
        <v>2407</v>
      </c>
      <c r="Z538" s="1" t="s">
        <v>2480</v>
      </c>
      <c r="AA538" s="1" t="s">
        <v>2489</v>
      </c>
      <c r="AB538" s="1" t="s">
        <v>2490</v>
      </c>
      <c r="AC538" s="1" t="s">
        <v>2567</v>
      </c>
      <c r="AD538" s="1" t="s">
        <v>2510</v>
      </c>
      <c r="AE538" s="2">
        <v>44092</v>
      </c>
      <c r="AF538" s="1" t="s">
        <v>2582</v>
      </c>
    </row>
    <row r="539" spans="1:32" x14ac:dyDescent="0.35">
      <c r="A539" t="str">
        <f>Tableau13[[#This Row],[Document d''achat]]&amp;Tableau13[[#This Row],[Poste]]</f>
        <v>450068919010</v>
      </c>
      <c r="B539" s="1" t="s">
        <v>2468</v>
      </c>
      <c r="C539" s="1" t="s">
        <v>97</v>
      </c>
      <c r="D539" s="1" t="s">
        <v>1937</v>
      </c>
      <c r="E539" s="1" t="s">
        <v>2488</v>
      </c>
      <c r="F539" s="1" t="s">
        <v>2470</v>
      </c>
      <c r="G539" s="1" t="s">
        <v>1936</v>
      </c>
      <c r="H539" s="1" t="s">
        <v>3194</v>
      </c>
      <c r="I539" s="1" t="s">
        <v>3195</v>
      </c>
      <c r="J539" s="1" t="s">
        <v>2473</v>
      </c>
      <c r="K539" s="1" t="s">
        <v>2474</v>
      </c>
      <c r="L539" s="1" t="s">
        <v>51</v>
      </c>
      <c r="M539" s="1" t="s">
        <v>1938</v>
      </c>
      <c r="N539" s="1" t="s">
        <v>88</v>
      </c>
      <c r="O539" s="1" t="s">
        <v>2407</v>
      </c>
      <c r="P539" s="1" t="s">
        <v>2407</v>
      </c>
      <c r="Q539" s="223">
        <v>1</v>
      </c>
      <c r="R539" s="3">
        <v>370.26</v>
      </c>
      <c r="S539" s="3">
        <v>370.26</v>
      </c>
      <c r="T539" s="3">
        <v>370.26</v>
      </c>
      <c r="U539" s="2">
        <v>44077</v>
      </c>
      <c r="V539" s="1" t="s">
        <v>2500</v>
      </c>
      <c r="W539" s="2">
        <v>44196</v>
      </c>
      <c r="X539" s="1" t="s">
        <v>2407</v>
      </c>
      <c r="Y539" s="1" t="s">
        <v>2407</v>
      </c>
      <c r="Z539" s="1" t="s">
        <v>2493</v>
      </c>
      <c r="AA539" s="1" t="s">
        <v>2489</v>
      </c>
      <c r="AB539" s="1" t="s">
        <v>2490</v>
      </c>
      <c r="AC539" s="1" t="s">
        <v>2567</v>
      </c>
      <c r="AD539" s="1" t="s">
        <v>2510</v>
      </c>
      <c r="AE539" s="2">
        <v>44077</v>
      </c>
      <c r="AF539" s="1" t="s">
        <v>2772</v>
      </c>
    </row>
    <row r="540" spans="1:32" x14ac:dyDescent="0.35">
      <c r="A540" t="str">
        <f>Tableau13[[#This Row],[Document d''achat]]&amp;Tableau13[[#This Row],[Poste]]</f>
        <v>450068922410</v>
      </c>
      <c r="B540" s="1" t="s">
        <v>2468</v>
      </c>
      <c r="C540" s="1" t="s">
        <v>97</v>
      </c>
      <c r="D540" s="1" t="s">
        <v>1933</v>
      </c>
      <c r="E540" s="1" t="s">
        <v>2488</v>
      </c>
      <c r="F540" s="1" t="s">
        <v>2470</v>
      </c>
      <c r="G540" s="1" t="s">
        <v>1932</v>
      </c>
      <c r="H540" s="1" t="s">
        <v>3196</v>
      </c>
      <c r="I540" s="1" t="s">
        <v>3197</v>
      </c>
      <c r="J540" s="1" t="s">
        <v>2473</v>
      </c>
      <c r="K540" s="1" t="s">
        <v>2474</v>
      </c>
      <c r="L540" s="1" t="s">
        <v>51</v>
      </c>
      <c r="M540" s="1" t="s">
        <v>1934</v>
      </c>
      <c r="N540" s="1" t="s">
        <v>88</v>
      </c>
      <c r="O540" s="1" t="s">
        <v>2407</v>
      </c>
      <c r="P540" s="1" t="s">
        <v>2407</v>
      </c>
      <c r="Q540" s="223">
        <v>1</v>
      </c>
      <c r="R540" s="3">
        <v>2418.04</v>
      </c>
      <c r="S540" s="3">
        <v>2418.04</v>
      </c>
      <c r="T540" s="3">
        <v>2418.04</v>
      </c>
      <c r="U540" s="2">
        <v>44077</v>
      </c>
      <c r="V540" s="1" t="s">
        <v>2500</v>
      </c>
      <c r="W540" s="2">
        <v>44196</v>
      </c>
      <c r="X540" s="1" t="s">
        <v>2407</v>
      </c>
      <c r="Y540" s="1" t="s">
        <v>2407</v>
      </c>
      <c r="Z540" s="1" t="s">
        <v>2493</v>
      </c>
      <c r="AA540" s="1" t="s">
        <v>2489</v>
      </c>
      <c r="AB540" s="1" t="s">
        <v>2490</v>
      </c>
      <c r="AC540" s="1" t="s">
        <v>3198</v>
      </c>
      <c r="AD540" s="1" t="s">
        <v>2510</v>
      </c>
      <c r="AE540" s="2">
        <v>44077</v>
      </c>
      <c r="AF540" s="1" t="s">
        <v>2772</v>
      </c>
    </row>
    <row r="541" spans="1:32" x14ac:dyDescent="0.35">
      <c r="A541" t="str">
        <f>Tableau13[[#This Row],[Document d''achat]]&amp;Tableau13[[#This Row],[Poste]]</f>
        <v>450068939310</v>
      </c>
      <c r="B541" s="1" t="s">
        <v>2468</v>
      </c>
      <c r="C541" s="1" t="s">
        <v>97</v>
      </c>
      <c r="D541" s="1" t="s">
        <v>1940</v>
      </c>
      <c r="E541" s="1" t="s">
        <v>2488</v>
      </c>
      <c r="F541" s="1" t="s">
        <v>51</v>
      </c>
      <c r="G541" s="1" t="s">
        <v>1904</v>
      </c>
      <c r="H541" s="1" t="s">
        <v>3183</v>
      </c>
      <c r="I541" s="1" t="s">
        <v>3199</v>
      </c>
      <c r="J541" s="1" t="s">
        <v>2590</v>
      </c>
      <c r="K541" s="1" t="s">
        <v>2474</v>
      </c>
      <c r="L541" s="1" t="s">
        <v>103</v>
      </c>
      <c r="M541" s="1" t="s">
        <v>1906</v>
      </c>
      <c r="N541" s="1" t="s">
        <v>88</v>
      </c>
      <c r="O541" s="1" t="s">
        <v>2407</v>
      </c>
      <c r="P541" s="1" t="s">
        <v>2407</v>
      </c>
      <c r="Q541" s="223">
        <v>1</v>
      </c>
      <c r="R541" s="3">
        <v>387200</v>
      </c>
      <c r="S541" s="3">
        <v>387200</v>
      </c>
      <c r="T541" s="3">
        <v>387200</v>
      </c>
      <c r="U541" s="2">
        <v>44078</v>
      </c>
      <c r="V541" s="1" t="s">
        <v>2500</v>
      </c>
      <c r="W541" s="2">
        <v>44926</v>
      </c>
      <c r="X541" s="1" t="s">
        <v>2407</v>
      </c>
      <c r="Y541" s="1" t="s">
        <v>2407</v>
      </c>
      <c r="Z541" s="1" t="s">
        <v>2480</v>
      </c>
      <c r="AA541" s="1" t="s">
        <v>2489</v>
      </c>
      <c r="AB541" s="1" t="s">
        <v>2490</v>
      </c>
      <c r="AC541" s="1" t="s">
        <v>2567</v>
      </c>
      <c r="AD541" s="1" t="s">
        <v>2510</v>
      </c>
      <c r="AE541" s="2">
        <v>44104</v>
      </c>
      <c r="AF541" s="1" t="s">
        <v>2504</v>
      </c>
    </row>
    <row r="542" spans="1:32" x14ac:dyDescent="0.35">
      <c r="A542" t="str">
        <f>Tableau13[[#This Row],[Document d''achat]]&amp;Tableau13[[#This Row],[Poste]]</f>
        <v>450068961410</v>
      </c>
      <c r="B542" s="1" t="s">
        <v>2468</v>
      </c>
      <c r="C542" s="1" t="s">
        <v>86</v>
      </c>
      <c r="D542" s="1" t="s">
        <v>1945</v>
      </c>
      <c r="E542" s="1" t="s">
        <v>2476</v>
      </c>
      <c r="F542" s="1" t="s">
        <v>2470</v>
      </c>
      <c r="G542" s="1" t="s">
        <v>1944</v>
      </c>
      <c r="H542" s="1" t="s">
        <v>3200</v>
      </c>
      <c r="I542" s="1" t="s">
        <v>3201</v>
      </c>
      <c r="J542" s="1" t="s">
        <v>2654</v>
      </c>
      <c r="K542" s="1" t="s">
        <v>2474</v>
      </c>
      <c r="L542" s="1" t="s">
        <v>103</v>
      </c>
      <c r="M542" s="1" t="s">
        <v>1946</v>
      </c>
      <c r="N542" s="1" t="s">
        <v>88</v>
      </c>
      <c r="O542" s="1" t="s">
        <v>2407</v>
      </c>
      <c r="P542" s="1" t="s">
        <v>2407</v>
      </c>
      <c r="Q542" s="223">
        <v>1</v>
      </c>
      <c r="R542" s="3">
        <v>10164</v>
      </c>
      <c r="S542" s="3">
        <v>10164</v>
      </c>
      <c r="T542" s="3">
        <v>10164</v>
      </c>
      <c r="U542" s="2">
        <v>44081</v>
      </c>
      <c r="V542" s="1" t="s">
        <v>2516</v>
      </c>
      <c r="W542" s="2">
        <v>44926</v>
      </c>
      <c r="X542" s="1" t="s">
        <v>2478</v>
      </c>
      <c r="Y542" s="1" t="s">
        <v>2407</v>
      </c>
      <c r="Z542" s="1" t="s">
        <v>2493</v>
      </c>
      <c r="AA542" s="1" t="s">
        <v>2489</v>
      </c>
      <c r="AB542" s="1" t="s">
        <v>2490</v>
      </c>
      <c r="AC542" s="1" t="s">
        <v>2842</v>
      </c>
      <c r="AD542" s="1" t="s">
        <v>2503</v>
      </c>
      <c r="AE542" s="2">
        <v>44095</v>
      </c>
      <c r="AF542" s="1" t="s">
        <v>2582</v>
      </c>
    </row>
    <row r="543" spans="1:32" x14ac:dyDescent="0.35">
      <c r="A543" t="str">
        <f>Tableau13[[#This Row],[Document d''achat]]&amp;Tableau13[[#This Row],[Poste]]</f>
        <v>450068961420</v>
      </c>
      <c r="B543" s="1" t="s">
        <v>2468</v>
      </c>
      <c r="C543" s="1" t="s">
        <v>86</v>
      </c>
      <c r="D543" s="1" t="s">
        <v>1945</v>
      </c>
      <c r="E543" s="1" t="s">
        <v>2476</v>
      </c>
      <c r="F543" s="1" t="s">
        <v>2470</v>
      </c>
      <c r="G543" s="1" t="s">
        <v>1944</v>
      </c>
      <c r="H543" s="1" t="s">
        <v>3200</v>
      </c>
      <c r="I543" s="1" t="s">
        <v>3201</v>
      </c>
      <c r="J543" s="1" t="s">
        <v>2654</v>
      </c>
      <c r="K543" s="1" t="s">
        <v>2474</v>
      </c>
      <c r="L543" s="1" t="s">
        <v>103</v>
      </c>
      <c r="M543" s="1" t="s">
        <v>3202</v>
      </c>
      <c r="N543" s="1" t="s">
        <v>217</v>
      </c>
      <c r="O543" s="1" t="s">
        <v>2407</v>
      </c>
      <c r="P543" s="1" t="s">
        <v>2407</v>
      </c>
      <c r="Q543" s="223">
        <v>1</v>
      </c>
      <c r="R543" s="3">
        <v>17424</v>
      </c>
      <c r="S543" s="3">
        <v>17424</v>
      </c>
      <c r="T543" s="3">
        <v>17424</v>
      </c>
      <c r="U543" s="2">
        <v>44081</v>
      </c>
      <c r="V543" s="1" t="s">
        <v>2516</v>
      </c>
      <c r="W543" s="2">
        <v>44926</v>
      </c>
      <c r="X543" s="1" t="s">
        <v>2478</v>
      </c>
      <c r="Y543" s="1" t="s">
        <v>2407</v>
      </c>
      <c r="Z543" s="1" t="s">
        <v>2493</v>
      </c>
      <c r="AA543" s="1" t="s">
        <v>2489</v>
      </c>
      <c r="AB543" s="1" t="s">
        <v>2490</v>
      </c>
      <c r="AC543" s="1" t="s">
        <v>2842</v>
      </c>
      <c r="AD543" s="1" t="s">
        <v>2503</v>
      </c>
      <c r="AE543" s="2">
        <v>44095</v>
      </c>
      <c r="AF543" s="1" t="s">
        <v>2582</v>
      </c>
    </row>
    <row r="544" spans="1:32" x14ac:dyDescent="0.35">
      <c r="A544" t="str">
        <f>Tableau13[[#This Row],[Document d''achat]]&amp;Tableau13[[#This Row],[Poste]]</f>
        <v>450068961430</v>
      </c>
      <c r="B544" s="1" t="s">
        <v>2468</v>
      </c>
      <c r="C544" s="1" t="s">
        <v>86</v>
      </c>
      <c r="D544" s="1" t="s">
        <v>1945</v>
      </c>
      <c r="E544" s="1" t="s">
        <v>2476</v>
      </c>
      <c r="F544" s="1" t="s">
        <v>2470</v>
      </c>
      <c r="G544" s="1" t="s">
        <v>1944</v>
      </c>
      <c r="H544" s="1" t="s">
        <v>3200</v>
      </c>
      <c r="I544" s="1" t="s">
        <v>3201</v>
      </c>
      <c r="J544" s="1" t="s">
        <v>2654</v>
      </c>
      <c r="K544" s="1" t="s">
        <v>2474</v>
      </c>
      <c r="L544" s="1" t="s">
        <v>103</v>
      </c>
      <c r="M544" s="1" t="s">
        <v>3203</v>
      </c>
      <c r="N544" s="1" t="s">
        <v>222</v>
      </c>
      <c r="O544" s="1" t="s">
        <v>2407</v>
      </c>
      <c r="P544" s="1" t="s">
        <v>2407</v>
      </c>
      <c r="Q544" s="223">
        <v>1</v>
      </c>
      <c r="R544" s="3">
        <v>23232</v>
      </c>
      <c r="S544" s="3">
        <v>23232</v>
      </c>
      <c r="T544" s="3">
        <v>23232</v>
      </c>
      <c r="U544" s="2">
        <v>44081</v>
      </c>
      <c r="V544" s="1" t="s">
        <v>2516</v>
      </c>
      <c r="W544" s="2">
        <v>44926</v>
      </c>
      <c r="X544" s="1" t="s">
        <v>2478</v>
      </c>
      <c r="Y544" s="1" t="s">
        <v>2407</v>
      </c>
      <c r="Z544" s="1" t="s">
        <v>2493</v>
      </c>
      <c r="AA544" s="1" t="s">
        <v>2489</v>
      </c>
      <c r="AB544" s="1" t="s">
        <v>2490</v>
      </c>
      <c r="AC544" s="1" t="s">
        <v>2842</v>
      </c>
      <c r="AD544" s="1" t="s">
        <v>2503</v>
      </c>
      <c r="AE544" s="2">
        <v>44095</v>
      </c>
      <c r="AF544" s="1" t="s">
        <v>2582</v>
      </c>
    </row>
    <row r="545" spans="1:32" x14ac:dyDescent="0.35">
      <c r="A545" t="str">
        <f>Tableau13[[#This Row],[Document d''achat]]&amp;Tableau13[[#This Row],[Poste]]</f>
        <v>450069002210</v>
      </c>
      <c r="B545" s="1" t="s">
        <v>2522</v>
      </c>
      <c r="C545" s="1" t="s">
        <v>97</v>
      </c>
      <c r="D545" s="1" t="s">
        <v>2399</v>
      </c>
      <c r="E545" s="1" t="s">
        <v>2488</v>
      </c>
      <c r="F545" s="1" t="s">
        <v>2470</v>
      </c>
      <c r="G545" s="1" t="s">
        <v>1707</v>
      </c>
      <c r="H545" s="1" t="s">
        <v>3108</v>
      </c>
      <c r="I545" s="1" t="s">
        <v>3204</v>
      </c>
      <c r="J545" s="1" t="s">
        <v>2524</v>
      </c>
      <c r="K545" s="1" t="s">
        <v>2474</v>
      </c>
      <c r="L545" s="1" t="s">
        <v>51</v>
      </c>
      <c r="M545" s="1" t="s">
        <v>1174</v>
      </c>
      <c r="N545" s="1" t="s">
        <v>88</v>
      </c>
      <c r="O545" s="1" t="s">
        <v>2407</v>
      </c>
      <c r="P545" s="1" t="s">
        <v>2407</v>
      </c>
      <c r="Q545" s="223">
        <v>1</v>
      </c>
      <c r="R545" s="3">
        <v>431.39</v>
      </c>
      <c r="S545" s="3">
        <v>431.39</v>
      </c>
      <c r="T545" s="3">
        <v>431.39</v>
      </c>
      <c r="U545" s="2">
        <v>44083</v>
      </c>
      <c r="V545" s="1" t="s">
        <v>2586</v>
      </c>
      <c r="W545" s="2">
        <v>44196</v>
      </c>
      <c r="X545" s="1" t="s">
        <v>2407</v>
      </c>
      <c r="Y545" s="1" t="s">
        <v>2407</v>
      </c>
      <c r="Z545" s="1" t="s">
        <v>2507</v>
      </c>
      <c r="AA545" s="1" t="s">
        <v>2914</v>
      </c>
      <c r="AB545" s="1" t="s">
        <v>2490</v>
      </c>
      <c r="AC545" s="1" t="s">
        <v>2842</v>
      </c>
      <c r="AD545" s="1" t="s">
        <v>2510</v>
      </c>
      <c r="AE545" s="2">
        <v>44084</v>
      </c>
      <c r="AF545" s="1" t="s">
        <v>2484</v>
      </c>
    </row>
    <row r="546" spans="1:32" x14ac:dyDescent="0.35">
      <c r="A546" t="str">
        <f>Tableau13[[#This Row],[Document d''achat]]&amp;Tableau13[[#This Row],[Poste]]</f>
        <v>450069031810</v>
      </c>
      <c r="B546" s="1" t="s">
        <v>2468</v>
      </c>
      <c r="C546" s="1" t="s">
        <v>97</v>
      </c>
      <c r="D546" s="1" t="s">
        <v>1951</v>
      </c>
      <c r="E546" s="1" t="s">
        <v>2488</v>
      </c>
      <c r="F546" s="1" t="s">
        <v>51</v>
      </c>
      <c r="G546" s="1" t="s">
        <v>1950</v>
      </c>
      <c r="H546" s="1" t="s">
        <v>3205</v>
      </c>
      <c r="I546" s="1" t="s">
        <v>3206</v>
      </c>
      <c r="J546" s="1" t="s">
        <v>2590</v>
      </c>
      <c r="K546" s="1" t="s">
        <v>2474</v>
      </c>
      <c r="L546" s="1" t="s">
        <v>103</v>
      </c>
      <c r="M546" s="1" t="s">
        <v>1952</v>
      </c>
      <c r="N546" s="1" t="s">
        <v>88</v>
      </c>
      <c r="O546" s="1" t="s">
        <v>2407</v>
      </c>
      <c r="P546" s="1" t="s">
        <v>2407</v>
      </c>
      <c r="Q546" s="223">
        <v>1</v>
      </c>
      <c r="R546" s="3">
        <v>250591.78</v>
      </c>
      <c r="S546" s="3">
        <v>250591.78</v>
      </c>
      <c r="T546" s="3">
        <v>250591.78</v>
      </c>
      <c r="U546" s="2">
        <v>44085</v>
      </c>
      <c r="V546" s="1" t="s">
        <v>2500</v>
      </c>
      <c r="W546" s="2">
        <v>44926</v>
      </c>
      <c r="X546" s="1" t="s">
        <v>2407</v>
      </c>
      <c r="Y546" s="1" t="s">
        <v>2407</v>
      </c>
      <c r="Z546" s="1" t="s">
        <v>2480</v>
      </c>
      <c r="AA546" s="1" t="s">
        <v>2489</v>
      </c>
      <c r="AB546" s="1" t="s">
        <v>2490</v>
      </c>
      <c r="AC546" s="1" t="s">
        <v>2567</v>
      </c>
      <c r="AD546" s="1" t="s">
        <v>2510</v>
      </c>
      <c r="AE546" s="2">
        <v>44103</v>
      </c>
      <c r="AF546" s="1" t="s">
        <v>2504</v>
      </c>
    </row>
    <row r="547" spans="1:32" x14ac:dyDescent="0.35">
      <c r="A547" t="str">
        <f>Tableau13[[#This Row],[Document d''achat]]&amp;Tableau13[[#This Row],[Poste]]</f>
        <v>450069152810</v>
      </c>
      <c r="B547" s="1" t="s">
        <v>2468</v>
      </c>
      <c r="C547" s="1" t="s">
        <v>97</v>
      </c>
      <c r="D547" s="1" t="s">
        <v>2401</v>
      </c>
      <c r="E547" s="1" t="s">
        <v>2476</v>
      </c>
      <c r="F547" s="1" t="s">
        <v>2470</v>
      </c>
      <c r="G547" s="1" t="s">
        <v>3207</v>
      </c>
      <c r="H547" s="1" t="s">
        <v>3208</v>
      </c>
      <c r="I547" s="1" t="s">
        <v>3209</v>
      </c>
      <c r="J547" s="1" t="s">
        <v>2473</v>
      </c>
      <c r="K547" s="1" t="s">
        <v>2474</v>
      </c>
      <c r="L547" s="1" t="s">
        <v>51</v>
      </c>
      <c r="M547" s="1" t="s">
        <v>2402</v>
      </c>
      <c r="N547" s="1" t="s">
        <v>88</v>
      </c>
      <c r="O547" s="1" t="s">
        <v>2407</v>
      </c>
      <c r="P547" s="1" t="s">
        <v>2407</v>
      </c>
      <c r="Q547" s="223">
        <v>2</v>
      </c>
      <c r="R547" s="3">
        <v>681.23</v>
      </c>
      <c r="S547" s="3">
        <v>1362.46</v>
      </c>
      <c r="T547" s="3">
        <v>1362.46</v>
      </c>
      <c r="U547" s="2">
        <v>44095</v>
      </c>
      <c r="V547" s="1" t="s">
        <v>2586</v>
      </c>
      <c r="W547" s="2">
        <v>44926</v>
      </c>
      <c r="X547" s="1" t="s">
        <v>2478</v>
      </c>
      <c r="Y547" s="1" t="s">
        <v>2407</v>
      </c>
      <c r="Z547" s="1" t="s">
        <v>2480</v>
      </c>
      <c r="AA547" s="1" t="s">
        <v>2489</v>
      </c>
      <c r="AB547" s="1" t="s">
        <v>2490</v>
      </c>
      <c r="AC547" s="1" t="s">
        <v>2567</v>
      </c>
      <c r="AD547" s="1" t="s">
        <v>2510</v>
      </c>
      <c r="AE547" s="2">
        <v>44095</v>
      </c>
      <c r="AF547" s="1" t="s">
        <v>2500</v>
      </c>
    </row>
    <row r="548" spans="1:32" x14ac:dyDescent="0.35">
      <c r="A548" t="str">
        <f>Tableau13[[#This Row],[Document d''achat]]&amp;Tableau13[[#This Row],[Poste]]</f>
        <v>450069152820</v>
      </c>
      <c r="B548" s="1" t="s">
        <v>2468</v>
      </c>
      <c r="C548" s="1" t="s">
        <v>97</v>
      </c>
      <c r="D548" s="1" t="s">
        <v>2401</v>
      </c>
      <c r="E548" s="1" t="s">
        <v>2476</v>
      </c>
      <c r="F548" s="1" t="s">
        <v>2470</v>
      </c>
      <c r="G548" s="1" t="s">
        <v>3207</v>
      </c>
      <c r="H548" s="1" t="s">
        <v>3208</v>
      </c>
      <c r="I548" s="1" t="s">
        <v>3209</v>
      </c>
      <c r="J548" s="1" t="s">
        <v>2473</v>
      </c>
      <c r="K548" s="1" t="s">
        <v>2474</v>
      </c>
      <c r="L548" s="1" t="s">
        <v>51</v>
      </c>
      <c r="M548" s="1" t="s">
        <v>2403</v>
      </c>
      <c r="N548" s="1" t="s">
        <v>217</v>
      </c>
      <c r="O548" s="1" t="s">
        <v>2407</v>
      </c>
      <c r="P548" s="1" t="s">
        <v>2407</v>
      </c>
      <c r="Q548" s="223">
        <v>2</v>
      </c>
      <c r="R548" s="3">
        <v>308.55</v>
      </c>
      <c r="S548" s="3">
        <v>617.1</v>
      </c>
      <c r="T548" s="3">
        <v>617.1</v>
      </c>
      <c r="U548" s="2">
        <v>44095</v>
      </c>
      <c r="V548" s="1" t="s">
        <v>2586</v>
      </c>
      <c r="W548" s="2">
        <v>44926</v>
      </c>
      <c r="X548" s="1" t="s">
        <v>2478</v>
      </c>
      <c r="Y548" s="1" t="s">
        <v>2407</v>
      </c>
      <c r="Z548" s="1" t="s">
        <v>2480</v>
      </c>
      <c r="AA548" s="1" t="s">
        <v>2489</v>
      </c>
      <c r="AB548" s="1" t="s">
        <v>2490</v>
      </c>
      <c r="AC548" s="1" t="s">
        <v>2567</v>
      </c>
      <c r="AD548" s="1" t="s">
        <v>2510</v>
      </c>
      <c r="AE548" s="2">
        <v>44095</v>
      </c>
      <c r="AF548" s="1" t="s">
        <v>2500</v>
      </c>
    </row>
    <row r="549" spans="1:32" x14ac:dyDescent="0.35">
      <c r="A549" t="str">
        <f>Tableau13[[#This Row],[Document d''achat]]&amp;Tableau13[[#This Row],[Poste]]</f>
        <v>450069215910</v>
      </c>
      <c r="B549" s="1" t="s">
        <v>2522</v>
      </c>
      <c r="C549" s="1" t="s">
        <v>97</v>
      </c>
      <c r="D549" s="1" t="s">
        <v>1959</v>
      </c>
      <c r="E549" s="1" t="s">
        <v>2488</v>
      </c>
      <c r="F549" s="1" t="s">
        <v>2470</v>
      </c>
      <c r="G549" s="1" t="s">
        <v>1958</v>
      </c>
      <c r="H549" s="1" t="s">
        <v>3210</v>
      </c>
      <c r="I549" s="1" t="s">
        <v>3211</v>
      </c>
      <c r="J549" s="1" t="s">
        <v>2524</v>
      </c>
      <c r="K549" s="1" t="s">
        <v>2474</v>
      </c>
      <c r="L549" s="1" t="s">
        <v>51</v>
      </c>
      <c r="M549" s="1" t="s">
        <v>1499</v>
      </c>
      <c r="N549" s="1" t="s">
        <v>88</v>
      </c>
      <c r="O549" s="1" t="s">
        <v>2407</v>
      </c>
      <c r="P549" s="1" t="s">
        <v>2407</v>
      </c>
      <c r="Q549" s="223">
        <v>1</v>
      </c>
      <c r="R549" s="3">
        <v>393.25</v>
      </c>
      <c r="S549" s="3">
        <v>393.25</v>
      </c>
      <c r="T549" s="3">
        <v>393.25</v>
      </c>
      <c r="U549" s="2">
        <v>44098</v>
      </c>
      <c r="V549" s="1" t="s">
        <v>2500</v>
      </c>
      <c r="W549" s="2">
        <v>44196</v>
      </c>
      <c r="X549" s="1" t="s">
        <v>2407</v>
      </c>
      <c r="Y549" s="1" t="s">
        <v>2407</v>
      </c>
      <c r="Z549" s="1" t="s">
        <v>2493</v>
      </c>
      <c r="AA549" s="1" t="s">
        <v>2489</v>
      </c>
      <c r="AB549" s="1" t="s">
        <v>2490</v>
      </c>
      <c r="AC549" s="1" t="s">
        <v>2771</v>
      </c>
      <c r="AD549" s="1" t="s">
        <v>2510</v>
      </c>
      <c r="AE549" s="2">
        <v>44099</v>
      </c>
      <c r="AF549" s="1" t="s">
        <v>2772</v>
      </c>
    </row>
    <row r="550" spans="1:32" x14ac:dyDescent="0.35">
      <c r="A550" t="str">
        <f>Tableau13[[#This Row],[Document d''achat]]&amp;Tableau13[[#This Row],[Poste]]</f>
        <v>450069231810</v>
      </c>
      <c r="B550" s="1" t="s">
        <v>2468</v>
      </c>
      <c r="C550" s="1" t="s">
        <v>97</v>
      </c>
      <c r="D550" s="1" t="s">
        <v>1954</v>
      </c>
      <c r="E550" s="1" t="s">
        <v>2488</v>
      </c>
      <c r="F550" s="1" t="s">
        <v>51</v>
      </c>
      <c r="G550" s="1" t="s">
        <v>1356</v>
      </c>
      <c r="H550" s="1" t="s">
        <v>2976</v>
      </c>
      <c r="I550" s="1" t="s">
        <v>3212</v>
      </c>
      <c r="J550" s="1" t="s">
        <v>2473</v>
      </c>
      <c r="K550" s="1" t="s">
        <v>2474</v>
      </c>
      <c r="L550" s="1" t="s">
        <v>103</v>
      </c>
      <c r="M550" s="1" t="s">
        <v>1955</v>
      </c>
      <c r="N550" s="1" t="s">
        <v>88</v>
      </c>
      <c r="O550" s="1" t="s">
        <v>2407</v>
      </c>
      <c r="P550" s="1" t="s">
        <v>2407</v>
      </c>
      <c r="Q550" s="223">
        <v>1</v>
      </c>
      <c r="R550" s="3">
        <v>16335</v>
      </c>
      <c r="S550" s="3">
        <v>16335</v>
      </c>
      <c r="T550" s="3">
        <v>16335</v>
      </c>
      <c r="U550" s="2">
        <v>44098</v>
      </c>
      <c r="V550" s="1" t="s">
        <v>2500</v>
      </c>
      <c r="W550" s="2">
        <v>44926</v>
      </c>
      <c r="X550" s="1" t="s">
        <v>2407</v>
      </c>
      <c r="Y550" s="1" t="s">
        <v>2407</v>
      </c>
      <c r="Z550" s="1" t="s">
        <v>2493</v>
      </c>
      <c r="AA550" s="1" t="s">
        <v>2489</v>
      </c>
      <c r="AB550" s="1" t="s">
        <v>2490</v>
      </c>
      <c r="AC550" s="1" t="s">
        <v>2567</v>
      </c>
      <c r="AD550" s="1" t="s">
        <v>2510</v>
      </c>
      <c r="AE550" s="2">
        <v>44103</v>
      </c>
      <c r="AF550" s="1" t="s">
        <v>2504</v>
      </c>
    </row>
    <row r="551" spans="1:32" x14ac:dyDescent="0.35">
      <c r="A551" t="str">
        <f>Tableau13[[#This Row],[Document d''achat]]&amp;Tableau13[[#This Row],[Poste]]</f>
        <v>450069237410</v>
      </c>
      <c r="B551" s="1" t="s">
        <v>2468</v>
      </c>
      <c r="C551" s="1" t="s">
        <v>97</v>
      </c>
      <c r="D551" s="1" t="s">
        <v>1960</v>
      </c>
      <c r="E551" s="1" t="s">
        <v>2476</v>
      </c>
      <c r="F551" s="1" t="s">
        <v>2470</v>
      </c>
      <c r="G551" s="1" t="s">
        <v>1369</v>
      </c>
      <c r="H551" s="1" t="s">
        <v>2986</v>
      </c>
      <c r="I551" s="1" t="s">
        <v>3213</v>
      </c>
      <c r="J551" s="1" t="s">
        <v>2590</v>
      </c>
      <c r="K551" s="1" t="s">
        <v>2474</v>
      </c>
      <c r="L551" s="1" t="s">
        <v>103</v>
      </c>
      <c r="M551" s="1" t="s">
        <v>1961</v>
      </c>
      <c r="N551" s="1" t="s">
        <v>88</v>
      </c>
      <c r="O551" s="1" t="s">
        <v>2407</v>
      </c>
      <c r="P551" s="1" t="s">
        <v>2407</v>
      </c>
      <c r="Q551" s="223">
        <v>100000</v>
      </c>
      <c r="R551" s="3">
        <v>0.63</v>
      </c>
      <c r="S551" s="3">
        <v>62540</v>
      </c>
      <c r="T551" s="3">
        <v>62540</v>
      </c>
      <c r="U551" s="2">
        <v>44099</v>
      </c>
      <c r="V551" s="1" t="s">
        <v>2500</v>
      </c>
      <c r="W551" s="2">
        <v>44926</v>
      </c>
      <c r="X551" s="1" t="s">
        <v>2478</v>
      </c>
      <c r="Y551" s="1" t="s">
        <v>2407</v>
      </c>
      <c r="Z551" s="1" t="s">
        <v>2480</v>
      </c>
      <c r="AA551" s="1" t="s">
        <v>2489</v>
      </c>
      <c r="AB551" s="1" t="s">
        <v>2490</v>
      </c>
      <c r="AC551" s="1" t="s">
        <v>2567</v>
      </c>
      <c r="AD551" s="1" t="s">
        <v>2510</v>
      </c>
      <c r="AE551" s="2">
        <v>44104</v>
      </c>
      <c r="AF551" s="1" t="s">
        <v>2504</v>
      </c>
    </row>
    <row r="552" spans="1:32" x14ac:dyDescent="0.35">
      <c r="A552" t="str">
        <f>Tableau13[[#This Row],[Document d''achat]]&amp;Tableau13[[#This Row],[Poste]]</f>
        <v>450069237420</v>
      </c>
      <c r="B552" s="1" t="s">
        <v>2468</v>
      </c>
      <c r="C552" s="1" t="s">
        <v>97</v>
      </c>
      <c r="D552" s="1" t="s">
        <v>1960</v>
      </c>
      <c r="E552" s="1" t="s">
        <v>2476</v>
      </c>
      <c r="F552" s="1" t="s">
        <v>2470</v>
      </c>
      <c r="G552" s="1" t="s">
        <v>1369</v>
      </c>
      <c r="H552" s="1" t="s">
        <v>2986</v>
      </c>
      <c r="I552" s="1" t="s">
        <v>3213</v>
      </c>
      <c r="J552" s="1" t="s">
        <v>2590</v>
      </c>
      <c r="K552" s="1" t="s">
        <v>2474</v>
      </c>
      <c r="L552" s="1" t="s">
        <v>103</v>
      </c>
      <c r="M552" s="1" t="s">
        <v>1961</v>
      </c>
      <c r="N552" s="1" t="s">
        <v>217</v>
      </c>
      <c r="O552" s="1" t="s">
        <v>2407</v>
      </c>
      <c r="P552" s="1" t="s">
        <v>2407</v>
      </c>
      <c r="Q552" s="223">
        <v>200000</v>
      </c>
      <c r="R552" s="3">
        <v>0.63</v>
      </c>
      <c r="S552" s="3">
        <v>125080</v>
      </c>
      <c r="T552" s="3">
        <v>125080</v>
      </c>
      <c r="U552" s="2">
        <v>44099</v>
      </c>
      <c r="V552" s="1" t="s">
        <v>2500</v>
      </c>
      <c r="W552" s="2">
        <v>44926</v>
      </c>
      <c r="X552" s="1" t="s">
        <v>2478</v>
      </c>
      <c r="Y552" s="1" t="s">
        <v>2407</v>
      </c>
      <c r="Z552" s="1" t="s">
        <v>2480</v>
      </c>
      <c r="AA552" s="1" t="s">
        <v>2489</v>
      </c>
      <c r="AB552" s="1" t="s">
        <v>2490</v>
      </c>
      <c r="AC552" s="1" t="s">
        <v>2567</v>
      </c>
      <c r="AD552" s="1" t="s">
        <v>2510</v>
      </c>
      <c r="AE552" s="2">
        <v>44104</v>
      </c>
      <c r="AF552" s="1" t="s">
        <v>2504</v>
      </c>
    </row>
    <row r="553" spans="1:32" x14ac:dyDescent="0.35">
      <c r="A553" t="str">
        <f>Tableau13[[#This Row],[Document d''achat]]&amp;Tableau13[[#This Row],[Poste]]</f>
        <v>450069263610</v>
      </c>
      <c r="B553" s="1" t="s">
        <v>2468</v>
      </c>
      <c r="C553" s="1" t="s">
        <v>97</v>
      </c>
      <c r="D553" s="1" t="s">
        <v>1962</v>
      </c>
      <c r="E553" s="1" t="s">
        <v>2476</v>
      </c>
      <c r="F553" s="1" t="s">
        <v>2470</v>
      </c>
      <c r="G553" s="1" t="s">
        <v>401</v>
      </c>
      <c r="H553" s="1" t="s">
        <v>2658</v>
      </c>
      <c r="I553" s="1" t="s">
        <v>3214</v>
      </c>
      <c r="J553" s="1" t="s">
        <v>2473</v>
      </c>
      <c r="K553" s="1" t="s">
        <v>2474</v>
      </c>
      <c r="L553" s="1" t="s">
        <v>103</v>
      </c>
      <c r="M553" s="1" t="s">
        <v>1963</v>
      </c>
      <c r="N553" s="1" t="s">
        <v>88</v>
      </c>
      <c r="O553" s="1" t="s">
        <v>2407</v>
      </c>
      <c r="P553" s="1" t="s">
        <v>2407</v>
      </c>
      <c r="Q553" s="223">
        <v>30000</v>
      </c>
      <c r="R553" s="3">
        <v>21.72</v>
      </c>
      <c r="S553" s="3">
        <v>651.59</v>
      </c>
      <c r="T553" s="3">
        <v>651.59</v>
      </c>
      <c r="U553" s="2">
        <v>44102</v>
      </c>
      <c r="V553" s="1" t="s">
        <v>2500</v>
      </c>
      <c r="W553" s="2">
        <v>44926</v>
      </c>
      <c r="X553" s="1" t="s">
        <v>2478</v>
      </c>
      <c r="Y553" s="1" t="s">
        <v>2407</v>
      </c>
      <c r="Z553" s="1" t="s">
        <v>2480</v>
      </c>
      <c r="AA553" s="1" t="s">
        <v>2489</v>
      </c>
      <c r="AB553" s="1" t="s">
        <v>2490</v>
      </c>
      <c r="AC553" s="1" t="s">
        <v>2567</v>
      </c>
      <c r="AD553" s="1" t="s">
        <v>2510</v>
      </c>
      <c r="AE553" s="2">
        <v>44159</v>
      </c>
      <c r="AF553" s="1" t="s">
        <v>2504</v>
      </c>
    </row>
    <row r="554" spans="1:32" x14ac:dyDescent="0.35">
      <c r="A554" t="str">
        <f>Tableau13[[#This Row],[Document d''achat]]&amp;Tableau13[[#This Row],[Poste]]</f>
        <v>450069263620</v>
      </c>
      <c r="B554" s="1" t="s">
        <v>2468</v>
      </c>
      <c r="C554" s="1" t="s">
        <v>97</v>
      </c>
      <c r="D554" s="1" t="s">
        <v>1962</v>
      </c>
      <c r="E554" s="1" t="s">
        <v>2476</v>
      </c>
      <c r="F554" s="1" t="s">
        <v>2470</v>
      </c>
      <c r="G554" s="1" t="s">
        <v>401</v>
      </c>
      <c r="H554" s="1" t="s">
        <v>2658</v>
      </c>
      <c r="I554" s="1" t="s">
        <v>3214</v>
      </c>
      <c r="J554" s="1" t="s">
        <v>2473</v>
      </c>
      <c r="K554" s="1" t="s">
        <v>2474</v>
      </c>
      <c r="L554" s="1" t="s">
        <v>103</v>
      </c>
      <c r="M554" s="1" t="s">
        <v>1964</v>
      </c>
      <c r="N554" s="1" t="s">
        <v>217</v>
      </c>
      <c r="O554" s="1" t="s">
        <v>2407</v>
      </c>
      <c r="P554" s="1" t="s">
        <v>2407</v>
      </c>
      <c r="Q554" s="223">
        <v>470000</v>
      </c>
      <c r="R554" s="3">
        <v>21.72</v>
      </c>
      <c r="S554" s="3">
        <v>10208.17</v>
      </c>
      <c r="T554" s="3">
        <v>10208.17</v>
      </c>
      <c r="U554" s="2">
        <v>44102</v>
      </c>
      <c r="V554" s="1" t="s">
        <v>2500</v>
      </c>
      <c r="W554" s="2">
        <v>44926</v>
      </c>
      <c r="X554" s="1" t="s">
        <v>2478</v>
      </c>
      <c r="Y554" s="1" t="s">
        <v>2407</v>
      </c>
      <c r="Z554" s="1" t="s">
        <v>2480</v>
      </c>
      <c r="AA554" s="1" t="s">
        <v>2489</v>
      </c>
      <c r="AB554" s="1" t="s">
        <v>2490</v>
      </c>
      <c r="AC554" s="1" t="s">
        <v>2567</v>
      </c>
      <c r="AD554" s="1" t="s">
        <v>2510</v>
      </c>
      <c r="AE554" s="2">
        <v>44159</v>
      </c>
      <c r="AF554" s="1" t="s">
        <v>2504</v>
      </c>
    </row>
    <row r="555" spans="1:32" x14ac:dyDescent="0.35">
      <c r="A555" t="str">
        <f>Tableau13[[#This Row],[Document d''achat]]&amp;Tableau13[[#This Row],[Poste]]</f>
        <v>450069278210</v>
      </c>
      <c r="B555" s="1" t="s">
        <v>2468</v>
      </c>
      <c r="C555" s="1" t="s">
        <v>97</v>
      </c>
      <c r="D555" s="1" t="s">
        <v>1971</v>
      </c>
      <c r="E555" s="1" t="s">
        <v>2488</v>
      </c>
      <c r="F555" s="1" t="s">
        <v>51</v>
      </c>
      <c r="G555" s="1" t="s">
        <v>3215</v>
      </c>
      <c r="H555" s="1" t="s">
        <v>3216</v>
      </c>
      <c r="I555" s="1" t="s">
        <v>2749</v>
      </c>
      <c r="J555" s="1" t="s">
        <v>2590</v>
      </c>
      <c r="K555" s="1" t="s">
        <v>2474</v>
      </c>
      <c r="L555" s="1" t="s">
        <v>103</v>
      </c>
      <c r="M555" s="1" t="s">
        <v>754</v>
      </c>
      <c r="N555" s="1" t="s">
        <v>88</v>
      </c>
      <c r="O555" s="1" t="s">
        <v>2407</v>
      </c>
      <c r="P555" s="1" t="s">
        <v>2407</v>
      </c>
      <c r="Q555" s="223">
        <v>1</v>
      </c>
      <c r="R555" s="3">
        <v>264000</v>
      </c>
      <c r="S555" s="3">
        <v>264000</v>
      </c>
      <c r="T555" s="3">
        <v>295680</v>
      </c>
      <c r="U555" s="2">
        <v>44102</v>
      </c>
      <c r="V555" s="1" t="s">
        <v>2500</v>
      </c>
      <c r="W555" s="2">
        <v>44926</v>
      </c>
      <c r="X555" s="1" t="s">
        <v>2407</v>
      </c>
      <c r="Y555" s="1" t="s">
        <v>2407</v>
      </c>
      <c r="Z555" s="1" t="s">
        <v>2480</v>
      </c>
      <c r="AA555" s="1" t="s">
        <v>2489</v>
      </c>
      <c r="AB555" s="1" t="s">
        <v>2490</v>
      </c>
      <c r="AC555" s="1" t="s">
        <v>2567</v>
      </c>
      <c r="AD555" s="1" t="s">
        <v>2510</v>
      </c>
      <c r="AE555" s="2">
        <v>44103</v>
      </c>
      <c r="AF555" s="1" t="s">
        <v>2504</v>
      </c>
    </row>
    <row r="556" spans="1:32" x14ac:dyDescent="0.35">
      <c r="A556" t="str">
        <f>Tableau13[[#This Row],[Document d''achat]]&amp;Tableau13[[#This Row],[Poste]]</f>
        <v>450069285410</v>
      </c>
      <c r="B556" s="1" t="s">
        <v>2522</v>
      </c>
      <c r="C556" s="1" t="s">
        <v>97</v>
      </c>
      <c r="D556" s="1" t="s">
        <v>1973</v>
      </c>
      <c r="E556" s="1" t="s">
        <v>2488</v>
      </c>
      <c r="F556" s="1" t="s">
        <v>2470</v>
      </c>
      <c r="G556" s="1" t="s">
        <v>1580</v>
      </c>
      <c r="H556" s="1" t="s">
        <v>3066</v>
      </c>
      <c r="I556" s="1" t="s">
        <v>3217</v>
      </c>
      <c r="J556" s="1" t="s">
        <v>2524</v>
      </c>
      <c r="K556" s="1" t="s">
        <v>2474</v>
      </c>
      <c r="L556" s="1" t="s">
        <v>51</v>
      </c>
      <c r="M556" s="1" t="s">
        <v>1974</v>
      </c>
      <c r="N556" s="1" t="s">
        <v>88</v>
      </c>
      <c r="O556" s="1" t="s">
        <v>2407</v>
      </c>
      <c r="P556" s="1" t="s">
        <v>2407</v>
      </c>
      <c r="Q556" s="223">
        <v>1</v>
      </c>
      <c r="R556" s="3">
        <v>1387.63</v>
      </c>
      <c r="S556" s="3">
        <v>1387.63</v>
      </c>
      <c r="T556" s="3">
        <v>1387.63</v>
      </c>
      <c r="U556" s="2">
        <v>44103</v>
      </c>
      <c r="V556" s="1" t="s">
        <v>2500</v>
      </c>
      <c r="W556" s="2">
        <v>44196</v>
      </c>
      <c r="X556" s="1" t="s">
        <v>2407</v>
      </c>
      <c r="Y556" s="1" t="s">
        <v>2407</v>
      </c>
      <c r="Z556" s="1" t="s">
        <v>2507</v>
      </c>
      <c r="AA556" s="1" t="s">
        <v>2489</v>
      </c>
      <c r="AB556" s="1" t="s">
        <v>2490</v>
      </c>
      <c r="AC556" s="1" t="s">
        <v>2647</v>
      </c>
      <c r="AD556" s="1" t="s">
        <v>2510</v>
      </c>
      <c r="AE556" s="2">
        <v>44103</v>
      </c>
      <c r="AF556" s="1" t="s">
        <v>2772</v>
      </c>
    </row>
    <row r="557" spans="1:32" x14ac:dyDescent="0.35">
      <c r="A557" t="str">
        <f>Tableau13[[#This Row],[Document d''achat]]&amp;Tableau13[[#This Row],[Poste]]</f>
        <v>450069311010</v>
      </c>
      <c r="B557" s="1" t="s">
        <v>2468</v>
      </c>
      <c r="C557" s="1" t="s">
        <v>97</v>
      </c>
      <c r="D557" s="1" t="s">
        <v>2130</v>
      </c>
      <c r="E557" s="1" t="s">
        <v>2488</v>
      </c>
      <c r="F557" s="1" t="s">
        <v>51</v>
      </c>
      <c r="G557" s="1" t="s">
        <v>2129</v>
      </c>
      <c r="H557" s="1" t="s">
        <v>3218</v>
      </c>
      <c r="I557" s="1" t="s">
        <v>2918</v>
      </c>
      <c r="J557" s="1" t="s">
        <v>2590</v>
      </c>
      <c r="K557" s="1" t="s">
        <v>2474</v>
      </c>
      <c r="L557" s="1" t="s">
        <v>103</v>
      </c>
      <c r="M557" s="1" t="s">
        <v>2131</v>
      </c>
      <c r="N557" s="1" t="s">
        <v>88</v>
      </c>
      <c r="O557" s="1" t="s">
        <v>2407</v>
      </c>
      <c r="P557" s="1" t="s">
        <v>2407</v>
      </c>
      <c r="Q557" s="223">
        <v>1</v>
      </c>
      <c r="R557" s="3">
        <v>257058.45</v>
      </c>
      <c r="S557" s="3">
        <v>257058.45</v>
      </c>
      <c r="T557" s="3">
        <v>257058.45</v>
      </c>
      <c r="U557" s="2">
        <v>44104</v>
      </c>
      <c r="V557" s="1" t="s">
        <v>2500</v>
      </c>
      <c r="W557" s="2">
        <v>44926</v>
      </c>
      <c r="X557" s="1" t="s">
        <v>2407</v>
      </c>
      <c r="Y557" s="1" t="s">
        <v>2407</v>
      </c>
      <c r="Z557" s="1" t="s">
        <v>2493</v>
      </c>
      <c r="AA557" s="1" t="s">
        <v>2489</v>
      </c>
      <c r="AB557" s="1" t="s">
        <v>2490</v>
      </c>
      <c r="AC557" s="1" t="s">
        <v>2581</v>
      </c>
      <c r="AD557" s="1" t="s">
        <v>2510</v>
      </c>
      <c r="AE557" s="2">
        <v>44162</v>
      </c>
      <c r="AF557" s="1" t="s">
        <v>2504</v>
      </c>
    </row>
    <row r="558" spans="1:32" x14ac:dyDescent="0.35">
      <c r="A558" t="str">
        <f>Tableau13[[#This Row],[Document d''achat]]&amp;Tableau13[[#This Row],[Poste]]</f>
        <v>450069372610</v>
      </c>
      <c r="B558" s="1" t="s">
        <v>2468</v>
      </c>
      <c r="C558" s="1" t="s">
        <v>97</v>
      </c>
      <c r="D558" s="1" t="s">
        <v>2245</v>
      </c>
      <c r="E558" s="1" t="s">
        <v>2488</v>
      </c>
      <c r="F558" s="1" t="s">
        <v>2470</v>
      </c>
      <c r="G558" s="1" t="s">
        <v>1580</v>
      </c>
      <c r="H558" s="1" t="s">
        <v>3066</v>
      </c>
      <c r="I558" s="1" t="s">
        <v>3219</v>
      </c>
      <c r="J558" s="1" t="s">
        <v>2473</v>
      </c>
      <c r="K558" s="1" t="s">
        <v>2474</v>
      </c>
      <c r="L558" s="1" t="s">
        <v>103</v>
      </c>
      <c r="M558" s="1" t="s">
        <v>2246</v>
      </c>
      <c r="N558" s="1" t="s">
        <v>88</v>
      </c>
      <c r="O558" s="1" t="s">
        <v>2407</v>
      </c>
      <c r="P558" s="1" t="s">
        <v>2407</v>
      </c>
      <c r="Q558" s="223">
        <v>1</v>
      </c>
      <c r="R558" s="3">
        <v>10509.18</v>
      </c>
      <c r="S558" s="3">
        <v>10509.18</v>
      </c>
      <c r="T558" s="3">
        <v>10509.18</v>
      </c>
      <c r="U558" s="2">
        <v>44109</v>
      </c>
      <c r="V558" s="1" t="s">
        <v>2500</v>
      </c>
      <c r="W558" s="2">
        <v>44196</v>
      </c>
      <c r="X558" s="1" t="s">
        <v>2407</v>
      </c>
      <c r="Y558" s="1" t="s">
        <v>2407</v>
      </c>
      <c r="Z558" s="1" t="s">
        <v>2493</v>
      </c>
      <c r="AA558" s="1" t="s">
        <v>2489</v>
      </c>
      <c r="AB558" s="1" t="s">
        <v>2490</v>
      </c>
      <c r="AC558" s="1" t="s">
        <v>2702</v>
      </c>
      <c r="AD558" s="1" t="s">
        <v>2510</v>
      </c>
      <c r="AE558" s="2">
        <v>44162</v>
      </c>
      <c r="AF558" s="1" t="s">
        <v>2504</v>
      </c>
    </row>
    <row r="559" spans="1:32" x14ac:dyDescent="0.35">
      <c r="A559" t="str">
        <f>Tableau13[[#This Row],[Document d''achat]]&amp;Tableau13[[#This Row],[Poste]]</f>
        <v>450069372620</v>
      </c>
      <c r="B559" s="1" t="s">
        <v>2468</v>
      </c>
      <c r="C559" s="1" t="s">
        <v>97</v>
      </c>
      <c r="D559" s="1" t="s">
        <v>2245</v>
      </c>
      <c r="E559" s="1" t="s">
        <v>2488</v>
      </c>
      <c r="F559" s="1" t="s">
        <v>2470</v>
      </c>
      <c r="G559" s="1" t="s">
        <v>1580</v>
      </c>
      <c r="H559" s="1" t="s">
        <v>3066</v>
      </c>
      <c r="I559" s="1" t="s">
        <v>3219</v>
      </c>
      <c r="J559" s="1" t="s">
        <v>2473</v>
      </c>
      <c r="K559" s="1" t="s">
        <v>2474</v>
      </c>
      <c r="L559" s="1" t="s">
        <v>103</v>
      </c>
      <c r="M559" s="1" t="s">
        <v>2247</v>
      </c>
      <c r="N559" s="1" t="s">
        <v>217</v>
      </c>
      <c r="O559" s="1" t="s">
        <v>2407</v>
      </c>
      <c r="P559" s="1" t="s">
        <v>2407</v>
      </c>
      <c r="Q559" s="223">
        <v>1</v>
      </c>
      <c r="R559" s="3">
        <v>12949.99</v>
      </c>
      <c r="S559" s="3">
        <v>12949.99</v>
      </c>
      <c r="T559" s="3">
        <v>12949.99</v>
      </c>
      <c r="U559" s="2">
        <v>44109</v>
      </c>
      <c r="V559" s="1" t="s">
        <v>2500</v>
      </c>
      <c r="W559" s="2">
        <v>44196</v>
      </c>
      <c r="X559" s="1" t="s">
        <v>2407</v>
      </c>
      <c r="Y559" s="1" t="s">
        <v>2407</v>
      </c>
      <c r="Z559" s="1" t="s">
        <v>2493</v>
      </c>
      <c r="AA559" s="1" t="s">
        <v>2489</v>
      </c>
      <c r="AB559" s="1" t="s">
        <v>2490</v>
      </c>
      <c r="AC559" s="1" t="s">
        <v>2702</v>
      </c>
      <c r="AD559" s="1" t="s">
        <v>2510</v>
      </c>
      <c r="AE559" s="2">
        <v>44162</v>
      </c>
      <c r="AF559" s="1" t="s">
        <v>2504</v>
      </c>
    </row>
    <row r="560" spans="1:32" x14ac:dyDescent="0.35">
      <c r="A560" t="str">
        <f>Tableau13[[#This Row],[Document d''achat]]&amp;Tableau13[[#This Row],[Poste]]</f>
        <v>450069372630</v>
      </c>
      <c r="B560" s="1" t="s">
        <v>2468</v>
      </c>
      <c r="C560" s="1" t="s">
        <v>97</v>
      </c>
      <c r="D560" s="1" t="s">
        <v>2245</v>
      </c>
      <c r="E560" s="1" t="s">
        <v>2488</v>
      </c>
      <c r="F560" s="1" t="s">
        <v>2470</v>
      </c>
      <c r="G560" s="1" t="s">
        <v>1580</v>
      </c>
      <c r="H560" s="1" t="s">
        <v>3066</v>
      </c>
      <c r="I560" s="1" t="s">
        <v>3219</v>
      </c>
      <c r="J560" s="1" t="s">
        <v>2473</v>
      </c>
      <c r="K560" s="1" t="s">
        <v>2474</v>
      </c>
      <c r="L560" s="1" t="s">
        <v>103</v>
      </c>
      <c r="M560" s="1" t="s">
        <v>2248</v>
      </c>
      <c r="N560" s="1" t="s">
        <v>222</v>
      </c>
      <c r="O560" s="1" t="s">
        <v>2407</v>
      </c>
      <c r="P560" s="1" t="s">
        <v>2407</v>
      </c>
      <c r="Q560" s="223">
        <v>1</v>
      </c>
      <c r="R560" s="3">
        <v>465.85</v>
      </c>
      <c r="S560" s="3">
        <v>465.85</v>
      </c>
      <c r="T560" s="3">
        <v>465.85</v>
      </c>
      <c r="U560" s="2">
        <v>44109</v>
      </c>
      <c r="V560" s="1" t="s">
        <v>2500</v>
      </c>
      <c r="W560" s="2">
        <v>44196</v>
      </c>
      <c r="X560" s="1" t="s">
        <v>2407</v>
      </c>
      <c r="Y560" s="1" t="s">
        <v>2407</v>
      </c>
      <c r="Z560" s="1" t="s">
        <v>2493</v>
      </c>
      <c r="AA560" s="1" t="s">
        <v>2489</v>
      </c>
      <c r="AB560" s="1" t="s">
        <v>2490</v>
      </c>
      <c r="AC560" s="1" t="s">
        <v>2702</v>
      </c>
      <c r="AD560" s="1" t="s">
        <v>2510</v>
      </c>
      <c r="AE560" s="2">
        <v>44162</v>
      </c>
      <c r="AF560" s="1" t="s">
        <v>2504</v>
      </c>
    </row>
    <row r="561" spans="1:32" x14ac:dyDescent="0.35">
      <c r="A561" t="str">
        <f>Tableau13[[#This Row],[Document d''achat]]&amp;Tableau13[[#This Row],[Poste]]</f>
        <v>450069373710</v>
      </c>
      <c r="B561" s="1" t="s">
        <v>2468</v>
      </c>
      <c r="C561" s="1" t="s">
        <v>97</v>
      </c>
      <c r="D561" s="1" t="s">
        <v>1979</v>
      </c>
      <c r="E561" s="1" t="s">
        <v>2488</v>
      </c>
      <c r="F561" s="1" t="s">
        <v>2470</v>
      </c>
      <c r="G561" s="1" t="s">
        <v>1978</v>
      </c>
      <c r="H561" s="1" t="s">
        <v>3220</v>
      </c>
      <c r="I561" s="1" t="s">
        <v>3221</v>
      </c>
      <c r="J561" s="1" t="s">
        <v>2473</v>
      </c>
      <c r="K561" s="1" t="s">
        <v>2474</v>
      </c>
      <c r="L561" s="1" t="s">
        <v>51</v>
      </c>
      <c r="M561" s="1" t="s">
        <v>1980</v>
      </c>
      <c r="N561" s="1" t="s">
        <v>88</v>
      </c>
      <c r="O561" s="1" t="s">
        <v>2407</v>
      </c>
      <c r="P561" s="1" t="s">
        <v>2407</v>
      </c>
      <c r="Q561" s="223">
        <v>1</v>
      </c>
      <c r="R561" s="3">
        <v>2534.9499999999998</v>
      </c>
      <c r="S561" s="3">
        <v>2534.9499999999998</v>
      </c>
      <c r="T561" s="3">
        <v>2534.9499999999998</v>
      </c>
      <c r="U561" s="2">
        <v>44109</v>
      </c>
      <c r="V561" s="1" t="s">
        <v>2500</v>
      </c>
      <c r="W561" s="2">
        <v>44196</v>
      </c>
      <c r="X561" s="1" t="s">
        <v>2407</v>
      </c>
      <c r="Y561" s="1" t="s">
        <v>2407</v>
      </c>
      <c r="Z561" s="1" t="s">
        <v>2493</v>
      </c>
      <c r="AA561" s="1" t="s">
        <v>2489</v>
      </c>
      <c r="AB561" s="1" t="s">
        <v>2490</v>
      </c>
      <c r="AC561" s="1" t="s">
        <v>2702</v>
      </c>
      <c r="AD561" s="1" t="s">
        <v>2510</v>
      </c>
      <c r="AE561" s="2">
        <v>44110</v>
      </c>
      <c r="AF561" s="1" t="s">
        <v>2484</v>
      </c>
    </row>
    <row r="562" spans="1:32" x14ac:dyDescent="0.35">
      <c r="A562" t="str">
        <f>Tableau13[[#This Row],[Document d''achat]]&amp;Tableau13[[#This Row],[Poste]]</f>
        <v>450069373720</v>
      </c>
      <c r="B562" s="1" t="s">
        <v>2468</v>
      </c>
      <c r="C562" s="1" t="s">
        <v>97</v>
      </c>
      <c r="D562" s="1" t="s">
        <v>1979</v>
      </c>
      <c r="E562" s="1" t="s">
        <v>2488</v>
      </c>
      <c r="F562" s="1" t="s">
        <v>2470</v>
      </c>
      <c r="G562" s="1" t="s">
        <v>1978</v>
      </c>
      <c r="H562" s="1" t="s">
        <v>3220</v>
      </c>
      <c r="I562" s="1" t="s">
        <v>3221</v>
      </c>
      <c r="J562" s="1" t="s">
        <v>2473</v>
      </c>
      <c r="K562" s="1" t="s">
        <v>2474</v>
      </c>
      <c r="L562" s="1" t="s">
        <v>51</v>
      </c>
      <c r="M562" s="1" t="s">
        <v>1981</v>
      </c>
      <c r="N562" s="1" t="s">
        <v>217</v>
      </c>
      <c r="O562" s="1" t="s">
        <v>2407</v>
      </c>
      <c r="P562" s="1" t="s">
        <v>2407</v>
      </c>
      <c r="Q562" s="223">
        <v>1</v>
      </c>
      <c r="R562" s="3">
        <v>2069.1</v>
      </c>
      <c r="S562" s="3">
        <v>2069.1</v>
      </c>
      <c r="T562" s="3">
        <v>2069.1</v>
      </c>
      <c r="U562" s="2">
        <v>44109</v>
      </c>
      <c r="V562" s="1" t="s">
        <v>2500</v>
      </c>
      <c r="W562" s="2">
        <v>44196</v>
      </c>
      <c r="X562" s="1" t="s">
        <v>2407</v>
      </c>
      <c r="Y562" s="1" t="s">
        <v>2407</v>
      </c>
      <c r="Z562" s="1" t="s">
        <v>2493</v>
      </c>
      <c r="AA562" s="1" t="s">
        <v>2489</v>
      </c>
      <c r="AB562" s="1" t="s">
        <v>2490</v>
      </c>
      <c r="AC562" s="1" t="s">
        <v>3198</v>
      </c>
      <c r="AD562" s="1" t="s">
        <v>2510</v>
      </c>
      <c r="AE562" s="2">
        <v>44110</v>
      </c>
      <c r="AF562" s="1" t="s">
        <v>2484</v>
      </c>
    </row>
    <row r="563" spans="1:32" x14ac:dyDescent="0.35">
      <c r="A563" t="str">
        <f>Tableau13[[#This Row],[Document d''achat]]&amp;Tableau13[[#This Row],[Poste]]</f>
        <v>450069374710</v>
      </c>
      <c r="B563" s="1" t="s">
        <v>2468</v>
      </c>
      <c r="C563" s="1" t="s">
        <v>97</v>
      </c>
      <c r="D563" s="1" t="s">
        <v>1995</v>
      </c>
      <c r="E563" s="1" t="s">
        <v>2488</v>
      </c>
      <c r="F563" s="1" t="s">
        <v>2470</v>
      </c>
      <c r="G563" s="1" t="s">
        <v>1994</v>
      </c>
      <c r="H563" s="1" t="s">
        <v>3222</v>
      </c>
      <c r="I563" s="1" t="s">
        <v>3221</v>
      </c>
      <c r="J563" s="1" t="s">
        <v>2638</v>
      </c>
      <c r="K563" s="1" t="s">
        <v>2474</v>
      </c>
      <c r="L563" s="1" t="s">
        <v>103</v>
      </c>
      <c r="M563" s="1" t="s">
        <v>1996</v>
      </c>
      <c r="N563" s="1" t="s">
        <v>88</v>
      </c>
      <c r="O563" s="1" t="s">
        <v>2407</v>
      </c>
      <c r="P563" s="1" t="s">
        <v>2407</v>
      </c>
      <c r="Q563" s="223">
        <v>1</v>
      </c>
      <c r="R563" s="3">
        <v>378</v>
      </c>
      <c r="S563" s="3">
        <v>378</v>
      </c>
      <c r="T563" s="3">
        <v>378</v>
      </c>
      <c r="U563" s="2">
        <v>44109</v>
      </c>
      <c r="V563" s="1" t="s">
        <v>2500</v>
      </c>
      <c r="W563" s="2">
        <v>44196</v>
      </c>
      <c r="X563" s="1" t="s">
        <v>2407</v>
      </c>
      <c r="Y563" s="1" t="s">
        <v>2407</v>
      </c>
      <c r="Z563" s="1" t="s">
        <v>2493</v>
      </c>
      <c r="AA563" s="1" t="s">
        <v>2489</v>
      </c>
      <c r="AB563" s="1" t="s">
        <v>2490</v>
      </c>
      <c r="AC563" s="1" t="s">
        <v>2702</v>
      </c>
      <c r="AD563" s="1" t="s">
        <v>2510</v>
      </c>
      <c r="AE563" s="2">
        <v>44162</v>
      </c>
      <c r="AF563" s="1" t="s">
        <v>2641</v>
      </c>
    </row>
    <row r="564" spans="1:32" x14ac:dyDescent="0.35">
      <c r="A564" t="str">
        <f>Tableau13[[#This Row],[Document d''achat]]&amp;Tableau13[[#This Row],[Poste]]</f>
        <v>450069374720</v>
      </c>
      <c r="B564" s="1" t="s">
        <v>2468</v>
      </c>
      <c r="C564" s="1" t="s">
        <v>97</v>
      </c>
      <c r="D564" s="1" t="s">
        <v>1995</v>
      </c>
      <c r="E564" s="1" t="s">
        <v>2488</v>
      </c>
      <c r="F564" s="1" t="s">
        <v>2470</v>
      </c>
      <c r="G564" s="1" t="s">
        <v>1994</v>
      </c>
      <c r="H564" s="1" t="s">
        <v>3222</v>
      </c>
      <c r="I564" s="1" t="s">
        <v>3221</v>
      </c>
      <c r="J564" s="1" t="s">
        <v>2638</v>
      </c>
      <c r="K564" s="1" t="s">
        <v>2474</v>
      </c>
      <c r="L564" s="1" t="s">
        <v>103</v>
      </c>
      <c r="M564" s="1" t="s">
        <v>1997</v>
      </c>
      <c r="N564" s="1" t="s">
        <v>217</v>
      </c>
      <c r="O564" s="1" t="s">
        <v>2407</v>
      </c>
      <c r="P564" s="1" t="s">
        <v>2407</v>
      </c>
      <c r="Q564" s="223">
        <v>1</v>
      </c>
      <c r="R564" s="3">
        <v>577.29999999999995</v>
      </c>
      <c r="S564" s="3">
        <v>577.29999999999995</v>
      </c>
      <c r="T564" s="3">
        <v>577.29999999999995</v>
      </c>
      <c r="U564" s="2">
        <v>44109</v>
      </c>
      <c r="V564" s="1" t="s">
        <v>2500</v>
      </c>
      <c r="W564" s="2">
        <v>44196</v>
      </c>
      <c r="X564" s="1" t="s">
        <v>2407</v>
      </c>
      <c r="Y564" s="1" t="s">
        <v>2407</v>
      </c>
      <c r="Z564" s="1" t="s">
        <v>2493</v>
      </c>
      <c r="AA564" s="1" t="s">
        <v>2489</v>
      </c>
      <c r="AB564" s="1" t="s">
        <v>2490</v>
      </c>
      <c r="AC564" s="1" t="s">
        <v>2702</v>
      </c>
      <c r="AD564" s="1" t="s">
        <v>2510</v>
      </c>
      <c r="AE564" s="2">
        <v>44162</v>
      </c>
      <c r="AF564" s="1" t="s">
        <v>2641</v>
      </c>
    </row>
    <row r="565" spans="1:32" x14ac:dyDescent="0.35">
      <c r="A565" t="str">
        <f>Tableau13[[#This Row],[Document d''achat]]&amp;Tableau13[[#This Row],[Poste]]</f>
        <v>450069374730</v>
      </c>
      <c r="B565" s="1" t="s">
        <v>2468</v>
      </c>
      <c r="C565" s="1" t="s">
        <v>97</v>
      </c>
      <c r="D565" s="1" t="s">
        <v>1995</v>
      </c>
      <c r="E565" s="1" t="s">
        <v>2488</v>
      </c>
      <c r="F565" s="1" t="s">
        <v>2470</v>
      </c>
      <c r="G565" s="1" t="s">
        <v>1994</v>
      </c>
      <c r="H565" s="1" t="s">
        <v>3222</v>
      </c>
      <c r="I565" s="1" t="s">
        <v>3221</v>
      </c>
      <c r="J565" s="1" t="s">
        <v>2638</v>
      </c>
      <c r="K565" s="1" t="s">
        <v>2474</v>
      </c>
      <c r="L565" s="1" t="s">
        <v>103</v>
      </c>
      <c r="M565" s="1" t="s">
        <v>1997</v>
      </c>
      <c r="N565" s="1" t="s">
        <v>222</v>
      </c>
      <c r="O565" s="1" t="s">
        <v>2407</v>
      </c>
      <c r="P565" s="1" t="s">
        <v>2407</v>
      </c>
      <c r="Q565" s="223">
        <v>1</v>
      </c>
      <c r="R565" s="3">
        <v>421.45</v>
      </c>
      <c r="S565" s="3">
        <v>421.45</v>
      </c>
      <c r="T565" s="3">
        <v>421.45</v>
      </c>
      <c r="U565" s="2">
        <v>44109</v>
      </c>
      <c r="V565" s="1" t="s">
        <v>2500</v>
      </c>
      <c r="W565" s="2">
        <v>44196</v>
      </c>
      <c r="X565" s="1" t="s">
        <v>2407</v>
      </c>
      <c r="Y565" s="1" t="s">
        <v>2407</v>
      </c>
      <c r="Z565" s="1" t="s">
        <v>2493</v>
      </c>
      <c r="AA565" s="1" t="s">
        <v>2489</v>
      </c>
      <c r="AB565" s="1" t="s">
        <v>2490</v>
      </c>
      <c r="AC565" s="1" t="s">
        <v>2702</v>
      </c>
      <c r="AD565" s="1" t="s">
        <v>2510</v>
      </c>
      <c r="AE565" s="2">
        <v>44162</v>
      </c>
      <c r="AF565" s="1" t="s">
        <v>2641</v>
      </c>
    </row>
    <row r="566" spans="1:32" x14ac:dyDescent="0.35">
      <c r="A566" t="str">
        <f>Tableau13[[#This Row],[Document d''achat]]&amp;Tableau13[[#This Row],[Poste]]</f>
        <v>450069374740</v>
      </c>
      <c r="B566" s="1" t="s">
        <v>2468</v>
      </c>
      <c r="C566" s="1" t="s">
        <v>97</v>
      </c>
      <c r="D566" s="1" t="s">
        <v>1995</v>
      </c>
      <c r="E566" s="1" t="s">
        <v>2488</v>
      </c>
      <c r="F566" s="1" t="s">
        <v>2470</v>
      </c>
      <c r="G566" s="1" t="s">
        <v>1994</v>
      </c>
      <c r="H566" s="1" t="s">
        <v>3222</v>
      </c>
      <c r="I566" s="1" t="s">
        <v>3221</v>
      </c>
      <c r="J566" s="1" t="s">
        <v>2638</v>
      </c>
      <c r="K566" s="1" t="s">
        <v>2474</v>
      </c>
      <c r="L566" s="1" t="s">
        <v>103</v>
      </c>
      <c r="M566" s="1" t="s">
        <v>1996</v>
      </c>
      <c r="N566" s="1" t="s">
        <v>421</v>
      </c>
      <c r="O566" s="1" t="s">
        <v>2407</v>
      </c>
      <c r="P566" s="1" t="s">
        <v>2407</v>
      </c>
      <c r="Q566" s="223">
        <v>1</v>
      </c>
      <c r="R566" s="3">
        <v>421.42</v>
      </c>
      <c r="S566" s="3">
        <v>421.42</v>
      </c>
      <c r="T566" s="3">
        <v>421.42</v>
      </c>
      <c r="U566" s="2">
        <v>44109</v>
      </c>
      <c r="V566" s="1" t="s">
        <v>2500</v>
      </c>
      <c r="W566" s="2">
        <v>44196</v>
      </c>
      <c r="X566" s="1" t="s">
        <v>2407</v>
      </c>
      <c r="Y566" s="1" t="s">
        <v>2407</v>
      </c>
      <c r="Z566" s="1" t="s">
        <v>2493</v>
      </c>
      <c r="AA566" s="1" t="s">
        <v>2489</v>
      </c>
      <c r="AB566" s="1" t="s">
        <v>2490</v>
      </c>
      <c r="AC566" s="1" t="s">
        <v>2702</v>
      </c>
      <c r="AD566" s="1" t="s">
        <v>2510</v>
      </c>
      <c r="AE566" s="2">
        <v>44162</v>
      </c>
      <c r="AF566" s="1" t="s">
        <v>2641</v>
      </c>
    </row>
    <row r="567" spans="1:32" x14ac:dyDescent="0.35">
      <c r="A567" t="str">
        <f>Tableau13[[#This Row],[Document d''achat]]&amp;Tableau13[[#This Row],[Poste]]</f>
        <v>450069374750</v>
      </c>
      <c r="B567" s="1" t="s">
        <v>2468</v>
      </c>
      <c r="C567" s="1" t="s">
        <v>97</v>
      </c>
      <c r="D567" s="1" t="s">
        <v>1995</v>
      </c>
      <c r="E567" s="1" t="s">
        <v>2488</v>
      </c>
      <c r="F567" s="1" t="s">
        <v>2470</v>
      </c>
      <c r="G567" s="1" t="s">
        <v>1994</v>
      </c>
      <c r="H567" s="1" t="s">
        <v>3222</v>
      </c>
      <c r="I567" s="1" t="s">
        <v>3221</v>
      </c>
      <c r="J567" s="1" t="s">
        <v>2638</v>
      </c>
      <c r="K567" s="1" t="s">
        <v>2474</v>
      </c>
      <c r="L567" s="1" t="s">
        <v>103</v>
      </c>
      <c r="M567" s="1" t="s">
        <v>1998</v>
      </c>
      <c r="N567" s="1" t="s">
        <v>423</v>
      </c>
      <c r="O567" s="1" t="s">
        <v>2407</v>
      </c>
      <c r="P567" s="1" t="s">
        <v>2407</v>
      </c>
      <c r="Q567" s="223">
        <v>1</v>
      </c>
      <c r="R567" s="3">
        <v>577.29999999999995</v>
      </c>
      <c r="S567" s="3">
        <v>577.29999999999995</v>
      </c>
      <c r="T567" s="3">
        <v>577.29999999999995</v>
      </c>
      <c r="U567" s="2">
        <v>44109</v>
      </c>
      <c r="V567" s="1" t="s">
        <v>2500</v>
      </c>
      <c r="W567" s="2">
        <v>44196</v>
      </c>
      <c r="X567" s="1" t="s">
        <v>2407</v>
      </c>
      <c r="Y567" s="1" t="s">
        <v>2407</v>
      </c>
      <c r="Z567" s="1" t="s">
        <v>2493</v>
      </c>
      <c r="AA567" s="1" t="s">
        <v>2489</v>
      </c>
      <c r="AB567" s="1" t="s">
        <v>2490</v>
      </c>
      <c r="AC567" s="1" t="s">
        <v>2702</v>
      </c>
      <c r="AD567" s="1" t="s">
        <v>2510</v>
      </c>
      <c r="AE567" s="2">
        <v>44162</v>
      </c>
      <c r="AF567" s="1" t="s">
        <v>2641</v>
      </c>
    </row>
    <row r="568" spans="1:32" x14ac:dyDescent="0.35">
      <c r="A568" t="str">
        <f>Tableau13[[#This Row],[Document d''achat]]&amp;Tableau13[[#This Row],[Poste]]</f>
        <v>450069374760</v>
      </c>
      <c r="B568" s="1" t="s">
        <v>2468</v>
      </c>
      <c r="C568" s="1" t="s">
        <v>97</v>
      </c>
      <c r="D568" s="1" t="s">
        <v>1995</v>
      </c>
      <c r="E568" s="1" t="s">
        <v>2488</v>
      </c>
      <c r="F568" s="1" t="s">
        <v>2470</v>
      </c>
      <c r="G568" s="1" t="s">
        <v>1994</v>
      </c>
      <c r="H568" s="1" t="s">
        <v>3222</v>
      </c>
      <c r="I568" s="1" t="s">
        <v>3221</v>
      </c>
      <c r="J568" s="1" t="s">
        <v>2638</v>
      </c>
      <c r="K568" s="1" t="s">
        <v>2474</v>
      </c>
      <c r="L568" s="1" t="s">
        <v>103</v>
      </c>
      <c r="M568" s="1" t="s">
        <v>155</v>
      </c>
      <c r="N568" s="1" t="s">
        <v>511</v>
      </c>
      <c r="O568" s="1" t="s">
        <v>2407</v>
      </c>
      <c r="P568" s="1" t="s">
        <v>2407</v>
      </c>
      <c r="Q568" s="223">
        <v>1</v>
      </c>
      <c r="R568" s="3">
        <v>7870</v>
      </c>
      <c r="S568" s="3">
        <v>7870</v>
      </c>
      <c r="T568" s="3">
        <v>7870</v>
      </c>
      <c r="U568" s="2">
        <v>44109</v>
      </c>
      <c r="V568" s="1" t="s">
        <v>2500</v>
      </c>
      <c r="W568" s="2">
        <v>44196</v>
      </c>
      <c r="X568" s="1" t="s">
        <v>2407</v>
      </c>
      <c r="Y568" s="1" t="s">
        <v>2407</v>
      </c>
      <c r="Z568" s="1" t="s">
        <v>2480</v>
      </c>
      <c r="AA568" s="1" t="s">
        <v>2489</v>
      </c>
      <c r="AB568" s="1" t="s">
        <v>2490</v>
      </c>
      <c r="AC568" s="1" t="s">
        <v>2702</v>
      </c>
      <c r="AD568" s="1" t="s">
        <v>2510</v>
      </c>
      <c r="AE568" s="2">
        <v>44162</v>
      </c>
      <c r="AF568" s="1" t="s">
        <v>2641</v>
      </c>
    </row>
    <row r="569" spans="1:32" x14ac:dyDescent="0.35">
      <c r="A569" t="str">
        <f>Tableau13[[#This Row],[Document d''achat]]&amp;Tableau13[[#This Row],[Poste]]</f>
        <v>450069396910</v>
      </c>
      <c r="B569" s="1" t="s">
        <v>2522</v>
      </c>
      <c r="C569" s="1" t="s">
        <v>97</v>
      </c>
      <c r="D569" s="1" t="s">
        <v>2054</v>
      </c>
      <c r="E569" s="1" t="s">
        <v>2488</v>
      </c>
      <c r="F569" s="1" t="s">
        <v>2470</v>
      </c>
      <c r="G569" s="1" t="s">
        <v>1707</v>
      </c>
      <c r="H569" s="1" t="s">
        <v>3108</v>
      </c>
      <c r="I569" s="1" t="s">
        <v>3223</v>
      </c>
      <c r="J569" s="1" t="s">
        <v>2524</v>
      </c>
      <c r="K569" s="1" t="s">
        <v>2474</v>
      </c>
      <c r="L569" s="1" t="s">
        <v>51</v>
      </c>
      <c r="M569" s="1" t="s">
        <v>1174</v>
      </c>
      <c r="N569" s="1" t="s">
        <v>88</v>
      </c>
      <c r="O569" s="1" t="s">
        <v>2407</v>
      </c>
      <c r="P569" s="1" t="s">
        <v>2407</v>
      </c>
      <c r="Q569" s="223">
        <v>1</v>
      </c>
      <c r="R569" s="3">
        <v>367.78</v>
      </c>
      <c r="S569" s="3">
        <v>367.78</v>
      </c>
      <c r="T569" s="3">
        <v>367.78</v>
      </c>
      <c r="U569" s="2">
        <v>44110</v>
      </c>
      <c r="V569" s="1" t="s">
        <v>2586</v>
      </c>
      <c r="W569" s="2">
        <v>44196</v>
      </c>
      <c r="X569" s="1" t="s">
        <v>2407</v>
      </c>
      <c r="Y569" s="1" t="s">
        <v>2407</v>
      </c>
      <c r="Z569" s="1" t="s">
        <v>2507</v>
      </c>
      <c r="AA569" s="1" t="s">
        <v>2914</v>
      </c>
      <c r="AB569" s="1" t="s">
        <v>2490</v>
      </c>
      <c r="AC569" s="1" t="s">
        <v>2842</v>
      </c>
      <c r="AD569" s="1" t="s">
        <v>2510</v>
      </c>
      <c r="AE569" s="2">
        <v>44110</v>
      </c>
      <c r="AF569" s="1" t="s">
        <v>2484</v>
      </c>
    </row>
    <row r="570" spans="1:32" x14ac:dyDescent="0.35">
      <c r="A570" t="str">
        <f>Tableau13[[#This Row],[Document d''achat]]&amp;Tableau13[[#This Row],[Poste]]</f>
        <v>450069409410</v>
      </c>
      <c r="B570" s="1" t="s">
        <v>2468</v>
      </c>
      <c r="C570" s="1" t="s">
        <v>97</v>
      </c>
      <c r="D570" s="1" t="s">
        <v>2066</v>
      </c>
      <c r="E570" s="1" t="s">
        <v>2476</v>
      </c>
      <c r="F570" s="1" t="s">
        <v>2470</v>
      </c>
      <c r="G570" s="1" t="s">
        <v>2065</v>
      </c>
      <c r="H570" s="1" t="s">
        <v>3224</v>
      </c>
      <c r="I570" s="1" t="s">
        <v>3225</v>
      </c>
      <c r="J570" s="1" t="s">
        <v>2590</v>
      </c>
      <c r="K570" s="1" t="s">
        <v>2474</v>
      </c>
      <c r="L570" s="1" t="s">
        <v>103</v>
      </c>
      <c r="M570" s="1" t="s">
        <v>2067</v>
      </c>
      <c r="N570" s="1" t="s">
        <v>88</v>
      </c>
      <c r="O570" s="1" t="s">
        <v>2407</v>
      </c>
      <c r="P570" s="1" t="s">
        <v>2407</v>
      </c>
      <c r="Q570" s="223">
        <v>7300</v>
      </c>
      <c r="R570" s="3">
        <v>650</v>
      </c>
      <c r="S570" s="3">
        <v>4745000</v>
      </c>
      <c r="T570" s="3">
        <v>5741450</v>
      </c>
      <c r="U570" s="2">
        <v>44110</v>
      </c>
      <c r="V570" s="1" t="s">
        <v>2500</v>
      </c>
      <c r="W570" s="2">
        <v>44926</v>
      </c>
      <c r="X570" s="1" t="s">
        <v>2478</v>
      </c>
      <c r="Y570" s="1" t="s">
        <v>2407</v>
      </c>
      <c r="Z570" s="1" t="s">
        <v>2480</v>
      </c>
      <c r="AA570" s="1" t="s">
        <v>2489</v>
      </c>
      <c r="AB570" s="1" t="s">
        <v>2490</v>
      </c>
      <c r="AC570" s="1" t="s">
        <v>2567</v>
      </c>
      <c r="AD570" s="1" t="s">
        <v>2510</v>
      </c>
      <c r="AE570" s="2">
        <v>44113</v>
      </c>
      <c r="AF570" s="1" t="s">
        <v>2504</v>
      </c>
    </row>
    <row r="571" spans="1:32" x14ac:dyDescent="0.35">
      <c r="A571" t="str">
        <f>Tableau13[[#This Row],[Document d''achat]]&amp;Tableau13[[#This Row],[Poste]]</f>
        <v>450069410410</v>
      </c>
      <c r="B571" s="1" t="s">
        <v>2468</v>
      </c>
      <c r="C571" s="1" t="s">
        <v>97</v>
      </c>
      <c r="D571" s="1" t="s">
        <v>2022</v>
      </c>
      <c r="E571" s="1" t="s">
        <v>2476</v>
      </c>
      <c r="F571" s="1" t="s">
        <v>2470</v>
      </c>
      <c r="G571" s="1" t="s">
        <v>2021</v>
      </c>
      <c r="H571" s="1" t="s">
        <v>3226</v>
      </c>
      <c r="I571" s="1" t="s">
        <v>3227</v>
      </c>
      <c r="J571" s="1" t="s">
        <v>2590</v>
      </c>
      <c r="K571" s="1" t="s">
        <v>2474</v>
      </c>
      <c r="L571" s="1" t="s">
        <v>103</v>
      </c>
      <c r="M571" s="1" t="s">
        <v>2023</v>
      </c>
      <c r="N571" s="1" t="s">
        <v>88</v>
      </c>
      <c r="O571" s="1" t="s">
        <v>2407</v>
      </c>
      <c r="P571" s="1" t="s">
        <v>2407</v>
      </c>
      <c r="Q571" s="223">
        <v>6</v>
      </c>
      <c r="R571" s="3">
        <v>46222</v>
      </c>
      <c r="S571" s="3">
        <v>277332</v>
      </c>
      <c r="T571" s="3">
        <v>277332</v>
      </c>
      <c r="U571" s="2">
        <v>44110</v>
      </c>
      <c r="V571" s="1" t="s">
        <v>2500</v>
      </c>
      <c r="W571" s="2">
        <v>44926</v>
      </c>
      <c r="X571" s="1" t="s">
        <v>2478</v>
      </c>
      <c r="Y571" s="1" t="s">
        <v>2407</v>
      </c>
      <c r="Z571" s="1" t="s">
        <v>2480</v>
      </c>
      <c r="AA571" s="1" t="s">
        <v>2489</v>
      </c>
      <c r="AB571" s="1" t="s">
        <v>2490</v>
      </c>
      <c r="AC571" s="1" t="s">
        <v>2567</v>
      </c>
      <c r="AD571" s="1" t="s">
        <v>2510</v>
      </c>
      <c r="AE571" s="2">
        <v>44113</v>
      </c>
      <c r="AF571" s="1" t="s">
        <v>2504</v>
      </c>
    </row>
    <row r="572" spans="1:32" x14ac:dyDescent="0.35">
      <c r="A572" t="str">
        <f>Tableau13[[#This Row],[Document d''achat]]&amp;Tableau13[[#This Row],[Poste]]</f>
        <v>450069410420</v>
      </c>
      <c r="B572" s="1" t="s">
        <v>2468</v>
      </c>
      <c r="C572" s="1" t="s">
        <v>97</v>
      </c>
      <c r="D572" s="1" t="s">
        <v>2022</v>
      </c>
      <c r="E572" s="1" t="s">
        <v>2476</v>
      </c>
      <c r="F572" s="1" t="s">
        <v>2470</v>
      </c>
      <c r="G572" s="1" t="s">
        <v>2021</v>
      </c>
      <c r="H572" s="1" t="s">
        <v>3226</v>
      </c>
      <c r="I572" s="1" t="s">
        <v>3227</v>
      </c>
      <c r="J572" s="1" t="s">
        <v>2590</v>
      </c>
      <c r="K572" s="1" t="s">
        <v>2474</v>
      </c>
      <c r="L572" s="1" t="s">
        <v>103</v>
      </c>
      <c r="M572" s="1" t="s">
        <v>2024</v>
      </c>
      <c r="N572" s="1" t="s">
        <v>217</v>
      </c>
      <c r="O572" s="1" t="s">
        <v>2407</v>
      </c>
      <c r="P572" s="1" t="s">
        <v>2407</v>
      </c>
      <c r="Q572" s="223">
        <v>6</v>
      </c>
      <c r="R572" s="3">
        <v>80356.100000000006</v>
      </c>
      <c r="S572" s="3">
        <v>482136.6</v>
      </c>
      <c r="T572" s="3">
        <v>482136.6</v>
      </c>
      <c r="U572" s="2">
        <v>44110</v>
      </c>
      <c r="V572" s="1" t="s">
        <v>2500</v>
      </c>
      <c r="W572" s="2">
        <v>44926</v>
      </c>
      <c r="X572" s="1" t="s">
        <v>2478</v>
      </c>
      <c r="Y572" s="1" t="s">
        <v>2407</v>
      </c>
      <c r="Z572" s="1" t="s">
        <v>2480</v>
      </c>
      <c r="AA572" s="1" t="s">
        <v>2489</v>
      </c>
      <c r="AB572" s="1" t="s">
        <v>2490</v>
      </c>
      <c r="AC572" s="1" t="s">
        <v>2567</v>
      </c>
      <c r="AD572" s="1" t="s">
        <v>2510</v>
      </c>
      <c r="AE572" s="2">
        <v>44113</v>
      </c>
      <c r="AF572" s="1" t="s">
        <v>2504</v>
      </c>
    </row>
    <row r="573" spans="1:32" x14ac:dyDescent="0.35">
      <c r="A573" t="str">
        <f>Tableau13[[#This Row],[Document d''achat]]&amp;Tableau13[[#This Row],[Poste]]</f>
        <v>450069410910</v>
      </c>
      <c r="B573" s="1" t="s">
        <v>2468</v>
      </c>
      <c r="C573" s="1" t="s">
        <v>97</v>
      </c>
      <c r="D573" s="1" t="s">
        <v>2049</v>
      </c>
      <c r="E573" s="1" t="s">
        <v>2476</v>
      </c>
      <c r="F573" s="1" t="s">
        <v>2470</v>
      </c>
      <c r="G573" s="1" t="s">
        <v>2048</v>
      </c>
      <c r="H573" s="1" t="s">
        <v>3228</v>
      </c>
      <c r="I573" s="1" t="s">
        <v>3229</v>
      </c>
      <c r="J573" s="1" t="s">
        <v>2580</v>
      </c>
      <c r="K573" s="1" t="s">
        <v>2474</v>
      </c>
      <c r="L573" s="1" t="s">
        <v>103</v>
      </c>
      <c r="M573" s="1" t="s">
        <v>2050</v>
      </c>
      <c r="N573" s="1" t="s">
        <v>88</v>
      </c>
      <c r="O573" s="1" t="s">
        <v>2407</v>
      </c>
      <c r="P573" s="1" t="s">
        <v>2407</v>
      </c>
      <c r="Q573" s="223">
        <v>2120000</v>
      </c>
      <c r="R573" s="3">
        <v>1.63</v>
      </c>
      <c r="S573" s="3">
        <v>3463020</v>
      </c>
      <c r="T573" s="3">
        <v>3463020</v>
      </c>
      <c r="U573" s="2">
        <v>44110</v>
      </c>
      <c r="V573" s="1" t="s">
        <v>2500</v>
      </c>
      <c r="W573" s="2">
        <v>44926</v>
      </c>
      <c r="X573" s="1" t="s">
        <v>2478</v>
      </c>
      <c r="Y573" s="1" t="s">
        <v>2407</v>
      </c>
      <c r="Z573" s="1" t="s">
        <v>2480</v>
      </c>
      <c r="AA573" s="1" t="s">
        <v>2489</v>
      </c>
      <c r="AB573" s="1" t="s">
        <v>2490</v>
      </c>
      <c r="AC573" s="1" t="s">
        <v>2567</v>
      </c>
      <c r="AD573" s="1" t="s">
        <v>2510</v>
      </c>
      <c r="AE573" s="2">
        <v>44139</v>
      </c>
      <c r="AF573" s="1" t="s">
        <v>2504</v>
      </c>
    </row>
    <row r="574" spans="1:32" x14ac:dyDescent="0.35">
      <c r="A574" t="str">
        <f>Tableau13[[#This Row],[Document d''achat]]&amp;Tableau13[[#This Row],[Poste]]</f>
        <v>450069410920</v>
      </c>
      <c r="B574" s="1" t="s">
        <v>2468</v>
      </c>
      <c r="C574" s="1" t="s">
        <v>97</v>
      </c>
      <c r="D574" s="1" t="s">
        <v>2049</v>
      </c>
      <c r="E574" s="1" t="s">
        <v>2476</v>
      </c>
      <c r="F574" s="1" t="s">
        <v>2470</v>
      </c>
      <c r="G574" s="1" t="s">
        <v>2048</v>
      </c>
      <c r="H574" s="1" t="s">
        <v>3228</v>
      </c>
      <c r="I574" s="1" t="s">
        <v>3229</v>
      </c>
      <c r="J574" s="1" t="s">
        <v>2580</v>
      </c>
      <c r="K574" s="1" t="s">
        <v>2474</v>
      </c>
      <c r="L574" s="1" t="s">
        <v>103</v>
      </c>
      <c r="M574" s="1" t="s">
        <v>2050</v>
      </c>
      <c r="N574" s="1" t="s">
        <v>217</v>
      </c>
      <c r="O574" s="1" t="s">
        <v>2407</v>
      </c>
      <c r="P574" s="1" t="s">
        <v>2407</v>
      </c>
      <c r="Q574" s="223">
        <v>800000</v>
      </c>
      <c r="R574" s="3">
        <v>1.63</v>
      </c>
      <c r="S574" s="3">
        <v>1306800</v>
      </c>
      <c r="T574" s="3">
        <v>1306800</v>
      </c>
      <c r="U574" s="2">
        <v>44110</v>
      </c>
      <c r="V574" s="1" t="s">
        <v>2500</v>
      </c>
      <c r="W574" s="2">
        <v>44926</v>
      </c>
      <c r="X574" s="1" t="s">
        <v>2478</v>
      </c>
      <c r="Y574" s="1" t="s">
        <v>2407</v>
      </c>
      <c r="Z574" s="1" t="s">
        <v>2480</v>
      </c>
      <c r="AA574" s="1" t="s">
        <v>2489</v>
      </c>
      <c r="AB574" s="1" t="s">
        <v>2490</v>
      </c>
      <c r="AC574" s="1" t="s">
        <v>2567</v>
      </c>
      <c r="AD574" s="1" t="s">
        <v>2510</v>
      </c>
      <c r="AE574" s="2">
        <v>44139</v>
      </c>
      <c r="AF574" s="1" t="s">
        <v>2504</v>
      </c>
    </row>
    <row r="575" spans="1:32" x14ac:dyDescent="0.35">
      <c r="A575" t="str">
        <f>Tableau13[[#This Row],[Document d''achat]]&amp;Tableau13[[#This Row],[Poste]]</f>
        <v>450069412910</v>
      </c>
      <c r="B575" s="1" t="s">
        <v>2468</v>
      </c>
      <c r="C575" s="1" t="s">
        <v>97</v>
      </c>
      <c r="D575" s="1" t="s">
        <v>2051</v>
      </c>
      <c r="E575" s="1" t="s">
        <v>2476</v>
      </c>
      <c r="F575" s="1" t="s">
        <v>2470</v>
      </c>
      <c r="G575" s="1" t="s">
        <v>2048</v>
      </c>
      <c r="H575" s="1" t="s">
        <v>3228</v>
      </c>
      <c r="I575" s="1" t="s">
        <v>3230</v>
      </c>
      <c r="J575" s="1" t="s">
        <v>2580</v>
      </c>
      <c r="K575" s="1" t="s">
        <v>2474</v>
      </c>
      <c r="L575" s="1" t="s">
        <v>103</v>
      </c>
      <c r="M575" s="1" t="s">
        <v>2052</v>
      </c>
      <c r="N575" s="1" t="s">
        <v>88</v>
      </c>
      <c r="O575" s="1" t="s">
        <v>2407</v>
      </c>
      <c r="P575" s="1" t="s">
        <v>2407</v>
      </c>
      <c r="Q575" s="223">
        <v>700000</v>
      </c>
      <c r="R575" s="3">
        <v>1.75</v>
      </c>
      <c r="S575" s="3">
        <v>1228150</v>
      </c>
      <c r="T575" s="3">
        <v>1228150</v>
      </c>
      <c r="U575" s="2">
        <v>44110</v>
      </c>
      <c r="V575" s="1" t="s">
        <v>2500</v>
      </c>
      <c r="W575" s="2">
        <v>44926</v>
      </c>
      <c r="X575" s="1" t="s">
        <v>2478</v>
      </c>
      <c r="Y575" s="1" t="s">
        <v>2407</v>
      </c>
      <c r="Z575" s="1" t="s">
        <v>2480</v>
      </c>
      <c r="AA575" s="1" t="s">
        <v>2489</v>
      </c>
      <c r="AB575" s="1" t="s">
        <v>2490</v>
      </c>
      <c r="AC575" s="1" t="s">
        <v>2567</v>
      </c>
      <c r="AD575" s="1" t="s">
        <v>2510</v>
      </c>
      <c r="AE575" s="2">
        <v>44132</v>
      </c>
      <c r="AF575" s="1" t="s">
        <v>2504</v>
      </c>
    </row>
    <row r="576" spans="1:32" x14ac:dyDescent="0.35">
      <c r="A576" t="str">
        <f>Tableau13[[#This Row],[Document d''achat]]&amp;Tableau13[[#This Row],[Poste]]</f>
        <v>450069412920</v>
      </c>
      <c r="B576" s="1" t="s">
        <v>2468</v>
      </c>
      <c r="C576" s="1" t="s">
        <v>97</v>
      </c>
      <c r="D576" s="1" t="s">
        <v>2051</v>
      </c>
      <c r="E576" s="1" t="s">
        <v>2476</v>
      </c>
      <c r="F576" s="1" t="s">
        <v>2470</v>
      </c>
      <c r="G576" s="1" t="s">
        <v>2048</v>
      </c>
      <c r="H576" s="1" t="s">
        <v>3228</v>
      </c>
      <c r="I576" s="1" t="s">
        <v>3230</v>
      </c>
      <c r="J576" s="1" t="s">
        <v>2580</v>
      </c>
      <c r="K576" s="1" t="s">
        <v>2474</v>
      </c>
      <c r="L576" s="1" t="s">
        <v>103</v>
      </c>
      <c r="M576" s="1" t="s">
        <v>2052</v>
      </c>
      <c r="N576" s="1" t="s">
        <v>217</v>
      </c>
      <c r="O576" s="1" t="s">
        <v>2407</v>
      </c>
      <c r="P576" s="1" t="s">
        <v>2407</v>
      </c>
      <c r="Q576" s="223">
        <v>500000</v>
      </c>
      <c r="R576" s="3">
        <v>1.75</v>
      </c>
      <c r="S576" s="3">
        <v>877250</v>
      </c>
      <c r="T576" s="3">
        <v>877250</v>
      </c>
      <c r="U576" s="2">
        <v>44110</v>
      </c>
      <c r="V576" s="1" t="s">
        <v>2500</v>
      </c>
      <c r="W576" s="2">
        <v>44926</v>
      </c>
      <c r="X576" s="1" t="s">
        <v>2478</v>
      </c>
      <c r="Y576" s="1" t="s">
        <v>2407</v>
      </c>
      <c r="Z576" s="1" t="s">
        <v>2480</v>
      </c>
      <c r="AA576" s="1" t="s">
        <v>2489</v>
      </c>
      <c r="AB576" s="1" t="s">
        <v>2490</v>
      </c>
      <c r="AC576" s="1" t="s">
        <v>2567</v>
      </c>
      <c r="AD576" s="1" t="s">
        <v>2510</v>
      </c>
      <c r="AE576" s="2">
        <v>44132</v>
      </c>
      <c r="AF576" s="1" t="s">
        <v>2504</v>
      </c>
    </row>
    <row r="577" spans="1:32" x14ac:dyDescent="0.35">
      <c r="A577" t="str">
        <f>Tableau13[[#This Row],[Document d''achat]]&amp;Tableau13[[#This Row],[Poste]]</f>
        <v>450069413610</v>
      </c>
      <c r="B577" s="1" t="s">
        <v>2468</v>
      </c>
      <c r="C577" s="1" t="s">
        <v>97</v>
      </c>
      <c r="D577" s="1" t="s">
        <v>2043</v>
      </c>
      <c r="E577" s="1" t="s">
        <v>2476</v>
      </c>
      <c r="F577" s="1" t="s">
        <v>2470</v>
      </c>
      <c r="G577" s="1" t="s">
        <v>1369</v>
      </c>
      <c r="H577" s="1" t="s">
        <v>2986</v>
      </c>
      <c r="I577" s="1" t="s">
        <v>3231</v>
      </c>
      <c r="J577" s="1" t="s">
        <v>2590</v>
      </c>
      <c r="K577" s="1" t="s">
        <v>2474</v>
      </c>
      <c r="L577" s="1" t="s">
        <v>103</v>
      </c>
      <c r="M577" s="1" t="s">
        <v>2044</v>
      </c>
      <c r="N577" s="1" t="s">
        <v>88</v>
      </c>
      <c r="O577" s="1" t="s">
        <v>2407</v>
      </c>
      <c r="P577" s="1" t="s">
        <v>2407</v>
      </c>
      <c r="Q577" s="223">
        <v>300000</v>
      </c>
      <c r="R577" s="3">
        <v>0.71</v>
      </c>
      <c r="S577" s="3">
        <v>214170</v>
      </c>
      <c r="T577" s="3">
        <v>214170</v>
      </c>
      <c r="U577" s="2">
        <v>44110</v>
      </c>
      <c r="V577" s="1" t="s">
        <v>2500</v>
      </c>
      <c r="W577" s="2">
        <v>44926</v>
      </c>
      <c r="X577" s="1" t="s">
        <v>2478</v>
      </c>
      <c r="Y577" s="1" t="s">
        <v>2407</v>
      </c>
      <c r="Z577" s="1" t="s">
        <v>2480</v>
      </c>
      <c r="AA577" s="1" t="s">
        <v>2489</v>
      </c>
      <c r="AB577" s="1" t="s">
        <v>2490</v>
      </c>
      <c r="AC577" s="1" t="s">
        <v>2567</v>
      </c>
      <c r="AD577" s="1" t="s">
        <v>2510</v>
      </c>
      <c r="AE577" s="2">
        <v>44116</v>
      </c>
      <c r="AF577" s="1" t="s">
        <v>2504</v>
      </c>
    </row>
    <row r="578" spans="1:32" x14ac:dyDescent="0.35">
      <c r="A578" t="str">
        <f>Tableau13[[#This Row],[Document d''achat]]&amp;Tableau13[[#This Row],[Poste]]</f>
        <v>450069415410</v>
      </c>
      <c r="B578" s="1" t="s">
        <v>2468</v>
      </c>
      <c r="C578" s="1" t="s">
        <v>97</v>
      </c>
      <c r="D578" s="1" t="s">
        <v>2016</v>
      </c>
      <c r="E578" s="1" t="s">
        <v>2476</v>
      </c>
      <c r="F578" s="1" t="s">
        <v>2470</v>
      </c>
      <c r="G578" s="1" t="s">
        <v>1849</v>
      </c>
      <c r="H578" s="1" t="s">
        <v>3232</v>
      </c>
      <c r="I578" s="1" t="s">
        <v>3233</v>
      </c>
      <c r="J578" s="1" t="s">
        <v>2590</v>
      </c>
      <c r="K578" s="1" t="s">
        <v>2474</v>
      </c>
      <c r="L578" s="1" t="s">
        <v>103</v>
      </c>
      <c r="M578" s="1" t="s">
        <v>2017</v>
      </c>
      <c r="N578" s="1" t="s">
        <v>88</v>
      </c>
      <c r="O578" s="1" t="s">
        <v>2407</v>
      </c>
      <c r="P578" s="1" t="s">
        <v>2407</v>
      </c>
      <c r="Q578" s="223">
        <v>10</v>
      </c>
      <c r="R578" s="3">
        <v>15089.18</v>
      </c>
      <c r="S578" s="3">
        <v>150891.84</v>
      </c>
      <c r="T578" s="3">
        <v>150891.84</v>
      </c>
      <c r="U578" s="2">
        <v>44110</v>
      </c>
      <c r="V578" s="1" t="s">
        <v>2500</v>
      </c>
      <c r="W578" s="2">
        <v>44926</v>
      </c>
      <c r="X578" s="1" t="s">
        <v>2478</v>
      </c>
      <c r="Y578" s="1" t="s">
        <v>2407</v>
      </c>
      <c r="Z578" s="1" t="s">
        <v>2480</v>
      </c>
      <c r="AA578" s="1" t="s">
        <v>2489</v>
      </c>
      <c r="AB578" s="1" t="s">
        <v>2490</v>
      </c>
      <c r="AC578" s="1" t="s">
        <v>2567</v>
      </c>
      <c r="AD578" s="1" t="s">
        <v>2510</v>
      </c>
      <c r="AE578" s="2">
        <v>44116</v>
      </c>
      <c r="AF578" s="1" t="s">
        <v>2504</v>
      </c>
    </row>
    <row r="579" spans="1:32" x14ac:dyDescent="0.35">
      <c r="A579" t="str">
        <f>Tableau13[[#This Row],[Document d''achat]]&amp;Tableau13[[#This Row],[Poste]]</f>
        <v>450069415430</v>
      </c>
      <c r="B579" s="1" t="s">
        <v>2468</v>
      </c>
      <c r="C579" s="1" t="s">
        <v>97</v>
      </c>
      <c r="D579" s="1" t="s">
        <v>2016</v>
      </c>
      <c r="E579" s="1" t="s">
        <v>2476</v>
      </c>
      <c r="F579" s="1" t="s">
        <v>2470</v>
      </c>
      <c r="G579" s="1" t="s">
        <v>1849</v>
      </c>
      <c r="H579" s="1" t="s">
        <v>3232</v>
      </c>
      <c r="I579" s="1" t="s">
        <v>3233</v>
      </c>
      <c r="J579" s="1" t="s">
        <v>2590</v>
      </c>
      <c r="K579" s="1" t="s">
        <v>2474</v>
      </c>
      <c r="L579" s="1" t="s">
        <v>103</v>
      </c>
      <c r="M579" s="1" t="s">
        <v>2018</v>
      </c>
      <c r="N579" s="1" t="s">
        <v>222</v>
      </c>
      <c r="O579" s="1" t="s">
        <v>2407</v>
      </c>
      <c r="P579" s="1" t="s">
        <v>2407</v>
      </c>
      <c r="Q579" s="223">
        <v>4000</v>
      </c>
      <c r="R579" s="3">
        <v>1172.19</v>
      </c>
      <c r="S579" s="3">
        <v>468875</v>
      </c>
      <c r="T579" s="3">
        <v>468875</v>
      </c>
      <c r="U579" s="2">
        <v>44110</v>
      </c>
      <c r="V579" s="1" t="s">
        <v>2500</v>
      </c>
      <c r="W579" s="2">
        <v>44926</v>
      </c>
      <c r="X579" s="1" t="s">
        <v>2478</v>
      </c>
      <c r="Y579" s="1" t="s">
        <v>2407</v>
      </c>
      <c r="Z579" s="1" t="s">
        <v>2480</v>
      </c>
      <c r="AA579" s="1" t="s">
        <v>2489</v>
      </c>
      <c r="AB579" s="1" t="s">
        <v>2490</v>
      </c>
      <c r="AC579" s="1" t="s">
        <v>2567</v>
      </c>
      <c r="AD579" s="1" t="s">
        <v>2510</v>
      </c>
      <c r="AE579" s="2">
        <v>44116</v>
      </c>
      <c r="AF579" s="1" t="s">
        <v>2504</v>
      </c>
    </row>
    <row r="580" spans="1:32" x14ac:dyDescent="0.35">
      <c r="A580" t="str">
        <f>Tableau13[[#This Row],[Document d''achat]]&amp;Tableau13[[#This Row],[Poste]]</f>
        <v>450069416910</v>
      </c>
      <c r="B580" s="1" t="s">
        <v>2468</v>
      </c>
      <c r="C580" s="1" t="s">
        <v>97</v>
      </c>
      <c r="D580" s="1" t="s">
        <v>2041</v>
      </c>
      <c r="E580" s="1" t="s">
        <v>2476</v>
      </c>
      <c r="F580" s="1" t="s">
        <v>2470</v>
      </c>
      <c r="G580" s="1" t="s">
        <v>401</v>
      </c>
      <c r="H580" s="1" t="s">
        <v>2658</v>
      </c>
      <c r="I580" s="1" t="s">
        <v>3234</v>
      </c>
      <c r="J580" s="1" t="s">
        <v>2590</v>
      </c>
      <c r="K580" s="1" t="s">
        <v>2474</v>
      </c>
      <c r="L580" s="1" t="s">
        <v>103</v>
      </c>
      <c r="M580" s="1" t="s">
        <v>2042</v>
      </c>
      <c r="N580" s="1" t="s">
        <v>88</v>
      </c>
      <c r="O580" s="1" t="s">
        <v>2407</v>
      </c>
      <c r="P580" s="1" t="s">
        <v>2407</v>
      </c>
      <c r="Q580" s="223">
        <v>1500000</v>
      </c>
      <c r="R580" s="3">
        <v>14.31</v>
      </c>
      <c r="S580" s="3">
        <v>214714.5</v>
      </c>
      <c r="T580" s="3">
        <v>214714.5</v>
      </c>
      <c r="U580" s="2">
        <v>44110</v>
      </c>
      <c r="V580" s="1" t="s">
        <v>2500</v>
      </c>
      <c r="W580" s="2">
        <v>44926</v>
      </c>
      <c r="X580" s="1" t="s">
        <v>2478</v>
      </c>
      <c r="Y580" s="1" t="s">
        <v>2407</v>
      </c>
      <c r="Z580" s="1" t="s">
        <v>2480</v>
      </c>
      <c r="AA580" s="1" t="s">
        <v>2489</v>
      </c>
      <c r="AB580" s="1" t="s">
        <v>2490</v>
      </c>
      <c r="AC580" s="1" t="s">
        <v>2567</v>
      </c>
      <c r="AD580" s="1" t="s">
        <v>2510</v>
      </c>
      <c r="AE580" s="2">
        <v>44113</v>
      </c>
      <c r="AF580" s="1" t="s">
        <v>2504</v>
      </c>
    </row>
    <row r="581" spans="1:32" x14ac:dyDescent="0.35">
      <c r="A581" t="str">
        <f>Tableau13[[#This Row],[Document d''achat]]&amp;Tableau13[[#This Row],[Poste]]</f>
        <v>450069418110</v>
      </c>
      <c r="B581" s="1" t="s">
        <v>2468</v>
      </c>
      <c r="C581" s="1" t="s">
        <v>97</v>
      </c>
      <c r="D581" s="1" t="s">
        <v>2011</v>
      </c>
      <c r="E581" s="1" t="s">
        <v>2476</v>
      </c>
      <c r="F581" s="1" t="s">
        <v>2470</v>
      </c>
      <c r="G581" s="1" t="s">
        <v>352</v>
      </c>
      <c r="H581" s="1" t="s">
        <v>3130</v>
      </c>
      <c r="I581" s="1" t="s">
        <v>3235</v>
      </c>
      <c r="J581" s="1" t="s">
        <v>2580</v>
      </c>
      <c r="K581" s="1" t="s">
        <v>2619</v>
      </c>
      <c r="L581" s="1" t="s">
        <v>103</v>
      </c>
      <c r="M581" s="1" t="s">
        <v>2012</v>
      </c>
      <c r="N581" s="1" t="s">
        <v>88</v>
      </c>
      <c r="O581" s="1" t="s">
        <v>2407</v>
      </c>
      <c r="P581" s="1" t="s">
        <v>2407</v>
      </c>
      <c r="Q581" s="223">
        <v>6</v>
      </c>
      <c r="R581" s="3">
        <v>5045.7</v>
      </c>
      <c r="S581" s="3">
        <v>30274.2</v>
      </c>
      <c r="T581" s="3">
        <v>30274.2</v>
      </c>
      <c r="U581" s="2">
        <v>44110</v>
      </c>
      <c r="V581" s="1" t="s">
        <v>2500</v>
      </c>
      <c r="W581" s="2">
        <v>44926</v>
      </c>
      <c r="X581" s="1" t="s">
        <v>2478</v>
      </c>
      <c r="Y581" s="1" t="s">
        <v>2407</v>
      </c>
      <c r="Z581" s="1" t="s">
        <v>2480</v>
      </c>
      <c r="AA581" s="1" t="s">
        <v>2489</v>
      </c>
      <c r="AB581" s="1" t="s">
        <v>2490</v>
      </c>
      <c r="AC581" s="1" t="s">
        <v>2567</v>
      </c>
      <c r="AD581" s="1" t="s">
        <v>2510</v>
      </c>
      <c r="AE581" s="2"/>
      <c r="AF581" s="1" t="s">
        <v>2407</v>
      </c>
    </row>
    <row r="582" spans="1:32" x14ac:dyDescent="0.35">
      <c r="A582" t="str">
        <f>Tableau13[[#This Row],[Document d''achat]]&amp;Tableau13[[#This Row],[Poste]]</f>
        <v>450069418120</v>
      </c>
      <c r="B582" s="1" t="s">
        <v>2468</v>
      </c>
      <c r="C582" s="1" t="s">
        <v>97</v>
      </c>
      <c r="D582" s="1" t="s">
        <v>2011</v>
      </c>
      <c r="E582" s="1" t="s">
        <v>2476</v>
      </c>
      <c r="F582" s="1" t="s">
        <v>2470</v>
      </c>
      <c r="G582" s="1" t="s">
        <v>352</v>
      </c>
      <c r="H582" s="1" t="s">
        <v>3130</v>
      </c>
      <c r="I582" s="1" t="s">
        <v>3235</v>
      </c>
      <c r="J582" s="1" t="s">
        <v>2580</v>
      </c>
      <c r="K582" s="1" t="s">
        <v>2619</v>
      </c>
      <c r="L582" s="1" t="s">
        <v>103</v>
      </c>
      <c r="M582" s="1" t="s">
        <v>2013</v>
      </c>
      <c r="N582" s="1" t="s">
        <v>217</v>
      </c>
      <c r="O582" s="1" t="s">
        <v>2407</v>
      </c>
      <c r="P582" s="1" t="s">
        <v>2407</v>
      </c>
      <c r="Q582" s="223">
        <v>3</v>
      </c>
      <c r="R582" s="3">
        <v>7320.5</v>
      </c>
      <c r="S582" s="3">
        <v>21961.5</v>
      </c>
      <c r="T582" s="3">
        <v>21961.5</v>
      </c>
      <c r="U582" s="2">
        <v>44110</v>
      </c>
      <c r="V582" s="1" t="s">
        <v>2500</v>
      </c>
      <c r="W582" s="2">
        <v>44926</v>
      </c>
      <c r="X582" s="1" t="s">
        <v>2478</v>
      </c>
      <c r="Y582" s="1" t="s">
        <v>2407</v>
      </c>
      <c r="Z582" s="1" t="s">
        <v>2480</v>
      </c>
      <c r="AA582" s="1" t="s">
        <v>2489</v>
      </c>
      <c r="AB582" s="1" t="s">
        <v>2490</v>
      </c>
      <c r="AC582" s="1" t="s">
        <v>2567</v>
      </c>
      <c r="AD582" s="1" t="s">
        <v>2510</v>
      </c>
      <c r="AE582" s="2"/>
      <c r="AF582" s="1" t="s">
        <v>2407</v>
      </c>
    </row>
    <row r="583" spans="1:32" x14ac:dyDescent="0.35">
      <c r="A583" t="str">
        <f>Tableau13[[#This Row],[Document d''achat]]&amp;Tableau13[[#This Row],[Poste]]</f>
        <v>450069418130</v>
      </c>
      <c r="B583" s="1" t="s">
        <v>2468</v>
      </c>
      <c r="C583" s="1" t="s">
        <v>97</v>
      </c>
      <c r="D583" s="1" t="s">
        <v>2011</v>
      </c>
      <c r="E583" s="1" t="s">
        <v>2476</v>
      </c>
      <c r="F583" s="1" t="s">
        <v>2470</v>
      </c>
      <c r="G583" s="1" t="s">
        <v>352</v>
      </c>
      <c r="H583" s="1" t="s">
        <v>3130</v>
      </c>
      <c r="I583" s="1" t="s">
        <v>3235</v>
      </c>
      <c r="J583" s="1" t="s">
        <v>2580</v>
      </c>
      <c r="K583" s="1" t="s">
        <v>2619</v>
      </c>
      <c r="L583" s="1" t="s">
        <v>103</v>
      </c>
      <c r="M583" s="1" t="s">
        <v>2014</v>
      </c>
      <c r="N583" s="1" t="s">
        <v>222</v>
      </c>
      <c r="O583" s="1" t="s">
        <v>2407</v>
      </c>
      <c r="P583" s="1" t="s">
        <v>2407</v>
      </c>
      <c r="Q583" s="223">
        <v>30</v>
      </c>
      <c r="R583" s="3">
        <v>373.89</v>
      </c>
      <c r="S583" s="3">
        <v>11216.7</v>
      </c>
      <c r="T583" s="3">
        <v>11216.7</v>
      </c>
      <c r="U583" s="2">
        <v>44110</v>
      </c>
      <c r="V583" s="1" t="s">
        <v>2500</v>
      </c>
      <c r="W583" s="2">
        <v>44926</v>
      </c>
      <c r="X583" s="1" t="s">
        <v>2478</v>
      </c>
      <c r="Y583" s="1" t="s">
        <v>2407</v>
      </c>
      <c r="Z583" s="1" t="s">
        <v>2480</v>
      </c>
      <c r="AA583" s="1" t="s">
        <v>2489</v>
      </c>
      <c r="AB583" s="1" t="s">
        <v>2490</v>
      </c>
      <c r="AC583" s="1" t="s">
        <v>2567</v>
      </c>
      <c r="AD583" s="1" t="s">
        <v>2510</v>
      </c>
      <c r="AE583" s="2"/>
      <c r="AF583" s="1" t="s">
        <v>2407</v>
      </c>
    </row>
    <row r="584" spans="1:32" x14ac:dyDescent="0.35">
      <c r="A584" t="str">
        <f>Tableau13[[#This Row],[Document d''achat]]&amp;Tableau13[[#This Row],[Poste]]</f>
        <v>450069418140</v>
      </c>
      <c r="B584" s="1" t="s">
        <v>2468</v>
      </c>
      <c r="C584" s="1" t="s">
        <v>97</v>
      </c>
      <c r="D584" s="1" t="s">
        <v>2011</v>
      </c>
      <c r="E584" s="1" t="s">
        <v>2476</v>
      </c>
      <c r="F584" s="1" t="s">
        <v>2470</v>
      </c>
      <c r="G584" s="1" t="s">
        <v>352</v>
      </c>
      <c r="H584" s="1" t="s">
        <v>3130</v>
      </c>
      <c r="I584" s="1" t="s">
        <v>3235</v>
      </c>
      <c r="J584" s="1" t="s">
        <v>2580</v>
      </c>
      <c r="K584" s="1" t="s">
        <v>2619</v>
      </c>
      <c r="L584" s="1" t="s">
        <v>103</v>
      </c>
      <c r="M584" s="1" t="s">
        <v>2012</v>
      </c>
      <c r="N584" s="1" t="s">
        <v>421</v>
      </c>
      <c r="O584" s="1" t="s">
        <v>2407</v>
      </c>
      <c r="P584" s="1" t="s">
        <v>2407</v>
      </c>
      <c r="Q584" s="223">
        <v>6</v>
      </c>
      <c r="R584" s="3">
        <v>5045.7</v>
      </c>
      <c r="S584" s="3">
        <v>30274.2</v>
      </c>
      <c r="T584" s="3">
        <v>30274.2</v>
      </c>
      <c r="U584" s="2">
        <v>44110</v>
      </c>
      <c r="V584" s="1" t="s">
        <v>2500</v>
      </c>
      <c r="W584" s="2">
        <v>44926</v>
      </c>
      <c r="X584" s="1" t="s">
        <v>2478</v>
      </c>
      <c r="Y584" s="1" t="s">
        <v>2407</v>
      </c>
      <c r="Z584" s="1" t="s">
        <v>2480</v>
      </c>
      <c r="AA584" s="1" t="s">
        <v>2489</v>
      </c>
      <c r="AB584" s="1" t="s">
        <v>2490</v>
      </c>
      <c r="AC584" s="1" t="s">
        <v>2567</v>
      </c>
      <c r="AD584" s="1" t="s">
        <v>2510</v>
      </c>
      <c r="AE584" s="2"/>
      <c r="AF584" s="1" t="s">
        <v>2407</v>
      </c>
    </row>
    <row r="585" spans="1:32" x14ac:dyDescent="0.35">
      <c r="A585" t="str">
        <f>Tableau13[[#This Row],[Document d''achat]]&amp;Tableau13[[#This Row],[Poste]]</f>
        <v>450069418150</v>
      </c>
      <c r="B585" s="1" t="s">
        <v>2468</v>
      </c>
      <c r="C585" s="1" t="s">
        <v>97</v>
      </c>
      <c r="D585" s="1" t="s">
        <v>2011</v>
      </c>
      <c r="E585" s="1" t="s">
        <v>2476</v>
      </c>
      <c r="F585" s="1" t="s">
        <v>2470</v>
      </c>
      <c r="G585" s="1" t="s">
        <v>352</v>
      </c>
      <c r="H585" s="1" t="s">
        <v>3130</v>
      </c>
      <c r="I585" s="1" t="s">
        <v>3235</v>
      </c>
      <c r="J585" s="1" t="s">
        <v>2580</v>
      </c>
      <c r="K585" s="1" t="s">
        <v>2619</v>
      </c>
      <c r="L585" s="1" t="s">
        <v>103</v>
      </c>
      <c r="M585" s="1" t="s">
        <v>2013</v>
      </c>
      <c r="N585" s="1" t="s">
        <v>423</v>
      </c>
      <c r="O585" s="1" t="s">
        <v>2407</v>
      </c>
      <c r="P585" s="1" t="s">
        <v>2407</v>
      </c>
      <c r="Q585" s="223">
        <v>3</v>
      </c>
      <c r="R585" s="3">
        <v>7320.5</v>
      </c>
      <c r="S585" s="3">
        <v>21961.5</v>
      </c>
      <c r="T585" s="3">
        <v>21961.5</v>
      </c>
      <c r="U585" s="2">
        <v>44110</v>
      </c>
      <c r="V585" s="1" t="s">
        <v>2500</v>
      </c>
      <c r="W585" s="2">
        <v>44926</v>
      </c>
      <c r="X585" s="1" t="s">
        <v>2478</v>
      </c>
      <c r="Y585" s="1" t="s">
        <v>2407</v>
      </c>
      <c r="Z585" s="1" t="s">
        <v>2480</v>
      </c>
      <c r="AA585" s="1" t="s">
        <v>2489</v>
      </c>
      <c r="AB585" s="1" t="s">
        <v>2490</v>
      </c>
      <c r="AC585" s="1" t="s">
        <v>2567</v>
      </c>
      <c r="AD585" s="1" t="s">
        <v>2510</v>
      </c>
      <c r="AE585" s="2"/>
      <c r="AF585" s="1" t="s">
        <v>2407</v>
      </c>
    </row>
    <row r="586" spans="1:32" x14ac:dyDescent="0.35">
      <c r="A586" t="str">
        <f>Tableau13[[#This Row],[Document d''achat]]&amp;Tableau13[[#This Row],[Poste]]</f>
        <v>450069418160</v>
      </c>
      <c r="B586" s="1" t="s">
        <v>2468</v>
      </c>
      <c r="C586" s="1" t="s">
        <v>97</v>
      </c>
      <c r="D586" s="1" t="s">
        <v>2011</v>
      </c>
      <c r="E586" s="1" t="s">
        <v>2476</v>
      </c>
      <c r="F586" s="1" t="s">
        <v>2470</v>
      </c>
      <c r="G586" s="1" t="s">
        <v>352</v>
      </c>
      <c r="H586" s="1" t="s">
        <v>3130</v>
      </c>
      <c r="I586" s="1" t="s">
        <v>3235</v>
      </c>
      <c r="J586" s="1" t="s">
        <v>2580</v>
      </c>
      <c r="K586" s="1" t="s">
        <v>2619</v>
      </c>
      <c r="L586" s="1" t="s">
        <v>103</v>
      </c>
      <c r="M586" s="1" t="s">
        <v>2014</v>
      </c>
      <c r="N586" s="1" t="s">
        <v>511</v>
      </c>
      <c r="O586" s="1" t="s">
        <v>2407</v>
      </c>
      <c r="P586" s="1" t="s">
        <v>2407</v>
      </c>
      <c r="Q586" s="223">
        <v>30</v>
      </c>
      <c r="R586" s="3">
        <v>373.89</v>
      </c>
      <c r="S586" s="3">
        <v>11216.7</v>
      </c>
      <c r="T586" s="3">
        <v>11216.7</v>
      </c>
      <c r="U586" s="2">
        <v>44110</v>
      </c>
      <c r="V586" s="1" t="s">
        <v>2500</v>
      </c>
      <c r="W586" s="2">
        <v>44926</v>
      </c>
      <c r="X586" s="1" t="s">
        <v>2478</v>
      </c>
      <c r="Y586" s="1" t="s">
        <v>2407</v>
      </c>
      <c r="Z586" s="1" t="s">
        <v>2480</v>
      </c>
      <c r="AA586" s="1" t="s">
        <v>2489</v>
      </c>
      <c r="AB586" s="1" t="s">
        <v>2490</v>
      </c>
      <c r="AC586" s="1" t="s">
        <v>2567</v>
      </c>
      <c r="AD586" s="1" t="s">
        <v>2510</v>
      </c>
      <c r="AE586" s="2"/>
      <c r="AF586" s="1" t="s">
        <v>2407</v>
      </c>
    </row>
    <row r="587" spans="1:32" x14ac:dyDescent="0.35">
      <c r="A587" t="str">
        <f>Tableau13[[#This Row],[Document d''achat]]&amp;Tableau13[[#This Row],[Poste]]</f>
        <v>450069418610</v>
      </c>
      <c r="B587" s="1" t="s">
        <v>2468</v>
      </c>
      <c r="C587" s="1" t="s">
        <v>97</v>
      </c>
      <c r="D587" s="1" t="s">
        <v>2062</v>
      </c>
      <c r="E587" s="1" t="s">
        <v>2476</v>
      </c>
      <c r="F587" s="1" t="s">
        <v>2470</v>
      </c>
      <c r="G587" s="1" t="s">
        <v>678</v>
      </c>
      <c r="H587" s="1" t="s">
        <v>2739</v>
      </c>
      <c r="I587" s="1" t="s">
        <v>3236</v>
      </c>
      <c r="J587" s="1" t="s">
        <v>2590</v>
      </c>
      <c r="K587" s="1" t="s">
        <v>2474</v>
      </c>
      <c r="L587" s="1" t="s">
        <v>103</v>
      </c>
      <c r="M587" s="1" t="s">
        <v>2052</v>
      </c>
      <c r="N587" s="1" t="s">
        <v>88</v>
      </c>
      <c r="O587" s="1" t="s">
        <v>2407</v>
      </c>
      <c r="P587" s="1" t="s">
        <v>2407</v>
      </c>
      <c r="Q587" s="223">
        <v>284941</v>
      </c>
      <c r="R587" s="3">
        <v>0.79</v>
      </c>
      <c r="S587" s="3">
        <v>224106.1</v>
      </c>
      <c r="T587" s="3">
        <v>224106.1</v>
      </c>
      <c r="U587" s="2">
        <v>44110</v>
      </c>
      <c r="V587" s="1" t="s">
        <v>2500</v>
      </c>
      <c r="W587" s="2">
        <v>44926</v>
      </c>
      <c r="X587" s="1" t="s">
        <v>2478</v>
      </c>
      <c r="Y587" s="1" t="s">
        <v>2407</v>
      </c>
      <c r="Z587" s="1" t="s">
        <v>2480</v>
      </c>
      <c r="AA587" s="1" t="s">
        <v>2489</v>
      </c>
      <c r="AB587" s="1" t="s">
        <v>2490</v>
      </c>
      <c r="AC587" s="1" t="s">
        <v>2567</v>
      </c>
      <c r="AD587" s="1" t="s">
        <v>2510</v>
      </c>
      <c r="AE587" s="2">
        <v>44113</v>
      </c>
      <c r="AF587" s="1" t="s">
        <v>2504</v>
      </c>
    </row>
    <row r="588" spans="1:32" x14ac:dyDescent="0.35">
      <c r="A588" t="str">
        <f>Tableau13[[#This Row],[Document d''achat]]&amp;Tableau13[[#This Row],[Poste]]</f>
        <v>450069419310</v>
      </c>
      <c r="B588" s="1" t="s">
        <v>2468</v>
      </c>
      <c r="C588" s="1" t="s">
        <v>97</v>
      </c>
      <c r="D588" s="1" t="s">
        <v>2027</v>
      </c>
      <c r="E588" s="1" t="s">
        <v>2476</v>
      </c>
      <c r="F588" s="1" t="s">
        <v>2470</v>
      </c>
      <c r="G588" s="1" t="s">
        <v>2026</v>
      </c>
      <c r="H588" s="1" t="s">
        <v>3237</v>
      </c>
      <c r="I588" s="1" t="s">
        <v>3238</v>
      </c>
      <c r="J588" s="1" t="s">
        <v>2590</v>
      </c>
      <c r="K588" s="1" t="s">
        <v>2474</v>
      </c>
      <c r="L588" s="1" t="s">
        <v>103</v>
      </c>
      <c r="M588" s="1" t="s">
        <v>2028</v>
      </c>
      <c r="N588" s="1" t="s">
        <v>88</v>
      </c>
      <c r="O588" s="1" t="s">
        <v>2407</v>
      </c>
      <c r="P588" s="1" t="s">
        <v>2407</v>
      </c>
      <c r="Q588" s="223">
        <v>1500</v>
      </c>
      <c r="R588" s="3">
        <v>24.07</v>
      </c>
      <c r="S588" s="3">
        <v>36100.35</v>
      </c>
      <c r="T588" s="3">
        <v>36100.35</v>
      </c>
      <c r="U588" s="2">
        <v>44110</v>
      </c>
      <c r="V588" s="1" t="s">
        <v>2500</v>
      </c>
      <c r="W588" s="2">
        <v>44926</v>
      </c>
      <c r="X588" s="1" t="s">
        <v>2478</v>
      </c>
      <c r="Y588" s="1" t="s">
        <v>2407</v>
      </c>
      <c r="Z588" s="1" t="s">
        <v>2480</v>
      </c>
      <c r="AA588" s="1" t="s">
        <v>2489</v>
      </c>
      <c r="AB588" s="1" t="s">
        <v>2490</v>
      </c>
      <c r="AC588" s="1" t="s">
        <v>2567</v>
      </c>
      <c r="AD588" s="1" t="s">
        <v>2510</v>
      </c>
      <c r="AE588" s="2">
        <v>44113</v>
      </c>
      <c r="AF588" s="1" t="s">
        <v>2504</v>
      </c>
    </row>
    <row r="589" spans="1:32" x14ac:dyDescent="0.35">
      <c r="A589" t="str">
        <f>Tableau13[[#This Row],[Document d''achat]]&amp;Tableau13[[#This Row],[Poste]]</f>
        <v>450069419510</v>
      </c>
      <c r="B589" s="1" t="s">
        <v>2468</v>
      </c>
      <c r="C589" s="1" t="s">
        <v>97</v>
      </c>
      <c r="D589" s="1" t="s">
        <v>2029</v>
      </c>
      <c r="E589" s="1" t="s">
        <v>2476</v>
      </c>
      <c r="F589" s="1" t="s">
        <v>2470</v>
      </c>
      <c r="G589" s="1" t="s">
        <v>2026</v>
      </c>
      <c r="H589" s="1" t="s">
        <v>3237</v>
      </c>
      <c r="I589" s="1" t="s">
        <v>3239</v>
      </c>
      <c r="J589" s="1" t="s">
        <v>2590</v>
      </c>
      <c r="K589" s="1" t="s">
        <v>2474</v>
      </c>
      <c r="L589" s="1" t="s">
        <v>103</v>
      </c>
      <c r="M589" s="1" t="s">
        <v>2030</v>
      </c>
      <c r="N589" s="1" t="s">
        <v>88</v>
      </c>
      <c r="O589" s="1" t="s">
        <v>2407</v>
      </c>
      <c r="P589" s="1" t="s">
        <v>2407</v>
      </c>
      <c r="Q589" s="223">
        <v>2100</v>
      </c>
      <c r="R589" s="3">
        <v>41.33</v>
      </c>
      <c r="S589" s="3">
        <v>86800.56</v>
      </c>
      <c r="T589" s="3">
        <v>86800.56</v>
      </c>
      <c r="U589" s="2">
        <v>44110</v>
      </c>
      <c r="V589" s="1" t="s">
        <v>2500</v>
      </c>
      <c r="W589" s="2">
        <v>44926</v>
      </c>
      <c r="X589" s="1" t="s">
        <v>2478</v>
      </c>
      <c r="Y589" s="1" t="s">
        <v>2407</v>
      </c>
      <c r="Z589" s="1" t="s">
        <v>2480</v>
      </c>
      <c r="AA589" s="1" t="s">
        <v>2489</v>
      </c>
      <c r="AB589" s="1" t="s">
        <v>2490</v>
      </c>
      <c r="AC589" s="1" t="s">
        <v>2567</v>
      </c>
      <c r="AD589" s="1" t="s">
        <v>2510</v>
      </c>
      <c r="AE589" s="2">
        <v>44113</v>
      </c>
      <c r="AF589" s="1" t="s">
        <v>2504</v>
      </c>
    </row>
    <row r="590" spans="1:32" x14ac:dyDescent="0.35">
      <c r="A590" t="str">
        <f>Tableau13[[#This Row],[Document d''achat]]&amp;Tableau13[[#This Row],[Poste]]</f>
        <v>450069420110</v>
      </c>
      <c r="B590" s="1" t="s">
        <v>2468</v>
      </c>
      <c r="C590" s="1" t="s">
        <v>97</v>
      </c>
      <c r="D590" s="1" t="s">
        <v>2031</v>
      </c>
      <c r="E590" s="1" t="s">
        <v>2476</v>
      </c>
      <c r="F590" s="1" t="s">
        <v>2470</v>
      </c>
      <c r="G590" s="1" t="s">
        <v>2026</v>
      </c>
      <c r="H590" s="1" t="s">
        <v>3237</v>
      </c>
      <c r="I590" s="1" t="s">
        <v>3240</v>
      </c>
      <c r="J590" s="1" t="s">
        <v>2473</v>
      </c>
      <c r="K590" s="1" t="s">
        <v>2474</v>
      </c>
      <c r="L590" s="1" t="s">
        <v>103</v>
      </c>
      <c r="M590" s="1" t="s">
        <v>2032</v>
      </c>
      <c r="N590" s="1" t="s">
        <v>88</v>
      </c>
      <c r="O590" s="1" t="s">
        <v>2407</v>
      </c>
      <c r="P590" s="1" t="s">
        <v>2407</v>
      </c>
      <c r="Q590" s="223">
        <v>6</v>
      </c>
      <c r="R590" s="3">
        <v>4329.38</v>
      </c>
      <c r="S590" s="3">
        <v>25976.28</v>
      </c>
      <c r="T590" s="3">
        <v>25976.28</v>
      </c>
      <c r="U590" s="2">
        <v>44110</v>
      </c>
      <c r="V590" s="1" t="s">
        <v>2500</v>
      </c>
      <c r="W590" s="2">
        <v>44926</v>
      </c>
      <c r="X590" s="1" t="s">
        <v>2478</v>
      </c>
      <c r="Y590" s="1" t="s">
        <v>2407</v>
      </c>
      <c r="Z590" s="1" t="s">
        <v>2480</v>
      </c>
      <c r="AA590" s="1" t="s">
        <v>2489</v>
      </c>
      <c r="AB590" s="1" t="s">
        <v>2490</v>
      </c>
      <c r="AC590" s="1" t="s">
        <v>2567</v>
      </c>
      <c r="AD590" s="1" t="s">
        <v>2510</v>
      </c>
      <c r="AE590" s="2">
        <v>44116</v>
      </c>
      <c r="AF590" s="1" t="s">
        <v>2504</v>
      </c>
    </row>
    <row r="591" spans="1:32" x14ac:dyDescent="0.35">
      <c r="A591" t="str">
        <f>Tableau13[[#This Row],[Document d''achat]]&amp;Tableau13[[#This Row],[Poste]]</f>
        <v>450069420410</v>
      </c>
      <c r="B591" s="1" t="s">
        <v>2468</v>
      </c>
      <c r="C591" s="1" t="s">
        <v>97</v>
      </c>
      <c r="D591" s="1" t="s">
        <v>2005</v>
      </c>
      <c r="E591" s="1" t="s">
        <v>2476</v>
      </c>
      <c r="F591" s="1" t="s">
        <v>2470</v>
      </c>
      <c r="G591" s="1" t="s">
        <v>785</v>
      </c>
      <c r="H591" s="1" t="s">
        <v>2769</v>
      </c>
      <c r="I591" s="1" t="s">
        <v>3241</v>
      </c>
      <c r="J591" s="1" t="s">
        <v>2590</v>
      </c>
      <c r="K591" s="1" t="s">
        <v>2474</v>
      </c>
      <c r="L591" s="1" t="s">
        <v>103</v>
      </c>
      <c r="M591" s="1" t="s">
        <v>2006</v>
      </c>
      <c r="N591" s="1" t="s">
        <v>88</v>
      </c>
      <c r="O591" s="1" t="s">
        <v>2407</v>
      </c>
      <c r="P591" s="1" t="s">
        <v>2407</v>
      </c>
      <c r="Q591" s="223">
        <v>10</v>
      </c>
      <c r="R591" s="3">
        <v>15945.57</v>
      </c>
      <c r="S591" s="3">
        <v>159455.74</v>
      </c>
      <c r="T591" s="3">
        <v>159455.74</v>
      </c>
      <c r="U591" s="2">
        <v>44110</v>
      </c>
      <c r="V591" s="1" t="s">
        <v>2500</v>
      </c>
      <c r="W591" s="2">
        <v>44926</v>
      </c>
      <c r="X591" s="1" t="s">
        <v>2478</v>
      </c>
      <c r="Y591" s="1" t="s">
        <v>2407</v>
      </c>
      <c r="Z591" s="1" t="s">
        <v>2480</v>
      </c>
      <c r="AA591" s="1" t="s">
        <v>2489</v>
      </c>
      <c r="AB591" s="1" t="s">
        <v>2490</v>
      </c>
      <c r="AC591" s="1" t="s">
        <v>2567</v>
      </c>
      <c r="AD591" s="1" t="s">
        <v>2510</v>
      </c>
      <c r="AE591" s="2">
        <v>44113</v>
      </c>
      <c r="AF591" s="1" t="s">
        <v>2504</v>
      </c>
    </row>
    <row r="592" spans="1:32" x14ac:dyDescent="0.35">
      <c r="A592" t="str">
        <f>Tableau13[[#This Row],[Document d''achat]]&amp;Tableau13[[#This Row],[Poste]]</f>
        <v>450069421110</v>
      </c>
      <c r="B592" s="1" t="s">
        <v>2468</v>
      </c>
      <c r="C592" s="1" t="s">
        <v>97</v>
      </c>
      <c r="D592" s="1" t="s">
        <v>2008</v>
      </c>
      <c r="E592" s="1" t="s">
        <v>2476</v>
      </c>
      <c r="F592" s="1" t="s">
        <v>2470</v>
      </c>
      <c r="G592" s="1" t="s">
        <v>785</v>
      </c>
      <c r="H592" s="1" t="s">
        <v>2769</v>
      </c>
      <c r="I592" s="1" t="s">
        <v>3242</v>
      </c>
      <c r="J592" s="1" t="s">
        <v>2590</v>
      </c>
      <c r="K592" s="1" t="s">
        <v>2474</v>
      </c>
      <c r="L592" s="1" t="s">
        <v>103</v>
      </c>
      <c r="M592" s="1" t="s">
        <v>2009</v>
      </c>
      <c r="N592" s="1" t="s">
        <v>88</v>
      </c>
      <c r="O592" s="1" t="s">
        <v>2407</v>
      </c>
      <c r="P592" s="1" t="s">
        <v>2407</v>
      </c>
      <c r="Q592" s="223">
        <v>3000</v>
      </c>
      <c r="R592" s="3">
        <v>18.149999999999999</v>
      </c>
      <c r="S592" s="3">
        <v>54450</v>
      </c>
      <c r="T592" s="3">
        <v>54450</v>
      </c>
      <c r="U592" s="2">
        <v>44110</v>
      </c>
      <c r="V592" s="1" t="s">
        <v>2500</v>
      </c>
      <c r="W592" s="2">
        <v>44926</v>
      </c>
      <c r="X592" s="1" t="s">
        <v>2478</v>
      </c>
      <c r="Y592" s="1" t="s">
        <v>2407</v>
      </c>
      <c r="Z592" s="1" t="s">
        <v>2480</v>
      </c>
      <c r="AA592" s="1" t="s">
        <v>2489</v>
      </c>
      <c r="AB592" s="1" t="s">
        <v>2490</v>
      </c>
      <c r="AC592" s="1" t="s">
        <v>2567</v>
      </c>
      <c r="AD592" s="1" t="s">
        <v>2510</v>
      </c>
      <c r="AE592" s="2">
        <v>44113</v>
      </c>
      <c r="AF592" s="1" t="s">
        <v>2504</v>
      </c>
    </row>
    <row r="593" spans="1:32" x14ac:dyDescent="0.35">
      <c r="A593" t="str">
        <f>Tableau13[[#This Row],[Document d''achat]]&amp;Tableau13[[#This Row],[Poste]]</f>
        <v>450069421610</v>
      </c>
      <c r="B593" s="1" t="s">
        <v>2468</v>
      </c>
      <c r="C593" s="1" t="s">
        <v>97</v>
      </c>
      <c r="D593" s="1" t="s">
        <v>2035</v>
      </c>
      <c r="E593" s="1" t="s">
        <v>2476</v>
      </c>
      <c r="F593" s="1" t="s">
        <v>2470</v>
      </c>
      <c r="G593" s="1" t="s">
        <v>2034</v>
      </c>
      <c r="H593" s="1" t="s">
        <v>3243</v>
      </c>
      <c r="I593" s="1" t="s">
        <v>3244</v>
      </c>
      <c r="J593" s="1" t="s">
        <v>2590</v>
      </c>
      <c r="K593" s="1" t="s">
        <v>2474</v>
      </c>
      <c r="L593" s="1" t="s">
        <v>103</v>
      </c>
      <c r="M593" s="1" t="s">
        <v>2036</v>
      </c>
      <c r="N593" s="1" t="s">
        <v>88</v>
      </c>
      <c r="O593" s="1" t="s">
        <v>2407</v>
      </c>
      <c r="P593" s="1" t="s">
        <v>2407</v>
      </c>
      <c r="Q593" s="223">
        <v>5</v>
      </c>
      <c r="R593" s="3">
        <v>10239.02</v>
      </c>
      <c r="S593" s="3">
        <v>51195.1</v>
      </c>
      <c r="T593" s="3">
        <v>51195.1</v>
      </c>
      <c r="U593" s="2">
        <v>44110</v>
      </c>
      <c r="V593" s="1" t="s">
        <v>2500</v>
      </c>
      <c r="W593" s="2">
        <v>44926</v>
      </c>
      <c r="X593" s="1" t="s">
        <v>2478</v>
      </c>
      <c r="Y593" s="1" t="s">
        <v>2407</v>
      </c>
      <c r="Z593" s="1" t="s">
        <v>2480</v>
      </c>
      <c r="AA593" s="1" t="s">
        <v>2489</v>
      </c>
      <c r="AB593" s="1" t="s">
        <v>2490</v>
      </c>
      <c r="AC593" s="1" t="s">
        <v>2567</v>
      </c>
      <c r="AD593" s="1" t="s">
        <v>2510</v>
      </c>
      <c r="AE593" s="2">
        <v>44116</v>
      </c>
      <c r="AF593" s="1" t="s">
        <v>2504</v>
      </c>
    </row>
    <row r="594" spans="1:32" x14ac:dyDescent="0.35">
      <c r="A594" t="str">
        <f>Tableau13[[#This Row],[Document d''achat]]&amp;Tableau13[[#This Row],[Poste]]</f>
        <v>450069422210</v>
      </c>
      <c r="B594" s="1" t="s">
        <v>2468</v>
      </c>
      <c r="C594" s="1" t="s">
        <v>97</v>
      </c>
      <c r="D594" s="1" t="s">
        <v>2037</v>
      </c>
      <c r="E594" s="1" t="s">
        <v>2476</v>
      </c>
      <c r="F594" s="1" t="s">
        <v>2470</v>
      </c>
      <c r="G594" s="1" t="s">
        <v>2034</v>
      </c>
      <c r="H594" s="1" t="s">
        <v>3243</v>
      </c>
      <c r="I594" s="1" t="s">
        <v>3245</v>
      </c>
      <c r="J594" s="1" t="s">
        <v>2590</v>
      </c>
      <c r="K594" s="1" t="s">
        <v>2474</v>
      </c>
      <c r="L594" s="1" t="s">
        <v>103</v>
      </c>
      <c r="M594" s="1" t="s">
        <v>2038</v>
      </c>
      <c r="N594" s="1" t="s">
        <v>88</v>
      </c>
      <c r="O594" s="1" t="s">
        <v>2407</v>
      </c>
      <c r="P594" s="1" t="s">
        <v>2407</v>
      </c>
      <c r="Q594" s="223">
        <v>5</v>
      </c>
      <c r="R594" s="3">
        <v>9906.0300000000007</v>
      </c>
      <c r="S594" s="3">
        <v>49530.14</v>
      </c>
      <c r="T594" s="3">
        <v>49530.14</v>
      </c>
      <c r="U594" s="2">
        <v>44110</v>
      </c>
      <c r="V594" s="1" t="s">
        <v>2500</v>
      </c>
      <c r="W594" s="2">
        <v>44926</v>
      </c>
      <c r="X594" s="1" t="s">
        <v>2478</v>
      </c>
      <c r="Y594" s="1" t="s">
        <v>2407</v>
      </c>
      <c r="Z594" s="1" t="s">
        <v>2480</v>
      </c>
      <c r="AA594" s="1" t="s">
        <v>2489</v>
      </c>
      <c r="AB594" s="1" t="s">
        <v>2490</v>
      </c>
      <c r="AC594" s="1" t="s">
        <v>2567</v>
      </c>
      <c r="AD594" s="1" t="s">
        <v>2510</v>
      </c>
      <c r="AE594" s="2">
        <v>44113</v>
      </c>
      <c r="AF594" s="1" t="s">
        <v>2504</v>
      </c>
    </row>
    <row r="595" spans="1:32" x14ac:dyDescent="0.35">
      <c r="A595" t="str">
        <f>Tableau13[[#This Row],[Document d''achat]]&amp;Tableau13[[#This Row],[Poste]]</f>
        <v>450069422610</v>
      </c>
      <c r="B595" s="1" t="s">
        <v>2468</v>
      </c>
      <c r="C595" s="1" t="s">
        <v>97</v>
      </c>
      <c r="D595" s="1" t="s">
        <v>2039</v>
      </c>
      <c r="E595" s="1" t="s">
        <v>2476</v>
      </c>
      <c r="F595" s="1" t="s">
        <v>2470</v>
      </c>
      <c r="G595" s="1" t="s">
        <v>2034</v>
      </c>
      <c r="H595" s="1" t="s">
        <v>3243</v>
      </c>
      <c r="I595" s="1" t="s">
        <v>3246</v>
      </c>
      <c r="J595" s="1" t="s">
        <v>2590</v>
      </c>
      <c r="K595" s="1" t="s">
        <v>2474</v>
      </c>
      <c r="L595" s="1" t="s">
        <v>103</v>
      </c>
      <c r="M595" s="1" t="s">
        <v>2040</v>
      </c>
      <c r="N595" s="1" t="s">
        <v>88</v>
      </c>
      <c r="O595" s="1" t="s">
        <v>2407</v>
      </c>
      <c r="P595" s="1" t="s">
        <v>2407</v>
      </c>
      <c r="Q595" s="223">
        <v>10</v>
      </c>
      <c r="R595" s="3">
        <v>7679.1</v>
      </c>
      <c r="S595" s="3">
        <v>76790.960000000006</v>
      </c>
      <c r="T595" s="3">
        <v>76790.960000000006</v>
      </c>
      <c r="U595" s="2">
        <v>44110</v>
      </c>
      <c r="V595" s="1" t="s">
        <v>2500</v>
      </c>
      <c r="W595" s="2">
        <v>44926</v>
      </c>
      <c r="X595" s="1" t="s">
        <v>2478</v>
      </c>
      <c r="Y595" s="1" t="s">
        <v>2407</v>
      </c>
      <c r="Z595" s="1" t="s">
        <v>2480</v>
      </c>
      <c r="AA595" s="1" t="s">
        <v>2489</v>
      </c>
      <c r="AB595" s="1" t="s">
        <v>2490</v>
      </c>
      <c r="AC595" s="1" t="s">
        <v>2567</v>
      </c>
      <c r="AD595" s="1" t="s">
        <v>2510</v>
      </c>
      <c r="AE595" s="2">
        <v>44116</v>
      </c>
      <c r="AF595" s="1" t="s">
        <v>2504</v>
      </c>
    </row>
    <row r="596" spans="1:32" x14ac:dyDescent="0.35">
      <c r="A596" t="str">
        <f>Tableau13[[#This Row],[Document d''achat]]&amp;Tableau13[[#This Row],[Poste]]</f>
        <v>450069422710</v>
      </c>
      <c r="B596" s="1" t="s">
        <v>2468</v>
      </c>
      <c r="C596" s="1" t="s">
        <v>97</v>
      </c>
      <c r="D596" s="1" t="s">
        <v>2137</v>
      </c>
      <c r="E596" s="1" t="s">
        <v>2476</v>
      </c>
      <c r="F596" s="1" t="s">
        <v>2470</v>
      </c>
      <c r="G596" s="1" t="s">
        <v>407</v>
      </c>
      <c r="H596" s="1" t="s">
        <v>2660</v>
      </c>
      <c r="I596" s="1" t="s">
        <v>3247</v>
      </c>
      <c r="J596" s="1" t="s">
        <v>2580</v>
      </c>
      <c r="K596" s="1" t="s">
        <v>2474</v>
      </c>
      <c r="L596" s="1" t="s">
        <v>103</v>
      </c>
      <c r="M596" s="1" t="s">
        <v>2141</v>
      </c>
      <c r="N596" s="1" t="s">
        <v>88</v>
      </c>
      <c r="O596" s="1" t="s">
        <v>2407</v>
      </c>
      <c r="P596" s="1" t="s">
        <v>2407</v>
      </c>
      <c r="Q596" s="223">
        <v>400000</v>
      </c>
      <c r="R596" s="3">
        <v>0.42</v>
      </c>
      <c r="S596" s="3">
        <v>169400</v>
      </c>
      <c r="T596" s="3">
        <v>169400</v>
      </c>
      <c r="U596" s="2">
        <v>44110</v>
      </c>
      <c r="V596" s="1" t="s">
        <v>2500</v>
      </c>
      <c r="W596" s="2">
        <v>44926</v>
      </c>
      <c r="X596" s="1" t="s">
        <v>2478</v>
      </c>
      <c r="Y596" s="1" t="s">
        <v>2407</v>
      </c>
      <c r="Z596" s="1" t="s">
        <v>2480</v>
      </c>
      <c r="AA596" s="1" t="s">
        <v>2489</v>
      </c>
      <c r="AB596" s="1" t="s">
        <v>2490</v>
      </c>
      <c r="AC596" s="1" t="s">
        <v>2567</v>
      </c>
      <c r="AD596" s="1" t="s">
        <v>2510</v>
      </c>
      <c r="AE596" s="2">
        <v>44161</v>
      </c>
      <c r="AF596" s="1" t="s">
        <v>2504</v>
      </c>
    </row>
    <row r="597" spans="1:32" x14ac:dyDescent="0.35">
      <c r="A597" t="str">
        <f>Tableau13[[#This Row],[Document d''achat]]&amp;Tableau13[[#This Row],[Poste]]</f>
        <v>450069422720</v>
      </c>
      <c r="B597" s="1" t="s">
        <v>2468</v>
      </c>
      <c r="C597" s="1" t="s">
        <v>97</v>
      </c>
      <c r="D597" s="1" t="s">
        <v>2137</v>
      </c>
      <c r="E597" s="1" t="s">
        <v>2476</v>
      </c>
      <c r="F597" s="1" t="s">
        <v>2470</v>
      </c>
      <c r="G597" s="1" t="s">
        <v>407</v>
      </c>
      <c r="H597" s="1" t="s">
        <v>2660</v>
      </c>
      <c r="I597" s="1" t="s">
        <v>3247</v>
      </c>
      <c r="J597" s="1" t="s">
        <v>2580</v>
      </c>
      <c r="K597" s="1" t="s">
        <v>2474</v>
      </c>
      <c r="L597" s="1" t="s">
        <v>103</v>
      </c>
      <c r="M597" s="1" t="s">
        <v>2141</v>
      </c>
      <c r="N597" s="1" t="s">
        <v>217</v>
      </c>
      <c r="O597" s="1" t="s">
        <v>2407</v>
      </c>
      <c r="P597" s="1" t="s">
        <v>2407</v>
      </c>
      <c r="Q597" s="223">
        <v>500000</v>
      </c>
      <c r="R597" s="3">
        <v>0.42</v>
      </c>
      <c r="S597" s="3">
        <v>211750</v>
      </c>
      <c r="T597" s="3">
        <v>211750</v>
      </c>
      <c r="U597" s="2">
        <v>44110</v>
      </c>
      <c r="V597" s="1" t="s">
        <v>2500</v>
      </c>
      <c r="W597" s="2">
        <v>44926</v>
      </c>
      <c r="X597" s="1" t="s">
        <v>2478</v>
      </c>
      <c r="Y597" s="1" t="s">
        <v>2407</v>
      </c>
      <c r="Z597" s="1" t="s">
        <v>2480</v>
      </c>
      <c r="AA597" s="1" t="s">
        <v>2489</v>
      </c>
      <c r="AB597" s="1" t="s">
        <v>2490</v>
      </c>
      <c r="AC597" s="1" t="s">
        <v>2567</v>
      </c>
      <c r="AD597" s="1" t="s">
        <v>2510</v>
      </c>
      <c r="AE597" s="2">
        <v>44161</v>
      </c>
      <c r="AF597" s="1" t="s">
        <v>2504</v>
      </c>
    </row>
    <row r="598" spans="1:32" x14ac:dyDescent="0.35">
      <c r="A598" t="str">
        <f>Tableau13[[#This Row],[Document d''achat]]&amp;Tableau13[[#This Row],[Poste]]</f>
        <v>450069488310</v>
      </c>
      <c r="B598" s="1" t="s">
        <v>2468</v>
      </c>
      <c r="C598" s="1" t="s">
        <v>2539</v>
      </c>
      <c r="D598" s="1" t="s">
        <v>2068</v>
      </c>
      <c r="E598" s="1" t="s">
        <v>2488</v>
      </c>
      <c r="F598" s="1" t="s">
        <v>2470</v>
      </c>
      <c r="G598" s="1" t="s">
        <v>454</v>
      </c>
      <c r="H598" s="1" t="s">
        <v>2674</v>
      </c>
      <c r="I598" s="1" t="s">
        <v>3248</v>
      </c>
      <c r="J598" s="1" t="s">
        <v>2473</v>
      </c>
      <c r="K598" s="1" t="s">
        <v>2474</v>
      </c>
      <c r="L598" s="1" t="s">
        <v>51</v>
      </c>
      <c r="M598" s="1" t="s">
        <v>1880</v>
      </c>
      <c r="N598" s="1" t="s">
        <v>88</v>
      </c>
      <c r="O598" s="1" t="s">
        <v>2407</v>
      </c>
      <c r="P598" s="1" t="s">
        <v>2407</v>
      </c>
      <c r="Q598" s="223">
        <v>1</v>
      </c>
      <c r="R598" s="3">
        <v>741.11</v>
      </c>
      <c r="S598" s="3">
        <v>741.11</v>
      </c>
      <c r="T598" s="3">
        <v>741.11</v>
      </c>
      <c r="U598" s="2">
        <v>44112</v>
      </c>
      <c r="V598" s="1" t="s">
        <v>2672</v>
      </c>
      <c r="W598" s="2">
        <v>44196</v>
      </c>
      <c r="X598" s="1" t="s">
        <v>2407</v>
      </c>
      <c r="Y598" s="1" t="s">
        <v>2407</v>
      </c>
      <c r="Z598" s="1" t="s">
        <v>2493</v>
      </c>
      <c r="AA598" s="1" t="s">
        <v>2543</v>
      </c>
      <c r="AB598" s="1" t="s">
        <v>2490</v>
      </c>
      <c r="AC598" s="1" t="s">
        <v>2676</v>
      </c>
      <c r="AD598" s="1" t="s">
        <v>2492</v>
      </c>
      <c r="AE598" s="2">
        <v>44112</v>
      </c>
      <c r="AF598" s="1" t="s">
        <v>2484</v>
      </c>
    </row>
    <row r="599" spans="1:32" x14ac:dyDescent="0.35">
      <c r="A599" t="str">
        <f>Tableau13[[#This Row],[Document d''achat]]&amp;Tableau13[[#This Row],[Poste]]</f>
        <v>450069645910</v>
      </c>
      <c r="B599" s="1" t="s">
        <v>2468</v>
      </c>
      <c r="C599" s="1" t="s">
        <v>150</v>
      </c>
      <c r="D599" s="1" t="s">
        <v>2070</v>
      </c>
      <c r="E599" s="1" t="s">
        <v>2488</v>
      </c>
      <c r="F599" s="1" t="s">
        <v>51</v>
      </c>
      <c r="G599" s="1" t="s">
        <v>301</v>
      </c>
      <c r="H599" s="1" t="s">
        <v>2600</v>
      </c>
      <c r="I599" s="1" t="s">
        <v>2601</v>
      </c>
      <c r="J599" s="1" t="s">
        <v>2590</v>
      </c>
      <c r="K599" s="1" t="s">
        <v>2474</v>
      </c>
      <c r="L599" s="1" t="s">
        <v>103</v>
      </c>
      <c r="M599" s="1" t="s">
        <v>2071</v>
      </c>
      <c r="N599" s="1" t="s">
        <v>88</v>
      </c>
      <c r="O599" s="1" t="s">
        <v>2407</v>
      </c>
      <c r="P599" s="1" t="s">
        <v>2407</v>
      </c>
      <c r="Q599" s="223">
        <v>1</v>
      </c>
      <c r="R599" s="3">
        <v>360091.2</v>
      </c>
      <c r="S599" s="3">
        <v>360091.2</v>
      </c>
      <c r="T599" s="3">
        <v>360091.2</v>
      </c>
      <c r="U599" s="2">
        <v>44120</v>
      </c>
      <c r="V599" s="1" t="s">
        <v>2516</v>
      </c>
      <c r="W599" s="2">
        <v>44926</v>
      </c>
      <c r="X599" s="1" t="s">
        <v>2407</v>
      </c>
      <c r="Y599" s="1" t="s">
        <v>2407</v>
      </c>
      <c r="Z599" s="1" t="s">
        <v>2493</v>
      </c>
      <c r="AA599" s="1" t="s">
        <v>2489</v>
      </c>
      <c r="AB599" s="1" t="s">
        <v>2490</v>
      </c>
      <c r="AC599" s="1" t="s">
        <v>2602</v>
      </c>
      <c r="AD599" s="1" t="s">
        <v>2503</v>
      </c>
      <c r="AE599" s="2">
        <v>44138</v>
      </c>
      <c r="AF599" s="1" t="s">
        <v>2504</v>
      </c>
    </row>
    <row r="600" spans="1:32" x14ac:dyDescent="0.35">
      <c r="A600" t="str">
        <f>Tableau13[[#This Row],[Document d''achat]]&amp;Tableau13[[#This Row],[Poste]]</f>
        <v>450069659010</v>
      </c>
      <c r="B600" s="1" t="s">
        <v>2468</v>
      </c>
      <c r="C600" s="1" t="s">
        <v>97</v>
      </c>
      <c r="D600" s="1" t="s">
        <v>2074</v>
      </c>
      <c r="E600" s="1" t="s">
        <v>2476</v>
      </c>
      <c r="F600" s="1" t="s">
        <v>2470</v>
      </c>
      <c r="G600" s="1" t="s">
        <v>2073</v>
      </c>
      <c r="H600" s="1" t="s">
        <v>3249</v>
      </c>
      <c r="I600" s="1" t="s">
        <v>3250</v>
      </c>
      <c r="J600" s="1" t="s">
        <v>2590</v>
      </c>
      <c r="K600" s="1" t="s">
        <v>2474</v>
      </c>
      <c r="L600" s="1" t="s">
        <v>103</v>
      </c>
      <c r="M600" s="1" t="s">
        <v>2075</v>
      </c>
      <c r="N600" s="1" t="s">
        <v>88</v>
      </c>
      <c r="O600" s="1" t="s">
        <v>2407</v>
      </c>
      <c r="P600" s="1" t="s">
        <v>2407</v>
      </c>
      <c r="Q600" s="223">
        <v>1000000</v>
      </c>
      <c r="R600" s="3">
        <v>1073.8800000000001</v>
      </c>
      <c r="S600" s="3">
        <v>1073875</v>
      </c>
      <c r="T600" s="3">
        <v>1073875</v>
      </c>
      <c r="U600" s="2">
        <v>44123</v>
      </c>
      <c r="V600" s="1" t="s">
        <v>2500</v>
      </c>
      <c r="W600" s="2">
        <v>44926</v>
      </c>
      <c r="X600" s="1" t="s">
        <v>2478</v>
      </c>
      <c r="Y600" s="1" t="s">
        <v>2407</v>
      </c>
      <c r="Z600" s="1" t="s">
        <v>2480</v>
      </c>
      <c r="AA600" s="1" t="s">
        <v>2489</v>
      </c>
      <c r="AB600" s="1" t="s">
        <v>2490</v>
      </c>
      <c r="AC600" s="1" t="s">
        <v>2567</v>
      </c>
      <c r="AD600" s="1" t="s">
        <v>2510</v>
      </c>
      <c r="AE600" s="2">
        <v>44124</v>
      </c>
      <c r="AF600" s="1" t="s">
        <v>2504</v>
      </c>
    </row>
    <row r="601" spans="1:32" x14ac:dyDescent="0.35">
      <c r="A601" t="str">
        <f>Tableau13[[#This Row],[Document d''achat]]&amp;Tableau13[[#This Row],[Poste]]</f>
        <v>450069721210</v>
      </c>
      <c r="B601" s="1" t="s">
        <v>2468</v>
      </c>
      <c r="C601" s="1" t="s">
        <v>97</v>
      </c>
      <c r="D601" s="1" t="s">
        <v>2078</v>
      </c>
      <c r="E601" s="1" t="s">
        <v>2476</v>
      </c>
      <c r="F601" s="1" t="s">
        <v>2470</v>
      </c>
      <c r="G601" s="1" t="s">
        <v>2077</v>
      </c>
      <c r="H601" s="1" t="s">
        <v>3251</v>
      </c>
      <c r="I601" s="1" t="s">
        <v>3252</v>
      </c>
      <c r="J601" s="1" t="s">
        <v>2473</v>
      </c>
      <c r="K601" s="1" t="s">
        <v>2474</v>
      </c>
      <c r="L601" s="1" t="s">
        <v>51</v>
      </c>
      <c r="M601" s="1" t="s">
        <v>2079</v>
      </c>
      <c r="N601" s="1" t="s">
        <v>88</v>
      </c>
      <c r="O601" s="1" t="s">
        <v>2407</v>
      </c>
      <c r="P601" s="1" t="s">
        <v>2407</v>
      </c>
      <c r="Q601" s="223">
        <v>7</v>
      </c>
      <c r="R601" s="3">
        <v>89</v>
      </c>
      <c r="S601" s="3">
        <v>622.98</v>
      </c>
      <c r="T601" s="3">
        <v>622.98</v>
      </c>
      <c r="U601" s="2">
        <v>44125</v>
      </c>
      <c r="V601" s="1" t="s">
        <v>2586</v>
      </c>
      <c r="W601" s="2">
        <v>44196</v>
      </c>
      <c r="X601" s="1" t="s">
        <v>2478</v>
      </c>
      <c r="Y601" s="1" t="s">
        <v>2407</v>
      </c>
      <c r="Z601" s="1" t="s">
        <v>2493</v>
      </c>
      <c r="AA601" s="1" t="s">
        <v>2489</v>
      </c>
      <c r="AB601" s="1" t="s">
        <v>2490</v>
      </c>
      <c r="AC601" s="1" t="s">
        <v>2639</v>
      </c>
      <c r="AD601" s="1" t="s">
        <v>2510</v>
      </c>
      <c r="AE601" s="2">
        <v>44126</v>
      </c>
      <c r="AF601" s="1" t="s">
        <v>2500</v>
      </c>
    </row>
    <row r="602" spans="1:32" x14ac:dyDescent="0.35">
      <c r="A602" t="str">
        <f>Tableau13[[#This Row],[Document d''achat]]&amp;Tableau13[[#This Row],[Poste]]</f>
        <v>450069721220</v>
      </c>
      <c r="B602" s="1" t="s">
        <v>2468</v>
      </c>
      <c r="C602" s="1" t="s">
        <v>97</v>
      </c>
      <c r="D602" s="1" t="s">
        <v>2078</v>
      </c>
      <c r="E602" s="1" t="s">
        <v>2476</v>
      </c>
      <c r="F602" s="1" t="s">
        <v>2470</v>
      </c>
      <c r="G602" s="1" t="s">
        <v>2077</v>
      </c>
      <c r="H602" s="1" t="s">
        <v>3251</v>
      </c>
      <c r="I602" s="1" t="s">
        <v>3252</v>
      </c>
      <c r="J602" s="1" t="s">
        <v>2473</v>
      </c>
      <c r="K602" s="1" t="s">
        <v>2474</v>
      </c>
      <c r="L602" s="1" t="s">
        <v>51</v>
      </c>
      <c r="M602" s="1" t="s">
        <v>2080</v>
      </c>
      <c r="N602" s="1" t="s">
        <v>217</v>
      </c>
      <c r="O602" s="1" t="s">
        <v>2407</v>
      </c>
      <c r="P602" s="1" t="s">
        <v>2407</v>
      </c>
      <c r="Q602" s="223">
        <v>7</v>
      </c>
      <c r="R602" s="3">
        <v>11</v>
      </c>
      <c r="S602" s="3">
        <v>77.02</v>
      </c>
      <c r="T602" s="3">
        <v>77.02</v>
      </c>
      <c r="U602" s="2">
        <v>44125</v>
      </c>
      <c r="V602" s="1" t="s">
        <v>2586</v>
      </c>
      <c r="W602" s="2">
        <v>44196</v>
      </c>
      <c r="X602" s="1" t="s">
        <v>2478</v>
      </c>
      <c r="Y602" s="1" t="s">
        <v>2407</v>
      </c>
      <c r="Z602" s="1" t="s">
        <v>2493</v>
      </c>
      <c r="AA602" s="1" t="s">
        <v>2489</v>
      </c>
      <c r="AB602" s="1" t="s">
        <v>2490</v>
      </c>
      <c r="AC602" s="1" t="s">
        <v>2639</v>
      </c>
      <c r="AD602" s="1" t="s">
        <v>2510</v>
      </c>
      <c r="AE602" s="2">
        <v>44126</v>
      </c>
      <c r="AF602" s="1" t="s">
        <v>2500</v>
      </c>
    </row>
    <row r="603" spans="1:32" x14ac:dyDescent="0.35">
      <c r="A603" t="str">
        <f>Tableau13[[#This Row],[Document d''achat]]&amp;Tableau13[[#This Row],[Poste]]</f>
        <v>450069721230</v>
      </c>
      <c r="B603" s="1" t="s">
        <v>2468</v>
      </c>
      <c r="C603" s="1" t="s">
        <v>97</v>
      </c>
      <c r="D603" s="1" t="s">
        <v>2078</v>
      </c>
      <c r="E603" s="1" t="s">
        <v>2476</v>
      </c>
      <c r="F603" s="1" t="s">
        <v>2470</v>
      </c>
      <c r="G603" s="1" t="s">
        <v>2077</v>
      </c>
      <c r="H603" s="1" t="s">
        <v>3251</v>
      </c>
      <c r="I603" s="1" t="s">
        <v>3252</v>
      </c>
      <c r="J603" s="1" t="s">
        <v>2473</v>
      </c>
      <c r="K603" s="1" t="s">
        <v>2474</v>
      </c>
      <c r="L603" s="1" t="s">
        <v>51</v>
      </c>
      <c r="M603" s="1" t="s">
        <v>2081</v>
      </c>
      <c r="N603" s="1" t="s">
        <v>222</v>
      </c>
      <c r="O603" s="1" t="s">
        <v>2407</v>
      </c>
      <c r="P603" s="1" t="s">
        <v>2407</v>
      </c>
      <c r="Q603" s="223">
        <v>7</v>
      </c>
      <c r="R603" s="3">
        <v>15</v>
      </c>
      <c r="S603" s="3">
        <v>104.99</v>
      </c>
      <c r="T603" s="3">
        <v>104.99</v>
      </c>
      <c r="U603" s="2">
        <v>44125</v>
      </c>
      <c r="V603" s="1" t="s">
        <v>2586</v>
      </c>
      <c r="W603" s="2">
        <v>44196</v>
      </c>
      <c r="X603" s="1" t="s">
        <v>2478</v>
      </c>
      <c r="Y603" s="1" t="s">
        <v>2407</v>
      </c>
      <c r="Z603" s="1" t="s">
        <v>2493</v>
      </c>
      <c r="AA603" s="1" t="s">
        <v>2489</v>
      </c>
      <c r="AB603" s="1" t="s">
        <v>2490</v>
      </c>
      <c r="AC603" s="1" t="s">
        <v>2639</v>
      </c>
      <c r="AD603" s="1" t="s">
        <v>2510</v>
      </c>
      <c r="AE603" s="2">
        <v>44126</v>
      </c>
      <c r="AF603" s="1" t="s">
        <v>2500</v>
      </c>
    </row>
    <row r="604" spans="1:32" x14ac:dyDescent="0.35">
      <c r="A604" t="str">
        <f>Tableau13[[#This Row],[Document d''achat]]&amp;Tableau13[[#This Row],[Poste]]</f>
        <v>450069721240</v>
      </c>
      <c r="B604" s="1" t="s">
        <v>2468</v>
      </c>
      <c r="C604" s="1" t="s">
        <v>97</v>
      </c>
      <c r="D604" s="1" t="s">
        <v>2078</v>
      </c>
      <c r="E604" s="1" t="s">
        <v>2476</v>
      </c>
      <c r="F604" s="1" t="s">
        <v>2470</v>
      </c>
      <c r="G604" s="1" t="s">
        <v>2077</v>
      </c>
      <c r="H604" s="1" t="s">
        <v>3251</v>
      </c>
      <c r="I604" s="1" t="s">
        <v>3252</v>
      </c>
      <c r="J604" s="1" t="s">
        <v>2473</v>
      </c>
      <c r="K604" s="1" t="s">
        <v>2474</v>
      </c>
      <c r="L604" s="1" t="s">
        <v>51</v>
      </c>
      <c r="M604" s="1" t="s">
        <v>2082</v>
      </c>
      <c r="N604" s="1" t="s">
        <v>421</v>
      </c>
      <c r="O604" s="1" t="s">
        <v>2407</v>
      </c>
      <c r="P604" s="1" t="s">
        <v>2407</v>
      </c>
      <c r="Q604" s="223">
        <v>7</v>
      </c>
      <c r="R604" s="3">
        <v>15</v>
      </c>
      <c r="S604" s="3">
        <v>104.99</v>
      </c>
      <c r="T604" s="3">
        <v>104.99</v>
      </c>
      <c r="U604" s="2">
        <v>44125</v>
      </c>
      <c r="V604" s="1" t="s">
        <v>2586</v>
      </c>
      <c r="W604" s="2">
        <v>44196</v>
      </c>
      <c r="X604" s="1" t="s">
        <v>2478</v>
      </c>
      <c r="Y604" s="1" t="s">
        <v>2407</v>
      </c>
      <c r="Z604" s="1" t="s">
        <v>2493</v>
      </c>
      <c r="AA604" s="1" t="s">
        <v>2489</v>
      </c>
      <c r="AB604" s="1" t="s">
        <v>2490</v>
      </c>
      <c r="AC604" s="1" t="s">
        <v>2639</v>
      </c>
      <c r="AD604" s="1" t="s">
        <v>2510</v>
      </c>
      <c r="AE604" s="2">
        <v>44126</v>
      </c>
      <c r="AF604" s="1" t="s">
        <v>2500</v>
      </c>
    </row>
    <row r="605" spans="1:32" x14ac:dyDescent="0.35">
      <c r="A605" t="str">
        <f>Tableau13[[#This Row],[Document d''achat]]&amp;Tableau13[[#This Row],[Poste]]</f>
        <v>450069721250</v>
      </c>
      <c r="B605" s="1" t="s">
        <v>2468</v>
      </c>
      <c r="C605" s="1" t="s">
        <v>97</v>
      </c>
      <c r="D605" s="1" t="s">
        <v>2078</v>
      </c>
      <c r="E605" s="1" t="s">
        <v>2476</v>
      </c>
      <c r="F605" s="1" t="s">
        <v>2470</v>
      </c>
      <c r="G605" s="1" t="s">
        <v>2077</v>
      </c>
      <c r="H605" s="1" t="s">
        <v>3251</v>
      </c>
      <c r="I605" s="1" t="s">
        <v>3252</v>
      </c>
      <c r="J605" s="1" t="s">
        <v>2473</v>
      </c>
      <c r="K605" s="1" t="s">
        <v>2474</v>
      </c>
      <c r="L605" s="1" t="s">
        <v>51</v>
      </c>
      <c r="M605" s="1" t="s">
        <v>2083</v>
      </c>
      <c r="N605" s="1" t="s">
        <v>423</v>
      </c>
      <c r="O605" s="1" t="s">
        <v>2407</v>
      </c>
      <c r="P605" s="1" t="s">
        <v>2407</v>
      </c>
      <c r="Q605" s="223">
        <v>7</v>
      </c>
      <c r="R605" s="3">
        <v>20</v>
      </c>
      <c r="S605" s="3">
        <v>140.02000000000001</v>
      </c>
      <c r="T605" s="3">
        <v>140.02000000000001</v>
      </c>
      <c r="U605" s="2">
        <v>44125</v>
      </c>
      <c r="V605" s="1" t="s">
        <v>2586</v>
      </c>
      <c r="W605" s="2">
        <v>44196</v>
      </c>
      <c r="X605" s="1" t="s">
        <v>2478</v>
      </c>
      <c r="Y605" s="1" t="s">
        <v>2407</v>
      </c>
      <c r="Z605" s="1" t="s">
        <v>2493</v>
      </c>
      <c r="AA605" s="1" t="s">
        <v>2489</v>
      </c>
      <c r="AB605" s="1" t="s">
        <v>2490</v>
      </c>
      <c r="AC605" s="1" t="s">
        <v>2639</v>
      </c>
      <c r="AD605" s="1" t="s">
        <v>2510</v>
      </c>
      <c r="AE605" s="2">
        <v>44126</v>
      </c>
      <c r="AF605" s="1" t="s">
        <v>2500</v>
      </c>
    </row>
    <row r="606" spans="1:32" x14ac:dyDescent="0.35">
      <c r="A606" t="str">
        <f>Tableau13[[#This Row],[Document d''achat]]&amp;Tableau13[[#This Row],[Poste]]</f>
        <v>450069728410</v>
      </c>
      <c r="B606" s="1" t="s">
        <v>2468</v>
      </c>
      <c r="C606" s="1" t="s">
        <v>97</v>
      </c>
      <c r="D606" s="1" t="s">
        <v>2086</v>
      </c>
      <c r="E606" s="1" t="s">
        <v>2488</v>
      </c>
      <c r="F606" s="1" t="s">
        <v>2470</v>
      </c>
      <c r="G606" s="1" t="s">
        <v>2085</v>
      </c>
      <c r="H606" s="1" t="s">
        <v>3253</v>
      </c>
      <c r="I606" s="1" t="s">
        <v>3254</v>
      </c>
      <c r="J606" s="1" t="s">
        <v>2473</v>
      </c>
      <c r="K606" s="1" t="s">
        <v>2474</v>
      </c>
      <c r="L606" s="1" t="s">
        <v>51</v>
      </c>
      <c r="M606" s="1" t="s">
        <v>2087</v>
      </c>
      <c r="N606" s="1" t="s">
        <v>88</v>
      </c>
      <c r="O606" s="1" t="s">
        <v>2407</v>
      </c>
      <c r="P606" s="1" t="s">
        <v>2407</v>
      </c>
      <c r="Q606" s="223">
        <v>1</v>
      </c>
      <c r="R606" s="3">
        <v>6146.96</v>
      </c>
      <c r="S606" s="3">
        <v>6146.96</v>
      </c>
      <c r="T606" s="3">
        <v>6146.96</v>
      </c>
      <c r="U606" s="2">
        <v>44126</v>
      </c>
      <c r="V606" s="1" t="s">
        <v>2500</v>
      </c>
      <c r="W606" s="2">
        <v>44196</v>
      </c>
      <c r="X606" s="1" t="s">
        <v>2407</v>
      </c>
      <c r="Y606" s="1" t="s">
        <v>2407</v>
      </c>
      <c r="Z606" s="1" t="s">
        <v>2493</v>
      </c>
      <c r="AA606" s="1" t="s">
        <v>2489</v>
      </c>
      <c r="AB606" s="1" t="s">
        <v>2490</v>
      </c>
      <c r="AC606" s="1" t="s">
        <v>3198</v>
      </c>
      <c r="AD606" s="1" t="s">
        <v>2510</v>
      </c>
      <c r="AE606" s="2">
        <v>44126</v>
      </c>
      <c r="AF606" s="1" t="s">
        <v>2641</v>
      </c>
    </row>
    <row r="607" spans="1:32" x14ac:dyDescent="0.35">
      <c r="A607" t="str">
        <f>Tableau13[[#This Row],[Document d''achat]]&amp;Tableau13[[#This Row],[Poste]]</f>
        <v>450069739710</v>
      </c>
      <c r="B607" s="1" t="s">
        <v>2522</v>
      </c>
      <c r="C607" s="1" t="s">
        <v>97</v>
      </c>
      <c r="D607" s="1" t="s">
        <v>2091</v>
      </c>
      <c r="E607" s="1" t="s">
        <v>2476</v>
      </c>
      <c r="F607" s="1" t="s">
        <v>2470</v>
      </c>
      <c r="G607" s="1" t="s">
        <v>2090</v>
      </c>
      <c r="H607" s="1" t="s">
        <v>3255</v>
      </c>
      <c r="I607" s="1" t="s">
        <v>3256</v>
      </c>
      <c r="J607" s="1" t="s">
        <v>2590</v>
      </c>
      <c r="K607" s="1" t="s">
        <v>2474</v>
      </c>
      <c r="L607" s="1" t="s">
        <v>103</v>
      </c>
      <c r="M607" s="1" t="s">
        <v>2092</v>
      </c>
      <c r="N607" s="1" t="s">
        <v>88</v>
      </c>
      <c r="O607" s="1" t="s">
        <v>2407</v>
      </c>
      <c r="P607" s="1" t="s">
        <v>2407</v>
      </c>
      <c r="Q607" s="223">
        <v>4000</v>
      </c>
      <c r="R607" s="3">
        <v>1361.25</v>
      </c>
      <c r="S607" s="3">
        <v>544500</v>
      </c>
      <c r="T607" s="3">
        <v>544500</v>
      </c>
      <c r="U607" s="2">
        <v>44126</v>
      </c>
      <c r="V607" s="1" t="s">
        <v>2500</v>
      </c>
      <c r="W607" s="2">
        <v>44926</v>
      </c>
      <c r="X607" s="1" t="s">
        <v>2478</v>
      </c>
      <c r="Y607" s="1" t="s">
        <v>2407</v>
      </c>
      <c r="Z607" s="1" t="s">
        <v>2480</v>
      </c>
      <c r="AA607" s="1" t="s">
        <v>2489</v>
      </c>
      <c r="AB607" s="1" t="s">
        <v>2490</v>
      </c>
      <c r="AC607" s="1" t="s">
        <v>2567</v>
      </c>
      <c r="AD607" s="1" t="s">
        <v>2510</v>
      </c>
      <c r="AE607" s="2">
        <v>44144</v>
      </c>
      <c r="AF607" s="1" t="s">
        <v>2504</v>
      </c>
    </row>
    <row r="608" spans="1:32" x14ac:dyDescent="0.35">
      <c r="A608" t="str">
        <f>Tableau13[[#This Row],[Document d''achat]]&amp;Tableau13[[#This Row],[Poste]]</f>
        <v>450069753910</v>
      </c>
      <c r="B608" s="1" t="s">
        <v>2522</v>
      </c>
      <c r="C608" s="1" t="s">
        <v>97</v>
      </c>
      <c r="D608" s="1" t="s">
        <v>2096</v>
      </c>
      <c r="E608" s="1" t="s">
        <v>2476</v>
      </c>
      <c r="F608" s="1" t="s">
        <v>2470</v>
      </c>
      <c r="G608" s="1" t="s">
        <v>2095</v>
      </c>
      <c r="H608" s="1" t="s">
        <v>3257</v>
      </c>
      <c r="I608" s="1" t="s">
        <v>3258</v>
      </c>
      <c r="J608" s="1" t="s">
        <v>2590</v>
      </c>
      <c r="K608" s="1" t="s">
        <v>2474</v>
      </c>
      <c r="L608" s="1" t="s">
        <v>103</v>
      </c>
      <c r="M608" s="1" t="s">
        <v>2097</v>
      </c>
      <c r="N608" s="1" t="s">
        <v>88</v>
      </c>
      <c r="O608" s="1" t="s">
        <v>2407</v>
      </c>
      <c r="P608" s="1" t="s">
        <v>2407</v>
      </c>
      <c r="Q608" s="223">
        <v>4000</v>
      </c>
      <c r="R608" s="3">
        <v>150</v>
      </c>
      <c r="S608" s="3">
        <v>600000</v>
      </c>
      <c r="T608" s="3">
        <v>726000</v>
      </c>
      <c r="U608" s="2">
        <v>44126</v>
      </c>
      <c r="V608" s="1" t="s">
        <v>2500</v>
      </c>
      <c r="W608" s="2">
        <v>44926</v>
      </c>
      <c r="X608" s="1" t="s">
        <v>2478</v>
      </c>
      <c r="Y608" s="1" t="s">
        <v>2407</v>
      </c>
      <c r="Z608" s="1" t="s">
        <v>2480</v>
      </c>
      <c r="AA608" s="1" t="s">
        <v>2489</v>
      </c>
      <c r="AB608" s="1" t="s">
        <v>2490</v>
      </c>
      <c r="AC608" s="1" t="s">
        <v>2567</v>
      </c>
      <c r="AD608" s="1" t="s">
        <v>2510</v>
      </c>
      <c r="AE608" s="2">
        <v>44144</v>
      </c>
      <c r="AF608" s="1" t="s">
        <v>2504</v>
      </c>
    </row>
    <row r="609" spans="1:32" x14ac:dyDescent="0.35">
      <c r="A609" t="str">
        <f>Tableau13[[#This Row],[Document d''achat]]&amp;Tableau13[[#This Row],[Poste]]</f>
        <v>450069754110</v>
      </c>
      <c r="B609" s="1" t="s">
        <v>2522</v>
      </c>
      <c r="C609" s="1" t="s">
        <v>97</v>
      </c>
      <c r="D609" s="1" t="s">
        <v>2104</v>
      </c>
      <c r="E609" s="1" t="s">
        <v>2476</v>
      </c>
      <c r="F609" s="1" t="s">
        <v>2470</v>
      </c>
      <c r="G609" s="1" t="s">
        <v>2103</v>
      </c>
      <c r="H609" s="1" t="s">
        <v>3259</v>
      </c>
      <c r="I609" s="1" t="s">
        <v>3260</v>
      </c>
      <c r="J609" s="1" t="s">
        <v>2590</v>
      </c>
      <c r="K609" s="1" t="s">
        <v>2407</v>
      </c>
      <c r="L609" s="1" t="s">
        <v>103</v>
      </c>
      <c r="M609" s="1" t="s">
        <v>2105</v>
      </c>
      <c r="N609" s="1" t="s">
        <v>88</v>
      </c>
      <c r="O609" s="1" t="s">
        <v>2407</v>
      </c>
      <c r="P609" s="1" t="s">
        <v>2476</v>
      </c>
      <c r="Q609" s="223">
        <v>100000</v>
      </c>
      <c r="R609" s="3">
        <v>4</v>
      </c>
      <c r="S609" s="3">
        <v>400000</v>
      </c>
      <c r="T609" s="3">
        <v>484000</v>
      </c>
      <c r="U609" s="2">
        <v>44126</v>
      </c>
      <c r="V609" s="1" t="s">
        <v>2500</v>
      </c>
      <c r="W609" s="2">
        <v>44926</v>
      </c>
      <c r="X609" s="1" t="s">
        <v>2478</v>
      </c>
      <c r="Y609" s="1" t="s">
        <v>2407</v>
      </c>
      <c r="Z609" s="1" t="s">
        <v>2480</v>
      </c>
      <c r="AA609" s="1" t="s">
        <v>2489</v>
      </c>
      <c r="AB609" s="1" t="s">
        <v>2490</v>
      </c>
      <c r="AC609" s="1" t="s">
        <v>2567</v>
      </c>
      <c r="AD609" s="1" t="s">
        <v>2510</v>
      </c>
      <c r="AE609" s="2"/>
      <c r="AF609" s="1" t="s">
        <v>2407</v>
      </c>
    </row>
    <row r="610" spans="1:32" x14ac:dyDescent="0.35">
      <c r="A610" t="str">
        <f>Tableau13[[#This Row],[Document d''achat]]&amp;Tableau13[[#This Row],[Poste]]</f>
        <v>450069766710</v>
      </c>
      <c r="B610" s="1" t="s">
        <v>2468</v>
      </c>
      <c r="C610" s="1" t="s">
        <v>97</v>
      </c>
      <c r="D610" s="1" t="s">
        <v>353</v>
      </c>
      <c r="E610" s="1" t="s">
        <v>2476</v>
      </c>
      <c r="F610" s="1" t="s">
        <v>2470</v>
      </c>
      <c r="G610" s="1" t="s">
        <v>352</v>
      </c>
      <c r="H610" s="1" t="s">
        <v>3130</v>
      </c>
      <c r="I610" s="1" t="s">
        <v>3261</v>
      </c>
      <c r="J610" s="1" t="s">
        <v>2590</v>
      </c>
      <c r="K610" s="1" t="s">
        <v>2619</v>
      </c>
      <c r="L610" s="1" t="s">
        <v>103</v>
      </c>
      <c r="M610" s="1" t="s">
        <v>354</v>
      </c>
      <c r="N610" s="1" t="s">
        <v>88</v>
      </c>
      <c r="O610" s="1" t="s">
        <v>2407</v>
      </c>
      <c r="P610" s="1" t="s">
        <v>2407</v>
      </c>
      <c r="Q610" s="223">
        <v>4</v>
      </c>
      <c r="R610" s="3">
        <v>11376.42</v>
      </c>
      <c r="S610" s="3">
        <v>45505.68</v>
      </c>
      <c r="T610" s="3">
        <v>45505.68</v>
      </c>
      <c r="U610" s="2">
        <v>44127</v>
      </c>
      <c r="V610" s="1" t="s">
        <v>2500</v>
      </c>
      <c r="W610" s="2">
        <v>44926</v>
      </c>
      <c r="X610" s="1" t="s">
        <v>2478</v>
      </c>
      <c r="Y610" s="1" t="s">
        <v>2407</v>
      </c>
      <c r="Z610" s="1" t="s">
        <v>2480</v>
      </c>
      <c r="AA610" s="1" t="s">
        <v>2489</v>
      </c>
      <c r="AB610" s="1" t="s">
        <v>2490</v>
      </c>
      <c r="AC610" s="1" t="s">
        <v>2567</v>
      </c>
      <c r="AD610" s="1" t="s">
        <v>2510</v>
      </c>
      <c r="AE610" s="2"/>
      <c r="AF610" s="1" t="s">
        <v>2407</v>
      </c>
    </row>
    <row r="611" spans="1:32" x14ac:dyDescent="0.35">
      <c r="A611" t="str">
        <f>Tableau13[[#This Row],[Document d''achat]]&amp;Tableau13[[#This Row],[Poste]]</f>
        <v>450069767310</v>
      </c>
      <c r="B611" s="1" t="s">
        <v>2468</v>
      </c>
      <c r="C611" s="1" t="s">
        <v>97</v>
      </c>
      <c r="D611" s="1" t="s">
        <v>904</v>
      </c>
      <c r="E611" s="1" t="s">
        <v>2476</v>
      </c>
      <c r="F611" s="1" t="s">
        <v>2470</v>
      </c>
      <c r="G611" s="1" t="s">
        <v>352</v>
      </c>
      <c r="H611" s="1" t="s">
        <v>3130</v>
      </c>
      <c r="I611" s="1" t="s">
        <v>3262</v>
      </c>
      <c r="J611" s="1" t="s">
        <v>2473</v>
      </c>
      <c r="K611" s="1" t="s">
        <v>2474</v>
      </c>
      <c r="L611" s="1" t="s">
        <v>51</v>
      </c>
      <c r="M611" s="1" t="s">
        <v>905</v>
      </c>
      <c r="N611" s="1" t="s">
        <v>88</v>
      </c>
      <c r="O611" s="1" t="s">
        <v>2407</v>
      </c>
      <c r="P611" s="1" t="s">
        <v>2407</v>
      </c>
      <c r="Q611" s="223">
        <v>7</v>
      </c>
      <c r="R611" s="3">
        <v>222.64</v>
      </c>
      <c r="S611" s="3">
        <v>1558.48</v>
      </c>
      <c r="T611" s="3">
        <v>1558.48</v>
      </c>
      <c r="U611" s="2">
        <v>44127</v>
      </c>
      <c r="V611" s="1" t="s">
        <v>2500</v>
      </c>
      <c r="W611" s="2">
        <v>44926</v>
      </c>
      <c r="X611" s="1" t="s">
        <v>2478</v>
      </c>
      <c r="Y611" s="1" t="s">
        <v>2407</v>
      </c>
      <c r="Z611" s="1" t="s">
        <v>2480</v>
      </c>
      <c r="AA611" s="1" t="s">
        <v>2489</v>
      </c>
      <c r="AB611" s="1" t="s">
        <v>2490</v>
      </c>
      <c r="AC611" s="1" t="s">
        <v>2567</v>
      </c>
      <c r="AD611" s="1" t="s">
        <v>2510</v>
      </c>
      <c r="AE611" s="2">
        <v>44160</v>
      </c>
      <c r="AF611" s="1" t="s">
        <v>2641</v>
      </c>
    </row>
    <row r="612" spans="1:32" x14ac:dyDescent="0.35">
      <c r="A612" t="str">
        <f>Tableau13[[#This Row],[Document d''achat]]&amp;Tableau13[[#This Row],[Poste]]</f>
        <v>450069767320</v>
      </c>
      <c r="B612" s="1" t="s">
        <v>2468</v>
      </c>
      <c r="C612" s="1" t="s">
        <v>97</v>
      </c>
      <c r="D612" s="1" t="s">
        <v>904</v>
      </c>
      <c r="E612" s="1" t="s">
        <v>2476</v>
      </c>
      <c r="F612" s="1" t="s">
        <v>2470</v>
      </c>
      <c r="G612" s="1" t="s">
        <v>352</v>
      </c>
      <c r="H612" s="1" t="s">
        <v>3130</v>
      </c>
      <c r="I612" s="1" t="s">
        <v>3262</v>
      </c>
      <c r="J612" s="1" t="s">
        <v>2473</v>
      </c>
      <c r="K612" s="1" t="s">
        <v>2474</v>
      </c>
      <c r="L612" s="1" t="s">
        <v>51</v>
      </c>
      <c r="M612" s="1" t="s">
        <v>1168</v>
      </c>
      <c r="N612" s="1" t="s">
        <v>217</v>
      </c>
      <c r="O612" s="1" t="s">
        <v>2407</v>
      </c>
      <c r="P612" s="1" t="s">
        <v>2407</v>
      </c>
      <c r="Q612" s="223">
        <v>7</v>
      </c>
      <c r="R612" s="3">
        <v>515.46</v>
      </c>
      <c r="S612" s="3">
        <v>3608.22</v>
      </c>
      <c r="T612" s="3">
        <v>3608.22</v>
      </c>
      <c r="U612" s="2">
        <v>44127</v>
      </c>
      <c r="V612" s="1" t="s">
        <v>2500</v>
      </c>
      <c r="W612" s="2">
        <v>44926</v>
      </c>
      <c r="X612" s="1" t="s">
        <v>2478</v>
      </c>
      <c r="Y612" s="1" t="s">
        <v>2407</v>
      </c>
      <c r="Z612" s="1" t="s">
        <v>2480</v>
      </c>
      <c r="AA612" s="1" t="s">
        <v>2489</v>
      </c>
      <c r="AB612" s="1" t="s">
        <v>2490</v>
      </c>
      <c r="AC612" s="1" t="s">
        <v>2567</v>
      </c>
      <c r="AD612" s="1" t="s">
        <v>2510</v>
      </c>
      <c r="AE612" s="2">
        <v>44160</v>
      </c>
      <c r="AF612" s="1" t="s">
        <v>2641</v>
      </c>
    </row>
    <row r="613" spans="1:32" x14ac:dyDescent="0.35">
      <c r="A613" t="str">
        <f>Tableau13[[#This Row],[Document d''achat]]&amp;Tableau13[[#This Row],[Poste]]</f>
        <v>450069767330</v>
      </c>
      <c r="B613" s="1" t="s">
        <v>2468</v>
      </c>
      <c r="C613" s="1" t="s">
        <v>97</v>
      </c>
      <c r="D613" s="1" t="s">
        <v>904</v>
      </c>
      <c r="E613" s="1" t="s">
        <v>2476</v>
      </c>
      <c r="F613" s="1" t="s">
        <v>2470</v>
      </c>
      <c r="G613" s="1" t="s">
        <v>352</v>
      </c>
      <c r="H613" s="1" t="s">
        <v>3130</v>
      </c>
      <c r="I613" s="1" t="s">
        <v>3262</v>
      </c>
      <c r="J613" s="1" t="s">
        <v>2473</v>
      </c>
      <c r="K613" s="1" t="s">
        <v>2474</v>
      </c>
      <c r="L613" s="1" t="s">
        <v>51</v>
      </c>
      <c r="M613" s="1" t="s">
        <v>1169</v>
      </c>
      <c r="N613" s="1" t="s">
        <v>222</v>
      </c>
      <c r="O613" s="1" t="s">
        <v>2407</v>
      </c>
      <c r="P613" s="1" t="s">
        <v>2407</v>
      </c>
      <c r="Q613" s="223">
        <v>7</v>
      </c>
      <c r="R613" s="3">
        <v>129.47</v>
      </c>
      <c r="S613" s="3">
        <v>906.29</v>
      </c>
      <c r="T613" s="3">
        <v>906.29</v>
      </c>
      <c r="U613" s="2">
        <v>44127</v>
      </c>
      <c r="V613" s="1" t="s">
        <v>2500</v>
      </c>
      <c r="W613" s="2">
        <v>44926</v>
      </c>
      <c r="X613" s="1" t="s">
        <v>2478</v>
      </c>
      <c r="Y613" s="1" t="s">
        <v>2407</v>
      </c>
      <c r="Z613" s="1" t="s">
        <v>2480</v>
      </c>
      <c r="AA613" s="1" t="s">
        <v>2489</v>
      </c>
      <c r="AB613" s="1" t="s">
        <v>2490</v>
      </c>
      <c r="AC613" s="1" t="s">
        <v>2567</v>
      </c>
      <c r="AD613" s="1" t="s">
        <v>2510</v>
      </c>
      <c r="AE613" s="2">
        <v>44160</v>
      </c>
      <c r="AF613" s="1" t="s">
        <v>2641</v>
      </c>
    </row>
    <row r="614" spans="1:32" x14ac:dyDescent="0.35">
      <c r="A614" t="str">
        <f>Tableau13[[#This Row],[Document d''achat]]&amp;Tableau13[[#This Row],[Poste]]</f>
        <v>450069767610</v>
      </c>
      <c r="B614" s="1" t="s">
        <v>2468</v>
      </c>
      <c r="C614" s="1" t="s">
        <v>97</v>
      </c>
      <c r="D614" s="1" t="s">
        <v>1170</v>
      </c>
      <c r="E614" s="1" t="s">
        <v>2476</v>
      </c>
      <c r="F614" s="1" t="s">
        <v>2470</v>
      </c>
      <c r="G614" s="1" t="s">
        <v>352</v>
      </c>
      <c r="H614" s="1" t="s">
        <v>3130</v>
      </c>
      <c r="I614" s="1" t="s">
        <v>3263</v>
      </c>
      <c r="J614" s="1" t="s">
        <v>2590</v>
      </c>
      <c r="K614" s="1" t="s">
        <v>2474</v>
      </c>
      <c r="L614" s="1" t="s">
        <v>103</v>
      </c>
      <c r="M614" s="1" t="s">
        <v>354</v>
      </c>
      <c r="N614" s="1" t="s">
        <v>88</v>
      </c>
      <c r="O614" s="1" t="s">
        <v>2407</v>
      </c>
      <c r="P614" s="1" t="s">
        <v>2407</v>
      </c>
      <c r="Q614" s="223">
        <v>10</v>
      </c>
      <c r="R614" s="3">
        <v>11376.42</v>
      </c>
      <c r="S614" s="3">
        <v>113764.2</v>
      </c>
      <c r="T614" s="3">
        <v>113764.2</v>
      </c>
      <c r="U614" s="2">
        <v>44127</v>
      </c>
      <c r="V614" s="1" t="s">
        <v>2500</v>
      </c>
      <c r="W614" s="2">
        <v>44926</v>
      </c>
      <c r="X614" s="1" t="s">
        <v>2478</v>
      </c>
      <c r="Y614" s="1" t="s">
        <v>2407</v>
      </c>
      <c r="Z614" s="1" t="s">
        <v>2480</v>
      </c>
      <c r="AA614" s="1" t="s">
        <v>2489</v>
      </c>
      <c r="AB614" s="1" t="s">
        <v>2490</v>
      </c>
      <c r="AC614" s="1" t="s">
        <v>2567</v>
      </c>
      <c r="AD614" s="1" t="s">
        <v>2510</v>
      </c>
      <c r="AE614" s="2">
        <v>44160</v>
      </c>
      <c r="AF614" s="1" t="s">
        <v>2504</v>
      </c>
    </row>
    <row r="615" spans="1:32" x14ac:dyDescent="0.35">
      <c r="A615" t="str">
        <f>Tableau13[[#This Row],[Document d''achat]]&amp;Tableau13[[#This Row],[Poste]]</f>
        <v>450069768010</v>
      </c>
      <c r="B615" s="1" t="s">
        <v>2468</v>
      </c>
      <c r="C615" s="1" t="s">
        <v>97</v>
      </c>
      <c r="D615" s="1" t="s">
        <v>1419</v>
      </c>
      <c r="E615" s="1" t="s">
        <v>2476</v>
      </c>
      <c r="F615" s="1" t="s">
        <v>2470</v>
      </c>
      <c r="G615" s="1" t="s">
        <v>352</v>
      </c>
      <c r="H615" s="1" t="s">
        <v>3130</v>
      </c>
      <c r="I615" s="1" t="s">
        <v>3264</v>
      </c>
      <c r="J615" s="1" t="s">
        <v>2473</v>
      </c>
      <c r="K615" s="1" t="s">
        <v>2474</v>
      </c>
      <c r="L615" s="1" t="s">
        <v>103</v>
      </c>
      <c r="M615" s="1" t="s">
        <v>1420</v>
      </c>
      <c r="N615" s="1" t="s">
        <v>88</v>
      </c>
      <c r="O615" s="1" t="s">
        <v>2407</v>
      </c>
      <c r="P615" s="1" t="s">
        <v>2407</v>
      </c>
      <c r="Q615" s="223">
        <v>4</v>
      </c>
      <c r="R615" s="3">
        <v>260.14999999999998</v>
      </c>
      <c r="S615" s="3">
        <v>1040.5999999999999</v>
      </c>
      <c r="T615" s="3">
        <v>1040.5999999999999</v>
      </c>
      <c r="U615" s="2">
        <v>44127</v>
      </c>
      <c r="V615" s="1" t="s">
        <v>2500</v>
      </c>
      <c r="W615" s="2">
        <v>44926</v>
      </c>
      <c r="X615" s="1" t="s">
        <v>2478</v>
      </c>
      <c r="Y615" s="1" t="s">
        <v>2407</v>
      </c>
      <c r="Z615" s="1" t="s">
        <v>2480</v>
      </c>
      <c r="AA615" s="1" t="s">
        <v>2489</v>
      </c>
      <c r="AB615" s="1" t="s">
        <v>2490</v>
      </c>
      <c r="AC615" s="1" t="s">
        <v>2567</v>
      </c>
      <c r="AD615" s="1" t="s">
        <v>2510</v>
      </c>
      <c r="AE615" s="2">
        <v>44162</v>
      </c>
      <c r="AF615" s="1" t="s">
        <v>2504</v>
      </c>
    </row>
    <row r="616" spans="1:32" x14ac:dyDescent="0.35">
      <c r="A616" t="str">
        <f>Tableau13[[#This Row],[Document d''achat]]&amp;Tableau13[[#This Row],[Poste]]</f>
        <v>450069768020</v>
      </c>
      <c r="B616" s="1" t="s">
        <v>2468</v>
      </c>
      <c r="C616" s="1" t="s">
        <v>97</v>
      </c>
      <c r="D616" s="1" t="s">
        <v>1419</v>
      </c>
      <c r="E616" s="1" t="s">
        <v>2476</v>
      </c>
      <c r="F616" s="1" t="s">
        <v>2470</v>
      </c>
      <c r="G616" s="1" t="s">
        <v>352</v>
      </c>
      <c r="H616" s="1" t="s">
        <v>3130</v>
      </c>
      <c r="I616" s="1" t="s">
        <v>3264</v>
      </c>
      <c r="J616" s="1" t="s">
        <v>2473</v>
      </c>
      <c r="K616" s="1" t="s">
        <v>2474</v>
      </c>
      <c r="L616" s="1" t="s">
        <v>103</v>
      </c>
      <c r="M616" s="1" t="s">
        <v>1588</v>
      </c>
      <c r="N616" s="1" t="s">
        <v>217</v>
      </c>
      <c r="O616" s="1" t="s">
        <v>2407</v>
      </c>
      <c r="P616" s="1" t="s">
        <v>2407</v>
      </c>
      <c r="Q616" s="223">
        <v>2</v>
      </c>
      <c r="R616" s="3">
        <v>182.71</v>
      </c>
      <c r="S616" s="3">
        <v>365.42</v>
      </c>
      <c r="T616" s="3">
        <v>365.42</v>
      </c>
      <c r="U616" s="2">
        <v>44127</v>
      </c>
      <c r="V616" s="1" t="s">
        <v>2500</v>
      </c>
      <c r="W616" s="2">
        <v>44926</v>
      </c>
      <c r="X616" s="1" t="s">
        <v>2478</v>
      </c>
      <c r="Y616" s="1" t="s">
        <v>2407</v>
      </c>
      <c r="Z616" s="1" t="s">
        <v>2480</v>
      </c>
      <c r="AA616" s="1" t="s">
        <v>2489</v>
      </c>
      <c r="AB616" s="1" t="s">
        <v>2490</v>
      </c>
      <c r="AC616" s="1" t="s">
        <v>2567</v>
      </c>
      <c r="AD616" s="1" t="s">
        <v>2510</v>
      </c>
      <c r="AE616" s="2">
        <v>44162</v>
      </c>
      <c r="AF616" s="1" t="s">
        <v>2504</v>
      </c>
    </row>
    <row r="617" spans="1:32" x14ac:dyDescent="0.35">
      <c r="A617" t="str">
        <f>Tableau13[[#This Row],[Document d''achat]]&amp;Tableau13[[#This Row],[Poste]]</f>
        <v>450069768030</v>
      </c>
      <c r="B617" s="1" t="s">
        <v>2468</v>
      </c>
      <c r="C617" s="1" t="s">
        <v>97</v>
      </c>
      <c r="D617" s="1" t="s">
        <v>1419</v>
      </c>
      <c r="E617" s="1" t="s">
        <v>2476</v>
      </c>
      <c r="F617" s="1" t="s">
        <v>2470</v>
      </c>
      <c r="G617" s="1" t="s">
        <v>352</v>
      </c>
      <c r="H617" s="1" t="s">
        <v>3130</v>
      </c>
      <c r="I617" s="1" t="s">
        <v>3264</v>
      </c>
      <c r="J617" s="1" t="s">
        <v>2473</v>
      </c>
      <c r="K617" s="1" t="s">
        <v>2474</v>
      </c>
      <c r="L617" s="1" t="s">
        <v>103</v>
      </c>
      <c r="M617" s="1" t="s">
        <v>1705</v>
      </c>
      <c r="N617" s="1" t="s">
        <v>222</v>
      </c>
      <c r="O617" s="1" t="s">
        <v>2407</v>
      </c>
      <c r="P617" s="1" t="s">
        <v>2407</v>
      </c>
      <c r="Q617" s="223">
        <v>2</v>
      </c>
      <c r="R617" s="3">
        <v>629.20000000000005</v>
      </c>
      <c r="S617" s="3">
        <v>1258.4000000000001</v>
      </c>
      <c r="T617" s="3">
        <v>1258.4000000000001</v>
      </c>
      <c r="U617" s="2">
        <v>44127</v>
      </c>
      <c r="V617" s="1" t="s">
        <v>2500</v>
      </c>
      <c r="W617" s="2">
        <v>44926</v>
      </c>
      <c r="X617" s="1" t="s">
        <v>2478</v>
      </c>
      <c r="Y617" s="1" t="s">
        <v>2407</v>
      </c>
      <c r="Z617" s="1" t="s">
        <v>2480</v>
      </c>
      <c r="AA617" s="1" t="s">
        <v>2489</v>
      </c>
      <c r="AB617" s="1" t="s">
        <v>2490</v>
      </c>
      <c r="AC617" s="1" t="s">
        <v>2567</v>
      </c>
      <c r="AD617" s="1" t="s">
        <v>2510</v>
      </c>
      <c r="AE617" s="2">
        <v>44162</v>
      </c>
      <c r="AF617" s="1" t="s">
        <v>2504</v>
      </c>
    </row>
    <row r="618" spans="1:32" x14ac:dyDescent="0.35">
      <c r="A618" t="str">
        <f>Tableau13[[#This Row],[Document d''achat]]&amp;Tableau13[[#This Row],[Poste]]</f>
        <v>450069768040</v>
      </c>
      <c r="B618" s="1" t="s">
        <v>2468</v>
      </c>
      <c r="C618" s="1" t="s">
        <v>97</v>
      </c>
      <c r="D618" s="1" t="s">
        <v>1419</v>
      </c>
      <c r="E618" s="1" t="s">
        <v>2476</v>
      </c>
      <c r="F618" s="1" t="s">
        <v>2470</v>
      </c>
      <c r="G618" s="1" t="s">
        <v>352</v>
      </c>
      <c r="H618" s="1" t="s">
        <v>3130</v>
      </c>
      <c r="I618" s="1" t="s">
        <v>3264</v>
      </c>
      <c r="J618" s="1" t="s">
        <v>2473</v>
      </c>
      <c r="K618" s="1" t="s">
        <v>2474</v>
      </c>
      <c r="L618" s="1" t="s">
        <v>103</v>
      </c>
      <c r="M618" s="1" t="s">
        <v>1755</v>
      </c>
      <c r="N618" s="1" t="s">
        <v>421</v>
      </c>
      <c r="O618" s="1" t="s">
        <v>2407</v>
      </c>
      <c r="P618" s="1" t="s">
        <v>2407</v>
      </c>
      <c r="Q618" s="223">
        <v>2</v>
      </c>
      <c r="R618" s="3">
        <v>3179.88</v>
      </c>
      <c r="S618" s="3">
        <v>6359.76</v>
      </c>
      <c r="T618" s="3">
        <v>6359.76</v>
      </c>
      <c r="U618" s="2">
        <v>44127</v>
      </c>
      <c r="V618" s="1" t="s">
        <v>2500</v>
      </c>
      <c r="W618" s="2">
        <v>44926</v>
      </c>
      <c r="X618" s="1" t="s">
        <v>2478</v>
      </c>
      <c r="Y618" s="1" t="s">
        <v>2407</v>
      </c>
      <c r="Z618" s="1" t="s">
        <v>2480</v>
      </c>
      <c r="AA618" s="1" t="s">
        <v>2489</v>
      </c>
      <c r="AB618" s="1" t="s">
        <v>2490</v>
      </c>
      <c r="AC618" s="1" t="s">
        <v>2567</v>
      </c>
      <c r="AD618" s="1" t="s">
        <v>2510</v>
      </c>
      <c r="AE618" s="2">
        <v>44162</v>
      </c>
      <c r="AF618" s="1" t="s">
        <v>2504</v>
      </c>
    </row>
    <row r="619" spans="1:32" x14ac:dyDescent="0.35">
      <c r="A619" t="str">
        <f>Tableau13[[#This Row],[Document d''achat]]&amp;Tableau13[[#This Row],[Poste]]</f>
        <v>450069777010</v>
      </c>
      <c r="B619" s="1" t="s">
        <v>2468</v>
      </c>
      <c r="C619" s="1" t="s">
        <v>150</v>
      </c>
      <c r="D619" s="1" t="s">
        <v>2143</v>
      </c>
      <c r="E619" s="1" t="s">
        <v>2488</v>
      </c>
      <c r="F619" s="1" t="s">
        <v>51</v>
      </c>
      <c r="G619" s="1" t="s">
        <v>301</v>
      </c>
      <c r="H619" s="1" t="s">
        <v>2600</v>
      </c>
      <c r="I619" s="1" t="s">
        <v>3265</v>
      </c>
      <c r="J619" s="1" t="s">
        <v>2590</v>
      </c>
      <c r="K619" s="1" t="s">
        <v>2474</v>
      </c>
      <c r="L619" s="1" t="s">
        <v>103</v>
      </c>
      <c r="M619" s="1" t="s">
        <v>2144</v>
      </c>
      <c r="N619" s="1" t="s">
        <v>88</v>
      </c>
      <c r="O619" s="1" t="s">
        <v>2407</v>
      </c>
      <c r="P619" s="1" t="s">
        <v>2407</v>
      </c>
      <c r="Q619" s="223">
        <v>1</v>
      </c>
      <c r="R619" s="3">
        <v>315000</v>
      </c>
      <c r="S619" s="3">
        <v>315000</v>
      </c>
      <c r="T619" s="3">
        <v>315000</v>
      </c>
      <c r="U619" s="2">
        <v>44127</v>
      </c>
      <c r="V619" s="1" t="s">
        <v>2516</v>
      </c>
      <c r="W619" s="2">
        <v>44926</v>
      </c>
      <c r="X619" s="1" t="s">
        <v>2407</v>
      </c>
      <c r="Y619" s="1" t="s">
        <v>2407</v>
      </c>
      <c r="Z619" s="1" t="s">
        <v>2493</v>
      </c>
      <c r="AA619" s="1" t="s">
        <v>2489</v>
      </c>
      <c r="AB619" s="1" t="s">
        <v>2490</v>
      </c>
      <c r="AC619" s="1" t="s">
        <v>2602</v>
      </c>
      <c r="AD619" s="1" t="s">
        <v>2503</v>
      </c>
      <c r="AE619" s="2">
        <v>44138</v>
      </c>
      <c r="AF619" s="1" t="s">
        <v>2504</v>
      </c>
    </row>
    <row r="620" spans="1:32" x14ac:dyDescent="0.35">
      <c r="A620" t="str">
        <f>Tableau13[[#This Row],[Document d''achat]]&amp;Tableau13[[#This Row],[Poste]]</f>
        <v>450069778810</v>
      </c>
      <c r="B620" s="1" t="s">
        <v>2468</v>
      </c>
      <c r="C620" s="1" t="s">
        <v>86</v>
      </c>
      <c r="D620" s="1" t="s">
        <v>2182</v>
      </c>
      <c r="E620" s="1" t="s">
        <v>2488</v>
      </c>
      <c r="F620" s="1" t="s">
        <v>51</v>
      </c>
      <c r="G620" s="1" t="s">
        <v>233</v>
      </c>
      <c r="H620" s="1" t="s">
        <v>2513</v>
      </c>
      <c r="I620" s="1" t="s">
        <v>2514</v>
      </c>
      <c r="J620" s="1" t="s">
        <v>2515</v>
      </c>
      <c r="K620" s="1" t="s">
        <v>2474</v>
      </c>
      <c r="L620" s="1" t="s">
        <v>103</v>
      </c>
      <c r="M620" s="1" t="s">
        <v>2183</v>
      </c>
      <c r="N620" s="1" t="s">
        <v>88</v>
      </c>
      <c r="O620" s="1" t="s">
        <v>2407</v>
      </c>
      <c r="P620" s="1" t="s">
        <v>2407</v>
      </c>
      <c r="Q620" s="223">
        <v>1</v>
      </c>
      <c r="R620" s="3">
        <v>16293.6</v>
      </c>
      <c r="S620" s="3">
        <v>16293.6</v>
      </c>
      <c r="T620" s="3">
        <v>16293.6</v>
      </c>
      <c r="U620" s="2">
        <v>44129</v>
      </c>
      <c r="V620" s="1" t="s">
        <v>2516</v>
      </c>
      <c r="W620" s="2">
        <v>44926</v>
      </c>
      <c r="X620" s="1" t="s">
        <v>2407</v>
      </c>
      <c r="Y620" s="1" t="s">
        <v>2407</v>
      </c>
      <c r="Z620" s="1" t="s">
        <v>2493</v>
      </c>
      <c r="AA620" s="1" t="s">
        <v>2489</v>
      </c>
      <c r="AB620" s="1" t="s">
        <v>2490</v>
      </c>
      <c r="AC620" s="1" t="s">
        <v>2517</v>
      </c>
      <c r="AD620" s="1" t="s">
        <v>2503</v>
      </c>
      <c r="AE620" s="2">
        <v>44130</v>
      </c>
      <c r="AF620" s="1" t="s">
        <v>2504</v>
      </c>
    </row>
    <row r="621" spans="1:32" x14ac:dyDescent="0.35">
      <c r="A621" t="str">
        <f>Tableau13[[#This Row],[Document d''achat]]&amp;Tableau13[[#This Row],[Poste]]</f>
        <v>450069778910</v>
      </c>
      <c r="B621" s="1" t="s">
        <v>2468</v>
      </c>
      <c r="C621" s="1" t="s">
        <v>86</v>
      </c>
      <c r="D621" s="1" t="s">
        <v>2152</v>
      </c>
      <c r="E621" s="1" t="s">
        <v>2488</v>
      </c>
      <c r="F621" s="1" t="s">
        <v>51</v>
      </c>
      <c r="G621" s="1" t="s">
        <v>2151</v>
      </c>
      <c r="H621" s="1" t="s">
        <v>3266</v>
      </c>
      <c r="I621" s="1" t="s">
        <v>3267</v>
      </c>
      <c r="J621" s="1" t="s">
        <v>2515</v>
      </c>
      <c r="K621" s="1" t="s">
        <v>2474</v>
      </c>
      <c r="L621" s="1" t="s">
        <v>103</v>
      </c>
      <c r="M621" s="1" t="s">
        <v>2153</v>
      </c>
      <c r="N621" s="1" t="s">
        <v>88</v>
      </c>
      <c r="O621" s="1" t="s">
        <v>2407</v>
      </c>
      <c r="P621" s="1" t="s">
        <v>2407</v>
      </c>
      <c r="Q621" s="223">
        <v>1</v>
      </c>
      <c r="R621" s="3">
        <v>6560</v>
      </c>
      <c r="S621" s="3">
        <v>6560</v>
      </c>
      <c r="T621" s="3">
        <v>6560</v>
      </c>
      <c r="U621" s="2">
        <v>44129</v>
      </c>
      <c r="V621" s="1" t="s">
        <v>2516</v>
      </c>
      <c r="W621" s="2">
        <v>44926</v>
      </c>
      <c r="X621" s="1" t="s">
        <v>2407</v>
      </c>
      <c r="Y621" s="1" t="s">
        <v>2407</v>
      </c>
      <c r="Z621" s="1" t="s">
        <v>2493</v>
      </c>
      <c r="AA621" s="1" t="s">
        <v>2489</v>
      </c>
      <c r="AB621" s="1" t="s">
        <v>2490</v>
      </c>
      <c r="AC621" s="1" t="s">
        <v>2517</v>
      </c>
      <c r="AD621" s="1" t="s">
        <v>2503</v>
      </c>
      <c r="AE621" s="2">
        <v>44130</v>
      </c>
      <c r="AF621" s="1" t="s">
        <v>2504</v>
      </c>
    </row>
    <row r="622" spans="1:32" x14ac:dyDescent="0.35">
      <c r="A622" t="str">
        <f>Tableau13[[#This Row],[Document d''achat]]&amp;Tableau13[[#This Row],[Poste]]</f>
        <v>450069779110</v>
      </c>
      <c r="B622" s="1" t="s">
        <v>2468</v>
      </c>
      <c r="C622" s="1" t="s">
        <v>86</v>
      </c>
      <c r="D622" s="1" t="s">
        <v>2218</v>
      </c>
      <c r="E622" s="1" t="s">
        <v>2488</v>
      </c>
      <c r="F622" s="1" t="s">
        <v>51</v>
      </c>
      <c r="G622" s="1" t="s">
        <v>2217</v>
      </c>
      <c r="H622" s="1" t="s">
        <v>3268</v>
      </c>
      <c r="I622" s="1" t="s">
        <v>3269</v>
      </c>
      <c r="J622" s="1" t="s">
        <v>2515</v>
      </c>
      <c r="K622" s="1" t="s">
        <v>2474</v>
      </c>
      <c r="L622" s="1" t="s">
        <v>51</v>
      </c>
      <c r="M622" s="1" t="s">
        <v>2219</v>
      </c>
      <c r="N622" s="1" t="s">
        <v>88</v>
      </c>
      <c r="O622" s="1" t="s">
        <v>2407</v>
      </c>
      <c r="P622" s="1" t="s">
        <v>2407</v>
      </c>
      <c r="Q622" s="223">
        <v>1</v>
      </c>
      <c r="R622" s="3">
        <v>2375</v>
      </c>
      <c r="S622" s="3">
        <v>2375</v>
      </c>
      <c r="T622" s="3">
        <v>2375</v>
      </c>
      <c r="U622" s="2">
        <v>44129</v>
      </c>
      <c r="V622" s="1" t="s">
        <v>2516</v>
      </c>
      <c r="W622" s="2">
        <v>44926</v>
      </c>
      <c r="X622" s="1" t="s">
        <v>2407</v>
      </c>
      <c r="Y622" s="1" t="s">
        <v>2407</v>
      </c>
      <c r="Z622" s="1" t="s">
        <v>2493</v>
      </c>
      <c r="AA622" s="1" t="s">
        <v>2489</v>
      </c>
      <c r="AB622" s="1" t="s">
        <v>2490</v>
      </c>
      <c r="AC622" s="1" t="s">
        <v>2517</v>
      </c>
      <c r="AD622" s="1" t="s">
        <v>2503</v>
      </c>
      <c r="AE622" s="2">
        <v>44130</v>
      </c>
      <c r="AF622" s="1" t="s">
        <v>2641</v>
      </c>
    </row>
    <row r="623" spans="1:32" x14ac:dyDescent="0.35">
      <c r="A623" t="str">
        <f>Tableau13[[#This Row],[Document d''achat]]&amp;Tableau13[[#This Row],[Poste]]</f>
        <v>450069779210</v>
      </c>
      <c r="B623" s="1" t="s">
        <v>2468</v>
      </c>
      <c r="C623" s="1" t="s">
        <v>86</v>
      </c>
      <c r="D623" s="1" t="s">
        <v>2149</v>
      </c>
      <c r="E623" s="1" t="s">
        <v>2488</v>
      </c>
      <c r="F623" s="1" t="s">
        <v>51</v>
      </c>
      <c r="G623" s="1" t="s">
        <v>2148</v>
      </c>
      <c r="H623" s="1" t="s">
        <v>3270</v>
      </c>
      <c r="I623" s="1" t="s">
        <v>3271</v>
      </c>
      <c r="J623" s="1" t="s">
        <v>2515</v>
      </c>
      <c r="K623" s="1" t="s">
        <v>2474</v>
      </c>
      <c r="L623" s="1" t="s">
        <v>51</v>
      </c>
      <c r="M623" s="1" t="s">
        <v>2150</v>
      </c>
      <c r="N623" s="1" t="s">
        <v>88</v>
      </c>
      <c r="O623" s="1" t="s">
        <v>2407</v>
      </c>
      <c r="P623" s="1" t="s">
        <v>2407</v>
      </c>
      <c r="Q623" s="223">
        <v>1</v>
      </c>
      <c r="R623" s="3">
        <v>3175</v>
      </c>
      <c r="S623" s="3">
        <v>3175</v>
      </c>
      <c r="T623" s="3">
        <v>3175</v>
      </c>
      <c r="U623" s="2">
        <v>44129</v>
      </c>
      <c r="V623" s="1" t="s">
        <v>2516</v>
      </c>
      <c r="W623" s="2">
        <v>44926</v>
      </c>
      <c r="X623" s="1" t="s">
        <v>2407</v>
      </c>
      <c r="Y623" s="1" t="s">
        <v>2407</v>
      </c>
      <c r="Z623" s="1" t="s">
        <v>2493</v>
      </c>
      <c r="AA623" s="1" t="s">
        <v>2489</v>
      </c>
      <c r="AB623" s="1" t="s">
        <v>2490</v>
      </c>
      <c r="AC623" s="1" t="s">
        <v>2517</v>
      </c>
      <c r="AD623" s="1" t="s">
        <v>2503</v>
      </c>
      <c r="AE623" s="2">
        <v>44130</v>
      </c>
      <c r="AF623" s="1" t="s">
        <v>2641</v>
      </c>
    </row>
    <row r="624" spans="1:32" x14ac:dyDescent="0.35">
      <c r="A624" t="str">
        <f>Tableau13[[#This Row],[Document d''achat]]&amp;Tableau13[[#This Row],[Poste]]</f>
        <v>450069779410</v>
      </c>
      <c r="B624" s="1" t="s">
        <v>2468</v>
      </c>
      <c r="C624" s="1" t="s">
        <v>86</v>
      </c>
      <c r="D624" s="1" t="s">
        <v>2177</v>
      </c>
      <c r="E624" s="1" t="s">
        <v>2488</v>
      </c>
      <c r="F624" s="1" t="s">
        <v>51</v>
      </c>
      <c r="G624" s="1" t="s">
        <v>2176</v>
      </c>
      <c r="H624" s="1" t="s">
        <v>3272</v>
      </c>
      <c r="I624" s="1" t="s">
        <v>3273</v>
      </c>
      <c r="J624" s="1" t="s">
        <v>3274</v>
      </c>
      <c r="K624" s="1" t="s">
        <v>2474</v>
      </c>
      <c r="L624" s="1" t="s">
        <v>51</v>
      </c>
      <c r="M624" s="1" t="s">
        <v>2178</v>
      </c>
      <c r="N624" s="1" t="s">
        <v>88</v>
      </c>
      <c r="O624" s="1" t="s">
        <v>2407</v>
      </c>
      <c r="P624" s="1" t="s">
        <v>2407</v>
      </c>
      <c r="Q624" s="223">
        <v>1</v>
      </c>
      <c r="R624" s="3">
        <v>2131.5100000000002</v>
      </c>
      <c r="S624" s="3">
        <v>2131.5100000000002</v>
      </c>
      <c r="T624" s="3">
        <v>2131.5100000000002</v>
      </c>
      <c r="U624" s="2">
        <v>44129</v>
      </c>
      <c r="V624" s="1" t="s">
        <v>2516</v>
      </c>
      <c r="W624" s="2">
        <v>44926</v>
      </c>
      <c r="X624" s="1" t="s">
        <v>2407</v>
      </c>
      <c r="Y624" s="1" t="s">
        <v>2407</v>
      </c>
      <c r="Z624" s="1" t="s">
        <v>2493</v>
      </c>
      <c r="AA624" s="1" t="s">
        <v>2489</v>
      </c>
      <c r="AB624" s="1" t="s">
        <v>2490</v>
      </c>
      <c r="AC624" s="1" t="s">
        <v>2517</v>
      </c>
      <c r="AD624" s="1" t="s">
        <v>2503</v>
      </c>
      <c r="AE624" s="2">
        <v>44130</v>
      </c>
      <c r="AF624" s="1" t="s">
        <v>2641</v>
      </c>
    </row>
    <row r="625" spans="1:32" x14ac:dyDescent="0.35">
      <c r="A625" t="str">
        <f>Tableau13[[#This Row],[Document d''achat]]&amp;Tableau13[[#This Row],[Poste]]</f>
        <v>450069779710</v>
      </c>
      <c r="B625" s="1" t="s">
        <v>2468</v>
      </c>
      <c r="C625" s="1" t="s">
        <v>86</v>
      </c>
      <c r="D625" s="1" t="s">
        <v>2158</v>
      </c>
      <c r="E625" s="1" t="s">
        <v>2488</v>
      </c>
      <c r="F625" s="1" t="s">
        <v>51</v>
      </c>
      <c r="G625" s="1" t="s">
        <v>2157</v>
      </c>
      <c r="H625" s="1" t="s">
        <v>3275</v>
      </c>
      <c r="I625" s="1" t="s">
        <v>3276</v>
      </c>
      <c r="J625" s="1" t="s">
        <v>2515</v>
      </c>
      <c r="K625" s="1" t="s">
        <v>2474</v>
      </c>
      <c r="L625" s="1" t="s">
        <v>51</v>
      </c>
      <c r="M625" s="1" t="s">
        <v>2159</v>
      </c>
      <c r="N625" s="1" t="s">
        <v>88</v>
      </c>
      <c r="O625" s="1" t="s">
        <v>2407</v>
      </c>
      <c r="P625" s="1" t="s">
        <v>2407</v>
      </c>
      <c r="Q625" s="223">
        <v>1</v>
      </c>
      <c r="R625" s="3">
        <v>3643.44</v>
      </c>
      <c r="S625" s="3">
        <v>3643.44</v>
      </c>
      <c r="T625" s="3">
        <v>3643.44</v>
      </c>
      <c r="U625" s="2">
        <v>44129</v>
      </c>
      <c r="V625" s="1" t="s">
        <v>2516</v>
      </c>
      <c r="W625" s="2">
        <v>44926</v>
      </c>
      <c r="X625" s="1" t="s">
        <v>2407</v>
      </c>
      <c r="Y625" s="1" t="s">
        <v>2407</v>
      </c>
      <c r="Z625" s="1" t="s">
        <v>2493</v>
      </c>
      <c r="AA625" s="1" t="s">
        <v>2489</v>
      </c>
      <c r="AB625" s="1" t="s">
        <v>2490</v>
      </c>
      <c r="AC625" s="1" t="s">
        <v>2517</v>
      </c>
      <c r="AD625" s="1" t="s">
        <v>2503</v>
      </c>
      <c r="AE625" s="2">
        <v>44130</v>
      </c>
      <c r="AF625" s="1" t="s">
        <v>2641</v>
      </c>
    </row>
    <row r="626" spans="1:32" x14ac:dyDescent="0.35">
      <c r="A626" t="str">
        <f>Tableau13[[#This Row],[Document d''achat]]&amp;Tableau13[[#This Row],[Poste]]</f>
        <v>450069779810</v>
      </c>
      <c r="B626" s="1" t="s">
        <v>2468</v>
      </c>
      <c r="C626" s="1" t="s">
        <v>86</v>
      </c>
      <c r="D626" s="1" t="s">
        <v>2190</v>
      </c>
      <c r="E626" s="1" t="s">
        <v>2488</v>
      </c>
      <c r="F626" s="1" t="s">
        <v>51</v>
      </c>
      <c r="G626" s="1" t="s">
        <v>2189</v>
      </c>
      <c r="H626" s="1" t="s">
        <v>3277</v>
      </c>
      <c r="I626" s="1" t="s">
        <v>3278</v>
      </c>
      <c r="J626" s="1" t="s">
        <v>2515</v>
      </c>
      <c r="K626" s="1" t="s">
        <v>2474</v>
      </c>
      <c r="L626" s="1" t="s">
        <v>103</v>
      </c>
      <c r="M626" s="1" t="s">
        <v>2191</v>
      </c>
      <c r="N626" s="1" t="s">
        <v>88</v>
      </c>
      <c r="O626" s="1" t="s">
        <v>2407</v>
      </c>
      <c r="P626" s="1" t="s">
        <v>2407</v>
      </c>
      <c r="Q626" s="223">
        <v>1</v>
      </c>
      <c r="R626" s="3">
        <v>9249.3799999999992</v>
      </c>
      <c r="S626" s="3">
        <v>9249.3799999999992</v>
      </c>
      <c r="T626" s="3">
        <v>9249.3799999999992</v>
      </c>
      <c r="U626" s="2">
        <v>44129</v>
      </c>
      <c r="V626" s="1" t="s">
        <v>2516</v>
      </c>
      <c r="W626" s="2">
        <v>44926</v>
      </c>
      <c r="X626" s="1" t="s">
        <v>2407</v>
      </c>
      <c r="Y626" s="1" t="s">
        <v>2407</v>
      </c>
      <c r="Z626" s="1" t="s">
        <v>2493</v>
      </c>
      <c r="AA626" s="1" t="s">
        <v>2489</v>
      </c>
      <c r="AB626" s="1" t="s">
        <v>2490</v>
      </c>
      <c r="AC626" s="1" t="s">
        <v>2517</v>
      </c>
      <c r="AD626" s="1" t="s">
        <v>2503</v>
      </c>
      <c r="AE626" s="2">
        <v>44130</v>
      </c>
      <c r="AF626" s="1" t="s">
        <v>2504</v>
      </c>
    </row>
    <row r="627" spans="1:32" x14ac:dyDescent="0.35">
      <c r="A627" t="str">
        <f>Tableau13[[#This Row],[Document d''achat]]&amp;Tableau13[[#This Row],[Poste]]</f>
        <v>450069780010</v>
      </c>
      <c r="B627" s="1" t="s">
        <v>2468</v>
      </c>
      <c r="C627" s="1" t="s">
        <v>86</v>
      </c>
      <c r="D627" s="1" t="s">
        <v>2174</v>
      </c>
      <c r="E627" s="1" t="s">
        <v>2488</v>
      </c>
      <c r="F627" s="1" t="s">
        <v>51</v>
      </c>
      <c r="G627" s="1" t="s">
        <v>2173</v>
      </c>
      <c r="H627" s="1" t="s">
        <v>3279</v>
      </c>
      <c r="I627" s="1" t="s">
        <v>3280</v>
      </c>
      <c r="J627" s="1" t="s">
        <v>2515</v>
      </c>
      <c r="K627" s="1" t="s">
        <v>2474</v>
      </c>
      <c r="L627" s="1" t="s">
        <v>51</v>
      </c>
      <c r="M627" s="1" t="s">
        <v>2175</v>
      </c>
      <c r="N627" s="1" t="s">
        <v>88</v>
      </c>
      <c r="O627" s="1" t="s">
        <v>2407</v>
      </c>
      <c r="P627" s="1" t="s">
        <v>2407</v>
      </c>
      <c r="Q627" s="223">
        <v>1</v>
      </c>
      <c r="R627" s="3">
        <v>2553</v>
      </c>
      <c r="S627" s="3">
        <v>2553</v>
      </c>
      <c r="T627" s="3">
        <v>2553</v>
      </c>
      <c r="U627" s="2">
        <v>44129</v>
      </c>
      <c r="V627" s="1" t="s">
        <v>2516</v>
      </c>
      <c r="W627" s="2">
        <v>44926</v>
      </c>
      <c r="X627" s="1" t="s">
        <v>2407</v>
      </c>
      <c r="Y627" s="1" t="s">
        <v>2407</v>
      </c>
      <c r="Z627" s="1" t="s">
        <v>2493</v>
      </c>
      <c r="AA627" s="1" t="s">
        <v>2489</v>
      </c>
      <c r="AB627" s="1" t="s">
        <v>2490</v>
      </c>
      <c r="AC627" s="1" t="s">
        <v>2517</v>
      </c>
      <c r="AD627" s="1" t="s">
        <v>2503</v>
      </c>
      <c r="AE627" s="2">
        <v>44130</v>
      </c>
      <c r="AF627" s="1" t="s">
        <v>2641</v>
      </c>
    </row>
    <row r="628" spans="1:32" x14ac:dyDescent="0.35">
      <c r="A628" t="str">
        <f>Tableau13[[#This Row],[Document d''achat]]&amp;Tableau13[[#This Row],[Poste]]</f>
        <v>450069780110</v>
      </c>
      <c r="B628" s="1" t="s">
        <v>2468</v>
      </c>
      <c r="C628" s="1" t="s">
        <v>86</v>
      </c>
      <c r="D628" s="1" t="s">
        <v>2185</v>
      </c>
      <c r="E628" s="1" t="s">
        <v>2488</v>
      </c>
      <c r="F628" s="1" t="s">
        <v>51</v>
      </c>
      <c r="G628" s="1" t="s">
        <v>2184</v>
      </c>
      <c r="H628" s="1" t="s">
        <v>3281</v>
      </c>
      <c r="I628" s="1" t="s">
        <v>3282</v>
      </c>
      <c r="J628" s="1" t="s">
        <v>2515</v>
      </c>
      <c r="K628" s="1" t="s">
        <v>2474</v>
      </c>
      <c r="L628" s="1" t="s">
        <v>103</v>
      </c>
      <c r="M628" s="1" t="s">
        <v>2186</v>
      </c>
      <c r="N628" s="1" t="s">
        <v>88</v>
      </c>
      <c r="O628" s="1" t="s">
        <v>2407</v>
      </c>
      <c r="P628" s="1" t="s">
        <v>2407</v>
      </c>
      <c r="Q628" s="223">
        <v>1</v>
      </c>
      <c r="R628" s="3">
        <v>8008.95</v>
      </c>
      <c r="S628" s="3">
        <v>8008.95</v>
      </c>
      <c r="T628" s="3">
        <v>8008.95</v>
      </c>
      <c r="U628" s="2">
        <v>44129</v>
      </c>
      <c r="V628" s="1" t="s">
        <v>2516</v>
      </c>
      <c r="W628" s="2">
        <v>44926</v>
      </c>
      <c r="X628" s="1" t="s">
        <v>2407</v>
      </c>
      <c r="Y628" s="1" t="s">
        <v>2407</v>
      </c>
      <c r="Z628" s="1" t="s">
        <v>2493</v>
      </c>
      <c r="AA628" s="1" t="s">
        <v>2489</v>
      </c>
      <c r="AB628" s="1" t="s">
        <v>2490</v>
      </c>
      <c r="AC628" s="1" t="s">
        <v>2517</v>
      </c>
      <c r="AD628" s="1" t="s">
        <v>2503</v>
      </c>
      <c r="AE628" s="2">
        <v>44130</v>
      </c>
      <c r="AF628" s="1" t="s">
        <v>2504</v>
      </c>
    </row>
    <row r="629" spans="1:32" x14ac:dyDescent="0.35">
      <c r="A629" t="str">
        <f>Tableau13[[#This Row],[Document d''achat]]&amp;Tableau13[[#This Row],[Poste]]</f>
        <v>450069780210</v>
      </c>
      <c r="B629" s="1" t="s">
        <v>2468</v>
      </c>
      <c r="C629" s="1" t="s">
        <v>86</v>
      </c>
      <c r="D629" s="1" t="s">
        <v>2168</v>
      </c>
      <c r="E629" s="1" t="s">
        <v>2488</v>
      </c>
      <c r="F629" s="1" t="s">
        <v>51</v>
      </c>
      <c r="G629" s="1" t="s">
        <v>2167</v>
      </c>
      <c r="H629" s="1" t="s">
        <v>3283</v>
      </c>
      <c r="I629" s="1" t="s">
        <v>3284</v>
      </c>
      <c r="J629" s="1" t="s">
        <v>2515</v>
      </c>
      <c r="K629" s="1" t="s">
        <v>2474</v>
      </c>
      <c r="L629" s="1" t="s">
        <v>51</v>
      </c>
      <c r="M629" s="1" t="s">
        <v>2169</v>
      </c>
      <c r="N629" s="1" t="s">
        <v>88</v>
      </c>
      <c r="O629" s="1" t="s">
        <v>2407</v>
      </c>
      <c r="P629" s="1" t="s">
        <v>2407</v>
      </c>
      <c r="Q629" s="223">
        <v>1</v>
      </c>
      <c r="R629" s="3">
        <v>1836.5</v>
      </c>
      <c r="S629" s="3">
        <v>1836.5</v>
      </c>
      <c r="T629" s="3">
        <v>1836.5</v>
      </c>
      <c r="U629" s="2">
        <v>44129</v>
      </c>
      <c r="V629" s="1" t="s">
        <v>2516</v>
      </c>
      <c r="W629" s="2">
        <v>44926</v>
      </c>
      <c r="X629" s="1" t="s">
        <v>2407</v>
      </c>
      <c r="Y629" s="1" t="s">
        <v>2407</v>
      </c>
      <c r="Z629" s="1" t="s">
        <v>2493</v>
      </c>
      <c r="AA629" s="1" t="s">
        <v>2489</v>
      </c>
      <c r="AB629" s="1" t="s">
        <v>2490</v>
      </c>
      <c r="AC629" s="1" t="s">
        <v>2517</v>
      </c>
      <c r="AD629" s="1" t="s">
        <v>2503</v>
      </c>
      <c r="AE629" s="2">
        <v>44130</v>
      </c>
      <c r="AF629" s="1" t="s">
        <v>2641</v>
      </c>
    </row>
    <row r="630" spans="1:32" x14ac:dyDescent="0.35">
      <c r="A630" t="str">
        <f>Tableau13[[#This Row],[Document d''achat]]&amp;Tableau13[[#This Row],[Poste]]</f>
        <v>450069780310</v>
      </c>
      <c r="B630" s="1" t="s">
        <v>2468</v>
      </c>
      <c r="C630" s="1" t="s">
        <v>86</v>
      </c>
      <c r="D630" s="1" t="s">
        <v>2204</v>
      </c>
      <c r="E630" s="1" t="s">
        <v>2488</v>
      </c>
      <c r="F630" s="1" t="s">
        <v>51</v>
      </c>
      <c r="G630" s="1" t="s">
        <v>2203</v>
      </c>
      <c r="H630" s="1" t="s">
        <v>3285</v>
      </c>
      <c r="I630" s="1" t="s">
        <v>3286</v>
      </c>
      <c r="J630" s="1" t="s">
        <v>2630</v>
      </c>
      <c r="K630" s="1" t="s">
        <v>2474</v>
      </c>
      <c r="L630" s="1" t="s">
        <v>51</v>
      </c>
      <c r="M630" s="1" t="s">
        <v>2205</v>
      </c>
      <c r="N630" s="1" t="s">
        <v>88</v>
      </c>
      <c r="O630" s="1" t="s">
        <v>2407</v>
      </c>
      <c r="P630" s="1" t="s">
        <v>2407</v>
      </c>
      <c r="Q630" s="223">
        <v>1</v>
      </c>
      <c r="R630" s="3">
        <v>2397.42</v>
      </c>
      <c r="S630" s="3">
        <v>2397.42</v>
      </c>
      <c r="T630" s="3">
        <v>2397.42</v>
      </c>
      <c r="U630" s="2">
        <v>44129</v>
      </c>
      <c r="V630" s="1" t="s">
        <v>2516</v>
      </c>
      <c r="W630" s="2">
        <v>44926</v>
      </c>
      <c r="X630" s="1" t="s">
        <v>2407</v>
      </c>
      <c r="Y630" s="1" t="s">
        <v>2407</v>
      </c>
      <c r="Z630" s="1" t="s">
        <v>2493</v>
      </c>
      <c r="AA630" s="1" t="s">
        <v>2489</v>
      </c>
      <c r="AB630" s="1" t="s">
        <v>2490</v>
      </c>
      <c r="AC630" s="1" t="s">
        <v>2517</v>
      </c>
      <c r="AD630" s="1" t="s">
        <v>2503</v>
      </c>
      <c r="AE630" s="2">
        <v>44130</v>
      </c>
      <c r="AF630" s="1" t="s">
        <v>2641</v>
      </c>
    </row>
    <row r="631" spans="1:32" x14ac:dyDescent="0.35">
      <c r="A631" t="str">
        <f>Tableau13[[#This Row],[Document d''achat]]&amp;Tableau13[[#This Row],[Poste]]</f>
        <v>450069780410</v>
      </c>
      <c r="B631" s="1" t="s">
        <v>2468</v>
      </c>
      <c r="C631" s="1" t="s">
        <v>86</v>
      </c>
      <c r="D631" s="1" t="s">
        <v>2198</v>
      </c>
      <c r="E631" s="1" t="s">
        <v>2488</v>
      </c>
      <c r="F631" s="1" t="s">
        <v>51</v>
      </c>
      <c r="G631" s="1" t="s">
        <v>2197</v>
      </c>
      <c r="H631" s="1" t="s">
        <v>3287</v>
      </c>
      <c r="I631" s="1" t="s">
        <v>3288</v>
      </c>
      <c r="J631" s="1" t="s">
        <v>2515</v>
      </c>
      <c r="K631" s="1" t="s">
        <v>2474</v>
      </c>
      <c r="L631" s="1" t="s">
        <v>103</v>
      </c>
      <c r="M631" s="1" t="s">
        <v>2199</v>
      </c>
      <c r="N631" s="1" t="s">
        <v>88</v>
      </c>
      <c r="O631" s="1" t="s">
        <v>2407</v>
      </c>
      <c r="P631" s="1" t="s">
        <v>2407</v>
      </c>
      <c r="Q631" s="223">
        <v>1</v>
      </c>
      <c r="R631" s="3">
        <v>12367</v>
      </c>
      <c r="S631" s="3">
        <v>12367</v>
      </c>
      <c r="T631" s="3">
        <v>12367</v>
      </c>
      <c r="U631" s="2">
        <v>44129</v>
      </c>
      <c r="V631" s="1" t="s">
        <v>2516</v>
      </c>
      <c r="W631" s="2">
        <v>44926</v>
      </c>
      <c r="X631" s="1" t="s">
        <v>2407</v>
      </c>
      <c r="Y631" s="1" t="s">
        <v>2407</v>
      </c>
      <c r="Z631" s="1" t="s">
        <v>2493</v>
      </c>
      <c r="AA631" s="1" t="s">
        <v>2489</v>
      </c>
      <c r="AB631" s="1" t="s">
        <v>2490</v>
      </c>
      <c r="AC631" s="1" t="s">
        <v>2517</v>
      </c>
      <c r="AD631" s="1" t="s">
        <v>2503</v>
      </c>
      <c r="AE631" s="2">
        <v>44130</v>
      </c>
      <c r="AF631" s="1" t="s">
        <v>2504</v>
      </c>
    </row>
    <row r="632" spans="1:32" x14ac:dyDescent="0.35">
      <c r="A632" t="str">
        <f>Tableau13[[#This Row],[Document d''achat]]&amp;Tableau13[[#This Row],[Poste]]</f>
        <v>450069780510</v>
      </c>
      <c r="B632" s="1" t="s">
        <v>2468</v>
      </c>
      <c r="C632" s="1" t="s">
        <v>86</v>
      </c>
      <c r="D632" s="1" t="s">
        <v>2215</v>
      </c>
      <c r="E632" s="1" t="s">
        <v>2488</v>
      </c>
      <c r="F632" s="1" t="s">
        <v>51</v>
      </c>
      <c r="G632" s="1" t="s">
        <v>2214</v>
      </c>
      <c r="H632" s="1" t="s">
        <v>3289</v>
      </c>
      <c r="I632" s="1" t="s">
        <v>3290</v>
      </c>
      <c r="J632" s="1" t="s">
        <v>2515</v>
      </c>
      <c r="K632" s="1" t="s">
        <v>2474</v>
      </c>
      <c r="L632" s="1" t="s">
        <v>51</v>
      </c>
      <c r="M632" s="1" t="s">
        <v>2216</v>
      </c>
      <c r="N632" s="1" t="s">
        <v>88</v>
      </c>
      <c r="O632" s="1" t="s">
        <v>2407</v>
      </c>
      <c r="P632" s="1" t="s">
        <v>2407</v>
      </c>
      <c r="Q632" s="223">
        <v>1</v>
      </c>
      <c r="R632" s="3">
        <v>4202.8999999999996</v>
      </c>
      <c r="S632" s="3">
        <v>4202.8999999999996</v>
      </c>
      <c r="T632" s="3">
        <v>4202.8999999999996</v>
      </c>
      <c r="U632" s="2">
        <v>44129</v>
      </c>
      <c r="V632" s="1" t="s">
        <v>2516</v>
      </c>
      <c r="W632" s="2">
        <v>44926</v>
      </c>
      <c r="X632" s="1" t="s">
        <v>2407</v>
      </c>
      <c r="Y632" s="1" t="s">
        <v>2407</v>
      </c>
      <c r="Z632" s="1" t="s">
        <v>2493</v>
      </c>
      <c r="AA632" s="1" t="s">
        <v>2489</v>
      </c>
      <c r="AB632" s="1" t="s">
        <v>2490</v>
      </c>
      <c r="AC632" s="1" t="s">
        <v>2517</v>
      </c>
      <c r="AD632" s="1" t="s">
        <v>2503</v>
      </c>
      <c r="AE632" s="2">
        <v>44130</v>
      </c>
      <c r="AF632" s="1" t="s">
        <v>2641</v>
      </c>
    </row>
    <row r="633" spans="1:32" x14ac:dyDescent="0.35">
      <c r="A633" t="str">
        <f>Tableau13[[#This Row],[Document d''achat]]&amp;Tableau13[[#This Row],[Poste]]</f>
        <v>450069780610</v>
      </c>
      <c r="B633" s="1" t="s">
        <v>2468</v>
      </c>
      <c r="C633" s="1" t="s">
        <v>86</v>
      </c>
      <c r="D633" s="1" t="s">
        <v>2180</v>
      </c>
      <c r="E633" s="1" t="s">
        <v>2488</v>
      </c>
      <c r="F633" s="1" t="s">
        <v>51</v>
      </c>
      <c r="G633" s="1" t="s">
        <v>2179</v>
      </c>
      <c r="H633" s="1" t="s">
        <v>3291</v>
      </c>
      <c r="I633" s="1" t="s">
        <v>3292</v>
      </c>
      <c r="J633" s="1" t="s">
        <v>2590</v>
      </c>
      <c r="K633" s="1" t="s">
        <v>2474</v>
      </c>
      <c r="L633" s="1" t="s">
        <v>103</v>
      </c>
      <c r="M633" s="1" t="s">
        <v>2181</v>
      </c>
      <c r="N633" s="1" t="s">
        <v>88</v>
      </c>
      <c r="O633" s="1" t="s">
        <v>2407</v>
      </c>
      <c r="P633" s="1" t="s">
        <v>2407</v>
      </c>
      <c r="Q633" s="223">
        <v>1</v>
      </c>
      <c r="R633" s="3">
        <v>16200</v>
      </c>
      <c r="S633" s="3">
        <v>16200</v>
      </c>
      <c r="T633" s="3">
        <v>16200</v>
      </c>
      <c r="U633" s="2">
        <v>44129</v>
      </c>
      <c r="V633" s="1" t="s">
        <v>2516</v>
      </c>
      <c r="W633" s="2">
        <v>44926</v>
      </c>
      <c r="X633" s="1" t="s">
        <v>2407</v>
      </c>
      <c r="Y633" s="1" t="s">
        <v>2407</v>
      </c>
      <c r="Z633" s="1" t="s">
        <v>2493</v>
      </c>
      <c r="AA633" s="1" t="s">
        <v>2489</v>
      </c>
      <c r="AB633" s="1" t="s">
        <v>2490</v>
      </c>
      <c r="AC633" s="1" t="s">
        <v>2517</v>
      </c>
      <c r="AD633" s="1" t="s">
        <v>2503</v>
      </c>
      <c r="AE633" s="2">
        <v>44130</v>
      </c>
      <c r="AF633" s="1" t="s">
        <v>2504</v>
      </c>
    </row>
    <row r="634" spans="1:32" x14ac:dyDescent="0.35">
      <c r="A634" t="str">
        <f>Tableau13[[#This Row],[Document d''achat]]&amp;Tableau13[[#This Row],[Poste]]</f>
        <v>450069780710</v>
      </c>
      <c r="B634" s="1" t="s">
        <v>2468</v>
      </c>
      <c r="C634" s="1" t="s">
        <v>86</v>
      </c>
      <c r="D634" s="1" t="s">
        <v>2160</v>
      </c>
      <c r="E634" s="1" t="s">
        <v>2488</v>
      </c>
      <c r="F634" s="1" t="s">
        <v>51</v>
      </c>
      <c r="G634" s="1" t="s">
        <v>2157</v>
      </c>
      <c r="H634" s="1" t="s">
        <v>3275</v>
      </c>
      <c r="I634" s="1" t="s">
        <v>3293</v>
      </c>
      <c r="J634" s="1" t="s">
        <v>2515</v>
      </c>
      <c r="K634" s="1" t="s">
        <v>2474</v>
      </c>
      <c r="L634" s="1" t="s">
        <v>103</v>
      </c>
      <c r="M634" s="1" t="s">
        <v>2161</v>
      </c>
      <c r="N634" s="1" t="s">
        <v>88</v>
      </c>
      <c r="O634" s="1" t="s">
        <v>2407</v>
      </c>
      <c r="P634" s="1" t="s">
        <v>2407</v>
      </c>
      <c r="Q634" s="223">
        <v>1</v>
      </c>
      <c r="R634" s="3">
        <v>10695.74</v>
      </c>
      <c r="S634" s="3">
        <v>10695.74</v>
      </c>
      <c r="T634" s="3">
        <v>10695.74</v>
      </c>
      <c r="U634" s="2">
        <v>44129</v>
      </c>
      <c r="V634" s="1" t="s">
        <v>2516</v>
      </c>
      <c r="W634" s="2">
        <v>44926</v>
      </c>
      <c r="X634" s="1" t="s">
        <v>2407</v>
      </c>
      <c r="Y634" s="1" t="s">
        <v>2407</v>
      </c>
      <c r="Z634" s="1" t="s">
        <v>2493</v>
      </c>
      <c r="AA634" s="1" t="s">
        <v>2489</v>
      </c>
      <c r="AB634" s="1" t="s">
        <v>2490</v>
      </c>
      <c r="AC634" s="1" t="s">
        <v>2517</v>
      </c>
      <c r="AD634" s="1" t="s">
        <v>2503</v>
      </c>
      <c r="AE634" s="2">
        <v>44130</v>
      </c>
      <c r="AF634" s="1" t="s">
        <v>2504</v>
      </c>
    </row>
    <row r="635" spans="1:32" x14ac:dyDescent="0.35">
      <c r="A635" t="str">
        <f>Tableau13[[#This Row],[Document d''achat]]&amp;Tableau13[[#This Row],[Poste]]</f>
        <v>450069780810</v>
      </c>
      <c r="B635" s="1" t="s">
        <v>2468</v>
      </c>
      <c r="C635" s="1" t="s">
        <v>86</v>
      </c>
      <c r="D635" s="1" t="s">
        <v>2195</v>
      </c>
      <c r="E635" s="1" t="s">
        <v>2488</v>
      </c>
      <c r="F635" s="1" t="s">
        <v>51</v>
      </c>
      <c r="G635" s="1" t="s">
        <v>2194</v>
      </c>
      <c r="H635" s="1" t="s">
        <v>3294</v>
      </c>
      <c r="I635" s="1" t="s">
        <v>3295</v>
      </c>
      <c r="J635" s="1" t="s">
        <v>2515</v>
      </c>
      <c r="K635" s="1" t="s">
        <v>2474</v>
      </c>
      <c r="L635" s="1" t="s">
        <v>103</v>
      </c>
      <c r="M635" s="1" t="s">
        <v>2196</v>
      </c>
      <c r="N635" s="1" t="s">
        <v>88</v>
      </c>
      <c r="O635" s="1" t="s">
        <v>2407</v>
      </c>
      <c r="P635" s="1" t="s">
        <v>2407</v>
      </c>
      <c r="Q635" s="223">
        <v>1</v>
      </c>
      <c r="R635" s="3">
        <v>21487.5</v>
      </c>
      <c r="S635" s="3">
        <v>21487.5</v>
      </c>
      <c r="T635" s="3">
        <v>21487.5</v>
      </c>
      <c r="U635" s="2">
        <v>44129</v>
      </c>
      <c r="V635" s="1" t="s">
        <v>2516</v>
      </c>
      <c r="W635" s="2">
        <v>44926</v>
      </c>
      <c r="X635" s="1" t="s">
        <v>2407</v>
      </c>
      <c r="Y635" s="1" t="s">
        <v>2407</v>
      </c>
      <c r="Z635" s="1" t="s">
        <v>2493</v>
      </c>
      <c r="AA635" s="1" t="s">
        <v>2489</v>
      </c>
      <c r="AB635" s="1" t="s">
        <v>2490</v>
      </c>
      <c r="AC635" s="1" t="s">
        <v>2517</v>
      </c>
      <c r="AD635" s="1" t="s">
        <v>2503</v>
      </c>
      <c r="AE635" s="2">
        <v>44130</v>
      </c>
      <c r="AF635" s="1" t="s">
        <v>2504</v>
      </c>
    </row>
    <row r="636" spans="1:32" x14ac:dyDescent="0.35">
      <c r="A636" t="str">
        <f>Tableau13[[#This Row],[Document d''achat]]&amp;Tableau13[[#This Row],[Poste]]</f>
        <v>450069780910</v>
      </c>
      <c r="B636" s="1" t="s">
        <v>2468</v>
      </c>
      <c r="C636" s="1" t="s">
        <v>86</v>
      </c>
      <c r="D636" s="1" t="s">
        <v>2212</v>
      </c>
      <c r="E636" s="1" t="s">
        <v>2488</v>
      </c>
      <c r="F636" s="1" t="s">
        <v>51</v>
      </c>
      <c r="G636" s="1" t="s">
        <v>2211</v>
      </c>
      <c r="H636" s="1" t="s">
        <v>3296</v>
      </c>
      <c r="I636" s="1" t="s">
        <v>3297</v>
      </c>
      <c r="J636" s="1" t="s">
        <v>2515</v>
      </c>
      <c r="K636" s="1" t="s">
        <v>2474</v>
      </c>
      <c r="L636" s="1" t="s">
        <v>103</v>
      </c>
      <c r="M636" s="1" t="s">
        <v>2213</v>
      </c>
      <c r="N636" s="1" t="s">
        <v>88</v>
      </c>
      <c r="O636" s="1" t="s">
        <v>2407</v>
      </c>
      <c r="P636" s="1" t="s">
        <v>2407</v>
      </c>
      <c r="Q636" s="223">
        <v>1</v>
      </c>
      <c r="R636" s="3">
        <v>14298.7</v>
      </c>
      <c r="S636" s="3">
        <v>14298.7</v>
      </c>
      <c r="T636" s="3">
        <v>14298.7</v>
      </c>
      <c r="U636" s="2">
        <v>44129</v>
      </c>
      <c r="V636" s="1" t="s">
        <v>2516</v>
      </c>
      <c r="W636" s="2">
        <v>44926</v>
      </c>
      <c r="X636" s="1" t="s">
        <v>2407</v>
      </c>
      <c r="Y636" s="1" t="s">
        <v>2407</v>
      </c>
      <c r="Z636" s="1" t="s">
        <v>2493</v>
      </c>
      <c r="AA636" s="1" t="s">
        <v>2489</v>
      </c>
      <c r="AB636" s="1" t="s">
        <v>2490</v>
      </c>
      <c r="AC636" s="1" t="s">
        <v>2517</v>
      </c>
      <c r="AD636" s="1" t="s">
        <v>2503</v>
      </c>
      <c r="AE636" s="2">
        <v>44130</v>
      </c>
      <c r="AF636" s="1" t="s">
        <v>2504</v>
      </c>
    </row>
    <row r="637" spans="1:32" x14ac:dyDescent="0.35">
      <c r="A637" t="str">
        <f>Tableau13[[#This Row],[Document d''achat]]&amp;Tableau13[[#This Row],[Poste]]</f>
        <v>450069781010</v>
      </c>
      <c r="B637" s="1" t="s">
        <v>2468</v>
      </c>
      <c r="C637" s="1" t="s">
        <v>86</v>
      </c>
      <c r="D637" s="1" t="s">
        <v>2192</v>
      </c>
      <c r="E637" s="1" t="s">
        <v>2488</v>
      </c>
      <c r="F637" s="1" t="s">
        <v>51</v>
      </c>
      <c r="G637" s="1" t="s">
        <v>2189</v>
      </c>
      <c r="H637" s="1" t="s">
        <v>3277</v>
      </c>
      <c r="I637" s="1" t="s">
        <v>3298</v>
      </c>
      <c r="J637" s="1" t="s">
        <v>2515</v>
      </c>
      <c r="K637" s="1" t="s">
        <v>2474</v>
      </c>
      <c r="L637" s="1" t="s">
        <v>103</v>
      </c>
      <c r="M637" s="1" t="s">
        <v>2193</v>
      </c>
      <c r="N637" s="1" t="s">
        <v>88</v>
      </c>
      <c r="O637" s="1" t="s">
        <v>2407</v>
      </c>
      <c r="P637" s="1" t="s">
        <v>2407</v>
      </c>
      <c r="Q637" s="223">
        <v>1</v>
      </c>
      <c r="R637" s="3">
        <v>17821.439999999999</v>
      </c>
      <c r="S637" s="3">
        <v>17821.439999999999</v>
      </c>
      <c r="T637" s="3">
        <v>17821.439999999999</v>
      </c>
      <c r="U637" s="2">
        <v>44129</v>
      </c>
      <c r="V637" s="1" t="s">
        <v>2516</v>
      </c>
      <c r="W637" s="2">
        <v>44926</v>
      </c>
      <c r="X637" s="1" t="s">
        <v>2407</v>
      </c>
      <c r="Y637" s="1" t="s">
        <v>2407</v>
      </c>
      <c r="Z637" s="1" t="s">
        <v>2493</v>
      </c>
      <c r="AA637" s="1" t="s">
        <v>2489</v>
      </c>
      <c r="AB637" s="1" t="s">
        <v>2490</v>
      </c>
      <c r="AC637" s="1" t="s">
        <v>2517</v>
      </c>
      <c r="AD637" s="1" t="s">
        <v>2503</v>
      </c>
      <c r="AE637" s="2">
        <v>44130</v>
      </c>
      <c r="AF637" s="1" t="s">
        <v>2504</v>
      </c>
    </row>
    <row r="638" spans="1:32" x14ac:dyDescent="0.35">
      <c r="A638" t="str">
        <f>Tableau13[[#This Row],[Document d''achat]]&amp;Tableau13[[#This Row],[Poste]]</f>
        <v>450069781110</v>
      </c>
      <c r="B638" s="1" t="s">
        <v>2468</v>
      </c>
      <c r="C638" s="1" t="s">
        <v>86</v>
      </c>
      <c r="D638" s="1" t="s">
        <v>2201</v>
      </c>
      <c r="E638" s="1" t="s">
        <v>2488</v>
      </c>
      <c r="F638" s="1" t="s">
        <v>51</v>
      </c>
      <c r="G638" s="1" t="s">
        <v>2200</v>
      </c>
      <c r="H638" s="1" t="s">
        <v>3299</v>
      </c>
      <c r="I638" s="1" t="s">
        <v>3300</v>
      </c>
      <c r="J638" s="1" t="s">
        <v>2515</v>
      </c>
      <c r="K638" s="1" t="s">
        <v>2474</v>
      </c>
      <c r="L638" s="1" t="s">
        <v>103</v>
      </c>
      <c r="M638" s="1" t="s">
        <v>2202</v>
      </c>
      <c r="N638" s="1" t="s">
        <v>88</v>
      </c>
      <c r="O638" s="1" t="s">
        <v>2407</v>
      </c>
      <c r="P638" s="1" t="s">
        <v>2407</v>
      </c>
      <c r="Q638" s="223">
        <v>1</v>
      </c>
      <c r="R638" s="3">
        <v>10633.74</v>
      </c>
      <c r="S638" s="3">
        <v>10633.74</v>
      </c>
      <c r="T638" s="3">
        <v>10633.74</v>
      </c>
      <c r="U638" s="2">
        <v>44129</v>
      </c>
      <c r="V638" s="1" t="s">
        <v>2516</v>
      </c>
      <c r="W638" s="2">
        <v>44926</v>
      </c>
      <c r="X638" s="1" t="s">
        <v>2407</v>
      </c>
      <c r="Y638" s="1" t="s">
        <v>2407</v>
      </c>
      <c r="Z638" s="1" t="s">
        <v>2493</v>
      </c>
      <c r="AA638" s="1" t="s">
        <v>2489</v>
      </c>
      <c r="AB638" s="1" t="s">
        <v>2490</v>
      </c>
      <c r="AC638" s="1" t="s">
        <v>2517</v>
      </c>
      <c r="AD638" s="1" t="s">
        <v>2503</v>
      </c>
      <c r="AE638" s="2">
        <v>44130</v>
      </c>
      <c r="AF638" s="1" t="s">
        <v>2504</v>
      </c>
    </row>
    <row r="639" spans="1:32" x14ac:dyDescent="0.35">
      <c r="A639" t="str">
        <f>Tableau13[[#This Row],[Document d''achat]]&amp;Tableau13[[#This Row],[Poste]]</f>
        <v>450069781210</v>
      </c>
      <c r="B639" s="1" t="s">
        <v>2468</v>
      </c>
      <c r="C639" s="1" t="s">
        <v>86</v>
      </c>
      <c r="D639" s="1" t="s">
        <v>2209</v>
      </c>
      <c r="E639" s="1" t="s">
        <v>2488</v>
      </c>
      <c r="F639" s="1" t="s">
        <v>51</v>
      </c>
      <c r="G639" s="1" t="s">
        <v>2208</v>
      </c>
      <c r="H639" s="1" t="s">
        <v>3301</v>
      </c>
      <c r="I639" s="1" t="s">
        <v>3302</v>
      </c>
      <c r="J639" s="1" t="s">
        <v>2515</v>
      </c>
      <c r="K639" s="1" t="s">
        <v>2474</v>
      </c>
      <c r="L639" s="1" t="s">
        <v>51</v>
      </c>
      <c r="M639" s="1" t="s">
        <v>2210</v>
      </c>
      <c r="N639" s="1" t="s">
        <v>88</v>
      </c>
      <c r="O639" s="1" t="s">
        <v>2407</v>
      </c>
      <c r="P639" s="1" t="s">
        <v>2407</v>
      </c>
      <c r="Q639" s="223">
        <v>1</v>
      </c>
      <c r="R639" s="3">
        <v>3775</v>
      </c>
      <c r="S639" s="3">
        <v>3775</v>
      </c>
      <c r="T639" s="3">
        <v>3775</v>
      </c>
      <c r="U639" s="2">
        <v>44129</v>
      </c>
      <c r="V639" s="1" t="s">
        <v>2516</v>
      </c>
      <c r="W639" s="2">
        <v>44926</v>
      </c>
      <c r="X639" s="1" t="s">
        <v>2407</v>
      </c>
      <c r="Y639" s="1" t="s">
        <v>2407</v>
      </c>
      <c r="Z639" s="1" t="s">
        <v>2493</v>
      </c>
      <c r="AA639" s="1" t="s">
        <v>2489</v>
      </c>
      <c r="AB639" s="1" t="s">
        <v>2490</v>
      </c>
      <c r="AC639" s="1" t="s">
        <v>2517</v>
      </c>
      <c r="AD639" s="1" t="s">
        <v>2503</v>
      </c>
      <c r="AE639" s="2">
        <v>44130</v>
      </c>
      <c r="AF639" s="1" t="s">
        <v>2641</v>
      </c>
    </row>
    <row r="640" spans="1:32" x14ac:dyDescent="0.35">
      <c r="A640" t="str">
        <f>Tableau13[[#This Row],[Document d''achat]]&amp;Tableau13[[#This Row],[Poste]]</f>
        <v>450069781310</v>
      </c>
      <c r="B640" s="1" t="s">
        <v>2468</v>
      </c>
      <c r="C640" s="1" t="s">
        <v>86</v>
      </c>
      <c r="D640" s="1" t="s">
        <v>2206</v>
      </c>
      <c r="E640" s="1" t="s">
        <v>2488</v>
      </c>
      <c r="F640" s="1" t="s">
        <v>51</v>
      </c>
      <c r="G640" s="1" t="s">
        <v>375</v>
      </c>
      <c r="H640" s="1" t="s">
        <v>2652</v>
      </c>
      <c r="I640" s="1" t="s">
        <v>2653</v>
      </c>
      <c r="J640" s="1" t="s">
        <v>2515</v>
      </c>
      <c r="K640" s="1" t="s">
        <v>2474</v>
      </c>
      <c r="L640" s="1" t="s">
        <v>103</v>
      </c>
      <c r="M640" s="1" t="s">
        <v>2207</v>
      </c>
      <c r="N640" s="1" t="s">
        <v>88</v>
      </c>
      <c r="O640" s="1" t="s">
        <v>2407</v>
      </c>
      <c r="P640" s="1" t="s">
        <v>2407</v>
      </c>
      <c r="Q640" s="223">
        <v>1</v>
      </c>
      <c r="R640" s="3">
        <v>16950</v>
      </c>
      <c r="S640" s="3">
        <v>16950</v>
      </c>
      <c r="T640" s="3">
        <v>16950</v>
      </c>
      <c r="U640" s="2">
        <v>44129</v>
      </c>
      <c r="V640" s="1" t="s">
        <v>2516</v>
      </c>
      <c r="W640" s="2">
        <v>44926</v>
      </c>
      <c r="X640" s="1" t="s">
        <v>2407</v>
      </c>
      <c r="Y640" s="1" t="s">
        <v>2407</v>
      </c>
      <c r="Z640" s="1" t="s">
        <v>2493</v>
      </c>
      <c r="AA640" s="1" t="s">
        <v>2489</v>
      </c>
      <c r="AB640" s="1" t="s">
        <v>2490</v>
      </c>
      <c r="AC640" s="1" t="s">
        <v>2517</v>
      </c>
      <c r="AD640" s="1" t="s">
        <v>2503</v>
      </c>
      <c r="AE640" s="2">
        <v>44130</v>
      </c>
      <c r="AF640" s="1" t="s">
        <v>2504</v>
      </c>
    </row>
    <row r="641" spans="1:32" x14ac:dyDescent="0.35">
      <c r="A641" t="str">
        <f>Tableau13[[#This Row],[Document d''achat]]&amp;Tableau13[[#This Row],[Poste]]</f>
        <v>450069781410</v>
      </c>
      <c r="B641" s="1" t="s">
        <v>2468</v>
      </c>
      <c r="C641" s="1" t="s">
        <v>86</v>
      </c>
      <c r="D641" s="1" t="s">
        <v>2221</v>
      </c>
      <c r="E641" s="1" t="s">
        <v>2488</v>
      </c>
      <c r="F641" s="1" t="s">
        <v>51</v>
      </c>
      <c r="G641" s="1" t="s">
        <v>2220</v>
      </c>
      <c r="H641" s="1" t="s">
        <v>3303</v>
      </c>
      <c r="I641" s="1" t="s">
        <v>3304</v>
      </c>
      <c r="J641" s="1" t="s">
        <v>2515</v>
      </c>
      <c r="K641" s="1" t="s">
        <v>2474</v>
      </c>
      <c r="L641" s="1" t="s">
        <v>51</v>
      </c>
      <c r="M641" s="1" t="s">
        <v>2222</v>
      </c>
      <c r="N641" s="1" t="s">
        <v>88</v>
      </c>
      <c r="O641" s="1" t="s">
        <v>2407</v>
      </c>
      <c r="P641" s="1" t="s">
        <v>2407</v>
      </c>
      <c r="Q641" s="223">
        <v>1</v>
      </c>
      <c r="R641" s="3">
        <v>796.8</v>
      </c>
      <c r="S641" s="3">
        <v>796.8</v>
      </c>
      <c r="T641" s="3">
        <v>796.8</v>
      </c>
      <c r="U641" s="2">
        <v>44129</v>
      </c>
      <c r="V641" s="1" t="s">
        <v>2516</v>
      </c>
      <c r="W641" s="2">
        <v>44926</v>
      </c>
      <c r="X641" s="1" t="s">
        <v>2407</v>
      </c>
      <c r="Y641" s="1" t="s">
        <v>2407</v>
      </c>
      <c r="Z641" s="1" t="s">
        <v>2493</v>
      </c>
      <c r="AA641" s="1" t="s">
        <v>2489</v>
      </c>
      <c r="AB641" s="1" t="s">
        <v>2490</v>
      </c>
      <c r="AC641" s="1" t="s">
        <v>2517</v>
      </c>
      <c r="AD641" s="1" t="s">
        <v>2503</v>
      </c>
      <c r="AE641" s="2">
        <v>44131</v>
      </c>
      <c r="AF641" s="1" t="s">
        <v>2484</v>
      </c>
    </row>
    <row r="642" spans="1:32" x14ac:dyDescent="0.35">
      <c r="A642" t="str">
        <f>Tableau13[[#This Row],[Document d''achat]]&amp;Tableau13[[#This Row],[Poste]]</f>
        <v>450069781510</v>
      </c>
      <c r="B642" s="1" t="s">
        <v>2468</v>
      </c>
      <c r="C642" s="1" t="s">
        <v>86</v>
      </c>
      <c r="D642" s="1" t="s">
        <v>2162</v>
      </c>
      <c r="E642" s="1" t="s">
        <v>2488</v>
      </c>
      <c r="F642" s="1" t="s">
        <v>51</v>
      </c>
      <c r="G642" s="1" t="s">
        <v>2157</v>
      </c>
      <c r="H642" s="1" t="s">
        <v>3275</v>
      </c>
      <c r="I642" s="1" t="s">
        <v>3305</v>
      </c>
      <c r="J642" s="1" t="s">
        <v>2515</v>
      </c>
      <c r="K642" s="1" t="s">
        <v>2474</v>
      </c>
      <c r="L642" s="1" t="s">
        <v>51</v>
      </c>
      <c r="M642" s="1" t="s">
        <v>2163</v>
      </c>
      <c r="N642" s="1" t="s">
        <v>88</v>
      </c>
      <c r="O642" s="1" t="s">
        <v>2407</v>
      </c>
      <c r="P642" s="1" t="s">
        <v>2407</v>
      </c>
      <c r="Q642" s="223">
        <v>1</v>
      </c>
      <c r="R642" s="3">
        <v>2942.75</v>
      </c>
      <c r="S642" s="3">
        <v>2942.75</v>
      </c>
      <c r="T642" s="3">
        <v>2942.75</v>
      </c>
      <c r="U642" s="2">
        <v>44129</v>
      </c>
      <c r="V642" s="1" t="s">
        <v>2516</v>
      </c>
      <c r="W642" s="2">
        <v>44926</v>
      </c>
      <c r="X642" s="1" t="s">
        <v>2407</v>
      </c>
      <c r="Y642" s="1" t="s">
        <v>2407</v>
      </c>
      <c r="Z642" s="1" t="s">
        <v>2493</v>
      </c>
      <c r="AA642" s="1" t="s">
        <v>2489</v>
      </c>
      <c r="AB642" s="1" t="s">
        <v>2490</v>
      </c>
      <c r="AC642" s="1" t="s">
        <v>2517</v>
      </c>
      <c r="AD642" s="1" t="s">
        <v>2503</v>
      </c>
      <c r="AE642" s="2">
        <v>44131</v>
      </c>
      <c r="AF642" s="1" t="s">
        <v>2484</v>
      </c>
    </row>
    <row r="643" spans="1:32" x14ac:dyDescent="0.35">
      <c r="A643" t="str">
        <f>Tableau13[[#This Row],[Document d''achat]]&amp;Tableau13[[#This Row],[Poste]]</f>
        <v>450069781710</v>
      </c>
      <c r="B643" s="1" t="s">
        <v>2468</v>
      </c>
      <c r="C643" s="1" t="s">
        <v>86</v>
      </c>
      <c r="D643" s="1" t="s">
        <v>2146</v>
      </c>
      <c r="E643" s="1" t="s">
        <v>2488</v>
      </c>
      <c r="F643" s="1" t="s">
        <v>51</v>
      </c>
      <c r="G643" s="1" t="s">
        <v>2145</v>
      </c>
      <c r="H643" s="1" t="s">
        <v>3306</v>
      </c>
      <c r="I643" s="1" t="s">
        <v>3307</v>
      </c>
      <c r="J643" s="1" t="s">
        <v>2515</v>
      </c>
      <c r="K643" s="1" t="s">
        <v>2474</v>
      </c>
      <c r="L643" s="1" t="s">
        <v>103</v>
      </c>
      <c r="M643" s="1" t="s">
        <v>2147</v>
      </c>
      <c r="N643" s="1" t="s">
        <v>88</v>
      </c>
      <c r="O643" s="1" t="s">
        <v>2407</v>
      </c>
      <c r="P643" s="1" t="s">
        <v>2407</v>
      </c>
      <c r="Q643" s="223">
        <v>1</v>
      </c>
      <c r="R643" s="3">
        <v>8040</v>
      </c>
      <c r="S643" s="3">
        <v>8040</v>
      </c>
      <c r="T643" s="3">
        <v>8040</v>
      </c>
      <c r="U643" s="2">
        <v>44129</v>
      </c>
      <c r="V643" s="1" t="s">
        <v>2516</v>
      </c>
      <c r="W643" s="2">
        <v>44926</v>
      </c>
      <c r="X643" s="1" t="s">
        <v>2407</v>
      </c>
      <c r="Y643" s="1" t="s">
        <v>2407</v>
      </c>
      <c r="Z643" s="1" t="s">
        <v>2493</v>
      </c>
      <c r="AA643" s="1" t="s">
        <v>2489</v>
      </c>
      <c r="AB643" s="1" t="s">
        <v>2490</v>
      </c>
      <c r="AC643" s="1" t="s">
        <v>2517</v>
      </c>
      <c r="AD643" s="1" t="s">
        <v>2503</v>
      </c>
      <c r="AE643" s="2">
        <v>44131</v>
      </c>
      <c r="AF643" s="1" t="s">
        <v>2504</v>
      </c>
    </row>
    <row r="644" spans="1:32" x14ac:dyDescent="0.35">
      <c r="A644" t="str">
        <f>Tableau13[[#This Row],[Document d''achat]]&amp;Tableau13[[#This Row],[Poste]]</f>
        <v>450069781810</v>
      </c>
      <c r="B644" s="1" t="s">
        <v>2468</v>
      </c>
      <c r="C644" s="1" t="s">
        <v>86</v>
      </c>
      <c r="D644" s="1" t="s">
        <v>2187</v>
      </c>
      <c r="E644" s="1" t="s">
        <v>2488</v>
      </c>
      <c r="F644" s="1" t="s">
        <v>51</v>
      </c>
      <c r="G644" s="1" t="s">
        <v>2184</v>
      </c>
      <c r="H644" s="1" t="s">
        <v>3281</v>
      </c>
      <c r="I644" s="1" t="s">
        <v>3308</v>
      </c>
      <c r="J644" s="1" t="s">
        <v>2515</v>
      </c>
      <c r="K644" s="1" t="s">
        <v>2474</v>
      </c>
      <c r="L644" s="1" t="s">
        <v>51</v>
      </c>
      <c r="M644" s="1" t="s">
        <v>2188</v>
      </c>
      <c r="N644" s="1" t="s">
        <v>88</v>
      </c>
      <c r="O644" s="1" t="s">
        <v>2407</v>
      </c>
      <c r="P644" s="1" t="s">
        <v>2407</v>
      </c>
      <c r="Q644" s="223">
        <v>1</v>
      </c>
      <c r="R644" s="3">
        <v>4807.95</v>
      </c>
      <c r="S644" s="3">
        <v>4807.95</v>
      </c>
      <c r="T644" s="3">
        <v>4807.95</v>
      </c>
      <c r="U644" s="2">
        <v>44129</v>
      </c>
      <c r="V644" s="1" t="s">
        <v>2516</v>
      </c>
      <c r="W644" s="2">
        <v>44926</v>
      </c>
      <c r="X644" s="1" t="s">
        <v>2407</v>
      </c>
      <c r="Y644" s="1" t="s">
        <v>2407</v>
      </c>
      <c r="Z644" s="1" t="s">
        <v>2493</v>
      </c>
      <c r="AA644" s="1" t="s">
        <v>2489</v>
      </c>
      <c r="AB644" s="1" t="s">
        <v>2490</v>
      </c>
      <c r="AC644" s="1" t="s">
        <v>2517</v>
      </c>
      <c r="AD644" s="1" t="s">
        <v>2503</v>
      </c>
      <c r="AE644" s="2">
        <v>44131</v>
      </c>
      <c r="AF644" s="1" t="s">
        <v>2484</v>
      </c>
    </row>
    <row r="645" spans="1:32" x14ac:dyDescent="0.35">
      <c r="A645" t="str">
        <f>Tableau13[[#This Row],[Document d''achat]]&amp;Tableau13[[#This Row],[Poste]]</f>
        <v>450069781910</v>
      </c>
      <c r="B645" s="1" t="s">
        <v>2468</v>
      </c>
      <c r="C645" s="1" t="s">
        <v>86</v>
      </c>
      <c r="D645" s="1" t="s">
        <v>2171</v>
      </c>
      <c r="E645" s="1" t="s">
        <v>2488</v>
      </c>
      <c r="F645" s="1" t="s">
        <v>51</v>
      </c>
      <c r="G645" s="1" t="s">
        <v>2170</v>
      </c>
      <c r="H645" s="1" t="s">
        <v>3309</v>
      </c>
      <c r="I645" s="1" t="s">
        <v>3310</v>
      </c>
      <c r="J645" s="1" t="s">
        <v>2515</v>
      </c>
      <c r="K645" s="1" t="s">
        <v>2474</v>
      </c>
      <c r="L645" s="1" t="s">
        <v>51</v>
      </c>
      <c r="M645" s="1" t="s">
        <v>2172</v>
      </c>
      <c r="N645" s="1" t="s">
        <v>88</v>
      </c>
      <c r="O645" s="1" t="s">
        <v>2407</v>
      </c>
      <c r="P645" s="1" t="s">
        <v>2407</v>
      </c>
      <c r="Q645" s="223">
        <v>1</v>
      </c>
      <c r="R645" s="3">
        <v>200</v>
      </c>
      <c r="S645" s="3">
        <v>200</v>
      </c>
      <c r="T645" s="3">
        <v>200</v>
      </c>
      <c r="U645" s="2">
        <v>44129</v>
      </c>
      <c r="V645" s="1" t="s">
        <v>2516</v>
      </c>
      <c r="W645" s="2">
        <v>44926</v>
      </c>
      <c r="X645" s="1" t="s">
        <v>2407</v>
      </c>
      <c r="Y645" s="1" t="s">
        <v>2407</v>
      </c>
      <c r="Z645" s="1" t="s">
        <v>2493</v>
      </c>
      <c r="AA645" s="1" t="s">
        <v>2489</v>
      </c>
      <c r="AB645" s="1" t="s">
        <v>2490</v>
      </c>
      <c r="AC645" s="1" t="s">
        <v>2517</v>
      </c>
      <c r="AD645" s="1" t="s">
        <v>2503</v>
      </c>
      <c r="AE645" s="2">
        <v>44131</v>
      </c>
      <c r="AF645" s="1" t="s">
        <v>2484</v>
      </c>
    </row>
    <row r="646" spans="1:32" x14ac:dyDescent="0.35">
      <c r="A646" t="str">
        <f>Tableau13[[#This Row],[Document d''achat]]&amp;Tableau13[[#This Row],[Poste]]</f>
        <v>450069782010</v>
      </c>
      <c r="B646" s="1" t="s">
        <v>2468</v>
      </c>
      <c r="C646" s="1" t="s">
        <v>86</v>
      </c>
      <c r="D646" s="1" t="s">
        <v>2165</v>
      </c>
      <c r="E646" s="1" t="s">
        <v>2488</v>
      </c>
      <c r="F646" s="1" t="s">
        <v>51</v>
      </c>
      <c r="G646" s="1" t="s">
        <v>2164</v>
      </c>
      <c r="H646" s="1" t="s">
        <v>3311</v>
      </c>
      <c r="I646" s="1" t="s">
        <v>3312</v>
      </c>
      <c r="J646" s="1" t="s">
        <v>2590</v>
      </c>
      <c r="K646" s="1" t="s">
        <v>2474</v>
      </c>
      <c r="L646" s="1" t="s">
        <v>51</v>
      </c>
      <c r="M646" s="1" t="s">
        <v>2166</v>
      </c>
      <c r="N646" s="1" t="s">
        <v>88</v>
      </c>
      <c r="O646" s="1" t="s">
        <v>2407</v>
      </c>
      <c r="P646" s="1" t="s">
        <v>2407</v>
      </c>
      <c r="Q646" s="223">
        <v>1</v>
      </c>
      <c r="R646" s="3">
        <v>1780</v>
      </c>
      <c r="S646" s="3">
        <v>1780</v>
      </c>
      <c r="T646" s="3">
        <v>1780</v>
      </c>
      <c r="U646" s="2">
        <v>44129</v>
      </c>
      <c r="V646" s="1" t="s">
        <v>2516</v>
      </c>
      <c r="W646" s="2">
        <v>44926</v>
      </c>
      <c r="X646" s="1" t="s">
        <v>2407</v>
      </c>
      <c r="Y646" s="1" t="s">
        <v>2407</v>
      </c>
      <c r="Z646" s="1" t="s">
        <v>2493</v>
      </c>
      <c r="AA646" s="1" t="s">
        <v>2489</v>
      </c>
      <c r="AB646" s="1" t="s">
        <v>2490</v>
      </c>
      <c r="AC646" s="1" t="s">
        <v>2517</v>
      </c>
      <c r="AD646" s="1" t="s">
        <v>2503</v>
      </c>
      <c r="AE646" s="2">
        <v>44131</v>
      </c>
      <c r="AF646" s="1" t="s">
        <v>2484</v>
      </c>
    </row>
    <row r="647" spans="1:32" x14ac:dyDescent="0.35">
      <c r="A647" t="str">
        <f>Tableau13[[#This Row],[Document d''achat]]&amp;Tableau13[[#This Row],[Poste]]</f>
        <v>450069782110</v>
      </c>
      <c r="B647" s="1" t="s">
        <v>2468</v>
      </c>
      <c r="C647" s="1" t="s">
        <v>86</v>
      </c>
      <c r="D647" s="1" t="s">
        <v>2155</v>
      </c>
      <c r="E647" s="1" t="s">
        <v>2488</v>
      </c>
      <c r="F647" s="1" t="s">
        <v>51</v>
      </c>
      <c r="G647" s="1" t="s">
        <v>2154</v>
      </c>
      <c r="H647" s="1" t="s">
        <v>3313</v>
      </c>
      <c r="I647" s="1" t="s">
        <v>3314</v>
      </c>
      <c r="J647" s="1" t="s">
        <v>2515</v>
      </c>
      <c r="K647" s="1" t="s">
        <v>2474</v>
      </c>
      <c r="L647" s="1" t="s">
        <v>51</v>
      </c>
      <c r="M647" s="1" t="s">
        <v>2156</v>
      </c>
      <c r="N647" s="1" t="s">
        <v>88</v>
      </c>
      <c r="O647" s="1" t="s">
        <v>2407</v>
      </c>
      <c r="P647" s="1" t="s">
        <v>2407</v>
      </c>
      <c r="Q647" s="223">
        <v>1</v>
      </c>
      <c r="R647" s="3">
        <v>3790</v>
      </c>
      <c r="S647" s="3">
        <v>3790</v>
      </c>
      <c r="T647" s="3">
        <v>3790</v>
      </c>
      <c r="U647" s="2">
        <v>44129</v>
      </c>
      <c r="V647" s="1" t="s">
        <v>2516</v>
      </c>
      <c r="W647" s="2">
        <v>44926</v>
      </c>
      <c r="X647" s="1" t="s">
        <v>2407</v>
      </c>
      <c r="Y647" s="1" t="s">
        <v>2407</v>
      </c>
      <c r="Z647" s="1" t="s">
        <v>2493</v>
      </c>
      <c r="AA647" s="1" t="s">
        <v>2489</v>
      </c>
      <c r="AB647" s="1" t="s">
        <v>2490</v>
      </c>
      <c r="AC647" s="1" t="s">
        <v>2517</v>
      </c>
      <c r="AD647" s="1" t="s">
        <v>2503</v>
      </c>
      <c r="AE647" s="2">
        <v>44131</v>
      </c>
      <c r="AF647" s="1" t="s">
        <v>2484</v>
      </c>
    </row>
    <row r="648" spans="1:32" x14ac:dyDescent="0.35">
      <c r="A648" t="str">
        <f>Tableau13[[#This Row],[Document d''achat]]&amp;Tableau13[[#This Row],[Poste]]</f>
        <v>450069786810</v>
      </c>
      <c r="B648" s="1" t="s">
        <v>2522</v>
      </c>
      <c r="C648" s="1" t="s">
        <v>97</v>
      </c>
      <c r="D648" s="1" t="s">
        <v>2223</v>
      </c>
      <c r="E648" s="1" t="s">
        <v>2488</v>
      </c>
      <c r="F648" s="1" t="s">
        <v>2470</v>
      </c>
      <c r="G648" s="1" t="s">
        <v>1476</v>
      </c>
      <c r="H648" s="1" t="s">
        <v>3023</v>
      </c>
      <c r="I648" s="1" t="s">
        <v>3315</v>
      </c>
      <c r="J648" s="1" t="s">
        <v>2524</v>
      </c>
      <c r="K648" s="1" t="s">
        <v>2474</v>
      </c>
      <c r="L648" s="1" t="s">
        <v>51</v>
      </c>
      <c r="M648" s="1" t="s">
        <v>2224</v>
      </c>
      <c r="N648" s="1" t="s">
        <v>88</v>
      </c>
      <c r="O648" s="1" t="s">
        <v>2407</v>
      </c>
      <c r="P648" s="1" t="s">
        <v>2407</v>
      </c>
      <c r="Q648" s="223">
        <v>1</v>
      </c>
      <c r="R648" s="3">
        <v>251.9</v>
      </c>
      <c r="S648" s="3">
        <v>251.9</v>
      </c>
      <c r="T648" s="3">
        <v>251.9</v>
      </c>
      <c r="U648" s="2">
        <v>44130</v>
      </c>
      <c r="V648" s="1" t="s">
        <v>2586</v>
      </c>
      <c r="W648" s="2">
        <v>44196</v>
      </c>
      <c r="X648" s="1" t="s">
        <v>2407</v>
      </c>
      <c r="Y648" s="1" t="s">
        <v>2407</v>
      </c>
      <c r="Z648" s="1" t="s">
        <v>2507</v>
      </c>
      <c r="AA648" s="1" t="s">
        <v>2489</v>
      </c>
      <c r="AB648" s="1" t="s">
        <v>2490</v>
      </c>
      <c r="AC648" s="1" t="s">
        <v>2533</v>
      </c>
      <c r="AD648" s="1" t="s">
        <v>2510</v>
      </c>
      <c r="AE648" s="2">
        <v>44130</v>
      </c>
      <c r="AF648" s="1" t="s">
        <v>2500</v>
      </c>
    </row>
    <row r="649" spans="1:32" x14ac:dyDescent="0.35">
      <c r="A649" t="str">
        <f>Tableau13[[#This Row],[Document d''achat]]&amp;Tableau13[[#This Row],[Poste]]</f>
        <v>450069816110</v>
      </c>
      <c r="B649" s="1" t="s">
        <v>2468</v>
      </c>
      <c r="C649" s="1" t="s">
        <v>150</v>
      </c>
      <c r="D649" s="1" t="s">
        <v>2226</v>
      </c>
      <c r="E649" s="1" t="s">
        <v>2488</v>
      </c>
      <c r="F649" s="1" t="s">
        <v>51</v>
      </c>
      <c r="G649" s="1" t="s">
        <v>301</v>
      </c>
      <c r="H649" s="1" t="s">
        <v>2600</v>
      </c>
      <c r="I649" s="1" t="s">
        <v>3316</v>
      </c>
      <c r="J649" s="1" t="s">
        <v>2590</v>
      </c>
      <c r="K649" s="1" t="s">
        <v>2474</v>
      </c>
      <c r="L649" s="1" t="s">
        <v>103</v>
      </c>
      <c r="M649" s="1" t="s">
        <v>2227</v>
      </c>
      <c r="N649" s="1" t="s">
        <v>88</v>
      </c>
      <c r="O649" s="1" t="s">
        <v>2407</v>
      </c>
      <c r="P649" s="1" t="s">
        <v>2407</v>
      </c>
      <c r="Q649" s="223">
        <v>1</v>
      </c>
      <c r="R649" s="3">
        <v>1056000</v>
      </c>
      <c r="S649" s="3">
        <v>1056000</v>
      </c>
      <c r="T649" s="3">
        <v>1056000</v>
      </c>
      <c r="U649" s="2">
        <v>44131</v>
      </c>
      <c r="V649" s="1" t="s">
        <v>2516</v>
      </c>
      <c r="W649" s="2">
        <v>44926</v>
      </c>
      <c r="X649" s="1" t="s">
        <v>2407</v>
      </c>
      <c r="Y649" s="1" t="s">
        <v>2407</v>
      </c>
      <c r="Z649" s="1" t="s">
        <v>2493</v>
      </c>
      <c r="AA649" s="1" t="s">
        <v>2489</v>
      </c>
      <c r="AB649" s="1" t="s">
        <v>2490</v>
      </c>
      <c r="AC649" s="1" t="s">
        <v>2602</v>
      </c>
      <c r="AD649" s="1" t="s">
        <v>2503</v>
      </c>
      <c r="AE649" s="2">
        <v>44134</v>
      </c>
      <c r="AF649" s="1" t="s">
        <v>2504</v>
      </c>
    </row>
    <row r="650" spans="1:32" x14ac:dyDescent="0.35">
      <c r="A650" t="str">
        <f>Tableau13[[#This Row],[Document d''achat]]&amp;Tableau13[[#This Row],[Poste]]</f>
        <v>450069833910</v>
      </c>
      <c r="B650" s="1" t="s">
        <v>2468</v>
      </c>
      <c r="C650" s="1" t="s">
        <v>97</v>
      </c>
      <c r="D650" s="1" t="s">
        <v>2303</v>
      </c>
      <c r="E650" s="1" t="s">
        <v>2476</v>
      </c>
      <c r="F650" s="1" t="s">
        <v>2470</v>
      </c>
      <c r="G650" s="1" t="s">
        <v>2302</v>
      </c>
      <c r="H650" s="1" t="s">
        <v>3317</v>
      </c>
      <c r="I650" s="1" t="s">
        <v>3318</v>
      </c>
      <c r="J650" s="1" t="s">
        <v>2590</v>
      </c>
      <c r="K650" s="1" t="s">
        <v>2474</v>
      </c>
      <c r="L650" s="1" t="s">
        <v>103</v>
      </c>
      <c r="M650" s="1" t="s">
        <v>2304</v>
      </c>
      <c r="N650" s="1" t="s">
        <v>88</v>
      </c>
      <c r="O650" s="1" t="s">
        <v>2407</v>
      </c>
      <c r="P650" s="1" t="s">
        <v>2407</v>
      </c>
      <c r="Q650" s="223">
        <v>100000</v>
      </c>
      <c r="R650" s="3">
        <v>7.5</v>
      </c>
      <c r="S650" s="3">
        <v>750000</v>
      </c>
      <c r="T650" s="3">
        <v>907500</v>
      </c>
      <c r="U650" s="2">
        <v>44131</v>
      </c>
      <c r="V650" s="1" t="s">
        <v>2500</v>
      </c>
      <c r="W650" s="2">
        <v>44926</v>
      </c>
      <c r="X650" s="1" t="s">
        <v>2478</v>
      </c>
      <c r="Y650" s="1" t="s">
        <v>2407</v>
      </c>
      <c r="Z650" s="1" t="s">
        <v>2480</v>
      </c>
      <c r="AA650" s="1" t="s">
        <v>2489</v>
      </c>
      <c r="AB650" s="1" t="s">
        <v>2490</v>
      </c>
      <c r="AC650" s="1" t="s">
        <v>2567</v>
      </c>
      <c r="AD650" s="1" t="s">
        <v>2510</v>
      </c>
      <c r="AE650" s="2">
        <v>44144</v>
      </c>
      <c r="AF650" s="1" t="s">
        <v>2504</v>
      </c>
    </row>
    <row r="651" spans="1:32" x14ac:dyDescent="0.35">
      <c r="A651" t="str">
        <f>Tableau13[[#This Row],[Document d''achat]]&amp;Tableau13[[#This Row],[Poste]]</f>
        <v>450069848110</v>
      </c>
      <c r="B651" s="1" t="s">
        <v>2468</v>
      </c>
      <c r="C651" s="1" t="s">
        <v>97</v>
      </c>
      <c r="D651" s="1" t="s">
        <v>1975</v>
      </c>
      <c r="E651" s="1" t="s">
        <v>2476</v>
      </c>
      <c r="F651" s="1" t="s">
        <v>2470</v>
      </c>
      <c r="G651" s="1" t="s">
        <v>1894</v>
      </c>
      <c r="H651" s="1" t="s">
        <v>3026</v>
      </c>
      <c r="I651" s="1" t="s">
        <v>3319</v>
      </c>
      <c r="J651" s="1" t="s">
        <v>2473</v>
      </c>
      <c r="K651" s="1" t="s">
        <v>2619</v>
      </c>
      <c r="L651" s="1" t="s">
        <v>103</v>
      </c>
      <c r="M651" s="1" t="s">
        <v>1976</v>
      </c>
      <c r="N651" s="1" t="s">
        <v>88</v>
      </c>
      <c r="O651" s="1" t="s">
        <v>2407</v>
      </c>
      <c r="P651" s="1" t="s">
        <v>2407</v>
      </c>
      <c r="Q651" s="223">
        <v>1000000</v>
      </c>
      <c r="R651" s="3">
        <v>85.08</v>
      </c>
      <c r="S651" s="3">
        <v>8507.51</v>
      </c>
      <c r="T651" s="3">
        <v>8507.51</v>
      </c>
      <c r="U651" s="2">
        <v>44132</v>
      </c>
      <c r="V651" s="1" t="s">
        <v>2500</v>
      </c>
      <c r="W651" s="2">
        <v>44926</v>
      </c>
      <c r="X651" s="1" t="s">
        <v>2478</v>
      </c>
      <c r="Y651" s="1" t="s">
        <v>2407</v>
      </c>
      <c r="Z651" s="1" t="s">
        <v>2493</v>
      </c>
      <c r="AA651" s="1" t="s">
        <v>2489</v>
      </c>
      <c r="AB651" s="1" t="s">
        <v>2490</v>
      </c>
      <c r="AC651" s="1" t="s">
        <v>2529</v>
      </c>
      <c r="AD651" s="1" t="s">
        <v>2510</v>
      </c>
      <c r="AE651" s="2"/>
      <c r="AF651" s="1" t="s">
        <v>2407</v>
      </c>
    </row>
    <row r="652" spans="1:32" x14ac:dyDescent="0.35">
      <c r="A652" t="str">
        <f>Tableau13[[#This Row],[Document d''achat]]&amp;Tableau13[[#This Row],[Poste]]</f>
        <v>450069863610</v>
      </c>
      <c r="B652" s="1" t="s">
        <v>2468</v>
      </c>
      <c r="C652" s="1" t="s">
        <v>97</v>
      </c>
      <c r="D652" s="1" t="s">
        <v>2287</v>
      </c>
      <c r="E652" s="1" t="s">
        <v>2476</v>
      </c>
      <c r="F652" s="1" t="s">
        <v>2470</v>
      </c>
      <c r="G652" s="1" t="s">
        <v>2065</v>
      </c>
      <c r="H652" s="1" t="s">
        <v>3224</v>
      </c>
      <c r="I652" s="1" t="s">
        <v>3320</v>
      </c>
      <c r="J652" s="1" t="s">
        <v>2590</v>
      </c>
      <c r="K652" s="1" t="s">
        <v>2474</v>
      </c>
      <c r="L652" s="1" t="s">
        <v>103</v>
      </c>
      <c r="M652" s="1" t="s">
        <v>2288</v>
      </c>
      <c r="N652" s="1" t="s">
        <v>88</v>
      </c>
      <c r="O652" s="1" t="s">
        <v>2407</v>
      </c>
      <c r="P652" s="1" t="s">
        <v>2407</v>
      </c>
      <c r="Q652" s="223">
        <v>3000</v>
      </c>
      <c r="R652" s="3">
        <v>650</v>
      </c>
      <c r="S652" s="3">
        <v>1950000</v>
      </c>
      <c r="T652" s="3">
        <v>2359500</v>
      </c>
      <c r="U652" s="2">
        <v>44132</v>
      </c>
      <c r="V652" s="1" t="s">
        <v>2500</v>
      </c>
      <c r="W652" s="2">
        <v>44926</v>
      </c>
      <c r="X652" s="1" t="s">
        <v>2478</v>
      </c>
      <c r="Y652" s="1" t="s">
        <v>2407</v>
      </c>
      <c r="Z652" s="1" t="s">
        <v>2480</v>
      </c>
      <c r="AA652" s="1" t="s">
        <v>2489</v>
      </c>
      <c r="AB652" s="1" t="s">
        <v>2490</v>
      </c>
      <c r="AC652" s="1" t="s">
        <v>2567</v>
      </c>
      <c r="AD652" s="1" t="s">
        <v>2510</v>
      </c>
      <c r="AE652" s="2">
        <v>44162</v>
      </c>
      <c r="AF652" s="1" t="s">
        <v>2504</v>
      </c>
    </row>
    <row r="653" spans="1:32" x14ac:dyDescent="0.35">
      <c r="A653" t="str">
        <f>Tableau13[[#This Row],[Document d''achat]]&amp;Tableau13[[#This Row],[Poste]]</f>
        <v>450069865710</v>
      </c>
      <c r="B653" s="1" t="s">
        <v>2468</v>
      </c>
      <c r="C653" s="1" t="s">
        <v>97</v>
      </c>
      <c r="D653" s="1" t="s">
        <v>2230</v>
      </c>
      <c r="E653" s="1" t="s">
        <v>2476</v>
      </c>
      <c r="F653" s="1" t="s">
        <v>2470</v>
      </c>
      <c r="G653" s="1" t="s">
        <v>2229</v>
      </c>
      <c r="H653" s="1" t="s">
        <v>3321</v>
      </c>
      <c r="I653" s="1" t="s">
        <v>3322</v>
      </c>
      <c r="J653" s="1" t="s">
        <v>2473</v>
      </c>
      <c r="K653" s="1" t="s">
        <v>2474</v>
      </c>
      <c r="L653" s="1" t="s">
        <v>51</v>
      </c>
      <c r="M653" s="1" t="s">
        <v>2231</v>
      </c>
      <c r="N653" s="1" t="s">
        <v>88</v>
      </c>
      <c r="O653" s="1" t="s">
        <v>2407</v>
      </c>
      <c r="P653" s="1" t="s">
        <v>2407</v>
      </c>
      <c r="Q653" s="223">
        <v>1</v>
      </c>
      <c r="R653" s="3">
        <v>133</v>
      </c>
      <c r="S653" s="3">
        <v>133</v>
      </c>
      <c r="T653" s="3">
        <v>133</v>
      </c>
      <c r="U653" s="2">
        <v>44132</v>
      </c>
      <c r="V653" s="1" t="s">
        <v>2500</v>
      </c>
      <c r="W653" s="2">
        <v>44926</v>
      </c>
      <c r="X653" s="1" t="s">
        <v>2478</v>
      </c>
      <c r="Y653" s="1" t="s">
        <v>2407</v>
      </c>
      <c r="Z653" s="1" t="s">
        <v>2493</v>
      </c>
      <c r="AA653" s="1" t="s">
        <v>2489</v>
      </c>
      <c r="AB653" s="1" t="s">
        <v>2490</v>
      </c>
      <c r="AC653" s="1" t="s">
        <v>3198</v>
      </c>
      <c r="AD653" s="1" t="s">
        <v>2510</v>
      </c>
      <c r="AE653" s="2">
        <v>44134</v>
      </c>
      <c r="AF653" s="1" t="s">
        <v>2641</v>
      </c>
    </row>
    <row r="654" spans="1:32" x14ac:dyDescent="0.35">
      <c r="A654" t="str">
        <f>Tableau13[[#This Row],[Document d''achat]]&amp;Tableau13[[#This Row],[Poste]]</f>
        <v>450069865720</v>
      </c>
      <c r="B654" s="1" t="s">
        <v>2468</v>
      </c>
      <c r="C654" s="1" t="s">
        <v>97</v>
      </c>
      <c r="D654" s="1" t="s">
        <v>2230</v>
      </c>
      <c r="E654" s="1" t="s">
        <v>2476</v>
      </c>
      <c r="F654" s="1" t="s">
        <v>2470</v>
      </c>
      <c r="G654" s="1" t="s">
        <v>2229</v>
      </c>
      <c r="H654" s="1" t="s">
        <v>3321</v>
      </c>
      <c r="I654" s="1" t="s">
        <v>3322</v>
      </c>
      <c r="J654" s="1" t="s">
        <v>2473</v>
      </c>
      <c r="K654" s="1" t="s">
        <v>2474</v>
      </c>
      <c r="L654" s="1" t="s">
        <v>51</v>
      </c>
      <c r="M654" s="1" t="s">
        <v>2232</v>
      </c>
      <c r="N654" s="1" t="s">
        <v>217</v>
      </c>
      <c r="O654" s="1" t="s">
        <v>2407</v>
      </c>
      <c r="P654" s="1" t="s">
        <v>2407</v>
      </c>
      <c r="Q654" s="223">
        <v>1</v>
      </c>
      <c r="R654" s="3">
        <v>408</v>
      </c>
      <c r="S654" s="3">
        <v>408</v>
      </c>
      <c r="T654" s="3">
        <v>408</v>
      </c>
      <c r="U654" s="2">
        <v>44132</v>
      </c>
      <c r="V654" s="1" t="s">
        <v>2500</v>
      </c>
      <c r="W654" s="2">
        <v>44926</v>
      </c>
      <c r="X654" s="1" t="s">
        <v>2478</v>
      </c>
      <c r="Y654" s="1" t="s">
        <v>2407</v>
      </c>
      <c r="Z654" s="1" t="s">
        <v>2493</v>
      </c>
      <c r="AA654" s="1" t="s">
        <v>2489</v>
      </c>
      <c r="AB654" s="1" t="s">
        <v>2490</v>
      </c>
      <c r="AC654" s="1" t="s">
        <v>3198</v>
      </c>
      <c r="AD654" s="1" t="s">
        <v>2510</v>
      </c>
      <c r="AE654" s="2">
        <v>44134</v>
      </c>
      <c r="AF654" s="1" t="s">
        <v>2641</v>
      </c>
    </row>
    <row r="655" spans="1:32" x14ac:dyDescent="0.35">
      <c r="A655" t="str">
        <f>Tableau13[[#This Row],[Document d''achat]]&amp;Tableau13[[#This Row],[Poste]]</f>
        <v>450069897910</v>
      </c>
      <c r="B655" s="1" t="s">
        <v>2468</v>
      </c>
      <c r="C655" s="1" t="s">
        <v>97</v>
      </c>
      <c r="D655" s="1" t="s">
        <v>2238</v>
      </c>
      <c r="E655" s="1" t="s">
        <v>2488</v>
      </c>
      <c r="F655" s="1" t="s">
        <v>51</v>
      </c>
      <c r="G655" s="1" t="s">
        <v>2237</v>
      </c>
      <c r="H655" s="1" t="s">
        <v>3323</v>
      </c>
      <c r="I655" s="1" t="s">
        <v>3324</v>
      </c>
      <c r="J655" s="1" t="s">
        <v>2590</v>
      </c>
      <c r="K655" s="1" t="s">
        <v>2474</v>
      </c>
      <c r="L655" s="1" t="s">
        <v>103</v>
      </c>
      <c r="M655" s="1" t="s">
        <v>2239</v>
      </c>
      <c r="N655" s="1" t="s">
        <v>88</v>
      </c>
      <c r="O655" s="1" t="s">
        <v>2407</v>
      </c>
      <c r="P655" s="1" t="s">
        <v>2476</v>
      </c>
      <c r="Q655" s="223">
        <v>1</v>
      </c>
      <c r="R655" s="3">
        <v>4528097.4000000004</v>
      </c>
      <c r="S655" s="3">
        <v>4528097.4000000004</v>
      </c>
      <c r="T655" s="3">
        <v>4528097.4000000004</v>
      </c>
      <c r="U655" s="2">
        <v>44134</v>
      </c>
      <c r="V655" s="1" t="s">
        <v>2500</v>
      </c>
      <c r="W655" s="2">
        <v>44926</v>
      </c>
      <c r="X655" s="1" t="s">
        <v>2407</v>
      </c>
      <c r="Y655" s="1" t="s">
        <v>2407</v>
      </c>
      <c r="Z655" s="1" t="s">
        <v>2480</v>
      </c>
      <c r="AA655" s="1" t="s">
        <v>2489</v>
      </c>
      <c r="AB655" s="1" t="s">
        <v>2490</v>
      </c>
      <c r="AC655" s="1" t="s">
        <v>2567</v>
      </c>
      <c r="AD655" s="1" t="s">
        <v>2510</v>
      </c>
      <c r="AE655" s="2">
        <v>44145</v>
      </c>
      <c r="AF655" s="1" t="s">
        <v>2504</v>
      </c>
    </row>
    <row r="656" spans="1:32" x14ac:dyDescent="0.35">
      <c r="A656" t="str">
        <f>Tableau13[[#This Row],[Document d''achat]]&amp;Tableau13[[#This Row],[Poste]]</f>
        <v>450069897920</v>
      </c>
      <c r="B656" s="1" t="s">
        <v>2468</v>
      </c>
      <c r="C656" s="1" t="s">
        <v>97</v>
      </c>
      <c r="D656" s="1" t="s">
        <v>2238</v>
      </c>
      <c r="E656" s="1" t="s">
        <v>2476</v>
      </c>
      <c r="F656" s="1" t="s">
        <v>2470</v>
      </c>
      <c r="G656" s="1" t="s">
        <v>2237</v>
      </c>
      <c r="H656" s="1" t="s">
        <v>3323</v>
      </c>
      <c r="I656" s="1" t="s">
        <v>3324</v>
      </c>
      <c r="J656" s="1" t="s">
        <v>2590</v>
      </c>
      <c r="K656" s="1" t="s">
        <v>2474</v>
      </c>
      <c r="L656" s="1" t="s">
        <v>103</v>
      </c>
      <c r="M656" s="1" t="s">
        <v>2239</v>
      </c>
      <c r="N656" s="1" t="s">
        <v>217</v>
      </c>
      <c r="O656" s="1" t="s">
        <v>2407</v>
      </c>
      <c r="P656" s="1" t="s">
        <v>2407</v>
      </c>
      <c r="Q656" s="223">
        <v>12382</v>
      </c>
      <c r="R656" s="3">
        <v>365.7</v>
      </c>
      <c r="S656" s="3">
        <v>4528097.4000000004</v>
      </c>
      <c r="T656" s="3">
        <v>4528097.4000000004</v>
      </c>
      <c r="U656" s="2">
        <v>44134</v>
      </c>
      <c r="V656" s="1" t="s">
        <v>2500</v>
      </c>
      <c r="W656" s="2">
        <v>44926</v>
      </c>
      <c r="X656" s="1" t="s">
        <v>2478</v>
      </c>
      <c r="Y656" s="1" t="s">
        <v>2407</v>
      </c>
      <c r="Z656" s="1" t="s">
        <v>2480</v>
      </c>
      <c r="AA656" s="1" t="s">
        <v>2489</v>
      </c>
      <c r="AB656" s="1" t="s">
        <v>2490</v>
      </c>
      <c r="AC656" s="1" t="s">
        <v>2567</v>
      </c>
      <c r="AD656" s="1" t="s">
        <v>2510</v>
      </c>
      <c r="AE656" s="2">
        <v>44145</v>
      </c>
      <c r="AF656" s="1" t="s">
        <v>2504</v>
      </c>
    </row>
    <row r="657" spans="1:32" x14ac:dyDescent="0.35">
      <c r="A657" t="str">
        <f>Tableau13[[#This Row],[Document d''achat]]&amp;Tableau13[[#This Row],[Poste]]</f>
        <v>450069898010</v>
      </c>
      <c r="B657" s="1" t="s">
        <v>2522</v>
      </c>
      <c r="C657" s="1" t="s">
        <v>97</v>
      </c>
      <c r="D657" s="1" t="s">
        <v>2314</v>
      </c>
      <c r="E657" s="1" t="s">
        <v>2488</v>
      </c>
      <c r="F657" s="1" t="s">
        <v>2470</v>
      </c>
      <c r="G657" s="1" t="s">
        <v>2313</v>
      </c>
      <c r="H657" s="1" t="s">
        <v>3325</v>
      </c>
      <c r="I657" s="1" t="s">
        <v>3326</v>
      </c>
      <c r="J657" s="1" t="s">
        <v>2524</v>
      </c>
      <c r="K657" s="1" t="s">
        <v>2474</v>
      </c>
      <c r="L657" s="1" t="s">
        <v>103</v>
      </c>
      <c r="M657" s="1" t="s">
        <v>2315</v>
      </c>
      <c r="N657" s="1" t="s">
        <v>88</v>
      </c>
      <c r="O657" s="1" t="s">
        <v>2407</v>
      </c>
      <c r="P657" s="1" t="s">
        <v>2407</v>
      </c>
      <c r="Q657" s="223">
        <v>1</v>
      </c>
      <c r="R657" s="3">
        <v>25744971</v>
      </c>
      <c r="S657" s="3">
        <v>25744971</v>
      </c>
      <c r="T657" s="3">
        <v>25744971</v>
      </c>
      <c r="U657" s="2">
        <v>44134</v>
      </c>
      <c r="V657" s="1" t="s">
        <v>2500</v>
      </c>
      <c r="W657" s="2">
        <v>44196</v>
      </c>
      <c r="X657" s="1" t="s">
        <v>2407</v>
      </c>
      <c r="Y657" s="1" t="s">
        <v>2407</v>
      </c>
      <c r="Z657" s="1" t="s">
        <v>2507</v>
      </c>
      <c r="AA657" s="1" t="s">
        <v>2489</v>
      </c>
      <c r="AB657" s="1" t="s">
        <v>2490</v>
      </c>
      <c r="AC657" s="1" t="s">
        <v>2567</v>
      </c>
      <c r="AD657" s="1" t="s">
        <v>2510</v>
      </c>
      <c r="AE657" s="2">
        <v>44152</v>
      </c>
      <c r="AF657" s="1" t="s">
        <v>2582</v>
      </c>
    </row>
    <row r="658" spans="1:32" x14ac:dyDescent="0.35">
      <c r="A658" t="str">
        <f>Tableau13[[#This Row],[Document d''achat]]&amp;Tableau13[[#This Row],[Poste]]</f>
        <v>450069919210</v>
      </c>
      <c r="B658" s="1" t="s">
        <v>2468</v>
      </c>
      <c r="C658" s="1" t="s">
        <v>97</v>
      </c>
      <c r="D658" s="1" t="s">
        <v>2240</v>
      </c>
      <c r="E658" s="1" t="s">
        <v>2488</v>
      </c>
      <c r="F658" s="1" t="s">
        <v>51</v>
      </c>
      <c r="G658" s="1" t="s">
        <v>2229</v>
      </c>
      <c r="H658" s="1" t="s">
        <v>3321</v>
      </c>
      <c r="I658" s="1" t="s">
        <v>3327</v>
      </c>
      <c r="J658" s="1" t="s">
        <v>2473</v>
      </c>
      <c r="K658" s="1" t="s">
        <v>2474</v>
      </c>
      <c r="L658" s="1" t="s">
        <v>51</v>
      </c>
      <c r="M658" s="1" t="s">
        <v>2241</v>
      </c>
      <c r="N658" s="1" t="s">
        <v>88</v>
      </c>
      <c r="O658" s="1" t="s">
        <v>2407</v>
      </c>
      <c r="P658" s="1" t="s">
        <v>2407</v>
      </c>
      <c r="Q658" s="223">
        <v>1</v>
      </c>
      <c r="R658" s="3">
        <v>266.2</v>
      </c>
      <c r="S658" s="3">
        <v>266.2</v>
      </c>
      <c r="T658" s="3">
        <v>266.2</v>
      </c>
      <c r="U658" s="2">
        <v>44138</v>
      </c>
      <c r="V658" s="1" t="s">
        <v>2500</v>
      </c>
      <c r="W658" s="2">
        <v>44926</v>
      </c>
      <c r="X658" s="1" t="s">
        <v>2407</v>
      </c>
      <c r="Y658" s="1" t="s">
        <v>2407</v>
      </c>
      <c r="Z658" s="1" t="s">
        <v>2493</v>
      </c>
      <c r="AA658" s="1" t="s">
        <v>2489</v>
      </c>
      <c r="AB658" s="1" t="s">
        <v>2490</v>
      </c>
      <c r="AC658" s="1" t="s">
        <v>3198</v>
      </c>
      <c r="AD658" s="1" t="s">
        <v>2510</v>
      </c>
      <c r="AE658" s="2">
        <v>44139</v>
      </c>
      <c r="AF658" s="1" t="s">
        <v>2484</v>
      </c>
    </row>
    <row r="659" spans="1:32" x14ac:dyDescent="0.35">
      <c r="A659" t="str">
        <f>Tableau13[[#This Row],[Document d''achat]]&amp;Tableau13[[#This Row],[Poste]]</f>
        <v>450069919310</v>
      </c>
      <c r="B659" s="1" t="s">
        <v>2468</v>
      </c>
      <c r="C659" s="1" t="s">
        <v>97</v>
      </c>
      <c r="D659" s="1" t="s">
        <v>2233</v>
      </c>
      <c r="E659" s="1" t="s">
        <v>2476</v>
      </c>
      <c r="F659" s="1" t="s">
        <v>2470</v>
      </c>
      <c r="G659" s="1" t="s">
        <v>678</v>
      </c>
      <c r="H659" s="1" t="s">
        <v>2739</v>
      </c>
      <c r="I659" s="1" t="s">
        <v>3328</v>
      </c>
      <c r="J659" s="1" t="s">
        <v>2473</v>
      </c>
      <c r="K659" s="1" t="s">
        <v>2619</v>
      </c>
      <c r="L659" s="1" t="s">
        <v>103</v>
      </c>
      <c r="M659" s="1" t="s">
        <v>2234</v>
      </c>
      <c r="N659" s="1" t="s">
        <v>88</v>
      </c>
      <c r="O659" s="1" t="s">
        <v>2407</v>
      </c>
      <c r="P659" s="1" t="s">
        <v>2407</v>
      </c>
      <c r="Q659" s="223">
        <v>377000</v>
      </c>
      <c r="R659" s="3">
        <v>0.01</v>
      </c>
      <c r="S659" s="3">
        <v>4561.7</v>
      </c>
      <c r="T659" s="3">
        <v>4561.7</v>
      </c>
      <c r="U659" s="2">
        <v>44138</v>
      </c>
      <c r="V659" s="1" t="s">
        <v>2500</v>
      </c>
      <c r="W659" s="2">
        <v>44926</v>
      </c>
      <c r="X659" s="1" t="s">
        <v>2478</v>
      </c>
      <c r="Y659" s="1" t="s">
        <v>2407</v>
      </c>
      <c r="Z659" s="1" t="s">
        <v>2480</v>
      </c>
      <c r="AA659" s="1" t="s">
        <v>2489</v>
      </c>
      <c r="AB659" s="1" t="s">
        <v>2490</v>
      </c>
      <c r="AC659" s="1" t="s">
        <v>2567</v>
      </c>
      <c r="AD659" s="1" t="s">
        <v>2510</v>
      </c>
      <c r="AE659" s="2"/>
      <c r="AF659" s="1" t="s">
        <v>2407</v>
      </c>
    </row>
    <row r="660" spans="1:32" x14ac:dyDescent="0.35">
      <c r="A660" t="str">
        <f>Tableau13[[#This Row],[Document d''achat]]&amp;Tableau13[[#This Row],[Poste]]</f>
        <v>450069919320</v>
      </c>
      <c r="B660" s="1" t="s">
        <v>2468</v>
      </c>
      <c r="C660" s="1" t="s">
        <v>97</v>
      </c>
      <c r="D660" s="1" t="s">
        <v>2233</v>
      </c>
      <c r="E660" s="1" t="s">
        <v>2476</v>
      </c>
      <c r="F660" s="1" t="s">
        <v>2470</v>
      </c>
      <c r="G660" s="1" t="s">
        <v>678</v>
      </c>
      <c r="H660" s="1" t="s">
        <v>2739</v>
      </c>
      <c r="I660" s="1" t="s">
        <v>3328</v>
      </c>
      <c r="J660" s="1" t="s">
        <v>2473</v>
      </c>
      <c r="K660" s="1" t="s">
        <v>2619</v>
      </c>
      <c r="L660" s="1" t="s">
        <v>103</v>
      </c>
      <c r="M660" s="1" t="s">
        <v>2242</v>
      </c>
      <c r="N660" s="1" t="s">
        <v>217</v>
      </c>
      <c r="O660" s="1" t="s">
        <v>2407</v>
      </c>
      <c r="P660" s="1" t="s">
        <v>2407</v>
      </c>
      <c r="Q660" s="223">
        <v>1</v>
      </c>
      <c r="R660" s="3">
        <v>968</v>
      </c>
      <c r="S660" s="3">
        <v>968</v>
      </c>
      <c r="T660" s="3">
        <v>968</v>
      </c>
      <c r="U660" s="2">
        <v>44138</v>
      </c>
      <c r="V660" s="1" t="s">
        <v>2500</v>
      </c>
      <c r="W660" s="2">
        <v>44926</v>
      </c>
      <c r="X660" s="1" t="s">
        <v>2478</v>
      </c>
      <c r="Y660" s="1" t="s">
        <v>2407</v>
      </c>
      <c r="Z660" s="1" t="s">
        <v>2480</v>
      </c>
      <c r="AA660" s="1" t="s">
        <v>2489</v>
      </c>
      <c r="AB660" s="1" t="s">
        <v>2490</v>
      </c>
      <c r="AC660" s="1" t="s">
        <v>2567</v>
      </c>
      <c r="AD660" s="1" t="s">
        <v>2510</v>
      </c>
      <c r="AE660" s="2"/>
      <c r="AF660" s="1" t="s">
        <v>2407</v>
      </c>
    </row>
    <row r="661" spans="1:32" x14ac:dyDescent="0.35">
      <c r="A661" t="str">
        <f>Tableau13[[#This Row],[Document d''achat]]&amp;Tableau13[[#This Row],[Poste]]</f>
        <v>450069919330</v>
      </c>
      <c r="B661" s="1" t="s">
        <v>2468</v>
      </c>
      <c r="C661" s="1" t="s">
        <v>97</v>
      </c>
      <c r="D661" s="1" t="s">
        <v>2233</v>
      </c>
      <c r="E661" s="1" t="s">
        <v>2476</v>
      </c>
      <c r="F661" s="1" t="s">
        <v>2470</v>
      </c>
      <c r="G661" s="1" t="s">
        <v>678</v>
      </c>
      <c r="H661" s="1" t="s">
        <v>2739</v>
      </c>
      <c r="I661" s="1" t="s">
        <v>3328</v>
      </c>
      <c r="J661" s="1" t="s">
        <v>2473</v>
      </c>
      <c r="K661" s="1" t="s">
        <v>2619</v>
      </c>
      <c r="L661" s="1" t="s">
        <v>103</v>
      </c>
      <c r="M661" s="1" t="s">
        <v>2243</v>
      </c>
      <c r="N661" s="1" t="s">
        <v>222</v>
      </c>
      <c r="O661" s="1" t="s">
        <v>2407</v>
      </c>
      <c r="P661" s="1" t="s">
        <v>2407</v>
      </c>
      <c r="Q661" s="223">
        <v>1</v>
      </c>
      <c r="R661" s="3">
        <v>363</v>
      </c>
      <c r="S661" s="3">
        <v>363</v>
      </c>
      <c r="T661" s="3">
        <v>363</v>
      </c>
      <c r="U661" s="2">
        <v>44138</v>
      </c>
      <c r="V661" s="1" t="s">
        <v>2500</v>
      </c>
      <c r="W661" s="2">
        <v>44926</v>
      </c>
      <c r="X661" s="1" t="s">
        <v>2478</v>
      </c>
      <c r="Y661" s="1" t="s">
        <v>2407</v>
      </c>
      <c r="Z661" s="1" t="s">
        <v>2480</v>
      </c>
      <c r="AA661" s="1" t="s">
        <v>2489</v>
      </c>
      <c r="AB661" s="1" t="s">
        <v>2490</v>
      </c>
      <c r="AC661" s="1" t="s">
        <v>2567</v>
      </c>
      <c r="AD661" s="1" t="s">
        <v>2510</v>
      </c>
      <c r="AE661" s="2"/>
      <c r="AF661" s="1" t="s">
        <v>2407</v>
      </c>
    </row>
    <row r="662" spans="1:32" x14ac:dyDescent="0.35">
      <c r="A662" t="str">
        <f>Tableau13[[#This Row],[Document d''achat]]&amp;Tableau13[[#This Row],[Poste]]</f>
        <v>450069919340</v>
      </c>
      <c r="B662" s="1" t="s">
        <v>2468</v>
      </c>
      <c r="C662" s="1" t="s">
        <v>97</v>
      </c>
      <c r="D662" s="1" t="s">
        <v>2233</v>
      </c>
      <c r="E662" s="1" t="s">
        <v>2476</v>
      </c>
      <c r="F662" s="1" t="s">
        <v>2470</v>
      </c>
      <c r="G662" s="1" t="s">
        <v>678</v>
      </c>
      <c r="H662" s="1" t="s">
        <v>2739</v>
      </c>
      <c r="I662" s="1" t="s">
        <v>3328</v>
      </c>
      <c r="J662" s="1" t="s">
        <v>2473</v>
      </c>
      <c r="K662" s="1" t="s">
        <v>2619</v>
      </c>
      <c r="L662" s="1" t="s">
        <v>103</v>
      </c>
      <c r="M662" s="1" t="s">
        <v>2244</v>
      </c>
      <c r="N662" s="1" t="s">
        <v>421</v>
      </c>
      <c r="O662" s="1" t="s">
        <v>2407</v>
      </c>
      <c r="P662" s="1" t="s">
        <v>2407</v>
      </c>
      <c r="Q662" s="223">
        <v>6</v>
      </c>
      <c r="R662" s="3">
        <v>223.85</v>
      </c>
      <c r="S662" s="3">
        <v>1343.1</v>
      </c>
      <c r="T662" s="3">
        <v>1343.1</v>
      </c>
      <c r="U662" s="2">
        <v>44138</v>
      </c>
      <c r="V662" s="1" t="s">
        <v>2500</v>
      </c>
      <c r="W662" s="2">
        <v>44926</v>
      </c>
      <c r="X662" s="1" t="s">
        <v>2478</v>
      </c>
      <c r="Y662" s="1" t="s">
        <v>2407</v>
      </c>
      <c r="Z662" s="1" t="s">
        <v>2480</v>
      </c>
      <c r="AA662" s="1" t="s">
        <v>2489</v>
      </c>
      <c r="AB662" s="1" t="s">
        <v>2490</v>
      </c>
      <c r="AC662" s="1" t="s">
        <v>2567</v>
      </c>
      <c r="AD662" s="1" t="s">
        <v>2510</v>
      </c>
      <c r="AE662" s="2"/>
      <c r="AF662" s="1" t="s">
        <v>2407</v>
      </c>
    </row>
    <row r="663" spans="1:32" x14ac:dyDescent="0.35">
      <c r="A663" t="str">
        <f>Tableau13[[#This Row],[Document d''achat]]&amp;Tableau13[[#This Row],[Poste]]</f>
        <v>450069927110</v>
      </c>
      <c r="B663" s="1" t="s">
        <v>2468</v>
      </c>
      <c r="C663" s="1" t="s">
        <v>97</v>
      </c>
      <c r="D663" s="1" t="s">
        <v>2331</v>
      </c>
      <c r="E663" s="1" t="s">
        <v>2476</v>
      </c>
      <c r="F663" s="1" t="s">
        <v>2470</v>
      </c>
      <c r="G663" s="1" t="s">
        <v>2330</v>
      </c>
      <c r="H663" s="1" t="s">
        <v>3329</v>
      </c>
      <c r="I663" s="1" t="s">
        <v>3330</v>
      </c>
      <c r="J663" s="1" t="s">
        <v>2590</v>
      </c>
      <c r="K663" s="1" t="s">
        <v>2474</v>
      </c>
      <c r="L663" s="1" t="s">
        <v>103</v>
      </c>
      <c r="M663" s="1" t="s">
        <v>3331</v>
      </c>
      <c r="N663" s="1" t="s">
        <v>88</v>
      </c>
      <c r="O663" s="1" t="s">
        <v>2407</v>
      </c>
      <c r="P663" s="1" t="s">
        <v>2476</v>
      </c>
      <c r="Q663" s="223">
        <v>120</v>
      </c>
      <c r="R663" s="3">
        <v>70</v>
      </c>
      <c r="S663" s="3">
        <v>8400</v>
      </c>
      <c r="T663" s="3">
        <v>8400</v>
      </c>
      <c r="U663" s="2">
        <v>44138</v>
      </c>
      <c r="V663" s="1" t="s">
        <v>2500</v>
      </c>
      <c r="W663" s="2">
        <v>44926</v>
      </c>
      <c r="X663" s="1" t="s">
        <v>2478</v>
      </c>
      <c r="Y663" s="1" t="s">
        <v>2407</v>
      </c>
      <c r="Z663" s="1" t="s">
        <v>2480</v>
      </c>
      <c r="AA663" s="1" t="s">
        <v>2489</v>
      </c>
      <c r="AB663" s="1" t="s">
        <v>2490</v>
      </c>
      <c r="AC663" s="1" t="s">
        <v>2567</v>
      </c>
      <c r="AD663" s="1" t="s">
        <v>2510</v>
      </c>
      <c r="AE663" s="2">
        <v>44159</v>
      </c>
      <c r="AF663" s="1" t="s">
        <v>2504</v>
      </c>
    </row>
    <row r="664" spans="1:32" x14ac:dyDescent="0.35">
      <c r="A664" t="str">
        <f>Tableau13[[#This Row],[Document d''achat]]&amp;Tableau13[[#This Row],[Poste]]</f>
        <v>450069927120</v>
      </c>
      <c r="B664" s="1" t="s">
        <v>2468</v>
      </c>
      <c r="C664" s="1" t="s">
        <v>97</v>
      </c>
      <c r="D664" s="1" t="s">
        <v>2331</v>
      </c>
      <c r="E664" s="1" t="s">
        <v>2476</v>
      </c>
      <c r="F664" s="1" t="s">
        <v>2470</v>
      </c>
      <c r="G664" s="1" t="s">
        <v>2330</v>
      </c>
      <c r="H664" s="1" t="s">
        <v>3329</v>
      </c>
      <c r="I664" s="1" t="s">
        <v>3330</v>
      </c>
      <c r="J664" s="1" t="s">
        <v>2590</v>
      </c>
      <c r="K664" s="1" t="s">
        <v>2474</v>
      </c>
      <c r="L664" s="1" t="s">
        <v>103</v>
      </c>
      <c r="M664" s="1" t="s">
        <v>3332</v>
      </c>
      <c r="N664" s="1" t="s">
        <v>217</v>
      </c>
      <c r="O664" s="1" t="s">
        <v>2407</v>
      </c>
      <c r="P664" s="1" t="s">
        <v>2476</v>
      </c>
      <c r="Q664" s="223">
        <v>100</v>
      </c>
      <c r="R664" s="3">
        <v>75</v>
      </c>
      <c r="S664" s="3">
        <v>7500</v>
      </c>
      <c r="T664" s="3">
        <v>7500</v>
      </c>
      <c r="U664" s="2">
        <v>44138</v>
      </c>
      <c r="V664" s="1" t="s">
        <v>2500</v>
      </c>
      <c r="W664" s="2">
        <v>44926</v>
      </c>
      <c r="X664" s="1" t="s">
        <v>2478</v>
      </c>
      <c r="Y664" s="1" t="s">
        <v>2407</v>
      </c>
      <c r="Z664" s="1" t="s">
        <v>2480</v>
      </c>
      <c r="AA664" s="1" t="s">
        <v>2489</v>
      </c>
      <c r="AB664" s="1" t="s">
        <v>2490</v>
      </c>
      <c r="AC664" s="1" t="s">
        <v>2567</v>
      </c>
      <c r="AD664" s="1" t="s">
        <v>2510</v>
      </c>
      <c r="AE664" s="2">
        <v>44159</v>
      </c>
      <c r="AF664" s="1" t="s">
        <v>2504</v>
      </c>
    </row>
    <row r="665" spans="1:32" x14ac:dyDescent="0.35">
      <c r="A665" t="str">
        <f>Tableau13[[#This Row],[Document d''achat]]&amp;Tableau13[[#This Row],[Poste]]</f>
        <v>450069927130</v>
      </c>
      <c r="B665" s="1" t="s">
        <v>2468</v>
      </c>
      <c r="C665" s="1" t="s">
        <v>97</v>
      </c>
      <c r="D665" s="1" t="s">
        <v>2331</v>
      </c>
      <c r="E665" s="1" t="s">
        <v>2476</v>
      </c>
      <c r="F665" s="1" t="s">
        <v>2470</v>
      </c>
      <c r="G665" s="1" t="s">
        <v>2330</v>
      </c>
      <c r="H665" s="1" t="s">
        <v>3329</v>
      </c>
      <c r="I665" s="1" t="s">
        <v>3330</v>
      </c>
      <c r="J665" s="1" t="s">
        <v>2590</v>
      </c>
      <c r="K665" s="1" t="s">
        <v>2474</v>
      </c>
      <c r="L665" s="1" t="s">
        <v>103</v>
      </c>
      <c r="M665" s="1" t="s">
        <v>3333</v>
      </c>
      <c r="N665" s="1" t="s">
        <v>222</v>
      </c>
      <c r="O665" s="1" t="s">
        <v>2407</v>
      </c>
      <c r="P665" s="1" t="s">
        <v>2476</v>
      </c>
      <c r="Q665" s="223">
        <v>200</v>
      </c>
      <c r="R665" s="3">
        <v>70</v>
      </c>
      <c r="S665" s="3">
        <v>14000</v>
      </c>
      <c r="T665" s="3">
        <v>14000</v>
      </c>
      <c r="U665" s="2">
        <v>44138</v>
      </c>
      <c r="V665" s="1" t="s">
        <v>2500</v>
      </c>
      <c r="W665" s="2">
        <v>44926</v>
      </c>
      <c r="X665" s="1" t="s">
        <v>2478</v>
      </c>
      <c r="Y665" s="1" t="s">
        <v>2407</v>
      </c>
      <c r="Z665" s="1" t="s">
        <v>2480</v>
      </c>
      <c r="AA665" s="1" t="s">
        <v>2489</v>
      </c>
      <c r="AB665" s="1" t="s">
        <v>2490</v>
      </c>
      <c r="AC665" s="1" t="s">
        <v>2567</v>
      </c>
      <c r="AD665" s="1" t="s">
        <v>2510</v>
      </c>
      <c r="AE665" s="2">
        <v>44159</v>
      </c>
      <c r="AF665" s="1" t="s">
        <v>2504</v>
      </c>
    </row>
    <row r="666" spans="1:32" x14ac:dyDescent="0.35">
      <c r="A666" t="str">
        <f>Tableau13[[#This Row],[Document d''achat]]&amp;Tableau13[[#This Row],[Poste]]</f>
        <v>450069927140</v>
      </c>
      <c r="B666" s="1" t="s">
        <v>2468</v>
      </c>
      <c r="C666" s="1" t="s">
        <v>97</v>
      </c>
      <c r="D666" s="1" t="s">
        <v>2331</v>
      </c>
      <c r="E666" s="1" t="s">
        <v>2476</v>
      </c>
      <c r="F666" s="1" t="s">
        <v>2470</v>
      </c>
      <c r="G666" s="1" t="s">
        <v>2330</v>
      </c>
      <c r="H666" s="1" t="s">
        <v>3329</v>
      </c>
      <c r="I666" s="1" t="s">
        <v>3330</v>
      </c>
      <c r="J666" s="1" t="s">
        <v>2590</v>
      </c>
      <c r="K666" s="1" t="s">
        <v>2474</v>
      </c>
      <c r="L666" s="1" t="s">
        <v>103</v>
      </c>
      <c r="M666" s="1" t="s">
        <v>3333</v>
      </c>
      <c r="N666" s="1" t="s">
        <v>421</v>
      </c>
      <c r="O666" s="1" t="s">
        <v>2407</v>
      </c>
      <c r="P666" s="1" t="s">
        <v>2476</v>
      </c>
      <c r="Q666" s="223">
        <v>260</v>
      </c>
      <c r="R666" s="3">
        <v>70</v>
      </c>
      <c r="S666" s="3">
        <v>18200</v>
      </c>
      <c r="T666" s="3">
        <v>18200</v>
      </c>
      <c r="U666" s="2">
        <v>44138</v>
      </c>
      <c r="V666" s="1" t="s">
        <v>2500</v>
      </c>
      <c r="W666" s="2">
        <v>44926</v>
      </c>
      <c r="X666" s="1" t="s">
        <v>2478</v>
      </c>
      <c r="Y666" s="1" t="s">
        <v>2407</v>
      </c>
      <c r="Z666" s="1" t="s">
        <v>2480</v>
      </c>
      <c r="AA666" s="1" t="s">
        <v>2489</v>
      </c>
      <c r="AB666" s="1" t="s">
        <v>2490</v>
      </c>
      <c r="AC666" s="1" t="s">
        <v>2567</v>
      </c>
      <c r="AD666" s="1" t="s">
        <v>2510</v>
      </c>
      <c r="AE666" s="2">
        <v>44159</v>
      </c>
      <c r="AF666" s="1" t="s">
        <v>2504</v>
      </c>
    </row>
    <row r="667" spans="1:32" x14ac:dyDescent="0.35">
      <c r="A667" t="str">
        <f>Tableau13[[#This Row],[Document d''achat]]&amp;Tableau13[[#This Row],[Poste]]</f>
        <v>450069927150</v>
      </c>
      <c r="B667" s="1" t="s">
        <v>2468</v>
      </c>
      <c r="C667" s="1" t="s">
        <v>97</v>
      </c>
      <c r="D667" s="1" t="s">
        <v>2331</v>
      </c>
      <c r="E667" s="1" t="s">
        <v>2476</v>
      </c>
      <c r="F667" s="1" t="s">
        <v>2470</v>
      </c>
      <c r="G667" s="1" t="s">
        <v>2330</v>
      </c>
      <c r="H667" s="1" t="s">
        <v>3329</v>
      </c>
      <c r="I667" s="1" t="s">
        <v>3330</v>
      </c>
      <c r="J667" s="1" t="s">
        <v>2590</v>
      </c>
      <c r="K667" s="1" t="s">
        <v>2474</v>
      </c>
      <c r="L667" s="1" t="s">
        <v>103</v>
      </c>
      <c r="M667" s="1" t="s">
        <v>3333</v>
      </c>
      <c r="N667" s="1" t="s">
        <v>423</v>
      </c>
      <c r="O667" s="1" t="s">
        <v>2407</v>
      </c>
      <c r="P667" s="1" t="s">
        <v>2476</v>
      </c>
      <c r="Q667" s="223">
        <v>8</v>
      </c>
      <c r="R667" s="3">
        <v>70</v>
      </c>
      <c r="S667" s="3">
        <v>560</v>
      </c>
      <c r="T667" s="3">
        <v>560</v>
      </c>
      <c r="U667" s="2">
        <v>44138</v>
      </c>
      <c r="V667" s="1" t="s">
        <v>2500</v>
      </c>
      <c r="W667" s="2">
        <v>44926</v>
      </c>
      <c r="X667" s="1" t="s">
        <v>2478</v>
      </c>
      <c r="Y667" s="1" t="s">
        <v>2407</v>
      </c>
      <c r="Z667" s="1" t="s">
        <v>2480</v>
      </c>
      <c r="AA667" s="1" t="s">
        <v>2489</v>
      </c>
      <c r="AB667" s="1" t="s">
        <v>2490</v>
      </c>
      <c r="AC667" s="1" t="s">
        <v>2567</v>
      </c>
      <c r="AD667" s="1" t="s">
        <v>2510</v>
      </c>
      <c r="AE667" s="2">
        <v>44159</v>
      </c>
      <c r="AF667" s="1" t="s">
        <v>2504</v>
      </c>
    </row>
    <row r="668" spans="1:32" x14ac:dyDescent="0.35">
      <c r="A668" t="str">
        <f>Tableau13[[#This Row],[Document d''achat]]&amp;Tableau13[[#This Row],[Poste]]</f>
        <v>450069927160</v>
      </c>
      <c r="B668" s="1" t="s">
        <v>2468</v>
      </c>
      <c r="C668" s="1" t="s">
        <v>97</v>
      </c>
      <c r="D668" s="1" t="s">
        <v>2331</v>
      </c>
      <c r="E668" s="1" t="s">
        <v>2476</v>
      </c>
      <c r="F668" s="1" t="s">
        <v>2470</v>
      </c>
      <c r="G668" s="1" t="s">
        <v>2330</v>
      </c>
      <c r="H668" s="1" t="s">
        <v>3329</v>
      </c>
      <c r="I668" s="1" t="s">
        <v>3330</v>
      </c>
      <c r="J668" s="1" t="s">
        <v>2590</v>
      </c>
      <c r="K668" s="1" t="s">
        <v>2474</v>
      </c>
      <c r="L668" s="1" t="s">
        <v>103</v>
      </c>
      <c r="M668" s="1" t="s">
        <v>3334</v>
      </c>
      <c r="N668" s="1" t="s">
        <v>511</v>
      </c>
      <c r="O668" s="1" t="s">
        <v>2407</v>
      </c>
      <c r="P668" s="1" t="s">
        <v>2476</v>
      </c>
      <c r="Q668" s="223">
        <v>1</v>
      </c>
      <c r="R668" s="3">
        <v>1890</v>
      </c>
      <c r="S668" s="3">
        <v>1890</v>
      </c>
      <c r="T668" s="3">
        <v>1890</v>
      </c>
      <c r="U668" s="2">
        <v>44138</v>
      </c>
      <c r="V668" s="1" t="s">
        <v>2500</v>
      </c>
      <c r="W668" s="2">
        <v>44926</v>
      </c>
      <c r="X668" s="1" t="s">
        <v>2478</v>
      </c>
      <c r="Y668" s="1" t="s">
        <v>2407</v>
      </c>
      <c r="Z668" s="1" t="s">
        <v>2493</v>
      </c>
      <c r="AA668" s="1" t="s">
        <v>2489</v>
      </c>
      <c r="AB668" s="1" t="s">
        <v>2490</v>
      </c>
      <c r="AC668" s="1" t="s">
        <v>3198</v>
      </c>
      <c r="AD668" s="1" t="s">
        <v>2510</v>
      </c>
      <c r="AE668" s="2">
        <v>44159</v>
      </c>
      <c r="AF668" s="1" t="s">
        <v>2504</v>
      </c>
    </row>
    <row r="669" spans="1:32" x14ac:dyDescent="0.35">
      <c r="A669" t="str">
        <f>Tableau13[[#This Row],[Document d''achat]]&amp;Tableau13[[#This Row],[Poste]]</f>
        <v>450069927170</v>
      </c>
      <c r="B669" s="1" t="s">
        <v>2468</v>
      </c>
      <c r="C669" s="1" t="s">
        <v>97</v>
      </c>
      <c r="D669" s="1" t="s">
        <v>2331</v>
      </c>
      <c r="E669" s="1" t="s">
        <v>2488</v>
      </c>
      <c r="F669" s="1" t="s">
        <v>51</v>
      </c>
      <c r="G669" s="1" t="s">
        <v>2330</v>
      </c>
      <c r="H669" s="1" t="s">
        <v>3329</v>
      </c>
      <c r="I669" s="1" t="s">
        <v>3330</v>
      </c>
      <c r="J669" s="1" t="s">
        <v>2590</v>
      </c>
      <c r="K669" s="1" t="s">
        <v>2474</v>
      </c>
      <c r="L669" s="1" t="s">
        <v>103</v>
      </c>
      <c r="M669" s="1" t="s">
        <v>2332</v>
      </c>
      <c r="N669" s="1" t="s">
        <v>513</v>
      </c>
      <c r="O669" s="1" t="s">
        <v>2407</v>
      </c>
      <c r="P669" s="1" t="s">
        <v>2407</v>
      </c>
      <c r="Q669" s="223">
        <v>1</v>
      </c>
      <c r="R669" s="3">
        <v>50550</v>
      </c>
      <c r="S669" s="3">
        <v>50550</v>
      </c>
      <c r="T669" s="3">
        <v>50550</v>
      </c>
      <c r="U669" s="2">
        <v>44138</v>
      </c>
      <c r="V669" s="1" t="s">
        <v>2500</v>
      </c>
      <c r="W669" s="2">
        <v>44926</v>
      </c>
      <c r="X669" s="1" t="s">
        <v>2407</v>
      </c>
      <c r="Y669" s="1" t="s">
        <v>2407</v>
      </c>
      <c r="Z669" s="1" t="s">
        <v>2480</v>
      </c>
      <c r="AA669" s="1" t="s">
        <v>2489</v>
      </c>
      <c r="AB669" s="1" t="s">
        <v>2490</v>
      </c>
      <c r="AC669" s="1" t="s">
        <v>2567</v>
      </c>
      <c r="AD669" s="1" t="s">
        <v>2510</v>
      </c>
      <c r="AE669" s="2">
        <v>44159</v>
      </c>
      <c r="AF669" s="1" t="s">
        <v>2504</v>
      </c>
    </row>
    <row r="670" spans="1:32" x14ac:dyDescent="0.35">
      <c r="A670" t="str">
        <f>Tableau13[[#This Row],[Document d''achat]]&amp;Tableau13[[#This Row],[Poste]]</f>
        <v>450069944010</v>
      </c>
      <c r="B670" s="1" t="s">
        <v>2522</v>
      </c>
      <c r="C670" s="1" t="s">
        <v>97</v>
      </c>
      <c r="D670" s="1" t="s">
        <v>2404</v>
      </c>
      <c r="E670" s="1" t="s">
        <v>2488</v>
      </c>
      <c r="F670" s="1" t="s">
        <v>2470</v>
      </c>
      <c r="G670" s="1" t="s">
        <v>1707</v>
      </c>
      <c r="H670" s="1" t="s">
        <v>3108</v>
      </c>
      <c r="I670" s="1" t="s">
        <v>3335</v>
      </c>
      <c r="J670" s="1" t="s">
        <v>2524</v>
      </c>
      <c r="K670" s="1" t="s">
        <v>2474</v>
      </c>
      <c r="L670" s="1" t="s">
        <v>51</v>
      </c>
      <c r="M670" s="1" t="s">
        <v>1174</v>
      </c>
      <c r="N670" s="1" t="s">
        <v>88</v>
      </c>
      <c r="O670" s="1" t="s">
        <v>2407</v>
      </c>
      <c r="P670" s="1" t="s">
        <v>2407</v>
      </c>
      <c r="Q670" s="223">
        <v>1</v>
      </c>
      <c r="R670" s="3">
        <v>728.16</v>
      </c>
      <c r="S670" s="3">
        <v>728.16</v>
      </c>
      <c r="T670" s="3">
        <v>728.16</v>
      </c>
      <c r="U670" s="2">
        <v>44138</v>
      </c>
      <c r="V670" s="1" t="s">
        <v>2586</v>
      </c>
      <c r="W670" s="2">
        <v>44196</v>
      </c>
      <c r="X670" s="1" t="s">
        <v>2407</v>
      </c>
      <c r="Y670" s="1" t="s">
        <v>2407</v>
      </c>
      <c r="Z670" s="1" t="s">
        <v>2507</v>
      </c>
      <c r="AA670" s="1" t="s">
        <v>2914</v>
      </c>
      <c r="AB670" s="1" t="s">
        <v>2490</v>
      </c>
      <c r="AC670" s="1" t="s">
        <v>2842</v>
      </c>
      <c r="AD670" s="1" t="s">
        <v>2510</v>
      </c>
      <c r="AE670" s="2">
        <v>44139</v>
      </c>
      <c r="AF670" s="1" t="s">
        <v>2484</v>
      </c>
    </row>
    <row r="671" spans="1:32" x14ac:dyDescent="0.35">
      <c r="A671" t="str">
        <f>Tableau13[[#This Row],[Document d''achat]]&amp;Tableau13[[#This Row],[Poste]]</f>
        <v>450069962510</v>
      </c>
      <c r="B671" s="1" t="s">
        <v>2468</v>
      </c>
      <c r="C671" s="1" t="s">
        <v>97</v>
      </c>
      <c r="D671" s="1" t="s">
        <v>1850</v>
      </c>
      <c r="E671" s="1" t="s">
        <v>2476</v>
      </c>
      <c r="F671" s="1" t="s">
        <v>2470</v>
      </c>
      <c r="G671" s="1" t="s">
        <v>1849</v>
      </c>
      <c r="H671" s="1" t="s">
        <v>3232</v>
      </c>
      <c r="I671" s="1" t="s">
        <v>3336</v>
      </c>
      <c r="J671" s="1" t="s">
        <v>2473</v>
      </c>
      <c r="K671" s="1" t="s">
        <v>2474</v>
      </c>
      <c r="L671" s="1" t="s">
        <v>51</v>
      </c>
      <c r="M671" s="1" t="s">
        <v>3337</v>
      </c>
      <c r="N671" s="1" t="s">
        <v>88</v>
      </c>
      <c r="O671" s="1" t="s">
        <v>2407</v>
      </c>
      <c r="P671" s="1" t="s">
        <v>2407</v>
      </c>
      <c r="Q671" s="223">
        <v>20</v>
      </c>
      <c r="R671" s="3">
        <v>182.71</v>
      </c>
      <c r="S671" s="3">
        <v>3654.2</v>
      </c>
      <c r="T671" s="3">
        <v>3654.2</v>
      </c>
      <c r="U671" s="2">
        <v>44139</v>
      </c>
      <c r="V671" s="1" t="s">
        <v>2500</v>
      </c>
      <c r="W671" s="2">
        <v>44926</v>
      </c>
      <c r="X671" s="1" t="s">
        <v>2478</v>
      </c>
      <c r="Y671" s="1" t="s">
        <v>2407</v>
      </c>
      <c r="Z671" s="1" t="s">
        <v>2480</v>
      </c>
      <c r="AA671" s="1" t="s">
        <v>2489</v>
      </c>
      <c r="AB671" s="1" t="s">
        <v>2490</v>
      </c>
      <c r="AC671" s="1" t="s">
        <v>2567</v>
      </c>
      <c r="AD671" s="1" t="s">
        <v>2510</v>
      </c>
      <c r="AE671" s="2">
        <v>44160</v>
      </c>
      <c r="AF671" s="1" t="s">
        <v>2641</v>
      </c>
    </row>
    <row r="672" spans="1:32" x14ac:dyDescent="0.35">
      <c r="A672" t="str">
        <f>Tableau13[[#This Row],[Document d''achat]]&amp;Tableau13[[#This Row],[Poste]]</f>
        <v>450069972110</v>
      </c>
      <c r="B672" s="1" t="s">
        <v>2468</v>
      </c>
      <c r="C672" s="1" t="s">
        <v>97</v>
      </c>
      <c r="D672" s="1" t="s">
        <v>2254</v>
      </c>
      <c r="E672" s="1" t="s">
        <v>2476</v>
      </c>
      <c r="F672" s="1" t="s">
        <v>2470</v>
      </c>
      <c r="G672" s="1" t="s">
        <v>2253</v>
      </c>
      <c r="H672" s="1" t="s">
        <v>3338</v>
      </c>
      <c r="I672" s="1" t="s">
        <v>3339</v>
      </c>
      <c r="J672" s="1" t="s">
        <v>2473</v>
      </c>
      <c r="K672" s="1" t="s">
        <v>2474</v>
      </c>
      <c r="L672" s="1" t="s">
        <v>103</v>
      </c>
      <c r="M672" s="1" t="s">
        <v>2255</v>
      </c>
      <c r="N672" s="1" t="s">
        <v>88</v>
      </c>
      <c r="O672" s="1" t="s">
        <v>2407</v>
      </c>
      <c r="P672" s="1" t="s">
        <v>2407</v>
      </c>
      <c r="Q672" s="223">
        <v>250</v>
      </c>
      <c r="R672" s="3">
        <v>40.6</v>
      </c>
      <c r="S672" s="3">
        <v>10150</v>
      </c>
      <c r="T672" s="3">
        <v>12281.5</v>
      </c>
      <c r="U672" s="2">
        <v>44140</v>
      </c>
      <c r="V672" s="1" t="s">
        <v>2500</v>
      </c>
      <c r="W672" s="2">
        <v>44926</v>
      </c>
      <c r="X672" s="1" t="s">
        <v>2478</v>
      </c>
      <c r="Y672" s="1" t="s">
        <v>2407</v>
      </c>
      <c r="Z672" s="1" t="s">
        <v>2480</v>
      </c>
      <c r="AA672" s="1" t="s">
        <v>2489</v>
      </c>
      <c r="AB672" s="1" t="s">
        <v>2490</v>
      </c>
      <c r="AC672" s="1" t="s">
        <v>2567</v>
      </c>
      <c r="AD672" s="1" t="s">
        <v>2510</v>
      </c>
      <c r="AE672" s="2">
        <v>44152</v>
      </c>
      <c r="AF672" s="1" t="s">
        <v>2504</v>
      </c>
    </row>
    <row r="673" spans="1:32" x14ac:dyDescent="0.35">
      <c r="A673" t="str">
        <f>Tableau13[[#This Row],[Document d''achat]]&amp;Tableau13[[#This Row],[Poste]]</f>
        <v>450069972120</v>
      </c>
      <c r="B673" s="1" t="s">
        <v>2468</v>
      </c>
      <c r="C673" s="1" t="s">
        <v>97</v>
      </c>
      <c r="D673" s="1" t="s">
        <v>2254</v>
      </c>
      <c r="E673" s="1" t="s">
        <v>2476</v>
      </c>
      <c r="F673" s="1" t="s">
        <v>2470</v>
      </c>
      <c r="G673" s="1" t="s">
        <v>2253</v>
      </c>
      <c r="H673" s="1" t="s">
        <v>3338</v>
      </c>
      <c r="I673" s="1" t="s">
        <v>3339</v>
      </c>
      <c r="J673" s="1" t="s">
        <v>2473</v>
      </c>
      <c r="K673" s="1" t="s">
        <v>2474</v>
      </c>
      <c r="L673" s="1" t="s">
        <v>103</v>
      </c>
      <c r="M673" s="1" t="s">
        <v>2256</v>
      </c>
      <c r="N673" s="1" t="s">
        <v>217</v>
      </c>
      <c r="O673" s="1" t="s">
        <v>2407</v>
      </c>
      <c r="P673" s="1" t="s">
        <v>2407</v>
      </c>
      <c r="Q673" s="223">
        <v>75</v>
      </c>
      <c r="R673" s="3">
        <v>63.9</v>
      </c>
      <c r="S673" s="3">
        <v>4792.5</v>
      </c>
      <c r="T673" s="3">
        <v>5798.93</v>
      </c>
      <c r="U673" s="2">
        <v>44140</v>
      </c>
      <c r="V673" s="1" t="s">
        <v>2500</v>
      </c>
      <c r="W673" s="2">
        <v>44926</v>
      </c>
      <c r="X673" s="1" t="s">
        <v>2478</v>
      </c>
      <c r="Y673" s="1" t="s">
        <v>2407</v>
      </c>
      <c r="Z673" s="1" t="s">
        <v>2480</v>
      </c>
      <c r="AA673" s="1" t="s">
        <v>2489</v>
      </c>
      <c r="AB673" s="1" t="s">
        <v>2490</v>
      </c>
      <c r="AC673" s="1" t="s">
        <v>2567</v>
      </c>
      <c r="AD673" s="1" t="s">
        <v>2510</v>
      </c>
      <c r="AE673" s="2">
        <v>44152</v>
      </c>
      <c r="AF673" s="1" t="s">
        <v>2504</v>
      </c>
    </row>
    <row r="674" spans="1:32" x14ac:dyDescent="0.35">
      <c r="A674" t="str">
        <f>Tableau13[[#This Row],[Document d''achat]]&amp;Tableau13[[#This Row],[Poste]]</f>
        <v>450069972310</v>
      </c>
      <c r="B674" s="1" t="s">
        <v>2468</v>
      </c>
      <c r="C674" s="1" t="s">
        <v>97</v>
      </c>
      <c r="D674" s="1" t="s">
        <v>2260</v>
      </c>
      <c r="E674" s="1" t="s">
        <v>2488</v>
      </c>
      <c r="F674" s="1" t="s">
        <v>51</v>
      </c>
      <c r="G674" s="1" t="s">
        <v>1743</v>
      </c>
      <c r="H674" s="1" t="s">
        <v>3121</v>
      </c>
      <c r="I674" s="1" t="s">
        <v>3340</v>
      </c>
      <c r="J674" s="1" t="s">
        <v>2590</v>
      </c>
      <c r="K674" s="1" t="s">
        <v>2619</v>
      </c>
      <c r="L674" s="1" t="s">
        <v>103</v>
      </c>
      <c r="M674" s="1" t="s">
        <v>2261</v>
      </c>
      <c r="N674" s="1" t="s">
        <v>88</v>
      </c>
      <c r="O674" s="1" t="s">
        <v>2407</v>
      </c>
      <c r="P674" s="1" t="s">
        <v>2407</v>
      </c>
      <c r="Q674" s="223">
        <v>1</v>
      </c>
      <c r="R674" s="3">
        <v>3522862.85</v>
      </c>
      <c r="S674" s="3">
        <v>3522862.85</v>
      </c>
      <c r="T674" s="3">
        <v>3522862.85</v>
      </c>
      <c r="U674" s="2">
        <v>44140</v>
      </c>
      <c r="V674" s="1" t="s">
        <v>2500</v>
      </c>
      <c r="W674" s="2">
        <v>44926</v>
      </c>
      <c r="X674" s="1" t="s">
        <v>2407</v>
      </c>
      <c r="Y674" s="1" t="s">
        <v>2407</v>
      </c>
      <c r="Z674" s="1" t="s">
        <v>2480</v>
      </c>
      <c r="AA674" s="1" t="s">
        <v>2489</v>
      </c>
      <c r="AB674" s="1" t="s">
        <v>2490</v>
      </c>
      <c r="AC674" s="1" t="s">
        <v>2567</v>
      </c>
      <c r="AD674" s="1" t="s">
        <v>2510</v>
      </c>
      <c r="AE674" s="2"/>
      <c r="AF674" s="1" t="s">
        <v>2407</v>
      </c>
    </row>
    <row r="675" spans="1:32" x14ac:dyDescent="0.35">
      <c r="A675" t="str">
        <f>Tableau13[[#This Row],[Document d''achat]]&amp;Tableau13[[#This Row],[Poste]]</f>
        <v>450069975210</v>
      </c>
      <c r="B675" s="1" t="s">
        <v>2468</v>
      </c>
      <c r="C675" s="1" t="s">
        <v>97</v>
      </c>
      <c r="D675" s="1" t="s">
        <v>2266</v>
      </c>
      <c r="E675" s="1" t="s">
        <v>2476</v>
      </c>
      <c r="F675" s="1" t="s">
        <v>2470</v>
      </c>
      <c r="G675" s="1" t="s">
        <v>2237</v>
      </c>
      <c r="H675" s="1" t="s">
        <v>3323</v>
      </c>
      <c r="I675" s="1" t="s">
        <v>3341</v>
      </c>
      <c r="J675" s="1" t="s">
        <v>2590</v>
      </c>
      <c r="K675" s="1" t="s">
        <v>2474</v>
      </c>
      <c r="L675" s="1" t="s">
        <v>103</v>
      </c>
      <c r="M675" s="1" t="s">
        <v>2267</v>
      </c>
      <c r="N675" s="1" t="s">
        <v>88</v>
      </c>
      <c r="O675" s="1" t="s">
        <v>2407</v>
      </c>
      <c r="P675" s="1" t="s">
        <v>2407</v>
      </c>
      <c r="Q675" s="223">
        <v>15000</v>
      </c>
      <c r="R675" s="3">
        <v>365.7</v>
      </c>
      <c r="S675" s="3">
        <v>5485500</v>
      </c>
      <c r="T675" s="3">
        <v>5485500</v>
      </c>
      <c r="U675" s="2">
        <v>44140</v>
      </c>
      <c r="V675" s="1" t="s">
        <v>2500</v>
      </c>
      <c r="W675" s="2">
        <v>44926</v>
      </c>
      <c r="X675" s="1" t="s">
        <v>2478</v>
      </c>
      <c r="Y675" s="1" t="s">
        <v>2407</v>
      </c>
      <c r="Z675" s="1" t="s">
        <v>2480</v>
      </c>
      <c r="AA675" s="1" t="s">
        <v>2489</v>
      </c>
      <c r="AB675" s="1" t="s">
        <v>2490</v>
      </c>
      <c r="AC675" s="1" t="s">
        <v>2567</v>
      </c>
      <c r="AD675" s="1" t="s">
        <v>2510</v>
      </c>
      <c r="AE675" s="2">
        <v>44155</v>
      </c>
      <c r="AF675" s="1" t="s">
        <v>2504</v>
      </c>
    </row>
    <row r="676" spans="1:32" x14ac:dyDescent="0.35">
      <c r="A676" t="str">
        <f>Tableau13[[#This Row],[Document d''achat]]&amp;Tableau13[[#This Row],[Poste]]</f>
        <v>450069977110</v>
      </c>
      <c r="B676" s="1" t="s">
        <v>2468</v>
      </c>
      <c r="C676" s="1" t="s">
        <v>3342</v>
      </c>
      <c r="D676" s="1" t="s">
        <v>2284</v>
      </c>
      <c r="E676" s="1" t="s">
        <v>2476</v>
      </c>
      <c r="F676" s="1" t="s">
        <v>2470</v>
      </c>
      <c r="G676" s="1" t="s">
        <v>2283</v>
      </c>
      <c r="H676" s="1" t="s">
        <v>3343</v>
      </c>
      <c r="I676" s="1" t="s">
        <v>3344</v>
      </c>
      <c r="J676" s="1" t="s">
        <v>2473</v>
      </c>
      <c r="K676" s="1" t="s">
        <v>2474</v>
      </c>
      <c r="L676" s="1" t="s">
        <v>51</v>
      </c>
      <c r="M676" s="1" t="s">
        <v>2285</v>
      </c>
      <c r="N676" s="1" t="s">
        <v>88</v>
      </c>
      <c r="O676" s="1" t="s">
        <v>2407</v>
      </c>
      <c r="P676" s="1" t="s">
        <v>2407</v>
      </c>
      <c r="Q676" s="223">
        <v>100</v>
      </c>
      <c r="R676" s="3">
        <v>15.13</v>
      </c>
      <c r="S676" s="3">
        <v>1512.5</v>
      </c>
      <c r="T676" s="3">
        <v>1512.5</v>
      </c>
      <c r="U676" s="2">
        <v>44140</v>
      </c>
      <c r="V676" s="1" t="s">
        <v>3345</v>
      </c>
      <c r="W676" s="2">
        <v>44926</v>
      </c>
      <c r="X676" s="1" t="s">
        <v>2478</v>
      </c>
      <c r="Y676" s="1" t="s">
        <v>2407</v>
      </c>
      <c r="Z676" s="1" t="s">
        <v>2480</v>
      </c>
      <c r="AA676" s="1" t="s">
        <v>3346</v>
      </c>
      <c r="AB676" s="1" t="s">
        <v>2490</v>
      </c>
      <c r="AC676" s="1" t="s">
        <v>2567</v>
      </c>
      <c r="AD676" s="1" t="s">
        <v>2492</v>
      </c>
      <c r="AE676" s="2">
        <v>44152</v>
      </c>
      <c r="AF676" s="1" t="s">
        <v>2500</v>
      </c>
    </row>
    <row r="677" spans="1:32" x14ac:dyDescent="0.35">
      <c r="A677" t="str">
        <f>Tableau13[[#This Row],[Document d''achat]]&amp;Tableau13[[#This Row],[Poste]]</f>
        <v>450069977120</v>
      </c>
      <c r="B677" s="1" t="s">
        <v>2468</v>
      </c>
      <c r="C677" s="1" t="s">
        <v>3342</v>
      </c>
      <c r="D677" s="1" t="s">
        <v>2284</v>
      </c>
      <c r="E677" s="1" t="s">
        <v>2476</v>
      </c>
      <c r="F677" s="1" t="s">
        <v>2470</v>
      </c>
      <c r="G677" s="1" t="s">
        <v>2283</v>
      </c>
      <c r="H677" s="1" t="s">
        <v>3343</v>
      </c>
      <c r="I677" s="1" t="s">
        <v>3344</v>
      </c>
      <c r="J677" s="1" t="s">
        <v>2473</v>
      </c>
      <c r="K677" s="1" t="s">
        <v>2474</v>
      </c>
      <c r="L677" s="1" t="s">
        <v>51</v>
      </c>
      <c r="M677" s="1" t="s">
        <v>2286</v>
      </c>
      <c r="N677" s="1" t="s">
        <v>217</v>
      </c>
      <c r="O677" s="1" t="s">
        <v>2407</v>
      </c>
      <c r="P677" s="1" t="s">
        <v>2407</v>
      </c>
      <c r="Q677" s="223">
        <v>100</v>
      </c>
      <c r="R677" s="3">
        <v>15.13</v>
      </c>
      <c r="S677" s="3">
        <v>1512.5</v>
      </c>
      <c r="T677" s="3">
        <v>1512.5</v>
      </c>
      <c r="U677" s="2">
        <v>44140</v>
      </c>
      <c r="V677" s="1" t="s">
        <v>3345</v>
      </c>
      <c r="W677" s="2">
        <v>44926</v>
      </c>
      <c r="X677" s="1" t="s">
        <v>2478</v>
      </c>
      <c r="Y677" s="1" t="s">
        <v>2407</v>
      </c>
      <c r="Z677" s="1" t="s">
        <v>2480</v>
      </c>
      <c r="AA677" s="1" t="s">
        <v>3346</v>
      </c>
      <c r="AB677" s="1" t="s">
        <v>2490</v>
      </c>
      <c r="AC677" s="1" t="s">
        <v>2567</v>
      </c>
      <c r="AD677" s="1" t="s">
        <v>2492</v>
      </c>
      <c r="AE677" s="2">
        <v>44152</v>
      </c>
      <c r="AF677" s="1" t="s">
        <v>2500</v>
      </c>
    </row>
    <row r="678" spans="1:32" x14ac:dyDescent="0.35">
      <c r="A678" t="str">
        <f>Tableau13[[#This Row],[Document d''achat]]&amp;Tableau13[[#This Row],[Poste]]</f>
        <v>450069977130</v>
      </c>
      <c r="B678" s="1" t="s">
        <v>2468</v>
      </c>
      <c r="C678" s="1" t="s">
        <v>3342</v>
      </c>
      <c r="D678" s="1" t="s">
        <v>2284</v>
      </c>
      <c r="E678" s="1" t="s">
        <v>2476</v>
      </c>
      <c r="F678" s="1" t="s">
        <v>2470</v>
      </c>
      <c r="G678" s="1" t="s">
        <v>2283</v>
      </c>
      <c r="H678" s="1" t="s">
        <v>3343</v>
      </c>
      <c r="I678" s="1" t="s">
        <v>3344</v>
      </c>
      <c r="J678" s="1" t="s">
        <v>2473</v>
      </c>
      <c r="K678" s="1" t="s">
        <v>2474</v>
      </c>
      <c r="L678" s="1" t="s">
        <v>51</v>
      </c>
      <c r="M678" s="1" t="s">
        <v>3347</v>
      </c>
      <c r="N678" s="1" t="s">
        <v>222</v>
      </c>
      <c r="O678" s="1" t="s">
        <v>2407</v>
      </c>
      <c r="P678" s="1" t="s">
        <v>2407</v>
      </c>
      <c r="Q678" s="223">
        <v>50</v>
      </c>
      <c r="R678" s="3">
        <v>15.13</v>
      </c>
      <c r="S678" s="3">
        <v>756.25</v>
      </c>
      <c r="T678" s="3">
        <v>756.25</v>
      </c>
      <c r="U678" s="2">
        <v>44140</v>
      </c>
      <c r="V678" s="1" t="s">
        <v>3345</v>
      </c>
      <c r="W678" s="2">
        <v>44926</v>
      </c>
      <c r="X678" s="1" t="s">
        <v>2478</v>
      </c>
      <c r="Y678" s="1" t="s">
        <v>2407</v>
      </c>
      <c r="Z678" s="1" t="s">
        <v>2480</v>
      </c>
      <c r="AA678" s="1" t="s">
        <v>3346</v>
      </c>
      <c r="AB678" s="1" t="s">
        <v>2490</v>
      </c>
      <c r="AC678" s="1" t="s">
        <v>2567</v>
      </c>
      <c r="AD678" s="1" t="s">
        <v>2492</v>
      </c>
      <c r="AE678" s="2">
        <v>44152</v>
      </c>
      <c r="AF678" s="1" t="s">
        <v>2500</v>
      </c>
    </row>
    <row r="679" spans="1:32" x14ac:dyDescent="0.35">
      <c r="A679" t="str">
        <f>Tableau13[[#This Row],[Document d''achat]]&amp;Tableau13[[#This Row],[Poste]]</f>
        <v>450069981610</v>
      </c>
      <c r="B679" s="1" t="s">
        <v>2522</v>
      </c>
      <c r="C679" s="1" t="s">
        <v>23</v>
      </c>
      <c r="D679" s="1" t="s">
        <v>2389</v>
      </c>
      <c r="E679" s="1" t="s">
        <v>2488</v>
      </c>
      <c r="F679" s="1" t="s">
        <v>51</v>
      </c>
      <c r="G679" s="1" t="s">
        <v>2388</v>
      </c>
      <c r="H679" s="1" t="s">
        <v>3348</v>
      </c>
      <c r="I679" s="1" t="s">
        <v>3349</v>
      </c>
      <c r="J679" s="1" t="s">
        <v>2524</v>
      </c>
      <c r="K679" s="1" t="s">
        <v>2619</v>
      </c>
      <c r="L679" s="1" t="s">
        <v>103</v>
      </c>
      <c r="M679" s="1" t="s">
        <v>55</v>
      </c>
      <c r="N679" s="1" t="s">
        <v>88</v>
      </c>
      <c r="O679" s="1" t="s">
        <v>2407</v>
      </c>
      <c r="P679" s="1" t="s">
        <v>2407</v>
      </c>
      <c r="Q679" s="223">
        <v>1</v>
      </c>
      <c r="R679" s="3">
        <v>1</v>
      </c>
      <c r="S679" s="3">
        <v>1</v>
      </c>
      <c r="T679" s="3">
        <v>1</v>
      </c>
      <c r="U679" s="2">
        <v>44140</v>
      </c>
      <c r="V679" s="1" t="s">
        <v>2500</v>
      </c>
      <c r="W679" s="2">
        <v>44926</v>
      </c>
      <c r="X679" s="1" t="s">
        <v>2407</v>
      </c>
      <c r="Y679" s="1" t="s">
        <v>2407</v>
      </c>
      <c r="Z679" s="1" t="s">
        <v>2493</v>
      </c>
      <c r="AA679" s="1" t="s">
        <v>3111</v>
      </c>
      <c r="AB679" s="1" t="s">
        <v>2490</v>
      </c>
      <c r="AC679" s="1" t="s">
        <v>2771</v>
      </c>
      <c r="AD679" s="1" t="s">
        <v>2492</v>
      </c>
      <c r="AE679" s="2"/>
      <c r="AF679" s="1" t="s">
        <v>2407</v>
      </c>
    </row>
    <row r="680" spans="1:32" x14ac:dyDescent="0.35">
      <c r="A680" t="str">
        <f>Tableau13[[#This Row],[Document d''achat]]&amp;Tableau13[[#This Row],[Poste]]</f>
        <v>450069981620</v>
      </c>
      <c r="B680" s="1" t="s">
        <v>2522</v>
      </c>
      <c r="C680" s="1" t="s">
        <v>23</v>
      </c>
      <c r="D680" s="1" t="s">
        <v>2389</v>
      </c>
      <c r="E680" s="1" t="s">
        <v>2488</v>
      </c>
      <c r="F680" s="1" t="s">
        <v>51</v>
      </c>
      <c r="G680" s="1" t="s">
        <v>2388</v>
      </c>
      <c r="H680" s="1" t="s">
        <v>3348</v>
      </c>
      <c r="I680" s="1" t="s">
        <v>3349</v>
      </c>
      <c r="J680" s="1" t="s">
        <v>2524</v>
      </c>
      <c r="K680" s="1" t="s">
        <v>2619</v>
      </c>
      <c r="L680" s="1" t="s">
        <v>103</v>
      </c>
      <c r="M680" s="1" t="s">
        <v>58</v>
      </c>
      <c r="N680" s="1" t="s">
        <v>217</v>
      </c>
      <c r="O680" s="1" t="s">
        <v>2407</v>
      </c>
      <c r="P680" s="1" t="s">
        <v>2407</v>
      </c>
      <c r="Q680" s="223">
        <v>1</v>
      </c>
      <c r="R680" s="3">
        <v>1</v>
      </c>
      <c r="S680" s="3">
        <v>1</v>
      </c>
      <c r="T680" s="3">
        <v>1</v>
      </c>
      <c r="U680" s="2">
        <v>44140</v>
      </c>
      <c r="V680" s="1" t="s">
        <v>2500</v>
      </c>
      <c r="W680" s="2">
        <v>44926</v>
      </c>
      <c r="X680" s="1" t="s">
        <v>2407</v>
      </c>
      <c r="Y680" s="1" t="s">
        <v>2407</v>
      </c>
      <c r="Z680" s="1" t="s">
        <v>2493</v>
      </c>
      <c r="AA680" s="1" t="s">
        <v>3111</v>
      </c>
      <c r="AB680" s="1" t="s">
        <v>2490</v>
      </c>
      <c r="AC680" s="1" t="s">
        <v>2771</v>
      </c>
      <c r="AD680" s="1" t="s">
        <v>2492</v>
      </c>
      <c r="AE680" s="2"/>
      <c r="AF680" s="1" t="s">
        <v>2407</v>
      </c>
    </row>
    <row r="681" spans="1:32" x14ac:dyDescent="0.35">
      <c r="A681" t="str">
        <f>Tableau13[[#This Row],[Document d''achat]]&amp;Tableau13[[#This Row],[Poste]]</f>
        <v>450069981630</v>
      </c>
      <c r="B681" s="1" t="s">
        <v>2522</v>
      </c>
      <c r="C681" s="1" t="s">
        <v>23</v>
      </c>
      <c r="D681" s="1" t="s">
        <v>2389</v>
      </c>
      <c r="E681" s="1" t="s">
        <v>2488</v>
      </c>
      <c r="F681" s="1" t="s">
        <v>51</v>
      </c>
      <c r="G681" s="1" t="s">
        <v>2388</v>
      </c>
      <c r="H681" s="1" t="s">
        <v>3348</v>
      </c>
      <c r="I681" s="1" t="s">
        <v>3349</v>
      </c>
      <c r="J681" s="1" t="s">
        <v>2524</v>
      </c>
      <c r="K681" s="1" t="s">
        <v>2619</v>
      </c>
      <c r="L681" s="1" t="s">
        <v>103</v>
      </c>
      <c r="M681" s="1" t="s">
        <v>62</v>
      </c>
      <c r="N681" s="1" t="s">
        <v>222</v>
      </c>
      <c r="O681" s="1" t="s">
        <v>2407</v>
      </c>
      <c r="P681" s="1" t="s">
        <v>2407</v>
      </c>
      <c r="Q681" s="223">
        <v>1</v>
      </c>
      <c r="R681" s="3">
        <v>1</v>
      </c>
      <c r="S681" s="3">
        <v>1</v>
      </c>
      <c r="T681" s="3">
        <v>1</v>
      </c>
      <c r="U681" s="2">
        <v>44140</v>
      </c>
      <c r="V681" s="1" t="s">
        <v>2500</v>
      </c>
      <c r="W681" s="2">
        <v>44926</v>
      </c>
      <c r="X681" s="1" t="s">
        <v>2407</v>
      </c>
      <c r="Y681" s="1" t="s">
        <v>2407</v>
      </c>
      <c r="Z681" s="1" t="s">
        <v>2493</v>
      </c>
      <c r="AA681" s="1" t="s">
        <v>3111</v>
      </c>
      <c r="AB681" s="1" t="s">
        <v>2490</v>
      </c>
      <c r="AC681" s="1" t="s">
        <v>2771</v>
      </c>
      <c r="AD681" s="1" t="s">
        <v>2492</v>
      </c>
      <c r="AE681" s="2"/>
      <c r="AF681" s="1" t="s">
        <v>2407</v>
      </c>
    </row>
    <row r="682" spans="1:32" x14ac:dyDescent="0.35">
      <c r="A682" t="str">
        <f>Tableau13[[#This Row],[Document d''achat]]&amp;Tableau13[[#This Row],[Poste]]</f>
        <v>450069981910</v>
      </c>
      <c r="B682" s="1" t="s">
        <v>2468</v>
      </c>
      <c r="C682" s="1" t="s">
        <v>2539</v>
      </c>
      <c r="D682" s="1" t="s">
        <v>2249</v>
      </c>
      <c r="E682" s="1" t="s">
        <v>2476</v>
      </c>
      <c r="F682" s="1" t="s">
        <v>2470</v>
      </c>
      <c r="G682" s="1" t="s">
        <v>416</v>
      </c>
      <c r="H682" s="1" t="s">
        <v>2667</v>
      </c>
      <c r="I682" s="1" t="s">
        <v>3350</v>
      </c>
      <c r="J682" s="1" t="s">
        <v>2473</v>
      </c>
      <c r="K682" s="1" t="s">
        <v>2474</v>
      </c>
      <c r="L682" s="1" t="s">
        <v>51</v>
      </c>
      <c r="M682" s="1" t="s">
        <v>2250</v>
      </c>
      <c r="N682" s="1" t="s">
        <v>88</v>
      </c>
      <c r="O682" s="1" t="s">
        <v>2407</v>
      </c>
      <c r="P682" s="1" t="s">
        <v>2407</v>
      </c>
      <c r="Q682" s="223">
        <v>10</v>
      </c>
      <c r="R682" s="3">
        <v>204.49</v>
      </c>
      <c r="S682" s="3">
        <v>2044.9</v>
      </c>
      <c r="T682" s="3">
        <v>2044.9</v>
      </c>
      <c r="U682" s="2">
        <v>44140</v>
      </c>
      <c r="V682" s="1" t="s">
        <v>3351</v>
      </c>
      <c r="W682" s="2">
        <v>44926</v>
      </c>
      <c r="X682" s="1" t="s">
        <v>2478</v>
      </c>
      <c r="Y682" s="1" t="s">
        <v>2407</v>
      </c>
      <c r="Z682" s="1" t="s">
        <v>2480</v>
      </c>
      <c r="AA682" s="1" t="s">
        <v>2543</v>
      </c>
      <c r="AB682" s="1" t="s">
        <v>2490</v>
      </c>
      <c r="AC682" s="1" t="s">
        <v>2491</v>
      </c>
      <c r="AD682" s="1" t="s">
        <v>2492</v>
      </c>
      <c r="AE682" s="2">
        <v>44151</v>
      </c>
      <c r="AF682" s="1" t="s">
        <v>2484</v>
      </c>
    </row>
    <row r="683" spans="1:32" x14ac:dyDescent="0.35">
      <c r="A683" t="str">
        <f>Tableau13[[#This Row],[Document d''achat]]&amp;Tableau13[[#This Row],[Poste]]</f>
        <v>450069981920</v>
      </c>
      <c r="B683" s="1" t="s">
        <v>2468</v>
      </c>
      <c r="C683" s="1" t="s">
        <v>2539</v>
      </c>
      <c r="D683" s="1" t="s">
        <v>2249</v>
      </c>
      <c r="E683" s="1" t="s">
        <v>2476</v>
      </c>
      <c r="F683" s="1" t="s">
        <v>2470</v>
      </c>
      <c r="G683" s="1" t="s">
        <v>416</v>
      </c>
      <c r="H683" s="1" t="s">
        <v>2667</v>
      </c>
      <c r="I683" s="1" t="s">
        <v>3350</v>
      </c>
      <c r="J683" s="1" t="s">
        <v>2473</v>
      </c>
      <c r="K683" s="1" t="s">
        <v>2474</v>
      </c>
      <c r="L683" s="1" t="s">
        <v>51</v>
      </c>
      <c r="M683" s="1" t="s">
        <v>2251</v>
      </c>
      <c r="N683" s="1" t="s">
        <v>217</v>
      </c>
      <c r="O683" s="1" t="s">
        <v>2407</v>
      </c>
      <c r="P683" s="1" t="s">
        <v>2407</v>
      </c>
      <c r="Q683" s="223">
        <v>2</v>
      </c>
      <c r="R683" s="3">
        <v>84.65</v>
      </c>
      <c r="S683" s="3">
        <v>169.3</v>
      </c>
      <c r="T683" s="3">
        <v>169.3</v>
      </c>
      <c r="U683" s="2">
        <v>44140</v>
      </c>
      <c r="V683" s="1" t="s">
        <v>3351</v>
      </c>
      <c r="W683" s="2">
        <v>44926</v>
      </c>
      <c r="X683" s="1" t="s">
        <v>2478</v>
      </c>
      <c r="Y683" s="1" t="s">
        <v>2407</v>
      </c>
      <c r="Z683" s="1" t="s">
        <v>2480</v>
      </c>
      <c r="AA683" s="1" t="s">
        <v>2543</v>
      </c>
      <c r="AB683" s="1" t="s">
        <v>2490</v>
      </c>
      <c r="AC683" s="1" t="s">
        <v>2491</v>
      </c>
      <c r="AD683" s="1" t="s">
        <v>2492</v>
      </c>
      <c r="AE683" s="2">
        <v>44151</v>
      </c>
      <c r="AF683" s="1" t="s">
        <v>2484</v>
      </c>
    </row>
    <row r="684" spans="1:32" x14ac:dyDescent="0.35">
      <c r="A684" t="str">
        <f>Tableau13[[#This Row],[Document d''achat]]&amp;Tableau13[[#This Row],[Poste]]</f>
        <v>450070004510</v>
      </c>
      <c r="B684" s="1" t="s">
        <v>2468</v>
      </c>
      <c r="C684" s="1" t="s">
        <v>97</v>
      </c>
      <c r="D684" s="1" t="s">
        <v>1877</v>
      </c>
      <c r="E684" s="1" t="s">
        <v>2488</v>
      </c>
      <c r="F684" s="1" t="s">
        <v>2470</v>
      </c>
      <c r="G684" s="1" t="s">
        <v>1876</v>
      </c>
      <c r="H684" s="1" t="s">
        <v>3352</v>
      </c>
      <c r="I684" s="1" t="s">
        <v>3353</v>
      </c>
      <c r="J684" s="1" t="s">
        <v>2473</v>
      </c>
      <c r="K684" s="1" t="s">
        <v>2474</v>
      </c>
      <c r="L684" s="1" t="s">
        <v>51</v>
      </c>
      <c r="M684" s="1" t="s">
        <v>1878</v>
      </c>
      <c r="N684" s="1" t="s">
        <v>88</v>
      </c>
      <c r="O684" s="1" t="s">
        <v>2407</v>
      </c>
      <c r="P684" s="1" t="s">
        <v>2407</v>
      </c>
      <c r="Q684" s="223">
        <v>1</v>
      </c>
      <c r="R684" s="3">
        <v>1778.7</v>
      </c>
      <c r="S684" s="3">
        <v>1778.7</v>
      </c>
      <c r="T684" s="3">
        <v>1778.7</v>
      </c>
      <c r="U684" s="2">
        <v>44141</v>
      </c>
      <c r="V684" s="1" t="s">
        <v>2500</v>
      </c>
      <c r="W684" s="2">
        <v>44926</v>
      </c>
      <c r="X684" s="1" t="s">
        <v>2407</v>
      </c>
      <c r="Y684" s="1" t="s">
        <v>2407</v>
      </c>
      <c r="Z684" s="1" t="s">
        <v>2493</v>
      </c>
      <c r="AA684" s="1" t="s">
        <v>2489</v>
      </c>
      <c r="AB684" s="1" t="s">
        <v>2490</v>
      </c>
      <c r="AC684" s="1" t="s">
        <v>3198</v>
      </c>
      <c r="AD684" s="1" t="s">
        <v>2510</v>
      </c>
      <c r="AE684" s="2">
        <v>44160</v>
      </c>
      <c r="AF684" s="1" t="s">
        <v>2641</v>
      </c>
    </row>
    <row r="685" spans="1:32" x14ac:dyDescent="0.35">
      <c r="A685" t="str">
        <f>Tableau13[[#This Row],[Document d''achat]]&amp;Tableau13[[#This Row],[Poste]]</f>
        <v>450070005710</v>
      </c>
      <c r="B685" s="1" t="s">
        <v>2468</v>
      </c>
      <c r="C685" s="1" t="s">
        <v>86</v>
      </c>
      <c r="D685" s="1" t="s">
        <v>2290</v>
      </c>
      <c r="E685" s="1" t="s">
        <v>2488</v>
      </c>
      <c r="F685" s="1" t="s">
        <v>2470</v>
      </c>
      <c r="G685" s="1" t="s">
        <v>2289</v>
      </c>
      <c r="H685" s="1" t="s">
        <v>3354</v>
      </c>
      <c r="I685" s="1" t="s">
        <v>3355</v>
      </c>
      <c r="J685" s="1" t="s">
        <v>2473</v>
      </c>
      <c r="K685" s="1" t="s">
        <v>2474</v>
      </c>
      <c r="L685" s="1" t="s">
        <v>51</v>
      </c>
      <c r="M685" s="1" t="s">
        <v>2291</v>
      </c>
      <c r="N685" s="1" t="s">
        <v>88</v>
      </c>
      <c r="O685" s="1" t="s">
        <v>2407</v>
      </c>
      <c r="P685" s="1" t="s">
        <v>2407</v>
      </c>
      <c r="Q685" s="223">
        <v>1</v>
      </c>
      <c r="R685" s="3">
        <v>1936</v>
      </c>
      <c r="S685" s="3">
        <v>1936</v>
      </c>
      <c r="T685" s="3">
        <v>1936</v>
      </c>
      <c r="U685" s="2">
        <v>44141</v>
      </c>
      <c r="V685" s="1" t="s">
        <v>2516</v>
      </c>
      <c r="W685" s="2">
        <v>44196</v>
      </c>
      <c r="X685" s="1" t="s">
        <v>2407</v>
      </c>
      <c r="Y685" s="1" t="s">
        <v>2407</v>
      </c>
      <c r="Z685" s="1" t="s">
        <v>2493</v>
      </c>
      <c r="AA685" s="1" t="s">
        <v>2489</v>
      </c>
      <c r="AB685" s="1" t="s">
        <v>2490</v>
      </c>
      <c r="AC685" s="1" t="s">
        <v>2533</v>
      </c>
      <c r="AD685" s="1" t="s">
        <v>2503</v>
      </c>
      <c r="AE685" s="2">
        <v>44153</v>
      </c>
      <c r="AF685" s="1" t="s">
        <v>2641</v>
      </c>
    </row>
    <row r="686" spans="1:32" x14ac:dyDescent="0.35">
      <c r="A686" t="str">
        <f>Tableau13[[#This Row],[Document d''achat]]&amp;Tableau13[[#This Row],[Poste]]</f>
        <v>450070013610</v>
      </c>
      <c r="B686" s="1" t="s">
        <v>2468</v>
      </c>
      <c r="C686" s="1" t="s">
        <v>97</v>
      </c>
      <c r="D686" s="1" t="s">
        <v>2058</v>
      </c>
      <c r="E686" s="1" t="s">
        <v>2476</v>
      </c>
      <c r="F686" s="1" t="s">
        <v>2470</v>
      </c>
      <c r="G686" s="1" t="s">
        <v>2057</v>
      </c>
      <c r="H686" s="1" t="s">
        <v>3356</v>
      </c>
      <c r="I686" s="1" t="s">
        <v>3357</v>
      </c>
      <c r="J686" s="1" t="s">
        <v>2590</v>
      </c>
      <c r="K686" s="1" t="s">
        <v>2619</v>
      </c>
      <c r="L686" s="1" t="s">
        <v>103</v>
      </c>
      <c r="M686" s="1" t="s">
        <v>2059</v>
      </c>
      <c r="N686" s="1" t="s">
        <v>88</v>
      </c>
      <c r="O686" s="1" t="s">
        <v>2407</v>
      </c>
      <c r="P686" s="1" t="s">
        <v>2407</v>
      </c>
      <c r="Q686" s="223">
        <v>38</v>
      </c>
      <c r="R686" s="3">
        <v>66842.95</v>
      </c>
      <c r="S686" s="3">
        <v>25400.32</v>
      </c>
      <c r="T686" s="3">
        <v>25400.32</v>
      </c>
      <c r="U686" s="2">
        <v>44144</v>
      </c>
      <c r="V686" s="1" t="s">
        <v>2500</v>
      </c>
      <c r="W686" s="2">
        <v>44926</v>
      </c>
      <c r="X686" s="1" t="s">
        <v>2478</v>
      </c>
      <c r="Y686" s="1" t="s">
        <v>2407</v>
      </c>
      <c r="Z686" s="1" t="s">
        <v>2480</v>
      </c>
      <c r="AA686" s="1" t="s">
        <v>2489</v>
      </c>
      <c r="AB686" s="1" t="s">
        <v>2490</v>
      </c>
      <c r="AC686" s="1" t="s">
        <v>2567</v>
      </c>
      <c r="AD686" s="1" t="s">
        <v>2510</v>
      </c>
      <c r="AE686" s="2"/>
      <c r="AF686" s="1" t="s">
        <v>2407</v>
      </c>
    </row>
    <row r="687" spans="1:32" x14ac:dyDescent="0.35">
      <c r="A687" t="str">
        <f>Tableau13[[#This Row],[Document d''achat]]&amp;Tableau13[[#This Row],[Poste]]</f>
        <v>450070013620</v>
      </c>
      <c r="B687" s="1" t="s">
        <v>2468</v>
      </c>
      <c r="C687" s="1" t="s">
        <v>97</v>
      </c>
      <c r="D687" s="1" t="s">
        <v>2058</v>
      </c>
      <c r="E687" s="1" t="s">
        <v>2476</v>
      </c>
      <c r="F687" s="1" t="s">
        <v>2470</v>
      </c>
      <c r="G687" s="1" t="s">
        <v>2057</v>
      </c>
      <c r="H687" s="1" t="s">
        <v>3356</v>
      </c>
      <c r="I687" s="1" t="s">
        <v>3357</v>
      </c>
      <c r="J687" s="1" t="s">
        <v>2590</v>
      </c>
      <c r="K687" s="1" t="s">
        <v>2619</v>
      </c>
      <c r="L687" s="1" t="s">
        <v>103</v>
      </c>
      <c r="M687" s="1" t="s">
        <v>2060</v>
      </c>
      <c r="N687" s="1" t="s">
        <v>217</v>
      </c>
      <c r="O687" s="1" t="s">
        <v>2407</v>
      </c>
      <c r="P687" s="1" t="s">
        <v>2407</v>
      </c>
      <c r="Q687" s="223">
        <v>6</v>
      </c>
      <c r="R687" s="3">
        <v>682.44</v>
      </c>
      <c r="S687" s="3">
        <v>4094.64</v>
      </c>
      <c r="T687" s="3">
        <v>4094.64</v>
      </c>
      <c r="U687" s="2">
        <v>44144</v>
      </c>
      <c r="V687" s="1" t="s">
        <v>2500</v>
      </c>
      <c r="W687" s="2">
        <v>44926</v>
      </c>
      <c r="X687" s="1" t="s">
        <v>2478</v>
      </c>
      <c r="Y687" s="1" t="s">
        <v>2407</v>
      </c>
      <c r="Z687" s="1" t="s">
        <v>2480</v>
      </c>
      <c r="AA687" s="1" t="s">
        <v>2489</v>
      </c>
      <c r="AB687" s="1" t="s">
        <v>2490</v>
      </c>
      <c r="AC687" s="1" t="s">
        <v>2567</v>
      </c>
      <c r="AD687" s="1" t="s">
        <v>2510</v>
      </c>
      <c r="AE687" s="2"/>
      <c r="AF687" s="1" t="s">
        <v>2407</v>
      </c>
    </row>
    <row r="688" spans="1:32" x14ac:dyDescent="0.35">
      <c r="A688" t="str">
        <f>Tableau13[[#This Row],[Document d''achat]]&amp;Tableau13[[#This Row],[Poste]]</f>
        <v>450070013630</v>
      </c>
      <c r="B688" s="1" t="s">
        <v>2468</v>
      </c>
      <c r="C688" s="1" t="s">
        <v>97</v>
      </c>
      <c r="D688" s="1" t="s">
        <v>2058</v>
      </c>
      <c r="E688" s="1" t="s">
        <v>2476</v>
      </c>
      <c r="F688" s="1" t="s">
        <v>2470</v>
      </c>
      <c r="G688" s="1" t="s">
        <v>2057</v>
      </c>
      <c r="H688" s="1" t="s">
        <v>3356</v>
      </c>
      <c r="I688" s="1" t="s">
        <v>3357</v>
      </c>
      <c r="J688" s="1" t="s">
        <v>2590</v>
      </c>
      <c r="K688" s="1" t="s">
        <v>2619</v>
      </c>
      <c r="L688" s="1" t="s">
        <v>103</v>
      </c>
      <c r="M688" s="1" t="s">
        <v>2106</v>
      </c>
      <c r="N688" s="1" t="s">
        <v>222</v>
      </c>
      <c r="O688" s="1" t="s">
        <v>2407</v>
      </c>
      <c r="P688" s="1" t="s">
        <v>2407</v>
      </c>
      <c r="Q688" s="223">
        <v>0.8</v>
      </c>
      <c r="R688" s="3">
        <v>4310.63</v>
      </c>
      <c r="S688" s="3">
        <v>3448.5</v>
      </c>
      <c r="T688" s="3">
        <v>3448.5</v>
      </c>
      <c r="U688" s="2">
        <v>44144</v>
      </c>
      <c r="V688" s="1" t="s">
        <v>2500</v>
      </c>
      <c r="W688" s="2">
        <v>44926</v>
      </c>
      <c r="X688" s="1" t="s">
        <v>2478</v>
      </c>
      <c r="Y688" s="1" t="s">
        <v>2407</v>
      </c>
      <c r="Z688" s="1" t="s">
        <v>2480</v>
      </c>
      <c r="AA688" s="1" t="s">
        <v>2489</v>
      </c>
      <c r="AB688" s="1" t="s">
        <v>2490</v>
      </c>
      <c r="AC688" s="1" t="s">
        <v>2567</v>
      </c>
      <c r="AD688" s="1" t="s">
        <v>2510</v>
      </c>
      <c r="AE688" s="2"/>
      <c r="AF688" s="1" t="s">
        <v>2407</v>
      </c>
    </row>
    <row r="689" spans="1:32" x14ac:dyDescent="0.35">
      <c r="A689" t="str">
        <f>Tableau13[[#This Row],[Document d''achat]]&amp;Tableau13[[#This Row],[Poste]]</f>
        <v>450070107610</v>
      </c>
      <c r="B689" s="1" t="s">
        <v>2522</v>
      </c>
      <c r="C689" s="1" t="s">
        <v>3358</v>
      </c>
      <c r="D689" s="1" t="s">
        <v>2297</v>
      </c>
      <c r="E689" s="1" t="s">
        <v>2488</v>
      </c>
      <c r="F689" s="1" t="s">
        <v>51</v>
      </c>
      <c r="G689" s="1" t="s">
        <v>2296</v>
      </c>
      <c r="H689" s="1" t="s">
        <v>3359</v>
      </c>
      <c r="I689" s="1" t="s">
        <v>3360</v>
      </c>
      <c r="J689" s="1" t="s">
        <v>2590</v>
      </c>
      <c r="K689" s="1" t="s">
        <v>2474</v>
      </c>
      <c r="L689" s="1" t="s">
        <v>51</v>
      </c>
      <c r="M689" s="1" t="s">
        <v>2298</v>
      </c>
      <c r="N689" s="1" t="s">
        <v>88</v>
      </c>
      <c r="O689" s="1" t="s">
        <v>2407</v>
      </c>
      <c r="P689" s="1" t="s">
        <v>2407</v>
      </c>
      <c r="Q689" s="223">
        <v>1</v>
      </c>
      <c r="R689" s="3">
        <v>104264.21</v>
      </c>
      <c r="S689" s="3">
        <v>104264.21</v>
      </c>
      <c r="T689" s="3">
        <v>104264.21</v>
      </c>
      <c r="U689" s="2">
        <v>44148</v>
      </c>
      <c r="V689" s="1" t="s">
        <v>2477</v>
      </c>
      <c r="W689" s="2">
        <v>44926</v>
      </c>
      <c r="X689" s="1" t="s">
        <v>2407</v>
      </c>
      <c r="Y689" s="1" t="s">
        <v>2407</v>
      </c>
      <c r="Z689" s="1" t="s">
        <v>2507</v>
      </c>
      <c r="AA689" s="1" t="s">
        <v>3361</v>
      </c>
      <c r="AB689" s="1" t="s">
        <v>2490</v>
      </c>
      <c r="AC689" s="1" t="s">
        <v>2581</v>
      </c>
      <c r="AD689" s="1" t="s">
        <v>3362</v>
      </c>
      <c r="AE689" s="2">
        <v>44152</v>
      </c>
      <c r="AF689" s="1" t="s">
        <v>2500</v>
      </c>
    </row>
    <row r="690" spans="1:32" x14ac:dyDescent="0.35">
      <c r="A690" t="str">
        <f>Tableau13[[#This Row],[Document d''achat]]&amp;Tableau13[[#This Row],[Poste]]</f>
        <v>450070123310</v>
      </c>
      <c r="B690" s="1" t="s">
        <v>2468</v>
      </c>
      <c r="C690" s="1" t="s">
        <v>97</v>
      </c>
      <c r="D690" s="1" t="s">
        <v>1968</v>
      </c>
      <c r="E690" s="1" t="s">
        <v>2488</v>
      </c>
      <c r="F690" s="1" t="s">
        <v>2470</v>
      </c>
      <c r="G690" s="1" t="s">
        <v>1967</v>
      </c>
      <c r="H690" s="1" t="s">
        <v>3363</v>
      </c>
      <c r="I690" s="1" t="s">
        <v>3364</v>
      </c>
      <c r="J690" s="1" t="s">
        <v>2473</v>
      </c>
      <c r="K690" s="1" t="s">
        <v>2474</v>
      </c>
      <c r="L690" s="1" t="s">
        <v>103</v>
      </c>
      <c r="M690" s="1" t="s">
        <v>3365</v>
      </c>
      <c r="N690" s="1" t="s">
        <v>88</v>
      </c>
      <c r="O690" s="1" t="s">
        <v>2407</v>
      </c>
      <c r="P690" s="1" t="s">
        <v>2407</v>
      </c>
      <c r="Q690" s="223">
        <v>1</v>
      </c>
      <c r="R690" s="3">
        <v>21645.69</v>
      </c>
      <c r="S690" s="3">
        <v>21645.69</v>
      </c>
      <c r="T690" s="3">
        <v>21645.69</v>
      </c>
      <c r="U690" s="2">
        <v>44151</v>
      </c>
      <c r="V690" s="1" t="s">
        <v>2500</v>
      </c>
      <c r="W690" s="2">
        <v>44196</v>
      </c>
      <c r="X690" s="1" t="s">
        <v>2407</v>
      </c>
      <c r="Y690" s="1" t="s">
        <v>2407</v>
      </c>
      <c r="Z690" s="1" t="s">
        <v>2493</v>
      </c>
      <c r="AA690" s="1" t="s">
        <v>2489</v>
      </c>
      <c r="AB690" s="1" t="s">
        <v>2490</v>
      </c>
      <c r="AC690" s="1" t="s">
        <v>2581</v>
      </c>
      <c r="AD690" s="1" t="s">
        <v>2510</v>
      </c>
      <c r="AE690" s="2">
        <v>44154</v>
      </c>
      <c r="AF690" s="1" t="s">
        <v>2504</v>
      </c>
    </row>
    <row r="691" spans="1:32" x14ac:dyDescent="0.35">
      <c r="A691" t="str">
        <f>Tableau13[[#This Row],[Document d''achat]]&amp;Tableau13[[#This Row],[Poste]]</f>
        <v>450070123510</v>
      </c>
      <c r="B691" s="1" t="s">
        <v>2468</v>
      </c>
      <c r="C691" s="1" t="s">
        <v>97</v>
      </c>
      <c r="D691" s="1" t="s">
        <v>1792</v>
      </c>
      <c r="E691" s="1" t="s">
        <v>2476</v>
      </c>
      <c r="F691" s="1" t="s">
        <v>2470</v>
      </c>
      <c r="G691" s="1" t="s">
        <v>352</v>
      </c>
      <c r="H691" s="1" t="s">
        <v>3130</v>
      </c>
      <c r="I691" s="1" t="s">
        <v>3366</v>
      </c>
      <c r="J691" s="1" t="s">
        <v>2590</v>
      </c>
      <c r="K691" s="1" t="s">
        <v>2474</v>
      </c>
      <c r="L691" s="1" t="s">
        <v>103</v>
      </c>
      <c r="M691" s="1" t="s">
        <v>1793</v>
      </c>
      <c r="N691" s="1" t="s">
        <v>88</v>
      </c>
      <c r="O691" s="1" t="s">
        <v>2407</v>
      </c>
      <c r="P691" s="1" t="s">
        <v>2407</v>
      </c>
      <c r="Q691" s="223">
        <v>500000</v>
      </c>
      <c r="R691" s="3">
        <v>113759.98</v>
      </c>
      <c r="S691" s="3">
        <v>5687998.8600000003</v>
      </c>
      <c r="T691" s="3">
        <v>5687998.8600000003</v>
      </c>
      <c r="U691" s="2">
        <v>44151</v>
      </c>
      <c r="V691" s="1" t="s">
        <v>2500</v>
      </c>
      <c r="W691" s="2">
        <v>44926</v>
      </c>
      <c r="X691" s="1" t="s">
        <v>2478</v>
      </c>
      <c r="Y691" s="1" t="s">
        <v>2407</v>
      </c>
      <c r="Z691" s="1" t="s">
        <v>2480</v>
      </c>
      <c r="AA691" s="1" t="s">
        <v>2489</v>
      </c>
      <c r="AB691" s="1" t="s">
        <v>2490</v>
      </c>
      <c r="AC691" s="1" t="s">
        <v>2567</v>
      </c>
      <c r="AD691" s="1" t="s">
        <v>2510</v>
      </c>
      <c r="AE691" s="2">
        <v>44160</v>
      </c>
      <c r="AF691" s="1" t="s">
        <v>2504</v>
      </c>
    </row>
    <row r="692" spans="1:32" x14ac:dyDescent="0.35">
      <c r="A692" t="str">
        <f>Tableau13[[#This Row],[Document d''achat]]&amp;Tableau13[[#This Row],[Poste]]</f>
        <v>450070152110</v>
      </c>
      <c r="B692" s="1" t="s">
        <v>2468</v>
      </c>
      <c r="C692" s="1" t="s">
        <v>97</v>
      </c>
      <c r="D692" s="1" t="s">
        <v>2300</v>
      </c>
      <c r="E692" s="1" t="s">
        <v>2476</v>
      </c>
      <c r="F692" s="1" t="s">
        <v>2470</v>
      </c>
      <c r="G692" s="1" t="s">
        <v>352</v>
      </c>
      <c r="H692" s="1" t="s">
        <v>3130</v>
      </c>
      <c r="I692" s="1" t="s">
        <v>3367</v>
      </c>
      <c r="J692" s="1" t="s">
        <v>2590</v>
      </c>
      <c r="K692" s="1" t="s">
        <v>2474</v>
      </c>
      <c r="L692" s="1" t="s">
        <v>103</v>
      </c>
      <c r="M692" s="1" t="s">
        <v>1793</v>
      </c>
      <c r="N692" s="1" t="s">
        <v>88</v>
      </c>
      <c r="O692" s="1" t="s">
        <v>2407</v>
      </c>
      <c r="P692" s="1" t="s">
        <v>2407</v>
      </c>
      <c r="Q692" s="223">
        <v>700</v>
      </c>
      <c r="R692" s="3">
        <v>11375.98</v>
      </c>
      <c r="S692" s="3">
        <v>7963184</v>
      </c>
      <c r="T692" s="3">
        <v>7963184</v>
      </c>
      <c r="U692" s="2">
        <v>44152</v>
      </c>
      <c r="V692" s="1" t="s">
        <v>2500</v>
      </c>
      <c r="W692" s="2">
        <v>44926</v>
      </c>
      <c r="X692" s="1" t="s">
        <v>2478</v>
      </c>
      <c r="Y692" s="1" t="s">
        <v>2407</v>
      </c>
      <c r="Z692" s="1" t="s">
        <v>2480</v>
      </c>
      <c r="AA692" s="1" t="s">
        <v>2489</v>
      </c>
      <c r="AB692" s="1" t="s">
        <v>2490</v>
      </c>
      <c r="AC692" s="1" t="s">
        <v>2567</v>
      </c>
      <c r="AD692" s="1" t="s">
        <v>2510</v>
      </c>
      <c r="AE692" s="2">
        <v>44155</v>
      </c>
      <c r="AF692" s="1" t="s">
        <v>2504</v>
      </c>
    </row>
    <row r="693" spans="1:32" x14ac:dyDescent="0.35">
      <c r="A693" t="str">
        <f>Tableau13[[#This Row],[Document d''achat]]&amp;Tableau13[[#This Row],[Poste]]</f>
        <v>450070167710</v>
      </c>
      <c r="B693" s="1" t="s">
        <v>2522</v>
      </c>
      <c r="C693" s="1" t="s">
        <v>97</v>
      </c>
      <c r="D693" s="1" t="s">
        <v>2126</v>
      </c>
      <c r="E693" s="1" t="s">
        <v>2476</v>
      </c>
      <c r="F693" s="1" t="s">
        <v>2470</v>
      </c>
      <c r="G693" s="1" t="s">
        <v>3368</v>
      </c>
      <c r="H693" s="1" t="s">
        <v>3369</v>
      </c>
      <c r="I693" s="1" t="s">
        <v>3370</v>
      </c>
      <c r="J693" s="1" t="s">
        <v>2590</v>
      </c>
      <c r="K693" s="1" t="s">
        <v>2474</v>
      </c>
      <c r="L693" s="1" t="s">
        <v>103</v>
      </c>
      <c r="M693" s="1" t="s">
        <v>2127</v>
      </c>
      <c r="N693" s="1" t="s">
        <v>88</v>
      </c>
      <c r="O693" s="1" t="s">
        <v>2407</v>
      </c>
      <c r="P693" s="1" t="s">
        <v>2407</v>
      </c>
      <c r="Q693" s="223">
        <v>100000</v>
      </c>
      <c r="R693" s="3">
        <v>6.05</v>
      </c>
      <c r="S693" s="3">
        <v>605000</v>
      </c>
      <c r="T693" s="3">
        <v>605000</v>
      </c>
      <c r="U693" s="2">
        <v>44152</v>
      </c>
      <c r="V693" s="1" t="s">
        <v>2500</v>
      </c>
      <c r="W693" s="2">
        <v>44926</v>
      </c>
      <c r="X693" s="1" t="s">
        <v>2478</v>
      </c>
      <c r="Y693" s="1" t="s">
        <v>2407</v>
      </c>
      <c r="Z693" s="1" t="s">
        <v>2480</v>
      </c>
      <c r="AA693" s="1" t="s">
        <v>2489</v>
      </c>
      <c r="AB693" s="1" t="s">
        <v>2490</v>
      </c>
      <c r="AC693" s="1" t="s">
        <v>2567</v>
      </c>
      <c r="AD693" s="1" t="s">
        <v>2510</v>
      </c>
      <c r="AE693" s="2">
        <v>44160</v>
      </c>
      <c r="AF693" s="1" t="s">
        <v>2504</v>
      </c>
    </row>
    <row r="694" spans="1:32" x14ac:dyDescent="0.35">
      <c r="A694" t="str">
        <f>Tableau13[[#This Row],[Document d''achat]]&amp;Tableau13[[#This Row],[Poste]]</f>
        <v>450070209710</v>
      </c>
      <c r="B694" s="1" t="s">
        <v>2468</v>
      </c>
      <c r="C694" s="1" t="s">
        <v>2809</v>
      </c>
      <c r="D694" s="1" t="s">
        <v>2405</v>
      </c>
      <c r="E694" s="1" t="s">
        <v>2488</v>
      </c>
      <c r="F694" s="1" t="s">
        <v>2470</v>
      </c>
      <c r="G694" s="1" t="s">
        <v>371</v>
      </c>
      <c r="H694" s="1" t="s">
        <v>2643</v>
      </c>
      <c r="I694" s="1" t="s">
        <v>2810</v>
      </c>
      <c r="J694" s="1" t="s">
        <v>2473</v>
      </c>
      <c r="K694" s="1" t="s">
        <v>2474</v>
      </c>
      <c r="L694" s="1" t="s">
        <v>51</v>
      </c>
      <c r="M694" s="1" t="s">
        <v>2406</v>
      </c>
      <c r="N694" s="1" t="s">
        <v>88</v>
      </c>
      <c r="O694" s="1" t="s">
        <v>2407</v>
      </c>
      <c r="P694" s="1" t="s">
        <v>2407</v>
      </c>
      <c r="Q694" s="223">
        <v>1</v>
      </c>
      <c r="R694" s="3">
        <v>124.36</v>
      </c>
      <c r="S694" s="3">
        <v>124.36</v>
      </c>
      <c r="T694" s="3">
        <v>124.36</v>
      </c>
      <c r="U694" s="2">
        <v>44153</v>
      </c>
      <c r="V694" s="1" t="s">
        <v>2477</v>
      </c>
      <c r="W694" s="2">
        <v>44196</v>
      </c>
      <c r="X694" s="1" t="s">
        <v>2407</v>
      </c>
      <c r="Y694" s="1" t="s">
        <v>2407</v>
      </c>
      <c r="Z694" s="1" t="s">
        <v>2493</v>
      </c>
      <c r="AA694" s="1" t="s">
        <v>2811</v>
      </c>
      <c r="AB694" s="1" t="s">
        <v>2490</v>
      </c>
      <c r="AC694" s="1" t="s">
        <v>2647</v>
      </c>
      <c r="AD694" s="1" t="s">
        <v>2492</v>
      </c>
      <c r="AE694" s="2">
        <v>44155</v>
      </c>
      <c r="AF694" s="1" t="s">
        <v>2500</v>
      </c>
    </row>
    <row r="695" spans="1:32" x14ac:dyDescent="0.35">
      <c r="A695" t="str">
        <f>Tableau13[[#This Row],[Document d''achat]]&amp;Tableau13[[#This Row],[Poste]]</f>
        <v>450070267210</v>
      </c>
      <c r="B695" s="1" t="s">
        <v>2468</v>
      </c>
      <c r="C695" s="1" t="s">
        <v>97</v>
      </c>
      <c r="D695" s="1" t="s">
        <v>1844</v>
      </c>
      <c r="E695" s="1" t="s">
        <v>2476</v>
      </c>
      <c r="F695" s="1" t="s">
        <v>2470</v>
      </c>
      <c r="G695" s="1" t="s">
        <v>352</v>
      </c>
      <c r="H695" s="1" t="s">
        <v>3130</v>
      </c>
      <c r="I695" s="1" t="s">
        <v>3371</v>
      </c>
      <c r="J695" s="1" t="s">
        <v>2590</v>
      </c>
      <c r="K695" s="1" t="s">
        <v>2474</v>
      </c>
      <c r="L695" s="1" t="s">
        <v>103</v>
      </c>
      <c r="M695" s="1" t="s">
        <v>3372</v>
      </c>
      <c r="N695" s="1" t="s">
        <v>88</v>
      </c>
      <c r="O695" s="1" t="s">
        <v>2407</v>
      </c>
      <c r="P695" s="1" t="s">
        <v>2407</v>
      </c>
      <c r="Q695" s="223">
        <v>530000</v>
      </c>
      <c r="R695" s="3">
        <v>191.89</v>
      </c>
      <c r="S695" s="3">
        <v>1017037.67</v>
      </c>
      <c r="T695" s="3">
        <v>1017037.67</v>
      </c>
      <c r="U695" s="2">
        <v>44154</v>
      </c>
      <c r="V695" s="1" t="s">
        <v>2500</v>
      </c>
      <c r="W695" s="2">
        <v>44926</v>
      </c>
      <c r="X695" s="1" t="s">
        <v>2478</v>
      </c>
      <c r="Y695" s="1" t="s">
        <v>2407</v>
      </c>
      <c r="Z695" s="1" t="s">
        <v>2480</v>
      </c>
      <c r="AA695" s="1" t="s">
        <v>2489</v>
      </c>
      <c r="AB695" s="1" t="s">
        <v>2490</v>
      </c>
      <c r="AC695" s="1" t="s">
        <v>2567</v>
      </c>
      <c r="AD695" s="1" t="s">
        <v>2510</v>
      </c>
      <c r="AE695" s="2">
        <v>44159</v>
      </c>
      <c r="AF695" s="1" t="s">
        <v>2504</v>
      </c>
    </row>
    <row r="696" spans="1:32" x14ac:dyDescent="0.35">
      <c r="A696" t="str">
        <f>Tableau13[[#This Row],[Document d''achat]]&amp;Tableau13[[#This Row],[Poste]]</f>
        <v>450070284710</v>
      </c>
      <c r="B696" s="1" t="s">
        <v>2468</v>
      </c>
      <c r="C696" s="1" t="s">
        <v>97</v>
      </c>
      <c r="D696" s="1" t="s">
        <v>2408</v>
      </c>
      <c r="E696" s="1" t="s">
        <v>2488</v>
      </c>
      <c r="F696" s="1" t="s">
        <v>2470</v>
      </c>
      <c r="G696" s="1" t="s">
        <v>2065</v>
      </c>
      <c r="H696" s="1" t="s">
        <v>3224</v>
      </c>
      <c r="I696" s="1" t="s">
        <v>2994</v>
      </c>
      <c r="J696" s="1" t="s">
        <v>2580</v>
      </c>
      <c r="K696" s="1" t="s">
        <v>2474</v>
      </c>
      <c r="L696" s="1" t="s">
        <v>51</v>
      </c>
      <c r="M696" s="1" t="s">
        <v>2409</v>
      </c>
      <c r="N696" s="1" t="s">
        <v>88</v>
      </c>
      <c r="O696" s="1" t="s">
        <v>2407</v>
      </c>
      <c r="P696" s="1" t="s">
        <v>2407</v>
      </c>
      <c r="Q696" s="223">
        <v>1</v>
      </c>
      <c r="R696" s="3">
        <v>25</v>
      </c>
      <c r="S696" s="3">
        <v>25</v>
      </c>
      <c r="T696" s="3">
        <v>30.25</v>
      </c>
      <c r="U696" s="2">
        <v>44155</v>
      </c>
      <c r="V696" s="1" t="s">
        <v>2500</v>
      </c>
      <c r="W696" s="2">
        <v>44196</v>
      </c>
      <c r="X696" s="1" t="s">
        <v>2407</v>
      </c>
      <c r="Y696" s="1" t="s">
        <v>2407</v>
      </c>
      <c r="Z696" s="1" t="s">
        <v>2480</v>
      </c>
      <c r="AA696" s="1" t="s">
        <v>2489</v>
      </c>
      <c r="AB696" s="1" t="s">
        <v>2490</v>
      </c>
      <c r="AC696" s="1" t="s">
        <v>2567</v>
      </c>
      <c r="AD696" s="1" t="s">
        <v>2510</v>
      </c>
      <c r="AE696" s="2">
        <v>44155</v>
      </c>
      <c r="AF696" s="1" t="s">
        <v>2500</v>
      </c>
    </row>
    <row r="697" spans="1:32" x14ac:dyDescent="0.35">
      <c r="A697" t="str">
        <f>Tableau13[[#This Row],[Document d''achat]]&amp;Tableau13[[#This Row],[Poste]]</f>
        <v>450070330910</v>
      </c>
      <c r="B697" s="1" t="s">
        <v>2468</v>
      </c>
      <c r="C697" s="1" t="s">
        <v>132</v>
      </c>
      <c r="D697" s="1" t="s">
        <v>2422</v>
      </c>
      <c r="E697" s="1" t="s">
        <v>2476</v>
      </c>
      <c r="F697" s="1" t="s">
        <v>2470</v>
      </c>
      <c r="G697" s="1" t="s">
        <v>2421</v>
      </c>
      <c r="H697" s="1" t="s">
        <v>3373</v>
      </c>
      <c r="I697" s="1" t="s">
        <v>3374</v>
      </c>
      <c r="J697" s="1" t="s">
        <v>2548</v>
      </c>
      <c r="K697" s="1" t="s">
        <v>2474</v>
      </c>
      <c r="L697" s="1" t="s">
        <v>103</v>
      </c>
      <c r="M697" s="1" t="s">
        <v>2423</v>
      </c>
      <c r="N697" s="1" t="s">
        <v>88</v>
      </c>
      <c r="O697" s="1" t="s">
        <v>2407</v>
      </c>
      <c r="P697" s="1" t="s">
        <v>2407</v>
      </c>
      <c r="Q697" s="223">
        <v>4</v>
      </c>
      <c r="R697" s="3">
        <v>993.16</v>
      </c>
      <c r="S697" s="3">
        <v>3972.62</v>
      </c>
      <c r="T697" s="3">
        <v>3972.62</v>
      </c>
      <c r="U697" s="2">
        <v>44158</v>
      </c>
      <c r="V697" s="1" t="s">
        <v>2477</v>
      </c>
      <c r="W697" s="2">
        <v>44926</v>
      </c>
      <c r="X697" s="1" t="s">
        <v>2478</v>
      </c>
      <c r="Y697" s="1" t="s">
        <v>2407</v>
      </c>
      <c r="Z697" s="1" t="s">
        <v>2493</v>
      </c>
      <c r="AA697" s="1" t="s">
        <v>2489</v>
      </c>
      <c r="AB697" s="1" t="s">
        <v>2490</v>
      </c>
      <c r="AC697" s="1" t="s">
        <v>2635</v>
      </c>
      <c r="AD697" s="1" t="s">
        <v>2503</v>
      </c>
      <c r="AE697" s="2">
        <v>44160</v>
      </c>
      <c r="AF697" s="1" t="s">
        <v>2504</v>
      </c>
    </row>
    <row r="698" spans="1:32" x14ac:dyDescent="0.35">
      <c r="A698" t="str">
        <f>Tableau13[[#This Row],[Document d''achat]]&amp;Tableau13[[#This Row],[Poste]]</f>
        <v>450070330920</v>
      </c>
      <c r="B698" s="1" t="s">
        <v>2468</v>
      </c>
      <c r="C698" s="1" t="s">
        <v>132</v>
      </c>
      <c r="D698" s="1" t="s">
        <v>2422</v>
      </c>
      <c r="E698" s="1" t="s">
        <v>2476</v>
      </c>
      <c r="F698" s="1" t="s">
        <v>2470</v>
      </c>
      <c r="G698" s="1" t="s">
        <v>2421</v>
      </c>
      <c r="H698" s="1" t="s">
        <v>3373</v>
      </c>
      <c r="I698" s="1" t="s">
        <v>3374</v>
      </c>
      <c r="J698" s="1" t="s">
        <v>2548</v>
      </c>
      <c r="K698" s="1" t="s">
        <v>2474</v>
      </c>
      <c r="L698" s="1" t="s">
        <v>103</v>
      </c>
      <c r="M698" s="1" t="s">
        <v>3375</v>
      </c>
      <c r="N698" s="1" t="s">
        <v>217</v>
      </c>
      <c r="O698" s="1" t="s">
        <v>2407</v>
      </c>
      <c r="P698" s="1" t="s">
        <v>2407</v>
      </c>
      <c r="Q698" s="223">
        <v>7.5</v>
      </c>
      <c r="R698" s="3">
        <v>850.39</v>
      </c>
      <c r="S698" s="3">
        <v>6377.91</v>
      </c>
      <c r="T698" s="3">
        <v>6377.91</v>
      </c>
      <c r="U698" s="2">
        <v>44158</v>
      </c>
      <c r="V698" s="1" t="s">
        <v>2477</v>
      </c>
      <c r="W698" s="2">
        <v>44926</v>
      </c>
      <c r="X698" s="1" t="s">
        <v>2478</v>
      </c>
      <c r="Y698" s="1" t="s">
        <v>2407</v>
      </c>
      <c r="Z698" s="1" t="s">
        <v>2493</v>
      </c>
      <c r="AA698" s="1" t="s">
        <v>2489</v>
      </c>
      <c r="AB698" s="1" t="s">
        <v>2490</v>
      </c>
      <c r="AC698" s="1" t="s">
        <v>2635</v>
      </c>
      <c r="AD698" s="1" t="s">
        <v>2503</v>
      </c>
      <c r="AE698" s="2">
        <v>44160</v>
      </c>
      <c r="AF698" s="1" t="s">
        <v>2504</v>
      </c>
    </row>
    <row r="699" spans="1:32" x14ac:dyDescent="0.35">
      <c r="A699" t="str">
        <f>Tableau13[[#This Row],[Document d''achat]]&amp;Tableau13[[#This Row],[Poste]]</f>
        <v>450070330930</v>
      </c>
      <c r="B699" s="1" t="s">
        <v>2468</v>
      </c>
      <c r="C699" s="1" t="s">
        <v>132</v>
      </c>
      <c r="D699" s="1" t="s">
        <v>2422</v>
      </c>
      <c r="E699" s="1" t="s">
        <v>2476</v>
      </c>
      <c r="F699" s="1" t="s">
        <v>2470</v>
      </c>
      <c r="G699" s="1" t="s">
        <v>2421</v>
      </c>
      <c r="H699" s="1" t="s">
        <v>3373</v>
      </c>
      <c r="I699" s="1" t="s">
        <v>3374</v>
      </c>
      <c r="J699" s="1" t="s">
        <v>2548</v>
      </c>
      <c r="K699" s="1" t="s">
        <v>2474</v>
      </c>
      <c r="L699" s="1" t="s">
        <v>103</v>
      </c>
      <c r="M699" s="1" t="s">
        <v>3376</v>
      </c>
      <c r="N699" s="1" t="s">
        <v>222</v>
      </c>
      <c r="O699" s="1" t="s">
        <v>2407</v>
      </c>
      <c r="P699" s="1" t="s">
        <v>2407</v>
      </c>
      <c r="Q699" s="223">
        <v>17</v>
      </c>
      <c r="R699" s="3">
        <v>806.94</v>
      </c>
      <c r="S699" s="3">
        <v>13717.93</v>
      </c>
      <c r="T699" s="3">
        <v>13717.93</v>
      </c>
      <c r="U699" s="2">
        <v>44158</v>
      </c>
      <c r="V699" s="1" t="s">
        <v>2477</v>
      </c>
      <c r="W699" s="2">
        <v>44926</v>
      </c>
      <c r="X699" s="1" t="s">
        <v>2478</v>
      </c>
      <c r="Y699" s="1" t="s">
        <v>2407</v>
      </c>
      <c r="Z699" s="1" t="s">
        <v>2493</v>
      </c>
      <c r="AA699" s="1" t="s">
        <v>2489</v>
      </c>
      <c r="AB699" s="1" t="s">
        <v>2490</v>
      </c>
      <c r="AC699" s="1" t="s">
        <v>2635</v>
      </c>
      <c r="AD699" s="1" t="s">
        <v>2503</v>
      </c>
      <c r="AE699" s="2">
        <v>44160</v>
      </c>
      <c r="AF699" s="1" t="s">
        <v>2504</v>
      </c>
    </row>
    <row r="700" spans="1:32" x14ac:dyDescent="0.35">
      <c r="A700" t="str">
        <f>Tableau13[[#This Row],[Document d''achat]]&amp;Tableau13[[#This Row],[Poste]]</f>
        <v>450070330940</v>
      </c>
      <c r="B700" s="1" t="s">
        <v>2468</v>
      </c>
      <c r="C700" s="1" t="s">
        <v>132</v>
      </c>
      <c r="D700" s="1" t="s">
        <v>2422</v>
      </c>
      <c r="E700" s="1" t="s">
        <v>2476</v>
      </c>
      <c r="F700" s="1" t="s">
        <v>2470</v>
      </c>
      <c r="G700" s="1" t="s">
        <v>2421</v>
      </c>
      <c r="H700" s="1" t="s">
        <v>3373</v>
      </c>
      <c r="I700" s="1" t="s">
        <v>3374</v>
      </c>
      <c r="J700" s="1" t="s">
        <v>2548</v>
      </c>
      <c r="K700" s="1" t="s">
        <v>2474</v>
      </c>
      <c r="L700" s="1" t="s">
        <v>103</v>
      </c>
      <c r="M700" s="1" t="s">
        <v>3377</v>
      </c>
      <c r="N700" s="1" t="s">
        <v>421</v>
      </c>
      <c r="O700" s="1" t="s">
        <v>2407</v>
      </c>
      <c r="P700" s="1" t="s">
        <v>2407</v>
      </c>
      <c r="Q700" s="223">
        <v>11</v>
      </c>
      <c r="R700" s="3">
        <v>682.79</v>
      </c>
      <c r="S700" s="3">
        <v>7510.7</v>
      </c>
      <c r="T700" s="3">
        <v>7510.7</v>
      </c>
      <c r="U700" s="2">
        <v>44158</v>
      </c>
      <c r="V700" s="1" t="s">
        <v>2477</v>
      </c>
      <c r="W700" s="2">
        <v>44926</v>
      </c>
      <c r="X700" s="1" t="s">
        <v>2478</v>
      </c>
      <c r="Y700" s="1" t="s">
        <v>2407</v>
      </c>
      <c r="Z700" s="1" t="s">
        <v>2493</v>
      </c>
      <c r="AA700" s="1" t="s">
        <v>2489</v>
      </c>
      <c r="AB700" s="1" t="s">
        <v>2490</v>
      </c>
      <c r="AC700" s="1" t="s">
        <v>2635</v>
      </c>
      <c r="AD700" s="1" t="s">
        <v>2503</v>
      </c>
      <c r="AE700" s="2">
        <v>44160</v>
      </c>
      <c r="AF700" s="1" t="s">
        <v>2504</v>
      </c>
    </row>
    <row r="701" spans="1:32" x14ac:dyDescent="0.35">
      <c r="A701" t="str">
        <f>Tableau13[[#This Row],[Document d''achat]]&amp;Tableau13[[#This Row],[Poste]]</f>
        <v>450070360510</v>
      </c>
      <c r="B701" s="1" t="s">
        <v>2496</v>
      </c>
      <c r="C701" s="1" t="s">
        <v>2539</v>
      </c>
      <c r="D701" s="1" t="s">
        <v>2411</v>
      </c>
      <c r="E701" s="1" t="s">
        <v>2476</v>
      </c>
      <c r="F701" s="1" t="s">
        <v>2470</v>
      </c>
      <c r="G701" s="1" t="s">
        <v>2410</v>
      </c>
      <c r="H701" s="1" t="s">
        <v>3378</v>
      </c>
      <c r="I701" s="1" t="s">
        <v>3379</v>
      </c>
      <c r="J701" s="1" t="s">
        <v>2473</v>
      </c>
      <c r="K701" s="1" t="s">
        <v>2474</v>
      </c>
      <c r="L701" s="1" t="s">
        <v>51</v>
      </c>
      <c r="M701" s="1" t="s">
        <v>2412</v>
      </c>
      <c r="N701" s="1" t="s">
        <v>88</v>
      </c>
      <c r="O701" s="1" t="s">
        <v>2407</v>
      </c>
      <c r="P701" s="1" t="s">
        <v>2407</v>
      </c>
      <c r="Q701" s="223">
        <v>4000</v>
      </c>
      <c r="R701" s="3">
        <v>1.05</v>
      </c>
      <c r="S701" s="3">
        <v>4197.6000000000004</v>
      </c>
      <c r="T701" s="3">
        <v>4197.6000000000004</v>
      </c>
      <c r="U701" s="2">
        <v>44159</v>
      </c>
      <c r="V701" s="1" t="s">
        <v>3351</v>
      </c>
      <c r="W701" s="2">
        <v>44926</v>
      </c>
      <c r="X701" s="1" t="s">
        <v>2478</v>
      </c>
      <c r="Y701" s="1" t="s">
        <v>2407</v>
      </c>
      <c r="Z701" s="1" t="s">
        <v>2480</v>
      </c>
      <c r="AA701" s="1" t="s">
        <v>2543</v>
      </c>
      <c r="AB701" s="1" t="s">
        <v>2490</v>
      </c>
      <c r="AC701" s="1" t="s">
        <v>2491</v>
      </c>
      <c r="AD701" s="1" t="s">
        <v>2492</v>
      </c>
      <c r="AE701" s="2">
        <v>44159</v>
      </c>
      <c r="AF701" s="1" t="s">
        <v>2500</v>
      </c>
    </row>
    <row r="702" spans="1:32" x14ac:dyDescent="0.35">
      <c r="A702" t="str">
        <f>Tableau13[[#This Row],[Document d''achat]]&amp;Tableau13[[#This Row],[Poste]]</f>
        <v>450070388210</v>
      </c>
      <c r="B702" s="1" t="s">
        <v>2468</v>
      </c>
      <c r="C702" s="1" t="s">
        <v>97</v>
      </c>
      <c r="D702" s="1" t="s">
        <v>1860</v>
      </c>
      <c r="E702" s="1" t="s">
        <v>2476</v>
      </c>
      <c r="F702" s="1" t="s">
        <v>2470</v>
      </c>
      <c r="G702" s="1" t="s">
        <v>1369</v>
      </c>
      <c r="H702" s="1" t="s">
        <v>2986</v>
      </c>
      <c r="I702" s="1" t="s">
        <v>3380</v>
      </c>
      <c r="J702" s="1" t="s">
        <v>2590</v>
      </c>
      <c r="K702" s="1" t="s">
        <v>2407</v>
      </c>
      <c r="L702" s="1" t="s">
        <v>103</v>
      </c>
      <c r="M702" s="1" t="s">
        <v>3381</v>
      </c>
      <c r="N702" s="1" t="s">
        <v>88</v>
      </c>
      <c r="O702" s="1" t="s">
        <v>2407</v>
      </c>
      <c r="P702" s="1" t="s">
        <v>2407</v>
      </c>
      <c r="Q702" s="223">
        <v>2000000</v>
      </c>
      <c r="R702" s="3">
        <v>0.05</v>
      </c>
      <c r="S702" s="3">
        <v>96800</v>
      </c>
      <c r="T702" s="3">
        <v>96800</v>
      </c>
      <c r="U702" s="2">
        <v>44159</v>
      </c>
      <c r="V702" s="1" t="s">
        <v>2500</v>
      </c>
      <c r="W702" s="2">
        <v>44926</v>
      </c>
      <c r="X702" s="1" t="s">
        <v>2478</v>
      </c>
      <c r="Y702" s="1" t="s">
        <v>2407</v>
      </c>
      <c r="Z702" s="1" t="s">
        <v>2480</v>
      </c>
      <c r="AA702" s="1" t="s">
        <v>2489</v>
      </c>
      <c r="AB702" s="1" t="s">
        <v>2490</v>
      </c>
      <c r="AC702" s="1" t="s">
        <v>2567</v>
      </c>
      <c r="AD702" s="1" t="s">
        <v>2510</v>
      </c>
      <c r="AE702" s="2"/>
      <c r="AF702" s="1" t="s">
        <v>2407</v>
      </c>
    </row>
    <row r="703" spans="1:32" x14ac:dyDescent="0.35">
      <c r="A703" t="str">
        <f>Tableau13[[#This Row],[Document d''achat]]&amp;Tableau13[[#This Row],[Poste]]</f>
        <v>450070388220</v>
      </c>
      <c r="B703" s="1" t="s">
        <v>2468</v>
      </c>
      <c r="C703" s="1" t="s">
        <v>97</v>
      </c>
      <c r="D703" s="1" t="s">
        <v>1860</v>
      </c>
      <c r="E703" s="1" t="s">
        <v>2476</v>
      </c>
      <c r="F703" s="1" t="s">
        <v>2470</v>
      </c>
      <c r="G703" s="1" t="s">
        <v>1369</v>
      </c>
      <c r="H703" s="1" t="s">
        <v>2986</v>
      </c>
      <c r="I703" s="1" t="s">
        <v>3380</v>
      </c>
      <c r="J703" s="1" t="s">
        <v>2590</v>
      </c>
      <c r="K703" s="1" t="s">
        <v>2407</v>
      </c>
      <c r="L703" s="1" t="s">
        <v>103</v>
      </c>
      <c r="M703" s="1" t="s">
        <v>3382</v>
      </c>
      <c r="N703" s="1" t="s">
        <v>217</v>
      </c>
      <c r="O703" s="1" t="s">
        <v>2407</v>
      </c>
      <c r="P703" s="1" t="s">
        <v>2407</v>
      </c>
      <c r="Q703" s="223">
        <v>2000000</v>
      </c>
      <c r="R703" s="3">
        <v>2.9</v>
      </c>
      <c r="S703" s="3">
        <v>58080</v>
      </c>
      <c r="T703" s="3">
        <v>58080</v>
      </c>
      <c r="U703" s="2">
        <v>44159</v>
      </c>
      <c r="V703" s="1" t="s">
        <v>2500</v>
      </c>
      <c r="W703" s="2">
        <v>44926</v>
      </c>
      <c r="X703" s="1" t="s">
        <v>2478</v>
      </c>
      <c r="Y703" s="1" t="s">
        <v>2407</v>
      </c>
      <c r="Z703" s="1" t="s">
        <v>2480</v>
      </c>
      <c r="AA703" s="1" t="s">
        <v>2489</v>
      </c>
      <c r="AB703" s="1" t="s">
        <v>2490</v>
      </c>
      <c r="AC703" s="1" t="s">
        <v>2567</v>
      </c>
      <c r="AD703" s="1" t="s">
        <v>2510</v>
      </c>
      <c r="AE703" s="2"/>
      <c r="AF703" s="1" t="s">
        <v>2407</v>
      </c>
    </row>
    <row r="704" spans="1:32" x14ac:dyDescent="0.35">
      <c r="A704" t="str">
        <f>Tableau13[[#This Row],[Document d''achat]]&amp;Tableau13[[#This Row],[Poste]]</f>
        <v>450070388230</v>
      </c>
      <c r="B704" s="1" t="s">
        <v>2468</v>
      </c>
      <c r="C704" s="1" t="s">
        <v>97</v>
      </c>
      <c r="D704" s="1" t="s">
        <v>1860</v>
      </c>
      <c r="E704" s="1" t="s">
        <v>2476</v>
      </c>
      <c r="F704" s="1" t="s">
        <v>2470</v>
      </c>
      <c r="G704" s="1" t="s">
        <v>1369</v>
      </c>
      <c r="H704" s="1" t="s">
        <v>2986</v>
      </c>
      <c r="I704" s="1" t="s">
        <v>3380</v>
      </c>
      <c r="J704" s="1" t="s">
        <v>2590</v>
      </c>
      <c r="K704" s="1" t="s">
        <v>2407</v>
      </c>
      <c r="L704" s="1" t="s">
        <v>103</v>
      </c>
      <c r="M704" s="1" t="s">
        <v>3383</v>
      </c>
      <c r="N704" s="1" t="s">
        <v>222</v>
      </c>
      <c r="O704" s="1" t="s">
        <v>2407</v>
      </c>
      <c r="P704" s="1" t="s">
        <v>2407</v>
      </c>
      <c r="Q704" s="223">
        <v>4000000</v>
      </c>
      <c r="R704" s="3">
        <v>3.51</v>
      </c>
      <c r="S704" s="3">
        <v>140360</v>
      </c>
      <c r="T704" s="3">
        <v>140360</v>
      </c>
      <c r="U704" s="2">
        <v>44159</v>
      </c>
      <c r="V704" s="1" t="s">
        <v>2500</v>
      </c>
      <c r="W704" s="2">
        <v>44926</v>
      </c>
      <c r="X704" s="1" t="s">
        <v>2478</v>
      </c>
      <c r="Y704" s="1" t="s">
        <v>2407</v>
      </c>
      <c r="Z704" s="1" t="s">
        <v>2480</v>
      </c>
      <c r="AA704" s="1" t="s">
        <v>2489</v>
      </c>
      <c r="AB704" s="1" t="s">
        <v>2490</v>
      </c>
      <c r="AC704" s="1" t="s">
        <v>2567</v>
      </c>
      <c r="AD704" s="1" t="s">
        <v>2510</v>
      </c>
      <c r="AE704" s="2"/>
      <c r="AF704" s="1" t="s">
        <v>2407</v>
      </c>
    </row>
    <row r="705" spans="1:32" x14ac:dyDescent="0.35">
      <c r="A705" t="str">
        <f>Tableau13[[#This Row],[Document d''achat]]&amp;Tableau13[[#This Row],[Poste]]</f>
        <v>450070388240</v>
      </c>
      <c r="B705" s="1" t="s">
        <v>2468</v>
      </c>
      <c r="C705" s="1" t="s">
        <v>97</v>
      </c>
      <c r="D705" s="1" t="s">
        <v>1860</v>
      </c>
      <c r="E705" s="1" t="s">
        <v>2476</v>
      </c>
      <c r="F705" s="1" t="s">
        <v>2470</v>
      </c>
      <c r="G705" s="1" t="s">
        <v>1369</v>
      </c>
      <c r="H705" s="1" t="s">
        <v>2986</v>
      </c>
      <c r="I705" s="1" t="s">
        <v>3380</v>
      </c>
      <c r="J705" s="1" t="s">
        <v>2590</v>
      </c>
      <c r="K705" s="1" t="s">
        <v>2407</v>
      </c>
      <c r="L705" s="1" t="s">
        <v>103</v>
      </c>
      <c r="M705" s="1" t="s">
        <v>3384</v>
      </c>
      <c r="N705" s="1" t="s">
        <v>421</v>
      </c>
      <c r="O705" s="1" t="s">
        <v>2407</v>
      </c>
      <c r="P705" s="1" t="s">
        <v>2407</v>
      </c>
      <c r="Q705" s="223">
        <v>600000</v>
      </c>
      <c r="R705" s="3">
        <v>2.9</v>
      </c>
      <c r="S705" s="3">
        <v>17424</v>
      </c>
      <c r="T705" s="3">
        <v>17424</v>
      </c>
      <c r="U705" s="2">
        <v>44159</v>
      </c>
      <c r="V705" s="1" t="s">
        <v>2500</v>
      </c>
      <c r="W705" s="2">
        <v>44926</v>
      </c>
      <c r="X705" s="1" t="s">
        <v>2478</v>
      </c>
      <c r="Y705" s="1" t="s">
        <v>2407</v>
      </c>
      <c r="Z705" s="1" t="s">
        <v>2480</v>
      </c>
      <c r="AA705" s="1" t="s">
        <v>2489</v>
      </c>
      <c r="AB705" s="1" t="s">
        <v>2490</v>
      </c>
      <c r="AC705" s="1" t="s">
        <v>2567</v>
      </c>
      <c r="AD705" s="1" t="s">
        <v>2510</v>
      </c>
      <c r="AE705" s="2"/>
      <c r="AF705" s="1" t="s">
        <v>2407</v>
      </c>
    </row>
    <row r="706" spans="1:32" x14ac:dyDescent="0.35">
      <c r="A706" t="str">
        <f>Tableau13[[#This Row],[Document d''achat]]&amp;Tableau13[[#This Row],[Poste]]</f>
        <v>450070388250</v>
      </c>
      <c r="B706" s="1" t="s">
        <v>2468</v>
      </c>
      <c r="C706" s="1" t="s">
        <v>97</v>
      </c>
      <c r="D706" s="1" t="s">
        <v>1860</v>
      </c>
      <c r="E706" s="1" t="s">
        <v>2476</v>
      </c>
      <c r="F706" s="1" t="s">
        <v>2470</v>
      </c>
      <c r="G706" s="1" t="s">
        <v>1369</v>
      </c>
      <c r="H706" s="1" t="s">
        <v>2986</v>
      </c>
      <c r="I706" s="1" t="s">
        <v>3380</v>
      </c>
      <c r="J706" s="1" t="s">
        <v>2590</v>
      </c>
      <c r="K706" s="1" t="s">
        <v>2407</v>
      </c>
      <c r="L706" s="1" t="s">
        <v>103</v>
      </c>
      <c r="M706" s="1" t="s">
        <v>3385</v>
      </c>
      <c r="N706" s="1" t="s">
        <v>423</v>
      </c>
      <c r="O706" s="1" t="s">
        <v>2407</v>
      </c>
      <c r="P706" s="1" t="s">
        <v>2407</v>
      </c>
      <c r="Q706" s="223">
        <v>4000000</v>
      </c>
      <c r="R706" s="3">
        <v>1.51</v>
      </c>
      <c r="S706" s="3">
        <v>60500</v>
      </c>
      <c r="T706" s="3">
        <v>60500</v>
      </c>
      <c r="U706" s="2">
        <v>44159</v>
      </c>
      <c r="V706" s="1" t="s">
        <v>2500</v>
      </c>
      <c r="W706" s="2">
        <v>44926</v>
      </c>
      <c r="X706" s="1" t="s">
        <v>2478</v>
      </c>
      <c r="Y706" s="1" t="s">
        <v>2407</v>
      </c>
      <c r="Z706" s="1" t="s">
        <v>2480</v>
      </c>
      <c r="AA706" s="1" t="s">
        <v>2489</v>
      </c>
      <c r="AB706" s="1" t="s">
        <v>2490</v>
      </c>
      <c r="AC706" s="1" t="s">
        <v>2567</v>
      </c>
      <c r="AD706" s="1" t="s">
        <v>2510</v>
      </c>
      <c r="AE706" s="2"/>
      <c r="AF706" s="1" t="s">
        <v>2407</v>
      </c>
    </row>
    <row r="707" spans="1:32" x14ac:dyDescent="0.35">
      <c r="A707" t="str">
        <f>Tableau13[[#This Row],[Document d''achat]]&amp;Tableau13[[#This Row],[Poste]]</f>
        <v>450070388260</v>
      </c>
      <c r="B707" s="1" t="s">
        <v>2468</v>
      </c>
      <c r="C707" s="1" t="s">
        <v>97</v>
      </c>
      <c r="D707" s="1" t="s">
        <v>1860</v>
      </c>
      <c r="E707" s="1" t="s">
        <v>2476</v>
      </c>
      <c r="F707" s="1" t="s">
        <v>2470</v>
      </c>
      <c r="G707" s="1" t="s">
        <v>1369</v>
      </c>
      <c r="H707" s="1" t="s">
        <v>2986</v>
      </c>
      <c r="I707" s="1" t="s">
        <v>3380</v>
      </c>
      <c r="J707" s="1" t="s">
        <v>2590</v>
      </c>
      <c r="K707" s="1" t="s">
        <v>2407</v>
      </c>
      <c r="L707" s="1" t="s">
        <v>103</v>
      </c>
      <c r="M707" s="1" t="s">
        <v>3386</v>
      </c>
      <c r="N707" s="1" t="s">
        <v>511</v>
      </c>
      <c r="O707" s="1" t="s">
        <v>2407</v>
      </c>
      <c r="P707" s="1" t="s">
        <v>2407</v>
      </c>
      <c r="Q707" s="223">
        <v>4000000</v>
      </c>
      <c r="R707" s="3">
        <v>3.51</v>
      </c>
      <c r="S707" s="3">
        <v>140360</v>
      </c>
      <c r="T707" s="3">
        <v>140360</v>
      </c>
      <c r="U707" s="2">
        <v>44159</v>
      </c>
      <c r="V707" s="1" t="s">
        <v>2500</v>
      </c>
      <c r="W707" s="2">
        <v>44926</v>
      </c>
      <c r="X707" s="1" t="s">
        <v>2478</v>
      </c>
      <c r="Y707" s="1" t="s">
        <v>2407</v>
      </c>
      <c r="Z707" s="1" t="s">
        <v>2480</v>
      </c>
      <c r="AA707" s="1" t="s">
        <v>2489</v>
      </c>
      <c r="AB707" s="1" t="s">
        <v>2490</v>
      </c>
      <c r="AC707" s="1" t="s">
        <v>2567</v>
      </c>
      <c r="AD707" s="1" t="s">
        <v>2510</v>
      </c>
      <c r="AE707" s="2"/>
      <c r="AF707" s="1" t="s">
        <v>2407</v>
      </c>
    </row>
    <row r="708" spans="1:32" x14ac:dyDescent="0.35">
      <c r="A708" t="str">
        <f>Tableau13[[#This Row],[Document d''achat]]&amp;Tableau13[[#This Row],[Poste]]</f>
        <v>450070388270</v>
      </c>
      <c r="B708" s="1" t="s">
        <v>2468</v>
      </c>
      <c r="C708" s="1" t="s">
        <v>97</v>
      </c>
      <c r="D708" s="1" t="s">
        <v>1860</v>
      </c>
      <c r="E708" s="1" t="s">
        <v>2476</v>
      </c>
      <c r="F708" s="1" t="s">
        <v>2470</v>
      </c>
      <c r="G708" s="1" t="s">
        <v>1369</v>
      </c>
      <c r="H708" s="1" t="s">
        <v>2986</v>
      </c>
      <c r="I708" s="1" t="s">
        <v>3380</v>
      </c>
      <c r="J708" s="1" t="s">
        <v>2590</v>
      </c>
      <c r="K708" s="1" t="s">
        <v>2407</v>
      </c>
      <c r="L708" s="1" t="s">
        <v>103</v>
      </c>
      <c r="M708" s="1" t="s">
        <v>3387</v>
      </c>
      <c r="N708" s="1" t="s">
        <v>513</v>
      </c>
      <c r="O708" s="1" t="s">
        <v>2407</v>
      </c>
      <c r="P708" s="1" t="s">
        <v>2407</v>
      </c>
      <c r="Q708" s="223">
        <v>600000</v>
      </c>
      <c r="R708" s="3">
        <v>2.9</v>
      </c>
      <c r="S708" s="3">
        <v>17424</v>
      </c>
      <c r="T708" s="3">
        <v>17424</v>
      </c>
      <c r="U708" s="2">
        <v>44159</v>
      </c>
      <c r="V708" s="1" t="s">
        <v>2500</v>
      </c>
      <c r="W708" s="2">
        <v>44926</v>
      </c>
      <c r="X708" s="1" t="s">
        <v>2478</v>
      </c>
      <c r="Y708" s="1" t="s">
        <v>2407</v>
      </c>
      <c r="Z708" s="1" t="s">
        <v>2480</v>
      </c>
      <c r="AA708" s="1" t="s">
        <v>2489</v>
      </c>
      <c r="AB708" s="1" t="s">
        <v>2490</v>
      </c>
      <c r="AC708" s="1" t="s">
        <v>2567</v>
      </c>
      <c r="AD708" s="1" t="s">
        <v>2510</v>
      </c>
      <c r="AE708" s="2"/>
      <c r="AF708" s="1" t="s">
        <v>2407</v>
      </c>
    </row>
    <row r="709" spans="1:32" x14ac:dyDescent="0.35">
      <c r="A709" t="str">
        <f>Tableau13[[#This Row],[Document d''achat]]&amp;Tableau13[[#This Row],[Poste]]</f>
        <v>450070388280</v>
      </c>
      <c r="B709" s="1" t="s">
        <v>2468</v>
      </c>
      <c r="C709" s="1" t="s">
        <v>97</v>
      </c>
      <c r="D709" s="1" t="s">
        <v>1860</v>
      </c>
      <c r="E709" s="1" t="s">
        <v>2476</v>
      </c>
      <c r="F709" s="1" t="s">
        <v>2470</v>
      </c>
      <c r="G709" s="1" t="s">
        <v>1369</v>
      </c>
      <c r="H709" s="1" t="s">
        <v>2986</v>
      </c>
      <c r="I709" s="1" t="s">
        <v>3380</v>
      </c>
      <c r="J709" s="1" t="s">
        <v>2590</v>
      </c>
      <c r="K709" s="1" t="s">
        <v>2407</v>
      </c>
      <c r="L709" s="1" t="s">
        <v>103</v>
      </c>
      <c r="M709" s="1" t="s">
        <v>3388</v>
      </c>
      <c r="N709" s="1" t="s">
        <v>515</v>
      </c>
      <c r="O709" s="1" t="s">
        <v>2407</v>
      </c>
      <c r="P709" s="1" t="s">
        <v>2407</v>
      </c>
      <c r="Q709" s="223">
        <v>4000000</v>
      </c>
      <c r="R709" s="3">
        <v>1.51</v>
      </c>
      <c r="S709" s="3">
        <v>60500</v>
      </c>
      <c r="T709" s="3">
        <v>60500</v>
      </c>
      <c r="U709" s="2">
        <v>44159</v>
      </c>
      <c r="V709" s="1" t="s">
        <v>2500</v>
      </c>
      <c r="W709" s="2">
        <v>44926</v>
      </c>
      <c r="X709" s="1" t="s">
        <v>2478</v>
      </c>
      <c r="Y709" s="1" t="s">
        <v>2407</v>
      </c>
      <c r="Z709" s="1" t="s">
        <v>2480</v>
      </c>
      <c r="AA709" s="1" t="s">
        <v>2489</v>
      </c>
      <c r="AB709" s="1" t="s">
        <v>2490</v>
      </c>
      <c r="AC709" s="1" t="s">
        <v>2567</v>
      </c>
      <c r="AD709" s="1" t="s">
        <v>2510</v>
      </c>
      <c r="AE709" s="2"/>
      <c r="AF709" s="1" t="s">
        <v>2407</v>
      </c>
    </row>
    <row r="710" spans="1:32" x14ac:dyDescent="0.35">
      <c r="A710" t="str">
        <f>Tableau13[[#This Row],[Document d''achat]]&amp;Tableau13[[#This Row],[Poste]]</f>
        <v>450070448810</v>
      </c>
      <c r="B710" s="1" t="s">
        <v>2468</v>
      </c>
      <c r="C710" s="1" t="s">
        <v>86</v>
      </c>
      <c r="D710" s="1" t="s">
        <v>2427</v>
      </c>
      <c r="E710" s="1" t="s">
        <v>2488</v>
      </c>
      <c r="F710" s="1" t="s">
        <v>51</v>
      </c>
      <c r="G710" s="1" t="s">
        <v>2426</v>
      </c>
      <c r="H710" s="1" t="s">
        <v>3389</v>
      </c>
      <c r="I710" s="1" t="s">
        <v>3390</v>
      </c>
      <c r="J710" s="1" t="s">
        <v>2473</v>
      </c>
      <c r="K710" s="1" t="s">
        <v>2474</v>
      </c>
      <c r="L710" s="1" t="s">
        <v>51</v>
      </c>
      <c r="M710" s="1" t="s">
        <v>2186</v>
      </c>
      <c r="N710" s="1" t="s">
        <v>88</v>
      </c>
      <c r="O710" s="1" t="s">
        <v>2407</v>
      </c>
      <c r="P710" s="1" t="s">
        <v>2407</v>
      </c>
      <c r="Q710" s="223">
        <v>1</v>
      </c>
      <c r="R710" s="3">
        <v>5489</v>
      </c>
      <c r="S710" s="3">
        <v>5489</v>
      </c>
      <c r="T710" s="3">
        <v>5489</v>
      </c>
      <c r="U710" s="2">
        <v>44161</v>
      </c>
      <c r="V710" s="1" t="s">
        <v>2516</v>
      </c>
      <c r="W710" s="2">
        <v>44161</v>
      </c>
      <c r="X710" s="1" t="s">
        <v>2407</v>
      </c>
      <c r="Y710" s="1" t="s">
        <v>2407</v>
      </c>
      <c r="Z710" s="1" t="s">
        <v>2493</v>
      </c>
      <c r="AA710" s="1" t="s">
        <v>2489</v>
      </c>
      <c r="AB710" s="1" t="s">
        <v>2490</v>
      </c>
      <c r="AC710" s="1" t="s">
        <v>2517</v>
      </c>
      <c r="AD710" s="1" t="s">
        <v>2503</v>
      </c>
      <c r="AE710" s="2">
        <v>44161</v>
      </c>
      <c r="AF710" s="1" t="s">
        <v>2500</v>
      </c>
    </row>
    <row r="711" spans="1:32" x14ac:dyDescent="0.35">
      <c r="A711" t="str">
        <f>Tableau13[[#This Row],[Document d''achat]]&amp;Tableau13[[#This Row],[Poste]]</f>
        <v>450070451110</v>
      </c>
      <c r="B711" s="1" t="s">
        <v>2468</v>
      </c>
      <c r="C711" s="1" t="s">
        <v>86</v>
      </c>
      <c r="D711" s="1" t="s">
        <v>2429</v>
      </c>
      <c r="E711" s="1" t="s">
        <v>2488</v>
      </c>
      <c r="F711" s="1" t="s">
        <v>51</v>
      </c>
      <c r="G711" s="1" t="s">
        <v>2428</v>
      </c>
      <c r="H711" s="1" t="s">
        <v>3391</v>
      </c>
      <c r="I711" s="1" t="s">
        <v>3392</v>
      </c>
      <c r="J711" s="1" t="s">
        <v>2473</v>
      </c>
      <c r="K711" s="1" t="s">
        <v>2619</v>
      </c>
      <c r="L711" s="1" t="s">
        <v>51</v>
      </c>
      <c r="M711" s="1" t="s">
        <v>2213</v>
      </c>
      <c r="N711" s="1" t="s">
        <v>88</v>
      </c>
      <c r="O711" s="1" t="s">
        <v>2407</v>
      </c>
      <c r="P711" s="1" t="s">
        <v>2407</v>
      </c>
      <c r="Q711" s="223">
        <v>1</v>
      </c>
      <c r="R711" s="3">
        <v>5480.8</v>
      </c>
      <c r="S711" s="3">
        <v>5480.8</v>
      </c>
      <c r="T711" s="3">
        <v>5480.8</v>
      </c>
      <c r="U711" s="2">
        <v>44161</v>
      </c>
      <c r="V711" s="1" t="s">
        <v>2516</v>
      </c>
      <c r="W711" s="2">
        <v>44926</v>
      </c>
      <c r="X711" s="1" t="s">
        <v>2407</v>
      </c>
      <c r="Y711" s="1" t="s">
        <v>2407</v>
      </c>
      <c r="Z711" s="1" t="s">
        <v>2493</v>
      </c>
      <c r="AA711" s="1" t="s">
        <v>2489</v>
      </c>
      <c r="AB711" s="1" t="s">
        <v>2490</v>
      </c>
      <c r="AC711" s="1" t="s">
        <v>2517</v>
      </c>
      <c r="AD711" s="1" t="s">
        <v>2503</v>
      </c>
      <c r="AE711" s="2"/>
      <c r="AF711" s="1" t="s">
        <v>2407</v>
      </c>
    </row>
    <row r="712" spans="1:32" x14ac:dyDescent="0.35">
      <c r="A712" t="str">
        <f>Tableau13[[#This Row],[Document d''achat]]&amp;Tableau13[[#This Row],[Poste]]</f>
        <v>450070454010</v>
      </c>
      <c r="B712" s="1" t="s">
        <v>2468</v>
      </c>
      <c r="C712" s="1" t="s">
        <v>86</v>
      </c>
      <c r="D712" s="1" t="s">
        <v>2431</v>
      </c>
      <c r="E712" s="1" t="s">
        <v>2488</v>
      </c>
      <c r="F712" s="1" t="s">
        <v>2470</v>
      </c>
      <c r="G712" s="1" t="s">
        <v>2430</v>
      </c>
      <c r="H712" s="1" t="s">
        <v>3393</v>
      </c>
      <c r="I712" s="1" t="s">
        <v>3394</v>
      </c>
      <c r="J712" s="1" t="s">
        <v>2473</v>
      </c>
      <c r="K712" s="1" t="s">
        <v>2619</v>
      </c>
      <c r="L712" s="1" t="s">
        <v>51</v>
      </c>
      <c r="M712" s="1" t="s">
        <v>2193</v>
      </c>
      <c r="N712" s="1" t="s">
        <v>88</v>
      </c>
      <c r="O712" s="1" t="s">
        <v>2407</v>
      </c>
      <c r="P712" s="1" t="s">
        <v>2407</v>
      </c>
      <c r="Q712" s="223">
        <v>1</v>
      </c>
      <c r="R712" s="3">
        <v>5498.9</v>
      </c>
      <c r="S712" s="3">
        <v>5498.9</v>
      </c>
      <c r="T712" s="3">
        <v>5498.9</v>
      </c>
      <c r="U712" s="2">
        <v>44161</v>
      </c>
      <c r="V712" s="1" t="s">
        <v>2516</v>
      </c>
      <c r="W712" s="2">
        <v>44926</v>
      </c>
      <c r="X712" s="1" t="s">
        <v>2407</v>
      </c>
      <c r="Y712" s="1" t="s">
        <v>2407</v>
      </c>
      <c r="Z712" s="1" t="s">
        <v>2493</v>
      </c>
      <c r="AA712" s="1" t="s">
        <v>2489</v>
      </c>
      <c r="AB712" s="1" t="s">
        <v>2490</v>
      </c>
      <c r="AC712" s="1" t="s">
        <v>2517</v>
      </c>
      <c r="AD712" s="1" t="s">
        <v>2503</v>
      </c>
      <c r="AE712" s="2"/>
      <c r="AF712" s="1" t="s">
        <v>2407</v>
      </c>
    </row>
  </sheetData>
  <pageMargins left="0.7" right="0.7" top="0.75" bottom="0.75" header="0.3" footer="0.3"/>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F8E12-5936-4DBB-B5EB-733468741A12}">
  <dimension ref="A3:AB761"/>
  <sheetViews>
    <sheetView topLeftCell="H720" workbookViewId="0">
      <selection activeCell="A2866" sqref="A2866:W3145"/>
    </sheetView>
  </sheetViews>
  <sheetFormatPr defaultColWidth="10.81640625" defaultRowHeight="14.5" x14ac:dyDescent="0.35"/>
  <cols>
    <col min="1" max="1" width="19.54296875" customWidth="1"/>
    <col min="2" max="2" width="17.453125" bestFit="1" customWidth="1"/>
    <col min="3" max="3" width="24" bestFit="1" customWidth="1"/>
    <col min="4" max="4" width="16.81640625" bestFit="1" customWidth="1"/>
    <col min="5" max="10" width="17.54296875" bestFit="1" customWidth="1"/>
    <col min="11" max="12" width="16.54296875" bestFit="1" customWidth="1"/>
    <col min="13" max="13" width="16.54296875" customWidth="1"/>
    <col min="14" max="14" width="23" customWidth="1"/>
    <col min="15" max="15" width="16.453125" customWidth="1"/>
    <col min="16" max="16" width="11.453125"/>
    <col min="17" max="17" width="11.54296875"/>
    <col min="18" max="18" width="17.453125" customWidth="1"/>
    <col min="19" max="19" width="15.81640625" customWidth="1"/>
    <col min="21" max="21" width="45.1796875" bestFit="1" customWidth="1"/>
    <col min="22" max="22" width="22.453125" bestFit="1" customWidth="1"/>
    <col min="23" max="23" width="12" bestFit="1" customWidth="1"/>
    <col min="24" max="25" width="12.54296875" bestFit="1" customWidth="1"/>
    <col min="26" max="26" width="11.54296875" bestFit="1" customWidth="1"/>
    <col min="27" max="27" width="11" bestFit="1" customWidth="1"/>
    <col min="28" max="28" width="12.54296875" bestFit="1" customWidth="1"/>
    <col min="29" max="29" width="12.1796875" bestFit="1" customWidth="1"/>
  </cols>
  <sheetData>
    <row r="3" spans="1:28" x14ac:dyDescent="0.35">
      <c r="A3" s="6" t="s">
        <v>3395</v>
      </c>
      <c r="E3" s="6" t="s">
        <v>3396</v>
      </c>
    </row>
    <row r="4" spans="1:28" x14ac:dyDescent="0.35">
      <c r="A4" s="6" t="s">
        <v>3397</v>
      </c>
      <c r="B4" s="6" t="s">
        <v>2433</v>
      </c>
      <c r="C4" s="6" t="s">
        <v>3398</v>
      </c>
      <c r="D4" s="6" t="s">
        <v>3399</v>
      </c>
      <c r="E4" t="s">
        <v>3400</v>
      </c>
      <c r="F4" t="s">
        <v>3401</v>
      </c>
      <c r="G4" t="s">
        <v>2630</v>
      </c>
      <c r="H4" t="s">
        <v>2590</v>
      </c>
      <c r="I4" t="s">
        <v>2548</v>
      </c>
      <c r="J4" t="s">
        <v>3402</v>
      </c>
      <c r="K4" t="s">
        <v>157</v>
      </c>
      <c r="N4" t="s">
        <v>3397</v>
      </c>
      <c r="O4" t="s">
        <v>18</v>
      </c>
      <c r="P4" t="s">
        <v>173</v>
      </c>
      <c r="Q4" t="s">
        <v>212</v>
      </c>
      <c r="R4" t="s">
        <v>3403</v>
      </c>
      <c r="S4" t="s">
        <v>3404</v>
      </c>
      <c r="U4" s="6" t="s">
        <v>3395</v>
      </c>
      <c r="V4" s="6" t="s">
        <v>3405</v>
      </c>
    </row>
    <row r="5" spans="1:28" x14ac:dyDescent="0.35">
      <c r="A5" t="s">
        <v>3406</v>
      </c>
      <c r="B5" t="s">
        <v>72</v>
      </c>
      <c r="C5" t="s">
        <v>73</v>
      </c>
      <c r="D5" t="s">
        <v>74</v>
      </c>
      <c r="E5">
        <v>589</v>
      </c>
      <c r="F5">
        <v>-589</v>
      </c>
      <c r="K5">
        <v>0</v>
      </c>
      <c r="N5" t="str">
        <f t="shared" ref="N5:N68" si="0">A5</f>
        <v>450065514810</v>
      </c>
      <c r="O5" t="str">
        <f t="shared" ref="O5:O68" si="1">B5</f>
        <v>252122742204</v>
      </c>
      <c r="P5" t="str">
        <f t="shared" ref="P5:P68" si="2">C5</f>
        <v>300020622</v>
      </c>
      <c r="Q5" t="str">
        <f t="shared" ref="Q5:Q68" si="3">D5</f>
        <v>7</v>
      </c>
      <c r="R5" s="14">
        <f t="shared" ref="R5:R68" si="4">E5+F5+H5+I5+J5</f>
        <v>0</v>
      </c>
      <c r="S5" s="14">
        <f t="shared" ref="S5:S68" si="5">(G5)*-1</f>
        <v>0</v>
      </c>
      <c r="U5" s="6" t="s">
        <v>3407</v>
      </c>
      <c r="V5" t="s">
        <v>3400</v>
      </c>
      <c r="W5" t="s">
        <v>3401</v>
      </c>
      <c r="X5" t="s">
        <v>2630</v>
      </c>
      <c r="Y5" t="s">
        <v>2590</v>
      </c>
      <c r="Z5" t="s">
        <v>2548</v>
      </c>
      <c r="AA5" t="s">
        <v>3402</v>
      </c>
      <c r="AB5" t="s">
        <v>157</v>
      </c>
    </row>
    <row r="6" spans="1:28" x14ac:dyDescent="0.35">
      <c r="A6" t="s">
        <v>3408</v>
      </c>
      <c r="B6" t="s">
        <v>2487</v>
      </c>
      <c r="C6" t="s">
        <v>3409</v>
      </c>
      <c r="D6" t="s">
        <v>51</v>
      </c>
      <c r="E6">
        <v>589</v>
      </c>
      <c r="G6">
        <v>-589</v>
      </c>
      <c r="K6">
        <v>0</v>
      </c>
      <c r="N6" t="str">
        <f t="shared" si="0"/>
        <v>450065514820</v>
      </c>
      <c r="O6" t="str">
        <f t="shared" si="1"/>
        <v>255223121101</v>
      </c>
      <c r="P6" t="str">
        <f t="shared" si="2"/>
        <v>300020756</v>
      </c>
      <c r="Q6" t="str">
        <f t="shared" si="3"/>
        <v>1</v>
      </c>
      <c r="R6" s="14">
        <f t="shared" si="4"/>
        <v>589</v>
      </c>
      <c r="S6" s="14">
        <f t="shared" si="5"/>
        <v>589</v>
      </c>
      <c r="U6" s="42" t="s">
        <v>2535</v>
      </c>
      <c r="V6">
        <v>11472.84</v>
      </c>
      <c r="X6">
        <v>-1818.8400000000001</v>
      </c>
      <c r="AB6">
        <v>9654</v>
      </c>
    </row>
    <row r="7" spans="1:28" x14ac:dyDescent="0.35">
      <c r="A7" t="s">
        <v>3410</v>
      </c>
      <c r="B7" t="s">
        <v>2487</v>
      </c>
      <c r="C7" t="s">
        <v>3409</v>
      </c>
      <c r="D7" t="s">
        <v>51</v>
      </c>
      <c r="E7">
        <v>3725</v>
      </c>
      <c r="G7">
        <v>-3725</v>
      </c>
      <c r="K7">
        <v>0</v>
      </c>
      <c r="N7" t="str">
        <f t="shared" si="0"/>
        <v>450065514830</v>
      </c>
      <c r="O7" t="str">
        <f t="shared" si="1"/>
        <v>255223121101</v>
      </c>
      <c r="P7" t="str">
        <f t="shared" si="2"/>
        <v>300020756</v>
      </c>
      <c r="Q7" t="str">
        <f t="shared" si="3"/>
        <v>1</v>
      </c>
      <c r="R7" s="14">
        <f t="shared" si="4"/>
        <v>3725</v>
      </c>
      <c r="S7" s="14">
        <f t="shared" si="5"/>
        <v>3725</v>
      </c>
      <c r="U7" s="42" t="s">
        <v>23</v>
      </c>
      <c r="V7">
        <v>15003</v>
      </c>
      <c r="W7">
        <v>356032.26</v>
      </c>
      <c r="X7">
        <v>-320272.55999999994</v>
      </c>
      <c r="AB7">
        <v>50762.70000000007</v>
      </c>
    </row>
    <row r="8" spans="1:28" x14ac:dyDescent="0.35">
      <c r="A8" t="s">
        <v>3411</v>
      </c>
      <c r="B8" t="s">
        <v>132</v>
      </c>
      <c r="C8" t="s">
        <v>98</v>
      </c>
      <c r="D8" t="s">
        <v>99</v>
      </c>
      <c r="E8">
        <v>75000</v>
      </c>
      <c r="F8">
        <v>-72524.34</v>
      </c>
      <c r="G8">
        <v>-2475.66</v>
      </c>
      <c r="K8">
        <v>3.637978807091713E-12</v>
      </c>
      <c r="N8" t="str">
        <f t="shared" si="0"/>
        <v>450065560810</v>
      </c>
      <c r="O8" t="str">
        <f t="shared" si="1"/>
        <v>255223121113</v>
      </c>
      <c r="P8" t="str">
        <f t="shared" si="2"/>
        <v>300020335</v>
      </c>
      <c r="Q8" t="str">
        <f t="shared" si="3"/>
        <v>3</v>
      </c>
      <c r="R8" s="14">
        <f t="shared" si="4"/>
        <v>2475.6600000000035</v>
      </c>
      <c r="S8" s="14">
        <f t="shared" si="5"/>
        <v>2475.66</v>
      </c>
      <c r="U8" s="42" t="s">
        <v>2809</v>
      </c>
      <c r="V8">
        <v>611.39</v>
      </c>
      <c r="X8">
        <v>-611.39</v>
      </c>
      <c r="AB8">
        <v>0</v>
      </c>
    </row>
    <row r="9" spans="1:28" x14ac:dyDescent="0.35">
      <c r="A9" t="s">
        <v>3412</v>
      </c>
      <c r="B9" t="s">
        <v>132</v>
      </c>
      <c r="C9" t="s">
        <v>98</v>
      </c>
      <c r="D9" t="s">
        <v>99</v>
      </c>
      <c r="E9">
        <v>2129859.34</v>
      </c>
      <c r="G9">
        <v>-2129859.34</v>
      </c>
      <c r="K9">
        <v>0</v>
      </c>
      <c r="N9" t="str">
        <f t="shared" si="0"/>
        <v>450065560820</v>
      </c>
      <c r="O9" t="str">
        <f t="shared" si="1"/>
        <v>255223121113</v>
      </c>
      <c r="P9" t="str">
        <f t="shared" si="2"/>
        <v>300020335</v>
      </c>
      <c r="Q9" t="str">
        <f t="shared" si="3"/>
        <v>3</v>
      </c>
      <c r="R9" s="14">
        <f t="shared" si="4"/>
        <v>2129859.34</v>
      </c>
      <c r="S9" s="14">
        <f t="shared" si="5"/>
        <v>2129859.34</v>
      </c>
      <c r="U9" s="42" t="s">
        <v>60</v>
      </c>
      <c r="V9">
        <v>269932.45</v>
      </c>
      <c r="W9">
        <v>99791.360000000001</v>
      </c>
      <c r="X9">
        <v>-128193.70000000001</v>
      </c>
      <c r="AA9">
        <v>1190.08</v>
      </c>
      <c r="AB9">
        <v>242720.18999999997</v>
      </c>
    </row>
    <row r="10" spans="1:28" x14ac:dyDescent="0.35">
      <c r="A10" t="s">
        <v>3413</v>
      </c>
      <c r="B10" t="s">
        <v>2487</v>
      </c>
      <c r="C10" t="s">
        <v>3409</v>
      </c>
      <c r="D10" t="s">
        <v>51</v>
      </c>
      <c r="E10">
        <v>399</v>
      </c>
      <c r="G10">
        <v>-399</v>
      </c>
      <c r="K10">
        <v>0</v>
      </c>
      <c r="N10" t="str">
        <f t="shared" si="0"/>
        <v>450065727110</v>
      </c>
      <c r="O10" t="str">
        <f t="shared" si="1"/>
        <v>255223121101</v>
      </c>
      <c r="P10" t="str">
        <f t="shared" si="2"/>
        <v>300020756</v>
      </c>
      <c r="Q10" t="str">
        <f t="shared" si="3"/>
        <v>1</v>
      </c>
      <c r="R10" s="14">
        <f t="shared" si="4"/>
        <v>399</v>
      </c>
      <c r="S10" s="14">
        <f t="shared" si="5"/>
        <v>399</v>
      </c>
      <c r="U10" s="42" t="s">
        <v>72</v>
      </c>
      <c r="V10">
        <v>59174.63</v>
      </c>
      <c r="W10">
        <v>-1779.08</v>
      </c>
      <c r="X10">
        <v>-56205.11</v>
      </c>
      <c r="Z10">
        <v>-1190.08</v>
      </c>
      <c r="AB10">
        <v>0.35999999999512511</v>
      </c>
    </row>
    <row r="11" spans="1:28" x14ac:dyDescent="0.35">
      <c r="A11" t="s">
        <v>3414</v>
      </c>
      <c r="B11" t="s">
        <v>2487</v>
      </c>
      <c r="C11" t="s">
        <v>3409</v>
      </c>
      <c r="D11" t="s">
        <v>51</v>
      </c>
      <c r="E11">
        <v>361</v>
      </c>
      <c r="K11">
        <v>361</v>
      </c>
      <c r="N11" t="str">
        <f t="shared" si="0"/>
        <v>450065775710</v>
      </c>
      <c r="O11" t="str">
        <f t="shared" si="1"/>
        <v>255223121101</v>
      </c>
      <c r="P11" t="str">
        <f t="shared" si="2"/>
        <v>300020756</v>
      </c>
      <c r="Q11" t="str">
        <f t="shared" si="3"/>
        <v>1</v>
      </c>
      <c r="R11" s="14">
        <f t="shared" si="4"/>
        <v>361</v>
      </c>
      <c r="S11" s="14">
        <f t="shared" si="5"/>
        <v>0</v>
      </c>
      <c r="U11" s="42" t="s">
        <v>2878</v>
      </c>
      <c r="V11">
        <v>12924</v>
      </c>
      <c r="X11">
        <v>-12924</v>
      </c>
      <c r="AB11">
        <v>0</v>
      </c>
    </row>
    <row r="12" spans="1:28" x14ac:dyDescent="0.35">
      <c r="A12" t="s">
        <v>3415</v>
      </c>
      <c r="B12" t="s">
        <v>2487</v>
      </c>
      <c r="C12" t="s">
        <v>3409</v>
      </c>
      <c r="D12" t="s">
        <v>51</v>
      </c>
      <c r="E12">
        <v>185</v>
      </c>
      <c r="G12">
        <v>-185</v>
      </c>
      <c r="K12">
        <v>0</v>
      </c>
      <c r="N12" t="str">
        <f t="shared" si="0"/>
        <v>450065892210</v>
      </c>
      <c r="O12" t="str">
        <f t="shared" si="1"/>
        <v>255223121101</v>
      </c>
      <c r="P12" t="str">
        <f t="shared" si="2"/>
        <v>300020756</v>
      </c>
      <c r="Q12" t="str">
        <f t="shared" si="3"/>
        <v>1</v>
      </c>
      <c r="R12" s="14">
        <f t="shared" si="4"/>
        <v>185</v>
      </c>
      <c r="S12" s="14">
        <f t="shared" si="5"/>
        <v>185</v>
      </c>
      <c r="U12" s="42" t="s">
        <v>2539</v>
      </c>
      <c r="V12">
        <v>59940.31</v>
      </c>
      <c r="W12">
        <v>4687.91</v>
      </c>
      <c r="X12">
        <v>-53528.069999999992</v>
      </c>
      <c r="Y12">
        <v>-1510.85</v>
      </c>
      <c r="Z12">
        <v>-5976.2400000000007</v>
      </c>
      <c r="AA12">
        <v>5976.2400000000007</v>
      </c>
      <c r="AB12">
        <v>9589.3000000000084</v>
      </c>
    </row>
    <row r="13" spans="1:28" x14ac:dyDescent="0.35">
      <c r="A13" t="s">
        <v>3416</v>
      </c>
      <c r="B13" t="s">
        <v>2535</v>
      </c>
      <c r="C13" t="s">
        <v>3417</v>
      </c>
      <c r="D13" t="s">
        <v>103</v>
      </c>
      <c r="E13">
        <v>2572</v>
      </c>
      <c r="K13">
        <v>2572</v>
      </c>
      <c r="N13" t="str">
        <f t="shared" si="0"/>
        <v>450066189410</v>
      </c>
      <c r="O13" t="str">
        <f t="shared" si="1"/>
        <v>252102121101</v>
      </c>
      <c r="P13" t="str">
        <f t="shared" si="2"/>
        <v>300020695</v>
      </c>
      <c r="Q13" t="str">
        <f t="shared" si="3"/>
        <v>2</v>
      </c>
      <c r="R13" s="14">
        <f t="shared" si="4"/>
        <v>2572</v>
      </c>
      <c r="S13" s="14">
        <f t="shared" si="5"/>
        <v>0</v>
      </c>
      <c r="U13" s="42" t="s">
        <v>2642</v>
      </c>
      <c r="V13">
        <v>10299.049999999999</v>
      </c>
      <c r="W13">
        <v>-510</v>
      </c>
      <c r="X13">
        <v>-9017.5</v>
      </c>
      <c r="AB13">
        <v>771.54999999999927</v>
      </c>
    </row>
    <row r="14" spans="1:28" x14ac:dyDescent="0.35">
      <c r="A14" t="s">
        <v>3418</v>
      </c>
      <c r="B14" t="s">
        <v>2539</v>
      </c>
      <c r="C14" t="s">
        <v>3419</v>
      </c>
      <c r="D14" t="s">
        <v>51</v>
      </c>
      <c r="E14">
        <v>3109.12</v>
      </c>
      <c r="F14">
        <v>662.20999999999992</v>
      </c>
      <c r="G14">
        <v>-2260.48</v>
      </c>
      <c r="H14">
        <v>-1510.85</v>
      </c>
      <c r="I14">
        <v>-3762.04</v>
      </c>
      <c r="J14">
        <v>3762.04</v>
      </c>
      <c r="K14">
        <v>0</v>
      </c>
      <c r="N14" t="str">
        <f t="shared" si="0"/>
        <v>450066222010</v>
      </c>
      <c r="O14" t="str">
        <f t="shared" si="1"/>
        <v>254012121101</v>
      </c>
      <c r="P14" t="str">
        <f t="shared" si="2"/>
        <v>300020910</v>
      </c>
      <c r="Q14" t="str">
        <f t="shared" si="3"/>
        <v>1</v>
      </c>
      <c r="R14" s="14">
        <f t="shared" si="4"/>
        <v>2260.48</v>
      </c>
      <c r="S14" s="14">
        <f t="shared" si="5"/>
        <v>2260.48</v>
      </c>
      <c r="U14" s="42" t="s">
        <v>86</v>
      </c>
      <c r="V14">
        <v>891805.06999999983</v>
      </c>
      <c r="W14">
        <v>-19955.129999999997</v>
      </c>
      <c r="X14">
        <v>-526396.29</v>
      </c>
      <c r="Z14">
        <v>-288072.96000000002</v>
      </c>
      <c r="AA14">
        <v>288072.96000000002</v>
      </c>
      <c r="AB14">
        <v>345453.64999999979</v>
      </c>
    </row>
    <row r="15" spans="1:28" x14ac:dyDescent="0.35">
      <c r="A15" t="s">
        <v>3420</v>
      </c>
      <c r="B15" t="s">
        <v>60</v>
      </c>
      <c r="C15" t="s">
        <v>61</v>
      </c>
      <c r="D15" t="s">
        <v>51</v>
      </c>
      <c r="E15">
        <v>276.73</v>
      </c>
      <c r="G15">
        <v>-276.73</v>
      </c>
      <c r="K15">
        <v>0</v>
      </c>
      <c r="N15" t="str">
        <f t="shared" si="0"/>
        <v>450066293010</v>
      </c>
      <c r="O15" t="str">
        <f t="shared" si="1"/>
        <v>252122121104</v>
      </c>
      <c r="P15" t="str">
        <f t="shared" si="2"/>
        <v>300020346</v>
      </c>
      <c r="Q15" t="str">
        <f t="shared" si="3"/>
        <v>1</v>
      </c>
      <c r="R15" s="14">
        <f t="shared" si="4"/>
        <v>276.73</v>
      </c>
      <c r="S15" s="14">
        <f t="shared" si="5"/>
        <v>276.73</v>
      </c>
      <c r="U15" s="42" t="s">
        <v>2487</v>
      </c>
      <c r="V15">
        <v>11679.4</v>
      </c>
      <c r="X15">
        <v>-5280.5</v>
      </c>
      <c r="AB15">
        <v>6398.9</v>
      </c>
    </row>
    <row r="16" spans="1:28" x14ac:dyDescent="0.35">
      <c r="A16" t="s">
        <v>3421</v>
      </c>
      <c r="B16" t="s">
        <v>2535</v>
      </c>
      <c r="C16" t="s">
        <v>3417</v>
      </c>
      <c r="D16" t="s">
        <v>103</v>
      </c>
      <c r="E16">
        <v>226</v>
      </c>
      <c r="K16">
        <v>226</v>
      </c>
      <c r="N16" t="str">
        <f t="shared" si="0"/>
        <v>450066315310</v>
      </c>
      <c r="O16" t="str">
        <f t="shared" si="1"/>
        <v>252102121101</v>
      </c>
      <c r="P16" t="str">
        <f t="shared" si="2"/>
        <v>300020695</v>
      </c>
      <c r="Q16" t="str">
        <f t="shared" si="3"/>
        <v>2</v>
      </c>
      <c r="R16" s="14">
        <f t="shared" si="4"/>
        <v>226</v>
      </c>
      <c r="S16" s="14">
        <f t="shared" si="5"/>
        <v>0</v>
      </c>
      <c r="U16" s="42" t="s">
        <v>97</v>
      </c>
      <c r="V16">
        <v>505117877.70000017</v>
      </c>
      <c r="W16">
        <v>404704316.2700001</v>
      </c>
      <c r="X16">
        <v>-696346564.88000059</v>
      </c>
      <c r="Y16">
        <v>-82856313.439999908</v>
      </c>
      <c r="Z16">
        <v>-4413073.8</v>
      </c>
      <c r="AA16">
        <v>3712439.8000000003</v>
      </c>
      <c r="AB16">
        <v>129918681.64999977</v>
      </c>
    </row>
    <row r="17" spans="1:28" x14ac:dyDescent="0.35">
      <c r="A17" t="s">
        <v>3422</v>
      </c>
      <c r="B17" t="s">
        <v>60</v>
      </c>
      <c r="C17" t="s">
        <v>61</v>
      </c>
      <c r="D17" t="s">
        <v>51</v>
      </c>
      <c r="G17">
        <v>-1190.08</v>
      </c>
      <c r="J17">
        <v>1190.08</v>
      </c>
      <c r="K17">
        <v>0</v>
      </c>
      <c r="N17" t="str">
        <f t="shared" si="0"/>
        <v>450066341110</v>
      </c>
      <c r="O17" t="str">
        <f t="shared" si="1"/>
        <v>252122121104</v>
      </c>
      <c r="P17" t="str">
        <f t="shared" si="2"/>
        <v>300020346</v>
      </c>
      <c r="Q17" t="str">
        <f t="shared" si="3"/>
        <v>1</v>
      </c>
      <c r="R17" s="14">
        <f t="shared" si="4"/>
        <v>1190.08</v>
      </c>
      <c r="S17" s="14">
        <f t="shared" si="5"/>
        <v>1190.08</v>
      </c>
      <c r="U17" s="42" t="s">
        <v>132</v>
      </c>
      <c r="V17">
        <v>2668438.34</v>
      </c>
      <c r="W17">
        <v>-773158.34</v>
      </c>
      <c r="X17">
        <v>-2595913.9999999995</v>
      </c>
      <c r="Z17">
        <v>-31940.83</v>
      </c>
      <c r="AA17">
        <v>732574.83</v>
      </c>
      <c r="AB17">
        <v>4.6566128730773926E-10</v>
      </c>
    </row>
    <row r="18" spans="1:28" x14ac:dyDescent="0.35">
      <c r="A18" t="s">
        <v>3422</v>
      </c>
      <c r="B18" t="s">
        <v>72</v>
      </c>
      <c r="C18" t="s">
        <v>61</v>
      </c>
      <c r="D18" t="s">
        <v>51</v>
      </c>
      <c r="E18">
        <v>1190.08</v>
      </c>
      <c r="I18">
        <v>-1190.08</v>
      </c>
      <c r="K18">
        <v>0</v>
      </c>
      <c r="N18" t="str">
        <f t="shared" si="0"/>
        <v>450066341110</v>
      </c>
      <c r="O18" t="str">
        <f t="shared" si="1"/>
        <v>252122742204</v>
      </c>
      <c r="P18" t="str">
        <f t="shared" si="2"/>
        <v>300020346</v>
      </c>
      <c r="Q18" t="str">
        <f t="shared" si="3"/>
        <v>1</v>
      </c>
      <c r="R18" s="14">
        <f t="shared" si="4"/>
        <v>0</v>
      </c>
      <c r="S18" s="14">
        <f t="shared" si="5"/>
        <v>0</v>
      </c>
      <c r="U18" s="42" t="s">
        <v>2593</v>
      </c>
      <c r="V18">
        <v>3847.8</v>
      </c>
      <c r="X18">
        <v>-3847.8</v>
      </c>
      <c r="AB18">
        <v>0</v>
      </c>
    </row>
    <row r="19" spans="1:28" x14ac:dyDescent="0.35">
      <c r="A19" t="s">
        <v>3423</v>
      </c>
      <c r="B19" t="s">
        <v>2535</v>
      </c>
      <c r="C19" t="s">
        <v>3417</v>
      </c>
      <c r="D19" t="s">
        <v>103</v>
      </c>
      <c r="E19">
        <v>6856</v>
      </c>
      <c r="K19">
        <v>6856</v>
      </c>
      <c r="N19" t="str">
        <f t="shared" si="0"/>
        <v>450066341310</v>
      </c>
      <c r="O19" t="str">
        <f t="shared" si="1"/>
        <v>252102121101</v>
      </c>
      <c r="P19" t="str">
        <f t="shared" si="2"/>
        <v>300020695</v>
      </c>
      <c r="Q19" t="str">
        <f t="shared" si="3"/>
        <v>2</v>
      </c>
      <c r="R19" s="14">
        <f t="shared" si="4"/>
        <v>6856</v>
      </c>
      <c r="S19" s="14">
        <f t="shared" si="5"/>
        <v>0</v>
      </c>
      <c r="U19" s="42" t="s">
        <v>150</v>
      </c>
      <c r="V19">
        <v>2163200.64</v>
      </c>
      <c r="W19">
        <v>0</v>
      </c>
      <c r="X19">
        <v>-184030.62999999998</v>
      </c>
      <c r="AB19">
        <v>1979170.0100000002</v>
      </c>
    </row>
    <row r="20" spans="1:28" x14ac:dyDescent="0.35">
      <c r="A20" t="s">
        <v>3424</v>
      </c>
      <c r="B20" t="s">
        <v>97</v>
      </c>
      <c r="C20" t="s">
        <v>101</v>
      </c>
      <c r="D20" t="s">
        <v>51</v>
      </c>
      <c r="E20">
        <v>3388000</v>
      </c>
      <c r="F20">
        <v>-2957524.79</v>
      </c>
      <c r="G20">
        <v>-423615.97</v>
      </c>
      <c r="K20">
        <v>6859.2399999999907</v>
      </c>
      <c r="N20" t="str">
        <f t="shared" si="0"/>
        <v>450066376610</v>
      </c>
      <c r="O20" t="str">
        <f t="shared" si="1"/>
        <v>255223121102</v>
      </c>
      <c r="P20" t="str">
        <f t="shared" si="2"/>
        <v>300020861</v>
      </c>
      <c r="Q20" t="str">
        <f t="shared" si="3"/>
        <v>1</v>
      </c>
      <c r="R20" s="14">
        <f t="shared" si="4"/>
        <v>430475.20999999996</v>
      </c>
      <c r="S20" s="14">
        <f t="shared" si="5"/>
        <v>423615.97</v>
      </c>
      <c r="U20" s="42" t="s">
        <v>146</v>
      </c>
      <c r="V20">
        <v>13500000</v>
      </c>
      <c r="X20">
        <v>-9450000</v>
      </c>
      <c r="AB20">
        <v>4050000</v>
      </c>
    </row>
    <row r="21" spans="1:28" x14ac:dyDescent="0.35">
      <c r="A21" t="s">
        <v>3425</v>
      </c>
      <c r="B21" t="s">
        <v>72</v>
      </c>
      <c r="C21" t="s">
        <v>73</v>
      </c>
      <c r="D21" t="s">
        <v>74</v>
      </c>
      <c r="E21">
        <v>6571.61</v>
      </c>
      <c r="G21">
        <v>-6571.61</v>
      </c>
      <c r="K21">
        <v>0</v>
      </c>
      <c r="N21" t="str">
        <f t="shared" si="0"/>
        <v>450066402910</v>
      </c>
      <c r="O21" t="str">
        <f t="shared" si="1"/>
        <v>252122742204</v>
      </c>
      <c r="P21" t="str">
        <f t="shared" si="2"/>
        <v>300020622</v>
      </c>
      <c r="Q21" t="str">
        <f t="shared" si="3"/>
        <v>7</v>
      </c>
      <c r="R21" s="14">
        <f t="shared" si="4"/>
        <v>6571.61</v>
      </c>
      <c r="S21" s="14">
        <f t="shared" si="5"/>
        <v>6571.61</v>
      </c>
      <c r="U21" s="42" t="s">
        <v>138</v>
      </c>
      <c r="V21">
        <v>6500000</v>
      </c>
      <c r="X21">
        <v>-4550000</v>
      </c>
      <c r="AB21">
        <v>1950000</v>
      </c>
    </row>
    <row r="22" spans="1:28" x14ac:dyDescent="0.35">
      <c r="A22" t="s">
        <v>3426</v>
      </c>
      <c r="B22" t="s">
        <v>60</v>
      </c>
      <c r="C22" t="s">
        <v>61</v>
      </c>
      <c r="D22" t="s">
        <v>51</v>
      </c>
      <c r="E22">
        <v>822.8</v>
      </c>
      <c r="G22">
        <v>-680</v>
      </c>
      <c r="K22">
        <v>142.79999999999995</v>
      </c>
      <c r="N22" t="str">
        <f t="shared" si="0"/>
        <v>450066405410</v>
      </c>
      <c r="O22" t="str">
        <f t="shared" si="1"/>
        <v>252122121104</v>
      </c>
      <c r="P22" t="str">
        <f t="shared" si="2"/>
        <v>300020346</v>
      </c>
      <c r="Q22" t="str">
        <f t="shared" si="3"/>
        <v>1</v>
      </c>
      <c r="R22" s="14">
        <f t="shared" si="4"/>
        <v>822.8</v>
      </c>
      <c r="S22" s="14">
        <f t="shared" si="5"/>
        <v>680</v>
      </c>
      <c r="U22" s="42" t="s">
        <v>2369</v>
      </c>
      <c r="X22">
        <v>-10353731.080000002</v>
      </c>
      <c r="AB22">
        <v>-10353731.080000002</v>
      </c>
    </row>
    <row r="23" spans="1:28" x14ac:dyDescent="0.35">
      <c r="A23" t="s">
        <v>3427</v>
      </c>
      <c r="B23" t="s">
        <v>97</v>
      </c>
      <c r="C23" t="s">
        <v>126</v>
      </c>
      <c r="D23" t="s">
        <v>51</v>
      </c>
      <c r="E23">
        <v>23356.57</v>
      </c>
      <c r="F23">
        <v>37823.129999999997</v>
      </c>
      <c r="G23">
        <v>-57569.48</v>
      </c>
      <c r="K23">
        <v>3610.2199999999939</v>
      </c>
      <c r="N23" t="str">
        <f t="shared" si="0"/>
        <v>450066419510</v>
      </c>
      <c r="O23" t="str">
        <f t="shared" si="1"/>
        <v>255223121102</v>
      </c>
      <c r="P23" t="str">
        <f t="shared" si="2"/>
        <v>300020870</v>
      </c>
      <c r="Q23" t="str">
        <f t="shared" si="3"/>
        <v>1</v>
      </c>
      <c r="R23" s="14">
        <f t="shared" si="4"/>
        <v>61179.7</v>
      </c>
      <c r="S23" s="14">
        <f t="shared" si="5"/>
        <v>57569.48</v>
      </c>
      <c r="U23" s="42" t="s">
        <v>157</v>
      </c>
      <c r="V23">
        <v>531296206.62000012</v>
      </c>
      <c r="W23">
        <v>404369425.25000012</v>
      </c>
      <c r="X23">
        <v>-724598336.35000062</v>
      </c>
      <c r="Y23">
        <v>-82857824.289999902</v>
      </c>
      <c r="Z23">
        <v>-4740253.91</v>
      </c>
      <c r="AA23">
        <v>4740253.91</v>
      </c>
      <c r="AB23">
        <v>128209471.22999977</v>
      </c>
    </row>
    <row r="24" spans="1:28" x14ac:dyDescent="0.35">
      <c r="A24" t="s">
        <v>3428</v>
      </c>
      <c r="B24" t="s">
        <v>60</v>
      </c>
      <c r="C24" t="s">
        <v>61</v>
      </c>
      <c r="D24" t="s">
        <v>51</v>
      </c>
      <c r="E24">
        <v>1058.17</v>
      </c>
      <c r="G24">
        <v>-1050.67</v>
      </c>
      <c r="K24">
        <v>7.5</v>
      </c>
      <c r="N24" t="str">
        <f t="shared" si="0"/>
        <v>450066421710</v>
      </c>
      <c r="O24" t="str">
        <f t="shared" si="1"/>
        <v>252122121104</v>
      </c>
      <c r="P24" t="str">
        <f t="shared" si="2"/>
        <v>300020346</v>
      </c>
      <c r="Q24" t="str">
        <f t="shared" si="3"/>
        <v>1</v>
      </c>
      <c r="R24" s="14">
        <f t="shared" si="4"/>
        <v>1058.17</v>
      </c>
      <c r="S24" s="14">
        <f t="shared" si="5"/>
        <v>1050.67</v>
      </c>
    </row>
    <row r="25" spans="1:28" x14ac:dyDescent="0.35">
      <c r="A25" t="s">
        <v>3429</v>
      </c>
      <c r="B25" t="s">
        <v>97</v>
      </c>
      <c r="C25" t="s">
        <v>101</v>
      </c>
      <c r="D25" t="s">
        <v>51</v>
      </c>
      <c r="E25">
        <v>968000</v>
      </c>
      <c r="K25">
        <v>968000</v>
      </c>
      <c r="N25" t="str">
        <f t="shared" si="0"/>
        <v>450066447010</v>
      </c>
      <c r="O25" t="str">
        <f t="shared" si="1"/>
        <v>255223121102</v>
      </c>
      <c r="P25" t="str">
        <f t="shared" si="2"/>
        <v>300020861</v>
      </c>
      <c r="Q25" t="str">
        <f t="shared" si="3"/>
        <v>1</v>
      </c>
      <c r="R25" s="14">
        <f t="shared" si="4"/>
        <v>968000</v>
      </c>
      <c r="S25" s="14">
        <f t="shared" si="5"/>
        <v>0</v>
      </c>
    </row>
    <row r="26" spans="1:28" x14ac:dyDescent="0.35">
      <c r="A26" t="s">
        <v>3430</v>
      </c>
      <c r="B26" t="s">
        <v>2593</v>
      </c>
      <c r="C26" t="s">
        <v>3431</v>
      </c>
      <c r="D26" t="s">
        <v>51</v>
      </c>
      <c r="E26">
        <v>3847.8</v>
      </c>
      <c r="G26">
        <v>-3847.8</v>
      </c>
      <c r="K26">
        <v>0</v>
      </c>
      <c r="N26" t="str">
        <f t="shared" si="0"/>
        <v>450066456710</v>
      </c>
      <c r="O26" t="str">
        <f t="shared" si="1"/>
        <v>255223742210</v>
      </c>
      <c r="P26" t="str">
        <f t="shared" si="2"/>
        <v>300020874</v>
      </c>
      <c r="Q26" t="str">
        <f t="shared" si="3"/>
        <v>1</v>
      </c>
      <c r="R26" s="14">
        <f t="shared" si="4"/>
        <v>3847.8</v>
      </c>
      <c r="S26" s="14">
        <f t="shared" si="5"/>
        <v>3847.8</v>
      </c>
    </row>
    <row r="27" spans="1:28" x14ac:dyDescent="0.35">
      <c r="A27" t="s">
        <v>3432</v>
      </c>
      <c r="B27" t="s">
        <v>86</v>
      </c>
      <c r="C27" t="s">
        <v>87</v>
      </c>
      <c r="D27" t="s">
        <v>88</v>
      </c>
      <c r="E27">
        <v>288072.96000000002</v>
      </c>
      <c r="G27">
        <v>-288072.96000000002</v>
      </c>
      <c r="I27">
        <v>-288072.96000000002</v>
      </c>
      <c r="J27">
        <v>288072.96000000002</v>
      </c>
      <c r="K27">
        <v>0</v>
      </c>
      <c r="N27" t="str">
        <f t="shared" si="0"/>
        <v>450066458810</v>
      </c>
      <c r="O27" t="str">
        <f t="shared" si="1"/>
        <v>255221121113</v>
      </c>
      <c r="P27" t="str">
        <f t="shared" si="2"/>
        <v>300020694</v>
      </c>
      <c r="Q27" t="str">
        <f t="shared" si="3"/>
        <v>10</v>
      </c>
      <c r="R27" s="14">
        <f t="shared" si="4"/>
        <v>288072.96000000002</v>
      </c>
      <c r="S27" s="14">
        <f t="shared" si="5"/>
        <v>288072.96000000002</v>
      </c>
    </row>
    <row r="28" spans="1:28" x14ac:dyDescent="0.35">
      <c r="A28" t="s">
        <v>3433</v>
      </c>
      <c r="B28" t="s">
        <v>150</v>
      </c>
      <c r="C28" t="s">
        <v>151</v>
      </c>
      <c r="D28" t="s">
        <v>103</v>
      </c>
      <c r="E28">
        <v>288072.96000000002</v>
      </c>
      <c r="G28">
        <v>-117892.54000000001</v>
      </c>
      <c r="K28">
        <v>170180.42</v>
      </c>
      <c r="N28" t="str">
        <f t="shared" si="0"/>
        <v>450066458820</v>
      </c>
      <c r="O28" t="str">
        <f t="shared" si="1"/>
        <v>255224121113</v>
      </c>
      <c r="P28" t="str">
        <f t="shared" si="2"/>
        <v>300020940</v>
      </c>
      <c r="Q28" t="str">
        <f t="shared" si="3"/>
        <v>2</v>
      </c>
      <c r="R28" s="14">
        <f t="shared" si="4"/>
        <v>288072.96000000002</v>
      </c>
      <c r="S28" s="14">
        <f t="shared" si="5"/>
        <v>117892.54000000001</v>
      </c>
    </row>
    <row r="29" spans="1:28" x14ac:dyDescent="0.35">
      <c r="A29" t="s">
        <v>3434</v>
      </c>
      <c r="B29" t="s">
        <v>72</v>
      </c>
      <c r="C29" t="s">
        <v>73</v>
      </c>
      <c r="D29" t="s">
        <v>74</v>
      </c>
      <c r="E29">
        <v>1013.98</v>
      </c>
      <c r="G29">
        <v>-1013.98</v>
      </c>
      <c r="K29">
        <v>0</v>
      </c>
      <c r="N29" t="str">
        <f t="shared" si="0"/>
        <v>450066486910</v>
      </c>
      <c r="O29" t="str">
        <f t="shared" si="1"/>
        <v>252122742204</v>
      </c>
      <c r="P29" t="str">
        <f t="shared" si="2"/>
        <v>300020622</v>
      </c>
      <c r="Q29" t="str">
        <f t="shared" si="3"/>
        <v>7</v>
      </c>
      <c r="R29" s="14">
        <f t="shared" si="4"/>
        <v>1013.98</v>
      </c>
      <c r="S29" s="14">
        <f t="shared" si="5"/>
        <v>1013.98</v>
      </c>
    </row>
    <row r="30" spans="1:28" x14ac:dyDescent="0.35">
      <c r="A30" t="s">
        <v>3435</v>
      </c>
      <c r="B30" t="s">
        <v>72</v>
      </c>
      <c r="C30" t="s">
        <v>73</v>
      </c>
      <c r="D30" t="s">
        <v>74</v>
      </c>
      <c r="E30">
        <v>78.650000000000006</v>
      </c>
      <c r="G30">
        <v>-78.650000000000006</v>
      </c>
      <c r="K30">
        <v>0</v>
      </c>
      <c r="N30" t="str">
        <f t="shared" si="0"/>
        <v>450066486920</v>
      </c>
      <c r="O30" t="str">
        <f t="shared" si="1"/>
        <v>252122742204</v>
      </c>
      <c r="P30" t="str">
        <f t="shared" si="2"/>
        <v>300020622</v>
      </c>
      <c r="Q30" t="str">
        <f t="shared" si="3"/>
        <v>7</v>
      </c>
      <c r="R30" s="14">
        <f t="shared" si="4"/>
        <v>78.650000000000006</v>
      </c>
      <c r="S30" s="14">
        <f t="shared" si="5"/>
        <v>78.650000000000006</v>
      </c>
    </row>
    <row r="31" spans="1:28" x14ac:dyDescent="0.35">
      <c r="A31" t="s">
        <v>3436</v>
      </c>
      <c r="B31" t="s">
        <v>72</v>
      </c>
      <c r="C31" t="s">
        <v>73</v>
      </c>
      <c r="D31" t="s">
        <v>74</v>
      </c>
      <c r="E31">
        <v>948.22</v>
      </c>
      <c r="G31">
        <v>-947.86</v>
      </c>
      <c r="K31">
        <v>0.36000000000001364</v>
      </c>
      <c r="N31" t="str">
        <f t="shared" si="0"/>
        <v>450066486930</v>
      </c>
      <c r="O31" t="str">
        <f t="shared" si="1"/>
        <v>252122742204</v>
      </c>
      <c r="P31" t="str">
        <f t="shared" si="2"/>
        <v>300020622</v>
      </c>
      <c r="Q31" t="str">
        <f t="shared" si="3"/>
        <v>7</v>
      </c>
      <c r="R31" s="14">
        <f t="shared" si="4"/>
        <v>948.22</v>
      </c>
      <c r="S31" s="14">
        <f t="shared" si="5"/>
        <v>947.86</v>
      </c>
    </row>
    <row r="32" spans="1:28" x14ac:dyDescent="0.35">
      <c r="A32" t="s">
        <v>3437</v>
      </c>
      <c r="B32" t="s">
        <v>72</v>
      </c>
      <c r="C32" t="s">
        <v>73</v>
      </c>
      <c r="D32" t="s">
        <v>74</v>
      </c>
      <c r="E32">
        <v>159.47999999999999</v>
      </c>
      <c r="G32">
        <v>-159.47999999999999</v>
      </c>
      <c r="K32">
        <v>0</v>
      </c>
      <c r="N32" t="str">
        <f t="shared" si="0"/>
        <v>450066486940</v>
      </c>
      <c r="O32" t="str">
        <f t="shared" si="1"/>
        <v>252122742204</v>
      </c>
      <c r="P32" t="str">
        <f t="shared" si="2"/>
        <v>300020622</v>
      </c>
      <c r="Q32" t="str">
        <f t="shared" si="3"/>
        <v>7</v>
      </c>
      <c r="R32" s="14">
        <f t="shared" si="4"/>
        <v>159.47999999999999</v>
      </c>
      <c r="S32" s="14">
        <f t="shared" si="5"/>
        <v>159.47999999999999</v>
      </c>
    </row>
    <row r="33" spans="1:19" x14ac:dyDescent="0.35">
      <c r="A33" t="s">
        <v>3438</v>
      </c>
      <c r="B33" t="s">
        <v>72</v>
      </c>
      <c r="C33" t="s">
        <v>73</v>
      </c>
      <c r="D33" t="s">
        <v>74</v>
      </c>
      <c r="E33">
        <v>734.17</v>
      </c>
      <c r="G33">
        <v>-734.17</v>
      </c>
      <c r="K33">
        <v>0</v>
      </c>
      <c r="N33" t="str">
        <f t="shared" si="0"/>
        <v>450066512610</v>
      </c>
      <c r="O33" t="str">
        <f t="shared" si="1"/>
        <v>252122742204</v>
      </c>
      <c r="P33" t="str">
        <f t="shared" si="2"/>
        <v>300020622</v>
      </c>
      <c r="Q33" t="str">
        <f t="shared" si="3"/>
        <v>7</v>
      </c>
      <c r="R33" s="14">
        <f t="shared" si="4"/>
        <v>734.17</v>
      </c>
      <c r="S33" s="14">
        <f t="shared" si="5"/>
        <v>734.17</v>
      </c>
    </row>
    <row r="34" spans="1:19" x14ac:dyDescent="0.35">
      <c r="A34" t="s">
        <v>3439</v>
      </c>
      <c r="B34" t="s">
        <v>72</v>
      </c>
      <c r="C34" t="s">
        <v>73</v>
      </c>
      <c r="D34" t="s">
        <v>74</v>
      </c>
      <c r="E34">
        <v>76.69</v>
      </c>
      <c r="G34">
        <v>-76.69</v>
      </c>
      <c r="K34">
        <v>0</v>
      </c>
      <c r="N34" t="str">
        <f t="shared" si="0"/>
        <v>450066512620</v>
      </c>
      <c r="O34" t="str">
        <f t="shared" si="1"/>
        <v>252122742204</v>
      </c>
      <c r="P34" t="str">
        <f t="shared" si="2"/>
        <v>300020622</v>
      </c>
      <c r="Q34" t="str">
        <f t="shared" si="3"/>
        <v>7</v>
      </c>
      <c r="R34" s="14">
        <f t="shared" si="4"/>
        <v>76.69</v>
      </c>
      <c r="S34" s="14">
        <f t="shared" si="5"/>
        <v>76.69</v>
      </c>
    </row>
    <row r="35" spans="1:19" x14ac:dyDescent="0.35">
      <c r="A35" t="s">
        <v>3440</v>
      </c>
      <c r="B35" t="s">
        <v>72</v>
      </c>
      <c r="C35" t="s">
        <v>73</v>
      </c>
      <c r="D35" t="s">
        <v>74</v>
      </c>
      <c r="E35">
        <v>73.97</v>
      </c>
      <c r="G35">
        <v>-73.97</v>
      </c>
      <c r="K35">
        <v>0</v>
      </c>
      <c r="N35" t="str">
        <f t="shared" si="0"/>
        <v>450066512630</v>
      </c>
      <c r="O35" t="str">
        <f t="shared" si="1"/>
        <v>252122742204</v>
      </c>
      <c r="P35" t="str">
        <f t="shared" si="2"/>
        <v>300020622</v>
      </c>
      <c r="Q35" t="str">
        <f t="shared" si="3"/>
        <v>7</v>
      </c>
      <c r="R35" s="14">
        <f t="shared" si="4"/>
        <v>73.97</v>
      </c>
      <c r="S35" s="14">
        <f t="shared" si="5"/>
        <v>73.97</v>
      </c>
    </row>
    <row r="36" spans="1:19" x14ac:dyDescent="0.35">
      <c r="A36" t="s">
        <v>3441</v>
      </c>
      <c r="B36" t="s">
        <v>72</v>
      </c>
      <c r="C36" t="s">
        <v>73</v>
      </c>
      <c r="D36" t="s">
        <v>74</v>
      </c>
      <c r="E36">
        <v>64.709999999999994</v>
      </c>
      <c r="G36">
        <v>-64.709999999999994</v>
      </c>
      <c r="K36">
        <v>0</v>
      </c>
      <c r="N36" t="str">
        <f t="shared" si="0"/>
        <v>450066512640</v>
      </c>
      <c r="O36" t="str">
        <f t="shared" si="1"/>
        <v>252122742204</v>
      </c>
      <c r="P36" t="str">
        <f t="shared" si="2"/>
        <v>300020622</v>
      </c>
      <c r="Q36" t="str">
        <f t="shared" si="3"/>
        <v>7</v>
      </c>
      <c r="R36" s="14">
        <f t="shared" si="4"/>
        <v>64.709999999999994</v>
      </c>
      <c r="S36" s="14">
        <f t="shared" si="5"/>
        <v>64.709999999999994</v>
      </c>
    </row>
    <row r="37" spans="1:19" x14ac:dyDescent="0.35">
      <c r="A37" t="s">
        <v>3442</v>
      </c>
      <c r="B37" t="s">
        <v>97</v>
      </c>
      <c r="C37" t="s">
        <v>101</v>
      </c>
      <c r="D37" t="s">
        <v>111</v>
      </c>
      <c r="E37">
        <v>665.5</v>
      </c>
      <c r="G37">
        <v>-665.5</v>
      </c>
      <c r="K37">
        <v>0</v>
      </c>
      <c r="N37" t="str">
        <f t="shared" si="0"/>
        <v>450066512710</v>
      </c>
      <c r="O37" t="str">
        <f t="shared" si="1"/>
        <v>255223121102</v>
      </c>
      <c r="P37" t="str">
        <f t="shared" si="2"/>
        <v>300020861</v>
      </c>
      <c r="Q37" t="str">
        <f t="shared" si="3"/>
        <v>5</v>
      </c>
      <c r="R37" s="14">
        <f t="shared" si="4"/>
        <v>665.5</v>
      </c>
      <c r="S37" s="14">
        <f t="shared" si="5"/>
        <v>665.5</v>
      </c>
    </row>
    <row r="38" spans="1:19" x14ac:dyDescent="0.35">
      <c r="A38" t="s">
        <v>3443</v>
      </c>
      <c r="B38" t="s">
        <v>97</v>
      </c>
      <c r="C38" t="s">
        <v>101</v>
      </c>
      <c r="D38" t="s">
        <v>51</v>
      </c>
      <c r="E38">
        <v>7381000</v>
      </c>
      <c r="G38">
        <v>-7381000</v>
      </c>
      <c r="K38">
        <v>0</v>
      </c>
      <c r="N38" t="str">
        <f t="shared" si="0"/>
        <v>450066513210</v>
      </c>
      <c r="O38" t="str">
        <f t="shared" si="1"/>
        <v>255223121102</v>
      </c>
      <c r="P38" t="str">
        <f t="shared" si="2"/>
        <v>300020861</v>
      </c>
      <c r="Q38" t="str">
        <f t="shared" si="3"/>
        <v>1</v>
      </c>
      <c r="R38" s="14">
        <f t="shared" si="4"/>
        <v>7381000</v>
      </c>
      <c r="S38" s="14">
        <f t="shared" si="5"/>
        <v>7381000</v>
      </c>
    </row>
    <row r="39" spans="1:19" x14ac:dyDescent="0.35">
      <c r="A39" t="s">
        <v>3444</v>
      </c>
      <c r="B39" t="s">
        <v>97</v>
      </c>
      <c r="C39" t="s">
        <v>101</v>
      </c>
      <c r="D39" t="s">
        <v>51</v>
      </c>
      <c r="E39">
        <v>5989500</v>
      </c>
      <c r="G39">
        <v>-5989500</v>
      </c>
      <c r="K39">
        <v>0</v>
      </c>
      <c r="N39" t="str">
        <f t="shared" si="0"/>
        <v>450066540510</v>
      </c>
      <c r="O39" t="str">
        <f t="shared" si="1"/>
        <v>255223121102</v>
      </c>
      <c r="P39" t="str">
        <f t="shared" si="2"/>
        <v>300020861</v>
      </c>
      <c r="Q39" t="str">
        <f t="shared" si="3"/>
        <v>1</v>
      </c>
      <c r="R39" s="14">
        <f t="shared" si="4"/>
        <v>5989500</v>
      </c>
      <c r="S39" s="14">
        <f t="shared" si="5"/>
        <v>5989500</v>
      </c>
    </row>
    <row r="40" spans="1:19" x14ac:dyDescent="0.35">
      <c r="A40" t="s">
        <v>3445</v>
      </c>
      <c r="B40" t="s">
        <v>97</v>
      </c>
      <c r="C40" t="s">
        <v>101</v>
      </c>
      <c r="D40" t="s">
        <v>51</v>
      </c>
      <c r="E40">
        <v>7078500</v>
      </c>
      <c r="G40">
        <v>-7078500</v>
      </c>
      <c r="K40">
        <v>0</v>
      </c>
      <c r="N40" t="str">
        <f t="shared" si="0"/>
        <v>450066540520</v>
      </c>
      <c r="O40" t="str">
        <f t="shared" si="1"/>
        <v>255223121102</v>
      </c>
      <c r="P40" t="str">
        <f t="shared" si="2"/>
        <v>300020861</v>
      </c>
      <c r="Q40" t="str">
        <f t="shared" si="3"/>
        <v>1</v>
      </c>
      <c r="R40" s="14">
        <f t="shared" si="4"/>
        <v>7078500</v>
      </c>
      <c r="S40" s="14">
        <f t="shared" si="5"/>
        <v>7078500</v>
      </c>
    </row>
    <row r="41" spans="1:19" x14ac:dyDescent="0.35">
      <c r="A41" t="s">
        <v>3446</v>
      </c>
      <c r="B41" t="s">
        <v>97</v>
      </c>
      <c r="C41" t="s">
        <v>126</v>
      </c>
      <c r="D41" t="s">
        <v>99</v>
      </c>
      <c r="E41">
        <v>656.99</v>
      </c>
      <c r="F41">
        <v>3323.01</v>
      </c>
      <c r="G41">
        <v>-3980</v>
      </c>
      <c r="K41">
        <v>0</v>
      </c>
      <c r="N41" t="str">
        <f t="shared" si="0"/>
        <v>450066560610</v>
      </c>
      <c r="O41" t="str">
        <f t="shared" si="1"/>
        <v>255223121102</v>
      </c>
      <c r="P41" t="str">
        <f t="shared" si="2"/>
        <v>300020870</v>
      </c>
      <c r="Q41" t="str">
        <f t="shared" si="3"/>
        <v>3</v>
      </c>
      <c r="R41" s="14">
        <f t="shared" si="4"/>
        <v>3980</v>
      </c>
      <c r="S41" s="14">
        <f t="shared" si="5"/>
        <v>3980</v>
      </c>
    </row>
    <row r="42" spans="1:19" x14ac:dyDescent="0.35">
      <c r="A42" t="s">
        <v>3447</v>
      </c>
      <c r="B42" t="s">
        <v>97</v>
      </c>
      <c r="C42" t="s">
        <v>126</v>
      </c>
      <c r="D42" t="s">
        <v>99</v>
      </c>
      <c r="E42">
        <v>405</v>
      </c>
      <c r="F42">
        <v>-405</v>
      </c>
      <c r="K42">
        <v>0</v>
      </c>
      <c r="N42" t="str">
        <f t="shared" si="0"/>
        <v>450066560620</v>
      </c>
      <c r="O42" t="str">
        <f t="shared" si="1"/>
        <v>255223121102</v>
      </c>
      <c r="P42" t="str">
        <f t="shared" si="2"/>
        <v>300020870</v>
      </c>
      <c r="Q42" t="str">
        <f t="shared" si="3"/>
        <v>3</v>
      </c>
      <c r="R42" s="14">
        <f t="shared" si="4"/>
        <v>0</v>
      </c>
      <c r="S42" s="14">
        <f t="shared" si="5"/>
        <v>0</v>
      </c>
    </row>
    <row r="43" spans="1:19" x14ac:dyDescent="0.35">
      <c r="A43" t="s">
        <v>3448</v>
      </c>
      <c r="B43" t="s">
        <v>97</v>
      </c>
      <c r="C43" t="s">
        <v>126</v>
      </c>
      <c r="D43" t="s">
        <v>99</v>
      </c>
      <c r="E43">
        <v>2918.01</v>
      </c>
      <c r="F43">
        <v>-2918.01</v>
      </c>
      <c r="K43">
        <v>0</v>
      </c>
      <c r="N43" t="str">
        <f t="shared" si="0"/>
        <v>450066560630</v>
      </c>
      <c r="O43" t="str">
        <f t="shared" si="1"/>
        <v>255223121102</v>
      </c>
      <c r="P43" t="str">
        <f t="shared" si="2"/>
        <v>300020870</v>
      </c>
      <c r="Q43" t="str">
        <f t="shared" si="3"/>
        <v>3</v>
      </c>
      <c r="R43" s="14">
        <f t="shared" si="4"/>
        <v>0</v>
      </c>
      <c r="S43" s="14">
        <f t="shared" si="5"/>
        <v>0</v>
      </c>
    </row>
    <row r="44" spans="1:19" x14ac:dyDescent="0.35">
      <c r="A44" t="s">
        <v>3449</v>
      </c>
      <c r="B44" t="s">
        <v>97</v>
      </c>
      <c r="C44" t="s">
        <v>101</v>
      </c>
      <c r="D44" t="s">
        <v>51</v>
      </c>
      <c r="E44">
        <v>2550</v>
      </c>
      <c r="G44">
        <v>-2550</v>
      </c>
      <c r="K44">
        <v>0</v>
      </c>
      <c r="N44" t="str">
        <f t="shared" si="0"/>
        <v>450066603710</v>
      </c>
      <c r="O44" t="str">
        <f t="shared" si="1"/>
        <v>255223121102</v>
      </c>
      <c r="P44" t="str">
        <f t="shared" si="2"/>
        <v>300020861</v>
      </c>
      <c r="Q44" t="str">
        <f t="shared" si="3"/>
        <v>1</v>
      </c>
      <c r="R44" s="14">
        <f t="shared" si="4"/>
        <v>2550</v>
      </c>
      <c r="S44" s="14">
        <f t="shared" si="5"/>
        <v>2550</v>
      </c>
    </row>
    <row r="45" spans="1:19" x14ac:dyDescent="0.35">
      <c r="A45" t="s">
        <v>3450</v>
      </c>
      <c r="B45" t="s">
        <v>97</v>
      </c>
      <c r="C45" t="s">
        <v>126</v>
      </c>
      <c r="D45" t="s">
        <v>113</v>
      </c>
      <c r="E45">
        <v>3630</v>
      </c>
      <c r="K45">
        <v>3630</v>
      </c>
      <c r="N45" t="str">
        <f t="shared" si="0"/>
        <v>450066613110</v>
      </c>
      <c r="O45" t="str">
        <f t="shared" si="1"/>
        <v>255223121102</v>
      </c>
      <c r="P45" t="str">
        <f t="shared" si="2"/>
        <v>300020870</v>
      </c>
      <c r="Q45" t="str">
        <f t="shared" si="3"/>
        <v>6</v>
      </c>
      <c r="R45" s="14">
        <f t="shared" si="4"/>
        <v>3630</v>
      </c>
      <c r="S45" s="14">
        <f t="shared" si="5"/>
        <v>0</v>
      </c>
    </row>
    <row r="46" spans="1:19" x14ac:dyDescent="0.35">
      <c r="A46" t="s">
        <v>3451</v>
      </c>
      <c r="B46" t="s">
        <v>97</v>
      </c>
      <c r="C46" t="s">
        <v>101</v>
      </c>
      <c r="D46" t="s">
        <v>51</v>
      </c>
      <c r="E46">
        <v>8349000</v>
      </c>
      <c r="G46">
        <v>-8349000</v>
      </c>
      <c r="K46">
        <v>0</v>
      </c>
      <c r="N46" t="str">
        <f t="shared" si="0"/>
        <v>450066635510</v>
      </c>
      <c r="O46" t="str">
        <f t="shared" si="1"/>
        <v>255223121102</v>
      </c>
      <c r="P46" t="str">
        <f t="shared" si="2"/>
        <v>300020861</v>
      </c>
      <c r="Q46" t="str">
        <f t="shared" si="3"/>
        <v>1</v>
      </c>
      <c r="R46" s="14">
        <f t="shared" si="4"/>
        <v>8349000</v>
      </c>
      <c r="S46" s="14">
        <f t="shared" si="5"/>
        <v>8349000</v>
      </c>
    </row>
    <row r="47" spans="1:19" x14ac:dyDescent="0.35">
      <c r="A47" t="s">
        <v>3452</v>
      </c>
      <c r="B47" t="s">
        <v>86</v>
      </c>
      <c r="C47" t="s">
        <v>91</v>
      </c>
      <c r="D47" t="s">
        <v>103</v>
      </c>
      <c r="E47">
        <v>4000</v>
      </c>
      <c r="G47">
        <v>-4000</v>
      </c>
      <c r="K47">
        <v>0</v>
      </c>
      <c r="N47" t="str">
        <f t="shared" si="0"/>
        <v>450066643910</v>
      </c>
      <c r="O47" t="str">
        <f t="shared" si="1"/>
        <v>255221121113</v>
      </c>
      <c r="P47" t="str">
        <f t="shared" si="2"/>
        <v>300020900</v>
      </c>
      <c r="Q47" t="str">
        <f t="shared" si="3"/>
        <v>2</v>
      </c>
      <c r="R47" s="14">
        <f t="shared" si="4"/>
        <v>4000</v>
      </c>
      <c r="S47" s="14">
        <f t="shared" si="5"/>
        <v>4000</v>
      </c>
    </row>
    <row r="48" spans="1:19" x14ac:dyDescent="0.35">
      <c r="A48" t="s">
        <v>3453</v>
      </c>
      <c r="B48" t="s">
        <v>60</v>
      </c>
      <c r="C48" t="s">
        <v>65</v>
      </c>
      <c r="D48" t="s">
        <v>51</v>
      </c>
      <c r="E48">
        <v>13797.99</v>
      </c>
      <c r="G48">
        <v>-13797.99</v>
      </c>
      <c r="K48">
        <v>0</v>
      </c>
      <c r="N48" t="str">
        <f t="shared" si="0"/>
        <v>450066658810</v>
      </c>
      <c r="O48" t="str">
        <f t="shared" si="1"/>
        <v>252122121104</v>
      </c>
      <c r="P48" t="str">
        <f t="shared" si="2"/>
        <v>300020895</v>
      </c>
      <c r="Q48" t="str">
        <f t="shared" si="3"/>
        <v>1</v>
      </c>
      <c r="R48" s="14">
        <f t="shared" si="4"/>
        <v>13797.99</v>
      </c>
      <c r="S48" s="14">
        <f t="shared" si="5"/>
        <v>13797.99</v>
      </c>
    </row>
    <row r="49" spans="1:19" x14ac:dyDescent="0.35">
      <c r="A49" t="s">
        <v>3454</v>
      </c>
      <c r="B49" t="s">
        <v>97</v>
      </c>
      <c r="C49" t="s">
        <v>126</v>
      </c>
      <c r="D49" t="s">
        <v>99</v>
      </c>
      <c r="E49">
        <v>1000</v>
      </c>
      <c r="F49">
        <v>4739.2</v>
      </c>
      <c r="G49">
        <v>-5739.2</v>
      </c>
      <c r="K49">
        <v>0</v>
      </c>
      <c r="N49" t="str">
        <f t="shared" si="0"/>
        <v>450066667910</v>
      </c>
      <c r="O49" t="str">
        <f t="shared" si="1"/>
        <v>255223121102</v>
      </c>
      <c r="P49" t="str">
        <f t="shared" si="2"/>
        <v>300020870</v>
      </c>
      <c r="Q49" t="str">
        <f t="shared" si="3"/>
        <v>3</v>
      </c>
      <c r="R49" s="14">
        <f t="shared" si="4"/>
        <v>5739.2</v>
      </c>
      <c r="S49" s="14">
        <f t="shared" si="5"/>
        <v>5739.2</v>
      </c>
    </row>
    <row r="50" spans="1:19" x14ac:dyDescent="0.35">
      <c r="A50" t="s">
        <v>3455</v>
      </c>
      <c r="B50" t="s">
        <v>97</v>
      </c>
      <c r="C50" t="s">
        <v>101</v>
      </c>
      <c r="D50" t="s">
        <v>51</v>
      </c>
      <c r="E50">
        <v>1800000</v>
      </c>
      <c r="G50">
        <v>-1800000</v>
      </c>
      <c r="K50">
        <v>0</v>
      </c>
      <c r="N50" t="str">
        <f t="shared" si="0"/>
        <v>450066686810</v>
      </c>
      <c r="O50" t="str">
        <f t="shared" si="1"/>
        <v>255223121102</v>
      </c>
      <c r="P50" t="str">
        <f t="shared" si="2"/>
        <v>300020861</v>
      </c>
      <c r="Q50" t="str">
        <f t="shared" si="3"/>
        <v>1</v>
      </c>
      <c r="R50" s="14">
        <f t="shared" si="4"/>
        <v>1800000</v>
      </c>
      <c r="S50" s="14">
        <f t="shared" si="5"/>
        <v>1800000</v>
      </c>
    </row>
    <row r="51" spans="1:19" x14ac:dyDescent="0.35">
      <c r="A51" t="s">
        <v>3456</v>
      </c>
      <c r="B51" t="s">
        <v>2642</v>
      </c>
      <c r="C51" t="s">
        <v>3457</v>
      </c>
      <c r="D51" t="s">
        <v>51</v>
      </c>
      <c r="E51">
        <v>269.45999999999998</v>
      </c>
      <c r="G51">
        <v>-124.35999999999999</v>
      </c>
      <c r="K51">
        <v>145.1</v>
      </c>
      <c r="N51" t="str">
        <f t="shared" si="0"/>
        <v>450066710410</v>
      </c>
      <c r="O51" t="str">
        <f t="shared" si="1"/>
        <v>255102121101</v>
      </c>
      <c r="P51" t="str">
        <f t="shared" si="2"/>
        <v>300020623</v>
      </c>
      <c r="Q51" t="str">
        <f t="shared" si="3"/>
        <v>1</v>
      </c>
      <c r="R51" s="14">
        <f t="shared" si="4"/>
        <v>269.45999999999998</v>
      </c>
      <c r="S51" s="14">
        <f t="shared" si="5"/>
        <v>124.35999999999999</v>
      </c>
    </row>
    <row r="52" spans="1:19" x14ac:dyDescent="0.35">
      <c r="A52" t="s">
        <v>3458</v>
      </c>
      <c r="B52" t="s">
        <v>97</v>
      </c>
      <c r="C52" t="s">
        <v>101</v>
      </c>
      <c r="D52" t="s">
        <v>103</v>
      </c>
      <c r="E52">
        <v>2276659.6800000002</v>
      </c>
      <c r="G52">
        <v>-2316745.44</v>
      </c>
      <c r="H52">
        <v>40085.760000000002</v>
      </c>
      <c r="K52">
        <v>2.255546860396862E-10</v>
      </c>
      <c r="N52" t="str">
        <f t="shared" si="0"/>
        <v>450066711310</v>
      </c>
      <c r="O52" t="str">
        <f t="shared" si="1"/>
        <v>255223121102</v>
      </c>
      <c r="P52" t="str">
        <f t="shared" si="2"/>
        <v>300020861</v>
      </c>
      <c r="Q52" t="str">
        <f t="shared" si="3"/>
        <v>2</v>
      </c>
      <c r="R52" s="14">
        <f t="shared" si="4"/>
        <v>2316745.44</v>
      </c>
      <c r="S52" s="14">
        <f t="shared" si="5"/>
        <v>2316745.44</v>
      </c>
    </row>
    <row r="53" spans="1:19" x14ac:dyDescent="0.35">
      <c r="A53" t="s">
        <v>3459</v>
      </c>
      <c r="B53" t="s">
        <v>97</v>
      </c>
      <c r="C53" t="s">
        <v>101</v>
      </c>
      <c r="D53" t="s">
        <v>103</v>
      </c>
      <c r="E53">
        <v>106547.67</v>
      </c>
      <c r="G53">
        <v>-108423.69</v>
      </c>
      <c r="H53">
        <v>1876.02</v>
      </c>
      <c r="K53">
        <v>-4.0927261579781771E-12</v>
      </c>
      <c r="N53" t="str">
        <f t="shared" si="0"/>
        <v>450066711510</v>
      </c>
      <c r="O53" t="str">
        <f t="shared" si="1"/>
        <v>255223121102</v>
      </c>
      <c r="P53" t="str">
        <f t="shared" si="2"/>
        <v>300020861</v>
      </c>
      <c r="Q53" t="str">
        <f t="shared" si="3"/>
        <v>2</v>
      </c>
      <c r="R53" s="14">
        <f t="shared" si="4"/>
        <v>108423.69</v>
      </c>
      <c r="S53" s="14">
        <f t="shared" si="5"/>
        <v>108423.69</v>
      </c>
    </row>
    <row r="54" spans="1:19" x14ac:dyDescent="0.35">
      <c r="A54" t="s">
        <v>3460</v>
      </c>
      <c r="B54" t="s">
        <v>86</v>
      </c>
      <c r="C54" t="s">
        <v>91</v>
      </c>
      <c r="D54" t="s">
        <v>103</v>
      </c>
      <c r="E54">
        <v>13946.9</v>
      </c>
      <c r="G54">
        <v>-179.96</v>
      </c>
      <c r="K54">
        <v>13766.94</v>
      </c>
      <c r="N54" t="str">
        <f t="shared" si="0"/>
        <v>450066712910</v>
      </c>
      <c r="O54" t="str">
        <f t="shared" si="1"/>
        <v>255221121113</v>
      </c>
      <c r="P54" t="str">
        <f t="shared" si="2"/>
        <v>300020900</v>
      </c>
      <c r="Q54" t="str">
        <f t="shared" si="3"/>
        <v>2</v>
      </c>
      <c r="R54" s="14">
        <f t="shared" si="4"/>
        <v>13946.9</v>
      </c>
      <c r="S54" s="14">
        <f t="shared" si="5"/>
        <v>179.96</v>
      </c>
    </row>
    <row r="55" spans="1:19" x14ac:dyDescent="0.35">
      <c r="A55" t="s">
        <v>3461</v>
      </c>
      <c r="B55" t="s">
        <v>97</v>
      </c>
      <c r="C55" t="s">
        <v>101</v>
      </c>
      <c r="D55" t="s">
        <v>103</v>
      </c>
      <c r="E55">
        <v>524542.39</v>
      </c>
      <c r="G55">
        <v>-533778.15</v>
      </c>
      <c r="H55">
        <v>9235.76</v>
      </c>
      <c r="K55">
        <v>-9.0949470177292824E-12</v>
      </c>
      <c r="N55" t="str">
        <f t="shared" si="0"/>
        <v>450066722010</v>
      </c>
      <c r="O55" t="str">
        <f t="shared" si="1"/>
        <v>255223121102</v>
      </c>
      <c r="P55" t="str">
        <f t="shared" si="2"/>
        <v>300020861</v>
      </c>
      <c r="Q55" t="str">
        <f t="shared" si="3"/>
        <v>2</v>
      </c>
      <c r="R55" s="14">
        <f t="shared" si="4"/>
        <v>533778.15</v>
      </c>
      <c r="S55" s="14">
        <f t="shared" si="5"/>
        <v>533778.15</v>
      </c>
    </row>
    <row r="56" spans="1:19" x14ac:dyDescent="0.35">
      <c r="A56" t="s">
        <v>3462</v>
      </c>
      <c r="B56" t="s">
        <v>97</v>
      </c>
      <c r="C56" t="s">
        <v>101</v>
      </c>
      <c r="D56" t="s">
        <v>111</v>
      </c>
      <c r="E56">
        <v>15380</v>
      </c>
      <c r="F56">
        <v>12162.5</v>
      </c>
      <c r="G56">
        <v>-27542.5</v>
      </c>
      <c r="K56">
        <v>0</v>
      </c>
      <c r="N56" t="str">
        <f t="shared" si="0"/>
        <v>450066728910</v>
      </c>
      <c r="O56" t="str">
        <f t="shared" si="1"/>
        <v>255223121102</v>
      </c>
      <c r="P56" t="str">
        <f t="shared" si="2"/>
        <v>300020861</v>
      </c>
      <c r="Q56" t="str">
        <f t="shared" si="3"/>
        <v>5</v>
      </c>
      <c r="R56" s="14">
        <f t="shared" si="4"/>
        <v>27542.5</v>
      </c>
      <c r="S56" s="14">
        <f t="shared" si="5"/>
        <v>27542.5</v>
      </c>
    </row>
    <row r="57" spans="1:19" x14ac:dyDescent="0.35">
      <c r="A57" t="s">
        <v>3463</v>
      </c>
      <c r="B57" t="s">
        <v>97</v>
      </c>
      <c r="C57" t="s">
        <v>101</v>
      </c>
      <c r="D57" t="s">
        <v>103</v>
      </c>
      <c r="E57">
        <v>17787</v>
      </c>
      <c r="F57">
        <v>0</v>
      </c>
      <c r="G57">
        <v>-17787</v>
      </c>
      <c r="K57">
        <v>0</v>
      </c>
      <c r="N57" t="str">
        <f t="shared" si="0"/>
        <v>450066751010</v>
      </c>
      <c r="O57" t="str">
        <f t="shared" si="1"/>
        <v>255223121102</v>
      </c>
      <c r="P57" t="str">
        <f t="shared" si="2"/>
        <v>300020861</v>
      </c>
      <c r="Q57" t="str">
        <f t="shared" si="3"/>
        <v>2</v>
      </c>
      <c r="R57" s="14">
        <f t="shared" si="4"/>
        <v>17787</v>
      </c>
      <c r="S57" s="14">
        <f t="shared" si="5"/>
        <v>17787</v>
      </c>
    </row>
    <row r="58" spans="1:19" x14ac:dyDescent="0.35">
      <c r="A58" t="s">
        <v>3464</v>
      </c>
      <c r="B58" t="s">
        <v>97</v>
      </c>
      <c r="C58" t="s">
        <v>101</v>
      </c>
      <c r="D58" t="s">
        <v>51</v>
      </c>
      <c r="E58">
        <v>16668.96</v>
      </c>
      <c r="G58">
        <v>-4185.7099999999991</v>
      </c>
      <c r="K58">
        <v>12483.25</v>
      </c>
      <c r="N58" t="str">
        <f t="shared" si="0"/>
        <v>450066770210</v>
      </c>
      <c r="O58" t="str">
        <f t="shared" si="1"/>
        <v>255223121102</v>
      </c>
      <c r="P58" t="str">
        <f t="shared" si="2"/>
        <v>300020861</v>
      </c>
      <c r="Q58" t="str">
        <f t="shared" si="3"/>
        <v>1</v>
      </c>
      <c r="R58" s="14">
        <f t="shared" si="4"/>
        <v>16668.96</v>
      </c>
      <c r="S58" s="14">
        <f t="shared" si="5"/>
        <v>4185.7099999999991</v>
      </c>
    </row>
    <row r="59" spans="1:19" x14ac:dyDescent="0.35">
      <c r="A59" t="s">
        <v>3465</v>
      </c>
      <c r="B59" t="s">
        <v>97</v>
      </c>
      <c r="C59" t="s">
        <v>101</v>
      </c>
      <c r="D59" t="s">
        <v>103</v>
      </c>
      <c r="E59">
        <v>22990</v>
      </c>
      <c r="G59">
        <v>-22990</v>
      </c>
      <c r="K59">
        <v>0</v>
      </c>
      <c r="N59" t="str">
        <f t="shared" si="0"/>
        <v>450066770220</v>
      </c>
      <c r="O59" t="str">
        <f t="shared" si="1"/>
        <v>255223121102</v>
      </c>
      <c r="P59" t="str">
        <f t="shared" si="2"/>
        <v>300020861</v>
      </c>
      <c r="Q59" t="str">
        <f t="shared" si="3"/>
        <v>2</v>
      </c>
      <c r="R59" s="14">
        <f t="shared" si="4"/>
        <v>22990</v>
      </c>
      <c r="S59" s="14">
        <f t="shared" si="5"/>
        <v>22990</v>
      </c>
    </row>
    <row r="60" spans="1:19" x14ac:dyDescent="0.35">
      <c r="A60" t="s">
        <v>3466</v>
      </c>
      <c r="B60" t="s">
        <v>97</v>
      </c>
      <c r="C60" t="s">
        <v>101</v>
      </c>
      <c r="D60" t="s">
        <v>103</v>
      </c>
      <c r="E60">
        <v>31430.13</v>
      </c>
      <c r="G60">
        <v>-32137.89</v>
      </c>
      <c r="H60">
        <v>707.76</v>
      </c>
      <c r="K60">
        <v>1.5916157281026244E-12</v>
      </c>
      <c r="N60" t="str">
        <f t="shared" si="0"/>
        <v>450066772010</v>
      </c>
      <c r="O60" t="str">
        <f t="shared" si="1"/>
        <v>255223121102</v>
      </c>
      <c r="P60" t="str">
        <f t="shared" si="2"/>
        <v>300020861</v>
      </c>
      <c r="Q60" t="str">
        <f t="shared" si="3"/>
        <v>2</v>
      </c>
      <c r="R60" s="14">
        <f t="shared" si="4"/>
        <v>32137.89</v>
      </c>
      <c r="S60" s="14">
        <f t="shared" si="5"/>
        <v>32137.89</v>
      </c>
    </row>
    <row r="61" spans="1:19" x14ac:dyDescent="0.35">
      <c r="A61" t="s">
        <v>3467</v>
      </c>
      <c r="B61" t="s">
        <v>86</v>
      </c>
      <c r="C61" t="s">
        <v>91</v>
      </c>
      <c r="D61" t="s">
        <v>92</v>
      </c>
      <c r="E61">
        <v>144036.48000000001</v>
      </c>
      <c r="G61">
        <v>-140182.13999999998</v>
      </c>
      <c r="K61">
        <v>3854.3400000000256</v>
      </c>
      <c r="N61" t="str">
        <f t="shared" si="0"/>
        <v>450066785410</v>
      </c>
      <c r="O61" t="str">
        <f t="shared" si="1"/>
        <v>255221121113</v>
      </c>
      <c r="P61" t="str">
        <f t="shared" si="2"/>
        <v>300020900</v>
      </c>
      <c r="Q61" t="str">
        <f t="shared" si="3"/>
        <v>4</v>
      </c>
      <c r="R61" s="14">
        <f t="shared" si="4"/>
        <v>144036.48000000001</v>
      </c>
      <c r="S61" s="14">
        <f t="shared" si="5"/>
        <v>140182.13999999998</v>
      </c>
    </row>
    <row r="62" spans="1:19" x14ac:dyDescent="0.35">
      <c r="A62" t="s">
        <v>3468</v>
      </c>
      <c r="B62" t="s">
        <v>150</v>
      </c>
      <c r="C62" t="s">
        <v>151</v>
      </c>
      <c r="D62" t="s">
        <v>99</v>
      </c>
      <c r="E62">
        <v>144036.48000000001</v>
      </c>
      <c r="G62">
        <v>-52941.62000000001</v>
      </c>
      <c r="K62">
        <v>91094.86</v>
      </c>
      <c r="N62" t="str">
        <f t="shared" si="0"/>
        <v>450066785420</v>
      </c>
      <c r="O62" t="str">
        <f t="shared" si="1"/>
        <v>255224121113</v>
      </c>
      <c r="P62" t="str">
        <f t="shared" si="2"/>
        <v>300020940</v>
      </c>
      <c r="Q62" t="str">
        <f t="shared" si="3"/>
        <v>3</v>
      </c>
      <c r="R62" s="14">
        <f t="shared" si="4"/>
        <v>144036.48000000001</v>
      </c>
      <c r="S62" s="14">
        <f t="shared" si="5"/>
        <v>52941.62000000001</v>
      </c>
    </row>
    <row r="63" spans="1:19" x14ac:dyDescent="0.35">
      <c r="A63" t="s">
        <v>3469</v>
      </c>
      <c r="B63" t="s">
        <v>97</v>
      </c>
      <c r="C63" t="s">
        <v>101</v>
      </c>
      <c r="D63" t="s">
        <v>103</v>
      </c>
      <c r="E63">
        <v>975000</v>
      </c>
      <c r="F63">
        <v>68165.52</v>
      </c>
      <c r="G63">
        <v>-1051381.48</v>
      </c>
      <c r="H63">
        <v>8215.9599999999991</v>
      </c>
      <c r="I63">
        <v>-975000</v>
      </c>
      <c r="J63">
        <v>975000</v>
      </c>
      <c r="K63">
        <v>0</v>
      </c>
      <c r="N63" t="str">
        <f t="shared" si="0"/>
        <v>450066786510</v>
      </c>
      <c r="O63" t="str">
        <f t="shared" si="1"/>
        <v>255223121102</v>
      </c>
      <c r="P63" t="str">
        <f t="shared" si="2"/>
        <v>300020861</v>
      </c>
      <c r="Q63" t="str">
        <f t="shared" si="3"/>
        <v>2</v>
      </c>
      <c r="R63" s="14">
        <f t="shared" si="4"/>
        <v>1051381.48</v>
      </c>
      <c r="S63" s="14">
        <f t="shared" si="5"/>
        <v>1051381.48</v>
      </c>
    </row>
    <row r="64" spans="1:19" x14ac:dyDescent="0.35">
      <c r="A64" t="s">
        <v>3470</v>
      </c>
      <c r="B64" t="s">
        <v>97</v>
      </c>
      <c r="C64" t="s">
        <v>101</v>
      </c>
      <c r="D64" t="s">
        <v>103</v>
      </c>
      <c r="E64">
        <v>136911.28</v>
      </c>
      <c r="G64">
        <v>-139004.73000000001</v>
      </c>
      <c r="H64">
        <v>2093.4499999999998</v>
      </c>
      <c r="K64">
        <v>-1.1823431123048067E-11</v>
      </c>
      <c r="N64" t="str">
        <f t="shared" si="0"/>
        <v>450066787210</v>
      </c>
      <c r="O64" t="str">
        <f t="shared" si="1"/>
        <v>255223121102</v>
      </c>
      <c r="P64" t="str">
        <f t="shared" si="2"/>
        <v>300020861</v>
      </c>
      <c r="Q64" t="str">
        <f t="shared" si="3"/>
        <v>2</v>
      </c>
      <c r="R64" s="14">
        <f t="shared" si="4"/>
        <v>139004.73000000001</v>
      </c>
      <c r="S64" s="14">
        <f t="shared" si="5"/>
        <v>139004.73000000001</v>
      </c>
    </row>
    <row r="65" spans="1:19" x14ac:dyDescent="0.35">
      <c r="A65" t="s">
        <v>3471</v>
      </c>
      <c r="B65" t="s">
        <v>2539</v>
      </c>
      <c r="C65" t="s">
        <v>3419</v>
      </c>
      <c r="D65" t="s">
        <v>51</v>
      </c>
      <c r="E65">
        <v>780.01</v>
      </c>
      <c r="G65">
        <v>-780.01</v>
      </c>
      <c r="K65">
        <v>0</v>
      </c>
      <c r="N65" t="str">
        <f t="shared" si="0"/>
        <v>450066801110</v>
      </c>
      <c r="O65" t="str">
        <f t="shared" si="1"/>
        <v>254012121101</v>
      </c>
      <c r="P65" t="str">
        <f t="shared" si="2"/>
        <v>300020910</v>
      </c>
      <c r="Q65" t="str">
        <f t="shared" si="3"/>
        <v>1</v>
      </c>
      <c r="R65" s="14">
        <f t="shared" si="4"/>
        <v>780.01</v>
      </c>
      <c r="S65" s="14">
        <f t="shared" si="5"/>
        <v>780.01</v>
      </c>
    </row>
    <row r="66" spans="1:19" x14ac:dyDescent="0.35">
      <c r="A66" t="s">
        <v>3472</v>
      </c>
      <c r="B66" t="s">
        <v>2539</v>
      </c>
      <c r="C66" t="s">
        <v>3419</v>
      </c>
      <c r="D66" t="s">
        <v>51</v>
      </c>
      <c r="E66">
        <v>1032.95</v>
      </c>
      <c r="G66">
        <v>-1032.95</v>
      </c>
      <c r="K66">
        <v>0</v>
      </c>
      <c r="N66" t="str">
        <f t="shared" si="0"/>
        <v>450066801120</v>
      </c>
      <c r="O66" t="str">
        <f t="shared" si="1"/>
        <v>254012121101</v>
      </c>
      <c r="P66" t="str">
        <f t="shared" si="2"/>
        <v>300020910</v>
      </c>
      <c r="Q66" t="str">
        <f t="shared" si="3"/>
        <v>1</v>
      </c>
      <c r="R66" s="14">
        <f t="shared" si="4"/>
        <v>1032.95</v>
      </c>
      <c r="S66" s="14">
        <f t="shared" si="5"/>
        <v>1032.95</v>
      </c>
    </row>
    <row r="67" spans="1:19" x14ac:dyDescent="0.35">
      <c r="A67" t="s">
        <v>3473</v>
      </c>
      <c r="B67" t="s">
        <v>2539</v>
      </c>
      <c r="C67" t="s">
        <v>3419</v>
      </c>
      <c r="D67" t="s">
        <v>51</v>
      </c>
      <c r="E67">
        <v>294.85000000000002</v>
      </c>
      <c r="G67">
        <v>-294.85000000000002</v>
      </c>
      <c r="K67">
        <v>0</v>
      </c>
      <c r="N67" t="str">
        <f t="shared" si="0"/>
        <v>450066801130</v>
      </c>
      <c r="O67" t="str">
        <f t="shared" si="1"/>
        <v>254012121101</v>
      </c>
      <c r="P67" t="str">
        <f t="shared" si="2"/>
        <v>300020910</v>
      </c>
      <c r="Q67" t="str">
        <f t="shared" si="3"/>
        <v>1</v>
      </c>
      <c r="R67" s="14">
        <f t="shared" si="4"/>
        <v>294.85000000000002</v>
      </c>
      <c r="S67" s="14">
        <f t="shared" si="5"/>
        <v>294.85000000000002</v>
      </c>
    </row>
    <row r="68" spans="1:19" x14ac:dyDescent="0.35">
      <c r="A68" t="s">
        <v>3474</v>
      </c>
      <c r="B68" t="s">
        <v>2539</v>
      </c>
      <c r="C68" t="s">
        <v>3419</v>
      </c>
      <c r="D68" t="s">
        <v>51</v>
      </c>
      <c r="E68">
        <v>470.97</v>
      </c>
      <c r="G68">
        <v>-470.97</v>
      </c>
      <c r="K68">
        <v>0</v>
      </c>
      <c r="N68" t="str">
        <f t="shared" si="0"/>
        <v>450066801140</v>
      </c>
      <c r="O68" t="str">
        <f t="shared" si="1"/>
        <v>254012121101</v>
      </c>
      <c r="P68" t="str">
        <f t="shared" si="2"/>
        <v>300020910</v>
      </c>
      <c r="Q68" t="str">
        <f t="shared" si="3"/>
        <v>1</v>
      </c>
      <c r="R68" s="14">
        <f t="shared" si="4"/>
        <v>470.97</v>
      </c>
      <c r="S68" s="14">
        <f t="shared" si="5"/>
        <v>470.97</v>
      </c>
    </row>
    <row r="69" spans="1:19" x14ac:dyDescent="0.35">
      <c r="A69" t="s">
        <v>3475</v>
      </c>
      <c r="B69" t="s">
        <v>2539</v>
      </c>
      <c r="C69" t="s">
        <v>3419</v>
      </c>
      <c r="D69" t="s">
        <v>51</v>
      </c>
      <c r="E69">
        <v>44.17</v>
      </c>
      <c r="G69">
        <v>-44.17</v>
      </c>
      <c r="K69">
        <v>0</v>
      </c>
      <c r="N69" t="str">
        <f t="shared" ref="N69:N132" si="6">A69</f>
        <v>450066801150</v>
      </c>
      <c r="O69" t="str">
        <f t="shared" ref="O69:O132" si="7">B69</f>
        <v>254012121101</v>
      </c>
      <c r="P69" t="str">
        <f t="shared" ref="P69:P132" si="8">C69</f>
        <v>300020910</v>
      </c>
      <c r="Q69" t="str">
        <f t="shared" ref="Q69:Q132" si="9">D69</f>
        <v>1</v>
      </c>
      <c r="R69" s="14">
        <f t="shared" ref="R69:R132" si="10">E69+F69+H69+I69+J69</f>
        <v>44.17</v>
      </c>
      <c r="S69" s="14">
        <f t="shared" ref="S69:S132" si="11">(G69)*-1</f>
        <v>44.17</v>
      </c>
    </row>
    <row r="70" spans="1:19" x14ac:dyDescent="0.35">
      <c r="A70" t="s">
        <v>3476</v>
      </c>
      <c r="B70" t="s">
        <v>2539</v>
      </c>
      <c r="C70" t="s">
        <v>3419</v>
      </c>
      <c r="D70" t="s">
        <v>51</v>
      </c>
      <c r="E70">
        <v>475.1</v>
      </c>
      <c r="G70">
        <v>-475.1</v>
      </c>
      <c r="K70">
        <v>0</v>
      </c>
      <c r="N70" t="str">
        <f t="shared" si="6"/>
        <v>450066802410</v>
      </c>
      <c r="O70" t="str">
        <f t="shared" si="7"/>
        <v>254012121101</v>
      </c>
      <c r="P70" t="str">
        <f t="shared" si="8"/>
        <v>300020910</v>
      </c>
      <c r="Q70" t="str">
        <f t="shared" si="9"/>
        <v>1</v>
      </c>
      <c r="R70" s="14">
        <f t="shared" si="10"/>
        <v>475.1</v>
      </c>
      <c r="S70" s="14">
        <f t="shared" si="11"/>
        <v>475.1</v>
      </c>
    </row>
    <row r="71" spans="1:19" x14ac:dyDescent="0.35">
      <c r="A71" t="s">
        <v>3477</v>
      </c>
      <c r="B71" t="s">
        <v>86</v>
      </c>
      <c r="C71" t="s">
        <v>91</v>
      </c>
      <c r="D71" t="s">
        <v>111</v>
      </c>
      <c r="E71">
        <v>3498</v>
      </c>
      <c r="F71">
        <v>734.58</v>
      </c>
      <c r="G71">
        <v>-4232.58</v>
      </c>
      <c r="K71">
        <v>0</v>
      </c>
      <c r="N71" t="str">
        <f t="shared" si="6"/>
        <v>450066805610</v>
      </c>
      <c r="O71" t="str">
        <f t="shared" si="7"/>
        <v>255221121113</v>
      </c>
      <c r="P71" t="str">
        <f t="shared" si="8"/>
        <v>300020900</v>
      </c>
      <c r="Q71" t="str">
        <f t="shared" si="9"/>
        <v>5</v>
      </c>
      <c r="R71" s="14">
        <f t="shared" si="10"/>
        <v>4232.58</v>
      </c>
      <c r="S71" s="14">
        <f t="shared" si="11"/>
        <v>4232.58</v>
      </c>
    </row>
    <row r="72" spans="1:19" x14ac:dyDescent="0.35">
      <c r="A72" t="s">
        <v>3478</v>
      </c>
      <c r="B72" t="s">
        <v>86</v>
      </c>
      <c r="C72" t="s">
        <v>91</v>
      </c>
      <c r="D72" t="s">
        <v>99</v>
      </c>
      <c r="E72">
        <v>8037</v>
      </c>
      <c r="K72">
        <v>8037</v>
      </c>
      <c r="N72" t="str">
        <f t="shared" si="6"/>
        <v>450066807710</v>
      </c>
      <c r="O72" t="str">
        <f t="shared" si="7"/>
        <v>255221121113</v>
      </c>
      <c r="P72" t="str">
        <f t="shared" si="8"/>
        <v>300020900</v>
      </c>
      <c r="Q72" t="str">
        <f t="shared" si="9"/>
        <v>3</v>
      </c>
      <c r="R72" s="14">
        <f t="shared" si="10"/>
        <v>8037</v>
      </c>
      <c r="S72" s="14">
        <f t="shared" si="11"/>
        <v>0</v>
      </c>
    </row>
    <row r="73" spans="1:19" x14ac:dyDescent="0.35">
      <c r="A73" t="s">
        <v>3479</v>
      </c>
      <c r="B73" t="s">
        <v>2539</v>
      </c>
      <c r="C73" t="s">
        <v>3419</v>
      </c>
      <c r="D73" t="s">
        <v>103</v>
      </c>
      <c r="E73">
        <v>2885.14</v>
      </c>
      <c r="G73">
        <v>-2885.14</v>
      </c>
      <c r="K73">
        <v>0</v>
      </c>
      <c r="N73" t="str">
        <f t="shared" si="6"/>
        <v>450066820410</v>
      </c>
      <c r="O73" t="str">
        <f t="shared" si="7"/>
        <v>254012121101</v>
      </c>
      <c r="P73" t="str">
        <f t="shared" si="8"/>
        <v>300020910</v>
      </c>
      <c r="Q73" t="str">
        <f t="shared" si="9"/>
        <v>2</v>
      </c>
      <c r="R73" s="14">
        <f t="shared" si="10"/>
        <v>2885.14</v>
      </c>
      <c r="S73" s="14">
        <f t="shared" si="11"/>
        <v>2885.14</v>
      </c>
    </row>
    <row r="74" spans="1:19" x14ac:dyDescent="0.35">
      <c r="A74" t="s">
        <v>3480</v>
      </c>
      <c r="B74" t="s">
        <v>2539</v>
      </c>
      <c r="C74" t="s">
        <v>3419</v>
      </c>
      <c r="D74" t="s">
        <v>51</v>
      </c>
      <c r="E74">
        <v>160</v>
      </c>
      <c r="G74">
        <v>-160</v>
      </c>
      <c r="K74">
        <v>0</v>
      </c>
      <c r="N74" t="str">
        <f t="shared" si="6"/>
        <v>450066823710</v>
      </c>
      <c r="O74" t="str">
        <f t="shared" si="7"/>
        <v>254012121101</v>
      </c>
      <c r="P74" t="str">
        <f t="shared" si="8"/>
        <v>300020910</v>
      </c>
      <c r="Q74" t="str">
        <f t="shared" si="9"/>
        <v>1</v>
      </c>
      <c r="R74" s="14">
        <f t="shared" si="10"/>
        <v>160</v>
      </c>
      <c r="S74" s="14">
        <f t="shared" si="11"/>
        <v>160</v>
      </c>
    </row>
    <row r="75" spans="1:19" x14ac:dyDescent="0.35">
      <c r="A75" t="s">
        <v>3481</v>
      </c>
      <c r="B75" t="s">
        <v>97</v>
      </c>
      <c r="C75" t="s">
        <v>101</v>
      </c>
      <c r="D75" t="s">
        <v>51</v>
      </c>
      <c r="E75">
        <v>6080597.8399999999</v>
      </c>
      <c r="G75">
        <v>-6048982.9400000004</v>
      </c>
      <c r="H75">
        <v>-31614.9</v>
      </c>
      <c r="K75">
        <v>-5.6024873629212379E-10</v>
      </c>
      <c r="N75" t="str">
        <f t="shared" si="6"/>
        <v>450066846210</v>
      </c>
      <c r="O75" t="str">
        <f t="shared" si="7"/>
        <v>255223121102</v>
      </c>
      <c r="P75" t="str">
        <f t="shared" si="8"/>
        <v>300020861</v>
      </c>
      <c r="Q75" t="str">
        <f t="shared" si="9"/>
        <v>1</v>
      </c>
      <c r="R75" s="14">
        <f t="shared" si="10"/>
        <v>6048982.9399999995</v>
      </c>
      <c r="S75" s="14">
        <f t="shared" si="11"/>
        <v>6048982.9400000004</v>
      </c>
    </row>
    <row r="76" spans="1:19" x14ac:dyDescent="0.35">
      <c r="A76" t="s">
        <v>3482</v>
      </c>
      <c r="B76" t="s">
        <v>97</v>
      </c>
      <c r="C76" t="s">
        <v>101</v>
      </c>
      <c r="D76" t="s">
        <v>51</v>
      </c>
      <c r="E76">
        <v>423500</v>
      </c>
      <c r="G76">
        <v>-423500</v>
      </c>
      <c r="K76">
        <v>0</v>
      </c>
      <c r="N76" t="str">
        <f t="shared" si="6"/>
        <v>450066848910</v>
      </c>
      <c r="O76" t="str">
        <f t="shared" si="7"/>
        <v>255223121102</v>
      </c>
      <c r="P76" t="str">
        <f t="shared" si="8"/>
        <v>300020861</v>
      </c>
      <c r="Q76" t="str">
        <f t="shared" si="9"/>
        <v>1</v>
      </c>
      <c r="R76" s="14">
        <f t="shared" si="10"/>
        <v>423500</v>
      </c>
      <c r="S76" s="14">
        <f t="shared" si="11"/>
        <v>423500</v>
      </c>
    </row>
    <row r="77" spans="1:19" x14ac:dyDescent="0.35">
      <c r="A77" t="s">
        <v>3483</v>
      </c>
      <c r="B77" t="s">
        <v>97</v>
      </c>
      <c r="C77" t="s">
        <v>101</v>
      </c>
      <c r="D77" t="s">
        <v>51</v>
      </c>
      <c r="E77">
        <v>174000</v>
      </c>
      <c r="G77">
        <v>-174000</v>
      </c>
      <c r="K77">
        <v>0</v>
      </c>
      <c r="N77" t="str">
        <f t="shared" si="6"/>
        <v>450066849110</v>
      </c>
      <c r="O77" t="str">
        <f t="shared" si="7"/>
        <v>255223121102</v>
      </c>
      <c r="P77" t="str">
        <f t="shared" si="8"/>
        <v>300020861</v>
      </c>
      <c r="Q77" t="str">
        <f t="shared" si="9"/>
        <v>1</v>
      </c>
      <c r="R77" s="14">
        <f t="shared" si="10"/>
        <v>174000</v>
      </c>
      <c r="S77" s="14">
        <f t="shared" si="11"/>
        <v>174000</v>
      </c>
    </row>
    <row r="78" spans="1:19" x14ac:dyDescent="0.35">
      <c r="A78" t="s">
        <v>3484</v>
      </c>
      <c r="B78" t="s">
        <v>97</v>
      </c>
      <c r="C78" t="s">
        <v>101</v>
      </c>
      <c r="D78" t="s">
        <v>51</v>
      </c>
      <c r="E78">
        <v>16509.240000000002</v>
      </c>
      <c r="G78">
        <v>-16509.240000000002</v>
      </c>
      <c r="K78">
        <v>0</v>
      </c>
      <c r="N78" t="str">
        <f t="shared" si="6"/>
        <v>450066849210</v>
      </c>
      <c r="O78" t="str">
        <f t="shared" si="7"/>
        <v>255223121102</v>
      </c>
      <c r="P78" t="str">
        <f t="shared" si="8"/>
        <v>300020861</v>
      </c>
      <c r="Q78" t="str">
        <f t="shared" si="9"/>
        <v>1</v>
      </c>
      <c r="R78" s="14">
        <f t="shared" si="10"/>
        <v>16509.240000000002</v>
      </c>
      <c r="S78" s="14">
        <f t="shared" si="11"/>
        <v>16509.240000000002</v>
      </c>
    </row>
    <row r="79" spans="1:19" x14ac:dyDescent="0.35">
      <c r="A79" t="s">
        <v>3485</v>
      </c>
      <c r="B79" t="s">
        <v>97</v>
      </c>
      <c r="C79" t="s">
        <v>101</v>
      </c>
      <c r="D79" t="s">
        <v>51</v>
      </c>
      <c r="E79">
        <v>4404400</v>
      </c>
      <c r="G79">
        <v>-4292470</v>
      </c>
      <c r="K79">
        <v>111930</v>
      </c>
      <c r="N79" t="str">
        <f t="shared" si="6"/>
        <v>450066850310</v>
      </c>
      <c r="O79" t="str">
        <f t="shared" si="7"/>
        <v>255223121102</v>
      </c>
      <c r="P79" t="str">
        <f t="shared" si="8"/>
        <v>300020861</v>
      </c>
      <c r="Q79" t="str">
        <f t="shared" si="9"/>
        <v>1</v>
      </c>
      <c r="R79" s="14">
        <f t="shared" si="10"/>
        <v>4404400</v>
      </c>
      <c r="S79" s="14">
        <f t="shared" si="11"/>
        <v>4292470</v>
      </c>
    </row>
    <row r="80" spans="1:19" x14ac:dyDescent="0.35">
      <c r="A80" t="s">
        <v>3486</v>
      </c>
      <c r="B80" t="s">
        <v>97</v>
      </c>
      <c r="C80" t="s">
        <v>101</v>
      </c>
      <c r="D80" t="s">
        <v>51</v>
      </c>
      <c r="E80">
        <v>4356000</v>
      </c>
      <c r="G80">
        <v>-3990852</v>
      </c>
      <c r="K80">
        <v>365148</v>
      </c>
      <c r="N80" t="str">
        <f t="shared" si="6"/>
        <v>450066850320</v>
      </c>
      <c r="O80" t="str">
        <f t="shared" si="7"/>
        <v>255223121102</v>
      </c>
      <c r="P80" t="str">
        <f t="shared" si="8"/>
        <v>300020861</v>
      </c>
      <c r="Q80" t="str">
        <f t="shared" si="9"/>
        <v>1</v>
      </c>
      <c r="R80" s="14">
        <f t="shared" si="10"/>
        <v>4356000</v>
      </c>
      <c r="S80" s="14">
        <f t="shared" si="11"/>
        <v>3990852</v>
      </c>
    </row>
    <row r="81" spans="1:19" x14ac:dyDescent="0.35">
      <c r="A81" t="s">
        <v>3487</v>
      </c>
      <c r="B81" t="s">
        <v>97</v>
      </c>
      <c r="C81" t="s">
        <v>101</v>
      </c>
      <c r="D81" t="s">
        <v>51</v>
      </c>
      <c r="E81">
        <v>309400</v>
      </c>
      <c r="F81">
        <v>64974</v>
      </c>
      <c r="G81">
        <v>-374374</v>
      </c>
      <c r="K81">
        <v>0</v>
      </c>
      <c r="N81" t="str">
        <f t="shared" si="6"/>
        <v>450066850410</v>
      </c>
      <c r="O81" t="str">
        <f t="shared" si="7"/>
        <v>255223121102</v>
      </c>
      <c r="P81" t="str">
        <f t="shared" si="8"/>
        <v>300020861</v>
      </c>
      <c r="Q81" t="str">
        <f t="shared" si="9"/>
        <v>1</v>
      </c>
      <c r="R81" s="14">
        <f t="shared" si="10"/>
        <v>374374</v>
      </c>
      <c r="S81" s="14">
        <f t="shared" si="11"/>
        <v>374374</v>
      </c>
    </row>
    <row r="82" spans="1:19" x14ac:dyDescent="0.35">
      <c r="A82" t="s">
        <v>3488</v>
      </c>
      <c r="B82" t="s">
        <v>97</v>
      </c>
      <c r="C82" t="s">
        <v>101</v>
      </c>
      <c r="D82" t="s">
        <v>51</v>
      </c>
      <c r="E82">
        <v>1621400</v>
      </c>
      <c r="G82">
        <v>-1621400</v>
      </c>
      <c r="K82">
        <v>0</v>
      </c>
      <c r="N82" t="str">
        <f t="shared" si="6"/>
        <v>450066857810</v>
      </c>
      <c r="O82" t="str">
        <f t="shared" si="7"/>
        <v>255223121102</v>
      </c>
      <c r="P82" t="str">
        <f t="shared" si="8"/>
        <v>300020861</v>
      </c>
      <c r="Q82" t="str">
        <f t="shared" si="9"/>
        <v>1</v>
      </c>
      <c r="R82" s="14">
        <f t="shared" si="10"/>
        <v>1621400</v>
      </c>
      <c r="S82" s="14">
        <f t="shared" si="11"/>
        <v>1621400</v>
      </c>
    </row>
    <row r="83" spans="1:19" x14ac:dyDescent="0.35">
      <c r="A83" t="s">
        <v>3489</v>
      </c>
      <c r="B83" t="s">
        <v>97</v>
      </c>
      <c r="C83" t="s">
        <v>101</v>
      </c>
      <c r="D83" t="s">
        <v>51</v>
      </c>
      <c r="E83">
        <v>568095</v>
      </c>
      <c r="G83">
        <v>-568095</v>
      </c>
      <c r="K83">
        <v>0</v>
      </c>
      <c r="N83" t="str">
        <f t="shared" si="6"/>
        <v>450066859510</v>
      </c>
      <c r="O83" t="str">
        <f t="shared" si="7"/>
        <v>255223121102</v>
      </c>
      <c r="P83" t="str">
        <f t="shared" si="8"/>
        <v>300020861</v>
      </c>
      <c r="Q83" t="str">
        <f t="shared" si="9"/>
        <v>1</v>
      </c>
      <c r="R83" s="14">
        <f t="shared" si="10"/>
        <v>568095</v>
      </c>
      <c r="S83" s="14">
        <f t="shared" si="11"/>
        <v>568095</v>
      </c>
    </row>
    <row r="84" spans="1:19" x14ac:dyDescent="0.35">
      <c r="A84" t="s">
        <v>3490</v>
      </c>
      <c r="B84" t="s">
        <v>97</v>
      </c>
      <c r="C84" t="s">
        <v>101</v>
      </c>
      <c r="D84" t="s">
        <v>51</v>
      </c>
      <c r="E84">
        <v>381.15</v>
      </c>
      <c r="G84">
        <v>-381.15</v>
      </c>
      <c r="K84">
        <v>0</v>
      </c>
      <c r="N84" t="str">
        <f t="shared" si="6"/>
        <v>450066860210</v>
      </c>
      <c r="O84" t="str">
        <f t="shared" si="7"/>
        <v>255223121102</v>
      </c>
      <c r="P84" t="str">
        <f t="shared" si="8"/>
        <v>300020861</v>
      </c>
      <c r="Q84" t="str">
        <f t="shared" si="9"/>
        <v>1</v>
      </c>
      <c r="R84" s="14">
        <f t="shared" si="10"/>
        <v>381.15</v>
      </c>
      <c r="S84" s="14">
        <f t="shared" si="11"/>
        <v>381.15</v>
      </c>
    </row>
    <row r="85" spans="1:19" x14ac:dyDescent="0.35">
      <c r="A85" t="s">
        <v>3491</v>
      </c>
      <c r="B85" t="s">
        <v>97</v>
      </c>
      <c r="C85" t="s">
        <v>101</v>
      </c>
      <c r="D85" t="s">
        <v>51</v>
      </c>
      <c r="E85">
        <v>1638.95</v>
      </c>
      <c r="G85">
        <v>-1638.95</v>
      </c>
      <c r="K85">
        <v>0</v>
      </c>
      <c r="N85" t="str">
        <f t="shared" si="6"/>
        <v>450066860220</v>
      </c>
      <c r="O85" t="str">
        <f t="shared" si="7"/>
        <v>255223121102</v>
      </c>
      <c r="P85" t="str">
        <f t="shared" si="8"/>
        <v>300020861</v>
      </c>
      <c r="Q85" t="str">
        <f t="shared" si="9"/>
        <v>1</v>
      </c>
      <c r="R85" s="14">
        <f t="shared" si="10"/>
        <v>1638.95</v>
      </c>
      <c r="S85" s="14">
        <f t="shared" si="11"/>
        <v>1638.95</v>
      </c>
    </row>
    <row r="86" spans="1:19" x14ac:dyDescent="0.35">
      <c r="A86" t="s">
        <v>3492</v>
      </c>
      <c r="B86" t="s">
        <v>97</v>
      </c>
      <c r="C86" t="s">
        <v>101</v>
      </c>
      <c r="D86" t="s">
        <v>51</v>
      </c>
      <c r="E86">
        <v>914.76</v>
      </c>
      <c r="G86">
        <v>-914.76</v>
      </c>
      <c r="K86">
        <v>0</v>
      </c>
      <c r="N86" t="str">
        <f t="shared" si="6"/>
        <v>450066860230</v>
      </c>
      <c r="O86" t="str">
        <f t="shared" si="7"/>
        <v>255223121102</v>
      </c>
      <c r="P86" t="str">
        <f t="shared" si="8"/>
        <v>300020861</v>
      </c>
      <c r="Q86" t="str">
        <f t="shared" si="9"/>
        <v>1</v>
      </c>
      <c r="R86" s="14">
        <f t="shared" si="10"/>
        <v>914.76</v>
      </c>
      <c r="S86" s="14">
        <f t="shared" si="11"/>
        <v>914.76</v>
      </c>
    </row>
    <row r="87" spans="1:19" x14ac:dyDescent="0.35">
      <c r="A87" t="s">
        <v>3493</v>
      </c>
      <c r="B87" t="s">
        <v>97</v>
      </c>
      <c r="C87" t="s">
        <v>101</v>
      </c>
      <c r="D87" t="s">
        <v>51</v>
      </c>
      <c r="E87">
        <v>167.71</v>
      </c>
      <c r="G87">
        <v>-167.71</v>
      </c>
      <c r="K87">
        <v>0</v>
      </c>
      <c r="N87" t="str">
        <f t="shared" si="6"/>
        <v>450066860240</v>
      </c>
      <c r="O87" t="str">
        <f t="shared" si="7"/>
        <v>255223121102</v>
      </c>
      <c r="P87" t="str">
        <f t="shared" si="8"/>
        <v>300020861</v>
      </c>
      <c r="Q87" t="str">
        <f t="shared" si="9"/>
        <v>1</v>
      </c>
      <c r="R87" s="14">
        <f t="shared" si="10"/>
        <v>167.71</v>
      </c>
      <c r="S87" s="14">
        <f t="shared" si="11"/>
        <v>167.71</v>
      </c>
    </row>
    <row r="88" spans="1:19" x14ac:dyDescent="0.35">
      <c r="A88" t="s">
        <v>3494</v>
      </c>
      <c r="B88" t="s">
        <v>97</v>
      </c>
      <c r="C88" t="s">
        <v>101</v>
      </c>
      <c r="D88" t="s">
        <v>51</v>
      </c>
      <c r="E88">
        <v>647.96</v>
      </c>
      <c r="G88">
        <v>-647.96</v>
      </c>
      <c r="K88">
        <v>0</v>
      </c>
      <c r="N88" t="str">
        <f t="shared" si="6"/>
        <v>450066860250</v>
      </c>
      <c r="O88" t="str">
        <f t="shared" si="7"/>
        <v>255223121102</v>
      </c>
      <c r="P88" t="str">
        <f t="shared" si="8"/>
        <v>300020861</v>
      </c>
      <c r="Q88" t="str">
        <f t="shared" si="9"/>
        <v>1</v>
      </c>
      <c r="R88" s="14">
        <f t="shared" si="10"/>
        <v>647.96</v>
      </c>
      <c r="S88" s="14">
        <f t="shared" si="11"/>
        <v>647.96</v>
      </c>
    </row>
    <row r="89" spans="1:19" x14ac:dyDescent="0.35">
      <c r="A89" t="s">
        <v>3495</v>
      </c>
      <c r="B89" t="s">
        <v>97</v>
      </c>
      <c r="C89" t="s">
        <v>101</v>
      </c>
      <c r="D89" t="s">
        <v>51</v>
      </c>
      <c r="E89">
        <v>5009.3999999999996</v>
      </c>
      <c r="G89">
        <v>-5009.3999999999996</v>
      </c>
      <c r="K89">
        <v>0</v>
      </c>
      <c r="N89" t="str">
        <f t="shared" si="6"/>
        <v>450066860260</v>
      </c>
      <c r="O89" t="str">
        <f t="shared" si="7"/>
        <v>255223121102</v>
      </c>
      <c r="P89" t="str">
        <f t="shared" si="8"/>
        <v>300020861</v>
      </c>
      <c r="Q89" t="str">
        <f t="shared" si="9"/>
        <v>1</v>
      </c>
      <c r="R89" s="14">
        <f t="shared" si="10"/>
        <v>5009.3999999999996</v>
      </c>
      <c r="S89" s="14">
        <f t="shared" si="11"/>
        <v>5009.3999999999996</v>
      </c>
    </row>
    <row r="90" spans="1:19" x14ac:dyDescent="0.35">
      <c r="A90" t="s">
        <v>3496</v>
      </c>
      <c r="B90" t="s">
        <v>97</v>
      </c>
      <c r="C90" t="s">
        <v>101</v>
      </c>
      <c r="D90" t="s">
        <v>51</v>
      </c>
      <c r="E90">
        <v>48.4</v>
      </c>
      <c r="G90">
        <v>-48.4</v>
      </c>
      <c r="K90">
        <v>0</v>
      </c>
      <c r="N90" t="str">
        <f t="shared" si="6"/>
        <v>450066860270</v>
      </c>
      <c r="O90" t="str">
        <f t="shared" si="7"/>
        <v>255223121102</v>
      </c>
      <c r="P90" t="str">
        <f t="shared" si="8"/>
        <v>300020861</v>
      </c>
      <c r="Q90" t="str">
        <f t="shared" si="9"/>
        <v>1</v>
      </c>
      <c r="R90" s="14">
        <f t="shared" si="10"/>
        <v>48.4</v>
      </c>
      <c r="S90" s="14">
        <f t="shared" si="11"/>
        <v>48.4</v>
      </c>
    </row>
    <row r="91" spans="1:19" x14ac:dyDescent="0.35">
      <c r="A91" t="s">
        <v>3497</v>
      </c>
      <c r="B91" t="s">
        <v>97</v>
      </c>
      <c r="C91" t="s">
        <v>101</v>
      </c>
      <c r="D91" t="s">
        <v>51</v>
      </c>
      <c r="E91">
        <v>365.9</v>
      </c>
      <c r="G91">
        <v>-365.9</v>
      </c>
      <c r="K91">
        <v>0</v>
      </c>
      <c r="N91" t="str">
        <f t="shared" si="6"/>
        <v>450066860280</v>
      </c>
      <c r="O91" t="str">
        <f t="shared" si="7"/>
        <v>255223121102</v>
      </c>
      <c r="P91" t="str">
        <f t="shared" si="8"/>
        <v>300020861</v>
      </c>
      <c r="Q91" t="str">
        <f t="shared" si="9"/>
        <v>1</v>
      </c>
      <c r="R91" s="14">
        <f t="shared" si="10"/>
        <v>365.9</v>
      </c>
      <c r="S91" s="14">
        <f t="shared" si="11"/>
        <v>365.9</v>
      </c>
    </row>
    <row r="92" spans="1:19" x14ac:dyDescent="0.35">
      <c r="A92" t="s">
        <v>3498</v>
      </c>
      <c r="B92" t="s">
        <v>97</v>
      </c>
      <c r="C92" t="s">
        <v>101</v>
      </c>
      <c r="D92" t="s">
        <v>51</v>
      </c>
      <c r="E92">
        <v>9.08</v>
      </c>
      <c r="G92">
        <v>-9.08</v>
      </c>
      <c r="K92">
        <v>0</v>
      </c>
      <c r="N92" t="str">
        <f t="shared" si="6"/>
        <v>450066860290</v>
      </c>
      <c r="O92" t="str">
        <f t="shared" si="7"/>
        <v>255223121102</v>
      </c>
      <c r="P92" t="str">
        <f t="shared" si="8"/>
        <v>300020861</v>
      </c>
      <c r="Q92" t="str">
        <f t="shared" si="9"/>
        <v>1</v>
      </c>
      <c r="R92" s="14">
        <f t="shared" si="10"/>
        <v>9.08</v>
      </c>
      <c r="S92" s="14">
        <f t="shared" si="11"/>
        <v>9.08</v>
      </c>
    </row>
    <row r="93" spans="1:19" x14ac:dyDescent="0.35">
      <c r="A93" t="s">
        <v>3499</v>
      </c>
      <c r="B93" t="s">
        <v>97</v>
      </c>
      <c r="C93" t="s">
        <v>101</v>
      </c>
      <c r="D93" t="s">
        <v>51</v>
      </c>
      <c r="E93">
        <v>14316.72</v>
      </c>
      <c r="G93">
        <v>-14316.72</v>
      </c>
      <c r="K93">
        <v>0</v>
      </c>
      <c r="N93" t="str">
        <f t="shared" si="6"/>
        <v>450066865110</v>
      </c>
      <c r="O93" t="str">
        <f t="shared" si="7"/>
        <v>255223121102</v>
      </c>
      <c r="P93" t="str">
        <f t="shared" si="8"/>
        <v>300020861</v>
      </c>
      <c r="Q93" t="str">
        <f t="shared" si="9"/>
        <v>1</v>
      </c>
      <c r="R93" s="14">
        <f t="shared" si="10"/>
        <v>14316.72</v>
      </c>
      <c r="S93" s="14">
        <f t="shared" si="11"/>
        <v>14316.72</v>
      </c>
    </row>
    <row r="94" spans="1:19" x14ac:dyDescent="0.35">
      <c r="A94" t="s">
        <v>3500</v>
      </c>
      <c r="B94" t="s">
        <v>97</v>
      </c>
      <c r="C94" t="s">
        <v>101</v>
      </c>
      <c r="D94" t="s">
        <v>51</v>
      </c>
      <c r="E94">
        <v>8886.24</v>
      </c>
      <c r="G94">
        <v>-8886.24</v>
      </c>
      <c r="K94">
        <v>0</v>
      </c>
      <c r="N94" t="str">
        <f t="shared" si="6"/>
        <v>450066865120</v>
      </c>
      <c r="O94" t="str">
        <f t="shared" si="7"/>
        <v>255223121102</v>
      </c>
      <c r="P94" t="str">
        <f t="shared" si="8"/>
        <v>300020861</v>
      </c>
      <c r="Q94" t="str">
        <f t="shared" si="9"/>
        <v>1</v>
      </c>
      <c r="R94" s="14">
        <f t="shared" si="10"/>
        <v>8886.24</v>
      </c>
      <c r="S94" s="14">
        <f t="shared" si="11"/>
        <v>8886.24</v>
      </c>
    </row>
    <row r="95" spans="1:19" x14ac:dyDescent="0.35">
      <c r="A95" t="s">
        <v>3501</v>
      </c>
      <c r="B95" t="s">
        <v>97</v>
      </c>
      <c r="C95" t="s">
        <v>101</v>
      </c>
      <c r="D95" t="s">
        <v>51</v>
      </c>
      <c r="E95">
        <v>11470.8</v>
      </c>
      <c r="G95">
        <v>-11470.8</v>
      </c>
      <c r="K95">
        <v>0</v>
      </c>
      <c r="N95" t="str">
        <f t="shared" si="6"/>
        <v>450066865130</v>
      </c>
      <c r="O95" t="str">
        <f t="shared" si="7"/>
        <v>255223121102</v>
      </c>
      <c r="P95" t="str">
        <f t="shared" si="8"/>
        <v>300020861</v>
      </c>
      <c r="Q95" t="str">
        <f t="shared" si="9"/>
        <v>1</v>
      </c>
      <c r="R95" s="14">
        <f t="shared" si="10"/>
        <v>11470.8</v>
      </c>
      <c r="S95" s="14">
        <f t="shared" si="11"/>
        <v>11470.8</v>
      </c>
    </row>
    <row r="96" spans="1:19" x14ac:dyDescent="0.35">
      <c r="A96" t="s">
        <v>3502</v>
      </c>
      <c r="B96" t="s">
        <v>97</v>
      </c>
      <c r="C96" t="s">
        <v>101</v>
      </c>
      <c r="D96" t="s">
        <v>51</v>
      </c>
      <c r="E96">
        <v>3124.7</v>
      </c>
      <c r="G96">
        <v>-3124.7</v>
      </c>
      <c r="K96">
        <v>0</v>
      </c>
      <c r="N96" t="str">
        <f t="shared" si="6"/>
        <v>450066865140</v>
      </c>
      <c r="O96" t="str">
        <f t="shared" si="7"/>
        <v>255223121102</v>
      </c>
      <c r="P96" t="str">
        <f t="shared" si="8"/>
        <v>300020861</v>
      </c>
      <c r="Q96" t="str">
        <f t="shared" si="9"/>
        <v>1</v>
      </c>
      <c r="R96" s="14">
        <f t="shared" si="10"/>
        <v>3124.7</v>
      </c>
      <c r="S96" s="14">
        <f t="shared" si="11"/>
        <v>3124.7</v>
      </c>
    </row>
    <row r="97" spans="1:19" x14ac:dyDescent="0.35">
      <c r="A97" t="s">
        <v>3503</v>
      </c>
      <c r="B97" t="s">
        <v>97</v>
      </c>
      <c r="C97" t="s">
        <v>101</v>
      </c>
      <c r="D97" t="s">
        <v>103</v>
      </c>
      <c r="E97">
        <v>489568.85</v>
      </c>
      <c r="G97">
        <v>-489296.64000000001</v>
      </c>
      <c r="H97">
        <v>-272.20999999999998</v>
      </c>
      <c r="K97">
        <v>-3.723243935382925E-11</v>
      </c>
      <c r="N97" t="str">
        <f t="shared" si="6"/>
        <v>450066868110</v>
      </c>
      <c r="O97" t="str">
        <f t="shared" si="7"/>
        <v>255223121102</v>
      </c>
      <c r="P97" t="str">
        <f t="shared" si="8"/>
        <v>300020861</v>
      </c>
      <c r="Q97" t="str">
        <f t="shared" si="9"/>
        <v>2</v>
      </c>
      <c r="R97" s="14">
        <f t="shared" si="10"/>
        <v>489296.63999999996</v>
      </c>
      <c r="S97" s="14">
        <f t="shared" si="11"/>
        <v>489296.64000000001</v>
      </c>
    </row>
    <row r="98" spans="1:19" x14ac:dyDescent="0.35">
      <c r="A98" t="s">
        <v>3504</v>
      </c>
      <c r="B98" t="s">
        <v>97</v>
      </c>
      <c r="C98" t="s">
        <v>101</v>
      </c>
      <c r="D98" t="s">
        <v>51</v>
      </c>
      <c r="E98">
        <v>677902.5</v>
      </c>
      <c r="G98">
        <v>-677902.5</v>
      </c>
      <c r="K98">
        <v>0</v>
      </c>
      <c r="N98" t="str">
        <f t="shared" si="6"/>
        <v>450066869710</v>
      </c>
      <c r="O98" t="str">
        <f t="shared" si="7"/>
        <v>255223121102</v>
      </c>
      <c r="P98" t="str">
        <f t="shared" si="8"/>
        <v>300020861</v>
      </c>
      <c r="Q98" t="str">
        <f t="shared" si="9"/>
        <v>1</v>
      </c>
      <c r="R98" s="14">
        <f t="shared" si="10"/>
        <v>677902.5</v>
      </c>
      <c r="S98" s="14">
        <f t="shared" si="11"/>
        <v>677902.5</v>
      </c>
    </row>
    <row r="99" spans="1:19" x14ac:dyDescent="0.35">
      <c r="A99" t="s">
        <v>3505</v>
      </c>
      <c r="B99" t="s">
        <v>97</v>
      </c>
      <c r="C99" t="s">
        <v>101</v>
      </c>
      <c r="D99" t="s">
        <v>51</v>
      </c>
      <c r="E99">
        <v>18150</v>
      </c>
      <c r="G99">
        <v>-18150</v>
      </c>
      <c r="K99">
        <v>0</v>
      </c>
      <c r="N99" t="str">
        <f t="shared" si="6"/>
        <v>450066869720</v>
      </c>
      <c r="O99" t="str">
        <f t="shared" si="7"/>
        <v>255223121102</v>
      </c>
      <c r="P99" t="str">
        <f t="shared" si="8"/>
        <v>300020861</v>
      </c>
      <c r="Q99" t="str">
        <f t="shared" si="9"/>
        <v>1</v>
      </c>
      <c r="R99" s="14">
        <f t="shared" si="10"/>
        <v>18150</v>
      </c>
      <c r="S99" s="14">
        <f t="shared" si="11"/>
        <v>18150</v>
      </c>
    </row>
    <row r="100" spans="1:19" x14ac:dyDescent="0.35">
      <c r="A100" t="s">
        <v>3506</v>
      </c>
      <c r="B100" t="s">
        <v>97</v>
      </c>
      <c r="C100" t="s">
        <v>101</v>
      </c>
      <c r="D100" t="s">
        <v>103</v>
      </c>
      <c r="E100">
        <v>442035.03</v>
      </c>
      <c r="G100">
        <v>-442035.03</v>
      </c>
      <c r="K100">
        <v>0</v>
      </c>
      <c r="N100" t="str">
        <f t="shared" si="6"/>
        <v>450066872910</v>
      </c>
      <c r="O100" t="str">
        <f t="shared" si="7"/>
        <v>255223121102</v>
      </c>
      <c r="P100" t="str">
        <f t="shared" si="8"/>
        <v>300020861</v>
      </c>
      <c r="Q100" t="str">
        <f t="shared" si="9"/>
        <v>2</v>
      </c>
      <c r="R100" s="14">
        <f t="shared" si="10"/>
        <v>442035.03</v>
      </c>
      <c r="S100" s="14">
        <f t="shared" si="11"/>
        <v>442035.03</v>
      </c>
    </row>
    <row r="101" spans="1:19" x14ac:dyDescent="0.35">
      <c r="A101" t="s">
        <v>3507</v>
      </c>
      <c r="B101" t="s">
        <v>2539</v>
      </c>
      <c r="C101" t="s">
        <v>3419</v>
      </c>
      <c r="D101" t="s">
        <v>51</v>
      </c>
      <c r="E101">
        <v>9830</v>
      </c>
      <c r="F101">
        <v>2064.3000000000002</v>
      </c>
      <c r="G101">
        <v>-11894.3</v>
      </c>
      <c r="K101">
        <v>0</v>
      </c>
      <c r="N101" t="str">
        <f t="shared" si="6"/>
        <v>450066873510</v>
      </c>
      <c r="O101" t="str">
        <f t="shared" si="7"/>
        <v>254012121101</v>
      </c>
      <c r="P101" t="str">
        <f t="shared" si="8"/>
        <v>300020910</v>
      </c>
      <c r="Q101" t="str">
        <f t="shared" si="9"/>
        <v>1</v>
      </c>
      <c r="R101" s="14">
        <f t="shared" si="10"/>
        <v>11894.3</v>
      </c>
      <c r="S101" s="14">
        <f t="shared" si="11"/>
        <v>11894.3</v>
      </c>
    </row>
    <row r="102" spans="1:19" x14ac:dyDescent="0.35">
      <c r="A102" t="s">
        <v>3508</v>
      </c>
      <c r="B102" t="s">
        <v>97</v>
      </c>
      <c r="C102" t="s">
        <v>101</v>
      </c>
      <c r="D102" t="s">
        <v>51</v>
      </c>
      <c r="E102">
        <v>373500</v>
      </c>
      <c r="G102">
        <v>-373500</v>
      </c>
      <c r="K102">
        <v>0</v>
      </c>
      <c r="N102" t="str">
        <f t="shared" si="6"/>
        <v>450066879710</v>
      </c>
      <c r="O102" t="str">
        <f t="shared" si="7"/>
        <v>255223121102</v>
      </c>
      <c r="P102" t="str">
        <f t="shared" si="8"/>
        <v>300020861</v>
      </c>
      <c r="Q102" t="str">
        <f t="shared" si="9"/>
        <v>1</v>
      </c>
      <c r="R102" s="14">
        <f t="shared" si="10"/>
        <v>373500</v>
      </c>
      <c r="S102" s="14">
        <f t="shared" si="11"/>
        <v>373500</v>
      </c>
    </row>
    <row r="103" spans="1:19" x14ac:dyDescent="0.35">
      <c r="A103" t="s">
        <v>3509</v>
      </c>
      <c r="B103" t="s">
        <v>97</v>
      </c>
      <c r="C103" t="s">
        <v>101</v>
      </c>
      <c r="D103" t="s">
        <v>51</v>
      </c>
      <c r="E103">
        <v>373500</v>
      </c>
      <c r="G103">
        <v>-373500</v>
      </c>
      <c r="K103">
        <v>0</v>
      </c>
      <c r="N103" t="str">
        <f t="shared" si="6"/>
        <v>450066879720</v>
      </c>
      <c r="O103" t="str">
        <f t="shared" si="7"/>
        <v>255223121102</v>
      </c>
      <c r="P103" t="str">
        <f t="shared" si="8"/>
        <v>300020861</v>
      </c>
      <c r="Q103" t="str">
        <f t="shared" si="9"/>
        <v>1</v>
      </c>
      <c r="R103" s="14">
        <f t="shared" si="10"/>
        <v>373500</v>
      </c>
      <c r="S103" s="14">
        <f t="shared" si="11"/>
        <v>373500</v>
      </c>
    </row>
    <row r="104" spans="1:19" x14ac:dyDescent="0.35">
      <c r="A104" t="s">
        <v>3510</v>
      </c>
      <c r="B104" t="s">
        <v>97</v>
      </c>
      <c r="C104" t="s">
        <v>101</v>
      </c>
      <c r="D104" t="s">
        <v>51</v>
      </c>
      <c r="E104">
        <v>189222</v>
      </c>
      <c r="G104">
        <v>-189222</v>
      </c>
      <c r="K104">
        <v>0</v>
      </c>
      <c r="N104" t="str">
        <f t="shared" si="6"/>
        <v>450066879730</v>
      </c>
      <c r="O104" t="str">
        <f t="shared" si="7"/>
        <v>255223121102</v>
      </c>
      <c r="P104" t="str">
        <f t="shared" si="8"/>
        <v>300020861</v>
      </c>
      <c r="Q104" t="str">
        <f t="shared" si="9"/>
        <v>1</v>
      </c>
      <c r="R104" s="14">
        <f t="shared" si="10"/>
        <v>189222</v>
      </c>
      <c r="S104" s="14">
        <f t="shared" si="11"/>
        <v>189222</v>
      </c>
    </row>
    <row r="105" spans="1:19" x14ac:dyDescent="0.35">
      <c r="A105" t="s">
        <v>3511</v>
      </c>
      <c r="B105" t="s">
        <v>97</v>
      </c>
      <c r="C105" t="s">
        <v>101</v>
      </c>
      <c r="D105" t="s">
        <v>111</v>
      </c>
      <c r="E105">
        <v>738692.63</v>
      </c>
      <c r="G105">
        <v>-738692.63</v>
      </c>
      <c r="K105">
        <v>0</v>
      </c>
      <c r="N105" t="str">
        <f t="shared" si="6"/>
        <v>450066886810</v>
      </c>
      <c r="O105" t="str">
        <f t="shared" si="7"/>
        <v>255223121102</v>
      </c>
      <c r="P105" t="str">
        <f t="shared" si="8"/>
        <v>300020861</v>
      </c>
      <c r="Q105" t="str">
        <f t="shared" si="9"/>
        <v>5</v>
      </c>
      <c r="R105" s="14">
        <f t="shared" si="10"/>
        <v>738692.63</v>
      </c>
      <c r="S105" s="14">
        <f t="shared" si="11"/>
        <v>738692.63</v>
      </c>
    </row>
    <row r="106" spans="1:19" x14ac:dyDescent="0.35">
      <c r="A106" t="s">
        <v>3512</v>
      </c>
      <c r="B106" t="s">
        <v>97</v>
      </c>
      <c r="C106" t="s">
        <v>101</v>
      </c>
      <c r="D106" t="s">
        <v>51</v>
      </c>
      <c r="E106">
        <v>272540.40000000002</v>
      </c>
      <c r="K106">
        <v>272540.40000000002</v>
      </c>
      <c r="N106" t="str">
        <f t="shared" si="6"/>
        <v>450066887210</v>
      </c>
      <c r="O106" t="str">
        <f t="shared" si="7"/>
        <v>255223121102</v>
      </c>
      <c r="P106" t="str">
        <f t="shared" si="8"/>
        <v>300020861</v>
      </c>
      <c r="Q106" t="str">
        <f t="shared" si="9"/>
        <v>1</v>
      </c>
      <c r="R106" s="14">
        <f t="shared" si="10"/>
        <v>272540.40000000002</v>
      </c>
      <c r="S106" s="14">
        <f t="shared" si="11"/>
        <v>0</v>
      </c>
    </row>
    <row r="107" spans="1:19" x14ac:dyDescent="0.35">
      <c r="A107" t="s">
        <v>3513</v>
      </c>
      <c r="B107" t="s">
        <v>97</v>
      </c>
      <c r="C107" t="s">
        <v>101</v>
      </c>
      <c r="D107" t="s">
        <v>92</v>
      </c>
      <c r="E107">
        <v>3968.8</v>
      </c>
      <c r="G107">
        <v>-3968.8</v>
      </c>
      <c r="K107">
        <v>0</v>
      </c>
      <c r="N107" t="str">
        <f t="shared" si="6"/>
        <v>450066888110</v>
      </c>
      <c r="O107" t="str">
        <f t="shared" si="7"/>
        <v>255223121102</v>
      </c>
      <c r="P107" t="str">
        <f t="shared" si="8"/>
        <v>300020861</v>
      </c>
      <c r="Q107" t="str">
        <f t="shared" si="9"/>
        <v>4</v>
      </c>
      <c r="R107" s="14">
        <f t="shared" si="10"/>
        <v>3968.8</v>
      </c>
      <c r="S107" s="14">
        <f t="shared" si="11"/>
        <v>3968.8</v>
      </c>
    </row>
    <row r="108" spans="1:19" x14ac:dyDescent="0.35">
      <c r="A108" t="s">
        <v>3514</v>
      </c>
      <c r="B108" t="s">
        <v>97</v>
      </c>
      <c r="C108" t="s">
        <v>101</v>
      </c>
      <c r="D108" t="s">
        <v>92</v>
      </c>
      <c r="E108">
        <v>28326.1</v>
      </c>
      <c r="G108">
        <v>-28326.1</v>
      </c>
      <c r="K108">
        <v>0</v>
      </c>
      <c r="N108" t="str">
        <f t="shared" si="6"/>
        <v>450066888120</v>
      </c>
      <c r="O108" t="str">
        <f t="shared" si="7"/>
        <v>255223121102</v>
      </c>
      <c r="P108" t="str">
        <f t="shared" si="8"/>
        <v>300020861</v>
      </c>
      <c r="Q108" t="str">
        <f t="shared" si="9"/>
        <v>4</v>
      </c>
      <c r="R108" s="14">
        <f t="shared" si="10"/>
        <v>28326.1</v>
      </c>
      <c r="S108" s="14">
        <f t="shared" si="11"/>
        <v>28326.1</v>
      </c>
    </row>
    <row r="109" spans="1:19" x14ac:dyDescent="0.35">
      <c r="A109" t="s">
        <v>3515</v>
      </c>
      <c r="B109" t="s">
        <v>97</v>
      </c>
      <c r="C109" t="s">
        <v>101</v>
      </c>
      <c r="D109" t="s">
        <v>92</v>
      </c>
      <c r="E109">
        <v>21108.45</v>
      </c>
      <c r="G109">
        <v>-21108.45</v>
      </c>
      <c r="K109">
        <v>0</v>
      </c>
      <c r="N109" t="str">
        <f t="shared" si="6"/>
        <v>450066888130</v>
      </c>
      <c r="O109" t="str">
        <f t="shared" si="7"/>
        <v>255223121102</v>
      </c>
      <c r="P109" t="str">
        <f t="shared" si="8"/>
        <v>300020861</v>
      </c>
      <c r="Q109" t="str">
        <f t="shared" si="9"/>
        <v>4</v>
      </c>
      <c r="R109" s="14">
        <f t="shared" si="10"/>
        <v>21108.45</v>
      </c>
      <c r="S109" s="14">
        <f t="shared" si="11"/>
        <v>21108.45</v>
      </c>
    </row>
    <row r="110" spans="1:19" x14ac:dyDescent="0.35">
      <c r="A110" t="s">
        <v>3516</v>
      </c>
      <c r="B110" t="s">
        <v>97</v>
      </c>
      <c r="C110" t="s">
        <v>101</v>
      </c>
      <c r="D110" t="s">
        <v>92</v>
      </c>
      <c r="E110">
        <v>25797.200000000001</v>
      </c>
      <c r="G110">
        <v>-25797.200000000001</v>
      </c>
      <c r="K110">
        <v>0</v>
      </c>
      <c r="N110" t="str">
        <f t="shared" si="6"/>
        <v>450066888140</v>
      </c>
      <c r="O110" t="str">
        <f t="shared" si="7"/>
        <v>255223121102</v>
      </c>
      <c r="P110" t="str">
        <f t="shared" si="8"/>
        <v>300020861</v>
      </c>
      <c r="Q110" t="str">
        <f t="shared" si="9"/>
        <v>4</v>
      </c>
      <c r="R110" s="14">
        <f t="shared" si="10"/>
        <v>25797.200000000001</v>
      </c>
      <c r="S110" s="14">
        <f t="shared" si="11"/>
        <v>25797.200000000001</v>
      </c>
    </row>
    <row r="111" spans="1:19" x14ac:dyDescent="0.35">
      <c r="A111" t="s">
        <v>3517</v>
      </c>
      <c r="B111" t="s">
        <v>97</v>
      </c>
      <c r="C111" t="s">
        <v>101</v>
      </c>
      <c r="D111" t="s">
        <v>92</v>
      </c>
      <c r="E111">
        <v>17227.38</v>
      </c>
      <c r="G111">
        <v>-17227.38</v>
      </c>
      <c r="K111">
        <v>0</v>
      </c>
      <c r="N111" t="str">
        <f t="shared" si="6"/>
        <v>450066888150</v>
      </c>
      <c r="O111" t="str">
        <f t="shared" si="7"/>
        <v>255223121102</v>
      </c>
      <c r="P111" t="str">
        <f t="shared" si="8"/>
        <v>300020861</v>
      </c>
      <c r="Q111" t="str">
        <f t="shared" si="9"/>
        <v>4</v>
      </c>
      <c r="R111" s="14">
        <f t="shared" si="10"/>
        <v>17227.38</v>
      </c>
      <c r="S111" s="14">
        <f t="shared" si="11"/>
        <v>17227.38</v>
      </c>
    </row>
    <row r="112" spans="1:19" x14ac:dyDescent="0.35">
      <c r="A112" t="s">
        <v>3518</v>
      </c>
      <c r="B112" t="s">
        <v>97</v>
      </c>
      <c r="C112" t="s">
        <v>101</v>
      </c>
      <c r="D112" t="s">
        <v>92</v>
      </c>
      <c r="E112">
        <v>16595.150000000001</v>
      </c>
      <c r="G112">
        <v>-16595.150000000001</v>
      </c>
      <c r="K112">
        <v>0</v>
      </c>
      <c r="N112" t="str">
        <f t="shared" si="6"/>
        <v>450066888160</v>
      </c>
      <c r="O112" t="str">
        <f t="shared" si="7"/>
        <v>255223121102</v>
      </c>
      <c r="P112" t="str">
        <f t="shared" si="8"/>
        <v>300020861</v>
      </c>
      <c r="Q112" t="str">
        <f t="shared" si="9"/>
        <v>4</v>
      </c>
      <c r="R112" s="14">
        <f t="shared" si="10"/>
        <v>16595.150000000001</v>
      </c>
      <c r="S112" s="14">
        <f t="shared" si="11"/>
        <v>16595.150000000001</v>
      </c>
    </row>
    <row r="113" spans="1:19" x14ac:dyDescent="0.35">
      <c r="A113" t="s">
        <v>3519</v>
      </c>
      <c r="B113" t="s">
        <v>97</v>
      </c>
      <c r="C113" t="s">
        <v>101</v>
      </c>
      <c r="D113" t="s">
        <v>92</v>
      </c>
      <c r="E113">
        <v>2904</v>
      </c>
      <c r="G113">
        <v>-2904</v>
      </c>
      <c r="K113">
        <v>0</v>
      </c>
      <c r="N113" t="str">
        <f t="shared" si="6"/>
        <v>450066888310</v>
      </c>
      <c r="O113" t="str">
        <f t="shared" si="7"/>
        <v>255223121102</v>
      </c>
      <c r="P113" t="str">
        <f t="shared" si="8"/>
        <v>300020861</v>
      </c>
      <c r="Q113" t="str">
        <f t="shared" si="9"/>
        <v>4</v>
      </c>
      <c r="R113" s="14">
        <f t="shared" si="10"/>
        <v>2904</v>
      </c>
      <c r="S113" s="14">
        <f t="shared" si="11"/>
        <v>2904</v>
      </c>
    </row>
    <row r="114" spans="1:19" x14ac:dyDescent="0.35">
      <c r="A114" t="s">
        <v>3520</v>
      </c>
      <c r="B114" t="s">
        <v>97</v>
      </c>
      <c r="C114" t="s">
        <v>101</v>
      </c>
      <c r="D114" t="s">
        <v>92</v>
      </c>
      <c r="E114">
        <v>21780</v>
      </c>
      <c r="G114">
        <v>-21780</v>
      </c>
      <c r="K114">
        <v>0</v>
      </c>
      <c r="N114" t="str">
        <f t="shared" si="6"/>
        <v>450066888320</v>
      </c>
      <c r="O114" t="str">
        <f t="shared" si="7"/>
        <v>255223121102</v>
      </c>
      <c r="P114" t="str">
        <f t="shared" si="8"/>
        <v>300020861</v>
      </c>
      <c r="Q114" t="str">
        <f t="shared" si="9"/>
        <v>4</v>
      </c>
      <c r="R114" s="14">
        <f t="shared" si="10"/>
        <v>21780</v>
      </c>
      <c r="S114" s="14">
        <f t="shared" si="11"/>
        <v>21780</v>
      </c>
    </row>
    <row r="115" spans="1:19" x14ac:dyDescent="0.35">
      <c r="A115" t="s">
        <v>3521</v>
      </c>
      <c r="B115" t="s">
        <v>97</v>
      </c>
      <c r="C115" t="s">
        <v>101</v>
      </c>
      <c r="D115" t="s">
        <v>92</v>
      </c>
      <c r="E115">
        <v>16698</v>
      </c>
      <c r="G115">
        <v>-16698</v>
      </c>
      <c r="K115">
        <v>0</v>
      </c>
      <c r="N115" t="str">
        <f t="shared" si="6"/>
        <v>450066888330</v>
      </c>
      <c r="O115" t="str">
        <f t="shared" si="7"/>
        <v>255223121102</v>
      </c>
      <c r="P115" t="str">
        <f t="shared" si="8"/>
        <v>300020861</v>
      </c>
      <c r="Q115" t="str">
        <f t="shared" si="9"/>
        <v>4</v>
      </c>
      <c r="R115" s="14">
        <f t="shared" si="10"/>
        <v>16698</v>
      </c>
      <c r="S115" s="14">
        <f t="shared" si="11"/>
        <v>16698</v>
      </c>
    </row>
    <row r="116" spans="1:19" x14ac:dyDescent="0.35">
      <c r="A116" t="s">
        <v>3522</v>
      </c>
      <c r="B116" t="s">
        <v>97</v>
      </c>
      <c r="C116" t="s">
        <v>101</v>
      </c>
      <c r="D116" t="s">
        <v>92</v>
      </c>
      <c r="E116">
        <v>43024.72</v>
      </c>
      <c r="G116">
        <v>-43024.72</v>
      </c>
      <c r="K116">
        <v>0</v>
      </c>
      <c r="N116" t="str">
        <f t="shared" si="6"/>
        <v>450066888340</v>
      </c>
      <c r="O116" t="str">
        <f t="shared" si="7"/>
        <v>255223121102</v>
      </c>
      <c r="P116" t="str">
        <f t="shared" si="8"/>
        <v>300020861</v>
      </c>
      <c r="Q116" t="str">
        <f t="shared" si="9"/>
        <v>4</v>
      </c>
      <c r="R116" s="14">
        <f t="shared" si="10"/>
        <v>43024.72</v>
      </c>
      <c r="S116" s="14">
        <f t="shared" si="11"/>
        <v>43024.72</v>
      </c>
    </row>
    <row r="117" spans="1:19" x14ac:dyDescent="0.35">
      <c r="A117" t="s">
        <v>3523</v>
      </c>
      <c r="B117" t="s">
        <v>97</v>
      </c>
      <c r="C117" t="s">
        <v>101</v>
      </c>
      <c r="D117" t="s">
        <v>92</v>
      </c>
      <c r="E117">
        <v>24684</v>
      </c>
      <c r="G117">
        <v>-24684</v>
      </c>
      <c r="K117">
        <v>0</v>
      </c>
      <c r="N117" t="str">
        <f t="shared" si="6"/>
        <v>450066888350</v>
      </c>
      <c r="O117" t="str">
        <f t="shared" si="7"/>
        <v>255223121102</v>
      </c>
      <c r="P117" t="str">
        <f t="shared" si="8"/>
        <v>300020861</v>
      </c>
      <c r="Q117" t="str">
        <f t="shared" si="9"/>
        <v>4</v>
      </c>
      <c r="R117" s="14">
        <f t="shared" si="10"/>
        <v>24684</v>
      </c>
      <c r="S117" s="14">
        <f t="shared" si="11"/>
        <v>24684</v>
      </c>
    </row>
    <row r="118" spans="1:19" x14ac:dyDescent="0.35">
      <c r="A118" t="s">
        <v>3524</v>
      </c>
      <c r="B118" t="s">
        <v>97</v>
      </c>
      <c r="C118" t="s">
        <v>101</v>
      </c>
      <c r="D118" t="s">
        <v>92</v>
      </c>
      <c r="E118">
        <v>21780</v>
      </c>
      <c r="G118">
        <v>-21780</v>
      </c>
      <c r="K118">
        <v>0</v>
      </c>
      <c r="N118" t="str">
        <f t="shared" si="6"/>
        <v>450066888360</v>
      </c>
      <c r="O118" t="str">
        <f t="shared" si="7"/>
        <v>255223121102</v>
      </c>
      <c r="P118" t="str">
        <f t="shared" si="8"/>
        <v>300020861</v>
      </c>
      <c r="Q118" t="str">
        <f t="shared" si="9"/>
        <v>4</v>
      </c>
      <c r="R118" s="14">
        <f t="shared" si="10"/>
        <v>21780</v>
      </c>
      <c r="S118" s="14">
        <f t="shared" si="11"/>
        <v>21780</v>
      </c>
    </row>
    <row r="119" spans="1:19" x14ac:dyDescent="0.35">
      <c r="A119" t="s">
        <v>3525</v>
      </c>
      <c r="B119" t="s">
        <v>97</v>
      </c>
      <c r="C119" t="s">
        <v>101</v>
      </c>
      <c r="D119" t="s">
        <v>92</v>
      </c>
      <c r="E119">
        <v>12342</v>
      </c>
      <c r="G119">
        <v>-12342</v>
      </c>
      <c r="K119">
        <v>0</v>
      </c>
      <c r="N119" t="str">
        <f t="shared" si="6"/>
        <v>450066888370</v>
      </c>
      <c r="O119" t="str">
        <f t="shared" si="7"/>
        <v>255223121102</v>
      </c>
      <c r="P119" t="str">
        <f t="shared" si="8"/>
        <v>300020861</v>
      </c>
      <c r="Q119" t="str">
        <f t="shared" si="9"/>
        <v>4</v>
      </c>
      <c r="R119" s="14">
        <f t="shared" si="10"/>
        <v>12342</v>
      </c>
      <c r="S119" s="14">
        <f t="shared" si="11"/>
        <v>12342</v>
      </c>
    </row>
    <row r="120" spans="1:19" x14ac:dyDescent="0.35">
      <c r="A120" t="s">
        <v>3526</v>
      </c>
      <c r="B120" t="s">
        <v>97</v>
      </c>
      <c r="C120" t="s">
        <v>101</v>
      </c>
      <c r="D120" t="s">
        <v>92</v>
      </c>
      <c r="E120">
        <v>15972</v>
      </c>
      <c r="G120">
        <v>-15972</v>
      </c>
      <c r="K120">
        <v>0</v>
      </c>
      <c r="N120" t="str">
        <f t="shared" si="6"/>
        <v>450066888380</v>
      </c>
      <c r="O120" t="str">
        <f t="shared" si="7"/>
        <v>255223121102</v>
      </c>
      <c r="P120" t="str">
        <f t="shared" si="8"/>
        <v>300020861</v>
      </c>
      <c r="Q120" t="str">
        <f t="shared" si="9"/>
        <v>4</v>
      </c>
      <c r="R120" s="14">
        <f t="shared" si="10"/>
        <v>15972</v>
      </c>
      <c r="S120" s="14">
        <f t="shared" si="11"/>
        <v>15972</v>
      </c>
    </row>
    <row r="121" spans="1:19" x14ac:dyDescent="0.35">
      <c r="A121" t="s">
        <v>3527</v>
      </c>
      <c r="B121" t="s">
        <v>97</v>
      </c>
      <c r="C121" t="s">
        <v>101</v>
      </c>
      <c r="D121" t="s">
        <v>92</v>
      </c>
      <c r="E121">
        <v>26279.26</v>
      </c>
      <c r="G121">
        <v>-26279.26</v>
      </c>
      <c r="K121">
        <v>0</v>
      </c>
      <c r="N121" t="str">
        <f t="shared" si="6"/>
        <v>450066888390</v>
      </c>
      <c r="O121" t="str">
        <f t="shared" si="7"/>
        <v>255223121102</v>
      </c>
      <c r="P121" t="str">
        <f t="shared" si="8"/>
        <v>300020861</v>
      </c>
      <c r="Q121" t="str">
        <f t="shared" si="9"/>
        <v>4</v>
      </c>
      <c r="R121" s="14">
        <f t="shared" si="10"/>
        <v>26279.26</v>
      </c>
      <c r="S121" s="14">
        <f t="shared" si="11"/>
        <v>26279.26</v>
      </c>
    </row>
    <row r="122" spans="1:19" x14ac:dyDescent="0.35">
      <c r="A122" t="s">
        <v>3528</v>
      </c>
      <c r="B122" t="s">
        <v>97</v>
      </c>
      <c r="C122" t="s">
        <v>101</v>
      </c>
      <c r="D122" t="s">
        <v>92</v>
      </c>
      <c r="E122">
        <v>3049.2</v>
      </c>
      <c r="G122">
        <v>-3049.2</v>
      </c>
      <c r="K122">
        <v>0</v>
      </c>
      <c r="N122" t="str">
        <f t="shared" si="6"/>
        <v>450066888810</v>
      </c>
      <c r="O122" t="str">
        <f t="shared" si="7"/>
        <v>255223121102</v>
      </c>
      <c r="P122" t="str">
        <f t="shared" si="8"/>
        <v>300020861</v>
      </c>
      <c r="Q122" t="str">
        <f t="shared" si="9"/>
        <v>4</v>
      </c>
      <c r="R122" s="14">
        <f t="shared" si="10"/>
        <v>3049.2</v>
      </c>
      <c r="S122" s="14">
        <f t="shared" si="11"/>
        <v>3049.2</v>
      </c>
    </row>
    <row r="123" spans="1:19" x14ac:dyDescent="0.35">
      <c r="A123" t="s">
        <v>3529</v>
      </c>
      <c r="B123" t="s">
        <v>97</v>
      </c>
      <c r="C123" t="s">
        <v>101</v>
      </c>
      <c r="D123" t="s">
        <v>92</v>
      </c>
      <c r="E123">
        <v>13939.2</v>
      </c>
      <c r="G123">
        <v>-13939.2</v>
      </c>
      <c r="K123">
        <v>0</v>
      </c>
      <c r="N123" t="str">
        <f t="shared" si="6"/>
        <v>450066888820</v>
      </c>
      <c r="O123" t="str">
        <f t="shared" si="7"/>
        <v>255223121102</v>
      </c>
      <c r="P123" t="str">
        <f t="shared" si="8"/>
        <v>300020861</v>
      </c>
      <c r="Q123" t="str">
        <f t="shared" si="9"/>
        <v>4</v>
      </c>
      <c r="R123" s="14">
        <f t="shared" si="10"/>
        <v>13939.2</v>
      </c>
      <c r="S123" s="14">
        <f t="shared" si="11"/>
        <v>13939.2</v>
      </c>
    </row>
    <row r="124" spans="1:19" x14ac:dyDescent="0.35">
      <c r="A124" t="s">
        <v>3530</v>
      </c>
      <c r="B124" t="s">
        <v>97</v>
      </c>
      <c r="C124" t="s">
        <v>101</v>
      </c>
      <c r="D124" t="s">
        <v>92</v>
      </c>
      <c r="E124">
        <v>8712</v>
      </c>
      <c r="G124">
        <v>-8712</v>
      </c>
      <c r="K124">
        <v>0</v>
      </c>
      <c r="N124" t="str">
        <f t="shared" si="6"/>
        <v>450066888830</v>
      </c>
      <c r="O124" t="str">
        <f t="shared" si="7"/>
        <v>255223121102</v>
      </c>
      <c r="P124" t="str">
        <f t="shared" si="8"/>
        <v>300020861</v>
      </c>
      <c r="Q124" t="str">
        <f t="shared" si="9"/>
        <v>4</v>
      </c>
      <c r="R124" s="14">
        <f t="shared" si="10"/>
        <v>8712</v>
      </c>
      <c r="S124" s="14">
        <f t="shared" si="11"/>
        <v>8712</v>
      </c>
    </row>
    <row r="125" spans="1:19" x14ac:dyDescent="0.35">
      <c r="A125" t="s">
        <v>3531</v>
      </c>
      <c r="B125" t="s">
        <v>97</v>
      </c>
      <c r="C125" t="s">
        <v>101</v>
      </c>
      <c r="D125" t="s">
        <v>92</v>
      </c>
      <c r="E125">
        <v>12850.2</v>
      </c>
      <c r="G125">
        <v>-12850.2</v>
      </c>
      <c r="K125">
        <v>0</v>
      </c>
      <c r="N125" t="str">
        <f t="shared" si="6"/>
        <v>450066888840</v>
      </c>
      <c r="O125" t="str">
        <f t="shared" si="7"/>
        <v>255223121102</v>
      </c>
      <c r="P125" t="str">
        <f t="shared" si="8"/>
        <v>300020861</v>
      </c>
      <c r="Q125" t="str">
        <f t="shared" si="9"/>
        <v>4</v>
      </c>
      <c r="R125" s="14">
        <f t="shared" si="10"/>
        <v>12850.2</v>
      </c>
      <c r="S125" s="14">
        <f t="shared" si="11"/>
        <v>12850.2</v>
      </c>
    </row>
    <row r="126" spans="1:19" x14ac:dyDescent="0.35">
      <c r="A126" t="s">
        <v>3532</v>
      </c>
      <c r="B126" t="s">
        <v>97</v>
      </c>
      <c r="C126" t="s">
        <v>101</v>
      </c>
      <c r="D126" t="s">
        <v>92</v>
      </c>
      <c r="E126">
        <v>7405.2</v>
      </c>
      <c r="G126">
        <v>-7405.2</v>
      </c>
      <c r="K126">
        <v>0</v>
      </c>
      <c r="N126" t="str">
        <f t="shared" si="6"/>
        <v>450066888850</v>
      </c>
      <c r="O126" t="str">
        <f t="shared" si="7"/>
        <v>255223121102</v>
      </c>
      <c r="P126" t="str">
        <f t="shared" si="8"/>
        <v>300020861</v>
      </c>
      <c r="Q126" t="str">
        <f t="shared" si="9"/>
        <v>4</v>
      </c>
      <c r="R126" s="14">
        <f t="shared" si="10"/>
        <v>7405.2</v>
      </c>
      <c r="S126" s="14">
        <f t="shared" si="11"/>
        <v>7405.2</v>
      </c>
    </row>
    <row r="127" spans="1:19" x14ac:dyDescent="0.35">
      <c r="A127" t="s">
        <v>3533</v>
      </c>
      <c r="B127" t="s">
        <v>97</v>
      </c>
      <c r="C127" t="s">
        <v>101</v>
      </c>
      <c r="D127" t="s">
        <v>92</v>
      </c>
      <c r="E127">
        <v>1</v>
      </c>
      <c r="F127">
        <v>7839.8</v>
      </c>
      <c r="G127">
        <v>-7840.8</v>
      </c>
      <c r="K127">
        <v>0</v>
      </c>
      <c r="N127" t="str">
        <f t="shared" si="6"/>
        <v>450066888860</v>
      </c>
      <c r="O127" t="str">
        <f t="shared" si="7"/>
        <v>255223121102</v>
      </c>
      <c r="P127" t="str">
        <f t="shared" si="8"/>
        <v>300020861</v>
      </c>
      <c r="Q127" t="str">
        <f t="shared" si="9"/>
        <v>4</v>
      </c>
      <c r="R127" s="14">
        <f t="shared" si="10"/>
        <v>7840.8</v>
      </c>
      <c r="S127" s="14">
        <f t="shared" si="11"/>
        <v>7840.8</v>
      </c>
    </row>
    <row r="128" spans="1:19" x14ac:dyDescent="0.35">
      <c r="A128" t="s">
        <v>3534</v>
      </c>
      <c r="B128" t="s">
        <v>97</v>
      </c>
      <c r="C128" t="s">
        <v>101</v>
      </c>
      <c r="D128" t="s">
        <v>92</v>
      </c>
      <c r="E128">
        <v>4356</v>
      </c>
      <c r="G128">
        <v>-4356</v>
      </c>
      <c r="K128">
        <v>0</v>
      </c>
      <c r="N128" t="str">
        <f t="shared" si="6"/>
        <v>450066888910</v>
      </c>
      <c r="O128" t="str">
        <f t="shared" si="7"/>
        <v>255223121102</v>
      </c>
      <c r="P128" t="str">
        <f t="shared" si="8"/>
        <v>300020861</v>
      </c>
      <c r="Q128" t="str">
        <f t="shared" si="9"/>
        <v>4</v>
      </c>
      <c r="R128" s="14">
        <f t="shared" si="10"/>
        <v>4356</v>
      </c>
      <c r="S128" s="14">
        <f t="shared" si="11"/>
        <v>4356</v>
      </c>
    </row>
    <row r="129" spans="1:19" x14ac:dyDescent="0.35">
      <c r="A129" t="s">
        <v>3535</v>
      </c>
      <c r="B129" t="s">
        <v>97</v>
      </c>
      <c r="C129" t="s">
        <v>101</v>
      </c>
      <c r="D129" t="s">
        <v>92</v>
      </c>
      <c r="E129">
        <v>1200</v>
      </c>
      <c r="G129">
        <v>-1452</v>
      </c>
      <c r="H129">
        <v>252</v>
      </c>
      <c r="K129">
        <v>0</v>
      </c>
      <c r="N129" t="str">
        <f t="shared" si="6"/>
        <v>450066888920</v>
      </c>
      <c r="O129" t="str">
        <f t="shared" si="7"/>
        <v>255223121102</v>
      </c>
      <c r="P129" t="str">
        <f t="shared" si="8"/>
        <v>300020861</v>
      </c>
      <c r="Q129" t="str">
        <f t="shared" si="9"/>
        <v>4</v>
      </c>
      <c r="R129" s="14">
        <f t="shared" si="10"/>
        <v>1452</v>
      </c>
      <c r="S129" s="14">
        <f t="shared" si="11"/>
        <v>1452</v>
      </c>
    </row>
    <row r="130" spans="1:19" x14ac:dyDescent="0.35">
      <c r="A130" t="s">
        <v>3536</v>
      </c>
      <c r="B130" t="s">
        <v>97</v>
      </c>
      <c r="C130" t="s">
        <v>101</v>
      </c>
      <c r="D130" t="s">
        <v>92</v>
      </c>
      <c r="E130">
        <v>5445</v>
      </c>
      <c r="G130">
        <v>-5445</v>
      </c>
      <c r="K130">
        <v>0</v>
      </c>
      <c r="N130" t="str">
        <f t="shared" si="6"/>
        <v>450066889210</v>
      </c>
      <c r="O130" t="str">
        <f t="shared" si="7"/>
        <v>255223121102</v>
      </c>
      <c r="P130" t="str">
        <f t="shared" si="8"/>
        <v>300020861</v>
      </c>
      <c r="Q130" t="str">
        <f t="shared" si="9"/>
        <v>4</v>
      </c>
      <c r="R130" s="14">
        <f t="shared" si="10"/>
        <v>5445</v>
      </c>
      <c r="S130" s="14">
        <f t="shared" si="11"/>
        <v>5445</v>
      </c>
    </row>
    <row r="131" spans="1:19" x14ac:dyDescent="0.35">
      <c r="A131" t="s">
        <v>3537</v>
      </c>
      <c r="B131" t="s">
        <v>97</v>
      </c>
      <c r="C131" t="s">
        <v>101</v>
      </c>
      <c r="D131" t="s">
        <v>92</v>
      </c>
      <c r="E131">
        <v>27225</v>
      </c>
      <c r="G131">
        <v>-27225</v>
      </c>
      <c r="K131">
        <v>0</v>
      </c>
      <c r="N131" t="str">
        <f t="shared" si="6"/>
        <v>450066889220</v>
      </c>
      <c r="O131" t="str">
        <f t="shared" si="7"/>
        <v>255223121102</v>
      </c>
      <c r="P131" t="str">
        <f t="shared" si="8"/>
        <v>300020861</v>
      </c>
      <c r="Q131" t="str">
        <f t="shared" si="9"/>
        <v>4</v>
      </c>
      <c r="R131" s="14">
        <f t="shared" si="10"/>
        <v>27225</v>
      </c>
      <c r="S131" s="14">
        <f t="shared" si="11"/>
        <v>27225</v>
      </c>
    </row>
    <row r="132" spans="1:19" x14ac:dyDescent="0.35">
      <c r="A132" t="s">
        <v>3538</v>
      </c>
      <c r="B132" t="s">
        <v>97</v>
      </c>
      <c r="C132" t="s">
        <v>101</v>
      </c>
      <c r="D132" t="s">
        <v>92</v>
      </c>
      <c r="E132">
        <v>24659.8</v>
      </c>
      <c r="G132">
        <v>-24659.8</v>
      </c>
      <c r="K132">
        <v>0</v>
      </c>
      <c r="N132" t="str">
        <f t="shared" si="6"/>
        <v>450066889230</v>
      </c>
      <c r="O132" t="str">
        <f t="shared" si="7"/>
        <v>255223121102</v>
      </c>
      <c r="P132" t="str">
        <f t="shared" si="8"/>
        <v>300020861</v>
      </c>
      <c r="Q132" t="str">
        <f t="shared" si="9"/>
        <v>4</v>
      </c>
      <c r="R132" s="14">
        <f t="shared" si="10"/>
        <v>24659.8</v>
      </c>
      <c r="S132" s="14">
        <f t="shared" si="11"/>
        <v>24659.8</v>
      </c>
    </row>
    <row r="133" spans="1:19" x14ac:dyDescent="0.35">
      <c r="A133" t="s">
        <v>3539</v>
      </c>
      <c r="B133" t="s">
        <v>97</v>
      </c>
      <c r="C133" t="s">
        <v>101</v>
      </c>
      <c r="D133" t="s">
        <v>92</v>
      </c>
      <c r="E133">
        <v>25410</v>
      </c>
      <c r="G133">
        <v>-25410</v>
      </c>
      <c r="K133">
        <v>0</v>
      </c>
      <c r="N133" t="str">
        <f t="shared" ref="N133:N196" si="12">A133</f>
        <v>450066889240</v>
      </c>
      <c r="O133" t="str">
        <f t="shared" ref="O133:O196" si="13">B133</f>
        <v>255223121102</v>
      </c>
      <c r="P133" t="str">
        <f t="shared" ref="P133:P196" si="14">C133</f>
        <v>300020861</v>
      </c>
      <c r="Q133" t="str">
        <f t="shared" ref="Q133:Q196" si="15">D133</f>
        <v>4</v>
      </c>
      <c r="R133" s="14">
        <f t="shared" ref="R133:R196" si="16">E133+F133+H133+I133+J133</f>
        <v>25410</v>
      </c>
      <c r="S133" s="14">
        <f t="shared" ref="S133:S196" si="17">(G133)*-1</f>
        <v>25410</v>
      </c>
    </row>
    <row r="134" spans="1:19" x14ac:dyDescent="0.35">
      <c r="A134" t="s">
        <v>3540</v>
      </c>
      <c r="B134" t="s">
        <v>97</v>
      </c>
      <c r="C134" t="s">
        <v>101</v>
      </c>
      <c r="D134" t="s">
        <v>92</v>
      </c>
      <c r="E134">
        <v>15460.78</v>
      </c>
      <c r="G134">
        <v>-15460.78</v>
      </c>
      <c r="K134">
        <v>0</v>
      </c>
      <c r="N134" t="str">
        <f t="shared" si="12"/>
        <v>450066889250</v>
      </c>
      <c r="O134" t="str">
        <f t="shared" si="13"/>
        <v>255223121102</v>
      </c>
      <c r="P134" t="str">
        <f t="shared" si="14"/>
        <v>300020861</v>
      </c>
      <c r="Q134" t="str">
        <f t="shared" si="15"/>
        <v>4</v>
      </c>
      <c r="R134" s="14">
        <f t="shared" si="16"/>
        <v>15460.78</v>
      </c>
      <c r="S134" s="14">
        <f t="shared" si="17"/>
        <v>15460.78</v>
      </c>
    </row>
    <row r="135" spans="1:19" x14ac:dyDescent="0.35">
      <c r="A135" t="s">
        <v>3541</v>
      </c>
      <c r="B135" t="s">
        <v>97</v>
      </c>
      <c r="C135" t="s">
        <v>101</v>
      </c>
      <c r="D135" t="s">
        <v>92</v>
      </c>
      <c r="E135">
        <v>14647.05</v>
      </c>
      <c r="G135">
        <v>-14647.05</v>
      </c>
      <c r="K135">
        <v>0</v>
      </c>
      <c r="N135" t="str">
        <f t="shared" si="12"/>
        <v>450066889260</v>
      </c>
      <c r="O135" t="str">
        <f t="shared" si="13"/>
        <v>255223121102</v>
      </c>
      <c r="P135" t="str">
        <f t="shared" si="14"/>
        <v>300020861</v>
      </c>
      <c r="Q135" t="str">
        <f t="shared" si="15"/>
        <v>4</v>
      </c>
      <c r="R135" s="14">
        <f t="shared" si="16"/>
        <v>14647.05</v>
      </c>
      <c r="S135" s="14">
        <f t="shared" si="17"/>
        <v>14647.05</v>
      </c>
    </row>
    <row r="136" spans="1:19" x14ac:dyDescent="0.35">
      <c r="A136" t="s">
        <v>3542</v>
      </c>
      <c r="B136" t="s">
        <v>97</v>
      </c>
      <c r="C136" t="s">
        <v>101</v>
      </c>
      <c r="D136" t="s">
        <v>51</v>
      </c>
      <c r="E136">
        <v>7375000</v>
      </c>
      <c r="F136">
        <v>14707500</v>
      </c>
      <c r="G136">
        <v>-20897781.990000002</v>
      </c>
      <c r="K136">
        <v>1184718.0099999979</v>
      </c>
      <c r="N136" t="str">
        <f t="shared" si="12"/>
        <v>450066891510</v>
      </c>
      <c r="O136" t="str">
        <f t="shared" si="13"/>
        <v>255223121102</v>
      </c>
      <c r="P136" t="str">
        <f t="shared" si="14"/>
        <v>300020861</v>
      </c>
      <c r="Q136" t="str">
        <f t="shared" si="15"/>
        <v>1</v>
      </c>
      <c r="R136" s="14">
        <f t="shared" si="16"/>
        <v>22082500</v>
      </c>
      <c r="S136" s="14">
        <f t="shared" si="17"/>
        <v>20897781.990000002</v>
      </c>
    </row>
    <row r="137" spans="1:19" x14ac:dyDescent="0.35">
      <c r="A137" t="s">
        <v>3543</v>
      </c>
      <c r="B137" t="s">
        <v>97</v>
      </c>
      <c r="C137" t="s">
        <v>101</v>
      </c>
      <c r="D137" t="s">
        <v>51</v>
      </c>
      <c r="E137">
        <v>7375000</v>
      </c>
      <c r="F137">
        <v>-7375000</v>
      </c>
      <c r="K137">
        <v>0</v>
      </c>
      <c r="N137" t="str">
        <f t="shared" si="12"/>
        <v>450066891520</v>
      </c>
      <c r="O137" t="str">
        <f t="shared" si="13"/>
        <v>255223121102</v>
      </c>
      <c r="P137" t="str">
        <f t="shared" si="14"/>
        <v>300020861</v>
      </c>
      <c r="Q137" t="str">
        <f t="shared" si="15"/>
        <v>1</v>
      </c>
      <c r="R137" s="14">
        <f t="shared" si="16"/>
        <v>0</v>
      </c>
      <c r="S137" s="14">
        <f t="shared" si="17"/>
        <v>0</v>
      </c>
    </row>
    <row r="138" spans="1:19" x14ac:dyDescent="0.35">
      <c r="A138" t="s">
        <v>3544</v>
      </c>
      <c r="B138" t="s">
        <v>97</v>
      </c>
      <c r="C138" t="s">
        <v>101</v>
      </c>
      <c r="D138" t="s">
        <v>111</v>
      </c>
      <c r="E138">
        <v>5351681.96</v>
      </c>
      <c r="G138">
        <v>-5267718.6900000004</v>
      </c>
      <c r="H138">
        <v>-83963.27</v>
      </c>
      <c r="K138">
        <v>-4.5110937207937241E-10</v>
      </c>
      <c r="N138" t="str">
        <f t="shared" si="12"/>
        <v>450066894810</v>
      </c>
      <c r="O138" t="str">
        <f t="shared" si="13"/>
        <v>255223121102</v>
      </c>
      <c r="P138" t="str">
        <f t="shared" si="14"/>
        <v>300020861</v>
      </c>
      <c r="Q138" t="str">
        <f t="shared" si="15"/>
        <v>5</v>
      </c>
      <c r="R138" s="14">
        <f t="shared" si="16"/>
        <v>5267718.6900000004</v>
      </c>
      <c r="S138" s="14">
        <f t="shared" si="17"/>
        <v>5267718.6900000004</v>
      </c>
    </row>
    <row r="139" spans="1:19" x14ac:dyDescent="0.35">
      <c r="A139" t="s">
        <v>3545</v>
      </c>
      <c r="B139" t="s">
        <v>97</v>
      </c>
      <c r="C139" t="s">
        <v>101</v>
      </c>
      <c r="D139" t="s">
        <v>111</v>
      </c>
      <c r="E139">
        <v>699.84</v>
      </c>
      <c r="G139">
        <v>-699.84</v>
      </c>
      <c r="K139">
        <v>0</v>
      </c>
      <c r="N139" t="str">
        <f t="shared" si="12"/>
        <v>450066898510</v>
      </c>
      <c r="O139" t="str">
        <f t="shared" si="13"/>
        <v>255223121102</v>
      </c>
      <c r="P139" t="str">
        <f t="shared" si="14"/>
        <v>300020861</v>
      </c>
      <c r="Q139" t="str">
        <f t="shared" si="15"/>
        <v>5</v>
      </c>
      <c r="R139" s="14">
        <f t="shared" si="16"/>
        <v>699.84</v>
      </c>
      <c r="S139" s="14">
        <f t="shared" si="17"/>
        <v>699.84</v>
      </c>
    </row>
    <row r="140" spans="1:19" x14ac:dyDescent="0.35">
      <c r="A140" t="s">
        <v>3546</v>
      </c>
      <c r="B140" t="s">
        <v>97</v>
      </c>
      <c r="C140" t="s">
        <v>101</v>
      </c>
      <c r="D140" t="s">
        <v>103</v>
      </c>
      <c r="E140">
        <v>18739.150000000001</v>
      </c>
      <c r="G140">
        <v>-18739.150000000001</v>
      </c>
      <c r="K140">
        <v>0</v>
      </c>
      <c r="N140" t="str">
        <f t="shared" si="12"/>
        <v>450066902010</v>
      </c>
      <c r="O140" t="str">
        <f t="shared" si="13"/>
        <v>255223121102</v>
      </c>
      <c r="P140" t="str">
        <f t="shared" si="14"/>
        <v>300020861</v>
      </c>
      <c r="Q140" t="str">
        <f t="shared" si="15"/>
        <v>2</v>
      </c>
      <c r="R140" s="14">
        <f t="shared" si="16"/>
        <v>18739.150000000001</v>
      </c>
      <c r="S140" s="14">
        <f t="shared" si="17"/>
        <v>18739.150000000001</v>
      </c>
    </row>
    <row r="141" spans="1:19" x14ac:dyDescent="0.35">
      <c r="A141" t="s">
        <v>3547</v>
      </c>
      <c r="B141" t="s">
        <v>97</v>
      </c>
      <c r="C141" t="s">
        <v>101</v>
      </c>
      <c r="D141" t="s">
        <v>103</v>
      </c>
      <c r="E141">
        <v>12095.16</v>
      </c>
      <c r="G141">
        <v>-12095.16</v>
      </c>
      <c r="K141">
        <v>0</v>
      </c>
      <c r="N141" t="str">
        <f t="shared" si="12"/>
        <v>450066902710</v>
      </c>
      <c r="O141" t="str">
        <f t="shared" si="13"/>
        <v>255223121102</v>
      </c>
      <c r="P141" t="str">
        <f t="shared" si="14"/>
        <v>300020861</v>
      </c>
      <c r="Q141" t="str">
        <f t="shared" si="15"/>
        <v>2</v>
      </c>
      <c r="R141" s="14">
        <f t="shared" si="16"/>
        <v>12095.16</v>
      </c>
      <c r="S141" s="14">
        <f t="shared" si="17"/>
        <v>12095.16</v>
      </c>
    </row>
    <row r="142" spans="1:19" x14ac:dyDescent="0.35">
      <c r="A142" t="s">
        <v>3548</v>
      </c>
      <c r="B142" t="s">
        <v>97</v>
      </c>
      <c r="C142" t="s">
        <v>101</v>
      </c>
      <c r="D142" t="s">
        <v>51</v>
      </c>
      <c r="E142">
        <v>16675</v>
      </c>
      <c r="F142">
        <v>3501.75</v>
      </c>
      <c r="G142">
        <v>-20176.75</v>
      </c>
      <c r="K142">
        <v>0</v>
      </c>
      <c r="N142" t="str">
        <f t="shared" si="12"/>
        <v>450066903910</v>
      </c>
      <c r="O142" t="str">
        <f t="shared" si="13"/>
        <v>255223121102</v>
      </c>
      <c r="P142" t="str">
        <f t="shared" si="14"/>
        <v>300020861</v>
      </c>
      <c r="Q142" t="str">
        <f t="shared" si="15"/>
        <v>1</v>
      </c>
      <c r="R142" s="14">
        <f t="shared" si="16"/>
        <v>20176.75</v>
      </c>
      <c r="S142" s="14">
        <f t="shared" si="17"/>
        <v>20176.75</v>
      </c>
    </row>
    <row r="143" spans="1:19" x14ac:dyDescent="0.35">
      <c r="A143" t="s">
        <v>3549</v>
      </c>
      <c r="B143" t="s">
        <v>97</v>
      </c>
      <c r="C143" t="s">
        <v>101</v>
      </c>
      <c r="D143" t="s">
        <v>51</v>
      </c>
      <c r="E143">
        <v>5270</v>
      </c>
      <c r="F143">
        <v>383.47</v>
      </c>
      <c r="G143">
        <v>-5653.47</v>
      </c>
      <c r="K143">
        <v>0</v>
      </c>
      <c r="N143" t="str">
        <f t="shared" si="12"/>
        <v>450066903920</v>
      </c>
      <c r="O143" t="str">
        <f t="shared" si="13"/>
        <v>255223121102</v>
      </c>
      <c r="P143" t="str">
        <f t="shared" si="14"/>
        <v>300020861</v>
      </c>
      <c r="Q143" t="str">
        <f t="shared" si="15"/>
        <v>1</v>
      </c>
      <c r="R143" s="14">
        <f t="shared" si="16"/>
        <v>5653.47</v>
      </c>
      <c r="S143" s="14">
        <f t="shared" si="17"/>
        <v>5653.47</v>
      </c>
    </row>
    <row r="144" spans="1:19" x14ac:dyDescent="0.35">
      <c r="A144" t="s">
        <v>3550</v>
      </c>
      <c r="B144" t="s">
        <v>97</v>
      </c>
      <c r="C144" t="s">
        <v>101</v>
      </c>
      <c r="D144" t="s">
        <v>51</v>
      </c>
      <c r="E144">
        <v>587000</v>
      </c>
      <c r="F144">
        <v>1189.8699999999999</v>
      </c>
      <c r="G144">
        <v>-588189.87</v>
      </c>
      <c r="K144">
        <v>0</v>
      </c>
      <c r="N144" t="str">
        <f t="shared" si="12"/>
        <v>450066905510</v>
      </c>
      <c r="O144" t="str">
        <f t="shared" si="13"/>
        <v>255223121102</v>
      </c>
      <c r="P144" t="str">
        <f t="shared" si="14"/>
        <v>300020861</v>
      </c>
      <c r="Q144" t="str">
        <f t="shared" si="15"/>
        <v>1</v>
      </c>
      <c r="R144" s="14">
        <f t="shared" si="16"/>
        <v>588189.87</v>
      </c>
      <c r="S144" s="14">
        <f t="shared" si="17"/>
        <v>588189.87</v>
      </c>
    </row>
    <row r="145" spans="1:19" x14ac:dyDescent="0.35">
      <c r="A145" t="s">
        <v>3551</v>
      </c>
      <c r="B145" t="s">
        <v>97</v>
      </c>
      <c r="C145" t="s">
        <v>101</v>
      </c>
      <c r="D145" t="s">
        <v>51</v>
      </c>
      <c r="E145">
        <v>6171000</v>
      </c>
      <c r="G145">
        <v>-6160620</v>
      </c>
      <c r="K145">
        <v>10380</v>
      </c>
      <c r="N145" t="str">
        <f t="shared" si="12"/>
        <v>450066906510</v>
      </c>
      <c r="O145" t="str">
        <f t="shared" si="13"/>
        <v>255223121102</v>
      </c>
      <c r="P145" t="str">
        <f t="shared" si="14"/>
        <v>300020861</v>
      </c>
      <c r="Q145" t="str">
        <f t="shared" si="15"/>
        <v>1</v>
      </c>
      <c r="R145" s="14">
        <f t="shared" si="16"/>
        <v>6171000</v>
      </c>
      <c r="S145" s="14">
        <f t="shared" si="17"/>
        <v>6160620</v>
      </c>
    </row>
    <row r="146" spans="1:19" x14ac:dyDescent="0.35">
      <c r="A146" t="s">
        <v>3552</v>
      </c>
      <c r="B146" t="s">
        <v>97</v>
      </c>
      <c r="C146" t="s">
        <v>101</v>
      </c>
      <c r="D146" t="s">
        <v>103</v>
      </c>
      <c r="E146">
        <v>1852090.03</v>
      </c>
      <c r="G146">
        <v>-1856353.59</v>
      </c>
      <c r="H146">
        <v>4263.5600000000004</v>
      </c>
      <c r="K146">
        <v>-5.5479176808148623E-11</v>
      </c>
      <c r="N146" t="str">
        <f t="shared" si="12"/>
        <v>450066912610</v>
      </c>
      <c r="O146" t="str">
        <f t="shared" si="13"/>
        <v>255223121102</v>
      </c>
      <c r="P146" t="str">
        <f t="shared" si="14"/>
        <v>300020861</v>
      </c>
      <c r="Q146" t="str">
        <f t="shared" si="15"/>
        <v>2</v>
      </c>
      <c r="R146" s="14">
        <f t="shared" si="16"/>
        <v>1856353.59</v>
      </c>
      <c r="S146" s="14">
        <f t="shared" si="17"/>
        <v>1856353.59</v>
      </c>
    </row>
    <row r="147" spans="1:19" x14ac:dyDescent="0.35">
      <c r="A147" t="s">
        <v>3553</v>
      </c>
      <c r="B147" t="s">
        <v>97</v>
      </c>
      <c r="C147" t="s">
        <v>101</v>
      </c>
      <c r="D147" t="s">
        <v>103</v>
      </c>
      <c r="E147">
        <v>3747.36</v>
      </c>
      <c r="G147">
        <v>-3756.68</v>
      </c>
      <c r="H147">
        <v>9.32</v>
      </c>
      <c r="K147">
        <v>2.9132252166164108E-13</v>
      </c>
      <c r="N147" t="str">
        <f t="shared" si="12"/>
        <v>450066912620</v>
      </c>
      <c r="O147" t="str">
        <f t="shared" si="13"/>
        <v>255223121102</v>
      </c>
      <c r="P147" t="str">
        <f t="shared" si="14"/>
        <v>300020861</v>
      </c>
      <c r="Q147" t="str">
        <f t="shared" si="15"/>
        <v>2</v>
      </c>
      <c r="R147" s="14">
        <f t="shared" si="16"/>
        <v>3756.6800000000003</v>
      </c>
      <c r="S147" s="14">
        <f t="shared" si="17"/>
        <v>3756.68</v>
      </c>
    </row>
    <row r="148" spans="1:19" x14ac:dyDescent="0.35">
      <c r="A148" t="s">
        <v>3554</v>
      </c>
      <c r="B148" t="s">
        <v>97</v>
      </c>
      <c r="C148" t="s">
        <v>101</v>
      </c>
      <c r="D148" t="s">
        <v>51</v>
      </c>
      <c r="E148">
        <v>5924.16</v>
      </c>
      <c r="G148">
        <v>-5924.16</v>
      </c>
      <c r="K148">
        <v>0</v>
      </c>
      <c r="N148" t="str">
        <f t="shared" si="12"/>
        <v>450066913010</v>
      </c>
      <c r="O148" t="str">
        <f t="shared" si="13"/>
        <v>255223121102</v>
      </c>
      <c r="P148" t="str">
        <f t="shared" si="14"/>
        <v>300020861</v>
      </c>
      <c r="Q148" t="str">
        <f t="shared" si="15"/>
        <v>1</v>
      </c>
      <c r="R148" s="14">
        <f t="shared" si="16"/>
        <v>5924.16</v>
      </c>
      <c r="S148" s="14">
        <f t="shared" si="17"/>
        <v>5924.16</v>
      </c>
    </row>
    <row r="149" spans="1:19" x14ac:dyDescent="0.35">
      <c r="A149" t="s">
        <v>3555</v>
      </c>
      <c r="B149" t="s">
        <v>97</v>
      </c>
      <c r="C149" t="s">
        <v>101</v>
      </c>
      <c r="D149" t="s">
        <v>51</v>
      </c>
      <c r="E149">
        <v>18498.48</v>
      </c>
      <c r="G149">
        <v>-18498.48</v>
      </c>
      <c r="K149">
        <v>0</v>
      </c>
      <c r="N149" t="str">
        <f t="shared" si="12"/>
        <v>450066913020</v>
      </c>
      <c r="O149" t="str">
        <f t="shared" si="13"/>
        <v>255223121102</v>
      </c>
      <c r="P149" t="str">
        <f t="shared" si="14"/>
        <v>300020861</v>
      </c>
      <c r="Q149" t="str">
        <f t="shared" si="15"/>
        <v>1</v>
      </c>
      <c r="R149" s="14">
        <f t="shared" si="16"/>
        <v>18498.48</v>
      </c>
      <c r="S149" s="14">
        <f t="shared" si="17"/>
        <v>18498.48</v>
      </c>
    </row>
    <row r="150" spans="1:19" x14ac:dyDescent="0.35">
      <c r="A150" t="s">
        <v>3556</v>
      </c>
      <c r="B150" t="s">
        <v>97</v>
      </c>
      <c r="C150" t="s">
        <v>101</v>
      </c>
      <c r="D150" t="s">
        <v>51</v>
      </c>
      <c r="E150">
        <v>51700</v>
      </c>
      <c r="F150">
        <v>5080.46</v>
      </c>
      <c r="G150">
        <v>-56780.46</v>
      </c>
      <c r="K150">
        <v>0</v>
      </c>
      <c r="N150" t="str">
        <f t="shared" si="12"/>
        <v>450066913310</v>
      </c>
      <c r="O150" t="str">
        <f t="shared" si="13"/>
        <v>255223121102</v>
      </c>
      <c r="P150" t="str">
        <f t="shared" si="14"/>
        <v>300020861</v>
      </c>
      <c r="Q150" t="str">
        <f t="shared" si="15"/>
        <v>1</v>
      </c>
      <c r="R150" s="14">
        <f t="shared" si="16"/>
        <v>56780.46</v>
      </c>
      <c r="S150" s="14">
        <f t="shared" si="17"/>
        <v>56780.46</v>
      </c>
    </row>
    <row r="151" spans="1:19" x14ac:dyDescent="0.35">
      <c r="A151" t="s">
        <v>3557</v>
      </c>
      <c r="B151" t="s">
        <v>97</v>
      </c>
      <c r="C151" t="s">
        <v>101</v>
      </c>
      <c r="D151" t="s">
        <v>51</v>
      </c>
      <c r="E151">
        <v>56400</v>
      </c>
      <c r="F151">
        <v>11698.8</v>
      </c>
      <c r="G151">
        <v>-68098.8</v>
      </c>
      <c r="K151">
        <v>0</v>
      </c>
      <c r="N151" t="str">
        <f t="shared" si="12"/>
        <v>450066913320</v>
      </c>
      <c r="O151" t="str">
        <f t="shared" si="13"/>
        <v>255223121102</v>
      </c>
      <c r="P151" t="str">
        <f t="shared" si="14"/>
        <v>300020861</v>
      </c>
      <c r="Q151" t="str">
        <f t="shared" si="15"/>
        <v>1</v>
      </c>
      <c r="R151" s="14">
        <f t="shared" si="16"/>
        <v>68098.8</v>
      </c>
      <c r="S151" s="14">
        <f t="shared" si="17"/>
        <v>68098.8</v>
      </c>
    </row>
    <row r="152" spans="1:19" x14ac:dyDescent="0.35">
      <c r="A152" t="s">
        <v>3558</v>
      </c>
      <c r="B152" t="s">
        <v>97</v>
      </c>
      <c r="C152" t="s">
        <v>101</v>
      </c>
      <c r="D152" t="s">
        <v>51</v>
      </c>
      <c r="E152">
        <v>46361.88</v>
      </c>
      <c r="G152">
        <v>-45972.82</v>
      </c>
      <c r="H152">
        <v>-389.06</v>
      </c>
      <c r="K152">
        <v>-2.3305801732931286E-12</v>
      </c>
      <c r="N152" t="str">
        <f t="shared" si="12"/>
        <v>450066918710</v>
      </c>
      <c r="O152" t="str">
        <f t="shared" si="13"/>
        <v>255223121102</v>
      </c>
      <c r="P152" t="str">
        <f t="shared" si="14"/>
        <v>300020861</v>
      </c>
      <c r="Q152" t="str">
        <f t="shared" si="15"/>
        <v>1</v>
      </c>
      <c r="R152" s="14">
        <f t="shared" si="16"/>
        <v>45972.82</v>
      </c>
      <c r="S152" s="14">
        <f t="shared" si="17"/>
        <v>45972.82</v>
      </c>
    </row>
    <row r="153" spans="1:19" x14ac:dyDescent="0.35">
      <c r="A153" t="s">
        <v>3559</v>
      </c>
      <c r="B153" t="s">
        <v>97</v>
      </c>
      <c r="C153" t="s">
        <v>101</v>
      </c>
      <c r="D153" t="s">
        <v>111</v>
      </c>
      <c r="E153">
        <v>409524.5</v>
      </c>
      <c r="G153">
        <v>-409524.5</v>
      </c>
      <c r="K153">
        <v>0</v>
      </c>
      <c r="N153" t="str">
        <f t="shared" si="12"/>
        <v>450066933910</v>
      </c>
      <c r="O153" t="str">
        <f t="shared" si="13"/>
        <v>255223121102</v>
      </c>
      <c r="P153" t="str">
        <f t="shared" si="14"/>
        <v>300020861</v>
      </c>
      <c r="Q153" t="str">
        <f t="shared" si="15"/>
        <v>5</v>
      </c>
      <c r="R153" s="14">
        <f t="shared" si="16"/>
        <v>409524.5</v>
      </c>
      <c r="S153" s="14">
        <f t="shared" si="17"/>
        <v>409524.5</v>
      </c>
    </row>
    <row r="154" spans="1:19" x14ac:dyDescent="0.35">
      <c r="A154" t="s">
        <v>3560</v>
      </c>
      <c r="B154" t="s">
        <v>97</v>
      </c>
      <c r="C154" t="s">
        <v>101</v>
      </c>
      <c r="D154" t="s">
        <v>103</v>
      </c>
      <c r="E154">
        <v>24744.5</v>
      </c>
      <c r="F154">
        <v>-166.98</v>
      </c>
      <c r="G154">
        <v>-24577.52</v>
      </c>
      <c r="K154">
        <v>0</v>
      </c>
      <c r="N154" t="str">
        <f t="shared" si="12"/>
        <v>450066935010</v>
      </c>
      <c r="O154" t="str">
        <f t="shared" si="13"/>
        <v>255223121102</v>
      </c>
      <c r="P154" t="str">
        <f t="shared" si="14"/>
        <v>300020861</v>
      </c>
      <c r="Q154" t="str">
        <f t="shared" si="15"/>
        <v>2</v>
      </c>
      <c r="R154" s="14">
        <f t="shared" si="16"/>
        <v>24577.52</v>
      </c>
      <c r="S154" s="14">
        <f t="shared" si="17"/>
        <v>24577.52</v>
      </c>
    </row>
    <row r="155" spans="1:19" x14ac:dyDescent="0.35">
      <c r="A155" t="s">
        <v>3561</v>
      </c>
      <c r="B155" t="s">
        <v>97</v>
      </c>
      <c r="C155" t="s">
        <v>101</v>
      </c>
      <c r="D155" t="s">
        <v>103</v>
      </c>
      <c r="E155">
        <v>7986</v>
      </c>
      <c r="G155">
        <v>-7986</v>
      </c>
      <c r="K155">
        <v>0</v>
      </c>
      <c r="N155" t="str">
        <f t="shared" si="12"/>
        <v>450066935210</v>
      </c>
      <c r="O155" t="str">
        <f t="shared" si="13"/>
        <v>255223121102</v>
      </c>
      <c r="P155" t="str">
        <f t="shared" si="14"/>
        <v>300020861</v>
      </c>
      <c r="Q155" t="str">
        <f t="shared" si="15"/>
        <v>2</v>
      </c>
      <c r="R155" s="14">
        <f t="shared" si="16"/>
        <v>7986</v>
      </c>
      <c r="S155" s="14">
        <f t="shared" si="17"/>
        <v>7986</v>
      </c>
    </row>
    <row r="156" spans="1:19" x14ac:dyDescent="0.35">
      <c r="A156" t="s">
        <v>3562</v>
      </c>
      <c r="B156" t="s">
        <v>97</v>
      </c>
      <c r="C156" t="s">
        <v>101</v>
      </c>
      <c r="D156" t="s">
        <v>51</v>
      </c>
      <c r="E156">
        <v>285560</v>
      </c>
      <c r="G156">
        <v>-285560</v>
      </c>
      <c r="K156">
        <v>0</v>
      </c>
      <c r="N156" t="str">
        <f t="shared" si="12"/>
        <v>450066937210</v>
      </c>
      <c r="O156" t="str">
        <f t="shared" si="13"/>
        <v>255223121102</v>
      </c>
      <c r="P156" t="str">
        <f t="shared" si="14"/>
        <v>300020861</v>
      </c>
      <c r="Q156" t="str">
        <f t="shared" si="15"/>
        <v>1</v>
      </c>
      <c r="R156" s="14">
        <f t="shared" si="16"/>
        <v>285560</v>
      </c>
      <c r="S156" s="14">
        <f t="shared" si="17"/>
        <v>285560</v>
      </c>
    </row>
    <row r="157" spans="1:19" x14ac:dyDescent="0.35">
      <c r="A157" t="s">
        <v>3563</v>
      </c>
      <c r="B157" t="s">
        <v>97</v>
      </c>
      <c r="C157" t="s">
        <v>101</v>
      </c>
      <c r="D157" t="s">
        <v>51</v>
      </c>
      <c r="E157">
        <v>1225000</v>
      </c>
      <c r="F157">
        <v>892500</v>
      </c>
      <c r="G157">
        <v>-1750000</v>
      </c>
      <c r="K157">
        <v>367500</v>
      </c>
      <c r="N157" t="str">
        <f t="shared" si="12"/>
        <v>450066945810</v>
      </c>
      <c r="O157" t="str">
        <f t="shared" si="13"/>
        <v>255223121102</v>
      </c>
      <c r="P157" t="str">
        <f t="shared" si="14"/>
        <v>300020861</v>
      </c>
      <c r="Q157" t="str">
        <f t="shared" si="15"/>
        <v>1</v>
      </c>
      <c r="R157" s="14">
        <f t="shared" si="16"/>
        <v>2117500</v>
      </c>
      <c r="S157" s="14">
        <f t="shared" si="17"/>
        <v>1750000</v>
      </c>
    </row>
    <row r="158" spans="1:19" x14ac:dyDescent="0.35">
      <c r="A158" t="s">
        <v>3564</v>
      </c>
      <c r="B158" t="s">
        <v>97</v>
      </c>
      <c r="C158" t="s">
        <v>101</v>
      </c>
      <c r="D158" t="s">
        <v>51</v>
      </c>
      <c r="E158">
        <v>721160</v>
      </c>
      <c r="G158">
        <v>-721160</v>
      </c>
      <c r="K158">
        <v>0</v>
      </c>
      <c r="N158" t="str">
        <f t="shared" si="12"/>
        <v>450066947110</v>
      </c>
      <c r="O158" t="str">
        <f t="shared" si="13"/>
        <v>255223121102</v>
      </c>
      <c r="P158" t="str">
        <f t="shared" si="14"/>
        <v>300020861</v>
      </c>
      <c r="Q158" t="str">
        <f t="shared" si="15"/>
        <v>1</v>
      </c>
      <c r="R158" s="14">
        <f t="shared" si="16"/>
        <v>721160</v>
      </c>
      <c r="S158" s="14">
        <f t="shared" si="17"/>
        <v>721160</v>
      </c>
    </row>
    <row r="159" spans="1:19" x14ac:dyDescent="0.35">
      <c r="A159" t="s">
        <v>3565</v>
      </c>
      <c r="B159" t="s">
        <v>97</v>
      </c>
      <c r="C159" t="s">
        <v>101</v>
      </c>
      <c r="D159" t="s">
        <v>51</v>
      </c>
      <c r="E159">
        <v>726000</v>
      </c>
      <c r="F159">
        <v>515865.35</v>
      </c>
      <c r="G159">
        <v>-1241865.3499999999</v>
      </c>
      <c r="K159">
        <v>2.3283064365386963E-10</v>
      </c>
      <c r="N159" t="str">
        <f t="shared" si="12"/>
        <v>450066948310</v>
      </c>
      <c r="O159" t="str">
        <f t="shared" si="13"/>
        <v>255223121102</v>
      </c>
      <c r="P159" t="str">
        <f t="shared" si="14"/>
        <v>300020861</v>
      </c>
      <c r="Q159" t="str">
        <f t="shared" si="15"/>
        <v>1</v>
      </c>
      <c r="R159" s="14">
        <f t="shared" si="16"/>
        <v>1241865.3500000001</v>
      </c>
      <c r="S159" s="14">
        <f t="shared" si="17"/>
        <v>1241865.3499999999</v>
      </c>
    </row>
    <row r="160" spans="1:19" x14ac:dyDescent="0.35">
      <c r="A160" t="s">
        <v>3566</v>
      </c>
      <c r="B160" t="s">
        <v>97</v>
      </c>
      <c r="C160" t="s">
        <v>101</v>
      </c>
      <c r="D160" t="s">
        <v>51</v>
      </c>
      <c r="E160">
        <v>1573000</v>
      </c>
      <c r="G160">
        <v>-1573000</v>
      </c>
      <c r="K160">
        <v>0</v>
      </c>
      <c r="N160" t="str">
        <f t="shared" si="12"/>
        <v>450066948610</v>
      </c>
      <c r="O160" t="str">
        <f t="shared" si="13"/>
        <v>255223121102</v>
      </c>
      <c r="P160" t="str">
        <f t="shared" si="14"/>
        <v>300020861</v>
      </c>
      <c r="Q160" t="str">
        <f t="shared" si="15"/>
        <v>1</v>
      </c>
      <c r="R160" s="14">
        <f t="shared" si="16"/>
        <v>1573000</v>
      </c>
      <c r="S160" s="14">
        <f t="shared" si="17"/>
        <v>1573000</v>
      </c>
    </row>
    <row r="161" spans="1:19" x14ac:dyDescent="0.35">
      <c r="A161" t="s">
        <v>3567</v>
      </c>
      <c r="B161" t="s">
        <v>97</v>
      </c>
      <c r="C161" t="s">
        <v>101</v>
      </c>
      <c r="D161" t="s">
        <v>51</v>
      </c>
      <c r="E161">
        <v>302615</v>
      </c>
      <c r="F161">
        <v>63549.15</v>
      </c>
      <c r="G161">
        <v>-366164.15</v>
      </c>
      <c r="K161">
        <v>0</v>
      </c>
      <c r="N161" t="str">
        <f t="shared" si="12"/>
        <v>450066949410</v>
      </c>
      <c r="O161" t="str">
        <f t="shared" si="13"/>
        <v>255223121102</v>
      </c>
      <c r="P161" t="str">
        <f t="shared" si="14"/>
        <v>300020861</v>
      </c>
      <c r="Q161" t="str">
        <f t="shared" si="15"/>
        <v>1</v>
      </c>
      <c r="R161" s="14">
        <f t="shared" si="16"/>
        <v>366164.15</v>
      </c>
      <c r="S161" s="14">
        <f t="shared" si="17"/>
        <v>366164.15</v>
      </c>
    </row>
    <row r="162" spans="1:19" x14ac:dyDescent="0.35">
      <c r="A162" t="s">
        <v>3568</v>
      </c>
      <c r="B162" t="s">
        <v>97</v>
      </c>
      <c r="C162" t="s">
        <v>101</v>
      </c>
      <c r="D162" t="s">
        <v>51</v>
      </c>
      <c r="E162">
        <v>2516800</v>
      </c>
      <c r="G162">
        <v>-2516800</v>
      </c>
      <c r="K162">
        <v>0</v>
      </c>
      <c r="N162" t="str">
        <f t="shared" si="12"/>
        <v>450066949710</v>
      </c>
      <c r="O162" t="str">
        <f t="shared" si="13"/>
        <v>255223121102</v>
      </c>
      <c r="P162" t="str">
        <f t="shared" si="14"/>
        <v>300020861</v>
      </c>
      <c r="Q162" t="str">
        <f t="shared" si="15"/>
        <v>1</v>
      </c>
      <c r="R162" s="14">
        <f t="shared" si="16"/>
        <v>2516800</v>
      </c>
      <c r="S162" s="14">
        <f t="shared" si="17"/>
        <v>2516800</v>
      </c>
    </row>
    <row r="163" spans="1:19" x14ac:dyDescent="0.35">
      <c r="A163" t="s">
        <v>3569</v>
      </c>
      <c r="B163" t="s">
        <v>97</v>
      </c>
      <c r="C163" t="s">
        <v>101</v>
      </c>
      <c r="D163" t="s">
        <v>51</v>
      </c>
      <c r="E163">
        <v>1524600</v>
      </c>
      <c r="G163">
        <v>-1524600</v>
      </c>
      <c r="K163">
        <v>0</v>
      </c>
      <c r="N163" t="str">
        <f t="shared" si="12"/>
        <v>450066955410</v>
      </c>
      <c r="O163" t="str">
        <f t="shared" si="13"/>
        <v>255223121102</v>
      </c>
      <c r="P163" t="str">
        <f t="shared" si="14"/>
        <v>300020861</v>
      </c>
      <c r="Q163" t="str">
        <f t="shared" si="15"/>
        <v>1</v>
      </c>
      <c r="R163" s="14">
        <f t="shared" si="16"/>
        <v>1524600</v>
      </c>
      <c r="S163" s="14">
        <f t="shared" si="17"/>
        <v>1524600</v>
      </c>
    </row>
    <row r="164" spans="1:19" x14ac:dyDescent="0.35">
      <c r="A164" t="s">
        <v>3570</v>
      </c>
      <c r="B164" t="s">
        <v>97</v>
      </c>
      <c r="C164" t="s">
        <v>101</v>
      </c>
      <c r="D164" t="s">
        <v>51</v>
      </c>
      <c r="E164">
        <v>341400.57</v>
      </c>
      <c r="G164">
        <v>-342822.81</v>
      </c>
      <c r="H164">
        <v>1422.24</v>
      </c>
      <c r="K164">
        <v>9.3223206931725144E-12</v>
      </c>
      <c r="N164" t="str">
        <f t="shared" si="12"/>
        <v>450066955710</v>
      </c>
      <c r="O164" t="str">
        <f t="shared" si="13"/>
        <v>255223121102</v>
      </c>
      <c r="P164" t="str">
        <f t="shared" si="14"/>
        <v>300020861</v>
      </c>
      <c r="Q164" t="str">
        <f t="shared" si="15"/>
        <v>1</v>
      </c>
      <c r="R164" s="14">
        <f t="shared" si="16"/>
        <v>342822.81</v>
      </c>
      <c r="S164" s="14">
        <f t="shared" si="17"/>
        <v>342822.81</v>
      </c>
    </row>
    <row r="165" spans="1:19" x14ac:dyDescent="0.35">
      <c r="A165" t="s">
        <v>3571</v>
      </c>
      <c r="B165" t="s">
        <v>97</v>
      </c>
      <c r="C165" t="s">
        <v>101</v>
      </c>
      <c r="D165" t="s">
        <v>51</v>
      </c>
      <c r="E165">
        <v>2649900</v>
      </c>
      <c r="G165">
        <v>-2649900</v>
      </c>
      <c r="K165">
        <v>0</v>
      </c>
      <c r="N165" t="str">
        <f t="shared" si="12"/>
        <v>450066956610</v>
      </c>
      <c r="O165" t="str">
        <f t="shared" si="13"/>
        <v>255223121102</v>
      </c>
      <c r="P165" t="str">
        <f t="shared" si="14"/>
        <v>300020861</v>
      </c>
      <c r="Q165" t="str">
        <f t="shared" si="15"/>
        <v>1</v>
      </c>
      <c r="R165" s="14">
        <f t="shared" si="16"/>
        <v>2649900</v>
      </c>
      <c r="S165" s="14">
        <f t="shared" si="17"/>
        <v>2649900</v>
      </c>
    </row>
    <row r="166" spans="1:19" x14ac:dyDescent="0.35">
      <c r="A166" t="s">
        <v>3572</v>
      </c>
      <c r="B166" t="s">
        <v>97</v>
      </c>
      <c r="C166" t="s">
        <v>101</v>
      </c>
      <c r="D166" t="s">
        <v>51</v>
      </c>
      <c r="E166">
        <v>21700000</v>
      </c>
      <c r="G166">
        <v>-21700000</v>
      </c>
      <c r="K166">
        <v>0</v>
      </c>
      <c r="N166" t="str">
        <f t="shared" si="12"/>
        <v>450066957310</v>
      </c>
      <c r="O166" t="str">
        <f t="shared" si="13"/>
        <v>255223121102</v>
      </c>
      <c r="P166" t="str">
        <f t="shared" si="14"/>
        <v>300020861</v>
      </c>
      <c r="Q166" t="str">
        <f t="shared" si="15"/>
        <v>1</v>
      </c>
      <c r="R166" s="14">
        <f t="shared" si="16"/>
        <v>21700000</v>
      </c>
      <c r="S166" s="14">
        <f t="shared" si="17"/>
        <v>21700000</v>
      </c>
    </row>
    <row r="167" spans="1:19" x14ac:dyDescent="0.35">
      <c r="A167" t="s">
        <v>3573</v>
      </c>
      <c r="B167" t="s">
        <v>97</v>
      </c>
      <c r="C167" t="s">
        <v>101</v>
      </c>
      <c r="D167" t="s">
        <v>111</v>
      </c>
      <c r="E167">
        <v>528000</v>
      </c>
      <c r="F167">
        <v>-264000</v>
      </c>
      <c r="G167">
        <v>-264000</v>
      </c>
      <c r="K167">
        <v>0</v>
      </c>
      <c r="N167" t="str">
        <f t="shared" si="12"/>
        <v>450066959410</v>
      </c>
      <c r="O167" t="str">
        <f t="shared" si="13"/>
        <v>255223121102</v>
      </c>
      <c r="P167" t="str">
        <f t="shared" si="14"/>
        <v>300020861</v>
      </c>
      <c r="Q167" t="str">
        <f t="shared" si="15"/>
        <v>5</v>
      </c>
      <c r="R167" s="14">
        <f t="shared" si="16"/>
        <v>264000</v>
      </c>
      <c r="S167" s="14">
        <f t="shared" si="17"/>
        <v>264000</v>
      </c>
    </row>
    <row r="168" spans="1:19" x14ac:dyDescent="0.35">
      <c r="A168" t="s">
        <v>3574</v>
      </c>
      <c r="B168" t="s">
        <v>97</v>
      </c>
      <c r="C168" t="s">
        <v>101</v>
      </c>
      <c r="D168" t="s">
        <v>51</v>
      </c>
      <c r="E168">
        <v>4840000</v>
      </c>
      <c r="G168">
        <v>-4840000</v>
      </c>
      <c r="K168">
        <v>0</v>
      </c>
      <c r="N168" t="str">
        <f t="shared" si="12"/>
        <v>450066959610</v>
      </c>
      <c r="O168" t="str">
        <f t="shared" si="13"/>
        <v>255223121102</v>
      </c>
      <c r="P168" t="str">
        <f t="shared" si="14"/>
        <v>300020861</v>
      </c>
      <c r="Q168" t="str">
        <f t="shared" si="15"/>
        <v>1</v>
      </c>
      <c r="R168" s="14">
        <f t="shared" si="16"/>
        <v>4840000</v>
      </c>
      <c r="S168" s="14">
        <f t="shared" si="17"/>
        <v>4840000</v>
      </c>
    </row>
    <row r="169" spans="1:19" x14ac:dyDescent="0.35">
      <c r="A169" t="s">
        <v>3575</v>
      </c>
      <c r="B169" t="s">
        <v>86</v>
      </c>
      <c r="C169" t="s">
        <v>91</v>
      </c>
      <c r="D169" t="s">
        <v>113</v>
      </c>
      <c r="E169">
        <v>120000</v>
      </c>
      <c r="G169">
        <v>-2740.65</v>
      </c>
      <c r="K169">
        <v>117259.35</v>
      </c>
      <c r="N169" t="str">
        <f t="shared" si="12"/>
        <v>450066960410</v>
      </c>
      <c r="O169" t="str">
        <f t="shared" si="13"/>
        <v>255221121113</v>
      </c>
      <c r="P169" t="str">
        <f t="shared" si="14"/>
        <v>300020900</v>
      </c>
      <c r="Q169" t="str">
        <f t="shared" si="15"/>
        <v>6</v>
      </c>
      <c r="R169" s="14">
        <f t="shared" si="16"/>
        <v>120000</v>
      </c>
      <c r="S169" s="14">
        <f t="shared" si="17"/>
        <v>2740.65</v>
      </c>
    </row>
    <row r="170" spans="1:19" x14ac:dyDescent="0.35">
      <c r="A170" t="s">
        <v>3576</v>
      </c>
      <c r="B170" t="s">
        <v>97</v>
      </c>
      <c r="C170" t="s">
        <v>101</v>
      </c>
      <c r="D170" t="s">
        <v>51</v>
      </c>
      <c r="E170">
        <v>2655000</v>
      </c>
      <c r="G170">
        <v>-2655000</v>
      </c>
      <c r="K170">
        <v>0</v>
      </c>
      <c r="N170" t="str">
        <f t="shared" si="12"/>
        <v>450066961110</v>
      </c>
      <c r="O170" t="str">
        <f t="shared" si="13"/>
        <v>255223121102</v>
      </c>
      <c r="P170" t="str">
        <f t="shared" si="14"/>
        <v>300020861</v>
      </c>
      <c r="Q170" t="str">
        <f t="shared" si="15"/>
        <v>1</v>
      </c>
      <c r="R170" s="14">
        <f t="shared" si="16"/>
        <v>2655000</v>
      </c>
      <c r="S170" s="14">
        <f t="shared" si="17"/>
        <v>2655000</v>
      </c>
    </row>
    <row r="171" spans="1:19" x14ac:dyDescent="0.35">
      <c r="A171" t="s">
        <v>3577</v>
      </c>
      <c r="B171" t="s">
        <v>97</v>
      </c>
      <c r="C171" t="s">
        <v>101</v>
      </c>
      <c r="D171" t="s">
        <v>111</v>
      </c>
      <c r="E171">
        <v>1456.96</v>
      </c>
      <c r="G171">
        <v>-1456.96</v>
      </c>
      <c r="K171">
        <v>0</v>
      </c>
      <c r="N171" t="str">
        <f t="shared" si="12"/>
        <v>450066974110</v>
      </c>
      <c r="O171" t="str">
        <f t="shared" si="13"/>
        <v>255223121102</v>
      </c>
      <c r="P171" t="str">
        <f t="shared" si="14"/>
        <v>300020861</v>
      </c>
      <c r="Q171" t="str">
        <f t="shared" si="15"/>
        <v>5</v>
      </c>
      <c r="R171" s="14">
        <f t="shared" si="16"/>
        <v>1456.96</v>
      </c>
      <c r="S171" s="14">
        <f t="shared" si="17"/>
        <v>1456.96</v>
      </c>
    </row>
    <row r="172" spans="1:19" x14ac:dyDescent="0.35">
      <c r="A172" t="s">
        <v>3578</v>
      </c>
      <c r="B172" t="s">
        <v>97</v>
      </c>
      <c r="C172" t="s">
        <v>126</v>
      </c>
      <c r="D172" t="s">
        <v>99</v>
      </c>
      <c r="E172">
        <v>2202.92</v>
      </c>
      <c r="G172">
        <v>0</v>
      </c>
      <c r="H172">
        <v>-2202.92</v>
      </c>
      <c r="K172">
        <v>0</v>
      </c>
      <c r="N172" t="str">
        <f t="shared" si="12"/>
        <v>450067038110</v>
      </c>
      <c r="O172" t="str">
        <f t="shared" si="13"/>
        <v>255223121102</v>
      </c>
      <c r="P172" t="str">
        <f t="shared" si="14"/>
        <v>300020870</v>
      </c>
      <c r="Q172" t="str">
        <f t="shared" si="15"/>
        <v>3</v>
      </c>
      <c r="R172" s="14">
        <f t="shared" si="16"/>
        <v>0</v>
      </c>
      <c r="S172" s="14">
        <f t="shared" si="17"/>
        <v>0</v>
      </c>
    </row>
    <row r="173" spans="1:19" x14ac:dyDescent="0.35">
      <c r="A173" t="s">
        <v>3579</v>
      </c>
      <c r="B173" t="s">
        <v>97</v>
      </c>
      <c r="C173" t="s">
        <v>126</v>
      </c>
      <c r="D173" t="s">
        <v>99</v>
      </c>
      <c r="E173">
        <v>106</v>
      </c>
      <c r="G173">
        <v>0</v>
      </c>
      <c r="H173">
        <v>-106</v>
      </c>
      <c r="K173">
        <v>0</v>
      </c>
      <c r="N173" t="str">
        <f t="shared" si="12"/>
        <v>450067038120</v>
      </c>
      <c r="O173" t="str">
        <f t="shared" si="13"/>
        <v>255223121102</v>
      </c>
      <c r="P173" t="str">
        <f t="shared" si="14"/>
        <v>300020870</v>
      </c>
      <c r="Q173" t="str">
        <f t="shared" si="15"/>
        <v>3</v>
      </c>
      <c r="R173" s="14">
        <f t="shared" si="16"/>
        <v>0</v>
      </c>
      <c r="S173" s="14">
        <f t="shared" si="17"/>
        <v>0</v>
      </c>
    </row>
    <row r="174" spans="1:19" x14ac:dyDescent="0.35">
      <c r="A174" t="s">
        <v>3580</v>
      </c>
      <c r="B174" t="s">
        <v>97</v>
      </c>
      <c r="C174" t="s">
        <v>126</v>
      </c>
      <c r="D174" t="s">
        <v>99</v>
      </c>
      <c r="E174">
        <v>265.98</v>
      </c>
      <c r="G174">
        <v>0</v>
      </c>
      <c r="H174">
        <v>-265.98</v>
      </c>
      <c r="K174">
        <v>0</v>
      </c>
      <c r="N174" t="str">
        <f t="shared" si="12"/>
        <v>450067038130</v>
      </c>
      <c r="O174" t="str">
        <f t="shared" si="13"/>
        <v>255223121102</v>
      </c>
      <c r="P174" t="str">
        <f t="shared" si="14"/>
        <v>300020870</v>
      </c>
      <c r="Q174" t="str">
        <f t="shared" si="15"/>
        <v>3</v>
      </c>
      <c r="R174" s="14">
        <f t="shared" si="16"/>
        <v>0</v>
      </c>
      <c r="S174" s="14">
        <f t="shared" si="17"/>
        <v>0</v>
      </c>
    </row>
    <row r="175" spans="1:19" x14ac:dyDescent="0.35">
      <c r="A175" t="s">
        <v>3581</v>
      </c>
      <c r="B175" t="s">
        <v>97</v>
      </c>
      <c r="C175" t="s">
        <v>126</v>
      </c>
      <c r="D175" t="s">
        <v>99</v>
      </c>
      <c r="E175">
        <v>370.04</v>
      </c>
      <c r="G175">
        <v>0</v>
      </c>
      <c r="H175">
        <v>-370.04</v>
      </c>
      <c r="K175">
        <v>0</v>
      </c>
      <c r="N175" t="str">
        <f t="shared" si="12"/>
        <v>450067038140</v>
      </c>
      <c r="O175" t="str">
        <f t="shared" si="13"/>
        <v>255223121102</v>
      </c>
      <c r="P175" t="str">
        <f t="shared" si="14"/>
        <v>300020870</v>
      </c>
      <c r="Q175" t="str">
        <f t="shared" si="15"/>
        <v>3</v>
      </c>
      <c r="R175" s="14">
        <f t="shared" si="16"/>
        <v>0</v>
      </c>
      <c r="S175" s="14">
        <f t="shared" si="17"/>
        <v>0</v>
      </c>
    </row>
    <row r="176" spans="1:19" x14ac:dyDescent="0.35">
      <c r="A176" t="s">
        <v>3582</v>
      </c>
      <c r="B176" t="s">
        <v>97</v>
      </c>
      <c r="C176" t="s">
        <v>126</v>
      </c>
      <c r="D176" t="s">
        <v>99</v>
      </c>
      <c r="E176">
        <v>184.04</v>
      </c>
      <c r="G176">
        <v>0</v>
      </c>
      <c r="H176">
        <v>-184.04</v>
      </c>
      <c r="K176">
        <v>0</v>
      </c>
      <c r="N176" t="str">
        <f t="shared" si="12"/>
        <v>450067038150</v>
      </c>
      <c r="O176" t="str">
        <f t="shared" si="13"/>
        <v>255223121102</v>
      </c>
      <c r="P176" t="str">
        <f t="shared" si="14"/>
        <v>300020870</v>
      </c>
      <c r="Q176" t="str">
        <f t="shared" si="15"/>
        <v>3</v>
      </c>
      <c r="R176" s="14">
        <f t="shared" si="16"/>
        <v>0</v>
      </c>
      <c r="S176" s="14">
        <f t="shared" si="17"/>
        <v>0</v>
      </c>
    </row>
    <row r="177" spans="1:19" x14ac:dyDescent="0.35">
      <c r="A177" t="s">
        <v>3583</v>
      </c>
      <c r="B177" t="s">
        <v>97</v>
      </c>
      <c r="C177" t="s">
        <v>126</v>
      </c>
      <c r="D177" t="s">
        <v>99</v>
      </c>
      <c r="E177">
        <v>184.04</v>
      </c>
      <c r="G177">
        <v>0</v>
      </c>
      <c r="H177">
        <v>-184.04</v>
      </c>
      <c r="K177">
        <v>0</v>
      </c>
      <c r="N177" t="str">
        <f t="shared" si="12"/>
        <v>450067038160</v>
      </c>
      <c r="O177" t="str">
        <f t="shared" si="13"/>
        <v>255223121102</v>
      </c>
      <c r="P177" t="str">
        <f t="shared" si="14"/>
        <v>300020870</v>
      </c>
      <c r="Q177" t="str">
        <f t="shared" si="15"/>
        <v>3</v>
      </c>
      <c r="R177" s="14">
        <f t="shared" si="16"/>
        <v>0</v>
      </c>
      <c r="S177" s="14">
        <f t="shared" si="17"/>
        <v>0</v>
      </c>
    </row>
    <row r="178" spans="1:19" x14ac:dyDescent="0.35">
      <c r="A178" t="s">
        <v>3584</v>
      </c>
      <c r="B178" t="s">
        <v>97</v>
      </c>
      <c r="C178" t="s">
        <v>126</v>
      </c>
      <c r="D178" t="s">
        <v>99</v>
      </c>
      <c r="E178">
        <v>290.04000000000002</v>
      </c>
      <c r="G178">
        <v>0</v>
      </c>
      <c r="H178">
        <v>-290.04000000000002</v>
      </c>
      <c r="K178">
        <v>0</v>
      </c>
      <c r="N178" t="str">
        <f t="shared" si="12"/>
        <v>450067038170</v>
      </c>
      <c r="O178" t="str">
        <f t="shared" si="13"/>
        <v>255223121102</v>
      </c>
      <c r="P178" t="str">
        <f t="shared" si="14"/>
        <v>300020870</v>
      </c>
      <c r="Q178" t="str">
        <f t="shared" si="15"/>
        <v>3</v>
      </c>
      <c r="R178" s="14">
        <f t="shared" si="16"/>
        <v>0</v>
      </c>
      <c r="S178" s="14">
        <f t="shared" si="17"/>
        <v>0</v>
      </c>
    </row>
    <row r="179" spans="1:19" x14ac:dyDescent="0.35">
      <c r="A179" t="s">
        <v>3585</v>
      </c>
      <c r="B179" t="s">
        <v>97</v>
      </c>
      <c r="C179" t="s">
        <v>126</v>
      </c>
      <c r="D179" t="s">
        <v>99</v>
      </c>
      <c r="E179">
        <v>1985.4</v>
      </c>
      <c r="G179">
        <v>0</v>
      </c>
      <c r="H179">
        <v>-1985.4</v>
      </c>
      <c r="K179">
        <v>0</v>
      </c>
      <c r="N179" t="str">
        <f t="shared" si="12"/>
        <v>450067038180</v>
      </c>
      <c r="O179" t="str">
        <f t="shared" si="13"/>
        <v>255223121102</v>
      </c>
      <c r="P179" t="str">
        <f t="shared" si="14"/>
        <v>300020870</v>
      </c>
      <c r="Q179" t="str">
        <f t="shared" si="15"/>
        <v>3</v>
      </c>
      <c r="R179" s="14">
        <f t="shared" si="16"/>
        <v>0</v>
      </c>
      <c r="S179" s="14">
        <f t="shared" si="17"/>
        <v>0</v>
      </c>
    </row>
    <row r="180" spans="1:19" x14ac:dyDescent="0.35">
      <c r="A180" t="s">
        <v>3586</v>
      </c>
      <c r="B180" t="s">
        <v>97</v>
      </c>
      <c r="C180" t="s">
        <v>101</v>
      </c>
      <c r="D180" t="s">
        <v>103</v>
      </c>
      <c r="E180">
        <v>250252.2</v>
      </c>
      <c r="G180">
        <v>-2401.73</v>
      </c>
      <c r="K180">
        <v>247850.47</v>
      </c>
      <c r="N180" t="str">
        <f t="shared" si="12"/>
        <v>450067051510</v>
      </c>
      <c r="O180" t="str">
        <f t="shared" si="13"/>
        <v>255223121102</v>
      </c>
      <c r="P180" t="str">
        <f t="shared" si="14"/>
        <v>300020861</v>
      </c>
      <c r="Q180" t="str">
        <f t="shared" si="15"/>
        <v>2</v>
      </c>
      <c r="R180" s="14">
        <f t="shared" si="16"/>
        <v>250252.2</v>
      </c>
      <c r="S180" s="14">
        <f t="shared" si="17"/>
        <v>2401.73</v>
      </c>
    </row>
    <row r="181" spans="1:19" x14ac:dyDescent="0.35">
      <c r="A181" t="s">
        <v>3587</v>
      </c>
      <c r="B181" t="s">
        <v>97</v>
      </c>
      <c r="C181" t="s">
        <v>101</v>
      </c>
      <c r="D181" t="s">
        <v>51</v>
      </c>
      <c r="E181">
        <v>1041.3499999999999</v>
      </c>
      <c r="K181">
        <v>1041.3499999999999</v>
      </c>
      <c r="N181" t="str">
        <f t="shared" si="12"/>
        <v>450067064110</v>
      </c>
      <c r="O181" t="str">
        <f t="shared" si="13"/>
        <v>255223121102</v>
      </c>
      <c r="P181" t="str">
        <f t="shared" si="14"/>
        <v>300020861</v>
      </c>
      <c r="Q181" t="str">
        <f t="shared" si="15"/>
        <v>1</v>
      </c>
      <c r="R181" s="14">
        <f t="shared" si="16"/>
        <v>1041.3499999999999</v>
      </c>
      <c r="S181" s="14">
        <f t="shared" si="17"/>
        <v>0</v>
      </c>
    </row>
    <row r="182" spans="1:19" x14ac:dyDescent="0.35">
      <c r="A182" t="s">
        <v>3588</v>
      </c>
      <c r="B182" t="s">
        <v>97</v>
      </c>
      <c r="C182" t="s">
        <v>126</v>
      </c>
      <c r="D182" t="s">
        <v>99</v>
      </c>
      <c r="E182">
        <v>5000</v>
      </c>
      <c r="F182">
        <v>1595.6899999999996</v>
      </c>
      <c r="G182">
        <v>-4885.2000000000007</v>
      </c>
      <c r="K182">
        <v>1710.4899999999989</v>
      </c>
      <c r="N182" t="str">
        <f t="shared" si="12"/>
        <v>450067064310</v>
      </c>
      <c r="O182" t="str">
        <f t="shared" si="13"/>
        <v>255223121102</v>
      </c>
      <c r="P182" t="str">
        <f t="shared" si="14"/>
        <v>300020870</v>
      </c>
      <c r="Q182" t="str">
        <f t="shared" si="15"/>
        <v>3</v>
      </c>
      <c r="R182" s="14">
        <f t="shared" si="16"/>
        <v>6595.69</v>
      </c>
      <c r="S182" s="14">
        <f t="shared" si="17"/>
        <v>4885.2000000000007</v>
      </c>
    </row>
    <row r="183" spans="1:19" x14ac:dyDescent="0.35">
      <c r="A183" t="s">
        <v>3589</v>
      </c>
      <c r="B183" t="s">
        <v>97</v>
      </c>
      <c r="C183" t="s">
        <v>101</v>
      </c>
      <c r="D183" t="s">
        <v>99</v>
      </c>
      <c r="E183">
        <v>2000000</v>
      </c>
      <c r="F183">
        <v>63000000</v>
      </c>
      <c r="G183">
        <v>-65000000</v>
      </c>
      <c r="H183">
        <v>0</v>
      </c>
      <c r="K183">
        <v>0</v>
      </c>
      <c r="N183" t="str">
        <f t="shared" si="12"/>
        <v>450067067910</v>
      </c>
      <c r="O183" t="str">
        <f t="shared" si="13"/>
        <v>255223121102</v>
      </c>
      <c r="P183" t="str">
        <f t="shared" si="14"/>
        <v>300020861</v>
      </c>
      <c r="Q183" t="str">
        <f t="shared" si="15"/>
        <v>3</v>
      </c>
      <c r="R183" s="14">
        <f t="shared" si="16"/>
        <v>65000000</v>
      </c>
      <c r="S183" s="14">
        <f t="shared" si="17"/>
        <v>65000000</v>
      </c>
    </row>
    <row r="184" spans="1:19" x14ac:dyDescent="0.35">
      <c r="A184" t="s">
        <v>3590</v>
      </c>
      <c r="B184" t="s">
        <v>97</v>
      </c>
      <c r="C184" t="s">
        <v>101</v>
      </c>
      <c r="D184" t="s">
        <v>51</v>
      </c>
      <c r="E184">
        <v>14520000</v>
      </c>
      <c r="G184">
        <v>-14520000</v>
      </c>
      <c r="K184">
        <v>0</v>
      </c>
      <c r="N184" t="str">
        <f t="shared" si="12"/>
        <v>450067073010</v>
      </c>
      <c r="O184" t="str">
        <f t="shared" si="13"/>
        <v>255223121102</v>
      </c>
      <c r="P184" t="str">
        <f t="shared" si="14"/>
        <v>300020861</v>
      </c>
      <c r="Q184" t="str">
        <f t="shared" si="15"/>
        <v>1</v>
      </c>
      <c r="R184" s="14">
        <f t="shared" si="16"/>
        <v>14520000</v>
      </c>
      <c r="S184" s="14">
        <f t="shared" si="17"/>
        <v>14520000</v>
      </c>
    </row>
    <row r="185" spans="1:19" x14ac:dyDescent="0.35">
      <c r="A185" t="s">
        <v>3591</v>
      </c>
      <c r="B185" t="s">
        <v>97</v>
      </c>
      <c r="C185" t="s">
        <v>101</v>
      </c>
      <c r="D185" t="s">
        <v>51</v>
      </c>
      <c r="E185">
        <v>11616000</v>
      </c>
      <c r="G185">
        <v>-11390805</v>
      </c>
      <c r="K185">
        <v>225195</v>
      </c>
      <c r="N185" t="str">
        <f t="shared" si="12"/>
        <v>450067073210</v>
      </c>
      <c r="O185" t="str">
        <f t="shared" si="13"/>
        <v>255223121102</v>
      </c>
      <c r="P185" t="str">
        <f t="shared" si="14"/>
        <v>300020861</v>
      </c>
      <c r="Q185" t="str">
        <f t="shared" si="15"/>
        <v>1</v>
      </c>
      <c r="R185" s="14">
        <f t="shared" si="16"/>
        <v>11616000</v>
      </c>
      <c r="S185" s="14">
        <f t="shared" si="17"/>
        <v>11390805</v>
      </c>
    </row>
    <row r="186" spans="1:19" x14ac:dyDescent="0.35">
      <c r="A186" t="s">
        <v>3592</v>
      </c>
      <c r="B186" t="s">
        <v>97</v>
      </c>
      <c r="C186" t="s">
        <v>101</v>
      </c>
      <c r="D186" t="s">
        <v>51</v>
      </c>
      <c r="E186">
        <v>10648000</v>
      </c>
      <c r="G186">
        <v>-10481680</v>
      </c>
      <c r="K186">
        <v>166320</v>
      </c>
      <c r="N186" t="str">
        <f t="shared" si="12"/>
        <v>450067073410</v>
      </c>
      <c r="O186" t="str">
        <f t="shared" si="13"/>
        <v>255223121102</v>
      </c>
      <c r="P186" t="str">
        <f t="shared" si="14"/>
        <v>300020861</v>
      </c>
      <c r="Q186" t="str">
        <f t="shared" si="15"/>
        <v>1</v>
      </c>
      <c r="R186" s="14">
        <f t="shared" si="16"/>
        <v>10648000</v>
      </c>
      <c r="S186" s="14">
        <f t="shared" si="17"/>
        <v>10481680</v>
      </c>
    </row>
    <row r="187" spans="1:19" x14ac:dyDescent="0.35">
      <c r="A187" t="s">
        <v>3593</v>
      </c>
      <c r="B187" t="s">
        <v>97</v>
      </c>
      <c r="C187" t="s">
        <v>101</v>
      </c>
      <c r="D187" t="s">
        <v>51</v>
      </c>
      <c r="E187">
        <v>191954.4</v>
      </c>
      <c r="G187">
        <v>-191954.4</v>
      </c>
      <c r="K187">
        <v>0</v>
      </c>
      <c r="N187" t="str">
        <f t="shared" si="12"/>
        <v>450067092910</v>
      </c>
      <c r="O187" t="str">
        <f t="shared" si="13"/>
        <v>255223121102</v>
      </c>
      <c r="P187" t="str">
        <f t="shared" si="14"/>
        <v>300020861</v>
      </c>
      <c r="Q187" t="str">
        <f t="shared" si="15"/>
        <v>1</v>
      </c>
      <c r="R187" s="14">
        <f t="shared" si="16"/>
        <v>191954.4</v>
      </c>
      <c r="S187" s="14">
        <f t="shared" si="17"/>
        <v>191954.4</v>
      </c>
    </row>
    <row r="188" spans="1:19" x14ac:dyDescent="0.35">
      <c r="A188" t="s">
        <v>3594</v>
      </c>
      <c r="B188" t="s">
        <v>97</v>
      </c>
      <c r="C188" t="s">
        <v>101</v>
      </c>
      <c r="D188" t="s">
        <v>51</v>
      </c>
      <c r="E188">
        <v>1339107.49</v>
      </c>
      <c r="G188">
        <v>-1332864.04</v>
      </c>
      <c r="K188">
        <v>6243.4499999999534</v>
      </c>
      <c r="N188" t="str">
        <f t="shared" si="12"/>
        <v>450067093810</v>
      </c>
      <c r="O188" t="str">
        <f t="shared" si="13"/>
        <v>255223121102</v>
      </c>
      <c r="P188" t="str">
        <f t="shared" si="14"/>
        <v>300020861</v>
      </c>
      <c r="Q188" t="str">
        <f t="shared" si="15"/>
        <v>1</v>
      </c>
      <c r="R188" s="14">
        <f t="shared" si="16"/>
        <v>1339107.49</v>
      </c>
      <c r="S188" s="14">
        <f t="shared" si="17"/>
        <v>1332864.04</v>
      </c>
    </row>
    <row r="189" spans="1:19" x14ac:dyDescent="0.35">
      <c r="A189" t="s">
        <v>3595</v>
      </c>
      <c r="B189" t="s">
        <v>97</v>
      </c>
      <c r="C189" t="s">
        <v>101</v>
      </c>
      <c r="D189" t="s">
        <v>51</v>
      </c>
      <c r="E189">
        <v>2094843.46</v>
      </c>
      <c r="G189">
        <v>-2097257.79</v>
      </c>
      <c r="H189">
        <v>2414.33</v>
      </c>
      <c r="K189">
        <v>-7.4578565545380116E-11</v>
      </c>
      <c r="N189" t="str">
        <f t="shared" si="12"/>
        <v>450067095610</v>
      </c>
      <c r="O189" t="str">
        <f t="shared" si="13"/>
        <v>255223121102</v>
      </c>
      <c r="P189" t="str">
        <f t="shared" si="14"/>
        <v>300020861</v>
      </c>
      <c r="Q189" t="str">
        <f t="shared" si="15"/>
        <v>1</v>
      </c>
      <c r="R189" s="14">
        <f t="shared" si="16"/>
        <v>2097257.79</v>
      </c>
      <c r="S189" s="14">
        <f t="shared" si="17"/>
        <v>2097257.79</v>
      </c>
    </row>
    <row r="190" spans="1:19" x14ac:dyDescent="0.35">
      <c r="A190" t="s">
        <v>3596</v>
      </c>
      <c r="B190" t="s">
        <v>97</v>
      </c>
      <c r="C190" t="s">
        <v>101</v>
      </c>
      <c r="D190" t="s">
        <v>51</v>
      </c>
      <c r="E190">
        <v>4171270.72</v>
      </c>
      <c r="G190">
        <v>-4174345.74</v>
      </c>
      <c r="H190">
        <v>3075.02</v>
      </c>
      <c r="K190">
        <v>-1.8644641386345029E-11</v>
      </c>
      <c r="N190" t="str">
        <f t="shared" si="12"/>
        <v>450067096510</v>
      </c>
      <c r="O190" t="str">
        <f t="shared" si="13"/>
        <v>255223121102</v>
      </c>
      <c r="P190" t="str">
        <f t="shared" si="14"/>
        <v>300020861</v>
      </c>
      <c r="Q190" t="str">
        <f t="shared" si="15"/>
        <v>1</v>
      </c>
      <c r="R190" s="14">
        <f t="shared" si="16"/>
        <v>4174345.74</v>
      </c>
      <c r="S190" s="14">
        <f t="shared" si="17"/>
        <v>4174345.74</v>
      </c>
    </row>
    <row r="191" spans="1:19" x14ac:dyDescent="0.35">
      <c r="A191" t="s">
        <v>3597</v>
      </c>
      <c r="B191" t="s">
        <v>97</v>
      </c>
      <c r="C191" t="s">
        <v>101</v>
      </c>
      <c r="D191" t="s">
        <v>51</v>
      </c>
      <c r="E191">
        <v>1996500</v>
      </c>
      <c r="G191">
        <v>-1650000</v>
      </c>
      <c r="K191">
        <v>346500</v>
      </c>
      <c r="N191" t="str">
        <f t="shared" si="12"/>
        <v>450067097010</v>
      </c>
      <c r="O191" t="str">
        <f t="shared" si="13"/>
        <v>255223121102</v>
      </c>
      <c r="P191" t="str">
        <f t="shared" si="14"/>
        <v>300020861</v>
      </c>
      <c r="Q191" t="str">
        <f t="shared" si="15"/>
        <v>1</v>
      </c>
      <c r="R191" s="14">
        <f t="shared" si="16"/>
        <v>1996500</v>
      </c>
      <c r="S191" s="14">
        <f t="shared" si="17"/>
        <v>1650000</v>
      </c>
    </row>
    <row r="192" spans="1:19" x14ac:dyDescent="0.35">
      <c r="A192" t="s">
        <v>3598</v>
      </c>
      <c r="B192" t="s">
        <v>97</v>
      </c>
      <c r="C192" t="s">
        <v>101</v>
      </c>
      <c r="D192" t="s">
        <v>51</v>
      </c>
      <c r="E192">
        <v>2136320</v>
      </c>
      <c r="F192">
        <v>1000000</v>
      </c>
      <c r="G192">
        <v>-2822688</v>
      </c>
      <c r="K192">
        <v>313632</v>
      </c>
      <c r="N192" t="str">
        <f t="shared" si="12"/>
        <v>450067097510</v>
      </c>
      <c r="O192" t="str">
        <f t="shared" si="13"/>
        <v>255223121102</v>
      </c>
      <c r="P192" t="str">
        <f t="shared" si="14"/>
        <v>300020861</v>
      </c>
      <c r="Q192" t="str">
        <f t="shared" si="15"/>
        <v>1</v>
      </c>
      <c r="R192" s="14">
        <f t="shared" si="16"/>
        <v>3136320</v>
      </c>
      <c r="S192" s="14">
        <f t="shared" si="17"/>
        <v>2822688</v>
      </c>
    </row>
    <row r="193" spans="1:19" x14ac:dyDescent="0.35">
      <c r="A193" t="s">
        <v>3599</v>
      </c>
      <c r="B193" t="s">
        <v>97</v>
      </c>
      <c r="C193" t="s">
        <v>101</v>
      </c>
      <c r="D193" t="s">
        <v>51</v>
      </c>
      <c r="E193">
        <v>330330</v>
      </c>
      <c r="G193">
        <v>-330330</v>
      </c>
      <c r="K193">
        <v>0</v>
      </c>
      <c r="N193" t="str">
        <f t="shared" si="12"/>
        <v>450067097810</v>
      </c>
      <c r="O193" t="str">
        <f t="shared" si="13"/>
        <v>255223121102</v>
      </c>
      <c r="P193" t="str">
        <f t="shared" si="14"/>
        <v>300020861</v>
      </c>
      <c r="Q193" t="str">
        <f t="shared" si="15"/>
        <v>1</v>
      </c>
      <c r="R193" s="14">
        <f t="shared" si="16"/>
        <v>330330</v>
      </c>
      <c r="S193" s="14">
        <f t="shared" si="17"/>
        <v>330330</v>
      </c>
    </row>
    <row r="194" spans="1:19" x14ac:dyDescent="0.35">
      <c r="A194" t="s">
        <v>3600</v>
      </c>
      <c r="B194" t="s">
        <v>97</v>
      </c>
      <c r="C194" t="s">
        <v>101</v>
      </c>
      <c r="D194" t="s">
        <v>51</v>
      </c>
      <c r="E194">
        <v>4416500</v>
      </c>
      <c r="G194">
        <v>-4416500</v>
      </c>
      <c r="K194">
        <v>0</v>
      </c>
      <c r="N194" t="str">
        <f t="shared" si="12"/>
        <v>450067100010</v>
      </c>
      <c r="O194" t="str">
        <f t="shared" si="13"/>
        <v>255223121102</v>
      </c>
      <c r="P194" t="str">
        <f t="shared" si="14"/>
        <v>300020861</v>
      </c>
      <c r="Q194" t="str">
        <f t="shared" si="15"/>
        <v>1</v>
      </c>
      <c r="R194" s="14">
        <f t="shared" si="16"/>
        <v>4416500</v>
      </c>
      <c r="S194" s="14">
        <f t="shared" si="17"/>
        <v>4416500</v>
      </c>
    </row>
    <row r="195" spans="1:19" x14ac:dyDescent="0.35">
      <c r="A195" t="s">
        <v>3601</v>
      </c>
      <c r="B195" t="s">
        <v>97</v>
      </c>
      <c r="C195" t="s">
        <v>101</v>
      </c>
      <c r="D195" t="s">
        <v>51</v>
      </c>
      <c r="E195">
        <v>21258.49</v>
      </c>
      <c r="G195">
        <v>-21258.49</v>
      </c>
      <c r="K195">
        <v>0</v>
      </c>
      <c r="N195" t="str">
        <f t="shared" si="12"/>
        <v>450067100310</v>
      </c>
      <c r="O195" t="str">
        <f t="shared" si="13"/>
        <v>255223121102</v>
      </c>
      <c r="P195" t="str">
        <f t="shared" si="14"/>
        <v>300020861</v>
      </c>
      <c r="Q195" t="str">
        <f t="shared" si="15"/>
        <v>1</v>
      </c>
      <c r="R195" s="14">
        <f t="shared" si="16"/>
        <v>21258.49</v>
      </c>
      <c r="S195" s="14">
        <f t="shared" si="17"/>
        <v>21258.49</v>
      </c>
    </row>
    <row r="196" spans="1:19" x14ac:dyDescent="0.35">
      <c r="A196" t="s">
        <v>3602</v>
      </c>
      <c r="B196" t="s">
        <v>97</v>
      </c>
      <c r="C196" t="s">
        <v>101</v>
      </c>
      <c r="D196" t="s">
        <v>51</v>
      </c>
      <c r="E196">
        <v>1674640</v>
      </c>
      <c r="G196">
        <v>-1674640</v>
      </c>
      <c r="K196">
        <v>0</v>
      </c>
      <c r="N196" t="str">
        <f t="shared" si="12"/>
        <v>450067101410</v>
      </c>
      <c r="O196" t="str">
        <f t="shared" si="13"/>
        <v>255223121102</v>
      </c>
      <c r="P196" t="str">
        <f t="shared" si="14"/>
        <v>300020861</v>
      </c>
      <c r="Q196" t="str">
        <f t="shared" si="15"/>
        <v>1</v>
      </c>
      <c r="R196" s="14">
        <f t="shared" si="16"/>
        <v>1674640</v>
      </c>
      <c r="S196" s="14">
        <f t="shared" si="17"/>
        <v>1674640</v>
      </c>
    </row>
    <row r="197" spans="1:19" x14ac:dyDescent="0.35">
      <c r="A197" t="s">
        <v>3603</v>
      </c>
      <c r="B197" t="s">
        <v>97</v>
      </c>
      <c r="C197" t="s">
        <v>101</v>
      </c>
      <c r="D197" t="s">
        <v>51</v>
      </c>
      <c r="E197">
        <v>2705497.97</v>
      </c>
      <c r="F197">
        <v>-151.34</v>
      </c>
      <c r="G197">
        <v>-2705346.63</v>
      </c>
      <c r="I197">
        <v>-2705497.97</v>
      </c>
      <c r="J197">
        <v>2705497.97</v>
      </c>
      <c r="K197">
        <v>4.6566128730773926E-10</v>
      </c>
      <c r="N197" t="str">
        <f t="shared" ref="N197:N260" si="18">A197</f>
        <v>450067102010</v>
      </c>
      <c r="O197" t="str">
        <f t="shared" ref="O197:O260" si="19">B197</f>
        <v>255223121102</v>
      </c>
      <c r="P197" t="str">
        <f t="shared" ref="P197:P260" si="20">C197</f>
        <v>300020861</v>
      </c>
      <c r="Q197" t="str">
        <f t="shared" ref="Q197:Q260" si="21">D197</f>
        <v>1</v>
      </c>
      <c r="R197" s="14">
        <f t="shared" ref="R197:R260" si="22">E197+F197+H197+I197+J197</f>
        <v>2705346.6300000004</v>
      </c>
      <c r="S197" s="14">
        <f t="shared" ref="S197:S260" si="23">(G197)*-1</f>
        <v>2705346.63</v>
      </c>
    </row>
    <row r="198" spans="1:19" x14ac:dyDescent="0.35">
      <c r="A198" t="s">
        <v>3604</v>
      </c>
      <c r="B198" t="s">
        <v>97</v>
      </c>
      <c r="C198" t="s">
        <v>101</v>
      </c>
      <c r="D198" t="s">
        <v>51</v>
      </c>
      <c r="E198">
        <v>1045101.29</v>
      </c>
      <c r="G198">
        <v>-1045871.73</v>
      </c>
      <c r="H198">
        <v>770.44</v>
      </c>
      <c r="K198">
        <v>5.5933924159035087E-11</v>
      </c>
      <c r="N198" t="str">
        <f t="shared" si="18"/>
        <v>450067102610</v>
      </c>
      <c r="O198" t="str">
        <f t="shared" si="19"/>
        <v>255223121102</v>
      </c>
      <c r="P198" t="str">
        <f t="shared" si="20"/>
        <v>300020861</v>
      </c>
      <c r="Q198" t="str">
        <f t="shared" si="21"/>
        <v>1</v>
      </c>
      <c r="R198" s="14">
        <f t="shared" si="22"/>
        <v>1045871.73</v>
      </c>
      <c r="S198" s="14">
        <f t="shared" si="23"/>
        <v>1045871.73</v>
      </c>
    </row>
    <row r="199" spans="1:19" x14ac:dyDescent="0.35">
      <c r="A199" t="s">
        <v>3605</v>
      </c>
      <c r="B199" t="s">
        <v>97</v>
      </c>
      <c r="C199" t="s">
        <v>101</v>
      </c>
      <c r="D199" t="s">
        <v>51</v>
      </c>
      <c r="E199">
        <v>552878.44999999995</v>
      </c>
      <c r="G199">
        <v>-546288.78</v>
      </c>
      <c r="H199">
        <v>-6589.67</v>
      </c>
      <c r="K199">
        <v>-7.4578565545380116E-11</v>
      </c>
      <c r="N199" t="str">
        <f t="shared" si="18"/>
        <v>450067102620</v>
      </c>
      <c r="O199" t="str">
        <f t="shared" si="19"/>
        <v>255223121102</v>
      </c>
      <c r="P199" t="str">
        <f t="shared" si="20"/>
        <v>300020861</v>
      </c>
      <c r="Q199" t="str">
        <f t="shared" si="21"/>
        <v>1</v>
      </c>
      <c r="R199" s="14">
        <f t="shared" si="22"/>
        <v>546288.77999999991</v>
      </c>
      <c r="S199" s="14">
        <f t="shared" si="23"/>
        <v>546288.78</v>
      </c>
    </row>
    <row r="200" spans="1:19" x14ac:dyDescent="0.35">
      <c r="A200" t="s">
        <v>3606</v>
      </c>
      <c r="B200" t="s">
        <v>97</v>
      </c>
      <c r="C200" t="s">
        <v>126</v>
      </c>
      <c r="D200" t="s">
        <v>99</v>
      </c>
      <c r="E200">
        <v>476.4</v>
      </c>
      <c r="G200">
        <v>0</v>
      </c>
      <c r="H200">
        <v>-476.4</v>
      </c>
      <c r="K200">
        <v>0</v>
      </c>
      <c r="N200" t="str">
        <f t="shared" si="18"/>
        <v>450067103510</v>
      </c>
      <c r="O200" t="str">
        <f t="shared" si="19"/>
        <v>255223121102</v>
      </c>
      <c r="P200" t="str">
        <f t="shared" si="20"/>
        <v>300020870</v>
      </c>
      <c r="Q200" t="str">
        <f t="shared" si="21"/>
        <v>3</v>
      </c>
      <c r="R200" s="14">
        <f t="shared" si="22"/>
        <v>0</v>
      </c>
      <c r="S200" s="14">
        <f t="shared" si="23"/>
        <v>0</v>
      </c>
    </row>
    <row r="201" spans="1:19" x14ac:dyDescent="0.35">
      <c r="A201" t="s">
        <v>3607</v>
      </c>
      <c r="B201" t="s">
        <v>97</v>
      </c>
      <c r="C201" t="s">
        <v>101</v>
      </c>
      <c r="D201" t="s">
        <v>51</v>
      </c>
      <c r="E201">
        <v>2740000</v>
      </c>
      <c r="G201">
        <v>-2740000</v>
      </c>
      <c r="K201">
        <v>0</v>
      </c>
      <c r="N201" t="str">
        <f t="shared" si="18"/>
        <v>450067115810</v>
      </c>
      <c r="O201" t="str">
        <f t="shared" si="19"/>
        <v>255223121102</v>
      </c>
      <c r="P201" t="str">
        <f t="shared" si="20"/>
        <v>300020861</v>
      </c>
      <c r="Q201" t="str">
        <f t="shared" si="21"/>
        <v>1</v>
      </c>
      <c r="R201" s="14">
        <f t="shared" si="22"/>
        <v>2740000</v>
      </c>
      <c r="S201" s="14">
        <f t="shared" si="23"/>
        <v>2740000</v>
      </c>
    </row>
    <row r="202" spans="1:19" x14ac:dyDescent="0.35">
      <c r="A202" t="s">
        <v>3608</v>
      </c>
      <c r="B202" t="s">
        <v>97</v>
      </c>
      <c r="C202" t="s">
        <v>101</v>
      </c>
      <c r="D202" t="s">
        <v>51</v>
      </c>
      <c r="E202">
        <v>2291984.91</v>
      </c>
      <c r="F202">
        <v>9202171.7100000009</v>
      </c>
      <c r="G202">
        <v>-11557971.689999999</v>
      </c>
      <c r="H202">
        <v>63815.07</v>
      </c>
      <c r="K202">
        <v>1.5643308870494366E-9</v>
      </c>
      <c r="N202" t="str">
        <f t="shared" si="18"/>
        <v>450067124710</v>
      </c>
      <c r="O202" t="str">
        <f t="shared" si="19"/>
        <v>255223121102</v>
      </c>
      <c r="P202" t="str">
        <f t="shared" si="20"/>
        <v>300020861</v>
      </c>
      <c r="Q202" t="str">
        <f t="shared" si="21"/>
        <v>1</v>
      </c>
      <c r="R202" s="14">
        <f t="shared" si="22"/>
        <v>11557971.690000001</v>
      </c>
      <c r="S202" s="14">
        <f t="shared" si="23"/>
        <v>11557971.689999999</v>
      </c>
    </row>
    <row r="203" spans="1:19" x14ac:dyDescent="0.35">
      <c r="A203" t="s">
        <v>3609</v>
      </c>
      <c r="B203" t="s">
        <v>97</v>
      </c>
      <c r="C203" t="s">
        <v>101</v>
      </c>
      <c r="D203" t="s">
        <v>111</v>
      </c>
      <c r="E203">
        <v>1</v>
      </c>
      <c r="F203">
        <v>765271.3</v>
      </c>
      <c r="G203">
        <v>-762699.58000000007</v>
      </c>
      <c r="K203">
        <v>2572.7199999999721</v>
      </c>
      <c r="N203" t="str">
        <f t="shared" si="18"/>
        <v>450067126010</v>
      </c>
      <c r="O203" t="str">
        <f t="shared" si="19"/>
        <v>255223121102</v>
      </c>
      <c r="P203" t="str">
        <f t="shared" si="20"/>
        <v>300020861</v>
      </c>
      <c r="Q203" t="str">
        <f t="shared" si="21"/>
        <v>5</v>
      </c>
      <c r="R203" s="14">
        <f t="shared" si="22"/>
        <v>765272.3</v>
      </c>
      <c r="S203" s="14">
        <f t="shared" si="23"/>
        <v>762699.58000000007</v>
      </c>
    </row>
    <row r="204" spans="1:19" x14ac:dyDescent="0.35">
      <c r="A204" t="s">
        <v>3610</v>
      </c>
      <c r="B204" t="s">
        <v>97</v>
      </c>
      <c r="C204" t="s">
        <v>101</v>
      </c>
      <c r="D204" t="s">
        <v>111</v>
      </c>
      <c r="E204">
        <v>1</v>
      </c>
      <c r="F204">
        <v>3147065.33</v>
      </c>
      <c r="G204">
        <v>-3147066.33</v>
      </c>
      <c r="K204">
        <v>0</v>
      </c>
      <c r="N204" t="str">
        <f t="shared" si="18"/>
        <v>450067126610</v>
      </c>
      <c r="O204" t="str">
        <f t="shared" si="19"/>
        <v>255223121102</v>
      </c>
      <c r="P204" t="str">
        <f t="shared" si="20"/>
        <v>300020861</v>
      </c>
      <c r="Q204" t="str">
        <f t="shared" si="21"/>
        <v>5</v>
      </c>
      <c r="R204" s="14">
        <f t="shared" si="22"/>
        <v>3147066.33</v>
      </c>
      <c r="S204" s="14">
        <f t="shared" si="23"/>
        <v>3147066.33</v>
      </c>
    </row>
    <row r="205" spans="1:19" x14ac:dyDescent="0.35">
      <c r="A205" t="s">
        <v>3611</v>
      </c>
      <c r="B205" t="s">
        <v>97</v>
      </c>
      <c r="C205" t="s">
        <v>101</v>
      </c>
      <c r="D205" t="s">
        <v>111</v>
      </c>
      <c r="E205">
        <v>1426902.04</v>
      </c>
      <c r="G205">
        <v>-1426902.04</v>
      </c>
      <c r="K205">
        <v>0</v>
      </c>
      <c r="N205" t="str">
        <f t="shared" si="18"/>
        <v>450067127110</v>
      </c>
      <c r="O205" t="str">
        <f t="shared" si="19"/>
        <v>255223121102</v>
      </c>
      <c r="P205" t="str">
        <f t="shared" si="20"/>
        <v>300020861</v>
      </c>
      <c r="Q205" t="str">
        <f t="shared" si="21"/>
        <v>5</v>
      </c>
      <c r="R205" s="14">
        <f t="shared" si="22"/>
        <v>1426902.04</v>
      </c>
      <c r="S205" s="14">
        <f t="shared" si="23"/>
        <v>1426902.04</v>
      </c>
    </row>
    <row r="206" spans="1:19" x14ac:dyDescent="0.35">
      <c r="A206" t="s">
        <v>3612</v>
      </c>
      <c r="B206" t="s">
        <v>97</v>
      </c>
      <c r="C206" t="s">
        <v>101</v>
      </c>
      <c r="D206" t="s">
        <v>111</v>
      </c>
      <c r="E206">
        <v>1448631.3</v>
      </c>
      <c r="G206">
        <v>-1448631.3</v>
      </c>
      <c r="K206">
        <v>0</v>
      </c>
      <c r="N206" t="str">
        <f t="shared" si="18"/>
        <v>450067127510</v>
      </c>
      <c r="O206" t="str">
        <f t="shared" si="19"/>
        <v>255223121102</v>
      </c>
      <c r="P206" t="str">
        <f t="shared" si="20"/>
        <v>300020861</v>
      </c>
      <c r="Q206" t="str">
        <f t="shared" si="21"/>
        <v>5</v>
      </c>
      <c r="R206" s="14">
        <f t="shared" si="22"/>
        <v>1448631.3</v>
      </c>
      <c r="S206" s="14">
        <f t="shared" si="23"/>
        <v>1448631.3</v>
      </c>
    </row>
    <row r="207" spans="1:19" x14ac:dyDescent="0.35">
      <c r="A207" t="s">
        <v>3613</v>
      </c>
      <c r="B207" t="s">
        <v>97</v>
      </c>
      <c r="C207" t="s">
        <v>3614</v>
      </c>
      <c r="D207" t="s">
        <v>51</v>
      </c>
      <c r="E207">
        <v>211.21</v>
      </c>
      <c r="G207">
        <v>-211.21</v>
      </c>
      <c r="K207">
        <v>0</v>
      </c>
      <c r="N207" t="str">
        <f t="shared" si="18"/>
        <v>450067132210</v>
      </c>
      <c r="O207" t="str">
        <f t="shared" si="19"/>
        <v>255223121102</v>
      </c>
      <c r="P207" t="str">
        <f t="shared" si="20"/>
        <v>300020291</v>
      </c>
      <c r="Q207" t="str">
        <f t="shared" si="21"/>
        <v>1</v>
      </c>
      <c r="R207" s="14">
        <f t="shared" si="22"/>
        <v>211.21</v>
      </c>
      <c r="S207" s="14">
        <f t="shared" si="23"/>
        <v>211.21</v>
      </c>
    </row>
    <row r="208" spans="1:19" x14ac:dyDescent="0.35">
      <c r="A208" t="s">
        <v>3615</v>
      </c>
      <c r="B208" t="s">
        <v>2809</v>
      </c>
      <c r="C208" t="s">
        <v>3616</v>
      </c>
      <c r="D208" t="s">
        <v>103</v>
      </c>
      <c r="E208">
        <v>159.6</v>
      </c>
      <c r="G208">
        <v>-159.6</v>
      </c>
      <c r="K208">
        <v>0</v>
      </c>
      <c r="N208" t="str">
        <f t="shared" si="18"/>
        <v>450067140510</v>
      </c>
      <c r="O208" t="str">
        <f t="shared" si="19"/>
        <v>252112121101</v>
      </c>
      <c r="P208" t="str">
        <f t="shared" si="20"/>
        <v>300020692</v>
      </c>
      <c r="Q208" t="str">
        <f t="shared" si="21"/>
        <v>2</v>
      </c>
      <c r="R208" s="14">
        <f t="shared" si="22"/>
        <v>159.6</v>
      </c>
      <c r="S208" s="14">
        <f t="shared" si="23"/>
        <v>159.6</v>
      </c>
    </row>
    <row r="209" spans="1:19" x14ac:dyDescent="0.35">
      <c r="A209" t="s">
        <v>3617</v>
      </c>
      <c r="B209" t="s">
        <v>2539</v>
      </c>
      <c r="C209" t="s">
        <v>3419</v>
      </c>
      <c r="D209" t="s">
        <v>51</v>
      </c>
      <c r="E209">
        <v>9801.06</v>
      </c>
      <c r="G209">
        <v>-9801.06</v>
      </c>
      <c r="K209">
        <v>0</v>
      </c>
      <c r="N209" t="str">
        <f t="shared" si="18"/>
        <v>450067141710</v>
      </c>
      <c r="O209" t="str">
        <f t="shared" si="19"/>
        <v>254012121101</v>
      </c>
      <c r="P209" t="str">
        <f t="shared" si="20"/>
        <v>300020910</v>
      </c>
      <c r="Q209" t="str">
        <f t="shared" si="21"/>
        <v>1</v>
      </c>
      <c r="R209" s="14">
        <f t="shared" si="22"/>
        <v>9801.06</v>
      </c>
      <c r="S209" s="14">
        <f t="shared" si="23"/>
        <v>9801.06</v>
      </c>
    </row>
    <row r="210" spans="1:19" x14ac:dyDescent="0.35">
      <c r="A210" t="s">
        <v>3618</v>
      </c>
      <c r="B210" t="s">
        <v>2539</v>
      </c>
      <c r="C210" t="s">
        <v>3419</v>
      </c>
      <c r="D210" t="s">
        <v>103</v>
      </c>
      <c r="E210">
        <v>1919.75</v>
      </c>
      <c r="G210">
        <v>-1919.75</v>
      </c>
      <c r="K210">
        <v>0</v>
      </c>
      <c r="N210" t="str">
        <f t="shared" si="18"/>
        <v>450067146610</v>
      </c>
      <c r="O210" t="str">
        <f t="shared" si="19"/>
        <v>254012121101</v>
      </c>
      <c r="P210" t="str">
        <f t="shared" si="20"/>
        <v>300020910</v>
      </c>
      <c r="Q210" t="str">
        <f t="shared" si="21"/>
        <v>2</v>
      </c>
      <c r="R210" s="14">
        <f t="shared" si="22"/>
        <v>1919.75</v>
      </c>
      <c r="S210" s="14">
        <f t="shared" si="23"/>
        <v>1919.75</v>
      </c>
    </row>
    <row r="211" spans="1:19" x14ac:dyDescent="0.35">
      <c r="A211" t="s">
        <v>3619</v>
      </c>
      <c r="B211" t="s">
        <v>97</v>
      </c>
      <c r="C211" t="s">
        <v>101</v>
      </c>
      <c r="D211" t="s">
        <v>51</v>
      </c>
      <c r="E211">
        <v>1</v>
      </c>
      <c r="F211">
        <v>25409999</v>
      </c>
      <c r="G211">
        <v>-21972588.530000001</v>
      </c>
      <c r="K211">
        <v>3437411.4699999988</v>
      </c>
      <c r="N211" t="str">
        <f t="shared" si="18"/>
        <v>450067148710</v>
      </c>
      <c r="O211" t="str">
        <f t="shared" si="19"/>
        <v>255223121102</v>
      </c>
      <c r="P211" t="str">
        <f t="shared" si="20"/>
        <v>300020861</v>
      </c>
      <c r="Q211" t="str">
        <f t="shared" si="21"/>
        <v>1</v>
      </c>
      <c r="R211" s="14">
        <f t="shared" si="22"/>
        <v>25410000</v>
      </c>
      <c r="S211" s="14">
        <f t="shared" si="23"/>
        <v>21972588.530000001</v>
      </c>
    </row>
    <row r="212" spans="1:19" x14ac:dyDescent="0.35">
      <c r="A212" t="s">
        <v>3620</v>
      </c>
      <c r="B212" t="s">
        <v>97</v>
      </c>
      <c r="C212" t="s">
        <v>101</v>
      </c>
      <c r="D212" t="s">
        <v>51</v>
      </c>
      <c r="E212">
        <v>1</v>
      </c>
      <c r="F212">
        <v>82279999</v>
      </c>
      <c r="G212">
        <v>-74577909.700000003</v>
      </c>
      <c r="K212">
        <v>7702090.299999997</v>
      </c>
      <c r="N212" t="str">
        <f t="shared" si="18"/>
        <v>450067151610</v>
      </c>
      <c r="O212" t="str">
        <f t="shared" si="19"/>
        <v>255223121102</v>
      </c>
      <c r="P212" t="str">
        <f t="shared" si="20"/>
        <v>300020861</v>
      </c>
      <c r="Q212" t="str">
        <f t="shared" si="21"/>
        <v>1</v>
      </c>
      <c r="R212" s="14">
        <f t="shared" si="22"/>
        <v>82280000</v>
      </c>
      <c r="S212" s="14">
        <f t="shared" si="23"/>
        <v>74577909.700000003</v>
      </c>
    </row>
    <row r="213" spans="1:19" x14ac:dyDescent="0.35">
      <c r="A213" t="s">
        <v>3621</v>
      </c>
      <c r="B213" t="s">
        <v>97</v>
      </c>
      <c r="C213" t="s">
        <v>101</v>
      </c>
      <c r="D213" t="s">
        <v>51</v>
      </c>
      <c r="E213">
        <v>18536.84</v>
      </c>
      <c r="G213">
        <v>-18536.84</v>
      </c>
      <c r="K213">
        <v>0</v>
      </c>
      <c r="N213" t="str">
        <f t="shared" si="18"/>
        <v>450067154810</v>
      </c>
      <c r="O213" t="str">
        <f t="shared" si="19"/>
        <v>255223121102</v>
      </c>
      <c r="P213" t="str">
        <f t="shared" si="20"/>
        <v>300020861</v>
      </c>
      <c r="Q213" t="str">
        <f t="shared" si="21"/>
        <v>1</v>
      </c>
      <c r="R213" s="14">
        <f t="shared" si="22"/>
        <v>18536.84</v>
      </c>
      <c r="S213" s="14">
        <f t="shared" si="23"/>
        <v>18536.84</v>
      </c>
    </row>
    <row r="214" spans="1:19" x14ac:dyDescent="0.35">
      <c r="A214" t="s">
        <v>3622</v>
      </c>
      <c r="B214" t="s">
        <v>97</v>
      </c>
      <c r="C214" t="s">
        <v>101</v>
      </c>
      <c r="D214" t="s">
        <v>103</v>
      </c>
      <c r="E214">
        <v>22128.48</v>
      </c>
      <c r="G214">
        <v>-22128.48</v>
      </c>
      <c r="K214">
        <v>0</v>
      </c>
      <c r="N214" t="str">
        <f t="shared" si="18"/>
        <v>450067155710</v>
      </c>
      <c r="O214" t="str">
        <f t="shared" si="19"/>
        <v>255223121102</v>
      </c>
      <c r="P214" t="str">
        <f t="shared" si="20"/>
        <v>300020861</v>
      </c>
      <c r="Q214" t="str">
        <f t="shared" si="21"/>
        <v>2</v>
      </c>
      <c r="R214" s="14">
        <f t="shared" si="22"/>
        <v>22128.48</v>
      </c>
      <c r="S214" s="14">
        <f t="shared" si="23"/>
        <v>22128.48</v>
      </c>
    </row>
    <row r="215" spans="1:19" x14ac:dyDescent="0.35">
      <c r="A215" t="s">
        <v>3623</v>
      </c>
      <c r="B215" t="s">
        <v>97</v>
      </c>
      <c r="C215" t="s">
        <v>101</v>
      </c>
      <c r="D215" t="s">
        <v>111</v>
      </c>
      <c r="E215">
        <v>62137.2</v>
      </c>
      <c r="G215">
        <v>-62137.2</v>
      </c>
      <c r="K215">
        <v>0</v>
      </c>
      <c r="N215" t="str">
        <f t="shared" si="18"/>
        <v>450067156410</v>
      </c>
      <c r="O215" t="str">
        <f t="shared" si="19"/>
        <v>255223121102</v>
      </c>
      <c r="P215" t="str">
        <f t="shared" si="20"/>
        <v>300020861</v>
      </c>
      <c r="Q215" t="str">
        <f t="shared" si="21"/>
        <v>5</v>
      </c>
      <c r="R215" s="14">
        <f t="shared" si="22"/>
        <v>62137.2</v>
      </c>
      <c r="S215" s="14">
        <f t="shared" si="23"/>
        <v>62137.2</v>
      </c>
    </row>
    <row r="216" spans="1:19" x14ac:dyDescent="0.35">
      <c r="A216" t="s">
        <v>3624</v>
      </c>
      <c r="B216" t="s">
        <v>97</v>
      </c>
      <c r="C216" t="s">
        <v>101</v>
      </c>
      <c r="D216" t="s">
        <v>51</v>
      </c>
      <c r="E216">
        <v>519443.93</v>
      </c>
      <c r="G216">
        <v>-519443.93</v>
      </c>
      <c r="K216">
        <v>0</v>
      </c>
      <c r="N216" t="str">
        <f t="shared" si="18"/>
        <v>450067157010</v>
      </c>
      <c r="O216" t="str">
        <f t="shared" si="19"/>
        <v>255223121102</v>
      </c>
      <c r="P216" t="str">
        <f t="shared" si="20"/>
        <v>300020861</v>
      </c>
      <c r="Q216" t="str">
        <f t="shared" si="21"/>
        <v>1</v>
      </c>
      <c r="R216" s="14">
        <f t="shared" si="22"/>
        <v>519443.93</v>
      </c>
      <c r="S216" s="14">
        <f t="shared" si="23"/>
        <v>519443.93</v>
      </c>
    </row>
    <row r="217" spans="1:19" x14ac:dyDescent="0.35">
      <c r="A217" t="s">
        <v>3625</v>
      </c>
      <c r="B217" t="s">
        <v>97</v>
      </c>
      <c r="C217" t="s">
        <v>101</v>
      </c>
      <c r="D217" t="s">
        <v>51</v>
      </c>
      <c r="E217">
        <v>72418.5</v>
      </c>
      <c r="G217">
        <v>-72418.5</v>
      </c>
      <c r="K217">
        <v>0</v>
      </c>
      <c r="N217" t="str">
        <f t="shared" si="18"/>
        <v>450067158010</v>
      </c>
      <c r="O217" t="str">
        <f t="shared" si="19"/>
        <v>255223121102</v>
      </c>
      <c r="P217" t="str">
        <f t="shared" si="20"/>
        <v>300020861</v>
      </c>
      <c r="Q217" t="str">
        <f t="shared" si="21"/>
        <v>1</v>
      </c>
      <c r="R217" s="14">
        <f t="shared" si="22"/>
        <v>72418.5</v>
      </c>
      <c r="S217" s="14">
        <f t="shared" si="23"/>
        <v>72418.5</v>
      </c>
    </row>
    <row r="218" spans="1:19" x14ac:dyDescent="0.35">
      <c r="A218" t="s">
        <v>3626</v>
      </c>
      <c r="B218" t="s">
        <v>97</v>
      </c>
      <c r="C218" t="s">
        <v>101</v>
      </c>
      <c r="D218" t="s">
        <v>111</v>
      </c>
      <c r="E218">
        <v>221361.02</v>
      </c>
      <c r="G218">
        <v>-221361.02</v>
      </c>
      <c r="K218">
        <v>0</v>
      </c>
      <c r="N218" t="str">
        <f t="shared" si="18"/>
        <v>450067158610</v>
      </c>
      <c r="O218" t="str">
        <f t="shared" si="19"/>
        <v>255223121102</v>
      </c>
      <c r="P218" t="str">
        <f t="shared" si="20"/>
        <v>300020861</v>
      </c>
      <c r="Q218" t="str">
        <f t="shared" si="21"/>
        <v>5</v>
      </c>
      <c r="R218" s="14">
        <f t="shared" si="22"/>
        <v>221361.02</v>
      </c>
      <c r="S218" s="14">
        <f t="shared" si="23"/>
        <v>221361.02</v>
      </c>
    </row>
    <row r="219" spans="1:19" x14ac:dyDescent="0.35">
      <c r="A219" t="s">
        <v>3627</v>
      </c>
      <c r="B219" t="s">
        <v>97</v>
      </c>
      <c r="C219" t="s">
        <v>101</v>
      </c>
      <c r="D219" t="s">
        <v>51</v>
      </c>
      <c r="E219">
        <v>3193190</v>
      </c>
      <c r="G219">
        <v>-3193190</v>
      </c>
      <c r="K219">
        <v>0</v>
      </c>
      <c r="N219" t="str">
        <f t="shared" si="18"/>
        <v>450067163910</v>
      </c>
      <c r="O219" t="str">
        <f t="shared" si="19"/>
        <v>255223121102</v>
      </c>
      <c r="P219" t="str">
        <f t="shared" si="20"/>
        <v>300020861</v>
      </c>
      <c r="Q219" t="str">
        <f t="shared" si="21"/>
        <v>1</v>
      </c>
      <c r="R219" s="14">
        <f t="shared" si="22"/>
        <v>3193190</v>
      </c>
      <c r="S219" s="14">
        <f t="shared" si="23"/>
        <v>3193190</v>
      </c>
    </row>
    <row r="220" spans="1:19" x14ac:dyDescent="0.35">
      <c r="A220" t="s">
        <v>3628</v>
      </c>
      <c r="B220" t="s">
        <v>97</v>
      </c>
      <c r="C220" t="s">
        <v>101</v>
      </c>
      <c r="D220" t="s">
        <v>51</v>
      </c>
      <c r="E220">
        <v>370370.37</v>
      </c>
      <c r="G220">
        <v>-297713.07</v>
      </c>
      <c r="K220">
        <v>72657.299999999988</v>
      </c>
      <c r="N220" t="str">
        <f t="shared" si="18"/>
        <v>450067164710</v>
      </c>
      <c r="O220" t="str">
        <f t="shared" si="19"/>
        <v>255223121102</v>
      </c>
      <c r="P220" t="str">
        <f t="shared" si="20"/>
        <v>300020861</v>
      </c>
      <c r="Q220" t="str">
        <f t="shared" si="21"/>
        <v>1</v>
      </c>
      <c r="R220" s="14">
        <f t="shared" si="22"/>
        <v>370370.37</v>
      </c>
      <c r="S220" s="14">
        <f t="shared" si="23"/>
        <v>297713.07</v>
      </c>
    </row>
    <row r="221" spans="1:19" x14ac:dyDescent="0.35">
      <c r="A221" t="s">
        <v>3629</v>
      </c>
      <c r="B221" t="s">
        <v>97</v>
      </c>
      <c r="C221" t="s">
        <v>101</v>
      </c>
      <c r="D221" t="s">
        <v>51</v>
      </c>
      <c r="E221">
        <v>2870370.37</v>
      </c>
      <c r="G221">
        <v>-2874895.67</v>
      </c>
      <c r="H221">
        <v>4525.3</v>
      </c>
      <c r="K221">
        <v>1.8644641386345029E-10</v>
      </c>
      <c r="N221" t="str">
        <f t="shared" si="18"/>
        <v>450067165110</v>
      </c>
      <c r="O221" t="str">
        <f t="shared" si="19"/>
        <v>255223121102</v>
      </c>
      <c r="P221" t="str">
        <f t="shared" si="20"/>
        <v>300020861</v>
      </c>
      <c r="Q221" t="str">
        <f t="shared" si="21"/>
        <v>1</v>
      </c>
      <c r="R221" s="14">
        <f t="shared" si="22"/>
        <v>2874895.67</v>
      </c>
      <c r="S221" s="14">
        <f t="shared" si="23"/>
        <v>2874895.67</v>
      </c>
    </row>
    <row r="222" spans="1:19" x14ac:dyDescent="0.35">
      <c r="A222" t="s">
        <v>3630</v>
      </c>
      <c r="B222" t="s">
        <v>97</v>
      </c>
      <c r="C222" t="s">
        <v>101</v>
      </c>
      <c r="D222" t="s">
        <v>103</v>
      </c>
      <c r="E222">
        <v>681481.48</v>
      </c>
      <c r="G222">
        <v>-678778.94</v>
      </c>
      <c r="H222">
        <v>-2702.54</v>
      </c>
      <c r="K222">
        <v>3.7289282772690058E-11</v>
      </c>
      <c r="N222" t="str">
        <f t="shared" si="18"/>
        <v>450067165710</v>
      </c>
      <c r="O222" t="str">
        <f t="shared" si="19"/>
        <v>255223121102</v>
      </c>
      <c r="P222" t="str">
        <f t="shared" si="20"/>
        <v>300020861</v>
      </c>
      <c r="Q222" t="str">
        <f t="shared" si="21"/>
        <v>2</v>
      </c>
      <c r="R222" s="14">
        <f t="shared" si="22"/>
        <v>678778.94</v>
      </c>
      <c r="S222" s="14">
        <f t="shared" si="23"/>
        <v>678778.94</v>
      </c>
    </row>
    <row r="223" spans="1:19" x14ac:dyDescent="0.35">
      <c r="A223" t="s">
        <v>3631</v>
      </c>
      <c r="B223" t="s">
        <v>97</v>
      </c>
      <c r="C223" t="s">
        <v>101</v>
      </c>
      <c r="D223" t="s">
        <v>113</v>
      </c>
      <c r="E223">
        <v>257943.81</v>
      </c>
      <c r="F223">
        <v>0</v>
      </c>
      <c r="G223">
        <v>-250452.33</v>
      </c>
      <c r="K223">
        <v>7491.4800000000105</v>
      </c>
      <c r="N223" t="str">
        <f t="shared" si="18"/>
        <v>450067166010</v>
      </c>
      <c r="O223" t="str">
        <f t="shared" si="19"/>
        <v>255223121102</v>
      </c>
      <c r="P223" t="str">
        <f t="shared" si="20"/>
        <v>300020861</v>
      </c>
      <c r="Q223" t="str">
        <f t="shared" si="21"/>
        <v>6</v>
      </c>
      <c r="R223" s="14">
        <f t="shared" si="22"/>
        <v>257943.81</v>
      </c>
      <c r="S223" s="14">
        <f t="shared" si="23"/>
        <v>250452.33</v>
      </c>
    </row>
    <row r="224" spans="1:19" x14ac:dyDescent="0.35">
      <c r="A224" t="s">
        <v>3632</v>
      </c>
      <c r="B224" t="s">
        <v>97</v>
      </c>
      <c r="C224" t="s">
        <v>101</v>
      </c>
      <c r="D224" t="s">
        <v>103</v>
      </c>
      <c r="E224">
        <v>998250</v>
      </c>
      <c r="G224">
        <v>-998250</v>
      </c>
      <c r="K224">
        <v>0</v>
      </c>
      <c r="N224" t="str">
        <f t="shared" si="18"/>
        <v>450067167410</v>
      </c>
      <c r="O224" t="str">
        <f t="shared" si="19"/>
        <v>255223121102</v>
      </c>
      <c r="P224" t="str">
        <f t="shared" si="20"/>
        <v>300020861</v>
      </c>
      <c r="Q224" t="str">
        <f t="shared" si="21"/>
        <v>2</v>
      </c>
      <c r="R224" s="14">
        <f t="shared" si="22"/>
        <v>998250</v>
      </c>
      <c r="S224" s="14">
        <f t="shared" si="23"/>
        <v>998250</v>
      </c>
    </row>
    <row r="225" spans="1:19" x14ac:dyDescent="0.35">
      <c r="A225" t="s">
        <v>3633</v>
      </c>
      <c r="B225" t="s">
        <v>60</v>
      </c>
      <c r="C225" t="s">
        <v>65</v>
      </c>
      <c r="D225" t="s">
        <v>51</v>
      </c>
      <c r="E225">
        <v>29894.400000000001</v>
      </c>
      <c r="F225">
        <v>0</v>
      </c>
      <c r="K225">
        <v>29894.400000000001</v>
      </c>
      <c r="N225" t="str">
        <f t="shared" si="18"/>
        <v>450067167910</v>
      </c>
      <c r="O225" t="str">
        <f t="shared" si="19"/>
        <v>252122121104</v>
      </c>
      <c r="P225" t="str">
        <f t="shared" si="20"/>
        <v>300020895</v>
      </c>
      <c r="Q225" t="str">
        <f t="shared" si="21"/>
        <v>1</v>
      </c>
      <c r="R225" s="14">
        <f t="shared" si="22"/>
        <v>29894.400000000001</v>
      </c>
      <c r="S225" s="14">
        <f t="shared" si="23"/>
        <v>0</v>
      </c>
    </row>
    <row r="226" spans="1:19" x14ac:dyDescent="0.35">
      <c r="A226" t="s">
        <v>3634</v>
      </c>
      <c r="B226" t="s">
        <v>97</v>
      </c>
      <c r="C226" t="s">
        <v>101</v>
      </c>
      <c r="D226" t="s">
        <v>92</v>
      </c>
      <c r="E226">
        <v>10900</v>
      </c>
      <c r="G226">
        <v>-10890</v>
      </c>
      <c r="K226">
        <v>10</v>
      </c>
      <c r="N226" t="str">
        <f t="shared" si="18"/>
        <v>450067169510</v>
      </c>
      <c r="O226" t="str">
        <f t="shared" si="19"/>
        <v>255223121102</v>
      </c>
      <c r="P226" t="str">
        <f t="shared" si="20"/>
        <v>300020861</v>
      </c>
      <c r="Q226" t="str">
        <f t="shared" si="21"/>
        <v>4</v>
      </c>
      <c r="R226" s="14">
        <f t="shared" si="22"/>
        <v>10900</v>
      </c>
      <c r="S226" s="14">
        <f t="shared" si="23"/>
        <v>10890</v>
      </c>
    </row>
    <row r="227" spans="1:19" x14ac:dyDescent="0.35">
      <c r="A227" t="s">
        <v>3635</v>
      </c>
      <c r="B227" t="s">
        <v>97</v>
      </c>
      <c r="C227" t="s">
        <v>101</v>
      </c>
      <c r="D227" t="s">
        <v>92</v>
      </c>
      <c r="E227">
        <v>12450.9</v>
      </c>
      <c r="G227">
        <v>-12450.9</v>
      </c>
      <c r="K227">
        <v>0</v>
      </c>
      <c r="N227" t="str">
        <f t="shared" si="18"/>
        <v>450067169520</v>
      </c>
      <c r="O227" t="str">
        <f t="shared" si="19"/>
        <v>255223121102</v>
      </c>
      <c r="P227" t="str">
        <f t="shared" si="20"/>
        <v>300020861</v>
      </c>
      <c r="Q227" t="str">
        <f t="shared" si="21"/>
        <v>4</v>
      </c>
      <c r="R227" s="14">
        <f t="shared" si="22"/>
        <v>12450.9</v>
      </c>
      <c r="S227" s="14">
        <f t="shared" si="23"/>
        <v>12450.9</v>
      </c>
    </row>
    <row r="228" spans="1:19" x14ac:dyDescent="0.35">
      <c r="A228" t="s">
        <v>3636</v>
      </c>
      <c r="B228" t="s">
        <v>97</v>
      </c>
      <c r="C228" t="s">
        <v>101</v>
      </c>
      <c r="D228" t="s">
        <v>92</v>
      </c>
      <c r="E228">
        <v>21465.4</v>
      </c>
      <c r="G228">
        <v>-21465.4</v>
      </c>
      <c r="K228">
        <v>0</v>
      </c>
      <c r="N228" t="str">
        <f t="shared" si="18"/>
        <v>450067169530</v>
      </c>
      <c r="O228" t="str">
        <f t="shared" si="19"/>
        <v>255223121102</v>
      </c>
      <c r="P228" t="str">
        <f t="shared" si="20"/>
        <v>300020861</v>
      </c>
      <c r="Q228" t="str">
        <f t="shared" si="21"/>
        <v>4</v>
      </c>
      <c r="R228" s="14">
        <f t="shared" si="22"/>
        <v>21465.4</v>
      </c>
      <c r="S228" s="14">
        <f t="shared" si="23"/>
        <v>21465.4</v>
      </c>
    </row>
    <row r="229" spans="1:19" x14ac:dyDescent="0.35">
      <c r="A229" t="s">
        <v>3637</v>
      </c>
      <c r="B229" t="s">
        <v>97</v>
      </c>
      <c r="C229" t="s">
        <v>101</v>
      </c>
      <c r="D229" t="s">
        <v>92</v>
      </c>
      <c r="E229">
        <v>13636.7</v>
      </c>
      <c r="G229">
        <v>-13636.7</v>
      </c>
      <c r="K229">
        <v>0</v>
      </c>
      <c r="N229" t="str">
        <f t="shared" si="18"/>
        <v>450067169540</v>
      </c>
      <c r="O229" t="str">
        <f t="shared" si="19"/>
        <v>255223121102</v>
      </c>
      <c r="P229" t="str">
        <f t="shared" si="20"/>
        <v>300020861</v>
      </c>
      <c r="Q229" t="str">
        <f t="shared" si="21"/>
        <v>4</v>
      </c>
      <c r="R229" s="14">
        <f t="shared" si="22"/>
        <v>13636.7</v>
      </c>
      <c r="S229" s="14">
        <f t="shared" si="23"/>
        <v>13636.7</v>
      </c>
    </row>
    <row r="230" spans="1:19" x14ac:dyDescent="0.35">
      <c r="A230" t="s">
        <v>3638</v>
      </c>
      <c r="B230" t="s">
        <v>97</v>
      </c>
      <c r="C230" t="s">
        <v>101</v>
      </c>
      <c r="D230" t="s">
        <v>92</v>
      </c>
      <c r="E230">
        <v>9801</v>
      </c>
      <c r="G230">
        <v>-9801</v>
      </c>
      <c r="K230">
        <v>0</v>
      </c>
      <c r="N230" t="str">
        <f t="shared" si="18"/>
        <v>450067169550</v>
      </c>
      <c r="O230" t="str">
        <f t="shared" si="19"/>
        <v>255223121102</v>
      </c>
      <c r="P230" t="str">
        <f t="shared" si="20"/>
        <v>300020861</v>
      </c>
      <c r="Q230" t="str">
        <f t="shared" si="21"/>
        <v>4</v>
      </c>
      <c r="R230" s="14">
        <f t="shared" si="22"/>
        <v>9801</v>
      </c>
      <c r="S230" s="14">
        <f t="shared" si="23"/>
        <v>9801</v>
      </c>
    </row>
    <row r="231" spans="1:19" x14ac:dyDescent="0.35">
      <c r="A231" t="s">
        <v>3639</v>
      </c>
      <c r="B231" t="s">
        <v>97</v>
      </c>
      <c r="C231" t="s">
        <v>101</v>
      </c>
      <c r="D231" t="s">
        <v>92</v>
      </c>
      <c r="E231">
        <v>9196</v>
      </c>
      <c r="G231">
        <v>-9196</v>
      </c>
      <c r="K231">
        <v>0</v>
      </c>
      <c r="N231" t="str">
        <f t="shared" si="18"/>
        <v>450067169560</v>
      </c>
      <c r="O231" t="str">
        <f t="shared" si="19"/>
        <v>255223121102</v>
      </c>
      <c r="P231" t="str">
        <f t="shared" si="20"/>
        <v>300020861</v>
      </c>
      <c r="Q231" t="str">
        <f t="shared" si="21"/>
        <v>4</v>
      </c>
      <c r="R231" s="14">
        <f t="shared" si="22"/>
        <v>9196</v>
      </c>
      <c r="S231" s="14">
        <f t="shared" si="23"/>
        <v>9196</v>
      </c>
    </row>
    <row r="232" spans="1:19" x14ac:dyDescent="0.35">
      <c r="A232" t="s">
        <v>3640</v>
      </c>
      <c r="B232" t="s">
        <v>97</v>
      </c>
      <c r="C232" t="s">
        <v>101</v>
      </c>
      <c r="D232" t="s">
        <v>92</v>
      </c>
      <c r="E232">
        <v>9770.75</v>
      </c>
      <c r="G232">
        <v>-9770.75</v>
      </c>
      <c r="K232">
        <v>0</v>
      </c>
      <c r="N232" t="str">
        <f t="shared" si="18"/>
        <v>450067169570</v>
      </c>
      <c r="O232" t="str">
        <f t="shared" si="19"/>
        <v>255223121102</v>
      </c>
      <c r="P232" t="str">
        <f t="shared" si="20"/>
        <v>300020861</v>
      </c>
      <c r="Q232" t="str">
        <f t="shared" si="21"/>
        <v>4</v>
      </c>
      <c r="R232" s="14">
        <f t="shared" si="22"/>
        <v>9770.75</v>
      </c>
      <c r="S232" s="14">
        <f t="shared" si="23"/>
        <v>9770.75</v>
      </c>
    </row>
    <row r="233" spans="1:19" x14ac:dyDescent="0.35">
      <c r="A233" t="s">
        <v>3641</v>
      </c>
      <c r="B233" t="s">
        <v>97</v>
      </c>
      <c r="C233" t="s">
        <v>101</v>
      </c>
      <c r="D233" t="s">
        <v>92</v>
      </c>
      <c r="E233">
        <v>21780</v>
      </c>
      <c r="G233">
        <v>-21780</v>
      </c>
      <c r="K233">
        <v>0</v>
      </c>
      <c r="N233" t="str">
        <f t="shared" si="18"/>
        <v>450067169610</v>
      </c>
      <c r="O233" t="str">
        <f t="shared" si="19"/>
        <v>255223121102</v>
      </c>
      <c r="P233" t="str">
        <f t="shared" si="20"/>
        <v>300020861</v>
      </c>
      <c r="Q233" t="str">
        <f t="shared" si="21"/>
        <v>4</v>
      </c>
      <c r="R233" s="14">
        <f t="shared" si="22"/>
        <v>21780</v>
      </c>
      <c r="S233" s="14">
        <f t="shared" si="23"/>
        <v>21780</v>
      </c>
    </row>
    <row r="234" spans="1:19" x14ac:dyDescent="0.35">
      <c r="A234" t="s">
        <v>3642</v>
      </c>
      <c r="B234" t="s">
        <v>97</v>
      </c>
      <c r="C234" t="s">
        <v>101</v>
      </c>
      <c r="D234" t="s">
        <v>92</v>
      </c>
      <c r="E234">
        <v>15567.35</v>
      </c>
      <c r="G234">
        <v>-15567.35</v>
      </c>
      <c r="K234">
        <v>0</v>
      </c>
      <c r="N234" t="str">
        <f t="shared" si="18"/>
        <v>450067169620</v>
      </c>
      <c r="O234" t="str">
        <f t="shared" si="19"/>
        <v>255223121102</v>
      </c>
      <c r="P234" t="str">
        <f t="shared" si="20"/>
        <v>300020861</v>
      </c>
      <c r="Q234" t="str">
        <f t="shared" si="21"/>
        <v>4</v>
      </c>
      <c r="R234" s="14">
        <f t="shared" si="22"/>
        <v>15567.35</v>
      </c>
      <c r="S234" s="14">
        <f t="shared" si="23"/>
        <v>15567.35</v>
      </c>
    </row>
    <row r="235" spans="1:19" x14ac:dyDescent="0.35">
      <c r="A235" t="s">
        <v>3643</v>
      </c>
      <c r="B235" t="s">
        <v>97</v>
      </c>
      <c r="C235" t="s">
        <v>101</v>
      </c>
      <c r="D235" t="s">
        <v>92</v>
      </c>
      <c r="E235">
        <v>20731.5</v>
      </c>
      <c r="G235">
        <v>-20731.5</v>
      </c>
      <c r="K235">
        <v>0</v>
      </c>
      <c r="N235" t="str">
        <f t="shared" si="18"/>
        <v>450067169630</v>
      </c>
      <c r="O235" t="str">
        <f t="shared" si="19"/>
        <v>255223121102</v>
      </c>
      <c r="P235" t="str">
        <f t="shared" si="20"/>
        <v>300020861</v>
      </c>
      <c r="Q235" t="str">
        <f t="shared" si="21"/>
        <v>4</v>
      </c>
      <c r="R235" s="14">
        <f t="shared" si="22"/>
        <v>20731.5</v>
      </c>
      <c r="S235" s="14">
        <f t="shared" si="23"/>
        <v>20731.5</v>
      </c>
    </row>
    <row r="236" spans="1:19" x14ac:dyDescent="0.35">
      <c r="A236" t="s">
        <v>3644</v>
      </c>
      <c r="B236" t="s">
        <v>97</v>
      </c>
      <c r="C236" t="s">
        <v>101</v>
      </c>
      <c r="D236" t="s">
        <v>92</v>
      </c>
      <c r="E236">
        <v>11313.5</v>
      </c>
      <c r="G236">
        <v>-11313.5</v>
      </c>
      <c r="K236">
        <v>0</v>
      </c>
      <c r="N236" t="str">
        <f t="shared" si="18"/>
        <v>450067169640</v>
      </c>
      <c r="O236" t="str">
        <f t="shared" si="19"/>
        <v>255223121102</v>
      </c>
      <c r="P236" t="str">
        <f t="shared" si="20"/>
        <v>300020861</v>
      </c>
      <c r="Q236" t="str">
        <f t="shared" si="21"/>
        <v>4</v>
      </c>
      <c r="R236" s="14">
        <f t="shared" si="22"/>
        <v>11313.5</v>
      </c>
      <c r="S236" s="14">
        <f t="shared" si="23"/>
        <v>11313.5</v>
      </c>
    </row>
    <row r="237" spans="1:19" x14ac:dyDescent="0.35">
      <c r="A237" t="s">
        <v>3645</v>
      </c>
      <c r="B237" t="s">
        <v>97</v>
      </c>
      <c r="C237" t="s">
        <v>101</v>
      </c>
      <c r="D237" t="s">
        <v>92</v>
      </c>
      <c r="E237">
        <v>10389.43</v>
      </c>
      <c r="G237">
        <v>-10389.43</v>
      </c>
      <c r="K237">
        <v>0</v>
      </c>
      <c r="N237" t="str">
        <f t="shared" si="18"/>
        <v>450067169650</v>
      </c>
      <c r="O237" t="str">
        <f t="shared" si="19"/>
        <v>255223121102</v>
      </c>
      <c r="P237" t="str">
        <f t="shared" si="20"/>
        <v>300020861</v>
      </c>
      <c r="Q237" t="str">
        <f t="shared" si="21"/>
        <v>4</v>
      </c>
      <c r="R237" s="14">
        <f t="shared" si="22"/>
        <v>10389.43</v>
      </c>
      <c r="S237" s="14">
        <f t="shared" si="23"/>
        <v>10389.43</v>
      </c>
    </row>
    <row r="238" spans="1:19" x14ac:dyDescent="0.35">
      <c r="A238" t="s">
        <v>3646</v>
      </c>
      <c r="B238" t="s">
        <v>97</v>
      </c>
      <c r="C238" t="s">
        <v>101</v>
      </c>
      <c r="D238" t="s">
        <v>92</v>
      </c>
      <c r="E238">
        <v>3267</v>
      </c>
      <c r="G238">
        <v>-3267</v>
      </c>
      <c r="K238">
        <v>0</v>
      </c>
      <c r="N238" t="str">
        <f t="shared" si="18"/>
        <v>450067169810</v>
      </c>
      <c r="O238" t="str">
        <f t="shared" si="19"/>
        <v>255223121102</v>
      </c>
      <c r="P238" t="str">
        <f t="shared" si="20"/>
        <v>300020861</v>
      </c>
      <c r="Q238" t="str">
        <f t="shared" si="21"/>
        <v>4</v>
      </c>
      <c r="R238" s="14">
        <f t="shared" si="22"/>
        <v>3267</v>
      </c>
      <c r="S238" s="14">
        <f t="shared" si="23"/>
        <v>3267</v>
      </c>
    </row>
    <row r="239" spans="1:19" x14ac:dyDescent="0.35">
      <c r="A239" t="s">
        <v>3647</v>
      </c>
      <c r="B239" t="s">
        <v>97</v>
      </c>
      <c r="C239" t="s">
        <v>101</v>
      </c>
      <c r="D239" t="s">
        <v>92</v>
      </c>
      <c r="E239">
        <v>16335</v>
      </c>
      <c r="G239">
        <v>-16335</v>
      </c>
      <c r="K239">
        <v>0</v>
      </c>
      <c r="N239" t="str">
        <f t="shared" si="18"/>
        <v>450067169820</v>
      </c>
      <c r="O239" t="str">
        <f t="shared" si="19"/>
        <v>255223121102</v>
      </c>
      <c r="P239" t="str">
        <f t="shared" si="20"/>
        <v>300020861</v>
      </c>
      <c r="Q239" t="str">
        <f t="shared" si="21"/>
        <v>4</v>
      </c>
      <c r="R239" s="14">
        <f t="shared" si="22"/>
        <v>16335</v>
      </c>
      <c r="S239" s="14">
        <f t="shared" si="23"/>
        <v>16335</v>
      </c>
    </row>
    <row r="240" spans="1:19" x14ac:dyDescent="0.35">
      <c r="A240" t="s">
        <v>3648</v>
      </c>
      <c r="B240" t="s">
        <v>97</v>
      </c>
      <c r="C240" t="s">
        <v>101</v>
      </c>
      <c r="D240" t="s">
        <v>92</v>
      </c>
      <c r="E240">
        <v>10890</v>
      </c>
      <c r="G240">
        <v>-10890</v>
      </c>
      <c r="K240">
        <v>0</v>
      </c>
      <c r="N240" t="str">
        <f t="shared" si="18"/>
        <v>450067169830</v>
      </c>
      <c r="O240" t="str">
        <f t="shared" si="19"/>
        <v>255223121102</v>
      </c>
      <c r="P240" t="str">
        <f t="shared" si="20"/>
        <v>300020861</v>
      </c>
      <c r="Q240" t="str">
        <f t="shared" si="21"/>
        <v>4</v>
      </c>
      <c r="R240" s="14">
        <f t="shared" si="22"/>
        <v>10890</v>
      </c>
      <c r="S240" s="14">
        <f t="shared" si="23"/>
        <v>10890</v>
      </c>
    </row>
    <row r="241" spans="1:19" x14ac:dyDescent="0.35">
      <c r="A241" t="s">
        <v>3649</v>
      </c>
      <c r="B241" t="s">
        <v>97</v>
      </c>
      <c r="C241" t="s">
        <v>101</v>
      </c>
      <c r="D241" t="s">
        <v>92</v>
      </c>
      <c r="E241">
        <v>14157</v>
      </c>
      <c r="G241">
        <v>-14157</v>
      </c>
      <c r="K241">
        <v>0</v>
      </c>
      <c r="N241" t="str">
        <f t="shared" si="18"/>
        <v>450067169840</v>
      </c>
      <c r="O241" t="str">
        <f t="shared" si="19"/>
        <v>255223121102</v>
      </c>
      <c r="P241" t="str">
        <f t="shared" si="20"/>
        <v>300020861</v>
      </c>
      <c r="Q241" t="str">
        <f t="shared" si="21"/>
        <v>4</v>
      </c>
      <c r="R241" s="14">
        <f t="shared" si="22"/>
        <v>14157</v>
      </c>
      <c r="S241" s="14">
        <f t="shared" si="23"/>
        <v>14157</v>
      </c>
    </row>
    <row r="242" spans="1:19" x14ac:dyDescent="0.35">
      <c r="A242" t="s">
        <v>3650</v>
      </c>
      <c r="B242" t="s">
        <v>97</v>
      </c>
      <c r="C242" t="s">
        <v>101</v>
      </c>
      <c r="D242" t="s">
        <v>92</v>
      </c>
      <c r="E242">
        <v>3158</v>
      </c>
      <c r="F242">
        <v>0.1</v>
      </c>
      <c r="G242">
        <v>-3158.1</v>
      </c>
      <c r="K242">
        <v>0</v>
      </c>
      <c r="N242" t="str">
        <f t="shared" si="18"/>
        <v>450067169910</v>
      </c>
      <c r="O242" t="str">
        <f t="shared" si="19"/>
        <v>255223121102</v>
      </c>
      <c r="P242" t="str">
        <f t="shared" si="20"/>
        <v>300020861</v>
      </c>
      <c r="Q242" t="str">
        <f t="shared" si="21"/>
        <v>4</v>
      </c>
      <c r="R242" s="14">
        <f t="shared" si="22"/>
        <v>3158.1</v>
      </c>
      <c r="S242" s="14">
        <f t="shared" si="23"/>
        <v>3158.1</v>
      </c>
    </row>
    <row r="243" spans="1:19" x14ac:dyDescent="0.35">
      <c r="A243" t="s">
        <v>3651</v>
      </c>
      <c r="B243" t="s">
        <v>97</v>
      </c>
      <c r="C243" t="s">
        <v>101</v>
      </c>
      <c r="D243" t="s">
        <v>92</v>
      </c>
      <c r="E243">
        <v>4356</v>
      </c>
      <c r="G243">
        <v>-4356</v>
      </c>
      <c r="K243">
        <v>0</v>
      </c>
      <c r="N243" t="str">
        <f t="shared" si="18"/>
        <v>450067170110</v>
      </c>
      <c r="O243" t="str">
        <f t="shared" si="19"/>
        <v>255223121102</v>
      </c>
      <c r="P243" t="str">
        <f t="shared" si="20"/>
        <v>300020861</v>
      </c>
      <c r="Q243" t="str">
        <f t="shared" si="21"/>
        <v>4</v>
      </c>
      <c r="R243" s="14">
        <f t="shared" si="22"/>
        <v>4356</v>
      </c>
      <c r="S243" s="14">
        <f t="shared" si="23"/>
        <v>4356</v>
      </c>
    </row>
    <row r="244" spans="1:19" x14ac:dyDescent="0.35">
      <c r="A244" t="s">
        <v>3652</v>
      </c>
      <c r="B244" t="s">
        <v>97</v>
      </c>
      <c r="C244" t="s">
        <v>101</v>
      </c>
      <c r="D244" t="s">
        <v>92</v>
      </c>
      <c r="E244">
        <v>15391.2</v>
      </c>
      <c r="G244">
        <v>-15391.2</v>
      </c>
      <c r="K244">
        <v>0</v>
      </c>
      <c r="N244" t="str">
        <f t="shared" si="18"/>
        <v>450067170120</v>
      </c>
      <c r="O244" t="str">
        <f t="shared" si="19"/>
        <v>255223121102</v>
      </c>
      <c r="P244" t="str">
        <f t="shared" si="20"/>
        <v>300020861</v>
      </c>
      <c r="Q244" t="str">
        <f t="shared" si="21"/>
        <v>4</v>
      </c>
      <c r="R244" s="14">
        <f t="shared" si="22"/>
        <v>15391.2</v>
      </c>
      <c r="S244" s="14">
        <f t="shared" si="23"/>
        <v>15391.2</v>
      </c>
    </row>
    <row r="245" spans="1:19" x14ac:dyDescent="0.35">
      <c r="A245" t="s">
        <v>3653</v>
      </c>
      <c r="B245" t="s">
        <v>97</v>
      </c>
      <c r="C245" t="s">
        <v>101</v>
      </c>
      <c r="D245" t="s">
        <v>92</v>
      </c>
      <c r="E245">
        <v>21780</v>
      </c>
      <c r="G245">
        <v>-21780</v>
      </c>
      <c r="K245">
        <v>0</v>
      </c>
      <c r="N245" t="str">
        <f t="shared" si="18"/>
        <v>450067170130</v>
      </c>
      <c r="O245" t="str">
        <f t="shared" si="19"/>
        <v>255223121102</v>
      </c>
      <c r="P245" t="str">
        <f t="shared" si="20"/>
        <v>300020861</v>
      </c>
      <c r="Q245" t="str">
        <f t="shared" si="21"/>
        <v>4</v>
      </c>
      <c r="R245" s="14">
        <f t="shared" si="22"/>
        <v>21780</v>
      </c>
      <c r="S245" s="14">
        <f t="shared" si="23"/>
        <v>21780</v>
      </c>
    </row>
    <row r="246" spans="1:19" x14ac:dyDescent="0.35">
      <c r="A246" t="s">
        <v>3654</v>
      </c>
      <c r="B246" t="s">
        <v>97</v>
      </c>
      <c r="C246" t="s">
        <v>101</v>
      </c>
      <c r="D246" t="s">
        <v>92</v>
      </c>
      <c r="E246">
        <v>8966.1</v>
      </c>
      <c r="G246">
        <v>-8966.1</v>
      </c>
      <c r="K246">
        <v>0</v>
      </c>
      <c r="N246" t="str">
        <f t="shared" si="18"/>
        <v>450067170140</v>
      </c>
      <c r="O246" t="str">
        <f t="shared" si="19"/>
        <v>255223121102</v>
      </c>
      <c r="P246" t="str">
        <f t="shared" si="20"/>
        <v>300020861</v>
      </c>
      <c r="Q246" t="str">
        <f t="shared" si="21"/>
        <v>4</v>
      </c>
      <c r="R246" s="14">
        <f t="shared" si="22"/>
        <v>8966.1</v>
      </c>
      <c r="S246" s="14">
        <f t="shared" si="23"/>
        <v>8966.1</v>
      </c>
    </row>
    <row r="247" spans="1:19" x14ac:dyDescent="0.35">
      <c r="A247" t="s">
        <v>3655</v>
      </c>
      <c r="B247" t="s">
        <v>97</v>
      </c>
      <c r="C247" t="s">
        <v>101</v>
      </c>
      <c r="D247" t="s">
        <v>92</v>
      </c>
      <c r="E247">
        <v>9438</v>
      </c>
      <c r="G247">
        <v>-9438</v>
      </c>
      <c r="K247">
        <v>0</v>
      </c>
      <c r="N247" t="str">
        <f t="shared" si="18"/>
        <v>450067170150</v>
      </c>
      <c r="O247" t="str">
        <f t="shared" si="19"/>
        <v>255223121102</v>
      </c>
      <c r="P247" t="str">
        <f t="shared" si="20"/>
        <v>300020861</v>
      </c>
      <c r="Q247" t="str">
        <f t="shared" si="21"/>
        <v>4</v>
      </c>
      <c r="R247" s="14">
        <f t="shared" si="22"/>
        <v>9438</v>
      </c>
      <c r="S247" s="14">
        <f t="shared" si="23"/>
        <v>9438</v>
      </c>
    </row>
    <row r="248" spans="1:19" x14ac:dyDescent="0.35">
      <c r="A248" t="s">
        <v>3656</v>
      </c>
      <c r="B248" t="s">
        <v>97</v>
      </c>
      <c r="C248" t="s">
        <v>101</v>
      </c>
      <c r="D248" t="s">
        <v>111</v>
      </c>
      <c r="E248">
        <v>332750</v>
      </c>
      <c r="F248">
        <v>9982.5</v>
      </c>
      <c r="G248">
        <v>-342732.5</v>
      </c>
      <c r="K248">
        <v>0</v>
      </c>
      <c r="N248" t="str">
        <f t="shared" si="18"/>
        <v>450067174210</v>
      </c>
      <c r="O248" t="str">
        <f t="shared" si="19"/>
        <v>255223121102</v>
      </c>
      <c r="P248" t="str">
        <f t="shared" si="20"/>
        <v>300020861</v>
      </c>
      <c r="Q248" t="str">
        <f t="shared" si="21"/>
        <v>5</v>
      </c>
      <c r="R248" s="14">
        <f t="shared" si="22"/>
        <v>342732.5</v>
      </c>
      <c r="S248" s="14">
        <f t="shared" si="23"/>
        <v>342732.5</v>
      </c>
    </row>
    <row r="249" spans="1:19" x14ac:dyDescent="0.35">
      <c r="A249" t="s">
        <v>3657</v>
      </c>
      <c r="B249" t="s">
        <v>97</v>
      </c>
      <c r="C249" t="s">
        <v>101</v>
      </c>
      <c r="D249" t="s">
        <v>51</v>
      </c>
      <c r="E249">
        <v>42388499.82</v>
      </c>
      <c r="G249">
        <v>-59260.619999997318</v>
      </c>
      <c r="H249">
        <v>-42329239.200000003</v>
      </c>
      <c r="K249">
        <v>0</v>
      </c>
      <c r="N249" t="str">
        <f t="shared" si="18"/>
        <v>450067175710</v>
      </c>
      <c r="O249" t="str">
        <f t="shared" si="19"/>
        <v>255223121102</v>
      </c>
      <c r="P249" t="str">
        <f t="shared" si="20"/>
        <v>300020861</v>
      </c>
      <c r="Q249" t="str">
        <f t="shared" si="21"/>
        <v>1</v>
      </c>
      <c r="R249" s="14">
        <f t="shared" si="22"/>
        <v>59260.619999997318</v>
      </c>
      <c r="S249" s="14">
        <f t="shared" si="23"/>
        <v>59260.619999997318</v>
      </c>
    </row>
    <row r="250" spans="1:19" x14ac:dyDescent="0.35">
      <c r="A250" t="s">
        <v>3658</v>
      </c>
      <c r="B250" t="s">
        <v>97</v>
      </c>
      <c r="C250" t="s">
        <v>101</v>
      </c>
      <c r="D250" t="s">
        <v>111</v>
      </c>
      <c r="E250">
        <v>95400</v>
      </c>
      <c r="G250">
        <v>-95400</v>
      </c>
      <c r="K250">
        <v>0</v>
      </c>
      <c r="N250" t="str">
        <f t="shared" si="18"/>
        <v>450067177110</v>
      </c>
      <c r="O250" t="str">
        <f t="shared" si="19"/>
        <v>255223121102</v>
      </c>
      <c r="P250" t="str">
        <f t="shared" si="20"/>
        <v>300020861</v>
      </c>
      <c r="Q250" t="str">
        <f t="shared" si="21"/>
        <v>5</v>
      </c>
      <c r="R250" s="14">
        <f t="shared" si="22"/>
        <v>95400</v>
      </c>
      <c r="S250" s="14">
        <f t="shared" si="23"/>
        <v>95400</v>
      </c>
    </row>
    <row r="251" spans="1:19" x14ac:dyDescent="0.35">
      <c r="A251" t="s">
        <v>3659</v>
      </c>
      <c r="B251" t="s">
        <v>97</v>
      </c>
      <c r="C251" t="s">
        <v>101</v>
      </c>
      <c r="D251" t="s">
        <v>103</v>
      </c>
      <c r="E251">
        <v>179902.8</v>
      </c>
      <c r="G251">
        <v>-167052.60000000003</v>
      </c>
      <c r="K251">
        <v>12850.199999999953</v>
      </c>
      <c r="N251" t="str">
        <f t="shared" si="18"/>
        <v>450067178010</v>
      </c>
      <c r="O251" t="str">
        <f t="shared" si="19"/>
        <v>255223121102</v>
      </c>
      <c r="P251" t="str">
        <f t="shared" si="20"/>
        <v>300020861</v>
      </c>
      <c r="Q251" t="str">
        <f t="shared" si="21"/>
        <v>2</v>
      </c>
      <c r="R251" s="14">
        <f t="shared" si="22"/>
        <v>179902.8</v>
      </c>
      <c r="S251" s="14">
        <f t="shared" si="23"/>
        <v>167052.60000000003</v>
      </c>
    </row>
    <row r="252" spans="1:19" x14ac:dyDescent="0.35">
      <c r="A252" t="s">
        <v>3660</v>
      </c>
      <c r="B252" t="s">
        <v>97</v>
      </c>
      <c r="C252" t="s">
        <v>101</v>
      </c>
      <c r="D252" t="s">
        <v>51</v>
      </c>
      <c r="E252">
        <v>29750000</v>
      </c>
      <c r="G252">
        <v>-29750000</v>
      </c>
      <c r="K252">
        <v>0</v>
      </c>
      <c r="N252" t="str">
        <f t="shared" si="18"/>
        <v>450067179110</v>
      </c>
      <c r="O252" t="str">
        <f t="shared" si="19"/>
        <v>255223121102</v>
      </c>
      <c r="P252" t="str">
        <f t="shared" si="20"/>
        <v>300020861</v>
      </c>
      <c r="Q252" t="str">
        <f t="shared" si="21"/>
        <v>1</v>
      </c>
      <c r="R252" s="14">
        <f t="shared" si="22"/>
        <v>29750000</v>
      </c>
      <c r="S252" s="14">
        <f t="shared" si="23"/>
        <v>29750000</v>
      </c>
    </row>
    <row r="253" spans="1:19" x14ac:dyDescent="0.35">
      <c r="A253" t="s">
        <v>3661</v>
      </c>
      <c r="B253" t="s">
        <v>60</v>
      </c>
      <c r="C253" t="s">
        <v>65</v>
      </c>
      <c r="D253" t="s">
        <v>51</v>
      </c>
      <c r="E253">
        <v>45.34</v>
      </c>
      <c r="G253">
        <v>-45.330000000000005</v>
      </c>
      <c r="K253">
        <v>9.9999999999980105E-3</v>
      </c>
      <c r="N253" t="str">
        <f t="shared" si="18"/>
        <v>450067181210</v>
      </c>
      <c r="O253" t="str">
        <f t="shared" si="19"/>
        <v>252122121104</v>
      </c>
      <c r="P253" t="str">
        <f t="shared" si="20"/>
        <v>300020895</v>
      </c>
      <c r="Q253" t="str">
        <f t="shared" si="21"/>
        <v>1</v>
      </c>
      <c r="R253" s="14">
        <f t="shared" si="22"/>
        <v>45.34</v>
      </c>
      <c r="S253" s="14">
        <f t="shared" si="23"/>
        <v>45.330000000000005</v>
      </c>
    </row>
    <row r="254" spans="1:19" x14ac:dyDescent="0.35">
      <c r="A254" t="s">
        <v>3662</v>
      </c>
      <c r="B254" t="s">
        <v>60</v>
      </c>
      <c r="C254" t="s">
        <v>65</v>
      </c>
      <c r="D254" t="s">
        <v>51</v>
      </c>
      <c r="E254">
        <v>39.869999999999997</v>
      </c>
      <c r="G254">
        <v>-39.869999999999997</v>
      </c>
      <c r="K254">
        <v>0</v>
      </c>
      <c r="N254" t="str">
        <f t="shared" si="18"/>
        <v>450067181220</v>
      </c>
      <c r="O254" t="str">
        <f t="shared" si="19"/>
        <v>252122121104</v>
      </c>
      <c r="P254" t="str">
        <f t="shared" si="20"/>
        <v>300020895</v>
      </c>
      <c r="Q254" t="str">
        <f t="shared" si="21"/>
        <v>1</v>
      </c>
      <c r="R254" s="14">
        <f t="shared" si="22"/>
        <v>39.869999999999997</v>
      </c>
      <c r="S254" s="14">
        <f t="shared" si="23"/>
        <v>39.869999999999997</v>
      </c>
    </row>
    <row r="255" spans="1:19" x14ac:dyDescent="0.35">
      <c r="A255" t="s">
        <v>3663</v>
      </c>
      <c r="B255" t="s">
        <v>60</v>
      </c>
      <c r="C255" t="s">
        <v>65</v>
      </c>
      <c r="D255" t="s">
        <v>51</v>
      </c>
      <c r="E255">
        <v>44.29</v>
      </c>
      <c r="G255">
        <v>-44.29</v>
      </c>
      <c r="K255">
        <v>0</v>
      </c>
      <c r="N255" t="str">
        <f t="shared" si="18"/>
        <v>450067181230</v>
      </c>
      <c r="O255" t="str">
        <f t="shared" si="19"/>
        <v>252122121104</v>
      </c>
      <c r="P255" t="str">
        <f t="shared" si="20"/>
        <v>300020895</v>
      </c>
      <c r="Q255" t="str">
        <f t="shared" si="21"/>
        <v>1</v>
      </c>
      <c r="R255" s="14">
        <f t="shared" si="22"/>
        <v>44.29</v>
      </c>
      <c r="S255" s="14">
        <f t="shared" si="23"/>
        <v>44.29</v>
      </c>
    </row>
    <row r="256" spans="1:19" x14ac:dyDescent="0.35">
      <c r="A256" t="s">
        <v>3664</v>
      </c>
      <c r="B256" t="s">
        <v>97</v>
      </c>
      <c r="C256" t="s">
        <v>101</v>
      </c>
      <c r="D256" t="s">
        <v>51</v>
      </c>
      <c r="E256">
        <v>1.21</v>
      </c>
      <c r="F256">
        <v>5517598.79</v>
      </c>
      <c r="G256">
        <v>-5517600</v>
      </c>
      <c r="K256">
        <v>0</v>
      </c>
      <c r="N256" t="str">
        <f t="shared" si="18"/>
        <v>450067184110</v>
      </c>
      <c r="O256" t="str">
        <f t="shared" si="19"/>
        <v>255223121102</v>
      </c>
      <c r="P256" t="str">
        <f t="shared" si="20"/>
        <v>300020861</v>
      </c>
      <c r="Q256" t="str">
        <f t="shared" si="21"/>
        <v>1</v>
      </c>
      <c r="R256" s="14">
        <f t="shared" si="22"/>
        <v>5517600</v>
      </c>
      <c r="S256" s="14">
        <f t="shared" si="23"/>
        <v>5517600</v>
      </c>
    </row>
    <row r="257" spans="1:19" x14ac:dyDescent="0.35">
      <c r="A257" t="s">
        <v>3665</v>
      </c>
      <c r="B257" t="s">
        <v>97</v>
      </c>
      <c r="C257" t="s">
        <v>101</v>
      </c>
      <c r="D257" t="s">
        <v>111</v>
      </c>
      <c r="E257">
        <v>155820</v>
      </c>
      <c r="G257">
        <v>-152963.29999999999</v>
      </c>
      <c r="K257">
        <v>2856.7000000000116</v>
      </c>
      <c r="N257" t="str">
        <f t="shared" si="18"/>
        <v>450067184710</v>
      </c>
      <c r="O257" t="str">
        <f t="shared" si="19"/>
        <v>255223121102</v>
      </c>
      <c r="P257" t="str">
        <f t="shared" si="20"/>
        <v>300020861</v>
      </c>
      <c r="Q257" t="str">
        <f t="shared" si="21"/>
        <v>5</v>
      </c>
      <c r="R257" s="14">
        <f t="shared" si="22"/>
        <v>155820</v>
      </c>
      <c r="S257" s="14">
        <f t="shared" si="23"/>
        <v>152963.29999999999</v>
      </c>
    </row>
    <row r="258" spans="1:19" x14ac:dyDescent="0.35">
      <c r="A258" t="s">
        <v>3666</v>
      </c>
      <c r="B258" t="s">
        <v>97</v>
      </c>
      <c r="C258" t="s">
        <v>101</v>
      </c>
      <c r="D258" t="s">
        <v>111</v>
      </c>
      <c r="E258">
        <v>1718790</v>
      </c>
      <c r="G258">
        <v>-1718790</v>
      </c>
      <c r="K258">
        <v>0</v>
      </c>
      <c r="N258" t="str">
        <f t="shared" si="18"/>
        <v>450067201010</v>
      </c>
      <c r="O258" t="str">
        <f t="shared" si="19"/>
        <v>255223121102</v>
      </c>
      <c r="P258" t="str">
        <f t="shared" si="20"/>
        <v>300020861</v>
      </c>
      <c r="Q258" t="str">
        <f t="shared" si="21"/>
        <v>5</v>
      </c>
      <c r="R258" s="14">
        <f t="shared" si="22"/>
        <v>1718790</v>
      </c>
      <c r="S258" s="14">
        <f t="shared" si="23"/>
        <v>1718790</v>
      </c>
    </row>
    <row r="259" spans="1:19" x14ac:dyDescent="0.35">
      <c r="A259" t="s">
        <v>3667</v>
      </c>
      <c r="B259" t="s">
        <v>97</v>
      </c>
      <c r="C259" t="s">
        <v>101</v>
      </c>
      <c r="D259" t="s">
        <v>111</v>
      </c>
      <c r="E259">
        <v>383235.27</v>
      </c>
      <c r="G259">
        <v>-366807.23999999993</v>
      </c>
      <c r="H259">
        <v>-16428.03</v>
      </c>
      <c r="K259">
        <v>8.7311491370201111E-11</v>
      </c>
      <c r="N259" t="str">
        <f t="shared" si="18"/>
        <v>450067204410</v>
      </c>
      <c r="O259" t="str">
        <f t="shared" si="19"/>
        <v>255223121102</v>
      </c>
      <c r="P259" t="str">
        <f t="shared" si="20"/>
        <v>300020861</v>
      </c>
      <c r="Q259" t="str">
        <f t="shared" si="21"/>
        <v>5</v>
      </c>
      <c r="R259" s="14">
        <f t="shared" si="22"/>
        <v>366807.24</v>
      </c>
      <c r="S259" s="14">
        <f t="shared" si="23"/>
        <v>366807.23999999993</v>
      </c>
    </row>
    <row r="260" spans="1:19" x14ac:dyDescent="0.35">
      <c r="A260" t="s">
        <v>3668</v>
      </c>
      <c r="B260" t="s">
        <v>97</v>
      </c>
      <c r="C260" t="s">
        <v>101</v>
      </c>
      <c r="D260" t="s">
        <v>51</v>
      </c>
      <c r="E260">
        <v>413717.02</v>
      </c>
      <c r="G260">
        <v>-416396.78</v>
      </c>
      <c r="H260">
        <v>2679.76</v>
      </c>
      <c r="K260">
        <v>-9.0949470177292824E-12</v>
      </c>
      <c r="N260" t="str">
        <f t="shared" si="18"/>
        <v>450067206710</v>
      </c>
      <c r="O260" t="str">
        <f t="shared" si="19"/>
        <v>255223121102</v>
      </c>
      <c r="P260" t="str">
        <f t="shared" si="20"/>
        <v>300020861</v>
      </c>
      <c r="Q260" t="str">
        <f t="shared" si="21"/>
        <v>1</v>
      </c>
      <c r="R260" s="14">
        <f t="shared" si="22"/>
        <v>416396.78</v>
      </c>
      <c r="S260" s="14">
        <f t="shared" si="23"/>
        <v>416396.78</v>
      </c>
    </row>
    <row r="261" spans="1:19" x14ac:dyDescent="0.35">
      <c r="A261" t="s">
        <v>3669</v>
      </c>
      <c r="B261" t="s">
        <v>97</v>
      </c>
      <c r="C261" t="s">
        <v>101</v>
      </c>
      <c r="D261" t="s">
        <v>111</v>
      </c>
      <c r="E261">
        <v>96884</v>
      </c>
      <c r="F261">
        <v>-57960.800000000003</v>
      </c>
      <c r="G261">
        <v>-38923.199999999997</v>
      </c>
      <c r="K261">
        <v>0</v>
      </c>
      <c r="N261" t="str">
        <f t="shared" ref="N261:N324" si="24">A261</f>
        <v>450067208410</v>
      </c>
      <c r="O261" t="str">
        <f t="shared" ref="O261:O324" si="25">B261</f>
        <v>255223121102</v>
      </c>
      <c r="P261" t="str">
        <f t="shared" ref="P261:P324" si="26">C261</f>
        <v>300020861</v>
      </c>
      <c r="Q261" t="str">
        <f t="shared" ref="Q261:Q324" si="27">D261</f>
        <v>5</v>
      </c>
      <c r="R261" s="14">
        <f t="shared" ref="R261:R324" si="28">E261+F261+H261+I261+J261</f>
        <v>38923.199999999997</v>
      </c>
      <c r="S261" s="14">
        <f t="shared" ref="S261:S324" si="29">(G261)*-1</f>
        <v>38923.199999999997</v>
      </c>
    </row>
    <row r="262" spans="1:19" x14ac:dyDescent="0.35">
      <c r="A262" t="s">
        <v>3670</v>
      </c>
      <c r="B262" t="s">
        <v>97</v>
      </c>
      <c r="C262" t="s">
        <v>101</v>
      </c>
      <c r="D262" t="s">
        <v>111</v>
      </c>
      <c r="E262">
        <v>8649.6</v>
      </c>
      <c r="G262">
        <v>-8649.6</v>
      </c>
      <c r="K262">
        <v>0</v>
      </c>
      <c r="N262" t="str">
        <f t="shared" si="24"/>
        <v>450067209410</v>
      </c>
      <c r="O262" t="str">
        <f t="shared" si="25"/>
        <v>255223121102</v>
      </c>
      <c r="P262" t="str">
        <f t="shared" si="26"/>
        <v>300020861</v>
      </c>
      <c r="Q262" t="str">
        <f t="shared" si="27"/>
        <v>5</v>
      </c>
      <c r="R262" s="14">
        <f t="shared" si="28"/>
        <v>8649.6</v>
      </c>
      <c r="S262" s="14">
        <f t="shared" si="29"/>
        <v>8649.6</v>
      </c>
    </row>
    <row r="263" spans="1:19" x14ac:dyDescent="0.35">
      <c r="A263" t="s">
        <v>3671</v>
      </c>
      <c r="B263" t="s">
        <v>97</v>
      </c>
      <c r="C263" t="s">
        <v>101</v>
      </c>
      <c r="D263" t="s">
        <v>51</v>
      </c>
      <c r="E263">
        <v>1128627.5</v>
      </c>
      <c r="G263">
        <v>-1128139.5900000001</v>
      </c>
      <c r="K263">
        <v>487.90999999991618</v>
      </c>
      <c r="N263" t="str">
        <f t="shared" si="24"/>
        <v>450067209710</v>
      </c>
      <c r="O263" t="str">
        <f t="shared" si="25"/>
        <v>255223121102</v>
      </c>
      <c r="P263" t="str">
        <f t="shared" si="26"/>
        <v>300020861</v>
      </c>
      <c r="Q263" t="str">
        <f t="shared" si="27"/>
        <v>1</v>
      </c>
      <c r="R263" s="14">
        <f t="shared" si="28"/>
        <v>1128627.5</v>
      </c>
      <c r="S263" s="14">
        <f t="shared" si="29"/>
        <v>1128139.5900000001</v>
      </c>
    </row>
    <row r="264" spans="1:19" x14ac:dyDescent="0.35">
      <c r="A264" t="s">
        <v>3672</v>
      </c>
      <c r="B264" t="s">
        <v>2878</v>
      </c>
      <c r="C264" t="s">
        <v>3673</v>
      </c>
      <c r="D264" t="s">
        <v>51</v>
      </c>
      <c r="E264">
        <v>4604.26</v>
      </c>
      <c r="G264">
        <v>-4604.26</v>
      </c>
      <c r="K264">
        <v>0</v>
      </c>
      <c r="N264" t="str">
        <f t="shared" si="24"/>
        <v>450067211510</v>
      </c>
      <c r="O264" t="str">
        <f t="shared" si="25"/>
        <v>252132121101</v>
      </c>
      <c r="P264" t="str">
        <f t="shared" si="26"/>
        <v>300020973</v>
      </c>
      <c r="Q264" t="str">
        <f t="shared" si="27"/>
        <v>1</v>
      </c>
      <c r="R264" s="14">
        <f t="shared" si="28"/>
        <v>4604.26</v>
      </c>
      <c r="S264" s="14">
        <f t="shared" si="29"/>
        <v>4604.26</v>
      </c>
    </row>
    <row r="265" spans="1:19" x14ac:dyDescent="0.35">
      <c r="A265" t="s">
        <v>3674</v>
      </c>
      <c r="B265" t="s">
        <v>2878</v>
      </c>
      <c r="C265" t="s">
        <v>3673</v>
      </c>
      <c r="D265" t="s">
        <v>51</v>
      </c>
      <c r="E265">
        <v>8319.74</v>
      </c>
      <c r="G265">
        <v>-8319.74</v>
      </c>
      <c r="K265">
        <v>0</v>
      </c>
      <c r="N265" t="str">
        <f t="shared" si="24"/>
        <v>450067211520</v>
      </c>
      <c r="O265" t="str">
        <f t="shared" si="25"/>
        <v>252132121101</v>
      </c>
      <c r="P265" t="str">
        <f t="shared" si="26"/>
        <v>300020973</v>
      </c>
      <c r="Q265" t="str">
        <f t="shared" si="27"/>
        <v>1</v>
      </c>
      <c r="R265" s="14">
        <f t="shared" si="28"/>
        <v>8319.74</v>
      </c>
      <c r="S265" s="14">
        <f t="shared" si="29"/>
        <v>8319.74</v>
      </c>
    </row>
    <row r="266" spans="1:19" x14ac:dyDescent="0.35">
      <c r="A266" t="s">
        <v>3675</v>
      </c>
      <c r="B266" t="s">
        <v>97</v>
      </c>
      <c r="C266" t="s">
        <v>101</v>
      </c>
      <c r="D266" t="s">
        <v>103</v>
      </c>
      <c r="E266">
        <v>46957.68</v>
      </c>
      <c r="G266">
        <v>-46957.68</v>
      </c>
      <c r="K266">
        <v>0</v>
      </c>
      <c r="N266" t="str">
        <f t="shared" si="24"/>
        <v>450067216410</v>
      </c>
      <c r="O266" t="str">
        <f t="shared" si="25"/>
        <v>255223121102</v>
      </c>
      <c r="P266" t="str">
        <f t="shared" si="26"/>
        <v>300020861</v>
      </c>
      <c r="Q266" t="str">
        <f t="shared" si="27"/>
        <v>2</v>
      </c>
      <c r="R266" s="14">
        <f t="shared" si="28"/>
        <v>46957.68</v>
      </c>
      <c r="S266" s="14">
        <f t="shared" si="29"/>
        <v>46957.68</v>
      </c>
    </row>
    <row r="267" spans="1:19" x14ac:dyDescent="0.35">
      <c r="A267" t="s">
        <v>3676</v>
      </c>
      <c r="B267" t="s">
        <v>97</v>
      </c>
      <c r="C267" t="s">
        <v>101</v>
      </c>
      <c r="D267" t="s">
        <v>103</v>
      </c>
      <c r="E267">
        <v>51845.78</v>
      </c>
      <c r="G267">
        <v>-51845.78</v>
      </c>
      <c r="K267">
        <v>0</v>
      </c>
      <c r="N267" t="str">
        <f t="shared" si="24"/>
        <v>450067217210</v>
      </c>
      <c r="O267" t="str">
        <f t="shared" si="25"/>
        <v>255223121102</v>
      </c>
      <c r="P267" t="str">
        <f t="shared" si="26"/>
        <v>300020861</v>
      </c>
      <c r="Q267" t="str">
        <f t="shared" si="27"/>
        <v>2</v>
      </c>
      <c r="R267" s="14">
        <f t="shared" si="28"/>
        <v>51845.78</v>
      </c>
      <c r="S267" s="14">
        <f t="shared" si="29"/>
        <v>51845.78</v>
      </c>
    </row>
    <row r="268" spans="1:19" x14ac:dyDescent="0.35">
      <c r="A268" t="s">
        <v>3677</v>
      </c>
      <c r="B268" t="s">
        <v>97</v>
      </c>
      <c r="C268" t="s">
        <v>101</v>
      </c>
      <c r="D268" t="s">
        <v>51</v>
      </c>
      <c r="E268">
        <v>260452.5</v>
      </c>
      <c r="G268">
        <v>-260452.5</v>
      </c>
      <c r="K268">
        <v>0</v>
      </c>
      <c r="N268" t="str">
        <f t="shared" si="24"/>
        <v>450067217310</v>
      </c>
      <c r="O268" t="str">
        <f t="shared" si="25"/>
        <v>255223121102</v>
      </c>
      <c r="P268" t="str">
        <f t="shared" si="26"/>
        <v>300020861</v>
      </c>
      <c r="Q268" t="str">
        <f t="shared" si="27"/>
        <v>1</v>
      </c>
      <c r="R268" s="14">
        <f t="shared" si="28"/>
        <v>260452.5</v>
      </c>
      <c r="S268" s="14">
        <f t="shared" si="29"/>
        <v>260452.5</v>
      </c>
    </row>
    <row r="269" spans="1:19" x14ac:dyDescent="0.35">
      <c r="A269" t="s">
        <v>3678</v>
      </c>
      <c r="B269" t="s">
        <v>97</v>
      </c>
      <c r="C269" t="s">
        <v>101</v>
      </c>
      <c r="D269" t="s">
        <v>51</v>
      </c>
      <c r="E269">
        <v>141267.5</v>
      </c>
      <c r="G269">
        <v>-141267.5</v>
      </c>
      <c r="K269">
        <v>0</v>
      </c>
      <c r="N269" t="str">
        <f t="shared" si="24"/>
        <v>450067221710</v>
      </c>
      <c r="O269" t="str">
        <f t="shared" si="25"/>
        <v>255223121102</v>
      </c>
      <c r="P269" t="str">
        <f t="shared" si="26"/>
        <v>300020861</v>
      </c>
      <c r="Q269" t="str">
        <f t="shared" si="27"/>
        <v>1</v>
      </c>
      <c r="R269" s="14">
        <f t="shared" si="28"/>
        <v>141267.5</v>
      </c>
      <c r="S269" s="14">
        <f t="shared" si="29"/>
        <v>141267.5</v>
      </c>
    </row>
    <row r="270" spans="1:19" x14ac:dyDescent="0.35">
      <c r="A270" t="s">
        <v>3679</v>
      </c>
      <c r="B270" t="s">
        <v>97</v>
      </c>
      <c r="C270" t="s">
        <v>101</v>
      </c>
      <c r="D270" t="s">
        <v>111</v>
      </c>
      <c r="E270">
        <v>96884</v>
      </c>
      <c r="F270">
        <v>1590</v>
      </c>
      <c r="G270">
        <v>-98425.56</v>
      </c>
      <c r="K270">
        <v>48.440000000002328</v>
      </c>
      <c r="N270" t="str">
        <f t="shared" si="24"/>
        <v>450067222710</v>
      </c>
      <c r="O270" t="str">
        <f t="shared" si="25"/>
        <v>255223121102</v>
      </c>
      <c r="P270" t="str">
        <f t="shared" si="26"/>
        <v>300020861</v>
      </c>
      <c r="Q270" t="str">
        <f t="shared" si="27"/>
        <v>5</v>
      </c>
      <c r="R270" s="14">
        <f t="shared" si="28"/>
        <v>98474</v>
      </c>
      <c r="S270" s="14">
        <f t="shared" si="29"/>
        <v>98425.56</v>
      </c>
    </row>
    <row r="271" spans="1:19" x14ac:dyDescent="0.35">
      <c r="A271" t="s">
        <v>3680</v>
      </c>
      <c r="B271" t="s">
        <v>97</v>
      </c>
      <c r="C271" t="s">
        <v>101</v>
      </c>
      <c r="D271" t="s">
        <v>111</v>
      </c>
      <c r="E271">
        <v>66622.490000000005</v>
      </c>
      <c r="G271">
        <v>-66622.490000000005</v>
      </c>
      <c r="K271">
        <v>0</v>
      </c>
      <c r="N271" t="str">
        <f t="shared" si="24"/>
        <v>450067222910</v>
      </c>
      <c r="O271" t="str">
        <f t="shared" si="25"/>
        <v>255223121102</v>
      </c>
      <c r="P271" t="str">
        <f t="shared" si="26"/>
        <v>300020861</v>
      </c>
      <c r="Q271" t="str">
        <f t="shared" si="27"/>
        <v>5</v>
      </c>
      <c r="R271" s="14">
        <f t="shared" si="28"/>
        <v>66622.490000000005</v>
      </c>
      <c r="S271" s="14">
        <f t="shared" si="29"/>
        <v>66622.490000000005</v>
      </c>
    </row>
    <row r="272" spans="1:19" x14ac:dyDescent="0.35">
      <c r="A272" t="s">
        <v>3681</v>
      </c>
      <c r="B272" t="s">
        <v>97</v>
      </c>
      <c r="C272" t="s">
        <v>101</v>
      </c>
      <c r="D272" t="s">
        <v>113</v>
      </c>
      <c r="E272">
        <v>1</v>
      </c>
      <c r="F272">
        <v>2523.67</v>
      </c>
      <c r="G272">
        <v>-2524.67</v>
      </c>
      <c r="K272">
        <v>0</v>
      </c>
      <c r="N272" t="str">
        <f t="shared" si="24"/>
        <v>450067223910</v>
      </c>
      <c r="O272" t="str">
        <f t="shared" si="25"/>
        <v>255223121102</v>
      </c>
      <c r="P272" t="str">
        <f t="shared" si="26"/>
        <v>300020861</v>
      </c>
      <c r="Q272" t="str">
        <f t="shared" si="27"/>
        <v>6</v>
      </c>
      <c r="R272" s="14">
        <f t="shared" si="28"/>
        <v>2524.67</v>
      </c>
      <c r="S272" s="14">
        <f t="shared" si="29"/>
        <v>2524.67</v>
      </c>
    </row>
    <row r="273" spans="1:19" x14ac:dyDescent="0.35">
      <c r="A273" t="s">
        <v>3682</v>
      </c>
      <c r="B273" t="s">
        <v>2539</v>
      </c>
      <c r="C273" t="s">
        <v>3419</v>
      </c>
      <c r="D273" t="s">
        <v>51</v>
      </c>
      <c r="E273">
        <v>3380</v>
      </c>
      <c r="F273">
        <v>709.8</v>
      </c>
      <c r="G273">
        <v>-4089.8</v>
      </c>
      <c r="K273">
        <v>0</v>
      </c>
      <c r="N273" t="str">
        <f t="shared" si="24"/>
        <v>450067224410</v>
      </c>
      <c r="O273" t="str">
        <f t="shared" si="25"/>
        <v>254012121101</v>
      </c>
      <c r="P273" t="str">
        <f t="shared" si="26"/>
        <v>300020910</v>
      </c>
      <c r="Q273" t="str">
        <f t="shared" si="27"/>
        <v>1</v>
      </c>
      <c r="R273" s="14">
        <f t="shared" si="28"/>
        <v>4089.8</v>
      </c>
      <c r="S273" s="14">
        <f t="shared" si="29"/>
        <v>4089.8</v>
      </c>
    </row>
    <row r="274" spans="1:19" x14ac:dyDescent="0.35">
      <c r="A274" t="s">
        <v>3683</v>
      </c>
      <c r="B274" t="s">
        <v>2539</v>
      </c>
      <c r="C274" t="s">
        <v>3419</v>
      </c>
      <c r="D274" t="s">
        <v>51</v>
      </c>
      <c r="E274">
        <v>689.7</v>
      </c>
      <c r="G274">
        <v>-689.7</v>
      </c>
      <c r="K274">
        <v>0</v>
      </c>
      <c r="N274" t="str">
        <f t="shared" si="24"/>
        <v>450067226010</v>
      </c>
      <c r="O274" t="str">
        <f t="shared" si="25"/>
        <v>254012121101</v>
      </c>
      <c r="P274" t="str">
        <f t="shared" si="26"/>
        <v>300020910</v>
      </c>
      <c r="Q274" t="str">
        <f t="shared" si="27"/>
        <v>1</v>
      </c>
      <c r="R274" s="14">
        <f t="shared" si="28"/>
        <v>689.7</v>
      </c>
      <c r="S274" s="14">
        <f t="shared" si="29"/>
        <v>689.7</v>
      </c>
    </row>
    <row r="275" spans="1:19" x14ac:dyDescent="0.35">
      <c r="A275" t="s">
        <v>3684</v>
      </c>
      <c r="B275" t="s">
        <v>2539</v>
      </c>
      <c r="C275" t="s">
        <v>3419</v>
      </c>
      <c r="D275" t="s">
        <v>51</v>
      </c>
      <c r="E275">
        <v>556.6</v>
      </c>
      <c r="G275">
        <v>-556.6</v>
      </c>
      <c r="K275">
        <v>0</v>
      </c>
      <c r="N275" t="str">
        <f t="shared" si="24"/>
        <v>450067226020</v>
      </c>
      <c r="O275" t="str">
        <f t="shared" si="25"/>
        <v>254012121101</v>
      </c>
      <c r="P275" t="str">
        <f t="shared" si="26"/>
        <v>300020910</v>
      </c>
      <c r="Q275" t="str">
        <f t="shared" si="27"/>
        <v>1</v>
      </c>
      <c r="R275" s="14">
        <f t="shared" si="28"/>
        <v>556.6</v>
      </c>
      <c r="S275" s="14">
        <f t="shared" si="29"/>
        <v>556.6</v>
      </c>
    </row>
    <row r="276" spans="1:19" x14ac:dyDescent="0.35">
      <c r="A276" t="s">
        <v>3685</v>
      </c>
      <c r="B276" t="s">
        <v>2539</v>
      </c>
      <c r="C276" t="s">
        <v>3419</v>
      </c>
      <c r="D276" t="s">
        <v>51</v>
      </c>
      <c r="E276">
        <v>363</v>
      </c>
      <c r="G276">
        <v>-363</v>
      </c>
      <c r="K276">
        <v>0</v>
      </c>
      <c r="N276" t="str">
        <f t="shared" si="24"/>
        <v>450067226030</v>
      </c>
      <c r="O276" t="str">
        <f t="shared" si="25"/>
        <v>254012121101</v>
      </c>
      <c r="P276" t="str">
        <f t="shared" si="26"/>
        <v>300020910</v>
      </c>
      <c r="Q276" t="str">
        <f t="shared" si="27"/>
        <v>1</v>
      </c>
      <c r="R276" s="14">
        <f t="shared" si="28"/>
        <v>363</v>
      </c>
      <c r="S276" s="14">
        <f t="shared" si="29"/>
        <v>363</v>
      </c>
    </row>
    <row r="277" spans="1:19" x14ac:dyDescent="0.35">
      <c r="A277" t="s">
        <v>3686</v>
      </c>
      <c r="B277" t="s">
        <v>2539</v>
      </c>
      <c r="C277" t="s">
        <v>3419</v>
      </c>
      <c r="D277" t="s">
        <v>51</v>
      </c>
      <c r="E277">
        <v>363</v>
      </c>
      <c r="G277">
        <v>-363</v>
      </c>
      <c r="K277">
        <v>0</v>
      </c>
      <c r="N277" t="str">
        <f t="shared" si="24"/>
        <v>450067226040</v>
      </c>
      <c r="O277" t="str">
        <f t="shared" si="25"/>
        <v>254012121101</v>
      </c>
      <c r="P277" t="str">
        <f t="shared" si="26"/>
        <v>300020910</v>
      </c>
      <c r="Q277" t="str">
        <f t="shared" si="27"/>
        <v>1</v>
      </c>
      <c r="R277" s="14">
        <f t="shared" si="28"/>
        <v>363</v>
      </c>
      <c r="S277" s="14">
        <f t="shared" si="29"/>
        <v>363</v>
      </c>
    </row>
    <row r="278" spans="1:19" x14ac:dyDescent="0.35">
      <c r="A278" t="s">
        <v>3687</v>
      </c>
      <c r="B278" t="s">
        <v>2539</v>
      </c>
      <c r="C278" t="s">
        <v>3419</v>
      </c>
      <c r="D278" t="s">
        <v>51</v>
      </c>
      <c r="E278">
        <v>1089</v>
      </c>
      <c r="G278">
        <v>-1089</v>
      </c>
      <c r="K278">
        <v>0</v>
      </c>
      <c r="N278" t="str">
        <f t="shared" si="24"/>
        <v>450067226050</v>
      </c>
      <c r="O278" t="str">
        <f t="shared" si="25"/>
        <v>254012121101</v>
      </c>
      <c r="P278" t="str">
        <f t="shared" si="26"/>
        <v>300020910</v>
      </c>
      <c r="Q278" t="str">
        <f t="shared" si="27"/>
        <v>1</v>
      </c>
      <c r="R278" s="14">
        <f t="shared" si="28"/>
        <v>1089</v>
      </c>
      <c r="S278" s="14">
        <f t="shared" si="29"/>
        <v>1089</v>
      </c>
    </row>
    <row r="279" spans="1:19" x14ac:dyDescent="0.35">
      <c r="A279" t="s">
        <v>3688</v>
      </c>
      <c r="B279" t="s">
        <v>2539</v>
      </c>
      <c r="C279" t="s">
        <v>3419</v>
      </c>
      <c r="D279" t="s">
        <v>51</v>
      </c>
      <c r="E279">
        <v>363</v>
      </c>
      <c r="G279">
        <v>-363</v>
      </c>
      <c r="K279">
        <v>0</v>
      </c>
      <c r="N279" t="str">
        <f t="shared" si="24"/>
        <v>450067226060</v>
      </c>
      <c r="O279" t="str">
        <f t="shared" si="25"/>
        <v>254012121101</v>
      </c>
      <c r="P279" t="str">
        <f t="shared" si="26"/>
        <v>300020910</v>
      </c>
      <c r="Q279" t="str">
        <f t="shared" si="27"/>
        <v>1</v>
      </c>
      <c r="R279" s="14">
        <f t="shared" si="28"/>
        <v>363</v>
      </c>
      <c r="S279" s="14">
        <f t="shared" si="29"/>
        <v>363</v>
      </c>
    </row>
    <row r="280" spans="1:19" x14ac:dyDescent="0.35">
      <c r="A280" t="s">
        <v>3689</v>
      </c>
      <c r="B280" t="s">
        <v>2539</v>
      </c>
      <c r="C280" t="s">
        <v>3419</v>
      </c>
      <c r="D280" t="s">
        <v>51</v>
      </c>
      <c r="E280">
        <v>363</v>
      </c>
      <c r="G280">
        <v>-363</v>
      </c>
      <c r="K280">
        <v>0</v>
      </c>
      <c r="N280" t="str">
        <f t="shared" si="24"/>
        <v>450067226070</v>
      </c>
      <c r="O280" t="str">
        <f t="shared" si="25"/>
        <v>254012121101</v>
      </c>
      <c r="P280" t="str">
        <f t="shared" si="26"/>
        <v>300020910</v>
      </c>
      <c r="Q280" t="str">
        <f t="shared" si="27"/>
        <v>1</v>
      </c>
      <c r="R280" s="14">
        <f t="shared" si="28"/>
        <v>363</v>
      </c>
      <c r="S280" s="14">
        <f t="shared" si="29"/>
        <v>363</v>
      </c>
    </row>
    <row r="281" spans="1:19" x14ac:dyDescent="0.35">
      <c r="A281" t="s">
        <v>3690</v>
      </c>
      <c r="B281" t="s">
        <v>2539</v>
      </c>
      <c r="C281" t="s">
        <v>3419</v>
      </c>
      <c r="D281" t="s">
        <v>51</v>
      </c>
      <c r="E281">
        <v>726</v>
      </c>
      <c r="G281">
        <v>-726</v>
      </c>
      <c r="K281">
        <v>0</v>
      </c>
      <c r="N281" t="str">
        <f t="shared" si="24"/>
        <v>450067226080</v>
      </c>
      <c r="O281" t="str">
        <f t="shared" si="25"/>
        <v>254012121101</v>
      </c>
      <c r="P281" t="str">
        <f t="shared" si="26"/>
        <v>300020910</v>
      </c>
      <c r="Q281" t="str">
        <f t="shared" si="27"/>
        <v>1</v>
      </c>
      <c r="R281" s="14">
        <f t="shared" si="28"/>
        <v>726</v>
      </c>
      <c r="S281" s="14">
        <f t="shared" si="29"/>
        <v>726</v>
      </c>
    </row>
    <row r="282" spans="1:19" x14ac:dyDescent="0.35">
      <c r="A282" t="s">
        <v>3691</v>
      </c>
      <c r="B282" t="s">
        <v>2539</v>
      </c>
      <c r="C282" t="s">
        <v>3419</v>
      </c>
      <c r="D282" t="s">
        <v>51</v>
      </c>
      <c r="E282">
        <v>363</v>
      </c>
      <c r="G282">
        <v>-363</v>
      </c>
      <c r="K282">
        <v>0</v>
      </c>
      <c r="N282" t="str">
        <f t="shared" si="24"/>
        <v>450067226090</v>
      </c>
      <c r="O282" t="str">
        <f t="shared" si="25"/>
        <v>254012121101</v>
      </c>
      <c r="P282" t="str">
        <f t="shared" si="26"/>
        <v>300020910</v>
      </c>
      <c r="Q282" t="str">
        <f t="shared" si="27"/>
        <v>1</v>
      </c>
      <c r="R282" s="14">
        <f t="shared" si="28"/>
        <v>363</v>
      </c>
      <c r="S282" s="14">
        <f t="shared" si="29"/>
        <v>363</v>
      </c>
    </row>
    <row r="283" spans="1:19" x14ac:dyDescent="0.35">
      <c r="A283" t="s">
        <v>3692</v>
      </c>
      <c r="B283" t="s">
        <v>97</v>
      </c>
      <c r="C283" t="s">
        <v>101</v>
      </c>
      <c r="D283" t="s">
        <v>103</v>
      </c>
      <c r="E283">
        <v>28979.5</v>
      </c>
      <c r="G283">
        <v>-27696.9</v>
      </c>
      <c r="K283">
        <v>1282.5999999999985</v>
      </c>
      <c r="N283" t="str">
        <f t="shared" si="24"/>
        <v>450067226810</v>
      </c>
      <c r="O283" t="str">
        <f t="shared" si="25"/>
        <v>255223121102</v>
      </c>
      <c r="P283" t="str">
        <f t="shared" si="26"/>
        <v>300020861</v>
      </c>
      <c r="Q283" t="str">
        <f t="shared" si="27"/>
        <v>2</v>
      </c>
      <c r="R283" s="14">
        <f t="shared" si="28"/>
        <v>28979.5</v>
      </c>
      <c r="S283" s="14">
        <f t="shared" si="29"/>
        <v>27696.9</v>
      </c>
    </row>
    <row r="284" spans="1:19" x14ac:dyDescent="0.35">
      <c r="A284" t="s">
        <v>3693</v>
      </c>
      <c r="B284" t="s">
        <v>97</v>
      </c>
      <c r="C284" t="s">
        <v>101</v>
      </c>
      <c r="D284" t="s">
        <v>113</v>
      </c>
      <c r="E284">
        <v>5343</v>
      </c>
      <c r="G284">
        <v>-4642.59</v>
      </c>
      <c r="K284">
        <v>700.40999999999985</v>
      </c>
      <c r="N284" t="str">
        <f t="shared" si="24"/>
        <v>450067227210</v>
      </c>
      <c r="O284" t="str">
        <f t="shared" si="25"/>
        <v>255223121102</v>
      </c>
      <c r="P284" t="str">
        <f t="shared" si="26"/>
        <v>300020861</v>
      </c>
      <c r="Q284" t="str">
        <f t="shared" si="27"/>
        <v>6</v>
      </c>
      <c r="R284" s="14">
        <f t="shared" si="28"/>
        <v>5343</v>
      </c>
      <c r="S284" s="14">
        <f t="shared" si="29"/>
        <v>4642.59</v>
      </c>
    </row>
    <row r="285" spans="1:19" x14ac:dyDescent="0.35">
      <c r="A285" t="s">
        <v>3694</v>
      </c>
      <c r="B285" t="s">
        <v>97</v>
      </c>
      <c r="C285" t="s">
        <v>101</v>
      </c>
      <c r="D285" t="s">
        <v>113</v>
      </c>
      <c r="E285">
        <v>81312</v>
      </c>
      <c r="G285">
        <v>-81312</v>
      </c>
      <c r="K285">
        <v>0</v>
      </c>
      <c r="N285" t="str">
        <f t="shared" si="24"/>
        <v>450067227710</v>
      </c>
      <c r="O285" t="str">
        <f t="shared" si="25"/>
        <v>255223121102</v>
      </c>
      <c r="P285" t="str">
        <f t="shared" si="26"/>
        <v>300020861</v>
      </c>
      <c r="Q285" t="str">
        <f t="shared" si="27"/>
        <v>6</v>
      </c>
      <c r="R285" s="14">
        <f t="shared" si="28"/>
        <v>81312</v>
      </c>
      <c r="S285" s="14">
        <f t="shared" si="29"/>
        <v>81312</v>
      </c>
    </row>
    <row r="286" spans="1:19" x14ac:dyDescent="0.35">
      <c r="A286" t="s">
        <v>3695</v>
      </c>
      <c r="B286" t="s">
        <v>97</v>
      </c>
      <c r="C286" t="s">
        <v>101</v>
      </c>
      <c r="D286" t="s">
        <v>103</v>
      </c>
      <c r="E286">
        <v>8639400</v>
      </c>
      <c r="F286">
        <v>-4082927.2</v>
      </c>
      <c r="G286">
        <v>-3084640.9000000004</v>
      </c>
      <c r="K286">
        <v>1471831.8999999994</v>
      </c>
      <c r="N286" t="str">
        <f t="shared" si="24"/>
        <v>450067230410</v>
      </c>
      <c r="O286" t="str">
        <f t="shared" si="25"/>
        <v>255223121102</v>
      </c>
      <c r="P286" t="str">
        <f t="shared" si="26"/>
        <v>300020861</v>
      </c>
      <c r="Q286" t="str">
        <f t="shared" si="27"/>
        <v>2</v>
      </c>
      <c r="R286" s="14">
        <f t="shared" si="28"/>
        <v>4556472.8</v>
      </c>
      <c r="S286" s="14">
        <f t="shared" si="29"/>
        <v>3084640.9000000004</v>
      </c>
    </row>
    <row r="287" spans="1:19" x14ac:dyDescent="0.35">
      <c r="A287" t="s">
        <v>3696</v>
      </c>
      <c r="B287" t="s">
        <v>97</v>
      </c>
      <c r="C287" t="s">
        <v>101</v>
      </c>
      <c r="D287" t="s">
        <v>113</v>
      </c>
      <c r="E287">
        <v>3933.92</v>
      </c>
      <c r="G287">
        <v>-3933.79</v>
      </c>
      <c r="K287">
        <v>0.13000000000010914</v>
      </c>
      <c r="N287" t="str">
        <f t="shared" si="24"/>
        <v>450067231210</v>
      </c>
      <c r="O287" t="str">
        <f t="shared" si="25"/>
        <v>255223121102</v>
      </c>
      <c r="P287" t="str">
        <f t="shared" si="26"/>
        <v>300020861</v>
      </c>
      <c r="Q287" t="str">
        <f t="shared" si="27"/>
        <v>6</v>
      </c>
      <c r="R287" s="14">
        <f t="shared" si="28"/>
        <v>3933.92</v>
      </c>
      <c r="S287" s="14">
        <f t="shared" si="29"/>
        <v>3933.79</v>
      </c>
    </row>
    <row r="288" spans="1:19" x14ac:dyDescent="0.35">
      <c r="A288" t="s">
        <v>3697</v>
      </c>
      <c r="B288" t="s">
        <v>97</v>
      </c>
      <c r="C288" t="s">
        <v>101</v>
      </c>
      <c r="D288" t="s">
        <v>111</v>
      </c>
      <c r="E288">
        <v>359128</v>
      </c>
      <c r="G288">
        <v>-359128</v>
      </c>
      <c r="K288">
        <v>0</v>
      </c>
      <c r="N288" t="str">
        <f t="shared" si="24"/>
        <v>450067231810</v>
      </c>
      <c r="O288" t="str">
        <f t="shared" si="25"/>
        <v>255223121102</v>
      </c>
      <c r="P288" t="str">
        <f t="shared" si="26"/>
        <v>300020861</v>
      </c>
      <c r="Q288" t="str">
        <f t="shared" si="27"/>
        <v>5</v>
      </c>
      <c r="R288" s="14">
        <f t="shared" si="28"/>
        <v>359128</v>
      </c>
      <c r="S288" s="14">
        <f t="shared" si="29"/>
        <v>359128</v>
      </c>
    </row>
    <row r="289" spans="1:19" x14ac:dyDescent="0.35">
      <c r="A289" t="s">
        <v>3698</v>
      </c>
      <c r="B289" t="s">
        <v>97</v>
      </c>
      <c r="C289" t="s">
        <v>101</v>
      </c>
      <c r="D289" t="s">
        <v>51</v>
      </c>
      <c r="E289">
        <v>0.92</v>
      </c>
      <c r="F289">
        <v>46598147.140000001</v>
      </c>
      <c r="G289">
        <v>-46647783.299999997</v>
      </c>
      <c r="H289">
        <v>49635.24</v>
      </c>
      <c r="K289">
        <v>5.3623807616531849E-9</v>
      </c>
      <c r="N289" t="str">
        <f t="shared" si="24"/>
        <v>450067232710</v>
      </c>
      <c r="O289" t="str">
        <f t="shared" si="25"/>
        <v>255223121102</v>
      </c>
      <c r="P289" t="str">
        <f t="shared" si="26"/>
        <v>300020861</v>
      </c>
      <c r="Q289" t="str">
        <f t="shared" si="27"/>
        <v>1</v>
      </c>
      <c r="R289" s="14">
        <f t="shared" si="28"/>
        <v>46647783.300000004</v>
      </c>
      <c r="S289" s="14">
        <f t="shared" si="29"/>
        <v>46647783.299999997</v>
      </c>
    </row>
    <row r="290" spans="1:19" x14ac:dyDescent="0.35">
      <c r="A290" t="s">
        <v>3699</v>
      </c>
      <c r="B290" t="s">
        <v>97</v>
      </c>
      <c r="C290" t="s">
        <v>101</v>
      </c>
      <c r="D290" t="s">
        <v>111</v>
      </c>
      <c r="E290">
        <v>364210</v>
      </c>
      <c r="F290">
        <v>-45150</v>
      </c>
      <c r="G290">
        <v>-319060</v>
      </c>
      <c r="K290">
        <v>0</v>
      </c>
      <c r="N290" t="str">
        <f t="shared" si="24"/>
        <v>450067233710</v>
      </c>
      <c r="O290" t="str">
        <f t="shared" si="25"/>
        <v>255223121102</v>
      </c>
      <c r="P290" t="str">
        <f t="shared" si="26"/>
        <v>300020861</v>
      </c>
      <c r="Q290" t="str">
        <f t="shared" si="27"/>
        <v>5</v>
      </c>
      <c r="R290" s="14">
        <f t="shared" si="28"/>
        <v>319060</v>
      </c>
      <c r="S290" s="14">
        <f t="shared" si="29"/>
        <v>319060</v>
      </c>
    </row>
    <row r="291" spans="1:19" x14ac:dyDescent="0.35">
      <c r="A291" t="s">
        <v>3700</v>
      </c>
      <c r="B291" t="s">
        <v>97</v>
      </c>
      <c r="C291" t="s">
        <v>101</v>
      </c>
      <c r="D291" t="s">
        <v>51</v>
      </c>
      <c r="E291">
        <v>20000</v>
      </c>
      <c r="F291">
        <v>34450</v>
      </c>
      <c r="K291">
        <v>54450</v>
      </c>
      <c r="N291" t="str">
        <f t="shared" si="24"/>
        <v>450067234110</v>
      </c>
      <c r="O291" t="str">
        <f t="shared" si="25"/>
        <v>255223121102</v>
      </c>
      <c r="P291" t="str">
        <f t="shared" si="26"/>
        <v>300020861</v>
      </c>
      <c r="Q291" t="str">
        <f t="shared" si="27"/>
        <v>1</v>
      </c>
      <c r="R291" s="14">
        <f t="shared" si="28"/>
        <v>54450</v>
      </c>
      <c r="S291" s="14">
        <f t="shared" si="29"/>
        <v>0</v>
      </c>
    </row>
    <row r="292" spans="1:19" x14ac:dyDescent="0.35">
      <c r="A292" t="s">
        <v>3701</v>
      </c>
      <c r="B292" t="s">
        <v>97</v>
      </c>
      <c r="C292" t="s">
        <v>101</v>
      </c>
      <c r="D292" t="s">
        <v>103</v>
      </c>
      <c r="E292">
        <v>41554.120000000003</v>
      </c>
      <c r="G292">
        <v>-41554.120000000003</v>
      </c>
      <c r="K292">
        <v>0</v>
      </c>
      <c r="N292" t="str">
        <f t="shared" si="24"/>
        <v>450067234710</v>
      </c>
      <c r="O292" t="str">
        <f t="shared" si="25"/>
        <v>255223121102</v>
      </c>
      <c r="P292" t="str">
        <f t="shared" si="26"/>
        <v>300020861</v>
      </c>
      <c r="Q292" t="str">
        <f t="shared" si="27"/>
        <v>2</v>
      </c>
      <c r="R292" s="14">
        <f t="shared" si="28"/>
        <v>41554.120000000003</v>
      </c>
      <c r="S292" s="14">
        <f t="shared" si="29"/>
        <v>41554.120000000003</v>
      </c>
    </row>
    <row r="293" spans="1:19" x14ac:dyDescent="0.35">
      <c r="A293" t="s">
        <v>3702</v>
      </c>
      <c r="B293" t="s">
        <v>97</v>
      </c>
      <c r="C293" t="s">
        <v>101</v>
      </c>
      <c r="D293" t="s">
        <v>111</v>
      </c>
      <c r="E293">
        <v>66277.08</v>
      </c>
      <c r="G293">
        <v>-66277.070000000007</v>
      </c>
      <c r="K293">
        <v>9.9999999947613105E-3</v>
      </c>
      <c r="N293" t="str">
        <f t="shared" si="24"/>
        <v>450067237710</v>
      </c>
      <c r="O293" t="str">
        <f t="shared" si="25"/>
        <v>255223121102</v>
      </c>
      <c r="P293" t="str">
        <f t="shared" si="26"/>
        <v>300020861</v>
      </c>
      <c r="Q293" t="str">
        <f t="shared" si="27"/>
        <v>5</v>
      </c>
      <c r="R293" s="14">
        <f t="shared" si="28"/>
        <v>66277.08</v>
      </c>
      <c r="S293" s="14">
        <f t="shared" si="29"/>
        <v>66277.070000000007</v>
      </c>
    </row>
    <row r="294" spans="1:19" x14ac:dyDescent="0.35">
      <c r="A294" t="s">
        <v>3703</v>
      </c>
      <c r="B294" t="s">
        <v>2535</v>
      </c>
      <c r="C294" t="s">
        <v>3417</v>
      </c>
      <c r="D294" t="s">
        <v>103</v>
      </c>
      <c r="E294">
        <v>1217.3800000000001</v>
      </c>
      <c r="G294">
        <v>-1217.3800000000001</v>
      </c>
      <c r="K294">
        <v>0</v>
      </c>
      <c r="N294" t="str">
        <f t="shared" si="24"/>
        <v>450067240710</v>
      </c>
      <c r="O294" t="str">
        <f t="shared" si="25"/>
        <v>252102121101</v>
      </c>
      <c r="P294" t="str">
        <f t="shared" si="26"/>
        <v>300020695</v>
      </c>
      <c r="Q294" t="str">
        <f t="shared" si="27"/>
        <v>2</v>
      </c>
      <c r="R294" s="14">
        <f t="shared" si="28"/>
        <v>1217.3800000000001</v>
      </c>
      <c r="S294" s="14">
        <f t="shared" si="29"/>
        <v>1217.3800000000001</v>
      </c>
    </row>
    <row r="295" spans="1:19" x14ac:dyDescent="0.35">
      <c r="A295" t="s">
        <v>3704</v>
      </c>
      <c r="B295" t="s">
        <v>97</v>
      </c>
      <c r="C295" t="s">
        <v>101</v>
      </c>
      <c r="D295" t="s">
        <v>111</v>
      </c>
      <c r="E295">
        <v>1332388.2</v>
      </c>
      <c r="G295">
        <v>-1254435.9099999999</v>
      </c>
      <c r="K295">
        <v>77952.290000000037</v>
      </c>
      <c r="N295" t="str">
        <f t="shared" si="24"/>
        <v>450067242810</v>
      </c>
      <c r="O295" t="str">
        <f t="shared" si="25"/>
        <v>255223121102</v>
      </c>
      <c r="P295" t="str">
        <f t="shared" si="26"/>
        <v>300020861</v>
      </c>
      <c r="Q295" t="str">
        <f t="shared" si="27"/>
        <v>5</v>
      </c>
      <c r="R295" s="14">
        <f t="shared" si="28"/>
        <v>1332388.2</v>
      </c>
      <c r="S295" s="14">
        <f t="shared" si="29"/>
        <v>1254435.9099999999</v>
      </c>
    </row>
    <row r="296" spans="1:19" x14ac:dyDescent="0.35">
      <c r="A296" t="s">
        <v>3705</v>
      </c>
      <c r="B296" t="s">
        <v>97</v>
      </c>
      <c r="C296" t="s">
        <v>101</v>
      </c>
      <c r="D296" t="s">
        <v>92</v>
      </c>
      <c r="E296">
        <v>336457.8</v>
      </c>
      <c r="F296">
        <v>927048.45</v>
      </c>
      <c r="G296">
        <v>-1243377.5899999999</v>
      </c>
      <c r="K296">
        <v>20128.660000000149</v>
      </c>
      <c r="N296" t="str">
        <f t="shared" si="24"/>
        <v>450067244710</v>
      </c>
      <c r="O296" t="str">
        <f t="shared" si="25"/>
        <v>255223121102</v>
      </c>
      <c r="P296" t="str">
        <f t="shared" si="26"/>
        <v>300020861</v>
      </c>
      <c r="Q296" t="str">
        <f t="shared" si="27"/>
        <v>4</v>
      </c>
      <c r="R296" s="14">
        <f t="shared" si="28"/>
        <v>1263506.25</v>
      </c>
      <c r="S296" s="14">
        <f t="shared" si="29"/>
        <v>1243377.5899999999</v>
      </c>
    </row>
    <row r="297" spans="1:19" x14ac:dyDescent="0.35">
      <c r="A297" t="s">
        <v>3706</v>
      </c>
      <c r="B297" t="s">
        <v>97</v>
      </c>
      <c r="C297" t="s">
        <v>101</v>
      </c>
      <c r="D297" t="s">
        <v>113</v>
      </c>
      <c r="E297">
        <v>12495.73</v>
      </c>
      <c r="G297">
        <v>-12495.73</v>
      </c>
      <c r="K297">
        <v>0</v>
      </c>
      <c r="N297" t="str">
        <f t="shared" si="24"/>
        <v>450067245410</v>
      </c>
      <c r="O297" t="str">
        <f t="shared" si="25"/>
        <v>255223121102</v>
      </c>
      <c r="P297" t="str">
        <f t="shared" si="26"/>
        <v>300020861</v>
      </c>
      <c r="Q297" t="str">
        <f t="shared" si="27"/>
        <v>6</v>
      </c>
      <c r="R297" s="14">
        <f t="shared" si="28"/>
        <v>12495.73</v>
      </c>
      <c r="S297" s="14">
        <f t="shared" si="29"/>
        <v>12495.73</v>
      </c>
    </row>
    <row r="298" spans="1:19" x14ac:dyDescent="0.35">
      <c r="A298" t="s">
        <v>3707</v>
      </c>
      <c r="B298" t="s">
        <v>97</v>
      </c>
      <c r="C298" t="s">
        <v>101</v>
      </c>
      <c r="D298" t="s">
        <v>111</v>
      </c>
      <c r="E298">
        <v>218400</v>
      </c>
      <c r="F298">
        <v>13104</v>
      </c>
      <c r="G298">
        <v>-231504</v>
      </c>
      <c r="K298">
        <v>0</v>
      </c>
      <c r="N298" t="str">
        <f t="shared" si="24"/>
        <v>450067254110</v>
      </c>
      <c r="O298" t="str">
        <f t="shared" si="25"/>
        <v>255223121102</v>
      </c>
      <c r="P298" t="str">
        <f t="shared" si="26"/>
        <v>300020861</v>
      </c>
      <c r="Q298" t="str">
        <f t="shared" si="27"/>
        <v>5</v>
      </c>
      <c r="R298" s="14">
        <f t="shared" si="28"/>
        <v>231504</v>
      </c>
      <c r="S298" s="14">
        <f t="shared" si="29"/>
        <v>231504</v>
      </c>
    </row>
    <row r="299" spans="1:19" x14ac:dyDescent="0.35">
      <c r="A299" t="s">
        <v>3708</v>
      </c>
      <c r="B299" t="s">
        <v>97</v>
      </c>
      <c r="C299" t="s">
        <v>101</v>
      </c>
      <c r="D299" t="s">
        <v>51</v>
      </c>
      <c r="E299">
        <v>651350.4</v>
      </c>
      <c r="F299">
        <v>300000</v>
      </c>
      <c r="G299">
        <v>-951350.40000000014</v>
      </c>
      <c r="K299">
        <v>-1.1641532182693481E-10</v>
      </c>
      <c r="N299" t="str">
        <f t="shared" si="24"/>
        <v>450067254810</v>
      </c>
      <c r="O299" t="str">
        <f t="shared" si="25"/>
        <v>255223121102</v>
      </c>
      <c r="P299" t="str">
        <f t="shared" si="26"/>
        <v>300020861</v>
      </c>
      <c r="Q299" t="str">
        <f t="shared" si="27"/>
        <v>1</v>
      </c>
      <c r="R299" s="14">
        <f t="shared" si="28"/>
        <v>951350.4</v>
      </c>
      <c r="S299" s="14">
        <f t="shared" si="29"/>
        <v>951350.40000000014</v>
      </c>
    </row>
    <row r="300" spans="1:19" x14ac:dyDescent="0.35">
      <c r="A300" t="s">
        <v>3709</v>
      </c>
      <c r="B300" t="s">
        <v>97</v>
      </c>
      <c r="C300" t="s">
        <v>101</v>
      </c>
      <c r="D300" t="s">
        <v>103</v>
      </c>
      <c r="E300">
        <v>6292</v>
      </c>
      <c r="G300">
        <v>-6292</v>
      </c>
      <c r="K300">
        <v>0</v>
      </c>
      <c r="N300" t="str">
        <f t="shared" si="24"/>
        <v>450067256010</v>
      </c>
      <c r="O300" t="str">
        <f t="shared" si="25"/>
        <v>255223121102</v>
      </c>
      <c r="P300" t="str">
        <f t="shared" si="26"/>
        <v>300020861</v>
      </c>
      <c r="Q300" t="str">
        <f t="shared" si="27"/>
        <v>2</v>
      </c>
      <c r="R300" s="14">
        <f t="shared" si="28"/>
        <v>6292</v>
      </c>
      <c r="S300" s="14">
        <f t="shared" si="29"/>
        <v>6292</v>
      </c>
    </row>
    <row r="301" spans="1:19" x14ac:dyDescent="0.35">
      <c r="A301" t="s">
        <v>3710</v>
      </c>
      <c r="B301" t="s">
        <v>97</v>
      </c>
      <c r="C301" t="s">
        <v>101</v>
      </c>
      <c r="D301" t="s">
        <v>111</v>
      </c>
      <c r="E301">
        <v>5017.68</v>
      </c>
      <c r="F301">
        <v>-622.02</v>
      </c>
      <c r="G301">
        <v>-2011.6100000000001</v>
      </c>
      <c r="K301">
        <v>2384.0499999999997</v>
      </c>
      <c r="N301" t="str">
        <f t="shared" si="24"/>
        <v>450067275010</v>
      </c>
      <c r="O301" t="str">
        <f t="shared" si="25"/>
        <v>255223121102</v>
      </c>
      <c r="P301" t="str">
        <f t="shared" si="26"/>
        <v>300020861</v>
      </c>
      <c r="Q301" t="str">
        <f t="shared" si="27"/>
        <v>5</v>
      </c>
      <c r="R301" s="14">
        <f t="shared" si="28"/>
        <v>4395.66</v>
      </c>
      <c r="S301" s="14">
        <f t="shared" si="29"/>
        <v>2011.6100000000001</v>
      </c>
    </row>
    <row r="302" spans="1:19" x14ac:dyDescent="0.35">
      <c r="A302" t="s">
        <v>3711</v>
      </c>
      <c r="B302" t="s">
        <v>97</v>
      </c>
      <c r="C302" t="s">
        <v>101</v>
      </c>
      <c r="D302" t="s">
        <v>111</v>
      </c>
      <c r="E302">
        <v>50077.88</v>
      </c>
      <c r="G302">
        <v>-47119.66</v>
      </c>
      <c r="K302">
        <v>2958.2199999999939</v>
      </c>
      <c r="N302" t="str">
        <f t="shared" si="24"/>
        <v>450067275610</v>
      </c>
      <c r="O302" t="str">
        <f t="shared" si="25"/>
        <v>255223121102</v>
      </c>
      <c r="P302" t="str">
        <f t="shared" si="26"/>
        <v>300020861</v>
      </c>
      <c r="Q302" t="str">
        <f t="shared" si="27"/>
        <v>5</v>
      </c>
      <c r="R302" s="14">
        <f t="shared" si="28"/>
        <v>50077.88</v>
      </c>
      <c r="S302" s="14">
        <f t="shared" si="29"/>
        <v>47119.66</v>
      </c>
    </row>
    <row r="303" spans="1:19" x14ac:dyDescent="0.35">
      <c r="A303" t="s">
        <v>3712</v>
      </c>
      <c r="B303" t="s">
        <v>97</v>
      </c>
      <c r="C303" t="s">
        <v>101</v>
      </c>
      <c r="D303" t="s">
        <v>111</v>
      </c>
      <c r="E303">
        <v>92500.9</v>
      </c>
      <c r="G303">
        <v>-79273.579999999987</v>
      </c>
      <c r="K303">
        <v>13227.320000000007</v>
      </c>
      <c r="N303" t="str">
        <f t="shared" si="24"/>
        <v>450067276710</v>
      </c>
      <c r="O303" t="str">
        <f t="shared" si="25"/>
        <v>255223121102</v>
      </c>
      <c r="P303" t="str">
        <f t="shared" si="26"/>
        <v>300020861</v>
      </c>
      <c r="Q303" t="str">
        <f t="shared" si="27"/>
        <v>5</v>
      </c>
      <c r="R303" s="14">
        <f t="shared" si="28"/>
        <v>92500.9</v>
      </c>
      <c r="S303" s="14">
        <f t="shared" si="29"/>
        <v>79273.579999999987</v>
      </c>
    </row>
    <row r="304" spans="1:19" x14ac:dyDescent="0.35">
      <c r="A304" t="s">
        <v>3713</v>
      </c>
      <c r="B304" t="s">
        <v>97</v>
      </c>
      <c r="C304" t="s">
        <v>101</v>
      </c>
      <c r="D304" t="s">
        <v>51</v>
      </c>
      <c r="E304">
        <v>4850000</v>
      </c>
      <c r="G304">
        <v>-4850000</v>
      </c>
      <c r="K304">
        <v>0</v>
      </c>
      <c r="N304" t="str">
        <f t="shared" si="24"/>
        <v>450067285810</v>
      </c>
      <c r="O304" t="str">
        <f t="shared" si="25"/>
        <v>255223121102</v>
      </c>
      <c r="P304" t="str">
        <f t="shared" si="26"/>
        <v>300020861</v>
      </c>
      <c r="Q304" t="str">
        <f t="shared" si="27"/>
        <v>1</v>
      </c>
      <c r="R304" s="14">
        <f t="shared" si="28"/>
        <v>4850000</v>
      </c>
      <c r="S304" s="14">
        <f t="shared" si="29"/>
        <v>4850000</v>
      </c>
    </row>
    <row r="305" spans="1:19" x14ac:dyDescent="0.35">
      <c r="A305" t="s">
        <v>3714</v>
      </c>
      <c r="B305" t="s">
        <v>97</v>
      </c>
      <c r="C305" t="s">
        <v>101</v>
      </c>
      <c r="D305" t="s">
        <v>51</v>
      </c>
      <c r="E305">
        <v>3630000</v>
      </c>
      <c r="G305">
        <v>-3264000</v>
      </c>
      <c r="K305">
        <v>366000</v>
      </c>
      <c r="N305" t="str">
        <f t="shared" si="24"/>
        <v>450067290910</v>
      </c>
      <c r="O305" t="str">
        <f t="shared" si="25"/>
        <v>255223121102</v>
      </c>
      <c r="P305" t="str">
        <f t="shared" si="26"/>
        <v>300020861</v>
      </c>
      <c r="Q305" t="str">
        <f t="shared" si="27"/>
        <v>1</v>
      </c>
      <c r="R305" s="14">
        <f t="shared" si="28"/>
        <v>3630000</v>
      </c>
      <c r="S305" s="14">
        <f t="shared" si="29"/>
        <v>3264000</v>
      </c>
    </row>
    <row r="306" spans="1:19" x14ac:dyDescent="0.35">
      <c r="A306" t="s">
        <v>3715</v>
      </c>
      <c r="B306" t="s">
        <v>2539</v>
      </c>
      <c r="C306" t="s">
        <v>3419</v>
      </c>
      <c r="D306" t="s">
        <v>51</v>
      </c>
      <c r="E306">
        <v>241.52</v>
      </c>
      <c r="G306">
        <v>-241.52</v>
      </c>
      <c r="K306">
        <v>0</v>
      </c>
      <c r="N306" t="str">
        <f t="shared" si="24"/>
        <v>450067294910</v>
      </c>
      <c r="O306" t="str">
        <f t="shared" si="25"/>
        <v>254012121101</v>
      </c>
      <c r="P306" t="str">
        <f t="shared" si="26"/>
        <v>300020910</v>
      </c>
      <c r="Q306" t="str">
        <f t="shared" si="27"/>
        <v>1</v>
      </c>
      <c r="R306" s="14">
        <f t="shared" si="28"/>
        <v>241.52</v>
      </c>
      <c r="S306" s="14">
        <f t="shared" si="29"/>
        <v>241.52</v>
      </c>
    </row>
    <row r="307" spans="1:19" x14ac:dyDescent="0.35">
      <c r="A307" t="s">
        <v>3716</v>
      </c>
      <c r="B307" t="s">
        <v>2539</v>
      </c>
      <c r="C307" t="s">
        <v>3419</v>
      </c>
      <c r="D307" t="s">
        <v>51</v>
      </c>
      <c r="E307">
        <v>2964.5</v>
      </c>
      <c r="G307">
        <v>-2964.5</v>
      </c>
      <c r="K307">
        <v>0</v>
      </c>
      <c r="N307" t="str">
        <f t="shared" si="24"/>
        <v>450067294920</v>
      </c>
      <c r="O307" t="str">
        <f t="shared" si="25"/>
        <v>254012121101</v>
      </c>
      <c r="P307" t="str">
        <f t="shared" si="26"/>
        <v>300020910</v>
      </c>
      <c r="Q307" t="str">
        <f t="shared" si="27"/>
        <v>1</v>
      </c>
      <c r="R307" s="14">
        <f t="shared" si="28"/>
        <v>2964.5</v>
      </c>
      <c r="S307" s="14">
        <f t="shared" si="29"/>
        <v>2964.5</v>
      </c>
    </row>
    <row r="308" spans="1:19" x14ac:dyDescent="0.35">
      <c r="A308" t="s">
        <v>3717</v>
      </c>
      <c r="B308" t="s">
        <v>97</v>
      </c>
      <c r="C308" t="s">
        <v>101</v>
      </c>
      <c r="D308" t="s">
        <v>111</v>
      </c>
      <c r="E308">
        <v>85701</v>
      </c>
      <c r="G308">
        <v>-85701</v>
      </c>
      <c r="K308">
        <v>0</v>
      </c>
      <c r="N308" t="str">
        <f t="shared" si="24"/>
        <v>450067295510</v>
      </c>
      <c r="O308" t="str">
        <f t="shared" si="25"/>
        <v>255223121102</v>
      </c>
      <c r="P308" t="str">
        <f t="shared" si="26"/>
        <v>300020861</v>
      </c>
      <c r="Q308" t="str">
        <f t="shared" si="27"/>
        <v>5</v>
      </c>
      <c r="R308" s="14">
        <f t="shared" si="28"/>
        <v>85701</v>
      </c>
      <c r="S308" s="14">
        <f t="shared" si="29"/>
        <v>85701</v>
      </c>
    </row>
    <row r="309" spans="1:19" x14ac:dyDescent="0.35">
      <c r="A309" t="s">
        <v>3718</v>
      </c>
      <c r="B309" t="s">
        <v>97</v>
      </c>
      <c r="C309" t="s">
        <v>101</v>
      </c>
      <c r="D309" t="s">
        <v>103</v>
      </c>
      <c r="E309">
        <v>7210.5</v>
      </c>
      <c r="G309">
        <v>-7210.5</v>
      </c>
      <c r="K309">
        <v>0</v>
      </c>
      <c r="N309" t="str">
        <f t="shared" si="24"/>
        <v>450067297110</v>
      </c>
      <c r="O309" t="str">
        <f t="shared" si="25"/>
        <v>255223121102</v>
      </c>
      <c r="P309" t="str">
        <f t="shared" si="26"/>
        <v>300020861</v>
      </c>
      <c r="Q309" t="str">
        <f t="shared" si="27"/>
        <v>2</v>
      </c>
      <c r="R309" s="14">
        <f t="shared" si="28"/>
        <v>7210.5</v>
      </c>
      <c r="S309" s="14">
        <f t="shared" si="29"/>
        <v>7210.5</v>
      </c>
    </row>
    <row r="310" spans="1:19" x14ac:dyDescent="0.35">
      <c r="A310" t="s">
        <v>3719</v>
      </c>
      <c r="B310" t="s">
        <v>97</v>
      </c>
      <c r="C310" t="s">
        <v>101</v>
      </c>
      <c r="D310" t="s">
        <v>51</v>
      </c>
      <c r="E310">
        <v>187270.83</v>
      </c>
      <c r="G310">
        <v>-176561.6</v>
      </c>
      <c r="K310">
        <v>10709.229999999981</v>
      </c>
      <c r="N310" t="str">
        <f t="shared" si="24"/>
        <v>450067308010</v>
      </c>
      <c r="O310" t="str">
        <f t="shared" si="25"/>
        <v>255223121102</v>
      </c>
      <c r="P310" t="str">
        <f t="shared" si="26"/>
        <v>300020861</v>
      </c>
      <c r="Q310" t="str">
        <f t="shared" si="27"/>
        <v>1</v>
      </c>
      <c r="R310" s="14">
        <f t="shared" si="28"/>
        <v>187270.83</v>
      </c>
      <c r="S310" s="14">
        <f t="shared" si="29"/>
        <v>176561.6</v>
      </c>
    </row>
    <row r="311" spans="1:19" x14ac:dyDescent="0.35">
      <c r="A311" t="s">
        <v>3720</v>
      </c>
      <c r="B311" t="s">
        <v>97</v>
      </c>
      <c r="C311" t="s">
        <v>101</v>
      </c>
      <c r="D311" t="s">
        <v>51</v>
      </c>
      <c r="E311">
        <v>1522161.56</v>
      </c>
      <c r="G311">
        <v>-756321.84</v>
      </c>
      <c r="K311">
        <v>765839.72000000009</v>
      </c>
      <c r="N311" t="str">
        <f t="shared" si="24"/>
        <v>450067310910</v>
      </c>
      <c r="O311" t="str">
        <f t="shared" si="25"/>
        <v>255223121102</v>
      </c>
      <c r="P311" t="str">
        <f t="shared" si="26"/>
        <v>300020861</v>
      </c>
      <c r="Q311" t="str">
        <f t="shared" si="27"/>
        <v>1</v>
      </c>
      <c r="R311" s="14">
        <f t="shared" si="28"/>
        <v>1522161.56</v>
      </c>
      <c r="S311" s="14">
        <f t="shared" si="29"/>
        <v>756321.84</v>
      </c>
    </row>
    <row r="312" spans="1:19" x14ac:dyDescent="0.35">
      <c r="A312" t="s">
        <v>3721</v>
      </c>
      <c r="B312" t="s">
        <v>97</v>
      </c>
      <c r="C312" t="s">
        <v>101</v>
      </c>
      <c r="D312" t="s">
        <v>103</v>
      </c>
      <c r="E312">
        <v>10859.75</v>
      </c>
      <c r="G312">
        <v>-10859.599999999999</v>
      </c>
      <c r="K312">
        <v>0.15000000000145519</v>
      </c>
      <c r="N312" t="str">
        <f t="shared" si="24"/>
        <v>450067311710</v>
      </c>
      <c r="O312" t="str">
        <f t="shared" si="25"/>
        <v>255223121102</v>
      </c>
      <c r="P312" t="str">
        <f t="shared" si="26"/>
        <v>300020861</v>
      </c>
      <c r="Q312" t="str">
        <f t="shared" si="27"/>
        <v>2</v>
      </c>
      <c r="R312" s="14">
        <f t="shared" si="28"/>
        <v>10859.75</v>
      </c>
      <c r="S312" s="14">
        <f t="shared" si="29"/>
        <v>10859.599999999999</v>
      </c>
    </row>
    <row r="313" spans="1:19" x14ac:dyDescent="0.35">
      <c r="A313" t="s">
        <v>3722</v>
      </c>
      <c r="B313" t="s">
        <v>97</v>
      </c>
      <c r="C313" t="s">
        <v>101</v>
      </c>
      <c r="D313" t="s">
        <v>51</v>
      </c>
      <c r="E313">
        <v>1</v>
      </c>
      <c r="F313">
        <v>16843199</v>
      </c>
      <c r="G313">
        <v>-15172800</v>
      </c>
      <c r="K313">
        <v>1670400</v>
      </c>
      <c r="N313" t="str">
        <f t="shared" si="24"/>
        <v>450067325210</v>
      </c>
      <c r="O313" t="str">
        <f t="shared" si="25"/>
        <v>255223121102</v>
      </c>
      <c r="P313" t="str">
        <f t="shared" si="26"/>
        <v>300020861</v>
      </c>
      <c r="Q313" t="str">
        <f t="shared" si="27"/>
        <v>1</v>
      </c>
      <c r="R313" s="14">
        <f t="shared" si="28"/>
        <v>16843200</v>
      </c>
      <c r="S313" s="14">
        <f t="shared" si="29"/>
        <v>15172800</v>
      </c>
    </row>
    <row r="314" spans="1:19" x14ac:dyDescent="0.35">
      <c r="A314" t="s">
        <v>3723</v>
      </c>
      <c r="B314" t="s">
        <v>97</v>
      </c>
      <c r="C314" t="s">
        <v>101</v>
      </c>
      <c r="D314" t="s">
        <v>51</v>
      </c>
      <c r="E314">
        <v>297962.5</v>
      </c>
      <c r="G314">
        <v>-282457.46000000008</v>
      </c>
      <c r="K314">
        <v>15505.039999999921</v>
      </c>
      <c r="N314" t="str">
        <f t="shared" si="24"/>
        <v>450067329810</v>
      </c>
      <c r="O314" t="str">
        <f t="shared" si="25"/>
        <v>255223121102</v>
      </c>
      <c r="P314" t="str">
        <f t="shared" si="26"/>
        <v>300020861</v>
      </c>
      <c r="Q314" t="str">
        <f t="shared" si="27"/>
        <v>1</v>
      </c>
      <c r="R314" s="14">
        <f t="shared" si="28"/>
        <v>297962.5</v>
      </c>
      <c r="S314" s="14">
        <f t="shared" si="29"/>
        <v>282457.46000000008</v>
      </c>
    </row>
    <row r="315" spans="1:19" x14ac:dyDescent="0.35">
      <c r="A315" t="s">
        <v>3724</v>
      </c>
      <c r="B315" t="s">
        <v>97</v>
      </c>
      <c r="C315" t="s">
        <v>101</v>
      </c>
      <c r="D315" t="s">
        <v>51</v>
      </c>
      <c r="E315">
        <v>108850.39</v>
      </c>
      <c r="G315">
        <v>-14072.3</v>
      </c>
      <c r="K315">
        <v>94778.09</v>
      </c>
      <c r="N315" t="str">
        <f t="shared" si="24"/>
        <v>450067330210</v>
      </c>
      <c r="O315" t="str">
        <f t="shared" si="25"/>
        <v>255223121102</v>
      </c>
      <c r="P315" t="str">
        <f t="shared" si="26"/>
        <v>300020861</v>
      </c>
      <c r="Q315" t="str">
        <f t="shared" si="27"/>
        <v>1</v>
      </c>
      <c r="R315" s="14">
        <f t="shared" si="28"/>
        <v>108850.39</v>
      </c>
      <c r="S315" s="14">
        <f t="shared" si="29"/>
        <v>14072.3</v>
      </c>
    </row>
    <row r="316" spans="1:19" x14ac:dyDescent="0.35">
      <c r="A316" t="s">
        <v>3725</v>
      </c>
      <c r="B316" t="s">
        <v>97</v>
      </c>
      <c r="C316" t="s">
        <v>101</v>
      </c>
      <c r="D316" t="s">
        <v>103</v>
      </c>
      <c r="E316">
        <v>66731.5</v>
      </c>
      <c r="F316">
        <v>3986.95</v>
      </c>
      <c r="G316">
        <v>-70718.45</v>
      </c>
      <c r="K316">
        <v>0</v>
      </c>
      <c r="N316" t="str">
        <f t="shared" si="24"/>
        <v>450067332110</v>
      </c>
      <c r="O316" t="str">
        <f t="shared" si="25"/>
        <v>255223121102</v>
      </c>
      <c r="P316" t="str">
        <f t="shared" si="26"/>
        <v>300020861</v>
      </c>
      <c r="Q316" t="str">
        <f t="shared" si="27"/>
        <v>2</v>
      </c>
      <c r="R316" s="14">
        <f t="shared" si="28"/>
        <v>70718.45</v>
      </c>
      <c r="S316" s="14">
        <f t="shared" si="29"/>
        <v>70718.45</v>
      </c>
    </row>
    <row r="317" spans="1:19" x14ac:dyDescent="0.35">
      <c r="A317" t="s">
        <v>3726</v>
      </c>
      <c r="B317" t="s">
        <v>97</v>
      </c>
      <c r="C317" t="s">
        <v>101</v>
      </c>
      <c r="D317" t="s">
        <v>103</v>
      </c>
      <c r="E317">
        <v>3832</v>
      </c>
      <c r="G317">
        <v>-3832</v>
      </c>
      <c r="K317">
        <v>0</v>
      </c>
      <c r="N317" t="str">
        <f t="shared" si="24"/>
        <v>450067332810</v>
      </c>
      <c r="O317" t="str">
        <f t="shared" si="25"/>
        <v>255223121102</v>
      </c>
      <c r="P317" t="str">
        <f t="shared" si="26"/>
        <v>300020861</v>
      </c>
      <c r="Q317" t="str">
        <f t="shared" si="27"/>
        <v>2</v>
      </c>
      <c r="R317" s="14">
        <f t="shared" si="28"/>
        <v>3832</v>
      </c>
      <c r="S317" s="14">
        <f t="shared" si="29"/>
        <v>3832</v>
      </c>
    </row>
    <row r="318" spans="1:19" x14ac:dyDescent="0.35">
      <c r="A318" t="s">
        <v>3727</v>
      </c>
      <c r="B318" t="s">
        <v>97</v>
      </c>
      <c r="C318" t="s">
        <v>101</v>
      </c>
      <c r="D318" t="s">
        <v>113</v>
      </c>
      <c r="E318">
        <v>353615.88</v>
      </c>
      <c r="G318">
        <v>-351659.13</v>
      </c>
      <c r="H318">
        <v>-1956.75</v>
      </c>
      <c r="K318">
        <v>0</v>
      </c>
      <c r="N318" t="str">
        <f t="shared" si="24"/>
        <v>450067333010</v>
      </c>
      <c r="O318" t="str">
        <f t="shared" si="25"/>
        <v>255223121102</v>
      </c>
      <c r="P318" t="str">
        <f t="shared" si="26"/>
        <v>300020861</v>
      </c>
      <c r="Q318" t="str">
        <f t="shared" si="27"/>
        <v>6</v>
      </c>
      <c r="R318" s="14">
        <f t="shared" si="28"/>
        <v>351659.13</v>
      </c>
      <c r="S318" s="14">
        <f t="shared" si="29"/>
        <v>351659.13</v>
      </c>
    </row>
    <row r="319" spans="1:19" x14ac:dyDescent="0.35">
      <c r="A319" t="s">
        <v>3728</v>
      </c>
      <c r="B319" t="s">
        <v>97</v>
      </c>
      <c r="C319" t="s">
        <v>101</v>
      </c>
      <c r="D319" t="s">
        <v>111</v>
      </c>
      <c r="E319">
        <v>3342.39</v>
      </c>
      <c r="G319">
        <v>-3342.39</v>
      </c>
      <c r="K319">
        <v>0</v>
      </c>
      <c r="N319" t="str">
        <f t="shared" si="24"/>
        <v>450067333710</v>
      </c>
      <c r="O319" t="str">
        <f t="shared" si="25"/>
        <v>255223121102</v>
      </c>
      <c r="P319" t="str">
        <f t="shared" si="26"/>
        <v>300020861</v>
      </c>
      <c r="Q319" t="str">
        <f t="shared" si="27"/>
        <v>5</v>
      </c>
      <c r="R319" s="14">
        <f t="shared" si="28"/>
        <v>3342.39</v>
      </c>
      <c r="S319" s="14">
        <f t="shared" si="29"/>
        <v>3342.39</v>
      </c>
    </row>
    <row r="320" spans="1:19" x14ac:dyDescent="0.35">
      <c r="A320" t="s">
        <v>3729</v>
      </c>
      <c r="B320" t="s">
        <v>97</v>
      </c>
      <c r="C320" t="s">
        <v>101</v>
      </c>
      <c r="D320" t="s">
        <v>113</v>
      </c>
      <c r="E320">
        <v>390951</v>
      </c>
      <c r="F320">
        <v>55639</v>
      </c>
      <c r="G320">
        <v>-392802.06</v>
      </c>
      <c r="K320">
        <v>53787.94</v>
      </c>
      <c r="N320" t="str">
        <f t="shared" si="24"/>
        <v>450067347210</v>
      </c>
      <c r="O320" t="str">
        <f t="shared" si="25"/>
        <v>255223121102</v>
      </c>
      <c r="P320" t="str">
        <f t="shared" si="26"/>
        <v>300020861</v>
      </c>
      <c r="Q320" t="str">
        <f t="shared" si="27"/>
        <v>6</v>
      </c>
      <c r="R320" s="14">
        <f t="shared" si="28"/>
        <v>446590</v>
      </c>
      <c r="S320" s="14">
        <f t="shared" si="29"/>
        <v>392802.06</v>
      </c>
    </row>
    <row r="321" spans="1:19" x14ac:dyDescent="0.35">
      <c r="A321" t="s">
        <v>3730</v>
      </c>
      <c r="B321" t="s">
        <v>97</v>
      </c>
      <c r="C321" t="s">
        <v>101</v>
      </c>
      <c r="D321" t="s">
        <v>51</v>
      </c>
      <c r="E321">
        <v>19017.57</v>
      </c>
      <c r="G321">
        <v>-19017.57</v>
      </c>
      <c r="K321">
        <v>0</v>
      </c>
      <c r="N321" t="str">
        <f t="shared" si="24"/>
        <v>450067347310</v>
      </c>
      <c r="O321" t="str">
        <f t="shared" si="25"/>
        <v>255223121102</v>
      </c>
      <c r="P321" t="str">
        <f t="shared" si="26"/>
        <v>300020861</v>
      </c>
      <c r="Q321" t="str">
        <f t="shared" si="27"/>
        <v>1</v>
      </c>
      <c r="R321" s="14">
        <f t="shared" si="28"/>
        <v>19017.57</v>
      </c>
      <c r="S321" s="14">
        <f t="shared" si="29"/>
        <v>19017.57</v>
      </c>
    </row>
    <row r="322" spans="1:19" x14ac:dyDescent="0.35">
      <c r="A322" t="s">
        <v>3731</v>
      </c>
      <c r="B322" t="s">
        <v>97</v>
      </c>
      <c r="C322" t="s">
        <v>101</v>
      </c>
      <c r="D322" t="s">
        <v>113</v>
      </c>
      <c r="E322">
        <v>1</v>
      </c>
      <c r="F322">
        <v>34769.56</v>
      </c>
      <c r="G322">
        <v>-34770.559999999998</v>
      </c>
      <c r="K322">
        <v>0</v>
      </c>
      <c r="N322" t="str">
        <f t="shared" si="24"/>
        <v>450067347610</v>
      </c>
      <c r="O322" t="str">
        <f t="shared" si="25"/>
        <v>255223121102</v>
      </c>
      <c r="P322" t="str">
        <f t="shared" si="26"/>
        <v>300020861</v>
      </c>
      <c r="Q322" t="str">
        <f t="shared" si="27"/>
        <v>6</v>
      </c>
      <c r="R322" s="14">
        <f t="shared" si="28"/>
        <v>34770.559999999998</v>
      </c>
      <c r="S322" s="14">
        <f t="shared" si="29"/>
        <v>34770.559999999998</v>
      </c>
    </row>
    <row r="323" spans="1:19" x14ac:dyDescent="0.35">
      <c r="A323" t="s">
        <v>3732</v>
      </c>
      <c r="B323" t="s">
        <v>97</v>
      </c>
      <c r="C323" t="s">
        <v>101</v>
      </c>
      <c r="D323" t="s">
        <v>113</v>
      </c>
      <c r="E323">
        <v>30680.76</v>
      </c>
      <c r="G323">
        <v>-30680.760000000002</v>
      </c>
      <c r="K323">
        <v>-3.637978807091713E-12</v>
      </c>
      <c r="N323" t="str">
        <f t="shared" si="24"/>
        <v>450067347710</v>
      </c>
      <c r="O323" t="str">
        <f t="shared" si="25"/>
        <v>255223121102</v>
      </c>
      <c r="P323" t="str">
        <f t="shared" si="26"/>
        <v>300020861</v>
      </c>
      <c r="Q323" t="str">
        <f t="shared" si="27"/>
        <v>6</v>
      </c>
      <c r="R323" s="14">
        <f t="shared" si="28"/>
        <v>30680.76</v>
      </c>
      <c r="S323" s="14">
        <f t="shared" si="29"/>
        <v>30680.760000000002</v>
      </c>
    </row>
    <row r="324" spans="1:19" x14ac:dyDescent="0.35">
      <c r="A324" t="s">
        <v>3733</v>
      </c>
      <c r="B324" t="s">
        <v>97</v>
      </c>
      <c r="C324" t="s">
        <v>101</v>
      </c>
      <c r="D324" t="s">
        <v>113</v>
      </c>
      <c r="E324">
        <v>13619.76</v>
      </c>
      <c r="G324">
        <v>-13619.76</v>
      </c>
      <c r="K324">
        <v>0</v>
      </c>
      <c r="N324" t="str">
        <f t="shared" si="24"/>
        <v>450067351610</v>
      </c>
      <c r="O324" t="str">
        <f t="shared" si="25"/>
        <v>255223121102</v>
      </c>
      <c r="P324" t="str">
        <f t="shared" si="26"/>
        <v>300020861</v>
      </c>
      <c r="Q324" t="str">
        <f t="shared" si="27"/>
        <v>6</v>
      </c>
      <c r="R324" s="14">
        <f t="shared" si="28"/>
        <v>13619.76</v>
      </c>
      <c r="S324" s="14">
        <f t="shared" si="29"/>
        <v>13619.76</v>
      </c>
    </row>
    <row r="325" spans="1:19" x14ac:dyDescent="0.35">
      <c r="A325" t="s">
        <v>3734</v>
      </c>
      <c r="B325" t="s">
        <v>97</v>
      </c>
      <c r="C325" t="s">
        <v>101</v>
      </c>
      <c r="D325" t="s">
        <v>103</v>
      </c>
      <c r="E325">
        <v>163740.59</v>
      </c>
      <c r="G325">
        <v>-163740.59</v>
      </c>
      <c r="K325">
        <v>0</v>
      </c>
      <c r="N325" t="str">
        <f t="shared" ref="N325:N347" si="30">A325</f>
        <v>450067352710</v>
      </c>
      <c r="O325" t="str">
        <f t="shared" ref="O325:O347" si="31">B325</f>
        <v>255223121102</v>
      </c>
      <c r="P325" t="str">
        <f t="shared" ref="P325:P347" si="32">C325</f>
        <v>300020861</v>
      </c>
      <c r="Q325" t="str">
        <f t="shared" ref="Q325:Q388" si="33">D325</f>
        <v>2</v>
      </c>
      <c r="R325" s="14">
        <f t="shared" ref="R325:R388" si="34">E325+F325+H325+I325+J325</f>
        <v>163740.59</v>
      </c>
      <c r="S325" s="14">
        <f t="shared" ref="S325:S388" si="35">(G325)*-1</f>
        <v>163740.59</v>
      </c>
    </row>
    <row r="326" spans="1:19" x14ac:dyDescent="0.35">
      <c r="A326" t="s">
        <v>3735</v>
      </c>
      <c r="B326" t="s">
        <v>97</v>
      </c>
      <c r="C326" t="s">
        <v>101</v>
      </c>
      <c r="D326" t="s">
        <v>103</v>
      </c>
      <c r="E326">
        <v>333960</v>
      </c>
      <c r="G326">
        <v>-333960</v>
      </c>
      <c r="K326">
        <v>0</v>
      </c>
      <c r="N326" t="str">
        <f t="shared" si="30"/>
        <v>450067353710</v>
      </c>
      <c r="O326" t="str">
        <f t="shared" si="31"/>
        <v>255223121102</v>
      </c>
      <c r="P326" t="str">
        <f t="shared" si="32"/>
        <v>300020861</v>
      </c>
      <c r="Q326" t="str">
        <f t="shared" si="33"/>
        <v>2</v>
      </c>
      <c r="R326" s="14">
        <f t="shared" si="34"/>
        <v>333960</v>
      </c>
      <c r="S326" s="14">
        <f t="shared" si="35"/>
        <v>333960</v>
      </c>
    </row>
    <row r="327" spans="1:19" x14ac:dyDescent="0.35">
      <c r="A327" t="s">
        <v>3736</v>
      </c>
      <c r="B327" t="s">
        <v>97</v>
      </c>
      <c r="C327" t="s">
        <v>101</v>
      </c>
      <c r="D327" t="s">
        <v>103</v>
      </c>
      <c r="E327">
        <v>47818.9</v>
      </c>
      <c r="G327">
        <v>-47818.9</v>
      </c>
      <c r="K327">
        <v>0</v>
      </c>
      <c r="N327" t="str">
        <f t="shared" si="30"/>
        <v>450067354510</v>
      </c>
      <c r="O327" t="str">
        <f t="shared" si="31"/>
        <v>255223121102</v>
      </c>
      <c r="P327" t="str">
        <f t="shared" si="32"/>
        <v>300020861</v>
      </c>
      <c r="Q327" t="str">
        <f t="shared" si="33"/>
        <v>2</v>
      </c>
      <c r="R327" s="14">
        <f t="shared" si="34"/>
        <v>47818.9</v>
      </c>
      <c r="S327" s="14">
        <f t="shared" si="35"/>
        <v>47818.9</v>
      </c>
    </row>
    <row r="328" spans="1:19" x14ac:dyDescent="0.35">
      <c r="A328" t="s">
        <v>3737</v>
      </c>
      <c r="B328" t="s">
        <v>97</v>
      </c>
      <c r="C328" t="s">
        <v>101</v>
      </c>
      <c r="D328" t="s">
        <v>51</v>
      </c>
      <c r="E328">
        <v>1048.1600000000001</v>
      </c>
      <c r="G328">
        <v>-1048.1600000000001</v>
      </c>
      <c r="K328">
        <v>0</v>
      </c>
      <c r="N328" t="str">
        <f t="shared" si="30"/>
        <v>450067354810</v>
      </c>
      <c r="O328" t="str">
        <f t="shared" si="31"/>
        <v>255223121102</v>
      </c>
      <c r="P328" t="str">
        <f t="shared" si="32"/>
        <v>300020861</v>
      </c>
      <c r="Q328" t="str">
        <f t="shared" si="33"/>
        <v>1</v>
      </c>
      <c r="R328" s="14">
        <f t="shared" si="34"/>
        <v>1048.1600000000001</v>
      </c>
      <c r="S328" s="14">
        <f t="shared" si="35"/>
        <v>1048.1600000000001</v>
      </c>
    </row>
    <row r="329" spans="1:19" x14ac:dyDescent="0.35">
      <c r="A329" t="s">
        <v>3738</v>
      </c>
      <c r="B329" t="s">
        <v>97</v>
      </c>
      <c r="C329" t="s">
        <v>101</v>
      </c>
      <c r="D329" t="s">
        <v>51</v>
      </c>
      <c r="E329">
        <v>593983.21</v>
      </c>
      <c r="F329">
        <v>1880.8200000000002</v>
      </c>
      <c r="G329">
        <v>-595864.02999999991</v>
      </c>
      <c r="K329">
        <v>0</v>
      </c>
      <c r="N329" t="str">
        <f t="shared" si="30"/>
        <v>450067358310</v>
      </c>
      <c r="O329" t="str">
        <f t="shared" si="31"/>
        <v>255223121102</v>
      </c>
      <c r="P329" t="str">
        <f t="shared" si="32"/>
        <v>300020861</v>
      </c>
      <c r="Q329" t="str">
        <f t="shared" si="33"/>
        <v>1</v>
      </c>
      <c r="R329" s="14">
        <f t="shared" si="34"/>
        <v>595864.02999999991</v>
      </c>
      <c r="S329" s="14">
        <f t="shared" si="35"/>
        <v>595864.02999999991</v>
      </c>
    </row>
    <row r="330" spans="1:19" x14ac:dyDescent="0.35">
      <c r="A330" t="s">
        <v>3739</v>
      </c>
      <c r="B330" t="s">
        <v>97</v>
      </c>
      <c r="C330" t="s">
        <v>101</v>
      </c>
      <c r="D330" t="s">
        <v>111</v>
      </c>
      <c r="E330">
        <v>68603.199999999997</v>
      </c>
      <c r="G330">
        <v>-68603.199999999997</v>
      </c>
      <c r="K330">
        <v>0</v>
      </c>
      <c r="N330" t="str">
        <f t="shared" si="30"/>
        <v>450067359310</v>
      </c>
      <c r="O330" t="str">
        <f t="shared" si="31"/>
        <v>255223121102</v>
      </c>
      <c r="P330" t="str">
        <f t="shared" si="32"/>
        <v>300020861</v>
      </c>
      <c r="Q330" t="str">
        <f t="shared" si="33"/>
        <v>5</v>
      </c>
      <c r="R330" s="14">
        <f t="shared" si="34"/>
        <v>68603.199999999997</v>
      </c>
      <c r="S330" s="14">
        <f t="shared" si="35"/>
        <v>68603.199999999997</v>
      </c>
    </row>
    <row r="331" spans="1:19" x14ac:dyDescent="0.35">
      <c r="A331" t="s">
        <v>3740</v>
      </c>
      <c r="B331" t="s">
        <v>97</v>
      </c>
      <c r="C331" t="s">
        <v>101</v>
      </c>
      <c r="D331" t="s">
        <v>51</v>
      </c>
      <c r="E331">
        <v>145664.64000000001</v>
      </c>
      <c r="F331">
        <v>3629535.36</v>
      </c>
      <c r="G331">
        <v>-1739619.35</v>
      </c>
      <c r="K331">
        <v>2035580.65</v>
      </c>
      <c r="N331" t="str">
        <f t="shared" si="30"/>
        <v>450067361410</v>
      </c>
      <c r="O331" t="str">
        <f t="shared" si="31"/>
        <v>255223121102</v>
      </c>
      <c r="P331" t="str">
        <f t="shared" si="32"/>
        <v>300020861</v>
      </c>
      <c r="Q331" t="str">
        <f t="shared" si="33"/>
        <v>1</v>
      </c>
      <c r="R331" s="14">
        <f t="shared" si="34"/>
        <v>3775200</v>
      </c>
      <c r="S331" s="14">
        <f t="shared" si="35"/>
        <v>1739619.35</v>
      </c>
    </row>
    <row r="332" spans="1:19" x14ac:dyDescent="0.35">
      <c r="A332" t="s">
        <v>3741</v>
      </c>
      <c r="B332" t="s">
        <v>97</v>
      </c>
      <c r="C332" t="s">
        <v>101</v>
      </c>
      <c r="D332" t="s">
        <v>113</v>
      </c>
      <c r="E332">
        <v>51425</v>
      </c>
      <c r="G332">
        <v>-50396.5</v>
      </c>
      <c r="K332">
        <v>1028.5</v>
      </c>
      <c r="N332" t="str">
        <f t="shared" si="30"/>
        <v>450067363510</v>
      </c>
      <c r="O332" t="str">
        <f t="shared" si="31"/>
        <v>255223121102</v>
      </c>
      <c r="P332" t="str">
        <f t="shared" si="32"/>
        <v>300020861</v>
      </c>
      <c r="Q332" t="str">
        <f t="shared" si="33"/>
        <v>6</v>
      </c>
      <c r="R332" s="14">
        <f t="shared" si="34"/>
        <v>51425</v>
      </c>
      <c r="S332" s="14">
        <f t="shared" si="35"/>
        <v>50396.5</v>
      </c>
    </row>
    <row r="333" spans="1:19" x14ac:dyDescent="0.35">
      <c r="A333" t="s">
        <v>3742</v>
      </c>
      <c r="B333" t="s">
        <v>97</v>
      </c>
      <c r="C333" t="s">
        <v>101</v>
      </c>
      <c r="D333" t="s">
        <v>103</v>
      </c>
      <c r="E333">
        <v>282704.40000000002</v>
      </c>
      <c r="G333">
        <v>-282704.40000000002</v>
      </c>
      <c r="K333">
        <v>0</v>
      </c>
      <c r="N333" t="str">
        <f t="shared" si="30"/>
        <v>450067380810</v>
      </c>
      <c r="O333" t="str">
        <f t="shared" si="31"/>
        <v>255223121102</v>
      </c>
      <c r="P333" t="str">
        <f t="shared" si="32"/>
        <v>300020861</v>
      </c>
      <c r="Q333" t="str">
        <f t="shared" si="33"/>
        <v>2</v>
      </c>
      <c r="R333" s="14">
        <f t="shared" si="34"/>
        <v>282704.40000000002</v>
      </c>
      <c r="S333" s="14">
        <f t="shared" si="35"/>
        <v>282704.40000000002</v>
      </c>
    </row>
    <row r="334" spans="1:19" x14ac:dyDescent="0.35">
      <c r="A334" t="s">
        <v>3743</v>
      </c>
      <c r="B334" t="s">
        <v>97</v>
      </c>
      <c r="C334" t="s">
        <v>101</v>
      </c>
      <c r="D334" t="s">
        <v>103</v>
      </c>
      <c r="E334">
        <v>22748</v>
      </c>
      <c r="G334">
        <v>-22748</v>
      </c>
      <c r="K334">
        <v>0</v>
      </c>
      <c r="N334" t="str">
        <f t="shared" si="30"/>
        <v>450067381010</v>
      </c>
      <c r="O334" t="str">
        <f t="shared" si="31"/>
        <v>255223121102</v>
      </c>
      <c r="P334" t="str">
        <f t="shared" si="32"/>
        <v>300020861</v>
      </c>
      <c r="Q334" t="str">
        <f t="shared" si="33"/>
        <v>2</v>
      </c>
      <c r="R334" s="14">
        <f t="shared" si="34"/>
        <v>22748</v>
      </c>
      <c r="S334" s="14">
        <f t="shared" si="35"/>
        <v>22748</v>
      </c>
    </row>
    <row r="335" spans="1:19" x14ac:dyDescent="0.35">
      <c r="A335" t="s">
        <v>3744</v>
      </c>
      <c r="B335" t="s">
        <v>97</v>
      </c>
      <c r="C335" t="s">
        <v>101</v>
      </c>
      <c r="D335" t="s">
        <v>103</v>
      </c>
      <c r="E335">
        <v>5976.43</v>
      </c>
      <c r="G335">
        <v>-5976.43</v>
      </c>
      <c r="K335">
        <v>0</v>
      </c>
      <c r="N335" t="str">
        <f t="shared" si="30"/>
        <v>450067381810</v>
      </c>
      <c r="O335" t="str">
        <f t="shared" si="31"/>
        <v>255223121102</v>
      </c>
      <c r="P335" t="str">
        <f t="shared" si="32"/>
        <v>300020861</v>
      </c>
      <c r="Q335" t="str">
        <f t="shared" si="33"/>
        <v>2</v>
      </c>
      <c r="R335" s="14">
        <f t="shared" si="34"/>
        <v>5976.43</v>
      </c>
      <c r="S335" s="14">
        <f t="shared" si="35"/>
        <v>5976.43</v>
      </c>
    </row>
    <row r="336" spans="1:19" x14ac:dyDescent="0.35">
      <c r="A336" t="s">
        <v>3745</v>
      </c>
      <c r="B336" t="s">
        <v>97</v>
      </c>
      <c r="C336" t="s">
        <v>101</v>
      </c>
      <c r="D336" t="s">
        <v>103</v>
      </c>
      <c r="E336">
        <v>14955.6</v>
      </c>
      <c r="F336">
        <v>725346.6</v>
      </c>
      <c r="G336">
        <v>-22433.4</v>
      </c>
      <c r="K336">
        <v>717868.79999999993</v>
      </c>
      <c r="N336" t="str">
        <f t="shared" si="30"/>
        <v>450067382310</v>
      </c>
      <c r="O336" t="str">
        <f t="shared" si="31"/>
        <v>255223121102</v>
      </c>
      <c r="P336" t="str">
        <f t="shared" si="32"/>
        <v>300020861</v>
      </c>
      <c r="Q336" t="str">
        <f t="shared" si="33"/>
        <v>2</v>
      </c>
      <c r="R336" s="14">
        <f t="shared" si="34"/>
        <v>740302.2</v>
      </c>
      <c r="S336" s="14">
        <f t="shared" si="35"/>
        <v>22433.4</v>
      </c>
    </row>
    <row r="337" spans="1:19" x14ac:dyDescent="0.35">
      <c r="A337" t="s">
        <v>3746</v>
      </c>
      <c r="B337" t="s">
        <v>97</v>
      </c>
      <c r="C337" t="s">
        <v>101</v>
      </c>
      <c r="D337" t="s">
        <v>113</v>
      </c>
      <c r="E337">
        <v>6779.31</v>
      </c>
      <c r="G337">
        <v>-6533.17</v>
      </c>
      <c r="K337">
        <v>246.14000000000033</v>
      </c>
      <c r="N337" t="str">
        <f t="shared" si="30"/>
        <v>450067382710</v>
      </c>
      <c r="O337" t="str">
        <f t="shared" si="31"/>
        <v>255223121102</v>
      </c>
      <c r="P337" t="str">
        <f t="shared" si="32"/>
        <v>300020861</v>
      </c>
      <c r="Q337" t="str">
        <f t="shared" si="33"/>
        <v>6</v>
      </c>
      <c r="R337" s="14">
        <f t="shared" si="34"/>
        <v>6779.31</v>
      </c>
      <c r="S337" s="14">
        <f t="shared" si="35"/>
        <v>6533.17</v>
      </c>
    </row>
    <row r="338" spans="1:19" x14ac:dyDescent="0.35">
      <c r="A338" t="s">
        <v>3747</v>
      </c>
      <c r="B338" t="s">
        <v>60</v>
      </c>
      <c r="C338" t="s">
        <v>65</v>
      </c>
      <c r="D338" t="s">
        <v>51</v>
      </c>
      <c r="E338">
        <v>13797.99</v>
      </c>
      <c r="G338">
        <v>-13797.869999999999</v>
      </c>
      <c r="K338">
        <v>0.12000000000080036</v>
      </c>
      <c r="N338" t="str">
        <f t="shared" si="30"/>
        <v>450067382910</v>
      </c>
      <c r="O338" t="str">
        <f t="shared" si="31"/>
        <v>252122121104</v>
      </c>
      <c r="P338" t="str">
        <f t="shared" si="32"/>
        <v>300020895</v>
      </c>
      <c r="Q338" t="str">
        <f t="shared" si="33"/>
        <v>1</v>
      </c>
      <c r="R338" s="14">
        <f t="shared" si="34"/>
        <v>13797.99</v>
      </c>
      <c r="S338" s="14">
        <f t="shared" si="35"/>
        <v>13797.869999999999</v>
      </c>
    </row>
    <row r="339" spans="1:19" x14ac:dyDescent="0.35">
      <c r="A339" t="s">
        <v>3748</v>
      </c>
      <c r="B339" t="s">
        <v>97</v>
      </c>
      <c r="C339" t="s">
        <v>101</v>
      </c>
      <c r="D339" t="s">
        <v>111</v>
      </c>
      <c r="E339">
        <v>326142.19</v>
      </c>
      <c r="G339">
        <v>-320697.19</v>
      </c>
      <c r="K339">
        <v>5445</v>
      </c>
      <c r="N339" t="str">
        <f t="shared" si="30"/>
        <v>450067384010</v>
      </c>
      <c r="O339" t="str">
        <f t="shared" si="31"/>
        <v>255223121102</v>
      </c>
      <c r="P339" t="str">
        <f t="shared" si="32"/>
        <v>300020861</v>
      </c>
      <c r="Q339" t="str">
        <f t="shared" si="33"/>
        <v>5</v>
      </c>
      <c r="R339" s="14">
        <f t="shared" si="34"/>
        <v>326142.19</v>
      </c>
      <c r="S339" s="14">
        <f t="shared" si="35"/>
        <v>320697.19</v>
      </c>
    </row>
    <row r="340" spans="1:19" x14ac:dyDescent="0.35">
      <c r="A340" t="s">
        <v>3749</v>
      </c>
      <c r="B340" t="s">
        <v>97</v>
      </c>
      <c r="C340" t="s">
        <v>101</v>
      </c>
      <c r="D340" t="s">
        <v>103</v>
      </c>
      <c r="E340">
        <v>2023281.6</v>
      </c>
      <c r="G340">
        <v>-2021787.3</v>
      </c>
      <c r="H340">
        <v>-1494.3</v>
      </c>
      <c r="K340">
        <v>4.6611603465862572E-11</v>
      </c>
      <c r="N340" t="str">
        <f t="shared" si="30"/>
        <v>450067384510</v>
      </c>
      <c r="O340" t="str">
        <f t="shared" si="31"/>
        <v>255223121102</v>
      </c>
      <c r="P340" t="str">
        <f t="shared" si="32"/>
        <v>300020861</v>
      </c>
      <c r="Q340" t="str">
        <f t="shared" si="33"/>
        <v>2</v>
      </c>
      <c r="R340" s="14">
        <f t="shared" si="34"/>
        <v>2021787.3</v>
      </c>
      <c r="S340" s="14">
        <f t="shared" si="35"/>
        <v>2021787.3</v>
      </c>
    </row>
    <row r="341" spans="1:19" x14ac:dyDescent="0.35">
      <c r="A341" t="s">
        <v>3750</v>
      </c>
      <c r="B341" t="s">
        <v>97</v>
      </c>
      <c r="C341" t="s">
        <v>101</v>
      </c>
      <c r="D341" t="s">
        <v>51</v>
      </c>
      <c r="E341">
        <v>1</v>
      </c>
      <c r="F341">
        <v>194</v>
      </c>
      <c r="G341">
        <v>-195</v>
      </c>
      <c r="K341">
        <v>0</v>
      </c>
      <c r="N341" t="str">
        <f t="shared" si="30"/>
        <v>450067386910</v>
      </c>
      <c r="O341" t="str">
        <f t="shared" si="31"/>
        <v>255223121102</v>
      </c>
      <c r="P341" t="str">
        <f t="shared" si="32"/>
        <v>300020861</v>
      </c>
      <c r="Q341" t="str">
        <f t="shared" si="33"/>
        <v>1</v>
      </c>
      <c r="R341" s="14">
        <f t="shared" si="34"/>
        <v>195</v>
      </c>
      <c r="S341" s="14">
        <f t="shared" si="35"/>
        <v>195</v>
      </c>
    </row>
    <row r="342" spans="1:19" x14ac:dyDescent="0.35">
      <c r="A342" t="s">
        <v>3751</v>
      </c>
      <c r="B342" t="s">
        <v>97</v>
      </c>
      <c r="C342" t="s">
        <v>101</v>
      </c>
      <c r="D342" t="s">
        <v>103</v>
      </c>
      <c r="E342">
        <v>435787</v>
      </c>
      <c r="G342">
        <v>-435786.98000000004</v>
      </c>
      <c r="K342">
        <v>1.9999999960418791E-2</v>
      </c>
      <c r="N342" t="str">
        <f t="shared" si="30"/>
        <v>450067393710</v>
      </c>
      <c r="O342" t="str">
        <f t="shared" si="31"/>
        <v>255223121102</v>
      </c>
      <c r="P342" t="str">
        <f t="shared" si="32"/>
        <v>300020861</v>
      </c>
      <c r="Q342" t="str">
        <f t="shared" si="33"/>
        <v>2</v>
      </c>
      <c r="R342" s="14">
        <f t="shared" si="34"/>
        <v>435787</v>
      </c>
      <c r="S342" s="14">
        <f t="shared" si="35"/>
        <v>435786.98000000004</v>
      </c>
    </row>
    <row r="343" spans="1:19" x14ac:dyDescent="0.35">
      <c r="A343" t="s">
        <v>3752</v>
      </c>
      <c r="B343" t="s">
        <v>97</v>
      </c>
      <c r="C343" t="s">
        <v>101</v>
      </c>
      <c r="D343" t="s">
        <v>51</v>
      </c>
      <c r="E343">
        <v>1</v>
      </c>
      <c r="F343">
        <v>5428059</v>
      </c>
      <c r="G343">
        <v>-1160734.56</v>
      </c>
      <c r="K343">
        <v>4267325.4399999995</v>
      </c>
      <c r="N343" t="str">
        <f t="shared" si="30"/>
        <v>450067396110</v>
      </c>
      <c r="O343" t="str">
        <f t="shared" si="31"/>
        <v>255223121102</v>
      </c>
      <c r="P343" t="str">
        <f t="shared" si="32"/>
        <v>300020861</v>
      </c>
      <c r="Q343" t="str">
        <f t="shared" si="33"/>
        <v>1</v>
      </c>
      <c r="R343" s="14">
        <f t="shared" si="34"/>
        <v>5428060</v>
      </c>
      <c r="S343" s="14">
        <f t="shared" si="35"/>
        <v>1160734.56</v>
      </c>
    </row>
    <row r="344" spans="1:19" x14ac:dyDescent="0.35">
      <c r="A344" t="s">
        <v>3753</v>
      </c>
      <c r="B344" t="s">
        <v>97</v>
      </c>
      <c r="C344" t="s">
        <v>101</v>
      </c>
      <c r="D344" t="s">
        <v>113</v>
      </c>
      <c r="E344">
        <v>265716</v>
      </c>
      <c r="G344">
        <v>-265254.84999999998</v>
      </c>
      <c r="K344">
        <v>461.15000000002328</v>
      </c>
      <c r="N344" t="str">
        <f t="shared" si="30"/>
        <v>450067406810</v>
      </c>
      <c r="O344" t="str">
        <f t="shared" si="31"/>
        <v>255223121102</v>
      </c>
      <c r="P344" t="str">
        <f t="shared" si="32"/>
        <v>300020861</v>
      </c>
      <c r="Q344" t="str">
        <f t="shared" si="33"/>
        <v>6</v>
      </c>
      <c r="R344" s="14">
        <f t="shared" si="34"/>
        <v>265716</v>
      </c>
      <c r="S344" s="14">
        <f t="shared" si="35"/>
        <v>265254.84999999998</v>
      </c>
    </row>
    <row r="345" spans="1:19" x14ac:dyDescent="0.35">
      <c r="A345" t="s">
        <v>3754</v>
      </c>
      <c r="B345" t="s">
        <v>97</v>
      </c>
      <c r="C345" t="s">
        <v>101</v>
      </c>
      <c r="D345" t="s">
        <v>113</v>
      </c>
      <c r="E345">
        <v>1887.6</v>
      </c>
      <c r="G345">
        <v>-1887.6</v>
      </c>
      <c r="K345">
        <v>0</v>
      </c>
      <c r="N345" t="str">
        <f t="shared" si="30"/>
        <v>450067407710</v>
      </c>
      <c r="O345" t="str">
        <f t="shared" si="31"/>
        <v>255223121102</v>
      </c>
      <c r="P345" t="str">
        <f t="shared" si="32"/>
        <v>300020861</v>
      </c>
      <c r="Q345" t="str">
        <f t="shared" si="33"/>
        <v>6</v>
      </c>
      <c r="R345" s="14">
        <f t="shared" si="34"/>
        <v>1887.6</v>
      </c>
      <c r="S345" s="14">
        <f t="shared" si="35"/>
        <v>1887.6</v>
      </c>
    </row>
    <row r="346" spans="1:19" x14ac:dyDescent="0.35">
      <c r="A346" t="s">
        <v>3755</v>
      </c>
      <c r="B346" t="s">
        <v>97</v>
      </c>
      <c r="C346" t="s">
        <v>101</v>
      </c>
      <c r="D346" t="s">
        <v>51</v>
      </c>
      <c r="E346">
        <v>1</v>
      </c>
      <c r="F346">
        <v>941963.66999999993</v>
      </c>
      <c r="G346">
        <v>-941964.66999999993</v>
      </c>
      <c r="K346">
        <v>0</v>
      </c>
      <c r="N346" t="str">
        <f t="shared" si="30"/>
        <v>450067413010</v>
      </c>
      <c r="O346" t="str">
        <f t="shared" si="31"/>
        <v>255223121102</v>
      </c>
      <c r="P346" t="str">
        <f t="shared" si="32"/>
        <v>300020861</v>
      </c>
      <c r="Q346" t="str">
        <f t="shared" si="33"/>
        <v>1</v>
      </c>
      <c r="R346" s="14">
        <f t="shared" si="34"/>
        <v>941964.66999999993</v>
      </c>
      <c r="S346" s="14">
        <f t="shared" si="35"/>
        <v>941964.66999999993</v>
      </c>
    </row>
    <row r="347" spans="1:19" x14ac:dyDescent="0.35">
      <c r="A347" t="s">
        <v>3756</v>
      </c>
      <c r="B347" t="s">
        <v>97</v>
      </c>
      <c r="C347" t="s">
        <v>126</v>
      </c>
      <c r="D347" t="s">
        <v>99</v>
      </c>
      <c r="E347">
        <v>1000</v>
      </c>
      <c r="K347">
        <v>1000</v>
      </c>
      <c r="N347" t="str">
        <f t="shared" si="30"/>
        <v>450067414510</v>
      </c>
      <c r="O347" t="str">
        <f t="shared" si="31"/>
        <v>255223121102</v>
      </c>
      <c r="P347" t="str">
        <f t="shared" si="32"/>
        <v>300020870</v>
      </c>
      <c r="Q347" t="str">
        <f t="shared" si="33"/>
        <v>3</v>
      </c>
      <c r="R347" s="14">
        <f t="shared" si="34"/>
        <v>1000</v>
      </c>
      <c r="S347" s="14">
        <f t="shared" si="35"/>
        <v>0</v>
      </c>
    </row>
    <row r="348" spans="1:19" x14ac:dyDescent="0.35">
      <c r="A348" t="s">
        <v>3757</v>
      </c>
      <c r="B348" t="s">
        <v>97</v>
      </c>
      <c r="C348" t="s">
        <v>101</v>
      </c>
      <c r="D348" t="s">
        <v>103</v>
      </c>
      <c r="E348">
        <v>89642.55</v>
      </c>
      <c r="G348">
        <v>-89642.55</v>
      </c>
      <c r="K348">
        <v>0</v>
      </c>
      <c r="N348" t="str">
        <f t="shared" ref="N348:N379" si="36">A348</f>
        <v>450067418310</v>
      </c>
      <c r="O348" t="str">
        <f t="shared" ref="O348:O379" si="37">B348</f>
        <v>255223121102</v>
      </c>
      <c r="P348" t="str">
        <f t="shared" ref="P348:P379" si="38">C348</f>
        <v>300020861</v>
      </c>
      <c r="Q348" t="str">
        <f t="shared" si="33"/>
        <v>2</v>
      </c>
      <c r="R348" s="14">
        <f t="shared" si="34"/>
        <v>89642.55</v>
      </c>
      <c r="S348" s="14">
        <f t="shared" si="35"/>
        <v>89642.55</v>
      </c>
    </row>
    <row r="349" spans="1:19" x14ac:dyDescent="0.35">
      <c r="A349" t="s">
        <v>3758</v>
      </c>
      <c r="B349" t="s">
        <v>97</v>
      </c>
      <c r="C349" t="s">
        <v>101</v>
      </c>
      <c r="D349" t="s">
        <v>103</v>
      </c>
      <c r="E349">
        <v>500940</v>
      </c>
      <c r="G349">
        <v>-500940</v>
      </c>
      <c r="K349">
        <v>0</v>
      </c>
      <c r="N349" t="str">
        <f t="shared" si="36"/>
        <v>450067419010</v>
      </c>
      <c r="O349" t="str">
        <f t="shared" si="37"/>
        <v>255223121102</v>
      </c>
      <c r="P349" t="str">
        <f t="shared" si="38"/>
        <v>300020861</v>
      </c>
      <c r="Q349" t="str">
        <f t="shared" si="33"/>
        <v>2</v>
      </c>
      <c r="R349" s="14">
        <f t="shared" si="34"/>
        <v>500940</v>
      </c>
      <c r="S349" s="14">
        <f t="shared" si="35"/>
        <v>500940</v>
      </c>
    </row>
    <row r="350" spans="1:19" x14ac:dyDescent="0.35">
      <c r="A350" t="s">
        <v>3759</v>
      </c>
      <c r="B350" t="s">
        <v>60</v>
      </c>
      <c r="C350" t="s">
        <v>65</v>
      </c>
      <c r="D350" t="s">
        <v>51</v>
      </c>
      <c r="E350">
        <v>1</v>
      </c>
      <c r="F350">
        <v>48470.6</v>
      </c>
      <c r="G350">
        <v>-39211.51</v>
      </c>
      <c r="K350">
        <v>9260.0899999999965</v>
      </c>
      <c r="N350" t="str">
        <f t="shared" si="36"/>
        <v>450067419810</v>
      </c>
      <c r="O350" t="str">
        <f t="shared" si="37"/>
        <v>252122121104</v>
      </c>
      <c r="P350" t="str">
        <f t="shared" si="38"/>
        <v>300020895</v>
      </c>
      <c r="Q350" t="str">
        <f t="shared" si="33"/>
        <v>1</v>
      </c>
      <c r="R350" s="14">
        <f t="shared" si="34"/>
        <v>48471.6</v>
      </c>
      <c r="S350" s="14">
        <f t="shared" si="35"/>
        <v>39211.51</v>
      </c>
    </row>
    <row r="351" spans="1:19" x14ac:dyDescent="0.35">
      <c r="A351" t="s">
        <v>3760</v>
      </c>
      <c r="B351" t="s">
        <v>60</v>
      </c>
      <c r="C351" t="s">
        <v>65</v>
      </c>
      <c r="D351" t="s">
        <v>51</v>
      </c>
      <c r="E351">
        <v>1</v>
      </c>
      <c r="F351">
        <v>57548.5</v>
      </c>
      <c r="G351">
        <v>-42202.97</v>
      </c>
      <c r="K351">
        <v>15346.529999999999</v>
      </c>
      <c r="N351" t="str">
        <f t="shared" si="36"/>
        <v>450067420710</v>
      </c>
      <c r="O351" t="str">
        <f t="shared" si="37"/>
        <v>252122121104</v>
      </c>
      <c r="P351" t="str">
        <f t="shared" si="38"/>
        <v>300020895</v>
      </c>
      <c r="Q351" t="str">
        <f t="shared" si="33"/>
        <v>1</v>
      </c>
      <c r="R351" s="14">
        <f t="shared" si="34"/>
        <v>57549.5</v>
      </c>
      <c r="S351" s="14">
        <f t="shared" si="35"/>
        <v>42202.97</v>
      </c>
    </row>
    <row r="352" spans="1:19" x14ac:dyDescent="0.35">
      <c r="A352" t="s">
        <v>3761</v>
      </c>
      <c r="B352" t="s">
        <v>97</v>
      </c>
      <c r="C352" t="s">
        <v>101</v>
      </c>
      <c r="D352" t="s">
        <v>111</v>
      </c>
      <c r="E352">
        <v>96356.12</v>
      </c>
      <c r="G352">
        <v>-96356.12</v>
      </c>
      <c r="K352">
        <v>0</v>
      </c>
      <c r="N352" t="str">
        <f t="shared" si="36"/>
        <v>450067445410</v>
      </c>
      <c r="O352" t="str">
        <f t="shared" si="37"/>
        <v>255223121102</v>
      </c>
      <c r="P352" t="str">
        <f t="shared" si="38"/>
        <v>300020861</v>
      </c>
      <c r="Q352" t="str">
        <f t="shared" si="33"/>
        <v>5</v>
      </c>
      <c r="R352" s="14">
        <f t="shared" si="34"/>
        <v>96356.12</v>
      </c>
      <c r="S352" s="14">
        <f t="shared" si="35"/>
        <v>96356.12</v>
      </c>
    </row>
    <row r="353" spans="1:19" x14ac:dyDescent="0.35">
      <c r="A353" t="s">
        <v>3762</v>
      </c>
      <c r="B353" t="s">
        <v>97</v>
      </c>
      <c r="C353" t="s">
        <v>101</v>
      </c>
      <c r="D353" t="s">
        <v>113</v>
      </c>
      <c r="E353">
        <v>4040.19</v>
      </c>
      <c r="G353">
        <v>-4040.1899999999996</v>
      </c>
      <c r="K353">
        <v>4.5474735088646412E-13</v>
      </c>
      <c r="N353" t="str">
        <f t="shared" si="36"/>
        <v>450067456810</v>
      </c>
      <c r="O353" t="str">
        <f t="shared" si="37"/>
        <v>255223121102</v>
      </c>
      <c r="P353" t="str">
        <f t="shared" si="38"/>
        <v>300020861</v>
      </c>
      <c r="Q353" t="str">
        <f t="shared" si="33"/>
        <v>6</v>
      </c>
      <c r="R353" s="14">
        <f t="shared" si="34"/>
        <v>4040.19</v>
      </c>
      <c r="S353" s="14">
        <f t="shared" si="35"/>
        <v>4040.1899999999996</v>
      </c>
    </row>
    <row r="354" spans="1:19" x14ac:dyDescent="0.35">
      <c r="A354" t="s">
        <v>3763</v>
      </c>
      <c r="B354" t="s">
        <v>60</v>
      </c>
      <c r="C354" t="s">
        <v>65</v>
      </c>
      <c r="D354" t="s">
        <v>51</v>
      </c>
      <c r="E354">
        <v>1024.1400000000001</v>
      </c>
      <c r="F354">
        <v>-177.74</v>
      </c>
      <c r="G354">
        <v>-846.4</v>
      </c>
      <c r="K354">
        <v>1.1368683772161603E-13</v>
      </c>
      <c r="N354" t="str">
        <f t="shared" si="36"/>
        <v>450067460210</v>
      </c>
      <c r="O354" t="str">
        <f t="shared" si="37"/>
        <v>252122121104</v>
      </c>
      <c r="P354" t="str">
        <f t="shared" si="38"/>
        <v>300020895</v>
      </c>
      <c r="Q354" t="str">
        <f t="shared" si="33"/>
        <v>1</v>
      </c>
      <c r="R354" s="14">
        <f t="shared" si="34"/>
        <v>846.40000000000009</v>
      </c>
      <c r="S354" s="14">
        <f t="shared" si="35"/>
        <v>846.4</v>
      </c>
    </row>
    <row r="355" spans="1:19" x14ac:dyDescent="0.35">
      <c r="A355" t="s">
        <v>3764</v>
      </c>
      <c r="B355" t="s">
        <v>97</v>
      </c>
      <c r="C355" t="s">
        <v>101</v>
      </c>
      <c r="D355" t="s">
        <v>113</v>
      </c>
      <c r="E355">
        <v>147620</v>
      </c>
      <c r="G355">
        <v>-147620</v>
      </c>
      <c r="K355">
        <v>0</v>
      </c>
      <c r="N355" t="str">
        <f t="shared" si="36"/>
        <v>450067461310</v>
      </c>
      <c r="O355" t="str">
        <f t="shared" si="37"/>
        <v>255223121102</v>
      </c>
      <c r="P355" t="str">
        <f t="shared" si="38"/>
        <v>300020861</v>
      </c>
      <c r="Q355" t="str">
        <f t="shared" si="33"/>
        <v>6</v>
      </c>
      <c r="R355" s="14">
        <f t="shared" si="34"/>
        <v>147620</v>
      </c>
      <c r="S355" s="14">
        <f t="shared" si="35"/>
        <v>147620</v>
      </c>
    </row>
    <row r="356" spans="1:19" x14ac:dyDescent="0.35">
      <c r="A356" t="s">
        <v>3765</v>
      </c>
      <c r="B356" t="s">
        <v>97</v>
      </c>
      <c r="C356" t="s">
        <v>101</v>
      </c>
      <c r="D356" t="s">
        <v>113</v>
      </c>
      <c r="E356">
        <v>3193.58</v>
      </c>
      <c r="G356">
        <v>-3193.58</v>
      </c>
      <c r="K356">
        <v>0</v>
      </c>
      <c r="N356" t="str">
        <f t="shared" si="36"/>
        <v>450067462010</v>
      </c>
      <c r="O356" t="str">
        <f t="shared" si="37"/>
        <v>255223121102</v>
      </c>
      <c r="P356" t="str">
        <f t="shared" si="38"/>
        <v>300020861</v>
      </c>
      <c r="Q356" t="str">
        <f t="shared" si="33"/>
        <v>6</v>
      </c>
      <c r="R356" s="14">
        <f t="shared" si="34"/>
        <v>3193.58</v>
      </c>
      <c r="S356" s="14">
        <f t="shared" si="35"/>
        <v>3193.58</v>
      </c>
    </row>
    <row r="357" spans="1:19" x14ac:dyDescent="0.35">
      <c r="A357" t="s">
        <v>3766</v>
      </c>
      <c r="B357" t="s">
        <v>97</v>
      </c>
      <c r="C357" t="s">
        <v>101</v>
      </c>
      <c r="D357" t="s">
        <v>113</v>
      </c>
      <c r="E357">
        <v>37322.21</v>
      </c>
      <c r="G357">
        <v>-37322.199999999997</v>
      </c>
      <c r="K357">
        <v>1.0000000002037268E-2</v>
      </c>
      <c r="N357" t="str">
        <f t="shared" si="36"/>
        <v>450067462210</v>
      </c>
      <c r="O357" t="str">
        <f t="shared" si="37"/>
        <v>255223121102</v>
      </c>
      <c r="P357" t="str">
        <f t="shared" si="38"/>
        <v>300020861</v>
      </c>
      <c r="Q357" t="str">
        <f t="shared" si="33"/>
        <v>6</v>
      </c>
      <c r="R357" s="14">
        <f t="shared" si="34"/>
        <v>37322.21</v>
      </c>
      <c r="S357" s="14">
        <f t="shared" si="35"/>
        <v>37322.199999999997</v>
      </c>
    </row>
    <row r="358" spans="1:19" x14ac:dyDescent="0.35">
      <c r="A358" t="s">
        <v>3767</v>
      </c>
      <c r="B358" t="s">
        <v>97</v>
      </c>
      <c r="C358" t="s">
        <v>101</v>
      </c>
      <c r="D358" t="s">
        <v>113</v>
      </c>
      <c r="E358">
        <v>8470</v>
      </c>
      <c r="G358">
        <v>-8470</v>
      </c>
      <c r="K358">
        <v>0</v>
      </c>
      <c r="N358" t="str">
        <f t="shared" si="36"/>
        <v>450067462610</v>
      </c>
      <c r="O358" t="str">
        <f t="shared" si="37"/>
        <v>255223121102</v>
      </c>
      <c r="P358" t="str">
        <f t="shared" si="38"/>
        <v>300020861</v>
      </c>
      <c r="Q358" t="str">
        <f t="shared" si="33"/>
        <v>6</v>
      </c>
      <c r="R358" s="14">
        <f t="shared" si="34"/>
        <v>8470</v>
      </c>
      <c r="S358" s="14">
        <f t="shared" si="35"/>
        <v>8470</v>
      </c>
    </row>
    <row r="359" spans="1:19" x14ac:dyDescent="0.35">
      <c r="A359" t="s">
        <v>3768</v>
      </c>
      <c r="B359" t="s">
        <v>97</v>
      </c>
      <c r="C359" t="s">
        <v>101</v>
      </c>
      <c r="D359" t="s">
        <v>111</v>
      </c>
      <c r="E359">
        <v>1.06</v>
      </c>
      <c r="F359">
        <v>331539.38</v>
      </c>
      <c r="G359">
        <v>-331436.56</v>
      </c>
      <c r="K359">
        <v>103.88000000000466</v>
      </c>
      <c r="N359" t="str">
        <f t="shared" si="36"/>
        <v>450067462910</v>
      </c>
      <c r="O359" t="str">
        <f t="shared" si="37"/>
        <v>255223121102</v>
      </c>
      <c r="P359" t="str">
        <f t="shared" si="38"/>
        <v>300020861</v>
      </c>
      <c r="Q359" t="str">
        <f t="shared" si="33"/>
        <v>5</v>
      </c>
      <c r="R359" s="14">
        <f t="shared" si="34"/>
        <v>331540.44</v>
      </c>
      <c r="S359" s="14">
        <f t="shared" si="35"/>
        <v>331436.56</v>
      </c>
    </row>
    <row r="360" spans="1:19" x14ac:dyDescent="0.35">
      <c r="A360" t="s">
        <v>3769</v>
      </c>
      <c r="B360" t="s">
        <v>97</v>
      </c>
      <c r="C360" t="s">
        <v>101</v>
      </c>
      <c r="D360" t="s">
        <v>103</v>
      </c>
      <c r="E360">
        <v>1</v>
      </c>
      <c r="F360">
        <v>88934</v>
      </c>
      <c r="G360">
        <v>-88934.999999999985</v>
      </c>
      <c r="K360">
        <v>1.4551915228366852E-11</v>
      </c>
      <c r="N360" t="str">
        <f t="shared" si="36"/>
        <v>450067463010</v>
      </c>
      <c r="O360" t="str">
        <f t="shared" si="37"/>
        <v>255223121102</v>
      </c>
      <c r="P360" t="str">
        <f t="shared" si="38"/>
        <v>300020861</v>
      </c>
      <c r="Q360" t="str">
        <f t="shared" si="33"/>
        <v>2</v>
      </c>
      <c r="R360" s="14">
        <f t="shared" si="34"/>
        <v>88935</v>
      </c>
      <c r="S360" s="14">
        <f t="shared" si="35"/>
        <v>88934.999999999985</v>
      </c>
    </row>
    <row r="361" spans="1:19" x14ac:dyDescent="0.35">
      <c r="A361" t="s">
        <v>3770</v>
      </c>
      <c r="B361" t="s">
        <v>97</v>
      </c>
      <c r="C361" t="s">
        <v>101</v>
      </c>
      <c r="D361" t="s">
        <v>113</v>
      </c>
      <c r="E361">
        <v>1</v>
      </c>
      <c r="F361">
        <v>21369.84</v>
      </c>
      <c r="G361">
        <v>-21370.84</v>
      </c>
      <c r="K361">
        <v>0</v>
      </c>
      <c r="N361" t="str">
        <f t="shared" si="36"/>
        <v>450067463310</v>
      </c>
      <c r="O361" t="str">
        <f t="shared" si="37"/>
        <v>255223121102</v>
      </c>
      <c r="P361" t="str">
        <f t="shared" si="38"/>
        <v>300020861</v>
      </c>
      <c r="Q361" t="str">
        <f t="shared" si="33"/>
        <v>6</v>
      </c>
      <c r="R361" s="14">
        <f t="shared" si="34"/>
        <v>21370.84</v>
      </c>
      <c r="S361" s="14">
        <f t="shared" si="35"/>
        <v>21370.84</v>
      </c>
    </row>
    <row r="362" spans="1:19" x14ac:dyDescent="0.35">
      <c r="A362" t="s">
        <v>3771</v>
      </c>
      <c r="B362" t="s">
        <v>97</v>
      </c>
      <c r="C362" t="s">
        <v>101</v>
      </c>
      <c r="D362" t="s">
        <v>111</v>
      </c>
      <c r="E362">
        <v>1</v>
      </c>
      <c r="F362">
        <v>11235</v>
      </c>
      <c r="G362">
        <v>-7791.18</v>
      </c>
      <c r="K362">
        <v>3444.8199999999997</v>
      </c>
      <c r="N362" t="str">
        <f t="shared" si="36"/>
        <v>450067468110</v>
      </c>
      <c r="O362" t="str">
        <f t="shared" si="37"/>
        <v>255223121102</v>
      </c>
      <c r="P362" t="str">
        <f t="shared" si="38"/>
        <v>300020861</v>
      </c>
      <c r="Q362" t="str">
        <f t="shared" si="33"/>
        <v>5</v>
      </c>
      <c r="R362" s="14">
        <f t="shared" si="34"/>
        <v>11236</v>
      </c>
      <c r="S362" s="14">
        <f t="shared" si="35"/>
        <v>7791.18</v>
      </c>
    </row>
    <row r="363" spans="1:19" x14ac:dyDescent="0.35">
      <c r="A363" t="s">
        <v>3772</v>
      </c>
      <c r="B363" t="s">
        <v>97</v>
      </c>
      <c r="C363" t="s">
        <v>101</v>
      </c>
      <c r="D363" t="s">
        <v>111</v>
      </c>
      <c r="E363">
        <v>1</v>
      </c>
      <c r="F363">
        <v>176567.42</v>
      </c>
      <c r="G363">
        <v>-167413.21</v>
      </c>
      <c r="K363">
        <v>9155.210000000021</v>
      </c>
      <c r="N363" t="str">
        <f t="shared" si="36"/>
        <v>450067468710</v>
      </c>
      <c r="O363" t="str">
        <f t="shared" si="37"/>
        <v>255223121102</v>
      </c>
      <c r="P363" t="str">
        <f t="shared" si="38"/>
        <v>300020861</v>
      </c>
      <c r="Q363" t="str">
        <f t="shared" si="33"/>
        <v>5</v>
      </c>
      <c r="R363" s="14">
        <f t="shared" si="34"/>
        <v>176568.42</v>
      </c>
      <c r="S363" s="14">
        <f t="shared" si="35"/>
        <v>167413.21</v>
      </c>
    </row>
    <row r="364" spans="1:19" x14ac:dyDescent="0.35">
      <c r="A364" t="s">
        <v>3773</v>
      </c>
      <c r="B364" t="s">
        <v>97</v>
      </c>
      <c r="C364" t="s">
        <v>101</v>
      </c>
      <c r="D364" t="s">
        <v>111</v>
      </c>
      <c r="E364">
        <v>1.06</v>
      </c>
      <c r="F364">
        <v>-1.0599999999994907</v>
      </c>
      <c r="K364">
        <v>5.0937032369802182E-13</v>
      </c>
      <c r="N364" t="str">
        <f t="shared" si="36"/>
        <v>450067469310</v>
      </c>
      <c r="O364" t="str">
        <f t="shared" si="37"/>
        <v>255223121102</v>
      </c>
      <c r="P364" t="str">
        <f t="shared" si="38"/>
        <v>300020861</v>
      </c>
      <c r="Q364" t="str">
        <f t="shared" si="33"/>
        <v>5</v>
      </c>
      <c r="R364" s="14">
        <f t="shared" si="34"/>
        <v>5.0937032369802182E-13</v>
      </c>
      <c r="S364" s="14">
        <f t="shared" si="35"/>
        <v>0</v>
      </c>
    </row>
    <row r="365" spans="1:19" x14ac:dyDescent="0.35">
      <c r="A365" t="s">
        <v>3774</v>
      </c>
      <c r="B365" t="s">
        <v>97</v>
      </c>
      <c r="C365" t="s">
        <v>101</v>
      </c>
      <c r="D365" t="s">
        <v>111</v>
      </c>
      <c r="E365">
        <v>1371.48</v>
      </c>
      <c r="F365">
        <v>13547.56</v>
      </c>
      <c r="G365">
        <v>-14919.04</v>
      </c>
      <c r="K365">
        <v>-1.8189894035458565E-12</v>
      </c>
      <c r="N365" t="str">
        <f t="shared" si="36"/>
        <v>450067469610</v>
      </c>
      <c r="O365" t="str">
        <f t="shared" si="37"/>
        <v>255223121102</v>
      </c>
      <c r="P365" t="str">
        <f t="shared" si="38"/>
        <v>300020861</v>
      </c>
      <c r="Q365" t="str">
        <f t="shared" si="33"/>
        <v>5</v>
      </c>
      <c r="R365" s="14">
        <f t="shared" si="34"/>
        <v>14919.039999999999</v>
      </c>
      <c r="S365" s="14">
        <f t="shared" si="35"/>
        <v>14919.04</v>
      </c>
    </row>
    <row r="366" spans="1:19" x14ac:dyDescent="0.35">
      <c r="A366" t="s">
        <v>3775</v>
      </c>
      <c r="B366" t="s">
        <v>97</v>
      </c>
      <c r="C366" t="s">
        <v>101</v>
      </c>
      <c r="D366" t="s">
        <v>111</v>
      </c>
      <c r="E366">
        <v>1361.93</v>
      </c>
      <c r="F366">
        <v>-1361.93</v>
      </c>
      <c r="K366">
        <v>0</v>
      </c>
      <c r="N366" t="str">
        <f t="shared" si="36"/>
        <v>450067469620</v>
      </c>
      <c r="O366" t="str">
        <f t="shared" si="37"/>
        <v>255223121102</v>
      </c>
      <c r="P366" t="str">
        <f t="shared" si="38"/>
        <v>300020861</v>
      </c>
      <c r="Q366" t="str">
        <f t="shared" si="33"/>
        <v>5</v>
      </c>
      <c r="R366" s="14">
        <f t="shared" si="34"/>
        <v>0</v>
      </c>
      <c r="S366" s="14">
        <f t="shared" si="35"/>
        <v>0</v>
      </c>
    </row>
    <row r="367" spans="1:19" x14ac:dyDescent="0.35">
      <c r="A367" t="s">
        <v>3776</v>
      </c>
      <c r="B367" t="s">
        <v>97</v>
      </c>
      <c r="C367" t="s">
        <v>101</v>
      </c>
      <c r="D367" t="s">
        <v>111</v>
      </c>
      <c r="E367">
        <v>8201.18</v>
      </c>
      <c r="F367">
        <v>-8201.18</v>
      </c>
      <c r="K367">
        <v>0</v>
      </c>
      <c r="N367" t="str">
        <f t="shared" si="36"/>
        <v>450067469630</v>
      </c>
      <c r="O367" t="str">
        <f t="shared" si="37"/>
        <v>255223121102</v>
      </c>
      <c r="P367" t="str">
        <f t="shared" si="38"/>
        <v>300020861</v>
      </c>
      <c r="Q367" t="str">
        <f t="shared" si="33"/>
        <v>5</v>
      </c>
      <c r="R367" s="14">
        <f t="shared" si="34"/>
        <v>0</v>
      </c>
      <c r="S367" s="14">
        <f t="shared" si="35"/>
        <v>0</v>
      </c>
    </row>
    <row r="368" spans="1:19" x14ac:dyDescent="0.35">
      <c r="A368" t="s">
        <v>3777</v>
      </c>
      <c r="B368" t="s">
        <v>97</v>
      </c>
      <c r="C368" t="s">
        <v>101</v>
      </c>
      <c r="D368" t="s">
        <v>111</v>
      </c>
      <c r="E368">
        <v>3784.21</v>
      </c>
      <c r="F368">
        <v>-3784.21</v>
      </c>
      <c r="K368">
        <v>0</v>
      </c>
      <c r="N368" t="str">
        <f t="shared" si="36"/>
        <v>450067469640</v>
      </c>
      <c r="O368" t="str">
        <f t="shared" si="37"/>
        <v>255223121102</v>
      </c>
      <c r="P368" t="str">
        <f t="shared" si="38"/>
        <v>300020861</v>
      </c>
      <c r="Q368" t="str">
        <f t="shared" si="33"/>
        <v>5</v>
      </c>
      <c r="R368" s="14">
        <f t="shared" si="34"/>
        <v>0</v>
      </c>
      <c r="S368" s="14">
        <f t="shared" si="35"/>
        <v>0</v>
      </c>
    </row>
    <row r="369" spans="1:19" x14ac:dyDescent="0.35">
      <c r="A369" t="s">
        <v>3778</v>
      </c>
      <c r="B369" t="s">
        <v>132</v>
      </c>
      <c r="C369" t="s">
        <v>98</v>
      </c>
      <c r="D369" t="s">
        <v>99</v>
      </c>
      <c r="E369">
        <v>0</v>
      </c>
      <c r="K369">
        <v>0</v>
      </c>
      <c r="N369" t="str">
        <f t="shared" si="36"/>
        <v>450067502910</v>
      </c>
      <c r="O369" t="str">
        <f t="shared" si="37"/>
        <v>255223121113</v>
      </c>
      <c r="P369" t="str">
        <f t="shared" si="38"/>
        <v>300020335</v>
      </c>
      <c r="Q369" t="str">
        <f t="shared" si="33"/>
        <v>3</v>
      </c>
      <c r="R369" s="14">
        <f t="shared" si="34"/>
        <v>0</v>
      </c>
      <c r="S369" s="14">
        <f t="shared" si="35"/>
        <v>0</v>
      </c>
    </row>
    <row r="370" spans="1:19" x14ac:dyDescent="0.35">
      <c r="A370" t="s">
        <v>3779</v>
      </c>
      <c r="B370" t="s">
        <v>97</v>
      </c>
      <c r="C370" t="s">
        <v>98</v>
      </c>
      <c r="D370" t="s">
        <v>99</v>
      </c>
      <c r="F370">
        <v>700634</v>
      </c>
      <c r="I370">
        <v>-732574.83</v>
      </c>
      <c r="J370">
        <v>31940.83</v>
      </c>
      <c r="K370">
        <v>4.3655745685100555E-11</v>
      </c>
      <c r="N370" t="str">
        <f t="shared" si="36"/>
        <v>450067502920</v>
      </c>
      <c r="O370" t="str">
        <f t="shared" si="37"/>
        <v>255223121102</v>
      </c>
      <c r="P370" t="str">
        <f t="shared" si="38"/>
        <v>300020335</v>
      </c>
      <c r="Q370" t="str">
        <f t="shared" si="33"/>
        <v>3</v>
      </c>
      <c r="R370" s="14">
        <f t="shared" si="34"/>
        <v>4.3655745685100555E-11</v>
      </c>
      <c r="S370" s="14">
        <f t="shared" si="35"/>
        <v>0</v>
      </c>
    </row>
    <row r="371" spans="1:19" x14ac:dyDescent="0.35">
      <c r="A371" t="s">
        <v>3779</v>
      </c>
      <c r="B371" t="s">
        <v>132</v>
      </c>
      <c r="C371" t="s">
        <v>98</v>
      </c>
      <c r="D371" t="s">
        <v>99</v>
      </c>
      <c r="E371">
        <v>463579</v>
      </c>
      <c r="F371">
        <v>-700634</v>
      </c>
      <c r="G371">
        <v>-463579.00000000006</v>
      </c>
      <c r="I371">
        <v>-31940.83</v>
      </c>
      <c r="J371">
        <v>732574.83</v>
      </c>
      <c r="K371">
        <v>0</v>
      </c>
      <c r="N371" t="str">
        <f t="shared" si="36"/>
        <v>450067502920</v>
      </c>
      <c r="O371" t="str">
        <f t="shared" si="37"/>
        <v>255223121113</v>
      </c>
      <c r="P371" t="str">
        <f t="shared" si="38"/>
        <v>300020335</v>
      </c>
      <c r="Q371" t="str">
        <f t="shared" si="33"/>
        <v>3</v>
      </c>
      <c r="R371" s="14">
        <f t="shared" si="34"/>
        <v>463578.99999999994</v>
      </c>
      <c r="S371" s="14">
        <f t="shared" si="35"/>
        <v>463579.00000000006</v>
      </c>
    </row>
    <row r="372" spans="1:19" x14ac:dyDescent="0.35">
      <c r="A372" t="s">
        <v>3780</v>
      </c>
      <c r="B372" t="s">
        <v>97</v>
      </c>
      <c r="C372" t="s">
        <v>101</v>
      </c>
      <c r="D372" t="s">
        <v>103</v>
      </c>
      <c r="E372">
        <v>210</v>
      </c>
      <c r="G372">
        <v>-210</v>
      </c>
      <c r="K372">
        <v>0</v>
      </c>
      <c r="N372" t="str">
        <f t="shared" si="36"/>
        <v>450067507610</v>
      </c>
      <c r="O372" t="str">
        <f t="shared" si="37"/>
        <v>255223121102</v>
      </c>
      <c r="P372" t="str">
        <f t="shared" si="38"/>
        <v>300020861</v>
      </c>
      <c r="Q372" t="str">
        <f t="shared" si="33"/>
        <v>2</v>
      </c>
      <c r="R372" s="14">
        <f t="shared" si="34"/>
        <v>210</v>
      </c>
      <c r="S372" s="14">
        <f t="shared" si="35"/>
        <v>210</v>
      </c>
    </row>
    <row r="373" spans="1:19" x14ac:dyDescent="0.35">
      <c r="A373" t="s">
        <v>3781</v>
      </c>
      <c r="B373" t="s">
        <v>97</v>
      </c>
      <c r="C373" t="s">
        <v>101</v>
      </c>
      <c r="D373" t="s">
        <v>103</v>
      </c>
      <c r="E373">
        <v>1120</v>
      </c>
      <c r="G373">
        <v>-1120</v>
      </c>
      <c r="K373">
        <v>0</v>
      </c>
      <c r="N373" t="str">
        <f t="shared" si="36"/>
        <v>450067507620</v>
      </c>
      <c r="O373" t="str">
        <f t="shared" si="37"/>
        <v>255223121102</v>
      </c>
      <c r="P373" t="str">
        <f t="shared" si="38"/>
        <v>300020861</v>
      </c>
      <c r="Q373" t="str">
        <f t="shared" si="33"/>
        <v>2</v>
      </c>
      <c r="R373" s="14">
        <f t="shared" si="34"/>
        <v>1120</v>
      </c>
      <c r="S373" s="14">
        <f t="shared" si="35"/>
        <v>1120</v>
      </c>
    </row>
    <row r="374" spans="1:19" x14ac:dyDescent="0.35">
      <c r="A374" t="s">
        <v>3782</v>
      </c>
      <c r="B374" t="s">
        <v>97</v>
      </c>
      <c r="C374" t="s">
        <v>101</v>
      </c>
      <c r="D374" t="s">
        <v>103</v>
      </c>
      <c r="E374">
        <v>753.69</v>
      </c>
      <c r="G374">
        <v>-753.69</v>
      </c>
      <c r="K374">
        <v>0</v>
      </c>
      <c r="N374" t="str">
        <f t="shared" si="36"/>
        <v>450067507630</v>
      </c>
      <c r="O374" t="str">
        <f t="shared" si="37"/>
        <v>255223121102</v>
      </c>
      <c r="P374" t="str">
        <f t="shared" si="38"/>
        <v>300020861</v>
      </c>
      <c r="Q374" t="str">
        <f t="shared" si="33"/>
        <v>2</v>
      </c>
      <c r="R374" s="14">
        <f t="shared" si="34"/>
        <v>753.69</v>
      </c>
      <c r="S374" s="14">
        <f t="shared" si="35"/>
        <v>753.69</v>
      </c>
    </row>
    <row r="375" spans="1:19" x14ac:dyDescent="0.35">
      <c r="A375" t="s">
        <v>3783</v>
      </c>
      <c r="B375" t="s">
        <v>97</v>
      </c>
      <c r="C375" t="s">
        <v>101</v>
      </c>
      <c r="D375" t="s">
        <v>103</v>
      </c>
      <c r="E375">
        <v>713.75</v>
      </c>
      <c r="G375">
        <v>-713.75</v>
      </c>
      <c r="K375">
        <v>0</v>
      </c>
      <c r="N375" t="str">
        <f t="shared" si="36"/>
        <v>450067507640</v>
      </c>
      <c r="O375" t="str">
        <f t="shared" si="37"/>
        <v>255223121102</v>
      </c>
      <c r="P375" t="str">
        <f t="shared" si="38"/>
        <v>300020861</v>
      </c>
      <c r="Q375" t="str">
        <f t="shared" si="33"/>
        <v>2</v>
      </c>
      <c r="R375" s="14">
        <f t="shared" si="34"/>
        <v>713.75</v>
      </c>
      <c r="S375" s="14">
        <f t="shared" si="35"/>
        <v>713.75</v>
      </c>
    </row>
    <row r="376" spans="1:19" x14ac:dyDescent="0.35">
      <c r="A376" t="s">
        <v>3784</v>
      </c>
      <c r="B376" t="s">
        <v>97</v>
      </c>
      <c r="C376" t="s">
        <v>101</v>
      </c>
      <c r="D376" t="s">
        <v>103</v>
      </c>
      <c r="E376">
        <v>1150.6500000000001</v>
      </c>
      <c r="G376">
        <v>-1150.6500000000001</v>
      </c>
      <c r="K376">
        <v>0</v>
      </c>
      <c r="N376" t="str">
        <f t="shared" si="36"/>
        <v>450067507650</v>
      </c>
      <c r="O376" t="str">
        <f t="shared" si="37"/>
        <v>255223121102</v>
      </c>
      <c r="P376" t="str">
        <f t="shared" si="38"/>
        <v>300020861</v>
      </c>
      <c r="Q376" t="str">
        <f t="shared" si="33"/>
        <v>2</v>
      </c>
      <c r="R376" s="14">
        <f t="shared" si="34"/>
        <v>1150.6500000000001</v>
      </c>
      <c r="S376" s="14">
        <f t="shared" si="35"/>
        <v>1150.6500000000001</v>
      </c>
    </row>
    <row r="377" spans="1:19" x14ac:dyDescent="0.35">
      <c r="A377" t="s">
        <v>3785</v>
      </c>
      <c r="B377" t="s">
        <v>97</v>
      </c>
      <c r="C377" t="s">
        <v>101</v>
      </c>
      <c r="D377" t="s">
        <v>103</v>
      </c>
      <c r="E377">
        <v>75</v>
      </c>
      <c r="G377">
        <v>-75</v>
      </c>
      <c r="K377">
        <v>0</v>
      </c>
      <c r="N377" t="str">
        <f t="shared" si="36"/>
        <v>450067507660</v>
      </c>
      <c r="O377" t="str">
        <f t="shared" si="37"/>
        <v>255223121102</v>
      </c>
      <c r="P377" t="str">
        <f t="shared" si="38"/>
        <v>300020861</v>
      </c>
      <c r="Q377" t="str">
        <f t="shared" si="33"/>
        <v>2</v>
      </c>
      <c r="R377" s="14">
        <f t="shared" si="34"/>
        <v>75</v>
      </c>
      <c r="S377" s="14">
        <f t="shared" si="35"/>
        <v>75</v>
      </c>
    </row>
    <row r="378" spans="1:19" x14ac:dyDescent="0.35">
      <c r="A378" t="s">
        <v>3786</v>
      </c>
      <c r="B378" t="s">
        <v>97</v>
      </c>
      <c r="C378" t="s">
        <v>101</v>
      </c>
      <c r="D378" t="s">
        <v>103</v>
      </c>
      <c r="E378">
        <v>368.6</v>
      </c>
      <c r="G378">
        <v>-368.6</v>
      </c>
      <c r="K378">
        <v>0</v>
      </c>
      <c r="N378" t="str">
        <f t="shared" si="36"/>
        <v>450067507670</v>
      </c>
      <c r="O378" t="str">
        <f t="shared" si="37"/>
        <v>255223121102</v>
      </c>
      <c r="P378" t="str">
        <f t="shared" si="38"/>
        <v>300020861</v>
      </c>
      <c r="Q378" t="str">
        <f t="shared" si="33"/>
        <v>2</v>
      </c>
      <c r="R378" s="14">
        <f t="shared" si="34"/>
        <v>368.6</v>
      </c>
      <c r="S378" s="14">
        <f t="shared" si="35"/>
        <v>368.6</v>
      </c>
    </row>
    <row r="379" spans="1:19" x14ac:dyDescent="0.35">
      <c r="A379" t="s">
        <v>3787</v>
      </c>
      <c r="B379" t="s">
        <v>97</v>
      </c>
      <c r="C379" t="s">
        <v>101</v>
      </c>
      <c r="D379" t="s">
        <v>103</v>
      </c>
      <c r="E379">
        <v>937.44</v>
      </c>
      <c r="G379">
        <v>-937.44</v>
      </c>
      <c r="K379">
        <v>0</v>
      </c>
      <c r="N379" t="str">
        <f t="shared" si="36"/>
        <v>450067507680</v>
      </c>
      <c r="O379" t="str">
        <f t="shared" si="37"/>
        <v>255223121102</v>
      </c>
      <c r="P379" t="str">
        <f t="shared" si="38"/>
        <v>300020861</v>
      </c>
      <c r="Q379" t="str">
        <f t="shared" si="33"/>
        <v>2</v>
      </c>
      <c r="R379" s="14">
        <f t="shared" si="34"/>
        <v>937.44</v>
      </c>
      <c r="S379" s="14">
        <f t="shared" si="35"/>
        <v>937.44</v>
      </c>
    </row>
    <row r="380" spans="1:19" x14ac:dyDescent="0.35">
      <c r="A380" t="s">
        <v>3788</v>
      </c>
      <c r="B380" t="s">
        <v>2487</v>
      </c>
      <c r="C380" t="s">
        <v>3409</v>
      </c>
      <c r="D380" t="s">
        <v>51</v>
      </c>
      <c r="E380">
        <v>382.5</v>
      </c>
      <c r="G380">
        <v>-382.5</v>
      </c>
      <c r="K380">
        <v>0</v>
      </c>
      <c r="N380" t="str">
        <f t="shared" ref="N380:N411" si="39">A380</f>
        <v>450067509510</v>
      </c>
      <c r="O380" t="str">
        <f t="shared" ref="O380:O411" si="40">B380</f>
        <v>255223121101</v>
      </c>
      <c r="P380" t="str">
        <f t="shared" ref="P380:P411" si="41">C380</f>
        <v>300020756</v>
      </c>
      <c r="Q380" t="str">
        <f t="shared" si="33"/>
        <v>1</v>
      </c>
      <c r="R380" s="14">
        <f t="shared" si="34"/>
        <v>382.5</v>
      </c>
      <c r="S380" s="14">
        <f t="shared" si="35"/>
        <v>382.5</v>
      </c>
    </row>
    <row r="381" spans="1:19" x14ac:dyDescent="0.35">
      <c r="A381" t="s">
        <v>3789</v>
      </c>
      <c r="B381" t="s">
        <v>97</v>
      </c>
      <c r="C381" t="s">
        <v>101</v>
      </c>
      <c r="D381" t="s">
        <v>111</v>
      </c>
      <c r="E381">
        <v>38160</v>
      </c>
      <c r="G381">
        <v>-38160</v>
      </c>
      <c r="K381">
        <v>0</v>
      </c>
      <c r="N381" t="str">
        <f t="shared" si="39"/>
        <v>450067524410</v>
      </c>
      <c r="O381" t="str">
        <f t="shared" si="40"/>
        <v>255223121102</v>
      </c>
      <c r="P381" t="str">
        <f t="shared" si="41"/>
        <v>300020861</v>
      </c>
      <c r="Q381" t="str">
        <f t="shared" si="33"/>
        <v>5</v>
      </c>
      <c r="R381" s="14">
        <f t="shared" si="34"/>
        <v>38160</v>
      </c>
      <c r="S381" s="14">
        <f t="shared" si="35"/>
        <v>38160</v>
      </c>
    </row>
    <row r="382" spans="1:19" x14ac:dyDescent="0.35">
      <c r="A382" t="s">
        <v>3790</v>
      </c>
      <c r="B382" t="s">
        <v>97</v>
      </c>
      <c r="C382" t="s">
        <v>101</v>
      </c>
      <c r="D382" t="s">
        <v>103</v>
      </c>
      <c r="E382">
        <v>4263.24</v>
      </c>
      <c r="G382">
        <v>-4263.24</v>
      </c>
      <c r="K382">
        <v>0</v>
      </c>
      <c r="N382" t="str">
        <f t="shared" si="39"/>
        <v>450067526910</v>
      </c>
      <c r="O382" t="str">
        <f t="shared" si="40"/>
        <v>255223121102</v>
      </c>
      <c r="P382" t="str">
        <f t="shared" si="41"/>
        <v>300020861</v>
      </c>
      <c r="Q382" t="str">
        <f t="shared" si="33"/>
        <v>2</v>
      </c>
      <c r="R382" s="14">
        <f t="shared" si="34"/>
        <v>4263.24</v>
      </c>
      <c r="S382" s="14">
        <f t="shared" si="35"/>
        <v>4263.24</v>
      </c>
    </row>
    <row r="383" spans="1:19" x14ac:dyDescent="0.35">
      <c r="A383" t="s">
        <v>3791</v>
      </c>
      <c r="B383" t="s">
        <v>97</v>
      </c>
      <c r="C383" t="s">
        <v>101</v>
      </c>
      <c r="D383" t="s">
        <v>113</v>
      </c>
      <c r="E383">
        <v>1</v>
      </c>
      <c r="F383">
        <v>62888.75</v>
      </c>
      <c r="G383">
        <v>-62889.75</v>
      </c>
      <c r="K383">
        <v>0</v>
      </c>
      <c r="N383" t="str">
        <f t="shared" si="39"/>
        <v>450067567210</v>
      </c>
      <c r="O383" t="str">
        <f t="shared" si="40"/>
        <v>255223121102</v>
      </c>
      <c r="P383" t="str">
        <f t="shared" si="41"/>
        <v>300020861</v>
      </c>
      <c r="Q383" t="str">
        <f t="shared" si="33"/>
        <v>6</v>
      </c>
      <c r="R383" s="14">
        <f t="shared" si="34"/>
        <v>62889.75</v>
      </c>
      <c r="S383" s="14">
        <f t="shared" si="35"/>
        <v>62889.75</v>
      </c>
    </row>
    <row r="384" spans="1:19" x14ac:dyDescent="0.35">
      <c r="A384" t="s">
        <v>3792</v>
      </c>
      <c r="B384" t="s">
        <v>97</v>
      </c>
      <c r="C384" t="s">
        <v>101</v>
      </c>
      <c r="D384" t="s">
        <v>103</v>
      </c>
      <c r="E384">
        <v>1</v>
      </c>
      <c r="F384">
        <v>65856.52</v>
      </c>
      <c r="G384">
        <v>-65857.52</v>
      </c>
      <c r="K384">
        <v>0</v>
      </c>
      <c r="N384" t="str">
        <f t="shared" si="39"/>
        <v>450067567610</v>
      </c>
      <c r="O384" t="str">
        <f t="shared" si="40"/>
        <v>255223121102</v>
      </c>
      <c r="P384" t="str">
        <f t="shared" si="41"/>
        <v>300020861</v>
      </c>
      <c r="Q384" t="str">
        <f t="shared" si="33"/>
        <v>2</v>
      </c>
      <c r="R384" s="14">
        <f t="shared" si="34"/>
        <v>65857.52</v>
      </c>
      <c r="S384" s="14">
        <f t="shared" si="35"/>
        <v>65857.52</v>
      </c>
    </row>
    <row r="385" spans="1:19" x14ac:dyDescent="0.35">
      <c r="A385" t="s">
        <v>3793</v>
      </c>
      <c r="B385" t="s">
        <v>97</v>
      </c>
      <c r="C385" t="s">
        <v>101</v>
      </c>
      <c r="D385" t="s">
        <v>103</v>
      </c>
      <c r="E385">
        <v>1</v>
      </c>
      <c r="F385">
        <v>50651.839999999997</v>
      </c>
      <c r="G385">
        <v>-50652.84</v>
      </c>
      <c r="K385">
        <v>0</v>
      </c>
      <c r="N385" t="str">
        <f t="shared" si="39"/>
        <v>450067567620</v>
      </c>
      <c r="O385" t="str">
        <f t="shared" si="40"/>
        <v>255223121102</v>
      </c>
      <c r="P385" t="str">
        <f t="shared" si="41"/>
        <v>300020861</v>
      </c>
      <c r="Q385" t="str">
        <f t="shared" si="33"/>
        <v>2</v>
      </c>
      <c r="R385" s="14">
        <f t="shared" si="34"/>
        <v>50652.84</v>
      </c>
      <c r="S385" s="14">
        <f t="shared" si="35"/>
        <v>50652.84</v>
      </c>
    </row>
    <row r="386" spans="1:19" x14ac:dyDescent="0.35">
      <c r="A386" t="s">
        <v>3794</v>
      </c>
      <c r="B386" t="s">
        <v>97</v>
      </c>
      <c r="C386" t="s">
        <v>101</v>
      </c>
      <c r="D386" t="s">
        <v>103</v>
      </c>
      <c r="E386">
        <v>1</v>
      </c>
      <c r="F386">
        <v>69695</v>
      </c>
      <c r="G386">
        <v>-61876.62</v>
      </c>
      <c r="K386">
        <v>7819.3799999999974</v>
      </c>
      <c r="N386" t="str">
        <f t="shared" si="39"/>
        <v>450067568110</v>
      </c>
      <c r="O386" t="str">
        <f t="shared" si="40"/>
        <v>255223121102</v>
      </c>
      <c r="P386" t="str">
        <f t="shared" si="41"/>
        <v>300020861</v>
      </c>
      <c r="Q386" t="str">
        <f t="shared" si="33"/>
        <v>2</v>
      </c>
      <c r="R386" s="14">
        <f t="shared" si="34"/>
        <v>69696</v>
      </c>
      <c r="S386" s="14">
        <f t="shared" si="35"/>
        <v>61876.62</v>
      </c>
    </row>
    <row r="387" spans="1:19" x14ac:dyDescent="0.35">
      <c r="A387" t="s">
        <v>3795</v>
      </c>
      <c r="B387" t="s">
        <v>97</v>
      </c>
      <c r="C387" t="s">
        <v>101</v>
      </c>
      <c r="D387" t="s">
        <v>51</v>
      </c>
      <c r="E387">
        <v>42550000</v>
      </c>
      <c r="G387">
        <v>-385.57000000029802</v>
      </c>
      <c r="H387">
        <v>-42549614.43</v>
      </c>
      <c r="K387">
        <v>0</v>
      </c>
      <c r="N387" t="str">
        <f t="shared" si="39"/>
        <v>450067574610</v>
      </c>
      <c r="O387" t="str">
        <f t="shared" si="40"/>
        <v>255223121102</v>
      </c>
      <c r="P387" t="str">
        <f t="shared" si="41"/>
        <v>300020861</v>
      </c>
      <c r="Q387" t="str">
        <f t="shared" si="33"/>
        <v>1</v>
      </c>
      <c r="R387" s="14">
        <f t="shared" si="34"/>
        <v>385.57000000029802</v>
      </c>
      <c r="S387" s="14">
        <f t="shared" si="35"/>
        <v>385.57000000029802</v>
      </c>
    </row>
    <row r="388" spans="1:19" x14ac:dyDescent="0.35">
      <c r="A388" t="s">
        <v>3796</v>
      </c>
      <c r="B388" t="s">
        <v>97</v>
      </c>
      <c r="C388" t="s">
        <v>101</v>
      </c>
      <c r="D388" t="s">
        <v>92</v>
      </c>
      <c r="E388">
        <v>1041.3499999999999</v>
      </c>
      <c r="G388">
        <v>-1041.3499999999999</v>
      </c>
      <c r="K388">
        <v>0</v>
      </c>
      <c r="N388" t="str">
        <f t="shared" si="39"/>
        <v>450067581110</v>
      </c>
      <c r="O388" t="str">
        <f t="shared" si="40"/>
        <v>255223121102</v>
      </c>
      <c r="P388" t="str">
        <f t="shared" si="41"/>
        <v>300020861</v>
      </c>
      <c r="Q388" t="str">
        <f t="shared" si="33"/>
        <v>4</v>
      </c>
      <c r="R388" s="14">
        <f t="shared" si="34"/>
        <v>1041.3499999999999</v>
      </c>
      <c r="S388" s="14">
        <f t="shared" si="35"/>
        <v>1041.3499999999999</v>
      </c>
    </row>
    <row r="389" spans="1:19" x14ac:dyDescent="0.35">
      <c r="A389" t="s">
        <v>3797</v>
      </c>
      <c r="B389" t="s">
        <v>97</v>
      </c>
      <c r="C389" t="s">
        <v>126</v>
      </c>
      <c r="D389" t="s">
        <v>99</v>
      </c>
      <c r="E389">
        <v>28.22</v>
      </c>
      <c r="G389">
        <v>-28.22</v>
      </c>
      <c r="K389">
        <v>0</v>
      </c>
      <c r="N389" t="str">
        <f t="shared" si="39"/>
        <v>450067585510</v>
      </c>
      <c r="O389" t="str">
        <f t="shared" si="40"/>
        <v>255223121102</v>
      </c>
      <c r="P389" t="str">
        <f t="shared" si="41"/>
        <v>300020870</v>
      </c>
      <c r="Q389" t="str">
        <f t="shared" ref="Q389:Q452" si="42">D389</f>
        <v>3</v>
      </c>
      <c r="R389" s="14">
        <f t="shared" ref="R389:R452" si="43">E389+F389+H389+I389+J389</f>
        <v>28.22</v>
      </c>
      <c r="S389" s="14">
        <f t="shared" ref="S389:S452" si="44">(G389)*-1</f>
        <v>28.22</v>
      </c>
    </row>
    <row r="390" spans="1:19" x14ac:dyDescent="0.35">
      <c r="A390" t="s">
        <v>3798</v>
      </c>
      <c r="B390" t="s">
        <v>2539</v>
      </c>
      <c r="C390" t="s">
        <v>3419</v>
      </c>
      <c r="D390" t="s">
        <v>103</v>
      </c>
      <c r="E390">
        <v>647.69000000000005</v>
      </c>
      <c r="G390">
        <v>-647.69000000000005</v>
      </c>
      <c r="K390">
        <v>0</v>
      </c>
      <c r="N390" t="str">
        <f t="shared" si="39"/>
        <v>450067600110</v>
      </c>
      <c r="O390" t="str">
        <f t="shared" si="40"/>
        <v>254012121101</v>
      </c>
      <c r="P390" t="str">
        <f t="shared" si="41"/>
        <v>300020910</v>
      </c>
      <c r="Q390" t="str">
        <f t="shared" si="42"/>
        <v>2</v>
      </c>
      <c r="R390" s="14">
        <f t="shared" si="43"/>
        <v>647.69000000000005</v>
      </c>
      <c r="S390" s="14">
        <f t="shared" si="44"/>
        <v>647.69000000000005</v>
      </c>
    </row>
    <row r="391" spans="1:19" x14ac:dyDescent="0.35">
      <c r="A391" t="s">
        <v>3799</v>
      </c>
      <c r="B391" t="s">
        <v>2642</v>
      </c>
      <c r="C391" t="s">
        <v>3457</v>
      </c>
      <c r="D391" t="s">
        <v>51</v>
      </c>
      <c r="E391">
        <v>229.59</v>
      </c>
      <c r="G391">
        <v>-229.59</v>
      </c>
      <c r="K391">
        <v>0</v>
      </c>
      <c r="N391" t="str">
        <f t="shared" si="39"/>
        <v>450067622710</v>
      </c>
      <c r="O391" t="str">
        <f t="shared" si="40"/>
        <v>255102121101</v>
      </c>
      <c r="P391" t="str">
        <f t="shared" si="41"/>
        <v>300020623</v>
      </c>
      <c r="Q391" t="str">
        <f t="shared" si="42"/>
        <v>1</v>
      </c>
      <c r="R391" s="14">
        <f t="shared" si="43"/>
        <v>229.59</v>
      </c>
      <c r="S391" s="14">
        <f t="shared" si="44"/>
        <v>229.59</v>
      </c>
    </row>
    <row r="392" spans="1:19" x14ac:dyDescent="0.35">
      <c r="A392" t="s">
        <v>3800</v>
      </c>
      <c r="B392" t="s">
        <v>2535</v>
      </c>
      <c r="C392" t="s">
        <v>3417</v>
      </c>
      <c r="D392" t="s">
        <v>103</v>
      </c>
      <c r="E392">
        <v>601.46</v>
      </c>
      <c r="G392">
        <v>-601.46</v>
      </c>
      <c r="K392">
        <v>0</v>
      </c>
      <c r="N392" t="str">
        <f t="shared" si="39"/>
        <v>450067626010</v>
      </c>
      <c r="O392" t="str">
        <f t="shared" si="40"/>
        <v>252102121101</v>
      </c>
      <c r="P392" t="str">
        <f t="shared" si="41"/>
        <v>300020695</v>
      </c>
      <c r="Q392" t="str">
        <f t="shared" si="42"/>
        <v>2</v>
      </c>
      <c r="R392" s="14">
        <f t="shared" si="43"/>
        <v>601.46</v>
      </c>
      <c r="S392" s="14">
        <f t="shared" si="44"/>
        <v>601.46</v>
      </c>
    </row>
    <row r="393" spans="1:19" x14ac:dyDescent="0.35">
      <c r="A393" t="s">
        <v>3801</v>
      </c>
      <c r="B393" t="s">
        <v>97</v>
      </c>
      <c r="C393" t="s">
        <v>101</v>
      </c>
      <c r="D393" t="s">
        <v>51</v>
      </c>
      <c r="E393">
        <v>1</v>
      </c>
      <c r="F393">
        <v>1505541.5</v>
      </c>
      <c r="G393">
        <v>-1504796.94</v>
      </c>
      <c r="K393">
        <v>745.56000000005588</v>
      </c>
      <c r="N393" t="str">
        <f t="shared" si="39"/>
        <v>450067643610</v>
      </c>
      <c r="O393" t="str">
        <f t="shared" si="40"/>
        <v>255223121102</v>
      </c>
      <c r="P393" t="str">
        <f t="shared" si="41"/>
        <v>300020861</v>
      </c>
      <c r="Q393" t="str">
        <f t="shared" si="42"/>
        <v>1</v>
      </c>
      <c r="R393" s="14">
        <f t="shared" si="43"/>
        <v>1505542.5</v>
      </c>
      <c r="S393" s="14">
        <f t="shared" si="44"/>
        <v>1504796.94</v>
      </c>
    </row>
    <row r="394" spans="1:19" x14ac:dyDescent="0.35">
      <c r="A394" t="s">
        <v>3802</v>
      </c>
      <c r="B394" t="s">
        <v>97</v>
      </c>
      <c r="C394" t="s">
        <v>101</v>
      </c>
      <c r="D394" t="s">
        <v>51</v>
      </c>
      <c r="E394">
        <v>545.5</v>
      </c>
      <c r="F394">
        <v>-1</v>
      </c>
      <c r="G394">
        <v>-544.5</v>
      </c>
      <c r="K394">
        <v>0</v>
      </c>
      <c r="N394" t="str">
        <f t="shared" si="39"/>
        <v>450067643620</v>
      </c>
      <c r="O394" t="str">
        <f t="shared" si="40"/>
        <v>255223121102</v>
      </c>
      <c r="P394" t="str">
        <f t="shared" si="41"/>
        <v>300020861</v>
      </c>
      <c r="Q394" t="str">
        <f t="shared" si="42"/>
        <v>1</v>
      </c>
      <c r="R394" s="14">
        <f t="shared" si="43"/>
        <v>544.5</v>
      </c>
      <c r="S394" s="14">
        <f t="shared" si="44"/>
        <v>544.5</v>
      </c>
    </row>
    <row r="395" spans="1:19" x14ac:dyDescent="0.35">
      <c r="A395" t="s">
        <v>3803</v>
      </c>
      <c r="B395" t="s">
        <v>97</v>
      </c>
      <c r="C395" t="s">
        <v>101</v>
      </c>
      <c r="D395" t="s">
        <v>113</v>
      </c>
      <c r="E395">
        <v>25168</v>
      </c>
      <c r="G395">
        <v>-25168</v>
      </c>
      <c r="K395">
        <v>0</v>
      </c>
      <c r="N395" t="str">
        <f t="shared" si="39"/>
        <v>450067645010</v>
      </c>
      <c r="O395" t="str">
        <f t="shared" si="40"/>
        <v>255223121102</v>
      </c>
      <c r="P395" t="str">
        <f t="shared" si="41"/>
        <v>300020861</v>
      </c>
      <c r="Q395" t="str">
        <f t="shared" si="42"/>
        <v>6</v>
      </c>
      <c r="R395" s="14">
        <f t="shared" si="43"/>
        <v>25168</v>
      </c>
      <c r="S395" s="14">
        <f t="shared" si="44"/>
        <v>25168</v>
      </c>
    </row>
    <row r="396" spans="1:19" x14ac:dyDescent="0.35">
      <c r="A396" t="s">
        <v>3804</v>
      </c>
      <c r="B396" t="s">
        <v>97</v>
      </c>
      <c r="C396" t="s">
        <v>101</v>
      </c>
      <c r="D396" t="s">
        <v>51</v>
      </c>
      <c r="E396">
        <v>110899.35</v>
      </c>
      <c r="G396">
        <v>-110899.35</v>
      </c>
      <c r="K396">
        <v>0</v>
      </c>
      <c r="N396" t="str">
        <f t="shared" si="39"/>
        <v>450067646710</v>
      </c>
      <c r="O396" t="str">
        <f t="shared" si="40"/>
        <v>255223121102</v>
      </c>
      <c r="P396" t="str">
        <f t="shared" si="41"/>
        <v>300020861</v>
      </c>
      <c r="Q396" t="str">
        <f t="shared" si="42"/>
        <v>1</v>
      </c>
      <c r="R396" s="14">
        <f t="shared" si="43"/>
        <v>110899.35</v>
      </c>
      <c r="S396" s="14">
        <f t="shared" si="44"/>
        <v>110899.35</v>
      </c>
    </row>
    <row r="397" spans="1:19" x14ac:dyDescent="0.35">
      <c r="A397" t="s">
        <v>3805</v>
      </c>
      <c r="B397" t="s">
        <v>97</v>
      </c>
      <c r="C397" t="s">
        <v>101</v>
      </c>
      <c r="D397" t="s">
        <v>103</v>
      </c>
      <c r="E397">
        <v>12342</v>
      </c>
      <c r="G397">
        <v>-12342</v>
      </c>
      <c r="K397">
        <v>0</v>
      </c>
      <c r="N397" t="str">
        <f t="shared" si="39"/>
        <v>450067649610</v>
      </c>
      <c r="O397" t="str">
        <f t="shared" si="40"/>
        <v>255223121102</v>
      </c>
      <c r="P397" t="str">
        <f t="shared" si="41"/>
        <v>300020861</v>
      </c>
      <c r="Q397" t="str">
        <f t="shared" si="42"/>
        <v>2</v>
      </c>
      <c r="R397" s="14">
        <f t="shared" si="43"/>
        <v>12342</v>
      </c>
      <c r="S397" s="14">
        <f t="shared" si="44"/>
        <v>12342</v>
      </c>
    </row>
    <row r="398" spans="1:19" x14ac:dyDescent="0.35">
      <c r="A398" t="s">
        <v>3806</v>
      </c>
      <c r="B398" t="s">
        <v>97</v>
      </c>
      <c r="C398" t="s">
        <v>101</v>
      </c>
      <c r="D398" t="s">
        <v>103</v>
      </c>
      <c r="E398">
        <v>1</v>
      </c>
      <c r="F398">
        <v>16067.8</v>
      </c>
      <c r="G398">
        <v>-16068.8</v>
      </c>
      <c r="K398">
        <v>0</v>
      </c>
      <c r="N398" t="str">
        <f t="shared" si="39"/>
        <v>450067662510</v>
      </c>
      <c r="O398" t="str">
        <f t="shared" si="40"/>
        <v>255223121102</v>
      </c>
      <c r="P398" t="str">
        <f t="shared" si="41"/>
        <v>300020861</v>
      </c>
      <c r="Q398" t="str">
        <f t="shared" si="42"/>
        <v>2</v>
      </c>
      <c r="R398" s="14">
        <f t="shared" si="43"/>
        <v>16068.8</v>
      </c>
      <c r="S398" s="14">
        <f t="shared" si="44"/>
        <v>16068.8</v>
      </c>
    </row>
    <row r="399" spans="1:19" x14ac:dyDescent="0.35">
      <c r="A399" t="s">
        <v>3807</v>
      </c>
      <c r="B399" t="s">
        <v>2809</v>
      </c>
      <c r="C399" t="s">
        <v>3616</v>
      </c>
      <c r="D399" t="s">
        <v>103</v>
      </c>
      <c r="E399">
        <v>65</v>
      </c>
      <c r="G399">
        <v>-65</v>
      </c>
      <c r="K399">
        <v>0</v>
      </c>
      <c r="N399" t="str">
        <f t="shared" si="39"/>
        <v>450067674410</v>
      </c>
      <c r="O399" t="str">
        <f t="shared" si="40"/>
        <v>252112121101</v>
      </c>
      <c r="P399" t="str">
        <f t="shared" si="41"/>
        <v>300020692</v>
      </c>
      <c r="Q399" t="str">
        <f t="shared" si="42"/>
        <v>2</v>
      </c>
      <c r="R399" s="14">
        <f t="shared" si="43"/>
        <v>65</v>
      </c>
      <c r="S399" s="14">
        <f t="shared" si="44"/>
        <v>65</v>
      </c>
    </row>
    <row r="400" spans="1:19" x14ac:dyDescent="0.35">
      <c r="A400" t="s">
        <v>3808</v>
      </c>
      <c r="B400" t="s">
        <v>2809</v>
      </c>
      <c r="C400" t="s">
        <v>3616</v>
      </c>
      <c r="D400" t="s">
        <v>103</v>
      </c>
      <c r="E400">
        <v>65</v>
      </c>
      <c r="G400">
        <v>-65</v>
      </c>
      <c r="K400">
        <v>0</v>
      </c>
      <c r="N400" t="str">
        <f t="shared" si="39"/>
        <v>450067674420</v>
      </c>
      <c r="O400" t="str">
        <f t="shared" si="40"/>
        <v>252112121101</v>
      </c>
      <c r="P400" t="str">
        <f t="shared" si="41"/>
        <v>300020692</v>
      </c>
      <c r="Q400" t="str">
        <f t="shared" si="42"/>
        <v>2</v>
      </c>
      <c r="R400" s="14">
        <f t="shared" si="43"/>
        <v>65</v>
      </c>
      <c r="S400" s="14">
        <f t="shared" si="44"/>
        <v>65</v>
      </c>
    </row>
    <row r="401" spans="1:19" x14ac:dyDescent="0.35">
      <c r="A401" t="s">
        <v>3809</v>
      </c>
      <c r="B401" t="s">
        <v>2809</v>
      </c>
      <c r="C401" t="s">
        <v>3616</v>
      </c>
      <c r="D401" t="s">
        <v>103</v>
      </c>
      <c r="E401">
        <v>65</v>
      </c>
      <c r="G401">
        <v>-65</v>
      </c>
      <c r="K401">
        <v>0</v>
      </c>
      <c r="N401" t="str">
        <f t="shared" si="39"/>
        <v>450067674430</v>
      </c>
      <c r="O401" t="str">
        <f t="shared" si="40"/>
        <v>252112121101</v>
      </c>
      <c r="P401" t="str">
        <f t="shared" si="41"/>
        <v>300020692</v>
      </c>
      <c r="Q401" t="str">
        <f t="shared" si="42"/>
        <v>2</v>
      </c>
      <c r="R401" s="14">
        <f t="shared" si="43"/>
        <v>65</v>
      </c>
      <c r="S401" s="14">
        <f t="shared" si="44"/>
        <v>65</v>
      </c>
    </row>
    <row r="402" spans="1:19" x14ac:dyDescent="0.35">
      <c r="A402" t="s">
        <v>3810</v>
      </c>
      <c r="B402" t="s">
        <v>2809</v>
      </c>
      <c r="C402" t="s">
        <v>3616</v>
      </c>
      <c r="D402" t="s">
        <v>103</v>
      </c>
      <c r="E402">
        <v>67.430000000000007</v>
      </c>
      <c r="G402">
        <v>-67.430000000000007</v>
      </c>
      <c r="K402">
        <v>0</v>
      </c>
      <c r="N402" t="str">
        <f t="shared" si="39"/>
        <v>450067674440</v>
      </c>
      <c r="O402" t="str">
        <f t="shared" si="40"/>
        <v>252112121101</v>
      </c>
      <c r="P402" t="str">
        <f t="shared" si="41"/>
        <v>300020692</v>
      </c>
      <c r="Q402" t="str">
        <f t="shared" si="42"/>
        <v>2</v>
      </c>
      <c r="R402" s="14">
        <f t="shared" si="43"/>
        <v>67.430000000000007</v>
      </c>
      <c r="S402" s="14">
        <f t="shared" si="44"/>
        <v>67.430000000000007</v>
      </c>
    </row>
    <row r="403" spans="1:19" x14ac:dyDescent="0.35">
      <c r="A403" t="s">
        <v>3811</v>
      </c>
      <c r="B403" t="s">
        <v>2809</v>
      </c>
      <c r="C403" t="s">
        <v>3616</v>
      </c>
      <c r="D403" t="s">
        <v>51</v>
      </c>
      <c r="E403">
        <v>65</v>
      </c>
      <c r="G403">
        <v>-65</v>
      </c>
      <c r="K403">
        <v>0</v>
      </c>
      <c r="N403" t="str">
        <f t="shared" si="39"/>
        <v>450067674450</v>
      </c>
      <c r="O403" t="str">
        <f t="shared" si="40"/>
        <v>252112121101</v>
      </c>
      <c r="P403" t="str">
        <f t="shared" si="41"/>
        <v>300020692</v>
      </c>
      <c r="Q403" t="str">
        <f t="shared" si="42"/>
        <v>1</v>
      </c>
      <c r="R403" s="14">
        <f t="shared" si="43"/>
        <v>65</v>
      </c>
      <c r="S403" s="14">
        <f t="shared" si="44"/>
        <v>65</v>
      </c>
    </row>
    <row r="404" spans="1:19" x14ac:dyDescent="0.35">
      <c r="A404" t="s">
        <v>3812</v>
      </c>
      <c r="B404" t="s">
        <v>60</v>
      </c>
      <c r="C404" t="s">
        <v>65</v>
      </c>
      <c r="D404" t="s">
        <v>51</v>
      </c>
      <c r="E404">
        <v>126000</v>
      </c>
      <c r="K404">
        <v>126000</v>
      </c>
      <c r="N404" t="str">
        <f t="shared" si="39"/>
        <v>450067676510</v>
      </c>
      <c r="O404" t="str">
        <f t="shared" si="40"/>
        <v>252122121104</v>
      </c>
      <c r="P404" t="str">
        <f t="shared" si="41"/>
        <v>300020895</v>
      </c>
      <c r="Q404" t="str">
        <f t="shared" si="42"/>
        <v>1</v>
      </c>
      <c r="R404" s="14">
        <f t="shared" si="43"/>
        <v>126000</v>
      </c>
      <c r="S404" s="14">
        <f t="shared" si="44"/>
        <v>0</v>
      </c>
    </row>
    <row r="405" spans="1:19" x14ac:dyDescent="0.35">
      <c r="A405" t="s">
        <v>3813</v>
      </c>
      <c r="B405" t="s">
        <v>97</v>
      </c>
      <c r="C405" t="s">
        <v>101</v>
      </c>
      <c r="D405" t="s">
        <v>103</v>
      </c>
      <c r="E405">
        <v>1607.34</v>
      </c>
      <c r="G405">
        <v>-1607.34</v>
      </c>
      <c r="K405">
        <v>0</v>
      </c>
      <c r="N405" t="str">
        <f t="shared" si="39"/>
        <v>450067685110</v>
      </c>
      <c r="O405" t="str">
        <f t="shared" si="40"/>
        <v>255223121102</v>
      </c>
      <c r="P405" t="str">
        <f t="shared" si="41"/>
        <v>300020861</v>
      </c>
      <c r="Q405" t="str">
        <f t="shared" si="42"/>
        <v>2</v>
      </c>
      <c r="R405" s="14">
        <f t="shared" si="43"/>
        <v>1607.34</v>
      </c>
      <c r="S405" s="14">
        <f t="shared" si="44"/>
        <v>1607.34</v>
      </c>
    </row>
    <row r="406" spans="1:19" x14ac:dyDescent="0.35">
      <c r="A406" t="s">
        <v>3814</v>
      </c>
      <c r="B406" t="s">
        <v>97</v>
      </c>
      <c r="C406" t="s">
        <v>101</v>
      </c>
      <c r="D406" t="s">
        <v>103</v>
      </c>
      <c r="E406">
        <v>450</v>
      </c>
      <c r="G406">
        <v>-450</v>
      </c>
      <c r="K406">
        <v>0</v>
      </c>
      <c r="N406" t="str">
        <f t="shared" si="39"/>
        <v>450067685120</v>
      </c>
      <c r="O406" t="str">
        <f t="shared" si="40"/>
        <v>255223121102</v>
      </c>
      <c r="P406" t="str">
        <f t="shared" si="41"/>
        <v>300020861</v>
      </c>
      <c r="Q406" t="str">
        <f t="shared" si="42"/>
        <v>2</v>
      </c>
      <c r="R406" s="14">
        <f t="shared" si="43"/>
        <v>450</v>
      </c>
      <c r="S406" s="14">
        <f t="shared" si="44"/>
        <v>450</v>
      </c>
    </row>
    <row r="407" spans="1:19" x14ac:dyDescent="0.35">
      <c r="A407" t="s">
        <v>3815</v>
      </c>
      <c r="B407" t="s">
        <v>97</v>
      </c>
      <c r="C407" t="s">
        <v>101</v>
      </c>
      <c r="D407" t="s">
        <v>103</v>
      </c>
      <c r="E407">
        <v>753.12</v>
      </c>
      <c r="G407">
        <v>-753.12</v>
      </c>
      <c r="K407">
        <v>0</v>
      </c>
      <c r="N407" t="str">
        <f t="shared" si="39"/>
        <v>450067685130</v>
      </c>
      <c r="O407" t="str">
        <f t="shared" si="40"/>
        <v>255223121102</v>
      </c>
      <c r="P407" t="str">
        <f t="shared" si="41"/>
        <v>300020861</v>
      </c>
      <c r="Q407" t="str">
        <f t="shared" si="42"/>
        <v>2</v>
      </c>
      <c r="R407" s="14">
        <f t="shared" si="43"/>
        <v>753.12</v>
      </c>
      <c r="S407" s="14">
        <f t="shared" si="44"/>
        <v>753.12</v>
      </c>
    </row>
    <row r="408" spans="1:19" x14ac:dyDescent="0.35">
      <c r="A408" t="s">
        <v>3816</v>
      </c>
      <c r="B408" t="s">
        <v>97</v>
      </c>
      <c r="C408" t="s">
        <v>126</v>
      </c>
      <c r="D408" t="s">
        <v>113</v>
      </c>
      <c r="E408">
        <v>455.41</v>
      </c>
      <c r="G408">
        <v>-455.41</v>
      </c>
      <c r="K408">
        <v>0</v>
      </c>
      <c r="N408" t="str">
        <f t="shared" si="39"/>
        <v>450067685910</v>
      </c>
      <c r="O408" t="str">
        <f t="shared" si="40"/>
        <v>255223121102</v>
      </c>
      <c r="P408" t="str">
        <f t="shared" si="41"/>
        <v>300020870</v>
      </c>
      <c r="Q408" t="str">
        <f t="shared" si="42"/>
        <v>6</v>
      </c>
      <c r="R408" s="14">
        <f t="shared" si="43"/>
        <v>455.41</v>
      </c>
      <c r="S408" s="14">
        <f t="shared" si="44"/>
        <v>455.41</v>
      </c>
    </row>
    <row r="409" spans="1:19" x14ac:dyDescent="0.35">
      <c r="A409" t="s">
        <v>3817</v>
      </c>
      <c r="B409" t="s">
        <v>97</v>
      </c>
      <c r="C409" t="s">
        <v>101</v>
      </c>
      <c r="D409" t="s">
        <v>51</v>
      </c>
      <c r="E409">
        <v>14647118.27</v>
      </c>
      <c r="G409">
        <v>-14647118.27</v>
      </c>
      <c r="K409">
        <v>0</v>
      </c>
      <c r="N409" t="str">
        <f t="shared" si="39"/>
        <v>450067692310</v>
      </c>
      <c r="O409" t="str">
        <f t="shared" si="40"/>
        <v>255223121102</v>
      </c>
      <c r="P409" t="str">
        <f t="shared" si="41"/>
        <v>300020861</v>
      </c>
      <c r="Q409" t="str">
        <f t="shared" si="42"/>
        <v>1</v>
      </c>
      <c r="R409" s="14">
        <f t="shared" si="43"/>
        <v>14647118.27</v>
      </c>
      <c r="S409" s="14">
        <f t="shared" si="44"/>
        <v>14647118.27</v>
      </c>
    </row>
    <row r="410" spans="1:19" x14ac:dyDescent="0.35">
      <c r="A410" t="s">
        <v>3818</v>
      </c>
      <c r="B410" t="s">
        <v>97</v>
      </c>
      <c r="C410" t="s">
        <v>101</v>
      </c>
      <c r="D410" t="s">
        <v>103</v>
      </c>
      <c r="E410">
        <v>65292.08</v>
      </c>
      <c r="G410">
        <v>-65292.08</v>
      </c>
      <c r="K410">
        <v>0</v>
      </c>
      <c r="N410" t="str">
        <f t="shared" si="39"/>
        <v>450067721510</v>
      </c>
      <c r="O410" t="str">
        <f t="shared" si="40"/>
        <v>255223121102</v>
      </c>
      <c r="P410" t="str">
        <f t="shared" si="41"/>
        <v>300020861</v>
      </c>
      <c r="Q410" t="str">
        <f t="shared" si="42"/>
        <v>2</v>
      </c>
      <c r="R410" s="14">
        <f t="shared" si="43"/>
        <v>65292.08</v>
      </c>
      <c r="S410" s="14">
        <f t="shared" si="44"/>
        <v>65292.08</v>
      </c>
    </row>
    <row r="411" spans="1:19" x14ac:dyDescent="0.35">
      <c r="A411" t="s">
        <v>3819</v>
      </c>
      <c r="B411" t="s">
        <v>97</v>
      </c>
      <c r="C411" t="s">
        <v>101</v>
      </c>
      <c r="D411" t="s">
        <v>103</v>
      </c>
      <c r="E411">
        <v>726000</v>
      </c>
      <c r="K411">
        <v>726000</v>
      </c>
      <c r="N411" t="str">
        <f t="shared" si="39"/>
        <v>450067721810</v>
      </c>
      <c r="O411" t="str">
        <f t="shared" si="40"/>
        <v>255223121102</v>
      </c>
      <c r="P411" t="str">
        <f t="shared" si="41"/>
        <v>300020861</v>
      </c>
      <c r="Q411" t="str">
        <f t="shared" si="42"/>
        <v>2</v>
      </c>
      <c r="R411" s="14">
        <f t="shared" si="43"/>
        <v>726000</v>
      </c>
      <c r="S411" s="14">
        <f t="shared" si="44"/>
        <v>0</v>
      </c>
    </row>
    <row r="412" spans="1:19" x14ac:dyDescent="0.35">
      <c r="A412" t="s">
        <v>3820</v>
      </c>
      <c r="B412" t="s">
        <v>97</v>
      </c>
      <c r="C412" t="s">
        <v>101</v>
      </c>
      <c r="D412" t="s">
        <v>51</v>
      </c>
      <c r="E412">
        <v>139002.26999999999</v>
      </c>
      <c r="G412">
        <v>-139002.26999999999</v>
      </c>
      <c r="K412">
        <v>0</v>
      </c>
      <c r="N412" t="str">
        <f t="shared" ref="N412:N443" si="45">A412</f>
        <v>450067721910</v>
      </c>
      <c r="O412" t="str">
        <f t="shared" ref="O412:O443" si="46">B412</f>
        <v>255223121102</v>
      </c>
      <c r="P412" t="str">
        <f t="shared" ref="P412:P443" si="47">C412</f>
        <v>300020861</v>
      </c>
      <c r="Q412" t="str">
        <f t="shared" si="42"/>
        <v>1</v>
      </c>
      <c r="R412" s="14">
        <f t="shared" si="43"/>
        <v>139002.26999999999</v>
      </c>
      <c r="S412" s="14">
        <f t="shared" si="44"/>
        <v>139002.26999999999</v>
      </c>
    </row>
    <row r="413" spans="1:19" x14ac:dyDescent="0.35">
      <c r="A413" t="s">
        <v>3821</v>
      </c>
      <c r="B413" t="s">
        <v>97</v>
      </c>
      <c r="C413" t="s">
        <v>101</v>
      </c>
      <c r="D413" t="s">
        <v>51</v>
      </c>
      <c r="E413">
        <v>8835555.5600000005</v>
      </c>
      <c r="G413">
        <v>-8793347.4900000002</v>
      </c>
      <c r="H413">
        <v>-42208.07</v>
      </c>
      <c r="K413">
        <v>2.9831426218152046E-10</v>
      </c>
      <c r="N413" t="str">
        <f t="shared" si="45"/>
        <v>450067734510</v>
      </c>
      <c r="O413" t="str">
        <f t="shared" si="46"/>
        <v>255223121102</v>
      </c>
      <c r="P413" t="str">
        <f t="shared" si="47"/>
        <v>300020861</v>
      </c>
      <c r="Q413" t="str">
        <f t="shared" si="42"/>
        <v>1</v>
      </c>
      <c r="R413" s="14">
        <f t="shared" si="43"/>
        <v>8793347.4900000002</v>
      </c>
      <c r="S413" s="14">
        <f t="shared" si="44"/>
        <v>8793347.4900000002</v>
      </c>
    </row>
    <row r="414" spans="1:19" x14ac:dyDescent="0.35">
      <c r="A414" t="s">
        <v>3822</v>
      </c>
      <c r="B414" t="s">
        <v>97</v>
      </c>
      <c r="C414" t="s">
        <v>101</v>
      </c>
      <c r="D414" t="s">
        <v>103</v>
      </c>
      <c r="E414">
        <v>1.21</v>
      </c>
      <c r="F414">
        <v>5201.79</v>
      </c>
      <c r="G414">
        <v>-5203</v>
      </c>
      <c r="K414">
        <v>0</v>
      </c>
      <c r="N414" t="str">
        <f t="shared" si="45"/>
        <v>450067744710</v>
      </c>
      <c r="O414" t="str">
        <f t="shared" si="46"/>
        <v>255223121102</v>
      </c>
      <c r="P414" t="str">
        <f t="shared" si="47"/>
        <v>300020861</v>
      </c>
      <c r="Q414" t="str">
        <f t="shared" si="42"/>
        <v>2</v>
      </c>
      <c r="R414" s="14">
        <f t="shared" si="43"/>
        <v>5203</v>
      </c>
      <c r="S414" s="14">
        <f t="shared" si="44"/>
        <v>5203</v>
      </c>
    </row>
    <row r="415" spans="1:19" x14ac:dyDescent="0.35">
      <c r="A415" t="s">
        <v>3823</v>
      </c>
      <c r="B415" t="s">
        <v>97</v>
      </c>
      <c r="C415" t="s">
        <v>101</v>
      </c>
      <c r="D415" t="s">
        <v>92</v>
      </c>
      <c r="E415">
        <v>897</v>
      </c>
      <c r="G415">
        <v>-897</v>
      </c>
      <c r="K415">
        <v>0</v>
      </c>
      <c r="N415" t="str">
        <f t="shared" si="45"/>
        <v>450067788410</v>
      </c>
      <c r="O415" t="str">
        <f t="shared" si="46"/>
        <v>255223121102</v>
      </c>
      <c r="P415" t="str">
        <f t="shared" si="47"/>
        <v>300020861</v>
      </c>
      <c r="Q415" t="str">
        <f t="shared" si="42"/>
        <v>4</v>
      </c>
      <c r="R415" s="14">
        <f t="shared" si="43"/>
        <v>897</v>
      </c>
      <c r="S415" s="14">
        <f t="shared" si="44"/>
        <v>897</v>
      </c>
    </row>
    <row r="416" spans="1:19" x14ac:dyDescent="0.35">
      <c r="A416" t="s">
        <v>3824</v>
      </c>
      <c r="B416" t="s">
        <v>97</v>
      </c>
      <c r="C416" t="s">
        <v>101</v>
      </c>
      <c r="D416" t="s">
        <v>51</v>
      </c>
      <c r="E416">
        <v>461451.96</v>
      </c>
      <c r="F416">
        <v>77682.83</v>
      </c>
      <c r="G416">
        <v>-539134.79</v>
      </c>
      <c r="K416">
        <v>0</v>
      </c>
      <c r="N416" t="str">
        <f t="shared" si="45"/>
        <v>450067796310</v>
      </c>
      <c r="O416" t="str">
        <f t="shared" si="46"/>
        <v>255223121102</v>
      </c>
      <c r="P416" t="str">
        <f t="shared" si="47"/>
        <v>300020861</v>
      </c>
      <c r="Q416" t="str">
        <f t="shared" si="42"/>
        <v>1</v>
      </c>
      <c r="R416" s="14">
        <f t="shared" si="43"/>
        <v>539134.79</v>
      </c>
      <c r="S416" s="14">
        <f t="shared" si="44"/>
        <v>539134.79</v>
      </c>
    </row>
    <row r="417" spans="1:19" x14ac:dyDescent="0.35">
      <c r="A417" t="s">
        <v>3825</v>
      </c>
      <c r="B417" t="s">
        <v>97</v>
      </c>
      <c r="C417" t="s">
        <v>101</v>
      </c>
      <c r="D417" t="s">
        <v>51</v>
      </c>
      <c r="E417">
        <v>196075.76</v>
      </c>
      <c r="G417">
        <v>-196075.76</v>
      </c>
      <c r="K417">
        <v>0</v>
      </c>
      <c r="N417" t="str">
        <f t="shared" si="45"/>
        <v>450067797310</v>
      </c>
      <c r="O417" t="str">
        <f t="shared" si="46"/>
        <v>255223121102</v>
      </c>
      <c r="P417" t="str">
        <f t="shared" si="47"/>
        <v>300020861</v>
      </c>
      <c r="Q417" t="str">
        <f t="shared" si="42"/>
        <v>1</v>
      </c>
      <c r="R417" s="14">
        <f t="shared" si="43"/>
        <v>196075.76</v>
      </c>
      <c r="S417" s="14">
        <f t="shared" si="44"/>
        <v>196075.76</v>
      </c>
    </row>
    <row r="418" spans="1:19" x14ac:dyDescent="0.35">
      <c r="A418" t="s">
        <v>3826</v>
      </c>
      <c r="B418" t="s">
        <v>97</v>
      </c>
      <c r="C418" t="s">
        <v>101</v>
      </c>
      <c r="D418" t="s">
        <v>51</v>
      </c>
      <c r="E418">
        <v>163962.06</v>
      </c>
      <c r="G418">
        <v>-163962.06</v>
      </c>
      <c r="K418">
        <v>0</v>
      </c>
      <c r="N418" t="str">
        <f t="shared" si="45"/>
        <v>450067797320</v>
      </c>
      <c r="O418" t="str">
        <f t="shared" si="46"/>
        <v>255223121102</v>
      </c>
      <c r="P418" t="str">
        <f t="shared" si="47"/>
        <v>300020861</v>
      </c>
      <c r="Q418" t="str">
        <f t="shared" si="42"/>
        <v>1</v>
      </c>
      <c r="R418" s="14">
        <f t="shared" si="43"/>
        <v>163962.06</v>
      </c>
      <c r="S418" s="14">
        <f t="shared" si="44"/>
        <v>163962.06</v>
      </c>
    </row>
    <row r="419" spans="1:19" x14ac:dyDescent="0.35">
      <c r="A419" t="s">
        <v>3827</v>
      </c>
      <c r="B419" t="s">
        <v>97</v>
      </c>
      <c r="C419" t="s">
        <v>101</v>
      </c>
      <c r="D419" t="s">
        <v>74</v>
      </c>
      <c r="E419">
        <v>10500000</v>
      </c>
      <c r="F419">
        <v>2123928.83</v>
      </c>
      <c r="G419">
        <v>-12622484.939999998</v>
      </c>
      <c r="K419">
        <v>1443.8900000024587</v>
      </c>
      <c r="N419" t="str">
        <f t="shared" si="45"/>
        <v>450067811910</v>
      </c>
      <c r="O419" t="str">
        <f t="shared" si="46"/>
        <v>255223121102</v>
      </c>
      <c r="P419" t="str">
        <f t="shared" si="47"/>
        <v>300020861</v>
      </c>
      <c r="Q419" t="str">
        <f t="shared" si="42"/>
        <v>7</v>
      </c>
      <c r="R419" s="14">
        <f t="shared" si="43"/>
        <v>12623928.83</v>
      </c>
      <c r="S419" s="14">
        <f t="shared" si="44"/>
        <v>12622484.939999998</v>
      </c>
    </row>
    <row r="420" spans="1:19" x14ac:dyDescent="0.35">
      <c r="A420" t="s">
        <v>3828</v>
      </c>
      <c r="B420" t="s">
        <v>97</v>
      </c>
      <c r="C420" t="s">
        <v>101</v>
      </c>
      <c r="D420" t="s">
        <v>103</v>
      </c>
      <c r="E420">
        <v>1</v>
      </c>
      <c r="F420">
        <v>54067768.140000001</v>
      </c>
      <c r="G420">
        <v>-18868553.220000003</v>
      </c>
      <c r="K420">
        <v>35199215.920000002</v>
      </c>
      <c r="N420" t="str">
        <f t="shared" si="45"/>
        <v>450067816910</v>
      </c>
      <c r="O420" t="str">
        <f t="shared" si="46"/>
        <v>255223121102</v>
      </c>
      <c r="P420" t="str">
        <f t="shared" si="47"/>
        <v>300020861</v>
      </c>
      <c r="Q420" t="str">
        <f t="shared" si="42"/>
        <v>2</v>
      </c>
      <c r="R420" s="14">
        <f t="shared" si="43"/>
        <v>54067769.140000001</v>
      </c>
      <c r="S420" s="14">
        <f t="shared" si="44"/>
        <v>18868553.220000003</v>
      </c>
    </row>
    <row r="421" spans="1:19" x14ac:dyDescent="0.35">
      <c r="A421" t="s">
        <v>3829</v>
      </c>
      <c r="B421" t="s">
        <v>60</v>
      </c>
      <c r="C421" t="s">
        <v>65</v>
      </c>
      <c r="D421" t="s">
        <v>51</v>
      </c>
      <c r="E421">
        <v>1314.42</v>
      </c>
      <c r="G421">
        <v>-1314.42</v>
      </c>
      <c r="K421">
        <v>0</v>
      </c>
      <c r="N421" t="str">
        <f t="shared" si="45"/>
        <v>450067824110</v>
      </c>
      <c r="O421" t="str">
        <f t="shared" si="46"/>
        <v>252122121104</v>
      </c>
      <c r="P421" t="str">
        <f t="shared" si="47"/>
        <v>300020895</v>
      </c>
      <c r="Q421" t="str">
        <f t="shared" si="42"/>
        <v>1</v>
      </c>
      <c r="R421" s="14">
        <f t="shared" si="43"/>
        <v>1314.42</v>
      </c>
      <c r="S421" s="14">
        <f t="shared" si="44"/>
        <v>1314.42</v>
      </c>
    </row>
    <row r="422" spans="1:19" x14ac:dyDescent="0.35">
      <c r="A422" t="s">
        <v>3830</v>
      </c>
      <c r="B422" t="s">
        <v>97</v>
      </c>
      <c r="C422" t="s">
        <v>101</v>
      </c>
      <c r="D422" t="s">
        <v>111</v>
      </c>
      <c r="E422">
        <v>170766.38</v>
      </c>
      <c r="G422">
        <v>-170766.38</v>
      </c>
      <c r="K422">
        <v>0</v>
      </c>
      <c r="N422" t="str">
        <f t="shared" si="45"/>
        <v>450067844210</v>
      </c>
      <c r="O422" t="str">
        <f t="shared" si="46"/>
        <v>255223121102</v>
      </c>
      <c r="P422" t="str">
        <f t="shared" si="47"/>
        <v>300020861</v>
      </c>
      <c r="Q422" t="str">
        <f t="shared" si="42"/>
        <v>5</v>
      </c>
      <c r="R422" s="14">
        <f t="shared" si="43"/>
        <v>170766.38</v>
      </c>
      <c r="S422" s="14">
        <f t="shared" si="44"/>
        <v>170766.38</v>
      </c>
    </row>
    <row r="423" spans="1:19" x14ac:dyDescent="0.35">
      <c r="A423" t="s">
        <v>3831</v>
      </c>
      <c r="B423" t="s">
        <v>97</v>
      </c>
      <c r="C423" t="s">
        <v>101</v>
      </c>
      <c r="D423" t="s">
        <v>51</v>
      </c>
      <c r="E423">
        <v>257119.11</v>
      </c>
      <c r="G423">
        <v>-257119.11</v>
      </c>
      <c r="K423">
        <v>0</v>
      </c>
      <c r="N423" t="str">
        <f t="shared" si="45"/>
        <v>450067881310</v>
      </c>
      <c r="O423" t="str">
        <f t="shared" si="46"/>
        <v>255223121102</v>
      </c>
      <c r="P423" t="str">
        <f t="shared" si="47"/>
        <v>300020861</v>
      </c>
      <c r="Q423" t="str">
        <f t="shared" si="42"/>
        <v>1</v>
      </c>
      <c r="R423" s="14">
        <f t="shared" si="43"/>
        <v>257119.11</v>
      </c>
      <c r="S423" s="14">
        <f t="shared" si="44"/>
        <v>257119.11</v>
      </c>
    </row>
    <row r="424" spans="1:19" x14ac:dyDescent="0.35">
      <c r="A424" t="s">
        <v>3832</v>
      </c>
      <c r="B424" t="s">
        <v>97</v>
      </c>
      <c r="C424" t="s">
        <v>101</v>
      </c>
      <c r="D424" t="s">
        <v>111</v>
      </c>
      <c r="E424">
        <v>1</v>
      </c>
      <c r="F424">
        <v>17014.93</v>
      </c>
      <c r="G424">
        <v>-15004.32</v>
      </c>
      <c r="K424">
        <v>2011.6100000000006</v>
      </c>
      <c r="N424" t="str">
        <f t="shared" si="45"/>
        <v>450067884110</v>
      </c>
      <c r="O424" t="str">
        <f t="shared" si="46"/>
        <v>255223121102</v>
      </c>
      <c r="P424" t="str">
        <f t="shared" si="47"/>
        <v>300020861</v>
      </c>
      <c r="Q424" t="str">
        <f t="shared" si="42"/>
        <v>5</v>
      </c>
      <c r="R424" s="14">
        <f t="shared" si="43"/>
        <v>17015.93</v>
      </c>
      <c r="S424" s="14">
        <f t="shared" si="44"/>
        <v>15004.32</v>
      </c>
    </row>
    <row r="425" spans="1:19" x14ac:dyDescent="0.35">
      <c r="A425" t="s">
        <v>3833</v>
      </c>
      <c r="B425" t="s">
        <v>97</v>
      </c>
      <c r="C425" t="s">
        <v>101</v>
      </c>
      <c r="D425" t="s">
        <v>74</v>
      </c>
      <c r="E425">
        <v>12752.92</v>
      </c>
      <c r="G425">
        <v>-10730.789999999999</v>
      </c>
      <c r="K425">
        <v>2022.130000000001</v>
      </c>
      <c r="N425" t="str">
        <f t="shared" si="45"/>
        <v>450067888810</v>
      </c>
      <c r="O425" t="str">
        <f t="shared" si="46"/>
        <v>255223121102</v>
      </c>
      <c r="P425" t="str">
        <f t="shared" si="47"/>
        <v>300020861</v>
      </c>
      <c r="Q425" t="str">
        <f t="shared" si="42"/>
        <v>7</v>
      </c>
      <c r="R425" s="14">
        <f t="shared" si="43"/>
        <v>12752.92</v>
      </c>
      <c r="S425" s="14">
        <f t="shared" si="44"/>
        <v>10730.789999999999</v>
      </c>
    </row>
    <row r="426" spans="1:19" x14ac:dyDescent="0.35">
      <c r="A426" t="s">
        <v>3834</v>
      </c>
      <c r="B426" t="s">
        <v>97</v>
      </c>
      <c r="C426" t="s">
        <v>126</v>
      </c>
      <c r="D426" t="s">
        <v>99</v>
      </c>
      <c r="E426">
        <v>1126.48</v>
      </c>
      <c r="G426">
        <v>0</v>
      </c>
      <c r="H426">
        <v>-1126.48</v>
      </c>
      <c r="K426">
        <v>0</v>
      </c>
      <c r="N426" t="str">
        <f t="shared" si="45"/>
        <v>450067943010</v>
      </c>
      <c r="O426" t="str">
        <f t="shared" si="46"/>
        <v>255223121102</v>
      </c>
      <c r="P426" t="str">
        <f t="shared" si="47"/>
        <v>300020870</v>
      </c>
      <c r="Q426" t="str">
        <f t="shared" si="42"/>
        <v>3</v>
      </c>
      <c r="R426" s="14">
        <f t="shared" si="43"/>
        <v>0</v>
      </c>
      <c r="S426" s="14">
        <f t="shared" si="44"/>
        <v>0</v>
      </c>
    </row>
    <row r="427" spans="1:19" x14ac:dyDescent="0.35">
      <c r="A427" t="s">
        <v>3835</v>
      </c>
      <c r="B427" t="s">
        <v>97</v>
      </c>
      <c r="C427" t="s">
        <v>126</v>
      </c>
      <c r="D427" t="s">
        <v>99</v>
      </c>
      <c r="E427">
        <v>1561.35</v>
      </c>
      <c r="G427">
        <v>0</v>
      </c>
      <c r="H427">
        <v>-1561.35</v>
      </c>
      <c r="K427">
        <v>0</v>
      </c>
      <c r="N427" t="str">
        <f t="shared" si="45"/>
        <v>450067943020</v>
      </c>
      <c r="O427" t="str">
        <f t="shared" si="46"/>
        <v>255223121102</v>
      </c>
      <c r="P427" t="str">
        <f t="shared" si="47"/>
        <v>300020870</v>
      </c>
      <c r="Q427" t="str">
        <f t="shared" si="42"/>
        <v>3</v>
      </c>
      <c r="R427" s="14">
        <f t="shared" si="43"/>
        <v>0</v>
      </c>
      <c r="S427" s="14">
        <f t="shared" si="44"/>
        <v>0</v>
      </c>
    </row>
    <row r="428" spans="1:19" x14ac:dyDescent="0.35">
      <c r="A428" t="s">
        <v>3836</v>
      </c>
      <c r="B428" t="s">
        <v>97</v>
      </c>
      <c r="C428" t="s">
        <v>126</v>
      </c>
      <c r="D428" t="s">
        <v>99</v>
      </c>
      <c r="E428">
        <v>2435.44</v>
      </c>
      <c r="G428">
        <v>0</v>
      </c>
      <c r="H428">
        <v>-2435.44</v>
      </c>
      <c r="K428">
        <v>0</v>
      </c>
      <c r="N428" t="str">
        <f t="shared" si="45"/>
        <v>450067943030</v>
      </c>
      <c r="O428" t="str">
        <f t="shared" si="46"/>
        <v>255223121102</v>
      </c>
      <c r="P428" t="str">
        <f t="shared" si="47"/>
        <v>300020870</v>
      </c>
      <c r="Q428" t="str">
        <f t="shared" si="42"/>
        <v>3</v>
      </c>
      <c r="R428" s="14">
        <f t="shared" si="43"/>
        <v>0</v>
      </c>
      <c r="S428" s="14">
        <f t="shared" si="44"/>
        <v>0</v>
      </c>
    </row>
    <row r="429" spans="1:19" x14ac:dyDescent="0.35">
      <c r="A429" t="s">
        <v>3837</v>
      </c>
      <c r="B429" t="s">
        <v>97</v>
      </c>
      <c r="C429" t="s">
        <v>126</v>
      </c>
      <c r="D429" t="s">
        <v>99</v>
      </c>
      <c r="E429">
        <v>167.52</v>
      </c>
      <c r="G429">
        <v>0</v>
      </c>
      <c r="H429">
        <v>-167.52</v>
      </c>
      <c r="K429">
        <v>0</v>
      </c>
      <c r="N429" t="str">
        <f t="shared" si="45"/>
        <v>450067943040</v>
      </c>
      <c r="O429" t="str">
        <f t="shared" si="46"/>
        <v>255223121102</v>
      </c>
      <c r="P429" t="str">
        <f t="shared" si="47"/>
        <v>300020870</v>
      </c>
      <c r="Q429" t="str">
        <f t="shared" si="42"/>
        <v>3</v>
      </c>
      <c r="R429" s="14">
        <f t="shared" si="43"/>
        <v>0</v>
      </c>
      <c r="S429" s="14">
        <f t="shared" si="44"/>
        <v>0</v>
      </c>
    </row>
    <row r="430" spans="1:19" x14ac:dyDescent="0.35">
      <c r="A430" t="s">
        <v>3838</v>
      </c>
      <c r="B430" t="s">
        <v>97</v>
      </c>
      <c r="C430" t="s">
        <v>126</v>
      </c>
      <c r="D430" t="s">
        <v>99</v>
      </c>
      <c r="E430">
        <v>2177.7600000000002</v>
      </c>
      <c r="G430">
        <v>0</v>
      </c>
      <c r="H430">
        <v>-2177.7600000000002</v>
      </c>
      <c r="K430">
        <v>0</v>
      </c>
      <c r="N430" t="str">
        <f t="shared" si="45"/>
        <v>450067943050</v>
      </c>
      <c r="O430" t="str">
        <f t="shared" si="46"/>
        <v>255223121102</v>
      </c>
      <c r="P430" t="str">
        <f t="shared" si="47"/>
        <v>300020870</v>
      </c>
      <c r="Q430" t="str">
        <f t="shared" si="42"/>
        <v>3</v>
      </c>
      <c r="R430" s="14">
        <f t="shared" si="43"/>
        <v>0</v>
      </c>
      <c r="S430" s="14">
        <f t="shared" si="44"/>
        <v>0</v>
      </c>
    </row>
    <row r="431" spans="1:19" x14ac:dyDescent="0.35">
      <c r="A431" t="s">
        <v>3839</v>
      </c>
      <c r="B431" t="s">
        <v>97</v>
      </c>
      <c r="C431" t="s">
        <v>126</v>
      </c>
      <c r="D431" t="s">
        <v>99</v>
      </c>
      <c r="E431">
        <v>450</v>
      </c>
      <c r="G431">
        <v>0</v>
      </c>
      <c r="H431">
        <v>-450</v>
      </c>
      <c r="K431">
        <v>0</v>
      </c>
      <c r="N431" t="str">
        <f t="shared" si="45"/>
        <v>450067944510</v>
      </c>
      <c r="O431" t="str">
        <f t="shared" si="46"/>
        <v>255223121102</v>
      </c>
      <c r="P431" t="str">
        <f t="shared" si="47"/>
        <v>300020870</v>
      </c>
      <c r="Q431" t="str">
        <f t="shared" si="42"/>
        <v>3</v>
      </c>
      <c r="R431" s="14">
        <f t="shared" si="43"/>
        <v>0</v>
      </c>
      <c r="S431" s="14">
        <f t="shared" si="44"/>
        <v>0</v>
      </c>
    </row>
    <row r="432" spans="1:19" x14ac:dyDescent="0.35">
      <c r="A432" t="s">
        <v>3840</v>
      </c>
      <c r="B432" t="s">
        <v>72</v>
      </c>
      <c r="C432" t="s">
        <v>78</v>
      </c>
      <c r="D432" t="s">
        <v>51</v>
      </c>
      <c r="E432">
        <v>46483.99</v>
      </c>
      <c r="G432">
        <v>-46483.99</v>
      </c>
      <c r="K432">
        <v>0</v>
      </c>
      <c r="N432" t="str">
        <f t="shared" si="45"/>
        <v>450067949410</v>
      </c>
      <c r="O432" t="str">
        <f t="shared" si="46"/>
        <v>252122742204</v>
      </c>
      <c r="P432" t="str">
        <f t="shared" si="47"/>
        <v>300020896</v>
      </c>
      <c r="Q432" t="str">
        <f t="shared" si="42"/>
        <v>1</v>
      </c>
      <c r="R432" s="14">
        <f t="shared" si="43"/>
        <v>46483.99</v>
      </c>
      <c r="S432" s="14">
        <f t="shared" si="44"/>
        <v>46483.99</v>
      </c>
    </row>
    <row r="433" spans="1:19" x14ac:dyDescent="0.35">
      <c r="A433" t="s">
        <v>3841</v>
      </c>
      <c r="B433" t="s">
        <v>2642</v>
      </c>
      <c r="C433" t="s">
        <v>3457</v>
      </c>
      <c r="D433" t="s">
        <v>51</v>
      </c>
      <c r="E433">
        <v>5500</v>
      </c>
      <c r="G433">
        <v>-5086.4799999999996</v>
      </c>
      <c r="K433">
        <v>413.52000000000044</v>
      </c>
      <c r="N433" t="str">
        <f t="shared" si="45"/>
        <v>450067990710</v>
      </c>
      <c r="O433" t="str">
        <f t="shared" si="46"/>
        <v>255102121101</v>
      </c>
      <c r="P433" t="str">
        <f t="shared" si="47"/>
        <v>300020623</v>
      </c>
      <c r="Q433" t="str">
        <f t="shared" si="42"/>
        <v>1</v>
      </c>
      <c r="R433" s="14">
        <f t="shared" si="43"/>
        <v>5500</v>
      </c>
      <c r="S433" s="14">
        <f t="shared" si="44"/>
        <v>5086.4799999999996</v>
      </c>
    </row>
    <row r="434" spans="1:19" x14ac:dyDescent="0.35">
      <c r="A434" t="s">
        <v>3842</v>
      </c>
      <c r="B434" t="s">
        <v>2642</v>
      </c>
      <c r="C434" t="s">
        <v>3457</v>
      </c>
      <c r="D434" t="s">
        <v>51</v>
      </c>
      <c r="E434">
        <v>1400</v>
      </c>
      <c r="F434">
        <v>1500</v>
      </c>
      <c r="G434">
        <v>-2737.28</v>
      </c>
      <c r="K434">
        <v>162.7199999999998</v>
      </c>
      <c r="N434" t="str">
        <f t="shared" si="45"/>
        <v>450067990720</v>
      </c>
      <c r="O434" t="str">
        <f t="shared" si="46"/>
        <v>255102121101</v>
      </c>
      <c r="P434" t="str">
        <f t="shared" si="47"/>
        <v>300020623</v>
      </c>
      <c r="Q434" t="str">
        <f t="shared" si="42"/>
        <v>1</v>
      </c>
      <c r="R434" s="14">
        <f t="shared" si="43"/>
        <v>2900</v>
      </c>
      <c r="S434" s="14">
        <f t="shared" si="44"/>
        <v>2737.28</v>
      </c>
    </row>
    <row r="435" spans="1:19" x14ac:dyDescent="0.35">
      <c r="A435" t="s">
        <v>3843</v>
      </c>
      <c r="B435" t="s">
        <v>97</v>
      </c>
      <c r="C435" t="s">
        <v>101</v>
      </c>
      <c r="D435" t="s">
        <v>92</v>
      </c>
      <c r="E435">
        <v>133100</v>
      </c>
      <c r="G435">
        <v>-133100</v>
      </c>
      <c r="K435">
        <v>0</v>
      </c>
      <c r="N435" t="str">
        <f t="shared" si="45"/>
        <v>450068052810</v>
      </c>
      <c r="O435" t="str">
        <f t="shared" si="46"/>
        <v>255223121102</v>
      </c>
      <c r="P435" t="str">
        <f t="shared" si="47"/>
        <v>300020861</v>
      </c>
      <c r="Q435" t="str">
        <f t="shared" si="42"/>
        <v>4</v>
      </c>
      <c r="R435" s="14">
        <f t="shared" si="43"/>
        <v>133100</v>
      </c>
      <c r="S435" s="14">
        <f t="shared" si="44"/>
        <v>133100</v>
      </c>
    </row>
    <row r="436" spans="1:19" x14ac:dyDescent="0.35">
      <c r="A436" t="s">
        <v>3844</v>
      </c>
      <c r="B436" t="s">
        <v>97</v>
      </c>
      <c r="C436" t="s">
        <v>101</v>
      </c>
      <c r="D436" t="s">
        <v>111</v>
      </c>
      <c r="E436">
        <v>283599.39</v>
      </c>
      <c r="G436">
        <v>-272034.27999999997</v>
      </c>
      <c r="K436">
        <v>11565.110000000044</v>
      </c>
      <c r="N436" t="str">
        <f t="shared" si="45"/>
        <v>450068053210</v>
      </c>
      <c r="O436" t="str">
        <f t="shared" si="46"/>
        <v>255223121102</v>
      </c>
      <c r="P436" t="str">
        <f t="shared" si="47"/>
        <v>300020861</v>
      </c>
      <c r="Q436" t="str">
        <f t="shared" si="42"/>
        <v>5</v>
      </c>
      <c r="R436" s="14">
        <f t="shared" si="43"/>
        <v>283599.39</v>
      </c>
      <c r="S436" s="14">
        <f t="shared" si="44"/>
        <v>272034.27999999997</v>
      </c>
    </row>
    <row r="437" spans="1:19" x14ac:dyDescent="0.35">
      <c r="A437" t="s">
        <v>3845</v>
      </c>
      <c r="B437" t="s">
        <v>97</v>
      </c>
      <c r="C437" t="s">
        <v>101</v>
      </c>
      <c r="D437" t="s">
        <v>103</v>
      </c>
      <c r="E437">
        <v>1</v>
      </c>
      <c r="F437">
        <v>83489</v>
      </c>
      <c r="G437">
        <v>-83490</v>
      </c>
      <c r="K437">
        <v>0</v>
      </c>
      <c r="N437" t="str">
        <f t="shared" si="45"/>
        <v>450068067210</v>
      </c>
      <c r="O437" t="str">
        <f t="shared" si="46"/>
        <v>255223121102</v>
      </c>
      <c r="P437" t="str">
        <f t="shared" si="47"/>
        <v>300020861</v>
      </c>
      <c r="Q437" t="str">
        <f t="shared" si="42"/>
        <v>2</v>
      </c>
      <c r="R437" s="14">
        <f t="shared" si="43"/>
        <v>83490</v>
      </c>
      <c r="S437" s="14">
        <f t="shared" si="44"/>
        <v>83490</v>
      </c>
    </row>
    <row r="438" spans="1:19" x14ac:dyDescent="0.35">
      <c r="A438" t="s">
        <v>3846</v>
      </c>
      <c r="B438" t="s">
        <v>97</v>
      </c>
      <c r="C438" t="s">
        <v>101</v>
      </c>
      <c r="D438" t="s">
        <v>51</v>
      </c>
      <c r="E438">
        <v>1679818</v>
      </c>
      <c r="G438">
        <v>-978898.49</v>
      </c>
      <c r="K438">
        <v>700919.51</v>
      </c>
      <c r="N438" t="str">
        <f t="shared" si="45"/>
        <v>450068067910</v>
      </c>
      <c r="O438" t="str">
        <f t="shared" si="46"/>
        <v>255223121102</v>
      </c>
      <c r="P438" t="str">
        <f t="shared" si="47"/>
        <v>300020861</v>
      </c>
      <c r="Q438" t="str">
        <f t="shared" si="42"/>
        <v>1</v>
      </c>
      <c r="R438" s="14">
        <f t="shared" si="43"/>
        <v>1679818</v>
      </c>
      <c r="S438" s="14">
        <f t="shared" si="44"/>
        <v>978898.49</v>
      </c>
    </row>
    <row r="439" spans="1:19" x14ac:dyDescent="0.35">
      <c r="A439" t="s">
        <v>3847</v>
      </c>
      <c r="B439" t="s">
        <v>97</v>
      </c>
      <c r="C439" t="s">
        <v>101</v>
      </c>
      <c r="D439" t="s">
        <v>111</v>
      </c>
      <c r="E439">
        <v>210765.3</v>
      </c>
      <c r="G439">
        <v>-163309.76999999999</v>
      </c>
      <c r="K439">
        <v>47455.53</v>
      </c>
      <c r="N439" t="str">
        <f t="shared" si="45"/>
        <v>450068068210</v>
      </c>
      <c r="O439" t="str">
        <f t="shared" si="46"/>
        <v>255223121102</v>
      </c>
      <c r="P439" t="str">
        <f t="shared" si="47"/>
        <v>300020861</v>
      </c>
      <c r="Q439" t="str">
        <f t="shared" si="42"/>
        <v>5</v>
      </c>
      <c r="R439" s="14">
        <f t="shared" si="43"/>
        <v>210765.3</v>
      </c>
      <c r="S439" s="14">
        <f t="shared" si="44"/>
        <v>163309.76999999999</v>
      </c>
    </row>
    <row r="440" spans="1:19" x14ac:dyDescent="0.35">
      <c r="A440" t="s">
        <v>3848</v>
      </c>
      <c r="B440" t="s">
        <v>97</v>
      </c>
      <c r="C440" t="s">
        <v>101</v>
      </c>
      <c r="D440" t="s">
        <v>111</v>
      </c>
      <c r="E440">
        <v>20329.62</v>
      </c>
      <c r="G440">
        <v>-20329.62</v>
      </c>
      <c r="K440">
        <v>0</v>
      </c>
      <c r="N440" t="str">
        <f t="shared" si="45"/>
        <v>450068068220</v>
      </c>
      <c r="O440" t="str">
        <f t="shared" si="46"/>
        <v>255223121102</v>
      </c>
      <c r="P440" t="str">
        <f t="shared" si="47"/>
        <v>300020861</v>
      </c>
      <c r="Q440" t="str">
        <f t="shared" si="42"/>
        <v>5</v>
      </c>
      <c r="R440" s="14">
        <f t="shared" si="43"/>
        <v>20329.62</v>
      </c>
      <c r="S440" s="14">
        <f t="shared" si="44"/>
        <v>20329.62</v>
      </c>
    </row>
    <row r="441" spans="1:19" x14ac:dyDescent="0.35">
      <c r="A441" t="s">
        <v>3849</v>
      </c>
      <c r="B441" t="s">
        <v>97</v>
      </c>
      <c r="C441" t="s">
        <v>101</v>
      </c>
      <c r="D441" t="s">
        <v>103</v>
      </c>
      <c r="E441">
        <v>36899.19</v>
      </c>
      <c r="G441">
        <v>-36899.19</v>
      </c>
      <c r="K441">
        <v>0</v>
      </c>
      <c r="N441" t="str">
        <f t="shared" si="45"/>
        <v>450068073910</v>
      </c>
      <c r="O441" t="str">
        <f t="shared" si="46"/>
        <v>255223121102</v>
      </c>
      <c r="P441" t="str">
        <f t="shared" si="47"/>
        <v>300020861</v>
      </c>
      <c r="Q441" t="str">
        <f t="shared" si="42"/>
        <v>2</v>
      </c>
      <c r="R441" s="14">
        <f t="shared" si="43"/>
        <v>36899.19</v>
      </c>
      <c r="S441" s="14">
        <f t="shared" si="44"/>
        <v>36899.19</v>
      </c>
    </row>
    <row r="442" spans="1:19" x14ac:dyDescent="0.35">
      <c r="A442" t="s">
        <v>3850</v>
      </c>
      <c r="B442" t="s">
        <v>97</v>
      </c>
      <c r="C442" t="s">
        <v>101</v>
      </c>
      <c r="D442" t="s">
        <v>103</v>
      </c>
      <c r="E442">
        <v>53635.37</v>
      </c>
      <c r="G442">
        <v>-53635.37</v>
      </c>
      <c r="K442">
        <v>0</v>
      </c>
      <c r="N442" t="str">
        <f t="shared" si="45"/>
        <v>450068073920</v>
      </c>
      <c r="O442" t="str">
        <f t="shared" si="46"/>
        <v>255223121102</v>
      </c>
      <c r="P442" t="str">
        <f t="shared" si="47"/>
        <v>300020861</v>
      </c>
      <c r="Q442" t="str">
        <f t="shared" si="42"/>
        <v>2</v>
      </c>
      <c r="R442" s="14">
        <f t="shared" si="43"/>
        <v>53635.37</v>
      </c>
      <c r="S442" s="14">
        <f t="shared" si="44"/>
        <v>53635.37</v>
      </c>
    </row>
    <row r="443" spans="1:19" x14ac:dyDescent="0.35">
      <c r="A443" t="s">
        <v>3851</v>
      </c>
      <c r="B443" t="s">
        <v>97</v>
      </c>
      <c r="C443" t="s">
        <v>101</v>
      </c>
      <c r="D443" t="s">
        <v>103</v>
      </c>
      <c r="E443">
        <v>45302.400000000001</v>
      </c>
      <c r="G443">
        <v>-45302.400000000001</v>
      </c>
      <c r="K443">
        <v>0</v>
      </c>
      <c r="N443" t="str">
        <f t="shared" si="45"/>
        <v>450068073930</v>
      </c>
      <c r="O443" t="str">
        <f t="shared" si="46"/>
        <v>255223121102</v>
      </c>
      <c r="P443" t="str">
        <f t="shared" si="47"/>
        <v>300020861</v>
      </c>
      <c r="Q443" t="str">
        <f t="shared" si="42"/>
        <v>2</v>
      </c>
      <c r="R443" s="14">
        <f t="shared" si="43"/>
        <v>45302.400000000001</v>
      </c>
      <c r="S443" s="14">
        <f t="shared" si="44"/>
        <v>45302.400000000001</v>
      </c>
    </row>
    <row r="444" spans="1:19" x14ac:dyDescent="0.35">
      <c r="A444" t="s">
        <v>3852</v>
      </c>
      <c r="B444" t="s">
        <v>97</v>
      </c>
      <c r="C444" t="s">
        <v>101</v>
      </c>
      <c r="D444" t="s">
        <v>103</v>
      </c>
      <c r="E444">
        <v>119500.33</v>
      </c>
      <c r="G444">
        <v>-119500.33</v>
      </c>
      <c r="K444">
        <v>0</v>
      </c>
      <c r="N444" t="str">
        <f t="shared" ref="N444:N475" si="48">A444</f>
        <v>450068073940</v>
      </c>
      <c r="O444" t="str">
        <f t="shared" ref="O444:O475" si="49">B444</f>
        <v>255223121102</v>
      </c>
      <c r="P444" t="str">
        <f t="shared" ref="P444:P475" si="50">C444</f>
        <v>300020861</v>
      </c>
      <c r="Q444" t="str">
        <f t="shared" si="42"/>
        <v>2</v>
      </c>
      <c r="R444" s="14">
        <f t="shared" si="43"/>
        <v>119500.33</v>
      </c>
      <c r="S444" s="14">
        <f t="shared" si="44"/>
        <v>119500.33</v>
      </c>
    </row>
    <row r="445" spans="1:19" x14ac:dyDescent="0.35">
      <c r="A445" t="s">
        <v>3853</v>
      </c>
      <c r="B445" t="s">
        <v>97</v>
      </c>
      <c r="C445" t="s">
        <v>101</v>
      </c>
      <c r="D445" t="s">
        <v>103</v>
      </c>
      <c r="E445">
        <v>73235.25</v>
      </c>
      <c r="G445">
        <v>-73235.25</v>
      </c>
      <c r="K445">
        <v>0</v>
      </c>
      <c r="N445" t="str">
        <f t="shared" si="48"/>
        <v>450068074210</v>
      </c>
      <c r="O445" t="str">
        <f t="shared" si="49"/>
        <v>255223121102</v>
      </c>
      <c r="P445" t="str">
        <f t="shared" si="50"/>
        <v>300020861</v>
      </c>
      <c r="Q445" t="str">
        <f t="shared" si="42"/>
        <v>2</v>
      </c>
      <c r="R445" s="14">
        <f t="shared" si="43"/>
        <v>73235.25</v>
      </c>
      <c r="S445" s="14">
        <f t="shared" si="44"/>
        <v>73235.25</v>
      </c>
    </row>
    <row r="446" spans="1:19" x14ac:dyDescent="0.35">
      <c r="A446" t="s">
        <v>3854</v>
      </c>
      <c r="B446" t="s">
        <v>97</v>
      </c>
      <c r="C446" t="s">
        <v>101</v>
      </c>
      <c r="D446" t="s">
        <v>103</v>
      </c>
      <c r="E446">
        <v>17724211.27</v>
      </c>
      <c r="F446">
        <v>-7414983.330000001</v>
      </c>
      <c r="G446">
        <v>-9422931.5399999991</v>
      </c>
      <c r="K446">
        <v>886296.39999999851</v>
      </c>
      <c r="N446" t="str">
        <f t="shared" si="48"/>
        <v>450068074610</v>
      </c>
      <c r="O446" t="str">
        <f t="shared" si="49"/>
        <v>255223121102</v>
      </c>
      <c r="P446" t="str">
        <f t="shared" si="50"/>
        <v>300020861</v>
      </c>
      <c r="Q446" t="str">
        <f t="shared" si="42"/>
        <v>2</v>
      </c>
      <c r="R446" s="14">
        <f t="shared" si="43"/>
        <v>10309227.939999998</v>
      </c>
      <c r="S446" s="14">
        <f t="shared" si="44"/>
        <v>9422931.5399999991</v>
      </c>
    </row>
    <row r="447" spans="1:19" x14ac:dyDescent="0.35">
      <c r="A447" t="s">
        <v>3855</v>
      </c>
      <c r="B447" t="s">
        <v>97</v>
      </c>
      <c r="C447" t="s">
        <v>101</v>
      </c>
      <c r="D447" t="s">
        <v>103</v>
      </c>
      <c r="E447">
        <v>786103</v>
      </c>
      <c r="F447">
        <v>106583.89</v>
      </c>
      <c r="G447">
        <v>-892686.89</v>
      </c>
      <c r="K447">
        <v>0</v>
      </c>
      <c r="N447" t="str">
        <f t="shared" si="48"/>
        <v>450068074910</v>
      </c>
      <c r="O447" t="str">
        <f t="shared" si="49"/>
        <v>255223121102</v>
      </c>
      <c r="P447" t="str">
        <f t="shared" si="50"/>
        <v>300020861</v>
      </c>
      <c r="Q447" t="str">
        <f t="shared" si="42"/>
        <v>2</v>
      </c>
      <c r="R447" s="14">
        <f t="shared" si="43"/>
        <v>892686.89</v>
      </c>
      <c r="S447" s="14">
        <f t="shared" si="44"/>
        <v>892686.89</v>
      </c>
    </row>
    <row r="448" spans="1:19" x14ac:dyDescent="0.35">
      <c r="A448" t="s">
        <v>3856</v>
      </c>
      <c r="B448" t="s">
        <v>97</v>
      </c>
      <c r="C448" t="s">
        <v>101</v>
      </c>
      <c r="D448" t="s">
        <v>103</v>
      </c>
      <c r="E448">
        <v>3920</v>
      </c>
      <c r="G448">
        <v>-182</v>
      </c>
      <c r="K448">
        <v>3738</v>
      </c>
      <c r="N448" t="str">
        <f t="shared" si="48"/>
        <v>450068074920</v>
      </c>
      <c r="O448" t="str">
        <f t="shared" si="49"/>
        <v>255223121102</v>
      </c>
      <c r="P448" t="str">
        <f t="shared" si="50"/>
        <v>300020861</v>
      </c>
      <c r="Q448" t="str">
        <f t="shared" si="42"/>
        <v>2</v>
      </c>
      <c r="R448" s="14">
        <f t="shared" si="43"/>
        <v>3920</v>
      </c>
      <c r="S448" s="14">
        <f t="shared" si="44"/>
        <v>182</v>
      </c>
    </row>
    <row r="449" spans="1:19" x14ac:dyDescent="0.35">
      <c r="A449" t="s">
        <v>3857</v>
      </c>
      <c r="B449" t="s">
        <v>97</v>
      </c>
      <c r="C449" t="s">
        <v>101</v>
      </c>
      <c r="D449" t="s">
        <v>103</v>
      </c>
      <c r="E449">
        <v>1507956</v>
      </c>
      <c r="G449">
        <v>-599631.28</v>
      </c>
      <c r="K449">
        <v>908324.72</v>
      </c>
      <c r="N449" t="str">
        <f t="shared" si="48"/>
        <v>450068076210</v>
      </c>
      <c r="O449" t="str">
        <f t="shared" si="49"/>
        <v>255223121102</v>
      </c>
      <c r="P449" t="str">
        <f t="shared" si="50"/>
        <v>300020861</v>
      </c>
      <c r="Q449" t="str">
        <f t="shared" si="42"/>
        <v>2</v>
      </c>
      <c r="R449" s="14">
        <f t="shared" si="43"/>
        <v>1507956</v>
      </c>
      <c r="S449" s="14">
        <f t="shared" si="44"/>
        <v>599631.28</v>
      </c>
    </row>
    <row r="450" spans="1:19" x14ac:dyDescent="0.35">
      <c r="A450" t="s">
        <v>3858</v>
      </c>
      <c r="B450" t="s">
        <v>97</v>
      </c>
      <c r="C450" t="s">
        <v>101</v>
      </c>
      <c r="D450" t="s">
        <v>103</v>
      </c>
      <c r="E450">
        <v>142847.51</v>
      </c>
      <c r="F450">
        <v>183405.18</v>
      </c>
      <c r="G450">
        <v>-326252.69000000006</v>
      </c>
      <c r="K450">
        <v>-5.8207660913467407E-11</v>
      </c>
      <c r="N450" t="str">
        <f t="shared" si="48"/>
        <v>450068076310</v>
      </c>
      <c r="O450" t="str">
        <f t="shared" si="49"/>
        <v>255223121102</v>
      </c>
      <c r="P450" t="str">
        <f t="shared" si="50"/>
        <v>300020861</v>
      </c>
      <c r="Q450" t="str">
        <f t="shared" si="42"/>
        <v>2</v>
      </c>
      <c r="R450" s="14">
        <f t="shared" si="43"/>
        <v>326252.69</v>
      </c>
      <c r="S450" s="14">
        <f t="shared" si="44"/>
        <v>326252.69000000006</v>
      </c>
    </row>
    <row r="451" spans="1:19" x14ac:dyDescent="0.35">
      <c r="A451" t="s">
        <v>3859</v>
      </c>
      <c r="B451" t="s">
        <v>97</v>
      </c>
      <c r="C451" t="s">
        <v>101</v>
      </c>
      <c r="D451" t="s">
        <v>103</v>
      </c>
      <c r="E451">
        <v>2295213.7599999998</v>
      </c>
      <c r="G451">
        <v>-892835.69</v>
      </c>
      <c r="K451">
        <v>1402378.0699999998</v>
      </c>
      <c r="N451" t="str">
        <f t="shared" si="48"/>
        <v>450068076410</v>
      </c>
      <c r="O451" t="str">
        <f t="shared" si="49"/>
        <v>255223121102</v>
      </c>
      <c r="P451" t="str">
        <f t="shared" si="50"/>
        <v>300020861</v>
      </c>
      <c r="Q451" t="str">
        <f t="shared" si="42"/>
        <v>2</v>
      </c>
      <c r="R451" s="14">
        <f t="shared" si="43"/>
        <v>2295213.7599999998</v>
      </c>
      <c r="S451" s="14">
        <f t="shared" si="44"/>
        <v>892835.69</v>
      </c>
    </row>
    <row r="452" spans="1:19" x14ac:dyDescent="0.35">
      <c r="A452" t="s">
        <v>3860</v>
      </c>
      <c r="B452" t="s">
        <v>97</v>
      </c>
      <c r="C452" t="s">
        <v>101</v>
      </c>
      <c r="D452" t="s">
        <v>103</v>
      </c>
      <c r="E452">
        <v>79500</v>
      </c>
      <c r="G452">
        <v>-78650</v>
      </c>
      <c r="K452">
        <v>850</v>
      </c>
      <c r="N452" t="str">
        <f t="shared" si="48"/>
        <v>450068076510</v>
      </c>
      <c r="O452" t="str">
        <f t="shared" si="49"/>
        <v>255223121102</v>
      </c>
      <c r="P452" t="str">
        <f t="shared" si="50"/>
        <v>300020861</v>
      </c>
      <c r="Q452" t="str">
        <f t="shared" si="42"/>
        <v>2</v>
      </c>
      <c r="R452" s="14">
        <f t="shared" si="43"/>
        <v>79500</v>
      </c>
      <c r="S452" s="14">
        <f t="shared" si="44"/>
        <v>78650</v>
      </c>
    </row>
    <row r="453" spans="1:19" x14ac:dyDescent="0.35">
      <c r="A453" t="s">
        <v>3861</v>
      </c>
      <c r="B453" t="s">
        <v>97</v>
      </c>
      <c r="C453" t="s">
        <v>101</v>
      </c>
      <c r="D453" t="s">
        <v>51</v>
      </c>
      <c r="E453">
        <v>13602065.35</v>
      </c>
      <c r="G453">
        <v>-13708864.039999999</v>
      </c>
      <c r="H453">
        <v>106798.69</v>
      </c>
      <c r="K453">
        <v>5.2386894822120667E-10</v>
      </c>
      <c r="N453" t="str">
        <f t="shared" si="48"/>
        <v>450068084810</v>
      </c>
      <c r="O453" t="str">
        <f t="shared" si="49"/>
        <v>255223121102</v>
      </c>
      <c r="P453" t="str">
        <f t="shared" si="50"/>
        <v>300020861</v>
      </c>
      <c r="Q453" t="str">
        <f t="shared" ref="Q453:Q516" si="51">D453</f>
        <v>1</v>
      </c>
      <c r="R453" s="14">
        <f t="shared" ref="R453:R516" si="52">E453+F453+H453+I453+J453</f>
        <v>13708864.039999999</v>
      </c>
      <c r="S453" s="14">
        <f t="shared" ref="S453:S516" si="53">(G453)*-1</f>
        <v>13708864.039999999</v>
      </c>
    </row>
    <row r="454" spans="1:19" x14ac:dyDescent="0.35">
      <c r="A454" t="s">
        <v>3862</v>
      </c>
      <c r="B454" t="s">
        <v>97</v>
      </c>
      <c r="C454" t="s">
        <v>101</v>
      </c>
      <c r="D454" t="s">
        <v>92</v>
      </c>
      <c r="E454">
        <v>816.65</v>
      </c>
      <c r="G454">
        <v>-816.65</v>
      </c>
      <c r="K454">
        <v>0</v>
      </c>
      <c r="N454" t="str">
        <f t="shared" si="48"/>
        <v>450068096210</v>
      </c>
      <c r="O454" t="str">
        <f t="shared" si="49"/>
        <v>255223121102</v>
      </c>
      <c r="P454" t="str">
        <f t="shared" si="50"/>
        <v>300020861</v>
      </c>
      <c r="Q454" t="str">
        <f t="shared" si="51"/>
        <v>4</v>
      </c>
      <c r="R454" s="14">
        <f t="shared" si="52"/>
        <v>816.65</v>
      </c>
      <c r="S454" s="14">
        <f t="shared" si="53"/>
        <v>816.65</v>
      </c>
    </row>
    <row r="455" spans="1:19" x14ac:dyDescent="0.35">
      <c r="A455" t="s">
        <v>3863</v>
      </c>
      <c r="B455" t="s">
        <v>97</v>
      </c>
      <c r="C455" t="s">
        <v>101</v>
      </c>
      <c r="D455" t="s">
        <v>103</v>
      </c>
      <c r="E455">
        <v>10340.959999999999</v>
      </c>
      <c r="G455">
        <v>-285.11999999999898</v>
      </c>
      <c r="K455">
        <v>10055.84</v>
      </c>
      <c r="N455" t="str">
        <f t="shared" si="48"/>
        <v>450068132110</v>
      </c>
      <c r="O455" t="str">
        <f t="shared" si="49"/>
        <v>255223121102</v>
      </c>
      <c r="P455" t="str">
        <f t="shared" si="50"/>
        <v>300020861</v>
      </c>
      <c r="Q455" t="str">
        <f t="shared" si="51"/>
        <v>2</v>
      </c>
      <c r="R455" s="14">
        <f t="shared" si="52"/>
        <v>10340.959999999999</v>
      </c>
      <c r="S455" s="14">
        <f t="shared" si="53"/>
        <v>285.11999999999898</v>
      </c>
    </row>
    <row r="456" spans="1:19" x14ac:dyDescent="0.35">
      <c r="A456" t="s">
        <v>3864</v>
      </c>
      <c r="B456" t="s">
        <v>97</v>
      </c>
      <c r="C456" t="s">
        <v>101</v>
      </c>
      <c r="D456" t="s">
        <v>113</v>
      </c>
      <c r="E456">
        <v>0.89</v>
      </c>
      <c r="F456">
        <v>124731.83</v>
      </c>
      <c r="G456">
        <v>-83800.36</v>
      </c>
      <c r="K456">
        <v>40932.36</v>
      </c>
      <c r="N456" t="str">
        <f t="shared" si="48"/>
        <v>450068153410</v>
      </c>
      <c r="O456" t="str">
        <f t="shared" si="49"/>
        <v>255223121102</v>
      </c>
      <c r="P456" t="str">
        <f t="shared" si="50"/>
        <v>300020861</v>
      </c>
      <c r="Q456" t="str">
        <f t="shared" si="51"/>
        <v>6</v>
      </c>
      <c r="R456" s="14">
        <f t="shared" si="52"/>
        <v>124732.72</v>
      </c>
      <c r="S456" s="14">
        <f t="shared" si="53"/>
        <v>83800.36</v>
      </c>
    </row>
    <row r="457" spans="1:19" x14ac:dyDescent="0.35">
      <c r="A457" t="s">
        <v>3865</v>
      </c>
      <c r="B457" t="s">
        <v>97</v>
      </c>
      <c r="C457" t="s">
        <v>101</v>
      </c>
      <c r="D457" t="s">
        <v>74</v>
      </c>
      <c r="E457">
        <v>1540472</v>
      </c>
      <c r="F457">
        <v>878767.69</v>
      </c>
      <c r="G457">
        <v>-2131116.1999999997</v>
      </c>
      <c r="K457">
        <v>288123.49000000022</v>
      </c>
      <c r="N457" t="str">
        <f t="shared" si="48"/>
        <v>450068159210</v>
      </c>
      <c r="O457" t="str">
        <f t="shared" si="49"/>
        <v>255223121102</v>
      </c>
      <c r="P457" t="str">
        <f t="shared" si="50"/>
        <v>300020861</v>
      </c>
      <c r="Q457" t="str">
        <f t="shared" si="51"/>
        <v>7</v>
      </c>
      <c r="R457" s="14">
        <f t="shared" si="52"/>
        <v>2419239.69</v>
      </c>
      <c r="S457" s="14">
        <f t="shared" si="53"/>
        <v>2131116.1999999997</v>
      </c>
    </row>
    <row r="458" spans="1:19" x14ac:dyDescent="0.35">
      <c r="A458" t="s">
        <v>3866</v>
      </c>
      <c r="B458" t="s">
        <v>97</v>
      </c>
      <c r="C458" t="s">
        <v>126</v>
      </c>
      <c r="D458" t="s">
        <v>113</v>
      </c>
      <c r="E458">
        <v>273.94</v>
      </c>
      <c r="G458">
        <v>-273.94</v>
      </c>
      <c r="K458">
        <v>0</v>
      </c>
      <c r="N458" t="str">
        <f t="shared" si="48"/>
        <v>450068164110</v>
      </c>
      <c r="O458" t="str">
        <f t="shared" si="49"/>
        <v>255223121102</v>
      </c>
      <c r="P458" t="str">
        <f t="shared" si="50"/>
        <v>300020870</v>
      </c>
      <c r="Q458" t="str">
        <f t="shared" si="51"/>
        <v>6</v>
      </c>
      <c r="R458" s="14">
        <f t="shared" si="52"/>
        <v>273.94</v>
      </c>
      <c r="S458" s="14">
        <f t="shared" si="53"/>
        <v>273.94</v>
      </c>
    </row>
    <row r="459" spans="1:19" x14ac:dyDescent="0.35">
      <c r="A459" t="s">
        <v>3867</v>
      </c>
      <c r="B459" t="s">
        <v>23</v>
      </c>
      <c r="C459" t="s">
        <v>50</v>
      </c>
      <c r="D459" t="s">
        <v>51</v>
      </c>
      <c r="E459">
        <v>15000</v>
      </c>
      <c r="F459">
        <v>356032.26</v>
      </c>
      <c r="G459">
        <v>-320272.55999999994</v>
      </c>
      <c r="K459">
        <v>50759.70000000007</v>
      </c>
      <c r="N459" t="str">
        <f t="shared" si="48"/>
        <v>450068216510</v>
      </c>
      <c r="O459" t="str">
        <f t="shared" si="49"/>
        <v>252103121101</v>
      </c>
      <c r="P459" t="str">
        <f t="shared" si="50"/>
        <v>300020484</v>
      </c>
      <c r="Q459" t="str">
        <f t="shared" si="51"/>
        <v>1</v>
      </c>
      <c r="R459" s="14">
        <f t="shared" si="52"/>
        <v>371032.26</v>
      </c>
      <c r="S459" s="14">
        <f t="shared" si="53"/>
        <v>320272.55999999994</v>
      </c>
    </row>
    <row r="460" spans="1:19" x14ac:dyDescent="0.35">
      <c r="A460" t="s">
        <v>3868</v>
      </c>
      <c r="B460" t="s">
        <v>97</v>
      </c>
      <c r="C460" t="s">
        <v>101</v>
      </c>
      <c r="D460" t="s">
        <v>51</v>
      </c>
      <c r="E460">
        <v>58.08</v>
      </c>
      <c r="G460">
        <v>-58.08</v>
      </c>
      <c r="K460">
        <v>0</v>
      </c>
      <c r="N460" t="str">
        <f t="shared" si="48"/>
        <v>450068221210</v>
      </c>
      <c r="O460" t="str">
        <f t="shared" si="49"/>
        <v>255223121102</v>
      </c>
      <c r="P460" t="str">
        <f t="shared" si="50"/>
        <v>300020861</v>
      </c>
      <c r="Q460" t="str">
        <f t="shared" si="51"/>
        <v>1</v>
      </c>
      <c r="R460" s="14">
        <f t="shared" si="52"/>
        <v>58.08</v>
      </c>
      <c r="S460" s="14">
        <f t="shared" si="53"/>
        <v>58.08</v>
      </c>
    </row>
    <row r="461" spans="1:19" x14ac:dyDescent="0.35">
      <c r="A461" t="s">
        <v>3869</v>
      </c>
      <c r="B461" t="s">
        <v>97</v>
      </c>
      <c r="C461" t="s">
        <v>101</v>
      </c>
      <c r="D461" t="s">
        <v>51</v>
      </c>
      <c r="E461">
        <v>260452.5</v>
      </c>
      <c r="G461">
        <v>-260452.5</v>
      </c>
      <c r="K461">
        <v>0</v>
      </c>
      <c r="N461" t="str">
        <f t="shared" si="48"/>
        <v>450068297010</v>
      </c>
      <c r="O461" t="str">
        <f t="shared" si="49"/>
        <v>255223121102</v>
      </c>
      <c r="P461" t="str">
        <f t="shared" si="50"/>
        <v>300020861</v>
      </c>
      <c r="Q461" t="str">
        <f t="shared" si="51"/>
        <v>1</v>
      </c>
      <c r="R461" s="14">
        <f t="shared" si="52"/>
        <v>260452.5</v>
      </c>
      <c r="S461" s="14">
        <f t="shared" si="53"/>
        <v>260452.5</v>
      </c>
    </row>
    <row r="462" spans="1:19" x14ac:dyDescent="0.35">
      <c r="A462" t="s">
        <v>3870</v>
      </c>
      <c r="B462" t="s">
        <v>97</v>
      </c>
      <c r="C462" t="s">
        <v>101</v>
      </c>
      <c r="D462" t="s">
        <v>103</v>
      </c>
      <c r="E462">
        <v>1</v>
      </c>
      <c r="F462">
        <v>4060249</v>
      </c>
      <c r="K462">
        <v>4060250</v>
      </c>
      <c r="N462" t="str">
        <f t="shared" si="48"/>
        <v>450068302810</v>
      </c>
      <c r="O462" t="str">
        <f t="shared" si="49"/>
        <v>255223121102</v>
      </c>
      <c r="P462" t="str">
        <f t="shared" si="50"/>
        <v>300020861</v>
      </c>
      <c r="Q462" t="str">
        <f t="shared" si="51"/>
        <v>2</v>
      </c>
      <c r="R462" s="14">
        <f t="shared" si="52"/>
        <v>4060250</v>
      </c>
      <c r="S462" s="14">
        <f t="shared" si="53"/>
        <v>0</v>
      </c>
    </row>
    <row r="463" spans="1:19" x14ac:dyDescent="0.35">
      <c r="A463" t="s">
        <v>3871</v>
      </c>
      <c r="B463" t="s">
        <v>97</v>
      </c>
      <c r="C463" t="s">
        <v>101</v>
      </c>
      <c r="D463" t="s">
        <v>103</v>
      </c>
      <c r="E463">
        <v>1</v>
      </c>
      <c r="F463">
        <v>6202459</v>
      </c>
      <c r="K463">
        <v>6202460</v>
      </c>
      <c r="N463" t="str">
        <f t="shared" si="48"/>
        <v>450068303110</v>
      </c>
      <c r="O463" t="str">
        <f t="shared" si="49"/>
        <v>255223121102</v>
      </c>
      <c r="P463" t="str">
        <f t="shared" si="50"/>
        <v>300020861</v>
      </c>
      <c r="Q463" t="str">
        <f t="shared" si="51"/>
        <v>2</v>
      </c>
      <c r="R463" s="14">
        <f t="shared" si="52"/>
        <v>6202460</v>
      </c>
      <c r="S463" s="14">
        <f t="shared" si="53"/>
        <v>0</v>
      </c>
    </row>
    <row r="464" spans="1:19" x14ac:dyDescent="0.35">
      <c r="A464" t="s">
        <v>3872</v>
      </c>
      <c r="B464" t="s">
        <v>60</v>
      </c>
      <c r="C464" t="s">
        <v>65</v>
      </c>
      <c r="D464" t="s">
        <v>51</v>
      </c>
      <c r="E464">
        <v>2805.57</v>
      </c>
      <c r="G464">
        <v>-2805.57</v>
      </c>
      <c r="K464">
        <v>0</v>
      </c>
      <c r="N464" t="str">
        <f t="shared" si="48"/>
        <v>450068326410</v>
      </c>
      <c r="O464" t="str">
        <f t="shared" si="49"/>
        <v>252122121104</v>
      </c>
      <c r="P464" t="str">
        <f t="shared" si="50"/>
        <v>300020895</v>
      </c>
      <c r="Q464" t="str">
        <f t="shared" si="51"/>
        <v>1</v>
      </c>
      <c r="R464" s="14">
        <f t="shared" si="52"/>
        <v>2805.57</v>
      </c>
      <c r="S464" s="14">
        <f t="shared" si="53"/>
        <v>2805.57</v>
      </c>
    </row>
    <row r="465" spans="1:19" x14ac:dyDescent="0.35">
      <c r="A465" t="s">
        <v>3873</v>
      </c>
      <c r="B465" t="s">
        <v>97</v>
      </c>
      <c r="C465" t="s">
        <v>101</v>
      </c>
      <c r="D465" t="s">
        <v>111</v>
      </c>
      <c r="E465">
        <v>1</v>
      </c>
      <c r="F465">
        <v>1441302.6</v>
      </c>
      <c r="G465">
        <v>-1281947.43</v>
      </c>
      <c r="K465">
        <v>159356.17000000016</v>
      </c>
      <c r="N465" t="str">
        <f t="shared" si="48"/>
        <v>450068329310</v>
      </c>
      <c r="O465" t="str">
        <f t="shared" si="49"/>
        <v>255223121102</v>
      </c>
      <c r="P465" t="str">
        <f t="shared" si="50"/>
        <v>300020861</v>
      </c>
      <c r="Q465" t="str">
        <f t="shared" si="51"/>
        <v>5</v>
      </c>
      <c r="R465" s="14">
        <f t="shared" si="52"/>
        <v>1441303.6</v>
      </c>
      <c r="S465" s="14">
        <f t="shared" si="53"/>
        <v>1281947.43</v>
      </c>
    </row>
    <row r="466" spans="1:19" x14ac:dyDescent="0.35">
      <c r="A466" t="s">
        <v>3874</v>
      </c>
      <c r="B466" t="s">
        <v>97</v>
      </c>
      <c r="C466" t="s">
        <v>101</v>
      </c>
      <c r="D466" t="s">
        <v>111</v>
      </c>
      <c r="E466">
        <v>750000</v>
      </c>
      <c r="F466">
        <v>3222004.68</v>
      </c>
      <c r="G466">
        <v>-1860487.6400000001</v>
      </c>
      <c r="K466">
        <v>2111517.04</v>
      </c>
      <c r="N466" t="str">
        <f t="shared" si="48"/>
        <v>450068330410</v>
      </c>
      <c r="O466" t="str">
        <f t="shared" si="49"/>
        <v>255223121102</v>
      </c>
      <c r="P466" t="str">
        <f t="shared" si="50"/>
        <v>300020861</v>
      </c>
      <c r="Q466" t="str">
        <f t="shared" si="51"/>
        <v>5</v>
      </c>
      <c r="R466" s="14">
        <f t="shared" si="52"/>
        <v>3972004.68</v>
      </c>
      <c r="S466" s="14">
        <f t="shared" si="53"/>
        <v>1860487.6400000001</v>
      </c>
    </row>
    <row r="467" spans="1:19" x14ac:dyDescent="0.35">
      <c r="A467" t="s">
        <v>3875</v>
      </c>
      <c r="B467" t="s">
        <v>97</v>
      </c>
      <c r="C467" t="s">
        <v>101</v>
      </c>
      <c r="D467" t="s">
        <v>103</v>
      </c>
      <c r="E467">
        <v>1</v>
      </c>
      <c r="F467">
        <v>6499999</v>
      </c>
      <c r="G467">
        <v>-6500000</v>
      </c>
      <c r="I467">
        <v>-1</v>
      </c>
      <c r="J467">
        <v>1</v>
      </c>
      <c r="K467">
        <v>0</v>
      </c>
      <c r="N467" t="str">
        <f t="shared" si="48"/>
        <v>450068332610</v>
      </c>
      <c r="O467" t="str">
        <f t="shared" si="49"/>
        <v>255223121102</v>
      </c>
      <c r="P467" t="str">
        <f t="shared" si="50"/>
        <v>300020861</v>
      </c>
      <c r="Q467" t="str">
        <f t="shared" si="51"/>
        <v>2</v>
      </c>
      <c r="R467" s="14">
        <f t="shared" si="52"/>
        <v>6500000</v>
      </c>
      <c r="S467" s="14">
        <f t="shared" si="53"/>
        <v>6500000</v>
      </c>
    </row>
    <row r="468" spans="1:19" x14ac:dyDescent="0.35">
      <c r="A468" t="s">
        <v>3876</v>
      </c>
      <c r="B468" t="s">
        <v>2539</v>
      </c>
      <c r="C468" t="s">
        <v>3877</v>
      </c>
      <c r="D468" t="s">
        <v>51</v>
      </c>
      <c r="E468">
        <v>15</v>
      </c>
      <c r="K468">
        <v>15</v>
      </c>
      <c r="N468" t="str">
        <f t="shared" si="48"/>
        <v>450068382210</v>
      </c>
      <c r="O468" t="str">
        <f t="shared" si="49"/>
        <v>254012121101</v>
      </c>
      <c r="P468" t="str">
        <f t="shared" si="50"/>
        <v>300020288</v>
      </c>
      <c r="Q468" t="str">
        <f t="shared" si="51"/>
        <v>1</v>
      </c>
      <c r="R468" s="14">
        <f t="shared" si="52"/>
        <v>15</v>
      </c>
      <c r="S468" s="14">
        <f t="shared" si="53"/>
        <v>0</v>
      </c>
    </row>
    <row r="469" spans="1:19" x14ac:dyDescent="0.35">
      <c r="A469" t="s">
        <v>3878</v>
      </c>
      <c r="B469" t="s">
        <v>2539</v>
      </c>
      <c r="C469" t="s">
        <v>3877</v>
      </c>
      <c r="D469" t="s">
        <v>51</v>
      </c>
      <c r="E469">
        <v>1650</v>
      </c>
      <c r="K469">
        <v>1650</v>
      </c>
      <c r="N469" t="str">
        <f t="shared" si="48"/>
        <v>450068382220</v>
      </c>
      <c r="O469" t="str">
        <f t="shared" si="49"/>
        <v>254012121101</v>
      </c>
      <c r="P469" t="str">
        <f t="shared" si="50"/>
        <v>300020288</v>
      </c>
      <c r="Q469" t="str">
        <f t="shared" si="51"/>
        <v>1</v>
      </c>
      <c r="R469" s="14">
        <f t="shared" si="52"/>
        <v>1650</v>
      </c>
      <c r="S469" s="14">
        <f t="shared" si="53"/>
        <v>0</v>
      </c>
    </row>
    <row r="470" spans="1:19" x14ac:dyDescent="0.35">
      <c r="A470" t="s">
        <v>3879</v>
      </c>
      <c r="B470" t="s">
        <v>97</v>
      </c>
      <c r="C470" t="s">
        <v>101</v>
      </c>
      <c r="D470" t="s">
        <v>111</v>
      </c>
      <c r="E470">
        <v>7966</v>
      </c>
      <c r="F470">
        <v>1786.34</v>
      </c>
      <c r="G470">
        <v>-9752.34</v>
      </c>
      <c r="K470">
        <v>0</v>
      </c>
      <c r="N470" t="str">
        <f t="shared" si="48"/>
        <v>450068400810</v>
      </c>
      <c r="O470" t="str">
        <f t="shared" si="49"/>
        <v>255223121102</v>
      </c>
      <c r="P470" t="str">
        <f t="shared" si="50"/>
        <v>300020861</v>
      </c>
      <c r="Q470" t="str">
        <f t="shared" si="51"/>
        <v>5</v>
      </c>
      <c r="R470" s="14">
        <f t="shared" si="52"/>
        <v>9752.34</v>
      </c>
      <c r="S470" s="14">
        <f t="shared" si="53"/>
        <v>9752.34</v>
      </c>
    </row>
    <row r="471" spans="1:19" x14ac:dyDescent="0.35">
      <c r="A471" t="s">
        <v>3880</v>
      </c>
      <c r="B471" t="s">
        <v>97</v>
      </c>
      <c r="C471" t="s">
        <v>101</v>
      </c>
      <c r="D471" t="s">
        <v>103</v>
      </c>
      <c r="E471">
        <v>371459.01</v>
      </c>
      <c r="G471">
        <v>-298.14</v>
      </c>
      <c r="K471">
        <v>371160.87</v>
      </c>
      <c r="N471" t="str">
        <f t="shared" si="48"/>
        <v>450068402810</v>
      </c>
      <c r="O471" t="str">
        <f t="shared" si="49"/>
        <v>255223121102</v>
      </c>
      <c r="P471" t="str">
        <f t="shared" si="50"/>
        <v>300020861</v>
      </c>
      <c r="Q471" t="str">
        <f t="shared" si="51"/>
        <v>2</v>
      </c>
      <c r="R471" s="14">
        <f t="shared" si="52"/>
        <v>371459.01</v>
      </c>
      <c r="S471" s="14">
        <f t="shared" si="53"/>
        <v>298.14</v>
      </c>
    </row>
    <row r="472" spans="1:19" x14ac:dyDescent="0.35">
      <c r="A472" t="s">
        <v>3881</v>
      </c>
      <c r="B472" t="s">
        <v>97</v>
      </c>
      <c r="C472" t="s">
        <v>101</v>
      </c>
      <c r="D472" t="s">
        <v>113</v>
      </c>
      <c r="E472">
        <v>169841.65</v>
      </c>
      <c r="G472">
        <v>-77500.529999999984</v>
      </c>
      <c r="K472">
        <v>92341.12000000001</v>
      </c>
      <c r="N472" t="str">
        <f t="shared" si="48"/>
        <v>450068405810</v>
      </c>
      <c r="O472" t="str">
        <f t="shared" si="49"/>
        <v>255223121102</v>
      </c>
      <c r="P472" t="str">
        <f t="shared" si="50"/>
        <v>300020861</v>
      </c>
      <c r="Q472" t="str">
        <f t="shared" si="51"/>
        <v>6</v>
      </c>
      <c r="R472" s="14">
        <f t="shared" si="52"/>
        <v>169841.65</v>
      </c>
      <c r="S472" s="14">
        <f t="shared" si="53"/>
        <v>77500.529999999984</v>
      </c>
    </row>
    <row r="473" spans="1:19" x14ac:dyDescent="0.35">
      <c r="A473" t="s">
        <v>3882</v>
      </c>
      <c r="B473" t="s">
        <v>97</v>
      </c>
      <c r="C473" t="s">
        <v>101</v>
      </c>
      <c r="D473" t="s">
        <v>103</v>
      </c>
      <c r="E473">
        <v>67155</v>
      </c>
      <c r="G473">
        <v>-67155</v>
      </c>
      <c r="K473">
        <v>0</v>
      </c>
      <c r="N473" t="str">
        <f t="shared" si="48"/>
        <v>450068406110</v>
      </c>
      <c r="O473" t="str">
        <f t="shared" si="49"/>
        <v>255223121102</v>
      </c>
      <c r="P473" t="str">
        <f t="shared" si="50"/>
        <v>300020861</v>
      </c>
      <c r="Q473" t="str">
        <f t="shared" si="51"/>
        <v>2</v>
      </c>
      <c r="R473" s="14">
        <f t="shared" si="52"/>
        <v>67155</v>
      </c>
      <c r="S473" s="14">
        <f t="shared" si="53"/>
        <v>67155</v>
      </c>
    </row>
    <row r="474" spans="1:19" x14ac:dyDescent="0.35">
      <c r="A474" t="s">
        <v>3883</v>
      </c>
      <c r="B474" t="s">
        <v>60</v>
      </c>
      <c r="C474" t="s">
        <v>65</v>
      </c>
      <c r="D474" t="s">
        <v>51</v>
      </c>
      <c r="E474">
        <v>45000</v>
      </c>
      <c r="K474">
        <v>45000</v>
      </c>
      <c r="N474" t="str">
        <f t="shared" si="48"/>
        <v>450068420210</v>
      </c>
      <c r="O474" t="str">
        <f t="shared" si="49"/>
        <v>252122121104</v>
      </c>
      <c r="P474" t="str">
        <f t="shared" si="50"/>
        <v>300020895</v>
      </c>
      <c r="Q474" t="str">
        <f t="shared" si="51"/>
        <v>1</v>
      </c>
      <c r="R474" s="14">
        <f t="shared" si="52"/>
        <v>45000</v>
      </c>
      <c r="S474" s="14">
        <f t="shared" si="53"/>
        <v>0</v>
      </c>
    </row>
    <row r="475" spans="1:19" x14ac:dyDescent="0.35">
      <c r="A475" t="s">
        <v>3884</v>
      </c>
      <c r="B475" t="s">
        <v>97</v>
      </c>
      <c r="C475" t="s">
        <v>101</v>
      </c>
      <c r="D475" t="s">
        <v>103</v>
      </c>
      <c r="E475">
        <v>1</v>
      </c>
      <c r="F475">
        <v>18889199</v>
      </c>
      <c r="G475">
        <v>-9874982.290000001</v>
      </c>
      <c r="K475">
        <v>9014217.709999999</v>
      </c>
      <c r="N475" t="str">
        <f t="shared" si="48"/>
        <v>450068424810</v>
      </c>
      <c r="O475" t="str">
        <f t="shared" si="49"/>
        <v>255223121102</v>
      </c>
      <c r="P475" t="str">
        <f t="shared" si="50"/>
        <v>300020861</v>
      </c>
      <c r="Q475" t="str">
        <f t="shared" si="51"/>
        <v>2</v>
      </c>
      <c r="R475" s="14">
        <f t="shared" si="52"/>
        <v>18889200</v>
      </c>
      <c r="S475" s="14">
        <f t="shared" si="53"/>
        <v>9874982.290000001</v>
      </c>
    </row>
    <row r="476" spans="1:19" x14ac:dyDescent="0.35">
      <c r="A476" t="s">
        <v>3885</v>
      </c>
      <c r="B476" t="s">
        <v>97</v>
      </c>
      <c r="C476" t="s">
        <v>101</v>
      </c>
      <c r="D476" t="s">
        <v>103</v>
      </c>
      <c r="E476">
        <v>1</v>
      </c>
      <c r="F476">
        <v>21323019.91</v>
      </c>
      <c r="G476">
        <v>-12343484.500000002</v>
      </c>
      <c r="K476">
        <v>8979536.4099999983</v>
      </c>
      <c r="N476" t="str">
        <f t="shared" ref="N476:N507" si="54">A476</f>
        <v>450068426110</v>
      </c>
      <c r="O476" t="str">
        <f t="shared" ref="O476:O507" si="55">B476</f>
        <v>255223121102</v>
      </c>
      <c r="P476" t="str">
        <f t="shared" ref="P476:P507" si="56">C476</f>
        <v>300020861</v>
      </c>
      <c r="Q476" t="str">
        <f t="shared" si="51"/>
        <v>2</v>
      </c>
      <c r="R476" s="14">
        <f t="shared" si="52"/>
        <v>21323020.91</v>
      </c>
      <c r="S476" s="14">
        <f t="shared" si="53"/>
        <v>12343484.500000002</v>
      </c>
    </row>
    <row r="477" spans="1:19" x14ac:dyDescent="0.35">
      <c r="A477" t="s">
        <v>3886</v>
      </c>
      <c r="B477" t="s">
        <v>97</v>
      </c>
      <c r="C477" t="s">
        <v>101</v>
      </c>
      <c r="D477" t="s">
        <v>103</v>
      </c>
      <c r="E477">
        <v>729630</v>
      </c>
      <c r="K477">
        <v>729630</v>
      </c>
      <c r="N477" t="str">
        <f t="shared" si="54"/>
        <v>450068427410</v>
      </c>
      <c r="O477" t="str">
        <f t="shared" si="55"/>
        <v>255223121102</v>
      </c>
      <c r="P477" t="str">
        <f t="shared" si="56"/>
        <v>300020861</v>
      </c>
      <c r="Q477" t="str">
        <f t="shared" si="51"/>
        <v>2</v>
      </c>
      <c r="R477" s="14">
        <f t="shared" si="52"/>
        <v>729630</v>
      </c>
      <c r="S477" s="14">
        <f t="shared" si="53"/>
        <v>0</v>
      </c>
    </row>
    <row r="478" spans="1:19" x14ac:dyDescent="0.35">
      <c r="A478" t="s">
        <v>3887</v>
      </c>
      <c r="B478" t="s">
        <v>60</v>
      </c>
      <c r="C478" t="s">
        <v>65</v>
      </c>
      <c r="D478" t="s">
        <v>51</v>
      </c>
      <c r="E478">
        <v>6050</v>
      </c>
      <c r="G478">
        <v>-6050</v>
      </c>
      <c r="K478">
        <v>0</v>
      </c>
      <c r="N478" t="str">
        <f t="shared" si="54"/>
        <v>450068427810</v>
      </c>
      <c r="O478" t="str">
        <f t="shared" si="55"/>
        <v>252122121104</v>
      </c>
      <c r="P478" t="str">
        <f t="shared" si="56"/>
        <v>300020895</v>
      </c>
      <c r="Q478" t="str">
        <f t="shared" si="51"/>
        <v>1</v>
      </c>
      <c r="R478" s="14">
        <f t="shared" si="52"/>
        <v>6050</v>
      </c>
      <c r="S478" s="14">
        <f t="shared" si="53"/>
        <v>6050</v>
      </c>
    </row>
    <row r="479" spans="1:19" x14ac:dyDescent="0.35">
      <c r="A479" t="s">
        <v>3888</v>
      </c>
      <c r="B479" t="s">
        <v>60</v>
      </c>
      <c r="C479" t="s">
        <v>65</v>
      </c>
      <c r="D479" t="s">
        <v>51</v>
      </c>
      <c r="E479">
        <v>10890</v>
      </c>
      <c r="F479">
        <v>-6050</v>
      </c>
      <c r="G479">
        <v>-4840</v>
      </c>
      <c r="K479">
        <v>0</v>
      </c>
      <c r="N479" t="str">
        <f t="shared" si="54"/>
        <v>450068427820</v>
      </c>
      <c r="O479" t="str">
        <f t="shared" si="55"/>
        <v>252122121104</v>
      </c>
      <c r="P479" t="str">
        <f t="shared" si="56"/>
        <v>300020895</v>
      </c>
      <c r="Q479" t="str">
        <f t="shared" si="51"/>
        <v>1</v>
      </c>
      <c r="R479" s="14">
        <f t="shared" si="52"/>
        <v>4840</v>
      </c>
      <c r="S479" s="14">
        <f t="shared" si="53"/>
        <v>4840</v>
      </c>
    </row>
    <row r="480" spans="1:19" x14ac:dyDescent="0.35">
      <c r="A480" t="s">
        <v>3889</v>
      </c>
      <c r="B480" t="s">
        <v>97</v>
      </c>
      <c r="C480" t="s">
        <v>126</v>
      </c>
      <c r="D480" t="s">
        <v>99</v>
      </c>
      <c r="E480">
        <v>860.94</v>
      </c>
      <c r="G480">
        <v>-860.94</v>
      </c>
      <c r="K480">
        <v>0</v>
      </c>
      <c r="N480" t="str">
        <f t="shared" si="54"/>
        <v>450068476710</v>
      </c>
      <c r="O480" t="str">
        <f t="shared" si="55"/>
        <v>255223121102</v>
      </c>
      <c r="P480" t="str">
        <f t="shared" si="56"/>
        <v>300020870</v>
      </c>
      <c r="Q480" t="str">
        <f t="shared" si="51"/>
        <v>3</v>
      </c>
      <c r="R480" s="14">
        <f t="shared" si="52"/>
        <v>860.94</v>
      </c>
      <c r="S480" s="14">
        <f t="shared" si="53"/>
        <v>860.94</v>
      </c>
    </row>
    <row r="481" spans="1:19" x14ac:dyDescent="0.35">
      <c r="A481" t="s">
        <v>3890</v>
      </c>
      <c r="B481" t="s">
        <v>97</v>
      </c>
      <c r="C481" t="s">
        <v>126</v>
      </c>
      <c r="D481" t="s">
        <v>99</v>
      </c>
      <c r="E481">
        <v>1159.2</v>
      </c>
      <c r="G481">
        <v>-1159.2</v>
      </c>
      <c r="K481">
        <v>0</v>
      </c>
      <c r="N481" t="str">
        <f t="shared" si="54"/>
        <v>450068476720</v>
      </c>
      <c r="O481" t="str">
        <f t="shared" si="55"/>
        <v>255223121102</v>
      </c>
      <c r="P481" t="str">
        <f t="shared" si="56"/>
        <v>300020870</v>
      </c>
      <c r="Q481" t="str">
        <f t="shared" si="51"/>
        <v>3</v>
      </c>
      <c r="R481" s="14">
        <f t="shared" si="52"/>
        <v>1159.2</v>
      </c>
      <c r="S481" s="14">
        <f t="shared" si="53"/>
        <v>1159.2</v>
      </c>
    </row>
    <row r="482" spans="1:19" x14ac:dyDescent="0.35">
      <c r="A482" t="s">
        <v>3891</v>
      </c>
      <c r="B482" t="s">
        <v>97</v>
      </c>
      <c r="C482" t="s">
        <v>126</v>
      </c>
      <c r="D482" t="s">
        <v>99</v>
      </c>
      <c r="E482">
        <v>2922.58</v>
      </c>
      <c r="G482">
        <v>-2922.58</v>
      </c>
      <c r="K482">
        <v>0</v>
      </c>
      <c r="N482" t="str">
        <f t="shared" si="54"/>
        <v>450068476730</v>
      </c>
      <c r="O482" t="str">
        <f t="shared" si="55"/>
        <v>255223121102</v>
      </c>
      <c r="P482" t="str">
        <f t="shared" si="56"/>
        <v>300020870</v>
      </c>
      <c r="Q482" t="str">
        <f t="shared" si="51"/>
        <v>3</v>
      </c>
      <c r="R482" s="14">
        <f t="shared" si="52"/>
        <v>2922.58</v>
      </c>
      <c r="S482" s="14">
        <f t="shared" si="53"/>
        <v>2922.58</v>
      </c>
    </row>
    <row r="483" spans="1:19" x14ac:dyDescent="0.35">
      <c r="A483" t="s">
        <v>3892</v>
      </c>
      <c r="B483" t="s">
        <v>2487</v>
      </c>
      <c r="C483" t="s">
        <v>3893</v>
      </c>
      <c r="D483" t="s">
        <v>99</v>
      </c>
      <c r="E483">
        <v>6037.9</v>
      </c>
      <c r="K483">
        <v>6037.9</v>
      </c>
      <c r="N483" t="str">
        <f t="shared" si="54"/>
        <v>450068486510</v>
      </c>
      <c r="O483" t="str">
        <f t="shared" si="55"/>
        <v>255223121101</v>
      </c>
      <c r="P483" t="str">
        <f t="shared" si="56"/>
        <v>300020332</v>
      </c>
      <c r="Q483" t="str">
        <f t="shared" si="51"/>
        <v>3</v>
      </c>
      <c r="R483" s="14">
        <f t="shared" si="52"/>
        <v>6037.9</v>
      </c>
      <c r="S483" s="14">
        <f t="shared" si="53"/>
        <v>0</v>
      </c>
    </row>
    <row r="484" spans="1:19" x14ac:dyDescent="0.35">
      <c r="A484" t="s">
        <v>3894</v>
      </c>
      <c r="B484" t="s">
        <v>97</v>
      </c>
      <c r="C484" t="s">
        <v>101</v>
      </c>
      <c r="D484" t="s">
        <v>92</v>
      </c>
      <c r="E484">
        <v>1</v>
      </c>
      <c r="F484">
        <v>84021.4</v>
      </c>
      <c r="G484">
        <v>-52514</v>
      </c>
      <c r="K484">
        <v>31508.399999999994</v>
      </c>
      <c r="N484" t="str">
        <f t="shared" si="54"/>
        <v>450068491910</v>
      </c>
      <c r="O484" t="str">
        <f t="shared" si="55"/>
        <v>255223121102</v>
      </c>
      <c r="P484" t="str">
        <f t="shared" si="56"/>
        <v>300020861</v>
      </c>
      <c r="Q484" t="str">
        <f t="shared" si="51"/>
        <v>4</v>
      </c>
      <c r="R484" s="14">
        <f t="shared" si="52"/>
        <v>84022.399999999994</v>
      </c>
      <c r="S484" s="14">
        <f t="shared" si="53"/>
        <v>52514</v>
      </c>
    </row>
    <row r="485" spans="1:19" x14ac:dyDescent="0.35">
      <c r="A485" t="s">
        <v>3895</v>
      </c>
      <c r="B485" t="s">
        <v>86</v>
      </c>
      <c r="C485" t="s">
        <v>87</v>
      </c>
      <c r="D485" t="s">
        <v>103</v>
      </c>
      <c r="E485">
        <v>3286</v>
      </c>
      <c r="G485">
        <v>-3286</v>
      </c>
      <c r="K485">
        <v>0</v>
      </c>
      <c r="N485" t="str">
        <f t="shared" si="54"/>
        <v>450068508210</v>
      </c>
      <c r="O485" t="str">
        <f t="shared" si="55"/>
        <v>255221121113</v>
      </c>
      <c r="P485" t="str">
        <f t="shared" si="56"/>
        <v>300020694</v>
      </c>
      <c r="Q485" t="str">
        <f t="shared" si="51"/>
        <v>2</v>
      </c>
      <c r="R485" s="14">
        <f t="shared" si="52"/>
        <v>3286</v>
      </c>
      <c r="S485" s="14">
        <f t="shared" si="53"/>
        <v>3286</v>
      </c>
    </row>
    <row r="486" spans="1:19" x14ac:dyDescent="0.35">
      <c r="A486" t="s">
        <v>3896</v>
      </c>
      <c r="B486" t="s">
        <v>2539</v>
      </c>
      <c r="C486" t="s">
        <v>3419</v>
      </c>
      <c r="D486" t="s">
        <v>103</v>
      </c>
      <c r="E486">
        <v>562.03</v>
      </c>
      <c r="G486">
        <v>-562.03</v>
      </c>
      <c r="K486">
        <v>0</v>
      </c>
      <c r="N486" t="str">
        <f t="shared" si="54"/>
        <v>450068517710</v>
      </c>
      <c r="O486" t="str">
        <f t="shared" si="55"/>
        <v>254012121101</v>
      </c>
      <c r="P486" t="str">
        <f t="shared" si="56"/>
        <v>300020910</v>
      </c>
      <c r="Q486" t="str">
        <f t="shared" si="51"/>
        <v>2</v>
      </c>
      <c r="R486" s="14">
        <f t="shared" si="52"/>
        <v>562.03</v>
      </c>
      <c r="S486" s="14">
        <f t="shared" si="53"/>
        <v>562.03</v>
      </c>
    </row>
    <row r="487" spans="1:19" x14ac:dyDescent="0.35">
      <c r="A487" t="s">
        <v>3897</v>
      </c>
      <c r="B487" t="s">
        <v>97</v>
      </c>
      <c r="C487" t="s">
        <v>101</v>
      </c>
      <c r="D487" t="s">
        <v>51</v>
      </c>
      <c r="E487">
        <v>4070.4</v>
      </c>
      <c r="G487">
        <v>-4070.4</v>
      </c>
      <c r="K487">
        <v>0</v>
      </c>
      <c r="N487" t="str">
        <f t="shared" si="54"/>
        <v>450068518210</v>
      </c>
      <c r="O487" t="str">
        <f t="shared" si="55"/>
        <v>255223121102</v>
      </c>
      <c r="P487" t="str">
        <f t="shared" si="56"/>
        <v>300020861</v>
      </c>
      <c r="Q487" t="str">
        <f t="shared" si="51"/>
        <v>1</v>
      </c>
      <c r="R487" s="14">
        <f t="shared" si="52"/>
        <v>4070.4</v>
      </c>
      <c r="S487" s="14">
        <f t="shared" si="53"/>
        <v>4070.4</v>
      </c>
    </row>
    <row r="488" spans="1:19" x14ac:dyDescent="0.35">
      <c r="A488" t="s">
        <v>3898</v>
      </c>
      <c r="B488" t="s">
        <v>97</v>
      </c>
      <c r="C488" t="s">
        <v>101</v>
      </c>
      <c r="D488" t="s">
        <v>51</v>
      </c>
      <c r="E488">
        <v>11024</v>
      </c>
      <c r="G488">
        <v>-11024</v>
      </c>
      <c r="K488">
        <v>0</v>
      </c>
      <c r="N488" t="str">
        <f t="shared" si="54"/>
        <v>450068518220</v>
      </c>
      <c r="O488" t="str">
        <f t="shared" si="55"/>
        <v>255223121102</v>
      </c>
      <c r="P488" t="str">
        <f t="shared" si="56"/>
        <v>300020861</v>
      </c>
      <c r="Q488" t="str">
        <f t="shared" si="51"/>
        <v>1</v>
      </c>
      <c r="R488" s="14">
        <f t="shared" si="52"/>
        <v>11024</v>
      </c>
      <c r="S488" s="14">
        <f t="shared" si="53"/>
        <v>11024</v>
      </c>
    </row>
    <row r="489" spans="1:19" x14ac:dyDescent="0.35">
      <c r="A489" t="s">
        <v>3899</v>
      </c>
      <c r="B489" t="s">
        <v>2539</v>
      </c>
      <c r="C489" t="s">
        <v>3419</v>
      </c>
      <c r="D489" t="s">
        <v>99</v>
      </c>
      <c r="E489">
        <v>5960</v>
      </c>
      <c r="F489">
        <v>1251.5999999999999</v>
      </c>
      <c r="G489">
        <v>-7211.6</v>
      </c>
      <c r="K489">
        <v>0</v>
      </c>
      <c r="N489" t="str">
        <f t="shared" si="54"/>
        <v>450068529010</v>
      </c>
      <c r="O489" t="str">
        <f t="shared" si="55"/>
        <v>254012121101</v>
      </c>
      <c r="P489" t="str">
        <f t="shared" si="56"/>
        <v>300020910</v>
      </c>
      <c r="Q489" t="str">
        <f t="shared" si="51"/>
        <v>3</v>
      </c>
      <c r="R489" s="14">
        <f t="shared" si="52"/>
        <v>7211.6</v>
      </c>
      <c r="S489" s="14">
        <f t="shared" si="53"/>
        <v>7211.6</v>
      </c>
    </row>
    <row r="490" spans="1:19" x14ac:dyDescent="0.35">
      <c r="A490" t="s">
        <v>3900</v>
      </c>
      <c r="B490" t="s">
        <v>97</v>
      </c>
      <c r="C490" t="s">
        <v>101</v>
      </c>
      <c r="D490" t="s">
        <v>74</v>
      </c>
      <c r="E490">
        <v>2751.79</v>
      </c>
      <c r="G490">
        <v>-2751.79</v>
      </c>
      <c r="K490">
        <v>0</v>
      </c>
      <c r="N490" t="str">
        <f t="shared" si="54"/>
        <v>450068589410</v>
      </c>
      <c r="O490" t="str">
        <f t="shared" si="55"/>
        <v>255223121102</v>
      </c>
      <c r="P490" t="str">
        <f t="shared" si="56"/>
        <v>300020861</v>
      </c>
      <c r="Q490" t="str">
        <f t="shared" si="51"/>
        <v>7</v>
      </c>
      <c r="R490" s="14">
        <f t="shared" si="52"/>
        <v>2751.79</v>
      </c>
      <c r="S490" s="14">
        <f t="shared" si="53"/>
        <v>2751.79</v>
      </c>
    </row>
    <row r="491" spans="1:19" x14ac:dyDescent="0.35">
      <c r="A491" t="s">
        <v>3901</v>
      </c>
      <c r="B491" t="s">
        <v>97</v>
      </c>
      <c r="C491" t="s">
        <v>101</v>
      </c>
      <c r="D491" t="s">
        <v>51</v>
      </c>
      <c r="E491">
        <v>171879.18</v>
      </c>
      <c r="F491">
        <v>73954.800000000047</v>
      </c>
      <c r="G491">
        <v>-242999.34</v>
      </c>
      <c r="K491">
        <v>2834.6400000000431</v>
      </c>
      <c r="N491" t="str">
        <f t="shared" si="54"/>
        <v>450068614910</v>
      </c>
      <c r="O491" t="str">
        <f t="shared" si="55"/>
        <v>255223121102</v>
      </c>
      <c r="P491" t="str">
        <f t="shared" si="56"/>
        <v>300020861</v>
      </c>
      <c r="Q491" t="str">
        <f t="shared" si="51"/>
        <v>1</v>
      </c>
      <c r="R491" s="14">
        <f t="shared" si="52"/>
        <v>245833.98000000004</v>
      </c>
      <c r="S491" s="14">
        <f t="shared" si="53"/>
        <v>242999.34</v>
      </c>
    </row>
    <row r="492" spans="1:19" x14ac:dyDescent="0.35">
      <c r="A492" t="s">
        <v>3902</v>
      </c>
      <c r="B492" t="s">
        <v>97</v>
      </c>
      <c r="C492" t="s">
        <v>101</v>
      </c>
      <c r="D492" t="s">
        <v>51</v>
      </c>
      <c r="E492">
        <v>186514.43</v>
      </c>
      <c r="F492">
        <v>-186514.43</v>
      </c>
      <c r="K492">
        <v>0</v>
      </c>
      <c r="N492" t="str">
        <f t="shared" si="54"/>
        <v>450066877510</v>
      </c>
      <c r="O492" t="str">
        <f t="shared" si="55"/>
        <v>255223121102</v>
      </c>
      <c r="P492" t="str">
        <f t="shared" si="56"/>
        <v>300020861</v>
      </c>
      <c r="Q492" t="str">
        <f t="shared" si="51"/>
        <v>1</v>
      </c>
      <c r="R492" s="14">
        <f t="shared" si="52"/>
        <v>0</v>
      </c>
      <c r="S492" s="14">
        <f t="shared" si="53"/>
        <v>0</v>
      </c>
    </row>
    <row r="493" spans="1:19" x14ac:dyDescent="0.35">
      <c r="A493" t="s">
        <v>3903</v>
      </c>
      <c r="B493" t="s">
        <v>97</v>
      </c>
      <c r="C493" t="s">
        <v>126</v>
      </c>
      <c r="D493" t="s">
        <v>99</v>
      </c>
      <c r="E493">
        <v>136.30000000000001</v>
      </c>
      <c r="G493">
        <v>-136.30000000000001</v>
      </c>
      <c r="K493">
        <v>0</v>
      </c>
      <c r="N493" t="str">
        <f t="shared" si="54"/>
        <v>450068539210</v>
      </c>
      <c r="O493" t="str">
        <f t="shared" si="55"/>
        <v>255223121102</v>
      </c>
      <c r="P493" t="str">
        <f t="shared" si="56"/>
        <v>300020870</v>
      </c>
      <c r="Q493" t="str">
        <f t="shared" si="51"/>
        <v>3</v>
      </c>
      <c r="R493" s="14">
        <f t="shared" si="52"/>
        <v>136.30000000000001</v>
      </c>
      <c r="S493" s="14">
        <f t="shared" si="53"/>
        <v>136.30000000000001</v>
      </c>
    </row>
    <row r="494" spans="1:19" x14ac:dyDescent="0.35">
      <c r="A494" t="s">
        <v>3904</v>
      </c>
      <c r="B494" t="s">
        <v>97</v>
      </c>
      <c r="C494" t="s">
        <v>101</v>
      </c>
      <c r="D494" t="s">
        <v>103</v>
      </c>
      <c r="E494">
        <v>242756.51</v>
      </c>
      <c r="F494">
        <v>-223292.03</v>
      </c>
      <c r="G494">
        <v>-19382.240000000002</v>
      </c>
      <c r="H494">
        <v>-82.24</v>
      </c>
      <c r="K494">
        <v>8.8817841970012523E-12</v>
      </c>
      <c r="N494" t="str">
        <f t="shared" si="54"/>
        <v>450068634910</v>
      </c>
      <c r="O494" t="str">
        <f t="shared" si="55"/>
        <v>255223121102</v>
      </c>
      <c r="P494" t="str">
        <f t="shared" si="56"/>
        <v>300020861</v>
      </c>
      <c r="Q494" t="str">
        <f t="shared" si="51"/>
        <v>2</v>
      </c>
      <c r="R494" s="14">
        <f t="shared" si="52"/>
        <v>19382.240000000009</v>
      </c>
      <c r="S494" s="14">
        <f t="shared" si="53"/>
        <v>19382.240000000002</v>
      </c>
    </row>
    <row r="495" spans="1:19" x14ac:dyDescent="0.35">
      <c r="A495" t="s">
        <v>3905</v>
      </c>
      <c r="B495" t="s">
        <v>97</v>
      </c>
      <c r="C495" t="s">
        <v>101</v>
      </c>
      <c r="D495" t="s">
        <v>103</v>
      </c>
      <c r="E495">
        <v>138564.03</v>
      </c>
      <c r="F495">
        <v>-121513.19</v>
      </c>
      <c r="G495">
        <v>-16950.14</v>
      </c>
      <c r="H495">
        <v>-100.7</v>
      </c>
      <c r="K495">
        <v>-2.9132252166164108E-12</v>
      </c>
      <c r="N495" t="str">
        <f t="shared" si="54"/>
        <v>450068635410</v>
      </c>
      <c r="O495" t="str">
        <f t="shared" si="55"/>
        <v>255223121102</v>
      </c>
      <c r="P495" t="str">
        <f t="shared" si="56"/>
        <v>300020861</v>
      </c>
      <c r="Q495" t="str">
        <f t="shared" si="51"/>
        <v>2</v>
      </c>
      <c r="R495" s="14">
        <f t="shared" si="52"/>
        <v>16950.139999999996</v>
      </c>
      <c r="S495" s="14">
        <f t="shared" si="53"/>
        <v>16950.14</v>
      </c>
    </row>
    <row r="496" spans="1:19" x14ac:dyDescent="0.35">
      <c r="A496" t="s">
        <v>3906</v>
      </c>
      <c r="B496" t="s">
        <v>97</v>
      </c>
      <c r="C496" t="s">
        <v>101</v>
      </c>
      <c r="D496" t="s">
        <v>103</v>
      </c>
      <c r="E496">
        <v>9165.75</v>
      </c>
      <c r="G496">
        <v>-9111.6200000000008</v>
      </c>
      <c r="H496">
        <v>-54.13</v>
      </c>
      <c r="K496">
        <v>-8.0291329140891321E-13</v>
      </c>
      <c r="N496" t="str">
        <f t="shared" si="54"/>
        <v>450068635420</v>
      </c>
      <c r="O496" t="str">
        <f t="shared" si="55"/>
        <v>255223121102</v>
      </c>
      <c r="P496" t="str">
        <f t="shared" si="56"/>
        <v>300020861</v>
      </c>
      <c r="Q496" t="str">
        <f t="shared" si="51"/>
        <v>2</v>
      </c>
      <c r="R496" s="14">
        <f t="shared" si="52"/>
        <v>9111.6200000000008</v>
      </c>
      <c r="S496" s="14">
        <f t="shared" si="53"/>
        <v>9111.6200000000008</v>
      </c>
    </row>
    <row r="497" spans="1:19" x14ac:dyDescent="0.35">
      <c r="A497" t="s">
        <v>3907</v>
      </c>
      <c r="B497" t="s">
        <v>97</v>
      </c>
      <c r="C497" t="s">
        <v>101</v>
      </c>
      <c r="D497" t="s">
        <v>103</v>
      </c>
      <c r="E497">
        <v>61419.6</v>
      </c>
      <c r="K497">
        <v>61419.6</v>
      </c>
      <c r="N497" t="str">
        <f t="shared" si="54"/>
        <v>450068076420</v>
      </c>
      <c r="O497" t="str">
        <f t="shared" si="55"/>
        <v>255223121102</v>
      </c>
      <c r="P497" t="str">
        <f t="shared" si="56"/>
        <v>300020861</v>
      </c>
      <c r="Q497" t="str">
        <f t="shared" si="51"/>
        <v>2</v>
      </c>
      <c r="R497" s="14">
        <f t="shared" si="52"/>
        <v>61419.6</v>
      </c>
      <c r="S497" s="14">
        <f t="shared" si="53"/>
        <v>0</v>
      </c>
    </row>
    <row r="498" spans="1:19" x14ac:dyDescent="0.35">
      <c r="A498" t="s">
        <v>3908</v>
      </c>
      <c r="B498" t="s">
        <v>146</v>
      </c>
      <c r="C498" t="s">
        <v>139</v>
      </c>
      <c r="D498" t="s">
        <v>51</v>
      </c>
      <c r="E498">
        <v>5400000</v>
      </c>
      <c r="G498">
        <v>-5400000</v>
      </c>
      <c r="K498">
        <v>0</v>
      </c>
      <c r="N498" t="str">
        <f t="shared" si="54"/>
        <v>450068624510</v>
      </c>
      <c r="O498" t="str">
        <f t="shared" si="55"/>
        <v>255223452501</v>
      </c>
      <c r="P498" t="str">
        <f t="shared" si="56"/>
        <v>300021246</v>
      </c>
      <c r="Q498" t="str">
        <f t="shared" si="51"/>
        <v>1</v>
      </c>
      <c r="R498" s="14">
        <f t="shared" si="52"/>
        <v>5400000</v>
      </c>
      <c r="S498" s="14">
        <f t="shared" si="53"/>
        <v>5400000</v>
      </c>
    </row>
    <row r="499" spans="1:19" x14ac:dyDescent="0.35">
      <c r="A499" t="s">
        <v>3909</v>
      </c>
      <c r="B499" t="s">
        <v>146</v>
      </c>
      <c r="C499" t="s">
        <v>139</v>
      </c>
      <c r="D499" t="s">
        <v>51</v>
      </c>
      <c r="E499">
        <v>4050000</v>
      </c>
      <c r="G499">
        <v>-4050000</v>
      </c>
      <c r="K499">
        <v>0</v>
      </c>
      <c r="N499" t="str">
        <f t="shared" si="54"/>
        <v>450068624520</v>
      </c>
      <c r="O499" t="str">
        <f t="shared" si="55"/>
        <v>255223452501</v>
      </c>
      <c r="P499" t="str">
        <f t="shared" si="56"/>
        <v>300021246</v>
      </c>
      <c r="Q499" t="str">
        <f t="shared" si="51"/>
        <v>1</v>
      </c>
      <c r="R499" s="14">
        <f t="shared" si="52"/>
        <v>4050000</v>
      </c>
      <c r="S499" s="14">
        <f t="shared" si="53"/>
        <v>4050000</v>
      </c>
    </row>
    <row r="500" spans="1:19" x14ac:dyDescent="0.35">
      <c r="A500" t="s">
        <v>3910</v>
      </c>
      <c r="B500" t="s">
        <v>146</v>
      </c>
      <c r="C500" t="s">
        <v>139</v>
      </c>
      <c r="D500" t="s">
        <v>51</v>
      </c>
      <c r="E500">
        <v>4050000</v>
      </c>
      <c r="K500">
        <v>4050000</v>
      </c>
      <c r="N500" t="str">
        <f t="shared" si="54"/>
        <v>450068624530</v>
      </c>
      <c r="O500" t="str">
        <f t="shared" si="55"/>
        <v>255223452501</v>
      </c>
      <c r="P500" t="str">
        <f t="shared" si="56"/>
        <v>300021246</v>
      </c>
      <c r="Q500" t="str">
        <f t="shared" si="51"/>
        <v>1</v>
      </c>
      <c r="R500" s="14">
        <f t="shared" si="52"/>
        <v>4050000</v>
      </c>
      <c r="S500" s="14">
        <f t="shared" si="53"/>
        <v>0</v>
      </c>
    </row>
    <row r="501" spans="1:19" x14ac:dyDescent="0.35">
      <c r="A501" t="s">
        <v>3911</v>
      </c>
      <c r="B501" t="s">
        <v>138</v>
      </c>
      <c r="C501" t="s">
        <v>139</v>
      </c>
      <c r="D501" t="s">
        <v>103</v>
      </c>
      <c r="E501">
        <v>2600000</v>
      </c>
      <c r="G501">
        <v>-2600000</v>
      </c>
      <c r="K501">
        <v>0</v>
      </c>
      <c r="N501" t="str">
        <f t="shared" si="54"/>
        <v>450068625610</v>
      </c>
      <c r="O501" t="str">
        <f t="shared" si="55"/>
        <v>255223452401</v>
      </c>
      <c r="P501" t="str">
        <f t="shared" si="56"/>
        <v>300021246</v>
      </c>
      <c r="Q501" t="str">
        <f t="shared" si="51"/>
        <v>2</v>
      </c>
      <c r="R501" s="14">
        <f t="shared" si="52"/>
        <v>2600000</v>
      </c>
      <c r="S501" s="14">
        <f t="shared" si="53"/>
        <v>2600000</v>
      </c>
    </row>
    <row r="502" spans="1:19" x14ac:dyDescent="0.35">
      <c r="A502" t="s">
        <v>3912</v>
      </c>
      <c r="B502" t="s">
        <v>138</v>
      </c>
      <c r="C502" t="s">
        <v>139</v>
      </c>
      <c r="D502" t="s">
        <v>103</v>
      </c>
      <c r="E502">
        <v>1950000</v>
      </c>
      <c r="G502">
        <v>-1950000</v>
      </c>
      <c r="K502">
        <v>0</v>
      </c>
      <c r="N502" t="str">
        <f t="shared" si="54"/>
        <v>450068625620</v>
      </c>
      <c r="O502" t="str">
        <f t="shared" si="55"/>
        <v>255223452401</v>
      </c>
      <c r="P502" t="str">
        <f t="shared" si="56"/>
        <v>300021246</v>
      </c>
      <c r="Q502" t="str">
        <f t="shared" si="51"/>
        <v>2</v>
      </c>
      <c r="R502" s="14">
        <f t="shared" si="52"/>
        <v>1950000</v>
      </c>
      <c r="S502" s="14">
        <f t="shared" si="53"/>
        <v>1950000</v>
      </c>
    </row>
    <row r="503" spans="1:19" x14ac:dyDescent="0.35">
      <c r="A503" t="s">
        <v>3913</v>
      </c>
      <c r="B503" t="s">
        <v>138</v>
      </c>
      <c r="C503" t="s">
        <v>139</v>
      </c>
      <c r="D503" t="s">
        <v>103</v>
      </c>
      <c r="E503">
        <v>1950000</v>
      </c>
      <c r="K503">
        <v>1950000</v>
      </c>
      <c r="N503" t="str">
        <f t="shared" si="54"/>
        <v>450068625630</v>
      </c>
      <c r="O503" t="str">
        <f t="shared" si="55"/>
        <v>255223452401</v>
      </c>
      <c r="P503" t="str">
        <f t="shared" si="56"/>
        <v>300021246</v>
      </c>
      <c r="Q503" t="str">
        <f t="shared" si="51"/>
        <v>2</v>
      </c>
      <c r="R503" s="14">
        <f t="shared" si="52"/>
        <v>1950000</v>
      </c>
      <c r="S503" s="14">
        <f t="shared" si="53"/>
        <v>0</v>
      </c>
    </row>
    <row r="504" spans="1:19" x14ac:dyDescent="0.35">
      <c r="A504" t="s">
        <v>3914</v>
      </c>
      <c r="B504" t="s">
        <v>2539</v>
      </c>
      <c r="C504" t="s">
        <v>3419</v>
      </c>
      <c r="D504" t="s">
        <v>103</v>
      </c>
      <c r="E504">
        <v>174.74</v>
      </c>
      <c r="G504">
        <v>-174.74</v>
      </c>
      <c r="K504">
        <v>0</v>
      </c>
      <c r="N504" t="str">
        <f t="shared" si="54"/>
        <v>450068718510</v>
      </c>
      <c r="O504" t="str">
        <f t="shared" si="55"/>
        <v>254012121101</v>
      </c>
      <c r="P504" t="str">
        <f t="shared" si="56"/>
        <v>300020910</v>
      </c>
      <c r="Q504" t="str">
        <f t="shared" si="51"/>
        <v>2</v>
      </c>
      <c r="R504" s="14">
        <f t="shared" si="52"/>
        <v>174.74</v>
      </c>
      <c r="S504" s="14">
        <f t="shared" si="53"/>
        <v>174.74</v>
      </c>
    </row>
    <row r="505" spans="1:19" x14ac:dyDescent="0.35">
      <c r="A505" t="s">
        <v>3915</v>
      </c>
      <c r="B505" t="s">
        <v>97</v>
      </c>
      <c r="C505" t="s">
        <v>126</v>
      </c>
      <c r="D505" t="s">
        <v>99</v>
      </c>
      <c r="E505">
        <v>190.8</v>
      </c>
      <c r="G505">
        <v>-190.8</v>
      </c>
      <c r="K505">
        <v>0</v>
      </c>
      <c r="N505" t="str">
        <f t="shared" si="54"/>
        <v>450068723810</v>
      </c>
      <c r="O505" t="str">
        <f t="shared" si="55"/>
        <v>255223121102</v>
      </c>
      <c r="P505" t="str">
        <f t="shared" si="56"/>
        <v>300020870</v>
      </c>
      <c r="Q505" t="str">
        <f t="shared" si="51"/>
        <v>3</v>
      </c>
      <c r="R505" s="14">
        <f t="shared" si="52"/>
        <v>190.8</v>
      </c>
      <c r="S505" s="14">
        <f t="shared" si="53"/>
        <v>190.8</v>
      </c>
    </row>
    <row r="506" spans="1:19" x14ac:dyDescent="0.35">
      <c r="A506" t="s">
        <v>3916</v>
      </c>
      <c r="B506" t="s">
        <v>97</v>
      </c>
      <c r="C506" t="s">
        <v>126</v>
      </c>
      <c r="D506" t="s">
        <v>99</v>
      </c>
      <c r="E506">
        <v>305.04000000000002</v>
      </c>
      <c r="G506">
        <v>-305.04000000000002</v>
      </c>
      <c r="K506">
        <v>0</v>
      </c>
      <c r="N506" t="str">
        <f t="shared" si="54"/>
        <v>450068723820</v>
      </c>
      <c r="O506" t="str">
        <f t="shared" si="55"/>
        <v>255223121102</v>
      </c>
      <c r="P506" t="str">
        <f t="shared" si="56"/>
        <v>300020870</v>
      </c>
      <c r="Q506" t="str">
        <f t="shared" si="51"/>
        <v>3</v>
      </c>
      <c r="R506" s="14">
        <f t="shared" si="52"/>
        <v>305.04000000000002</v>
      </c>
      <c r="S506" s="14">
        <f t="shared" si="53"/>
        <v>305.04000000000002</v>
      </c>
    </row>
    <row r="507" spans="1:19" x14ac:dyDescent="0.35">
      <c r="A507" t="s">
        <v>3917</v>
      </c>
      <c r="B507" t="s">
        <v>97</v>
      </c>
      <c r="C507" t="s">
        <v>126</v>
      </c>
      <c r="D507" t="s">
        <v>99</v>
      </c>
      <c r="E507">
        <v>305.04000000000002</v>
      </c>
      <c r="G507">
        <v>-305.04000000000002</v>
      </c>
      <c r="K507">
        <v>0</v>
      </c>
      <c r="N507" t="str">
        <f t="shared" si="54"/>
        <v>450068723830</v>
      </c>
      <c r="O507" t="str">
        <f t="shared" si="55"/>
        <v>255223121102</v>
      </c>
      <c r="P507" t="str">
        <f t="shared" si="56"/>
        <v>300020870</v>
      </c>
      <c r="Q507" t="str">
        <f t="shared" si="51"/>
        <v>3</v>
      </c>
      <c r="R507" s="14">
        <f t="shared" si="52"/>
        <v>305.04000000000002</v>
      </c>
      <c r="S507" s="14">
        <f t="shared" si="53"/>
        <v>305.04000000000002</v>
      </c>
    </row>
    <row r="508" spans="1:19" x14ac:dyDescent="0.35">
      <c r="A508" t="s">
        <v>3918</v>
      </c>
      <c r="B508" t="s">
        <v>97</v>
      </c>
      <c r="C508" t="s">
        <v>126</v>
      </c>
      <c r="D508" t="s">
        <v>99</v>
      </c>
      <c r="E508">
        <v>305.04000000000002</v>
      </c>
      <c r="G508">
        <v>-305.04000000000002</v>
      </c>
      <c r="K508">
        <v>0</v>
      </c>
      <c r="N508" t="str">
        <f t="shared" ref="N508:N527" si="57">A508</f>
        <v>450068723840</v>
      </c>
      <c r="O508" t="str">
        <f t="shared" ref="O508:O527" si="58">B508</f>
        <v>255223121102</v>
      </c>
      <c r="P508" t="str">
        <f t="shared" ref="P508:P527" si="59">C508</f>
        <v>300020870</v>
      </c>
      <c r="Q508" t="str">
        <f t="shared" si="51"/>
        <v>3</v>
      </c>
      <c r="R508" s="14">
        <f t="shared" si="52"/>
        <v>305.04000000000002</v>
      </c>
      <c r="S508" s="14">
        <f t="shared" si="53"/>
        <v>305.04000000000002</v>
      </c>
    </row>
    <row r="509" spans="1:19" x14ac:dyDescent="0.35">
      <c r="A509" t="s">
        <v>3919</v>
      </c>
      <c r="B509" t="s">
        <v>97</v>
      </c>
      <c r="C509" t="s">
        <v>126</v>
      </c>
      <c r="D509" t="s">
        <v>99</v>
      </c>
      <c r="E509">
        <v>305.04000000000002</v>
      </c>
      <c r="G509">
        <v>-305.04000000000002</v>
      </c>
      <c r="K509">
        <v>0</v>
      </c>
      <c r="N509" t="str">
        <f t="shared" si="57"/>
        <v>450068723850</v>
      </c>
      <c r="O509" t="str">
        <f t="shared" si="58"/>
        <v>255223121102</v>
      </c>
      <c r="P509" t="str">
        <f t="shared" si="59"/>
        <v>300020870</v>
      </c>
      <c r="Q509" t="str">
        <f t="shared" si="51"/>
        <v>3</v>
      </c>
      <c r="R509" s="14">
        <f t="shared" si="52"/>
        <v>305.04000000000002</v>
      </c>
      <c r="S509" s="14">
        <f t="shared" si="53"/>
        <v>305.04000000000002</v>
      </c>
    </row>
    <row r="510" spans="1:19" x14ac:dyDescent="0.35">
      <c r="A510" t="s">
        <v>3920</v>
      </c>
      <c r="B510" t="s">
        <v>97</v>
      </c>
      <c r="C510" t="s">
        <v>126</v>
      </c>
      <c r="D510" t="s">
        <v>99</v>
      </c>
      <c r="E510">
        <v>325.7</v>
      </c>
      <c r="G510">
        <v>-325.7</v>
      </c>
      <c r="K510">
        <v>0</v>
      </c>
      <c r="N510" t="str">
        <f t="shared" si="57"/>
        <v>450068723860</v>
      </c>
      <c r="O510" t="str">
        <f t="shared" si="58"/>
        <v>255223121102</v>
      </c>
      <c r="P510" t="str">
        <f t="shared" si="59"/>
        <v>300020870</v>
      </c>
      <c r="Q510" t="str">
        <f t="shared" si="51"/>
        <v>3</v>
      </c>
      <c r="R510" s="14">
        <f t="shared" si="52"/>
        <v>325.7</v>
      </c>
      <c r="S510" s="14">
        <f t="shared" si="53"/>
        <v>325.7</v>
      </c>
    </row>
    <row r="511" spans="1:19" x14ac:dyDescent="0.35">
      <c r="A511" t="s">
        <v>3921</v>
      </c>
      <c r="B511" t="s">
        <v>97</v>
      </c>
      <c r="C511" t="s">
        <v>126</v>
      </c>
      <c r="D511" t="s">
        <v>99</v>
      </c>
      <c r="E511">
        <v>305.04000000000002</v>
      </c>
      <c r="G511">
        <v>-305.04000000000002</v>
      </c>
      <c r="K511">
        <v>0</v>
      </c>
      <c r="N511" t="str">
        <f t="shared" si="57"/>
        <v>450068723870</v>
      </c>
      <c r="O511" t="str">
        <f t="shared" si="58"/>
        <v>255223121102</v>
      </c>
      <c r="P511" t="str">
        <f t="shared" si="59"/>
        <v>300020870</v>
      </c>
      <c r="Q511" t="str">
        <f t="shared" si="51"/>
        <v>3</v>
      </c>
      <c r="R511" s="14">
        <f t="shared" si="52"/>
        <v>305.04000000000002</v>
      </c>
      <c r="S511" s="14">
        <f t="shared" si="53"/>
        <v>305.04000000000002</v>
      </c>
    </row>
    <row r="512" spans="1:19" x14ac:dyDescent="0.35">
      <c r="A512" t="s">
        <v>3922</v>
      </c>
      <c r="B512" t="s">
        <v>97</v>
      </c>
      <c r="C512" t="s">
        <v>126</v>
      </c>
      <c r="D512" t="s">
        <v>99</v>
      </c>
      <c r="E512">
        <v>610.08000000000004</v>
      </c>
      <c r="G512">
        <v>-610.08000000000004</v>
      </c>
      <c r="K512">
        <v>0</v>
      </c>
      <c r="N512" t="str">
        <f t="shared" si="57"/>
        <v>450068723880</v>
      </c>
      <c r="O512" t="str">
        <f t="shared" si="58"/>
        <v>255223121102</v>
      </c>
      <c r="P512" t="str">
        <f t="shared" si="59"/>
        <v>300020870</v>
      </c>
      <c r="Q512" t="str">
        <f t="shared" si="51"/>
        <v>3</v>
      </c>
      <c r="R512" s="14">
        <f t="shared" si="52"/>
        <v>610.08000000000004</v>
      </c>
      <c r="S512" s="14">
        <f t="shared" si="53"/>
        <v>610.08000000000004</v>
      </c>
    </row>
    <row r="513" spans="1:19" x14ac:dyDescent="0.35">
      <c r="A513" t="s">
        <v>3923</v>
      </c>
      <c r="B513" t="s">
        <v>97</v>
      </c>
      <c r="C513" t="s">
        <v>101</v>
      </c>
      <c r="D513" t="s">
        <v>103</v>
      </c>
      <c r="E513">
        <v>4263.24</v>
      </c>
      <c r="G513">
        <v>-4263.24</v>
      </c>
      <c r="K513">
        <v>0</v>
      </c>
      <c r="N513" t="str">
        <f t="shared" si="57"/>
        <v>450068760210</v>
      </c>
      <c r="O513" t="str">
        <f t="shared" si="58"/>
        <v>255223121102</v>
      </c>
      <c r="P513" t="str">
        <f t="shared" si="59"/>
        <v>300020861</v>
      </c>
      <c r="Q513" t="str">
        <f t="shared" si="51"/>
        <v>2</v>
      </c>
      <c r="R513" s="14">
        <f t="shared" si="52"/>
        <v>4263.24</v>
      </c>
      <c r="S513" s="14">
        <f t="shared" si="53"/>
        <v>4263.24</v>
      </c>
    </row>
    <row r="514" spans="1:19" x14ac:dyDescent="0.35">
      <c r="A514" t="s">
        <v>3924</v>
      </c>
      <c r="B514" t="s">
        <v>2642</v>
      </c>
      <c r="C514" t="s">
        <v>3457</v>
      </c>
      <c r="D514" t="s">
        <v>51</v>
      </c>
      <c r="E514">
        <v>2900</v>
      </c>
      <c r="F514">
        <v>-2010</v>
      </c>
      <c r="G514">
        <v>-839.79</v>
      </c>
      <c r="K514">
        <v>50.210000000000036</v>
      </c>
      <c r="N514" t="str">
        <f t="shared" si="57"/>
        <v>450067990730</v>
      </c>
      <c r="O514" t="str">
        <f t="shared" si="58"/>
        <v>255102121101</v>
      </c>
      <c r="P514" t="str">
        <f t="shared" si="59"/>
        <v>300020623</v>
      </c>
      <c r="Q514" t="str">
        <f t="shared" si="51"/>
        <v>1</v>
      </c>
      <c r="R514" s="14">
        <f t="shared" si="52"/>
        <v>890</v>
      </c>
      <c r="S514" s="14">
        <f t="shared" si="53"/>
        <v>839.79</v>
      </c>
    </row>
    <row r="515" spans="1:19" x14ac:dyDescent="0.35">
      <c r="A515" t="s">
        <v>3925</v>
      </c>
      <c r="B515" t="s">
        <v>97</v>
      </c>
      <c r="C515" t="s">
        <v>101</v>
      </c>
      <c r="D515" t="s">
        <v>103</v>
      </c>
      <c r="E515">
        <v>38928.97</v>
      </c>
      <c r="G515">
        <v>-38909.15</v>
      </c>
      <c r="H515">
        <v>-19.82</v>
      </c>
      <c r="K515">
        <v>-2.9132252166164108E-13</v>
      </c>
      <c r="N515" t="str">
        <f t="shared" si="57"/>
        <v>450068634920</v>
      </c>
      <c r="O515" t="str">
        <f t="shared" si="58"/>
        <v>255223121102</v>
      </c>
      <c r="P515" t="str">
        <f t="shared" si="59"/>
        <v>300020861</v>
      </c>
      <c r="Q515" t="str">
        <f t="shared" si="51"/>
        <v>2</v>
      </c>
      <c r="R515" s="14">
        <f t="shared" si="52"/>
        <v>38909.15</v>
      </c>
      <c r="S515" s="14">
        <f t="shared" si="53"/>
        <v>38909.15</v>
      </c>
    </row>
    <row r="516" spans="1:19" x14ac:dyDescent="0.35">
      <c r="A516" t="s">
        <v>3926</v>
      </c>
      <c r="B516" t="s">
        <v>72</v>
      </c>
      <c r="C516" t="s">
        <v>78</v>
      </c>
      <c r="D516" t="s">
        <v>51</v>
      </c>
      <c r="E516">
        <v>1190.08</v>
      </c>
      <c r="F516">
        <v>-1190.08</v>
      </c>
      <c r="K516">
        <v>0</v>
      </c>
      <c r="N516" t="str">
        <f t="shared" si="57"/>
        <v>450066341120</v>
      </c>
      <c r="O516" t="str">
        <f t="shared" si="58"/>
        <v>252122742204</v>
      </c>
      <c r="P516" t="str">
        <f t="shared" si="59"/>
        <v>300020896</v>
      </c>
      <c r="Q516" t="str">
        <f t="shared" si="51"/>
        <v>1</v>
      </c>
      <c r="R516" s="14">
        <f t="shared" si="52"/>
        <v>0</v>
      </c>
      <c r="S516" s="14">
        <f t="shared" si="53"/>
        <v>0</v>
      </c>
    </row>
    <row r="517" spans="1:19" x14ac:dyDescent="0.35">
      <c r="A517" t="s">
        <v>3927</v>
      </c>
      <c r="B517" t="s">
        <v>97</v>
      </c>
      <c r="C517" t="s">
        <v>101</v>
      </c>
      <c r="D517" t="s">
        <v>51</v>
      </c>
      <c r="E517">
        <v>484000</v>
      </c>
      <c r="G517">
        <v>-484000</v>
      </c>
      <c r="K517">
        <v>0</v>
      </c>
      <c r="N517" t="str">
        <f t="shared" si="57"/>
        <v>450068803210</v>
      </c>
      <c r="O517" t="str">
        <f t="shared" si="58"/>
        <v>255223121102</v>
      </c>
      <c r="P517" t="str">
        <f t="shared" si="59"/>
        <v>300020861</v>
      </c>
      <c r="Q517" t="str">
        <f t="shared" ref="Q517:Q527" si="60">D517</f>
        <v>1</v>
      </c>
      <c r="R517" s="14">
        <f t="shared" ref="R517:R580" si="61">E517+F517+H517+I517+J517</f>
        <v>484000</v>
      </c>
      <c r="S517" s="14">
        <f t="shared" ref="S517:S580" si="62">(G517)*-1</f>
        <v>484000</v>
      </c>
    </row>
    <row r="518" spans="1:19" x14ac:dyDescent="0.35">
      <c r="A518" t="s">
        <v>3928</v>
      </c>
      <c r="B518" t="s">
        <v>97</v>
      </c>
      <c r="C518" t="s">
        <v>101</v>
      </c>
      <c r="D518" t="s">
        <v>113</v>
      </c>
      <c r="E518">
        <v>23232</v>
      </c>
      <c r="G518">
        <v>-23232</v>
      </c>
      <c r="K518">
        <v>0</v>
      </c>
      <c r="N518" t="str">
        <f t="shared" si="57"/>
        <v>450068803610</v>
      </c>
      <c r="O518" t="str">
        <f t="shared" si="58"/>
        <v>255223121102</v>
      </c>
      <c r="P518" t="str">
        <f t="shared" si="59"/>
        <v>300020861</v>
      </c>
      <c r="Q518" t="str">
        <f t="shared" si="60"/>
        <v>6</v>
      </c>
      <c r="R518" s="14">
        <f t="shared" si="61"/>
        <v>23232</v>
      </c>
      <c r="S518" s="14">
        <f t="shared" si="62"/>
        <v>23232</v>
      </c>
    </row>
    <row r="519" spans="1:19" x14ac:dyDescent="0.35">
      <c r="A519" t="s">
        <v>3929</v>
      </c>
      <c r="B519" t="s">
        <v>97</v>
      </c>
      <c r="C519" t="s">
        <v>101</v>
      </c>
      <c r="D519" t="s">
        <v>111</v>
      </c>
      <c r="E519">
        <v>10297.52</v>
      </c>
      <c r="G519">
        <v>-10257.17</v>
      </c>
      <c r="H519">
        <v>-40.35</v>
      </c>
      <c r="K519">
        <v>3.6237679523765109E-13</v>
      </c>
      <c r="N519" t="str">
        <f t="shared" si="57"/>
        <v>450068880210</v>
      </c>
      <c r="O519" t="str">
        <f t="shared" si="58"/>
        <v>255223121102</v>
      </c>
      <c r="P519" t="str">
        <f t="shared" si="59"/>
        <v>300020861</v>
      </c>
      <c r="Q519" t="str">
        <f t="shared" si="60"/>
        <v>5</v>
      </c>
      <c r="R519" s="14">
        <f t="shared" si="61"/>
        <v>10257.17</v>
      </c>
      <c r="S519" s="14">
        <f t="shared" si="62"/>
        <v>10257.17</v>
      </c>
    </row>
    <row r="520" spans="1:19" x14ac:dyDescent="0.35">
      <c r="A520" t="s">
        <v>3930</v>
      </c>
      <c r="B520" t="s">
        <v>97</v>
      </c>
      <c r="C520" t="s">
        <v>101</v>
      </c>
      <c r="D520" t="s">
        <v>51</v>
      </c>
      <c r="E520">
        <v>190949.85</v>
      </c>
      <c r="G520">
        <v>-190949.85</v>
      </c>
      <c r="K520">
        <v>0</v>
      </c>
      <c r="N520" t="str">
        <f t="shared" si="57"/>
        <v>450068888210</v>
      </c>
      <c r="O520" t="str">
        <f t="shared" si="58"/>
        <v>255223121102</v>
      </c>
      <c r="P520" t="str">
        <f t="shared" si="59"/>
        <v>300020861</v>
      </c>
      <c r="Q520" t="str">
        <f t="shared" si="60"/>
        <v>1</v>
      </c>
      <c r="R520" s="14">
        <f t="shared" si="61"/>
        <v>190949.85</v>
      </c>
      <c r="S520" s="14">
        <f t="shared" si="62"/>
        <v>190949.85</v>
      </c>
    </row>
    <row r="521" spans="1:19" x14ac:dyDescent="0.35">
      <c r="A521" t="s">
        <v>3931</v>
      </c>
      <c r="B521" t="s">
        <v>97</v>
      </c>
      <c r="C521" t="s">
        <v>101</v>
      </c>
      <c r="D521" t="s">
        <v>103</v>
      </c>
      <c r="E521">
        <v>22</v>
      </c>
      <c r="F521">
        <v>1378127.3399999999</v>
      </c>
      <c r="G521">
        <v>-1378149.1500000006</v>
      </c>
      <c r="H521">
        <v>-4.4408920985006262E-16</v>
      </c>
      <c r="K521">
        <v>0.18999999924562827</v>
      </c>
      <c r="N521" t="str">
        <f t="shared" si="57"/>
        <v>450068901310</v>
      </c>
      <c r="O521" t="str">
        <f t="shared" si="58"/>
        <v>255223121102</v>
      </c>
      <c r="P521" t="str">
        <f t="shared" si="59"/>
        <v>300020861</v>
      </c>
      <c r="Q521" t="str">
        <f t="shared" si="60"/>
        <v>2</v>
      </c>
      <c r="R521" s="14">
        <f t="shared" si="61"/>
        <v>1378149.3399999999</v>
      </c>
      <c r="S521" s="14">
        <f t="shared" si="62"/>
        <v>1378149.1500000006</v>
      </c>
    </row>
    <row r="522" spans="1:19" x14ac:dyDescent="0.35">
      <c r="A522" t="s">
        <v>3932</v>
      </c>
      <c r="B522" t="s">
        <v>97</v>
      </c>
      <c r="C522" t="s">
        <v>101</v>
      </c>
      <c r="D522" t="s">
        <v>103</v>
      </c>
      <c r="E522">
        <v>22</v>
      </c>
      <c r="F522">
        <v>693402.38</v>
      </c>
      <c r="G522">
        <v>-693424.54999999993</v>
      </c>
      <c r="H522">
        <v>0.1699999999999999</v>
      </c>
      <c r="K522">
        <v>7.450570715938909E-11</v>
      </c>
      <c r="N522" t="str">
        <f t="shared" si="57"/>
        <v>450068901320</v>
      </c>
      <c r="O522" t="str">
        <f t="shared" si="58"/>
        <v>255223121102</v>
      </c>
      <c r="P522" t="str">
        <f t="shared" si="59"/>
        <v>300020861</v>
      </c>
      <c r="Q522" t="str">
        <f t="shared" si="60"/>
        <v>2</v>
      </c>
      <c r="R522" s="14">
        <f t="shared" si="61"/>
        <v>693424.55</v>
      </c>
      <c r="S522" s="14">
        <f t="shared" si="62"/>
        <v>693424.54999999993</v>
      </c>
    </row>
    <row r="523" spans="1:19" x14ac:dyDescent="0.35">
      <c r="A523" t="s">
        <v>3933</v>
      </c>
      <c r="B523" t="s">
        <v>97</v>
      </c>
      <c r="C523" t="s">
        <v>101</v>
      </c>
      <c r="D523" t="s">
        <v>103</v>
      </c>
      <c r="E523">
        <v>2145841.88</v>
      </c>
      <c r="F523">
        <v>-670575.59</v>
      </c>
      <c r="G523">
        <v>-1260682.0899999999</v>
      </c>
      <c r="H523">
        <v>455991.39</v>
      </c>
      <c r="K523">
        <v>670575.5900000002</v>
      </c>
      <c r="N523" t="str">
        <f t="shared" si="57"/>
        <v>450068903010</v>
      </c>
      <c r="O523" t="str">
        <f t="shared" si="58"/>
        <v>255223121102</v>
      </c>
      <c r="P523" t="str">
        <f t="shared" si="59"/>
        <v>300020861</v>
      </c>
      <c r="Q523" t="str">
        <f t="shared" si="60"/>
        <v>2</v>
      </c>
      <c r="R523" s="14">
        <f t="shared" si="61"/>
        <v>1931257.6800000002</v>
      </c>
      <c r="S523" s="14">
        <f t="shared" si="62"/>
        <v>1260682.0899999999</v>
      </c>
    </row>
    <row r="524" spans="1:19" x14ac:dyDescent="0.35">
      <c r="A524" t="s">
        <v>3934</v>
      </c>
      <c r="B524" t="s">
        <v>97</v>
      </c>
      <c r="C524" t="s">
        <v>101</v>
      </c>
      <c r="D524" t="s">
        <v>51</v>
      </c>
      <c r="E524">
        <v>370.26</v>
      </c>
      <c r="G524">
        <v>-370.26</v>
      </c>
      <c r="K524">
        <v>0</v>
      </c>
      <c r="N524" t="str">
        <f t="shared" si="57"/>
        <v>450068919010</v>
      </c>
      <c r="O524" t="str">
        <f t="shared" si="58"/>
        <v>255223121102</v>
      </c>
      <c r="P524" t="str">
        <f t="shared" si="59"/>
        <v>300020861</v>
      </c>
      <c r="Q524" t="str">
        <f t="shared" si="60"/>
        <v>1</v>
      </c>
      <c r="R524" s="14">
        <f t="shared" si="61"/>
        <v>370.26</v>
      </c>
      <c r="S524" s="14">
        <f t="shared" si="62"/>
        <v>370.26</v>
      </c>
    </row>
    <row r="525" spans="1:19" x14ac:dyDescent="0.35">
      <c r="A525" t="s">
        <v>3935</v>
      </c>
      <c r="B525" t="s">
        <v>97</v>
      </c>
      <c r="C525" t="s">
        <v>101</v>
      </c>
      <c r="D525" t="s">
        <v>111</v>
      </c>
      <c r="E525">
        <v>2418.04</v>
      </c>
      <c r="G525">
        <v>-2418.04</v>
      </c>
      <c r="K525">
        <v>0</v>
      </c>
      <c r="N525" t="str">
        <f t="shared" si="57"/>
        <v>450068922410</v>
      </c>
      <c r="O525" t="str">
        <f t="shared" si="58"/>
        <v>255223121102</v>
      </c>
      <c r="P525" t="str">
        <f t="shared" si="59"/>
        <v>300020861</v>
      </c>
      <c r="Q525" t="str">
        <f t="shared" si="60"/>
        <v>5</v>
      </c>
      <c r="R525" s="14">
        <f t="shared" si="61"/>
        <v>2418.04</v>
      </c>
      <c r="S525" s="14">
        <f t="shared" si="62"/>
        <v>2418.04</v>
      </c>
    </row>
    <row r="526" spans="1:19" x14ac:dyDescent="0.35">
      <c r="A526" t="s">
        <v>3936</v>
      </c>
      <c r="B526" t="s">
        <v>97</v>
      </c>
      <c r="C526" t="s">
        <v>101</v>
      </c>
      <c r="D526" t="s">
        <v>51</v>
      </c>
      <c r="E526">
        <v>387200</v>
      </c>
      <c r="G526">
        <v>-387200</v>
      </c>
      <c r="K526">
        <v>0</v>
      </c>
      <c r="N526" t="str">
        <f t="shared" si="57"/>
        <v>450068939310</v>
      </c>
      <c r="O526" t="str">
        <f t="shared" si="58"/>
        <v>255223121102</v>
      </c>
      <c r="P526" t="str">
        <f t="shared" si="59"/>
        <v>300020861</v>
      </c>
      <c r="Q526" t="str">
        <f t="shared" si="60"/>
        <v>1</v>
      </c>
      <c r="R526" s="14">
        <f t="shared" si="61"/>
        <v>387200</v>
      </c>
      <c r="S526" s="14">
        <f t="shared" si="62"/>
        <v>387200</v>
      </c>
    </row>
    <row r="527" spans="1:19" x14ac:dyDescent="0.35">
      <c r="A527" t="s">
        <v>3937</v>
      </c>
      <c r="B527" t="s">
        <v>86</v>
      </c>
      <c r="C527" t="s">
        <v>91</v>
      </c>
      <c r="D527" t="s">
        <v>74</v>
      </c>
      <c r="E527">
        <v>10164</v>
      </c>
      <c r="G527">
        <v>-10164</v>
      </c>
      <c r="K527">
        <v>0</v>
      </c>
      <c r="N527" t="str">
        <f t="shared" si="57"/>
        <v>450068961410</v>
      </c>
      <c r="O527" t="str">
        <f t="shared" si="58"/>
        <v>255221121113</v>
      </c>
      <c r="P527" t="str">
        <f t="shared" si="59"/>
        <v>300020900</v>
      </c>
      <c r="Q527" t="str">
        <f t="shared" si="60"/>
        <v>7</v>
      </c>
      <c r="R527" s="14">
        <f t="shared" si="61"/>
        <v>10164</v>
      </c>
      <c r="S527" s="14">
        <f t="shared" si="62"/>
        <v>10164</v>
      </c>
    </row>
    <row r="528" spans="1:19" x14ac:dyDescent="0.35">
      <c r="A528" t="s">
        <v>3938</v>
      </c>
      <c r="B528" t="s">
        <v>86</v>
      </c>
      <c r="C528" t="s">
        <v>91</v>
      </c>
      <c r="D528" t="s">
        <v>74</v>
      </c>
      <c r="E528">
        <v>17424</v>
      </c>
      <c r="G528">
        <v>-17424</v>
      </c>
      <c r="K528">
        <v>0</v>
      </c>
      <c r="N528" t="str">
        <f t="shared" ref="N528:N591" si="63">A528</f>
        <v>450068961420</v>
      </c>
      <c r="O528" t="str">
        <f t="shared" ref="O528:O591" si="64">B528</f>
        <v>255221121113</v>
      </c>
      <c r="P528" t="str">
        <f t="shared" ref="P528:P591" si="65">C528</f>
        <v>300020900</v>
      </c>
      <c r="Q528" t="str">
        <f t="shared" ref="Q528:Q591" si="66">D528</f>
        <v>7</v>
      </c>
      <c r="R528" s="14">
        <f t="shared" si="61"/>
        <v>17424</v>
      </c>
      <c r="S528" s="14">
        <f t="shared" si="62"/>
        <v>17424</v>
      </c>
    </row>
    <row r="529" spans="1:19" x14ac:dyDescent="0.35">
      <c r="A529" t="s">
        <v>3939</v>
      </c>
      <c r="B529" t="s">
        <v>86</v>
      </c>
      <c r="C529" t="s">
        <v>91</v>
      </c>
      <c r="D529" t="s">
        <v>74</v>
      </c>
      <c r="E529">
        <v>1.21</v>
      </c>
      <c r="F529">
        <v>23230.79</v>
      </c>
      <c r="G529">
        <v>-23232</v>
      </c>
      <c r="K529">
        <v>0</v>
      </c>
      <c r="N529" t="str">
        <f t="shared" si="63"/>
        <v>450068961430</v>
      </c>
      <c r="O529" t="str">
        <f t="shared" si="64"/>
        <v>255221121113</v>
      </c>
      <c r="P529" t="str">
        <f t="shared" si="65"/>
        <v>300020900</v>
      </c>
      <c r="Q529" t="str">
        <f t="shared" si="66"/>
        <v>7</v>
      </c>
      <c r="R529" s="14">
        <f t="shared" si="61"/>
        <v>23232</v>
      </c>
      <c r="S529" s="14">
        <f t="shared" si="62"/>
        <v>23232</v>
      </c>
    </row>
    <row r="530" spans="1:19" x14ac:dyDescent="0.35">
      <c r="A530" t="s">
        <v>3940</v>
      </c>
      <c r="B530" t="s">
        <v>97</v>
      </c>
      <c r="C530" t="s">
        <v>101</v>
      </c>
      <c r="D530" t="s">
        <v>103</v>
      </c>
      <c r="E530">
        <v>76924.38</v>
      </c>
      <c r="G530">
        <v>-76463.64</v>
      </c>
      <c r="H530">
        <v>-460.74</v>
      </c>
      <c r="K530">
        <v>5.2295945351943374E-12</v>
      </c>
      <c r="N530" t="str">
        <f t="shared" si="63"/>
        <v>450068634930</v>
      </c>
      <c r="O530" t="str">
        <f t="shared" si="64"/>
        <v>255223121102</v>
      </c>
      <c r="P530" t="str">
        <f t="shared" si="65"/>
        <v>300020861</v>
      </c>
      <c r="Q530" t="str">
        <f t="shared" si="66"/>
        <v>2</v>
      </c>
      <c r="R530" s="14">
        <f t="shared" si="61"/>
        <v>76463.64</v>
      </c>
      <c r="S530" s="14">
        <f t="shared" si="62"/>
        <v>76463.64</v>
      </c>
    </row>
    <row r="531" spans="1:19" x14ac:dyDescent="0.35">
      <c r="A531" t="s">
        <v>3941</v>
      </c>
      <c r="B531" t="s">
        <v>97</v>
      </c>
      <c r="C531" t="s">
        <v>101</v>
      </c>
      <c r="D531" t="s">
        <v>111</v>
      </c>
      <c r="E531">
        <v>250591.78</v>
      </c>
      <c r="G531">
        <v>-250591.78</v>
      </c>
      <c r="K531">
        <v>0</v>
      </c>
      <c r="N531" t="str">
        <f t="shared" si="63"/>
        <v>450069031810</v>
      </c>
      <c r="O531" t="str">
        <f t="shared" si="64"/>
        <v>255223121102</v>
      </c>
      <c r="P531" t="str">
        <f t="shared" si="65"/>
        <v>300020861</v>
      </c>
      <c r="Q531" t="str">
        <f t="shared" si="66"/>
        <v>5</v>
      </c>
      <c r="R531" s="14">
        <f t="shared" si="61"/>
        <v>250591.78</v>
      </c>
      <c r="S531" s="14">
        <f t="shared" si="62"/>
        <v>250591.78</v>
      </c>
    </row>
    <row r="532" spans="1:19" x14ac:dyDescent="0.35">
      <c r="A532" t="s">
        <v>3942</v>
      </c>
      <c r="B532" t="s">
        <v>97</v>
      </c>
      <c r="C532" t="s">
        <v>101</v>
      </c>
      <c r="D532" t="s">
        <v>92</v>
      </c>
      <c r="E532">
        <v>393.25</v>
      </c>
      <c r="G532">
        <v>-393.25</v>
      </c>
      <c r="K532">
        <v>0</v>
      </c>
      <c r="N532" t="str">
        <f t="shared" si="63"/>
        <v>450069215910</v>
      </c>
      <c r="O532" t="str">
        <f t="shared" si="64"/>
        <v>255223121102</v>
      </c>
      <c r="P532" t="str">
        <f t="shared" si="65"/>
        <v>300020861</v>
      </c>
      <c r="Q532" t="str">
        <f t="shared" si="66"/>
        <v>4</v>
      </c>
      <c r="R532" s="14">
        <f t="shared" si="61"/>
        <v>393.25</v>
      </c>
      <c r="S532" s="14">
        <f t="shared" si="62"/>
        <v>393.25</v>
      </c>
    </row>
    <row r="533" spans="1:19" x14ac:dyDescent="0.35">
      <c r="A533" t="s">
        <v>3943</v>
      </c>
      <c r="B533" t="s">
        <v>97</v>
      </c>
      <c r="C533" t="s">
        <v>101</v>
      </c>
      <c r="D533" t="s">
        <v>111</v>
      </c>
      <c r="E533">
        <v>16335</v>
      </c>
      <c r="K533">
        <v>16335</v>
      </c>
      <c r="N533" t="str">
        <f t="shared" si="63"/>
        <v>450069231810</v>
      </c>
      <c r="O533" t="str">
        <f t="shared" si="64"/>
        <v>255223121102</v>
      </c>
      <c r="P533" t="str">
        <f t="shared" si="65"/>
        <v>300020861</v>
      </c>
      <c r="Q533" t="str">
        <f t="shared" si="66"/>
        <v>5</v>
      </c>
      <c r="R533" s="14">
        <f t="shared" si="61"/>
        <v>16335</v>
      </c>
      <c r="S533" s="14">
        <f t="shared" si="62"/>
        <v>0</v>
      </c>
    </row>
    <row r="534" spans="1:19" x14ac:dyDescent="0.35">
      <c r="A534" t="s">
        <v>3944</v>
      </c>
      <c r="B534" t="s">
        <v>97</v>
      </c>
      <c r="C534" t="s">
        <v>101</v>
      </c>
      <c r="D534" t="s">
        <v>103</v>
      </c>
      <c r="E534">
        <v>59000</v>
      </c>
      <c r="F534">
        <v>3540</v>
      </c>
      <c r="G534">
        <v>-62513.450000000004</v>
      </c>
      <c r="K534">
        <v>26.549999999995634</v>
      </c>
      <c r="N534" t="str">
        <f t="shared" si="63"/>
        <v>450069237410</v>
      </c>
      <c r="O534" t="str">
        <f t="shared" si="64"/>
        <v>255223121102</v>
      </c>
      <c r="P534" t="str">
        <f t="shared" si="65"/>
        <v>300020861</v>
      </c>
      <c r="Q534" t="str">
        <f t="shared" si="66"/>
        <v>2</v>
      </c>
      <c r="R534" s="14">
        <f t="shared" si="61"/>
        <v>62540</v>
      </c>
      <c r="S534" s="14">
        <f t="shared" si="62"/>
        <v>62513.450000000004</v>
      </c>
    </row>
    <row r="535" spans="1:19" x14ac:dyDescent="0.35">
      <c r="A535" t="s">
        <v>3945</v>
      </c>
      <c r="B535" t="s">
        <v>97</v>
      </c>
      <c r="C535" t="s">
        <v>101</v>
      </c>
      <c r="D535" t="s">
        <v>103</v>
      </c>
      <c r="E535">
        <v>118000</v>
      </c>
      <c r="F535">
        <v>7080</v>
      </c>
      <c r="G535">
        <v>-125046.37</v>
      </c>
      <c r="K535">
        <v>33.630000000004657</v>
      </c>
      <c r="N535" t="str">
        <f t="shared" si="63"/>
        <v>450069237420</v>
      </c>
      <c r="O535" t="str">
        <f t="shared" si="64"/>
        <v>255223121102</v>
      </c>
      <c r="P535" t="str">
        <f t="shared" si="65"/>
        <v>300020861</v>
      </c>
      <c r="Q535" t="str">
        <f t="shared" si="66"/>
        <v>2</v>
      </c>
      <c r="R535" s="14">
        <f t="shared" si="61"/>
        <v>125080</v>
      </c>
      <c r="S535" s="14">
        <f t="shared" si="62"/>
        <v>125046.37</v>
      </c>
    </row>
    <row r="536" spans="1:19" x14ac:dyDescent="0.35">
      <c r="A536" t="s">
        <v>3946</v>
      </c>
      <c r="B536" t="s">
        <v>97</v>
      </c>
      <c r="C536" t="s">
        <v>101</v>
      </c>
      <c r="D536" t="s">
        <v>103</v>
      </c>
      <c r="E536">
        <v>130.32</v>
      </c>
      <c r="F536">
        <v>521.27</v>
      </c>
      <c r="G536">
        <v>-651.59</v>
      </c>
      <c r="K536">
        <v>-1.1368683772161603E-13</v>
      </c>
      <c r="N536" t="str">
        <f t="shared" si="63"/>
        <v>450069263610</v>
      </c>
      <c r="O536" t="str">
        <f t="shared" si="64"/>
        <v>255223121102</v>
      </c>
      <c r="P536" t="str">
        <f t="shared" si="65"/>
        <v>300020861</v>
      </c>
      <c r="Q536" t="str">
        <f t="shared" si="66"/>
        <v>2</v>
      </c>
      <c r="R536" s="14">
        <f t="shared" si="61"/>
        <v>651.58999999999992</v>
      </c>
      <c r="S536" s="14">
        <f t="shared" si="62"/>
        <v>651.59</v>
      </c>
    </row>
    <row r="537" spans="1:19" x14ac:dyDescent="0.35">
      <c r="A537" t="s">
        <v>3947</v>
      </c>
      <c r="B537" t="s">
        <v>97</v>
      </c>
      <c r="C537" t="s">
        <v>101</v>
      </c>
      <c r="D537" t="s">
        <v>103</v>
      </c>
      <c r="E537">
        <v>2041.63</v>
      </c>
      <c r="F537">
        <v>8166.54</v>
      </c>
      <c r="G537">
        <v>-10208.16</v>
      </c>
      <c r="K537">
        <v>1.0000000000218279E-2</v>
      </c>
      <c r="N537" t="str">
        <f t="shared" si="63"/>
        <v>450069263620</v>
      </c>
      <c r="O537" t="str">
        <f t="shared" si="64"/>
        <v>255223121102</v>
      </c>
      <c r="P537" t="str">
        <f t="shared" si="65"/>
        <v>300020861</v>
      </c>
      <c r="Q537" t="str">
        <f t="shared" si="66"/>
        <v>2</v>
      </c>
      <c r="R537" s="14">
        <f t="shared" si="61"/>
        <v>10208.17</v>
      </c>
      <c r="S537" s="14">
        <f t="shared" si="62"/>
        <v>10208.16</v>
      </c>
    </row>
    <row r="538" spans="1:19" x14ac:dyDescent="0.35">
      <c r="A538" t="s">
        <v>3948</v>
      </c>
      <c r="B538" t="s">
        <v>97</v>
      </c>
      <c r="C538" t="s">
        <v>101</v>
      </c>
      <c r="D538" t="s">
        <v>92</v>
      </c>
      <c r="E538">
        <v>21645.69</v>
      </c>
      <c r="K538">
        <v>21645.69</v>
      </c>
      <c r="N538" t="str">
        <f t="shared" si="63"/>
        <v>450069268610</v>
      </c>
      <c r="O538" t="str">
        <f t="shared" si="64"/>
        <v>255223121102</v>
      </c>
      <c r="P538" t="str">
        <f t="shared" si="65"/>
        <v>300020861</v>
      </c>
      <c r="Q538" t="str">
        <f t="shared" si="66"/>
        <v>4</v>
      </c>
      <c r="R538" s="14">
        <f t="shared" si="61"/>
        <v>21645.69</v>
      </c>
      <c r="S538" s="14">
        <f t="shared" si="62"/>
        <v>0</v>
      </c>
    </row>
    <row r="539" spans="1:19" x14ac:dyDescent="0.35">
      <c r="A539" t="s">
        <v>3949</v>
      </c>
      <c r="B539" t="s">
        <v>97</v>
      </c>
      <c r="C539" t="s">
        <v>101</v>
      </c>
      <c r="D539" t="s">
        <v>51</v>
      </c>
      <c r="E539">
        <v>1387.63</v>
      </c>
      <c r="G539">
        <v>-1387.63</v>
      </c>
      <c r="K539">
        <v>0</v>
      </c>
      <c r="N539" t="str">
        <f t="shared" si="63"/>
        <v>450069285410</v>
      </c>
      <c r="O539" t="str">
        <f t="shared" si="64"/>
        <v>255223121102</v>
      </c>
      <c r="P539" t="str">
        <f t="shared" si="65"/>
        <v>300020861</v>
      </c>
      <c r="Q539" t="str">
        <f t="shared" si="66"/>
        <v>1</v>
      </c>
      <c r="R539" s="14">
        <f t="shared" si="61"/>
        <v>1387.63</v>
      </c>
      <c r="S539" s="14">
        <f t="shared" si="62"/>
        <v>1387.63</v>
      </c>
    </row>
    <row r="540" spans="1:19" x14ac:dyDescent="0.35">
      <c r="A540" t="s">
        <v>3950</v>
      </c>
      <c r="B540" t="s">
        <v>97</v>
      </c>
      <c r="C540" t="s">
        <v>101</v>
      </c>
      <c r="D540" t="s">
        <v>92</v>
      </c>
      <c r="E540">
        <v>927377.6</v>
      </c>
      <c r="F540">
        <v>194749.3</v>
      </c>
      <c r="K540">
        <v>1122126.8999999999</v>
      </c>
      <c r="N540" t="str">
        <f t="shared" si="63"/>
        <v>450067244720</v>
      </c>
      <c r="O540" t="str">
        <f t="shared" si="64"/>
        <v>255223121102</v>
      </c>
      <c r="P540" t="str">
        <f t="shared" si="65"/>
        <v>300020861</v>
      </c>
      <c r="Q540" t="str">
        <f t="shared" si="66"/>
        <v>4</v>
      </c>
      <c r="R540" s="14">
        <f t="shared" si="61"/>
        <v>1122126.8999999999</v>
      </c>
      <c r="S540" s="14">
        <f t="shared" si="62"/>
        <v>0</v>
      </c>
    </row>
    <row r="541" spans="1:19" x14ac:dyDescent="0.35">
      <c r="A541" t="s">
        <v>3951</v>
      </c>
      <c r="B541" t="s">
        <v>97</v>
      </c>
      <c r="C541" t="s">
        <v>101</v>
      </c>
      <c r="D541" t="s">
        <v>92</v>
      </c>
      <c r="E541">
        <v>188285.9</v>
      </c>
      <c r="F541">
        <v>39540.04</v>
      </c>
      <c r="K541">
        <v>227825.94</v>
      </c>
      <c r="N541" t="str">
        <f t="shared" si="63"/>
        <v>450067244730</v>
      </c>
      <c r="O541" t="str">
        <f t="shared" si="64"/>
        <v>255223121102</v>
      </c>
      <c r="P541" t="str">
        <f t="shared" si="65"/>
        <v>300020861</v>
      </c>
      <c r="Q541" t="str">
        <f t="shared" si="66"/>
        <v>4</v>
      </c>
      <c r="R541" s="14">
        <f t="shared" si="61"/>
        <v>227825.94</v>
      </c>
      <c r="S541" s="14">
        <f t="shared" si="62"/>
        <v>0</v>
      </c>
    </row>
    <row r="542" spans="1:19" x14ac:dyDescent="0.35">
      <c r="A542" t="s">
        <v>3952</v>
      </c>
      <c r="B542" t="s">
        <v>97</v>
      </c>
      <c r="C542" t="s">
        <v>101</v>
      </c>
      <c r="D542" t="s">
        <v>92</v>
      </c>
      <c r="E542">
        <v>212445</v>
      </c>
      <c r="F542">
        <v>44613.45</v>
      </c>
      <c r="G542">
        <v>-71976.37</v>
      </c>
      <c r="K542">
        <v>185082.08000000002</v>
      </c>
      <c r="N542" t="str">
        <f t="shared" si="63"/>
        <v>450069311010</v>
      </c>
      <c r="O542" t="str">
        <f t="shared" si="64"/>
        <v>255223121102</v>
      </c>
      <c r="P542" t="str">
        <f t="shared" si="65"/>
        <v>300020861</v>
      </c>
      <c r="Q542" t="str">
        <f t="shared" si="66"/>
        <v>4</v>
      </c>
      <c r="R542" s="14">
        <f t="shared" si="61"/>
        <v>257058.45</v>
      </c>
      <c r="S542" s="14">
        <f t="shared" si="62"/>
        <v>71976.37</v>
      </c>
    </row>
    <row r="543" spans="1:19" x14ac:dyDescent="0.35">
      <c r="A543" t="s">
        <v>3953</v>
      </c>
      <c r="B543" t="s">
        <v>97</v>
      </c>
      <c r="C543" t="s">
        <v>101</v>
      </c>
      <c r="D543" t="s">
        <v>103</v>
      </c>
      <c r="E543">
        <v>17050.73</v>
      </c>
      <c r="G543">
        <v>-17069.669999999998</v>
      </c>
      <c r="H543">
        <v>18.940000000000001</v>
      </c>
      <c r="K543">
        <v>1.3109513474773848E-12</v>
      </c>
      <c r="N543" t="str">
        <f t="shared" si="63"/>
        <v>450068635430</v>
      </c>
      <c r="O543" t="str">
        <f t="shared" si="64"/>
        <v>255223121102</v>
      </c>
      <c r="P543" t="str">
        <f t="shared" si="65"/>
        <v>300020861</v>
      </c>
      <c r="Q543" t="str">
        <f t="shared" si="66"/>
        <v>2</v>
      </c>
      <c r="R543" s="14">
        <f t="shared" si="61"/>
        <v>17069.669999999998</v>
      </c>
      <c r="S543" s="14">
        <f t="shared" si="62"/>
        <v>17069.669999999998</v>
      </c>
    </row>
    <row r="544" spans="1:19" x14ac:dyDescent="0.35">
      <c r="A544" t="s">
        <v>3954</v>
      </c>
      <c r="B544" t="s">
        <v>97</v>
      </c>
      <c r="C544" t="s">
        <v>101</v>
      </c>
      <c r="D544" t="s">
        <v>103</v>
      </c>
      <c r="E544">
        <v>9165.75</v>
      </c>
      <c r="G544">
        <v>-9175.8700000000008</v>
      </c>
      <c r="H544">
        <v>10.119999999999999</v>
      </c>
      <c r="K544">
        <v>-8.0113693456951296E-13</v>
      </c>
      <c r="N544" t="str">
        <f t="shared" si="63"/>
        <v>450068635440</v>
      </c>
      <c r="O544" t="str">
        <f t="shared" si="64"/>
        <v>255223121102</v>
      </c>
      <c r="P544" t="str">
        <f t="shared" si="65"/>
        <v>300020861</v>
      </c>
      <c r="Q544" t="str">
        <f t="shared" si="66"/>
        <v>2</v>
      </c>
      <c r="R544" s="14">
        <f t="shared" si="61"/>
        <v>9175.8700000000008</v>
      </c>
      <c r="S544" s="14">
        <f t="shared" si="62"/>
        <v>9175.8700000000008</v>
      </c>
    </row>
    <row r="545" spans="1:19" x14ac:dyDescent="0.35">
      <c r="A545" t="s">
        <v>3955</v>
      </c>
      <c r="B545" t="s">
        <v>97</v>
      </c>
      <c r="C545" t="s">
        <v>101</v>
      </c>
      <c r="D545" t="s">
        <v>74</v>
      </c>
      <c r="E545">
        <v>1</v>
      </c>
      <c r="F545">
        <v>10508.18</v>
      </c>
      <c r="G545">
        <v>-10509.18</v>
      </c>
      <c r="K545">
        <v>0</v>
      </c>
      <c r="N545" t="str">
        <f t="shared" si="63"/>
        <v>450069372610</v>
      </c>
      <c r="O545" t="str">
        <f t="shared" si="64"/>
        <v>255223121102</v>
      </c>
      <c r="P545" t="str">
        <f t="shared" si="65"/>
        <v>300020861</v>
      </c>
      <c r="Q545" t="str">
        <f t="shared" si="66"/>
        <v>7</v>
      </c>
      <c r="R545" s="14">
        <f t="shared" si="61"/>
        <v>10509.18</v>
      </c>
      <c r="S545" s="14">
        <f t="shared" si="62"/>
        <v>10509.18</v>
      </c>
    </row>
    <row r="546" spans="1:19" x14ac:dyDescent="0.35">
      <c r="A546" t="s">
        <v>3956</v>
      </c>
      <c r="B546" t="s">
        <v>97</v>
      </c>
      <c r="C546" t="s">
        <v>101</v>
      </c>
      <c r="D546" t="s">
        <v>74</v>
      </c>
      <c r="E546">
        <v>1</v>
      </c>
      <c r="F546">
        <v>12948.99</v>
      </c>
      <c r="G546">
        <v>-12949.99</v>
      </c>
      <c r="K546">
        <v>0</v>
      </c>
      <c r="N546" t="str">
        <f t="shared" si="63"/>
        <v>450069372620</v>
      </c>
      <c r="O546" t="str">
        <f t="shared" si="64"/>
        <v>255223121102</v>
      </c>
      <c r="P546" t="str">
        <f t="shared" si="65"/>
        <v>300020861</v>
      </c>
      <c r="Q546" t="str">
        <f t="shared" si="66"/>
        <v>7</v>
      </c>
      <c r="R546" s="14">
        <f t="shared" si="61"/>
        <v>12949.99</v>
      </c>
      <c r="S546" s="14">
        <f t="shared" si="62"/>
        <v>12949.99</v>
      </c>
    </row>
    <row r="547" spans="1:19" x14ac:dyDescent="0.35">
      <c r="A547" t="s">
        <v>3957</v>
      </c>
      <c r="B547" t="s">
        <v>97</v>
      </c>
      <c r="C547" t="s">
        <v>101</v>
      </c>
      <c r="D547" t="s">
        <v>74</v>
      </c>
      <c r="E547">
        <v>1</v>
      </c>
      <c r="F547">
        <v>464.85</v>
      </c>
      <c r="G547">
        <v>-465.85</v>
      </c>
      <c r="K547">
        <v>0</v>
      </c>
      <c r="N547" t="str">
        <f t="shared" si="63"/>
        <v>450069372630</v>
      </c>
      <c r="O547" t="str">
        <f t="shared" si="64"/>
        <v>255223121102</v>
      </c>
      <c r="P547" t="str">
        <f t="shared" si="65"/>
        <v>300020861</v>
      </c>
      <c r="Q547" t="str">
        <f t="shared" si="66"/>
        <v>7</v>
      </c>
      <c r="R547" s="14">
        <f t="shared" si="61"/>
        <v>465.85</v>
      </c>
      <c r="S547" s="14">
        <f t="shared" si="62"/>
        <v>465.85</v>
      </c>
    </row>
    <row r="548" spans="1:19" x14ac:dyDescent="0.35">
      <c r="A548" t="s">
        <v>3958</v>
      </c>
      <c r="B548" t="s">
        <v>97</v>
      </c>
      <c r="C548" t="s">
        <v>101</v>
      </c>
      <c r="D548" t="s">
        <v>74</v>
      </c>
      <c r="E548">
        <v>2534.9499999999998</v>
      </c>
      <c r="G548">
        <v>-2534.9499999999998</v>
      </c>
      <c r="K548">
        <v>0</v>
      </c>
      <c r="N548" t="str">
        <f t="shared" si="63"/>
        <v>450069373710</v>
      </c>
      <c r="O548" t="str">
        <f t="shared" si="64"/>
        <v>255223121102</v>
      </c>
      <c r="P548" t="str">
        <f t="shared" si="65"/>
        <v>300020861</v>
      </c>
      <c r="Q548" t="str">
        <f t="shared" si="66"/>
        <v>7</v>
      </c>
      <c r="R548" s="14">
        <f t="shared" si="61"/>
        <v>2534.9499999999998</v>
      </c>
      <c r="S548" s="14">
        <f t="shared" si="62"/>
        <v>2534.9499999999998</v>
      </c>
    </row>
    <row r="549" spans="1:19" x14ac:dyDescent="0.35">
      <c r="A549" t="s">
        <v>3959</v>
      </c>
      <c r="B549" t="s">
        <v>97</v>
      </c>
      <c r="C549" t="s">
        <v>101</v>
      </c>
      <c r="D549" t="s">
        <v>74</v>
      </c>
      <c r="E549">
        <v>2069.1</v>
      </c>
      <c r="G549">
        <v>-2069.1</v>
      </c>
      <c r="K549">
        <v>0</v>
      </c>
      <c r="N549" t="str">
        <f t="shared" si="63"/>
        <v>450069373720</v>
      </c>
      <c r="O549" t="str">
        <f t="shared" si="64"/>
        <v>255223121102</v>
      </c>
      <c r="P549" t="str">
        <f t="shared" si="65"/>
        <v>300020861</v>
      </c>
      <c r="Q549" t="str">
        <f t="shared" si="66"/>
        <v>7</v>
      </c>
      <c r="R549" s="14">
        <f t="shared" si="61"/>
        <v>2069.1</v>
      </c>
      <c r="S549" s="14">
        <f t="shared" si="62"/>
        <v>2069.1</v>
      </c>
    </row>
    <row r="550" spans="1:19" x14ac:dyDescent="0.35">
      <c r="A550" t="s">
        <v>3960</v>
      </c>
      <c r="B550" t="s">
        <v>97</v>
      </c>
      <c r="C550" t="s">
        <v>101</v>
      </c>
      <c r="D550" t="s">
        <v>74</v>
      </c>
      <c r="E550">
        <v>378</v>
      </c>
      <c r="G550">
        <v>-378</v>
      </c>
      <c r="K550">
        <v>0</v>
      </c>
      <c r="N550" t="str">
        <f t="shared" si="63"/>
        <v>450069374710</v>
      </c>
      <c r="O550" t="str">
        <f t="shared" si="64"/>
        <v>255223121102</v>
      </c>
      <c r="P550" t="str">
        <f t="shared" si="65"/>
        <v>300020861</v>
      </c>
      <c r="Q550" t="str">
        <f t="shared" si="66"/>
        <v>7</v>
      </c>
      <c r="R550" s="14">
        <f t="shared" si="61"/>
        <v>378</v>
      </c>
      <c r="S550" s="14">
        <f t="shared" si="62"/>
        <v>378</v>
      </c>
    </row>
    <row r="551" spans="1:19" x14ac:dyDescent="0.35">
      <c r="A551" t="s">
        <v>3961</v>
      </c>
      <c r="B551" t="s">
        <v>97</v>
      </c>
      <c r="C551" t="s">
        <v>101</v>
      </c>
      <c r="D551" t="s">
        <v>74</v>
      </c>
      <c r="E551">
        <v>577.29999999999995</v>
      </c>
      <c r="G551">
        <v>-577.29999999999995</v>
      </c>
      <c r="K551">
        <v>0</v>
      </c>
      <c r="N551" t="str">
        <f t="shared" si="63"/>
        <v>450069374720</v>
      </c>
      <c r="O551" t="str">
        <f t="shared" si="64"/>
        <v>255223121102</v>
      </c>
      <c r="P551" t="str">
        <f t="shared" si="65"/>
        <v>300020861</v>
      </c>
      <c r="Q551" t="str">
        <f t="shared" si="66"/>
        <v>7</v>
      </c>
      <c r="R551" s="14">
        <f t="shared" si="61"/>
        <v>577.29999999999995</v>
      </c>
      <c r="S551" s="14">
        <f t="shared" si="62"/>
        <v>577.29999999999995</v>
      </c>
    </row>
    <row r="552" spans="1:19" x14ac:dyDescent="0.35">
      <c r="A552" t="s">
        <v>3962</v>
      </c>
      <c r="B552" t="s">
        <v>97</v>
      </c>
      <c r="C552" t="s">
        <v>101</v>
      </c>
      <c r="D552" t="s">
        <v>74</v>
      </c>
      <c r="E552">
        <v>421.45</v>
      </c>
      <c r="G552">
        <v>-421.45</v>
      </c>
      <c r="K552">
        <v>0</v>
      </c>
      <c r="N552" t="str">
        <f t="shared" si="63"/>
        <v>450069374730</v>
      </c>
      <c r="O552" t="str">
        <f t="shared" si="64"/>
        <v>255223121102</v>
      </c>
      <c r="P552" t="str">
        <f t="shared" si="65"/>
        <v>300020861</v>
      </c>
      <c r="Q552" t="str">
        <f t="shared" si="66"/>
        <v>7</v>
      </c>
      <c r="R552" s="14">
        <f t="shared" si="61"/>
        <v>421.45</v>
      </c>
      <c r="S552" s="14">
        <f t="shared" si="62"/>
        <v>421.45</v>
      </c>
    </row>
    <row r="553" spans="1:19" x14ac:dyDescent="0.35">
      <c r="A553" t="s">
        <v>3963</v>
      </c>
      <c r="B553" t="s">
        <v>97</v>
      </c>
      <c r="C553" t="s">
        <v>101</v>
      </c>
      <c r="D553" t="s">
        <v>74</v>
      </c>
      <c r="E553">
        <v>421.42</v>
      </c>
      <c r="G553">
        <v>-421.42</v>
      </c>
      <c r="K553">
        <v>0</v>
      </c>
      <c r="N553" t="str">
        <f t="shared" si="63"/>
        <v>450069374740</v>
      </c>
      <c r="O553" t="str">
        <f t="shared" si="64"/>
        <v>255223121102</v>
      </c>
      <c r="P553" t="str">
        <f t="shared" si="65"/>
        <v>300020861</v>
      </c>
      <c r="Q553" t="str">
        <f t="shared" si="66"/>
        <v>7</v>
      </c>
      <c r="R553" s="14">
        <f t="shared" si="61"/>
        <v>421.42</v>
      </c>
      <c r="S553" s="14">
        <f t="shared" si="62"/>
        <v>421.42</v>
      </c>
    </row>
    <row r="554" spans="1:19" x14ac:dyDescent="0.35">
      <c r="A554" t="s">
        <v>3964</v>
      </c>
      <c r="B554" t="s">
        <v>97</v>
      </c>
      <c r="C554" t="s">
        <v>101</v>
      </c>
      <c r="D554" t="s">
        <v>74</v>
      </c>
      <c r="E554">
        <v>577.29999999999995</v>
      </c>
      <c r="G554">
        <v>-577.29999999999995</v>
      </c>
      <c r="K554">
        <v>0</v>
      </c>
      <c r="N554" t="str">
        <f t="shared" si="63"/>
        <v>450069374750</v>
      </c>
      <c r="O554" t="str">
        <f t="shared" si="64"/>
        <v>255223121102</v>
      </c>
      <c r="P554" t="str">
        <f t="shared" si="65"/>
        <v>300020861</v>
      </c>
      <c r="Q554" t="str">
        <f t="shared" si="66"/>
        <v>7</v>
      </c>
      <c r="R554" s="14">
        <f t="shared" si="61"/>
        <v>577.29999999999995</v>
      </c>
      <c r="S554" s="14">
        <f t="shared" si="62"/>
        <v>577.29999999999995</v>
      </c>
    </row>
    <row r="555" spans="1:19" x14ac:dyDescent="0.35">
      <c r="A555" t="s">
        <v>3965</v>
      </c>
      <c r="B555" t="s">
        <v>97</v>
      </c>
      <c r="C555" t="s">
        <v>101</v>
      </c>
      <c r="D555" t="s">
        <v>103</v>
      </c>
      <c r="E555">
        <v>5741450</v>
      </c>
      <c r="G555">
        <v>-5742013.540000001</v>
      </c>
      <c r="H555">
        <v>563.54000000000008</v>
      </c>
      <c r="K555">
        <v>-9.6849817055044696E-10</v>
      </c>
      <c r="N555" t="str">
        <f t="shared" si="63"/>
        <v>450069409410</v>
      </c>
      <c r="O555" t="str">
        <f t="shared" si="64"/>
        <v>255223121102</v>
      </c>
      <c r="P555" t="str">
        <f t="shared" si="65"/>
        <v>300020861</v>
      </c>
      <c r="Q555" t="str">
        <f t="shared" si="66"/>
        <v>2</v>
      </c>
      <c r="R555" s="14">
        <f t="shared" si="61"/>
        <v>5742013.54</v>
      </c>
      <c r="S555" s="14">
        <f t="shared" si="62"/>
        <v>5742013.540000001</v>
      </c>
    </row>
    <row r="556" spans="1:19" x14ac:dyDescent="0.35">
      <c r="A556" t="s">
        <v>3966</v>
      </c>
      <c r="B556" t="s">
        <v>97</v>
      </c>
      <c r="C556" t="s">
        <v>101</v>
      </c>
      <c r="D556" t="s">
        <v>103</v>
      </c>
      <c r="E556">
        <v>277332</v>
      </c>
      <c r="G556">
        <v>-277332</v>
      </c>
      <c r="K556">
        <v>0</v>
      </c>
      <c r="N556" t="str">
        <f t="shared" si="63"/>
        <v>450069410410</v>
      </c>
      <c r="O556" t="str">
        <f t="shared" si="64"/>
        <v>255223121102</v>
      </c>
      <c r="P556" t="str">
        <f t="shared" si="65"/>
        <v>300020861</v>
      </c>
      <c r="Q556" t="str">
        <f t="shared" si="66"/>
        <v>2</v>
      </c>
      <c r="R556" s="14">
        <f t="shared" si="61"/>
        <v>277332</v>
      </c>
      <c r="S556" s="14">
        <f t="shared" si="62"/>
        <v>277332</v>
      </c>
    </row>
    <row r="557" spans="1:19" x14ac:dyDescent="0.35">
      <c r="A557" t="s">
        <v>3967</v>
      </c>
      <c r="B557" t="s">
        <v>97</v>
      </c>
      <c r="C557" t="s">
        <v>101</v>
      </c>
      <c r="D557" t="s">
        <v>103</v>
      </c>
      <c r="E557">
        <v>482136.6</v>
      </c>
      <c r="K557">
        <v>482136.6</v>
      </c>
      <c r="N557" t="str">
        <f t="shared" si="63"/>
        <v>450069410420</v>
      </c>
      <c r="O557" t="str">
        <f t="shared" si="64"/>
        <v>255223121102</v>
      </c>
      <c r="P557" t="str">
        <f t="shared" si="65"/>
        <v>300020861</v>
      </c>
      <c r="Q557" t="str">
        <f t="shared" si="66"/>
        <v>2</v>
      </c>
      <c r="R557" s="14">
        <f t="shared" si="61"/>
        <v>482136.6</v>
      </c>
      <c r="S557" s="14">
        <f t="shared" si="62"/>
        <v>0</v>
      </c>
    </row>
    <row r="558" spans="1:19" x14ac:dyDescent="0.35">
      <c r="A558" t="s">
        <v>3968</v>
      </c>
      <c r="B558" t="s">
        <v>97</v>
      </c>
      <c r="C558" t="s">
        <v>101</v>
      </c>
      <c r="D558" t="s">
        <v>103</v>
      </c>
      <c r="E558">
        <v>3463020</v>
      </c>
      <c r="G558">
        <v>-4521528</v>
      </c>
      <c r="H558">
        <v>1162457.9999999998</v>
      </c>
      <c r="K558">
        <v>103949.99999999977</v>
      </c>
      <c r="N558" t="str">
        <f t="shared" si="63"/>
        <v>450069410910</v>
      </c>
      <c r="O558" t="str">
        <f t="shared" si="64"/>
        <v>255223121102</v>
      </c>
      <c r="P558" t="str">
        <f t="shared" si="65"/>
        <v>300020861</v>
      </c>
      <c r="Q558" t="str">
        <f t="shared" si="66"/>
        <v>2</v>
      </c>
      <c r="R558" s="14">
        <f t="shared" si="61"/>
        <v>4625478</v>
      </c>
      <c r="S558" s="14">
        <f t="shared" si="62"/>
        <v>4521528</v>
      </c>
    </row>
    <row r="559" spans="1:19" x14ac:dyDescent="0.35">
      <c r="A559" t="s">
        <v>3969</v>
      </c>
      <c r="B559" t="s">
        <v>97</v>
      </c>
      <c r="C559" t="s">
        <v>101</v>
      </c>
      <c r="D559" t="s">
        <v>103</v>
      </c>
      <c r="E559">
        <v>1228150</v>
      </c>
      <c r="G559">
        <v>-944548.39</v>
      </c>
      <c r="H559">
        <v>225600.79000000007</v>
      </c>
      <c r="K559">
        <v>509202.4</v>
      </c>
      <c r="N559" t="str">
        <f t="shared" si="63"/>
        <v>450069412910</v>
      </c>
      <c r="O559" t="str">
        <f t="shared" si="64"/>
        <v>255223121102</v>
      </c>
      <c r="P559" t="str">
        <f t="shared" si="65"/>
        <v>300020861</v>
      </c>
      <c r="Q559" t="str">
        <f t="shared" si="66"/>
        <v>2</v>
      </c>
      <c r="R559" s="14">
        <f t="shared" si="61"/>
        <v>1453750.79</v>
      </c>
      <c r="S559" s="14">
        <f t="shared" si="62"/>
        <v>944548.39</v>
      </c>
    </row>
    <row r="560" spans="1:19" x14ac:dyDescent="0.35">
      <c r="A560" t="s">
        <v>3970</v>
      </c>
      <c r="B560" t="s">
        <v>97</v>
      </c>
      <c r="C560" t="s">
        <v>101</v>
      </c>
      <c r="D560" t="s">
        <v>103</v>
      </c>
      <c r="E560">
        <v>214170</v>
      </c>
      <c r="G560">
        <v>-187467.78000000003</v>
      </c>
      <c r="K560">
        <v>26702.219999999972</v>
      </c>
      <c r="N560" t="str">
        <f t="shared" si="63"/>
        <v>450069413610</v>
      </c>
      <c r="O560" t="str">
        <f t="shared" si="64"/>
        <v>255223121102</v>
      </c>
      <c r="P560" t="str">
        <f t="shared" si="65"/>
        <v>300020861</v>
      </c>
      <c r="Q560" t="str">
        <f t="shared" si="66"/>
        <v>2</v>
      </c>
      <c r="R560" s="14">
        <f t="shared" si="61"/>
        <v>214170</v>
      </c>
      <c r="S560" s="14">
        <f t="shared" si="62"/>
        <v>187467.78000000003</v>
      </c>
    </row>
    <row r="561" spans="1:19" x14ac:dyDescent="0.35">
      <c r="A561" t="s">
        <v>3971</v>
      </c>
      <c r="B561" t="s">
        <v>97</v>
      </c>
      <c r="C561" t="s">
        <v>101</v>
      </c>
      <c r="D561" t="s">
        <v>103</v>
      </c>
      <c r="E561">
        <v>150891.84</v>
      </c>
      <c r="F561">
        <v>0</v>
      </c>
      <c r="G561">
        <v>-175034.54999999996</v>
      </c>
      <c r="H561">
        <v>66823.540000000008</v>
      </c>
      <c r="K561">
        <v>42680.830000000045</v>
      </c>
      <c r="N561" t="str">
        <f t="shared" si="63"/>
        <v>450069415410</v>
      </c>
      <c r="O561" t="str">
        <f t="shared" si="64"/>
        <v>255223121102</v>
      </c>
      <c r="P561" t="str">
        <f t="shared" si="65"/>
        <v>300020861</v>
      </c>
      <c r="Q561" t="str">
        <f t="shared" si="66"/>
        <v>2</v>
      </c>
      <c r="R561" s="14">
        <f t="shared" si="61"/>
        <v>217715.38</v>
      </c>
      <c r="S561" s="14">
        <f t="shared" si="62"/>
        <v>175034.54999999996</v>
      </c>
    </row>
    <row r="562" spans="1:19" x14ac:dyDescent="0.35">
      <c r="A562" t="s">
        <v>3972</v>
      </c>
      <c r="B562" t="s">
        <v>97</v>
      </c>
      <c r="C562" t="s">
        <v>101</v>
      </c>
      <c r="D562" t="s">
        <v>103</v>
      </c>
      <c r="E562">
        <v>468899.2</v>
      </c>
      <c r="F562">
        <v>-24.199999999975262</v>
      </c>
      <c r="G562">
        <v>-150040</v>
      </c>
      <c r="K562">
        <v>318835.00000000006</v>
      </c>
      <c r="N562" t="str">
        <f t="shared" si="63"/>
        <v>450069415430</v>
      </c>
      <c r="O562" t="str">
        <f t="shared" si="64"/>
        <v>255223121102</v>
      </c>
      <c r="P562" t="str">
        <f t="shared" si="65"/>
        <v>300020861</v>
      </c>
      <c r="Q562" t="str">
        <f t="shared" si="66"/>
        <v>2</v>
      </c>
      <c r="R562" s="14">
        <f t="shared" si="61"/>
        <v>468875.00000000006</v>
      </c>
      <c r="S562" s="14">
        <f t="shared" si="62"/>
        <v>150040</v>
      </c>
    </row>
    <row r="563" spans="1:19" x14ac:dyDescent="0.35">
      <c r="A563" t="s">
        <v>3973</v>
      </c>
      <c r="B563" t="s">
        <v>97</v>
      </c>
      <c r="C563" t="s">
        <v>101</v>
      </c>
      <c r="D563" t="s">
        <v>103</v>
      </c>
      <c r="E563">
        <v>53235</v>
      </c>
      <c r="F563">
        <v>161479.5</v>
      </c>
      <c r="G563">
        <v>-35802.82</v>
      </c>
      <c r="H563">
        <v>17.07</v>
      </c>
      <c r="K563">
        <v>178928.75</v>
      </c>
      <c r="N563" t="str">
        <f t="shared" si="63"/>
        <v>450069416910</v>
      </c>
      <c r="O563" t="str">
        <f t="shared" si="64"/>
        <v>255223121102</v>
      </c>
      <c r="P563" t="str">
        <f t="shared" si="65"/>
        <v>300020861</v>
      </c>
      <c r="Q563" t="str">
        <f t="shared" si="66"/>
        <v>2</v>
      </c>
      <c r="R563" s="14">
        <f t="shared" si="61"/>
        <v>214731.57</v>
      </c>
      <c r="S563" s="14">
        <f t="shared" si="62"/>
        <v>35802.82</v>
      </c>
    </row>
    <row r="564" spans="1:19" x14ac:dyDescent="0.35">
      <c r="A564" t="s">
        <v>3974</v>
      </c>
      <c r="B564" t="s">
        <v>97</v>
      </c>
      <c r="C564" t="s">
        <v>101</v>
      </c>
      <c r="D564" t="s">
        <v>103</v>
      </c>
      <c r="E564">
        <v>30274.2</v>
      </c>
      <c r="K564">
        <v>30274.2</v>
      </c>
      <c r="N564" t="str">
        <f t="shared" si="63"/>
        <v>450069418110</v>
      </c>
      <c r="O564" t="str">
        <f t="shared" si="64"/>
        <v>255223121102</v>
      </c>
      <c r="P564" t="str">
        <f t="shared" si="65"/>
        <v>300020861</v>
      </c>
      <c r="Q564" t="str">
        <f t="shared" si="66"/>
        <v>2</v>
      </c>
      <c r="R564" s="14">
        <f t="shared" si="61"/>
        <v>30274.2</v>
      </c>
      <c r="S564" s="14">
        <f t="shared" si="62"/>
        <v>0</v>
      </c>
    </row>
    <row r="565" spans="1:19" x14ac:dyDescent="0.35">
      <c r="A565" t="s">
        <v>3975</v>
      </c>
      <c r="B565" t="s">
        <v>97</v>
      </c>
      <c r="C565" t="s">
        <v>101</v>
      </c>
      <c r="D565" t="s">
        <v>103</v>
      </c>
      <c r="E565">
        <v>21961.5</v>
      </c>
      <c r="K565">
        <v>21961.5</v>
      </c>
      <c r="N565" t="str">
        <f t="shared" si="63"/>
        <v>450069418120</v>
      </c>
      <c r="O565" t="str">
        <f t="shared" si="64"/>
        <v>255223121102</v>
      </c>
      <c r="P565" t="str">
        <f t="shared" si="65"/>
        <v>300020861</v>
      </c>
      <c r="Q565" t="str">
        <f t="shared" si="66"/>
        <v>2</v>
      </c>
      <c r="R565" s="14">
        <f t="shared" si="61"/>
        <v>21961.5</v>
      </c>
      <c r="S565" s="14">
        <f t="shared" si="62"/>
        <v>0</v>
      </c>
    </row>
    <row r="566" spans="1:19" x14ac:dyDescent="0.35">
      <c r="A566" t="s">
        <v>3976</v>
      </c>
      <c r="B566" t="s">
        <v>97</v>
      </c>
      <c r="C566" t="s">
        <v>101</v>
      </c>
      <c r="D566" t="s">
        <v>103</v>
      </c>
      <c r="E566">
        <v>11216.7</v>
      </c>
      <c r="K566">
        <v>11216.7</v>
      </c>
      <c r="N566" t="str">
        <f t="shared" si="63"/>
        <v>450069418130</v>
      </c>
      <c r="O566" t="str">
        <f t="shared" si="64"/>
        <v>255223121102</v>
      </c>
      <c r="P566" t="str">
        <f t="shared" si="65"/>
        <v>300020861</v>
      </c>
      <c r="Q566" t="str">
        <f t="shared" si="66"/>
        <v>2</v>
      </c>
      <c r="R566" s="14">
        <f t="shared" si="61"/>
        <v>11216.7</v>
      </c>
      <c r="S566" s="14">
        <f t="shared" si="62"/>
        <v>0</v>
      </c>
    </row>
    <row r="567" spans="1:19" x14ac:dyDescent="0.35">
      <c r="A567" t="s">
        <v>3977</v>
      </c>
      <c r="B567" t="s">
        <v>97</v>
      </c>
      <c r="C567" t="s">
        <v>101</v>
      </c>
      <c r="D567" t="s">
        <v>103</v>
      </c>
      <c r="E567">
        <v>224106.1</v>
      </c>
      <c r="G567">
        <v>-224106.1</v>
      </c>
      <c r="K567">
        <v>0</v>
      </c>
      <c r="N567" t="str">
        <f t="shared" si="63"/>
        <v>450069418610</v>
      </c>
      <c r="O567" t="str">
        <f t="shared" si="64"/>
        <v>255223121102</v>
      </c>
      <c r="P567" t="str">
        <f t="shared" si="65"/>
        <v>300020861</v>
      </c>
      <c r="Q567" t="str">
        <f t="shared" si="66"/>
        <v>2</v>
      </c>
      <c r="R567" s="14">
        <f t="shared" si="61"/>
        <v>224106.1</v>
      </c>
      <c r="S567" s="14">
        <f t="shared" si="62"/>
        <v>224106.1</v>
      </c>
    </row>
    <row r="568" spans="1:19" x14ac:dyDescent="0.35">
      <c r="A568" t="s">
        <v>3978</v>
      </c>
      <c r="B568" t="s">
        <v>97</v>
      </c>
      <c r="C568" t="s">
        <v>101</v>
      </c>
      <c r="D568" t="s">
        <v>103</v>
      </c>
      <c r="E568">
        <v>36100.35</v>
      </c>
      <c r="K568">
        <v>36100.35</v>
      </c>
      <c r="N568" t="str">
        <f t="shared" si="63"/>
        <v>450069419310</v>
      </c>
      <c r="O568" t="str">
        <f t="shared" si="64"/>
        <v>255223121102</v>
      </c>
      <c r="P568" t="str">
        <f t="shared" si="65"/>
        <v>300020861</v>
      </c>
      <c r="Q568" t="str">
        <f t="shared" si="66"/>
        <v>2</v>
      </c>
      <c r="R568" s="14">
        <f t="shared" si="61"/>
        <v>36100.35</v>
      </c>
      <c r="S568" s="14">
        <f t="shared" si="62"/>
        <v>0</v>
      </c>
    </row>
    <row r="569" spans="1:19" x14ac:dyDescent="0.35">
      <c r="A569" t="s">
        <v>3979</v>
      </c>
      <c r="B569" t="s">
        <v>97</v>
      </c>
      <c r="C569" t="s">
        <v>101</v>
      </c>
      <c r="D569" t="s">
        <v>103</v>
      </c>
      <c r="E569">
        <v>86800.56</v>
      </c>
      <c r="G569">
        <v>-86800.56</v>
      </c>
      <c r="K569">
        <v>0</v>
      </c>
      <c r="N569" t="str">
        <f t="shared" si="63"/>
        <v>450069419510</v>
      </c>
      <c r="O569" t="str">
        <f t="shared" si="64"/>
        <v>255223121102</v>
      </c>
      <c r="P569" t="str">
        <f t="shared" si="65"/>
        <v>300020861</v>
      </c>
      <c r="Q569" t="str">
        <f t="shared" si="66"/>
        <v>2</v>
      </c>
      <c r="R569" s="14">
        <f t="shared" si="61"/>
        <v>86800.56</v>
      </c>
      <c r="S569" s="14">
        <f t="shared" si="62"/>
        <v>86800.56</v>
      </c>
    </row>
    <row r="570" spans="1:19" x14ac:dyDescent="0.35">
      <c r="A570" t="s">
        <v>3980</v>
      </c>
      <c r="B570" t="s">
        <v>97</v>
      </c>
      <c r="C570" t="s">
        <v>101</v>
      </c>
      <c r="D570" t="s">
        <v>103</v>
      </c>
      <c r="E570">
        <v>25976.28</v>
      </c>
      <c r="K570">
        <v>25976.28</v>
      </c>
      <c r="N570" t="str">
        <f t="shared" si="63"/>
        <v>450069420110</v>
      </c>
      <c r="O570" t="str">
        <f t="shared" si="64"/>
        <v>255223121102</v>
      </c>
      <c r="P570" t="str">
        <f t="shared" si="65"/>
        <v>300020861</v>
      </c>
      <c r="Q570" t="str">
        <f t="shared" si="66"/>
        <v>2</v>
      </c>
      <c r="R570" s="14">
        <f t="shared" si="61"/>
        <v>25976.28</v>
      </c>
      <c r="S570" s="14">
        <f t="shared" si="62"/>
        <v>0</v>
      </c>
    </row>
    <row r="571" spans="1:19" x14ac:dyDescent="0.35">
      <c r="A571" t="s">
        <v>3981</v>
      </c>
      <c r="B571" t="s">
        <v>97</v>
      </c>
      <c r="C571" t="s">
        <v>101</v>
      </c>
      <c r="D571" t="s">
        <v>103</v>
      </c>
      <c r="E571">
        <v>159455.74</v>
      </c>
      <c r="G571">
        <v>-159473.89000000001</v>
      </c>
      <c r="H571">
        <v>18.149999999999999</v>
      </c>
      <c r="K571">
        <v>-2.3284485450858483E-11</v>
      </c>
      <c r="N571" t="str">
        <f t="shared" si="63"/>
        <v>450069420410</v>
      </c>
      <c r="O571" t="str">
        <f t="shared" si="64"/>
        <v>255223121102</v>
      </c>
      <c r="P571" t="str">
        <f t="shared" si="65"/>
        <v>300020861</v>
      </c>
      <c r="Q571" t="str">
        <f t="shared" si="66"/>
        <v>2</v>
      </c>
      <c r="R571" s="14">
        <f t="shared" si="61"/>
        <v>159473.88999999998</v>
      </c>
      <c r="S571" s="14">
        <f t="shared" si="62"/>
        <v>159473.89000000001</v>
      </c>
    </row>
    <row r="572" spans="1:19" x14ac:dyDescent="0.35">
      <c r="A572" t="s">
        <v>3982</v>
      </c>
      <c r="B572" t="s">
        <v>97</v>
      </c>
      <c r="C572" t="s">
        <v>101</v>
      </c>
      <c r="D572" t="s">
        <v>103</v>
      </c>
      <c r="E572">
        <v>54450</v>
      </c>
      <c r="K572">
        <v>54450</v>
      </c>
      <c r="N572" t="str">
        <f t="shared" si="63"/>
        <v>450069421110</v>
      </c>
      <c r="O572" t="str">
        <f t="shared" si="64"/>
        <v>255223121102</v>
      </c>
      <c r="P572" t="str">
        <f t="shared" si="65"/>
        <v>300020861</v>
      </c>
      <c r="Q572" t="str">
        <f t="shared" si="66"/>
        <v>2</v>
      </c>
      <c r="R572" s="14">
        <f t="shared" si="61"/>
        <v>54450</v>
      </c>
      <c r="S572" s="14">
        <f t="shared" si="62"/>
        <v>0</v>
      </c>
    </row>
    <row r="573" spans="1:19" x14ac:dyDescent="0.35">
      <c r="A573" t="s">
        <v>3983</v>
      </c>
      <c r="B573" t="s">
        <v>97</v>
      </c>
      <c r="C573" t="s">
        <v>101</v>
      </c>
      <c r="D573" t="s">
        <v>103</v>
      </c>
      <c r="E573">
        <v>51195.1</v>
      </c>
      <c r="K573">
        <v>51195.1</v>
      </c>
      <c r="N573" t="str">
        <f t="shared" si="63"/>
        <v>450069421610</v>
      </c>
      <c r="O573" t="str">
        <f t="shared" si="64"/>
        <v>255223121102</v>
      </c>
      <c r="P573" t="str">
        <f t="shared" si="65"/>
        <v>300020861</v>
      </c>
      <c r="Q573" t="str">
        <f t="shared" si="66"/>
        <v>2</v>
      </c>
      <c r="R573" s="14">
        <f t="shared" si="61"/>
        <v>51195.1</v>
      </c>
      <c r="S573" s="14">
        <f t="shared" si="62"/>
        <v>0</v>
      </c>
    </row>
    <row r="574" spans="1:19" x14ac:dyDescent="0.35">
      <c r="A574" t="s">
        <v>3984</v>
      </c>
      <c r="B574" t="s">
        <v>97</v>
      </c>
      <c r="C574" t="s">
        <v>101</v>
      </c>
      <c r="D574" t="s">
        <v>103</v>
      </c>
      <c r="E574">
        <v>49530.14</v>
      </c>
      <c r="K574">
        <v>49530.14</v>
      </c>
      <c r="N574" t="str">
        <f t="shared" si="63"/>
        <v>450069422210</v>
      </c>
      <c r="O574" t="str">
        <f t="shared" si="64"/>
        <v>255223121102</v>
      </c>
      <c r="P574" t="str">
        <f t="shared" si="65"/>
        <v>300020861</v>
      </c>
      <c r="Q574" t="str">
        <f t="shared" si="66"/>
        <v>2</v>
      </c>
      <c r="R574" s="14">
        <f t="shared" si="61"/>
        <v>49530.14</v>
      </c>
      <c r="S574" s="14">
        <f t="shared" si="62"/>
        <v>0</v>
      </c>
    </row>
    <row r="575" spans="1:19" x14ac:dyDescent="0.35">
      <c r="A575" t="s">
        <v>3985</v>
      </c>
      <c r="B575" t="s">
        <v>97</v>
      </c>
      <c r="C575" t="s">
        <v>101</v>
      </c>
      <c r="D575" t="s">
        <v>103</v>
      </c>
      <c r="E575">
        <v>76790.960000000006</v>
      </c>
      <c r="K575">
        <v>76790.960000000006</v>
      </c>
      <c r="N575" t="str">
        <f t="shared" si="63"/>
        <v>450069422610</v>
      </c>
      <c r="O575" t="str">
        <f t="shared" si="64"/>
        <v>255223121102</v>
      </c>
      <c r="P575" t="str">
        <f t="shared" si="65"/>
        <v>300020861</v>
      </c>
      <c r="Q575" t="str">
        <f t="shared" si="66"/>
        <v>2</v>
      </c>
      <c r="R575" s="14">
        <f t="shared" si="61"/>
        <v>76790.960000000006</v>
      </c>
      <c r="S575" s="14">
        <f t="shared" si="62"/>
        <v>0</v>
      </c>
    </row>
    <row r="576" spans="1:19" x14ac:dyDescent="0.35">
      <c r="A576" t="s">
        <v>3986</v>
      </c>
      <c r="B576" t="s">
        <v>97</v>
      </c>
      <c r="C576" t="s">
        <v>101</v>
      </c>
      <c r="D576" t="s">
        <v>103</v>
      </c>
      <c r="E576">
        <v>169400</v>
      </c>
      <c r="K576">
        <v>169400</v>
      </c>
      <c r="N576" t="str">
        <f t="shared" si="63"/>
        <v>450069422710</v>
      </c>
      <c r="O576" t="str">
        <f t="shared" si="64"/>
        <v>255223121102</v>
      </c>
      <c r="P576" t="str">
        <f t="shared" si="65"/>
        <v>300020861</v>
      </c>
      <c r="Q576" t="str">
        <f t="shared" si="66"/>
        <v>2</v>
      </c>
      <c r="R576" s="14">
        <f t="shared" si="61"/>
        <v>169400</v>
      </c>
      <c r="S576" s="14">
        <f t="shared" si="62"/>
        <v>0</v>
      </c>
    </row>
    <row r="577" spans="1:19" x14ac:dyDescent="0.35">
      <c r="A577" t="s">
        <v>3987</v>
      </c>
      <c r="B577" t="s">
        <v>97</v>
      </c>
      <c r="C577" t="s">
        <v>126</v>
      </c>
      <c r="D577" t="s">
        <v>113</v>
      </c>
      <c r="E577">
        <v>367.78</v>
      </c>
      <c r="G577">
        <v>-367.78</v>
      </c>
      <c r="K577">
        <v>0</v>
      </c>
      <c r="N577" t="str">
        <f t="shared" si="63"/>
        <v>450069396910</v>
      </c>
      <c r="O577" t="str">
        <f t="shared" si="64"/>
        <v>255223121102</v>
      </c>
      <c r="P577" t="str">
        <f t="shared" si="65"/>
        <v>300020870</v>
      </c>
      <c r="Q577" t="str">
        <f t="shared" si="66"/>
        <v>6</v>
      </c>
      <c r="R577" s="14">
        <f t="shared" si="61"/>
        <v>367.78</v>
      </c>
      <c r="S577" s="14">
        <f t="shared" si="62"/>
        <v>367.78</v>
      </c>
    </row>
    <row r="578" spans="1:19" x14ac:dyDescent="0.35">
      <c r="A578" t="s">
        <v>3988</v>
      </c>
      <c r="B578" t="s">
        <v>97</v>
      </c>
      <c r="C578" t="s">
        <v>101</v>
      </c>
      <c r="D578" t="s">
        <v>119</v>
      </c>
      <c r="E578">
        <v>2607000</v>
      </c>
      <c r="F578">
        <v>-1165000</v>
      </c>
      <c r="G578">
        <v>-1171625.52</v>
      </c>
      <c r="K578">
        <v>270374.48</v>
      </c>
      <c r="N578" t="str">
        <f t="shared" si="63"/>
        <v>450065560830</v>
      </c>
      <c r="O578" t="str">
        <f t="shared" si="64"/>
        <v>255223121102</v>
      </c>
      <c r="P578" t="str">
        <f t="shared" si="65"/>
        <v>300020861</v>
      </c>
      <c r="Q578" t="str">
        <f t="shared" si="66"/>
        <v>8</v>
      </c>
      <c r="R578" s="14">
        <f t="shared" si="61"/>
        <v>1442000</v>
      </c>
      <c r="S578" s="14">
        <f t="shared" si="62"/>
        <v>1171625.52</v>
      </c>
    </row>
    <row r="579" spans="1:19" x14ac:dyDescent="0.35">
      <c r="A579" t="s">
        <v>3989</v>
      </c>
      <c r="B579" t="s">
        <v>2539</v>
      </c>
      <c r="C579" t="s">
        <v>3419</v>
      </c>
      <c r="D579" t="s">
        <v>103</v>
      </c>
      <c r="E579">
        <v>741.11</v>
      </c>
      <c r="G579">
        <v>-741.11</v>
      </c>
      <c r="K579">
        <v>0</v>
      </c>
      <c r="N579" t="str">
        <f t="shared" si="63"/>
        <v>450069488310</v>
      </c>
      <c r="O579" t="str">
        <f t="shared" si="64"/>
        <v>254012121101</v>
      </c>
      <c r="P579" t="str">
        <f t="shared" si="65"/>
        <v>300020910</v>
      </c>
      <c r="Q579" t="str">
        <f t="shared" si="66"/>
        <v>2</v>
      </c>
      <c r="R579" s="14">
        <f t="shared" si="61"/>
        <v>741.11</v>
      </c>
      <c r="S579" s="14">
        <f t="shared" si="62"/>
        <v>741.11</v>
      </c>
    </row>
    <row r="580" spans="1:19" x14ac:dyDescent="0.35">
      <c r="A580" t="s">
        <v>3990</v>
      </c>
      <c r="B580" t="s">
        <v>97</v>
      </c>
      <c r="C580" t="s">
        <v>101</v>
      </c>
      <c r="D580" t="s">
        <v>119</v>
      </c>
      <c r="E580">
        <v>1165000</v>
      </c>
      <c r="G580">
        <v>-282281.77</v>
      </c>
      <c r="K580">
        <v>882718.23</v>
      </c>
      <c r="N580" t="str">
        <f t="shared" si="63"/>
        <v>450067502930</v>
      </c>
      <c r="O580" t="str">
        <f t="shared" si="64"/>
        <v>255223121102</v>
      </c>
      <c r="P580" t="str">
        <f t="shared" si="65"/>
        <v>300020861</v>
      </c>
      <c r="Q580" t="str">
        <f t="shared" si="66"/>
        <v>8</v>
      </c>
      <c r="R580" s="14">
        <f t="shared" si="61"/>
        <v>1165000</v>
      </c>
      <c r="S580" s="14">
        <f t="shared" si="62"/>
        <v>282281.77</v>
      </c>
    </row>
    <row r="581" spans="1:19" x14ac:dyDescent="0.35">
      <c r="A581" t="s">
        <v>3991</v>
      </c>
      <c r="B581" t="s">
        <v>97</v>
      </c>
      <c r="C581" t="s">
        <v>101</v>
      </c>
      <c r="D581" t="s">
        <v>103</v>
      </c>
      <c r="E581">
        <v>17050.73</v>
      </c>
      <c r="G581">
        <v>-17011.849999999999</v>
      </c>
      <c r="H581">
        <v>0</v>
      </c>
      <c r="K581">
        <v>38.880000000001019</v>
      </c>
      <c r="N581" t="str">
        <f t="shared" si="63"/>
        <v>450068635450</v>
      </c>
      <c r="O581" t="str">
        <f t="shared" si="64"/>
        <v>255223121102</v>
      </c>
      <c r="P581" t="str">
        <f t="shared" si="65"/>
        <v>300020861</v>
      </c>
      <c r="Q581" t="str">
        <f t="shared" si="66"/>
        <v>2</v>
      </c>
      <c r="R581" s="14">
        <f t="shared" ref="R581:R644" si="67">E581+F581+H581+I581+J581</f>
        <v>17050.73</v>
      </c>
      <c r="S581" s="14">
        <f t="shared" ref="S581:S644" si="68">(G581)*-1</f>
        <v>17011.849999999999</v>
      </c>
    </row>
    <row r="582" spans="1:19" x14ac:dyDescent="0.35">
      <c r="A582" t="s">
        <v>3992</v>
      </c>
      <c r="B582" t="s">
        <v>97</v>
      </c>
      <c r="C582" t="s">
        <v>101</v>
      </c>
      <c r="D582" t="s">
        <v>103</v>
      </c>
      <c r="E582">
        <v>9165.75</v>
      </c>
      <c r="F582">
        <v>-9164.9000000000015</v>
      </c>
      <c r="G582">
        <v>-12701.1</v>
      </c>
      <c r="H582">
        <v>12700.25</v>
      </c>
      <c r="K582">
        <v>-1.8189894035458565E-12</v>
      </c>
      <c r="N582" t="str">
        <f t="shared" si="63"/>
        <v>450068635460</v>
      </c>
      <c r="O582" t="str">
        <f t="shared" si="64"/>
        <v>255223121102</v>
      </c>
      <c r="P582" t="str">
        <f t="shared" si="65"/>
        <v>300020861</v>
      </c>
      <c r="Q582" t="str">
        <f t="shared" si="66"/>
        <v>2</v>
      </c>
      <c r="R582" s="14">
        <f t="shared" si="67"/>
        <v>12701.099999999999</v>
      </c>
      <c r="S582" s="14">
        <f t="shared" si="68"/>
        <v>12701.1</v>
      </c>
    </row>
    <row r="583" spans="1:19" x14ac:dyDescent="0.35">
      <c r="A583" t="s">
        <v>3993</v>
      </c>
      <c r="B583" t="s">
        <v>86</v>
      </c>
      <c r="C583" t="s">
        <v>3994</v>
      </c>
      <c r="D583" t="s">
        <v>2573</v>
      </c>
      <c r="G583">
        <v>-11086</v>
      </c>
      <c r="K583">
        <v>-11086</v>
      </c>
      <c r="N583" t="str">
        <f t="shared" si="63"/>
        <v>450065591310</v>
      </c>
      <c r="O583" t="str">
        <f t="shared" si="64"/>
        <v>255221121113</v>
      </c>
      <c r="P583" t="str">
        <f t="shared" si="65"/>
        <v>300020497</v>
      </c>
      <c r="Q583" t="str">
        <f t="shared" si="66"/>
        <v>23</v>
      </c>
      <c r="R583" s="14">
        <f t="shared" si="67"/>
        <v>0</v>
      </c>
      <c r="S583" s="14">
        <f t="shared" si="68"/>
        <v>11086</v>
      </c>
    </row>
    <row r="584" spans="1:19" x14ac:dyDescent="0.35">
      <c r="A584" t="s">
        <v>3995</v>
      </c>
      <c r="B584" t="s">
        <v>86</v>
      </c>
      <c r="C584" t="s">
        <v>91</v>
      </c>
      <c r="D584" t="s">
        <v>103</v>
      </c>
      <c r="E584">
        <v>6560</v>
      </c>
      <c r="F584">
        <v>-6560</v>
      </c>
      <c r="K584">
        <v>0</v>
      </c>
      <c r="N584" t="str">
        <f t="shared" si="63"/>
        <v>450065582320</v>
      </c>
      <c r="O584" t="str">
        <f t="shared" si="64"/>
        <v>255221121113</v>
      </c>
      <c r="P584" t="str">
        <f t="shared" si="65"/>
        <v>300020900</v>
      </c>
      <c r="Q584" t="str">
        <f t="shared" si="66"/>
        <v>2</v>
      </c>
      <c r="R584" s="14">
        <f t="shared" si="67"/>
        <v>0</v>
      </c>
      <c r="S584" s="14">
        <f t="shared" si="68"/>
        <v>0</v>
      </c>
    </row>
    <row r="585" spans="1:19" x14ac:dyDescent="0.35">
      <c r="A585" t="s">
        <v>3996</v>
      </c>
      <c r="B585" t="s">
        <v>150</v>
      </c>
      <c r="C585" t="s">
        <v>151</v>
      </c>
      <c r="D585" t="s">
        <v>92</v>
      </c>
      <c r="E585">
        <v>360091.2</v>
      </c>
      <c r="K585">
        <v>360091.2</v>
      </c>
      <c r="N585" t="str">
        <f t="shared" si="63"/>
        <v>450069645910</v>
      </c>
      <c r="O585" t="str">
        <f t="shared" si="64"/>
        <v>255224121113</v>
      </c>
      <c r="P585" t="str">
        <f t="shared" si="65"/>
        <v>300020940</v>
      </c>
      <c r="Q585" t="str">
        <f t="shared" si="66"/>
        <v>4</v>
      </c>
      <c r="R585" s="14">
        <f t="shared" si="67"/>
        <v>360091.2</v>
      </c>
      <c r="S585" s="14">
        <f t="shared" si="68"/>
        <v>0</v>
      </c>
    </row>
    <row r="586" spans="1:19" x14ac:dyDescent="0.35">
      <c r="A586" t="s">
        <v>3997</v>
      </c>
      <c r="B586" t="s">
        <v>86</v>
      </c>
      <c r="C586" t="s">
        <v>91</v>
      </c>
      <c r="D586" t="s">
        <v>103</v>
      </c>
      <c r="E586">
        <v>2397.42</v>
      </c>
      <c r="F586">
        <v>-2397.42</v>
      </c>
      <c r="K586">
        <v>0</v>
      </c>
      <c r="N586" t="str">
        <f t="shared" si="63"/>
        <v>450065572420</v>
      </c>
      <c r="O586" t="str">
        <f t="shared" si="64"/>
        <v>255221121113</v>
      </c>
      <c r="P586" t="str">
        <f t="shared" si="65"/>
        <v>300020900</v>
      </c>
      <c r="Q586" t="str">
        <f t="shared" si="66"/>
        <v>2</v>
      </c>
      <c r="R586" s="14">
        <f t="shared" si="67"/>
        <v>0</v>
      </c>
      <c r="S586" s="14">
        <f t="shared" si="68"/>
        <v>0</v>
      </c>
    </row>
    <row r="587" spans="1:19" x14ac:dyDescent="0.35">
      <c r="A587" t="s">
        <v>3998</v>
      </c>
      <c r="B587" t="s">
        <v>86</v>
      </c>
      <c r="C587" t="s">
        <v>91</v>
      </c>
      <c r="D587" t="s">
        <v>103</v>
      </c>
      <c r="E587">
        <v>3175</v>
      </c>
      <c r="F587">
        <v>-3175</v>
      </c>
      <c r="K587">
        <v>0</v>
      </c>
      <c r="N587" t="str">
        <f t="shared" si="63"/>
        <v>450065588920</v>
      </c>
      <c r="O587" t="str">
        <f t="shared" si="64"/>
        <v>255221121113</v>
      </c>
      <c r="P587" t="str">
        <f t="shared" si="65"/>
        <v>300020900</v>
      </c>
      <c r="Q587" t="str">
        <f t="shared" si="66"/>
        <v>2</v>
      </c>
      <c r="R587" s="14">
        <f t="shared" si="67"/>
        <v>0</v>
      </c>
      <c r="S587" s="14">
        <f t="shared" si="68"/>
        <v>0</v>
      </c>
    </row>
    <row r="588" spans="1:19" x14ac:dyDescent="0.35">
      <c r="A588" t="s">
        <v>3999</v>
      </c>
      <c r="B588" t="s">
        <v>86</v>
      </c>
      <c r="C588" t="s">
        <v>91</v>
      </c>
      <c r="D588" t="s">
        <v>103</v>
      </c>
      <c r="E588">
        <v>2131.5100000000002</v>
      </c>
      <c r="F588">
        <v>-2131.5100000000002</v>
      </c>
      <c r="K588">
        <v>0</v>
      </c>
      <c r="N588" t="str">
        <f t="shared" si="63"/>
        <v>450065589320</v>
      </c>
      <c r="O588" t="str">
        <f t="shared" si="64"/>
        <v>255221121113</v>
      </c>
      <c r="P588" t="str">
        <f t="shared" si="65"/>
        <v>300020900</v>
      </c>
      <c r="Q588" t="str">
        <f t="shared" si="66"/>
        <v>2</v>
      </c>
      <c r="R588" s="14">
        <f t="shared" si="67"/>
        <v>0</v>
      </c>
      <c r="S588" s="14">
        <f t="shared" si="68"/>
        <v>0</v>
      </c>
    </row>
    <row r="589" spans="1:19" x14ac:dyDescent="0.35">
      <c r="A589" t="s">
        <v>4000</v>
      </c>
      <c r="B589" t="s">
        <v>86</v>
      </c>
      <c r="C589" t="s">
        <v>91</v>
      </c>
      <c r="D589" t="s">
        <v>103</v>
      </c>
      <c r="E589">
        <v>3643.44</v>
      </c>
      <c r="F589">
        <v>-3643.44</v>
      </c>
      <c r="K589">
        <v>0</v>
      </c>
      <c r="N589" t="str">
        <f t="shared" si="63"/>
        <v>450065590220</v>
      </c>
      <c r="O589" t="str">
        <f t="shared" si="64"/>
        <v>255221121113</v>
      </c>
      <c r="P589" t="str">
        <f t="shared" si="65"/>
        <v>300020900</v>
      </c>
      <c r="Q589" t="str">
        <f t="shared" si="66"/>
        <v>2</v>
      </c>
      <c r="R589" s="14">
        <f t="shared" si="67"/>
        <v>0</v>
      </c>
      <c r="S589" s="14">
        <f t="shared" si="68"/>
        <v>0</v>
      </c>
    </row>
    <row r="590" spans="1:19" x14ac:dyDescent="0.35">
      <c r="A590" t="s">
        <v>4001</v>
      </c>
      <c r="B590" t="s">
        <v>86</v>
      </c>
      <c r="C590" t="s">
        <v>91</v>
      </c>
      <c r="D590" t="s">
        <v>103</v>
      </c>
      <c r="E590">
        <v>9249.3799999999992</v>
      </c>
      <c r="F590">
        <v>-9249.3799999999992</v>
      </c>
      <c r="K590">
        <v>0</v>
      </c>
      <c r="N590" t="str">
        <f t="shared" si="63"/>
        <v>450065590920</v>
      </c>
      <c r="O590" t="str">
        <f t="shared" si="64"/>
        <v>255221121113</v>
      </c>
      <c r="P590" t="str">
        <f t="shared" si="65"/>
        <v>300020900</v>
      </c>
      <c r="Q590" t="str">
        <f t="shared" si="66"/>
        <v>2</v>
      </c>
      <c r="R590" s="14">
        <f t="shared" si="67"/>
        <v>0</v>
      </c>
      <c r="S590" s="14">
        <f t="shared" si="68"/>
        <v>0</v>
      </c>
    </row>
    <row r="591" spans="1:19" x14ac:dyDescent="0.35">
      <c r="A591" t="s">
        <v>4002</v>
      </c>
      <c r="B591" t="s">
        <v>86</v>
      </c>
      <c r="C591" t="s">
        <v>91</v>
      </c>
      <c r="D591" t="s">
        <v>103</v>
      </c>
      <c r="E591">
        <v>2553</v>
      </c>
      <c r="F591">
        <v>-2553</v>
      </c>
      <c r="K591">
        <v>0</v>
      </c>
      <c r="N591" t="str">
        <f t="shared" si="63"/>
        <v>450065591320</v>
      </c>
      <c r="O591" t="str">
        <f t="shared" si="64"/>
        <v>255221121113</v>
      </c>
      <c r="P591" t="str">
        <f t="shared" si="65"/>
        <v>300020900</v>
      </c>
      <c r="Q591" t="str">
        <f t="shared" si="66"/>
        <v>2</v>
      </c>
      <c r="R591" s="14">
        <f t="shared" si="67"/>
        <v>0</v>
      </c>
      <c r="S591" s="14">
        <f t="shared" si="68"/>
        <v>0</v>
      </c>
    </row>
    <row r="592" spans="1:19" x14ac:dyDescent="0.35">
      <c r="A592" t="s">
        <v>4003</v>
      </c>
      <c r="B592" t="s">
        <v>86</v>
      </c>
      <c r="C592" t="s">
        <v>91</v>
      </c>
      <c r="D592" t="s">
        <v>103</v>
      </c>
      <c r="E592">
        <v>1836.5</v>
      </c>
      <c r="F592">
        <v>-1836.5</v>
      </c>
      <c r="K592">
        <v>0</v>
      </c>
      <c r="N592" t="str">
        <f t="shared" ref="N592:N655" si="69">A592</f>
        <v>450065594520</v>
      </c>
      <c r="O592" t="str">
        <f t="shared" ref="O592:O655" si="70">B592</f>
        <v>255221121113</v>
      </c>
      <c r="P592" t="str">
        <f t="shared" ref="P592:P655" si="71">C592</f>
        <v>300020900</v>
      </c>
      <c r="Q592" t="str">
        <f t="shared" ref="Q592:Q655" si="72">D592</f>
        <v>2</v>
      </c>
      <c r="R592" s="14">
        <f t="shared" si="67"/>
        <v>0</v>
      </c>
      <c r="S592" s="14">
        <f t="shared" si="68"/>
        <v>0</v>
      </c>
    </row>
    <row r="593" spans="1:19" x14ac:dyDescent="0.35">
      <c r="A593" t="s">
        <v>4004</v>
      </c>
      <c r="B593" t="s">
        <v>86</v>
      </c>
      <c r="C593" t="s">
        <v>91</v>
      </c>
      <c r="D593" t="s">
        <v>103</v>
      </c>
      <c r="E593">
        <v>12367</v>
      </c>
      <c r="F593">
        <v>-12367</v>
      </c>
      <c r="K593">
        <v>0</v>
      </c>
      <c r="N593" t="str">
        <f t="shared" si="69"/>
        <v>450065609420</v>
      </c>
      <c r="O593" t="str">
        <f t="shared" si="70"/>
        <v>255221121113</v>
      </c>
      <c r="P593" t="str">
        <f t="shared" si="71"/>
        <v>300020900</v>
      </c>
      <c r="Q593" t="str">
        <f t="shared" si="72"/>
        <v>2</v>
      </c>
      <c r="R593" s="14">
        <f t="shared" si="67"/>
        <v>0</v>
      </c>
      <c r="S593" s="14">
        <f t="shared" si="68"/>
        <v>0</v>
      </c>
    </row>
    <row r="594" spans="1:19" x14ac:dyDescent="0.35">
      <c r="A594" t="s">
        <v>4005</v>
      </c>
      <c r="B594" t="s">
        <v>86</v>
      </c>
      <c r="C594" t="s">
        <v>91</v>
      </c>
      <c r="D594" t="s">
        <v>103</v>
      </c>
      <c r="E594">
        <v>8008.95</v>
      </c>
      <c r="F594">
        <v>-8008.95</v>
      </c>
      <c r="K594">
        <v>0</v>
      </c>
      <c r="N594" t="str">
        <f t="shared" si="69"/>
        <v>450068407420</v>
      </c>
      <c r="O594" t="str">
        <f t="shared" si="70"/>
        <v>255221121113</v>
      </c>
      <c r="P594" t="str">
        <f t="shared" si="71"/>
        <v>300020900</v>
      </c>
      <c r="Q594" t="str">
        <f t="shared" si="72"/>
        <v>2</v>
      </c>
      <c r="R594" s="14">
        <f t="shared" si="67"/>
        <v>0</v>
      </c>
      <c r="S594" s="14">
        <f t="shared" si="68"/>
        <v>0</v>
      </c>
    </row>
    <row r="595" spans="1:19" x14ac:dyDescent="0.35">
      <c r="A595" t="s">
        <v>4006</v>
      </c>
      <c r="B595" t="s">
        <v>97</v>
      </c>
      <c r="C595" t="s">
        <v>101</v>
      </c>
      <c r="D595" t="s">
        <v>103</v>
      </c>
      <c r="E595">
        <v>877250</v>
      </c>
      <c r="G595">
        <v>-350900</v>
      </c>
      <c r="K595">
        <v>526350</v>
      </c>
      <c r="N595" t="str">
        <f t="shared" si="69"/>
        <v>450069412920</v>
      </c>
      <c r="O595" t="str">
        <f t="shared" si="70"/>
        <v>255223121102</v>
      </c>
      <c r="P595" t="str">
        <f t="shared" si="71"/>
        <v>300020861</v>
      </c>
      <c r="Q595" t="str">
        <f t="shared" si="72"/>
        <v>2</v>
      </c>
      <c r="R595" s="14">
        <f t="shared" si="67"/>
        <v>877250</v>
      </c>
      <c r="S595" s="14">
        <f t="shared" si="68"/>
        <v>350900</v>
      </c>
    </row>
    <row r="596" spans="1:19" x14ac:dyDescent="0.35">
      <c r="A596" t="s">
        <v>4007</v>
      </c>
      <c r="B596" t="s">
        <v>97</v>
      </c>
      <c r="C596" t="s">
        <v>101</v>
      </c>
      <c r="D596" t="s">
        <v>103</v>
      </c>
      <c r="E596">
        <v>887500</v>
      </c>
      <c r="F596">
        <v>186375</v>
      </c>
      <c r="K596">
        <v>1073875</v>
      </c>
      <c r="N596" t="str">
        <f t="shared" si="69"/>
        <v>450069659010</v>
      </c>
      <c r="O596" t="str">
        <f t="shared" si="70"/>
        <v>255223121102</v>
      </c>
      <c r="P596" t="str">
        <f t="shared" si="71"/>
        <v>300020861</v>
      </c>
      <c r="Q596" t="str">
        <f t="shared" si="72"/>
        <v>2</v>
      </c>
      <c r="R596" s="14">
        <f t="shared" si="67"/>
        <v>1073875</v>
      </c>
      <c r="S596" s="14">
        <f t="shared" si="68"/>
        <v>0</v>
      </c>
    </row>
    <row r="597" spans="1:19" x14ac:dyDescent="0.35">
      <c r="A597" t="s">
        <v>4008</v>
      </c>
      <c r="B597" t="s">
        <v>97</v>
      </c>
      <c r="C597" t="s">
        <v>101</v>
      </c>
      <c r="D597" t="s">
        <v>103</v>
      </c>
      <c r="E597">
        <v>17050.73</v>
      </c>
      <c r="F597">
        <v>0</v>
      </c>
      <c r="K597">
        <v>17050.73</v>
      </c>
      <c r="N597" t="str">
        <f t="shared" si="69"/>
        <v>450068635470</v>
      </c>
      <c r="O597" t="str">
        <f t="shared" si="70"/>
        <v>255223121102</v>
      </c>
      <c r="P597" t="str">
        <f t="shared" si="71"/>
        <v>300020861</v>
      </c>
      <c r="Q597" t="str">
        <f t="shared" si="72"/>
        <v>2</v>
      </c>
      <c r="R597" s="14">
        <f t="shared" si="67"/>
        <v>17050.73</v>
      </c>
      <c r="S597" s="14">
        <f t="shared" si="68"/>
        <v>0</v>
      </c>
    </row>
    <row r="598" spans="1:19" x14ac:dyDescent="0.35">
      <c r="A598" t="s">
        <v>4009</v>
      </c>
      <c r="B598" t="s">
        <v>97</v>
      </c>
      <c r="C598" t="s">
        <v>101</v>
      </c>
      <c r="D598" t="s">
        <v>103</v>
      </c>
      <c r="E598">
        <v>9165.75</v>
      </c>
      <c r="F598">
        <v>3564.4500000000007</v>
      </c>
      <c r="K598">
        <v>12730.2</v>
      </c>
      <c r="N598" t="str">
        <f t="shared" si="69"/>
        <v>450068635480</v>
      </c>
      <c r="O598" t="str">
        <f t="shared" si="70"/>
        <v>255223121102</v>
      </c>
      <c r="P598" t="str">
        <f t="shared" si="71"/>
        <v>300020861</v>
      </c>
      <c r="Q598" t="str">
        <f t="shared" si="72"/>
        <v>2</v>
      </c>
      <c r="R598" s="14">
        <f t="shared" si="67"/>
        <v>12730.2</v>
      </c>
      <c r="S598" s="14">
        <f t="shared" si="68"/>
        <v>0</v>
      </c>
    </row>
    <row r="599" spans="1:19" x14ac:dyDescent="0.35">
      <c r="A599" t="s">
        <v>4010</v>
      </c>
      <c r="B599" t="s">
        <v>97</v>
      </c>
      <c r="C599" t="s">
        <v>101</v>
      </c>
      <c r="D599" t="s">
        <v>103</v>
      </c>
      <c r="E599">
        <v>84075.36</v>
      </c>
      <c r="G599">
        <v>-83805.09</v>
      </c>
      <c r="H599">
        <v>-270.27</v>
      </c>
      <c r="K599">
        <v>4.0927261579781771E-12</v>
      </c>
      <c r="N599" t="str">
        <f t="shared" si="69"/>
        <v>450068634940</v>
      </c>
      <c r="O599" t="str">
        <f t="shared" si="70"/>
        <v>255223121102</v>
      </c>
      <c r="P599" t="str">
        <f t="shared" si="71"/>
        <v>300020861</v>
      </c>
      <c r="Q599" t="str">
        <f t="shared" si="72"/>
        <v>2</v>
      </c>
      <c r="R599" s="14">
        <f t="shared" si="67"/>
        <v>83805.09</v>
      </c>
      <c r="S599" s="14">
        <f t="shared" si="68"/>
        <v>83805.09</v>
      </c>
    </row>
    <row r="600" spans="1:19" x14ac:dyDescent="0.35">
      <c r="A600" t="s">
        <v>4011</v>
      </c>
      <c r="B600" t="s">
        <v>97</v>
      </c>
      <c r="C600" t="s">
        <v>126</v>
      </c>
      <c r="D600" t="s">
        <v>99</v>
      </c>
      <c r="E600">
        <v>622.98</v>
      </c>
      <c r="G600">
        <v>-622.98</v>
      </c>
      <c r="K600">
        <v>0</v>
      </c>
      <c r="N600" t="str">
        <f t="shared" si="69"/>
        <v>450069721210</v>
      </c>
      <c r="O600" t="str">
        <f t="shared" si="70"/>
        <v>255223121102</v>
      </c>
      <c r="P600" t="str">
        <f t="shared" si="71"/>
        <v>300020870</v>
      </c>
      <c r="Q600" t="str">
        <f t="shared" si="72"/>
        <v>3</v>
      </c>
      <c r="R600" s="14">
        <f t="shared" si="67"/>
        <v>622.98</v>
      </c>
      <c r="S600" s="14">
        <f t="shared" si="68"/>
        <v>622.98</v>
      </c>
    </row>
    <row r="601" spans="1:19" x14ac:dyDescent="0.35">
      <c r="A601" t="s">
        <v>4012</v>
      </c>
      <c r="B601" t="s">
        <v>97</v>
      </c>
      <c r="C601" t="s">
        <v>126</v>
      </c>
      <c r="D601" t="s">
        <v>99</v>
      </c>
      <c r="E601">
        <v>77.02</v>
      </c>
      <c r="G601">
        <v>-77.02</v>
      </c>
      <c r="K601">
        <v>0</v>
      </c>
      <c r="N601" t="str">
        <f t="shared" si="69"/>
        <v>450069721220</v>
      </c>
      <c r="O601" t="str">
        <f t="shared" si="70"/>
        <v>255223121102</v>
      </c>
      <c r="P601" t="str">
        <f t="shared" si="71"/>
        <v>300020870</v>
      </c>
      <c r="Q601" t="str">
        <f t="shared" si="72"/>
        <v>3</v>
      </c>
      <c r="R601" s="14">
        <f t="shared" si="67"/>
        <v>77.02</v>
      </c>
      <c r="S601" s="14">
        <f t="shared" si="68"/>
        <v>77.02</v>
      </c>
    </row>
    <row r="602" spans="1:19" x14ac:dyDescent="0.35">
      <c r="A602" t="s">
        <v>4013</v>
      </c>
      <c r="B602" t="s">
        <v>97</v>
      </c>
      <c r="C602" t="s">
        <v>126</v>
      </c>
      <c r="D602" t="s">
        <v>99</v>
      </c>
      <c r="E602">
        <v>104.99</v>
      </c>
      <c r="G602">
        <v>-104.99</v>
      </c>
      <c r="K602">
        <v>0</v>
      </c>
      <c r="N602" t="str">
        <f t="shared" si="69"/>
        <v>450069721230</v>
      </c>
      <c r="O602" t="str">
        <f t="shared" si="70"/>
        <v>255223121102</v>
      </c>
      <c r="P602" t="str">
        <f t="shared" si="71"/>
        <v>300020870</v>
      </c>
      <c r="Q602" t="str">
        <f t="shared" si="72"/>
        <v>3</v>
      </c>
      <c r="R602" s="14">
        <f t="shared" si="67"/>
        <v>104.99</v>
      </c>
      <c r="S602" s="14">
        <f t="shared" si="68"/>
        <v>104.99</v>
      </c>
    </row>
    <row r="603" spans="1:19" x14ac:dyDescent="0.35">
      <c r="A603" t="s">
        <v>4014</v>
      </c>
      <c r="B603" t="s">
        <v>97</v>
      </c>
      <c r="C603" t="s">
        <v>126</v>
      </c>
      <c r="D603" t="s">
        <v>99</v>
      </c>
      <c r="E603">
        <v>104.99</v>
      </c>
      <c r="G603">
        <v>-104.99</v>
      </c>
      <c r="K603">
        <v>0</v>
      </c>
      <c r="N603" t="str">
        <f t="shared" si="69"/>
        <v>450069721240</v>
      </c>
      <c r="O603" t="str">
        <f t="shared" si="70"/>
        <v>255223121102</v>
      </c>
      <c r="P603" t="str">
        <f t="shared" si="71"/>
        <v>300020870</v>
      </c>
      <c r="Q603" t="str">
        <f t="shared" si="72"/>
        <v>3</v>
      </c>
      <c r="R603" s="14">
        <f t="shared" si="67"/>
        <v>104.99</v>
      </c>
      <c r="S603" s="14">
        <f t="shared" si="68"/>
        <v>104.99</v>
      </c>
    </row>
    <row r="604" spans="1:19" x14ac:dyDescent="0.35">
      <c r="A604" t="s">
        <v>4015</v>
      </c>
      <c r="B604" t="s">
        <v>97</v>
      </c>
      <c r="C604" t="s">
        <v>126</v>
      </c>
      <c r="D604" t="s">
        <v>99</v>
      </c>
      <c r="E604">
        <v>140.02000000000001</v>
      </c>
      <c r="G604">
        <v>-140.02000000000001</v>
      </c>
      <c r="K604">
        <v>0</v>
      </c>
      <c r="N604" t="str">
        <f t="shared" si="69"/>
        <v>450069721250</v>
      </c>
      <c r="O604" t="str">
        <f t="shared" si="70"/>
        <v>255223121102</v>
      </c>
      <c r="P604" t="str">
        <f t="shared" si="71"/>
        <v>300020870</v>
      </c>
      <c r="Q604" t="str">
        <f t="shared" si="72"/>
        <v>3</v>
      </c>
      <c r="R604" s="14">
        <f t="shared" si="67"/>
        <v>140.02000000000001</v>
      </c>
      <c r="S604" s="14">
        <f t="shared" si="68"/>
        <v>140.02000000000001</v>
      </c>
    </row>
    <row r="605" spans="1:19" x14ac:dyDescent="0.35">
      <c r="A605" t="s">
        <v>4016</v>
      </c>
      <c r="B605" t="s">
        <v>97</v>
      </c>
      <c r="C605" t="s">
        <v>101</v>
      </c>
      <c r="D605" t="s">
        <v>74</v>
      </c>
      <c r="E605">
        <v>6146.96</v>
      </c>
      <c r="G605">
        <v>-6146.96</v>
      </c>
      <c r="K605">
        <v>0</v>
      </c>
      <c r="N605" t="str">
        <f t="shared" si="69"/>
        <v>450069728410</v>
      </c>
      <c r="O605" t="str">
        <f t="shared" si="70"/>
        <v>255223121102</v>
      </c>
      <c r="P605" t="str">
        <f t="shared" si="71"/>
        <v>300020861</v>
      </c>
      <c r="Q605" t="str">
        <f t="shared" si="72"/>
        <v>7</v>
      </c>
      <c r="R605" s="14">
        <f t="shared" si="67"/>
        <v>6146.96</v>
      </c>
      <c r="S605" s="14">
        <f t="shared" si="68"/>
        <v>6146.96</v>
      </c>
    </row>
    <row r="606" spans="1:19" x14ac:dyDescent="0.35">
      <c r="A606" t="s">
        <v>4017</v>
      </c>
      <c r="B606" t="s">
        <v>97</v>
      </c>
      <c r="C606" t="s">
        <v>101</v>
      </c>
      <c r="D606" t="s">
        <v>103</v>
      </c>
      <c r="E606">
        <v>4000</v>
      </c>
      <c r="F606">
        <v>540500</v>
      </c>
      <c r="K606">
        <v>544500</v>
      </c>
      <c r="N606" t="str">
        <f t="shared" si="69"/>
        <v>450069739710</v>
      </c>
      <c r="O606" t="str">
        <f t="shared" si="70"/>
        <v>255223121102</v>
      </c>
      <c r="P606" t="str">
        <f t="shared" si="71"/>
        <v>300020861</v>
      </c>
      <c r="Q606" t="str">
        <f t="shared" si="72"/>
        <v>2</v>
      </c>
      <c r="R606" s="14">
        <f t="shared" si="67"/>
        <v>544500</v>
      </c>
      <c r="S606" s="14">
        <f t="shared" si="68"/>
        <v>0</v>
      </c>
    </row>
    <row r="607" spans="1:19" x14ac:dyDescent="0.35">
      <c r="A607" t="s">
        <v>4018</v>
      </c>
      <c r="B607" t="s">
        <v>97</v>
      </c>
      <c r="C607" t="s">
        <v>101</v>
      </c>
      <c r="D607" t="s">
        <v>103</v>
      </c>
      <c r="E607">
        <v>726000</v>
      </c>
      <c r="G607">
        <v>-300000</v>
      </c>
      <c r="K607">
        <v>426000</v>
      </c>
      <c r="N607" t="str">
        <f t="shared" si="69"/>
        <v>450069753910</v>
      </c>
      <c r="O607" t="str">
        <f t="shared" si="70"/>
        <v>255223121102</v>
      </c>
      <c r="P607" t="str">
        <f t="shared" si="71"/>
        <v>300020861</v>
      </c>
      <c r="Q607" t="str">
        <f t="shared" si="72"/>
        <v>2</v>
      </c>
      <c r="R607" s="14">
        <f t="shared" si="67"/>
        <v>726000</v>
      </c>
      <c r="S607" s="14">
        <f t="shared" si="68"/>
        <v>300000</v>
      </c>
    </row>
    <row r="608" spans="1:19" x14ac:dyDescent="0.35">
      <c r="A608" t="s">
        <v>4019</v>
      </c>
      <c r="B608" t="s">
        <v>97</v>
      </c>
      <c r="C608" t="s">
        <v>101</v>
      </c>
      <c r="D608" t="s">
        <v>103</v>
      </c>
      <c r="E608">
        <v>387200</v>
      </c>
      <c r="F608">
        <v>-387200</v>
      </c>
      <c r="K608">
        <v>0</v>
      </c>
      <c r="N608" t="str">
        <f t="shared" si="69"/>
        <v>450069754110</v>
      </c>
      <c r="O608" t="str">
        <f t="shared" si="70"/>
        <v>255223121102</v>
      </c>
      <c r="P608" t="str">
        <f t="shared" si="71"/>
        <v>300020861</v>
      </c>
      <c r="Q608" t="str">
        <f t="shared" si="72"/>
        <v>2</v>
      </c>
      <c r="R608" s="14">
        <f t="shared" si="67"/>
        <v>0</v>
      </c>
      <c r="S608" s="14">
        <f t="shared" si="68"/>
        <v>0</v>
      </c>
    </row>
    <row r="609" spans="1:19" x14ac:dyDescent="0.35">
      <c r="A609" t="s">
        <v>4020</v>
      </c>
      <c r="B609" t="s">
        <v>150</v>
      </c>
      <c r="C609" t="s">
        <v>151</v>
      </c>
      <c r="D609" t="s">
        <v>111</v>
      </c>
      <c r="E609">
        <v>315000</v>
      </c>
      <c r="K609">
        <v>315000</v>
      </c>
      <c r="N609" t="str">
        <f t="shared" si="69"/>
        <v>450069777010</v>
      </c>
      <c r="O609" t="str">
        <f t="shared" si="70"/>
        <v>255224121113</v>
      </c>
      <c r="P609" t="str">
        <f t="shared" si="71"/>
        <v>300020940</v>
      </c>
      <c r="Q609" t="str">
        <f t="shared" si="72"/>
        <v>5</v>
      </c>
      <c r="R609" s="14">
        <f t="shared" si="67"/>
        <v>315000</v>
      </c>
      <c r="S609" s="14">
        <f t="shared" si="68"/>
        <v>0</v>
      </c>
    </row>
    <row r="610" spans="1:19" x14ac:dyDescent="0.35">
      <c r="A610" t="s">
        <v>4021</v>
      </c>
      <c r="B610" t="s">
        <v>86</v>
      </c>
      <c r="C610" t="s">
        <v>91</v>
      </c>
      <c r="D610" t="s">
        <v>103</v>
      </c>
      <c r="E610">
        <v>16293.6</v>
      </c>
      <c r="K610">
        <v>16293.6</v>
      </c>
      <c r="N610" t="str">
        <f t="shared" si="69"/>
        <v>450069778810</v>
      </c>
      <c r="O610" t="str">
        <f t="shared" si="70"/>
        <v>255221121113</v>
      </c>
      <c r="P610" t="str">
        <f t="shared" si="71"/>
        <v>300020900</v>
      </c>
      <c r="Q610" t="str">
        <f t="shared" si="72"/>
        <v>2</v>
      </c>
      <c r="R610" s="14">
        <f t="shared" si="67"/>
        <v>16293.6</v>
      </c>
      <c r="S610" s="14">
        <f t="shared" si="68"/>
        <v>0</v>
      </c>
    </row>
    <row r="611" spans="1:19" x14ac:dyDescent="0.35">
      <c r="A611" t="s">
        <v>4022</v>
      </c>
      <c r="B611" t="s">
        <v>86</v>
      </c>
      <c r="C611" t="s">
        <v>91</v>
      </c>
      <c r="D611" t="s">
        <v>103</v>
      </c>
      <c r="E611">
        <v>6560</v>
      </c>
      <c r="K611">
        <v>6560</v>
      </c>
      <c r="N611" t="str">
        <f t="shared" si="69"/>
        <v>450069778910</v>
      </c>
      <c r="O611" t="str">
        <f t="shared" si="70"/>
        <v>255221121113</v>
      </c>
      <c r="P611" t="str">
        <f t="shared" si="71"/>
        <v>300020900</v>
      </c>
      <c r="Q611" t="str">
        <f t="shared" si="72"/>
        <v>2</v>
      </c>
      <c r="R611" s="14">
        <f t="shared" si="67"/>
        <v>6560</v>
      </c>
      <c r="S611" s="14">
        <f t="shared" si="68"/>
        <v>0</v>
      </c>
    </row>
    <row r="612" spans="1:19" x14ac:dyDescent="0.35">
      <c r="A612" t="s">
        <v>4023</v>
      </c>
      <c r="B612" t="s">
        <v>86</v>
      </c>
      <c r="C612" t="s">
        <v>91</v>
      </c>
      <c r="D612" t="s">
        <v>103</v>
      </c>
      <c r="E612">
        <v>2375</v>
      </c>
      <c r="K612">
        <v>2375</v>
      </c>
      <c r="N612" t="str">
        <f t="shared" si="69"/>
        <v>450069779110</v>
      </c>
      <c r="O612" t="str">
        <f t="shared" si="70"/>
        <v>255221121113</v>
      </c>
      <c r="P612" t="str">
        <f t="shared" si="71"/>
        <v>300020900</v>
      </c>
      <c r="Q612" t="str">
        <f t="shared" si="72"/>
        <v>2</v>
      </c>
      <c r="R612" s="14">
        <f t="shared" si="67"/>
        <v>2375</v>
      </c>
      <c r="S612" s="14">
        <f t="shared" si="68"/>
        <v>0</v>
      </c>
    </row>
    <row r="613" spans="1:19" x14ac:dyDescent="0.35">
      <c r="A613" t="s">
        <v>4024</v>
      </c>
      <c r="B613" t="s">
        <v>86</v>
      </c>
      <c r="C613" t="s">
        <v>91</v>
      </c>
      <c r="D613" t="s">
        <v>103</v>
      </c>
      <c r="E613">
        <v>3175</v>
      </c>
      <c r="K613">
        <v>3175</v>
      </c>
      <c r="N613" t="str">
        <f t="shared" si="69"/>
        <v>450069779210</v>
      </c>
      <c r="O613" t="str">
        <f t="shared" si="70"/>
        <v>255221121113</v>
      </c>
      <c r="P613" t="str">
        <f t="shared" si="71"/>
        <v>300020900</v>
      </c>
      <c r="Q613" t="str">
        <f t="shared" si="72"/>
        <v>2</v>
      </c>
      <c r="R613" s="14">
        <f t="shared" si="67"/>
        <v>3175</v>
      </c>
      <c r="S613" s="14">
        <f t="shared" si="68"/>
        <v>0</v>
      </c>
    </row>
    <row r="614" spans="1:19" x14ac:dyDescent="0.35">
      <c r="A614" t="s">
        <v>4025</v>
      </c>
      <c r="B614" t="s">
        <v>86</v>
      </c>
      <c r="C614" t="s">
        <v>91</v>
      </c>
      <c r="D614" t="s">
        <v>103</v>
      </c>
      <c r="E614">
        <v>2131.5100000000002</v>
      </c>
      <c r="K614">
        <v>2131.5100000000002</v>
      </c>
      <c r="N614" t="str">
        <f t="shared" si="69"/>
        <v>450069779410</v>
      </c>
      <c r="O614" t="str">
        <f t="shared" si="70"/>
        <v>255221121113</v>
      </c>
      <c r="P614" t="str">
        <f t="shared" si="71"/>
        <v>300020900</v>
      </c>
      <c r="Q614" t="str">
        <f t="shared" si="72"/>
        <v>2</v>
      </c>
      <c r="R614" s="14">
        <f t="shared" si="67"/>
        <v>2131.5100000000002</v>
      </c>
      <c r="S614" s="14">
        <f t="shared" si="68"/>
        <v>0</v>
      </c>
    </row>
    <row r="615" spans="1:19" x14ac:dyDescent="0.35">
      <c r="A615" t="s">
        <v>4026</v>
      </c>
      <c r="B615" t="s">
        <v>86</v>
      </c>
      <c r="C615" t="s">
        <v>91</v>
      </c>
      <c r="D615" t="s">
        <v>103</v>
      </c>
      <c r="E615">
        <v>3643.44</v>
      </c>
      <c r="K615">
        <v>3643.44</v>
      </c>
      <c r="N615" t="str">
        <f t="shared" si="69"/>
        <v>450069779710</v>
      </c>
      <c r="O615" t="str">
        <f t="shared" si="70"/>
        <v>255221121113</v>
      </c>
      <c r="P615" t="str">
        <f t="shared" si="71"/>
        <v>300020900</v>
      </c>
      <c r="Q615" t="str">
        <f t="shared" si="72"/>
        <v>2</v>
      </c>
      <c r="R615" s="14">
        <f t="shared" si="67"/>
        <v>3643.44</v>
      </c>
      <c r="S615" s="14">
        <f t="shared" si="68"/>
        <v>0</v>
      </c>
    </row>
    <row r="616" spans="1:19" x14ac:dyDescent="0.35">
      <c r="A616" t="s">
        <v>4027</v>
      </c>
      <c r="B616" t="s">
        <v>86</v>
      </c>
      <c r="C616" t="s">
        <v>91</v>
      </c>
      <c r="D616" t="s">
        <v>103</v>
      </c>
      <c r="E616">
        <v>9249.3799999999992</v>
      </c>
      <c r="K616">
        <v>9249.3799999999992</v>
      </c>
      <c r="N616" t="str">
        <f t="shared" si="69"/>
        <v>450069779810</v>
      </c>
      <c r="O616" t="str">
        <f t="shared" si="70"/>
        <v>255221121113</v>
      </c>
      <c r="P616" t="str">
        <f t="shared" si="71"/>
        <v>300020900</v>
      </c>
      <c r="Q616" t="str">
        <f t="shared" si="72"/>
        <v>2</v>
      </c>
      <c r="R616" s="14">
        <f t="shared" si="67"/>
        <v>9249.3799999999992</v>
      </c>
      <c r="S616" s="14">
        <f t="shared" si="68"/>
        <v>0</v>
      </c>
    </row>
    <row r="617" spans="1:19" x14ac:dyDescent="0.35">
      <c r="A617" t="s">
        <v>4028</v>
      </c>
      <c r="B617" t="s">
        <v>86</v>
      </c>
      <c r="C617" t="s">
        <v>91</v>
      </c>
      <c r="D617" t="s">
        <v>103</v>
      </c>
      <c r="E617">
        <v>2553</v>
      </c>
      <c r="K617">
        <v>2553</v>
      </c>
      <c r="N617" t="str">
        <f t="shared" si="69"/>
        <v>450069780010</v>
      </c>
      <c r="O617" t="str">
        <f t="shared" si="70"/>
        <v>255221121113</v>
      </c>
      <c r="P617" t="str">
        <f t="shared" si="71"/>
        <v>300020900</v>
      </c>
      <c r="Q617" t="str">
        <f t="shared" si="72"/>
        <v>2</v>
      </c>
      <c r="R617" s="14">
        <f t="shared" si="67"/>
        <v>2553</v>
      </c>
      <c r="S617" s="14">
        <f t="shared" si="68"/>
        <v>0</v>
      </c>
    </row>
    <row r="618" spans="1:19" x14ac:dyDescent="0.35">
      <c r="A618" t="s">
        <v>4029</v>
      </c>
      <c r="B618" t="s">
        <v>86</v>
      </c>
      <c r="C618" t="s">
        <v>91</v>
      </c>
      <c r="D618" t="s">
        <v>103</v>
      </c>
      <c r="E618">
        <v>8008.95</v>
      </c>
      <c r="K618">
        <v>8008.95</v>
      </c>
      <c r="N618" t="str">
        <f t="shared" si="69"/>
        <v>450069780110</v>
      </c>
      <c r="O618" t="str">
        <f t="shared" si="70"/>
        <v>255221121113</v>
      </c>
      <c r="P618" t="str">
        <f t="shared" si="71"/>
        <v>300020900</v>
      </c>
      <c r="Q618" t="str">
        <f t="shared" si="72"/>
        <v>2</v>
      </c>
      <c r="R618" s="14">
        <f t="shared" si="67"/>
        <v>8008.95</v>
      </c>
      <c r="S618" s="14">
        <f t="shared" si="68"/>
        <v>0</v>
      </c>
    </row>
    <row r="619" spans="1:19" x14ac:dyDescent="0.35">
      <c r="A619" t="s">
        <v>4030</v>
      </c>
      <c r="B619" t="s">
        <v>86</v>
      </c>
      <c r="C619" t="s">
        <v>91</v>
      </c>
      <c r="D619" t="s">
        <v>103</v>
      </c>
      <c r="E619">
        <v>1836.5</v>
      </c>
      <c r="K619">
        <v>1836.5</v>
      </c>
      <c r="N619" t="str">
        <f t="shared" si="69"/>
        <v>450069780210</v>
      </c>
      <c r="O619" t="str">
        <f t="shared" si="70"/>
        <v>255221121113</v>
      </c>
      <c r="P619" t="str">
        <f t="shared" si="71"/>
        <v>300020900</v>
      </c>
      <c r="Q619" t="str">
        <f t="shared" si="72"/>
        <v>2</v>
      </c>
      <c r="R619" s="14">
        <f t="shared" si="67"/>
        <v>1836.5</v>
      </c>
      <c r="S619" s="14">
        <f t="shared" si="68"/>
        <v>0</v>
      </c>
    </row>
    <row r="620" spans="1:19" x14ac:dyDescent="0.35">
      <c r="A620" t="s">
        <v>4031</v>
      </c>
      <c r="B620" t="s">
        <v>86</v>
      </c>
      <c r="C620" t="s">
        <v>91</v>
      </c>
      <c r="D620" t="s">
        <v>103</v>
      </c>
      <c r="E620">
        <v>2397.42</v>
      </c>
      <c r="K620">
        <v>2397.42</v>
      </c>
      <c r="N620" t="str">
        <f t="shared" si="69"/>
        <v>450069780310</v>
      </c>
      <c r="O620" t="str">
        <f t="shared" si="70"/>
        <v>255221121113</v>
      </c>
      <c r="P620" t="str">
        <f t="shared" si="71"/>
        <v>300020900</v>
      </c>
      <c r="Q620" t="str">
        <f t="shared" si="72"/>
        <v>2</v>
      </c>
      <c r="R620" s="14">
        <f t="shared" si="67"/>
        <v>2397.42</v>
      </c>
      <c r="S620" s="14">
        <f t="shared" si="68"/>
        <v>0</v>
      </c>
    </row>
    <row r="621" spans="1:19" x14ac:dyDescent="0.35">
      <c r="A621" t="s">
        <v>4032</v>
      </c>
      <c r="B621" t="s">
        <v>86</v>
      </c>
      <c r="C621" t="s">
        <v>91</v>
      </c>
      <c r="D621" t="s">
        <v>103</v>
      </c>
      <c r="E621">
        <v>12367</v>
      </c>
      <c r="K621">
        <v>12367</v>
      </c>
      <c r="N621" t="str">
        <f t="shared" si="69"/>
        <v>450069780410</v>
      </c>
      <c r="O621" t="str">
        <f t="shared" si="70"/>
        <v>255221121113</v>
      </c>
      <c r="P621" t="str">
        <f t="shared" si="71"/>
        <v>300020900</v>
      </c>
      <c r="Q621" t="str">
        <f t="shared" si="72"/>
        <v>2</v>
      </c>
      <c r="R621" s="14">
        <f t="shared" si="67"/>
        <v>12367</v>
      </c>
      <c r="S621" s="14">
        <f t="shared" si="68"/>
        <v>0</v>
      </c>
    </row>
    <row r="622" spans="1:19" x14ac:dyDescent="0.35">
      <c r="A622" t="s">
        <v>4033</v>
      </c>
      <c r="B622" t="s">
        <v>86</v>
      </c>
      <c r="C622" t="s">
        <v>91</v>
      </c>
      <c r="D622" t="s">
        <v>103</v>
      </c>
      <c r="E622">
        <v>4202.8999999999996</v>
      </c>
      <c r="K622">
        <v>4202.8999999999996</v>
      </c>
      <c r="N622" t="str">
        <f t="shared" si="69"/>
        <v>450069780510</v>
      </c>
      <c r="O622" t="str">
        <f t="shared" si="70"/>
        <v>255221121113</v>
      </c>
      <c r="P622" t="str">
        <f t="shared" si="71"/>
        <v>300020900</v>
      </c>
      <c r="Q622" t="str">
        <f t="shared" si="72"/>
        <v>2</v>
      </c>
      <c r="R622" s="14">
        <f t="shared" si="67"/>
        <v>4202.8999999999996</v>
      </c>
      <c r="S622" s="14">
        <f t="shared" si="68"/>
        <v>0</v>
      </c>
    </row>
    <row r="623" spans="1:19" x14ac:dyDescent="0.35">
      <c r="A623" t="s">
        <v>4034</v>
      </c>
      <c r="B623" t="s">
        <v>86</v>
      </c>
      <c r="C623" t="s">
        <v>91</v>
      </c>
      <c r="D623" t="s">
        <v>103</v>
      </c>
      <c r="E623">
        <v>16200</v>
      </c>
      <c r="K623">
        <v>16200</v>
      </c>
      <c r="N623" t="str">
        <f t="shared" si="69"/>
        <v>450069780610</v>
      </c>
      <c r="O623" t="str">
        <f t="shared" si="70"/>
        <v>255221121113</v>
      </c>
      <c r="P623" t="str">
        <f t="shared" si="71"/>
        <v>300020900</v>
      </c>
      <c r="Q623" t="str">
        <f t="shared" si="72"/>
        <v>2</v>
      </c>
      <c r="R623" s="14">
        <f t="shared" si="67"/>
        <v>16200</v>
      </c>
      <c r="S623" s="14">
        <f t="shared" si="68"/>
        <v>0</v>
      </c>
    </row>
    <row r="624" spans="1:19" x14ac:dyDescent="0.35">
      <c r="A624" t="s">
        <v>4035</v>
      </c>
      <c r="B624" t="s">
        <v>86</v>
      </c>
      <c r="C624" t="s">
        <v>91</v>
      </c>
      <c r="D624" t="s">
        <v>103</v>
      </c>
      <c r="E624">
        <v>10695.74</v>
      </c>
      <c r="K624">
        <v>10695.74</v>
      </c>
      <c r="N624" t="str">
        <f t="shared" si="69"/>
        <v>450069780710</v>
      </c>
      <c r="O624" t="str">
        <f t="shared" si="70"/>
        <v>255221121113</v>
      </c>
      <c r="P624" t="str">
        <f t="shared" si="71"/>
        <v>300020900</v>
      </c>
      <c r="Q624" t="str">
        <f t="shared" si="72"/>
        <v>2</v>
      </c>
      <c r="R624" s="14">
        <f t="shared" si="67"/>
        <v>10695.74</v>
      </c>
      <c r="S624" s="14">
        <f t="shared" si="68"/>
        <v>0</v>
      </c>
    </row>
    <row r="625" spans="1:19" x14ac:dyDescent="0.35">
      <c r="A625" t="s">
        <v>4036</v>
      </c>
      <c r="B625" t="s">
        <v>86</v>
      </c>
      <c r="C625" t="s">
        <v>91</v>
      </c>
      <c r="D625" t="s">
        <v>103</v>
      </c>
      <c r="E625">
        <v>21487.5</v>
      </c>
      <c r="K625">
        <v>21487.5</v>
      </c>
      <c r="N625" t="str">
        <f t="shared" si="69"/>
        <v>450069780810</v>
      </c>
      <c r="O625" t="str">
        <f t="shared" si="70"/>
        <v>255221121113</v>
      </c>
      <c r="P625" t="str">
        <f t="shared" si="71"/>
        <v>300020900</v>
      </c>
      <c r="Q625" t="str">
        <f t="shared" si="72"/>
        <v>2</v>
      </c>
      <c r="R625" s="14">
        <f t="shared" si="67"/>
        <v>21487.5</v>
      </c>
      <c r="S625" s="14">
        <f t="shared" si="68"/>
        <v>0</v>
      </c>
    </row>
    <row r="626" spans="1:19" x14ac:dyDescent="0.35">
      <c r="A626" t="s">
        <v>4037</v>
      </c>
      <c r="B626" t="s">
        <v>86</v>
      </c>
      <c r="C626" t="s">
        <v>91</v>
      </c>
      <c r="D626" t="s">
        <v>103</v>
      </c>
      <c r="E626">
        <v>14298.7</v>
      </c>
      <c r="K626">
        <v>14298.7</v>
      </c>
      <c r="N626" t="str">
        <f t="shared" si="69"/>
        <v>450069780910</v>
      </c>
      <c r="O626" t="str">
        <f t="shared" si="70"/>
        <v>255221121113</v>
      </c>
      <c r="P626" t="str">
        <f t="shared" si="71"/>
        <v>300020900</v>
      </c>
      <c r="Q626" t="str">
        <f t="shared" si="72"/>
        <v>2</v>
      </c>
      <c r="R626" s="14">
        <f t="shared" si="67"/>
        <v>14298.7</v>
      </c>
      <c r="S626" s="14">
        <f t="shared" si="68"/>
        <v>0</v>
      </c>
    </row>
    <row r="627" spans="1:19" x14ac:dyDescent="0.35">
      <c r="A627" t="s">
        <v>4038</v>
      </c>
      <c r="B627" t="s">
        <v>86</v>
      </c>
      <c r="C627" t="s">
        <v>91</v>
      </c>
      <c r="D627" t="s">
        <v>103</v>
      </c>
      <c r="E627">
        <v>17821.439999999999</v>
      </c>
      <c r="K627">
        <v>17821.439999999999</v>
      </c>
      <c r="N627" t="str">
        <f t="shared" si="69"/>
        <v>450069781010</v>
      </c>
      <c r="O627" t="str">
        <f t="shared" si="70"/>
        <v>255221121113</v>
      </c>
      <c r="P627" t="str">
        <f t="shared" si="71"/>
        <v>300020900</v>
      </c>
      <c r="Q627" t="str">
        <f t="shared" si="72"/>
        <v>2</v>
      </c>
      <c r="R627" s="14">
        <f t="shared" si="67"/>
        <v>17821.439999999999</v>
      </c>
      <c r="S627" s="14">
        <f t="shared" si="68"/>
        <v>0</v>
      </c>
    </row>
    <row r="628" spans="1:19" x14ac:dyDescent="0.35">
      <c r="A628" t="s">
        <v>4039</v>
      </c>
      <c r="B628" t="s">
        <v>86</v>
      </c>
      <c r="C628" t="s">
        <v>91</v>
      </c>
      <c r="D628" t="s">
        <v>103</v>
      </c>
      <c r="E628">
        <v>10633.74</v>
      </c>
      <c r="K628">
        <v>10633.74</v>
      </c>
      <c r="N628" t="str">
        <f t="shared" si="69"/>
        <v>450069781110</v>
      </c>
      <c r="O628" t="str">
        <f t="shared" si="70"/>
        <v>255221121113</v>
      </c>
      <c r="P628" t="str">
        <f t="shared" si="71"/>
        <v>300020900</v>
      </c>
      <c r="Q628" t="str">
        <f t="shared" si="72"/>
        <v>2</v>
      </c>
      <c r="R628" s="14">
        <f t="shared" si="67"/>
        <v>10633.74</v>
      </c>
      <c r="S628" s="14">
        <f t="shared" si="68"/>
        <v>0</v>
      </c>
    </row>
    <row r="629" spans="1:19" x14ac:dyDescent="0.35">
      <c r="A629" t="s">
        <v>4040</v>
      </c>
      <c r="B629" t="s">
        <v>86</v>
      </c>
      <c r="C629" t="s">
        <v>91</v>
      </c>
      <c r="D629" t="s">
        <v>103</v>
      </c>
      <c r="E629">
        <v>3775</v>
      </c>
      <c r="K629">
        <v>3775</v>
      </c>
      <c r="N629" t="str">
        <f t="shared" si="69"/>
        <v>450069781210</v>
      </c>
      <c r="O629" t="str">
        <f t="shared" si="70"/>
        <v>255221121113</v>
      </c>
      <c r="P629" t="str">
        <f t="shared" si="71"/>
        <v>300020900</v>
      </c>
      <c r="Q629" t="str">
        <f t="shared" si="72"/>
        <v>2</v>
      </c>
      <c r="R629" s="14">
        <f t="shared" si="67"/>
        <v>3775</v>
      </c>
      <c r="S629" s="14">
        <f t="shared" si="68"/>
        <v>0</v>
      </c>
    </row>
    <row r="630" spans="1:19" x14ac:dyDescent="0.35">
      <c r="A630" t="s">
        <v>4041</v>
      </c>
      <c r="B630" t="s">
        <v>86</v>
      </c>
      <c r="C630" t="s">
        <v>91</v>
      </c>
      <c r="D630" t="s">
        <v>103</v>
      </c>
      <c r="E630">
        <v>16950</v>
      </c>
      <c r="K630">
        <v>16950</v>
      </c>
      <c r="N630" t="str">
        <f t="shared" si="69"/>
        <v>450069781310</v>
      </c>
      <c r="O630" t="str">
        <f t="shared" si="70"/>
        <v>255221121113</v>
      </c>
      <c r="P630" t="str">
        <f t="shared" si="71"/>
        <v>300020900</v>
      </c>
      <c r="Q630" t="str">
        <f t="shared" si="72"/>
        <v>2</v>
      </c>
      <c r="R630" s="14">
        <f t="shared" si="67"/>
        <v>16950</v>
      </c>
      <c r="S630" s="14">
        <f t="shared" si="68"/>
        <v>0</v>
      </c>
    </row>
    <row r="631" spans="1:19" x14ac:dyDescent="0.35">
      <c r="A631" t="s">
        <v>4042</v>
      </c>
      <c r="B631" t="s">
        <v>86</v>
      </c>
      <c r="C631" t="s">
        <v>91</v>
      </c>
      <c r="D631" t="s">
        <v>103</v>
      </c>
      <c r="E631">
        <v>796.8</v>
      </c>
      <c r="K631">
        <v>796.8</v>
      </c>
      <c r="N631" t="str">
        <f t="shared" si="69"/>
        <v>450069781410</v>
      </c>
      <c r="O631" t="str">
        <f t="shared" si="70"/>
        <v>255221121113</v>
      </c>
      <c r="P631" t="str">
        <f t="shared" si="71"/>
        <v>300020900</v>
      </c>
      <c r="Q631" t="str">
        <f t="shared" si="72"/>
        <v>2</v>
      </c>
      <c r="R631" s="14">
        <f t="shared" si="67"/>
        <v>796.8</v>
      </c>
      <c r="S631" s="14">
        <f t="shared" si="68"/>
        <v>0</v>
      </c>
    </row>
    <row r="632" spans="1:19" x14ac:dyDescent="0.35">
      <c r="A632" t="s">
        <v>4043</v>
      </c>
      <c r="B632" t="s">
        <v>86</v>
      </c>
      <c r="C632" t="s">
        <v>91</v>
      </c>
      <c r="D632" t="s">
        <v>103</v>
      </c>
      <c r="E632">
        <v>2942.75</v>
      </c>
      <c r="K632">
        <v>2942.75</v>
      </c>
      <c r="N632" t="str">
        <f t="shared" si="69"/>
        <v>450069781510</v>
      </c>
      <c r="O632" t="str">
        <f t="shared" si="70"/>
        <v>255221121113</v>
      </c>
      <c r="P632" t="str">
        <f t="shared" si="71"/>
        <v>300020900</v>
      </c>
      <c r="Q632" t="str">
        <f t="shared" si="72"/>
        <v>2</v>
      </c>
      <c r="R632" s="14">
        <f t="shared" si="67"/>
        <v>2942.75</v>
      </c>
      <c r="S632" s="14">
        <f t="shared" si="68"/>
        <v>0</v>
      </c>
    </row>
    <row r="633" spans="1:19" x14ac:dyDescent="0.35">
      <c r="A633" t="s">
        <v>4044</v>
      </c>
      <c r="B633" t="s">
        <v>86</v>
      </c>
      <c r="C633" t="s">
        <v>91</v>
      </c>
      <c r="D633" t="s">
        <v>103</v>
      </c>
      <c r="E633">
        <v>8040</v>
      </c>
      <c r="K633">
        <v>8040</v>
      </c>
      <c r="N633" t="str">
        <f t="shared" si="69"/>
        <v>450069781710</v>
      </c>
      <c r="O633" t="str">
        <f t="shared" si="70"/>
        <v>255221121113</v>
      </c>
      <c r="P633" t="str">
        <f t="shared" si="71"/>
        <v>300020900</v>
      </c>
      <c r="Q633" t="str">
        <f t="shared" si="72"/>
        <v>2</v>
      </c>
      <c r="R633" s="14">
        <f t="shared" si="67"/>
        <v>8040</v>
      </c>
      <c r="S633" s="14">
        <f t="shared" si="68"/>
        <v>0</v>
      </c>
    </row>
    <row r="634" spans="1:19" x14ac:dyDescent="0.35">
      <c r="A634" t="s">
        <v>4045</v>
      </c>
      <c r="B634" t="s">
        <v>86</v>
      </c>
      <c r="C634" t="s">
        <v>91</v>
      </c>
      <c r="D634" t="s">
        <v>103</v>
      </c>
      <c r="E634">
        <v>4807.95</v>
      </c>
      <c r="K634">
        <v>4807.95</v>
      </c>
      <c r="N634" t="str">
        <f t="shared" si="69"/>
        <v>450069781810</v>
      </c>
      <c r="O634" t="str">
        <f t="shared" si="70"/>
        <v>255221121113</v>
      </c>
      <c r="P634" t="str">
        <f t="shared" si="71"/>
        <v>300020900</v>
      </c>
      <c r="Q634" t="str">
        <f t="shared" si="72"/>
        <v>2</v>
      </c>
      <c r="R634" s="14">
        <f t="shared" si="67"/>
        <v>4807.95</v>
      </c>
      <c r="S634" s="14">
        <f t="shared" si="68"/>
        <v>0</v>
      </c>
    </row>
    <row r="635" spans="1:19" x14ac:dyDescent="0.35">
      <c r="A635" t="s">
        <v>4046</v>
      </c>
      <c r="B635" t="s">
        <v>86</v>
      </c>
      <c r="C635" t="s">
        <v>91</v>
      </c>
      <c r="D635" t="s">
        <v>103</v>
      </c>
      <c r="E635">
        <v>200</v>
      </c>
      <c r="K635">
        <v>200</v>
      </c>
      <c r="N635" t="str">
        <f t="shared" si="69"/>
        <v>450069781910</v>
      </c>
      <c r="O635" t="str">
        <f t="shared" si="70"/>
        <v>255221121113</v>
      </c>
      <c r="P635" t="str">
        <f t="shared" si="71"/>
        <v>300020900</v>
      </c>
      <c r="Q635" t="str">
        <f t="shared" si="72"/>
        <v>2</v>
      </c>
      <c r="R635" s="14">
        <f t="shared" si="67"/>
        <v>200</v>
      </c>
      <c r="S635" s="14">
        <f t="shared" si="68"/>
        <v>0</v>
      </c>
    </row>
    <row r="636" spans="1:19" x14ac:dyDescent="0.35">
      <c r="A636" t="s">
        <v>4047</v>
      </c>
      <c r="B636" t="s">
        <v>86</v>
      </c>
      <c r="C636" t="s">
        <v>91</v>
      </c>
      <c r="D636" t="s">
        <v>103</v>
      </c>
      <c r="E636">
        <v>1780</v>
      </c>
      <c r="K636">
        <v>1780</v>
      </c>
      <c r="N636" t="str">
        <f t="shared" si="69"/>
        <v>450069782010</v>
      </c>
      <c r="O636" t="str">
        <f t="shared" si="70"/>
        <v>255221121113</v>
      </c>
      <c r="P636" t="str">
        <f t="shared" si="71"/>
        <v>300020900</v>
      </c>
      <c r="Q636" t="str">
        <f t="shared" si="72"/>
        <v>2</v>
      </c>
      <c r="R636" s="14">
        <f t="shared" si="67"/>
        <v>1780</v>
      </c>
      <c r="S636" s="14">
        <f t="shared" si="68"/>
        <v>0</v>
      </c>
    </row>
    <row r="637" spans="1:19" x14ac:dyDescent="0.35">
      <c r="A637" t="s">
        <v>4048</v>
      </c>
      <c r="B637" t="s">
        <v>86</v>
      </c>
      <c r="C637" t="s">
        <v>91</v>
      </c>
      <c r="D637" t="s">
        <v>103</v>
      </c>
      <c r="E637">
        <v>3790</v>
      </c>
      <c r="K637">
        <v>3790</v>
      </c>
      <c r="N637" t="str">
        <f t="shared" si="69"/>
        <v>450069782110</v>
      </c>
      <c r="O637" t="str">
        <f t="shared" si="70"/>
        <v>255221121113</v>
      </c>
      <c r="P637" t="str">
        <f t="shared" si="71"/>
        <v>300020900</v>
      </c>
      <c r="Q637" t="str">
        <f t="shared" si="72"/>
        <v>2</v>
      </c>
      <c r="R637" s="14">
        <f t="shared" si="67"/>
        <v>3790</v>
      </c>
      <c r="S637" s="14">
        <f t="shared" si="68"/>
        <v>0</v>
      </c>
    </row>
    <row r="638" spans="1:19" x14ac:dyDescent="0.35">
      <c r="A638" t="s">
        <v>4049</v>
      </c>
      <c r="B638" t="s">
        <v>97</v>
      </c>
      <c r="C638" t="s">
        <v>126</v>
      </c>
      <c r="D638" t="s">
        <v>99</v>
      </c>
      <c r="E638">
        <v>251.9</v>
      </c>
      <c r="G638">
        <v>-251.9</v>
      </c>
      <c r="K638">
        <v>0</v>
      </c>
      <c r="N638" t="str">
        <f t="shared" si="69"/>
        <v>450069786810</v>
      </c>
      <c r="O638" t="str">
        <f t="shared" si="70"/>
        <v>255223121102</v>
      </c>
      <c r="P638" t="str">
        <f t="shared" si="71"/>
        <v>300020870</v>
      </c>
      <c r="Q638" t="str">
        <f t="shared" si="72"/>
        <v>3</v>
      </c>
      <c r="R638" s="14">
        <f t="shared" si="67"/>
        <v>251.9</v>
      </c>
      <c r="S638" s="14">
        <f t="shared" si="68"/>
        <v>251.9</v>
      </c>
    </row>
    <row r="639" spans="1:19" x14ac:dyDescent="0.35">
      <c r="A639" t="s">
        <v>4050</v>
      </c>
      <c r="B639" t="s">
        <v>150</v>
      </c>
      <c r="C639" t="s">
        <v>151</v>
      </c>
      <c r="D639" t="s">
        <v>113</v>
      </c>
      <c r="E639">
        <v>1056000</v>
      </c>
      <c r="F639">
        <v>0</v>
      </c>
      <c r="G639">
        <v>-13196.47</v>
      </c>
      <c r="K639">
        <v>1042803.53</v>
      </c>
      <c r="N639" t="str">
        <f t="shared" si="69"/>
        <v>450069816110</v>
      </c>
      <c r="O639" t="str">
        <f t="shared" si="70"/>
        <v>255224121113</v>
      </c>
      <c r="P639" t="str">
        <f t="shared" si="71"/>
        <v>300020940</v>
      </c>
      <c r="Q639" t="str">
        <f t="shared" si="72"/>
        <v>6</v>
      </c>
      <c r="R639" s="14">
        <f t="shared" si="67"/>
        <v>1056000</v>
      </c>
      <c r="S639" s="14">
        <f t="shared" si="68"/>
        <v>13196.47</v>
      </c>
    </row>
    <row r="640" spans="1:19" x14ac:dyDescent="0.35">
      <c r="A640" t="s">
        <v>4051</v>
      </c>
      <c r="B640" t="s">
        <v>86</v>
      </c>
      <c r="C640" t="s">
        <v>3994</v>
      </c>
      <c r="D640" t="s">
        <v>2555</v>
      </c>
      <c r="F640">
        <v>8000</v>
      </c>
      <c r="G640">
        <v>-9660</v>
      </c>
      <c r="K640">
        <v>-1660</v>
      </c>
      <c r="N640" t="str">
        <f t="shared" si="69"/>
        <v>450065582310</v>
      </c>
      <c r="O640" t="str">
        <f t="shared" si="70"/>
        <v>255221121113</v>
      </c>
      <c r="P640" t="str">
        <f t="shared" si="71"/>
        <v>300020497</v>
      </c>
      <c r="Q640" t="str">
        <f t="shared" si="72"/>
        <v>14</v>
      </c>
      <c r="R640" s="14">
        <f t="shared" si="67"/>
        <v>8000</v>
      </c>
      <c r="S640" s="14">
        <f t="shared" si="68"/>
        <v>9660</v>
      </c>
    </row>
    <row r="641" spans="1:19" x14ac:dyDescent="0.35">
      <c r="A641" t="s">
        <v>4052</v>
      </c>
      <c r="B641" t="s">
        <v>97</v>
      </c>
      <c r="C641" t="s">
        <v>101</v>
      </c>
      <c r="D641" t="s">
        <v>103</v>
      </c>
      <c r="E641">
        <v>767831.46</v>
      </c>
      <c r="G641">
        <v>-318714.94</v>
      </c>
      <c r="K641">
        <v>449116.51999999996</v>
      </c>
      <c r="N641" t="str">
        <f t="shared" si="69"/>
        <v>450069833910</v>
      </c>
      <c r="O641" t="str">
        <f t="shared" si="70"/>
        <v>255223121102</v>
      </c>
      <c r="P641" t="str">
        <f t="shared" si="71"/>
        <v>300020861</v>
      </c>
      <c r="Q641" t="str">
        <f t="shared" si="72"/>
        <v>2</v>
      </c>
      <c r="R641" s="14">
        <f t="shared" si="67"/>
        <v>767831.46</v>
      </c>
      <c r="S641" s="14">
        <f t="shared" si="68"/>
        <v>318714.94</v>
      </c>
    </row>
    <row r="642" spans="1:19" x14ac:dyDescent="0.35">
      <c r="A642" t="s">
        <v>4053</v>
      </c>
      <c r="B642" t="s">
        <v>60</v>
      </c>
      <c r="C642" t="s">
        <v>65</v>
      </c>
      <c r="D642" t="s">
        <v>51</v>
      </c>
      <c r="E642">
        <v>17068.740000000002</v>
      </c>
      <c r="K642">
        <v>17068.740000000002</v>
      </c>
      <c r="N642" t="str">
        <f t="shared" si="69"/>
        <v>450068718610</v>
      </c>
      <c r="O642" t="str">
        <f t="shared" si="70"/>
        <v>252122121104</v>
      </c>
      <c r="P642" t="str">
        <f t="shared" si="71"/>
        <v>300020895</v>
      </c>
      <c r="Q642" t="str">
        <f t="shared" si="72"/>
        <v>1</v>
      </c>
      <c r="R642" s="14">
        <f t="shared" si="67"/>
        <v>17068.740000000002</v>
      </c>
      <c r="S642" s="14">
        <f t="shared" si="68"/>
        <v>0</v>
      </c>
    </row>
    <row r="643" spans="1:19" x14ac:dyDescent="0.35">
      <c r="A643" t="s">
        <v>4054</v>
      </c>
      <c r="B643" t="s">
        <v>97</v>
      </c>
      <c r="C643" t="s">
        <v>101</v>
      </c>
      <c r="D643" t="s">
        <v>103</v>
      </c>
      <c r="E643">
        <v>45505.68</v>
      </c>
      <c r="K643">
        <v>45505.68</v>
      </c>
      <c r="N643" t="str">
        <f t="shared" si="69"/>
        <v>450069766710</v>
      </c>
      <c r="O643" t="str">
        <f t="shared" si="70"/>
        <v>255223121102</v>
      </c>
      <c r="P643" t="str">
        <f t="shared" si="71"/>
        <v>300020861</v>
      </c>
      <c r="Q643" t="str">
        <f t="shared" si="72"/>
        <v>2</v>
      </c>
      <c r="R643" s="14">
        <f t="shared" si="67"/>
        <v>45505.68</v>
      </c>
      <c r="S643" s="14">
        <f t="shared" si="68"/>
        <v>0</v>
      </c>
    </row>
    <row r="644" spans="1:19" x14ac:dyDescent="0.35">
      <c r="A644" t="s">
        <v>4055</v>
      </c>
      <c r="B644" t="s">
        <v>97</v>
      </c>
      <c r="C644" t="s">
        <v>101</v>
      </c>
      <c r="D644" t="s">
        <v>103</v>
      </c>
      <c r="E644">
        <v>1558.48</v>
      </c>
      <c r="K644">
        <v>1558.48</v>
      </c>
      <c r="N644" t="str">
        <f t="shared" si="69"/>
        <v>450069767310</v>
      </c>
      <c r="O644" t="str">
        <f t="shared" si="70"/>
        <v>255223121102</v>
      </c>
      <c r="P644" t="str">
        <f t="shared" si="71"/>
        <v>300020861</v>
      </c>
      <c r="Q644" t="str">
        <f t="shared" si="72"/>
        <v>2</v>
      </c>
      <c r="R644" s="14">
        <f t="shared" si="67"/>
        <v>1558.48</v>
      </c>
      <c r="S644" s="14">
        <f t="shared" si="68"/>
        <v>0</v>
      </c>
    </row>
    <row r="645" spans="1:19" x14ac:dyDescent="0.35">
      <c r="A645" t="s">
        <v>4056</v>
      </c>
      <c r="B645" t="s">
        <v>97</v>
      </c>
      <c r="C645" t="s">
        <v>101</v>
      </c>
      <c r="D645" t="s">
        <v>103</v>
      </c>
      <c r="E645">
        <v>3608.22</v>
      </c>
      <c r="K645">
        <v>3608.22</v>
      </c>
      <c r="N645" t="str">
        <f t="shared" si="69"/>
        <v>450069767320</v>
      </c>
      <c r="O645" t="str">
        <f t="shared" si="70"/>
        <v>255223121102</v>
      </c>
      <c r="P645" t="str">
        <f t="shared" si="71"/>
        <v>300020861</v>
      </c>
      <c r="Q645" t="str">
        <f t="shared" si="72"/>
        <v>2</v>
      </c>
      <c r="R645" s="14">
        <f t="shared" ref="R645:R708" si="73">E645+F645+H645+I645+J645</f>
        <v>3608.22</v>
      </c>
      <c r="S645" s="14">
        <f t="shared" ref="S645:S708" si="74">(G645)*-1</f>
        <v>0</v>
      </c>
    </row>
    <row r="646" spans="1:19" x14ac:dyDescent="0.35">
      <c r="A646" t="s">
        <v>4057</v>
      </c>
      <c r="B646" t="s">
        <v>97</v>
      </c>
      <c r="C646" t="s">
        <v>101</v>
      </c>
      <c r="D646" t="s">
        <v>103</v>
      </c>
      <c r="E646">
        <v>906.29</v>
      </c>
      <c r="K646">
        <v>906.29</v>
      </c>
      <c r="N646" t="str">
        <f t="shared" si="69"/>
        <v>450069767330</v>
      </c>
      <c r="O646" t="str">
        <f t="shared" si="70"/>
        <v>255223121102</v>
      </c>
      <c r="P646" t="str">
        <f t="shared" si="71"/>
        <v>300020861</v>
      </c>
      <c r="Q646" t="str">
        <f t="shared" si="72"/>
        <v>2</v>
      </c>
      <c r="R646" s="14">
        <f t="shared" si="73"/>
        <v>906.29</v>
      </c>
      <c r="S646" s="14">
        <f t="shared" si="74"/>
        <v>0</v>
      </c>
    </row>
    <row r="647" spans="1:19" x14ac:dyDescent="0.35">
      <c r="A647" t="s">
        <v>4058</v>
      </c>
      <c r="B647" t="s">
        <v>97</v>
      </c>
      <c r="C647" t="s">
        <v>101</v>
      </c>
      <c r="D647" t="s">
        <v>103</v>
      </c>
      <c r="E647">
        <v>113764.2</v>
      </c>
      <c r="K647">
        <v>113764.2</v>
      </c>
      <c r="N647" t="str">
        <f t="shared" si="69"/>
        <v>450069767610</v>
      </c>
      <c r="O647" t="str">
        <f t="shared" si="70"/>
        <v>255223121102</v>
      </c>
      <c r="P647" t="str">
        <f t="shared" si="71"/>
        <v>300020861</v>
      </c>
      <c r="Q647" t="str">
        <f t="shared" si="72"/>
        <v>2</v>
      </c>
      <c r="R647" s="14">
        <f t="shared" si="73"/>
        <v>113764.2</v>
      </c>
      <c r="S647" s="14">
        <f t="shared" si="74"/>
        <v>0</v>
      </c>
    </row>
    <row r="648" spans="1:19" x14ac:dyDescent="0.35">
      <c r="A648" t="s">
        <v>4059</v>
      </c>
      <c r="B648" t="s">
        <v>97</v>
      </c>
      <c r="C648" t="s">
        <v>101</v>
      </c>
      <c r="D648" t="s">
        <v>103</v>
      </c>
      <c r="E648">
        <v>1040.5999999999999</v>
      </c>
      <c r="K648">
        <v>1040.5999999999999</v>
      </c>
      <c r="N648" t="str">
        <f t="shared" si="69"/>
        <v>450069768010</v>
      </c>
      <c r="O648" t="str">
        <f t="shared" si="70"/>
        <v>255223121102</v>
      </c>
      <c r="P648" t="str">
        <f t="shared" si="71"/>
        <v>300020861</v>
      </c>
      <c r="Q648" t="str">
        <f t="shared" si="72"/>
        <v>2</v>
      </c>
      <c r="R648" s="14">
        <f t="shared" si="73"/>
        <v>1040.5999999999999</v>
      </c>
      <c r="S648" s="14">
        <f t="shared" si="74"/>
        <v>0</v>
      </c>
    </row>
    <row r="649" spans="1:19" x14ac:dyDescent="0.35">
      <c r="A649" t="s">
        <v>4060</v>
      </c>
      <c r="B649" t="s">
        <v>97</v>
      </c>
      <c r="C649" t="s">
        <v>101</v>
      </c>
      <c r="D649" t="s">
        <v>103</v>
      </c>
      <c r="E649">
        <v>365.42</v>
      </c>
      <c r="K649">
        <v>365.42</v>
      </c>
      <c r="N649" t="str">
        <f t="shared" si="69"/>
        <v>450069768020</v>
      </c>
      <c r="O649" t="str">
        <f t="shared" si="70"/>
        <v>255223121102</v>
      </c>
      <c r="P649" t="str">
        <f t="shared" si="71"/>
        <v>300020861</v>
      </c>
      <c r="Q649" t="str">
        <f t="shared" si="72"/>
        <v>2</v>
      </c>
      <c r="R649" s="14">
        <f t="shared" si="73"/>
        <v>365.42</v>
      </c>
      <c r="S649" s="14">
        <f t="shared" si="74"/>
        <v>0</v>
      </c>
    </row>
    <row r="650" spans="1:19" x14ac:dyDescent="0.35">
      <c r="A650" t="s">
        <v>4061</v>
      </c>
      <c r="B650" t="s">
        <v>97</v>
      </c>
      <c r="C650" t="s">
        <v>101</v>
      </c>
      <c r="D650" t="s">
        <v>103</v>
      </c>
      <c r="E650">
        <v>1258.4000000000001</v>
      </c>
      <c r="K650">
        <v>1258.4000000000001</v>
      </c>
      <c r="N650" t="str">
        <f t="shared" si="69"/>
        <v>450069768030</v>
      </c>
      <c r="O650" t="str">
        <f t="shared" si="70"/>
        <v>255223121102</v>
      </c>
      <c r="P650" t="str">
        <f t="shared" si="71"/>
        <v>300020861</v>
      </c>
      <c r="Q650" t="str">
        <f t="shared" si="72"/>
        <v>2</v>
      </c>
      <c r="R650" s="14">
        <f t="shared" si="73"/>
        <v>1258.4000000000001</v>
      </c>
      <c r="S650" s="14">
        <f t="shared" si="74"/>
        <v>0</v>
      </c>
    </row>
    <row r="651" spans="1:19" x14ac:dyDescent="0.35">
      <c r="A651" t="s">
        <v>4062</v>
      </c>
      <c r="B651" t="s">
        <v>97</v>
      </c>
      <c r="C651" t="s">
        <v>101</v>
      </c>
      <c r="D651" t="s">
        <v>103</v>
      </c>
      <c r="E651">
        <v>6359.76</v>
      </c>
      <c r="K651">
        <v>6359.76</v>
      </c>
      <c r="N651" t="str">
        <f t="shared" si="69"/>
        <v>450069768040</v>
      </c>
      <c r="O651" t="str">
        <f t="shared" si="70"/>
        <v>255223121102</v>
      </c>
      <c r="P651" t="str">
        <f t="shared" si="71"/>
        <v>300020861</v>
      </c>
      <c r="Q651" t="str">
        <f t="shared" si="72"/>
        <v>2</v>
      </c>
      <c r="R651" s="14">
        <f t="shared" si="73"/>
        <v>6359.76</v>
      </c>
      <c r="S651" s="14">
        <f t="shared" si="74"/>
        <v>0</v>
      </c>
    </row>
    <row r="652" spans="1:19" x14ac:dyDescent="0.35">
      <c r="A652" t="s">
        <v>4063</v>
      </c>
      <c r="B652" t="s">
        <v>97</v>
      </c>
      <c r="C652" t="s">
        <v>101</v>
      </c>
      <c r="D652" t="s">
        <v>103</v>
      </c>
      <c r="E652">
        <v>8507.51</v>
      </c>
      <c r="K652">
        <v>8507.51</v>
      </c>
      <c r="N652" t="str">
        <f t="shared" si="69"/>
        <v>450069848110</v>
      </c>
      <c r="O652" t="str">
        <f t="shared" si="70"/>
        <v>255223121102</v>
      </c>
      <c r="P652" t="str">
        <f t="shared" si="71"/>
        <v>300020861</v>
      </c>
      <c r="Q652" t="str">
        <f t="shared" si="72"/>
        <v>2</v>
      </c>
      <c r="R652" s="14">
        <f t="shared" si="73"/>
        <v>8507.51</v>
      </c>
      <c r="S652" s="14">
        <f t="shared" si="74"/>
        <v>0</v>
      </c>
    </row>
    <row r="653" spans="1:19" x14ac:dyDescent="0.35">
      <c r="A653" t="s">
        <v>4064</v>
      </c>
      <c r="B653" t="s">
        <v>97</v>
      </c>
      <c r="C653" t="s">
        <v>101</v>
      </c>
      <c r="D653" t="s">
        <v>74</v>
      </c>
      <c r="E653">
        <v>133</v>
      </c>
      <c r="K653">
        <v>133</v>
      </c>
      <c r="N653" t="str">
        <f t="shared" si="69"/>
        <v>450069865710</v>
      </c>
      <c r="O653" t="str">
        <f t="shared" si="70"/>
        <v>255223121102</v>
      </c>
      <c r="P653" t="str">
        <f t="shared" si="71"/>
        <v>300020861</v>
      </c>
      <c r="Q653" t="str">
        <f t="shared" si="72"/>
        <v>7</v>
      </c>
      <c r="R653" s="14">
        <f t="shared" si="73"/>
        <v>133</v>
      </c>
      <c r="S653" s="14">
        <f t="shared" si="74"/>
        <v>0</v>
      </c>
    </row>
    <row r="654" spans="1:19" x14ac:dyDescent="0.35">
      <c r="A654" t="s">
        <v>4065</v>
      </c>
      <c r="B654" t="s">
        <v>97</v>
      </c>
      <c r="C654" t="s">
        <v>101</v>
      </c>
      <c r="D654" t="s">
        <v>74</v>
      </c>
      <c r="E654">
        <v>408</v>
      </c>
      <c r="K654">
        <v>408</v>
      </c>
      <c r="N654" t="str">
        <f t="shared" si="69"/>
        <v>450069865720</v>
      </c>
      <c r="O654" t="str">
        <f t="shared" si="70"/>
        <v>255223121102</v>
      </c>
      <c r="P654" t="str">
        <f t="shared" si="71"/>
        <v>300020861</v>
      </c>
      <c r="Q654" t="str">
        <f t="shared" si="72"/>
        <v>7</v>
      </c>
      <c r="R654" s="14">
        <f t="shared" si="73"/>
        <v>408</v>
      </c>
      <c r="S654" s="14">
        <f t="shared" si="74"/>
        <v>0</v>
      </c>
    </row>
    <row r="655" spans="1:19" x14ac:dyDescent="0.35">
      <c r="A655" t="s">
        <v>4066</v>
      </c>
      <c r="B655" t="s">
        <v>97</v>
      </c>
      <c r="C655" t="s">
        <v>101</v>
      </c>
      <c r="D655" t="s">
        <v>103</v>
      </c>
      <c r="E655">
        <v>2359500</v>
      </c>
      <c r="K655">
        <v>2359500</v>
      </c>
      <c r="N655" t="str">
        <f t="shared" si="69"/>
        <v>450069863610</v>
      </c>
      <c r="O655" t="str">
        <f t="shared" si="70"/>
        <v>255223121102</v>
      </c>
      <c r="P655" t="str">
        <f t="shared" si="71"/>
        <v>300020861</v>
      </c>
      <c r="Q655" t="str">
        <f t="shared" si="72"/>
        <v>2</v>
      </c>
      <c r="R655" s="14">
        <f t="shared" si="73"/>
        <v>2359500</v>
      </c>
      <c r="S655" s="14">
        <f t="shared" si="74"/>
        <v>0</v>
      </c>
    </row>
    <row r="656" spans="1:19" x14ac:dyDescent="0.35">
      <c r="A656" t="s">
        <v>4067</v>
      </c>
      <c r="B656" t="s">
        <v>97</v>
      </c>
      <c r="C656" t="s">
        <v>101</v>
      </c>
      <c r="D656" t="s">
        <v>103</v>
      </c>
      <c r="E656">
        <v>1306800</v>
      </c>
      <c r="K656">
        <v>1306800</v>
      </c>
      <c r="N656" t="str">
        <f t="shared" ref="N656:N719" si="75">A656</f>
        <v>450069410920</v>
      </c>
      <c r="O656" t="str">
        <f t="shared" ref="O656:O719" si="76">B656</f>
        <v>255223121102</v>
      </c>
      <c r="P656" t="str">
        <f t="shared" ref="P656:P719" si="77">C656</f>
        <v>300020861</v>
      </c>
      <c r="Q656" t="str">
        <f t="shared" ref="Q656:Q719" si="78">D656</f>
        <v>2</v>
      </c>
      <c r="R656" s="14">
        <f t="shared" si="73"/>
        <v>1306800</v>
      </c>
      <c r="S656" s="14">
        <f t="shared" si="74"/>
        <v>0</v>
      </c>
    </row>
    <row r="657" spans="1:19" x14ac:dyDescent="0.35">
      <c r="A657" t="s">
        <v>4068</v>
      </c>
      <c r="B657" t="s">
        <v>97</v>
      </c>
      <c r="C657" t="s">
        <v>101</v>
      </c>
      <c r="D657" t="s">
        <v>103</v>
      </c>
      <c r="E657">
        <v>211750</v>
      </c>
      <c r="K657">
        <v>211750</v>
      </c>
      <c r="N657" t="str">
        <f t="shared" si="75"/>
        <v>450069422720</v>
      </c>
      <c r="O657" t="str">
        <f t="shared" si="76"/>
        <v>255223121102</v>
      </c>
      <c r="P657" t="str">
        <f t="shared" si="77"/>
        <v>300020861</v>
      </c>
      <c r="Q657" t="str">
        <f t="shared" si="78"/>
        <v>2</v>
      </c>
      <c r="R657" s="14">
        <f t="shared" si="73"/>
        <v>211750</v>
      </c>
      <c r="S657" s="14">
        <f t="shared" si="74"/>
        <v>0</v>
      </c>
    </row>
    <row r="658" spans="1:19" x14ac:dyDescent="0.35">
      <c r="A658" t="s">
        <v>4069</v>
      </c>
      <c r="B658" t="s">
        <v>86</v>
      </c>
      <c r="C658" t="s">
        <v>3994</v>
      </c>
      <c r="D658" t="s">
        <v>4070</v>
      </c>
      <c r="G658">
        <v>-10200</v>
      </c>
      <c r="K658">
        <v>-10200</v>
      </c>
      <c r="N658" t="str">
        <f t="shared" si="75"/>
        <v>450065588910</v>
      </c>
      <c r="O658" t="str">
        <f t="shared" si="76"/>
        <v>255221121113</v>
      </c>
      <c r="P658" t="str">
        <f t="shared" si="77"/>
        <v>300020497</v>
      </c>
      <c r="Q658" t="str">
        <f t="shared" si="78"/>
        <v>19</v>
      </c>
      <c r="R658" s="14">
        <f t="shared" si="73"/>
        <v>0</v>
      </c>
      <c r="S658" s="14">
        <f t="shared" si="74"/>
        <v>10200</v>
      </c>
    </row>
    <row r="659" spans="1:19" x14ac:dyDescent="0.35">
      <c r="A659" t="s">
        <v>4071</v>
      </c>
      <c r="B659" t="s">
        <v>97</v>
      </c>
      <c r="C659" t="s">
        <v>101</v>
      </c>
      <c r="D659" t="s">
        <v>111</v>
      </c>
      <c r="E659">
        <v>4528097.4000000004</v>
      </c>
      <c r="F659">
        <v>-4528097.4000000004</v>
      </c>
      <c r="K659">
        <v>0</v>
      </c>
      <c r="N659" t="str">
        <f t="shared" si="75"/>
        <v>450069897910</v>
      </c>
      <c r="O659" t="str">
        <f t="shared" si="76"/>
        <v>255223121102</v>
      </c>
      <c r="P659" t="str">
        <f t="shared" si="77"/>
        <v>300020861</v>
      </c>
      <c r="Q659" t="str">
        <f t="shared" si="78"/>
        <v>5</v>
      </c>
      <c r="R659" s="14">
        <f t="shared" si="73"/>
        <v>0</v>
      </c>
      <c r="S659" s="14">
        <f t="shared" si="74"/>
        <v>0</v>
      </c>
    </row>
    <row r="660" spans="1:19" x14ac:dyDescent="0.35">
      <c r="A660" t="s">
        <v>4072</v>
      </c>
      <c r="B660" t="s">
        <v>97</v>
      </c>
      <c r="C660" t="s">
        <v>101</v>
      </c>
      <c r="D660" t="s">
        <v>103</v>
      </c>
      <c r="E660">
        <v>266.2</v>
      </c>
      <c r="K660">
        <v>266.2</v>
      </c>
      <c r="N660" t="str">
        <f t="shared" si="75"/>
        <v>450069919210</v>
      </c>
      <c r="O660" t="str">
        <f t="shared" si="76"/>
        <v>255223121102</v>
      </c>
      <c r="P660" t="str">
        <f t="shared" si="77"/>
        <v>300020861</v>
      </c>
      <c r="Q660" t="str">
        <f t="shared" si="78"/>
        <v>2</v>
      </c>
      <c r="R660" s="14">
        <f t="shared" si="73"/>
        <v>266.2</v>
      </c>
      <c r="S660" s="14">
        <f t="shared" si="74"/>
        <v>0</v>
      </c>
    </row>
    <row r="661" spans="1:19" x14ac:dyDescent="0.35">
      <c r="A661" t="s">
        <v>4073</v>
      </c>
      <c r="B661" t="s">
        <v>97</v>
      </c>
      <c r="C661" t="s">
        <v>101</v>
      </c>
      <c r="D661" t="s">
        <v>103</v>
      </c>
      <c r="E661">
        <v>4561.7</v>
      </c>
      <c r="K661">
        <v>4561.7</v>
      </c>
      <c r="N661" t="str">
        <f t="shared" si="75"/>
        <v>450069919310</v>
      </c>
      <c r="O661" t="str">
        <f t="shared" si="76"/>
        <v>255223121102</v>
      </c>
      <c r="P661" t="str">
        <f t="shared" si="77"/>
        <v>300020861</v>
      </c>
      <c r="Q661" t="str">
        <f t="shared" si="78"/>
        <v>2</v>
      </c>
      <c r="R661" s="14">
        <f t="shared" si="73"/>
        <v>4561.7</v>
      </c>
      <c r="S661" s="14">
        <f t="shared" si="74"/>
        <v>0</v>
      </c>
    </row>
    <row r="662" spans="1:19" x14ac:dyDescent="0.35">
      <c r="A662" t="s">
        <v>4074</v>
      </c>
      <c r="B662" t="s">
        <v>97</v>
      </c>
      <c r="C662" t="s">
        <v>101</v>
      </c>
      <c r="D662" t="s">
        <v>103</v>
      </c>
      <c r="E662">
        <v>968</v>
      </c>
      <c r="K662">
        <v>968</v>
      </c>
      <c r="N662" t="str">
        <f t="shared" si="75"/>
        <v>450069919320</v>
      </c>
      <c r="O662" t="str">
        <f t="shared" si="76"/>
        <v>255223121102</v>
      </c>
      <c r="P662" t="str">
        <f t="shared" si="77"/>
        <v>300020861</v>
      </c>
      <c r="Q662" t="str">
        <f t="shared" si="78"/>
        <v>2</v>
      </c>
      <c r="R662" s="14">
        <f t="shared" si="73"/>
        <v>968</v>
      </c>
      <c r="S662" s="14">
        <f t="shared" si="74"/>
        <v>0</v>
      </c>
    </row>
    <row r="663" spans="1:19" x14ac:dyDescent="0.35">
      <c r="A663" t="s">
        <v>4075</v>
      </c>
      <c r="B663" t="s">
        <v>97</v>
      </c>
      <c r="C663" t="s">
        <v>101</v>
      </c>
      <c r="D663" t="s">
        <v>103</v>
      </c>
      <c r="E663">
        <v>363</v>
      </c>
      <c r="K663">
        <v>363</v>
      </c>
      <c r="N663" t="str">
        <f t="shared" si="75"/>
        <v>450069919330</v>
      </c>
      <c r="O663" t="str">
        <f t="shared" si="76"/>
        <v>255223121102</v>
      </c>
      <c r="P663" t="str">
        <f t="shared" si="77"/>
        <v>300020861</v>
      </c>
      <c r="Q663" t="str">
        <f t="shared" si="78"/>
        <v>2</v>
      </c>
      <c r="R663" s="14">
        <f t="shared" si="73"/>
        <v>363</v>
      </c>
      <c r="S663" s="14">
        <f t="shared" si="74"/>
        <v>0</v>
      </c>
    </row>
    <row r="664" spans="1:19" x14ac:dyDescent="0.35">
      <c r="A664" t="s">
        <v>4076</v>
      </c>
      <c r="B664" t="s">
        <v>97</v>
      </c>
      <c r="C664" t="s">
        <v>101</v>
      </c>
      <c r="D664" t="s">
        <v>103</v>
      </c>
      <c r="E664">
        <v>1343.1</v>
      </c>
      <c r="K664">
        <v>1343.1</v>
      </c>
      <c r="N664" t="str">
        <f t="shared" si="75"/>
        <v>450069919340</v>
      </c>
      <c r="O664" t="str">
        <f t="shared" si="76"/>
        <v>255223121102</v>
      </c>
      <c r="P664" t="str">
        <f t="shared" si="77"/>
        <v>300020861</v>
      </c>
      <c r="Q664" t="str">
        <f t="shared" si="78"/>
        <v>2</v>
      </c>
      <c r="R664" s="14">
        <f t="shared" si="73"/>
        <v>1343.1</v>
      </c>
      <c r="S664" s="14">
        <f t="shared" si="74"/>
        <v>0</v>
      </c>
    </row>
    <row r="665" spans="1:19" x14ac:dyDescent="0.35">
      <c r="A665" t="s">
        <v>4077</v>
      </c>
      <c r="B665" t="s">
        <v>97</v>
      </c>
      <c r="C665" t="s">
        <v>101</v>
      </c>
      <c r="D665" t="s">
        <v>113</v>
      </c>
      <c r="E665">
        <v>7209.06</v>
      </c>
      <c r="F665">
        <v>-7209.06</v>
      </c>
      <c r="K665">
        <v>0</v>
      </c>
      <c r="N665" t="str">
        <f t="shared" si="75"/>
        <v>450069927110</v>
      </c>
      <c r="O665" t="str">
        <f t="shared" si="76"/>
        <v>255223121102</v>
      </c>
      <c r="P665" t="str">
        <f t="shared" si="77"/>
        <v>300020861</v>
      </c>
      <c r="Q665" t="str">
        <f t="shared" si="78"/>
        <v>6</v>
      </c>
      <c r="R665" s="14">
        <f t="shared" si="73"/>
        <v>0</v>
      </c>
      <c r="S665" s="14">
        <f t="shared" si="74"/>
        <v>0</v>
      </c>
    </row>
    <row r="666" spans="1:19" x14ac:dyDescent="0.35">
      <c r="A666" t="s">
        <v>4078</v>
      </c>
      <c r="B666" t="s">
        <v>97</v>
      </c>
      <c r="C666" t="s">
        <v>101</v>
      </c>
      <c r="D666" t="s">
        <v>113</v>
      </c>
      <c r="E666">
        <v>6436.66</v>
      </c>
      <c r="F666">
        <v>-6436.66</v>
      </c>
      <c r="K666">
        <v>0</v>
      </c>
      <c r="N666" t="str">
        <f t="shared" si="75"/>
        <v>450069927120</v>
      </c>
      <c r="O666" t="str">
        <f t="shared" si="76"/>
        <v>255223121102</v>
      </c>
      <c r="P666" t="str">
        <f t="shared" si="77"/>
        <v>300020861</v>
      </c>
      <c r="Q666" t="str">
        <f t="shared" si="78"/>
        <v>6</v>
      </c>
      <c r="R666" s="14">
        <f t="shared" si="73"/>
        <v>0</v>
      </c>
      <c r="S666" s="14">
        <f t="shared" si="74"/>
        <v>0</v>
      </c>
    </row>
    <row r="667" spans="1:19" x14ac:dyDescent="0.35">
      <c r="A667" t="s">
        <v>4079</v>
      </c>
      <c r="B667" t="s">
        <v>97</v>
      </c>
      <c r="C667" t="s">
        <v>101</v>
      </c>
      <c r="D667" t="s">
        <v>113</v>
      </c>
      <c r="E667">
        <v>12015.1</v>
      </c>
      <c r="F667">
        <v>-12015.1</v>
      </c>
      <c r="K667">
        <v>0</v>
      </c>
      <c r="N667" t="str">
        <f t="shared" si="75"/>
        <v>450069927130</v>
      </c>
      <c r="O667" t="str">
        <f t="shared" si="76"/>
        <v>255223121102</v>
      </c>
      <c r="P667" t="str">
        <f t="shared" si="77"/>
        <v>300020861</v>
      </c>
      <c r="Q667" t="str">
        <f t="shared" si="78"/>
        <v>6</v>
      </c>
      <c r="R667" s="14">
        <f t="shared" si="73"/>
        <v>0</v>
      </c>
      <c r="S667" s="14">
        <f t="shared" si="74"/>
        <v>0</v>
      </c>
    </row>
    <row r="668" spans="1:19" x14ac:dyDescent="0.35">
      <c r="A668" t="s">
        <v>4080</v>
      </c>
      <c r="B668" t="s">
        <v>97</v>
      </c>
      <c r="C668" t="s">
        <v>101</v>
      </c>
      <c r="D668" t="s">
        <v>113</v>
      </c>
      <c r="E668">
        <v>15619.64</v>
      </c>
      <c r="F668">
        <v>-15619.64</v>
      </c>
      <c r="K668">
        <v>0</v>
      </c>
      <c r="N668" t="str">
        <f t="shared" si="75"/>
        <v>450069927140</v>
      </c>
      <c r="O668" t="str">
        <f t="shared" si="76"/>
        <v>255223121102</v>
      </c>
      <c r="P668" t="str">
        <f t="shared" si="77"/>
        <v>300020861</v>
      </c>
      <c r="Q668" t="str">
        <f t="shared" si="78"/>
        <v>6</v>
      </c>
      <c r="R668" s="14">
        <f t="shared" si="73"/>
        <v>0</v>
      </c>
      <c r="S668" s="14">
        <f t="shared" si="74"/>
        <v>0</v>
      </c>
    </row>
    <row r="669" spans="1:19" x14ac:dyDescent="0.35">
      <c r="A669" t="s">
        <v>4081</v>
      </c>
      <c r="B669" t="s">
        <v>97</v>
      </c>
      <c r="C669" t="s">
        <v>101</v>
      </c>
      <c r="D669" t="s">
        <v>103</v>
      </c>
      <c r="E669">
        <v>480.6</v>
      </c>
      <c r="F669">
        <v>-480.6</v>
      </c>
      <c r="K669">
        <v>0</v>
      </c>
      <c r="N669" t="str">
        <f t="shared" si="75"/>
        <v>450069927150</v>
      </c>
      <c r="O669" t="str">
        <f t="shared" si="76"/>
        <v>255223121102</v>
      </c>
      <c r="P669" t="str">
        <f t="shared" si="77"/>
        <v>300020861</v>
      </c>
      <c r="Q669" t="str">
        <f t="shared" si="78"/>
        <v>2</v>
      </c>
      <c r="R669" s="14">
        <f t="shared" si="73"/>
        <v>0</v>
      </c>
      <c r="S669" s="14">
        <f t="shared" si="74"/>
        <v>0</v>
      </c>
    </row>
    <row r="670" spans="1:19" x14ac:dyDescent="0.35">
      <c r="A670" t="s">
        <v>4082</v>
      </c>
      <c r="B670" t="s">
        <v>97</v>
      </c>
      <c r="C670" t="s">
        <v>101</v>
      </c>
      <c r="D670" t="s">
        <v>113</v>
      </c>
      <c r="E670">
        <v>1622.04</v>
      </c>
      <c r="F670">
        <v>-1622.04</v>
      </c>
      <c r="K670">
        <v>0</v>
      </c>
      <c r="N670" t="str">
        <f t="shared" si="75"/>
        <v>450069927160</v>
      </c>
      <c r="O670" t="str">
        <f t="shared" si="76"/>
        <v>255223121102</v>
      </c>
      <c r="P670" t="str">
        <f t="shared" si="77"/>
        <v>300020861</v>
      </c>
      <c r="Q670" t="str">
        <f t="shared" si="78"/>
        <v>6</v>
      </c>
      <c r="R670" s="14">
        <f t="shared" si="73"/>
        <v>0</v>
      </c>
      <c r="S670" s="14">
        <f t="shared" si="74"/>
        <v>0</v>
      </c>
    </row>
    <row r="671" spans="1:19" x14ac:dyDescent="0.35">
      <c r="A671" t="s">
        <v>4083</v>
      </c>
      <c r="B671" t="s">
        <v>97</v>
      </c>
      <c r="C671" t="s">
        <v>101</v>
      </c>
      <c r="D671" t="s">
        <v>103</v>
      </c>
      <c r="E671">
        <v>3020</v>
      </c>
      <c r="F671">
        <v>634.20000000000005</v>
      </c>
      <c r="K671">
        <v>3654.2</v>
      </c>
      <c r="N671" t="str">
        <f t="shared" si="75"/>
        <v>450069962510</v>
      </c>
      <c r="O671" t="str">
        <f t="shared" si="76"/>
        <v>255223121102</v>
      </c>
      <c r="P671" t="str">
        <f t="shared" si="77"/>
        <v>300020861</v>
      </c>
      <c r="Q671" t="str">
        <f t="shared" si="78"/>
        <v>2</v>
      </c>
      <c r="R671" s="14">
        <f t="shared" si="73"/>
        <v>3654.2</v>
      </c>
      <c r="S671" s="14">
        <f t="shared" si="74"/>
        <v>0</v>
      </c>
    </row>
    <row r="672" spans="1:19" x14ac:dyDescent="0.35">
      <c r="A672" t="s">
        <v>4084</v>
      </c>
      <c r="B672" t="s">
        <v>97</v>
      </c>
      <c r="C672" t="s">
        <v>101</v>
      </c>
      <c r="D672" t="s">
        <v>103</v>
      </c>
      <c r="E672">
        <v>0.85</v>
      </c>
      <c r="F672">
        <v>317371.64</v>
      </c>
      <c r="G672">
        <v>-85034.87</v>
      </c>
      <c r="K672">
        <v>232337.62</v>
      </c>
      <c r="N672" t="str">
        <f t="shared" si="75"/>
        <v>450068634950</v>
      </c>
      <c r="O672" t="str">
        <f t="shared" si="76"/>
        <v>255223121102</v>
      </c>
      <c r="P672" t="str">
        <f t="shared" si="77"/>
        <v>300020861</v>
      </c>
      <c r="Q672" t="str">
        <f t="shared" si="78"/>
        <v>2</v>
      </c>
      <c r="R672" s="14">
        <f t="shared" si="73"/>
        <v>317372.49</v>
      </c>
      <c r="S672" s="14">
        <f t="shared" si="74"/>
        <v>85034.87</v>
      </c>
    </row>
    <row r="673" spans="1:19" x14ac:dyDescent="0.35">
      <c r="A673" t="s">
        <v>4085</v>
      </c>
      <c r="B673" t="s">
        <v>97</v>
      </c>
      <c r="C673" t="s">
        <v>101</v>
      </c>
      <c r="D673" t="s">
        <v>103</v>
      </c>
      <c r="E673">
        <v>17050.73</v>
      </c>
      <c r="K673">
        <v>17050.73</v>
      </c>
      <c r="N673" t="str">
        <f t="shared" si="75"/>
        <v>450068635490</v>
      </c>
      <c r="O673" t="str">
        <f t="shared" si="76"/>
        <v>255223121102</v>
      </c>
      <c r="P673" t="str">
        <f t="shared" si="77"/>
        <v>300020861</v>
      </c>
      <c r="Q673" t="str">
        <f t="shared" si="78"/>
        <v>2</v>
      </c>
      <c r="R673" s="14">
        <f t="shared" si="73"/>
        <v>17050.73</v>
      </c>
      <c r="S673" s="14">
        <f t="shared" si="74"/>
        <v>0</v>
      </c>
    </row>
    <row r="674" spans="1:19" x14ac:dyDescent="0.35">
      <c r="A674" t="s">
        <v>4086</v>
      </c>
      <c r="B674" t="s">
        <v>97</v>
      </c>
      <c r="C674" t="s">
        <v>101</v>
      </c>
      <c r="D674" t="s">
        <v>103</v>
      </c>
      <c r="E674">
        <v>0.85</v>
      </c>
      <c r="F674">
        <v>12729.35</v>
      </c>
      <c r="K674">
        <v>12730.2</v>
      </c>
      <c r="N674" t="str">
        <f t="shared" si="75"/>
        <v>4500686354100</v>
      </c>
      <c r="O674" t="str">
        <f t="shared" si="76"/>
        <v>255223121102</v>
      </c>
      <c r="P674" t="str">
        <f t="shared" si="77"/>
        <v>300020861</v>
      </c>
      <c r="Q674" t="str">
        <f t="shared" si="78"/>
        <v>2</v>
      </c>
      <c r="R674" s="14">
        <f t="shared" si="73"/>
        <v>12730.2</v>
      </c>
      <c r="S674" s="14">
        <f t="shared" si="74"/>
        <v>0</v>
      </c>
    </row>
    <row r="675" spans="1:19" x14ac:dyDescent="0.35">
      <c r="A675" t="s">
        <v>4087</v>
      </c>
      <c r="B675" t="s">
        <v>97</v>
      </c>
      <c r="C675" t="s">
        <v>101</v>
      </c>
      <c r="D675" t="s">
        <v>103</v>
      </c>
      <c r="E675">
        <v>0.85</v>
      </c>
      <c r="F675">
        <v>30504.51999999999</v>
      </c>
      <c r="K675">
        <v>30505.369999999988</v>
      </c>
      <c r="N675" t="str">
        <f t="shared" si="75"/>
        <v>4500686354110</v>
      </c>
      <c r="O675" t="str">
        <f t="shared" si="76"/>
        <v>255223121102</v>
      </c>
      <c r="P675" t="str">
        <f t="shared" si="77"/>
        <v>300020861</v>
      </c>
      <c r="Q675" t="str">
        <f t="shared" si="78"/>
        <v>2</v>
      </c>
      <c r="R675" s="14">
        <f t="shared" si="73"/>
        <v>30505.369999999988</v>
      </c>
      <c r="S675" s="14">
        <f t="shared" si="74"/>
        <v>0</v>
      </c>
    </row>
    <row r="676" spans="1:19" x14ac:dyDescent="0.35">
      <c r="A676" t="s">
        <v>4088</v>
      </c>
      <c r="B676" t="s">
        <v>97</v>
      </c>
      <c r="C676" t="s">
        <v>101</v>
      </c>
      <c r="D676" t="s">
        <v>74</v>
      </c>
      <c r="E676">
        <v>7870</v>
      </c>
      <c r="G676">
        <v>-7870</v>
      </c>
      <c r="K676">
        <v>0</v>
      </c>
      <c r="N676" t="str">
        <f t="shared" si="75"/>
        <v>450069374760</v>
      </c>
      <c r="O676" t="str">
        <f t="shared" si="76"/>
        <v>255223121102</v>
      </c>
      <c r="P676" t="str">
        <f t="shared" si="77"/>
        <v>300020861</v>
      </c>
      <c r="Q676" t="str">
        <f t="shared" si="78"/>
        <v>7</v>
      </c>
      <c r="R676" s="14">
        <f t="shared" si="73"/>
        <v>7870</v>
      </c>
      <c r="S676" s="14">
        <f t="shared" si="74"/>
        <v>7870</v>
      </c>
    </row>
    <row r="677" spans="1:19" x14ac:dyDescent="0.35">
      <c r="A677" t="s">
        <v>4089</v>
      </c>
      <c r="B677" t="s">
        <v>97</v>
      </c>
      <c r="C677" t="s">
        <v>101</v>
      </c>
      <c r="D677" t="s">
        <v>111</v>
      </c>
      <c r="E677">
        <v>4528097.4000000004</v>
      </c>
      <c r="G677">
        <v>-4528097.4000000004</v>
      </c>
      <c r="K677">
        <v>0</v>
      </c>
      <c r="N677" t="str">
        <f t="shared" si="75"/>
        <v>450069897920</v>
      </c>
      <c r="O677" t="str">
        <f t="shared" si="76"/>
        <v>255223121102</v>
      </c>
      <c r="P677" t="str">
        <f t="shared" si="77"/>
        <v>300020861</v>
      </c>
      <c r="Q677" t="str">
        <f t="shared" si="78"/>
        <v>5</v>
      </c>
      <c r="R677" s="14">
        <f t="shared" si="73"/>
        <v>4528097.4000000004</v>
      </c>
      <c r="S677" s="14">
        <f t="shared" si="74"/>
        <v>4528097.4000000004</v>
      </c>
    </row>
    <row r="678" spans="1:19" x14ac:dyDescent="0.35">
      <c r="A678" t="s">
        <v>4090</v>
      </c>
      <c r="B678" t="s">
        <v>97</v>
      </c>
      <c r="C678" t="s">
        <v>101</v>
      </c>
      <c r="D678" t="s">
        <v>123</v>
      </c>
      <c r="F678">
        <v>25744970</v>
      </c>
      <c r="G678">
        <v>-25744971</v>
      </c>
      <c r="K678">
        <v>-1</v>
      </c>
      <c r="N678" t="str">
        <f t="shared" si="75"/>
        <v>450069898010</v>
      </c>
      <c r="O678" t="str">
        <f t="shared" si="76"/>
        <v>255223121102</v>
      </c>
      <c r="P678" t="str">
        <f t="shared" si="77"/>
        <v>300020861</v>
      </c>
      <c r="Q678" t="str">
        <f t="shared" si="78"/>
        <v>9</v>
      </c>
      <c r="R678" s="14">
        <f t="shared" si="73"/>
        <v>25744970</v>
      </c>
      <c r="S678" s="14">
        <f t="shared" si="74"/>
        <v>25744971</v>
      </c>
    </row>
    <row r="679" spans="1:19" x14ac:dyDescent="0.35">
      <c r="A679" t="s">
        <v>4091</v>
      </c>
      <c r="B679" t="s">
        <v>97</v>
      </c>
      <c r="C679" t="s">
        <v>101</v>
      </c>
      <c r="D679" t="s">
        <v>113</v>
      </c>
      <c r="E679">
        <v>43383.11</v>
      </c>
      <c r="G679">
        <v>-42475.42</v>
      </c>
      <c r="H679">
        <v>-907.69</v>
      </c>
      <c r="K679">
        <v>2.2737367544323206E-12</v>
      </c>
      <c r="N679" t="str">
        <f t="shared" si="75"/>
        <v>450069927170</v>
      </c>
      <c r="O679" t="str">
        <f t="shared" si="76"/>
        <v>255223121102</v>
      </c>
      <c r="P679" t="str">
        <f t="shared" si="77"/>
        <v>300020861</v>
      </c>
      <c r="Q679" t="str">
        <f t="shared" si="78"/>
        <v>6</v>
      </c>
      <c r="R679" s="14">
        <f t="shared" si="73"/>
        <v>42475.42</v>
      </c>
      <c r="S679" s="14">
        <f t="shared" si="74"/>
        <v>42475.42</v>
      </c>
    </row>
    <row r="680" spans="1:19" x14ac:dyDescent="0.35">
      <c r="A680" t="s">
        <v>4092</v>
      </c>
      <c r="B680" t="s">
        <v>97</v>
      </c>
      <c r="C680" t="s">
        <v>101</v>
      </c>
      <c r="D680" t="s">
        <v>103</v>
      </c>
      <c r="E680">
        <v>12281.5</v>
      </c>
      <c r="K680">
        <v>12281.5</v>
      </c>
      <c r="M680" s="162"/>
      <c r="N680" t="str">
        <f t="shared" si="75"/>
        <v>450069972110</v>
      </c>
      <c r="O680" t="str">
        <f t="shared" si="76"/>
        <v>255223121102</v>
      </c>
      <c r="P680" t="str">
        <f t="shared" si="77"/>
        <v>300020861</v>
      </c>
      <c r="Q680" t="str">
        <f t="shared" si="78"/>
        <v>2</v>
      </c>
      <c r="R680" s="14">
        <f t="shared" si="73"/>
        <v>12281.5</v>
      </c>
      <c r="S680" s="14">
        <f t="shared" si="74"/>
        <v>0</v>
      </c>
    </row>
    <row r="681" spans="1:19" x14ac:dyDescent="0.35">
      <c r="A681" t="s">
        <v>4093</v>
      </c>
      <c r="B681" t="s">
        <v>97</v>
      </c>
      <c r="C681" t="s">
        <v>101</v>
      </c>
      <c r="D681" t="s">
        <v>103</v>
      </c>
      <c r="E681">
        <v>5798.93</v>
      </c>
      <c r="K681">
        <v>5798.93</v>
      </c>
      <c r="N681" t="str">
        <f t="shared" si="75"/>
        <v>450069972120</v>
      </c>
      <c r="O681" t="str">
        <f t="shared" si="76"/>
        <v>255223121102</v>
      </c>
      <c r="P681" t="str">
        <f t="shared" si="77"/>
        <v>300020861</v>
      </c>
      <c r="Q681" t="str">
        <f t="shared" si="78"/>
        <v>2</v>
      </c>
      <c r="R681" s="14">
        <f t="shared" si="73"/>
        <v>5798.93</v>
      </c>
      <c r="S681" s="14">
        <f t="shared" si="74"/>
        <v>0</v>
      </c>
    </row>
    <row r="682" spans="1:19" x14ac:dyDescent="0.35">
      <c r="A682" t="s">
        <v>4094</v>
      </c>
      <c r="B682" t="s">
        <v>97</v>
      </c>
      <c r="C682" t="s">
        <v>101</v>
      </c>
      <c r="D682" t="s">
        <v>103</v>
      </c>
      <c r="E682">
        <v>3522862.85</v>
      </c>
      <c r="K682">
        <v>3522862.85</v>
      </c>
      <c r="N682" t="str">
        <f t="shared" si="75"/>
        <v>450069972310</v>
      </c>
      <c r="O682" t="str">
        <f t="shared" si="76"/>
        <v>255223121102</v>
      </c>
      <c r="P682" t="str">
        <f t="shared" si="77"/>
        <v>300020861</v>
      </c>
      <c r="Q682" t="str">
        <f t="shared" si="78"/>
        <v>2</v>
      </c>
      <c r="R682" s="14">
        <f t="shared" si="73"/>
        <v>3522862.85</v>
      </c>
      <c r="S682" s="14">
        <f t="shared" si="74"/>
        <v>0</v>
      </c>
    </row>
    <row r="683" spans="1:19" x14ac:dyDescent="0.35">
      <c r="A683" t="s">
        <v>4095</v>
      </c>
      <c r="B683" t="s">
        <v>97</v>
      </c>
      <c r="C683" t="s">
        <v>101</v>
      </c>
      <c r="D683" t="s">
        <v>111</v>
      </c>
      <c r="E683">
        <v>5485500</v>
      </c>
      <c r="K683">
        <v>5485500</v>
      </c>
      <c r="N683" t="str">
        <f t="shared" si="75"/>
        <v>450069975210</v>
      </c>
      <c r="O683" t="str">
        <f t="shared" si="76"/>
        <v>255223121102</v>
      </c>
      <c r="P683" t="str">
        <f t="shared" si="77"/>
        <v>300020861</v>
      </c>
      <c r="Q683" t="str">
        <f t="shared" si="78"/>
        <v>5</v>
      </c>
      <c r="R683" s="14">
        <f t="shared" si="73"/>
        <v>5485500</v>
      </c>
      <c r="S683" s="14">
        <f t="shared" si="74"/>
        <v>0</v>
      </c>
    </row>
    <row r="684" spans="1:19" x14ac:dyDescent="0.35">
      <c r="A684" t="s">
        <v>4096</v>
      </c>
      <c r="B684" t="s">
        <v>23</v>
      </c>
      <c r="C684" t="s">
        <v>4097</v>
      </c>
      <c r="D684" t="s">
        <v>51</v>
      </c>
      <c r="E684">
        <v>1</v>
      </c>
      <c r="K684">
        <v>1</v>
      </c>
      <c r="N684" t="str">
        <f t="shared" si="75"/>
        <v>450069981610</v>
      </c>
      <c r="O684" t="str">
        <f t="shared" si="76"/>
        <v>252103121101</v>
      </c>
      <c r="P684" t="str">
        <f t="shared" si="77"/>
        <v>300021618</v>
      </c>
      <c r="Q684" t="str">
        <f t="shared" si="78"/>
        <v>1</v>
      </c>
      <c r="R684" s="14">
        <f t="shared" si="73"/>
        <v>1</v>
      </c>
      <c r="S684" s="14">
        <f t="shared" si="74"/>
        <v>0</v>
      </c>
    </row>
    <row r="685" spans="1:19" x14ac:dyDescent="0.35">
      <c r="A685" t="s">
        <v>4098</v>
      </c>
      <c r="B685" t="s">
        <v>23</v>
      </c>
      <c r="C685" t="s">
        <v>4097</v>
      </c>
      <c r="D685" t="s">
        <v>51</v>
      </c>
      <c r="E685">
        <v>1</v>
      </c>
      <c r="K685">
        <v>1</v>
      </c>
      <c r="N685" t="str">
        <f t="shared" si="75"/>
        <v>450069981620</v>
      </c>
      <c r="O685" t="str">
        <f t="shared" si="76"/>
        <v>252103121101</v>
      </c>
      <c r="P685" t="str">
        <f t="shared" si="77"/>
        <v>300021618</v>
      </c>
      <c r="Q685" t="str">
        <f t="shared" si="78"/>
        <v>1</v>
      </c>
      <c r="R685" s="14">
        <f t="shared" si="73"/>
        <v>1</v>
      </c>
      <c r="S685" s="14">
        <f t="shared" si="74"/>
        <v>0</v>
      </c>
    </row>
    <row r="686" spans="1:19" x14ac:dyDescent="0.35">
      <c r="A686" t="s">
        <v>4099</v>
      </c>
      <c r="B686" t="s">
        <v>23</v>
      </c>
      <c r="C686" t="s">
        <v>4097</v>
      </c>
      <c r="D686" t="s">
        <v>51</v>
      </c>
      <c r="E686">
        <v>1</v>
      </c>
      <c r="K686">
        <v>1</v>
      </c>
      <c r="N686" t="str">
        <f t="shared" si="75"/>
        <v>450069981630</v>
      </c>
      <c r="O686" t="str">
        <f t="shared" si="76"/>
        <v>252103121101</v>
      </c>
      <c r="P686" t="str">
        <f t="shared" si="77"/>
        <v>300021618</v>
      </c>
      <c r="Q686" t="str">
        <f t="shared" si="78"/>
        <v>1</v>
      </c>
      <c r="R686" s="14">
        <f t="shared" si="73"/>
        <v>1</v>
      </c>
      <c r="S686" s="14">
        <f t="shared" si="74"/>
        <v>0</v>
      </c>
    </row>
    <row r="687" spans="1:19" x14ac:dyDescent="0.35">
      <c r="A687" t="s">
        <v>4100</v>
      </c>
      <c r="B687" t="s">
        <v>2539</v>
      </c>
      <c r="C687" t="s">
        <v>3419</v>
      </c>
      <c r="D687" t="s">
        <v>51</v>
      </c>
      <c r="E687">
        <v>2044.9</v>
      </c>
      <c r="I687">
        <v>-2044.9</v>
      </c>
      <c r="J687">
        <v>2044.9</v>
      </c>
      <c r="K687">
        <v>2044.9</v>
      </c>
      <c r="N687" t="str">
        <f t="shared" si="75"/>
        <v>450069981910</v>
      </c>
      <c r="O687" t="str">
        <f t="shared" si="76"/>
        <v>254012121101</v>
      </c>
      <c r="P687" t="str">
        <f t="shared" si="77"/>
        <v>300020910</v>
      </c>
      <c r="Q687" t="str">
        <f t="shared" si="78"/>
        <v>1</v>
      </c>
      <c r="R687" s="14">
        <f t="shared" si="73"/>
        <v>2044.9</v>
      </c>
      <c r="S687" s="14">
        <f t="shared" si="74"/>
        <v>0</v>
      </c>
    </row>
    <row r="688" spans="1:19" x14ac:dyDescent="0.35">
      <c r="A688" t="s">
        <v>4101</v>
      </c>
      <c r="B688" t="s">
        <v>2539</v>
      </c>
      <c r="C688" t="s">
        <v>3419</v>
      </c>
      <c r="D688" t="s">
        <v>51</v>
      </c>
      <c r="E688">
        <v>169.3</v>
      </c>
      <c r="I688">
        <v>-169.3</v>
      </c>
      <c r="J688">
        <v>169.3</v>
      </c>
      <c r="K688">
        <v>169.3</v>
      </c>
      <c r="N688" t="str">
        <f t="shared" si="75"/>
        <v>450069981920</v>
      </c>
      <c r="O688" t="str">
        <f t="shared" si="76"/>
        <v>254012121101</v>
      </c>
      <c r="P688" t="str">
        <f t="shared" si="77"/>
        <v>300020910</v>
      </c>
      <c r="Q688" t="str">
        <f t="shared" si="78"/>
        <v>1</v>
      </c>
      <c r="R688" s="14">
        <f t="shared" si="73"/>
        <v>169.3</v>
      </c>
      <c r="S688" s="14">
        <f t="shared" si="74"/>
        <v>0</v>
      </c>
    </row>
    <row r="689" spans="1:19" x14ac:dyDescent="0.35">
      <c r="A689" t="s">
        <v>4102</v>
      </c>
      <c r="B689" t="s">
        <v>97</v>
      </c>
      <c r="C689" t="s">
        <v>101</v>
      </c>
      <c r="D689" t="s">
        <v>74</v>
      </c>
      <c r="E689">
        <v>1778.7</v>
      </c>
      <c r="G689">
        <v>-1778.7</v>
      </c>
      <c r="K689">
        <v>0</v>
      </c>
      <c r="N689" t="str">
        <f t="shared" si="75"/>
        <v>450070004510</v>
      </c>
      <c r="O689" t="str">
        <f t="shared" si="76"/>
        <v>255223121102</v>
      </c>
      <c r="P689" t="str">
        <f t="shared" si="77"/>
        <v>300020861</v>
      </c>
      <c r="Q689" t="str">
        <f t="shared" si="78"/>
        <v>7</v>
      </c>
      <c r="R689" s="14">
        <f t="shared" si="73"/>
        <v>1778.7</v>
      </c>
      <c r="S689" s="14">
        <f t="shared" si="74"/>
        <v>1778.7</v>
      </c>
    </row>
    <row r="690" spans="1:19" x14ac:dyDescent="0.35">
      <c r="A690" t="s">
        <v>4103</v>
      </c>
      <c r="B690" t="s">
        <v>86</v>
      </c>
      <c r="C690" t="s">
        <v>91</v>
      </c>
      <c r="D690" t="s">
        <v>111</v>
      </c>
      <c r="E690">
        <v>1936</v>
      </c>
      <c r="G690">
        <v>-1936</v>
      </c>
      <c r="K690">
        <v>0</v>
      </c>
      <c r="N690" t="str">
        <f t="shared" si="75"/>
        <v>450070005710</v>
      </c>
      <c r="O690" t="str">
        <f t="shared" si="76"/>
        <v>255221121113</v>
      </c>
      <c r="P690" t="str">
        <f t="shared" si="77"/>
        <v>300020900</v>
      </c>
      <c r="Q690" t="str">
        <f t="shared" si="78"/>
        <v>5</v>
      </c>
      <c r="R690" s="14">
        <f t="shared" si="73"/>
        <v>1936</v>
      </c>
      <c r="S690" s="14">
        <f t="shared" si="74"/>
        <v>1936</v>
      </c>
    </row>
    <row r="691" spans="1:19" x14ac:dyDescent="0.35">
      <c r="A691" t="s">
        <v>4104</v>
      </c>
      <c r="B691" t="s">
        <v>97</v>
      </c>
      <c r="C691" t="s">
        <v>101</v>
      </c>
      <c r="D691" t="s">
        <v>103</v>
      </c>
      <c r="E691">
        <v>20976</v>
      </c>
      <c r="F691">
        <v>4424.32</v>
      </c>
      <c r="K691">
        <v>25400.32</v>
      </c>
      <c r="N691" t="str">
        <f t="shared" si="75"/>
        <v>450070013610</v>
      </c>
      <c r="O691" t="str">
        <f t="shared" si="76"/>
        <v>255223121102</v>
      </c>
      <c r="P691" t="str">
        <f t="shared" si="77"/>
        <v>300020861</v>
      </c>
      <c r="Q691" t="str">
        <f t="shared" si="78"/>
        <v>2</v>
      </c>
      <c r="R691" s="14">
        <f t="shared" si="73"/>
        <v>25400.32</v>
      </c>
      <c r="S691" s="14">
        <f t="shared" si="74"/>
        <v>0</v>
      </c>
    </row>
    <row r="692" spans="1:19" x14ac:dyDescent="0.35">
      <c r="A692" t="s">
        <v>4105</v>
      </c>
      <c r="B692" t="s">
        <v>97</v>
      </c>
      <c r="C692" t="s">
        <v>101</v>
      </c>
      <c r="D692" t="s">
        <v>103</v>
      </c>
      <c r="E692">
        <v>3384</v>
      </c>
      <c r="F692">
        <v>710.64</v>
      </c>
      <c r="K692">
        <v>4094.64</v>
      </c>
      <c r="N692" t="str">
        <f t="shared" si="75"/>
        <v>450070013620</v>
      </c>
      <c r="O692" t="str">
        <f t="shared" si="76"/>
        <v>255223121102</v>
      </c>
      <c r="P692" t="str">
        <f t="shared" si="77"/>
        <v>300020861</v>
      </c>
      <c r="Q692" t="str">
        <f t="shared" si="78"/>
        <v>2</v>
      </c>
      <c r="R692" s="14">
        <f t="shared" si="73"/>
        <v>4094.64</v>
      </c>
      <c r="S692" s="14">
        <f t="shared" si="74"/>
        <v>0</v>
      </c>
    </row>
    <row r="693" spans="1:19" x14ac:dyDescent="0.35">
      <c r="A693" t="s">
        <v>4106</v>
      </c>
      <c r="B693" t="s">
        <v>97</v>
      </c>
      <c r="C693" t="s">
        <v>101</v>
      </c>
      <c r="D693" t="s">
        <v>103</v>
      </c>
      <c r="E693">
        <v>2849.6</v>
      </c>
      <c r="F693">
        <v>598.9</v>
      </c>
      <c r="K693">
        <v>3448.5</v>
      </c>
      <c r="N693" t="str">
        <f t="shared" si="75"/>
        <v>450070013630</v>
      </c>
      <c r="O693" t="str">
        <f t="shared" si="76"/>
        <v>255223121102</v>
      </c>
      <c r="P693" t="str">
        <f t="shared" si="77"/>
        <v>300020861</v>
      </c>
      <c r="Q693" t="str">
        <f t="shared" si="78"/>
        <v>2</v>
      </c>
      <c r="R693" s="14">
        <f t="shared" si="73"/>
        <v>3448.5</v>
      </c>
      <c r="S693" s="14">
        <f t="shared" si="74"/>
        <v>0</v>
      </c>
    </row>
    <row r="694" spans="1:19" x14ac:dyDescent="0.35">
      <c r="A694" t="s">
        <v>4107</v>
      </c>
      <c r="B694" t="s">
        <v>97</v>
      </c>
      <c r="C694" t="s">
        <v>4108</v>
      </c>
      <c r="D694" t="s">
        <v>51</v>
      </c>
      <c r="E694">
        <v>21645.69</v>
      </c>
      <c r="G694">
        <v>-21645.69</v>
      </c>
      <c r="K694">
        <v>0</v>
      </c>
      <c r="N694" t="str">
        <f t="shared" si="75"/>
        <v>450070123310</v>
      </c>
      <c r="O694" t="str">
        <f t="shared" si="76"/>
        <v>255223121102</v>
      </c>
      <c r="P694" t="str">
        <f t="shared" si="77"/>
        <v>300021687</v>
      </c>
      <c r="Q694" t="str">
        <f t="shared" si="78"/>
        <v>1</v>
      </c>
      <c r="R694" s="14">
        <f t="shared" si="73"/>
        <v>21645.69</v>
      </c>
      <c r="S694" s="14">
        <f t="shared" si="74"/>
        <v>21645.69</v>
      </c>
    </row>
    <row r="695" spans="1:19" x14ac:dyDescent="0.35">
      <c r="A695" t="s">
        <v>4109</v>
      </c>
      <c r="B695" t="s">
        <v>97</v>
      </c>
      <c r="C695" t="s">
        <v>101</v>
      </c>
      <c r="D695" t="s">
        <v>103</v>
      </c>
      <c r="E695">
        <v>5687998.8600000003</v>
      </c>
      <c r="K695">
        <v>5687998.8600000003</v>
      </c>
      <c r="N695" t="str">
        <f t="shared" si="75"/>
        <v>450070123510</v>
      </c>
      <c r="O695" t="str">
        <f t="shared" si="76"/>
        <v>255223121102</v>
      </c>
      <c r="P695" t="str">
        <f t="shared" si="77"/>
        <v>300020861</v>
      </c>
      <c r="Q695" t="str">
        <f t="shared" si="78"/>
        <v>2</v>
      </c>
      <c r="R695" s="14">
        <f t="shared" si="73"/>
        <v>5687998.8600000003</v>
      </c>
      <c r="S695" s="14">
        <f t="shared" si="74"/>
        <v>0</v>
      </c>
    </row>
    <row r="696" spans="1:19" x14ac:dyDescent="0.35">
      <c r="A696" t="s">
        <v>4110</v>
      </c>
      <c r="B696" t="s">
        <v>2539</v>
      </c>
      <c r="C696" t="s">
        <v>3419</v>
      </c>
      <c r="D696" t="s">
        <v>51</v>
      </c>
      <c r="E696">
        <v>756.25</v>
      </c>
      <c r="K696">
        <v>756.25</v>
      </c>
      <c r="N696" t="str">
        <f t="shared" si="75"/>
        <v>450069977110</v>
      </c>
      <c r="O696" t="str">
        <f t="shared" si="76"/>
        <v>254012121101</v>
      </c>
      <c r="P696" t="str">
        <f t="shared" si="77"/>
        <v>300020910</v>
      </c>
      <c r="Q696" t="str">
        <f t="shared" si="78"/>
        <v>1</v>
      </c>
      <c r="R696" s="14">
        <f t="shared" si="73"/>
        <v>756.25</v>
      </c>
      <c r="S696" s="14">
        <f t="shared" si="74"/>
        <v>0</v>
      </c>
    </row>
    <row r="697" spans="1:19" x14ac:dyDescent="0.35">
      <c r="A697" t="s">
        <v>4111</v>
      </c>
      <c r="B697" t="s">
        <v>2539</v>
      </c>
      <c r="C697" t="s">
        <v>3419</v>
      </c>
      <c r="D697" t="s">
        <v>51</v>
      </c>
      <c r="E697">
        <v>756.25</v>
      </c>
      <c r="K697">
        <v>756.25</v>
      </c>
      <c r="N697" t="str">
        <f t="shared" si="75"/>
        <v>450069977120</v>
      </c>
      <c r="O697" t="str">
        <f t="shared" si="76"/>
        <v>254012121101</v>
      </c>
      <c r="P697" t="str">
        <f t="shared" si="77"/>
        <v>300020910</v>
      </c>
      <c r="Q697" t="str">
        <f t="shared" si="78"/>
        <v>1</v>
      </c>
      <c r="R697" s="14">
        <f t="shared" si="73"/>
        <v>756.25</v>
      </c>
      <c r="S697" s="14">
        <f t="shared" si="74"/>
        <v>0</v>
      </c>
    </row>
    <row r="698" spans="1:19" x14ac:dyDescent="0.35">
      <c r="A698" t="s">
        <v>4112</v>
      </c>
      <c r="B698" t="s">
        <v>97</v>
      </c>
      <c r="C698" t="s">
        <v>101</v>
      </c>
      <c r="D698" t="s">
        <v>103</v>
      </c>
      <c r="E698">
        <v>7963184</v>
      </c>
      <c r="G698">
        <v>-7963180.6100000003</v>
      </c>
      <c r="K698">
        <v>3.3899999996647239</v>
      </c>
      <c r="N698" t="str">
        <f t="shared" si="75"/>
        <v>450070152110</v>
      </c>
      <c r="O698" t="str">
        <f t="shared" si="76"/>
        <v>255223121102</v>
      </c>
      <c r="P698" t="str">
        <f t="shared" si="77"/>
        <v>300020861</v>
      </c>
      <c r="Q698" t="str">
        <f t="shared" si="78"/>
        <v>2</v>
      </c>
      <c r="R698" s="14">
        <f t="shared" si="73"/>
        <v>7963184</v>
      </c>
      <c r="S698" s="14">
        <f t="shared" si="74"/>
        <v>7963180.6100000003</v>
      </c>
    </row>
    <row r="699" spans="1:19" x14ac:dyDescent="0.35">
      <c r="A699" t="s">
        <v>4113</v>
      </c>
      <c r="B699" t="s">
        <v>97</v>
      </c>
      <c r="C699" t="s">
        <v>126</v>
      </c>
      <c r="D699" t="s">
        <v>113</v>
      </c>
      <c r="E699">
        <v>384.06</v>
      </c>
      <c r="G699">
        <v>-384.06</v>
      </c>
      <c r="K699">
        <v>0</v>
      </c>
      <c r="N699" t="str">
        <f t="shared" si="75"/>
        <v>450068636110</v>
      </c>
      <c r="O699" t="str">
        <f t="shared" si="76"/>
        <v>255223121102</v>
      </c>
      <c r="P699" t="str">
        <f t="shared" si="77"/>
        <v>300020870</v>
      </c>
      <c r="Q699" t="str">
        <f t="shared" si="78"/>
        <v>6</v>
      </c>
      <c r="R699" s="14">
        <f t="shared" si="73"/>
        <v>384.06</v>
      </c>
      <c r="S699" s="14">
        <f t="shared" si="74"/>
        <v>384.06</v>
      </c>
    </row>
    <row r="700" spans="1:19" x14ac:dyDescent="0.35">
      <c r="A700" t="s">
        <v>4114</v>
      </c>
      <c r="B700" t="s">
        <v>97</v>
      </c>
      <c r="C700" t="s">
        <v>101</v>
      </c>
      <c r="D700" t="s">
        <v>92</v>
      </c>
      <c r="E700">
        <v>295.36</v>
      </c>
      <c r="G700">
        <v>-295.36</v>
      </c>
      <c r="K700">
        <v>0</v>
      </c>
      <c r="N700" t="str">
        <f t="shared" si="75"/>
        <v>450068833410</v>
      </c>
      <c r="O700" t="str">
        <f t="shared" si="76"/>
        <v>255223121102</v>
      </c>
      <c r="P700" t="str">
        <f t="shared" si="77"/>
        <v>300020861</v>
      </c>
      <c r="Q700" t="str">
        <f t="shared" si="78"/>
        <v>4</v>
      </c>
      <c r="R700" s="14">
        <f t="shared" si="73"/>
        <v>295.36</v>
      </c>
      <c r="S700" s="14">
        <f t="shared" si="74"/>
        <v>295.36</v>
      </c>
    </row>
    <row r="701" spans="1:19" x14ac:dyDescent="0.35">
      <c r="A701" t="s">
        <v>4115</v>
      </c>
      <c r="B701" t="s">
        <v>97</v>
      </c>
      <c r="C701" t="s">
        <v>126</v>
      </c>
      <c r="D701" t="s">
        <v>113</v>
      </c>
      <c r="E701">
        <v>431.39</v>
      </c>
      <c r="G701">
        <v>-431.39</v>
      </c>
      <c r="K701">
        <v>0</v>
      </c>
      <c r="N701" t="str">
        <f t="shared" si="75"/>
        <v>450069002210</v>
      </c>
      <c r="O701" t="str">
        <f t="shared" si="76"/>
        <v>255223121102</v>
      </c>
      <c r="P701" t="str">
        <f t="shared" si="77"/>
        <v>300020870</v>
      </c>
      <c r="Q701" t="str">
        <f t="shared" si="78"/>
        <v>6</v>
      </c>
      <c r="R701" s="14">
        <f t="shared" si="73"/>
        <v>431.39</v>
      </c>
      <c r="S701" s="14">
        <f t="shared" si="74"/>
        <v>431.39</v>
      </c>
    </row>
    <row r="702" spans="1:19" x14ac:dyDescent="0.35">
      <c r="A702" t="s">
        <v>4116</v>
      </c>
      <c r="B702" t="s">
        <v>97</v>
      </c>
      <c r="C702" t="s">
        <v>126</v>
      </c>
      <c r="D702" t="s">
        <v>99</v>
      </c>
      <c r="E702">
        <v>1362.46</v>
      </c>
      <c r="G702">
        <v>-1362.46</v>
      </c>
      <c r="K702">
        <v>0</v>
      </c>
      <c r="N702" t="str">
        <f t="shared" si="75"/>
        <v>450069152810</v>
      </c>
      <c r="O702" t="str">
        <f t="shared" si="76"/>
        <v>255223121102</v>
      </c>
      <c r="P702" t="str">
        <f t="shared" si="77"/>
        <v>300020870</v>
      </c>
      <c r="Q702" t="str">
        <f t="shared" si="78"/>
        <v>3</v>
      </c>
      <c r="R702" s="14">
        <f t="shared" si="73"/>
        <v>1362.46</v>
      </c>
      <c r="S702" s="14">
        <f t="shared" si="74"/>
        <v>1362.46</v>
      </c>
    </row>
    <row r="703" spans="1:19" x14ac:dyDescent="0.35">
      <c r="A703" t="s">
        <v>4117</v>
      </c>
      <c r="B703" t="s">
        <v>97</v>
      </c>
      <c r="C703" t="s">
        <v>126</v>
      </c>
      <c r="D703" t="s">
        <v>99</v>
      </c>
      <c r="E703">
        <v>617.1</v>
      </c>
      <c r="G703">
        <v>-617.1</v>
      </c>
      <c r="K703">
        <v>0</v>
      </c>
      <c r="N703" t="str">
        <f t="shared" si="75"/>
        <v>450069152820</v>
      </c>
      <c r="O703" t="str">
        <f t="shared" si="76"/>
        <v>255223121102</v>
      </c>
      <c r="P703" t="str">
        <f t="shared" si="77"/>
        <v>300020870</v>
      </c>
      <c r="Q703" t="str">
        <f t="shared" si="78"/>
        <v>3</v>
      </c>
      <c r="R703" s="14">
        <f t="shared" si="73"/>
        <v>617.1</v>
      </c>
      <c r="S703" s="14">
        <f t="shared" si="74"/>
        <v>617.1</v>
      </c>
    </row>
    <row r="704" spans="1:19" x14ac:dyDescent="0.35">
      <c r="A704" t="s">
        <v>4118</v>
      </c>
      <c r="B704" t="s">
        <v>97</v>
      </c>
      <c r="C704" t="s">
        <v>101</v>
      </c>
      <c r="D704" t="s">
        <v>111</v>
      </c>
      <c r="E704">
        <v>295680</v>
      </c>
      <c r="K704">
        <v>295680</v>
      </c>
      <c r="N704" t="str">
        <f t="shared" si="75"/>
        <v>450069278210</v>
      </c>
      <c r="O704" t="str">
        <f t="shared" si="76"/>
        <v>255223121102</v>
      </c>
      <c r="P704" t="str">
        <f t="shared" si="77"/>
        <v>300020861</v>
      </c>
      <c r="Q704" t="str">
        <f t="shared" si="78"/>
        <v>5</v>
      </c>
      <c r="R704" s="14">
        <f t="shared" si="73"/>
        <v>295680</v>
      </c>
      <c r="S704" s="14">
        <f t="shared" si="74"/>
        <v>0</v>
      </c>
    </row>
    <row r="705" spans="1:19" x14ac:dyDescent="0.35">
      <c r="A705" t="s">
        <v>4119</v>
      </c>
      <c r="B705" t="s">
        <v>97</v>
      </c>
      <c r="C705" t="s">
        <v>126</v>
      </c>
      <c r="D705" t="s">
        <v>113</v>
      </c>
      <c r="E705">
        <v>728.16</v>
      </c>
      <c r="G705">
        <v>-728.16</v>
      </c>
      <c r="K705">
        <v>0</v>
      </c>
      <c r="N705" t="str">
        <f t="shared" si="75"/>
        <v>450069944010</v>
      </c>
      <c r="O705" t="str">
        <f t="shared" si="76"/>
        <v>255223121102</v>
      </c>
      <c r="P705" t="str">
        <f t="shared" si="77"/>
        <v>300020870</v>
      </c>
      <c r="Q705" t="str">
        <f t="shared" si="78"/>
        <v>6</v>
      </c>
      <c r="R705" s="14">
        <f t="shared" si="73"/>
        <v>728.16</v>
      </c>
      <c r="S705" s="14">
        <f t="shared" si="74"/>
        <v>728.16</v>
      </c>
    </row>
    <row r="706" spans="1:19" x14ac:dyDescent="0.35">
      <c r="A706" t="s">
        <v>4120</v>
      </c>
      <c r="B706" t="s">
        <v>97</v>
      </c>
      <c r="C706" t="s">
        <v>101</v>
      </c>
      <c r="D706" t="s">
        <v>103</v>
      </c>
      <c r="E706">
        <v>605000</v>
      </c>
      <c r="K706">
        <v>605000</v>
      </c>
      <c r="N706" t="str">
        <f t="shared" si="75"/>
        <v>450070167710</v>
      </c>
      <c r="O706" t="str">
        <f t="shared" si="76"/>
        <v>255223121102</v>
      </c>
      <c r="P706" t="str">
        <f t="shared" si="77"/>
        <v>300020861</v>
      </c>
      <c r="Q706" t="str">
        <f t="shared" si="78"/>
        <v>2</v>
      </c>
      <c r="R706" s="14">
        <f t="shared" si="73"/>
        <v>605000</v>
      </c>
      <c r="S706" s="14">
        <f t="shared" si="74"/>
        <v>0</v>
      </c>
    </row>
    <row r="707" spans="1:19" x14ac:dyDescent="0.35">
      <c r="A707" t="s">
        <v>4121</v>
      </c>
      <c r="B707" t="s">
        <v>97</v>
      </c>
      <c r="C707" t="s">
        <v>101</v>
      </c>
      <c r="D707" t="s">
        <v>103</v>
      </c>
      <c r="E707">
        <v>1017037.67</v>
      </c>
      <c r="G707">
        <v>-0.7</v>
      </c>
      <c r="H707">
        <v>0.7</v>
      </c>
      <c r="K707">
        <v>1017037.67</v>
      </c>
      <c r="N707" t="str">
        <f t="shared" si="75"/>
        <v>450070267210</v>
      </c>
      <c r="O707" t="str">
        <f t="shared" si="76"/>
        <v>255223121102</v>
      </c>
      <c r="P707" t="str">
        <f t="shared" si="77"/>
        <v>300020861</v>
      </c>
      <c r="Q707" t="str">
        <f t="shared" si="78"/>
        <v>2</v>
      </c>
      <c r="R707" s="14">
        <f t="shared" si="73"/>
        <v>1017038.37</v>
      </c>
      <c r="S707" s="14">
        <f t="shared" si="74"/>
        <v>0.7</v>
      </c>
    </row>
    <row r="708" spans="1:19" x14ac:dyDescent="0.35">
      <c r="A708" t="s">
        <v>4122</v>
      </c>
      <c r="B708" t="s">
        <v>2809</v>
      </c>
      <c r="C708" t="s">
        <v>3616</v>
      </c>
      <c r="D708" t="s">
        <v>103</v>
      </c>
      <c r="E708">
        <v>124.36</v>
      </c>
      <c r="G708">
        <v>-124.36</v>
      </c>
      <c r="K708">
        <v>0</v>
      </c>
      <c r="N708" t="str">
        <f t="shared" si="75"/>
        <v>450070209710</v>
      </c>
      <c r="O708" t="str">
        <f t="shared" si="76"/>
        <v>252112121101</v>
      </c>
      <c r="P708" t="str">
        <f t="shared" si="77"/>
        <v>300020692</v>
      </c>
      <c r="Q708" t="str">
        <f t="shared" si="78"/>
        <v>2</v>
      </c>
      <c r="R708" s="14">
        <f t="shared" si="73"/>
        <v>124.36</v>
      </c>
      <c r="S708" s="14">
        <f t="shared" si="74"/>
        <v>124.36</v>
      </c>
    </row>
    <row r="709" spans="1:19" x14ac:dyDescent="0.35">
      <c r="A709" t="s">
        <v>4123</v>
      </c>
      <c r="B709" t="s">
        <v>97</v>
      </c>
      <c r="C709" t="s">
        <v>101</v>
      </c>
      <c r="D709" t="s">
        <v>103</v>
      </c>
      <c r="E709">
        <v>30.25</v>
      </c>
      <c r="G709">
        <v>-30.25</v>
      </c>
      <c r="K709">
        <v>0</v>
      </c>
      <c r="N709" t="str">
        <f t="shared" si="75"/>
        <v>450070284710</v>
      </c>
      <c r="O709" t="str">
        <f t="shared" si="76"/>
        <v>255223121102</v>
      </c>
      <c r="P709" t="str">
        <f t="shared" si="77"/>
        <v>300020861</v>
      </c>
      <c r="Q709" t="str">
        <f t="shared" si="78"/>
        <v>2</v>
      </c>
      <c r="R709" s="14">
        <f t="shared" ref="R709:R761" si="79">E709+F709+H709+I709+J709</f>
        <v>30.25</v>
      </c>
      <c r="S709" s="14">
        <f t="shared" ref="S709:S761" si="80">(G709)*-1</f>
        <v>30.25</v>
      </c>
    </row>
    <row r="710" spans="1:19" x14ac:dyDescent="0.35">
      <c r="A710" t="s">
        <v>4124</v>
      </c>
      <c r="B710" t="s">
        <v>2539</v>
      </c>
      <c r="C710" t="s">
        <v>3419</v>
      </c>
      <c r="D710" t="s">
        <v>51</v>
      </c>
      <c r="E710">
        <v>4197.6000000000004</v>
      </c>
      <c r="K710">
        <v>4197.6000000000004</v>
      </c>
      <c r="N710" t="str">
        <f t="shared" si="75"/>
        <v>450070360510</v>
      </c>
      <c r="O710" t="str">
        <f t="shared" si="76"/>
        <v>254012121101</v>
      </c>
      <c r="P710" t="str">
        <f t="shared" si="77"/>
        <v>300020910</v>
      </c>
      <c r="Q710" t="str">
        <f t="shared" si="78"/>
        <v>1</v>
      </c>
      <c r="R710" s="14">
        <f t="shared" si="79"/>
        <v>4197.6000000000004</v>
      </c>
      <c r="S710" s="14">
        <f t="shared" si="80"/>
        <v>0</v>
      </c>
    </row>
    <row r="711" spans="1:19" x14ac:dyDescent="0.35">
      <c r="A711" t="s">
        <v>4125</v>
      </c>
      <c r="B711" t="s">
        <v>2369</v>
      </c>
      <c r="C711" t="s">
        <v>4126</v>
      </c>
      <c r="D711" t="s">
        <v>51</v>
      </c>
      <c r="G711">
        <v>-10353731.080000002</v>
      </c>
      <c r="K711">
        <v>-10353731.080000002</v>
      </c>
      <c r="N711" t="str">
        <f t="shared" si="75"/>
        <v>450067744910</v>
      </c>
      <c r="O711" t="str">
        <f t="shared" si="76"/>
        <v>255224330006</v>
      </c>
      <c r="P711" t="str">
        <f t="shared" si="77"/>
        <v>300020913</v>
      </c>
      <c r="Q711" t="str">
        <f t="shared" si="78"/>
        <v>1</v>
      </c>
      <c r="R711" s="14">
        <f t="shared" si="79"/>
        <v>0</v>
      </c>
      <c r="S711" s="14">
        <f t="shared" si="80"/>
        <v>10353731.080000002</v>
      </c>
    </row>
    <row r="712" spans="1:19" x14ac:dyDescent="0.35">
      <c r="A712" t="s">
        <v>4127</v>
      </c>
      <c r="B712" t="s">
        <v>97</v>
      </c>
      <c r="C712" t="s">
        <v>101</v>
      </c>
      <c r="D712" t="s">
        <v>113</v>
      </c>
      <c r="E712">
        <v>96800</v>
      </c>
      <c r="K712">
        <v>96800</v>
      </c>
      <c r="N712" t="str">
        <f t="shared" si="75"/>
        <v>450070388210</v>
      </c>
      <c r="O712" t="str">
        <f t="shared" si="76"/>
        <v>255223121102</v>
      </c>
      <c r="P712" t="str">
        <f t="shared" si="77"/>
        <v>300020861</v>
      </c>
      <c r="Q712" t="str">
        <f t="shared" si="78"/>
        <v>6</v>
      </c>
      <c r="R712" s="14">
        <f t="shared" si="79"/>
        <v>96800</v>
      </c>
      <c r="S712" s="14">
        <f t="shared" si="80"/>
        <v>0</v>
      </c>
    </row>
    <row r="713" spans="1:19" x14ac:dyDescent="0.35">
      <c r="A713" t="s">
        <v>4128</v>
      </c>
      <c r="B713" t="s">
        <v>97</v>
      </c>
      <c r="C713" t="s">
        <v>101</v>
      </c>
      <c r="D713" t="s">
        <v>113</v>
      </c>
      <c r="E713">
        <v>58080</v>
      </c>
      <c r="K713">
        <v>58080</v>
      </c>
      <c r="N713" t="str">
        <f t="shared" si="75"/>
        <v>450070388220</v>
      </c>
      <c r="O713" t="str">
        <f t="shared" si="76"/>
        <v>255223121102</v>
      </c>
      <c r="P713" t="str">
        <f t="shared" si="77"/>
        <v>300020861</v>
      </c>
      <c r="Q713" t="str">
        <f t="shared" si="78"/>
        <v>6</v>
      </c>
      <c r="R713" s="14">
        <f t="shared" si="79"/>
        <v>58080</v>
      </c>
      <c r="S713" s="14">
        <f t="shared" si="80"/>
        <v>0</v>
      </c>
    </row>
    <row r="714" spans="1:19" x14ac:dyDescent="0.35">
      <c r="A714" t="s">
        <v>4129</v>
      </c>
      <c r="B714" t="s">
        <v>97</v>
      </c>
      <c r="C714" t="s">
        <v>101</v>
      </c>
      <c r="D714" t="s">
        <v>113</v>
      </c>
      <c r="E714">
        <v>140360</v>
      </c>
      <c r="K714">
        <v>140360</v>
      </c>
      <c r="N714" t="str">
        <f t="shared" si="75"/>
        <v>450070388230</v>
      </c>
      <c r="O714" t="str">
        <f t="shared" si="76"/>
        <v>255223121102</v>
      </c>
      <c r="P714" t="str">
        <f t="shared" si="77"/>
        <v>300020861</v>
      </c>
      <c r="Q714" t="str">
        <f t="shared" si="78"/>
        <v>6</v>
      </c>
      <c r="R714" s="14">
        <f t="shared" si="79"/>
        <v>140360</v>
      </c>
      <c r="S714" s="14">
        <f t="shared" si="80"/>
        <v>0</v>
      </c>
    </row>
    <row r="715" spans="1:19" x14ac:dyDescent="0.35">
      <c r="A715" t="s">
        <v>4130</v>
      </c>
      <c r="B715" t="s">
        <v>97</v>
      </c>
      <c r="C715" t="s">
        <v>101</v>
      </c>
      <c r="D715" t="s">
        <v>113</v>
      </c>
      <c r="E715">
        <v>17424</v>
      </c>
      <c r="K715">
        <v>17424</v>
      </c>
      <c r="N715" t="str">
        <f t="shared" si="75"/>
        <v>450070388240</v>
      </c>
      <c r="O715" t="str">
        <f t="shared" si="76"/>
        <v>255223121102</v>
      </c>
      <c r="P715" t="str">
        <f t="shared" si="77"/>
        <v>300020861</v>
      </c>
      <c r="Q715" t="str">
        <f t="shared" si="78"/>
        <v>6</v>
      </c>
      <c r="R715" s="14">
        <f t="shared" si="79"/>
        <v>17424</v>
      </c>
      <c r="S715" s="14">
        <f t="shared" si="80"/>
        <v>0</v>
      </c>
    </row>
    <row r="716" spans="1:19" x14ac:dyDescent="0.35">
      <c r="A716" t="s">
        <v>4131</v>
      </c>
      <c r="B716" t="s">
        <v>97</v>
      </c>
      <c r="C716" t="s">
        <v>101</v>
      </c>
      <c r="D716" t="s">
        <v>113</v>
      </c>
      <c r="E716">
        <v>60500</v>
      </c>
      <c r="K716">
        <v>60500</v>
      </c>
      <c r="N716" t="str">
        <f t="shared" si="75"/>
        <v>450070388250</v>
      </c>
      <c r="O716" t="str">
        <f t="shared" si="76"/>
        <v>255223121102</v>
      </c>
      <c r="P716" t="str">
        <f t="shared" si="77"/>
        <v>300020861</v>
      </c>
      <c r="Q716" t="str">
        <f t="shared" si="78"/>
        <v>6</v>
      </c>
      <c r="R716" s="14">
        <f t="shared" si="79"/>
        <v>60500</v>
      </c>
      <c r="S716" s="14">
        <f t="shared" si="80"/>
        <v>0</v>
      </c>
    </row>
    <row r="717" spans="1:19" x14ac:dyDescent="0.35">
      <c r="A717" t="s">
        <v>4132</v>
      </c>
      <c r="B717" t="s">
        <v>97</v>
      </c>
      <c r="C717" t="s">
        <v>101</v>
      </c>
      <c r="D717" t="s">
        <v>113</v>
      </c>
      <c r="E717">
        <v>140360</v>
      </c>
      <c r="K717">
        <v>140360</v>
      </c>
      <c r="N717" t="str">
        <f t="shared" si="75"/>
        <v>450070388260</v>
      </c>
      <c r="O717" t="str">
        <f t="shared" si="76"/>
        <v>255223121102</v>
      </c>
      <c r="P717" t="str">
        <f t="shared" si="77"/>
        <v>300020861</v>
      </c>
      <c r="Q717" t="str">
        <f t="shared" si="78"/>
        <v>6</v>
      </c>
      <c r="R717" s="14">
        <f t="shared" si="79"/>
        <v>140360</v>
      </c>
      <c r="S717" s="14">
        <f t="shared" si="80"/>
        <v>0</v>
      </c>
    </row>
    <row r="718" spans="1:19" x14ac:dyDescent="0.35">
      <c r="A718" t="s">
        <v>4133</v>
      </c>
      <c r="B718" t="s">
        <v>97</v>
      </c>
      <c r="C718" t="s">
        <v>101</v>
      </c>
      <c r="D718" t="s">
        <v>113</v>
      </c>
      <c r="E718">
        <v>17424</v>
      </c>
      <c r="K718">
        <v>17424</v>
      </c>
      <c r="N718" t="str">
        <f t="shared" si="75"/>
        <v>450070388270</v>
      </c>
      <c r="O718" t="str">
        <f t="shared" si="76"/>
        <v>255223121102</v>
      </c>
      <c r="P718" t="str">
        <f t="shared" si="77"/>
        <v>300020861</v>
      </c>
      <c r="Q718" t="str">
        <f t="shared" si="78"/>
        <v>6</v>
      </c>
      <c r="R718" s="14">
        <f t="shared" si="79"/>
        <v>17424</v>
      </c>
      <c r="S718" s="14">
        <f t="shared" si="80"/>
        <v>0</v>
      </c>
    </row>
    <row r="719" spans="1:19" x14ac:dyDescent="0.35">
      <c r="A719" t="s">
        <v>4134</v>
      </c>
      <c r="B719" t="s">
        <v>97</v>
      </c>
      <c r="C719" t="s">
        <v>101</v>
      </c>
      <c r="D719" t="s">
        <v>113</v>
      </c>
      <c r="E719">
        <v>60500</v>
      </c>
      <c r="K719">
        <v>60500</v>
      </c>
      <c r="N719" t="str">
        <f t="shared" si="75"/>
        <v>450070388280</v>
      </c>
      <c r="O719" t="str">
        <f t="shared" si="76"/>
        <v>255223121102</v>
      </c>
      <c r="P719" t="str">
        <f t="shared" si="77"/>
        <v>300020861</v>
      </c>
      <c r="Q719" t="str">
        <f t="shared" si="78"/>
        <v>6</v>
      </c>
      <c r="R719" s="14">
        <f t="shared" si="79"/>
        <v>60500</v>
      </c>
      <c r="S719" s="14">
        <f t="shared" si="80"/>
        <v>0</v>
      </c>
    </row>
    <row r="720" spans="1:19" x14ac:dyDescent="0.35">
      <c r="A720" t="s">
        <v>4135</v>
      </c>
      <c r="B720" t="s">
        <v>97</v>
      </c>
      <c r="C720" t="s">
        <v>101</v>
      </c>
      <c r="D720" t="s">
        <v>103</v>
      </c>
      <c r="E720">
        <v>24000</v>
      </c>
      <c r="F720">
        <v>200</v>
      </c>
      <c r="K720">
        <v>24200</v>
      </c>
      <c r="N720" t="str">
        <f t="shared" ref="N720:N761" si="81">A720</f>
        <v>450068076220</v>
      </c>
      <c r="O720" t="str">
        <f t="shared" ref="O720:O761" si="82">B720</f>
        <v>255223121102</v>
      </c>
      <c r="P720" t="str">
        <f t="shared" ref="P720:P761" si="83">C720</f>
        <v>300020861</v>
      </c>
      <c r="Q720" t="str">
        <f t="shared" ref="Q720:Q761" si="84">D720</f>
        <v>2</v>
      </c>
      <c r="R720" s="14">
        <f t="shared" si="79"/>
        <v>24200</v>
      </c>
      <c r="S720" s="14">
        <f t="shared" si="80"/>
        <v>0</v>
      </c>
    </row>
    <row r="721" spans="1:19" x14ac:dyDescent="0.35">
      <c r="A721" t="s">
        <v>4136</v>
      </c>
      <c r="B721" t="s">
        <v>86</v>
      </c>
      <c r="C721" t="s">
        <v>91</v>
      </c>
      <c r="D721" t="s">
        <v>103</v>
      </c>
      <c r="E721">
        <v>5489</v>
      </c>
      <c r="K721">
        <v>5489</v>
      </c>
      <c r="N721" t="str">
        <f t="shared" si="81"/>
        <v>450070448810</v>
      </c>
      <c r="O721" t="str">
        <f t="shared" si="82"/>
        <v>255221121113</v>
      </c>
      <c r="P721" t="str">
        <f t="shared" si="83"/>
        <v>300020900</v>
      </c>
      <c r="Q721" t="str">
        <f t="shared" si="84"/>
        <v>2</v>
      </c>
      <c r="R721" s="14">
        <f t="shared" si="79"/>
        <v>5489</v>
      </c>
      <c r="S721" s="14">
        <f t="shared" si="80"/>
        <v>0</v>
      </c>
    </row>
    <row r="722" spans="1:19" x14ac:dyDescent="0.35">
      <c r="A722" t="s">
        <v>4137</v>
      </c>
      <c r="B722" t="s">
        <v>86</v>
      </c>
      <c r="C722" t="s">
        <v>91</v>
      </c>
      <c r="D722" t="s">
        <v>103</v>
      </c>
      <c r="E722">
        <v>5480</v>
      </c>
      <c r="F722">
        <v>0.8</v>
      </c>
      <c r="K722">
        <v>5480.8</v>
      </c>
      <c r="N722" t="str">
        <f t="shared" si="81"/>
        <v>450070451110</v>
      </c>
      <c r="O722" t="str">
        <f t="shared" si="82"/>
        <v>255221121113</v>
      </c>
      <c r="P722" t="str">
        <f t="shared" si="83"/>
        <v>300020900</v>
      </c>
      <c r="Q722" t="str">
        <f t="shared" si="84"/>
        <v>2</v>
      </c>
      <c r="R722" s="14">
        <f t="shared" si="79"/>
        <v>5480.8</v>
      </c>
      <c r="S722" s="14">
        <f t="shared" si="80"/>
        <v>0</v>
      </c>
    </row>
    <row r="723" spans="1:19" x14ac:dyDescent="0.35">
      <c r="A723" t="s">
        <v>4138</v>
      </c>
      <c r="B723" t="s">
        <v>86</v>
      </c>
      <c r="C723" t="s">
        <v>91</v>
      </c>
      <c r="D723" t="s">
        <v>103</v>
      </c>
      <c r="E723">
        <v>5498</v>
      </c>
      <c r="F723">
        <v>0.9</v>
      </c>
      <c r="K723">
        <v>5498.9</v>
      </c>
      <c r="N723" t="str">
        <f t="shared" si="81"/>
        <v>450070454010</v>
      </c>
      <c r="O723" t="str">
        <f t="shared" si="82"/>
        <v>255221121113</v>
      </c>
      <c r="P723" t="str">
        <f t="shared" si="83"/>
        <v>300020900</v>
      </c>
      <c r="Q723" t="str">
        <f t="shared" si="84"/>
        <v>2</v>
      </c>
      <c r="R723" s="14">
        <f t="shared" si="79"/>
        <v>5498.9</v>
      </c>
      <c r="S723" s="14">
        <f t="shared" si="80"/>
        <v>0</v>
      </c>
    </row>
    <row r="724" spans="1:19" x14ac:dyDescent="0.35">
      <c r="A724" t="s">
        <v>4139</v>
      </c>
      <c r="B724" t="s">
        <v>97</v>
      </c>
      <c r="C724" t="s">
        <v>101</v>
      </c>
      <c r="D724" t="s">
        <v>103</v>
      </c>
      <c r="E724">
        <v>30274.2</v>
      </c>
      <c r="K724">
        <v>30274.2</v>
      </c>
      <c r="N724" t="str">
        <f t="shared" si="81"/>
        <v>450069418140</v>
      </c>
      <c r="O724" t="str">
        <f t="shared" si="82"/>
        <v>255223121102</v>
      </c>
      <c r="P724" t="str">
        <f t="shared" si="83"/>
        <v>300020861</v>
      </c>
      <c r="Q724" t="str">
        <f t="shared" si="84"/>
        <v>2</v>
      </c>
      <c r="R724" s="14">
        <f t="shared" si="79"/>
        <v>30274.2</v>
      </c>
      <c r="S724" s="14">
        <f t="shared" si="80"/>
        <v>0</v>
      </c>
    </row>
    <row r="725" spans="1:19" x14ac:dyDescent="0.35">
      <c r="A725" t="s">
        <v>4140</v>
      </c>
      <c r="B725" t="s">
        <v>97</v>
      </c>
      <c r="C725" t="s">
        <v>101</v>
      </c>
      <c r="D725" t="s">
        <v>103</v>
      </c>
      <c r="E725">
        <v>21961.5</v>
      </c>
      <c r="K725">
        <v>21961.5</v>
      </c>
      <c r="N725" t="str">
        <f t="shared" si="81"/>
        <v>450069418150</v>
      </c>
      <c r="O725" t="str">
        <f t="shared" si="82"/>
        <v>255223121102</v>
      </c>
      <c r="P725" t="str">
        <f t="shared" si="83"/>
        <v>300020861</v>
      </c>
      <c r="Q725" t="str">
        <f t="shared" si="84"/>
        <v>2</v>
      </c>
      <c r="R725" s="14">
        <f t="shared" si="79"/>
        <v>21961.5</v>
      </c>
      <c r="S725" s="14">
        <f t="shared" si="80"/>
        <v>0</v>
      </c>
    </row>
    <row r="726" spans="1:19" x14ac:dyDescent="0.35">
      <c r="A726" t="s">
        <v>4141</v>
      </c>
      <c r="B726" t="s">
        <v>97</v>
      </c>
      <c r="C726" t="s">
        <v>101</v>
      </c>
      <c r="D726" t="s">
        <v>103</v>
      </c>
      <c r="E726">
        <v>11216.7</v>
      </c>
      <c r="K726">
        <v>11216.7</v>
      </c>
      <c r="N726" t="str">
        <f t="shared" si="81"/>
        <v>450069418160</v>
      </c>
      <c r="O726" t="str">
        <f t="shared" si="82"/>
        <v>255223121102</v>
      </c>
      <c r="P726" t="str">
        <f t="shared" si="83"/>
        <v>300020861</v>
      </c>
      <c r="Q726" t="str">
        <f t="shared" si="84"/>
        <v>2</v>
      </c>
      <c r="R726" s="14">
        <f t="shared" si="79"/>
        <v>11216.7</v>
      </c>
      <c r="S726" s="14">
        <f t="shared" si="80"/>
        <v>0</v>
      </c>
    </row>
    <row r="727" spans="1:19" x14ac:dyDescent="0.35">
      <c r="A727" t="s">
        <v>157</v>
      </c>
      <c r="E727" s="162">
        <v>531296206.61999989</v>
      </c>
      <c r="F727" s="162">
        <v>404369425.24999994</v>
      </c>
      <c r="G727" s="162">
        <v>-724598336.34999955</v>
      </c>
      <c r="H727" s="162">
        <v>-82857824.289999932</v>
      </c>
      <c r="I727" s="162">
        <v>-4740253.91</v>
      </c>
      <c r="J727" s="162">
        <v>4740253.91</v>
      </c>
      <c r="K727" s="162">
        <v>128209471.23000002</v>
      </c>
      <c r="N727" t="str">
        <f t="shared" si="81"/>
        <v>Total général</v>
      </c>
      <c r="O727">
        <f t="shared" si="82"/>
        <v>0</v>
      </c>
      <c r="P727">
        <f t="shared" si="83"/>
        <v>0</v>
      </c>
      <c r="Q727">
        <f t="shared" si="84"/>
        <v>0</v>
      </c>
      <c r="R727" s="14">
        <f t="shared" si="79"/>
        <v>852807807.57999992</v>
      </c>
      <c r="S727" s="14">
        <f t="shared" si="80"/>
        <v>724598336.34999955</v>
      </c>
    </row>
    <row r="728" spans="1:19" x14ac:dyDescent="0.35">
      <c r="N728">
        <f t="shared" si="81"/>
        <v>0</v>
      </c>
      <c r="O728">
        <f t="shared" si="82"/>
        <v>0</v>
      </c>
      <c r="P728">
        <f t="shared" si="83"/>
        <v>0</v>
      </c>
      <c r="Q728">
        <f t="shared" si="84"/>
        <v>0</v>
      </c>
      <c r="R728" s="14">
        <f t="shared" si="79"/>
        <v>0</v>
      </c>
      <c r="S728" s="14">
        <f t="shared" si="80"/>
        <v>0</v>
      </c>
    </row>
    <row r="729" spans="1:19" x14ac:dyDescent="0.35">
      <c r="N729">
        <f t="shared" si="81"/>
        <v>0</v>
      </c>
      <c r="O729">
        <f t="shared" si="82"/>
        <v>0</v>
      </c>
      <c r="P729">
        <f t="shared" si="83"/>
        <v>0</v>
      </c>
      <c r="Q729">
        <f t="shared" si="84"/>
        <v>0</v>
      </c>
      <c r="R729" s="14">
        <f t="shared" si="79"/>
        <v>0</v>
      </c>
      <c r="S729" s="14">
        <f t="shared" si="80"/>
        <v>0</v>
      </c>
    </row>
    <row r="730" spans="1:19" x14ac:dyDescent="0.35">
      <c r="N730">
        <f t="shared" si="81"/>
        <v>0</v>
      </c>
      <c r="O730">
        <f t="shared" si="82"/>
        <v>0</v>
      </c>
      <c r="P730">
        <f t="shared" si="83"/>
        <v>0</v>
      </c>
      <c r="Q730">
        <f t="shared" si="84"/>
        <v>0</v>
      </c>
      <c r="R730" s="14">
        <f t="shared" si="79"/>
        <v>0</v>
      </c>
      <c r="S730" s="14">
        <f t="shared" si="80"/>
        <v>0</v>
      </c>
    </row>
    <row r="731" spans="1:19" x14ac:dyDescent="0.35">
      <c r="N731">
        <f t="shared" si="81"/>
        <v>0</v>
      </c>
      <c r="O731">
        <f t="shared" si="82"/>
        <v>0</v>
      </c>
      <c r="P731">
        <f t="shared" si="83"/>
        <v>0</v>
      </c>
      <c r="Q731">
        <f t="shared" si="84"/>
        <v>0</v>
      </c>
      <c r="R731" s="14">
        <f t="shared" si="79"/>
        <v>0</v>
      </c>
      <c r="S731" s="14">
        <f t="shared" si="80"/>
        <v>0</v>
      </c>
    </row>
    <row r="732" spans="1:19" x14ac:dyDescent="0.35">
      <c r="N732">
        <f t="shared" si="81"/>
        <v>0</v>
      </c>
      <c r="O732">
        <f t="shared" si="82"/>
        <v>0</v>
      </c>
      <c r="P732">
        <f t="shared" si="83"/>
        <v>0</v>
      </c>
      <c r="Q732">
        <f t="shared" si="84"/>
        <v>0</v>
      </c>
      <c r="R732" s="14">
        <f t="shared" si="79"/>
        <v>0</v>
      </c>
      <c r="S732" s="14">
        <f t="shared" si="80"/>
        <v>0</v>
      </c>
    </row>
    <row r="733" spans="1:19" x14ac:dyDescent="0.35">
      <c r="N733">
        <f t="shared" si="81"/>
        <v>0</v>
      </c>
      <c r="O733">
        <f t="shared" si="82"/>
        <v>0</v>
      </c>
      <c r="P733">
        <f t="shared" si="83"/>
        <v>0</v>
      </c>
      <c r="Q733">
        <f t="shared" si="84"/>
        <v>0</v>
      </c>
      <c r="R733" s="14">
        <f t="shared" si="79"/>
        <v>0</v>
      </c>
      <c r="S733" s="14">
        <f t="shared" si="80"/>
        <v>0</v>
      </c>
    </row>
    <row r="734" spans="1:19" x14ac:dyDescent="0.35">
      <c r="N734">
        <f t="shared" si="81"/>
        <v>0</v>
      </c>
      <c r="O734">
        <f t="shared" si="82"/>
        <v>0</v>
      </c>
      <c r="P734">
        <f t="shared" si="83"/>
        <v>0</v>
      </c>
      <c r="Q734">
        <f t="shared" si="84"/>
        <v>0</v>
      </c>
      <c r="R734" s="14">
        <f t="shared" si="79"/>
        <v>0</v>
      </c>
      <c r="S734" s="14">
        <f t="shared" si="80"/>
        <v>0</v>
      </c>
    </row>
    <row r="735" spans="1:19" x14ac:dyDescent="0.35">
      <c r="N735">
        <f t="shared" si="81"/>
        <v>0</v>
      </c>
      <c r="O735">
        <f t="shared" si="82"/>
        <v>0</v>
      </c>
      <c r="P735">
        <f t="shared" si="83"/>
        <v>0</v>
      </c>
      <c r="Q735">
        <f t="shared" si="84"/>
        <v>0</v>
      </c>
      <c r="R735" s="14">
        <f t="shared" si="79"/>
        <v>0</v>
      </c>
      <c r="S735" s="14">
        <f t="shared" si="80"/>
        <v>0</v>
      </c>
    </row>
    <row r="736" spans="1:19" x14ac:dyDescent="0.35">
      <c r="N736">
        <f t="shared" si="81"/>
        <v>0</v>
      </c>
      <c r="O736">
        <f t="shared" si="82"/>
        <v>0</v>
      </c>
      <c r="P736">
        <f t="shared" si="83"/>
        <v>0</v>
      </c>
      <c r="Q736">
        <f t="shared" si="84"/>
        <v>0</v>
      </c>
      <c r="R736" s="14">
        <f t="shared" si="79"/>
        <v>0</v>
      </c>
      <c r="S736" s="14">
        <f t="shared" si="80"/>
        <v>0</v>
      </c>
    </row>
    <row r="737" spans="14:19" x14ac:dyDescent="0.35">
      <c r="N737">
        <f t="shared" si="81"/>
        <v>0</v>
      </c>
      <c r="O737">
        <f t="shared" si="82"/>
        <v>0</v>
      </c>
      <c r="P737">
        <f t="shared" si="83"/>
        <v>0</v>
      </c>
      <c r="Q737">
        <f t="shared" si="84"/>
        <v>0</v>
      </c>
      <c r="R737" s="14">
        <f t="shared" si="79"/>
        <v>0</v>
      </c>
      <c r="S737" s="14">
        <f t="shared" si="80"/>
        <v>0</v>
      </c>
    </row>
    <row r="738" spans="14:19" x14ac:dyDescent="0.35">
      <c r="N738">
        <f t="shared" si="81"/>
        <v>0</v>
      </c>
      <c r="O738">
        <f t="shared" si="82"/>
        <v>0</v>
      </c>
      <c r="P738">
        <f t="shared" si="83"/>
        <v>0</v>
      </c>
      <c r="Q738">
        <f t="shared" si="84"/>
        <v>0</v>
      </c>
      <c r="R738" s="14">
        <f t="shared" si="79"/>
        <v>0</v>
      </c>
      <c r="S738" s="14">
        <f t="shared" si="80"/>
        <v>0</v>
      </c>
    </row>
    <row r="739" spans="14:19" x14ac:dyDescent="0.35">
      <c r="N739">
        <f t="shared" si="81"/>
        <v>0</v>
      </c>
      <c r="O739">
        <f t="shared" si="82"/>
        <v>0</v>
      </c>
      <c r="P739">
        <f t="shared" si="83"/>
        <v>0</v>
      </c>
      <c r="Q739">
        <f t="shared" si="84"/>
        <v>0</v>
      </c>
      <c r="R739" s="14">
        <f t="shared" si="79"/>
        <v>0</v>
      </c>
      <c r="S739" s="14">
        <f t="shared" si="80"/>
        <v>0</v>
      </c>
    </row>
    <row r="740" spans="14:19" x14ac:dyDescent="0.35">
      <c r="N740">
        <f t="shared" si="81"/>
        <v>0</v>
      </c>
      <c r="O740">
        <f t="shared" si="82"/>
        <v>0</v>
      </c>
      <c r="P740">
        <f t="shared" si="83"/>
        <v>0</v>
      </c>
      <c r="Q740">
        <f t="shared" si="84"/>
        <v>0</v>
      </c>
      <c r="R740" s="14">
        <f t="shared" si="79"/>
        <v>0</v>
      </c>
      <c r="S740" s="14">
        <f t="shared" si="80"/>
        <v>0</v>
      </c>
    </row>
    <row r="741" spans="14:19" x14ac:dyDescent="0.35">
      <c r="N741">
        <f t="shared" si="81"/>
        <v>0</v>
      </c>
      <c r="O741">
        <f t="shared" si="82"/>
        <v>0</v>
      </c>
      <c r="P741">
        <f t="shared" si="83"/>
        <v>0</v>
      </c>
      <c r="Q741">
        <f t="shared" si="84"/>
        <v>0</v>
      </c>
      <c r="R741" s="14">
        <f t="shared" si="79"/>
        <v>0</v>
      </c>
      <c r="S741" s="14">
        <f t="shared" si="80"/>
        <v>0</v>
      </c>
    </row>
    <row r="742" spans="14:19" x14ac:dyDescent="0.35">
      <c r="N742">
        <f t="shared" si="81"/>
        <v>0</v>
      </c>
      <c r="O742">
        <f t="shared" si="82"/>
        <v>0</v>
      </c>
      <c r="P742">
        <f t="shared" si="83"/>
        <v>0</v>
      </c>
      <c r="Q742">
        <f t="shared" si="84"/>
        <v>0</v>
      </c>
      <c r="R742" s="14">
        <f t="shared" si="79"/>
        <v>0</v>
      </c>
      <c r="S742" s="14">
        <f t="shared" si="80"/>
        <v>0</v>
      </c>
    </row>
    <row r="743" spans="14:19" x14ac:dyDescent="0.35">
      <c r="N743">
        <f t="shared" si="81"/>
        <v>0</v>
      </c>
      <c r="O743">
        <f t="shared" si="82"/>
        <v>0</v>
      </c>
      <c r="P743">
        <f t="shared" si="83"/>
        <v>0</v>
      </c>
      <c r="Q743">
        <f t="shared" si="84"/>
        <v>0</v>
      </c>
      <c r="R743" s="14">
        <f t="shared" si="79"/>
        <v>0</v>
      </c>
      <c r="S743" s="14">
        <f t="shared" si="80"/>
        <v>0</v>
      </c>
    </row>
    <row r="744" spans="14:19" x14ac:dyDescent="0.35">
      <c r="N744">
        <f t="shared" si="81"/>
        <v>0</v>
      </c>
      <c r="O744">
        <f t="shared" si="82"/>
        <v>0</v>
      </c>
      <c r="P744">
        <f t="shared" si="83"/>
        <v>0</v>
      </c>
      <c r="Q744">
        <f t="shared" si="84"/>
        <v>0</v>
      </c>
      <c r="R744" s="14">
        <f t="shared" si="79"/>
        <v>0</v>
      </c>
      <c r="S744" s="14">
        <f t="shared" si="80"/>
        <v>0</v>
      </c>
    </row>
    <row r="745" spans="14:19" x14ac:dyDescent="0.35">
      <c r="N745">
        <f t="shared" si="81"/>
        <v>0</v>
      </c>
      <c r="O745">
        <f t="shared" si="82"/>
        <v>0</v>
      </c>
      <c r="P745">
        <f t="shared" si="83"/>
        <v>0</v>
      </c>
      <c r="Q745">
        <f t="shared" si="84"/>
        <v>0</v>
      </c>
      <c r="R745" s="14">
        <f t="shared" si="79"/>
        <v>0</v>
      </c>
      <c r="S745" s="14">
        <f t="shared" si="80"/>
        <v>0</v>
      </c>
    </row>
    <row r="746" spans="14:19" x14ac:dyDescent="0.35">
      <c r="N746">
        <f t="shared" si="81"/>
        <v>0</v>
      </c>
      <c r="O746">
        <f t="shared" si="82"/>
        <v>0</v>
      </c>
      <c r="P746">
        <f t="shared" si="83"/>
        <v>0</v>
      </c>
      <c r="Q746">
        <f t="shared" si="84"/>
        <v>0</v>
      </c>
      <c r="R746" s="14">
        <f t="shared" si="79"/>
        <v>0</v>
      </c>
      <c r="S746" s="14">
        <f t="shared" si="80"/>
        <v>0</v>
      </c>
    </row>
    <row r="747" spans="14:19" x14ac:dyDescent="0.35">
      <c r="N747">
        <f t="shared" si="81"/>
        <v>0</v>
      </c>
      <c r="O747">
        <f t="shared" si="82"/>
        <v>0</v>
      </c>
      <c r="P747">
        <f t="shared" si="83"/>
        <v>0</v>
      </c>
      <c r="Q747">
        <f t="shared" si="84"/>
        <v>0</v>
      </c>
      <c r="R747" s="14">
        <f t="shared" si="79"/>
        <v>0</v>
      </c>
      <c r="S747" s="14">
        <f t="shared" si="80"/>
        <v>0</v>
      </c>
    </row>
    <row r="748" spans="14:19" x14ac:dyDescent="0.35">
      <c r="N748">
        <f t="shared" si="81"/>
        <v>0</v>
      </c>
      <c r="O748">
        <f t="shared" si="82"/>
        <v>0</v>
      </c>
      <c r="P748">
        <f t="shared" si="83"/>
        <v>0</v>
      </c>
      <c r="Q748">
        <f t="shared" si="84"/>
        <v>0</v>
      </c>
      <c r="R748" s="14">
        <f t="shared" si="79"/>
        <v>0</v>
      </c>
      <c r="S748" s="14">
        <f t="shared" si="80"/>
        <v>0</v>
      </c>
    </row>
    <row r="749" spans="14:19" x14ac:dyDescent="0.35">
      <c r="N749">
        <f t="shared" si="81"/>
        <v>0</v>
      </c>
      <c r="O749">
        <f t="shared" si="82"/>
        <v>0</v>
      </c>
      <c r="P749">
        <f t="shared" si="83"/>
        <v>0</v>
      </c>
      <c r="Q749">
        <f t="shared" si="84"/>
        <v>0</v>
      </c>
      <c r="R749" s="14">
        <f t="shared" si="79"/>
        <v>0</v>
      </c>
      <c r="S749" s="14">
        <f t="shared" si="80"/>
        <v>0</v>
      </c>
    </row>
    <row r="750" spans="14:19" x14ac:dyDescent="0.35">
      <c r="N750">
        <f t="shared" si="81"/>
        <v>0</v>
      </c>
      <c r="O750">
        <f t="shared" si="82"/>
        <v>0</v>
      </c>
      <c r="P750">
        <f t="shared" si="83"/>
        <v>0</v>
      </c>
      <c r="Q750">
        <f t="shared" si="84"/>
        <v>0</v>
      </c>
      <c r="R750" s="14">
        <f t="shared" si="79"/>
        <v>0</v>
      </c>
      <c r="S750" s="14">
        <f t="shared" si="80"/>
        <v>0</v>
      </c>
    </row>
    <row r="751" spans="14:19" x14ac:dyDescent="0.35">
      <c r="N751">
        <f t="shared" si="81"/>
        <v>0</v>
      </c>
      <c r="O751">
        <f t="shared" si="82"/>
        <v>0</v>
      </c>
      <c r="P751">
        <f t="shared" si="83"/>
        <v>0</v>
      </c>
      <c r="Q751">
        <f t="shared" si="84"/>
        <v>0</v>
      </c>
      <c r="R751" s="14">
        <f t="shared" si="79"/>
        <v>0</v>
      </c>
      <c r="S751" s="14">
        <f t="shared" si="80"/>
        <v>0</v>
      </c>
    </row>
    <row r="752" spans="14:19" x14ac:dyDescent="0.35">
      <c r="N752">
        <f t="shared" si="81"/>
        <v>0</v>
      </c>
      <c r="O752">
        <f t="shared" si="82"/>
        <v>0</v>
      </c>
      <c r="P752">
        <f t="shared" si="83"/>
        <v>0</v>
      </c>
      <c r="Q752">
        <f t="shared" si="84"/>
        <v>0</v>
      </c>
      <c r="R752" s="14">
        <f t="shared" si="79"/>
        <v>0</v>
      </c>
      <c r="S752" s="14">
        <f t="shared" si="80"/>
        <v>0</v>
      </c>
    </row>
    <row r="753" spans="14:19" x14ac:dyDescent="0.35">
      <c r="N753">
        <f t="shared" si="81"/>
        <v>0</v>
      </c>
      <c r="O753">
        <f t="shared" si="82"/>
        <v>0</v>
      </c>
      <c r="P753">
        <f t="shared" si="83"/>
        <v>0</v>
      </c>
      <c r="Q753">
        <f t="shared" si="84"/>
        <v>0</v>
      </c>
      <c r="R753" s="14">
        <f t="shared" si="79"/>
        <v>0</v>
      </c>
      <c r="S753" s="14">
        <f t="shared" si="80"/>
        <v>0</v>
      </c>
    </row>
    <row r="754" spans="14:19" x14ac:dyDescent="0.35">
      <c r="N754">
        <f t="shared" si="81"/>
        <v>0</v>
      </c>
      <c r="O754">
        <f t="shared" si="82"/>
        <v>0</v>
      </c>
      <c r="P754">
        <f t="shared" si="83"/>
        <v>0</v>
      </c>
      <c r="Q754">
        <f t="shared" si="84"/>
        <v>0</v>
      </c>
      <c r="R754" s="14">
        <f t="shared" si="79"/>
        <v>0</v>
      </c>
      <c r="S754" s="14">
        <f t="shared" si="80"/>
        <v>0</v>
      </c>
    </row>
    <row r="755" spans="14:19" x14ac:dyDescent="0.35">
      <c r="N755">
        <f t="shared" si="81"/>
        <v>0</v>
      </c>
      <c r="O755">
        <f t="shared" si="82"/>
        <v>0</v>
      </c>
      <c r="P755">
        <f t="shared" si="83"/>
        <v>0</v>
      </c>
      <c r="Q755">
        <f t="shared" si="84"/>
        <v>0</v>
      </c>
      <c r="R755" s="14">
        <f t="shared" si="79"/>
        <v>0</v>
      </c>
      <c r="S755" s="14">
        <f t="shared" si="80"/>
        <v>0</v>
      </c>
    </row>
    <row r="756" spans="14:19" x14ac:dyDescent="0.35">
      <c r="N756">
        <f t="shared" si="81"/>
        <v>0</v>
      </c>
      <c r="O756">
        <f t="shared" si="82"/>
        <v>0</v>
      </c>
      <c r="P756">
        <f t="shared" si="83"/>
        <v>0</v>
      </c>
      <c r="Q756">
        <f t="shared" si="84"/>
        <v>0</v>
      </c>
      <c r="R756" s="14">
        <f t="shared" si="79"/>
        <v>0</v>
      </c>
      <c r="S756" s="14">
        <f t="shared" si="80"/>
        <v>0</v>
      </c>
    </row>
    <row r="757" spans="14:19" x14ac:dyDescent="0.35">
      <c r="N757">
        <f t="shared" si="81"/>
        <v>0</v>
      </c>
      <c r="O757">
        <f t="shared" si="82"/>
        <v>0</v>
      </c>
      <c r="P757">
        <f t="shared" si="83"/>
        <v>0</v>
      </c>
      <c r="Q757">
        <f t="shared" si="84"/>
        <v>0</v>
      </c>
      <c r="R757" s="14">
        <f t="shared" si="79"/>
        <v>0</v>
      </c>
      <c r="S757" s="14">
        <f t="shared" si="80"/>
        <v>0</v>
      </c>
    </row>
    <row r="758" spans="14:19" x14ac:dyDescent="0.35">
      <c r="N758">
        <f t="shared" si="81"/>
        <v>0</v>
      </c>
      <c r="O758">
        <f t="shared" si="82"/>
        <v>0</v>
      </c>
      <c r="P758">
        <f t="shared" si="83"/>
        <v>0</v>
      </c>
      <c r="Q758">
        <f t="shared" si="84"/>
        <v>0</v>
      </c>
      <c r="R758" s="14">
        <f t="shared" si="79"/>
        <v>0</v>
      </c>
      <c r="S758" s="14">
        <f t="shared" si="80"/>
        <v>0</v>
      </c>
    </row>
    <row r="759" spans="14:19" x14ac:dyDescent="0.35">
      <c r="N759">
        <f t="shared" si="81"/>
        <v>0</v>
      </c>
      <c r="O759">
        <f t="shared" si="82"/>
        <v>0</v>
      </c>
      <c r="P759">
        <f t="shared" si="83"/>
        <v>0</v>
      </c>
      <c r="Q759">
        <f t="shared" si="84"/>
        <v>0</v>
      </c>
      <c r="R759" s="14">
        <f t="shared" si="79"/>
        <v>0</v>
      </c>
      <c r="S759" s="14">
        <f t="shared" si="80"/>
        <v>0</v>
      </c>
    </row>
    <row r="760" spans="14:19" x14ac:dyDescent="0.35">
      <c r="N760">
        <f t="shared" si="81"/>
        <v>0</v>
      </c>
      <c r="O760">
        <f t="shared" si="82"/>
        <v>0</v>
      </c>
      <c r="P760">
        <f t="shared" si="83"/>
        <v>0</v>
      </c>
      <c r="Q760">
        <f t="shared" si="84"/>
        <v>0</v>
      </c>
      <c r="R760" s="14">
        <f t="shared" si="79"/>
        <v>0</v>
      </c>
      <c r="S760" s="14">
        <f t="shared" si="80"/>
        <v>0</v>
      </c>
    </row>
    <row r="761" spans="14:19" x14ac:dyDescent="0.35">
      <c r="N761">
        <f t="shared" si="81"/>
        <v>0</v>
      </c>
      <c r="O761">
        <f t="shared" si="82"/>
        <v>0</v>
      </c>
      <c r="P761">
        <f t="shared" si="83"/>
        <v>0</v>
      </c>
      <c r="Q761">
        <f t="shared" si="84"/>
        <v>0</v>
      </c>
      <c r="R761" s="14">
        <f t="shared" si="79"/>
        <v>0</v>
      </c>
      <c r="S761" s="14">
        <f t="shared" si="80"/>
        <v>0</v>
      </c>
    </row>
  </sheetData>
  <phoneticPr fontId="8" type="noConversion"/>
  <pageMargins left="0.7" right="0.7" top="0.75" bottom="0.75" header="0.3" footer="0.3"/>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099A5-2BF3-46F0-B2C1-E4E9CEC7ABC9}">
  <dimension ref="A1:R712"/>
  <sheetViews>
    <sheetView topLeftCell="A687" workbookViewId="0">
      <selection activeCell="A2866" sqref="A2866:W3145"/>
    </sheetView>
  </sheetViews>
  <sheetFormatPr defaultColWidth="10.81640625" defaultRowHeight="14.5" x14ac:dyDescent="0.35"/>
  <cols>
    <col min="1" max="1" width="11.54296875"/>
    <col min="2" max="7" width="7" customWidth="1"/>
    <col min="8" max="8" width="41.1796875" bestFit="1" customWidth="1"/>
    <col min="9" max="11" width="7" customWidth="1"/>
    <col min="12" max="12" width="15.453125" customWidth="1"/>
    <col min="13" max="15" width="7" customWidth="1"/>
  </cols>
  <sheetData>
    <row r="1" spans="1:18" ht="58" x14ac:dyDescent="0.35">
      <c r="A1" s="5" t="s">
        <v>4142</v>
      </c>
      <c r="B1" s="197" t="s">
        <v>2434</v>
      </c>
      <c r="C1" s="197" t="s">
        <v>2443</v>
      </c>
      <c r="D1" s="197" t="s">
        <v>4143</v>
      </c>
      <c r="E1" s="197" t="s">
        <v>4144</v>
      </c>
      <c r="F1" s="198" t="s">
        <v>2432</v>
      </c>
      <c r="G1" s="197" t="s">
        <v>2438</v>
      </c>
      <c r="H1" s="197" t="s">
        <v>2442</v>
      </c>
      <c r="I1" s="198" t="s">
        <v>2435</v>
      </c>
      <c r="J1" s="197" t="s">
        <v>4145</v>
      </c>
      <c r="K1" s="198" t="s">
        <v>2440</v>
      </c>
      <c r="L1" s="197" t="s">
        <v>4146</v>
      </c>
      <c r="M1" s="197" t="s">
        <v>2448</v>
      </c>
      <c r="N1" s="198" t="s">
        <v>4147</v>
      </c>
      <c r="O1" s="198" t="s">
        <v>4148</v>
      </c>
      <c r="P1" s="5" t="s">
        <v>2446</v>
      </c>
      <c r="Q1" s="5" t="s">
        <v>4149</v>
      </c>
      <c r="R1" s="197" t="s">
        <v>4150</v>
      </c>
    </row>
    <row r="2" spans="1:18" x14ac:dyDescent="0.35">
      <c r="A2" s="1" t="str">
        <f>Tableau8[[#This Row],[Document d''achat]]&amp;Tableau8[[#This Row],[Poste]]</f>
        <v>450065514810</v>
      </c>
      <c r="B2" s="1" t="s">
        <v>216</v>
      </c>
      <c r="C2" s="1" t="s">
        <v>88</v>
      </c>
      <c r="D2" s="1" t="s">
        <v>4151</v>
      </c>
      <c r="E2" s="1" t="s">
        <v>331</v>
      </c>
      <c r="F2" s="1" t="s">
        <v>2468</v>
      </c>
      <c r="G2" s="1" t="s">
        <v>2472</v>
      </c>
      <c r="H2" s="1" t="s">
        <v>218</v>
      </c>
      <c r="I2" s="1" t="s">
        <v>2469</v>
      </c>
      <c r="J2" s="1" t="s">
        <v>52</v>
      </c>
      <c r="K2" s="1" t="s">
        <v>2407</v>
      </c>
      <c r="L2" s="3">
        <v>589</v>
      </c>
      <c r="M2" s="1" t="s">
        <v>2474</v>
      </c>
      <c r="N2" s="1" t="s">
        <v>4152</v>
      </c>
      <c r="O2" s="1" t="s">
        <v>4153</v>
      </c>
      <c r="P2" s="222">
        <v>1</v>
      </c>
      <c r="Q2" s="222">
        <v>0</v>
      </c>
      <c r="R2" s="1" t="s">
        <v>2407</v>
      </c>
    </row>
    <row r="3" spans="1:18" x14ac:dyDescent="0.35">
      <c r="A3" s="1" t="str">
        <f>Tableau8[[#This Row],[Document d''achat]]&amp;Tableau8[[#This Row],[Poste]]</f>
        <v>450065514820</v>
      </c>
      <c r="B3" s="1" t="s">
        <v>216</v>
      </c>
      <c r="C3" s="1" t="s">
        <v>217</v>
      </c>
      <c r="D3" s="1" t="s">
        <v>4151</v>
      </c>
      <c r="E3" s="1" t="s">
        <v>331</v>
      </c>
      <c r="F3" s="1" t="s">
        <v>2468</v>
      </c>
      <c r="G3" s="1" t="s">
        <v>2472</v>
      </c>
      <c r="H3" s="1" t="s">
        <v>218</v>
      </c>
      <c r="I3" s="1" t="s">
        <v>2488</v>
      </c>
      <c r="J3" s="1" t="s">
        <v>52</v>
      </c>
      <c r="K3" s="1" t="s">
        <v>2407</v>
      </c>
      <c r="L3" s="3">
        <v>589</v>
      </c>
      <c r="M3" s="1" t="s">
        <v>2474</v>
      </c>
      <c r="N3" s="1" t="s">
        <v>4152</v>
      </c>
      <c r="O3" s="1" t="s">
        <v>4153</v>
      </c>
      <c r="P3" s="222">
        <v>1</v>
      </c>
      <c r="Q3" s="222">
        <v>0</v>
      </c>
      <c r="R3" s="1" t="s">
        <v>2407</v>
      </c>
    </row>
    <row r="4" spans="1:18" x14ac:dyDescent="0.35">
      <c r="A4" s="1" t="str">
        <f>Tableau8[[#This Row],[Document d''achat]]&amp;Tableau8[[#This Row],[Poste]]</f>
        <v>450065514830</v>
      </c>
      <c r="B4" s="1" t="s">
        <v>216</v>
      </c>
      <c r="C4" s="1" t="s">
        <v>222</v>
      </c>
      <c r="D4" s="1" t="s">
        <v>4151</v>
      </c>
      <c r="E4" s="1" t="s">
        <v>331</v>
      </c>
      <c r="F4" s="1" t="s">
        <v>2468</v>
      </c>
      <c r="G4" s="1" t="s">
        <v>2472</v>
      </c>
      <c r="H4" s="1" t="s">
        <v>223</v>
      </c>
      <c r="I4" s="1" t="s">
        <v>2488</v>
      </c>
      <c r="J4" s="1" t="s">
        <v>52</v>
      </c>
      <c r="K4" s="1" t="s">
        <v>2407</v>
      </c>
      <c r="L4" s="3">
        <v>3725</v>
      </c>
      <c r="M4" s="1" t="s">
        <v>2474</v>
      </c>
      <c r="N4" s="1" t="s">
        <v>4152</v>
      </c>
      <c r="O4" s="1" t="s">
        <v>4153</v>
      </c>
      <c r="P4" s="222">
        <v>1</v>
      </c>
      <c r="Q4" s="222">
        <v>0</v>
      </c>
      <c r="R4" s="1" t="s">
        <v>2407</v>
      </c>
    </row>
    <row r="5" spans="1:18" x14ac:dyDescent="0.35">
      <c r="A5" s="1" t="str">
        <f>Tableau8[[#This Row],[Document d''achat]]&amp;Tableau8[[#This Row],[Poste]]</f>
        <v>450065560810</v>
      </c>
      <c r="B5" s="1" t="s">
        <v>229</v>
      </c>
      <c r="C5" s="1" t="s">
        <v>88</v>
      </c>
      <c r="D5" s="1" t="s">
        <v>4151</v>
      </c>
      <c r="E5" s="1" t="s">
        <v>448</v>
      </c>
      <c r="F5" s="1" t="s">
        <v>2496</v>
      </c>
      <c r="G5" s="1" t="s">
        <v>2498</v>
      </c>
      <c r="H5" s="1" t="s">
        <v>230</v>
      </c>
      <c r="I5" s="1" t="s">
        <v>2476</v>
      </c>
      <c r="J5" s="1" t="s">
        <v>52</v>
      </c>
      <c r="K5" s="1" t="s">
        <v>2407</v>
      </c>
      <c r="L5" s="3">
        <v>2475.66</v>
      </c>
      <c r="M5" s="1" t="s">
        <v>2474</v>
      </c>
      <c r="N5" s="1" t="s">
        <v>4154</v>
      </c>
      <c r="O5" s="1" t="s">
        <v>4155</v>
      </c>
      <c r="P5" s="223">
        <v>2475.66</v>
      </c>
      <c r="Q5" s="222">
        <v>0</v>
      </c>
      <c r="R5" s="1" t="s">
        <v>2407</v>
      </c>
    </row>
    <row r="6" spans="1:18" x14ac:dyDescent="0.35">
      <c r="A6" s="1" t="str">
        <f>Tableau8[[#This Row],[Document d''achat]]&amp;Tableau8[[#This Row],[Poste]]</f>
        <v>450065560820</v>
      </c>
      <c r="B6" s="1" t="s">
        <v>229</v>
      </c>
      <c r="C6" s="1" t="s">
        <v>217</v>
      </c>
      <c r="D6" s="1" t="s">
        <v>4151</v>
      </c>
      <c r="E6" s="1" t="s">
        <v>448</v>
      </c>
      <c r="F6" s="1" t="s">
        <v>2496</v>
      </c>
      <c r="G6" s="1" t="s">
        <v>2498</v>
      </c>
      <c r="H6" s="1" t="s">
        <v>230</v>
      </c>
      <c r="I6" s="1" t="s">
        <v>2488</v>
      </c>
      <c r="J6" s="1" t="s">
        <v>52</v>
      </c>
      <c r="K6" s="1" t="s">
        <v>2407</v>
      </c>
      <c r="L6" s="3">
        <v>2129859.34</v>
      </c>
      <c r="M6" s="1" t="s">
        <v>2474</v>
      </c>
      <c r="N6" s="1" t="s">
        <v>4154</v>
      </c>
      <c r="O6" s="1" t="s">
        <v>4155</v>
      </c>
      <c r="P6" s="222">
        <v>1</v>
      </c>
      <c r="Q6" s="222">
        <v>0</v>
      </c>
      <c r="R6" s="1" t="s">
        <v>2407</v>
      </c>
    </row>
    <row r="7" spans="1:18" x14ac:dyDescent="0.35">
      <c r="A7" s="1" t="str">
        <f>Tableau8[[#This Row],[Document d''achat]]&amp;Tableau8[[#This Row],[Poste]]</f>
        <v>450065560830</v>
      </c>
      <c r="B7" s="1" t="s">
        <v>229</v>
      </c>
      <c r="C7" s="1" t="s">
        <v>222</v>
      </c>
      <c r="D7" s="1" t="s">
        <v>4151</v>
      </c>
      <c r="E7" s="1" t="s">
        <v>448</v>
      </c>
      <c r="F7" s="1" t="s">
        <v>2496</v>
      </c>
      <c r="G7" s="1" t="s">
        <v>2498</v>
      </c>
      <c r="H7" s="1" t="s">
        <v>2509</v>
      </c>
      <c r="I7" s="1" t="s">
        <v>2488</v>
      </c>
      <c r="J7" s="1" t="s">
        <v>52</v>
      </c>
      <c r="K7" s="1" t="s">
        <v>2407</v>
      </c>
      <c r="L7" s="3">
        <v>1442000</v>
      </c>
      <c r="M7" s="1" t="s">
        <v>2474</v>
      </c>
      <c r="N7" s="1" t="s">
        <v>4154</v>
      </c>
      <c r="O7" s="1" t="s">
        <v>4155</v>
      </c>
      <c r="P7" s="222">
        <v>1</v>
      </c>
      <c r="Q7" s="222">
        <v>0</v>
      </c>
      <c r="R7" s="1" t="s">
        <v>2407</v>
      </c>
    </row>
    <row r="8" spans="1:18" x14ac:dyDescent="0.35">
      <c r="A8" s="1" t="str">
        <f>Tableau8[[#This Row],[Document d''achat]]&amp;Tableau8[[#This Row],[Poste]]</f>
        <v>450065582310</v>
      </c>
      <c r="B8" s="1" t="s">
        <v>234</v>
      </c>
      <c r="C8" s="1" t="s">
        <v>88</v>
      </c>
      <c r="D8" s="1" t="s">
        <v>4151</v>
      </c>
      <c r="E8" s="1" t="s">
        <v>4156</v>
      </c>
      <c r="F8" s="1" t="s">
        <v>2468</v>
      </c>
      <c r="G8" s="1" t="s">
        <v>2514</v>
      </c>
      <c r="H8" s="1" t="s">
        <v>235</v>
      </c>
      <c r="I8" s="1" t="s">
        <v>2488</v>
      </c>
      <c r="J8" s="1" t="s">
        <v>52</v>
      </c>
      <c r="K8" s="1" t="s">
        <v>4157</v>
      </c>
      <c r="L8" s="3">
        <v>48000</v>
      </c>
      <c r="M8" s="1" t="s">
        <v>2474</v>
      </c>
      <c r="N8" s="1" t="s">
        <v>4154</v>
      </c>
      <c r="O8" s="1" t="s">
        <v>4155</v>
      </c>
      <c r="P8" s="222">
        <v>1</v>
      </c>
      <c r="Q8" s="222">
        <v>0</v>
      </c>
      <c r="R8" s="1" t="s">
        <v>2407</v>
      </c>
    </row>
    <row r="9" spans="1:18" x14ac:dyDescent="0.35">
      <c r="A9" s="1" t="str">
        <f>Tableau8[[#This Row],[Document d''achat]]&amp;Tableau8[[#This Row],[Poste]]</f>
        <v>450065582320</v>
      </c>
      <c r="B9" s="1" t="s">
        <v>234</v>
      </c>
      <c r="C9" s="1" t="s">
        <v>217</v>
      </c>
      <c r="D9" s="1" t="s">
        <v>4151</v>
      </c>
      <c r="E9" s="1" t="s">
        <v>4156</v>
      </c>
      <c r="F9" s="1" t="s">
        <v>2468</v>
      </c>
      <c r="G9" s="1" t="s">
        <v>2514</v>
      </c>
      <c r="H9" s="1" t="s">
        <v>235</v>
      </c>
      <c r="I9" s="1" t="s">
        <v>2488</v>
      </c>
      <c r="J9" s="1" t="s">
        <v>52</v>
      </c>
      <c r="K9" s="1" t="s">
        <v>4157</v>
      </c>
      <c r="L9" s="3">
        <v>16293.6</v>
      </c>
      <c r="M9" s="1" t="s">
        <v>2474</v>
      </c>
      <c r="N9" s="1" t="s">
        <v>4154</v>
      </c>
      <c r="O9" s="1" t="s">
        <v>4155</v>
      </c>
      <c r="P9" s="222">
        <v>1</v>
      </c>
      <c r="Q9" s="222">
        <v>0</v>
      </c>
      <c r="R9" s="1" t="s">
        <v>2407</v>
      </c>
    </row>
    <row r="10" spans="1:18" x14ac:dyDescent="0.35">
      <c r="A10" s="1" t="str">
        <f>Tableau8[[#This Row],[Document d''achat]]&amp;Tableau8[[#This Row],[Poste]]</f>
        <v>450065727110</v>
      </c>
      <c r="B10" s="1" t="s">
        <v>238</v>
      </c>
      <c r="C10" s="1" t="s">
        <v>88</v>
      </c>
      <c r="D10" s="1" t="s">
        <v>4151</v>
      </c>
      <c r="E10" s="1" t="s">
        <v>236</v>
      </c>
      <c r="F10" s="1" t="s">
        <v>2522</v>
      </c>
      <c r="G10" s="1" t="s">
        <v>2472</v>
      </c>
      <c r="H10" s="1" t="s">
        <v>239</v>
      </c>
      <c r="I10" s="1" t="s">
        <v>2488</v>
      </c>
      <c r="J10" s="1" t="s">
        <v>52</v>
      </c>
      <c r="K10" s="1" t="s">
        <v>2407</v>
      </c>
      <c r="L10" s="3">
        <v>399</v>
      </c>
      <c r="M10" s="1" t="s">
        <v>2474</v>
      </c>
      <c r="N10" s="1" t="s">
        <v>2478</v>
      </c>
      <c r="O10" s="1" t="s">
        <v>4158</v>
      </c>
      <c r="P10" s="222">
        <v>1</v>
      </c>
      <c r="Q10" s="222">
        <v>0</v>
      </c>
      <c r="R10" s="1" t="s">
        <v>2407</v>
      </c>
    </row>
    <row r="11" spans="1:18" x14ac:dyDescent="0.35">
      <c r="A11" s="1" t="str">
        <f>Tableau8[[#This Row],[Document d''achat]]&amp;Tableau8[[#This Row],[Poste]]</f>
        <v>450065775710</v>
      </c>
      <c r="B11" s="1" t="s">
        <v>242</v>
      </c>
      <c r="C11" s="1" t="s">
        <v>88</v>
      </c>
      <c r="D11" s="1" t="s">
        <v>4151</v>
      </c>
      <c r="E11" s="1" t="s">
        <v>240</v>
      </c>
      <c r="F11" s="1" t="s">
        <v>2468</v>
      </c>
      <c r="G11" s="1" t="s">
        <v>2528</v>
      </c>
      <c r="H11" s="1" t="s">
        <v>243</v>
      </c>
      <c r="I11" s="1" t="s">
        <v>2476</v>
      </c>
      <c r="J11" s="1" t="s">
        <v>52</v>
      </c>
      <c r="K11" s="1" t="s">
        <v>2407</v>
      </c>
      <c r="L11" s="3">
        <v>361</v>
      </c>
      <c r="M11" s="1" t="s">
        <v>2474</v>
      </c>
      <c r="N11" s="1" t="s">
        <v>2478</v>
      </c>
      <c r="O11" s="1" t="s">
        <v>4158</v>
      </c>
      <c r="P11" s="222">
        <v>1</v>
      </c>
      <c r="Q11" s="222">
        <v>1</v>
      </c>
      <c r="R11" s="1" t="s">
        <v>2407</v>
      </c>
    </row>
    <row r="12" spans="1:18" x14ac:dyDescent="0.35">
      <c r="A12" s="1" t="str">
        <f>Tableau8[[#This Row],[Document d''achat]]&amp;Tableau8[[#This Row],[Poste]]</f>
        <v>450065892210</v>
      </c>
      <c r="B12" s="1" t="s">
        <v>244</v>
      </c>
      <c r="C12" s="1" t="s">
        <v>88</v>
      </c>
      <c r="D12" s="1" t="s">
        <v>4151</v>
      </c>
      <c r="E12" s="1" t="s">
        <v>236</v>
      </c>
      <c r="F12" s="1" t="s">
        <v>2522</v>
      </c>
      <c r="G12" s="1" t="s">
        <v>2532</v>
      </c>
      <c r="H12" s="1" t="s">
        <v>245</v>
      </c>
      <c r="I12" s="1" t="s">
        <v>2488</v>
      </c>
      <c r="J12" s="1" t="s">
        <v>52</v>
      </c>
      <c r="K12" s="1" t="s">
        <v>2407</v>
      </c>
      <c r="L12" s="3">
        <v>185</v>
      </c>
      <c r="M12" s="1" t="s">
        <v>2474</v>
      </c>
      <c r="N12" s="1" t="s">
        <v>2478</v>
      </c>
      <c r="O12" s="1" t="s">
        <v>4158</v>
      </c>
      <c r="P12" s="222">
        <v>1</v>
      </c>
      <c r="Q12" s="222">
        <v>0</v>
      </c>
      <c r="R12" s="1" t="s">
        <v>2407</v>
      </c>
    </row>
    <row r="13" spans="1:18" x14ac:dyDescent="0.35">
      <c r="A13" s="1" t="str">
        <f>Tableau8[[#This Row],[Document d''achat]]&amp;Tableau8[[#This Row],[Poste]]</f>
        <v>450066189410</v>
      </c>
      <c r="B13" s="1" t="s">
        <v>246</v>
      </c>
      <c r="C13" s="1" t="s">
        <v>88</v>
      </c>
      <c r="D13" s="1" t="s">
        <v>4151</v>
      </c>
      <c r="E13" s="1" t="s">
        <v>240</v>
      </c>
      <c r="F13" s="1" t="s">
        <v>2468</v>
      </c>
      <c r="G13" s="1" t="s">
        <v>2528</v>
      </c>
      <c r="H13" s="1" t="s">
        <v>247</v>
      </c>
      <c r="I13" s="1" t="s">
        <v>2476</v>
      </c>
      <c r="J13" s="1" t="s">
        <v>52</v>
      </c>
      <c r="K13" s="1" t="s">
        <v>2407</v>
      </c>
      <c r="L13" s="3">
        <v>2572</v>
      </c>
      <c r="M13" s="1" t="s">
        <v>2474</v>
      </c>
      <c r="N13" s="1" t="s">
        <v>4152</v>
      </c>
      <c r="O13" s="1" t="s">
        <v>4153</v>
      </c>
      <c r="P13" s="222">
        <v>1</v>
      </c>
      <c r="Q13" s="222">
        <v>1</v>
      </c>
      <c r="R13" s="1" t="s">
        <v>2407</v>
      </c>
    </row>
    <row r="14" spans="1:18" x14ac:dyDescent="0.35">
      <c r="A14" s="1" t="str">
        <f>Tableau8[[#This Row],[Document d''achat]]&amp;Tableau8[[#This Row],[Poste]]</f>
        <v>450066222010</v>
      </c>
      <c r="B14" s="1" t="s">
        <v>250</v>
      </c>
      <c r="C14" s="1" t="s">
        <v>88</v>
      </c>
      <c r="D14" s="1" t="s">
        <v>4151</v>
      </c>
      <c r="E14" s="1" t="s">
        <v>248</v>
      </c>
      <c r="F14" s="1" t="s">
        <v>2468</v>
      </c>
      <c r="G14" s="1" t="s">
        <v>2541</v>
      </c>
      <c r="H14" s="1" t="s">
        <v>251</v>
      </c>
      <c r="I14" s="1" t="s">
        <v>2476</v>
      </c>
      <c r="J14" s="1" t="s">
        <v>52</v>
      </c>
      <c r="K14" s="1" t="s">
        <v>2407</v>
      </c>
      <c r="L14" s="3">
        <v>3771.33</v>
      </c>
      <c r="M14" s="1" t="s">
        <v>2474</v>
      </c>
      <c r="N14" s="1" t="s">
        <v>4152</v>
      </c>
      <c r="O14" s="1" t="s">
        <v>4153</v>
      </c>
      <c r="P14" s="222">
        <v>640</v>
      </c>
      <c r="Q14" s="222">
        <v>256</v>
      </c>
      <c r="R14" s="1" t="s">
        <v>2407</v>
      </c>
    </row>
    <row r="15" spans="1:18" x14ac:dyDescent="0.35">
      <c r="A15" s="1" t="str">
        <f>Tableau8[[#This Row],[Document d''achat]]&amp;Tableau8[[#This Row],[Poste]]</f>
        <v>450066293010</v>
      </c>
      <c r="B15" s="1" t="s">
        <v>255</v>
      </c>
      <c r="C15" s="1" t="s">
        <v>88</v>
      </c>
      <c r="D15" s="1" t="s">
        <v>4151</v>
      </c>
      <c r="E15" s="1" t="s">
        <v>252</v>
      </c>
      <c r="F15" s="1" t="s">
        <v>2496</v>
      </c>
      <c r="G15" s="1" t="s">
        <v>2547</v>
      </c>
      <c r="H15" s="1" t="s">
        <v>256</v>
      </c>
      <c r="I15" s="1" t="s">
        <v>2476</v>
      </c>
      <c r="J15" s="1" t="s">
        <v>52</v>
      </c>
      <c r="K15" s="1" t="s">
        <v>2407</v>
      </c>
      <c r="L15" s="3">
        <v>276.73</v>
      </c>
      <c r="M15" s="1" t="s">
        <v>2474</v>
      </c>
      <c r="N15" s="1" t="s">
        <v>2478</v>
      </c>
      <c r="O15" s="1" t="s">
        <v>4158</v>
      </c>
      <c r="P15" s="222">
        <v>5</v>
      </c>
      <c r="Q15" s="222">
        <v>0</v>
      </c>
      <c r="R15" s="1" t="s">
        <v>2407</v>
      </c>
    </row>
    <row r="16" spans="1:18" x14ac:dyDescent="0.35">
      <c r="A16" s="1" t="str">
        <f>Tableau8[[#This Row],[Document d''achat]]&amp;Tableau8[[#This Row],[Poste]]</f>
        <v>450066315310</v>
      </c>
      <c r="B16" s="1" t="s">
        <v>257</v>
      </c>
      <c r="C16" s="1" t="s">
        <v>88</v>
      </c>
      <c r="D16" s="1" t="s">
        <v>4151</v>
      </c>
      <c r="E16" s="1" t="s">
        <v>240</v>
      </c>
      <c r="F16" s="1" t="s">
        <v>2468</v>
      </c>
      <c r="G16" s="1" t="s">
        <v>2528</v>
      </c>
      <c r="H16" s="1" t="s">
        <v>258</v>
      </c>
      <c r="I16" s="1" t="s">
        <v>2476</v>
      </c>
      <c r="J16" s="1" t="s">
        <v>52</v>
      </c>
      <c r="K16" s="1" t="s">
        <v>2407</v>
      </c>
      <c r="L16" s="3">
        <v>226</v>
      </c>
      <c r="M16" s="1" t="s">
        <v>2474</v>
      </c>
      <c r="N16" s="1" t="s">
        <v>2478</v>
      </c>
      <c r="O16" s="1" t="s">
        <v>4158</v>
      </c>
      <c r="P16" s="222">
        <v>1</v>
      </c>
      <c r="Q16" s="222">
        <v>1</v>
      </c>
      <c r="R16" s="1" t="s">
        <v>2407</v>
      </c>
    </row>
    <row r="17" spans="1:18" x14ac:dyDescent="0.35">
      <c r="A17" s="1" t="str">
        <f>Tableau8[[#This Row],[Document d''achat]]&amp;Tableau8[[#This Row],[Poste]]</f>
        <v>450066341110</v>
      </c>
      <c r="B17" s="1" t="s">
        <v>264</v>
      </c>
      <c r="C17" s="1" t="s">
        <v>88</v>
      </c>
      <c r="D17" s="1" t="s">
        <v>4151</v>
      </c>
      <c r="E17" s="1" t="s">
        <v>262</v>
      </c>
      <c r="F17" s="1" t="s">
        <v>2468</v>
      </c>
      <c r="G17" s="1" t="s">
        <v>2558</v>
      </c>
      <c r="H17" s="1" t="s">
        <v>265</v>
      </c>
      <c r="I17" s="1" t="s">
        <v>2476</v>
      </c>
      <c r="J17" s="1" t="s">
        <v>52</v>
      </c>
      <c r="K17" s="1" t="s">
        <v>2407</v>
      </c>
      <c r="L17" s="3">
        <v>1190.08</v>
      </c>
      <c r="M17" s="1" t="s">
        <v>2474</v>
      </c>
      <c r="N17" s="1" t="s">
        <v>2478</v>
      </c>
      <c r="O17" s="1" t="s">
        <v>4158</v>
      </c>
      <c r="P17" s="222">
        <v>1</v>
      </c>
      <c r="Q17" s="222">
        <v>0</v>
      </c>
      <c r="R17" s="1" t="s">
        <v>2407</v>
      </c>
    </row>
    <row r="18" spans="1:18" x14ac:dyDescent="0.35">
      <c r="A18" s="1" t="str">
        <f>Tableau8[[#This Row],[Document d''achat]]&amp;Tableau8[[#This Row],[Poste]]</f>
        <v>450066341120</v>
      </c>
      <c r="B18" s="1" t="s">
        <v>264</v>
      </c>
      <c r="C18" s="1" t="s">
        <v>217</v>
      </c>
      <c r="D18" s="1" t="s">
        <v>4151</v>
      </c>
      <c r="E18" s="1" t="s">
        <v>262</v>
      </c>
      <c r="F18" s="1" t="s">
        <v>2468</v>
      </c>
      <c r="G18" s="1" t="s">
        <v>2558</v>
      </c>
      <c r="H18" s="1" t="s">
        <v>265</v>
      </c>
      <c r="I18" s="1" t="s">
        <v>2469</v>
      </c>
      <c r="J18" s="1" t="s">
        <v>52</v>
      </c>
      <c r="K18" s="1" t="s">
        <v>2407</v>
      </c>
      <c r="L18" s="3">
        <v>1190.08</v>
      </c>
      <c r="M18" s="1" t="s">
        <v>2474</v>
      </c>
      <c r="N18" s="1" t="s">
        <v>2478</v>
      </c>
      <c r="O18" s="1" t="s">
        <v>4158</v>
      </c>
      <c r="P18" s="222">
        <v>1</v>
      </c>
      <c r="Q18" s="222">
        <v>0</v>
      </c>
      <c r="R18" s="1" t="s">
        <v>2407</v>
      </c>
    </row>
    <row r="19" spans="1:18" x14ac:dyDescent="0.35">
      <c r="A19" s="1" t="str">
        <f>Tableau8[[#This Row],[Document d''achat]]&amp;Tableau8[[#This Row],[Poste]]</f>
        <v>450066341310</v>
      </c>
      <c r="B19" s="1" t="s">
        <v>260</v>
      </c>
      <c r="C19" s="1" t="s">
        <v>88</v>
      </c>
      <c r="D19" s="1" t="s">
        <v>4151</v>
      </c>
      <c r="E19" s="1" t="s">
        <v>240</v>
      </c>
      <c r="F19" s="1" t="s">
        <v>2468</v>
      </c>
      <c r="G19" s="1" t="s">
        <v>2528</v>
      </c>
      <c r="H19" s="1" t="s">
        <v>261</v>
      </c>
      <c r="I19" s="1" t="s">
        <v>2476</v>
      </c>
      <c r="J19" s="1" t="s">
        <v>52</v>
      </c>
      <c r="K19" s="1" t="s">
        <v>2407</v>
      </c>
      <c r="L19" s="3">
        <v>6856</v>
      </c>
      <c r="M19" s="1" t="s">
        <v>2474</v>
      </c>
      <c r="N19" s="1" t="s">
        <v>4154</v>
      </c>
      <c r="O19" s="1" t="s">
        <v>4155</v>
      </c>
      <c r="P19" s="222">
        <v>1</v>
      </c>
      <c r="Q19" s="222">
        <v>1</v>
      </c>
      <c r="R19" s="1" t="s">
        <v>2407</v>
      </c>
    </row>
    <row r="20" spans="1:18" x14ac:dyDescent="0.35">
      <c r="A20" s="1" t="str">
        <f>Tableau8[[#This Row],[Document d''achat]]&amp;Tableau8[[#This Row],[Poste]]</f>
        <v>450066376610</v>
      </c>
      <c r="B20" s="1" t="s">
        <v>278</v>
      </c>
      <c r="C20" s="1" t="s">
        <v>88</v>
      </c>
      <c r="D20" s="1" t="s">
        <v>4151</v>
      </c>
      <c r="E20" s="1" t="s">
        <v>4159</v>
      </c>
      <c r="F20" s="1" t="s">
        <v>2468</v>
      </c>
      <c r="G20" s="1" t="s">
        <v>2566</v>
      </c>
      <c r="H20" s="1" t="s">
        <v>279</v>
      </c>
      <c r="I20" s="1" t="s">
        <v>2476</v>
      </c>
      <c r="J20" s="1" t="s">
        <v>52</v>
      </c>
      <c r="K20" s="1" t="s">
        <v>2407</v>
      </c>
      <c r="L20" s="3">
        <v>430475.21</v>
      </c>
      <c r="M20" s="1" t="s">
        <v>2474</v>
      </c>
      <c r="N20" s="1" t="s">
        <v>4154</v>
      </c>
      <c r="O20" s="1" t="s">
        <v>4155</v>
      </c>
      <c r="P20" s="222">
        <v>635294</v>
      </c>
      <c r="Q20" s="222">
        <v>0</v>
      </c>
      <c r="R20" s="1" t="s">
        <v>2407</v>
      </c>
    </row>
    <row r="21" spans="1:18" x14ac:dyDescent="0.35">
      <c r="A21" s="1" t="str">
        <f>Tableau8[[#This Row],[Document d''achat]]&amp;Tableau8[[#This Row],[Poste]]</f>
        <v>450066402910</v>
      </c>
      <c r="B21" s="1" t="s">
        <v>269</v>
      </c>
      <c r="C21" s="1" t="s">
        <v>88</v>
      </c>
      <c r="D21" s="1" t="s">
        <v>4151</v>
      </c>
      <c r="E21" s="1" t="s">
        <v>267</v>
      </c>
      <c r="F21" s="1" t="s">
        <v>2496</v>
      </c>
      <c r="G21" s="1" t="s">
        <v>2571</v>
      </c>
      <c r="H21" s="1" t="s">
        <v>270</v>
      </c>
      <c r="I21" s="1" t="s">
        <v>2469</v>
      </c>
      <c r="J21" s="1" t="s">
        <v>52</v>
      </c>
      <c r="K21" s="1" t="s">
        <v>2407</v>
      </c>
      <c r="L21" s="3">
        <v>6571.61</v>
      </c>
      <c r="M21" s="1" t="s">
        <v>2474</v>
      </c>
      <c r="N21" s="1" t="s">
        <v>4152</v>
      </c>
      <c r="O21" s="1" t="s">
        <v>4153</v>
      </c>
      <c r="P21" s="222">
        <v>3</v>
      </c>
      <c r="Q21" s="222">
        <v>0</v>
      </c>
      <c r="R21" s="1" t="s">
        <v>2407</v>
      </c>
    </row>
    <row r="22" spans="1:18" x14ac:dyDescent="0.35">
      <c r="A22" s="1" t="str">
        <f>Tableau8[[#This Row],[Document d''achat]]&amp;Tableau8[[#This Row],[Poste]]</f>
        <v>450066405410</v>
      </c>
      <c r="B22" s="1" t="s">
        <v>271</v>
      </c>
      <c r="C22" s="1" t="s">
        <v>88</v>
      </c>
      <c r="D22" s="1" t="s">
        <v>4151</v>
      </c>
      <c r="E22" s="1" t="s">
        <v>262</v>
      </c>
      <c r="F22" s="1" t="s">
        <v>2468</v>
      </c>
      <c r="G22" s="1" t="s">
        <v>2575</v>
      </c>
      <c r="H22" s="1" t="s">
        <v>272</v>
      </c>
      <c r="I22" s="1" t="s">
        <v>2476</v>
      </c>
      <c r="J22" s="1" t="s">
        <v>52</v>
      </c>
      <c r="K22" s="1" t="s">
        <v>2407</v>
      </c>
      <c r="L22" s="3">
        <v>822.8</v>
      </c>
      <c r="M22" s="1" t="s">
        <v>2474</v>
      </c>
      <c r="N22" s="1" t="s">
        <v>2478</v>
      </c>
      <c r="O22" s="1" t="s">
        <v>4158</v>
      </c>
      <c r="P22" s="222">
        <v>5</v>
      </c>
      <c r="Q22" s="222">
        <v>0</v>
      </c>
      <c r="R22" s="1" t="s">
        <v>2407</v>
      </c>
    </row>
    <row r="23" spans="1:18" x14ac:dyDescent="0.35">
      <c r="A23" s="1" t="str">
        <f>Tableau8[[#This Row],[Document d''achat]]&amp;Tableau8[[#This Row],[Poste]]</f>
        <v>450066419510</v>
      </c>
      <c r="B23" s="1" t="s">
        <v>284</v>
      </c>
      <c r="C23" s="1" t="s">
        <v>88</v>
      </c>
      <c r="D23" s="1" t="s">
        <v>4151</v>
      </c>
      <c r="E23" s="1" t="s">
        <v>281</v>
      </c>
      <c r="F23" s="1" t="s">
        <v>2468</v>
      </c>
      <c r="G23" s="1" t="s">
        <v>2579</v>
      </c>
      <c r="H23" s="1" t="s">
        <v>285</v>
      </c>
      <c r="I23" s="1" t="s">
        <v>2488</v>
      </c>
      <c r="J23" s="1" t="s">
        <v>52</v>
      </c>
      <c r="K23" s="1" t="s">
        <v>2407</v>
      </c>
      <c r="L23" s="3">
        <v>61179.7</v>
      </c>
      <c r="M23" s="1" t="s">
        <v>2474</v>
      </c>
      <c r="N23" s="1" t="s">
        <v>4154</v>
      </c>
      <c r="O23" s="1" t="s">
        <v>4155</v>
      </c>
      <c r="P23" s="222">
        <v>1</v>
      </c>
      <c r="Q23" s="222">
        <v>0</v>
      </c>
      <c r="R23" s="1" t="s">
        <v>2407</v>
      </c>
    </row>
    <row r="24" spans="1:18" x14ac:dyDescent="0.35">
      <c r="A24" s="1" t="str">
        <f>Tableau8[[#This Row],[Document d''achat]]&amp;Tableau8[[#This Row],[Poste]]</f>
        <v>450066421710</v>
      </c>
      <c r="B24" s="1" t="s">
        <v>286</v>
      </c>
      <c r="C24" s="1" t="s">
        <v>88</v>
      </c>
      <c r="D24" s="1" t="s">
        <v>4151</v>
      </c>
      <c r="E24" s="1" t="s">
        <v>252</v>
      </c>
      <c r="F24" s="1" t="s">
        <v>2496</v>
      </c>
      <c r="G24" s="1" t="s">
        <v>2585</v>
      </c>
      <c r="H24" s="1" t="s">
        <v>287</v>
      </c>
      <c r="I24" s="1" t="s">
        <v>2476</v>
      </c>
      <c r="J24" s="1" t="s">
        <v>52</v>
      </c>
      <c r="K24" s="1" t="s">
        <v>2407</v>
      </c>
      <c r="L24" s="3">
        <v>1058.17</v>
      </c>
      <c r="M24" s="1" t="s">
        <v>2474</v>
      </c>
      <c r="N24" s="1" t="s">
        <v>2478</v>
      </c>
      <c r="O24" s="1" t="s">
        <v>4158</v>
      </c>
      <c r="P24" s="222">
        <v>2</v>
      </c>
      <c r="Q24" s="222">
        <v>0</v>
      </c>
      <c r="R24" s="1" t="s">
        <v>2407</v>
      </c>
    </row>
    <row r="25" spans="1:18" x14ac:dyDescent="0.35">
      <c r="A25" s="1" t="str">
        <f>Tableau8[[#This Row],[Document d''achat]]&amp;Tableau8[[#This Row],[Poste]]</f>
        <v>450066447010</v>
      </c>
      <c r="B25" s="1" t="s">
        <v>296</v>
      </c>
      <c r="C25" s="1" t="s">
        <v>88</v>
      </c>
      <c r="D25" s="1" t="s">
        <v>4151</v>
      </c>
      <c r="E25" s="1" t="s">
        <v>4160</v>
      </c>
      <c r="F25" s="1" t="s">
        <v>2468</v>
      </c>
      <c r="G25" s="1" t="s">
        <v>2589</v>
      </c>
      <c r="H25" s="1" t="s">
        <v>297</v>
      </c>
      <c r="I25" s="1" t="s">
        <v>2476</v>
      </c>
      <c r="J25" s="1" t="s">
        <v>52</v>
      </c>
      <c r="K25" s="1" t="s">
        <v>2407</v>
      </c>
      <c r="L25" s="3">
        <v>968000</v>
      </c>
      <c r="M25" s="1" t="s">
        <v>2474</v>
      </c>
      <c r="N25" s="1" t="s">
        <v>4154</v>
      </c>
      <c r="O25" s="1" t="s">
        <v>4155</v>
      </c>
      <c r="P25" s="222">
        <v>1000000</v>
      </c>
      <c r="Q25" s="222">
        <v>1000000</v>
      </c>
      <c r="R25" s="1" t="s">
        <v>2407</v>
      </c>
    </row>
    <row r="26" spans="1:18" x14ac:dyDescent="0.35">
      <c r="A26" s="1" t="str">
        <f>Tableau8[[#This Row],[Document d''achat]]&amp;Tableau8[[#This Row],[Poste]]</f>
        <v>450066456710</v>
      </c>
      <c r="B26" s="1" t="s">
        <v>290</v>
      </c>
      <c r="C26" s="1" t="s">
        <v>88</v>
      </c>
      <c r="D26" s="1" t="s">
        <v>4151</v>
      </c>
      <c r="E26" s="1" t="s">
        <v>288</v>
      </c>
      <c r="F26" s="1" t="s">
        <v>2468</v>
      </c>
      <c r="G26" s="1" t="s">
        <v>2589</v>
      </c>
      <c r="H26" s="1" t="s">
        <v>291</v>
      </c>
      <c r="I26" s="1" t="s">
        <v>2469</v>
      </c>
      <c r="J26" s="1" t="s">
        <v>52</v>
      </c>
      <c r="K26" s="1" t="s">
        <v>2407</v>
      </c>
      <c r="L26" s="3">
        <v>3847.8</v>
      </c>
      <c r="M26" s="1" t="s">
        <v>2474</v>
      </c>
      <c r="N26" s="1" t="s">
        <v>4152</v>
      </c>
      <c r="O26" s="1" t="s">
        <v>4153</v>
      </c>
      <c r="P26" s="222">
        <v>2</v>
      </c>
      <c r="Q26" s="222">
        <v>0</v>
      </c>
      <c r="R26" s="1" t="s">
        <v>2407</v>
      </c>
    </row>
    <row r="27" spans="1:18" x14ac:dyDescent="0.35">
      <c r="A27" s="1" t="str">
        <f>Tableau8[[#This Row],[Document d''achat]]&amp;Tableau8[[#This Row],[Poste]]</f>
        <v>450066458810</v>
      </c>
      <c r="B27" s="1" t="s">
        <v>302</v>
      </c>
      <c r="C27" s="1" t="s">
        <v>88</v>
      </c>
      <c r="D27" s="1" t="s">
        <v>4151</v>
      </c>
      <c r="E27" s="1" t="s">
        <v>299</v>
      </c>
      <c r="F27" s="1" t="s">
        <v>2468</v>
      </c>
      <c r="G27" s="1" t="s">
        <v>2601</v>
      </c>
      <c r="H27" s="1" t="s">
        <v>303</v>
      </c>
      <c r="I27" s="1" t="s">
        <v>2488</v>
      </c>
      <c r="J27" s="1" t="s">
        <v>52</v>
      </c>
      <c r="K27" s="1" t="s">
        <v>2407</v>
      </c>
      <c r="L27" s="3">
        <v>288072.96000000002</v>
      </c>
      <c r="M27" s="1" t="s">
        <v>2474</v>
      </c>
      <c r="N27" s="1" t="s">
        <v>4154</v>
      </c>
      <c r="O27" s="1" t="s">
        <v>4155</v>
      </c>
      <c r="P27" s="222">
        <v>1</v>
      </c>
      <c r="Q27" s="222">
        <v>0</v>
      </c>
      <c r="R27" s="1" t="s">
        <v>2407</v>
      </c>
    </row>
    <row r="28" spans="1:18" x14ac:dyDescent="0.35">
      <c r="A28" s="1" t="str">
        <f>Tableau8[[#This Row],[Document d''achat]]&amp;Tableau8[[#This Row],[Poste]]</f>
        <v>450066458820</v>
      </c>
      <c r="B28" s="1" t="s">
        <v>302</v>
      </c>
      <c r="C28" s="1" t="s">
        <v>217</v>
      </c>
      <c r="D28" s="1" t="s">
        <v>4151</v>
      </c>
      <c r="E28" s="1" t="s">
        <v>299</v>
      </c>
      <c r="F28" s="1" t="s">
        <v>2468</v>
      </c>
      <c r="G28" s="1" t="s">
        <v>2601</v>
      </c>
      <c r="H28" s="1" t="s">
        <v>308</v>
      </c>
      <c r="I28" s="1" t="s">
        <v>2488</v>
      </c>
      <c r="J28" s="1" t="s">
        <v>52</v>
      </c>
      <c r="K28" s="1" t="s">
        <v>2407</v>
      </c>
      <c r="L28" s="3">
        <v>288072.96000000002</v>
      </c>
      <c r="M28" s="1" t="s">
        <v>2474</v>
      </c>
      <c r="N28" s="1" t="s">
        <v>4154</v>
      </c>
      <c r="O28" s="1" t="s">
        <v>4155</v>
      </c>
      <c r="P28" s="222">
        <v>1</v>
      </c>
      <c r="Q28" s="222">
        <v>0</v>
      </c>
      <c r="R28" s="1" t="s">
        <v>2407</v>
      </c>
    </row>
    <row r="29" spans="1:18" x14ac:dyDescent="0.35">
      <c r="A29" s="1" t="str">
        <f>Tableau8[[#This Row],[Document d''achat]]&amp;Tableau8[[#This Row],[Poste]]</f>
        <v>450066486910</v>
      </c>
      <c r="B29" s="1" t="s">
        <v>311</v>
      </c>
      <c r="C29" s="1" t="s">
        <v>88</v>
      </c>
      <c r="D29" s="1" t="s">
        <v>4151</v>
      </c>
      <c r="E29" s="1" t="s">
        <v>309</v>
      </c>
      <c r="F29" s="1" t="s">
        <v>2468</v>
      </c>
      <c r="G29" s="1" t="s">
        <v>2606</v>
      </c>
      <c r="H29" s="1" t="s">
        <v>312</v>
      </c>
      <c r="I29" s="1" t="s">
        <v>2469</v>
      </c>
      <c r="J29" s="1" t="s">
        <v>52</v>
      </c>
      <c r="K29" s="1" t="s">
        <v>2407</v>
      </c>
      <c r="L29" s="3">
        <v>1013.98</v>
      </c>
      <c r="M29" s="1" t="s">
        <v>2474</v>
      </c>
      <c r="N29" s="1" t="s">
        <v>2478</v>
      </c>
      <c r="O29" s="1" t="s">
        <v>4158</v>
      </c>
      <c r="P29" s="222">
        <v>1</v>
      </c>
      <c r="Q29" s="222">
        <v>0</v>
      </c>
      <c r="R29" s="1" t="s">
        <v>2407</v>
      </c>
    </row>
    <row r="30" spans="1:18" x14ac:dyDescent="0.35">
      <c r="A30" s="1" t="str">
        <f>Tableau8[[#This Row],[Document d''achat]]&amp;Tableau8[[#This Row],[Poste]]</f>
        <v>450066486920</v>
      </c>
      <c r="B30" s="1" t="s">
        <v>311</v>
      </c>
      <c r="C30" s="1" t="s">
        <v>217</v>
      </c>
      <c r="D30" s="1" t="s">
        <v>4151</v>
      </c>
      <c r="E30" s="1" t="s">
        <v>309</v>
      </c>
      <c r="F30" s="1" t="s">
        <v>2468</v>
      </c>
      <c r="G30" s="1" t="s">
        <v>2606</v>
      </c>
      <c r="H30" s="1" t="s">
        <v>2608</v>
      </c>
      <c r="I30" s="1" t="s">
        <v>2469</v>
      </c>
      <c r="J30" s="1" t="s">
        <v>52</v>
      </c>
      <c r="K30" s="1" t="s">
        <v>2407</v>
      </c>
      <c r="L30" s="3">
        <v>78.650000000000006</v>
      </c>
      <c r="M30" s="1" t="s">
        <v>2474</v>
      </c>
      <c r="N30" s="1" t="s">
        <v>2478</v>
      </c>
      <c r="O30" s="1" t="s">
        <v>4158</v>
      </c>
      <c r="P30" s="222">
        <v>1</v>
      </c>
      <c r="Q30" s="222">
        <v>0</v>
      </c>
      <c r="R30" s="1" t="s">
        <v>2407</v>
      </c>
    </row>
    <row r="31" spans="1:18" x14ac:dyDescent="0.35">
      <c r="A31" s="1" t="str">
        <f>Tableau8[[#This Row],[Document d''achat]]&amp;Tableau8[[#This Row],[Poste]]</f>
        <v>450066486930</v>
      </c>
      <c r="B31" s="1" t="s">
        <v>311</v>
      </c>
      <c r="C31" s="1" t="s">
        <v>222</v>
      </c>
      <c r="D31" s="1" t="s">
        <v>4151</v>
      </c>
      <c r="E31" s="1" t="s">
        <v>309</v>
      </c>
      <c r="F31" s="1" t="s">
        <v>2468</v>
      </c>
      <c r="G31" s="1" t="s">
        <v>2606</v>
      </c>
      <c r="H31" s="1" t="s">
        <v>2609</v>
      </c>
      <c r="I31" s="1" t="s">
        <v>2469</v>
      </c>
      <c r="J31" s="1" t="s">
        <v>52</v>
      </c>
      <c r="K31" s="1" t="s">
        <v>2407</v>
      </c>
      <c r="L31" s="3">
        <v>948.22</v>
      </c>
      <c r="M31" s="1" t="s">
        <v>2474</v>
      </c>
      <c r="N31" s="1" t="s">
        <v>2478</v>
      </c>
      <c r="O31" s="1" t="s">
        <v>4158</v>
      </c>
      <c r="P31" s="222">
        <v>1</v>
      </c>
      <c r="Q31" s="222">
        <v>0</v>
      </c>
      <c r="R31" s="1" t="s">
        <v>2407</v>
      </c>
    </row>
    <row r="32" spans="1:18" x14ac:dyDescent="0.35">
      <c r="A32" s="1" t="str">
        <f>Tableau8[[#This Row],[Document d''achat]]&amp;Tableau8[[#This Row],[Poste]]</f>
        <v>450066486940</v>
      </c>
      <c r="B32" s="1" t="s">
        <v>311</v>
      </c>
      <c r="C32" s="1" t="s">
        <v>421</v>
      </c>
      <c r="D32" s="1" t="s">
        <v>4151</v>
      </c>
      <c r="E32" s="1" t="s">
        <v>309</v>
      </c>
      <c r="F32" s="1" t="s">
        <v>2468</v>
      </c>
      <c r="G32" s="1" t="s">
        <v>2606</v>
      </c>
      <c r="H32" s="1" t="s">
        <v>2610</v>
      </c>
      <c r="I32" s="1" t="s">
        <v>2469</v>
      </c>
      <c r="J32" s="1" t="s">
        <v>52</v>
      </c>
      <c r="K32" s="1" t="s">
        <v>2407</v>
      </c>
      <c r="L32" s="3">
        <v>159.47999999999999</v>
      </c>
      <c r="M32" s="1" t="s">
        <v>2474</v>
      </c>
      <c r="N32" s="1" t="s">
        <v>2478</v>
      </c>
      <c r="O32" s="1" t="s">
        <v>4158</v>
      </c>
      <c r="P32" s="222">
        <v>1</v>
      </c>
      <c r="Q32" s="222">
        <v>0</v>
      </c>
      <c r="R32" s="1" t="s">
        <v>2407</v>
      </c>
    </row>
    <row r="33" spans="1:18" x14ac:dyDescent="0.35">
      <c r="A33" s="1" t="str">
        <f>Tableau8[[#This Row],[Document d''achat]]&amp;Tableau8[[#This Row],[Poste]]</f>
        <v>450066512610</v>
      </c>
      <c r="B33" s="1" t="s">
        <v>319</v>
      </c>
      <c r="C33" s="1" t="s">
        <v>88</v>
      </c>
      <c r="D33" s="1" t="s">
        <v>4151</v>
      </c>
      <c r="E33" s="1" t="s">
        <v>309</v>
      </c>
      <c r="F33" s="1" t="s">
        <v>2468</v>
      </c>
      <c r="G33" s="1" t="s">
        <v>2611</v>
      </c>
      <c r="H33" s="1" t="s">
        <v>320</v>
      </c>
      <c r="I33" s="1" t="s">
        <v>2469</v>
      </c>
      <c r="J33" s="1" t="s">
        <v>52</v>
      </c>
      <c r="K33" s="1" t="s">
        <v>2407</v>
      </c>
      <c r="L33" s="3">
        <v>734.17</v>
      </c>
      <c r="M33" s="1" t="s">
        <v>2474</v>
      </c>
      <c r="N33" s="1" t="s">
        <v>2478</v>
      </c>
      <c r="O33" s="1" t="s">
        <v>4158</v>
      </c>
      <c r="P33" s="222">
        <v>1</v>
      </c>
      <c r="Q33" s="222">
        <v>0</v>
      </c>
      <c r="R33" s="1" t="s">
        <v>2407</v>
      </c>
    </row>
    <row r="34" spans="1:18" x14ac:dyDescent="0.35">
      <c r="A34" s="1" t="str">
        <f>Tableau8[[#This Row],[Document d''achat]]&amp;Tableau8[[#This Row],[Poste]]</f>
        <v>450066512620</v>
      </c>
      <c r="B34" s="1" t="s">
        <v>319</v>
      </c>
      <c r="C34" s="1" t="s">
        <v>217</v>
      </c>
      <c r="D34" s="1" t="s">
        <v>4151</v>
      </c>
      <c r="E34" s="1" t="s">
        <v>309</v>
      </c>
      <c r="F34" s="1" t="s">
        <v>2468</v>
      </c>
      <c r="G34" s="1" t="s">
        <v>2611</v>
      </c>
      <c r="H34" s="1" t="s">
        <v>2613</v>
      </c>
      <c r="I34" s="1" t="s">
        <v>2469</v>
      </c>
      <c r="J34" s="1" t="s">
        <v>52</v>
      </c>
      <c r="K34" s="1" t="s">
        <v>2407</v>
      </c>
      <c r="L34" s="3">
        <v>76.69</v>
      </c>
      <c r="M34" s="1" t="s">
        <v>2474</v>
      </c>
      <c r="N34" s="1" t="s">
        <v>2478</v>
      </c>
      <c r="O34" s="1" t="s">
        <v>4158</v>
      </c>
      <c r="P34" s="222">
        <v>1</v>
      </c>
      <c r="Q34" s="222">
        <v>0</v>
      </c>
      <c r="R34" s="1" t="s">
        <v>2407</v>
      </c>
    </row>
    <row r="35" spans="1:18" x14ac:dyDescent="0.35">
      <c r="A35" s="1" t="str">
        <f>Tableau8[[#This Row],[Document d''achat]]&amp;Tableau8[[#This Row],[Poste]]</f>
        <v>450066512630</v>
      </c>
      <c r="B35" s="1" t="s">
        <v>319</v>
      </c>
      <c r="C35" s="1" t="s">
        <v>222</v>
      </c>
      <c r="D35" s="1" t="s">
        <v>4151</v>
      </c>
      <c r="E35" s="1" t="s">
        <v>309</v>
      </c>
      <c r="F35" s="1" t="s">
        <v>2468</v>
      </c>
      <c r="G35" s="1" t="s">
        <v>2611</v>
      </c>
      <c r="H35" s="1" t="s">
        <v>2614</v>
      </c>
      <c r="I35" s="1" t="s">
        <v>2469</v>
      </c>
      <c r="J35" s="1" t="s">
        <v>52</v>
      </c>
      <c r="K35" s="1" t="s">
        <v>2407</v>
      </c>
      <c r="L35" s="3">
        <v>73.97</v>
      </c>
      <c r="M35" s="1" t="s">
        <v>2474</v>
      </c>
      <c r="N35" s="1" t="s">
        <v>2478</v>
      </c>
      <c r="O35" s="1" t="s">
        <v>4158</v>
      </c>
      <c r="P35" s="222">
        <v>1</v>
      </c>
      <c r="Q35" s="222">
        <v>0</v>
      </c>
      <c r="R35" s="1" t="s">
        <v>2407</v>
      </c>
    </row>
    <row r="36" spans="1:18" x14ac:dyDescent="0.35">
      <c r="A36" s="1" t="str">
        <f>Tableau8[[#This Row],[Document d''achat]]&amp;Tableau8[[#This Row],[Poste]]</f>
        <v>450066512640</v>
      </c>
      <c r="B36" s="1" t="s">
        <v>319</v>
      </c>
      <c r="C36" s="1" t="s">
        <v>421</v>
      </c>
      <c r="D36" s="1" t="s">
        <v>4151</v>
      </c>
      <c r="E36" s="1" t="s">
        <v>309</v>
      </c>
      <c r="F36" s="1" t="s">
        <v>2468</v>
      </c>
      <c r="G36" s="1" t="s">
        <v>2611</v>
      </c>
      <c r="H36" s="1" t="s">
        <v>2615</v>
      </c>
      <c r="I36" s="1" t="s">
        <v>2469</v>
      </c>
      <c r="J36" s="1" t="s">
        <v>52</v>
      </c>
      <c r="K36" s="1" t="s">
        <v>2407</v>
      </c>
      <c r="L36" s="3">
        <v>64.709999999999994</v>
      </c>
      <c r="M36" s="1" t="s">
        <v>2474</v>
      </c>
      <c r="N36" s="1" t="s">
        <v>2478</v>
      </c>
      <c r="O36" s="1" t="s">
        <v>4158</v>
      </c>
      <c r="P36" s="222">
        <v>1</v>
      </c>
      <c r="Q36" s="222">
        <v>0</v>
      </c>
      <c r="R36" s="1" t="s">
        <v>2407</v>
      </c>
    </row>
    <row r="37" spans="1:18" x14ac:dyDescent="0.35">
      <c r="A37" s="1" t="str">
        <f>Tableau8[[#This Row],[Document d''achat]]&amp;Tableau8[[#This Row],[Poste]]</f>
        <v>450066512710</v>
      </c>
      <c r="B37" s="1" t="s">
        <v>323</v>
      </c>
      <c r="C37" s="1" t="s">
        <v>88</v>
      </c>
      <c r="D37" s="1" t="s">
        <v>4151</v>
      </c>
      <c r="E37" s="1" t="s">
        <v>321</v>
      </c>
      <c r="F37" s="1" t="s">
        <v>2468</v>
      </c>
      <c r="G37" s="1" t="s">
        <v>2617</v>
      </c>
      <c r="H37" s="1" t="s">
        <v>324</v>
      </c>
      <c r="I37" s="1" t="s">
        <v>2488</v>
      </c>
      <c r="J37" s="1" t="s">
        <v>52</v>
      </c>
      <c r="K37" s="1" t="s">
        <v>2407</v>
      </c>
      <c r="L37" s="3">
        <v>550</v>
      </c>
      <c r="M37" s="1" t="s">
        <v>2474</v>
      </c>
      <c r="N37" s="1" t="s">
        <v>2478</v>
      </c>
      <c r="O37" s="1" t="s">
        <v>4158</v>
      </c>
      <c r="P37" s="222">
        <v>1</v>
      </c>
      <c r="Q37" s="222">
        <v>0</v>
      </c>
      <c r="R37" s="1" t="s">
        <v>4161</v>
      </c>
    </row>
    <row r="38" spans="1:18" x14ac:dyDescent="0.35">
      <c r="A38" s="1" t="str">
        <f>Tableau8[[#This Row],[Document d''achat]]&amp;Tableau8[[#This Row],[Poste]]</f>
        <v>450066513210</v>
      </c>
      <c r="B38" s="1" t="s">
        <v>2123</v>
      </c>
      <c r="C38" s="1" t="s">
        <v>88</v>
      </c>
      <c r="D38" s="1" t="s">
        <v>4151</v>
      </c>
      <c r="E38" s="1" t="s">
        <v>4162</v>
      </c>
      <c r="F38" s="1" t="s">
        <v>2468</v>
      </c>
      <c r="G38" s="1" t="s">
        <v>2566</v>
      </c>
      <c r="H38" s="1" t="s">
        <v>279</v>
      </c>
      <c r="I38" s="1" t="s">
        <v>2488</v>
      </c>
      <c r="J38" s="1" t="s">
        <v>52</v>
      </c>
      <c r="K38" s="1" t="s">
        <v>2407</v>
      </c>
      <c r="L38" s="3">
        <v>7381000</v>
      </c>
      <c r="M38" s="1" t="s">
        <v>2619</v>
      </c>
      <c r="N38" s="1" t="s">
        <v>4152</v>
      </c>
      <c r="O38" s="1" t="s">
        <v>4155</v>
      </c>
      <c r="P38" s="222">
        <v>1</v>
      </c>
      <c r="Q38" s="222">
        <v>0</v>
      </c>
      <c r="R38" s="1" t="s">
        <v>2407</v>
      </c>
    </row>
    <row r="39" spans="1:18" x14ac:dyDescent="0.35">
      <c r="A39" s="1" t="str">
        <f>Tableau8[[#This Row],[Document d''achat]]&amp;Tableau8[[#This Row],[Poste]]</f>
        <v>450066540510</v>
      </c>
      <c r="B39" s="1" t="s">
        <v>328</v>
      </c>
      <c r="C39" s="1" t="s">
        <v>88</v>
      </c>
      <c r="D39" s="1" t="s">
        <v>4151</v>
      </c>
      <c r="E39" s="1" t="s">
        <v>4163</v>
      </c>
      <c r="F39" s="1" t="s">
        <v>2468</v>
      </c>
      <c r="G39" s="1" t="s">
        <v>2566</v>
      </c>
      <c r="H39" s="1" t="s">
        <v>279</v>
      </c>
      <c r="I39" s="1" t="s">
        <v>2488</v>
      </c>
      <c r="J39" s="1" t="s">
        <v>52</v>
      </c>
      <c r="K39" s="1" t="s">
        <v>2407</v>
      </c>
      <c r="L39" s="3">
        <v>5989500</v>
      </c>
      <c r="M39" s="1" t="s">
        <v>2474</v>
      </c>
      <c r="N39" s="1" t="s">
        <v>4154</v>
      </c>
      <c r="O39" s="1" t="s">
        <v>4155</v>
      </c>
      <c r="P39" s="222">
        <v>1</v>
      </c>
      <c r="Q39" s="222">
        <v>0</v>
      </c>
      <c r="R39" s="1" t="s">
        <v>2407</v>
      </c>
    </row>
    <row r="40" spans="1:18" x14ac:dyDescent="0.35">
      <c r="A40" s="1" t="str">
        <f>Tableau8[[#This Row],[Document d''achat]]&amp;Tableau8[[#This Row],[Poste]]</f>
        <v>450066540520</v>
      </c>
      <c r="B40" s="1" t="s">
        <v>328</v>
      </c>
      <c r="C40" s="1" t="s">
        <v>217</v>
      </c>
      <c r="D40" s="1" t="s">
        <v>4151</v>
      </c>
      <c r="E40" s="1" t="s">
        <v>4163</v>
      </c>
      <c r="F40" s="1" t="s">
        <v>2468</v>
      </c>
      <c r="G40" s="1" t="s">
        <v>2566</v>
      </c>
      <c r="H40" s="1" t="s">
        <v>330</v>
      </c>
      <c r="I40" s="1" t="s">
        <v>2488</v>
      </c>
      <c r="J40" s="1" t="s">
        <v>52</v>
      </c>
      <c r="K40" s="1" t="s">
        <v>2407</v>
      </c>
      <c r="L40" s="3">
        <v>7078500</v>
      </c>
      <c r="M40" s="1" t="s">
        <v>2474</v>
      </c>
      <c r="N40" s="1" t="s">
        <v>4154</v>
      </c>
      <c r="O40" s="1" t="s">
        <v>4155</v>
      </c>
      <c r="P40" s="222">
        <v>1</v>
      </c>
      <c r="Q40" s="222">
        <v>0</v>
      </c>
      <c r="R40" s="1" t="s">
        <v>2407</v>
      </c>
    </row>
    <row r="41" spans="1:18" x14ac:dyDescent="0.35">
      <c r="A41" s="1" t="str">
        <f>Tableau8[[#This Row],[Document d''achat]]&amp;Tableau8[[#This Row],[Poste]]</f>
        <v>450066560610</v>
      </c>
      <c r="B41" s="1" t="s">
        <v>333</v>
      </c>
      <c r="C41" s="1" t="s">
        <v>88</v>
      </c>
      <c r="D41" s="1" t="s">
        <v>4151</v>
      </c>
      <c r="E41" s="1" t="s">
        <v>331</v>
      </c>
      <c r="F41" s="1" t="s">
        <v>2468</v>
      </c>
      <c r="G41" s="1" t="s">
        <v>2621</v>
      </c>
      <c r="H41" s="1" t="s">
        <v>334</v>
      </c>
      <c r="I41" s="1" t="s">
        <v>2488</v>
      </c>
      <c r="J41" s="1" t="s">
        <v>52</v>
      </c>
      <c r="K41" s="1" t="s">
        <v>2407</v>
      </c>
      <c r="L41" s="3">
        <v>3980</v>
      </c>
      <c r="M41" s="1" t="s">
        <v>2474</v>
      </c>
      <c r="N41" s="1" t="s">
        <v>4152</v>
      </c>
      <c r="O41" s="1" t="s">
        <v>4153</v>
      </c>
      <c r="P41" s="222">
        <v>1</v>
      </c>
      <c r="Q41" s="222">
        <v>0</v>
      </c>
      <c r="R41" s="1" t="s">
        <v>2407</v>
      </c>
    </row>
    <row r="42" spans="1:18" x14ac:dyDescent="0.35">
      <c r="A42" s="1" t="str">
        <f>Tableau8[[#This Row],[Document d''achat]]&amp;Tableau8[[#This Row],[Poste]]</f>
        <v>450066560620</v>
      </c>
      <c r="B42" s="1" t="s">
        <v>333</v>
      </c>
      <c r="C42" s="1" t="s">
        <v>217</v>
      </c>
      <c r="D42" s="1" t="s">
        <v>4151</v>
      </c>
      <c r="E42" s="1" t="s">
        <v>331</v>
      </c>
      <c r="F42" s="1" t="s">
        <v>2468</v>
      </c>
      <c r="G42" s="1" t="s">
        <v>2621</v>
      </c>
      <c r="H42" s="1" t="s">
        <v>2622</v>
      </c>
      <c r="I42" s="1" t="s">
        <v>2488</v>
      </c>
      <c r="J42" s="1" t="s">
        <v>52</v>
      </c>
      <c r="K42" s="1" t="s">
        <v>2407</v>
      </c>
      <c r="L42" s="3">
        <v>405</v>
      </c>
      <c r="M42" s="1" t="s">
        <v>2474</v>
      </c>
      <c r="N42" s="1" t="s">
        <v>4152</v>
      </c>
      <c r="O42" s="1" t="s">
        <v>4153</v>
      </c>
      <c r="P42" s="222">
        <v>3</v>
      </c>
      <c r="Q42" s="222">
        <v>0</v>
      </c>
      <c r="R42" s="1" t="s">
        <v>2407</v>
      </c>
    </row>
    <row r="43" spans="1:18" x14ac:dyDescent="0.35">
      <c r="A43" s="1" t="str">
        <f>Tableau8[[#This Row],[Document d''achat]]&amp;Tableau8[[#This Row],[Poste]]</f>
        <v>450066560630</v>
      </c>
      <c r="B43" s="1" t="s">
        <v>333</v>
      </c>
      <c r="C43" s="1" t="s">
        <v>222</v>
      </c>
      <c r="D43" s="1" t="s">
        <v>4151</v>
      </c>
      <c r="E43" s="1" t="s">
        <v>331</v>
      </c>
      <c r="F43" s="1" t="s">
        <v>2468</v>
      </c>
      <c r="G43" s="1" t="s">
        <v>2621</v>
      </c>
      <c r="H43" s="1" t="s">
        <v>2623</v>
      </c>
      <c r="I43" s="1" t="s">
        <v>2488</v>
      </c>
      <c r="J43" s="1" t="s">
        <v>52</v>
      </c>
      <c r="K43" s="1" t="s">
        <v>2407</v>
      </c>
      <c r="L43" s="3">
        <v>2918.01</v>
      </c>
      <c r="M43" s="1" t="s">
        <v>2474</v>
      </c>
      <c r="N43" s="1" t="s">
        <v>4152</v>
      </c>
      <c r="O43" s="1" t="s">
        <v>4153</v>
      </c>
      <c r="P43" s="222">
        <v>2</v>
      </c>
      <c r="Q43" s="222">
        <v>0</v>
      </c>
      <c r="R43" s="1" t="s">
        <v>2407</v>
      </c>
    </row>
    <row r="44" spans="1:18" x14ac:dyDescent="0.35">
      <c r="A44" s="1" t="str">
        <f>Tableau8[[#This Row],[Document d''achat]]&amp;Tableau8[[#This Row],[Poste]]</f>
        <v>450066603710</v>
      </c>
      <c r="B44" s="1" t="s">
        <v>337</v>
      </c>
      <c r="C44" s="1" t="s">
        <v>88</v>
      </c>
      <c r="D44" s="1" t="s">
        <v>4151</v>
      </c>
      <c r="E44" s="1" t="s">
        <v>335</v>
      </c>
      <c r="F44" s="1" t="s">
        <v>2468</v>
      </c>
      <c r="G44" s="1" t="s">
        <v>2566</v>
      </c>
      <c r="H44" s="1" t="s">
        <v>338</v>
      </c>
      <c r="I44" s="1" t="s">
        <v>2488</v>
      </c>
      <c r="J44" s="1" t="s">
        <v>52</v>
      </c>
      <c r="K44" s="1" t="s">
        <v>2407</v>
      </c>
      <c r="L44" s="3">
        <v>2550</v>
      </c>
      <c r="M44" s="1" t="s">
        <v>2474</v>
      </c>
      <c r="N44" s="1" t="s">
        <v>4152</v>
      </c>
      <c r="O44" s="1" t="s">
        <v>4153</v>
      </c>
      <c r="P44" s="222">
        <v>1</v>
      </c>
      <c r="Q44" s="222">
        <v>0</v>
      </c>
      <c r="R44" s="1" t="s">
        <v>2407</v>
      </c>
    </row>
    <row r="45" spans="1:18" x14ac:dyDescent="0.35">
      <c r="A45" s="1" t="str">
        <f>Tableau8[[#This Row],[Document d''achat]]&amp;Tableau8[[#This Row],[Poste]]</f>
        <v>450066613110</v>
      </c>
      <c r="B45" s="1" t="s">
        <v>341</v>
      </c>
      <c r="C45" s="1" t="s">
        <v>88</v>
      </c>
      <c r="D45" s="1" t="s">
        <v>4151</v>
      </c>
      <c r="E45" s="1" t="s">
        <v>339</v>
      </c>
      <c r="F45" s="1" t="s">
        <v>2468</v>
      </c>
      <c r="G45" s="1" t="s">
        <v>2626</v>
      </c>
      <c r="H45" s="1" t="s">
        <v>342</v>
      </c>
      <c r="I45" s="1" t="s">
        <v>2488</v>
      </c>
      <c r="J45" s="1" t="s">
        <v>52</v>
      </c>
      <c r="K45" s="1" t="s">
        <v>2407</v>
      </c>
      <c r="L45" s="3">
        <v>3630</v>
      </c>
      <c r="M45" s="1" t="s">
        <v>2474</v>
      </c>
      <c r="N45" s="1" t="s">
        <v>4152</v>
      </c>
      <c r="O45" s="1" t="s">
        <v>4153</v>
      </c>
      <c r="P45" s="222">
        <v>1</v>
      </c>
      <c r="Q45" s="222">
        <v>0</v>
      </c>
      <c r="R45" s="1" t="s">
        <v>2407</v>
      </c>
    </row>
    <row r="46" spans="1:18" x14ac:dyDescent="0.35">
      <c r="A46" s="1" t="str">
        <f>Tableau8[[#This Row],[Document d''achat]]&amp;Tableau8[[#This Row],[Poste]]</f>
        <v>450066635510</v>
      </c>
      <c r="B46" s="1" t="s">
        <v>346</v>
      </c>
      <c r="C46" s="1" t="s">
        <v>88</v>
      </c>
      <c r="D46" s="1" t="s">
        <v>4151</v>
      </c>
      <c r="E46" s="1" t="s">
        <v>4162</v>
      </c>
      <c r="F46" s="1" t="s">
        <v>2468</v>
      </c>
      <c r="G46" s="1" t="s">
        <v>2566</v>
      </c>
      <c r="H46" s="1" t="s">
        <v>330</v>
      </c>
      <c r="I46" s="1" t="s">
        <v>2488</v>
      </c>
      <c r="J46" s="1" t="s">
        <v>52</v>
      </c>
      <c r="K46" s="1" t="s">
        <v>2407</v>
      </c>
      <c r="L46" s="3">
        <v>8349000</v>
      </c>
      <c r="M46" s="1" t="s">
        <v>2474</v>
      </c>
      <c r="N46" s="1" t="s">
        <v>4154</v>
      </c>
      <c r="O46" s="1" t="s">
        <v>4155</v>
      </c>
      <c r="P46" s="222">
        <v>1</v>
      </c>
      <c r="Q46" s="222">
        <v>0</v>
      </c>
      <c r="R46" s="1" t="s">
        <v>2407</v>
      </c>
    </row>
    <row r="47" spans="1:18" x14ac:dyDescent="0.35">
      <c r="A47" s="1" t="str">
        <f>Tableau8[[#This Row],[Document d''achat]]&amp;Tableau8[[#This Row],[Poste]]</f>
        <v>450066643910</v>
      </c>
      <c r="B47" s="1" t="s">
        <v>357</v>
      </c>
      <c r="C47" s="1" t="s">
        <v>88</v>
      </c>
      <c r="D47" s="1" t="s">
        <v>4151</v>
      </c>
      <c r="E47" s="1" t="s">
        <v>355</v>
      </c>
      <c r="F47" s="1" t="s">
        <v>2468</v>
      </c>
      <c r="G47" s="1" t="s">
        <v>2629</v>
      </c>
      <c r="H47" s="1" t="s">
        <v>358</v>
      </c>
      <c r="I47" s="1" t="s">
        <v>2488</v>
      </c>
      <c r="J47" s="1" t="s">
        <v>52</v>
      </c>
      <c r="K47" s="1" t="s">
        <v>2407</v>
      </c>
      <c r="L47" s="3">
        <v>4000</v>
      </c>
      <c r="M47" s="1" t="s">
        <v>2474</v>
      </c>
      <c r="N47" s="1" t="s">
        <v>4152</v>
      </c>
      <c r="O47" s="1" t="s">
        <v>4153</v>
      </c>
      <c r="P47" s="222">
        <v>1</v>
      </c>
      <c r="Q47" s="222">
        <v>0</v>
      </c>
      <c r="R47" s="1" t="s">
        <v>2407</v>
      </c>
    </row>
    <row r="48" spans="1:18" x14ac:dyDescent="0.35">
      <c r="A48" s="1" t="str">
        <f>Tableau8[[#This Row],[Document d''achat]]&amp;Tableau8[[#This Row],[Poste]]</f>
        <v>450066658810</v>
      </c>
      <c r="B48" s="1" t="s">
        <v>317</v>
      </c>
      <c r="C48" s="1" t="s">
        <v>88</v>
      </c>
      <c r="D48" s="1" t="s">
        <v>4151</v>
      </c>
      <c r="E48" s="1" t="s">
        <v>315</v>
      </c>
      <c r="F48" s="1" t="s">
        <v>2468</v>
      </c>
      <c r="G48" s="1" t="s">
        <v>2632</v>
      </c>
      <c r="H48" s="1" t="s">
        <v>318</v>
      </c>
      <c r="I48" s="1" t="s">
        <v>2476</v>
      </c>
      <c r="J48" s="1" t="s">
        <v>52</v>
      </c>
      <c r="K48" s="1" t="s">
        <v>2407</v>
      </c>
      <c r="L48" s="3">
        <v>13797.99</v>
      </c>
      <c r="M48" s="1" t="s">
        <v>2619</v>
      </c>
      <c r="N48" s="1" t="s">
        <v>4152</v>
      </c>
      <c r="O48" s="1" t="s">
        <v>4155</v>
      </c>
      <c r="P48" s="222">
        <v>10</v>
      </c>
      <c r="Q48" s="222">
        <v>0</v>
      </c>
      <c r="R48" s="1" t="s">
        <v>2407</v>
      </c>
    </row>
    <row r="49" spans="1:18" x14ac:dyDescent="0.35">
      <c r="A49" s="1" t="str">
        <f>Tableau8[[#This Row],[Document d''achat]]&amp;Tableau8[[#This Row],[Poste]]</f>
        <v>450066667910</v>
      </c>
      <c r="B49" s="1" t="s">
        <v>361</v>
      </c>
      <c r="C49" s="1" t="s">
        <v>88</v>
      </c>
      <c r="D49" s="1" t="s">
        <v>4151</v>
      </c>
      <c r="E49" s="1" t="s">
        <v>359</v>
      </c>
      <c r="F49" s="1" t="s">
        <v>2468</v>
      </c>
      <c r="G49" s="1" t="s">
        <v>2637</v>
      </c>
      <c r="H49" s="1" t="s">
        <v>362</v>
      </c>
      <c r="I49" s="1" t="s">
        <v>2488</v>
      </c>
      <c r="J49" s="1" t="s">
        <v>52</v>
      </c>
      <c r="K49" s="1" t="s">
        <v>2407</v>
      </c>
      <c r="L49" s="3">
        <v>5739.2</v>
      </c>
      <c r="M49" s="1" t="s">
        <v>2474</v>
      </c>
      <c r="N49" s="1" t="s">
        <v>4152</v>
      </c>
      <c r="O49" s="1" t="s">
        <v>4153</v>
      </c>
      <c r="P49" s="222">
        <v>1</v>
      </c>
      <c r="Q49" s="222">
        <v>0</v>
      </c>
      <c r="R49" s="1" t="s">
        <v>2407</v>
      </c>
    </row>
    <row r="50" spans="1:18" x14ac:dyDescent="0.35">
      <c r="A50" s="1" t="str">
        <f>Tableau8[[#This Row],[Document d''achat]]&amp;Tableau8[[#This Row],[Poste]]</f>
        <v>450066686810</v>
      </c>
      <c r="B50" s="1" t="s">
        <v>369</v>
      </c>
      <c r="C50" s="1" t="s">
        <v>88</v>
      </c>
      <c r="D50" s="1" t="s">
        <v>4151</v>
      </c>
      <c r="E50" s="1" t="s">
        <v>365</v>
      </c>
      <c r="F50" s="1" t="s">
        <v>2468</v>
      </c>
      <c r="G50" s="1" t="s">
        <v>2566</v>
      </c>
      <c r="H50" s="1" t="s">
        <v>330</v>
      </c>
      <c r="I50" s="1" t="s">
        <v>2488</v>
      </c>
      <c r="J50" s="1" t="s">
        <v>52</v>
      </c>
      <c r="K50" s="1" t="s">
        <v>2407</v>
      </c>
      <c r="L50" s="3">
        <v>1800000</v>
      </c>
      <c r="M50" s="1" t="s">
        <v>2474</v>
      </c>
      <c r="N50" s="1" t="s">
        <v>4152</v>
      </c>
      <c r="O50" s="1" t="s">
        <v>4153</v>
      </c>
      <c r="P50" s="222">
        <v>1</v>
      </c>
      <c r="Q50" s="222">
        <v>0</v>
      </c>
      <c r="R50" s="1" t="s">
        <v>2407</v>
      </c>
    </row>
    <row r="51" spans="1:18" x14ac:dyDescent="0.35">
      <c r="A51" s="1" t="str">
        <f>Tableau8[[#This Row],[Document d''achat]]&amp;Tableau8[[#This Row],[Poste]]</f>
        <v>450066710410</v>
      </c>
      <c r="B51" s="1" t="s">
        <v>372</v>
      </c>
      <c r="C51" s="1" t="s">
        <v>88</v>
      </c>
      <c r="D51" s="1" t="s">
        <v>4151</v>
      </c>
      <c r="E51" s="1" t="s">
        <v>370</v>
      </c>
      <c r="F51" s="1" t="s">
        <v>2468</v>
      </c>
      <c r="G51" s="1" t="s">
        <v>2644</v>
      </c>
      <c r="H51" s="1" t="s">
        <v>373</v>
      </c>
      <c r="I51" s="1" t="s">
        <v>2488</v>
      </c>
      <c r="J51" s="1" t="s">
        <v>52</v>
      </c>
      <c r="K51" s="1" t="s">
        <v>2407</v>
      </c>
      <c r="L51" s="3">
        <v>269.45999999999998</v>
      </c>
      <c r="M51" s="1" t="s">
        <v>2474</v>
      </c>
      <c r="N51" s="1" t="s">
        <v>2478</v>
      </c>
      <c r="O51" s="1" t="s">
        <v>4158</v>
      </c>
      <c r="P51" s="222">
        <v>1</v>
      </c>
      <c r="Q51" s="222">
        <v>0</v>
      </c>
      <c r="R51" s="1" t="s">
        <v>2407</v>
      </c>
    </row>
    <row r="52" spans="1:18" x14ac:dyDescent="0.35">
      <c r="A52" s="1" t="str">
        <f>Tableau8[[#This Row],[Document d''achat]]&amp;Tableau8[[#This Row],[Poste]]</f>
        <v>450066711310</v>
      </c>
      <c r="B52" s="1" t="s">
        <v>385</v>
      </c>
      <c r="C52" s="1" t="s">
        <v>88</v>
      </c>
      <c r="D52" s="1" t="s">
        <v>4151</v>
      </c>
      <c r="E52" s="1" t="s">
        <v>383</v>
      </c>
      <c r="F52" s="1" t="s">
        <v>2468</v>
      </c>
      <c r="G52" s="1" t="s">
        <v>2649</v>
      </c>
      <c r="H52" s="1" t="s">
        <v>386</v>
      </c>
      <c r="I52" s="1" t="s">
        <v>2488</v>
      </c>
      <c r="J52" s="1" t="s">
        <v>4164</v>
      </c>
      <c r="K52" s="1" t="s">
        <v>2407</v>
      </c>
      <c r="L52" s="3">
        <v>2500000</v>
      </c>
      <c r="M52" s="1" t="s">
        <v>2474</v>
      </c>
      <c r="N52" s="1" t="s">
        <v>4154</v>
      </c>
      <c r="O52" s="1" t="s">
        <v>4155</v>
      </c>
      <c r="P52" s="222">
        <v>1</v>
      </c>
      <c r="Q52" s="222">
        <v>0</v>
      </c>
      <c r="R52" s="1" t="s">
        <v>2407</v>
      </c>
    </row>
    <row r="53" spans="1:18" x14ac:dyDescent="0.35">
      <c r="A53" s="1" t="str">
        <f>Tableau8[[#This Row],[Document d''achat]]&amp;Tableau8[[#This Row],[Poste]]</f>
        <v>450066711510</v>
      </c>
      <c r="B53" s="1" t="s">
        <v>381</v>
      </c>
      <c r="C53" s="1" t="s">
        <v>88</v>
      </c>
      <c r="D53" s="1" t="s">
        <v>4151</v>
      </c>
      <c r="E53" s="1" t="s">
        <v>378</v>
      </c>
      <c r="F53" s="1" t="s">
        <v>2468</v>
      </c>
      <c r="G53" s="1" t="s">
        <v>2651</v>
      </c>
      <c r="H53" s="1" t="s">
        <v>382</v>
      </c>
      <c r="I53" s="1" t="s">
        <v>2488</v>
      </c>
      <c r="J53" s="1" t="s">
        <v>4164</v>
      </c>
      <c r="K53" s="1" t="s">
        <v>2407</v>
      </c>
      <c r="L53" s="3">
        <v>117000</v>
      </c>
      <c r="M53" s="1" t="s">
        <v>2474</v>
      </c>
      <c r="N53" s="1" t="s">
        <v>4154</v>
      </c>
      <c r="O53" s="1" t="s">
        <v>4155</v>
      </c>
      <c r="P53" s="222">
        <v>1</v>
      </c>
      <c r="Q53" s="222">
        <v>0</v>
      </c>
      <c r="R53" s="1" t="s">
        <v>2407</v>
      </c>
    </row>
    <row r="54" spans="1:18" x14ac:dyDescent="0.35">
      <c r="A54" s="1" t="str">
        <f>Tableau8[[#This Row],[Document d''achat]]&amp;Tableau8[[#This Row],[Poste]]</f>
        <v>450066712910</v>
      </c>
      <c r="B54" s="1" t="s">
        <v>376</v>
      </c>
      <c r="C54" s="1" t="s">
        <v>88</v>
      </c>
      <c r="D54" s="1" t="s">
        <v>4151</v>
      </c>
      <c r="E54" s="1" t="s">
        <v>374</v>
      </c>
      <c r="F54" s="1" t="s">
        <v>2468</v>
      </c>
      <c r="G54" s="1" t="s">
        <v>2653</v>
      </c>
      <c r="H54" s="1" t="s">
        <v>377</v>
      </c>
      <c r="I54" s="1" t="s">
        <v>2488</v>
      </c>
      <c r="J54" s="1" t="s">
        <v>52</v>
      </c>
      <c r="K54" s="1" t="s">
        <v>2407</v>
      </c>
      <c r="L54" s="3">
        <v>13946.9</v>
      </c>
      <c r="M54" s="1" t="s">
        <v>2474</v>
      </c>
      <c r="N54" s="1" t="s">
        <v>4154</v>
      </c>
      <c r="O54" s="1" t="s">
        <v>4155</v>
      </c>
      <c r="P54" s="222">
        <v>1</v>
      </c>
      <c r="Q54" s="222">
        <v>0</v>
      </c>
      <c r="R54" s="1" t="s">
        <v>2407</v>
      </c>
    </row>
    <row r="55" spans="1:18" x14ac:dyDescent="0.35">
      <c r="A55" s="1" t="str">
        <f>Tableau8[[#This Row],[Document d''achat]]&amp;Tableau8[[#This Row],[Poste]]</f>
        <v>450066722010</v>
      </c>
      <c r="B55" s="1" t="s">
        <v>390</v>
      </c>
      <c r="C55" s="1" t="s">
        <v>88</v>
      </c>
      <c r="D55" s="1" t="s">
        <v>4151</v>
      </c>
      <c r="E55" s="1" t="s">
        <v>388</v>
      </c>
      <c r="F55" s="1" t="s">
        <v>2468</v>
      </c>
      <c r="G55" s="1" t="s">
        <v>2656</v>
      </c>
      <c r="H55" s="1" t="s">
        <v>391</v>
      </c>
      <c r="I55" s="1" t="s">
        <v>2488</v>
      </c>
      <c r="J55" s="1" t="s">
        <v>4164</v>
      </c>
      <c r="K55" s="1" t="s">
        <v>2407</v>
      </c>
      <c r="L55" s="3">
        <v>576000</v>
      </c>
      <c r="M55" s="1" t="s">
        <v>2474</v>
      </c>
      <c r="N55" s="1" t="s">
        <v>4154</v>
      </c>
      <c r="O55" s="1" t="s">
        <v>4155</v>
      </c>
      <c r="P55" s="222">
        <v>1</v>
      </c>
      <c r="Q55" s="222">
        <v>0</v>
      </c>
      <c r="R55" s="1" t="s">
        <v>2407</v>
      </c>
    </row>
    <row r="56" spans="1:18" x14ac:dyDescent="0.35">
      <c r="A56" s="1" t="str">
        <f>Tableau8[[#This Row],[Document d''achat]]&amp;Tableau8[[#This Row],[Poste]]</f>
        <v>450066728910</v>
      </c>
      <c r="B56" s="1" t="s">
        <v>398</v>
      </c>
      <c r="C56" s="1" t="s">
        <v>88</v>
      </c>
      <c r="D56" s="1" t="s">
        <v>4151</v>
      </c>
      <c r="E56" s="1" t="s">
        <v>393</v>
      </c>
      <c r="F56" s="1" t="s">
        <v>2468</v>
      </c>
      <c r="G56" s="1" t="s">
        <v>2617</v>
      </c>
      <c r="H56" s="1" t="s">
        <v>399</v>
      </c>
      <c r="I56" s="1" t="s">
        <v>2488</v>
      </c>
      <c r="J56" s="1" t="s">
        <v>52</v>
      </c>
      <c r="K56" s="1" t="s">
        <v>2407</v>
      </c>
      <c r="L56" s="3">
        <v>27542.5</v>
      </c>
      <c r="M56" s="1" t="s">
        <v>2474</v>
      </c>
      <c r="N56" s="1" t="s">
        <v>4154</v>
      </c>
      <c r="O56" s="1" t="s">
        <v>4155</v>
      </c>
      <c r="P56" s="222">
        <v>1</v>
      </c>
      <c r="Q56" s="222">
        <v>0</v>
      </c>
      <c r="R56" s="1" t="s">
        <v>2407</v>
      </c>
    </row>
    <row r="57" spans="1:18" x14ac:dyDescent="0.35">
      <c r="A57" s="1" t="str">
        <f>Tableau8[[#This Row],[Document d''achat]]&amp;Tableau8[[#This Row],[Poste]]</f>
        <v>450066751010</v>
      </c>
      <c r="B57" s="1" t="s">
        <v>402</v>
      </c>
      <c r="C57" s="1" t="s">
        <v>88</v>
      </c>
      <c r="D57" s="1" t="s">
        <v>4151</v>
      </c>
      <c r="E57" s="1" t="s">
        <v>4165</v>
      </c>
      <c r="F57" s="1" t="s">
        <v>2468</v>
      </c>
      <c r="G57" s="1" t="s">
        <v>2659</v>
      </c>
      <c r="H57" s="1" t="s">
        <v>403</v>
      </c>
      <c r="I57" s="1" t="s">
        <v>2476</v>
      </c>
      <c r="J57" s="1" t="s">
        <v>52</v>
      </c>
      <c r="K57" s="1" t="s">
        <v>2407</v>
      </c>
      <c r="L57" s="3">
        <v>17787</v>
      </c>
      <c r="M57" s="1" t="s">
        <v>2474</v>
      </c>
      <c r="N57" s="1" t="s">
        <v>4154</v>
      </c>
      <c r="O57" s="1" t="s">
        <v>4155</v>
      </c>
      <c r="P57" s="222">
        <v>150000</v>
      </c>
      <c r="Q57" s="222">
        <v>0</v>
      </c>
      <c r="R57" s="1" t="s">
        <v>2407</v>
      </c>
    </row>
    <row r="58" spans="1:18" x14ac:dyDescent="0.35">
      <c r="A58" s="1" t="str">
        <f>Tableau8[[#This Row],[Document d''achat]]&amp;Tableau8[[#This Row],[Poste]]</f>
        <v>450066770210</v>
      </c>
      <c r="B58" s="1" t="s">
        <v>408</v>
      </c>
      <c r="C58" s="1" t="s">
        <v>88</v>
      </c>
      <c r="D58" s="1" t="s">
        <v>4151</v>
      </c>
      <c r="E58" s="1" t="s">
        <v>406</v>
      </c>
      <c r="F58" s="1" t="s">
        <v>2468</v>
      </c>
      <c r="G58" s="1" t="s">
        <v>2661</v>
      </c>
      <c r="H58" s="1" t="s">
        <v>409</v>
      </c>
      <c r="I58" s="1" t="s">
        <v>2488</v>
      </c>
      <c r="J58" s="1" t="s">
        <v>52</v>
      </c>
      <c r="K58" s="1" t="s">
        <v>2407</v>
      </c>
      <c r="L58" s="3">
        <v>16668.96</v>
      </c>
      <c r="M58" s="1" t="s">
        <v>2474</v>
      </c>
      <c r="N58" s="1" t="s">
        <v>4154</v>
      </c>
      <c r="O58" s="1" t="s">
        <v>4155</v>
      </c>
      <c r="P58" s="222">
        <v>1</v>
      </c>
      <c r="Q58" s="222">
        <v>0</v>
      </c>
      <c r="R58" s="1" t="s">
        <v>2407</v>
      </c>
    </row>
    <row r="59" spans="1:18" x14ac:dyDescent="0.35">
      <c r="A59" s="1" t="str">
        <f>Tableau8[[#This Row],[Document d''achat]]&amp;Tableau8[[#This Row],[Poste]]</f>
        <v>450066770220</v>
      </c>
      <c r="B59" s="1" t="s">
        <v>408</v>
      </c>
      <c r="C59" s="1" t="s">
        <v>217</v>
      </c>
      <c r="D59" s="1" t="s">
        <v>4151</v>
      </c>
      <c r="E59" s="1" t="s">
        <v>406</v>
      </c>
      <c r="F59" s="1" t="s">
        <v>2468</v>
      </c>
      <c r="G59" s="1" t="s">
        <v>2661</v>
      </c>
      <c r="H59" s="1" t="s">
        <v>411</v>
      </c>
      <c r="I59" s="1" t="s">
        <v>2488</v>
      </c>
      <c r="J59" s="1" t="s">
        <v>52</v>
      </c>
      <c r="K59" s="1" t="s">
        <v>2407</v>
      </c>
      <c r="L59" s="3">
        <v>22990</v>
      </c>
      <c r="M59" s="1" t="s">
        <v>2474</v>
      </c>
      <c r="N59" s="1" t="s">
        <v>4154</v>
      </c>
      <c r="O59" s="1" t="s">
        <v>4155</v>
      </c>
      <c r="P59" s="222">
        <v>1</v>
      </c>
      <c r="Q59" s="222">
        <v>0</v>
      </c>
      <c r="R59" s="1" t="s">
        <v>2407</v>
      </c>
    </row>
    <row r="60" spans="1:18" x14ac:dyDescent="0.35">
      <c r="A60" s="1" t="str">
        <f>Tableau8[[#This Row],[Document d''achat]]&amp;Tableau8[[#This Row],[Poste]]</f>
        <v>450066772010</v>
      </c>
      <c r="B60" s="1" t="s">
        <v>413</v>
      </c>
      <c r="C60" s="1" t="s">
        <v>88</v>
      </c>
      <c r="D60" s="1" t="s">
        <v>4151</v>
      </c>
      <c r="E60" s="1" t="s">
        <v>406</v>
      </c>
      <c r="F60" s="1" t="s">
        <v>2468</v>
      </c>
      <c r="G60" s="1" t="s">
        <v>2662</v>
      </c>
      <c r="H60" s="1" t="s">
        <v>414</v>
      </c>
      <c r="I60" s="1" t="s">
        <v>2488</v>
      </c>
      <c r="J60" s="1" t="s">
        <v>4164</v>
      </c>
      <c r="K60" s="1" t="s">
        <v>2407</v>
      </c>
      <c r="L60" s="3">
        <v>34680</v>
      </c>
      <c r="M60" s="1" t="s">
        <v>2474</v>
      </c>
      <c r="N60" s="1" t="s">
        <v>4154</v>
      </c>
      <c r="O60" s="1" t="s">
        <v>4155</v>
      </c>
      <c r="P60" s="222">
        <v>1</v>
      </c>
      <c r="Q60" s="222">
        <v>0</v>
      </c>
      <c r="R60" s="1" t="s">
        <v>2407</v>
      </c>
    </row>
    <row r="61" spans="1:18" x14ac:dyDescent="0.35">
      <c r="A61" s="1" t="str">
        <f>Tableau8[[#This Row],[Document d''achat]]&amp;Tableau8[[#This Row],[Poste]]</f>
        <v>450066785410</v>
      </c>
      <c r="B61" s="1" t="s">
        <v>443</v>
      </c>
      <c r="C61" s="1" t="s">
        <v>88</v>
      </c>
      <c r="D61" s="1" t="s">
        <v>4151</v>
      </c>
      <c r="E61" s="1" t="s">
        <v>299</v>
      </c>
      <c r="F61" s="1" t="s">
        <v>2468</v>
      </c>
      <c r="G61" s="1" t="s">
        <v>2601</v>
      </c>
      <c r="H61" s="1" t="s">
        <v>444</v>
      </c>
      <c r="I61" s="1" t="s">
        <v>2488</v>
      </c>
      <c r="J61" s="1" t="s">
        <v>52</v>
      </c>
      <c r="K61" s="1" t="s">
        <v>2407</v>
      </c>
      <c r="L61" s="3">
        <v>144036.48000000001</v>
      </c>
      <c r="M61" s="1" t="s">
        <v>2474</v>
      </c>
      <c r="N61" s="1" t="s">
        <v>4154</v>
      </c>
      <c r="O61" s="1" t="s">
        <v>4155</v>
      </c>
      <c r="P61" s="222">
        <v>1</v>
      </c>
      <c r="Q61" s="222">
        <v>0</v>
      </c>
      <c r="R61" s="1" t="s">
        <v>2407</v>
      </c>
    </row>
    <row r="62" spans="1:18" x14ac:dyDescent="0.35">
      <c r="A62" s="1" t="str">
        <f>Tableau8[[#This Row],[Document d''achat]]&amp;Tableau8[[#This Row],[Poste]]</f>
        <v>450066785420</v>
      </c>
      <c r="B62" s="1" t="s">
        <v>443</v>
      </c>
      <c r="C62" s="1" t="s">
        <v>217</v>
      </c>
      <c r="D62" s="1" t="s">
        <v>4151</v>
      </c>
      <c r="E62" s="1" t="s">
        <v>299</v>
      </c>
      <c r="F62" s="1" t="s">
        <v>2468</v>
      </c>
      <c r="G62" s="1" t="s">
        <v>2601</v>
      </c>
      <c r="H62" s="1" t="s">
        <v>445</v>
      </c>
      <c r="I62" s="1" t="s">
        <v>2488</v>
      </c>
      <c r="J62" s="1" t="s">
        <v>52</v>
      </c>
      <c r="K62" s="1" t="s">
        <v>2407</v>
      </c>
      <c r="L62" s="3">
        <v>144036.48000000001</v>
      </c>
      <c r="M62" s="1" t="s">
        <v>2474</v>
      </c>
      <c r="N62" s="1" t="s">
        <v>4154</v>
      </c>
      <c r="O62" s="1" t="s">
        <v>4155</v>
      </c>
      <c r="P62" s="222">
        <v>1</v>
      </c>
      <c r="Q62" s="222">
        <v>0</v>
      </c>
      <c r="R62" s="1" t="s">
        <v>2407</v>
      </c>
    </row>
    <row r="63" spans="1:18" x14ac:dyDescent="0.35">
      <c r="A63" s="1" t="str">
        <f>Tableau8[[#This Row],[Document d''achat]]&amp;Tableau8[[#This Row],[Poste]]</f>
        <v>450066786510</v>
      </c>
      <c r="B63" s="1" t="s">
        <v>440</v>
      </c>
      <c r="C63" s="1" t="s">
        <v>88</v>
      </c>
      <c r="D63" s="1" t="s">
        <v>4151</v>
      </c>
      <c r="E63" s="1" t="s">
        <v>435</v>
      </c>
      <c r="F63" s="1" t="s">
        <v>2468</v>
      </c>
      <c r="G63" s="1" t="s">
        <v>2664</v>
      </c>
      <c r="H63" s="1" t="s">
        <v>441</v>
      </c>
      <c r="I63" s="1" t="s">
        <v>2488</v>
      </c>
      <c r="J63" s="1" t="s">
        <v>4164</v>
      </c>
      <c r="K63" s="1" t="s">
        <v>2407</v>
      </c>
      <c r="L63" s="3">
        <v>1142892.1399999999</v>
      </c>
      <c r="M63" s="1" t="s">
        <v>2474</v>
      </c>
      <c r="N63" s="1" t="s">
        <v>4154</v>
      </c>
      <c r="O63" s="1" t="s">
        <v>4155</v>
      </c>
      <c r="P63" s="222">
        <v>1</v>
      </c>
      <c r="Q63" s="222">
        <v>0</v>
      </c>
      <c r="R63" s="1" t="s">
        <v>2407</v>
      </c>
    </row>
    <row r="64" spans="1:18" x14ac:dyDescent="0.35">
      <c r="A64" s="1" t="str">
        <f>Tableau8[[#This Row],[Document d''achat]]&amp;Tableau8[[#This Row],[Poste]]</f>
        <v>450066787210</v>
      </c>
      <c r="B64" s="1" t="s">
        <v>432</v>
      </c>
      <c r="C64" s="1" t="s">
        <v>88</v>
      </c>
      <c r="D64" s="1" t="s">
        <v>4151</v>
      </c>
      <c r="E64" s="1" t="s">
        <v>430</v>
      </c>
      <c r="F64" s="1" t="s">
        <v>2468</v>
      </c>
      <c r="G64" s="1" t="s">
        <v>2666</v>
      </c>
      <c r="H64" s="1" t="s">
        <v>433</v>
      </c>
      <c r="I64" s="1" t="s">
        <v>2488</v>
      </c>
      <c r="J64" s="1" t="s">
        <v>4164</v>
      </c>
      <c r="K64" s="1" t="s">
        <v>2407</v>
      </c>
      <c r="L64" s="3">
        <v>150000</v>
      </c>
      <c r="M64" s="1" t="s">
        <v>2474</v>
      </c>
      <c r="N64" s="1" t="s">
        <v>4154</v>
      </c>
      <c r="O64" s="1" t="s">
        <v>4155</v>
      </c>
      <c r="P64" s="222">
        <v>1</v>
      </c>
      <c r="Q64" s="222">
        <v>0</v>
      </c>
      <c r="R64" s="1" t="s">
        <v>2407</v>
      </c>
    </row>
    <row r="65" spans="1:18" x14ac:dyDescent="0.35">
      <c r="A65" s="1" t="str">
        <f>Tableau8[[#This Row],[Document d''achat]]&amp;Tableau8[[#This Row],[Poste]]</f>
        <v>450066801110</v>
      </c>
      <c r="B65" s="1" t="s">
        <v>417</v>
      </c>
      <c r="C65" s="1" t="s">
        <v>88</v>
      </c>
      <c r="D65" s="1" t="s">
        <v>4151</v>
      </c>
      <c r="E65" s="1" t="s">
        <v>415</v>
      </c>
      <c r="F65" s="1" t="s">
        <v>2496</v>
      </c>
      <c r="G65" s="1" t="s">
        <v>2668</v>
      </c>
      <c r="H65" s="1" t="s">
        <v>418</v>
      </c>
      <c r="I65" s="1" t="s">
        <v>2488</v>
      </c>
      <c r="J65" s="1" t="s">
        <v>52</v>
      </c>
      <c r="K65" s="1" t="s">
        <v>2407</v>
      </c>
      <c r="L65" s="3">
        <v>780.01</v>
      </c>
      <c r="M65" s="1" t="s">
        <v>2474</v>
      </c>
      <c r="N65" s="1" t="s">
        <v>4152</v>
      </c>
      <c r="O65" s="1" t="s">
        <v>4153</v>
      </c>
      <c r="P65" s="222">
        <v>1</v>
      </c>
      <c r="Q65" s="222">
        <v>0</v>
      </c>
      <c r="R65" s="1" t="s">
        <v>2407</v>
      </c>
    </row>
    <row r="66" spans="1:18" x14ac:dyDescent="0.35">
      <c r="A66" s="1" t="str">
        <f>Tableau8[[#This Row],[Document d''achat]]&amp;Tableau8[[#This Row],[Poste]]</f>
        <v>450066801120</v>
      </c>
      <c r="B66" s="1" t="s">
        <v>417</v>
      </c>
      <c r="C66" s="1" t="s">
        <v>217</v>
      </c>
      <c r="D66" s="1" t="s">
        <v>4151</v>
      </c>
      <c r="E66" s="1" t="s">
        <v>415</v>
      </c>
      <c r="F66" s="1" t="s">
        <v>2496</v>
      </c>
      <c r="G66" s="1" t="s">
        <v>2668</v>
      </c>
      <c r="H66" s="1" t="s">
        <v>419</v>
      </c>
      <c r="I66" s="1" t="s">
        <v>2488</v>
      </c>
      <c r="J66" s="1" t="s">
        <v>52</v>
      </c>
      <c r="K66" s="1" t="s">
        <v>2407</v>
      </c>
      <c r="L66" s="3">
        <v>1032.95</v>
      </c>
      <c r="M66" s="1" t="s">
        <v>2474</v>
      </c>
      <c r="N66" s="1" t="s">
        <v>4152</v>
      </c>
      <c r="O66" s="1" t="s">
        <v>4153</v>
      </c>
      <c r="P66" s="222">
        <v>1</v>
      </c>
      <c r="Q66" s="222">
        <v>0</v>
      </c>
      <c r="R66" s="1" t="s">
        <v>2407</v>
      </c>
    </row>
    <row r="67" spans="1:18" x14ac:dyDescent="0.35">
      <c r="A67" s="1" t="str">
        <f>Tableau8[[#This Row],[Document d''achat]]&amp;Tableau8[[#This Row],[Poste]]</f>
        <v>450066801130</v>
      </c>
      <c r="B67" s="1" t="s">
        <v>417</v>
      </c>
      <c r="C67" s="1" t="s">
        <v>222</v>
      </c>
      <c r="D67" s="1" t="s">
        <v>4151</v>
      </c>
      <c r="E67" s="1" t="s">
        <v>415</v>
      </c>
      <c r="F67" s="1" t="s">
        <v>2496</v>
      </c>
      <c r="G67" s="1" t="s">
        <v>2668</v>
      </c>
      <c r="H67" s="1" t="s">
        <v>420</v>
      </c>
      <c r="I67" s="1" t="s">
        <v>2488</v>
      </c>
      <c r="J67" s="1" t="s">
        <v>52</v>
      </c>
      <c r="K67" s="1" t="s">
        <v>2407</v>
      </c>
      <c r="L67" s="3">
        <v>294.85000000000002</v>
      </c>
      <c r="M67" s="1" t="s">
        <v>2474</v>
      </c>
      <c r="N67" s="1" t="s">
        <v>4152</v>
      </c>
      <c r="O67" s="1" t="s">
        <v>4153</v>
      </c>
      <c r="P67" s="222">
        <v>1</v>
      </c>
      <c r="Q67" s="222">
        <v>0</v>
      </c>
      <c r="R67" s="1" t="s">
        <v>2407</v>
      </c>
    </row>
    <row r="68" spans="1:18" x14ac:dyDescent="0.35">
      <c r="A68" s="1" t="str">
        <f>Tableau8[[#This Row],[Document d''achat]]&amp;Tableau8[[#This Row],[Poste]]</f>
        <v>450066801140</v>
      </c>
      <c r="B68" s="1" t="s">
        <v>417</v>
      </c>
      <c r="C68" s="1" t="s">
        <v>421</v>
      </c>
      <c r="D68" s="1" t="s">
        <v>4151</v>
      </c>
      <c r="E68" s="1" t="s">
        <v>415</v>
      </c>
      <c r="F68" s="1" t="s">
        <v>2496</v>
      </c>
      <c r="G68" s="1" t="s">
        <v>2668</v>
      </c>
      <c r="H68" s="1" t="s">
        <v>422</v>
      </c>
      <c r="I68" s="1" t="s">
        <v>2488</v>
      </c>
      <c r="J68" s="1" t="s">
        <v>52</v>
      </c>
      <c r="K68" s="1" t="s">
        <v>2407</v>
      </c>
      <c r="L68" s="3">
        <v>470.97</v>
      </c>
      <c r="M68" s="1" t="s">
        <v>2474</v>
      </c>
      <c r="N68" s="1" t="s">
        <v>4152</v>
      </c>
      <c r="O68" s="1" t="s">
        <v>4153</v>
      </c>
      <c r="P68" s="222">
        <v>1</v>
      </c>
      <c r="Q68" s="222">
        <v>0</v>
      </c>
      <c r="R68" s="1" t="s">
        <v>2407</v>
      </c>
    </row>
    <row r="69" spans="1:18" x14ac:dyDescent="0.35">
      <c r="A69" s="1" t="str">
        <f>Tableau8[[#This Row],[Document d''achat]]&amp;Tableau8[[#This Row],[Poste]]</f>
        <v>450066801150</v>
      </c>
      <c r="B69" s="1" t="s">
        <v>417</v>
      </c>
      <c r="C69" s="1" t="s">
        <v>423</v>
      </c>
      <c r="D69" s="1" t="s">
        <v>4151</v>
      </c>
      <c r="E69" s="1" t="s">
        <v>415</v>
      </c>
      <c r="F69" s="1" t="s">
        <v>2496</v>
      </c>
      <c r="G69" s="1" t="s">
        <v>2668</v>
      </c>
      <c r="H69" s="1" t="s">
        <v>424</v>
      </c>
      <c r="I69" s="1" t="s">
        <v>2488</v>
      </c>
      <c r="J69" s="1" t="s">
        <v>52</v>
      </c>
      <c r="K69" s="1" t="s">
        <v>2407</v>
      </c>
      <c r="L69" s="3">
        <v>44.17</v>
      </c>
      <c r="M69" s="1" t="s">
        <v>2474</v>
      </c>
      <c r="N69" s="1" t="s">
        <v>4152</v>
      </c>
      <c r="O69" s="1" t="s">
        <v>4153</v>
      </c>
      <c r="P69" s="222">
        <v>1</v>
      </c>
      <c r="Q69" s="222">
        <v>0</v>
      </c>
      <c r="R69" s="1" t="s">
        <v>2407</v>
      </c>
    </row>
    <row r="70" spans="1:18" x14ac:dyDescent="0.35">
      <c r="A70" s="1" t="str">
        <f>Tableau8[[#This Row],[Document d''achat]]&amp;Tableau8[[#This Row],[Poste]]</f>
        <v>450066802410</v>
      </c>
      <c r="B70" s="1" t="s">
        <v>427</v>
      </c>
      <c r="C70" s="1" t="s">
        <v>88</v>
      </c>
      <c r="D70" s="1" t="s">
        <v>4151</v>
      </c>
      <c r="E70" s="1" t="s">
        <v>425</v>
      </c>
      <c r="F70" s="1" t="s">
        <v>2468</v>
      </c>
      <c r="G70" s="1" t="s">
        <v>2671</v>
      </c>
      <c r="H70" s="1" t="s">
        <v>428</v>
      </c>
      <c r="I70" s="1" t="s">
        <v>2488</v>
      </c>
      <c r="J70" s="1" t="s">
        <v>52</v>
      </c>
      <c r="K70" s="1" t="s">
        <v>2407</v>
      </c>
      <c r="L70" s="3">
        <v>475.1</v>
      </c>
      <c r="M70" s="1" t="s">
        <v>2474</v>
      </c>
      <c r="N70" s="1" t="s">
        <v>2478</v>
      </c>
      <c r="O70" s="1" t="s">
        <v>4158</v>
      </c>
      <c r="P70" s="222">
        <v>1</v>
      </c>
      <c r="Q70" s="222">
        <v>0</v>
      </c>
      <c r="R70" s="1" t="s">
        <v>2407</v>
      </c>
    </row>
    <row r="71" spans="1:18" x14ac:dyDescent="0.35">
      <c r="A71" s="1" t="str">
        <f>Tableau8[[#This Row],[Document d''achat]]&amp;Tableau8[[#This Row],[Poste]]</f>
        <v>450066805610</v>
      </c>
      <c r="B71" s="1" t="s">
        <v>449</v>
      </c>
      <c r="C71" s="1" t="s">
        <v>88</v>
      </c>
      <c r="D71" s="1" t="s">
        <v>4151</v>
      </c>
      <c r="E71" s="1" t="s">
        <v>448</v>
      </c>
      <c r="F71" s="1" t="s">
        <v>2468</v>
      </c>
      <c r="G71" s="1" t="s">
        <v>2673</v>
      </c>
      <c r="H71" s="1" t="s">
        <v>450</v>
      </c>
      <c r="I71" s="1" t="s">
        <v>2488</v>
      </c>
      <c r="J71" s="1" t="s">
        <v>52</v>
      </c>
      <c r="K71" s="1" t="s">
        <v>2407</v>
      </c>
      <c r="L71" s="3">
        <v>4232.58</v>
      </c>
      <c r="M71" s="1" t="s">
        <v>2474</v>
      </c>
      <c r="N71" s="1" t="s">
        <v>4152</v>
      </c>
      <c r="O71" s="1" t="s">
        <v>4153</v>
      </c>
      <c r="P71" s="222">
        <v>1</v>
      </c>
      <c r="Q71" s="222">
        <v>0</v>
      </c>
      <c r="R71" s="1" t="s">
        <v>2407</v>
      </c>
    </row>
    <row r="72" spans="1:18" x14ac:dyDescent="0.35">
      <c r="A72" s="1" t="str">
        <f>Tableau8[[#This Row],[Document d''achat]]&amp;Tableau8[[#This Row],[Poste]]</f>
        <v>450066807710</v>
      </c>
      <c r="B72" s="1" t="s">
        <v>451</v>
      </c>
      <c r="C72" s="1" t="s">
        <v>88</v>
      </c>
      <c r="D72" s="1" t="s">
        <v>4151</v>
      </c>
      <c r="E72" s="1" t="s">
        <v>299</v>
      </c>
      <c r="F72" s="1" t="s">
        <v>2468</v>
      </c>
      <c r="G72" s="1" t="s">
        <v>2601</v>
      </c>
      <c r="H72" s="1" t="s">
        <v>452</v>
      </c>
      <c r="I72" s="1" t="s">
        <v>2488</v>
      </c>
      <c r="J72" s="1" t="s">
        <v>52</v>
      </c>
      <c r="K72" s="1" t="s">
        <v>2407</v>
      </c>
      <c r="L72" s="3">
        <v>8037</v>
      </c>
      <c r="M72" s="1" t="s">
        <v>2474</v>
      </c>
      <c r="N72" s="1" t="s">
        <v>4154</v>
      </c>
      <c r="O72" s="1" t="s">
        <v>4155</v>
      </c>
      <c r="P72" s="222">
        <v>1</v>
      </c>
      <c r="Q72" s="222">
        <v>0</v>
      </c>
      <c r="R72" s="1" t="s">
        <v>2407</v>
      </c>
    </row>
    <row r="73" spans="1:18" x14ac:dyDescent="0.35">
      <c r="A73" s="1" t="str">
        <f>Tableau8[[#This Row],[Document d''achat]]&amp;Tableau8[[#This Row],[Poste]]</f>
        <v>450066820410</v>
      </c>
      <c r="B73" s="1" t="s">
        <v>455</v>
      </c>
      <c r="C73" s="1" t="s">
        <v>88</v>
      </c>
      <c r="D73" s="1" t="s">
        <v>4151</v>
      </c>
      <c r="E73" s="1" t="s">
        <v>453</v>
      </c>
      <c r="F73" s="1" t="s">
        <v>2468</v>
      </c>
      <c r="G73" s="1" t="s">
        <v>2675</v>
      </c>
      <c r="H73" s="1" t="s">
        <v>456</v>
      </c>
      <c r="I73" s="1" t="s">
        <v>2488</v>
      </c>
      <c r="J73" s="1" t="s">
        <v>52</v>
      </c>
      <c r="K73" s="1" t="s">
        <v>2407</v>
      </c>
      <c r="L73" s="3">
        <v>2885.14</v>
      </c>
      <c r="M73" s="1" t="s">
        <v>2474</v>
      </c>
      <c r="N73" s="1" t="s">
        <v>4152</v>
      </c>
      <c r="O73" s="1" t="s">
        <v>4153</v>
      </c>
      <c r="P73" s="222">
        <v>1</v>
      </c>
      <c r="Q73" s="222">
        <v>0</v>
      </c>
      <c r="R73" s="1" t="s">
        <v>2407</v>
      </c>
    </row>
    <row r="74" spans="1:18" x14ac:dyDescent="0.35">
      <c r="A74" s="1" t="str">
        <f>Tableau8[[#This Row],[Document d''achat]]&amp;Tableau8[[#This Row],[Poste]]</f>
        <v>450066823710</v>
      </c>
      <c r="B74" s="1" t="s">
        <v>446</v>
      </c>
      <c r="C74" s="1" t="s">
        <v>88</v>
      </c>
      <c r="D74" s="1" t="s">
        <v>4151</v>
      </c>
      <c r="E74" s="1" t="s">
        <v>262</v>
      </c>
      <c r="F74" s="1" t="s">
        <v>2468</v>
      </c>
      <c r="G74" s="1" t="s">
        <v>2677</v>
      </c>
      <c r="H74" s="1" t="s">
        <v>447</v>
      </c>
      <c r="I74" s="1" t="s">
        <v>2488</v>
      </c>
      <c r="J74" s="1" t="s">
        <v>52</v>
      </c>
      <c r="K74" s="1" t="s">
        <v>2407</v>
      </c>
      <c r="L74" s="3">
        <v>160</v>
      </c>
      <c r="M74" s="1" t="s">
        <v>2474</v>
      </c>
      <c r="N74" s="1" t="s">
        <v>2478</v>
      </c>
      <c r="O74" s="1" t="s">
        <v>4158</v>
      </c>
      <c r="P74" s="222">
        <v>1</v>
      </c>
      <c r="Q74" s="222">
        <v>0</v>
      </c>
      <c r="R74" s="1" t="s">
        <v>2407</v>
      </c>
    </row>
    <row r="75" spans="1:18" x14ac:dyDescent="0.35">
      <c r="A75" s="1" t="str">
        <f>Tableau8[[#This Row],[Document d''achat]]&amp;Tableau8[[#This Row],[Poste]]</f>
        <v>450066846210</v>
      </c>
      <c r="B75" s="1" t="s">
        <v>470</v>
      </c>
      <c r="C75" s="1" t="s">
        <v>88</v>
      </c>
      <c r="D75" s="1" t="s">
        <v>4151</v>
      </c>
      <c r="E75" s="1" t="s">
        <v>1271</v>
      </c>
      <c r="F75" s="1" t="s">
        <v>2468</v>
      </c>
      <c r="G75" s="1" t="s">
        <v>2661</v>
      </c>
      <c r="H75" s="1" t="s">
        <v>471</v>
      </c>
      <c r="I75" s="1" t="s">
        <v>2488</v>
      </c>
      <c r="J75" s="1" t="s">
        <v>4164</v>
      </c>
      <c r="K75" s="1" t="s">
        <v>2407</v>
      </c>
      <c r="L75" s="3">
        <v>6631500</v>
      </c>
      <c r="M75" s="1" t="s">
        <v>2474</v>
      </c>
      <c r="N75" s="1" t="s">
        <v>4154</v>
      </c>
      <c r="O75" s="1" t="s">
        <v>4155</v>
      </c>
      <c r="P75" s="222">
        <v>1</v>
      </c>
      <c r="Q75" s="222">
        <v>0</v>
      </c>
      <c r="R75" s="1" t="s">
        <v>2407</v>
      </c>
    </row>
    <row r="76" spans="1:18" x14ac:dyDescent="0.35">
      <c r="A76" s="1" t="str">
        <f>Tableau8[[#This Row],[Document d''achat]]&amp;Tableau8[[#This Row],[Poste]]</f>
        <v>450066848910</v>
      </c>
      <c r="B76" s="1" t="s">
        <v>461</v>
      </c>
      <c r="C76" s="1" t="s">
        <v>88</v>
      </c>
      <c r="D76" s="1" t="s">
        <v>4151</v>
      </c>
      <c r="E76" s="1" t="s">
        <v>459</v>
      </c>
      <c r="F76" s="1" t="s">
        <v>2468</v>
      </c>
      <c r="G76" s="1" t="s">
        <v>2664</v>
      </c>
      <c r="H76" s="1" t="s">
        <v>462</v>
      </c>
      <c r="I76" s="1" t="s">
        <v>2476</v>
      </c>
      <c r="J76" s="1" t="s">
        <v>52</v>
      </c>
      <c r="K76" s="1" t="s">
        <v>2407</v>
      </c>
      <c r="L76" s="3">
        <v>423500</v>
      </c>
      <c r="M76" s="1" t="s">
        <v>2474</v>
      </c>
      <c r="N76" s="1" t="s">
        <v>4154</v>
      </c>
      <c r="O76" s="1" t="s">
        <v>4155</v>
      </c>
      <c r="P76" s="222">
        <v>500000</v>
      </c>
      <c r="Q76" s="222">
        <v>0</v>
      </c>
      <c r="R76" s="1" t="s">
        <v>2407</v>
      </c>
    </row>
    <row r="77" spans="1:18" x14ac:dyDescent="0.35">
      <c r="A77" s="1" t="str">
        <f>Tableau8[[#This Row],[Document d''achat]]&amp;Tableau8[[#This Row],[Poste]]</f>
        <v>450066849110</v>
      </c>
      <c r="B77" s="1" t="s">
        <v>475</v>
      </c>
      <c r="C77" s="1" t="s">
        <v>88</v>
      </c>
      <c r="D77" s="1" t="s">
        <v>4151</v>
      </c>
      <c r="E77" s="1" t="s">
        <v>473</v>
      </c>
      <c r="F77" s="1" t="s">
        <v>2468</v>
      </c>
      <c r="G77" s="1" t="s">
        <v>2666</v>
      </c>
      <c r="H77" s="1" t="s">
        <v>476</v>
      </c>
      <c r="I77" s="1" t="s">
        <v>2488</v>
      </c>
      <c r="J77" s="1" t="s">
        <v>52</v>
      </c>
      <c r="K77" s="1" t="s">
        <v>2407</v>
      </c>
      <c r="L77" s="3">
        <v>174000</v>
      </c>
      <c r="M77" s="1" t="s">
        <v>2474</v>
      </c>
      <c r="N77" s="1" t="s">
        <v>4154</v>
      </c>
      <c r="O77" s="1" t="s">
        <v>4155</v>
      </c>
      <c r="P77" s="222">
        <v>1</v>
      </c>
      <c r="Q77" s="222">
        <v>0</v>
      </c>
      <c r="R77" s="1" t="s">
        <v>2407</v>
      </c>
    </row>
    <row r="78" spans="1:18" x14ac:dyDescent="0.35">
      <c r="A78" s="1" t="str">
        <f>Tableau8[[#This Row],[Document d''achat]]&amp;Tableau8[[#This Row],[Poste]]</f>
        <v>450066849210</v>
      </c>
      <c r="B78" s="1" t="s">
        <v>464</v>
      </c>
      <c r="C78" s="1" t="s">
        <v>88</v>
      </c>
      <c r="D78" s="1" t="s">
        <v>4151</v>
      </c>
      <c r="E78" s="1" t="s">
        <v>406</v>
      </c>
      <c r="F78" s="1" t="s">
        <v>2468</v>
      </c>
      <c r="G78" s="1" t="s">
        <v>2681</v>
      </c>
      <c r="H78" s="1" t="s">
        <v>465</v>
      </c>
      <c r="I78" s="1" t="s">
        <v>2488</v>
      </c>
      <c r="J78" s="1" t="s">
        <v>52</v>
      </c>
      <c r="K78" s="1" t="s">
        <v>2407</v>
      </c>
      <c r="L78" s="3">
        <v>16509.240000000002</v>
      </c>
      <c r="M78" s="1" t="s">
        <v>2474</v>
      </c>
      <c r="N78" s="1" t="s">
        <v>4154</v>
      </c>
      <c r="O78" s="1" t="s">
        <v>4155</v>
      </c>
      <c r="P78" s="222">
        <v>1</v>
      </c>
      <c r="Q78" s="222">
        <v>0</v>
      </c>
      <c r="R78" s="1" t="s">
        <v>2407</v>
      </c>
    </row>
    <row r="79" spans="1:18" x14ac:dyDescent="0.35">
      <c r="A79" s="1" t="str">
        <f>Tableau8[[#This Row],[Document d''achat]]&amp;Tableau8[[#This Row],[Poste]]</f>
        <v>450066850310</v>
      </c>
      <c r="B79" s="1" t="s">
        <v>488</v>
      </c>
      <c r="C79" s="1" t="s">
        <v>88</v>
      </c>
      <c r="D79" s="1" t="s">
        <v>4151</v>
      </c>
      <c r="E79" s="1" t="s">
        <v>486</v>
      </c>
      <c r="F79" s="1" t="s">
        <v>2468</v>
      </c>
      <c r="G79" s="1" t="s">
        <v>2683</v>
      </c>
      <c r="H79" s="1" t="s">
        <v>489</v>
      </c>
      <c r="I79" s="1" t="s">
        <v>2476</v>
      </c>
      <c r="J79" s="1" t="s">
        <v>52</v>
      </c>
      <c r="K79" s="1" t="s">
        <v>2407</v>
      </c>
      <c r="L79" s="3">
        <v>4404400</v>
      </c>
      <c r="M79" s="1" t="s">
        <v>2474</v>
      </c>
      <c r="N79" s="1" t="s">
        <v>4154</v>
      </c>
      <c r="O79" s="1" t="s">
        <v>4155</v>
      </c>
      <c r="P79" s="222">
        <v>2000000</v>
      </c>
      <c r="Q79" s="222">
        <v>0</v>
      </c>
      <c r="R79" s="1" t="s">
        <v>2407</v>
      </c>
    </row>
    <row r="80" spans="1:18" x14ac:dyDescent="0.35">
      <c r="A80" s="1" t="str">
        <f>Tableau8[[#This Row],[Document d''achat]]&amp;Tableau8[[#This Row],[Poste]]</f>
        <v>450066850320</v>
      </c>
      <c r="B80" s="1" t="s">
        <v>488</v>
      </c>
      <c r="C80" s="1" t="s">
        <v>217</v>
      </c>
      <c r="D80" s="1" t="s">
        <v>4151</v>
      </c>
      <c r="E80" s="1" t="s">
        <v>486</v>
      </c>
      <c r="F80" s="1" t="s">
        <v>2468</v>
      </c>
      <c r="G80" s="1" t="s">
        <v>2683</v>
      </c>
      <c r="H80" s="1" t="s">
        <v>491</v>
      </c>
      <c r="I80" s="1" t="s">
        <v>2476</v>
      </c>
      <c r="J80" s="1" t="s">
        <v>52</v>
      </c>
      <c r="K80" s="1" t="s">
        <v>2407</v>
      </c>
      <c r="L80" s="3">
        <v>4356000</v>
      </c>
      <c r="M80" s="1" t="s">
        <v>2474</v>
      </c>
      <c r="N80" s="1" t="s">
        <v>4154</v>
      </c>
      <c r="O80" s="1" t="s">
        <v>4155</v>
      </c>
      <c r="P80" s="222">
        <v>2000000</v>
      </c>
      <c r="Q80" s="222">
        <v>0</v>
      </c>
      <c r="R80" s="1" t="s">
        <v>2407</v>
      </c>
    </row>
    <row r="81" spans="1:18" x14ac:dyDescent="0.35">
      <c r="A81" s="1" t="str">
        <f>Tableau8[[#This Row],[Document d''achat]]&amp;Tableau8[[#This Row],[Poste]]</f>
        <v>450066850410</v>
      </c>
      <c r="B81" s="1" t="s">
        <v>483</v>
      </c>
      <c r="C81" s="1" t="s">
        <v>88</v>
      </c>
      <c r="D81" s="1" t="s">
        <v>4151</v>
      </c>
      <c r="E81" s="1" t="s">
        <v>478</v>
      </c>
      <c r="F81" s="1" t="s">
        <v>2468</v>
      </c>
      <c r="G81" s="1" t="s">
        <v>2685</v>
      </c>
      <c r="H81" s="1" t="s">
        <v>476</v>
      </c>
      <c r="I81" s="1" t="s">
        <v>2488</v>
      </c>
      <c r="J81" s="1" t="s">
        <v>52</v>
      </c>
      <c r="K81" s="1" t="s">
        <v>2407</v>
      </c>
      <c r="L81" s="3">
        <v>374374</v>
      </c>
      <c r="M81" s="1" t="s">
        <v>2474</v>
      </c>
      <c r="N81" s="1" t="s">
        <v>4154</v>
      </c>
      <c r="O81" s="1" t="s">
        <v>4155</v>
      </c>
      <c r="P81" s="222">
        <v>1</v>
      </c>
      <c r="Q81" s="222">
        <v>0</v>
      </c>
      <c r="R81" s="1" t="s">
        <v>2407</v>
      </c>
    </row>
    <row r="82" spans="1:18" x14ac:dyDescent="0.35">
      <c r="A82" s="1" t="str">
        <f>Tableau8[[#This Row],[Document d''achat]]&amp;Tableau8[[#This Row],[Poste]]</f>
        <v>450066857810</v>
      </c>
      <c r="B82" s="1" t="s">
        <v>496</v>
      </c>
      <c r="C82" s="1" t="s">
        <v>88</v>
      </c>
      <c r="D82" s="1" t="s">
        <v>4151</v>
      </c>
      <c r="E82" s="1" t="s">
        <v>494</v>
      </c>
      <c r="F82" s="1" t="s">
        <v>2468</v>
      </c>
      <c r="G82" s="1" t="s">
        <v>2687</v>
      </c>
      <c r="H82" s="1" t="s">
        <v>462</v>
      </c>
      <c r="I82" s="1" t="s">
        <v>2476</v>
      </c>
      <c r="J82" s="1" t="s">
        <v>52</v>
      </c>
      <c r="K82" s="1" t="s">
        <v>2407</v>
      </c>
      <c r="L82" s="3">
        <v>1621400</v>
      </c>
      <c r="M82" s="1" t="s">
        <v>2474</v>
      </c>
      <c r="N82" s="1" t="s">
        <v>4154</v>
      </c>
      <c r="O82" s="1" t="s">
        <v>4155</v>
      </c>
      <c r="P82" s="222">
        <v>2000000</v>
      </c>
      <c r="Q82" s="222">
        <v>0</v>
      </c>
      <c r="R82" s="1" t="s">
        <v>2407</v>
      </c>
    </row>
    <row r="83" spans="1:18" x14ac:dyDescent="0.35">
      <c r="A83" s="1" t="str">
        <f>Tableau8[[#This Row],[Document d''achat]]&amp;Tableau8[[#This Row],[Poste]]</f>
        <v>450066859510</v>
      </c>
      <c r="B83" s="1" t="s">
        <v>501</v>
      </c>
      <c r="C83" s="1" t="s">
        <v>88</v>
      </c>
      <c r="D83" s="1" t="s">
        <v>4151</v>
      </c>
      <c r="E83" s="1" t="s">
        <v>499</v>
      </c>
      <c r="F83" s="1" t="s">
        <v>2468</v>
      </c>
      <c r="G83" s="1" t="s">
        <v>2689</v>
      </c>
      <c r="H83" s="1" t="s">
        <v>502</v>
      </c>
      <c r="I83" s="1" t="s">
        <v>2488</v>
      </c>
      <c r="J83" s="1" t="s">
        <v>52</v>
      </c>
      <c r="K83" s="1" t="s">
        <v>2407</v>
      </c>
      <c r="L83" s="3">
        <v>568095</v>
      </c>
      <c r="M83" s="1" t="s">
        <v>2474</v>
      </c>
      <c r="N83" s="1" t="s">
        <v>4154</v>
      </c>
      <c r="O83" s="1" t="s">
        <v>4155</v>
      </c>
      <c r="P83" s="222">
        <v>1</v>
      </c>
      <c r="Q83" s="222">
        <v>0</v>
      </c>
      <c r="R83" s="1" t="s">
        <v>2407</v>
      </c>
    </row>
    <row r="84" spans="1:18" x14ac:dyDescent="0.35">
      <c r="A84" s="1" t="str">
        <f>Tableau8[[#This Row],[Document d''achat]]&amp;Tableau8[[#This Row],[Poste]]</f>
        <v>450066860210</v>
      </c>
      <c r="B84" s="1" t="s">
        <v>506</v>
      </c>
      <c r="C84" s="1" t="s">
        <v>88</v>
      </c>
      <c r="D84" s="1" t="s">
        <v>4151</v>
      </c>
      <c r="E84" s="1" t="s">
        <v>504</v>
      </c>
      <c r="F84" s="1" t="s">
        <v>2468</v>
      </c>
      <c r="G84" s="1" t="s">
        <v>2691</v>
      </c>
      <c r="H84" s="1" t="s">
        <v>507</v>
      </c>
      <c r="I84" s="1" t="s">
        <v>2476</v>
      </c>
      <c r="J84" s="1" t="s">
        <v>52</v>
      </c>
      <c r="K84" s="1" t="s">
        <v>2407</v>
      </c>
      <c r="L84" s="3">
        <v>381.15</v>
      </c>
      <c r="M84" s="1" t="s">
        <v>2474</v>
      </c>
      <c r="N84" s="1" t="s">
        <v>4154</v>
      </c>
      <c r="O84" s="1" t="s">
        <v>4155</v>
      </c>
      <c r="P84" s="222">
        <v>50</v>
      </c>
      <c r="Q84" s="222">
        <v>0</v>
      </c>
      <c r="R84" s="1" t="s">
        <v>2407</v>
      </c>
    </row>
    <row r="85" spans="1:18" x14ac:dyDescent="0.35">
      <c r="A85" s="1" t="str">
        <f>Tableau8[[#This Row],[Document d''achat]]&amp;Tableau8[[#This Row],[Poste]]</f>
        <v>450066860220</v>
      </c>
      <c r="B85" s="1" t="s">
        <v>506</v>
      </c>
      <c r="C85" s="1" t="s">
        <v>217</v>
      </c>
      <c r="D85" s="1" t="s">
        <v>4151</v>
      </c>
      <c r="E85" s="1" t="s">
        <v>504</v>
      </c>
      <c r="F85" s="1" t="s">
        <v>2468</v>
      </c>
      <c r="G85" s="1" t="s">
        <v>2691</v>
      </c>
      <c r="H85" s="1" t="s">
        <v>508</v>
      </c>
      <c r="I85" s="1" t="s">
        <v>2476</v>
      </c>
      <c r="J85" s="1" t="s">
        <v>52</v>
      </c>
      <c r="K85" s="1" t="s">
        <v>2407</v>
      </c>
      <c r="L85" s="3">
        <v>1638.95</v>
      </c>
      <c r="M85" s="1" t="s">
        <v>2474</v>
      </c>
      <c r="N85" s="1" t="s">
        <v>4154</v>
      </c>
      <c r="O85" s="1" t="s">
        <v>4155</v>
      </c>
      <c r="P85" s="222">
        <v>215</v>
      </c>
      <c r="Q85" s="222">
        <v>0</v>
      </c>
      <c r="R85" s="1" t="s">
        <v>2407</v>
      </c>
    </row>
    <row r="86" spans="1:18" x14ac:dyDescent="0.35">
      <c r="A86" s="1" t="str">
        <f>Tableau8[[#This Row],[Document d''achat]]&amp;Tableau8[[#This Row],[Poste]]</f>
        <v>450066860230</v>
      </c>
      <c r="B86" s="1" t="s">
        <v>506</v>
      </c>
      <c r="C86" s="1" t="s">
        <v>222</v>
      </c>
      <c r="D86" s="1" t="s">
        <v>4151</v>
      </c>
      <c r="E86" s="1" t="s">
        <v>504</v>
      </c>
      <c r="F86" s="1" t="s">
        <v>2468</v>
      </c>
      <c r="G86" s="1" t="s">
        <v>2691</v>
      </c>
      <c r="H86" s="1" t="s">
        <v>509</v>
      </c>
      <c r="I86" s="1" t="s">
        <v>2476</v>
      </c>
      <c r="J86" s="1" t="s">
        <v>52</v>
      </c>
      <c r="K86" s="1" t="s">
        <v>2407</v>
      </c>
      <c r="L86" s="3">
        <v>914.76</v>
      </c>
      <c r="M86" s="1" t="s">
        <v>2474</v>
      </c>
      <c r="N86" s="1" t="s">
        <v>4154</v>
      </c>
      <c r="O86" s="1" t="s">
        <v>4155</v>
      </c>
      <c r="P86" s="222">
        <v>120</v>
      </c>
      <c r="Q86" s="222">
        <v>0</v>
      </c>
      <c r="R86" s="1" t="s">
        <v>2407</v>
      </c>
    </row>
    <row r="87" spans="1:18" x14ac:dyDescent="0.35">
      <c r="A87" s="1" t="str">
        <f>Tableau8[[#This Row],[Document d''achat]]&amp;Tableau8[[#This Row],[Poste]]</f>
        <v>450066860240</v>
      </c>
      <c r="B87" s="1" t="s">
        <v>506</v>
      </c>
      <c r="C87" s="1" t="s">
        <v>421</v>
      </c>
      <c r="D87" s="1" t="s">
        <v>4151</v>
      </c>
      <c r="E87" s="1" t="s">
        <v>504</v>
      </c>
      <c r="F87" s="1" t="s">
        <v>2468</v>
      </c>
      <c r="G87" s="1" t="s">
        <v>2691</v>
      </c>
      <c r="H87" s="1" t="s">
        <v>510</v>
      </c>
      <c r="I87" s="1" t="s">
        <v>2476</v>
      </c>
      <c r="J87" s="1" t="s">
        <v>52</v>
      </c>
      <c r="K87" s="1" t="s">
        <v>2407</v>
      </c>
      <c r="L87" s="3">
        <v>167.71</v>
      </c>
      <c r="M87" s="1" t="s">
        <v>2474</v>
      </c>
      <c r="N87" s="1" t="s">
        <v>4154</v>
      </c>
      <c r="O87" s="1" t="s">
        <v>4155</v>
      </c>
      <c r="P87" s="222">
        <v>22</v>
      </c>
      <c r="Q87" s="222">
        <v>0</v>
      </c>
      <c r="R87" s="1" t="s">
        <v>2407</v>
      </c>
    </row>
    <row r="88" spans="1:18" x14ac:dyDescent="0.35">
      <c r="A88" s="1" t="str">
        <f>Tableau8[[#This Row],[Document d''achat]]&amp;Tableau8[[#This Row],[Poste]]</f>
        <v>450066860250</v>
      </c>
      <c r="B88" s="1" t="s">
        <v>506</v>
      </c>
      <c r="C88" s="1" t="s">
        <v>423</v>
      </c>
      <c r="D88" s="1" t="s">
        <v>4151</v>
      </c>
      <c r="E88" s="1" t="s">
        <v>504</v>
      </c>
      <c r="F88" s="1" t="s">
        <v>2468</v>
      </c>
      <c r="G88" s="1" t="s">
        <v>2691</v>
      </c>
      <c r="H88" s="1" t="s">
        <v>507</v>
      </c>
      <c r="I88" s="1" t="s">
        <v>2476</v>
      </c>
      <c r="J88" s="1" t="s">
        <v>52</v>
      </c>
      <c r="K88" s="1" t="s">
        <v>2407</v>
      </c>
      <c r="L88" s="3">
        <v>647.96</v>
      </c>
      <c r="M88" s="1" t="s">
        <v>2474</v>
      </c>
      <c r="N88" s="1" t="s">
        <v>4154</v>
      </c>
      <c r="O88" s="1" t="s">
        <v>4155</v>
      </c>
      <c r="P88" s="222">
        <v>85</v>
      </c>
      <c r="Q88" s="222">
        <v>0</v>
      </c>
      <c r="R88" s="1" t="s">
        <v>2407</v>
      </c>
    </row>
    <row r="89" spans="1:18" x14ac:dyDescent="0.35">
      <c r="A89" s="1" t="str">
        <f>Tableau8[[#This Row],[Document d''achat]]&amp;Tableau8[[#This Row],[Poste]]</f>
        <v>450066860260</v>
      </c>
      <c r="B89" s="1" t="s">
        <v>506</v>
      </c>
      <c r="C89" s="1" t="s">
        <v>511</v>
      </c>
      <c r="D89" s="1" t="s">
        <v>4151</v>
      </c>
      <c r="E89" s="1" t="s">
        <v>504</v>
      </c>
      <c r="F89" s="1" t="s">
        <v>2468</v>
      </c>
      <c r="G89" s="1" t="s">
        <v>2691</v>
      </c>
      <c r="H89" s="1" t="s">
        <v>512</v>
      </c>
      <c r="I89" s="1" t="s">
        <v>2476</v>
      </c>
      <c r="J89" s="1" t="s">
        <v>52</v>
      </c>
      <c r="K89" s="1" t="s">
        <v>2407</v>
      </c>
      <c r="L89" s="3">
        <v>5009.3999999999996</v>
      </c>
      <c r="M89" s="1" t="s">
        <v>2474</v>
      </c>
      <c r="N89" s="1" t="s">
        <v>4154</v>
      </c>
      <c r="O89" s="1" t="s">
        <v>4155</v>
      </c>
      <c r="P89" s="222">
        <v>90</v>
      </c>
      <c r="Q89" s="222">
        <v>0</v>
      </c>
      <c r="R89" s="1" t="s">
        <v>2407</v>
      </c>
    </row>
    <row r="90" spans="1:18" x14ac:dyDescent="0.35">
      <c r="A90" s="1" t="str">
        <f>Tableau8[[#This Row],[Document d''achat]]&amp;Tableau8[[#This Row],[Poste]]</f>
        <v>450066860270</v>
      </c>
      <c r="B90" s="1" t="s">
        <v>506</v>
      </c>
      <c r="C90" s="1" t="s">
        <v>513</v>
      </c>
      <c r="D90" s="1" t="s">
        <v>4151</v>
      </c>
      <c r="E90" s="1" t="s">
        <v>504</v>
      </c>
      <c r="F90" s="1" t="s">
        <v>2468</v>
      </c>
      <c r="G90" s="1" t="s">
        <v>2691</v>
      </c>
      <c r="H90" s="1" t="s">
        <v>514</v>
      </c>
      <c r="I90" s="1" t="s">
        <v>2476</v>
      </c>
      <c r="J90" s="1" t="s">
        <v>52</v>
      </c>
      <c r="K90" s="1" t="s">
        <v>2407</v>
      </c>
      <c r="L90" s="3">
        <v>48.4</v>
      </c>
      <c r="M90" s="1" t="s">
        <v>2474</v>
      </c>
      <c r="N90" s="1" t="s">
        <v>4154</v>
      </c>
      <c r="O90" s="1" t="s">
        <v>4155</v>
      </c>
      <c r="P90" s="222">
        <v>1</v>
      </c>
      <c r="Q90" s="222">
        <v>0</v>
      </c>
      <c r="R90" s="1" t="s">
        <v>2407</v>
      </c>
    </row>
    <row r="91" spans="1:18" x14ac:dyDescent="0.35">
      <c r="A91" s="1" t="str">
        <f>Tableau8[[#This Row],[Document d''achat]]&amp;Tableau8[[#This Row],[Poste]]</f>
        <v>450066860280</v>
      </c>
      <c r="B91" s="1" t="s">
        <v>506</v>
      </c>
      <c r="C91" s="1" t="s">
        <v>515</v>
      </c>
      <c r="D91" s="1" t="s">
        <v>4151</v>
      </c>
      <c r="E91" s="1" t="s">
        <v>504</v>
      </c>
      <c r="F91" s="1" t="s">
        <v>2468</v>
      </c>
      <c r="G91" s="1" t="s">
        <v>2691</v>
      </c>
      <c r="H91" s="1" t="s">
        <v>476</v>
      </c>
      <c r="I91" s="1" t="s">
        <v>2476</v>
      </c>
      <c r="J91" s="1" t="s">
        <v>52</v>
      </c>
      <c r="K91" s="1" t="s">
        <v>2407</v>
      </c>
      <c r="L91" s="3">
        <v>365.9</v>
      </c>
      <c r="M91" s="1" t="s">
        <v>2474</v>
      </c>
      <c r="N91" s="1" t="s">
        <v>4154</v>
      </c>
      <c r="O91" s="1" t="s">
        <v>4155</v>
      </c>
      <c r="P91" s="222">
        <v>48</v>
      </c>
      <c r="Q91" s="222">
        <v>0</v>
      </c>
      <c r="R91" s="1" t="s">
        <v>2407</v>
      </c>
    </row>
    <row r="92" spans="1:18" x14ac:dyDescent="0.35">
      <c r="A92" s="1" t="str">
        <f>Tableau8[[#This Row],[Document d''achat]]&amp;Tableau8[[#This Row],[Poste]]</f>
        <v>450066860290</v>
      </c>
      <c r="B92" s="1" t="s">
        <v>506</v>
      </c>
      <c r="C92" s="1" t="s">
        <v>516</v>
      </c>
      <c r="D92" s="1" t="s">
        <v>4151</v>
      </c>
      <c r="E92" s="1" t="s">
        <v>504</v>
      </c>
      <c r="F92" s="1" t="s">
        <v>2468</v>
      </c>
      <c r="G92" s="1" t="s">
        <v>2691</v>
      </c>
      <c r="H92" s="1" t="s">
        <v>514</v>
      </c>
      <c r="I92" s="1" t="s">
        <v>2476</v>
      </c>
      <c r="J92" s="1" t="s">
        <v>52</v>
      </c>
      <c r="K92" s="1" t="s">
        <v>2407</v>
      </c>
      <c r="L92" s="3">
        <v>9.08</v>
      </c>
      <c r="M92" s="1" t="s">
        <v>2474</v>
      </c>
      <c r="N92" s="1" t="s">
        <v>4154</v>
      </c>
      <c r="O92" s="1" t="s">
        <v>4155</v>
      </c>
      <c r="P92" s="222">
        <v>1</v>
      </c>
      <c r="Q92" s="222">
        <v>0</v>
      </c>
      <c r="R92" s="1" t="s">
        <v>2407</v>
      </c>
    </row>
    <row r="93" spans="1:18" x14ac:dyDescent="0.35">
      <c r="A93" s="1" t="str">
        <f>Tableau8[[#This Row],[Document d''achat]]&amp;Tableau8[[#This Row],[Poste]]</f>
        <v>450066865110</v>
      </c>
      <c r="B93" s="1" t="s">
        <v>529</v>
      </c>
      <c r="C93" s="1" t="s">
        <v>88</v>
      </c>
      <c r="D93" s="1" t="s">
        <v>4151</v>
      </c>
      <c r="E93" s="1" t="s">
        <v>527</v>
      </c>
      <c r="F93" s="1" t="s">
        <v>2468</v>
      </c>
      <c r="G93" s="1" t="s">
        <v>2693</v>
      </c>
      <c r="H93" s="1" t="s">
        <v>530</v>
      </c>
      <c r="I93" s="1" t="s">
        <v>2476</v>
      </c>
      <c r="J93" s="1" t="s">
        <v>52</v>
      </c>
      <c r="K93" s="1" t="s">
        <v>2407</v>
      </c>
      <c r="L93" s="3">
        <v>11832</v>
      </c>
      <c r="M93" s="1" t="s">
        <v>2474</v>
      </c>
      <c r="N93" s="1" t="s">
        <v>4154</v>
      </c>
      <c r="O93" s="1" t="s">
        <v>4155</v>
      </c>
      <c r="P93" s="222">
        <v>6960</v>
      </c>
      <c r="Q93" s="222">
        <v>0</v>
      </c>
      <c r="R93" s="1" t="s">
        <v>4161</v>
      </c>
    </row>
    <row r="94" spans="1:18" x14ac:dyDescent="0.35">
      <c r="A94" s="1" t="str">
        <f>Tableau8[[#This Row],[Document d''achat]]&amp;Tableau8[[#This Row],[Poste]]</f>
        <v>450066865120</v>
      </c>
      <c r="B94" s="1" t="s">
        <v>529</v>
      </c>
      <c r="C94" s="1" t="s">
        <v>217</v>
      </c>
      <c r="D94" s="1" t="s">
        <v>4151</v>
      </c>
      <c r="E94" s="1" t="s">
        <v>527</v>
      </c>
      <c r="F94" s="1" t="s">
        <v>2468</v>
      </c>
      <c r="G94" s="1" t="s">
        <v>2693</v>
      </c>
      <c r="H94" s="1" t="s">
        <v>532</v>
      </c>
      <c r="I94" s="1" t="s">
        <v>2476</v>
      </c>
      <c r="J94" s="1" t="s">
        <v>52</v>
      </c>
      <c r="K94" s="1" t="s">
        <v>2407</v>
      </c>
      <c r="L94" s="3">
        <v>7344</v>
      </c>
      <c r="M94" s="1" t="s">
        <v>2474</v>
      </c>
      <c r="N94" s="1" t="s">
        <v>4154</v>
      </c>
      <c r="O94" s="1" t="s">
        <v>4155</v>
      </c>
      <c r="P94" s="222">
        <v>2880</v>
      </c>
      <c r="Q94" s="222">
        <v>0</v>
      </c>
      <c r="R94" s="1" t="s">
        <v>4161</v>
      </c>
    </row>
    <row r="95" spans="1:18" x14ac:dyDescent="0.35">
      <c r="A95" s="1" t="str">
        <f>Tableau8[[#This Row],[Document d''achat]]&amp;Tableau8[[#This Row],[Poste]]</f>
        <v>450066865130</v>
      </c>
      <c r="B95" s="1" t="s">
        <v>529</v>
      </c>
      <c r="C95" s="1" t="s">
        <v>222</v>
      </c>
      <c r="D95" s="1" t="s">
        <v>4151</v>
      </c>
      <c r="E95" s="1" t="s">
        <v>527</v>
      </c>
      <c r="F95" s="1" t="s">
        <v>2468</v>
      </c>
      <c r="G95" s="1" t="s">
        <v>2693</v>
      </c>
      <c r="H95" s="1" t="s">
        <v>534</v>
      </c>
      <c r="I95" s="1" t="s">
        <v>2476</v>
      </c>
      <c r="J95" s="1" t="s">
        <v>52</v>
      </c>
      <c r="K95" s="1" t="s">
        <v>2407</v>
      </c>
      <c r="L95" s="3">
        <v>9480</v>
      </c>
      <c r="M95" s="1" t="s">
        <v>2474</v>
      </c>
      <c r="N95" s="1" t="s">
        <v>4154</v>
      </c>
      <c r="O95" s="1" t="s">
        <v>4155</v>
      </c>
      <c r="P95" s="222">
        <v>2400</v>
      </c>
      <c r="Q95" s="222">
        <v>0</v>
      </c>
      <c r="R95" s="1" t="s">
        <v>4161</v>
      </c>
    </row>
    <row r="96" spans="1:18" x14ac:dyDescent="0.35">
      <c r="A96" s="1" t="str">
        <f>Tableau8[[#This Row],[Document d''achat]]&amp;Tableau8[[#This Row],[Poste]]</f>
        <v>450066865140</v>
      </c>
      <c r="B96" s="1" t="s">
        <v>529</v>
      </c>
      <c r="C96" s="1" t="s">
        <v>421</v>
      </c>
      <c r="D96" s="1" t="s">
        <v>4151</v>
      </c>
      <c r="E96" s="1" t="s">
        <v>527</v>
      </c>
      <c r="F96" s="1" t="s">
        <v>2468</v>
      </c>
      <c r="G96" s="1" t="s">
        <v>2693</v>
      </c>
      <c r="H96" s="1" t="s">
        <v>536</v>
      </c>
      <c r="I96" s="1" t="s">
        <v>2476</v>
      </c>
      <c r="J96" s="1" t="s">
        <v>52</v>
      </c>
      <c r="K96" s="1" t="s">
        <v>2407</v>
      </c>
      <c r="L96" s="3">
        <v>2582.4</v>
      </c>
      <c r="M96" s="1" t="s">
        <v>2474</v>
      </c>
      <c r="N96" s="1" t="s">
        <v>4154</v>
      </c>
      <c r="O96" s="1" t="s">
        <v>4155</v>
      </c>
      <c r="P96" s="222">
        <v>960</v>
      </c>
      <c r="Q96" s="222">
        <v>0</v>
      </c>
      <c r="R96" s="1" t="s">
        <v>4161</v>
      </c>
    </row>
    <row r="97" spans="1:18" x14ac:dyDescent="0.35">
      <c r="A97" s="1" t="str">
        <f>Tableau8[[#This Row],[Document d''achat]]&amp;Tableau8[[#This Row],[Poste]]</f>
        <v>450066868110</v>
      </c>
      <c r="B97" s="1" t="s">
        <v>538</v>
      </c>
      <c r="C97" s="1" t="s">
        <v>88</v>
      </c>
      <c r="D97" s="1" t="s">
        <v>4151</v>
      </c>
      <c r="E97" s="1" t="s">
        <v>388</v>
      </c>
      <c r="F97" s="1" t="s">
        <v>2468</v>
      </c>
      <c r="G97" s="1" t="s">
        <v>2694</v>
      </c>
      <c r="H97" s="1" t="s">
        <v>539</v>
      </c>
      <c r="I97" s="1" t="s">
        <v>2488</v>
      </c>
      <c r="J97" s="1" t="s">
        <v>4164</v>
      </c>
      <c r="K97" s="1" t="s">
        <v>2407</v>
      </c>
      <c r="L97" s="3">
        <v>528000</v>
      </c>
      <c r="M97" s="1" t="s">
        <v>2474</v>
      </c>
      <c r="N97" s="1" t="s">
        <v>4154</v>
      </c>
      <c r="O97" s="1" t="s">
        <v>4155</v>
      </c>
      <c r="P97" s="222">
        <v>1</v>
      </c>
      <c r="Q97" s="222">
        <v>0</v>
      </c>
      <c r="R97" s="1" t="s">
        <v>2407</v>
      </c>
    </row>
    <row r="98" spans="1:18" x14ac:dyDescent="0.35">
      <c r="A98" s="1" t="str">
        <f>Tableau8[[#This Row],[Document d''achat]]&amp;Tableau8[[#This Row],[Poste]]</f>
        <v>450066869710</v>
      </c>
      <c r="B98" s="1" t="s">
        <v>520</v>
      </c>
      <c r="C98" s="1" t="s">
        <v>88</v>
      </c>
      <c r="D98" s="1" t="s">
        <v>4151</v>
      </c>
      <c r="E98" s="1" t="s">
        <v>518</v>
      </c>
      <c r="F98" s="1" t="s">
        <v>2468</v>
      </c>
      <c r="G98" s="1" t="s">
        <v>2696</v>
      </c>
      <c r="H98" s="1" t="s">
        <v>521</v>
      </c>
      <c r="I98" s="1" t="s">
        <v>2476</v>
      </c>
      <c r="J98" s="1" t="s">
        <v>52</v>
      </c>
      <c r="K98" s="1" t="s">
        <v>2407</v>
      </c>
      <c r="L98" s="3">
        <v>560250</v>
      </c>
      <c r="M98" s="1" t="s">
        <v>2474</v>
      </c>
      <c r="N98" s="1" t="s">
        <v>4154</v>
      </c>
      <c r="O98" s="1" t="s">
        <v>4155</v>
      </c>
      <c r="P98" s="222">
        <v>124500</v>
      </c>
      <c r="Q98" s="222">
        <v>0</v>
      </c>
      <c r="R98" s="1" t="s">
        <v>4161</v>
      </c>
    </row>
    <row r="99" spans="1:18" x14ac:dyDescent="0.35">
      <c r="A99" s="1" t="str">
        <f>Tableau8[[#This Row],[Document d''achat]]&amp;Tableau8[[#This Row],[Poste]]</f>
        <v>450066869720</v>
      </c>
      <c r="B99" s="1" t="s">
        <v>520</v>
      </c>
      <c r="C99" s="1" t="s">
        <v>217</v>
      </c>
      <c r="D99" s="1" t="s">
        <v>4151</v>
      </c>
      <c r="E99" s="1" t="s">
        <v>518</v>
      </c>
      <c r="F99" s="1" t="s">
        <v>2468</v>
      </c>
      <c r="G99" s="1" t="s">
        <v>2696</v>
      </c>
      <c r="H99" s="1" t="s">
        <v>521</v>
      </c>
      <c r="I99" s="1" t="s">
        <v>2488</v>
      </c>
      <c r="J99" s="1" t="s">
        <v>52</v>
      </c>
      <c r="K99" s="1" t="s">
        <v>2407</v>
      </c>
      <c r="L99" s="3">
        <v>15000</v>
      </c>
      <c r="M99" s="1" t="s">
        <v>2474</v>
      </c>
      <c r="N99" s="1" t="s">
        <v>4154</v>
      </c>
      <c r="O99" s="1" t="s">
        <v>4155</v>
      </c>
      <c r="P99" s="222">
        <v>1</v>
      </c>
      <c r="Q99" s="222">
        <v>0</v>
      </c>
      <c r="R99" s="1" t="s">
        <v>4161</v>
      </c>
    </row>
    <row r="100" spans="1:18" x14ac:dyDescent="0.35">
      <c r="A100" s="1" t="str">
        <f>Tableau8[[#This Row],[Document d''achat]]&amp;Tableau8[[#This Row],[Poste]]</f>
        <v>450066872910</v>
      </c>
      <c r="B100" s="1" t="s">
        <v>560</v>
      </c>
      <c r="C100" s="1" t="s">
        <v>88</v>
      </c>
      <c r="D100" s="1" t="s">
        <v>4151</v>
      </c>
      <c r="E100" s="1" t="s">
        <v>406</v>
      </c>
      <c r="F100" s="1" t="s">
        <v>2468</v>
      </c>
      <c r="G100" s="1" t="s">
        <v>2697</v>
      </c>
      <c r="H100" s="1" t="s">
        <v>561</v>
      </c>
      <c r="I100" s="1" t="s">
        <v>2488</v>
      </c>
      <c r="J100" s="1" t="s">
        <v>4164</v>
      </c>
      <c r="K100" s="1" t="s">
        <v>2407</v>
      </c>
      <c r="L100" s="3">
        <v>477000</v>
      </c>
      <c r="M100" s="1" t="s">
        <v>2474</v>
      </c>
      <c r="N100" s="1" t="s">
        <v>4154</v>
      </c>
      <c r="O100" s="1" t="s">
        <v>4155</v>
      </c>
      <c r="P100" s="222">
        <v>1</v>
      </c>
      <c r="Q100" s="222">
        <v>0</v>
      </c>
      <c r="R100" s="1" t="s">
        <v>2407</v>
      </c>
    </row>
    <row r="101" spans="1:18" x14ac:dyDescent="0.35">
      <c r="A101" s="1" t="str">
        <f>Tableau8[[#This Row],[Document d''achat]]&amp;Tableau8[[#This Row],[Poste]]</f>
        <v>450066873510</v>
      </c>
      <c r="B101" s="1" t="s">
        <v>542</v>
      </c>
      <c r="C101" s="1" t="s">
        <v>88</v>
      </c>
      <c r="D101" s="1" t="s">
        <v>4151</v>
      </c>
      <c r="E101" s="1" t="s">
        <v>540</v>
      </c>
      <c r="F101" s="1" t="s">
        <v>2468</v>
      </c>
      <c r="G101" s="1" t="s">
        <v>2699</v>
      </c>
      <c r="H101" s="1" t="s">
        <v>543</v>
      </c>
      <c r="I101" s="1" t="s">
        <v>2488</v>
      </c>
      <c r="J101" s="1" t="s">
        <v>52</v>
      </c>
      <c r="K101" s="1" t="s">
        <v>2407</v>
      </c>
      <c r="L101" s="3">
        <v>11894.3</v>
      </c>
      <c r="M101" s="1" t="s">
        <v>2474</v>
      </c>
      <c r="N101" s="1" t="s">
        <v>4154</v>
      </c>
      <c r="O101" s="1" t="s">
        <v>4155</v>
      </c>
      <c r="P101" s="222">
        <v>1</v>
      </c>
      <c r="Q101" s="222">
        <v>0</v>
      </c>
      <c r="R101" s="1" t="s">
        <v>2407</v>
      </c>
    </row>
    <row r="102" spans="1:18" x14ac:dyDescent="0.35">
      <c r="A102" s="1" t="str">
        <f>Tableau8[[#This Row],[Document d''achat]]&amp;Tableau8[[#This Row],[Poste]]</f>
        <v>450066879710</v>
      </c>
      <c r="B102" s="1" t="s">
        <v>596</v>
      </c>
      <c r="C102" s="1" t="s">
        <v>88</v>
      </c>
      <c r="D102" s="1" t="s">
        <v>4151</v>
      </c>
      <c r="E102" s="1" t="s">
        <v>594</v>
      </c>
      <c r="F102" s="1" t="s">
        <v>2468</v>
      </c>
      <c r="G102" s="1" t="s">
        <v>2701</v>
      </c>
      <c r="H102" s="1" t="s">
        <v>597</v>
      </c>
      <c r="I102" s="1" t="s">
        <v>2488</v>
      </c>
      <c r="J102" s="1" t="s">
        <v>52</v>
      </c>
      <c r="K102" s="1" t="s">
        <v>2407</v>
      </c>
      <c r="L102" s="3">
        <v>373500</v>
      </c>
      <c r="M102" s="1" t="s">
        <v>2474</v>
      </c>
      <c r="N102" s="1" t="s">
        <v>4154</v>
      </c>
      <c r="O102" s="1" t="s">
        <v>4155</v>
      </c>
      <c r="P102" s="222">
        <v>1</v>
      </c>
      <c r="Q102" s="222">
        <v>0</v>
      </c>
      <c r="R102" s="1" t="s">
        <v>2407</v>
      </c>
    </row>
    <row r="103" spans="1:18" x14ac:dyDescent="0.35">
      <c r="A103" s="1" t="str">
        <f>Tableau8[[#This Row],[Document d''achat]]&amp;Tableau8[[#This Row],[Poste]]</f>
        <v>450066879720</v>
      </c>
      <c r="B103" s="1" t="s">
        <v>596</v>
      </c>
      <c r="C103" s="1" t="s">
        <v>217</v>
      </c>
      <c r="D103" s="1" t="s">
        <v>4151</v>
      </c>
      <c r="E103" s="1" t="s">
        <v>594</v>
      </c>
      <c r="F103" s="1" t="s">
        <v>2468</v>
      </c>
      <c r="G103" s="1" t="s">
        <v>2701</v>
      </c>
      <c r="H103" s="1" t="s">
        <v>598</v>
      </c>
      <c r="I103" s="1" t="s">
        <v>2488</v>
      </c>
      <c r="J103" s="1" t="s">
        <v>52</v>
      </c>
      <c r="K103" s="1" t="s">
        <v>2407</v>
      </c>
      <c r="L103" s="3">
        <v>373500</v>
      </c>
      <c r="M103" s="1" t="s">
        <v>2474</v>
      </c>
      <c r="N103" s="1" t="s">
        <v>4154</v>
      </c>
      <c r="O103" s="1" t="s">
        <v>4155</v>
      </c>
      <c r="P103" s="222">
        <v>1</v>
      </c>
      <c r="Q103" s="222">
        <v>0</v>
      </c>
      <c r="R103" s="1" t="s">
        <v>2407</v>
      </c>
    </row>
    <row r="104" spans="1:18" x14ac:dyDescent="0.35">
      <c r="A104" s="1" t="str">
        <f>Tableau8[[#This Row],[Document d''achat]]&amp;Tableau8[[#This Row],[Poste]]</f>
        <v>450066879730</v>
      </c>
      <c r="B104" s="1" t="s">
        <v>596</v>
      </c>
      <c r="C104" s="1" t="s">
        <v>222</v>
      </c>
      <c r="D104" s="1" t="s">
        <v>4151</v>
      </c>
      <c r="E104" s="1" t="s">
        <v>594</v>
      </c>
      <c r="F104" s="1" t="s">
        <v>2468</v>
      </c>
      <c r="G104" s="1" t="s">
        <v>2701</v>
      </c>
      <c r="H104" s="1" t="s">
        <v>602</v>
      </c>
      <c r="I104" s="1" t="s">
        <v>2488</v>
      </c>
      <c r="J104" s="1" t="s">
        <v>52</v>
      </c>
      <c r="K104" s="1" t="s">
        <v>2407</v>
      </c>
      <c r="L104" s="3">
        <v>189222</v>
      </c>
      <c r="M104" s="1" t="s">
        <v>2474</v>
      </c>
      <c r="N104" s="1" t="s">
        <v>4154</v>
      </c>
      <c r="O104" s="1" t="s">
        <v>4155</v>
      </c>
      <c r="P104" s="222">
        <v>1</v>
      </c>
      <c r="Q104" s="222">
        <v>0</v>
      </c>
      <c r="R104" s="1" t="s">
        <v>2407</v>
      </c>
    </row>
    <row r="105" spans="1:18" x14ac:dyDescent="0.35">
      <c r="A105" s="1" t="str">
        <f>Tableau8[[#This Row],[Document d''achat]]&amp;Tableau8[[#This Row],[Poste]]</f>
        <v>450066886810</v>
      </c>
      <c r="B105" s="1" t="s">
        <v>620</v>
      </c>
      <c r="C105" s="1" t="s">
        <v>88</v>
      </c>
      <c r="D105" s="1" t="s">
        <v>4151</v>
      </c>
      <c r="E105" s="1" t="s">
        <v>618</v>
      </c>
      <c r="F105" s="1" t="s">
        <v>2468</v>
      </c>
      <c r="G105" s="1" t="s">
        <v>2704</v>
      </c>
      <c r="H105" s="1" t="s">
        <v>621</v>
      </c>
      <c r="I105" s="1" t="s">
        <v>2488</v>
      </c>
      <c r="J105" s="1" t="s">
        <v>52</v>
      </c>
      <c r="K105" s="1" t="s">
        <v>2407</v>
      </c>
      <c r="L105" s="3">
        <v>738692.63</v>
      </c>
      <c r="M105" s="1" t="s">
        <v>2474</v>
      </c>
      <c r="N105" s="1" t="s">
        <v>4154</v>
      </c>
      <c r="O105" s="1" t="s">
        <v>4155</v>
      </c>
      <c r="P105" s="222">
        <v>1</v>
      </c>
      <c r="Q105" s="222">
        <v>0</v>
      </c>
      <c r="R105" s="1" t="s">
        <v>2407</v>
      </c>
    </row>
    <row r="106" spans="1:18" x14ac:dyDescent="0.35">
      <c r="A106" s="1" t="str">
        <f>Tableau8[[#This Row],[Document d''achat]]&amp;Tableau8[[#This Row],[Poste]]</f>
        <v>450066887210</v>
      </c>
      <c r="B106" s="1" t="s">
        <v>606</v>
      </c>
      <c r="C106" s="1" t="s">
        <v>88</v>
      </c>
      <c r="D106" s="1" t="s">
        <v>4151</v>
      </c>
      <c r="E106" s="1" t="s">
        <v>604</v>
      </c>
      <c r="F106" s="1" t="s">
        <v>2468</v>
      </c>
      <c r="G106" s="1" t="s">
        <v>2706</v>
      </c>
      <c r="H106" s="1" t="s">
        <v>476</v>
      </c>
      <c r="I106" s="1" t="s">
        <v>2488</v>
      </c>
      <c r="J106" s="1" t="s">
        <v>52</v>
      </c>
      <c r="K106" s="1" t="s">
        <v>2407</v>
      </c>
      <c r="L106" s="3">
        <v>272540.40000000002</v>
      </c>
      <c r="M106" s="1" t="s">
        <v>2474</v>
      </c>
      <c r="N106" s="1" t="s">
        <v>4154</v>
      </c>
      <c r="O106" s="1" t="s">
        <v>4155</v>
      </c>
      <c r="P106" s="222">
        <v>1</v>
      </c>
      <c r="Q106" s="222">
        <v>0</v>
      </c>
      <c r="R106" s="1" t="s">
        <v>2407</v>
      </c>
    </row>
    <row r="107" spans="1:18" x14ac:dyDescent="0.35">
      <c r="A107" s="1" t="str">
        <f>Tableau8[[#This Row],[Document d''achat]]&amp;Tableau8[[#This Row],[Poste]]</f>
        <v>450066888110</v>
      </c>
      <c r="B107" s="1" t="s">
        <v>586</v>
      </c>
      <c r="C107" s="1" t="s">
        <v>88</v>
      </c>
      <c r="D107" s="1" t="s">
        <v>4151</v>
      </c>
      <c r="E107" s="1" t="s">
        <v>584</v>
      </c>
      <c r="F107" s="1" t="s">
        <v>2468</v>
      </c>
      <c r="G107" s="1" t="s">
        <v>2708</v>
      </c>
      <c r="H107" s="1" t="s">
        <v>587</v>
      </c>
      <c r="I107" s="1" t="s">
        <v>2488</v>
      </c>
      <c r="J107" s="1" t="s">
        <v>52</v>
      </c>
      <c r="K107" s="1" t="s">
        <v>2407</v>
      </c>
      <c r="L107" s="3">
        <v>3968.8</v>
      </c>
      <c r="M107" s="1" t="s">
        <v>2474</v>
      </c>
      <c r="N107" s="1" t="s">
        <v>4154</v>
      </c>
      <c r="O107" s="1" t="s">
        <v>4155</v>
      </c>
      <c r="P107" s="222">
        <v>1</v>
      </c>
      <c r="Q107" s="222">
        <v>0</v>
      </c>
      <c r="R107" s="1" t="s">
        <v>2407</v>
      </c>
    </row>
    <row r="108" spans="1:18" x14ac:dyDescent="0.35">
      <c r="A108" s="1" t="str">
        <f>Tableau8[[#This Row],[Document d''achat]]&amp;Tableau8[[#This Row],[Poste]]</f>
        <v>450066888120</v>
      </c>
      <c r="B108" s="1" t="s">
        <v>586</v>
      </c>
      <c r="C108" s="1" t="s">
        <v>217</v>
      </c>
      <c r="D108" s="1" t="s">
        <v>4151</v>
      </c>
      <c r="E108" s="1" t="s">
        <v>584</v>
      </c>
      <c r="F108" s="1" t="s">
        <v>2468</v>
      </c>
      <c r="G108" s="1" t="s">
        <v>2708</v>
      </c>
      <c r="H108" s="1" t="s">
        <v>588</v>
      </c>
      <c r="I108" s="1" t="s">
        <v>2488</v>
      </c>
      <c r="J108" s="1" t="s">
        <v>52</v>
      </c>
      <c r="K108" s="1" t="s">
        <v>2407</v>
      </c>
      <c r="L108" s="3">
        <v>28326.1</v>
      </c>
      <c r="M108" s="1" t="s">
        <v>2474</v>
      </c>
      <c r="N108" s="1" t="s">
        <v>4154</v>
      </c>
      <c r="O108" s="1" t="s">
        <v>4155</v>
      </c>
      <c r="P108" s="222">
        <v>1</v>
      </c>
      <c r="Q108" s="222">
        <v>0</v>
      </c>
      <c r="R108" s="1" t="s">
        <v>2407</v>
      </c>
    </row>
    <row r="109" spans="1:18" x14ac:dyDescent="0.35">
      <c r="A109" s="1" t="str">
        <f>Tableau8[[#This Row],[Document d''achat]]&amp;Tableau8[[#This Row],[Poste]]</f>
        <v>450066888130</v>
      </c>
      <c r="B109" s="1" t="s">
        <v>586</v>
      </c>
      <c r="C109" s="1" t="s">
        <v>222</v>
      </c>
      <c r="D109" s="1" t="s">
        <v>4151</v>
      </c>
      <c r="E109" s="1" t="s">
        <v>584</v>
      </c>
      <c r="F109" s="1" t="s">
        <v>2468</v>
      </c>
      <c r="G109" s="1" t="s">
        <v>2708</v>
      </c>
      <c r="H109" s="1" t="s">
        <v>589</v>
      </c>
      <c r="I109" s="1" t="s">
        <v>2488</v>
      </c>
      <c r="J109" s="1" t="s">
        <v>52</v>
      </c>
      <c r="K109" s="1" t="s">
        <v>2407</v>
      </c>
      <c r="L109" s="3">
        <v>21108.45</v>
      </c>
      <c r="M109" s="1" t="s">
        <v>2474</v>
      </c>
      <c r="N109" s="1" t="s">
        <v>4154</v>
      </c>
      <c r="O109" s="1" t="s">
        <v>4155</v>
      </c>
      <c r="P109" s="222">
        <v>1</v>
      </c>
      <c r="Q109" s="222">
        <v>0</v>
      </c>
      <c r="R109" s="1" t="s">
        <v>2407</v>
      </c>
    </row>
    <row r="110" spans="1:18" x14ac:dyDescent="0.35">
      <c r="A110" s="1" t="str">
        <f>Tableau8[[#This Row],[Document d''achat]]&amp;Tableau8[[#This Row],[Poste]]</f>
        <v>450066888140</v>
      </c>
      <c r="B110" s="1" t="s">
        <v>586</v>
      </c>
      <c r="C110" s="1" t="s">
        <v>421</v>
      </c>
      <c r="D110" s="1" t="s">
        <v>4151</v>
      </c>
      <c r="E110" s="1" t="s">
        <v>584</v>
      </c>
      <c r="F110" s="1" t="s">
        <v>2468</v>
      </c>
      <c r="G110" s="1" t="s">
        <v>2708</v>
      </c>
      <c r="H110" s="1" t="s">
        <v>590</v>
      </c>
      <c r="I110" s="1" t="s">
        <v>2488</v>
      </c>
      <c r="J110" s="1" t="s">
        <v>52</v>
      </c>
      <c r="K110" s="1" t="s">
        <v>2407</v>
      </c>
      <c r="L110" s="3">
        <v>25797.200000000001</v>
      </c>
      <c r="M110" s="1" t="s">
        <v>2474</v>
      </c>
      <c r="N110" s="1" t="s">
        <v>4154</v>
      </c>
      <c r="O110" s="1" t="s">
        <v>4155</v>
      </c>
      <c r="P110" s="222">
        <v>1</v>
      </c>
      <c r="Q110" s="222">
        <v>0</v>
      </c>
      <c r="R110" s="1" t="s">
        <v>2407</v>
      </c>
    </row>
    <row r="111" spans="1:18" x14ac:dyDescent="0.35">
      <c r="A111" s="1" t="str">
        <f>Tableau8[[#This Row],[Document d''achat]]&amp;Tableau8[[#This Row],[Poste]]</f>
        <v>450066888150</v>
      </c>
      <c r="B111" s="1" t="s">
        <v>586</v>
      </c>
      <c r="C111" s="1" t="s">
        <v>423</v>
      </c>
      <c r="D111" s="1" t="s">
        <v>4151</v>
      </c>
      <c r="E111" s="1" t="s">
        <v>584</v>
      </c>
      <c r="F111" s="1" t="s">
        <v>2468</v>
      </c>
      <c r="G111" s="1" t="s">
        <v>2708</v>
      </c>
      <c r="H111" s="1" t="s">
        <v>591</v>
      </c>
      <c r="I111" s="1" t="s">
        <v>2488</v>
      </c>
      <c r="J111" s="1" t="s">
        <v>52</v>
      </c>
      <c r="K111" s="1" t="s">
        <v>2407</v>
      </c>
      <c r="L111" s="3">
        <v>17227.38</v>
      </c>
      <c r="M111" s="1" t="s">
        <v>2474</v>
      </c>
      <c r="N111" s="1" t="s">
        <v>4154</v>
      </c>
      <c r="O111" s="1" t="s">
        <v>4155</v>
      </c>
      <c r="P111" s="222">
        <v>1</v>
      </c>
      <c r="Q111" s="222">
        <v>0</v>
      </c>
      <c r="R111" s="1" t="s">
        <v>2407</v>
      </c>
    </row>
    <row r="112" spans="1:18" x14ac:dyDescent="0.35">
      <c r="A112" s="1" t="str">
        <f>Tableau8[[#This Row],[Document d''achat]]&amp;Tableau8[[#This Row],[Poste]]</f>
        <v>450066888160</v>
      </c>
      <c r="B112" s="1" t="s">
        <v>586</v>
      </c>
      <c r="C112" s="1" t="s">
        <v>511</v>
      </c>
      <c r="D112" s="1" t="s">
        <v>4151</v>
      </c>
      <c r="E112" s="1" t="s">
        <v>584</v>
      </c>
      <c r="F112" s="1" t="s">
        <v>2468</v>
      </c>
      <c r="G112" s="1" t="s">
        <v>2708</v>
      </c>
      <c r="H112" s="1" t="s">
        <v>592</v>
      </c>
      <c r="I112" s="1" t="s">
        <v>2488</v>
      </c>
      <c r="J112" s="1" t="s">
        <v>52</v>
      </c>
      <c r="K112" s="1" t="s">
        <v>2407</v>
      </c>
      <c r="L112" s="3">
        <v>16595.150000000001</v>
      </c>
      <c r="M112" s="1" t="s">
        <v>2474</v>
      </c>
      <c r="N112" s="1" t="s">
        <v>4154</v>
      </c>
      <c r="O112" s="1" t="s">
        <v>4155</v>
      </c>
      <c r="P112" s="222">
        <v>1</v>
      </c>
      <c r="Q112" s="222">
        <v>0</v>
      </c>
      <c r="R112" s="1" t="s">
        <v>2407</v>
      </c>
    </row>
    <row r="113" spans="1:18" x14ac:dyDescent="0.35">
      <c r="A113" s="1" t="str">
        <f>Tableau8[[#This Row],[Document d''achat]]&amp;Tableau8[[#This Row],[Poste]]</f>
        <v>450066888310</v>
      </c>
      <c r="B113" s="1" t="s">
        <v>549</v>
      </c>
      <c r="C113" s="1" t="s">
        <v>88</v>
      </c>
      <c r="D113" s="1" t="s">
        <v>4151</v>
      </c>
      <c r="E113" s="1" t="s">
        <v>546</v>
      </c>
      <c r="F113" s="1" t="s">
        <v>2468</v>
      </c>
      <c r="G113" s="1" t="s">
        <v>2710</v>
      </c>
      <c r="H113" s="1" t="s">
        <v>550</v>
      </c>
      <c r="I113" s="1" t="s">
        <v>2488</v>
      </c>
      <c r="J113" s="1" t="s">
        <v>52</v>
      </c>
      <c r="K113" s="1" t="s">
        <v>2407</v>
      </c>
      <c r="L113" s="3">
        <v>2904</v>
      </c>
      <c r="M113" s="1" t="s">
        <v>2474</v>
      </c>
      <c r="N113" s="1" t="s">
        <v>4154</v>
      </c>
      <c r="O113" s="1" t="s">
        <v>4155</v>
      </c>
      <c r="P113" s="222">
        <v>1</v>
      </c>
      <c r="Q113" s="222">
        <v>0</v>
      </c>
      <c r="R113" s="1" t="s">
        <v>2407</v>
      </c>
    </row>
    <row r="114" spans="1:18" x14ac:dyDescent="0.35">
      <c r="A114" s="1" t="str">
        <f>Tableau8[[#This Row],[Document d''achat]]&amp;Tableau8[[#This Row],[Poste]]</f>
        <v>450066888320</v>
      </c>
      <c r="B114" s="1" t="s">
        <v>549</v>
      </c>
      <c r="C114" s="1" t="s">
        <v>217</v>
      </c>
      <c r="D114" s="1" t="s">
        <v>4151</v>
      </c>
      <c r="E114" s="1" t="s">
        <v>546</v>
      </c>
      <c r="F114" s="1" t="s">
        <v>2468</v>
      </c>
      <c r="G114" s="1" t="s">
        <v>2710</v>
      </c>
      <c r="H114" s="1" t="s">
        <v>551</v>
      </c>
      <c r="I114" s="1" t="s">
        <v>2488</v>
      </c>
      <c r="J114" s="1" t="s">
        <v>52</v>
      </c>
      <c r="K114" s="1" t="s">
        <v>2407</v>
      </c>
      <c r="L114" s="3">
        <v>21780</v>
      </c>
      <c r="M114" s="1" t="s">
        <v>2474</v>
      </c>
      <c r="N114" s="1" t="s">
        <v>4154</v>
      </c>
      <c r="O114" s="1" t="s">
        <v>4155</v>
      </c>
      <c r="P114" s="222">
        <v>1</v>
      </c>
      <c r="Q114" s="222">
        <v>0</v>
      </c>
      <c r="R114" s="1" t="s">
        <v>2407</v>
      </c>
    </row>
    <row r="115" spans="1:18" x14ac:dyDescent="0.35">
      <c r="A115" s="1" t="str">
        <f>Tableau8[[#This Row],[Document d''achat]]&amp;Tableau8[[#This Row],[Poste]]</f>
        <v>450066888330</v>
      </c>
      <c r="B115" s="1" t="s">
        <v>549</v>
      </c>
      <c r="C115" s="1" t="s">
        <v>222</v>
      </c>
      <c r="D115" s="1" t="s">
        <v>4151</v>
      </c>
      <c r="E115" s="1" t="s">
        <v>546</v>
      </c>
      <c r="F115" s="1" t="s">
        <v>2468</v>
      </c>
      <c r="G115" s="1" t="s">
        <v>2710</v>
      </c>
      <c r="H115" s="1" t="s">
        <v>552</v>
      </c>
      <c r="I115" s="1" t="s">
        <v>2488</v>
      </c>
      <c r="J115" s="1" t="s">
        <v>52</v>
      </c>
      <c r="K115" s="1" t="s">
        <v>2407</v>
      </c>
      <c r="L115" s="3">
        <v>16698</v>
      </c>
      <c r="M115" s="1" t="s">
        <v>2474</v>
      </c>
      <c r="N115" s="1" t="s">
        <v>4154</v>
      </c>
      <c r="O115" s="1" t="s">
        <v>4155</v>
      </c>
      <c r="P115" s="222">
        <v>1</v>
      </c>
      <c r="Q115" s="222">
        <v>0</v>
      </c>
      <c r="R115" s="1" t="s">
        <v>2407</v>
      </c>
    </row>
    <row r="116" spans="1:18" x14ac:dyDescent="0.35">
      <c r="A116" s="1" t="str">
        <f>Tableau8[[#This Row],[Document d''achat]]&amp;Tableau8[[#This Row],[Poste]]</f>
        <v>450066888340</v>
      </c>
      <c r="B116" s="1" t="s">
        <v>549</v>
      </c>
      <c r="C116" s="1" t="s">
        <v>421</v>
      </c>
      <c r="D116" s="1" t="s">
        <v>4151</v>
      </c>
      <c r="E116" s="1" t="s">
        <v>546</v>
      </c>
      <c r="F116" s="1" t="s">
        <v>2468</v>
      </c>
      <c r="G116" s="1" t="s">
        <v>2710</v>
      </c>
      <c r="H116" s="1" t="s">
        <v>553</v>
      </c>
      <c r="I116" s="1" t="s">
        <v>2488</v>
      </c>
      <c r="J116" s="1" t="s">
        <v>52</v>
      </c>
      <c r="K116" s="1" t="s">
        <v>2407</v>
      </c>
      <c r="L116" s="3">
        <v>43024.72</v>
      </c>
      <c r="M116" s="1" t="s">
        <v>2474</v>
      </c>
      <c r="N116" s="1" t="s">
        <v>4154</v>
      </c>
      <c r="O116" s="1" t="s">
        <v>4155</v>
      </c>
      <c r="P116" s="222">
        <v>1</v>
      </c>
      <c r="Q116" s="222">
        <v>0</v>
      </c>
      <c r="R116" s="1" t="s">
        <v>2407</v>
      </c>
    </row>
    <row r="117" spans="1:18" x14ac:dyDescent="0.35">
      <c r="A117" s="1" t="str">
        <f>Tableau8[[#This Row],[Document d''achat]]&amp;Tableau8[[#This Row],[Poste]]</f>
        <v>450066888350</v>
      </c>
      <c r="B117" s="1" t="s">
        <v>549</v>
      </c>
      <c r="C117" s="1" t="s">
        <v>423</v>
      </c>
      <c r="D117" s="1" t="s">
        <v>4151</v>
      </c>
      <c r="E117" s="1" t="s">
        <v>546</v>
      </c>
      <c r="F117" s="1" t="s">
        <v>2468</v>
      </c>
      <c r="G117" s="1" t="s">
        <v>2710</v>
      </c>
      <c r="H117" s="1" t="s">
        <v>554</v>
      </c>
      <c r="I117" s="1" t="s">
        <v>2488</v>
      </c>
      <c r="J117" s="1" t="s">
        <v>52</v>
      </c>
      <c r="K117" s="1" t="s">
        <v>2407</v>
      </c>
      <c r="L117" s="3">
        <v>24684</v>
      </c>
      <c r="M117" s="1" t="s">
        <v>2474</v>
      </c>
      <c r="N117" s="1" t="s">
        <v>4154</v>
      </c>
      <c r="O117" s="1" t="s">
        <v>4155</v>
      </c>
      <c r="P117" s="222">
        <v>1</v>
      </c>
      <c r="Q117" s="222">
        <v>0</v>
      </c>
      <c r="R117" s="1" t="s">
        <v>2407</v>
      </c>
    </row>
    <row r="118" spans="1:18" x14ac:dyDescent="0.35">
      <c r="A118" s="1" t="str">
        <f>Tableau8[[#This Row],[Document d''achat]]&amp;Tableau8[[#This Row],[Poste]]</f>
        <v>450066888360</v>
      </c>
      <c r="B118" s="1" t="s">
        <v>549</v>
      </c>
      <c r="C118" s="1" t="s">
        <v>511</v>
      </c>
      <c r="D118" s="1" t="s">
        <v>4151</v>
      </c>
      <c r="E118" s="1" t="s">
        <v>546</v>
      </c>
      <c r="F118" s="1" t="s">
        <v>2468</v>
      </c>
      <c r="G118" s="1" t="s">
        <v>2710</v>
      </c>
      <c r="H118" s="1" t="s">
        <v>555</v>
      </c>
      <c r="I118" s="1" t="s">
        <v>2488</v>
      </c>
      <c r="J118" s="1" t="s">
        <v>52</v>
      </c>
      <c r="K118" s="1" t="s">
        <v>2407</v>
      </c>
      <c r="L118" s="3">
        <v>21780</v>
      </c>
      <c r="M118" s="1" t="s">
        <v>2474</v>
      </c>
      <c r="N118" s="1" t="s">
        <v>4154</v>
      </c>
      <c r="O118" s="1" t="s">
        <v>4155</v>
      </c>
      <c r="P118" s="222">
        <v>1</v>
      </c>
      <c r="Q118" s="222">
        <v>0</v>
      </c>
      <c r="R118" s="1" t="s">
        <v>2407</v>
      </c>
    </row>
    <row r="119" spans="1:18" x14ac:dyDescent="0.35">
      <c r="A119" s="1" t="str">
        <f>Tableau8[[#This Row],[Document d''achat]]&amp;Tableau8[[#This Row],[Poste]]</f>
        <v>450066888370</v>
      </c>
      <c r="B119" s="1" t="s">
        <v>549</v>
      </c>
      <c r="C119" s="1" t="s">
        <v>513</v>
      </c>
      <c r="D119" s="1" t="s">
        <v>4151</v>
      </c>
      <c r="E119" s="1" t="s">
        <v>546</v>
      </c>
      <c r="F119" s="1" t="s">
        <v>2468</v>
      </c>
      <c r="G119" s="1" t="s">
        <v>2710</v>
      </c>
      <c r="H119" s="1" t="s">
        <v>556</v>
      </c>
      <c r="I119" s="1" t="s">
        <v>2488</v>
      </c>
      <c r="J119" s="1" t="s">
        <v>52</v>
      </c>
      <c r="K119" s="1" t="s">
        <v>2407</v>
      </c>
      <c r="L119" s="3">
        <v>12342</v>
      </c>
      <c r="M119" s="1" t="s">
        <v>2474</v>
      </c>
      <c r="N119" s="1" t="s">
        <v>4154</v>
      </c>
      <c r="O119" s="1" t="s">
        <v>4155</v>
      </c>
      <c r="P119" s="222">
        <v>1</v>
      </c>
      <c r="Q119" s="222">
        <v>0</v>
      </c>
      <c r="R119" s="1" t="s">
        <v>2407</v>
      </c>
    </row>
    <row r="120" spans="1:18" x14ac:dyDescent="0.35">
      <c r="A120" s="1" t="str">
        <f>Tableau8[[#This Row],[Document d''achat]]&amp;Tableau8[[#This Row],[Poste]]</f>
        <v>450066888380</v>
      </c>
      <c r="B120" s="1" t="s">
        <v>549</v>
      </c>
      <c r="C120" s="1" t="s">
        <v>515</v>
      </c>
      <c r="D120" s="1" t="s">
        <v>4151</v>
      </c>
      <c r="E120" s="1" t="s">
        <v>546</v>
      </c>
      <c r="F120" s="1" t="s">
        <v>2468</v>
      </c>
      <c r="G120" s="1" t="s">
        <v>2710</v>
      </c>
      <c r="H120" s="1" t="s">
        <v>557</v>
      </c>
      <c r="I120" s="1" t="s">
        <v>2488</v>
      </c>
      <c r="J120" s="1" t="s">
        <v>52</v>
      </c>
      <c r="K120" s="1" t="s">
        <v>2407</v>
      </c>
      <c r="L120" s="3">
        <v>15972</v>
      </c>
      <c r="M120" s="1" t="s">
        <v>2474</v>
      </c>
      <c r="N120" s="1" t="s">
        <v>4154</v>
      </c>
      <c r="O120" s="1" t="s">
        <v>4155</v>
      </c>
      <c r="P120" s="222">
        <v>1</v>
      </c>
      <c r="Q120" s="222">
        <v>0</v>
      </c>
      <c r="R120" s="1" t="s">
        <v>2407</v>
      </c>
    </row>
    <row r="121" spans="1:18" x14ac:dyDescent="0.35">
      <c r="A121" s="1" t="str">
        <f>Tableau8[[#This Row],[Document d''achat]]&amp;Tableau8[[#This Row],[Poste]]</f>
        <v>450066888390</v>
      </c>
      <c r="B121" s="1" t="s">
        <v>549</v>
      </c>
      <c r="C121" s="1" t="s">
        <v>516</v>
      </c>
      <c r="D121" s="1" t="s">
        <v>4151</v>
      </c>
      <c r="E121" s="1" t="s">
        <v>546</v>
      </c>
      <c r="F121" s="1" t="s">
        <v>2468</v>
      </c>
      <c r="G121" s="1" t="s">
        <v>2710</v>
      </c>
      <c r="H121" s="1" t="s">
        <v>558</v>
      </c>
      <c r="I121" s="1" t="s">
        <v>2488</v>
      </c>
      <c r="J121" s="1" t="s">
        <v>52</v>
      </c>
      <c r="K121" s="1" t="s">
        <v>2407</v>
      </c>
      <c r="L121" s="3">
        <v>26279.26</v>
      </c>
      <c r="M121" s="1" t="s">
        <v>2474</v>
      </c>
      <c r="N121" s="1" t="s">
        <v>4154</v>
      </c>
      <c r="O121" s="1" t="s">
        <v>4155</v>
      </c>
      <c r="P121" s="222">
        <v>1</v>
      </c>
      <c r="Q121" s="222">
        <v>0</v>
      </c>
      <c r="R121" s="1" t="s">
        <v>2407</v>
      </c>
    </row>
    <row r="122" spans="1:18" x14ac:dyDescent="0.35">
      <c r="A122" s="1" t="str">
        <f>Tableau8[[#This Row],[Document d''achat]]&amp;Tableau8[[#This Row],[Poste]]</f>
        <v>450066888810</v>
      </c>
      <c r="B122" s="1" t="s">
        <v>577</v>
      </c>
      <c r="C122" s="1" t="s">
        <v>88</v>
      </c>
      <c r="D122" s="1" t="s">
        <v>4151</v>
      </c>
      <c r="E122" s="1" t="s">
        <v>575</v>
      </c>
      <c r="F122" s="1" t="s">
        <v>2468</v>
      </c>
      <c r="G122" s="1" t="s">
        <v>2712</v>
      </c>
      <c r="H122" s="1" t="s">
        <v>578</v>
      </c>
      <c r="I122" s="1" t="s">
        <v>2488</v>
      </c>
      <c r="J122" s="1" t="s">
        <v>52</v>
      </c>
      <c r="K122" s="1" t="s">
        <v>2407</v>
      </c>
      <c r="L122" s="3">
        <v>3049.2</v>
      </c>
      <c r="M122" s="1" t="s">
        <v>2474</v>
      </c>
      <c r="N122" s="1" t="s">
        <v>4154</v>
      </c>
      <c r="O122" s="1" t="s">
        <v>4155</v>
      </c>
      <c r="P122" s="222">
        <v>1</v>
      </c>
      <c r="Q122" s="222">
        <v>0</v>
      </c>
      <c r="R122" s="1" t="s">
        <v>2407</v>
      </c>
    </row>
    <row r="123" spans="1:18" x14ac:dyDescent="0.35">
      <c r="A123" s="1" t="str">
        <f>Tableau8[[#This Row],[Document d''achat]]&amp;Tableau8[[#This Row],[Poste]]</f>
        <v>450066888820</v>
      </c>
      <c r="B123" s="1" t="s">
        <v>577</v>
      </c>
      <c r="C123" s="1" t="s">
        <v>217</v>
      </c>
      <c r="D123" s="1" t="s">
        <v>4151</v>
      </c>
      <c r="E123" s="1" t="s">
        <v>575</v>
      </c>
      <c r="F123" s="1" t="s">
        <v>2468</v>
      </c>
      <c r="G123" s="1" t="s">
        <v>2712</v>
      </c>
      <c r="H123" s="1" t="s">
        <v>579</v>
      </c>
      <c r="I123" s="1" t="s">
        <v>2488</v>
      </c>
      <c r="J123" s="1" t="s">
        <v>52</v>
      </c>
      <c r="K123" s="1" t="s">
        <v>2407</v>
      </c>
      <c r="L123" s="3">
        <v>13939.2</v>
      </c>
      <c r="M123" s="1" t="s">
        <v>2474</v>
      </c>
      <c r="N123" s="1" t="s">
        <v>4154</v>
      </c>
      <c r="O123" s="1" t="s">
        <v>4155</v>
      </c>
      <c r="P123" s="222">
        <v>1</v>
      </c>
      <c r="Q123" s="222">
        <v>0</v>
      </c>
      <c r="R123" s="1" t="s">
        <v>2407</v>
      </c>
    </row>
    <row r="124" spans="1:18" x14ac:dyDescent="0.35">
      <c r="A124" s="1" t="str">
        <f>Tableau8[[#This Row],[Document d''achat]]&amp;Tableau8[[#This Row],[Poste]]</f>
        <v>450066888830</v>
      </c>
      <c r="B124" s="1" t="s">
        <v>577</v>
      </c>
      <c r="C124" s="1" t="s">
        <v>222</v>
      </c>
      <c r="D124" s="1" t="s">
        <v>4151</v>
      </c>
      <c r="E124" s="1" t="s">
        <v>575</v>
      </c>
      <c r="F124" s="1" t="s">
        <v>2468</v>
      </c>
      <c r="G124" s="1" t="s">
        <v>2712</v>
      </c>
      <c r="H124" s="1" t="s">
        <v>580</v>
      </c>
      <c r="I124" s="1" t="s">
        <v>2488</v>
      </c>
      <c r="J124" s="1" t="s">
        <v>52</v>
      </c>
      <c r="K124" s="1" t="s">
        <v>2407</v>
      </c>
      <c r="L124" s="3">
        <v>8712</v>
      </c>
      <c r="M124" s="1" t="s">
        <v>2474</v>
      </c>
      <c r="N124" s="1" t="s">
        <v>4154</v>
      </c>
      <c r="O124" s="1" t="s">
        <v>4155</v>
      </c>
      <c r="P124" s="222">
        <v>1</v>
      </c>
      <c r="Q124" s="222">
        <v>0</v>
      </c>
      <c r="R124" s="1" t="s">
        <v>2407</v>
      </c>
    </row>
    <row r="125" spans="1:18" x14ac:dyDescent="0.35">
      <c r="A125" s="1" t="str">
        <f>Tableau8[[#This Row],[Document d''achat]]&amp;Tableau8[[#This Row],[Poste]]</f>
        <v>450066888840</v>
      </c>
      <c r="B125" s="1" t="s">
        <v>577</v>
      </c>
      <c r="C125" s="1" t="s">
        <v>421</v>
      </c>
      <c r="D125" s="1" t="s">
        <v>4151</v>
      </c>
      <c r="E125" s="1" t="s">
        <v>575</v>
      </c>
      <c r="F125" s="1" t="s">
        <v>2468</v>
      </c>
      <c r="G125" s="1" t="s">
        <v>2712</v>
      </c>
      <c r="H125" s="1" t="s">
        <v>581</v>
      </c>
      <c r="I125" s="1" t="s">
        <v>2488</v>
      </c>
      <c r="J125" s="1" t="s">
        <v>52</v>
      </c>
      <c r="K125" s="1" t="s">
        <v>2407</v>
      </c>
      <c r="L125" s="3">
        <v>12850.2</v>
      </c>
      <c r="M125" s="1" t="s">
        <v>2474</v>
      </c>
      <c r="N125" s="1" t="s">
        <v>4154</v>
      </c>
      <c r="O125" s="1" t="s">
        <v>4155</v>
      </c>
      <c r="P125" s="222">
        <v>1</v>
      </c>
      <c r="Q125" s="222">
        <v>0</v>
      </c>
      <c r="R125" s="1" t="s">
        <v>2407</v>
      </c>
    </row>
    <row r="126" spans="1:18" x14ac:dyDescent="0.35">
      <c r="A126" s="1" t="str">
        <f>Tableau8[[#This Row],[Document d''achat]]&amp;Tableau8[[#This Row],[Poste]]</f>
        <v>450066888850</v>
      </c>
      <c r="B126" s="1" t="s">
        <v>577</v>
      </c>
      <c r="C126" s="1" t="s">
        <v>423</v>
      </c>
      <c r="D126" s="1" t="s">
        <v>4151</v>
      </c>
      <c r="E126" s="1" t="s">
        <v>575</v>
      </c>
      <c r="F126" s="1" t="s">
        <v>2468</v>
      </c>
      <c r="G126" s="1" t="s">
        <v>2712</v>
      </c>
      <c r="H126" s="1" t="s">
        <v>582</v>
      </c>
      <c r="I126" s="1" t="s">
        <v>2488</v>
      </c>
      <c r="J126" s="1" t="s">
        <v>52</v>
      </c>
      <c r="K126" s="1" t="s">
        <v>2407</v>
      </c>
      <c r="L126" s="3">
        <v>7405.2</v>
      </c>
      <c r="M126" s="1" t="s">
        <v>2474</v>
      </c>
      <c r="N126" s="1" t="s">
        <v>4154</v>
      </c>
      <c r="O126" s="1" t="s">
        <v>4155</v>
      </c>
      <c r="P126" s="222">
        <v>1</v>
      </c>
      <c r="Q126" s="222">
        <v>0</v>
      </c>
      <c r="R126" s="1" t="s">
        <v>2407</v>
      </c>
    </row>
    <row r="127" spans="1:18" x14ac:dyDescent="0.35">
      <c r="A127" s="1" t="str">
        <f>Tableau8[[#This Row],[Document d''achat]]&amp;Tableau8[[#This Row],[Poste]]</f>
        <v>450066888860</v>
      </c>
      <c r="B127" s="1" t="s">
        <v>577</v>
      </c>
      <c r="C127" s="1" t="s">
        <v>511</v>
      </c>
      <c r="D127" s="1" t="s">
        <v>4151</v>
      </c>
      <c r="E127" s="1" t="s">
        <v>575</v>
      </c>
      <c r="F127" s="1" t="s">
        <v>2468</v>
      </c>
      <c r="G127" s="1" t="s">
        <v>2712</v>
      </c>
      <c r="H127" s="1" t="s">
        <v>583</v>
      </c>
      <c r="I127" s="1" t="s">
        <v>2488</v>
      </c>
      <c r="J127" s="1" t="s">
        <v>52</v>
      </c>
      <c r="K127" s="1" t="s">
        <v>2407</v>
      </c>
      <c r="L127" s="3">
        <v>7840.8</v>
      </c>
      <c r="M127" s="1" t="s">
        <v>2474</v>
      </c>
      <c r="N127" s="1" t="s">
        <v>4154</v>
      </c>
      <c r="O127" s="1" t="s">
        <v>4155</v>
      </c>
      <c r="P127" s="222">
        <v>1</v>
      </c>
      <c r="Q127" s="222">
        <v>0</v>
      </c>
      <c r="R127" s="1" t="s">
        <v>2407</v>
      </c>
    </row>
    <row r="128" spans="1:18" x14ac:dyDescent="0.35">
      <c r="A128" s="1" t="str">
        <f>Tableau8[[#This Row],[Document d''achat]]&amp;Tableau8[[#This Row],[Poste]]</f>
        <v>450066888910</v>
      </c>
      <c r="B128" s="1" t="s">
        <v>614</v>
      </c>
      <c r="C128" s="1" t="s">
        <v>88</v>
      </c>
      <c r="D128" s="1" t="s">
        <v>4151</v>
      </c>
      <c r="E128" s="1" t="s">
        <v>612</v>
      </c>
      <c r="F128" s="1" t="s">
        <v>2468</v>
      </c>
      <c r="G128" s="1" t="s">
        <v>2714</v>
      </c>
      <c r="H128" s="1" t="s">
        <v>615</v>
      </c>
      <c r="I128" s="1" t="s">
        <v>2488</v>
      </c>
      <c r="J128" s="1" t="s">
        <v>52</v>
      </c>
      <c r="K128" s="1" t="s">
        <v>2407</v>
      </c>
      <c r="L128" s="3">
        <v>3600</v>
      </c>
      <c r="M128" s="1" t="s">
        <v>2474</v>
      </c>
      <c r="N128" s="1" t="s">
        <v>4154</v>
      </c>
      <c r="O128" s="1" t="s">
        <v>4155</v>
      </c>
      <c r="P128" s="222">
        <v>1</v>
      </c>
      <c r="Q128" s="222">
        <v>0</v>
      </c>
      <c r="R128" s="1" t="s">
        <v>4161</v>
      </c>
    </row>
    <row r="129" spans="1:18" x14ac:dyDescent="0.35">
      <c r="A129" s="1" t="str">
        <f>Tableau8[[#This Row],[Document d''achat]]&amp;Tableau8[[#This Row],[Poste]]</f>
        <v>450066888920</v>
      </c>
      <c r="B129" s="1" t="s">
        <v>614</v>
      </c>
      <c r="C129" s="1" t="s">
        <v>217</v>
      </c>
      <c r="D129" s="1" t="s">
        <v>4151</v>
      </c>
      <c r="E129" s="1" t="s">
        <v>612</v>
      </c>
      <c r="F129" s="1" t="s">
        <v>2468</v>
      </c>
      <c r="G129" s="1" t="s">
        <v>2714</v>
      </c>
      <c r="H129" s="1" t="s">
        <v>616</v>
      </c>
      <c r="I129" s="1" t="s">
        <v>2488</v>
      </c>
      <c r="J129" s="1" t="s">
        <v>52</v>
      </c>
      <c r="K129" s="1" t="s">
        <v>2407</v>
      </c>
      <c r="L129" s="3">
        <v>1200</v>
      </c>
      <c r="M129" s="1" t="s">
        <v>2474</v>
      </c>
      <c r="N129" s="1" t="s">
        <v>4154</v>
      </c>
      <c r="O129" s="1" t="s">
        <v>4155</v>
      </c>
      <c r="P129" s="222">
        <v>1</v>
      </c>
      <c r="Q129" s="222">
        <v>0</v>
      </c>
      <c r="R129" s="1" t="s">
        <v>2407</v>
      </c>
    </row>
    <row r="130" spans="1:18" x14ac:dyDescent="0.35">
      <c r="A130" s="1" t="str">
        <f>Tableau8[[#This Row],[Document d''achat]]&amp;Tableau8[[#This Row],[Poste]]</f>
        <v>450066889210</v>
      </c>
      <c r="B130" s="1" t="s">
        <v>568</v>
      </c>
      <c r="C130" s="1" t="s">
        <v>88</v>
      </c>
      <c r="D130" s="1" t="s">
        <v>4151</v>
      </c>
      <c r="E130" s="1" t="s">
        <v>566</v>
      </c>
      <c r="F130" s="1" t="s">
        <v>2468</v>
      </c>
      <c r="G130" s="1" t="s">
        <v>2716</v>
      </c>
      <c r="H130" s="1" t="s">
        <v>569</v>
      </c>
      <c r="I130" s="1" t="s">
        <v>2488</v>
      </c>
      <c r="J130" s="1" t="s">
        <v>52</v>
      </c>
      <c r="K130" s="1" t="s">
        <v>2407</v>
      </c>
      <c r="L130" s="3">
        <v>5445</v>
      </c>
      <c r="M130" s="1" t="s">
        <v>2474</v>
      </c>
      <c r="N130" s="1" t="s">
        <v>4154</v>
      </c>
      <c r="O130" s="1" t="s">
        <v>4155</v>
      </c>
      <c r="P130" s="222">
        <v>1</v>
      </c>
      <c r="Q130" s="222">
        <v>0</v>
      </c>
      <c r="R130" s="1" t="s">
        <v>2407</v>
      </c>
    </row>
    <row r="131" spans="1:18" x14ac:dyDescent="0.35">
      <c r="A131" s="1" t="str">
        <f>Tableau8[[#This Row],[Document d''achat]]&amp;Tableau8[[#This Row],[Poste]]</f>
        <v>450066889220</v>
      </c>
      <c r="B131" s="1" t="s">
        <v>568</v>
      </c>
      <c r="C131" s="1" t="s">
        <v>217</v>
      </c>
      <c r="D131" s="1" t="s">
        <v>4151</v>
      </c>
      <c r="E131" s="1" t="s">
        <v>566</v>
      </c>
      <c r="F131" s="1" t="s">
        <v>2468</v>
      </c>
      <c r="G131" s="1" t="s">
        <v>2716</v>
      </c>
      <c r="H131" s="1" t="s">
        <v>570</v>
      </c>
      <c r="I131" s="1" t="s">
        <v>2488</v>
      </c>
      <c r="J131" s="1" t="s">
        <v>52</v>
      </c>
      <c r="K131" s="1" t="s">
        <v>2407</v>
      </c>
      <c r="L131" s="3">
        <v>27225</v>
      </c>
      <c r="M131" s="1" t="s">
        <v>2474</v>
      </c>
      <c r="N131" s="1" t="s">
        <v>4154</v>
      </c>
      <c r="O131" s="1" t="s">
        <v>4155</v>
      </c>
      <c r="P131" s="222">
        <v>1</v>
      </c>
      <c r="Q131" s="222">
        <v>0</v>
      </c>
      <c r="R131" s="1" t="s">
        <v>2407</v>
      </c>
    </row>
    <row r="132" spans="1:18" x14ac:dyDescent="0.35">
      <c r="A132" s="1" t="str">
        <f>Tableau8[[#This Row],[Document d''achat]]&amp;Tableau8[[#This Row],[Poste]]</f>
        <v>450066889230</v>
      </c>
      <c r="B132" s="1" t="s">
        <v>568</v>
      </c>
      <c r="C132" s="1" t="s">
        <v>222</v>
      </c>
      <c r="D132" s="1" t="s">
        <v>4151</v>
      </c>
      <c r="E132" s="1" t="s">
        <v>566</v>
      </c>
      <c r="F132" s="1" t="s">
        <v>2468</v>
      </c>
      <c r="G132" s="1" t="s">
        <v>2716</v>
      </c>
      <c r="H132" s="1" t="s">
        <v>571</v>
      </c>
      <c r="I132" s="1" t="s">
        <v>2488</v>
      </c>
      <c r="J132" s="1" t="s">
        <v>52</v>
      </c>
      <c r="K132" s="1" t="s">
        <v>2407</v>
      </c>
      <c r="L132" s="3">
        <v>24659.8</v>
      </c>
      <c r="M132" s="1" t="s">
        <v>2474</v>
      </c>
      <c r="N132" s="1" t="s">
        <v>4154</v>
      </c>
      <c r="O132" s="1" t="s">
        <v>4155</v>
      </c>
      <c r="P132" s="222">
        <v>1</v>
      </c>
      <c r="Q132" s="222">
        <v>0</v>
      </c>
      <c r="R132" s="1" t="s">
        <v>2407</v>
      </c>
    </row>
    <row r="133" spans="1:18" x14ac:dyDescent="0.35">
      <c r="A133" s="1" t="str">
        <f>Tableau8[[#This Row],[Document d''achat]]&amp;Tableau8[[#This Row],[Poste]]</f>
        <v>450066889240</v>
      </c>
      <c r="B133" s="1" t="s">
        <v>568</v>
      </c>
      <c r="C133" s="1" t="s">
        <v>421</v>
      </c>
      <c r="D133" s="1" t="s">
        <v>4151</v>
      </c>
      <c r="E133" s="1" t="s">
        <v>566</v>
      </c>
      <c r="F133" s="1" t="s">
        <v>2468</v>
      </c>
      <c r="G133" s="1" t="s">
        <v>2716</v>
      </c>
      <c r="H133" s="1" t="s">
        <v>572</v>
      </c>
      <c r="I133" s="1" t="s">
        <v>2488</v>
      </c>
      <c r="J133" s="1" t="s">
        <v>52</v>
      </c>
      <c r="K133" s="1" t="s">
        <v>2407</v>
      </c>
      <c r="L133" s="3">
        <v>25410</v>
      </c>
      <c r="M133" s="1" t="s">
        <v>2474</v>
      </c>
      <c r="N133" s="1" t="s">
        <v>4154</v>
      </c>
      <c r="O133" s="1" t="s">
        <v>4155</v>
      </c>
      <c r="P133" s="222">
        <v>1</v>
      </c>
      <c r="Q133" s="222">
        <v>0</v>
      </c>
      <c r="R133" s="1" t="s">
        <v>2407</v>
      </c>
    </row>
    <row r="134" spans="1:18" x14ac:dyDescent="0.35">
      <c r="A134" s="1" t="str">
        <f>Tableau8[[#This Row],[Document d''achat]]&amp;Tableau8[[#This Row],[Poste]]</f>
        <v>450066889250</v>
      </c>
      <c r="B134" s="1" t="s">
        <v>568</v>
      </c>
      <c r="C134" s="1" t="s">
        <v>423</v>
      </c>
      <c r="D134" s="1" t="s">
        <v>4151</v>
      </c>
      <c r="E134" s="1" t="s">
        <v>566</v>
      </c>
      <c r="F134" s="1" t="s">
        <v>2468</v>
      </c>
      <c r="G134" s="1" t="s">
        <v>2716</v>
      </c>
      <c r="H134" s="1" t="s">
        <v>573</v>
      </c>
      <c r="I134" s="1" t="s">
        <v>2488</v>
      </c>
      <c r="J134" s="1" t="s">
        <v>52</v>
      </c>
      <c r="K134" s="1" t="s">
        <v>2407</v>
      </c>
      <c r="L134" s="3">
        <v>15460.78</v>
      </c>
      <c r="M134" s="1" t="s">
        <v>2474</v>
      </c>
      <c r="N134" s="1" t="s">
        <v>4154</v>
      </c>
      <c r="O134" s="1" t="s">
        <v>4155</v>
      </c>
      <c r="P134" s="222">
        <v>1</v>
      </c>
      <c r="Q134" s="222">
        <v>0</v>
      </c>
      <c r="R134" s="1" t="s">
        <v>2407</v>
      </c>
    </row>
    <row r="135" spans="1:18" x14ac:dyDescent="0.35">
      <c r="A135" s="1" t="str">
        <f>Tableau8[[#This Row],[Document d''achat]]&amp;Tableau8[[#This Row],[Poste]]</f>
        <v>450066889260</v>
      </c>
      <c r="B135" s="1" t="s">
        <v>568</v>
      </c>
      <c r="C135" s="1" t="s">
        <v>511</v>
      </c>
      <c r="D135" s="1" t="s">
        <v>4151</v>
      </c>
      <c r="E135" s="1" t="s">
        <v>566</v>
      </c>
      <c r="F135" s="1" t="s">
        <v>2468</v>
      </c>
      <c r="G135" s="1" t="s">
        <v>2716</v>
      </c>
      <c r="H135" s="1" t="s">
        <v>574</v>
      </c>
      <c r="I135" s="1" t="s">
        <v>2488</v>
      </c>
      <c r="J135" s="1" t="s">
        <v>52</v>
      </c>
      <c r="K135" s="1" t="s">
        <v>2407</v>
      </c>
      <c r="L135" s="3">
        <v>14647.05</v>
      </c>
      <c r="M135" s="1" t="s">
        <v>2474</v>
      </c>
      <c r="N135" s="1" t="s">
        <v>4154</v>
      </c>
      <c r="O135" s="1" t="s">
        <v>4155</v>
      </c>
      <c r="P135" s="222">
        <v>1</v>
      </c>
      <c r="Q135" s="222">
        <v>0</v>
      </c>
      <c r="R135" s="1" t="s">
        <v>2407</v>
      </c>
    </row>
    <row r="136" spans="1:18" x14ac:dyDescent="0.35">
      <c r="A136" s="1" t="str">
        <f>Tableau8[[#This Row],[Document d''achat]]&amp;Tableau8[[#This Row],[Poste]]</f>
        <v>450066891510</v>
      </c>
      <c r="B136" s="1" t="s">
        <v>564</v>
      </c>
      <c r="C136" s="1" t="s">
        <v>88</v>
      </c>
      <c r="D136" s="1" t="s">
        <v>4151</v>
      </c>
      <c r="E136" s="1" t="s">
        <v>494</v>
      </c>
      <c r="F136" s="1" t="s">
        <v>2468</v>
      </c>
      <c r="G136" s="1" t="s">
        <v>2717</v>
      </c>
      <c r="H136" s="1" t="s">
        <v>565</v>
      </c>
      <c r="I136" s="1" t="s">
        <v>2488</v>
      </c>
      <c r="J136" s="1" t="s">
        <v>52</v>
      </c>
      <c r="K136" s="1" t="s">
        <v>2407</v>
      </c>
      <c r="L136" s="3">
        <v>22082500</v>
      </c>
      <c r="M136" s="1" t="s">
        <v>2474</v>
      </c>
      <c r="N136" s="1" t="s">
        <v>4154</v>
      </c>
      <c r="O136" s="1" t="s">
        <v>4155</v>
      </c>
      <c r="P136" s="222">
        <v>1</v>
      </c>
      <c r="Q136" s="222">
        <v>0</v>
      </c>
      <c r="R136" s="1" t="s">
        <v>2407</v>
      </c>
    </row>
    <row r="137" spans="1:18" x14ac:dyDescent="0.35">
      <c r="A137" s="1" t="str">
        <f>Tableau8[[#This Row],[Document d''achat]]&amp;Tableau8[[#This Row],[Poste]]</f>
        <v>450066891520</v>
      </c>
      <c r="B137" s="1" t="s">
        <v>564</v>
      </c>
      <c r="C137" s="1" t="s">
        <v>217</v>
      </c>
      <c r="D137" s="1" t="s">
        <v>4151</v>
      </c>
      <c r="E137" s="1" t="s">
        <v>494</v>
      </c>
      <c r="F137" s="1" t="s">
        <v>2468</v>
      </c>
      <c r="G137" s="1" t="s">
        <v>2717</v>
      </c>
      <c r="H137" s="1" t="s">
        <v>2718</v>
      </c>
      <c r="I137" s="1" t="s">
        <v>2476</v>
      </c>
      <c r="J137" s="1" t="s">
        <v>52</v>
      </c>
      <c r="K137" s="1" t="s">
        <v>2407</v>
      </c>
      <c r="L137" s="3">
        <v>7375000</v>
      </c>
      <c r="M137" s="1" t="s">
        <v>2474</v>
      </c>
      <c r="N137" s="1" t="s">
        <v>4154</v>
      </c>
      <c r="O137" s="1" t="s">
        <v>4155</v>
      </c>
      <c r="P137" s="222">
        <v>2500000</v>
      </c>
      <c r="Q137" s="222">
        <v>0</v>
      </c>
      <c r="R137" s="1" t="s">
        <v>2407</v>
      </c>
    </row>
    <row r="138" spans="1:18" x14ac:dyDescent="0.35">
      <c r="A138" s="1" t="str">
        <f>Tableau8[[#This Row],[Document d''achat]]&amp;Tableau8[[#This Row],[Poste]]</f>
        <v>450066894810</v>
      </c>
      <c r="B138" s="1" t="s">
        <v>610</v>
      </c>
      <c r="C138" s="1" t="s">
        <v>88</v>
      </c>
      <c r="D138" s="1" t="s">
        <v>4151</v>
      </c>
      <c r="E138" s="1" t="s">
        <v>608</v>
      </c>
      <c r="F138" s="1" t="s">
        <v>2468</v>
      </c>
      <c r="G138" s="1" t="s">
        <v>2720</v>
      </c>
      <c r="H138" s="1" t="s">
        <v>611</v>
      </c>
      <c r="I138" s="1" t="s">
        <v>2488</v>
      </c>
      <c r="J138" s="1" t="s">
        <v>4164</v>
      </c>
      <c r="K138" s="1" t="s">
        <v>2407</v>
      </c>
      <c r="L138" s="3">
        <v>5775000</v>
      </c>
      <c r="M138" s="1" t="s">
        <v>2474</v>
      </c>
      <c r="N138" s="1" t="s">
        <v>4154</v>
      </c>
      <c r="O138" s="1" t="s">
        <v>4155</v>
      </c>
      <c r="P138" s="222">
        <v>1</v>
      </c>
      <c r="Q138" s="222">
        <v>0</v>
      </c>
      <c r="R138" s="1" t="s">
        <v>2407</v>
      </c>
    </row>
    <row r="139" spans="1:18" x14ac:dyDescent="0.35">
      <c r="A139" s="1" t="str">
        <f>Tableau8[[#This Row],[Document d''achat]]&amp;Tableau8[[#This Row],[Poste]]</f>
        <v>450066898510</v>
      </c>
      <c r="B139" s="1" t="s">
        <v>655</v>
      </c>
      <c r="C139" s="1" t="s">
        <v>88</v>
      </c>
      <c r="D139" s="1" t="s">
        <v>4151</v>
      </c>
      <c r="E139" s="1" t="s">
        <v>653</v>
      </c>
      <c r="F139" s="1" t="s">
        <v>2468</v>
      </c>
      <c r="G139" s="1" t="s">
        <v>2722</v>
      </c>
      <c r="H139" s="1" t="s">
        <v>656</v>
      </c>
      <c r="I139" s="1" t="s">
        <v>2476</v>
      </c>
      <c r="J139" s="1" t="s">
        <v>52</v>
      </c>
      <c r="K139" s="1" t="s">
        <v>2407</v>
      </c>
      <c r="L139" s="3">
        <v>699.84</v>
      </c>
      <c r="M139" s="1" t="s">
        <v>2474</v>
      </c>
      <c r="N139" s="1" t="s">
        <v>2478</v>
      </c>
      <c r="O139" s="1" t="s">
        <v>4158</v>
      </c>
      <c r="P139" s="222">
        <v>72</v>
      </c>
      <c r="Q139" s="222">
        <v>0</v>
      </c>
      <c r="R139" s="1" t="s">
        <v>2407</v>
      </c>
    </row>
    <row r="140" spans="1:18" x14ac:dyDescent="0.35">
      <c r="A140" s="1" t="str">
        <f>Tableau8[[#This Row],[Document d''achat]]&amp;Tableau8[[#This Row],[Poste]]</f>
        <v>450066902010</v>
      </c>
      <c r="B140" s="1" t="s">
        <v>623</v>
      </c>
      <c r="C140" s="1" t="s">
        <v>88</v>
      </c>
      <c r="D140" s="1" t="s">
        <v>4151</v>
      </c>
      <c r="E140" s="1" t="s">
        <v>4165</v>
      </c>
      <c r="F140" s="1" t="s">
        <v>2468</v>
      </c>
      <c r="G140" s="1" t="s">
        <v>2723</v>
      </c>
      <c r="H140" s="1" t="s">
        <v>624</v>
      </c>
      <c r="I140" s="1" t="s">
        <v>2488</v>
      </c>
      <c r="J140" s="1" t="s">
        <v>52</v>
      </c>
      <c r="K140" s="1" t="s">
        <v>2407</v>
      </c>
      <c r="L140" s="3">
        <v>18739.150000000001</v>
      </c>
      <c r="M140" s="1" t="s">
        <v>2474</v>
      </c>
      <c r="N140" s="1" t="s">
        <v>4154</v>
      </c>
      <c r="O140" s="1" t="s">
        <v>4155</v>
      </c>
      <c r="P140" s="222">
        <v>1</v>
      </c>
      <c r="Q140" s="222">
        <v>0</v>
      </c>
      <c r="R140" s="1" t="s">
        <v>2407</v>
      </c>
    </row>
    <row r="141" spans="1:18" x14ac:dyDescent="0.35">
      <c r="A141" s="1" t="str">
        <f>Tableau8[[#This Row],[Document d''achat]]&amp;Tableau8[[#This Row],[Poste]]</f>
        <v>450066902710</v>
      </c>
      <c r="B141" s="1" t="s">
        <v>626</v>
      </c>
      <c r="C141" s="1" t="s">
        <v>88</v>
      </c>
      <c r="D141" s="1" t="s">
        <v>4151</v>
      </c>
      <c r="E141" s="1" t="s">
        <v>4165</v>
      </c>
      <c r="F141" s="1" t="s">
        <v>2468</v>
      </c>
      <c r="G141" s="1" t="s">
        <v>2724</v>
      </c>
      <c r="H141" s="1" t="s">
        <v>627</v>
      </c>
      <c r="I141" s="1" t="s">
        <v>2488</v>
      </c>
      <c r="J141" s="1" t="s">
        <v>52</v>
      </c>
      <c r="K141" s="1" t="s">
        <v>2407</v>
      </c>
      <c r="L141" s="3">
        <v>12095.16</v>
      </c>
      <c r="M141" s="1" t="s">
        <v>2474</v>
      </c>
      <c r="N141" s="1" t="s">
        <v>4154</v>
      </c>
      <c r="O141" s="1" t="s">
        <v>4155</v>
      </c>
      <c r="P141" s="222">
        <v>1</v>
      </c>
      <c r="Q141" s="222">
        <v>0</v>
      </c>
      <c r="R141" s="1" t="s">
        <v>2407</v>
      </c>
    </row>
    <row r="142" spans="1:18" x14ac:dyDescent="0.35">
      <c r="A142" s="1" t="str">
        <f>Tableau8[[#This Row],[Document d''achat]]&amp;Tableau8[[#This Row],[Poste]]</f>
        <v>450066903910</v>
      </c>
      <c r="B142" s="1" t="s">
        <v>634</v>
      </c>
      <c r="C142" s="1" t="s">
        <v>88</v>
      </c>
      <c r="D142" s="1" t="s">
        <v>4151</v>
      </c>
      <c r="E142" s="1" t="s">
        <v>629</v>
      </c>
      <c r="F142" s="1" t="s">
        <v>2468</v>
      </c>
      <c r="G142" s="1" t="s">
        <v>2726</v>
      </c>
      <c r="H142" s="1" t="s">
        <v>635</v>
      </c>
      <c r="I142" s="1" t="s">
        <v>2488</v>
      </c>
      <c r="J142" s="1" t="s">
        <v>52</v>
      </c>
      <c r="K142" s="1" t="s">
        <v>2407</v>
      </c>
      <c r="L142" s="3">
        <v>20176.75</v>
      </c>
      <c r="M142" s="1" t="s">
        <v>2474</v>
      </c>
      <c r="N142" s="1" t="s">
        <v>4154</v>
      </c>
      <c r="O142" s="1" t="s">
        <v>4155</v>
      </c>
      <c r="P142" s="222">
        <v>1</v>
      </c>
      <c r="Q142" s="222">
        <v>0</v>
      </c>
      <c r="R142" s="1" t="s">
        <v>2407</v>
      </c>
    </row>
    <row r="143" spans="1:18" x14ac:dyDescent="0.35">
      <c r="A143" s="1" t="str">
        <f>Tableau8[[#This Row],[Document d''achat]]&amp;Tableau8[[#This Row],[Poste]]</f>
        <v>450066903920</v>
      </c>
      <c r="B143" s="1" t="s">
        <v>634</v>
      </c>
      <c r="C143" s="1" t="s">
        <v>217</v>
      </c>
      <c r="D143" s="1" t="s">
        <v>4151</v>
      </c>
      <c r="E143" s="1" t="s">
        <v>629</v>
      </c>
      <c r="F143" s="1" t="s">
        <v>2468</v>
      </c>
      <c r="G143" s="1" t="s">
        <v>2726</v>
      </c>
      <c r="H143" s="1" t="s">
        <v>636</v>
      </c>
      <c r="I143" s="1" t="s">
        <v>2488</v>
      </c>
      <c r="J143" s="1" t="s">
        <v>52</v>
      </c>
      <c r="K143" s="1" t="s">
        <v>2407</v>
      </c>
      <c r="L143" s="3">
        <v>5653.47</v>
      </c>
      <c r="M143" s="1" t="s">
        <v>2474</v>
      </c>
      <c r="N143" s="1" t="s">
        <v>4154</v>
      </c>
      <c r="O143" s="1" t="s">
        <v>4155</v>
      </c>
      <c r="P143" s="222">
        <v>1</v>
      </c>
      <c r="Q143" s="222">
        <v>0</v>
      </c>
      <c r="R143" s="1" t="s">
        <v>2407</v>
      </c>
    </row>
    <row r="144" spans="1:18" x14ac:dyDescent="0.35">
      <c r="A144" s="1" t="str">
        <f>Tableau8[[#This Row],[Document d''achat]]&amp;Tableau8[[#This Row],[Poste]]</f>
        <v>450066905510</v>
      </c>
      <c r="B144" s="1" t="s">
        <v>663</v>
      </c>
      <c r="C144" s="1" t="s">
        <v>88</v>
      </c>
      <c r="D144" s="1" t="s">
        <v>4151</v>
      </c>
      <c r="E144" s="1" t="s">
        <v>661</v>
      </c>
      <c r="F144" s="1" t="s">
        <v>2468</v>
      </c>
      <c r="G144" s="1" t="s">
        <v>2728</v>
      </c>
      <c r="H144" s="1" t="s">
        <v>664</v>
      </c>
      <c r="I144" s="1" t="s">
        <v>2488</v>
      </c>
      <c r="J144" s="1" t="s">
        <v>52</v>
      </c>
      <c r="K144" s="1" t="s">
        <v>2407</v>
      </c>
      <c r="L144" s="3">
        <v>588189.87</v>
      </c>
      <c r="M144" s="1" t="s">
        <v>2474</v>
      </c>
      <c r="N144" s="1" t="s">
        <v>4154</v>
      </c>
      <c r="O144" s="1" t="s">
        <v>4155</v>
      </c>
      <c r="P144" s="222">
        <v>1</v>
      </c>
      <c r="Q144" s="222">
        <v>0</v>
      </c>
      <c r="R144" s="1" t="s">
        <v>2407</v>
      </c>
    </row>
    <row r="145" spans="1:18" x14ac:dyDescent="0.35">
      <c r="A145" s="1" t="str">
        <f>Tableau8[[#This Row],[Document d''achat]]&amp;Tableau8[[#This Row],[Poste]]</f>
        <v>450066906510</v>
      </c>
      <c r="B145" s="1" t="s">
        <v>641</v>
      </c>
      <c r="C145" s="1" t="s">
        <v>88</v>
      </c>
      <c r="D145" s="1" t="s">
        <v>4151</v>
      </c>
      <c r="E145" s="1" t="s">
        <v>639</v>
      </c>
      <c r="F145" s="1" t="s">
        <v>2468</v>
      </c>
      <c r="G145" s="1" t="s">
        <v>2730</v>
      </c>
      <c r="H145" s="1" t="s">
        <v>642</v>
      </c>
      <c r="I145" s="1" t="s">
        <v>2488</v>
      </c>
      <c r="J145" s="1" t="s">
        <v>52</v>
      </c>
      <c r="K145" s="1" t="s">
        <v>2407</v>
      </c>
      <c r="L145" s="3">
        <v>6171000</v>
      </c>
      <c r="M145" s="1" t="s">
        <v>2474</v>
      </c>
      <c r="N145" s="1" t="s">
        <v>4154</v>
      </c>
      <c r="O145" s="1" t="s">
        <v>4155</v>
      </c>
      <c r="P145" s="222">
        <v>1</v>
      </c>
      <c r="Q145" s="222">
        <v>0</v>
      </c>
      <c r="R145" s="1" t="s">
        <v>2407</v>
      </c>
    </row>
    <row r="146" spans="1:18" x14ac:dyDescent="0.35">
      <c r="A146" s="1" t="str">
        <f>Tableau8[[#This Row],[Document d''achat]]&amp;Tableau8[[#This Row],[Poste]]</f>
        <v>450066912610</v>
      </c>
      <c r="B146" s="1" t="s">
        <v>670</v>
      </c>
      <c r="C146" s="1" t="s">
        <v>88</v>
      </c>
      <c r="D146" s="1" t="s">
        <v>4151</v>
      </c>
      <c r="E146" s="1" t="s">
        <v>4166</v>
      </c>
      <c r="F146" s="1" t="s">
        <v>2468</v>
      </c>
      <c r="G146" s="1" t="s">
        <v>2732</v>
      </c>
      <c r="H146" s="1" t="s">
        <v>671</v>
      </c>
      <c r="I146" s="1" t="s">
        <v>2488</v>
      </c>
      <c r="J146" s="1" t="s">
        <v>4164</v>
      </c>
      <c r="K146" s="1" t="s">
        <v>2407</v>
      </c>
      <c r="L146" s="3">
        <v>2016000</v>
      </c>
      <c r="M146" s="1" t="s">
        <v>2474</v>
      </c>
      <c r="N146" s="1" t="s">
        <v>4154</v>
      </c>
      <c r="O146" s="1" t="s">
        <v>4155</v>
      </c>
      <c r="P146" s="222">
        <v>1</v>
      </c>
      <c r="Q146" s="222">
        <v>0</v>
      </c>
      <c r="R146" s="1" t="s">
        <v>2407</v>
      </c>
    </row>
    <row r="147" spans="1:18" x14ac:dyDescent="0.35">
      <c r="A147" s="1" t="str">
        <f>Tableau8[[#This Row],[Document d''achat]]&amp;Tableau8[[#This Row],[Poste]]</f>
        <v>450066912620</v>
      </c>
      <c r="B147" s="1" t="s">
        <v>670</v>
      </c>
      <c r="C147" s="1" t="s">
        <v>217</v>
      </c>
      <c r="D147" s="1" t="s">
        <v>4151</v>
      </c>
      <c r="E147" s="1" t="s">
        <v>4166</v>
      </c>
      <c r="F147" s="1" t="s">
        <v>2468</v>
      </c>
      <c r="G147" s="1" t="s">
        <v>2732</v>
      </c>
      <c r="H147" s="1" t="s">
        <v>672</v>
      </c>
      <c r="I147" s="1" t="s">
        <v>2488</v>
      </c>
      <c r="J147" s="1" t="s">
        <v>4164</v>
      </c>
      <c r="K147" s="1" t="s">
        <v>2407</v>
      </c>
      <c r="L147" s="3">
        <v>4079</v>
      </c>
      <c r="M147" s="1" t="s">
        <v>2474</v>
      </c>
      <c r="N147" s="1" t="s">
        <v>4154</v>
      </c>
      <c r="O147" s="1" t="s">
        <v>4155</v>
      </c>
      <c r="P147" s="222">
        <v>1</v>
      </c>
      <c r="Q147" s="222">
        <v>0</v>
      </c>
      <c r="R147" s="1" t="s">
        <v>2407</v>
      </c>
    </row>
    <row r="148" spans="1:18" x14ac:dyDescent="0.35">
      <c r="A148" s="1" t="str">
        <f>Tableau8[[#This Row],[Document d''achat]]&amp;Tableau8[[#This Row],[Poste]]</f>
        <v>450066913010</v>
      </c>
      <c r="B148" s="1" t="s">
        <v>658</v>
      </c>
      <c r="C148" s="1" t="s">
        <v>88</v>
      </c>
      <c r="D148" s="1" t="s">
        <v>4151</v>
      </c>
      <c r="E148" s="1" t="s">
        <v>527</v>
      </c>
      <c r="F148" s="1" t="s">
        <v>2468</v>
      </c>
      <c r="G148" s="1" t="s">
        <v>2733</v>
      </c>
      <c r="H148" s="1" t="s">
        <v>659</v>
      </c>
      <c r="I148" s="1" t="s">
        <v>2488</v>
      </c>
      <c r="J148" s="1" t="s">
        <v>52</v>
      </c>
      <c r="K148" s="1" t="s">
        <v>2407</v>
      </c>
      <c r="L148" s="3">
        <v>4896</v>
      </c>
      <c r="M148" s="1" t="s">
        <v>2474</v>
      </c>
      <c r="N148" s="1" t="s">
        <v>4154</v>
      </c>
      <c r="O148" s="1" t="s">
        <v>4155</v>
      </c>
      <c r="P148" s="222">
        <v>1</v>
      </c>
      <c r="Q148" s="222">
        <v>0</v>
      </c>
      <c r="R148" s="1" t="s">
        <v>4161</v>
      </c>
    </row>
    <row r="149" spans="1:18" x14ac:dyDescent="0.35">
      <c r="A149" s="1" t="str">
        <f>Tableau8[[#This Row],[Document d''achat]]&amp;Tableau8[[#This Row],[Poste]]</f>
        <v>450066913020</v>
      </c>
      <c r="B149" s="1" t="s">
        <v>658</v>
      </c>
      <c r="C149" s="1" t="s">
        <v>217</v>
      </c>
      <c r="D149" s="1" t="s">
        <v>4151</v>
      </c>
      <c r="E149" s="1" t="s">
        <v>527</v>
      </c>
      <c r="F149" s="1" t="s">
        <v>2468</v>
      </c>
      <c r="G149" s="1" t="s">
        <v>2733</v>
      </c>
      <c r="H149" s="1" t="s">
        <v>659</v>
      </c>
      <c r="I149" s="1" t="s">
        <v>2488</v>
      </c>
      <c r="J149" s="1" t="s">
        <v>52</v>
      </c>
      <c r="K149" s="1" t="s">
        <v>2407</v>
      </c>
      <c r="L149" s="3">
        <v>15288</v>
      </c>
      <c r="M149" s="1" t="s">
        <v>2474</v>
      </c>
      <c r="N149" s="1" t="s">
        <v>4154</v>
      </c>
      <c r="O149" s="1" t="s">
        <v>4155</v>
      </c>
      <c r="P149" s="222">
        <v>1</v>
      </c>
      <c r="Q149" s="222">
        <v>0</v>
      </c>
      <c r="R149" s="1" t="s">
        <v>4161</v>
      </c>
    </row>
    <row r="150" spans="1:18" x14ac:dyDescent="0.35">
      <c r="A150" s="1" t="str">
        <f>Tableau8[[#This Row],[Document d''achat]]&amp;Tableau8[[#This Row],[Poste]]</f>
        <v>450066913310</v>
      </c>
      <c r="B150" s="1" t="s">
        <v>650</v>
      </c>
      <c r="C150" s="1" t="s">
        <v>88</v>
      </c>
      <c r="D150" s="1" t="s">
        <v>4151</v>
      </c>
      <c r="E150" s="1" t="s">
        <v>4167</v>
      </c>
      <c r="F150" s="1" t="s">
        <v>2468</v>
      </c>
      <c r="G150" s="1" t="s">
        <v>2735</v>
      </c>
      <c r="H150" s="1" t="s">
        <v>651</v>
      </c>
      <c r="I150" s="1" t="s">
        <v>2488</v>
      </c>
      <c r="J150" s="1" t="s">
        <v>52</v>
      </c>
      <c r="K150" s="1" t="s">
        <v>2407</v>
      </c>
      <c r="L150" s="3">
        <v>56780.46</v>
      </c>
      <c r="M150" s="1" t="s">
        <v>2474</v>
      </c>
      <c r="N150" s="1" t="s">
        <v>4154</v>
      </c>
      <c r="O150" s="1" t="s">
        <v>4155</v>
      </c>
      <c r="P150" s="222">
        <v>1</v>
      </c>
      <c r="Q150" s="222">
        <v>0</v>
      </c>
      <c r="R150" s="1" t="s">
        <v>2407</v>
      </c>
    </row>
    <row r="151" spans="1:18" x14ac:dyDescent="0.35">
      <c r="A151" s="1" t="str">
        <f>Tableau8[[#This Row],[Document d''achat]]&amp;Tableau8[[#This Row],[Poste]]</f>
        <v>450066913320</v>
      </c>
      <c r="B151" s="1" t="s">
        <v>650</v>
      </c>
      <c r="C151" s="1" t="s">
        <v>217</v>
      </c>
      <c r="D151" s="1" t="s">
        <v>4151</v>
      </c>
      <c r="E151" s="1" t="s">
        <v>4167</v>
      </c>
      <c r="F151" s="1" t="s">
        <v>2468</v>
      </c>
      <c r="G151" s="1" t="s">
        <v>2735</v>
      </c>
      <c r="H151" s="1" t="s">
        <v>652</v>
      </c>
      <c r="I151" s="1" t="s">
        <v>2488</v>
      </c>
      <c r="J151" s="1" t="s">
        <v>52</v>
      </c>
      <c r="K151" s="1" t="s">
        <v>2407</v>
      </c>
      <c r="L151" s="3">
        <v>68098.8</v>
      </c>
      <c r="M151" s="1" t="s">
        <v>2474</v>
      </c>
      <c r="N151" s="1" t="s">
        <v>4154</v>
      </c>
      <c r="O151" s="1" t="s">
        <v>4155</v>
      </c>
      <c r="P151" s="222">
        <v>1</v>
      </c>
      <c r="Q151" s="222">
        <v>0</v>
      </c>
      <c r="R151" s="1" t="s">
        <v>2407</v>
      </c>
    </row>
    <row r="152" spans="1:18" x14ac:dyDescent="0.35">
      <c r="A152" s="1" t="str">
        <f>Tableau8[[#This Row],[Document d''achat]]&amp;Tableau8[[#This Row],[Poste]]</f>
        <v>450066918710</v>
      </c>
      <c r="B152" s="1" t="s">
        <v>696</v>
      </c>
      <c r="C152" s="1" t="s">
        <v>88</v>
      </c>
      <c r="D152" s="1" t="s">
        <v>4151</v>
      </c>
      <c r="E152" s="1" t="s">
        <v>694</v>
      </c>
      <c r="F152" s="1" t="s">
        <v>2468</v>
      </c>
      <c r="G152" s="1" t="s">
        <v>2737</v>
      </c>
      <c r="H152" s="1" t="s">
        <v>697</v>
      </c>
      <c r="I152" s="1" t="s">
        <v>2488</v>
      </c>
      <c r="J152" s="1" t="s">
        <v>4164</v>
      </c>
      <c r="K152" s="1" t="s">
        <v>2407</v>
      </c>
      <c r="L152" s="3">
        <v>50400</v>
      </c>
      <c r="M152" s="1" t="s">
        <v>2474</v>
      </c>
      <c r="N152" s="1" t="s">
        <v>4154</v>
      </c>
      <c r="O152" s="1" t="s">
        <v>4155</v>
      </c>
      <c r="P152" s="222">
        <v>1</v>
      </c>
      <c r="Q152" s="222">
        <v>0</v>
      </c>
      <c r="R152" s="1" t="s">
        <v>2407</v>
      </c>
    </row>
    <row r="153" spans="1:18" x14ac:dyDescent="0.35">
      <c r="A153" s="1" t="str">
        <f>Tableau8[[#This Row],[Document d''achat]]&amp;Tableau8[[#This Row],[Poste]]</f>
        <v>450066933910</v>
      </c>
      <c r="B153" s="1" t="s">
        <v>674</v>
      </c>
      <c r="C153" s="1" t="s">
        <v>88</v>
      </c>
      <c r="D153" s="1" t="s">
        <v>4151</v>
      </c>
      <c r="E153" s="1" t="s">
        <v>393</v>
      </c>
      <c r="F153" s="1" t="s">
        <v>2468</v>
      </c>
      <c r="G153" s="1" t="s">
        <v>2738</v>
      </c>
      <c r="H153" s="1" t="s">
        <v>675</v>
      </c>
      <c r="I153" s="1" t="s">
        <v>2488</v>
      </c>
      <c r="J153" s="1" t="s">
        <v>52</v>
      </c>
      <c r="K153" s="1" t="s">
        <v>2407</v>
      </c>
      <c r="L153" s="3">
        <v>409524.5</v>
      </c>
      <c r="M153" s="1" t="s">
        <v>2474</v>
      </c>
      <c r="N153" s="1" t="s">
        <v>4154</v>
      </c>
      <c r="O153" s="1" t="s">
        <v>4155</v>
      </c>
      <c r="P153" s="222">
        <v>1</v>
      </c>
      <c r="Q153" s="222">
        <v>0</v>
      </c>
      <c r="R153" s="1" t="s">
        <v>2407</v>
      </c>
    </row>
    <row r="154" spans="1:18" x14ac:dyDescent="0.35">
      <c r="A154" s="1" t="str">
        <f>Tableau8[[#This Row],[Document d''achat]]&amp;Tableau8[[#This Row],[Poste]]</f>
        <v>450066935010</v>
      </c>
      <c r="B154" s="1" t="s">
        <v>679</v>
      </c>
      <c r="C154" s="1" t="s">
        <v>88</v>
      </c>
      <c r="D154" s="1" t="s">
        <v>4151</v>
      </c>
      <c r="E154" s="1" t="s">
        <v>677</v>
      </c>
      <c r="F154" s="1" t="s">
        <v>2468</v>
      </c>
      <c r="G154" s="1" t="s">
        <v>2740</v>
      </c>
      <c r="H154" s="1" t="s">
        <v>680</v>
      </c>
      <c r="I154" s="1" t="s">
        <v>2488</v>
      </c>
      <c r="J154" s="1" t="s">
        <v>52</v>
      </c>
      <c r="K154" s="1" t="s">
        <v>2407</v>
      </c>
      <c r="L154" s="3">
        <v>24577.52</v>
      </c>
      <c r="M154" s="1" t="s">
        <v>2474</v>
      </c>
      <c r="N154" s="1" t="s">
        <v>4154</v>
      </c>
      <c r="O154" s="1" t="s">
        <v>4155</v>
      </c>
      <c r="P154" s="222">
        <v>1</v>
      </c>
      <c r="Q154" s="222">
        <v>0</v>
      </c>
      <c r="R154" s="1" t="s">
        <v>2407</v>
      </c>
    </row>
    <row r="155" spans="1:18" x14ac:dyDescent="0.35">
      <c r="A155" s="1" t="str">
        <f>Tableau8[[#This Row],[Document d''achat]]&amp;Tableau8[[#This Row],[Poste]]</f>
        <v>450066935210</v>
      </c>
      <c r="B155" s="1" t="s">
        <v>684</v>
      </c>
      <c r="C155" s="1" t="s">
        <v>88</v>
      </c>
      <c r="D155" s="1" t="s">
        <v>4151</v>
      </c>
      <c r="E155" s="1" t="s">
        <v>682</v>
      </c>
      <c r="F155" s="1" t="s">
        <v>2468</v>
      </c>
      <c r="G155" s="1" t="s">
        <v>2742</v>
      </c>
      <c r="H155" s="1" t="s">
        <v>685</v>
      </c>
      <c r="I155" s="1" t="s">
        <v>2488</v>
      </c>
      <c r="J155" s="1" t="s">
        <v>52</v>
      </c>
      <c r="K155" s="1" t="s">
        <v>2407</v>
      </c>
      <c r="L155" s="3">
        <v>7986</v>
      </c>
      <c r="M155" s="1" t="s">
        <v>2474</v>
      </c>
      <c r="N155" s="1" t="s">
        <v>4154</v>
      </c>
      <c r="O155" s="1" t="s">
        <v>4155</v>
      </c>
      <c r="P155" s="222">
        <v>1</v>
      </c>
      <c r="Q155" s="222">
        <v>0</v>
      </c>
      <c r="R155" s="1" t="s">
        <v>2407</v>
      </c>
    </row>
    <row r="156" spans="1:18" x14ac:dyDescent="0.35">
      <c r="A156" s="1" t="str">
        <f>Tableau8[[#This Row],[Document d''achat]]&amp;Tableau8[[#This Row],[Poste]]</f>
        <v>450066937210</v>
      </c>
      <c r="B156" s="1" t="s">
        <v>690</v>
      </c>
      <c r="C156" s="1" t="s">
        <v>88</v>
      </c>
      <c r="D156" s="1" t="s">
        <v>4151</v>
      </c>
      <c r="E156" s="1" t="s">
        <v>688</v>
      </c>
      <c r="F156" s="1" t="s">
        <v>2468</v>
      </c>
      <c r="G156" s="1" t="s">
        <v>2744</v>
      </c>
      <c r="H156" s="1" t="s">
        <v>691</v>
      </c>
      <c r="I156" s="1" t="s">
        <v>2488</v>
      </c>
      <c r="J156" s="1" t="s">
        <v>52</v>
      </c>
      <c r="K156" s="1" t="s">
        <v>2407</v>
      </c>
      <c r="L156" s="3">
        <v>285560</v>
      </c>
      <c r="M156" s="1" t="s">
        <v>2474</v>
      </c>
      <c r="N156" s="1" t="s">
        <v>4154</v>
      </c>
      <c r="O156" s="1" t="s">
        <v>4155</v>
      </c>
      <c r="P156" s="222">
        <v>1</v>
      </c>
      <c r="Q156" s="222">
        <v>0</v>
      </c>
      <c r="R156" s="1" t="s">
        <v>2407</v>
      </c>
    </row>
    <row r="157" spans="1:18" x14ac:dyDescent="0.35">
      <c r="A157" s="1" t="str">
        <f>Tableau8[[#This Row],[Document d''achat]]&amp;Tableau8[[#This Row],[Poste]]</f>
        <v>450066945810</v>
      </c>
      <c r="B157" s="1" t="s">
        <v>708</v>
      </c>
      <c r="C157" s="1" t="s">
        <v>88</v>
      </c>
      <c r="D157" s="1" t="s">
        <v>4151</v>
      </c>
      <c r="E157" s="1" t="s">
        <v>706</v>
      </c>
      <c r="F157" s="1" t="s">
        <v>2468</v>
      </c>
      <c r="G157" s="1" t="s">
        <v>2746</v>
      </c>
      <c r="H157" s="1" t="s">
        <v>709</v>
      </c>
      <c r="I157" s="1" t="s">
        <v>2488</v>
      </c>
      <c r="J157" s="1" t="s">
        <v>52</v>
      </c>
      <c r="K157" s="1" t="s">
        <v>2407</v>
      </c>
      <c r="L157" s="3">
        <v>2117500</v>
      </c>
      <c r="M157" s="1" t="s">
        <v>2474</v>
      </c>
      <c r="N157" s="1" t="s">
        <v>4154</v>
      </c>
      <c r="O157" s="1" t="s">
        <v>4155</v>
      </c>
      <c r="P157" s="222">
        <v>1</v>
      </c>
      <c r="Q157" s="222">
        <v>0</v>
      </c>
      <c r="R157" s="1" t="s">
        <v>2407</v>
      </c>
    </row>
    <row r="158" spans="1:18" x14ac:dyDescent="0.35">
      <c r="A158" s="1" t="str">
        <f>Tableau8[[#This Row],[Document d''achat]]&amp;Tableau8[[#This Row],[Poste]]</f>
        <v>450066947110</v>
      </c>
      <c r="B158" s="1" t="s">
        <v>743</v>
      </c>
      <c r="C158" s="1" t="s">
        <v>88</v>
      </c>
      <c r="D158" s="1" t="s">
        <v>4151</v>
      </c>
      <c r="E158" s="1" t="s">
        <v>741</v>
      </c>
      <c r="F158" s="1" t="s">
        <v>2468</v>
      </c>
      <c r="G158" s="1" t="s">
        <v>2748</v>
      </c>
      <c r="H158" s="1" t="s">
        <v>744</v>
      </c>
      <c r="I158" s="1" t="s">
        <v>2488</v>
      </c>
      <c r="J158" s="1" t="s">
        <v>52</v>
      </c>
      <c r="K158" s="1" t="s">
        <v>2407</v>
      </c>
      <c r="L158" s="3">
        <v>721160</v>
      </c>
      <c r="M158" s="1" t="s">
        <v>2474</v>
      </c>
      <c r="N158" s="1" t="s">
        <v>4154</v>
      </c>
      <c r="O158" s="1" t="s">
        <v>4155</v>
      </c>
      <c r="P158" s="222">
        <v>1</v>
      </c>
      <c r="Q158" s="222">
        <v>0</v>
      </c>
      <c r="R158" s="1" t="s">
        <v>2407</v>
      </c>
    </row>
    <row r="159" spans="1:18" x14ac:dyDescent="0.35">
      <c r="A159" s="1" t="str">
        <f>Tableau8[[#This Row],[Document d''achat]]&amp;Tableau8[[#This Row],[Poste]]</f>
        <v>450066948310</v>
      </c>
      <c r="B159" s="1" t="s">
        <v>713</v>
      </c>
      <c r="C159" s="1" t="s">
        <v>88</v>
      </c>
      <c r="D159" s="1" t="s">
        <v>4151</v>
      </c>
      <c r="E159" s="1" t="s">
        <v>486</v>
      </c>
      <c r="F159" s="1" t="s">
        <v>2468</v>
      </c>
      <c r="G159" s="1" t="s">
        <v>2749</v>
      </c>
      <c r="H159" s="1" t="s">
        <v>714</v>
      </c>
      <c r="I159" s="1" t="s">
        <v>2488</v>
      </c>
      <c r="J159" s="1" t="s">
        <v>52</v>
      </c>
      <c r="K159" s="1" t="s">
        <v>2407</v>
      </c>
      <c r="L159" s="3">
        <v>1241865.3500000001</v>
      </c>
      <c r="M159" s="1" t="s">
        <v>2474</v>
      </c>
      <c r="N159" s="1" t="s">
        <v>4154</v>
      </c>
      <c r="O159" s="1" t="s">
        <v>4155</v>
      </c>
      <c r="P159" s="222">
        <v>1</v>
      </c>
      <c r="Q159" s="222">
        <v>0</v>
      </c>
      <c r="R159" s="1" t="s">
        <v>2407</v>
      </c>
    </row>
    <row r="160" spans="1:18" x14ac:dyDescent="0.35">
      <c r="A160" s="1" t="str">
        <f>Tableau8[[#This Row],[Document d''achat]]&amp;Tableau8[[#This Row],[Poste]]</f>
        <v>450066948610</v>
      </c>
      <c r="B160" s="1" t="s">
        <v>737</v>
      </c>
      <c r="C160" s="1" t="s">
        <v>88</v>
      </c>
      <c r="D160" s="1" t="s">
        <v>4151</v>
      </c>
      <c r="E160" s="1" t="s">
        <v>735</v>
      </c>
      <c r="F160" s="1" t="s">
        <v>2468</v>
      </c>
      <c r="G160" s="1" t="s">
        <v>2751</v>
      </c>
      <c r="H160" s="1" t="s">
        <v>738</v>
      </c>
      <c r="I160" s="1" t="s">
        <v>2488</v>
      </c>
      <c r="J160" s="1" t="s">
        <v>52</v>
      </c>
      <c r="K160" s="1" t="s">
        <v>2407</v>
      </c>
      <c r="L160" s="3">
        <v>1573000</v>
      </c>
      <c r="M160" s="1" t="s">
        <v>2474</v>
      </c>
      <c r="N160" s="1" t="s">
        <v>4154</v>
      </c>
      <c r="O160" s="1" t="s">
        <v>4155</v>
      </c>
      <c r="P160" s="222">
        <v>1</v>
      </c>
      <c r="Q160" s="222">
        <v>0</v>
      </c>
      <c r="R160" s="1" t="s">
        <v>2407</v>
      </c>
    </row>
    <row r="161" spans="1:18" x14ac:dyDescent="0.35">
      <c r="A161" s="1" t="str">
        <f>Tableau8[[#This Row],[Document d''achat]]&amp;Tableau8[[#This Row],[Poste]]</f>
        <v>450066949410</v>
      </c>
      <c r="B161" s="1" t="s">
        <v>702</v>
      </c>
      <c r="C161" s="1" t="s">
        <v>88</v>
      </c>
      <c r="D161" s="1" t="s">
        <v>4151</v>
      </c>
      <c r="E161" s="1" t="s">
        <v>478</v>
      </c>
      <c r="F161" s="1" t="s">
        <v>2468</v>
      </c>
      <c r="G161" s="1" t="s">
        <v>2752</v>
      </c>
      <c r="H161" s="1" t="s">
        <v>703</v>
      </c>
      <c r="I161" s="1" t="s">
        <v>2488</v>
      </c>
      <c r="J161" s="1" t="s">
        <v>52</v>
      </c>
      <c r="K161" s="1" t="s">
        <v>2407</v>
      </c>
      <c r="L161" s="3">
        <v>366164.15</v>
      </c>
      <c r="M161" s="1" t="s">
        <v>2474</v>
      </c>
      <c r="N161" s="1" t="s">
        <v>4154</v>
      </c>
      <c r="O161" s="1" t="s">
        <v>4155</v>
      </c>
      <c r="P161" s="222">
        <v>1</v>
      </c>
      <c r="Q161" s="222">
        <v>0</v>
      </c>
      <c r="R161" s="1" t="s">
        <v>2407</v>
      </c>
    </row>
    <row r="162" spans="1:18" x14ac:dyDescent="0.35">
      <c r="A162" s="1" t="str">
        <f>Tableau8[[#This Row],[Document d''achat]]&amp;Tableau8[[#This Row],[Poste]]</f>
        <v>450066949710</v>
      </c>
      <c r="B162" s="1" t="s">
        <v>718</v>
      </c>
      <c r="C162" s="1" t="s">
        <v>88</v>
      </c>
      <c r="D162" s="1" t="s">
        <v>4151</v>
      </c>
      <c r="E162" s="1" t="s">
        <v>486</v>
      </c>
      <c r="F162" s="1" t="s">
        <v>2468</v>
      </c>
      <c r="G162" s="1" t="s">
        <v>2753</v>
      </c>
      <c r="H162" s="1" t="s">
        <v>719</v>
      </c>
      <c r="I162" s="1" t="s">
        <v>2488</v>
      </c>
      <c r="J162" s="1" t="s">
        <v>52</v>
      </c>
      <c r="K162" s="1" t="s">
        <v>2407</v>
      </c>
      <c r="L162" s="3">
        <v>2516800</v>
      </c>
      <c r="M162" s="1" t="s">
        <v>2474</v>
      </c>
      <c r="N162" s="1" t="s">
        <v>4154</v>
      </c>
      <c r="O162" s="1" t="s">
        <v>4155</v>
      </c>
      <c r="P162" s="222">
        <v>1</v>
      </c>
      <c r="Q162" s="222">
        <v>0</v>
      </c>
      <c r="R162" s="1" t="s">
        <v>2407</v>
      </c>
    </row>
    <row r="163" spans="1:18" x14ac:dyDescent="0.35">
      <c r="A163" s="1" t="str">
        <f>Tableau8[[#This Row],[Document d''achat]]&amp;Tableau8[[#This Row],[Poste]]</f>
        <v>450066955410</v>
      </c>
      <c r="B163" s="1" t="s">
        <v>725</v>
      </c>
      <c r="C163" s="1" t="s">
        <v>88</v>
      </c>
      <c r="D163" s="1" t="s">
        <v>4151</v>
      </c>
      <c r="E163" s="1" t="s">
        <v>494</v>
      </c>
      <c r="F163" s="1" t="s">
        <v>2468</v>
      </c>
      <c r="G163" s="1" t="s">
        <v>2754</v>
      </c>
      <c r="H163" s="1" t="s">
        <v>726</v>
      </c>
      <c r="I163" s="1" t="s">
        <v>2488</v>
      </c>
      <c r="J163" s="1" t="s">
        <v>52</v>
      </c>
      <c r="K163" s="1" t="s">
        <v>2407</v>
      </c>
      <c r="L163" s="3">
        <v>1524600</v>
      </c>
      <c r="M163" s="1" t="s">
        <v>2474</v>
      </c>
      <c r="N163" s="1" t="s">
        <v>4154</v>
      </c>
      <c r="O163" s="1" t="s">
        <v>4155</v>
      </c>
      <c r="P163" s="222">
        <v>1</v>
      </c>
      <c r="Q163" s="222">
        <v>0</v>
      </c>
      <c r="R163" s="1" t="s">
        <v>2407</v>
      </c>
    </row>
    <row r="164" spans="1:18" x14ac:dyDescent="0.35">
      <c r="A164" s="1" t="str">
        <f>Tableau8[[#This Row],[Document d''achat]]&amp;Tableau8[[#This Row],[Poste]]</f>
        <v>450066955710</v>
      </c>
      <c r="B164" s="1" t="s">
        <v>748</v>
      </c>
      <c r="C164" s="1" t="s">
        <v>88</v>
      </c>
      <c r="D164" s="1" t="s">
        <v>4151</v>
      </c>
      <c r="E164" s="1" t="s">
        <v>746</v>
      </c>
      <c r="F164" s="1" t="s">
        <v>2468</v>
      </c>
      <c r="G164" s="1" t="s">
        <v>2756</v>
      </c>
      <c r="H164" s="1" t="s">
        <v>749</v>
      </c>
      <c r="I164" s="1" t="s">
        <v>2488</v>
      </c>
      <c r="J164" s="1" t="s">
        <v>4164</v>
      </c>
      <c r="K164" s="1" t="s">
        <v>2407</v>
      </c>
      <c r="L164" s="3">
        <v>371000</v>
      </c>
      <c r="M164" s="1" t="s">
        <v>2474</v>
      </c>
      <c r="N164" s="1" t="s">
        <v>4154</v>
      </c>
      <c r="O164" s="1" t="s">
        <v>4155</v>
      </c>
      <c r="P164" s="222">
        <v>1</v>
      </c>
      <c r="Q164" s="222">
        <v>0</v>
      </c>
      <c r="R164" s="1" t="s">
        <v>2407</v>
      </c>
    </row>
    <row r="165" spans="1:18" x14ac:dyDescent="0.35">
      <c r="A165" s="1" t="str">
        <f>Tableau8[[#This Row],[Document d''achat]]&amp;Tableau8[[#This Row],[Poste]]</f>
        <v>450066956610</v>
      </c>
      <c r="B165" s="1" t="s">
        <v>722</v>
      </c>
      <c r="C165" s="1" t="s">
        <v>88</v>
      </c>
      <c r="D165" s="1" t="s">
        <v>4151</v>
      </c>
      <c r="E165" s="1" t="s">
        <v>486</v>
      </c>
      <c r="F165" s="1" t="s">
        <v>2468</v>
      </c>
      <c r="G165" s="1" t="s">
        <v>2757</v>
      </c>
      <c r="H165" s="1" t="s">
        <v>723</v>
      </c>
      <c r="I165" s="1" t="s">
        <v>2488</v>
      </c>
      <c r="J165" s="1" t="s">
        <v>52</v>
      </c>
      <c r="K165" s="1" t="s">
        <v>2407</v>
      </c>
      <c r="L165" s="3">
        <v>2649900</v>
      </c>
      <c r="M165" s="1" t="s">
        <v>2474</v>
      </c>
      <c r="N165" s="1" t="s">
        <v>4154</v>
      </c>
      <c r="O165" s="1" t="s">
        <v>4155</v>
      </c>
      <c r="P165" s="222">
        <v>1</v>
      </c>
      <c r="Q165" s="222">
        <v>0</v>
      </c>
      <c r="R165" s="1" t="s">
        <v>2407</v>
      </c>
    </row>
    <row r="166" spans="1:18" x14ac:dyDescent="0.35">
      <c r="A166" s="1" t="str">
        <f>Tableau8[[#This Row],[Document d''achat]]&amp;Tableau8[[#This Row],[Poste]]</f>
        <v>450066957310</v>
      </c>
      <c r="B166" s="1" t="s">
        <v>731</v>
      </c>
      <c r="C166" s="1" t="s">
        <v>88</v>
      </c>
      <c r="D166" s="1" t="s">
        <v>4151</v>
      </c>
      <c r="E166" s="1" t="s">
        <v>729</v>
      </c>
      <c r="F166" s="1" t="s">
        <v>2468</v>
      </c>
      <c r="G166" s="1" t="s">
        <v>2759</v>
      </c>
      <c r="H166" s="1" t="s">
        <v>732</v>
      </c>
      <c r="I166" s="1" t="s">
        <v>2488</v>
      </c>
      <c r="J166" s="1" t="s">
        <v>52</v>
      </c>
      <c r="K166" s="1" t="s">
        <v>2407</v>
      </c>
      <c r="L166" s="3">
        <v>21700000</v>
      </c>
      <c r="M166" s="1" t="s">
        <v>2474</v>
      </c>
      <c r="N166" s="1" t="s">
        <v>4154</v>
      </c>
      <c r="O166" s="1" t="s">
        <v>4155</v>
      </c>
      <c r="P166" s="222">
        <v>1</v>
      </c>
      <c r="Q166" s="222">
        <v>0</v>
      </c>
      <c r="R166" s="1" t="s">
        <v>2407</v>
      </c>
    </row>
    <row r="167" spans="1:18" x14ac:dyDescent="0.35">
      <c r="A167" s="1" t="str">
        <f>Tableau8[[#This Row],[Document d''achat]]&amp;Tableau8[[#This Row],[Poste]]</f>
        <v>450066959410</v>
      </c>
      <c r="B167" s="1" t="s">
        <v>753</v>
      </c>
      <c r="C167" s="1" t="s">
        <v>88</v>
      </c>
      <c r="D167" s="1" t="s">
        <v>4151</v>
      </c>
      <c r="E167" s="1" t="s">
        <v>751</v>
      </c>
      <c r="F167" s="1" t="s">
        <v>2468</v>
      </c>
      <c r="G167" s="1" t="s">
        <v>2749</v>
      </c>
      <c r="H167" s="1" t="s">
        <v>754</v>
      </c>
      <c r="I167" s="1" t="s">
        <v>2488</v>
      </c>
      <c r="J167" s="1" t="s">
        <v>52</v>
      </c>
      <c r="K167" s="1" t="s">
        <v>2407</v>
      </c>
      <c r="L167" s="3">
        <v>264000</v>
      </c>
      <c r="M167" s="1" t="s">
        <v>2474</v>
      </c>
      <c r="N167" s="1" t="s">
        <v>4154</v>
      </c>
      <c r="O167" s="1" t="s">
        <v>4155</v>
      </c>
      <c r="P167" s="222">
        <v>1</v>
      </c>
      <c r="Q167" s="222">
        <v>0</v>
      </c>
      <c r="R167" s="1" t="s">
        <v>2407</v>
      </c>
    </row>
    <row r="168" spans="1:18" x14ac:dyDescent="0.35">
      <c r="A168" s="1" t="str">
        <f>Tableau8[[#This Row],[Document d''achat]]&amp;Tableau8[[#This Row],[Poste]]</f>
        <v>450066959610</v>
      </c>
      <c r="B168" s="1" t="s">
        <v>758</v>
      </c>
      <c r="C168" s="1" t="s">
        <v>88</v>
      </c>
      <c r="D168" s="1" t="s">
        <v>4151</v>
      </c>
      <c r="E168" s="1" t="s">
        <v>756</v>
      </c>
      <c r="F168" s="1" t="s">
        <v>2468</v>
      </c>
      <c r="G168" s="1" t="s">
        <v>2762</v>
      </c>
      <c r="H168" s="1" t="s">
        <v>759</v>
      </c>
      <c r="I168" s="1" t="s">
        <v>2488</v>
      </c>
      <c r="J168" s="1" t="s">
        <v>52</v>
      </c>
      <c r="K168" s="1" t="s">
        <v>2407</v>
      </c>
      <c r="L168" s="3">
        <v>4000000</v>
      </c>
      <c r="M168" s="1" t="s">
        <v>2474</v>
      </c>
      <c r="N168" s="1" t="s">
        <v>4154</v>
      </c>
      <c r="O168" s="1" t="s">
        <v>4155</v>
      </c>
      <c r="P168" s="222">
        <v>1</v>
      </c>
      <c r="Q168" s="222">
        <v>0</v>
      </c>
      <c r="R168" s="1" t="s">
        <v>4161</v>
      </c>
    </row>
    <row r="169" spans="1:18" x14ac:dyDescent="0.35">
      <c r="A169" s="1" t="str">
        <f>Tableau8[[#This Row],[Document d''achat]]&amp;Tableau8[[#This Row],[Poste]]</f>
        <v>450066960410</v>
      </c>
      <c r="B169" s="1" t="s">
        <v>763</v>
      </c>
      <c r="C169" s="1" t="s">
        <v>88</v>
      </c>
      <c r="D169" s="1" t="s">
        <v>4151</v>
      </c>
      <c r="E169" s="1" t="s">
        <v>761</v>
      </c>
      <c r="F169" s="1" t="s">
        <v>2468</v>
      </c>
      <c r="G169" s="1" t="s">
        <v>2764</v>
      </c>
      <c r="H169" s="1" t="s">
        <v>764</v>
      </c>
      <c r="I169" s="1" t="s">
        <v>2488</v>
      </c>
      <c r="J169" s="1" t="s">
        <v>52</v>
      </c>
      <c r="K169" s="1" t="s">
        <v>2407</v>
      </c>
      <c r="L169" s="3">
        <v>120000</v>
      </c>
      <c r="M169" s="1" t="s">
        <v>2474</v>
      </c>
      <c r="N169" s="1" t="s">
        <v>4154</v>
      </c>
      <c r="O169" s="1" t="s">
        <v>4155</v>
      </c>
      <c r="P169" s="222">
        <v>1</v>
      </c>
      <c r="Q169" s="222">
        <v>0</v>
      </c>
      <c r="R169" s="1" t="s">
        <v>2407</v>
      </c>
    </row>
    <row r="170" spans="1:18" x14ac:dyDescent="0.35">
      <c r="A170" s="1" t="str">
        <f>Tableau8[[#This Row],[Document d''achat]]&amp;Tableau8[[#This Row],[Poste]]</f>
        <v>450066961110</v>
      </c>
      <c r="B170" s="1" t="s">
        <v>768</v>
      </c>
      <c r="C170" s="1" t="s">
        <v>88</v>
      </c>
      <c r="D170" s="1" t="s">
        <v>4151</v>
      </c>
      <c r="E170" s="1" t="s">
        <v>766</v>
      </c>
      <c r="F170" s="1" t="s">
        <v>2468</v>
      </c>
      <c r="G170" s="1" t="s">
        <v>2752</v>
      </c>
      <c r="H170" s="1" t="s">
        <v>769</v>
      </c>
      <c r="I170" s="1" t="s">
        <v>2488</v>
      </c>
      <c r="J170" s="1" t="s">
        <v>52</v>
      </c>
      <c r="K170" s="1" t="s">
        <v>2407</v>
      </c>
      <c r="L170" s="3">
        <v>2655000</v>
      </c>
      <c r="M170" s="1" t="s">
        <v>2474</v>
      </c>
      <c r="N170" s="1" t="s">
        <v>4154</v>
      </c>
      <c r="O170" s="1" t="s">
        <v>4155</v>
      </c>
      <c r="P170" s="222">
        <v>1</v>
      </c>
      <c r="Q170" s="222">
        <v>0</v>
      </c>
      <c r="R170" s="1" t="s">
        <v>2407</v>
      </c>
    </row>
    <row r="171" spans="1:18" x14ac:dyDescent="0.35">
      <c r="A171" s="1" t="str">
        <f>Tableau8[[#This Row],[Document d''achat]]&amp;Tableau8[[#This Row],[Poste]]</f>
        <v>450066974110</v>
      </c>
      <c r="B171" s="1" t="s">
        <v>770</v>
      </c>
      <c r="C171" s="1" t="s">
        <v>88</v>
      </c>
      <c r="D171" s="1" t="s">
        <v>4151</v>
      </c>
      <c r="E171" s="1" t="s">
        <v>618</v>
      </c>
      <c r="F171" s="1" t="s">
        <v>2468</v>
      </c>
      <c r="G171" s="1" t="s">
        <v>2704</v>
      </c>
      <c r="H171" s="1" t="s">
        <v>771</v>
      </c>
      <c r="I171" s="1" t="s">
        <v>2488</v>
      </c>
      <c r="J171" s="1" t="s">
        <v>52</v>
      </c>
      <c r="K171" s="1" t="s">
        <v>2407</v>
      </c>
      <c r="L171" s="3">
        <v>1456.96</v>
      </c>
      <c r="M171" s="1" t="s">
        <v>2474</v>
      </c>
      <c r="N171" s="1" t="s">
        <v>2478</v>
      </c>
      <c r="O171" s="1" t="s">
        <v>4158</v>
      </c>
      <c r="P171" s="222">
        <v>1</v>
      </c>
      <c r="Q171" s="222">
        <v>0</v>
      </c>
      <c r="R171" s="1" t="s">
        <v>2407</v>
      </c>
    </row>
    <row r="172" spans="1:18" x14ac:dyDescent="0.35">
      <c r="A172" s="1" t="str">
        <f>Tableau8[[#This Row],[Document d''achat]]&amp;Tableau8[[#This Row],[Poste]]</f>
        <v>450067038110</v>
      </c>
      <c r="B172" s="1" t="s">
        <v>774</v>
      </c>
      <c r="C172" s="1" t="s">
        <v>88</v>
      </c>
      <c r="D172" s="1" t="s">
        <v>4151</v>
      </c>
      <c r="E172" s="1" t="s">
        <v>772</v>
      </c>
      <c r="F172" s="1" t="s">
        <v>2468</v>
      </c>
      <c r="G172" s="1" t="s">
        <v>2768</v>
      </c>
      <c r="H172" s="1" t="s">
        <v>775</v>
      </c>
      <c r="I172" s="1" t="s">
        <v>2488</v>
      </c>
      <c r="J172" s="1" t="s">
        <v>52</v>
      </c>
      <c r="K172" s="1" t="s">
        <v>2407</v>
      </c>
      <c r="L172" s="3">
        <v>2202.92</v>
      </c>
      <c r="M172" s="1" t="s">
        <v>2474</v>
      </c>
      <c r="N172" s="1" t="s">
        <v>4152</v>
      </c>
      <c r="O172" s="1" t="s">
        <v>4153</v>
      </c>
      <c r="P172" s="222">
        <v>1</v>
      </c>
      <c r="Q172" s="222">
        <v>0</v>
      </c>
      <c r="R172" s="1" t="s">
        <v>2407</v>
      </c>
    </row>
    <row r="173" spans="1:18" x14ac:dyDescent="0.35">
      <c r="A173" s="1" t="str">
        <f>Tableau8[[#This Row],[Document d''achat]]&amp;Tableau8[[#This Row],[Poste]]</f>
        <v>450067038120</v>
      </c>
      <c r="B173" s="1" t="s">
        <v>774</v>
      </c>
      <c r="C173" s="1" t="s">
        <v>217</v>
      </c>
      <c r="D173" s="1" t="s">
        <v>4151</v>
      </c>
      <c r="E173" s="1" t="s">
        <v>772</v>
      </c>
      <c r="F173" s="1" t="s">
        <v>2468</v>
      </c>
      <c r="G173" s="1" t="s">
        <v>2768</v>
      </c>
      <c r="H173" s="1" t="s">
        <v>776</v>
      </c>
      <c r="I173" s="1" t="s">
        <v>2488</v>
      </c>
      <c r="J173" s="1" t="s">
        <v>52</v>
      </c>
      <c r="K173" s="1" t="s">
        <v>2407</v>
      </c>
      <c r="L173" s="3">
        <v>106</v>
      </c>
      <c r="M173" s="1" t="s">
        <v>2474</v>
      </c>
      <c r="N173" s="1" t="s">
        <v>4152</v>
      </c>
      <c r="O173" s="1" t="s">
        <v>4153</v>
      </c>
      <c r="P173" s="222">
        <v>1</v>
      </c>
      <c r="Q173" s="222">
        <v>0</v>
      </c>
      <c r="R173" s="1" t="s">
        <v>2407</v>
      </c>
    </row>
    <row r="174" spans="1:18" x14ac:dyDescent="0.35">
      <c r="A174" s="1" t="str">
        <f>Tableau8[[#This Row],[Document d''achat]]&amp;Tableau8[[#This Row],[Poste]]</f>
        <v>450067038130</v>
      </c>
      <c r="B174" s="1" t="s">
        <v>774</v>
      </c>
      <c r="C174" s="1" t="s">
        <v>222</v>
      </c>
      <c r="D174" s="1" t="s">
        <v>4151</v>
      </c>
      <c r="E174" s="1" t="s">
        <v>772</v>
      </c>
      <c r="F174" s="1" t="s">
        <v>2468</v>
      </c>
      <c r="G174" s="1" t="s">
        <v>2768</v>
      </c>
      <c r="H174" s="1" t="s">
        <v>777</v>
      </c>
      <c r="I174" s="1" t="s">
        <v>2488</v>
      </c>
      <c r="J174" s="1" t="s">
        <v>52</v>
      </c>
      <c r="K174" s="1" t="s">
        <v>2407</v>
      </c>
      <c r="L174" s="3">
        <v>265.98</v>
      </c>
      <c r="M174" s="1" t="s">
        <v>2474</v>
      </c>
      <c r="N174" s="1" t="s">
        <v>4152</v>
      </c>
      <c r="O174" s="1" t="s">
        <v>4153</v>
      </c>
      <c r="P174" s="222">
        <v>1</v>
      </c>
      <c r="Q174" s="222">
        <v>0</v>
      </c>
      <c r="R174" s="1" t="s">
        <v>2407</v>
      </c>
    </row>
    <row r="175" spans="1:18" x14ac:dyDescent="0.35">
      <c r="A175" s="1" t="str">
        <f>Tableau8[[#This Row],[Document d''achat]]&amp;Tableau8[[#This Row],[Poste]]</f>
        <v>450067038140</v>
      </c>
      <c r="B175" s="1" t="s">
        <v>774</v>
      </c>
      <c r="C175" s="1" t="s">
        <v>421</v>
      </c>
      <c r="D175" s="1" t="s">
        <v>4151</v>
      </c>
      <c r="E175" s="1" t="s">
        <v>772</v>
      </c>
      <c r="F175" s="1" t="s">
        <v>2468</v>
      </c>
      <c r="G175" s="1" t="s">
        <v>2768</v>
      </c>
      <c r="H175" s="1" t="s">
        <v>778</v>
      </c>
      <c r="I175" s="1" t="s">
        <v>2488</v>
      </c>
      <c r="J175" s="1" t="s">
        <v>52</v>
      </c>
      <c r="K175" s="1" t="s">
        <v>2407</v>
      </c>
      <c r="L175" s="3">
        <v>370.04</v>
      </c>
      <c r="M175" s="1" t="s">
        <v>2474</v>
      </c>
      <c r="N175" s="1" t="s">
        <v>4152</v>
      </c>
      <c r="O175" s="1" t="s">
        <v>4153</v>
      </c>
      <c r="P175" s="222">
        <v>1</v>
      </c>
      <c r="Q175" s="222">
        <v>0</v>
      </c>
      <c r="R175" s="1" t="s">
        <v>2407</v>
      </c>
    </row>
    <row r="176" spans="1:18" x14ac:dyDescent="0.35">
      <c r="A176" s="1" t="str">
        <f>Tableau8[[#This Row],[Document d''achat]]&amp;Tableau8[[#This Row],[Poste]]</f>
        <v>450067038150</v>
      </c>
      <c r="B176" s="1" t="s">
        <v>774</v>
      </c>
      <c r="C176" s="1" t="s">
        <v>423</v>
      </c>
      <c r="D176" s="1" t="s">
        <v>4151</v>
      </c>
      <c r="E176" s="1" t="s">
        <v>772</v>
      </c>
      <c r="F176" s="1" t="s">
        <v>2468</v>
      </c>
      <c r="G176" s="1" t="s">
        <v>2768</v>
      </c>
      <c r="H176" s="1" t="s">
        <v>779</v>
      </c>
      <c r="I176" s="1" t="s">
        <v>2488</v>
      </c>
      <c r="J176" s="1" t="s">
        <v>52</v>
      </c>
      <c r="K176" s="1" t="s">
        <v>2407</v>
      </c>
      <c r="L176" s="3">
        <v>184.04</v>
      </c>
      <c r="M176" s="1" t="s">
        <v>2474</v>
      </c>
      <c r="N176" s="1" t="s">
        <v>4152</v>
      </c>
      <c r="O176" s="1" t="s">
        <v>4153</v>
      </c>
      <c r="P176" s="222">
        <v>1</v>
      </c>
      <c r="Q176" s="222">
        <v>0</v>
      </c>
      <c r="R176" s="1" t="s">
        <v>2407</v>
      </c>
    </row>
    <row r="177" spans="1:18" x14ac:dyDescent="0.35">
      <c r="A177" s="1" t="str">
        <f>Tableau8[[#This Row],[Document d''achat]]&amp;Tableau8[[#This Row],[Poste]]</f>
        <v>450067038160</v>
      </c>
      <c r="B177" s="1" t="s">
        <v>774</v>
      </c>
      <c r="C177" s="1" t="s">
        <v>511</v>
      </c>
      <c r="D177" s="1" t="s">
        <v>4151</v>
      </c>
      <c r="E177" s="1" t="s">
        <v>772</v>
      </c>
      <c r="F177" s="1" t="s">
        <v>2468</v>
      </c>
      <c r="G177" s="1" t="s">
        <v>2768</v>
      </c>
      <c r="H177" s="1" t="s">
        <v>780</v>
      </c>
      <c r="I177" s="1" t="s">
        <v>2488</v>
      </c>
      <c r="J177" s="1" t="s">
        <v>52</v>
      </c>
      <c r="K177" s="1" t="s">
        <v>2407</v>
      </c>
      <c r="L177" s="3">
        <v>184.04</v>
      </c>
      <c r="M177" s="1" t="s">
        <v>2474</v>
      </c>
      <c r="N177" s="1" t="s">
        <v>4152</v>
      </c>
      <c r="O177" s="1" t="s">
        <v>4153</v>
      </c>
      <c r="P177" s="222">
        <v>1</v>
      </c>
      <c r="Q177" s="222">
        <v>0</v>
      </c>
      <c r="R177" s="1" t="s">
        <v>2407</v>
      </c>
    </row>
    <row r="178" spans="1:18" x14ac:dyDescent="0.35">
      <c r="A178" s="1" t="str">
        <f>Tableau8[[#This Row],[Document d''achat]]&amp;Tableau8[[#This Row],[Poste]]</f>
        <v>450067038170</v>
      </c>
      <c r="B178" s="1" t="s">
        <v>774</v>
      </c>
      <c r="C178" s="1" t="s">
        <v>513</v>
      </c>
      <c r="D178" s="1" t="s">
        <v>4151</v>
      </c>
      <c r="E178" s="1" t="s">
        <v>772</v>
      </c>
      <c r="F178" s="1" t="s">
        <v>2468</v>
      </c>
      <c r="G178" s="1" t="s">
        <v>2768</v>
      </c>
      <c r="H178" s="1" t="s">
        <v>781</v>
      </c>
      <c r="I178" s="1" t="s">
        <v>2488</v>
      </c>
      <c r="J178" s="1" t="s">
        <v>52</v>
      </c>
      <c r="K178" s="1" t="s">
        <v>2407</v>
      </c>
      <c r="L178" s="3">
        <v>290.04000000000002</v>
      </c>
      <c r="M178" s="1" t="s">
        <v>2474</v>
      </c>
      <c r="N178" s="1" t="s">
        <v>4152</v>
      </c>
      <c r="O178" s="1" t="s">
        <v>4153</v>
      </c>
      <c r="P178" s="222">
        <v>1</v>
      </c>
      <c r="Q178" s="222">
        <v>0</v>
      </c>
      <c r="R178" s="1" t="s">
        <v>2407</v>
      </c>
    </row>
    <row r="179" spans="1:18" x14ac:dyDescent="0.35">
      <c r="A179" s="1" t="str">
        <f>Tableau8[[#This Row],[Document d''achat]]&amp;Tableau8[[#This Row],[Poste]]</f>
        <v>450067038180</v>
      </c>
      <c r="B179" s="1" t="s">
        <v>774</v>
      </c>
      <c r="C179" s="1" t="s">
        <v>515</v>
      </c>
      <c r="D179" s="1" t="s">
        <v>4151</v>
      </c>
      <c r="E179" s="1" t="s">
        <v>772</v>
      </c>
      <c r="F179" s="1" t="s">
        <v>2468</v>
      </c>
      <c r="G179" s="1" t="s">
        <v>2768</v>
      </c>
      <c r="H179" s="1" t="s">
        <v>782</v>
      </c>
      <c r="I179" s="1" t="s">
        <v>2488</v>
      </c>
      <c r="J179" s="1" t="s">
        <v>52</v>
      </c>
      <c r="K179" s="1" t="s">
        <v>2407</v>
      </c>
      <c r="L179" s="3">
        <v>1985.4</v>
      </c>
      <c r="M179" s="1" t="s">
        <v>2474</v>
      </c>
      <c r="N179" s="1" t="s">
        <v>4152</v>
      </c>
      <c r="O179" s="1" t="s">
        <v>4153</v>
      </c>
      <c r="P179" s="222">
        <v>1</v>
      </c>
      <c r="Q179" s="222">
        <v>0</v>
      </c>
      <c r="R179" s="1" t="s">
        <v>2407</v>
      </c>
    </row>
    <row r="180" spans="1:18" x14ac:dyDescent="0.35">
      <c r="A180" s="1" t="str">
        <f>Tableau8[[#This Row],[Document d''achat]]&amp;Tableau8[[#This Row],[Poste]]</f>
        <v>450067051510</v>
      </c>
      <c r="B180" s="1" t="s">
        <v>786</v>
      </c>
      <c r="C180" s="1" t="s">
        <v>88</v>
      </c>
      <c r="D180" s="1" t="s">
        <v>4151</v>
      </c>
      <c r="E180" s="1" t="s">
        <v>784</v>
      </c>
      <c r="F180" s="1" t="s">
        <v>2468</v>
      </c>
      <c r="G180" s="1" t="s">
        <v>2754</v>
      </c>
      <c r="H180" s="1" t="s">
        <v>787</v>
      </c>
      <c r="I180" s="1" t="s">
        <v>2488</v>
      </c>
      <c r="J180" s="1" t="s">
        <v>52</v>
      </c>
      <c r="K180" s="1" t="s">
        <v>2407</v>
      </c>
      <c r="L180" s="3">
        <v>250252.2</v>
      </c>
      <c r="M180" s="1" t="s">
        <v>2474</v>
      </c>
      <c r="N180" s="1" t="s">
        <v>4154</v>
      </c>
      <c r="O180" s="1" t="s">
        <v>4155</v>
      </c>
      <c r="P180" s="222">
        <v>1</v>
      </c>
      <c r="Q180" s="222">
        <v>0</v>
      </c>
      <c r="R180" s="1" t="s">
        <v>2407</v>
      </c>
    </row>
    <row r="181" spans="1:18" x14ac:dyDescent="0.35">
      <c r="A181" s="1" t="str">
        <f>Tableau8[[#This Row],[Document d''achat]]&amp;Tableau8[[#This Row],[Poste]]</f>
        <v>450067064110</v>
      </c>
      <c r="B181" s="1" t="s">
        <v>801</v>
      </c>
      <c r="C181" s="1" t="s">
        <v>88</v>
      </c>
      <c r="D181" s="1" t="s">
        <v>4151</v>
      </c>
      <c r="E181" s="1" t="s">
        <v>799</v>
      </c>
      <c r="F181" s="1" t="s">
        <v>2522</v>
      </c>
      <c r="G181" s="1" t="s">
        <v>2756</v>
      </c>
      <c r="H181" s="1" t="s">
        <v>802</v>
      </c>
      <c r="I181" s="1" t="s">
        <v>2488</v>
      </c>
      <c r="J181" s="1" t="s">
        <v>52</v>
      </c>
      <c r="K181" s="1" t="s">
        <v>2407</v>
      </c>
      <c r="L181" s="3">
        <v>1041.3499999999999</v>
      </c>
      <c r="M181" s="1" t="s">
        <v>2474</v>
      </c>
      <c r="N181" s="1" t="s">
        <v>2478</v>
      </c>
      <c r="O181" s="1" t="s">
        <v>4158</v>
      </c>
      <c r="P181" s="222">
        <v>1</v>
      </c>
      <c r="Q181" s="222">
        <v>0</v>
      </c>
      <c r="R181" s="1" t="s">
        <v>2407</v>
      </c>
    </row>
    <row r="182" spans="1:18" x14ac:dyDescent="0.35">
      <c r="A182" s="1" t="str">
        <f>Tableau8[[#This Row],[Document d''achat]]&amp;Tableau8[[#This Row],[Poste]]</f>
        <v>450067064310</v>
      </c>
      <c r="B182" s="1" t="s">
        <v>789</v>
      </c>
      <c r="C182" s="1" t="s">
        <v>88</v>
      </c>
      <c r="D182" s="1" t="s">
        <v>4151</v>
      </c>
      <c r="E182" s="1" t="s">
        <v>772</v>
      </c>
      <c r="F182" s="1" t="s">
        <v>2468</v>
      </c>
      <c r="G182" s="1" t="s">
        <v>2768</v>
      </c>
      <c r="H182" s="1" t="s">
        <v>790</v>
      </c>
      <c r="I182" s="1" t="s">
        <v>2488</v>
      </c>
      <c r="J182" s="1" t="s">
        <v>52</v>
      </c>
      <c r="K182" s="1" t="s">
        <v>2407</v>
      </c>
      <c r="L182" s="3">
        <v>6595.69</v>
      </c>
      <c r="M182" s="1" t="s">
        <v>2474</v>
      </c>
      <c r="N182" s="1" t="s">
        <v>4152</v>
      </c>
      <c r="O182" s="1" t="s">
        <v>4153</v>
      </c>
      <c r="P182" s="222">
        <v>1</v>
      </c>
      <c r="Q182" s="222">
        <v>0</v>
      </c>
      <c r="R182" s="1" t="s">
        <v>2407</v>
      </c>
    </row>
    <row r="183" spans="1:18" x14ac:dyDescent="0.35">
      <c r="A183" s="1" t="str">
        <f>Tableau8[[#This Row],[Document d''achat]]&amp;Tableau8[[#This Row],[Poste]]</f>
        <v>450067067910</v>
      </c>
      <c r="B183" s="1" t="s">
        <v>806</v>
      </c>
      <c r="C183" s="1" t="s">
        <v>88</v>
      </c>
      <c r="D183" s="1" t="s">
        <v>4151</v>
      </c>
      <c r="E183" s="1" t="s">
        <v>803</v>
      </c>
      <c r="F183" s="1" t="s">
        <v>2522</v>
      </c>
      <c r="G183" s="1" t="s">
        <v>2774</v>
      </c>
      <c r="H183" s="1" t="s">
        <v>807</v>
      </c>
      <c r="I183" s="1" t="s">
        <v>2488</v>
      </c>
      <c r="J183" s="1" t="s">
        <v>52</v>
      </c>
      <c r="K183" s="1" t="s">
        <v>2407</v>
      </c>
      <c r="L183" s="3">
        <v>65000000</v>
      </c>
      <c r="M183" s="1" t="s">
        <v>2474</v>
      </c>
      <c r="N183" s="1" t="s">
        <v>4154</v>
      </c>
      <c r="O183" s="1" t="s">
        <v>4155</v>
      </c>
      <c r="P183" s="222">
        <v>1</v>
      </c>
      <c r="Q183" s="222">
        <v>0</v>
      </c>
      <c r="R183" s="1" t="s">
        <v>2407</v>
      </c>
    </row>
    <row r="184" spans="1:18" x14ac:dyDescent="0.35">
      <c r="A184" s="1" t="str">
        <f>Tableau8[[#This Row],[Document d''achat]]&amp;Tableau8[[#This Row],[Poste]]</f>
        <v>450067073010</v>
      </c>
      <c r="B184" s="1" t="s">
        <v>793</v>
      </c>
      <c r="C184" s="1" t="s">
        <v>88</v>
      </c>
      <c r="D184" s="1" t="s">
        <v>4151</v>
      </c>
      <c r="E184" s="1" t="s">
        <v>494</v>
      </c>
      <c r="F184" s="1" t="s">
        <v>2468</v>
      </c>
      <c r="G184" s="1" t="s">
        <v>2757</v>
      </c>
      <c r="H184" s="1" t="s">
        <v>794</v>
      </c>
      <c r="I184" s="1" t="s">
        <v>2488</v>
      </c>
      <c r="J184" s="1" t="s">
        <v>52</v>
      </c>
      <c r="K184" s="1" t="s">
        <v>2407</v>
      </c>
      <c r="L184" s="3">
        <v>14520000</v>
      </c>
      <c r="M184" s="1" t="s">
        <v>2474</v>
      </c>
      <c r="N184" s="1" t="s">
        <v>4154</v>
      </c>
      <c r="O184" s="1" t="s">
        <v>4155</v>
      </c>
      <c r="P184" s="222">
        <v>1</v>
      </c>
      <c r="Q184" s="222">
        <v>0</v>
      </c>
      <c r="R184" s="1" t="s">
        <v>2407</v>
      </c>
    </row>
    <row r="185" spans="1:18" x14ac:dyDescent="0.35">
      <c r="A185" s="1" t="str">
        <f>Tableau8[[#This Row],[Document d''achat]]&amp;Tableau8[[#This Row],[Poste]]</f>
        <v>450067073210</v>
      </c>
      <c r="B185" s="1" t="s">
        <v>796</v>
      </c>
      <c r="C185" s="1" t="s">
        <v>88</v>
      </c>
      <c r="D185" s="1" t="s">
        <v>4151</v>
      </c>
      <c r="E185" s="1" t="s">
        <v>494</v>
      </c>
      <c r="F185" s="1" t="s">
        <v>2468</v>
      </c>
      <c r="G185" s="1" t="s">
        <v>2762</v>
      </c>
      <c r="H185" s="1" t="s">
        <v>794</v>
      </c>
      <c r="I185" s="1" t="s">
        <v>2488</v>
      </c>
      <c r="J185" s="1" t="s">
        <v>52</v>
      </c>
      <c r="K185" s="1" t="s">
        <v>2407</v>
      </c>
      <c r="L185" s="3">
        <v>11616000</v>
      </c>
      <c r="M185" s="1" t="s">
        <v>2474</v>
      </c>
      <c r="N185" s="1" t="s">
        <v>4154</v>
      </c>
      <c r="O185" s="1" t="s">
        <v>4155</v>
      </c>
      <c r="P185" s="222">
        <v>1</v>
      </c>
      <c r="Q185" s="222">
        <v>0</v>
      </c>
      <c r="R185" s="1" t="s">
        <v>2407</v>
      </c>
    </row>
    <row r="186" spans="1:18" x14ac:dyDescent="0.35">
      <c r="A186" s="1" t="str">
        <f>Tableau8[[#This Row],[Document d''achat]]&amp;Tableau8[[#This Row],[Poste]]</f>
        <v>450067073410</v>
      </c>
      <c r="B186" s="1" t="s">
        <v>798</v>
      </c>
      <c r="C186" s="1" t="s">
        <v>88</v>
      </c>
      <c r="D186" s="1" t="s">
        <v>4151</v>
      </c>
      <c r="E186" s="1" t="s">
        <v>494</v>
      </c>
      <c r="F186" s="1" t="s">
        <v>2468</v>
      </c>
      <c r="G186" s="1" t="s">
        <v>2776</v>
      </c>
      <c r="H186" s="1" t="s">
        <v>794</v>
      </c>
      <c r="I186" s="1" t="s">
        <v>2488</v>
      </c>
      <c r="J186" s="1" t="s">
        <v>52</v>
      </c>
      <c r="K186" s="1" t="s">
        <v>2407</v>
      </c>
      <c r="L186" s="3">
        <v>10648000</v>
      </c>
      <c r="M186" s="1" t="s">
        <v>2474</v>
      </c>
      <c r="N186" s="1" t="s">
        <v>4154</v>
      </c>
      <c r="O186" s="1" t="s">
        <v>4155</v>
      </c>
      <c r="P186" s="222">
        <v>1</v>
      </c>
      <c r="Q186" s="222">
        <v>0</v>
      </c>
      <c r="R186" s="1" t="s">
        <v>2407</v>
      </c>
    </row>
    <row r="187" spans="1:18" x14ac:dyDescent="0.35">
      <c r="A187" s="1" t="str">
        <f>Tableau8[[#This Row],[Document d''achat]]&amp;Tableau8[[#This Row],[Poste]]</f>
        <v>450067092910</v>
      </c>
      <c r="B187" s="1" t="s">
        <v>811</v>
      </c>
      <c r="C187" s="1" t="s">
        <v>88</v>
      </c>
      <c r="D187" s="1" t="s">
        <v>4151</v>
      </c>
      <c r="E187" s="1" t="s">
        <v>809</v>
      </c>
      <c r="F187" s="1" t="s">
        <v>2468</v>
      </c>
      <c r="G187" s="1" t="s">
        <v>2778</v>
      </c>
      <c r="H187" s="1" t="s">
        <v>812</v>
      </c>
      <c r="I187" s="1" t="s">
        <v>2488</v>
      </c>
      <c r="J187" s="1" t="s">
        <v>52</v>
      </c>
      <c r="K187" s="1" t="s">
        <v>2407</v>
      </c>
      <c r="L187" s="3">
        <v>191954.4</v>
      </c>
      <c r="M187" s="1" t="s">
        <v>2474</v>
      </c>
      <c r="N187" s="1" t="s">
        <v>4154</v>
      </c>
      <c r="O187" s="1" t="s">
        <v>4155</v>
      </c>
      <c r="P187" s="222">
        <v>1</v>
      </c>
      <c r="Q187" s="222">
        <v>0</v>
      </c>
      <c r="R187" s="1" t="s">
        <v>2407</v>
      </c>
    </row>
    <row r="188" spans="1:18" x14ac:dyDescent="0.35">
      <c r="A188" s="1" t="str">
        <f>Tableau8[[#This Row],[Document d''achat]]&amp;Tableau8[[#This Row],[Poste]]</f>
        <v>450067093810</v>
      </c>
      <c r="B188" s="1" t="s">
        <v>814</v>
      </c>
      <c r="C188" s="1" t="s">
        <v>88</v>
      </c>
      <c r="D188" s="1" t="s">
        <v>4151</v>
      </c>
      <c r="E188" s="1" t="s">
        <v>809</v>
      </c>
      <c r="F188" s="1" t="s">
        <v>2468</v>
      </c>
      <c r="G188" s="1" t="s">
        <v>2779</v>
      </c>
      <c r="H188" s="1" t="s">
        <v>815</v>
      </c>
      <c r="I188" s="1" t="s">
        <v>2488</v>
      </c>
      <c r="J188" s="1" t="s">
        <v>52</v>
      </c>
      <c r="K188" s="1" t="s">
        <v>2407</v>
      </c>
      <c r="L188" s="3">
        <v>1339107.49</v>
      </c>
      <c r="M188" s="1" t="s">
        <v>2474</v>
      </c>
      <c r="N188" s="1" t="s">
        <v>4154</v>
      </c>
      <c r="O188" s="1" t="s">
        <v>4155</v>
      </c>
      <c r="P188" s="222">
        <v>1</v>
      </c>
      <c r="Q188" s="222">
        <v>0</v>
      </c>
      <c r="R188" s="1" t="s">
        <v>2407</v>
      </c>
    </row>
    <row r="189" spans="1:18" x14ac:dyDescent="0.35">
      <c r="A189" s="1" t="str">
        <f>Tableau8[[#This Row],[Document d''achat]]&amp;Tableau8[[#This Row],[Poste]]</f>
        <v>450067095610</v>
      </c>
      <c r="B189" s="1" t="s">
        <v>855</v>
      </c>
      <c r="C189" s="1" t="s">
        <v>88</v>
      </c>
      <c r="D189" s="1" t="s">
        <v>4151</v>
      </c>
      <c r="E189" s="1" t="s">
        <v>853</v>
      </c>
      <c r="F189" s="1" t="s">
        <v>2468</v>
      </c>
      <c r="G189" s="1" t="s">
        <v>2781</v>
      </c>
      <c r="H189" s="1" t="s">
        <v>818</v>
      </c>
      <c r="I189" s="1" t="s">
        <v>2488</v>
      </c>
      <c r="J189" s="1" t="s">
        <v>4164</v>
      </c>
      <c r="K189" s="1" t="s">
        <v>2407</v>
      </c>
      <c r="L189" s="3">
        <v>2275000</v>
      </c>
      <c r="M189" s="1" t="s">
        <v>2474</v>
      </c>
      <c r="N189" s="1" t="s">
        <v>4154</v>
      </c>
      <c r="O189" s="1" t="s">
        <v>4155</v>
      </c>
      <c r="P189" s="222">
        <v>1</v>
      </c>
      <c r="Q189" s="222">
        <v>0</v>
      </c>
      <c r="R189" s="1" t="s">
        <v>2407</v>
      </c>
    </row>
    <row r="190" spans="1:18" x14ac:dyDescent="0.35">
      <c r="A190" s="1" t="str">
        <f>Tableau8[[#This Row],[Document d''achat]]&amp;Tableau8[[#This Row],[Poste]]</f>
        <v>450067096510</v>
      </c>
      <c r="B190" s="1" t="s">
        <v>859</v>
      </c>
      <c r="C190" s="1" t="s">
        <v>88</v>
      </c>
      <c r="D190" s="1" t="s">
        <v>4151</v>
      </c>
      <c r="E190" s="1" t="s">
        <v>857</v>
      </c>
      <c r="F190" s="1" t="s">
        <v>2468</v>
      </c>
      <c r="G190" s="1" t="s">
        <v>2783</v>
      </c>
      <c r="H190" s="1" t="s">
        <v>860</v>
      </c>
      <c r="I190" s="1" t="s">
        <v>2488</v>
      </c>
      <c r="J190" s="1" t="s">
        <v>4164</v>
      </c>
      <c r="K190" s="1" t="s">
        <v>2407</v>
      </c>
      <c r="L190" s="3">
        <v>4530000</v>
      </c>
      <c r="M190" s="1" t="s">
        <v>2474</v>
      </c>
      <c r="N190" s="1" t="s">
        <v>4154</v>
      </c>
      <c r="O190" s="1" t="s">
        <v>4155</v>
      </c>
      <c r="P190" s="222">
        <v>1</v>
      </c>
      <c r="Q190" s="222">
        <v>0</v>
      </c>
      <c r="R190" s="1" t="s">
        <v>2407</v>
      </c>
    </row>
    <row r="191" spans="1:18" x14ac:dyDescent="0.35">
      <c r="A191" s="1" t="str">
        <f>Tableau8[[#This Row],[Document d''achat]]&amp;Tableau8[[#This Row],[Poste]]</f>
        <v>450067097010</v>
      </c>
      <c r="B191" s="1" t="s">
        <v>820</v>
      </c>
      <c r="C191" s="1" t="s">
        <v>88</v>
      </c>
      <c r="D191" s="1" t="s">
        <v>4151</v>
      </c>
      <c r="E191" s="1" t="s">
        <v>706</v>
      </c>
      <c r="F191" s="1" t="s">
        <v>2468</v>
      </c>
      <c r="G191" s="1" t="s">
        <v>2784</v>
      </c>
      <c r="H191" s="1" t="s">
        <v>818</v>
      </c>
      <c r="I191" s="1" t="s">
        <v>2488</v>
      </c>
      <c r="J191" s="1" t="s">
        <v>52</v>
      </c>
      <c r="K191" s="1" t="s">
        <v>2407</v>
      </c>
      <c r="L191" s="3">
        <v>1996500</v>
      </c>
      <c r="M191" s="1" t="s">
        <v>2474</v>
      </c>
      <c r="N191" s="1" t="s">
        <v>4154</v>
      </c>
      <c r="O191" s="1" t="s">
        <v>4155</v>
      </c>
      <c r="P191" s="222">
        <v>1</v>
      </c>
      <c r="Q191" s="222">
        <v>0</v>
      </c>
      <c r="R191" s="1" t="s">
        <v>2407</v>
      </c>
    </row>
    <row r="192" spans="1:18" x14ac:dyDescent="0.35">
      <c r="A192" s="1" t="str">
        <f>Tableau8[[#This Row],[Document d''achat]]&amp;Tableau8[[#This Row],[Poste]]</f>
        <v>450067097510</v>
      </c>
      <c r="B192" s="1" t="s">
        <v>824</v>
      </c>
      <c r="C192" s="1" t="s">
        <v>88</v>
      </c>
      <c r="D192" s="1" t="s">
        <v>4151</v>
      </c>
      <c r="E192" s="1" t="s">
        <v>822</v>
      </c>
      <c r="F192" s="1" t="s">
        <v>2468</v>
      </c>
      <c r="G192" s="1" t="s">
        <v>2786</v>
      </c>
      <c r="H192" s="1" t="s">
        <v>818</v>
      </c>
      <c r="I192" s="1" t="s">
        <v>2488</v>
      </c>
      <c r="J192" s="1" t="s">
        <v>52</v>
      </c>
      <c r="K192" s="1" t="s">
        <v>2407</v>
      </c>
      <c r="L192" s="3">
        <v>3136320</v>
      </c>
      <c r="M192" s="1" t="s">
        <v>2474</v>
      </c>
      <c r="N192" s="1" t="s">
        <v>4154</v>
      </c>
      <c r="O192" s="1" t="s">
        <v>4155</v>
      </c>
      <c r="P192" s="222">
        <v>1</v>
      </c>
      <c r="Q192" s="222">
        <v>0</v>
      </c>
      <c r="R192" s="1" t="s">
        <v>2407</v>
      </c>
    </row>
    <row r="193" spans="1:18" x14ac:dyDescent="0.35">
      <c r="A193" s="1" t="str">
        <f>Tableau8[[#This Row],[Document d''achat]]&amp;Tableau8[[#This Row],[Poste]]</f>
        <v>450067097810</v>
      </c>
      <c r="B193" s="1" t="s">
        <v>817</v>
      </c>
      <c r="C193" s="1" t="s">
        <v>88</v>
      </c>
      <c r="D193" s="1" t="s">
        <v>4151</v>
      </c>
      <c r="E193" s="1" t="s">
        <v>478</v>
      </c>
      <c r="F193" s="1" t="s">
        <v>2468</v>
      </c>
      <c r="G193" s="1" t="s">
        <v>2787</v>
      </c>
      <c r="H193" s="1" t="s">
        <v>818</v>
      </c>
      <c r="I193" s="1" t="s">
        <v>2488</v>
      </c>
      <c r="J193" s="1" t="s">
        <v>52</v>
      </c>
      <c r="K193" s="1" t="s">
        <v>2407</v>
      </c>
      <c r="L193" s="3">
        <v>330330</v>
      </c>
      <c r="M193" s="1" t="s">
        <v>2474</v>
      </c>
      <c r="N193" s="1" t="s">
        <v>4154</v>
      </c>
      <c r="O193" s="1" t="s">
        <v>4155</v>
      </c>
      <c r="P193" s="222">
        <v>1</v>
      </c>
      <c r="Q193" s="222">
        <v>0</v>
      </c>
      <c r="R193" s="1" t="s">
        <v>2407</v>
      </c>
    </row>
    <row r="194" spans="1:18" x14ac:dyDescent="0.35">
      <c r="A194" s="1" t="str">
        <f>Tableau8[[#This Row],[Document d''achat]]&amp;Tableau8[[#This Row],[Poste]]</f>
        <v>450067100010</v>
      </c>
      <c r="B194" s="1" t="s">
        <v>847</v>
      </c>
      <c r="C194" s="1" t="s">
        <v>88</v>
      </c>
      <c r="D194" s="1" t="s">
        <v>4151</v>
      </c>
      <c r="E194" s="1" t="s">
        <v>845</v>
      </c>
      <c r="F194" s="1" t="s">
        <v>2468</v>
      </c>
      <c r="G194" s="1" t="s">
        <v>2789</v>
      </c>
      <c r="H194" s="1" t="s">
        <v>848</v>
      </c>
      <c r="I194" s="1" t="s">
        <v>2488</v>
      </c>
      <c r="J194" s="1" t="s">
        <v>52</v>
      </c>
      <c r="K194" s="1" t="s">
        <v>2407</v>
      </c>
      <c r="L194" s="3">
        <v>3650000</v>
      </c>
      <c r="M194" s="1" t="s">
        <v>2474</v>
      </c>
      <c r="N194" s="1" t="s">
        <v>4154</v>
      </c>
      <c r="O194" s="1" t="s">
        <v>4155</v>
      </c>
      <c r="P194" s="222">
        <v>1</v>
      </c>
      <c r="Q194" s="222">
        <v>0</v>
      </c>
      <c r="R194" s="1" t="s">
        <v>4161</v>
      </c>
    </row>
    <row r="195" spans="1:18" x14ac:dyDescent="0.35">
      <c r="A195" s="1" t="str">
        <f>Tableau8[[#This Row],[Document d''achat]]&amp;Tableau8[[#This Row],[Poste]]</f>
        <v>450067100310</v>
      </c>
      <c r="B195" s="1" t="s">
        <v>842</v>
      </c>
      <c r="C195" s="1" t="s">
        <v>88</v>
      </c>
      <c r="D195" s="1" t="s">
        <v>4151</v>
      </c>
      <c r="E195" s="1" t="s">
        <v>840</v>
      </c>
      <c r="F195" s="1" t="s">
        <v>2468</v>
      </c>
      <c r="G195" s="1" t="s">
        <v>2791</v>
      </c>
      <c r="H195" s="1" t="s">
        <v>843</v>
      </c>
      <c r="I195" s="1" t="s">
        <v>2488</v>
      </c>
      <c r="J195" s="1" t="s">
        <v>52</v>
      </c>
      <c r="K195" s="1" t="s">
        <v>2407</v>
      </c>
      <c r="L195" s="3">
        <v>17569</v>
      </c>
      <c r="M195" s="1" t="s">
        <v>2474</v>
      </c>
      <c r="N195" s="1" t="s">
        <v>4154</v>
      </c>
      <c r="O195" s="1" t="s">
        <v>4155</v>
      </c>
      <c r="P195" s="222">
        <v>1</v>
      </c>
      <c r="Q195" s="222">
        <v>0</v>
      </c>
      <c r="R195" s="1" t="s">
        <v>4161</v>
      </c>
    </row>
    <row r="196" spans="1:18" x14ac:dyDescent="0.35">
      <c r="A196" s="1" t="str">
        <f>Tableau8[[#This Row],[Document d''achat]]&amp;Tableau8[[#This Row],[Poste]]</f>
        <v>450067101410</v>
      </c>
      <c r="B196" s="1" t="s">
        <v>828</v>
      </c>
      <c r="C196" s="1" t="s">
        <v>88</v>
      </c>
      <c r="D196" s="1" t="s">
        <v>4151</v>
      </c>
      <c r="E196" s="1" t="s">
        <v>826</v>
      </c>
      <c r="F196" s="1" t="s">
        <v>2468</v>
      </c>
      <c r="G196" s="1" t="s">
        <v>2793</v>
      </c>
      <c r="H196" s="1" t="s">
        <v>829</v>
      </c>
      <c r="I196" s="1" t="s">
        <v>2488</v>
      </c>
      <c r="J196" s="1" t="s">
        <v>52</v>
      </c>
      <c r="K196" s="1" t="s">
        <v>2407</v>
      </c>
      <c r="L196" s="3">
        <v>1674640</v>
      </c>
      <c r="M196" s="1" t="s">
        <v>2474</v>
      </c>
      <c r="N196" s="1" t="s">
        <v>4154</v>
      </c>
      <c r="O196" s="1" t="s">
        <v>4155</v>
      </c>
      <c r="P196" s="222">
        <v>1</v>
      </c>
      <c r="Q196" s="222">
        <v>0</v>
      </c>
      <c r="R196" s="1" t="s">
        <v>2407</v>
      </c>
    </row>
    <row r="197" spans="1:18" x14ac:dyDescent="0.35">
      <c r="A197" s="1" t="str">
        <f>Tableau8[[#This Row],[Document d''achat]]&amp;Tableau8[[#This Row],[Poste]]</f>
        <v>450067102010</v>
      </c>
      <c r="B197" s="1" t="s">
        <v>850</v>
      </c>
      <c r="C197" s="1" t="s">
        <v>88</v>
      </c>
      <c r="D197" s="1" t="s">
        <v>4151</v>
      </c>
      <c r="E197" s="1" t="s">
        <v>661</v>
      </c>
      <c r="F197" s="1" t="s">
        <v>2468</v>
      </c>
      <c r="G197" s="1" t="s">
        <v>2794</v>
      </c>
      <c r="H197" s="1" t="s">
        <v>851</v>
      </c>
      <c r="I197" s="1" t="s">
        <v>2488</v>
      </c>
      <c r="J197" s="1" t="s">
        <v>52</v>
      </c>
      <c r="K197" s="1" t="s">
        <v>2407</v>
      </c>
      <c r="L197" s="3">
        <v>2705346.63</v>
      </c>
      <c r="M197" s="1" t="s">
        <v>2474</v>
      </c>
      <c r="N197" s="1" t="s">
        <v>4154</v>
      </c>
      <c r="O197" s="1" t="s">
        <v>4155</v>
      </c>
      <c r="P197" s="222">
        <v>1</v>
      </c>
      <c r="Q197" s="222">
        <v>0</v>
      </c>
      <c r="R197" s="1" t="s">
        <v>2407</v>
      </c>
    </row>
    <row r="198" spans="1:18" x14ac:dyDescent="0.35">
      <c r="A198" s="1" t="str">
        <f>Tableau8[[#This Row],[Document d''achat]]&amp;Tableau8[[#This Row],[Poste]]</f>
        <v>450067102610</v>
      </c>
      <c r="B198" s="1" t="s">
        <v>834</v>
      </c>
      <c r="C198" s="1" t="s">
        <v>88</v>
      </c>
      <c r="D198" s="1" t="s">
        <v>4151</v>
      </c>
      <c r="E198" s="1" t="s">
        <v>831</v>
      </c>
      <c r="F198" s="1" t="s">
        <v>2468</v>
      </c>
      <c r="G198" s="1" t="s">
        <v>2796</v>
      </c>
      <c r="H198" s="1" t="s">
        <v>835</v>
      </c>
      <c r="I198" s="1" t="s">
        <v>2488</v>
      </c>
      <c r="J198" s="1" t="s">
        <v>4164</v>
      </c>
      <c r="K198" s="1" t="s">
        <v>2407</v>
      </c>
      <c r="L198" s="3">
        <v>1134980</v>
      </c>
      <c r="M198" s="1" t="s">
        <v>2474</v>
      </c>
      <c r="N198" s="1" t="s">
        <v>4154</v>
      </c>
      <c r="O198" s="1" t="s">
        <v>4155</v>
      </c>
      <c r="P198" s="222">
        <v>1</v>
      </c>
      <c r="Q198" s="222">
        <v>0</v>
      </c>
      <c r="R198" s="1" t="s">
        <v>2407</v>
      </c>
    </row>
    <row r="199" spans="1:18" x14ac:dyDescent="0.35">
      <c r="A199" s="1" t="str">
        <f>Tableau8[[#This Row],[Document d''achat]]&amp;Tableau8[[#This Row],[Poste]]</f>
        <v>450067102620</v>
      </c>
      <c r="B199" s="1" t="s">
        <v>834</v>
      </c>
      <c r="C199" s="1" t="s">
        <v>217</v>
      </c>
      <c r="D199" s="1" t="s">
        <v>4151</v>
      </c>
      <c r="E199" s="1" t="s">
        <v>831</v>
      </c>
      <c r="F199" s="1" t="s">
        <v>2468</v>
      </c>
      <c r="G199" s="1" t="s">
        <v>2796</v>
      </c>
      <c r="H199" s="1" t="s">
        <v>837</v>
      </c>
      <c r="I199" s="1" t="s">
        <v>2488</v>
      </c>
      <c r="J199" s="1" t="s">
        <v>4164</v>
      </c>
      <c r="K199" s="1" t="s">
        <v>2407</v>
      </c>
      <c r="L199" s="3">
        <v>600426</v>
      </c>
      <c r="M199" s="1" t="s">
        <v>2474</v>
      </c>
      <c r="N199" s="1" t="s">
        <v>4154</v>
      </c>
      <c r="O199" s="1" t="s">
        <v>4155</v>
      </c>
      <c r="P199" s="222">
        <v>1</v>
      </c>
      <c r="Q199" s="222">
        <v>0</v>
      </c>
      <c r="R199" s="1" t="s">
        <v>2407</v>
      </c>
    </row>
    <row r="200" spans="1:18" x14ac:dyDescent="0.35">
      <c r="A200" s="1" t="str">
        <f>Tableau8[[#This Row],[Document d''achat]]&amp;Tableau8[[#This Row],[Poste]]</f>
        <v>450067103510</v>
      </c>
      <c r="B200" s="1" t="s">
        <v>863</v>
      </c>
      <c r="C200" s="1" t="s">
        <v>88</v>
      </c>
      <c r="D200" s="1" t="s">
        <v>4151</v>
      </c>
      <c r="E200" s="1" t="s">
        <v>861</v>
      </c>
      <c r="F200" s="1" t="s">
        <v>2468</v>
      </c>
      <c r="G200" s="1" t="s">
        <v>2798</v>
      </c>
      <c r="H200" s="1" t="s">
        <v>864</v>
      </c>
      <c r="I200" s="1" t="s">
        <v>2488</v>
      </c>
      <c r="J200" s="1" t="s">
        <v>52</v>
      </c>
      <c r="K200" s="1" t="s">
        <v>2407</v>
      </c>
      <c r="L200" s="3">
        <v>476.4</v>
      </c>
      <c r="M200" s="1" t="s">
        <v>2474</v>
      </c>
      <c r="N200" s="1" t="s">
        <v>2478</v>
      </c>
      <c r="O200" s="1" t="s">
        <v>4158</v>
      </c>
      <c r="P200" s="222">
        <v>1</v>
      </c>
      <c r="Q200" s="222">
        <v>0</v>
      </c>
      <c r="R200" s="1" t="s">
        <v>2407</v>
      </c>
    </row>
    <row r="201" spans="1:18" x14ac:dyDescent="0.35">
      <c r="A201" s="1" t="str">
        <f>Tableau8[[#This Row],[Document d''achat]]&amp;Tableau8[[#This Row],[Poste]]</f>
        <v>450067115810</v>
      </c>
      <c r="B201" s="1" t="s">
        <v>883</v>
      </c>
      <c r="C201" s="1" t="s">
        <v>88</v>
      </c>
      <c r="D201" s="1" t="s">
        <v>4151</v>
      </c>
      <c r="E201" s="1" t="s">
        <v>766</v>
      </c>
      <c r="F201" s="1" t="s">
        <v>2468</v>
      </c>
      <c r="G201" s="1" t="s">
        <v>2799</v>
      </c>
      <c r="H201" s="1" t="s">
        <v>818</v>
      </c>
      <c r="I201" s="1" t="s">
        <v>2488</v>
      </c>
      <c r="J201" s="1" t="s">
        <v>52</v>
      </c>
      <c r="K201" s="1" t="s">
        <v>2407</v>
      </c>
      <c r="L201" s="3">
        <v>2740000</v>
      </c>
      <c r="M201" s="1" t="s">
        <v>2474</v>
      </c>
      <c r="N201" s="1" t="s">
        <v>4154</v>
      </c>
      <c r="O201" s="1" t="s">
        <v>4155</v>
      </c>
      <c r="P201" s="222">
        <v>1</v>
      </c>
      <c r="Q201" s="222">
        <v>0</v>
      </c>
      <c r="R201" s="1" t="s">
        <v>2407</v>
      </c>
    </row>
    <row r="202" spans="1:18" x14ac:dyDescent="0.35">
      <c r="A202" s="1" t="str">
        <f>Tableau8[[#This Row],[Document d''achat]]&amp;Tableau8[[#This Row],[Poste]]</f>
        <v>450067124710</v>
      </c>
      <c r="B202" s="1" t="s">
        <v>880</v>
      </c>
      <c r="C202" s="1" t="s">
        <v>88</v>
      </c>
      <c r="D202" s="1" t="s">
        <v>4151</v>
      </c>
      <c r="E202" s="1" t="s">
        <v>1271</v>
      </c>
      <c r="F202" s="1" t="s">
        <v>2468</v>
      </c>
      <c r="G202" s="1" t="s">
        <v>2800</v>
      </c>
      <c r="H202" s="1" t="s">
        <v>881</v>
      </c>
      <c r="I202" s="1" t="s">
        <v>2488</v>
      </c>
      <c r="J202" s="1" t="s">
        <v>4164</v>
      </c>
      <c r="K202" s="1" t="s">
        <v>2407</v>
      </c>
      <c r="L202" s="3">
        <v>12490700</v>
      </c>
      <c r="M202" s="1" t="s">
        <v>2474</v>
      </c>
      <c r="N202" s="1" t="s">
        <v>4154</v>
      </c>
      <c r="O202" s="1" t="s">
        <v>4155</v>
      </c>
      <c r="P202" s="222">
        <v>1</v>
      </c>
      <c r="Q202" s="222">
        <v>0</v>
      </c>
      <c r="R202" s="1" t="s">
        <v>2407</v>
      </c>
    </row>
    <row r="203" spans="1:18" x14ac:dyDescent="0.35">
      <c r="A203" s="1" t="str">
        <f>Tableau8[[#This Row],[Document d''achat]]&amp;Tableau8[[#This Row],[Poste]]</f>
        <v>450067126010</v>
      </c>
      <c r="B203" s="1" t="s">
        <v>868</v>
      </c>
      <c r="C203" s="1" t="s">
        <v>88</v>
      </c>
      <c r="D203" s="1" t="s">
        <v>4151</v>
      </c>
      <c r="E203" s="1" t="s">
        <v>866</v>
      </c>
      <c r="F203" s="1" t="s">
        <v>2468</v>
      </c>
      <c r="G203" s="1" t="s">
        <v>2802</v>
      </c>
      <c r="H203" s="1" t="s">
        <v>869</v>
      </c>
      <c r="I203" s="1" t="s">
        <v>2488</v>
      </c>
      <c r="J203" s="1" t="s">
        <v>52</v>
      </c>
      <c r="K203" s="1" t="s">
        <v>2407</v>
      </c>
      <c r="L203" s="3">
        <v>765272.3</v>
      </c>
      <c r="M203" s="1" t="s">
        <v>2474</v>
      </c>
      <c r="N203" s="1" t="s">
        <v>4154</v>
      </c>
      <c r="O203" s="1" t="s">
        <v>4155</v>
      </c>
      <c r="P203" s="222">
        <v>1</v>
      </c>
      <c r="Q203" s="222">
        <v>0</v>
      </c>
      <c r="R203" s="1" t="s">
        <v>2407</v>
      </c>
    </row>
    <row r="204" spans="1:18" x14ac:dyDescent="0.35">
      <c r="A204" s="1" t="str">
        <f>Tableau8[[#This Row],[Document d''achat]]&amp;Tableau8[[#This Row],[Poste]]</f>
        <v>450067126610</v>
      </c>
      <c r="B204" s="1" t="s">
        <v>871</v>
      </c>
      <c r="C204" s="1" t="s">
        <v>88</v>
      </c>
      <c r="D204" s="1" t="s">
        <v>4151</v>
      </c>
      <c r="E204" s="1" t="s">
        <v>866</v>
      </c>
      <c r="F204" s="1" t="s">
        <v>2468</v>
      </c>
      <c r="G204" s="1" t="s">
        <v>2803</v>
      </c>
      <c r="H204" s="1" t="s">
        <v>872</v>
      </c>
      <c r="I204" s="1" t="s">
        <v>2488</v>
      </c>
      <c r="J204" s="1" t="s">
        <v>52</v>
      </c>
      <c r="K204" s="1" t="s">
        <v>2407</v>
      </c>
      <c r="L204" s="3">
        <v>3147066.33</v>
      </c>
      <c r="M204" s="1" t="s">
        <v>2474</v>
      </c>
      <c r="N204" s="1" t="s">
        <v>4154</v>
      </c>
      <c r="O204" s="1" t="s">
        <v>4155</v>
      </c>
      <c r="P204" s="222">
        <v>1</v>
      </c>
      <c r="Q204" s="222">
        <v>0</v>
      </c>
      <c r="R204" s="1" t="s">
        <v>2407</v>
      </c>
    </row>
    <row r="205" spans="1:18" x14ac:dyDescent="0.35">
      <c r="A205" s="1" t="str">
        <f>Tableau8[[#This Row],[Document d''achat]]&amp;Tableau8[[#This Row],[Poste]]</f>
        <v>450067127110</v>
      </c>
      <c r="B205" s="1" t="s">
        <v>874</v>
      </c>
      <c r="C205" s="1" t="s">
        <v>88</v>
      </c>
      <c r="D205" s="1" t="s">
        <v>4151</v>
      </c>
      <c r="E205" s="1" t="s">
        <v>866</v>
      </c>
      <c r="F205" s="1" t="s">
        <v>2468</v>
      </c>
      <c r="G205" s="1" t="s">
        <v>2804</v>
      </c>
      <c r="H205" s="1" t="s">
        <v>875</v>
      </c>
      <c r="I205" s="1" t="s">
        <v>2488</v>
      </c>
      <c r="J205" s="1" t="s">
        <v>52</v>
      </c>
      <c r="K205" s="1" t="s">
        <v>2407</v>
      </c>
      <c r="L205" s="3">
        <v>1426902.04</v>
      </c>
      <c r="M205" s="1" t="s">
        <v>2474</v>
      </c>
      <c r="N205" s="1" t="s">
        <v>4154</v>
      </c>
      <c r="O205" s="1" t="s">
        <v>4155</v>
      </c>
      <c r="P205" s="222">
        <v>1</v>
      </c>
      <c r="Q205" s="222">
        <v>0</v>
      </c>
      <c r="R205" s="1" t="s">
        <v>2407</v>
      </c>
    </row>
    <row r="206" spans="1:18" x14ac:dyDescent="0.35">
      <c r="A206" s="1" t="str">
        <f>Tableau8[[#This Row],[Document d''achat]]&amp;Tableau8[[#This Row],[Poste]]</f>
        <v>450067127510</v>
      </c>
      <c r="B206" s="1" t="s">
        <v>877</v>
      </c>
      <c r="C206" s="1" t="s">
        <v>88</v>
      </c>
      <c r="D206" s="1" t="s">
        <v>4151</v>
      </c>
      <c r="E206" s="1" t="s">
        <v>866</v>
      </c>
      <c r="F206" s="1" t="s">
        <v>2468</v>
      </c>
      <c r="G206" s="1" t="s">
        <v>2805</v>
      </c>
      <c r="H206" s="1" t="s">
        <v>878</v>
      </c>
      <c r="I206" s="1" t="s">
        <v>2488</v>
      </c>
      <c r="J206" s="1" t="s">
        <v>52</v>
      </c>
      <c r="K206" s="1" t="s">
        <v>2407</v>
      </c>
      <c r="L206" s="3">
        <v>1448631.3</v>
      </c>
      <c r="M206" s="1" t="s">
        <v>2474</v>
      </c>
      <c r="N206" s="1" t="s">
        <v>4154</v>
      </c>
      <c r="O206" s="1" t="s">
        <v>4155</v>
      </c>
      <c r="P206" s="222">
        <v>1</v>
      </c>
      <c r="Q206" s="222">
        <v>0</v>
      </c>
      <c r="R206" s="1" t="s">
        <v>2407</v>
      </c>
    </row>
    <row r="207" spans="1:18" x14ac:dyDescent="0.35">
      <c r="A207" s="1" t="str">
        <f>Tableau8[[#This Row],[Document d''achat]]&amp;Tableau8[[#This Row],[Poste]]</f>
        <v>450067132210</v>
      </c>
      <c r="B207" s="1" t="s">
        <v>893</v>
      </c>
      <c r="C207" s="1" t="s">
        <v>88</v>
      </c>
      <c r="D207" s="1" t="s">
        <v>4151</v>
      </c>
      <c r="E207" s="1" t="s">
        <v>891</v>
      </c>
      <c r="F207" s="1" t="s">
        <v>2468</v>
      </c>
      <c r="G207" s="1" t="s">
        <v>2807</v>
      </c>
      <c r="H207" s="1" t="s">
        <v>894</v>
      </c>
      <c r="I207" s="1" t="s">
        <v>2488</v>
      </c>
      <c r="J207" s="1" t="s">
        <v>52</v>
      </c>
      <c r="K207" s="1" t="s">
        <v>2407</v>
      </c>
      <c r="L207" s="3">
        <v>211.21</v>
      </c>
      <c r="M207" s="1" t="s">
        <v>2474</v>
      </c>
      <c r="N207" s="1" t="s">
        <v>2478</v>
      </c>
      <c r="O207" s="1" t="s">
        <v>4158</v>
      </c>
      <c r="P207" s="222">
        <v>1</v>
      </c>
      <c r="Q207" s="222">
        <v>0</v>
      </c>
      <c r="R207" s="1" t="s">
        <v>2407</v>
      </c>
    </row>
    <row r="208" spans="1:18" x14ac:dyDescent="0.35">
      <c r="A208" s="1" t="str">
        <f>Tableau8[[#This Row],[Document d''achat]]&amp;Tableau8[[#This Row],[Poste]]</f>
        <v>450067140510</v>
      </c>
      <c r="B208" s="1" t="s">
        <v>889</v>
      </c>
      <c r="C208" s="1" t="s">
        <v>88</v>
      </c>
      <c r="D208" s="1" t="s">
        <v>4151</v>
      </c>
      <c r="E208" s="1" t="s">
        <v>370</v>
      </c>
      <c r="F208" s="1" t="s">
        <v>2468</v>
      </c>
      <c r="G208" s="1" t="s">
        <v>2810</v>
      </c>
      <c r="H208" s="1" t="s">
        <v>890</v>
      </c>
      <c r="I208" s="1" t="s">
        <v>2488</v>
      </c>
      <c r="J208" s="1" t="s">
        <v>52</v>
      </c>
      <c r="K208" s="1" t="s">
        <v>2407</v>
      </c>
      <c r="L208" s="3">
        <v>159.6</v>
      </c>
      <c r="M208" s="1" t="s">
        <v>2474</v>
      </c>
      <c r="N208" s="1" t="s">
        <v>2478</v>
      </c>
      <c r="O208" s="1" t="s">
        <v>4158</v>
      </c>
      <c r="P208" s="222">
        <v>1</v>
      </c>
      <c r="Q208" s="222">
        <v>0</v>
      </c>
      <c r="R208" s="1" t="s">
        <v>2407</v>
      </c>
    </row>
    <row r="209" spans="1:18" x14ac:dyDescent="0.35">
      <c r="A209" s="1" t="str">
        <f>Tableau8[[#This Row],[Document d''achat]]&amp;Tableau8[[#This Row],[Poste]]</f>
        <v>450067141710</v>
      </c>
      <c r="B209" s="1" t="s">
        <v>887</v>
      </c>
      <c r="C209" s="1" t="s">
        <v>88</v>
      </c>
      <c r="D209" s="1" t="s">
        <v>4151</v>
      </c>
      <c r="E209" s="1" t="s">
        <v>885</v>
      </c>
      <c r="F209" s="1" t="s">
        <v>2468</v>
      </c>
      <c r="G209" s="1" t="s">
        <v>2813</v>
      </c>
      <c r="H209" s="1" t="s">
        <v>888</v>
      </c>
      <c r="I209" s="1" t="s">
        <v>2488</v>
      </c>
      <c r="J209" s="1" t="s">
        <v>52</v>
      </c>
      <c r="K209" s="1" t="s">
        <v>2407</v>
      </c>
      <c r="L209" s="3">
        <v>9801.06</v>
      </c>
      <c r="M209" s="1" t="s">
        <v>2474</v>
      </c>
      <c r="N209" s="1" t="s">
        <v>4154</v>
      </c>
      <c r="O209" s="1" t="s">
        <v>4155</v>
      </c>
      <c r="P209" s="222">
        <v>1</v>
      </c>
      <c r="Q209" s="222">
        <v>0</v>
      </c>
      <c r="R209" s="1" t="s">
        <v>2407</v>
      </c>
    </row>
    <row r="210" spans="1:18" x14ac:dyDescent="0.35">
      <c r="A210" s="1" t="str">
        <f>Tableau8[[#This Row],[Document d''achat]]&amp;Tableau8[[#This Row],[Poste]]</f>
        <v>450067146610</v>
      </c>
      <c r="B210" s="1" t="s">
        <v>895</v>
      </c>
      <c r="C210" s="1" t="s">
        <v>88</v>
      </c>
      <c r="D210" s="1" t="s">
        <v>4151</v>
      </c>
      <c r="E210" s="1" t="s">
        <v>453</v>
      </c>
      <c r="F210" s="1" t="s">
        <v>2468</v>
      </c>
      <c r="G210" s="1" t="s">
        <v>2675</v>
      </c>
      <c r="H210" s="1" t="s">
        <v>896</v>
      </c>
      <c r="I210" s="1" t="s">
        <v>2488</v>
      </c>
      <c r="J210" s="1" t="s">
        <v>52</v>
      </c>
      <c r="K210" s="1" t="s">
        <v>2407</v>
      </c>
      <c r="L210" s="3">
        <v>1919.75</v>
      </c>
      <c r="M210" s="1" t="s">
        <v>2474</v>
      </c>
      <c r="N210" s="1" t="s">
        <v>2478</v>
      </c>
      <c r="O210" s="1" t="s">
        <v>4158</v>
      </c>
      <c r="P210" s="222">
        <v>1</v>
      </c>
      <c r="Q210" s="222">
        <v>0</v>
      </c>
      <c r="R210" s="1" t="s">
        <v>2407</v>
      </c>
    </row>
    <row r="211" spans="1:18" x14ac:dyDescent="0.35">
      <c r="A211" s="1" t="str">
        <f>Tableau8[[#This Row],[Document d''achat]]&amp;Tableau8[[#This Row],[Poste]]</f>
        <v>450067148710</v>
      </c>
      <c r="B211" s="1" t="s">
        <v>939</v>
      </c>
      <c r="C211" s="1" t="s">
        <v>88</v>
      </c>
      <c r="D211" s="1" t="s">
        <v>4151</v>
      </c>
      <c r="E211" s="1" t="s">
        <v>494</v>
      </c>
      <c r="F211" s="1" t="s">
        <v>2468</v>
      </c>
      <c r="G211" s="1" t="s">
        <v>2814</v>
      </c>
      <c r="H211" s="1" t="s">
        <v>940</v>
      </c>
      <c r="I211" s="1" t="s">
        <v>2488</v>
      </c>
      <c r="J211" s="1" t="s">
        <v>52</v>
      </c>
      <c r="K211" s="1" t="s">
        <v>2407</v>
      </c>
      <c r="L211" s="3">
        <v>25410000</v>
      </c>
      <c r="M211" s="1" t="s">
        <v>2474</v>
      </c>
      <c r="N211" s="1" t="s">
        <v>4154</v>
      </c>
      <c r="O211" s="1" t="s">
        <v>4155</v>
      </c>
      <c r="P211" s="222">
        <v>1</v>
      </c>
      <c r="Q211" s="222">
        <v>0</v>
      </c>
      <c r="R211" s="1" t="s">
        <v>2407</v>
      </c>
    </row>
    <row r="212" spans="1:18" x14ac:dyDescent="0.35">
      <c r="A212" s="1" t="str">
        <f>Tableau8[[#This Row],[Document d''achat]]&amp;Tableau8[[#This Row],[Poste]]</f>
        <v>450067151610</v>
      </c>
      <c r="B212" s="1" t="s">
        <v>946</v>
      </c>
      <c r="C212" s="1" t="s">
        <v>88</v>
      </c>
      <c r="D212" s="1" t="s">
        <v>4151</v>
      </c>
      <c r="E212" s="1" t="s">
        <v>494</v>
      </c>
      <c r="F212" s="1" t="s">
        <v>2468</v>
      </c>
      <c r="G212" s="1" t="s">
        <v>2815</v>
      </c>
      <c r="H212" s="1" t="s">
        <v>947</v>
      </c>
      <c r="I212" s="1" t="s">
        <v>2488</v>
      </c>
      <c r="J212" s="1" t="s">
        <v>52</v>
      </c>
      <c r="K212" s="1" t="s">
        <v>2407</v>
      </c>
      <c r="L212" s="3">
        <v>82280000</v>
      </c>
      <c r="M212" s="1" t="s">
        <v>2474</v>
      </c>
      <c r="N212" s="1" t="s">
        <v>4154</v>
      </c>
      <c r="O212" s="1" t="s">
        <v>4155</v>
      </c>
      <c r="P212" s="222">
        <v>1</v>
      </c>
      <c r="Q212" s="222">
        <v>0</v>
      </c>
      <c r="R212" s="1" t="s">
        <v>2407</v>
      </c>
    </row>
    <row r="213" spans="1:18" x14ac:dyDescent="0.35">
      <c r="A213" s="1" t="str">
        <f>Tableau8[[#This Row],[Document d''achat]]&amp;Tableau8[[#This Row],[Poste]]</f>
        <v>450067154810</v>
      </c>
      <c r="B213" s="1" t="s">
        <v>925</v>
      </c>
      <c r="C213" s="1" t="s">
        <v>88</v>
      </c>
      <c r="D213" s="1" t="s">
        <v>4151</v>
      </c>
      <c r="E213" s="1" t="s">
        <v>923</v>
      </c>
      <c r="F213" s="1" t="s">
        <v>2468</v>
      </c>
      <c r="G213" s="1" t="s">
        <v>2817</v>
      </c>
      <c r="H213" s="1" t="s">
        <v>926</v>
      </c>
      <c r="I213" s="1" t="s">
        <v>2488</v>
      </c>
      <c r="J213" s="1" t="s">
        <v>52</v>
      </c>
      <c r="K213" s="1" t="s">
        <v>2407</v>
      </c>
      <c r="L213" s="3">
        <v>18536.84</v>
      </c>
      <c r="M213" s="1" t="s">
        <v>2474</v>
      </c>
      <c r="N213" s="1" t="s">
        <v>4154</v>
      </c>
      <c r="O213" s="1" t="s">
        <v>4155</v>
      </c>
      <c r="P213" s="222">
        <v>1</v>
      </c>
      <c r="Q213" s="222">
        <v>0</v>
      </c>
      <c r="R213" s="1" t="s">
        <v>2407</v>
      </c>
    </row>
    <row r="214" spans="1:18" x14ac:dyDescent="0.35">
      <c r="A214" s="1" t="str">
        <f>Tableau8[[#This Row],[Document d''achat]]&amp;Tableau8[[#This Row],[Poste]]</f>
        <v>450067155710</v>
      </c>
      <c r="B214" s="1" t="s">
        <v>911</v>
      </c>
      <c r="C214" s="1" t="s">
        <v>88</v>
      </c>
      <c r="D214" s="1" t="s">
        <v>4151</v>
      </c>
      <c r="E214" s="1" t="s">
        <v>907</v>
      </c>
      <c r="F214" s="1" t="s">
        <v>2468</v>
      </c>
      <c r="G214" s="1" t="s">
        <v>2819</v>
      </c>
      <c r="H214" s="1" t="s">
        <v>912</v>
      </c>
      <c r="I214" s="1" t="s">
        <v>2488</v>
      </c>
      <c r="J214" s="1" t="s">
        <v>52</v>
      </c>
      <c r="K214" s="1" t="s">
        <v>2407</v>
      </c>
      <c r="L214" s="3">
        <v>22128.48</v>
      </c>
      <c r="M214" s="1" t="s">
        <v>2474</v>
      </c>
      <c r="N214" s="1" t="s">
        <v>4154</v>
      </c>
      <c r="O214" s="1" t="s">
        <v>4155</v>
      </c>
      <c r="P214" s="222">
        <v>1</v>
      </c>
      <c r="Q214" s="222">
        <v>0</v>
      </c>
      <c r="R214" s="1" t="s">
        <v>2407</v>
      </c>
    </row>
    <row r="215" spans="1:18" x14ac:dyDescent="0.35">
      <c r="A215" s="1" t="str">
        <f>Tableau8[[#This Row],[Document d''achat]]&amp;Tableau8[[#This Row],[Poste]]</f>
        <v>450067156410</v>
      </c>
      <c r="B215" s="1" t="s">
        <v>930</v>
      </c>
      <c r="C215" s="1" t="s">
        <v>88</v>
      </c>
      <c r="D215" s="1" t="s">
        <v>4151</v>
      </c>
      <c r="E215" s="1" t="s">
        <v>928</v>
      </c>
      <c r="F215" s="1" t="s">
        <v>2468</v>
      </c>
      <c r="G215" s="1" t="s">
        <v>2821</v>
      </c>
      <c r="H215" s="1" t="s">
        <v>931</v>
      </c>
      <c r="I215" s="1" t="s">
        <v>2488</v>
      </c>
      <c r="J215" s="1" t="s">
        <v>52</v>
      </c>
      <c r="K215" s="1" t="s">
        <v>2407</v>
      </c>
      <c r="L215" s="3">
        <v>62137.2</v>
      </c>
      <c r="M215" s="1" t="s">
        <v>2474</v>
      </c>
      <c r="N215" s="1" t="s">
        <v>4154</v>
      </c>
      <c r="O215" s="1" t="s">
        <v>4155</v>
      </c>
      <c r="P215" s="222">
        <v>1</v>
      </c>
      <c r="Q215" s="222">
        <v>0</v>
      </c>
      <c r="R215" s="1" t="s">
        <v>2407</v>
      </c>
    </row>
    <row r="216" spans="1:18" x14ac:dyDescent="0.35">
      <c r="A216" s="1" t="str">
        <f>Tableau8[[#This Row],[Document d''achat]]&amp;Tableau8[[#This Row],[Poste]]</f>
        <v>450067157010</v>
      </c>
      <c r="B216" s="1" t="s">
        <v>956</v>
      </c>
      <c r="C216" s="1" t="s">
        <v>88</v>
      </c>
      <c r="D216" s="1" t="s">
        <v>4151</v>
      </c>
      <c r="E216" s="1" t="s">
        <v>954</v>
      </c>
      <c r="F216" s="1" t="s">
        <v>2468</v>
      </c>
      <c r="G216" s="1" t="s">
        <v>2823</v>
      </c>
      <c r="H216" s="1" t="s">
        <v>794</v>
      </c>
      <c r="I216" s="1" t="s">
        <v>2488</v>
      </c>
      <c r="J216" s="1" t="s">
        <v>52</v>
      </c>
      <c r="K216" s="1" t="s">
        <v>2407</v>
      </c>
      <c r="L216" s="3">
        <v>519443.93</v>
      </c>
      <c r="M216" s="1" t="s">
        <v>2474</v>
      </c>
      <c r="N216" s="1" t="s">
        <v>4154</v>
      </c>
      <c r="O216" s="1" t="s">
        <v>4155</v>
      </c>
      <c r="P216" s="222">
        <v>1</v>
      </c>
      <c r="Q216" s="222">
        <v>0</v>
      </c>
      <c r="R216" s="1" t="s">
        <v>2407</v>
      </c>
    </row>
    <row r="217" spans="1:18" x14ac:dyDescent="0.35">
      <c r="A217" s="1" t="str">
        <f>Tableau8[[#This Row],[Document d''achat]]&amp;Tableau8[[#This Row],[Poste]]</f>
        <v>450067158010</v>
      </c>
      <c r="B217" s="1" t="s">
        <v>920</v>
      </c>
      <c r="C217" s="1" t="s">
        <v>88</v>
      </c>
      <c r="D217" s="1" t="s">
        <v>4151</v>
      </c>
      <c r="E217" s="1" t="s">
        <v>918</v>
      </c>
      <c r="F217" s="1" t="s">
        <v>2468</v>
      </c>
      <c r="G217" s="1" t="s">
        <v>2825</v>
      </c>
      <c r="H217" s="1" t="s">
        <v>921</v>
      </c>
      <c r="I217" s="1" t="s">
        <v>2488</v>
      </c>
      <c r="J217" s="1" t="s">
        <v>52</v>
      </c>
      <c r="K217" s="1" t="s">
        <v>2407</v>
      </c>
      <c r="L217" s="3">
        <v>72418.5</v>
      </c>
      <c r="M217" s="1" t="s">
        <v>2474</v>
      </c>
      <c r="N217" s="1" t="s">
        <v>4154</v>
      </c>
      <c r="O217" s="1" t="s">
        <v>4155</v>
      </c>
      <c r="P217" s="222">
        <v>1</v>
      </c>
      <c r="Q217" s="222">
        <v>0</v>
      </c>
      <c r="R217" s="1" t="s">
        <v>2407</v>
      </c>
    </row>
    <row r="218" spans="1:18" x14ac:dyDescent="0.35">
      <c r="A218" s="1" t="str">
        <f>Tableau8[[#This Row],[Document d''achat]]&amp;Tableau8[[#This Row],[Poste]]</f>
        <v>450067158610</v>
      </c>
      <c r="B218" s="1" t="s">
        <v>936</v>
      </c>
      <c r="C218" s="1" t="s">
        <v>88</v>
      </c>
      <c r="D218" s="1" t="s">
        <v>4151</v>
      </c>
      <c r="E218" s="1" t="s">
        <v>933</v>
      </c>
      <c r="F218" s="1" t="s">
        <v>2468</v>
      </c>
      <c r="G218" s="1" t="s">
        <v>2827</v>
      </c>
      <c r="H218" s="1" t="s">
        <v>937</v>
      </c>
      <c r="I218" s="1" t="s">
        <v>2488</v>
      </c>
      <c r="J218" s="1" t="s">
        <v>52</v>
      </c>
      <c r="K218" s="1" t="s">
        <v>2407</v>
      </c>
      <c r="L218" s="3">
        <v>221361.02</v>
      </c>
      <c r="M218" s="1" t="s">
        <v>2474</v>
      </c>
      <c r="N218" s="1" t="s">
        <v>4154</v>
      </c>
      <c r="O218" s="1" t="s">
        <v>4155</v>
      </c>
      <c r="P218" s="222">
        <v>1</v>
      </c>
      <c r="Q218" s="222">
        <v>0</v>
      </c>
      <c r="R218" s="1" t="s">
        <v>2407</v>
      </c>
    </row>
    <row r="219" spans="1:18" x14ac:dyDescent="0.35">
      <c r="A219" s="1" t="str">
        <f>Tableau8[[#This Row],[Document d''achat]]&amp;Tableau8[[#This Row],[Poste]]</f>
        <v>450067163910</v>
      </c>
      <c r="B219" s="1" t="s">
        <v>916</v>
      </c>
      <c r="C219" s="1" t="s">
        <v>88</v>
      </c>
      <c r="D219" s="1" t="s">
        <v>4151</v>
      </c>
      <c r="E219" s="1" t="s">
        <v>914</v>
      </c>
      <c r="F219" s="1" t="s">
        <v>2468</v>
      </c>
      <c r="G219" s="1" t="s">
        <v>2829</v>
      </c>
      <c r="H219" s="1" t="s">
        <v>818</v>
      </c>
      <c r="I219" s="1" t="s">
        <v>2488</v>
      </c>
      <c r="J219" s="1" t="s">
        <v>52</v>
      </c>
      <c r="K219" s="1" t="s">
        <v>2407</v>
      </c>
      <c r="L219" s="3">
        <v>3193190</v>
      </c>
      <c r="M219" s="1" t="s">
        <v>2474</v>
      </c>
      <c r="N219" s="1" t="s">
        <v>4154</v>
      </c>
      <c r="O219" s="1" t="s">
        <v>4155</v>
      </c>
      <c r="P219" s="222">
        <v>1</v>
      </c>
      <c r="Q219" s="222">
        <v>0</v>
      </c>
      <c r="R219" s="1" t="s">
        <v>2407</v>
      </c>
    </row>
    <row r="220" spans="1:18" x14ac:dyDescent="0.35">
      <c r="A220" s="1" t="str">
        <f>Tableau8[[#This Row],[Document d''achat]]&amp;Tableau8[[#This Row],[Poste]]</f>
        <v>450067164710</v>
      </c>
      <c r="B220" s="1" t="s">
        <v>968</v>
      </c>
      <c r="C220" s="1" t="s">
        <v>88</v>
      </c>
      <c r="D220" s="1" t="s">
        <v>4151</v>
      </c>
      <c r="E220" s="1" t="s">
        <v>966</v>
      </c>
      <c r="F220" s="1" t="s">
        <v>2468</v>
      </c>
      <c r="G220" s="1" t="s">
        <v>2831</v>
      </c>
      <c r="H220" s="1" t="s">
        <v>818</v>
      </c>
      <c r="I220" s="1" t="s">
        <v>2488</v>
      </c>
      <c r="J220" s="1" t="s">
        <v>4164</v>
      </c>
      <c r="K220" s="1" t="s">
        <v>2407</v>
      </c>
      <c r="L220" s="3">
        <v>400000</v>
      </c>
      <c r="M220" s="1" t="s">
        <v>2474</v>
      </c>
      <c r="N220" s="1" t="s">
        <v>4154</v>
      </c>
      <c r="O220" s="1" t="s">
        <v>4155</v>
      </c>
      <c r="P220" s="222">
        <v>1</v>
      </c>
      <c r="Q220" s="222">
        <v>0</v>
      </c>
      <c r="R220" s="1" t="s">
        <v>2407</v>
      </c>
    </row>
    <row r="221" spans="1:18" x14ac:dyDescent="0.35">
      <c r="A221" s="1" t="str">
        <f>Tableau8[[#This Row],[Document d''achat]]&amp;Tableau8[[#This Row],[Poste]]</f>
        <v>450067165110</v>
      </c>
      <c r="B221" s="1" t="s">
        <v>964</v>
      </c>
      <c r="C221" s="1" t="s">
        <v>88</v>
      </c>
      <c r="D221" s="1" t="s">
        <v>4151</v>
      </c>
      <c r="E221" s="1" t="s">
        <v>962</v>
      </c>
      <c r="F221" s="1" t="s">
        <v>2468</v>
      </c>
      <c r="G221" s="1" t="s">
        <v>2833</v>
      </c>
      <c r="H221" s="1" t="s">
        <v>818</v>
      </c>
      <c r="I221" s="1" t="s">
        <v>2488</v>
      </c>
      <c r="J221" s="1" t="s">
        <v>4164</v>
      </c>
      <c r="K221" s="1" t="s">
        <v>2407</v>
      </c>
      <c r="L221" s="3">
        <v>3100000</v>
      </c>
      <c r="M221" s="1" t="s">
        <v>2474</v>
      </c>
      <c r="N221" s="1" t="s">
        <v>4154</v>
      </c>
      <c r="O221" s="1" t="s">
        <v>4155</v>
      </c>
      <c r="P221" s="222">
        <v>1</v>
      </c>
      <c r="Q221" s="222">
        <v>0</v>
      </c>
      <c r="R221" s="1" t="s">
        <v>2407</v>
      </c>
    </row>
    <row r="222" spans="1:18" x14ac:dyDescent="0.35">
      <c r="A222" s="1" t="str">
        <f>Tableau8[[#This Row],[Document d''achat]]&amp;Tableau8[[#This Row],[Poste]]</f>
        <v>450067165710</v>
      </c>
      <c r="B222" s="1" t="s">
        <v>960</v>
      </c>
      <c r="C222" s="1" t="s">
        <v>88</v>
      </c>
      <c r="D222" s="1" t="s">
        <v>4151</v>
      </c>
      <c r="E222" s="1" t="s">
        <v>958</v>
      </c>
      <c r="F222" s="1" t="s">
        <v>2468</v>
      </c>
      <c r="G222" s="1" t="s">
        <v>2835</v>
      </c>
      <c r="H222" s="1" t="s">
        <v>952</v>
      </c>
      <c r="I222" s="1" t="s">
        <v>2488</v>
      </c>
      <c r="J222" s="1" t="s">
        <v>4164</v>
      </c>
      <c r="K222" s="1" t="s">
        <v>2407</v>
      </c>
      <c r="L222" s="3">
        <v>736000</v>
      </c>
      <c r="M222" s="1" t="s">
        <v>2474</v>
      </c>
      <c r="N222" s="1" t="s">
        <v>4154</v>
      </c>
      <c r="O222" s="1" t="s">
        <v>4155</v>
      </c>
      <c r="P222" s="222">
        <v>1</v>
      </c>
      <c r="Q222" s="222">
        <v>0</v>
      </c>
      <c r="R222" s="1" t="s">
        <v>2407</v>
      </c>
    </row>
    <row r="223" spans="1:18" x14ac:dyDescent="0.35">
      <c r="A223" s="1" t="str">
        <f>Tableau8[[#This Row],[Document d''achat]]&amp;Tableau8[[#This Row],[Poste]]</f>
        <v>450067166010</v>
      </c>
      <c r="B223" s="1" t="s">
        <v>900</v>
      </c>
      <c r="C223" s="1" t="s">
        <v>88</v>
      </c>
      <c r="D223" s="1" t="s">
        <v>4151</v>
      </c>
      <c r="E223" s="1" t="s">
        <v>898</v>
      </c>
      <c r="F223" s="1" t="s">
        <v>2468</v>
      </c>
      <c r="G223" s="1" t="s">
        <v>2837</v>
      </c>
      <c r="H223" s="1" t="s">
        <v>901</v>
      </c>
      <c r="I223" s="1" t="s">
        <v>2488</v>
      </c>
      <c r="J223" s="1" t="s">
        <v>52</v>
      </c>
      <c r="K223" s="1" t="s">
        <v>2407</v>
      </c>
      <c r="L223" s="3">
        <v>257943.81</v>
      </c>
      <c r="M223" s="1" t="s">
        <v>2474</v>
      </c>
      <c r="N223" s="1" t="s">
        <v>4154</v>
      </c>
      <c r="O223" s="1" t="s">
        <v>4155</v>
      </c>
      <c r="P223" s="222">
        <v>1</v>
      </c>
      <c r="Q223" s="222">
        <v>0</v>
      </c>
      <c r="R223" s="1" t="s">
        <v>2407</v>
      </c>
    </row>
    <row r="224" spans="1:18" x14ac:dyDescent="0.35">
      <c r="A224" s="1" t="str">
        <f>Tableau8[[#This Row],[Document d''achat]]&amp;Tableau8[[#This Row],[Poste]]</f>
        <v>450067167410</v>
      </c>
      <c r="B224" s="1" t="s">
        <v>951</v>
      </c>
      <c r="C224" s="1" t="s">
        <v>88</v>
      </c>
      <c r="D224" s="1" t="s">
        <v>4151</v>
      </c>
      <c r="E224" s="1" t="s">
        <v>949</v>
      </c>
      <c r="F224" s="1" t="s">
        <v>2468</v>
      </c>
      <c r="G224" s="1" t="s">
        <v>2839</v>
      </c>
      <c r="H224" s="1" t="s">
        <v>952</v>
      </c>
      <c r="I224" s="1" t="s">
        <v>2488</v>
      </c>
      <c r="J224" s="1" t="s">
        <v>52</v>
      </c>
      <c r="K224" s="1" t="s">
        <v>2407</v>
      </c>
      <c r="L224" s="3">
        <v>998250</v>
      </c>
      <c r="M224" s="1" t="s">
        <v>2474</v>
      </c>
      <c r="N224" s="1" t="s">
        <v>4154</v>
      </c>
      <c r="O224" s="1" t="s">
        <v>4155</v>
      </c>
      <c r="P224" s="222">
        <v>1</v>
      </c>
      <c r="Q224" s="222">
        <v>0</v>
      </c>
      <c r="R224" s="1" t="s">
        <v>2407</v>
      </c>
    </row>
    <row r="225" spans="1:18" x14ac:dyDescent="0.35">
      <c r="A225" s="1" t="str">
        <f>Tableau8[[#This Row],[Document d''achat]]&amp;Tableau8[[#This Row],[Poste]]</f>
        <v>450067167910</v>
      </c>
      <c r="B225" s="1" t="s">
        <v>2292</v>
      </c>
      <c r="C225" s="1" t="s">
        <v>88</v>
      </c>
      <c r="D225" s="1" t="s">
        <v>4151</v>
      </c>
      <c r="E225" s="1" t="s">
        <v>1398</v>
      </c>
      <c r="F225" s="1" t="s">
        <v>2522</v>
      </c>
      <c r="G225" s="1" t="s">
        <v>2841</v>
      </c>
      <c r="H225" s="1" t="s">
        <v>2293</v>
      </c>
      <c r="I225" s="1" t="s">
        <v>2488</v>
      </c>
      <c r="J225" s="1" t="s">
        <v>52</v>
      </c>
      <c r="K225" s="1" t="s">
        <v>2407</v>
      </c>
      <c r="L225" s="3">
        <v>29894.400000000001</v>
      </c>
      <c r="M225" s="1" t="s">
        <v>2474</v>
      </c>
      <c r="N225" s="1" t="s">
        <v>4154</v>
      </c>
      <c r="O225" s="1" t="s">
        <v>4155</v>
      </c>
      <c r="P225" s="222">
        <v>1</v>
      </c>
      <c r="Q225" s="222">
        <v>0</v>
      </c>
      <c r="R225" s="1" t="s">
        <v>2407</v>
      </c>
    </row>
    <row r="226" spans="1:18" x14ac:dyDescent="0.35">
      <c r="A226" s="1" t="str">
        <f>Tableau8[[#This Row],[Document d''achat]]&amp;Tableau8[[#This Row],[Poste]]</f>
        <v>450067169510</v>
      </c>
      <c r="B226" s="1" t="s">
        <v>986</v>
      </c>
      <c r="C226" s="1" t="s">
        <v>88</v>
      </c>
      <c r="D226" s="1" t="s">
        <v>4151</v>
      </c>
      <c r="E226" s="1" t="s">
        <v>984</v>
      </c>
      <c r="F226" s="1" t="s">
        <v>2468</v>
      </c>
      <c r="G226" s="1" t="s">
        <v>2844</v>
      </c>
      <c r="H226" s="1" t="s">
        <v>987</v>
      </c>
      <c r="I226" s="1" t="s">
        <v>2488</v>
      </c>
      <c r="J226" s="1" t="s">
        <v>52</v>
      </c>
      <c r="K226" s="1" t="s">
        <v>2407</v>
      </c>
      <c r="L226" s="3">
        <v>10900</v>
      </c>
      <c r="M226" s="1" t="s">
        <v>2474</v>
      </c>
      <c r="N226" s="1" t="s">
        <v>4154</v>
      </c>
      <c r="O226" s="1" t="s">
        <v>4155</v>
      </c>
      <c r="P226" s="222">
        <v>1</v>
      </c>
      <c r="Q226" s="222">
        <v>0</v>
      </c>
      <c r="R226" s="1" t="s">
        <v>2407</v>
      </c>
    </row>
    <row r="227" spans="1:18" x14ac:dyDescent="0.35">
      <c r="A227" s="1" t="str">
        <f>Tableau8[[#This Row],[Document d''achat]]&amp;Tableau8[[#This Row],[Poste]]</f>
        <v>450067169520</v>
      </c>
      <c r="B227" s="1" t="s">
        <v>986</v>
      </c>
      <c r="C227" s="1" t="s">
        <v>217</v>
      </c>
      <c r="D227" s="1" t="s">
        <v>4151</v>
      </c>
      <c r="E227" s="1" t="s">
        <v>984</v>
      </c>
      <c r="F227" s="1" t="s">
        <v>2468</v>
      </c>
      <c r="G227" s="1" t="s">
        <v>2844</v>
      </c>
      <c r="H227" s="1" t="s">
        <v>988</v>
      </c>
      <c r="I227" s="1" t="s">
        <v>2488</v>
      </c>
      <c r="J227" s="1" t="s">
        <v>52</v>
      </c>
      <c r="K227" s="1" t="s">
        <v>2407</v>
      </c>
      <c r="L227" s="3">
        <v>12450.9</v>
      </c>
      <c r="M227" s="1" t="s">
        <v>2474</v>
      </c>
      <c r="N227" s="1" t="s">
        <v>4154</v>
      </c>
      <c r="O227" s="1" t="s">
        <v>4155</v>
      </c>
      <c r="P227" s="222">
        <v>1</v>
      </c>
      <c r="Q227" s="222">
        <v>0</v>
      </c>
      <c r="R227" s="1" t="s">
        <v>2407</v>
      </c>
    </row>
    <row r="228" spans="1:18" x14ac:dyDescent="0.35">
      <c r="A228" s="1" t="str">
        <f>Tableau8[[#This Row],[Document d''achat]]&amp;Tableau8[[#This Row],[Poste]]</f>
        <v>450067169530</v>
      </c>
      <c r="B228" s="1" t="s">
        <v>986</v>
      </c>
      <c r="C228" s="1" t="s">
        <v>222</v>
      </c>
      <c r="D228" s="1" t="s">
        <v>4151</v>
      </c>
      <c r="E228" s="1" t="s">
        <v>984</v>
      </c>
      <c r="F228" s="1" t="s">
        <v>2468</v>
      </c>
      <c r="G228" s="1" t="s">
        <v>2844</v>
      </c>
      <c r="H228" s="1" t="s">
        <v>989</v>
      </c>
      <c r="I228" s="1" t="s">
        <v>2488</v>
      </c>
      <c r="J228" s="1" t="s">
        <v>52</v>
      </c>
      <c r="K228" s="1" t="s">
        <v>2407</v>
      </c>
      <c r="L228" s="3">
        <v>21465.4</v>
      </c>
      <c r="M228" s="1" t="s">
        <v>2474</v>
      </c>
      <c r="N228" s="1" t="s">
        <v>4154</v>
      </c>
      <c r="O228" s="1" t="s">
        <v>4155</v>
      </c>
      <c r="P228" s="222">
        <v>1</v>
      </c>
      <c r="Q228" s="222">
        <v>0</v>
      </c>
      <c r="R228" s="1" t="s">
        <v>2407</v>
      </c>
    </row>
    <row r="229" spans="1:18" x14ac:dyDescent="0.35">
      <c r="A229" s="1" t="str">
        <f>Tableau8[[#This Row],[Document d''achat]]&amp;Tableau8[[#This Row],[Poste]]</f>
        <v>450067169540</v>
      </c>
      <c r="B229" s="1" t="s">
        <v>986</v>
      </c>
      <c r="C229" s="1" t="s">
        <v>421</v>
      </c>
      <c r="D229" s="1" t="s">
        <v>4151</v>
      </c>
      <c r="E229" s="1" t="s">
        <v>984</v>
      </c>
      <c r="F229" s="1" t="s">
        <v>2468</v>
      </c>
      <c r="G229" s="1" t="s">
        <v>2844</v>
      </c>
      <c r="H229" s="1" t="s">
        <v>990</v>
      </c>
      <c r="I229" s="1" t="s">
        <v>2488</v>
      </c>
      <c r="J229" s="1" t="s">
        <v>52</v>
      </c>
      <c r="K229" s="1" t="s">
        <v>2407</v>
      </c>
      <c r="L229" s="3">
        <v>13636.7</v>
      </c>
      <c r="M229" s="1" t="s">
        <v>2474</v>
      </c>
      <c r="N229" s="1" t="s">
        <v>4154</v>
      </c>
      <c r="O229" s="1" t="s">
        <v>4155</v>
      </c>
      <c r="P229" s="222">
        <v>1</v>
      </c>
      <c r="Q229" s="222">
        <v>0</v>
      </c>
      <c r="R229" s="1" t="s">
        <v>2407</v>
      </c>
    </row>
    <row r="230" spans="1:18" x14ac:dyDescent="0.35">
      <c r="A230" s="1" t="str">
        <f>Tableau8[[#This Row],[Document d''achat]]&amp;Tableau8[[#This Row],[Poste]]</f>
        <v>450067169550</v>
      </c>
      <c r="B230" s="1" t="s">
        <v>986</v>
      </c>
      <c r="C230" s="1" t="s">
        <v>423</v>
      </c>
      <c r="D230" s="1" t="s">
        <v>4151</v>
      </c>
      <c r="E230" s="1" t="s">
        <v>984</v>
      </c>
      <c r="F230" s="1" t="s">
        <v>2468</v>
      </c>
      <c r="G230" s="1" t="s">
        <v>2844</v>
      </c>
      <c r="H230" s="1" t="s">
        <v>991</v>
      </c>
      <c r="I230" s="1" t="s">
        <v>2488</v>
      </c>
      <c r="J230" s="1" t="s">
        <v>52</v>
      </c>
      <c r="K230" s="1" t="s">
        <v>2407</v>
      </c>
      <c r="L230" s="3">
        <v>9801</v>
      </c>
      <c r="M230" s="1" t="s">
        <v>2474</v>
      </c>
      <c r="N230" s="1" t="s">
        <v>4154</v>
      </c>
      <c r="O230" s="1" t="s">
        <v>4155</v>
      </c>
      <c r="P230" s="222">
        <v>1</v>
      </c>
      <c r="Q230" s="222">
        <v>0</v>
      </c>
      <c r="R230" s="1" t="s">
        <v>2407</v>
      </c>
    </row>
    <row r="231" spans="1:18" x14ac:dyDescent="0.35">
      <c r="A231" s="1" t="str">
        <f>Tableau8[[#This Row],[Document d''achat]]&amp;Tableau8[[#This Row],[Poste]]</f>
        <v>450067169560</v>
      </c>
      <c r="B231" s="1" t="s">
        <v>986</v>
      </c>
      <c r="C231" s="1" t="s">
        <v>511</v>
      </c>
      <c r="D231" s="1" t="s">
        <v>4151</v>
      </c>
      <c r="E231" s="1" t="s">
        <v>984</v>
      </c>
      <c r="F231" s="1" t="s">
        <v>2468</v>
      </c>
      <c r="G231" s="1" t="s">
        <v>2844</v>
      </c>
      <c r="H231" s="1" t="s">
        <v>992</v>
      </c>
      <c r="I231" s="1" t="s">
        <v>2488</v>
      </c>
      <c r="J231" s="1" t="s">
        <v>52</v>
      </c>
      <c r="K231" s="1" t="s">
        <v>2407</v>
      </c>
      <c r="L231" s="3">
        <v>9196</v>
      </c>
      <c r="M231" s="1" t="s">
        <v>2474</v>
      </c>
      <c r="N231" s="1" t="s">
        <v>4154</v>
      </c>
      <c r="O231" s="1" t="s">
        <v>4155</v>
      </c>
      <c r="P231" s="222">
        <v>1</v>
      </c>
      <c r="Q231" s="222">
        <v>0</v>
      </c>
      <c r="R231" s="1" t="s">
        <v>2407</v>
      </c>
    </row>
    <row r="232" spans="1:18" x14ac:dyDescent="0.35">
      <c r="A232" s="1" t="str">
        <f>Tableau8[[#This Row],[Document d''achat]]&amp;Tableau8[[#This Row],[Poste]]</f>
        <v>450067169570</v>
      </c>
      <c r="B232" s="1" t="s">
        <v>986</v>
      </c>
      <c r="C232" s="1" t="s">
        <v>513</v>
      </c>
      <c r="D232" s="1" t="s">
        <v>4151</v>
      </c>
      <c r="E232" s="1" t="s">
        <v>984</v>
      </c>
      <c r="F232" s="1" t="s">
        <v>2468</v>
      </c>
      <c r="G232" s="1" t="s">
        <v>2844</v>
      </c>
      <c r="H232" s="1" t="s">
        <v>993</v>
      </c>
      <c r="I232" s="1" t="s">
        <v>2488</v>
      </c>
      <c r="J232" s="1" t="s">
        <v>52</v>
      </c>
      <c r="K232" s="1" t="s">
        <v>2407</v>
      </c>
      <c r="L232" s="3">
        <v>9770.75</v>
      </c>
      <c r="M232" s="1" t="s">
        <v>2474</v>
      </c>
      <c r="N232" s="1" t="s">
        <v>4154</v>
      </c>
      <c r="O232" s="1" t="s">
        <v>4155</v>
      </c>
      <c r="P232" s="222">
        <v>1</v>
      </c>
      <c r="Q232" s="222">
        <v>0</v>
      </c>
      <c r="R232" s="1" t="s">
        <v>2407</v>
      </c>
    </row>
    <row r="233" spans="1:18" x14ac:dyDescent="0.35">
      <c r="A233" s="1" t="str">
        <f>Tableau8[[#This Row],[Document d''achat]]&amp;Tableau8[[#This Row],[Poste]]</f>
        <v>450067169610</v>
      </c>
      <c r="B233" s="1" t="s">
        <v>974</v>
      </c>
      <c r="C233" s="1" t="s">
        <v>88</v>
      </c>
      <c r="D233" s="1" t="s">
        <v>4151</v>
      </c>
      <c r="E233" s="1" t="s">
        <v>972</v>
      </c>
      <c r="F233" s="1" t="s">
        <v>2468</v>
      </c>
      <c r="G233" s="1" t="s">
        <v>2846</v>
      </c>
      <c r="H233" s="1" t="s">
        <v>975</v>
      </c>
      <c r="I233" s="1" t="s">
        <v>2488</v>
      </c>
      <c r="J233" s="1" t="s">
        <v>52</v>
      </c>
      <c r="K233" s="1" t="s">
        <v>2407</v>
      </c>
      <c r="L233" s="3">
        <v>21780</v>
      </c>
      <c r="M233" s="1" t="s">
        <v>2474</v>
      </c>
      <c r="N233" s="1" t="s">
        <v>4154</v>
      </c>
      <c r="O233" s="1" t="s">
        <v>4155</v>
      </c>
      <c r="P233" s="222">
        <v>1</v>
      </c>
      <c r="Q233" s="222">
        <v>0</v>
      </c>
      <c r="R233" s="1" t="s">
        <v>2407</v>
      </c>
    </row>
    <row r="234" spans="1:18" x14ac:dyDescent="0.35">
      <c r="A234" s="1" t="str">
        <f>Tableau8[[#This Row],[Document d''achat]]&amp;Tableau8[[#This Row],[Poste]]</f>
        <v>450067169620</v>
      </c>
      <c r="B234" s="1" t="s">
        <v>974</v>
      </c>
      <c r="C234" s="1" t="s">
        <v>217</v>
      </c>
      <c r="D234" s="1" t="s">
        <v>4151</v>
      </c>
      <c r="E234" s="1" t="s">
        <v>972</v>
      </c>
      <c r="F234" s="1" t="s">
        <v>2468</v>
      </c>
      <c r="G234" s="1" t="s">
        <v>2846</v>
      </c>
      <c r="H234" s="1" t="s">
        <v>976</v>
      </c>
      <c r="I234" s="1" t="s">
        <v>2488</v>
      </c>
      <c r="J234" s="1" t="s">
        <v>52</v>
      </c>
      <c r="K234" s="1" t="s">
        <v>2407</v>
      </c>
      <c r="L234" s="3">
        <v>15567.35</v>
      </c>
      <c r="M234" s="1" t="s">
        <v>2474</v>
      </c>
      <c r="N234" s="1" t="s">
        <v>4154</v>
      </c>
      <c r="O234" s="1" t="s">
        <v>4155</v>
      </c>
      <c r="P234" s="222">
        <v>1</v>
      </c>
      <c r="Q234" s="222">
        <v>0</v>
      </c>
      <c r="R234" s="1" t="s">
        <v>2407</v>
      </c>
    </row>
    <row r="235" spans="1:18" x14ac:dyDescent="0.35">
      <c r="A235" s="1" t="str">
        <f>Tableau8[[#This Row],[Document d''achat]]&amp;Tableau8[[#This Row],[Poste]]</f>
        <v>450067169630</v>
      </c>
      <c r="B235" s="1" t="s">
        <v>974</v>
      </c>
      <c r="C235" s="1" t="s">
        <v>222</v>
      </c>
      <c r="D235" s="1" t="s">
        <v>4151</v>
      </c>
      <c r="E235" s="1" t="s">
        <v>972</v>
      </c>
      <c r="F235" s="1" t="s">
        <v>2468</v>
      </c>
      <c r="G235" s="1" t="s">
        <v>2846</v>
      </c>
      <c r="H235" s="1" t="s">
        <v>977</v>
      </c>
      <c r="I235" s="1" t="s">
        <v>2488</v>
      </c>
      <c r="J235" s="1" t="s">
        <v>52</v>
      </c>
      <c r="K235" s="1" t="s">
        <v>2407</v>
      </c>
      <c r="L235" s="3">
        <v>20731.5</v>
      </c>
      <c r="M235" s="1" t="s">
        <v>2474</v>
      </c>
      <c r="N235" s="1" t="s">
        <v>4154</v>
      </c>
      <c r="O235" s="1" t="s">
        <v>4155</v>
      </c>
      <c r="P235" s="222">
        <v>1</v>
      </c>
      <c r="Q235" s="222">
        <v>0</v>
      </c>
      <c r="R235" s="1" t="s">
        <v>2407</v>
      </c>
    </row>
    <row r="236" spans="1:18" x14ac:dyDescent="0.35">
      <c r="A236" s="1" t="str">
        <f>Tableau8[[#This Row],[Document d''achat]]&amp;Tableau8[[#This Row],[Poste]]</f>
        <v>450067169640</v>
      </c>
      <c r="B236" s="1" t="s">
        <v>974</v>
      </c>
      <c r="C236" s="1" t="s">
        <v>421</v>
      </c>
      <c r="D236" s="1" t="s">
        <v>4151</v>
      </c>
      <c r="E236" s="1" t="s">
        <v>972</v>
      </c>
      <c r="F236" s="1" t="s">
        <v>2468</v>
      </c>
      <c r="G236" s="1" t="s">
        <v>2846</v>
      </c>
      <c r="H236" s="1" t="s">
        <v>978</v>
      </c>
      <c r="I236" s="1" t="s">
        <v>2488</v>
      </c>
      <c r="J236" s="1" t="s">
        <v>52</v>
      </c>
      <c r="K236" s="1" t="s">
        <v>2407</v>
      </c>
      <c r="L236" s="3">
        <v>11313.5</v>
      </c>
      <c r="M236" s="1" t="s">
        <v>2474</v>
      </c>
      <c r="N236" s="1" t="s">
        <v>4154</v>
      </c>
      <c r="O236" s="1" t="s">
        <v>4155</v>
      </c>
      <c r="P236" s="222">
        <v>1</v>
      </c>
      <c r="Q236" s="222">
        <v>0</v>
      </c>
      <c r="R236" s="1" t="s">
        <v>2407</v>
      </c>
    </row>
    <row r="237" spans="1:18" x14ac:dyDescent="0.35">
      <c r="A237" s="1" t="str">
        <f>Tableau8[[#This Row],[Document d''achat]]&amp;Tableau8[[#This Row],[Poste]]</f>
        <v>450067169650</v>
      </c>
      <c r="B237" s="1" t="s">
        <v>974</v>
      </c>
      <c r="C237" s="1" t="s">
        <v>423</v>
      </c>
      <c r="D237" s="1" t="s">
        <v>4151</v>
      </c>
      <c r="E237" s="1" t="s">
        <v>972</v>
      </c>
      <c r="F237" s="1" t="s">
        <v>2468</v>
      </c>
      <c r="G237" s="1" t="s">
        <v>2846</v>
      </c>
      <c r="H237" s="1" t="s">
        <v>979</v>
      </c>
      <c r="I237" s="1" t="s">
        <v>2488</v>
      </c>
      <c r="J237" s="1" t="s">
        <v>52</v>
      </c>
      <c r="K237" s="1" t="s">
        <v>2407</v>
      </c>
      <c r="L237" s="3">
        <v>10389.43</v>
      </c>
      <c r="M237" s="1" t="s">
        <v>2474</v>
      </c>
      <c r="N237" s="1" t="s">
        <v>4154</v>
      </c>
      <c r="O237" s="1" t="s">
        <v>4155</v>
      </c>
      <c r="P237" s="222">
        <v>1</v>
      </c>
      <c r="Q237" s="222">
        <v>0</v>
      </c>
      <c r="R237" s="1" t="s">
        <v>2407</v>
      </c>
    </row>
    <row r="238" spans="1:18" x14ac:dyDescent="0.35">
      <c r="A238" s="1" t="str">
        <f>Tableau8[[#This Row],[Document d''achat]]&amp;Tableau8[[#This Row],[Poste]]</f>
        <v>450067169810</v>
      </c>
      <c r="B238" s="1" t="s">
        <v>1030</v>
      </c>
      <c r="C238" s="1" t="s">
        <v>88</v>
      </c>
      <c r="D238" s="1" t="s">
        <v>4151</v>
      </c>
      <c r="E238" s="1" t="s">
        <v>1028</v>
      </c>
      <c r="F238" s="1" t="s">
        <v>2468</v>
      </c>
      <c r="G238" s="1" t="s">
        <v>2848</v>
      </c>
      <c r="H238" s="1" t="s">
        <v>1031</v>
      </c>
      <c r="I238" s="1" t="s">
        <v>2488</v>
      </c>
      <c r="J238" s="1" t="s">
        <v>52</v>
      </c>
      <c r="K238" s="1" t="s">
        <v>2407</v>
      </c>
      <c r="L238" s="3">
        <v>3267</v>
      </c>
      <c r="M238" s="1" t="s">
        <v>2474</v>
      </c>
      <c r="N238" s="1" t="s">
        <v>4154</v>
      </c>
      <c r="O238" s="1" t="s">
        <v>4155</v>
      </c>
      <c r="P238" s="222">
        <v>1</v>
      </c>
      <c r="Q238" s="222">
        <v>0</v>
      </c>
      <c r="R238" s="1" t="s">
        <v>2407</v>
      </c>
    </row>
    <row r="239" spans="1:18" x14ac:dyDescent="0.35">
      <c r="A239" s="1" t="str">
        <f>Tableau8[[#This Row],[Document d''achat]]&amp;Tableau8[[#This Row],[Poste]]</f>
        <v>450067169820</v>
      </c>
      <c r="B239" s="1" t="s">
        <v>1030</v>
      </c>
      <c r="C239" s="1" t="s">
        <v>217</v>
      </c>
      <c r="D239" s="1" t="s">
        <v>4151</v>
      </c>
      <c r="E239" s="1" t="s">
        <v>1028</v>
      </c>
      <c r="F239" s="1" t="s">
        <v>2468</v>
      </c>
      <c r="G239" s="1" t="s">
        <v>2848</v>
      </c>
      <c r="H239" s="1" t="s">
        <v>1032</v>
      </c>
      <c r="I239" s="1" t="s">
        <v>2488</v>
      </c>
      <c r="J239" s="1" t="s">
        <v>52</v>
      </c>
      <c r="K239" s="1" t="s">
        <v>2407</v>
      </c>
      <c r="L239" s="3">
        <v>16335</v>
      </c>
      <c r="M239" s="1" t="s">
        <v>2474</v>
      </c>
      <c r="N239" s="1" t="s">
        <v>4154</v>
      </c>
      <c r="O239" s="1" t="s">
        <v>4155</v>
      </c>
      <c r="P239" s="222">
        <v>1</v>
      </c>
      <c r="Q239" s="222">
        <v>0</v>
      </c>
      <c r="R239" s="1" t="s">
        <v>2407</v>
      </c>
    </row>
    <row r="240" spans="1:18" x14ac:dyDescent="0.35">
      <c r="A240" s="1" t="str">
        <f>Tableau8[[#This Row],[Document d''achat]]&amp;Tableau8[[#This Row],[Poste]]</f>
        <v>450067169830</v>
      </c>
      <c r="B240" s="1" t="s">
        <v>1030</v>
      </c>
      <c r="C240" s="1" t="s">
        <v>222</v>
      </c>
      <c r="D240" s="1" t="s">
        <v>4151</v>
      </c>
      <c r="E240" s="1" t="s">
        <v>1028</v>
      </c>
      <c r="F240" s="1" t="s">
        <v>2468</v>
      </c>
      <c r="G240" s="1" t="s">
        <v>2848</v>
      </c>
      <c r="H240" s="1" t="s">
        <v>1033</v>
      </c>
      <c r="I240" s="1" t="s">
        <v>2488</v>
      </c>
      <c r="J240" s="1" t="s">
        <v>52</v>
      </c>
      <c r="K240" s="1" t="s">
        <v>2407</v>
      </c>
      <c r="L240" s="3">
        <v>10890</v>
      </c>
      <c r="M240" s="1" t="s">
        <v>2474</v>
      </c>
      <c r="N240" s="1" t="s">
        <v>4154</v>
      </c>
      <c r="O240" s="1" t="s">
        <v>4155</v>
      </c>
      <c r="P240" s="222">
        <v>1</v>
      </c>
      <c r="Q240" s="222">
        <v>0</v>
      </c>
      <c r="R240" s="1" t="s">
        <v>2407</v>
      </c>
    </row>
    <row r="241" spans="1:18" x14ac:dyDescent="0.35">
      <c r="A241" s="1" t="str">
        <f>Tableau8[[#This Row],[Document d''achat]]&amp;Tableau8[[#This Row],[Poste]]</f>
        <v>450067169840</v>
      </c>
      <c r="B241" s="1" t="s">
        <v>1030</v>
      </c>
      <c r="C241" s="1" t="s">
        <v>421</v>
      </c>
      <c r="D241" s="1" t="s">
        <v>4151</v>
      </c>
      <c r="E241" s="1" t="s">
        <v>1028</v>
      </c>
      <c r="F241" s="1" t="s">
        <v>2468</v>
      </c>
      <c r="G241" s="1" t="s">
        <v>2848</v>
      </c>
      <c r="H241" s="1" t="s">
        <v>1034</v>
      </c>
      <c r="I241" s="1" t="s">
        <v>2488</v>
      </c>
      <c r="J241" s="1" t="s">
        <v>52</v>
      </c>
      <c r="K241" s="1" t="s">
        <v>2407</v>
      </c>
      <c r="L241" s="3">
        <v>14157</v>
      </c>
      <c r="M241" s="1" t="s">
        <v>2474</v>
      </c>
      <c r="N241" s="1" t="s">
        <v>4154</v>
      </c>
      <c r="O241" s="1" t="s">
        <v>4155</v>
      </c>
      <c r="P241" s="222">
        <v>1</v>
      </c>
      <c r="Q241" s="222">
        <v>0</v>
      </c>
      <c r="R241" s="1" t="s">
        <v>2407</v>
      </c>
    </row>
    <row r="242" spans="1:18" x14ac:dyDescent="0.35">
      <c r="A242" s="1" t="str">
        <f>Tableau8[[#This Row],[Document d''achat]]&amp;Tableau8[[#This Row],[Poste]]</f>
        <v>450067169910</v>
      </c>
      <c r="B242" s="1" t="s">
        <v>997</v>
      </c>
      <c r="C242" s="1" t="s">
        <v>88</v>
      </c>
      <c r="D242" s="1" t="s">
        <v>4151</v>
      </c>
      <c r="E242" s="1" t="s">
        <v>995</v>
      </c>
      <c r="F242" s="1" t="s">
        <v>2468</v>
      </c>
      <c r="G242" s="1" t="s">
        <v>2850</v>
      </c>
      <c r="H242" s="1" t="s">
        <v>998</v>
      </c>
      <c r="I242" s="1" t="s">
        <v>2488</v>
      </c>
      <c r="J242" s="1" t="s">
        <v>52</v>
      </c>
      <c r="K242" s="1" t="s">
        <v>2407</v>
      </c>
      <c r="L242" s="3">
        <v>3158.1</v>
      </c>
      <c r="M242" s="1" t="s">
        <v>2474</v>
      </c>
      <c r="N242" s="1" t="s">
        <v>4152</v>
      </c>
      <c r="O242" s="1" t="s">
        <v>4153</v>
      </c>
      <c r="P242" s="222">
        <v>1</v>
      </c>
      <c r="Q242" s="222">
        <v>0</v>
      </c>
      <c r="R242" s="1" t="s">
        <v>2407</v>
      </c>
    </row>
    <row r="243" spans="1:18" x14ac:dyDescent="0.35">
      <c r="A243" s="1" t="str">
        <f>Tableau8[[#This Row],[Document d''achat]]&amp;Tableau8[[#This Row],[Poste]]</f>
        <v>450067170110</v>
      </c>
      <c r="B243" s="1" t="s">
        <v>1001</v>
      </c>
      <c r="C243" s="1" t="s">
        <v>88</v>
      </c>
      <c r="D243" s="1" t="s">
        <v>4151</v>
      </c>
      <c r="E243" s="1" t="s">
        <v>999</v>
      </c>
      <c r="F243" s="1" t="s">
        <v>2468</v>
      </c>
      <c r="G243" s="1" t="s">
        <v>2852</v>
      </c>
      <c r="H243" s="1" t="s">
        <v>1002</v>
      </c>
      <c r="I243" s="1" t="s">
        <v>2488</v>
      </c>
      <c r="J243" s="1" t="s">
        <v>52</v>
      </c>
      <c r="K243" s="1" t="s">
        <v>2407</v>
      </c>
      <c r="L243" s="3">
        <v>4356</v>
      </c>
      <c r="M243" s="1" t="s">
        <v>2474</v>
      </c>
      <c r="N243" s="1" t="s">
        <v>4154</v>
      </c>
      <c r="O243" s="1" t="s">
        <v>4155</v>
      </c>
      <c r="P243" s="222">
        <v>1</v>
      </c>
      <c r="Q243" s="222">
        <v>0</v>
      </c>
      <c r="R243" s="1" t="s">
        <v>2407</v>
      </c>
    </row>
    <row r="244" spans="1:18" x14ac:dyDescent="0.35">
      <c r="A244" s="1" t="str">
        <f>Tableau8[[#This Row],[Document d''achat]]&amp;Tableau8[[#This Row],[Poste]]</f>
        <v>450067170120</v>
      </c>
      <c r="B244" s="1" t="s">
        <v>1001</v>
      </c>
      <c r="C244" s="1" t="s">
        <v>217</v>
      </c>
      <c r="D244" s="1" t="s">
        <v>4151</v>
      </c>
      <c r="E244" s="1" t="s">
        <v>999</v>
      </c>
      <c r="F244" s="1" t="s">
        <v>2468</v>
      </c>
      <c r="G244" s="1" t="s">
        <v>2852</v>
      </c>
      <c r="H244" s="1" t="s">
        <v>1003</v>
      </c>
      <c r="I244" s="1" t="s">
        <v>2488</v>
      </c>
      <c r="J244" s="1" t="s">
        <v>52</v>
      </c>
      <c r="K244" s="1" t="s">
        <v>2407</v>
      </c>
      <c r="L244" s="3">
        <v>15391.2</v>
      </c>
      <c r="M244" s="1" t="s">
        <v>2474</v>
      </c>
      <c r="N244" s="1" t="s">
        <v>4154</v>
      </c>
      <c r="O244" s="1" t="s">
        <v>4155</v>
      </c>
      <c r="P244" s="222">
        <v>1</v>
      </c>
      <c r="Q244" s="222">
        <v>0</v>
      </c>
      <c r="R244" s="1" t="s">
        <v>2407</v>
      </c>
    </row>
    <row r="245" spans="1:18" x14ac:dyDescent="0.35">
      <c r="A245" s="1" t="str">
        <f>Tableau8[[#This Row],[Document d''achat]]&amp;Tableau8[[#This Row],[Poste]]</f>
        <v>450067170130</v>
      </c>
      <c r="B245" s="1" t="s">
        <v>1001</v>
      </c>
      <c r="C245" s="1" t="s">
        <v>222</v>
      </c>
      <c r="D245" s="1" t="s">
        <v>4151</v>
      </c>
      <c r="E245" s="1" t="s">
        <v>999</v>
      </c>
      <c r="F245" s="1" t="s">
        <v>2468</v>
      </c>
      <c r="G245" s="1" t="s">
        <v>2852</v>
      </c>
      <c r="H245" s="1" t="s">
        <v>1004</v>
      </c>
      <c r="I245" s="1" t="s">
        <v>2488</v>
      </c>
      <c r="J245" s="1" t="s">
        <v>52</v>
      </c>
      <c r="K245" s="1" t="s">
        <v>2407</v>
      </c>
      <c r="L245" s="3">
        <v>21780</v>
      </c>
      <c r="M245" s="1" t="s">
        <v>2474</v>
      </c>
      <c r="N245" s="1" t="s">
        <v>4154</v>
      </c>
      <c r="O245" s="1" t="s">
        <v>4155</v>
      </c>
      <c r="P245" s="222">
        <v>1</v>
      </c>
      <c r="Q245" s="222">
        <v>0</v>
      </c>
      <c r="R245" s="1" t="s">
        <v>2407</v>
      </c>
    </row>
    <row r="246" spans="1:18" x14ac:dyDescent="0.35">
      <c r="A246" s="1" t="str">
        <f>Tableau8[[#This Row],[Document d''achat]]&amp;Tableau8[[#This Row],[Poste]]</f>
        <v>450067170140</v>
      </c>
      <c r="B246" s="1" t="s">
        <v>1001</v>
      </c>
      <c r="C246" s="1" t="s">
        <v>421</v>
      </c>
      <c r="D246" s="1" t="s">
        <v>4151</v>
      </c>
      <c r="E246" s="1" t="s">
        <v>999</v>
      </c>
      <c r="F246" s="1" t="s">
        <v>2468</v>
      </c>
      <c r="G246" s="1" t="s">
        <v>2852</v>
      </c>
      <c r="H246" s="1" t="s">
        <v>1005</v>
      </c>
      <c r="I246" s="1" t="s">
        <v>2488</v>
      </c>
      <c r="J246" s="1" t="s">
        <v>52</v>
      </c>
      <c r="K246" s="1" t="s">
        <v>2407</v>
      </c>
      <c r="L246" s="3">
        <v>8966.1</v>
      </c>
      <c r="M246" s="1" t="s">
        <v>2474</v>
      </c>
      <c r="N246" s="1" t="s">
        <v>4154</v>
      </c>
      <c r="O246" s="1" t="s">
        <v>4155</v>
      </c>
      <c r="P246" s="222">
        <v>1</v>
      </c>
      <c r="Q246" s="222">
        <v>0</v>
      </c>
      <c r="R246" s="1" t="s">
        <v>2407</v>
      </c>
    </row>
    <row r="247" spans="1:18" x14ac:dyDescent="0.35">
      <c r="A247" s="1" t="str">
        <f>Tableau8[[#This Row],[Document d''achat]]&amp;Tableau8[[#This Row],[Poste]]</f>
        <v>450067170150</v>
      </c>
      <c r="B247" s="1" t="s">
        <v>1001</v>
      </c>
      <c r="C247" s="1" t="s">
        <v>423</v>
      </c>
      <c r="D247" s="1" t="s">
        <v>4151</v>
      </c>
      <c r="E247" s="1" t="s">
        <v>999</v>
      </c>
      <c r="F247" s="1" t="s">
        <v>2468</v>
      </c>
      <c r="G247" s="1" t="s">
        <v>2852</v>
      </c>
      <c r="H247" s="1" t="s">
        <v>1006</v>
      </c>
      <c r="I247" s="1" t="s">
        <v>2488</v>
      </c>
      <c r="J247" s="1" t="s">
        <v>52</v>
      </c>
      <c r="K247" s="1" t="s">
        <v>2407</v>
      </c>
      <c r="L247" s="3">
        <v>9438</v>
      </c>
      <c r="M247" s="1" t="s">
        <v>2474</v>
      </c>
      <c r="N247" s="1" t="s">
        <v>4154</v>
      </c>
      <c r="O247" s="1" t="s">
        <v>4155</v>
      </c>
      <c r="P247" s="222">
        <v>1</v>
      </c>
      <c r="Q247" s="222">
        <v>0</v>
      </c>
      <c r="R247" s="1" t="s">
        <v>2407</v>
      </c>
    </row>
    <row r="248" spans="1:18" x14ac:dyDescent="0.35">
      <c r="A248" s="1" t="str">
        <f>Tableau8[[#This Row],[Document d''achat]]&amp;Tableau8[[#This Row],[Poste]]</f>
        <v>450067174210</v>
      </c>
      <c r="B248" s="1" t="s">
        <v>1021</v>
      </c>
      <c r="C248" s="1" t="s">
        <v>88</v>
      </c>
      <c r="D248" s="1" t="s">
        <v>4151</v>
      </c>
      <c r="E248" s="1" t="s">
        <v>1016</v>
      </c>
      <c r="F248" s="1" t="s">
        <v>2468</v>
      </c>
      <c r="G248" s="1" t="s">
        <v>2854</v>
      </c>
      <c r="H248" s="1" t="s">
        <v>1022</v>
      </c>
      <c r="I248" s="1" t="s">
        <v>2488</v>
      </c>
      <c r="J248" s="1" t="s">
        <v>52</v>
      </c>
      <c r="K248" s="1" t="s">
        <v>2407</v>
      </c>
      <c r="L248" s="3">
        <v>283250</v>
      </c>
      <c r="M248" s="1" t="s">
        <v>2474</v>
      </c>
      <c r="N248" s="1" t="s">
        <v>4154</v>
      </c>
      <c r="O248" s="1" t="s">
        <v>4155</v>
      </c>
      <c r="P248" s="222">
        <v>1</v>
      </c>
      <c r="Q248" s="222">
        <v>0</v>
      </c>
      <c r="R248" s="1" t="s">
        <v>4161</v>
      </c>
    </row>
    <row r="249" spans="1:18" x14ac:dyDescent="0.35">
      <c r="A249" s="1" t="str">
        <f>Tableau8[[#This Row],[Document d''achat]]&amp;Tableau8[[#This Row],[Poste]]</f>
        <v>450067175710</v>
      </c>
      <c r="B249" s="1" t="s">
        <v>1040</v>
      </c>
      <c r="C249" s="1" t="s">
        <v>88</v>
      </c>
      <c r="D249" s="1" t="s">
        <v>4151</v>
      </c>
      <c r="E249" s="1" t="s">
        <v>1038</v>
      </c>
      <c r="F249" s="1" t="s">
        <v>2468</v>
      </c>
      <c r="G249" s="1" t="s">
        <v>2857</v>
      </c>
      <c r="H249" s="1" t="s">
        <v>940</v>
      </c>
      <c r="I249" s="1" t="s">
        <v>2488</v>
      </c>
      <c r="J249" s="1" t="s">
        <v>4164</v>
      </c>
      <c r="K249" s="1" t="s">
        <v>2407</v>
      </c>
      <c r="L249" s="3">
        <v>46000000</v>
      </c>
      <c r="M249" s="1" t="s">
        <v>2474</v>
      </c>
      <c r="N249" s="1" t="s">
        <v>4154</v>
      </c>
      <c r="O249" s="1" t="s">
        <v>4155</v>
      </c>
      <c r="P249" s="222">
        <v>1</v>
      </c>
      <c r="Q249" s="222">
        <v>0</v>
      </c>
      <c r="R249" s="1" t="s">
        <v>2407</v>
      </c>
    </row>
    <row r="250" spans="1:18" x14ac:dyDescent="0.35">
      <c r="A250" s="1" t="str">
        <f>Tableau8[[#This Row],[Document d''achat]]&amp;Tableau8[[#This Row],[Poste]]</f>
        <v>450067177110</v>
      </c>
      <c r="B250" s="1" t="s">
        <v>1013</v>
      </c>
      <c r="C250" s="1" t="s">
        <v>88</v>
      </c>
      <c r="D250" s="1" t="s">
        <v>4151</v>
      </c>
      <c r="E250" s="1" t="s">
        <v>1011</v>
      </c>
      <c r="F250" s="1" t="s">
        <v>2468</v>
      </c>
      <c r="G250" s="1" t="s">
        <v>2859</v>
      </c>
      <c r="H250" s="1" t="s">
        <v>1014</v>
      </c>
      <c r="I250" s="1" t="s">
        <v>2488</v>
      </c>
      <c r="J250" s="1" t="s">
        <v>52</v>
      </c>
      <c r="K250" s="1" t="s">
        <v>2407</v>
      </c>
      <c r="L250" s="3">
        <v>90000</v>
      </c>
      <c r="M250" s="1" t="s">
        <v>2474</v>
      </c>
      <c r="N250" s="1" t="s">
        <v>4154</v>
      </c>
      <c r="O250" s="1" t="s">
        <v>4155</v>
      </c>
      <c r="P250" s="222">
        <v>1</v>
      </c>
      <c r="Q250" s="222">
        <v>0</v>
      </c>
      <c r="R250" s="1" t="s">
        <v>4168</v>
      </c>
    </row>
    <row r="251" spans="1:18" x14ac:dyDescent="0.35">
      <c r="A251" s="1" t="str">
        <f>Tableau8[[#This Row],[Document d''achat]]&amp;Tableau8[[#This Row],[Poste]]</f>
        <v>450067178010</v>
      </c>
      <c r="B251" s="1" t="s">
        <v>970</v>
      </c>
      <c r="C251" s="1" t="s">
        <v>88</v>
      </c>
      <c r="D251" s="1" t="s">
        <v>4151</v>
      </c>
      <c r="E251" s="1" t="s">
        <v>4165</v>
      </c>
      <c r="F251" s="1" t="s">
        <v>2468</v>
      </c>
      <c r="G251" s="1" t="s">
        <v>2860</v>
      </c>
      <c r="H251" s="1" t="s">
        <v>971</v>
      </c>
      <c r="I251" s="1" t="s">
        <v>2488</v>
      </c>
      <c r="J251" s="1" t="s">
        <v>52</v>
      </c>
      <c r="K251" s="1" t="s">
        <v>2407</v>
      </c>
      <c r="L251" s="3">
        <v>179902.8</v>
      </c>
      <c r="M251" s="1" t="s">
        <v>2474</v>
      </c>
      <c r="N251" s="1" t="s">
        <v>4154</v>
      </c>
      <c r="O251" s="1" t="s">
        <v>4155</v>
      </c>
      <c r="P251" s="222">
        <v>1</v>
      </c>
      <c r="Q251" s="222">
        <v>0</v>
      </c>
      <c r="R251" s="1" t="s">
        <v>2407</v>
      </c>
    </row>
    <row r="252" spans="1:18" x14ac:dyDescent="0.35">
      <c r="A252" s="1" t="str">
        <f>Tableau8[[#This Row],[Document d''achat]]&amp;Tableau8[[#This Row],[Poste]]</f>
        <v>450067179110</v>
      </c>
      <c r="B252" s="1" t="s">
        <v>1036</v>
      </c>
      <c r="C252" s="1" t="s">
        <v>88</v>
      </c>
      <c r="D252" s="1" t="s">
        <v>4151</v>
      </c>
      <c r="E252" s="1" t="s">
        <v>766</v>
      </c>
      <c r="F252" s="1" t="s">
        <v>2468</v>
      </c>
      <c r="G252" s="1" t="s">
        <v>2861</v>
      </c>
      <c r="H252" s="1" t="s">
        <v>860</v>
      </c>
      <c r="I252" s="1" t="s">
        <v>2488</v>
      </c>
      <c r="J252" s="1" t="s">
        <v>52</v>
      </c>
      <c r="K252" s="1" t="s">
        <v>2407</v>
      </c>
      <c r="L252" s="3">
        <v>29750000</v>
      </c>
      <c r="M252" s="1" t="s">
        <v>2474</v>
      </c>
      <c r="N252" s="1" t="s">
        <v>4154</v>
      </c>
      <c r="O252" s="1" t="s">
        <v>4155</v>
      </c>
      <c r="P252" s="222">
        <v>1</v>
      </c>
      <c r="Q252" s="222">
        <v>0</v>
      </c>
      <c r="R252" s="1" t="s">
        <v>2407</v>
      </c>
    </row>
    <row r="253" spans="1:18" x14ac:dyDescent="0.35">
      <c r="A253" s="1" t="str">
        <f>Tableau8[[#This Row],[Document d''achat]]&amp;Tableau8[[#This Row],[Poste]]</f>
        <v>450067181210</v>
      </c>
      <c r="B253" s="1" t="s">
        <v>980</v>
      </c>
      <c r="C253" s="1" t="s">
        <v>88</v>
      </c>
      <c r="D253" s="1" t="s">
        <v>4151</v>
      </c>
      <c r="E253" s="1" t="s">
        <v>309</v>
      </c>
      <c r="F253" s="1" t="s">
        <v>2468</v>
      </c>
      <c r="G253" s="1" t="s">
        <v>2862</v>
      </c>
      <c r="H253" s="1" t="s">
        <v>981</v>
      </c>
      <c r="I253" s="1" t="s">
        <v>2476</v>
      </c>
      <c r="J253" s="1" t="s">
        <v>52</v>
      </c>
      <c r="K253" s="1" t="s">
        <v>2407</v>
      </c>
      <c r="L253" s="3">
        <v>45.34</v>
      </c>
      <c r="M253" s="1" t="s">
        <v>2474</v>
      </c>
      <c r="N253" s="1" t="s">
        <v>2478</v>
      </c>
      <c r="O253" s="1" t="s">
        <v>4158</v>
      </c>
      <c r="P253" s="222">
        <v>3</v>
      </c>
      <c r="Q253" s="222">
        <v>0</v>
      </c>
      <c r="R253" s="1" t="s">
        <v>2407</v>
      </c>
    </row>
    <row r="254" spans="1:18" x14ac:dyDescent="0.35">
      <c r="A254" s="1" t="str">
        <f>Tableau8[[#This Row],[Document d''achat]]&amp;Tableau8[[#This Row],[Poste]]</f>
        <v>450067181220</v>
      </c>
      <c r="B254" s="1" t="s">
        <v>980</v>
      </c>
      <c r="C254" s="1" t="s">
        <v>217</v>
      </c>
      <c r="D254" s="1" t="s">
        <v>4151</v>
      </c>
      <c r="E254" s="1" t="s">
        <v>309</v>
      </c>
      <c r="F254" s="1" t="s">
        <v>2468</v>
      </c>
      <c r="G254" s="1" t="s">
        <v>2862</v>
      </c>
      <c r="H254" s="1" t="s">
        <v>982</v>
      </c>
      <c r="I254" s="1" t="s">
        <v>2476</v>
      </c>
      <c r="J254" s="1" t="s">
        <v>52</v>
      </c>
      <c r="K254" s="1" t="s">
        <v>2407</v>
      </c>
      <c r="L254" s="3">
        <v>39.869999999999997</v>
      </c>
      <c r="M254" s="1" t="s">
        <v>2474</v>
      </c>
      <c r="N254" s="1" t="s">
        <v>2478</v>
      </c>
      <c r="O254" s="1" t="s">
        <v>4158</v>
      </c>
      <c r="P254" s="222">
        <v>5</v>
      </c>
      <c r="Q254" s="222">
        <v>0</v>
      </c>
      <c r="R254" s="1" t="s">
        <v>2407</v>
      </c>
    </row>
    <row r="255" spans="1:18" x14ac:dyDescent="0.35">
      <c r="A255" s="1" t="str">
        <f>Tableau8[[#This Row],[Document d''achat]]&amp;Tableau8[[#This Row],[Poste]]</f>
        <v>450067181230</v>
      </c>
      <c r="B255" s="1" t="s">
        <v>980</v>
      </c>
      <c r="C255" s="1" t="s">
        <v>222</v>
      </c>
      <c r="D255" s="1" t="s">
        <v>4151</v>
      </c>
      <c r="E255" s="1" t="s">
        <v>309</v>
      </c>
      <c r="F255" s="1" t="s">
        <v>2468</v>
      </c>
      <c r="G255" s="1" t="s">
        <v>2862</v>
      </c>
      <c r="H255" s="1" t="s">
        <v>983</v>
      </c>
      <c r="I255" s="1" t="s">
        <v>2476</v>
      </c>
      <c r="J255" s="1" t="s">
        <v>52</v>
      </c>
      <c r="K255" s="1" t="s">
        <v>2407</v>
      </c>
      <c r="L255" s="3">
        <v>44.29</v>
      </c>
      <c r="M255" s="1" t="s">
        <v>2474</v>
      </c>
      <c r="N255" s="1" t="s">
        <v>2478</v>
      </c>
      <c r="O255" s="1" t="s">
        <v>4158</v>
      </c>
      <c r="P255" s="222">
        <v>10</v>
      </c>
      <c r="Q255" s="222">
        <v>0</v>
      </c>
      <c r="R255" s="1" t="s">
        <v>2407</v>
      </c>
    </row>
    <row r="256" spans="1:18" x14ac:dyDescent="0.35">
      <c r="A256" s="1" t="str">
        <f>Tableau8[[#This Row],[Document d''achat]]&amp;Tableau8[[#This Row],[Poste]]</f>
        <v>450067184110</v>
      </c>
      <c r="B256" s="1" t="s">
        <v>1008</v>
      </c>
      <c r="C256" s="1" t="s">
        <v>88</v>
      </c>
      <c r="D256" s="1" t="s">
        <v>4151</v>
      </c>
      <c r="E256" s="1" t="s">
        <v>756</v>
      </c>
      <c r="F256" s="1" t="s">
        <v>2468</v>
      </c>
      <c r="G256" s="1" t="s">
        <v>2864</v>
      </c>
      <c r="H256" s="1" t="s">
        <v>1009</v>
      </c>
      <c r="I256" s="1" t="s">
        <v>2488</v>
      </c>
      <c r="J256" s="1" t="s">
        <v>52</v>
      </c>
      <c r="K256" s="1" t="s">
        <v>2407</v>
      </c>
      <c r="L256" s="3">
        <v>4560000</v>
      </c>
      <c r="M256" s="1" t="s">
        <v>2474</v>
      </c>
      <c r="N256" s="1" t="s">
        <v>4154</v>
      </c>
      <c r="O256" s="1" t="s">
        <v>4155</v>
      </c>
      <c r="P256" s="222">
        <v>1</v>
      </c>
      <c r="Q256" s="222">
        <v>0</v>
      </c>
      <c r="R256" s="1" t="s">
        <v>4161</v>
      </c>
    </row>
    <row r="257" spans="1:18" x14ac:dyDescent="0.35">
      <c r="A257" s="1" t="str">
        <f>Tableau8[[#This Row],[Document d''achat]]&amp;Tableau8[[#This Row],[Poste]]</f>
        <v>450067184710</v>
      </c>
      <c r="B257" s="1" t="s">
        <v>1026</v>
      </c>
      <c r="C257" s="1" t="s">
        <v>88</v>
      </c>
      <c r="D257" s="1" t="s">
        <v>4151</v>
      </c>
      <c r="E257" s="1" t="s">
        <v>1024</v>
      </c>
      <c r="F257" s="1" t="s">
        <v>2468</v>
      </c>
      <c r="G257" s="1" t="s">
        <v>2866</v>
      </c>
      <c r="H257" s="1" t="s">
        <v>1027</v>
      </c>
      <c r="I257" s="1" t="s">
        <v>2488</v>
      </c>
      <c r="J257" s="1" t="s">
        <v>52</v>
      </c>
      <c r="K257" s="1" t="s">
        <v>2407</v>
      </c>
      <c r="L257" s="3">
        <v>147000</v>
      </c>
      <c r="M257" s="1" t="s">
        <v>2474</v>
      </c>
      <c r="N257" s="1" t="s">
        <v>4154</v>
      </c>
      <c r="O257" s="1" t="s">
        <v>4155</v>
      </c>
      <c r="P257" s="222">
        <v>1</v>
      </c>
      <c r="Q257" s="222">
        <v>0</v>
      </c>
      <c r="R257" s="1" t="s">
        <v>4168</v>
      </c>
    </row>
    <row r="258" spans="1:18" x14ac:dyDescent="0.35">
      <c r="A258" s="1" t="str">
        <f>Tableau8[[#This Row],[Document d''achat]]&amp;Tableau8[[#This Row],[Poste]]</f>
        <v>450067201010</v>
      </c>
      <c r="B258" s="1" t="s">
        <v>1042</v>
      </c>
      <c r="C258" s="1" t="s">
        <v>88</v>
      </c>
      <c r="D258" s="1" t="s">
        <v>4151</v>
      </c>
      <c r="E258" s="1" t="s">
        <v>866</v>
      </c>
      <c r="F258" s="1" t="s">
        <v>2468</v>
      </c>
      <c r="G258" s="1" t="s">
        <v>2867</v>
      </c>
      <c r="H258" s="1" t="s">
        <v>1043</v>
      </c>
      <c r="I258" s="1" t="s">
        <v>2488</v>
      </c>
      <c r="J258" s="1" t="s">
        <v>52</v>
      </c>
      <c r="K258" s="1" t="s">
        <v>2407</v>
      </c>
      <c r="L258" s="3">
        <v>1718790</v>
      </c>
      <c r="M258" s="1" t="s">
        <v>2474</v>
      </c>
      <c r="N258" s="1" t="s">
        <v>4154</v>
      </c>
      <c r="O258" s="1" t="s">
        <v>4155</v>
      </c>
      <c r="P258" s="222">
        <v>1</v>
      </c>
      <c r="Q258" s="222">
        <v>0</v>
      </c>
      <c r="R258" s="1" t="s">
        <v>2407</v>
      </c>
    </row>
    <row r="259" spans="1:18" x14ac:dyDescent="0.35">
      <c r="A259" s="1" t="str">
        <f>Tableau8[[#This Row],[Document d''achat]]&amp;Tableau8[[#This Row],[Poste]]</f>
        <v>450067204410</v>
      </c>
      <c r="B259" s="1" t="s">
        <v>1066</v>
      </c>
      <c r="C259" s="1" t="s">
        <v>88</v>
      </c>
      <c r="D259" s="1" t="s">
        <v>4151</v>
      </c>
      <c r="E259" s="1" t="s">
        <v>1064</v>
      </c>
      <c r="F259" s="1" t="s">
        <v>2468</v>
      </c>
      <c r="G259" s="1" t="s">
        <v>2869</v>
      </c>
      <c r="H259" s="1" t="s">
        <v>1067</v>
      </c>
      <c r="I259" s="1" t="s">
        <v>2488</v>
      </c>
      <c r="J259" s="1" t="s">
        <v>4164</v>
      </c>
      <c r="K259" s="1" t="s">
        <v>2407</v>
      </c>
      <c r="L259" s="3">
        <v>344500</v>
      </c>
      <c r="M259" s="1" t="s">
        <v>2474</v>
      </c>
      <c r="N259" s="1" t="s">
        <v>4154</v>
      </c>
      <c r="O259" s="1" t="s">
        <v>4155</v>
      </c>
      <c r="P259" s="222">
        <v>1</v>
      </c>
      <c r="Q259" s="222">
        <v>0</v>
      </c>
      <c r="R259" s="1" t="s">
        <v>4161</v>
      </c>
    </row>
    <row r="260" spans="1:18" x14ac:dyDescent="0.35">
      <c r="A260" s="1" t="str">
        <f>Tableau8[[#This Row],[Document d''achat]]&amp;Tableau8[[#This Row],[Poste]]</f>
        <v>450067206710</v>
      </c>
      <c r="B260" s="1" t="s">
        <v>1076</v>
      </c>
      <c r="C260" s="1" t="s">
        <v>88</v>
      </c>
      <c r="D260" s="1" t="s">
        <v>4151</v>
      </c>
      <c r="E260" s="1" t="s">
        <v>1074</v>
      </c>
      <c r="F260" s="1" t="s">
        <v>2468</v>
      </c>
      <c r="G260" s="1" t="s">
        <v>2871</v>
      </c>
      <c r="H260" s="1" t="s">
        <v>818</v>
      </c>
      <c r="I260" s="1" t="s">
        <v>2488</v>
      </c>
      <c r="J260" s="1" t="s">
        <v>4164</v>
      </c>
      <c r="K260" s="1" t="s">
        <v>2407</v>
      </c>
      <c r="L260" s="3">
        <v>450000</v>
      </c>
      <c r="M260" s="1" t="s">
        <v>2474</v>
      </c>
      <c r="N260" s="1" t="s">
        <v>4154</v>
      </c>
      <c r="O260" s="1" t="s">
        <v>4155</v>
      </c>
      <c r="P260" s="222">
        <v>1</v>
      </c>
      <c r="Q260" s="222">
        <v>0</v>
      </c>
      <c r="R260" s="1" t="s">
        <v>2407</v>
      </c>
    </row>
    <row r="261" spans="1:18" x14ac:dyDescent="0.35">
      <c r="A261" s="1" t="str">
        <f>Tableau8[[#This Row],[Document d''achat]]&amp;Tableau8[[#This Row],[Poste]]</f>
        <v>450067208410</v>
      </c>
      <c r="B261" s="1" t="s">
        <v>1061</v>
      </c>
      <c r="C261" s="1" t="s">
        <v>88</v>
      </c>
      <c r="D261" s="1" t="s">
        <v>4151</v>
      </c>
      <c r="E261" s="1" t="s">
        <v>1056</v>
      </c>
      <c r="F261" s="1" t="s">
        <v>2468</v>
      </c>
      <c r="G261" s="1" t="s">
        <v>2873</v>
      </c>
      <c r="H261" s="1" t="s">
        <v>1062</v>
      </c>
      <c r="I261" s="1" t="s">
        <v>2488</v>
      </c>
      <c r="J261" s="1" t="s">
        <v>52</v>
      </c>
      <c r="K261" s="1" t="s">
        <v>2407</v>
      </c>
      <c r="L261" s="3">
        <v>36720</v>
      </c>
      <c r="M261" s="1" t="s">
        <v>2474</v>
      </c>
      <c r="N261" s="1" t="s">
        <v>4154</v>
      </c>
      <c r="O261" s="1" t="s">
        <v>4155</v>
      </c>
      <c r="P261" s="222">
        <v>1</v>
      </c>
      <c r="Q261" s="222">
        <v>0</v>
      </c>
      <c r="R261" s="1" t="s">
        <v>4168</v>
      </c>
    </row>
    <row r="262" spans="1:18" x14ac:dyDescent="0.35">
      <c r="A262" s="1" t="str">
        <f>Tableau8[[#This Row],[Document d''achat]]&amp;Tableau8[[#This Row],[Poste]]</f>
        <v>450067209410</v>
      </c>
      <c r="B262" s="1" t="s">
        <v>1047</v>
      </c>
      <c r="C262" s="1" t="s">
        <v>88</v>
      </c>
      <c r="D262" s="1" t="s">
        <v>4151</v>
      </c>
      <c r="E262" s="1" t="s">
        <v>1045</v>
      </c>
      <c r="F262" s="1" t="s">
        <v>2468</v>
      </c>
      <c r="G262" s="1" t="s">
        <v>2875</v>
      </c>
      <c r="H262" s="1" t="s">
        <v>1048</v>
      </c>
      <c r="I262" s="1" t="s">
        <v>2488</v>
      </c>
      <c r="J262" s="1" t="s">
        <v>52</v>
      </c>
      <c r="K262" s="1" t="s">
        <v>2407</v>
      </c>
      <c r="L262" s="3">
        <v>8649.6</v>
      </c>
      <c r="M262" s="1" t="s">
        <v>2474</v>
      </c>
      <c r="N262" s="1" t="s">
        <v>4154</v>
      </c>
      <c r="O262" s="1" t="s">
        <v>4155</v>
      </c>
      <c r="P262" s="222">
        <v>1</v>
      </c>
      <c r="Q262" s="222">
        <v>0</v>
      </c>
      <c r="R262" s="1" t="s">
        <v>2407</v>
      </c>
    </row>
    <row r="263" spans="1:18" x14ac:dyDescent="0.35">
      <c r="A263" s="1" t="str">
        <f>Tableau8[[#This Row],[Document d''achat]]&amp;Tableau8[[#This Row],[Poste]]</f>
        <v>450067209710</v>
      </c>
      <c r="B263" s="1" t="s">
        <v>1052</v>
      </c>
      <c r="C263" s="1" t="s">
        <v>88</v>
      </c>
      <c r="D263" s="1" t="s">
        <v>4151</v>
      </c>
      <c r="E263" s="1" t="s">
        <v>1050</v>
      </c>
      <c r="F263" s="1" t="s">
        <v>2468</v>
      </c>
      <c r="G263" s="1" t="s">
        <v>2877</v>
      </c>
      <c r="H263" s="1" t="s">
        <v>1053</v>
      </c>
      <c r="I263" s="1" t="s">
        <v>2488</v>
      </c>
      <c r="J263" s="1" t="s">
        <v>52</v>
      </c>
      <c r="K263" s="1" t="s">
        <v>2407</v>
      </c>
      <c r="L263" s="3">
        <v>1128627.5</v>
      </c>
      <c r="M263" s="1" t="s">
        <v>2474</v>
      </c>
      <c r="N263" s="1" t="s">
        <v>4154</v>
      </c>
      <c r="O263" s="1" t="s">
        <v>4155</v>
      </c>
      <c r="P263" s="222">
        <v>1</v>
      </c>
      <c r="Q263" s="222">
        <v>0</v>
      </c>
      <c r="R263" s="1" t="s">
        <v>2407</v>
      </c>
    </row>
    <row r="264" spans="1:18" x14ac:dyDescent="0.35">
      <c r="A264" s="1" t="str">
        <f>Tableau8[[#This Row],[Document d''achat]]&amp;Tableau8[[#This Row],[Poste]]</f>
        <v>450067211510</v>
      </c>
      <c r="B264" s="1" t="s">
        <v>1070</v>
      </c>
      <c r="C264" s="1" t="s">
        <v>88</v>
      </c>
      <c r="D264" s="1" t="s">
        <v>4151</v>
      </c>
      <c r="E264" s="1" t="s">
        <v>1068</v>
      </c>
      <c r="F264" s="1" t="s">
        <v>2468</v>
      </c>
      <c r="G264" s="1" t="s">
        <v>2880</v>
      </c>
      <c r="H264" s="1" t="s">
        <v>1071</v>
      </c>
      <c r="I264" s="1" t="s">
        <v>2488</v>
      </c>
      <c r="J264" s="1" t="s">
        <v>52</v>
      </c>
      <c r="K264" s="1" t="s">
        <v>2407</v>
      </c>
      <c r="L264" s="3">
        <v>4604.26</v>
      </c>
      <c r="M264" s="1" t="s">
        <v>2474</v>
      </c>
      <c r="N264" s="1" t="s">
        <v>4154</v>
      </c>
      <c r="O264" s="1" t="s">
        <v>4155</v>
      </c>
      <c r="P264" s="222">
        <v>1</v>
      </c>
      <c r="Q264" s="222">
        <v>0</v>
      </c>
      <c r="R264" s="1" t="s">
        <v>2407</v>
      </c>
    </row>
    <row r="265" spans="1:18" x14ac:dyDescent="0.35">
      <c r="A265" s="1" t="str">
        <f>Tableau8[[#This Row],[Document d''achat]]&amp;Tableau8[[#This Row],[Poste]]</f>
        <v>450067211520</v>
      </c>
      <c r="B265" s="1" t="s">
        <v>1070</v>
      </c>
      <c r="C265" s="1" t="s">
        <v>217</v>
      </c>
      <c r="D265" s="1" t="s">
        <v>4151</v>
      </c>
      <c r="E265" s="1" t="s">
        <v>1068</v>
      </c>
      <c r="F265" s="1" t="s">
        <v>2468</v>
      </c>
      <c r="G265" s="1" t="s">
        <v>2880</v>
      </c>
      <c r="H265" s="1" t="s">
        <v>1072</v>
      </c>
      <c r="I265" s="1" t="s">
        <v>2488</v>
      </c>
      <c r="J265" s="1" t="s">
        <v>52</v>
      </c>
      <c r="K265" s="1" t="s">
        <v>2407</v>
      </c>
      <c r="L265" s="3">
        <v>8319.74</v>
      </c>
      <c r="M265" s="1" t="s">
        <v>2474</v>
      </c>
      <c r="N265" s="1" t="s">
        <v>4154</v>
      </c>
      <c r="O265" s="1" t="s">
        <v>4155</v>
      </c>
      <c r="P265" s="222">
        <v>1</v>
      </c>
      <c r="Q265" s="222">
        <v>0</v>
      </c>
      <c r="R265" s="1" t="s">
        <v>2407</v>
      </c>
    </row>
    <row r="266" spans="1:18" x14ac:dyDescent="0.35">
      <c r="A266" s="1" t="str">
        <f>Tableau8[[#This Row],[Document d''achat]]&amp;Tableau8[[#This Row],[Poste]]</f>
        <v>450067216410</v>
      </c>
      <c r="B266" s="1" t="s">
        <v>1104</v>
      </c>
      <c r="C266" s="1" t="s">
        <v>88</v>
      </c>
      <c r="D266" s="1" t="s">
        <v>4151</v>
      </c>
      <c r="E266" s="1" t="s">
        <v>4165</v>
      </c>
      <c r="F266" s="1" t="s">
        <v>2468</v>
      </c>
      <c r="G266" s="1" t="s">
        <v>2882</v>
      </c>
      <c r="H266" s="1" t="s">
        <v>1105</v>
      </c>
      <c r="I266" s="1" t="s">
        <v>2488</v>
      </c>
      <c r="J266" s="1" t="s">
        <v>52</v>
      </c>
      <c r="K266" s="1" t="s">
        <v>2407</v>
      </c>
      <c r="L266" s="3">
        <v>46957.68</v>
      </c>
      <c r="M266" s="1" t="s">
        <v>2474</v>
      </c>
      <c r="N266" s="1" t="s">
        <v>4154</v>
      </c>
      <c r="O266" s="1" t="s">
        <v>4155</v>
      </c>
      <c r="P266" s="222">
        <v>1</v>
      </c>
      <c r="Q266" s="222">
        <v>0</v>
      </c>
      <c r="R266" s="1" t="s">
        <v>2407</v>
      </c>
    </row>
    <row r="267" spans="1:18" x14ac:dyDescent="0.35">
      <c r="A267" s="1" t="str">
        <f>Tableau8[[#This Row],[Document d''achat]]&amp;Tableau8[[#This Row],[Poste]]</f>
        <v>450067217210</v>
      </c>
      <c r="B267" s="1" t="s">
        <v>1126</v>
      </c>
      <c r="C267" s="1" t="s">
        <v>88</v>
      </c>
      <c r="D267" s="1" t="s">
        <v>4151</v>
      </c>
      <c r="E267" s="1" t="s">
        <v>677</v>
      </c>
      <c r="F267" s="1" t="s">
        <v>2468</v>
      </c>
      <c r="G267" s="1" t="s">
        <v>2883</v>
      </c>
      <c r="H267" s="1" t="s">
        <v>1127</v>
      </c>
      <c r="I267" s="1" t="s">
        <v>2488</v>
      </c>
      <c r="J267" s="1" t="s">
        <v>52</v>
      </c>
      <c r="K267" s="1" t="s">
        <v>2407</v>
      </c>
      <c r="L267" s="3">
        <v>51845.78</v>
      </c>
      <c r="M267" s="1" t="s">
        <v>2474</v>
      </c>
      <c r="N267" s="1" t="s">
        <v>4154</v>
      </c>
      <c r="O267" s="1" t="s">
        <v>4155</v>
      </c>
      <c r="P267" s="222">
        <v>1</v>
      </c>
      <c r="Q267" s="222">
        <v>0</v>
      </c>
      <c r="R267" s="1" t="s">
        <v>2407</v>
      </c>
    </row>
    <row r="268" spans="1:18" x14ac:dyDescent="0.35">
      <c r="A268" s="1" t="str">
        <f>Tableau8[[#This Row],[Document d''achat]]&amp;Tableau8[[#This Row],[Poste]]</f>
        <v>450067217310</v>
      </c>
      <c r="B268" s="1" t="s">
        <v>1132</v>
      </c>
      <c r="C268" s="1" t="s">
        <v>88</v>
      </c>
      <c r="D268" s="1" t="s">
        <v>4151</v>
      </c>
      <c r="E268" s="1" t="s">
        <v>1050</v>
      </c>
      <c r="F268" s="1" t="s">
        <v>2468</v>
      </c>
      <c r="G268" s="1" t="s">
        <v>2884</v>
      </c>
      <c r="H268" s="1" t="s">
        <v>1053</v>
      </c>
      <c r="I268" s="1" t="s">
        <v>2488</v>
      </c>
      <c r="J268" s="1" t="s">
        <v>52</v>
      </c>
      <c r="K268" s="1" t="s">
        <v>2407</v>
      </c>
      <c r="L268" s="3">
        <v>260452.5</v>
      </c>
      <c r="M268" s="1" t="s">
        <v>2474</v>
      </c>
      <c r="N268" s="1" t="s">
        <v>4154</v>
      </c>
      <c r="O268" s="1" t="s">
        <v>4155</v>
      </c>
      <c r="P268" s="222">
        <v>1</v>
      </c>
      <c r="Q268" s="222">
        <v>0</v>
      </c>
      <c r="R268" s="1" t="s">
        <v>2407</v>
      </c>
    </row>
    <row r="269" spans="1:18" x14ac:dyDescent="0.35">
      <c r="A269" s="1" t="str">
        <f>Tableau8[[#This Row],[Document d''achat]]&amp;Tableau8[[#This Row],[Poste]]</f>
        <v>450067221710</v>
      </c>
      <c r="B269" s="1" t="s">
        <v>1136</v>
      </c>
      <c r="C269" s="1" t="s">
        <v>88</v>
      </c>
      <c r="D269" s="1" t="s">
        <v>4151</v>
      </c>
      <c r="E269" s="1" t="s">
        <v>1134</v>
      </c>
      <c r="F269" s="1" t="s">
        <v>2468</v>
      </c>
      <c r="G269" s="1" t="s">
        <v>2886</v>
      </c>
      <c r="H269" s="1" t="s">
        <v>1137</v>
      </c>
      <c r="I269" s="1" t="s">
        <v>2488</v>
      </c>
      <c r="J269" s="1" t="s">
        <v>52</v>
      </c>
      <c r="K269" s="1" t="s">
        <v>2407</v>
      </c>
      <c r="L269" s="3">
        <v>141267.5</v>
      </c>
      <c r="M269" s="1" t="s">
        <v>2474</v>
      </c>
      <c r="N269" s="1" t="s">
        <v>4154</v>
      </c>
      <c r="O269" s="1" t="s">
        <v>4155</v>
      </c>
      <c r="P269" s="222">
        <v>1</v>
      </c>
      <c r="Q269" s="222">
        <v>0</v>
      </c>
      <c r="R269" s="1" t="s">
        <v>2407</v>
      </c>
    </row>
    <row r="270" spans="1:18" x14ac:dyDescent="0.35">
      <c r="A270" s="1" t="str">
        <f>Tableau8[[#This Row],[Document d''achat]]&amp;Tableau8[[#This Row],[Poste]]</f>
        <v>450067222710</v>
      </c>
      <c r="B270" s="1" t="s">
        <v>1145</v>
      </c>
      <c r="C270" s="1" t="s">
        <v>88</v>
      </c>
      <c r="D270" s="1" t="s">
        <v>4151</v>
      </c>
      <c r="E270" s="1" t="s">
        <v>1143</v>
      </c>
      <c r="F270" s="1" t="s">
        <v>2468</v>
      </c>
      <c r="G270" s="1" t="s">
        <v>2888</v>
      </c>
      <c r="H270" s="1" t="s">
        <v>1062</v>
      </c>
      <c r="I270" s="1" t="s">
        <v>2488</v>
      </c>
      <c r="J270" s="1" t="s">
        <v>52</v>
      </c>
      <c r="K270" s="1" t="s">
        <v>2407</v>
      </c>
      <c r="L270" s="3">
        <v>92900</v>
      </c>
      <c r="M270" s="1" t="s">
        <v>2474</v>
      </c>
      <c r="N270" s="1" t="s">
        <v>4154</v>
      </c>
      <c r="O270" s="1" t="s">
        <v>4155</v>
      </c>
      <c r="P270" s="222">
        <v>1</v>
      </c>
      <c r="Q270" s="222">
        <v>0</v>
      </c>
      <c r="R270" s="1" t="s">
        <v>4168</v>
      </c>
    </row>
    <row r="271" spans="1:18" x14ac:dyDescent="0.35">
      <c r="A271" s="1" t="str">
        <f>Tableau8[[#This Row],[Document d''achat]]&amp;Tableau8[[#This Row],[Poste]]</f>
        <v>450067222910</v>
      </c>
      <c r="B271" s="1" t="s">
        <v>1149</v>
      </c>
      <c r="C271" s="1" t="s">
        <v>88</v>
      </c>
      <c r="D271" s="1" t="s">
        <v>4151</v>
      </c>
      <c r="E271" s="1" t="s">
        <v>1147</v>
      </c>
      <c r="F271" s="1" t="s">
        <v>2468</v>
      </c>
      <c r="G271" s="1" t="s">
        <v>2890</v>
      </c>
      <c r="H271" s="1" t="s">
        <v>1150</v>
      </c>
      <c r="I271" s="1" t="s">
        <v>2488</v>
      </c>
      <c r="J271" s="1" t="s">
        <v>52</v>
      </c>
      <c r="K271" s="1" t="s">
        <v>2407</v>
      </c>
      <c r="L271" s="3">
        <v>62851.41</v>
      </c>
      <c r="M271" s="1" t="s">
        <v>2474</v>
      </c>
      <c r="N271" s="1" t="s">
        <v>4154</v>
      </c>
      <c r="O271" s="1" t="s">
        <v>4155</v>
      </c>
      <c r="P271" s="222">
        <v>1</v>
      </c>
      <c r="Q271" s="222">
        <v>0</v>
      </c>
      <c r="R271" s="1" t="s">
        <v>4168</v>
      </c>
    </row>
    <row r="272" spans="1:18" x14ac:dyDescent="0.35">
      <c r="A272" s="1" t="str">
        <f>Tableau8[[#This Row],[Document d''achat]]&amp;Tableau8[[#This Row],[Poste]]</f>
        <v>450067223910</v>
      </c>
      <c r="B272" s="1" t="s">
        <v>1120</v>
      </c>
      <c r="C272" s="1" t="s">
        <v>88</v>
      </c>
      <c r="D272" s="1" t="s">
        <v>4151</v>
      </c>
      <c r="E272" s="1" t="s">
        <v>1118</v>
      </c>
      <c r="F272" s="1" t="s">
        <v>2468</v>
      </c>
      <c r="G272" s="1" t="s">
        <v>2892</v>
      </c>
      <c r="H272" s="1" t="s">
        <v>1121</v>
      </c>
      <c r="I272" s="1" t="s">
        <v>2488</v>
      </c>
      <c r="J272" s="1" t="s">
        <v>52</v>
      </c>
      <c r="K272" s="1" t="s">
        <v>2407</v>
      </c>
      <c r="L272" s="3">
        <v>2524.67</v>
      </c>
      <c r="M272" s="1" t="s">
        <v>2474</v>
      </c>
      <c r="N272" s="1" t="s">
        <v>4152</v>
      </c>
      <c r="O272" s="1" t="s">
        <v>4153</v>
      </c>
      <c r="P272" s="222">
        <v>1</v>
      </c>
      <c r="Q272" s="222">
        <v>0</v>
      </c>
      <c r="R272" s="1" t="s">
        <v>2407</v>
      </c>
    </row>
    <row r="273" spans="1:18" x14ac:dyDescent="0.35">
      <c r="A273" s="1" t="str">
        <f>Tableau8[[#This Row],[Document d''achat]]&amp;Tableau8[[#This Row],[Poste]]</f>
        <v>450067224410</v>
      </c>
      <c r="B273" s="1" t="s">
        <v>1089</v>
      </c>
      <c r="C273" s="1" t="s">
        <v>88</v>
      </c>
      <c r="D273" s="1" t="s">
        <v>4151</v>
      </c>
      <c r="E273" s="1" t="s">
        <v>1087</v>
      </c>
      <c r="F273" s="1" t="s">
        <v>2468</v>
      </c>
      <c r="G273" s="1" t="s">
        <v>2894</v>
      </c>
      <c r="H273" s="1" t="s">
        <v>1090</v>
      </c>
      <c r="I273" s="1" t="s">
        <v>2476</v>
      </c>
      <c r="J273" s="1" t="s">
        <v>52</v>
      </c>
      <c r="K273" s="1" t="s">
        <v>2407</v>
      </c>
      <c r="L273" s="3">
        <v>4089.8</v>
      </c>
      <c r="M273" s="1" t="s">
        <v>2474</v>
      </c>
      <c r="N273" s="1" t="s">
        <v>4152</v>
      </c>
      <c r="O273" s="1" t="s">
        <v>4153</v>
      </c>
      <c r="P273" s="222">
        <v>500</v>
      </c>
      <c r="Q273" s="222">
        <v>0</v>
      </c>
      <c r="R273" s="1" t="s">
        <v>2407</v>
      </c>
    </row>
    <row r="274" spans="1:18" x14ac:dyDescent="0.35">
      <c r="A274" s="1" t="str">
        <f>Tableau8[[#This Row],[Document d''achat]]&amp;Tableau8[[#This Row],[Poste]]</f>
        <v>450067226010</v>
      </c>
      <c r="B274" s="1" t="s">
        <v>1093</v>
      </c>
      <c r="C274" s="1" t="s">
        <v>88</v>
      </c>
      <c r="D274" s="1" t="s">
        <v>4151</v>
      </c>
      <c r="E274" s="1" t="s">
        <v>1091</v>
      </c>
      <c r="F274" s="1" t="s">
        <v>2468</v>
      </c>
      <c r="G274" s="1" t="s">
        <v>2896</v>
      </c>
      <c r="H274" s="1" t="s">
        <v>1094</v>
      </c>
      <c r="I274" s="1" t="s">
        <v>2476</v>
      </c>
      <c r="J274" s="1" t="s">
        <v>52</v>
      </c>
      <c r="K274" s="1" t="s">
        <v>2407</v>
      </c>
      <c r="L274" s="3">
        <v>689.7</v>
      </c>
      <c r="M274" s="1" t="s">
        <v>2474</v>
      </c>
      <c r="N274" s="1" t="s">
        <v>4152</v>
      </c>
      <c r="O274" s="1" t="s">
        <v>4153</v>
      </c>
      <c r="P274" s="222">
        <v>6</v>
      </c>
      <c r="Q274" s="222">
        <v>0</v>
      </c>
      <c r="R274" s="1" t="s">
        <v>2407</v>
      </c>
    </row>
    <row r="275" spans="1:18" x14ac:dyDescent="0.35">
      <c r="A275" s="1" t="str">
        <f>Tableau8[[#This Row],[Document d''achat]]&amp;Tableau8[[#This Row],[Poste]]</f>
        <v>450067226020</v>
      </c>
      <c r="B275" s="1" t="s">
        <v>1093</v>
      </c>
      <c r="C275" s="1" t="s">
        <v>217</v>
      </c>
      <c r="D275" s="1" t="s">
        <v>4151</v>
      </c>
      <c r="E275" s="1" t="s">
        <v>1091</v>
      </c>
      <c r="F275" s="1" t="s">
        <v>2468</v>
      </c>
      <c r="G275" s="1" t="s">
        <v>2896</v>
      </c>
      <c r="H275" s="1" t="s">
        <v>1095</v>
      </c>
      <c r="I275" s="1" t="s">
        <v>2476</v>
      </c>
      <c r="J275" s="1" t="s">
        <v>52</v>
      </c>
      <c r="K275" s="1" t="s">
        <v>2407</v>
      </c>
      <c r="L275" s="3">
        <v>556.6</v>
      </c>
      <c r="M275" s="1" t="s">
        <v>2474</v>
      </c>
      <c r="N275" s="1" t="s">
        <v>4152</v>
      </c>
      <c r="O275" s="1" t="s">
        <v>4153</v>
      </c>
      <c r="P275" s="222">
        <v>2</v>
      </c>
      <c r="Q275" s="222">
        <v>0</v>
      </c>
      <c r="R275" s="1" t="s">
        <v>2407</v>
      </c>
    </row>
    <row r="276" spans="1:18" x14ac:dyDescent="0.35">
      <c r="A276" s="1" t="str">
        <f>Tableau8[[#This Row],[Document d''achat]]&amp;Tableau8[[#This Row],[Poste]]</f>
        <v>450067226030</v>
      </c>
      <c r="B276" s="1" t="s">
        <v>1093</v>
      </c>
      <c r="C276" s="1" t="s">
        <v>222</v>
      </c>
      <c r="D276" s="1" t="s">
        <v>4151</v>
      </c>
      <c r="E276" s="1" t="s">
        <v>1091</v>
      </c>
      <c r="F276" s="1" t="s">
        <v>2468</v>
      </c>
      <c r="G276" s="1" t="s">
        <v>2896</v>
      </c>
      <c r="H276" s="1" t="s">
        <v>1096</v>
      </c>
      <c r="I276" s="1" t="s">
        <v>2476</v>
      </c>
      <c r="J276" s="1" t="s">
        <v>52</v>
      </c>
      <c r="K276" s="1" t="s">
        <v>2407</v>
      </c>
      <c r="L276" s="3">
        <v>363</v>
      </c>
      <c r="M276" s="1" t="s">
        <v>2474</v>
      </c>
      <c r="N276" s="1" t="s">
        <v>4152</v>
      </c>
      <c r="O276" s="1" t="s">
        <v>4153</v>
      </c>
      <c r="P276" s="222">
        <v>100</v>
      </c>
      <c r="Q276" s="222">
        <v>0</v>
      </c>
      <c r="R276" s="1" t="s">
        <v>2407</v>
      </c>
    </row>
    <row r="277" spans="1:18" x14ac:dyDescent="0.35">
      <c r="A277" s="1" t="str">
        <f>Tableau8[[#This Row],[Document d''achat]]&amp;Tableau8[[#This Row],[Poste]]</f>
        <v>450067226040</v>
      </c>
      <c r="B277" s="1" t="s">
        <v>1093</v>
      </c>
      <c r="C277" s="1" t="s">
        <v>421</v>
      </c>
      <c r="D277" s="1" t="s">
        <v>4151</v>
      </c>
      <c r="E277" s="1" t="s">
        <v>1091</v>
      </c>
      <c r="F277" s="1" t="s">
        <v>2468</v>
      </c>
      <c r="G277" s="1" t="s">
        <v>2896</v>
      </c>
      <c r="H277" s="1" t="s">
        <v>1097</v>
      </c>
      <c r="I277" s="1" t="s">
        <v>2476</v>
      </c>
      <c r="J277" s="1" t="s">
        <v>52</v>
      </c>
      <c r="K277" s="1" t="s">
        <v>2407</v>
      </c>
      <c r="L277" s="3">
        <v>363</v>
      </c>
      <c r="M277" s="1" t="s">
        <v>2474</v>
      </c>
      <c r="N277" s="1" t="s">
        <v>4152</v>
      </c>
      <c r="O277" s="1" t="s">
        <v>4153</v>
      </c>
      <c r="P277" s="222">
        <v>100</v>
      </c>
      <c r="Q277" s="222">
        <v>0</v>
      </c>
      <c r="R277" s="1" t="s">
        <v>2407</v>
      </c>
    </row>
    <row r="278" spans="1:18" x14ac:dyDescent="0.35">
      <c r="A278" s="1" t="str">
        <f>Tableau8[[#This Row],[Document d''achat]]&amp;Tableau8[[#This Row],[Poste]]</f>
        <v>450067226050</v>
      </c>
      <c r="B278" s="1" t="s">
        <v>1093</v>
      </c>
      <c r="C278" s="1" t="s">
        <v>423</v>
      </c>
      <c r="D278" s="1" t="s">
        <v>4151</v>
      </c>
      <c r="E278" s="1" t="s">
        <v>1091</v>
      </c>
      <c r="F278" s="1" t="s">
        <v>2468</v>
      </c>
      <c r="G278" s="1" t="s">
        <v>2896</v>
      </c>
      <c r="H278" s="1" t="s">
        <v>1098</v>
      </c>
      <c r="I278" s="1" t="s">
        <v>2476</v>
      </c>
      <c r="J278" s="1" t="s">
        <v>52</v>
      </c>
      <c r="K278" s="1" t="s">
        <v>2407</v>
      </c>
      <c r="L278" s="3">
        <v>1089</v>
      </c>
      <c r="M278" s="1" t="s">
        <v>2474</v>
      </c>
      <c r="N278" s="1" t="s">
        <v>4152</v>
      </c>
      <c r="O278" s="1" t="s">
        <v>4153</v>
      </c>
      <c r="P278" s="222">
        <v>300</v>
      </c>
      <c r="Q278" s="222">
        <v>0</v>
      </c>
      <c r="R278" s="1" t="s">
        <v>2407</v>
      </c>
    </row>
    <row r="279" spans="1:18" x14ac:dyDescent="0.35">
      <c r="A279" s="1" t="str">
        <f>Tableau8[[#This Row],[Document d''achat]]&amp;Tableau8[[#This Row],[Poste]]</f>
        <v>450067226060</v>
      </c>
      <c r="B279" s="1" t="s">
        <v>1093</v>
      </c>
      <c r="C279" s="1" t="s">
        <v>511</v>
      </c>
      <c r="D279" s="1" t="s">
        <v>4151</v>
      </c>
      <c r="E279" s="1" t="s">
        <v>1091</v>
      </c>
      <c r="F279" s="1" t="s">
        <v>2468</v>
      </c>
      <c r="G279" s="1" t="s">
        <v>2896</v>
      </c>
      <c r="H279" s="1" t="s">
        <v>1099</v>
      </c>
      <c r="I279" s="1" t="s">
        <v>2476</v>
      </c>
      <c r="J279" s="1" t="s">
        <v>52</v>
      </c>
      <c r="K279" s="1" t="s">
        <v>2407</v>
      </c>
      <c r="L279" s="3">
        <v>363</v>
      </c>
      <c r="M279" s="1" t="s">
        <v>2474</v>
      </c>
      <c r="N279" s="1" t="s">
        <v>4152</v>
      </c>
      <c r="O279" s="1" t="s">
        <v>4153</v>
      </c>
      <c r="P279" s="222">
        <v>100</v>
      </c>
      <c r="Q279" s="222">
        <v>0</v>
      </c>
      <c r="R279" s="1" t="s">
        <v>2407</v>
      </c>
    </row>
    <row r="280" spans="1:18" x14ac:dyDescent="0.35">
      <c r="A280" s="1" t="str">
        <f>Tableau8[[#This Row],[Document d''achat]]&amp;Tableau8[[#This Row],[Poste]]</f>
        <v>450067226070</v>
      </c>
      <c r="B280" s="1" t="s">
        <v>1093</v>
      </c>
      <c r="C280" s="1" t="s">
        <v>513</v>
      </c>
      <c r="D280" s="1" t="s">
        <v>4151</v>
      </c>
      <c r="E280" s="1" t="s">
        <v>1091</v>
      </c>
      <c r="F280" s="1" t="s">
        <v>2468</v>
      </c>
      <c r="G280" s="1" t="s">
        <v>2896</v>
      </c>
      <c r="H280" s="1" t="s">
        <v>1100</v>
      </c>
      <c r="I280" s="1" t="s">
        <v>2476</v>
      </c>
      <c r="J280" s="1" t="s">
        <v>52</v>
      </c>
      <c r="K280" s="1" t="s">
        <v>2407</v>
      </c>
      <c r="L280" s="3">
        <v>363</v>
      </c>
      <c r="M280" s="1" t="s">
        <v>2474</v>
      </c>
      <c r="N280" s="1" t="s">
        <v>4152</v>
      </c>
      <c r="O280" s="1" t="s">
        <v>4153</v>
      </c>
      <c r="P280" s="222">
        <v>100</v>
      </c>
      <c r="Q280" s="222">
        <v>0</v>
      </c>
      <c r="R280" s="1" t="s">
        <v>2407</v>
      </c>
    </row>
    <row r="281" spans="1:18" x14ac:dyDescent="0.35">
      <c r="A281" s="1" t="str">
        <f>Tableau8[[#This Row],[Document d''achat]]&amp;Tableau8[[#This Row],[Poste]]</f>
        <v>450067226080</v>
      </c>
      <c r="B281" s="1" t="s">
        <v>1093</v>
      </c>
      <c r="C281" s="1" t="s">
        <v>515</v>
      </c>
      <c r="D281" s="1" t="s">
        <v>4151</v>
      </c>
      <c r="E281" s="1" t="s">
        <v>1091</v>
      </c>
      <c r="F281" s="1" t="s">
        <v>2468</v>
      </c>
      <c r="G281" s="1" t="s">
        <v>2896</v>
      </c>
      <c r="H281" s="1" t="s">
        <v>1101</v>
      </c>
      <c r="I281" s="1" t="s">
        <v>2476</v>
      </c>
      <c r="J281" s="1" t="s">
        <v>52</v>
      </c>
      <c r="K281" s="1" t="s">
        <v>2407</v>
      </c>
      <c r="L281" s="3">
        <v>726</v>
      </c>
      <c r="M281" s="1" t="s">
        <v>2474</v>
      </c>
      <c r="N281" s="1" t="s">
        <v>4152</v>
      </c>
      <c r="O281" s="1" t="s">
        <v>4153</v>
      </c>
      <c r="P281" s="222">
        <v>200</v>
      </c>
      <c r="Q281" s="222">
        <v>0</v>
      </c>
      <c r="R281" s="1" t="s">
        <v>2407</v>
      </c>
    </row>
    <row r="282" spans="1:18" x14ac:dyDescent="0.35">
      <c r="A282" s="1" t="str">
        <f>Tableau8[[#This Row],[Document d''achat]]&amp;Tableau8[[#This Row],[Poste]]</f>
        <v>450067226090</v>
      </c>
      <c r="B282" s="1" t="s">
        <v>1093</v>
      </c>
      <c r="C282" s="1" t="s">
        <v>516</v>
      </c>
      <c r="D282" s="1" t="s">
        <v>4151</v>
      </c>
      <c r="E282" s="1" t="s">
        <v>1091</v>
      </c>
      <c r="F282" s="1" t="s">
        <v>2468</v>
      </c>
      <c r="G282" s="1" t="s">
        <v>2896</v>
      </c>
      <c r="H282" s="1" t="s">
        <v>1102</v>
      </c>
      <c r="I282" s="1" t="s">
        <v>2476</v>
      </c>
      <c r="J282" s="1" t="s">
        <v>52</v>
      </c>
      <c r="K282" s="1" t="s">
        <v>2407</v>
      </c>
      <c r="L282" s="3">
        <v>363</v>
      </c>
      <c r="M282" s="1" t="s">
        <v>2474</v>
      </c>
      <c r="N282" s="1" t="s">
        <v>4152</v>
      </c>
      <c r="O282" s="1" t="s">
        <v>4153</v>
      </c>
      <c r="P282" s="222">
        <v>100</v>
      </c>
      <c r="Q282" s="222">
        <v>0</v>
      </c>
      <c r="R282" s="1" t="s">
        <v>2407</v>
      </c>
    </row>
    <row r="283" spans="1:18" x14ac:dyDescent="0.35">
      <c r="A283" s="1" t="str">
        <f>Tableau8[[#This Row],[Document d''achat]]&amp;Tableau8[[#This Row],[Poste]]</f>
        <v>450067226810</v>
      </c>
      <c r="B283" s="1" t="s">
        <v>1107</v>
      </c>
      <c r="C283" s="1" t="s">
        <v>88</v>
      </c>
      <c r="D283" s="1" t="s">
        <v>4151</v>
      </c>
      <c r="E283" s="1" t="s">
        <v>907</v>
      </c>
      <c r="F283" s="1" t="s">
        <v>2468</v>
      </c>
      <c r="G283" s="1" t="s">
        <v>2897</v>
      </c>
      <c r="H283" s="1" t="s">
        <v>1108</v>
      </c>
      <c r="I283" s="1" t="s">
        <v>2488</v>
      </c>
      <c r="J283" s="1" t="s">
        <v>52</v>
      </c>
      <c r="K283" s="1" t="s">
        <v>2407</v>
      </c>
      <c r="L283" s="3">
        <v>28979.5</v>
      </c>
      <c r="M283" s="1" t="s">
        <v>2474</v>
      </c>
      <c r="N283" s="1" t="s">
        <v>4154</v>
      </c>
      <c r="O283" s="1" t="s">
        <v>4155</v>
      </c>
      <c r="P283" s="222">
        <v>1</v>
      </c>
      <c r="Q283" s="222">
        <v>0</v>
      </c>
      <c r="R283" s="1" t="s">
        <v>2407</v>
      </c>
    </row>
    <row r="284" spans="1:18" x14ac:dyDescent="0.35">
      <c r="A284" s="1" t="str">
        <f>Tableau8[[#This Row],[Document d''achat]]&amp;Tableau8[[#This Row],[Poste]]</f>
        <v>450067227210</v>
      </c>
      <c r="B284" s="1" t="s">
        <v>1123</v>
      </c>
      <c r="C284" s="1" t="s">
        <v>88</v>
      </c>
      <c r="D284" s="1" t="s">
        <v>4151</v>
      </c>
      <c r="E284" s="1" t="s">
        <v>1118</v>
      </c>
      <c r="F284" s="1" t="s">
        <v>2468</v>
      </c>
      <c r="G284" s="1" t="s">
        <v>2898</v>
      </c>
      <c r="H284" s="1" t="s">
        <v>1124</v>
      </c>
      <c r="I284" s="1" t="s">
        <v>2488</v>
      </c>
      <c r="J284" s="1" t="s">
        <v>52</v>
      </c>
      <c r="K284" s="1" t="s">
        <v>2407</v>
      </c>
      <c r="L284" s="3">
        <v>5343</v>
      </c>
      <c r="M284" s="1" t="s">
        <v>2474</v>
      </c>
      <c r="N284" s="1" t="s">
        <v>4152</v>
      </c>
      <c r="O284" s="1" t="s">
        <v>4153</v>
      </c>
      <c r="P284" s="222">
        <v>1</v>
      </c>
      <c r="Q284" s="222">
        <v>0</v>
      </c>
      <c r="R284" s="1" t="s">
        <v>2407</v>
      </c>
    </row>
    <row r="285" spans="1:18" x14ac:dyDescent="0.35">
      <c r="A285" s="1" t="str">
        <f>Tableau8[[#This Row],[Document d''achat]]&amp;Tableau8[[#This Row],[Poste]]</f>
        <v>450067227710</v>
      </c>
      <c r="B285" s="1" t="s">
        <v>1110</v>
      </c>
      <c r="C285" s="1" t="s">
        <v>88</v>
      </c>
      <c r="D285" s="1" t="s">
        <v>4151</v>
      </c>
      <c r="E285" s="1" t="s">
        <v>923</v>
      </c>
      <c r="F285" s="1" t="s">
        <v>2468</v>
      </c>
      <c r="G285" s="1" t="s">
        <v>2899</v>
      </c>
      <c r="H285" s="1" t="s">
        <v>1111</v>
      </c>
      <c r="I285" s="1" t="s">
        <v>2488</v>
      </c>
      <c r="J285" s="1" t="s">
        <v>52</v>
      </c>
      <c r="K285" s="1" t="s">
        <v>2407</v>
      </c>
      <c r="L285" s="3">
        <v>81312</v>
      </c>
      <c r="M285" s="1" t="s">
        <v>2474</v>
      </c>
      <c r="N285" s="1" t="s">
        <v>4154</v>
      </c>
      <c r="O285" s="1" t="s">
        <v>4155</v>
      </c>
      <c r="P285" s="222">
        <v>1</v>
      </c>
      <c r="Q285" s="222">
        <v>0</v>
      </c>
      <c r="R285" s="1" t="s">
        <v>2407</v>
      </c>
    </row>
    <row r="286" spans="1:18" x14ac:dyDescent="0.35">
      <c r="A286" s="1" t="str">
        <f>Tableau8[[#This Row],[Document d''achat]]&amp;Tableau8[[#This Row],[Poste]]</f>
        <v>450067230410</v>
      </c>
      <c r="B286" s="1" t="s">
        <v>1085</v>
      </c>
      <c r="C286" s="1" t="s">
        <v>88</v>
      </c>
      <c r="D286" s="1" t="s">
        <v>4151</v>
      </c>
      <c r="E286" s="1" t="s">
        <v>1080</v>
      </c>
      <c r="F286" s="1" t="s">
        <v>2468</v>
      </c>
      <c r="G286" s="1" t="s">
        <v>2901</v>
      </c>
      <c r="H286" s="1" t="s">
        <v>1086</v>
      </c>
      <c r="I286" s="1" t="s">
        <v>2488</v>
      </c>
      <c r="J286" s="1" t="s">
        <v>52</v>
      </c>
      <c r="K286" s="1" t="s">
        <v>2407</v>
      </c>
      <c r="L286" s="3">
        <v>4556472.8</v>
      </c>
      <c r="M286" s="1" t="s">
        <v>2474</v>
      </c>
      <c r="N286" s="1" t="s">
        <v>4154</v>
      </c>
      <c r="O286" s="1" t="s">
        <v>4155</v>
      </c>
      <c r="P286" s="222">
        <v>1</v>
      </c>
      <c r="Q286" s="222">
        <v>0</v>
      </c>
      <c r="R286" s="1" t="s">
        <v>2407</v>
      </c>
    </row>
    <row r="287" spans="1:18" x14ac:dyDescent="0.35">
      <c r="A287" s="1" t="str">
        <f>Tableau8[[#This Row],[Document d''achat]]&amp;Tableau8[[#This Row],[Poste]]</f>
        <v>450067231210</v>
      </c>
      <c r="B287" s="1" t="s">
        <v>1113</v>
      </c>
      <c r="C287" s="1" t="s">
        <v>88</v>
      </c>
      <c r="D287" s="1" t="s">
        <v>4151</v>
      </c>
      <c r="E287" s="1" t="s">
        <v>923</v>
      </c>
      <c r="F287" s="1" t="s">
        <v>2468</v>
      </c>
      <c r="G287" s="1" t="s">
        <v>2902</v>
      </c>
      <c r="H287" s="1" t="s">
        <v>1114</v>
      </c>
      <c r="I287" s="1" t="s">
        <v>2488</v>
      </c>
      <c r="J287" s="1" t="s">
        <v>52</v>
      </c>
      <c r="K287" s="1" t="s">
        <v>2407</v>
      </c>
      <c r="L287" s="3">
        <v>3933.92</v>
      </c>
      <c r="M287" s="1" t="s">
        <v>2474</v>
      </c>
      <c r="N287" s="1" t="s">
        <v>4152</v>
      </c>
      <c r="O287" s="1" t="s">
        <v>4153</v>
      </c>
      <c r="P287" s="222">
        <v>1</v>
      </c>
      <c r="Q287" s="222">
        <v>0</v>
      </c>
      <c r="R287" s="1" t="s">
        <v>2407</v>
      </c>
    </row>
    <row r="288" spans="1:18" x14ac:dyDescent="0.35">
      <c r="A288" s="1" t="str">
        <f>Tableau8[[#This Row],[Document d''achat]]&amp;Tableau8[[#This Row],[Poste]]</f>
        <v>450067231810</v>
      </c>
      <c r="B288" s="1" t="s">
        <v>1116</v>
      </c>
      <c r="C288" s="1" t="s">
        <v>88</v>
      </c>
      <c r="D288" s="1" t="s">
        <v>4151</v>
      </c>
      <c r="E288" s="1" t="s">
        <v>928</v>
      </c>
      <c r="F288" s="1" t="s">
        <v>2468</v>
      </c>
      <c r="G288" s="1" t="s">
        <v>2903</v>
      </c>
      <c r="H288" s="1" t="s">
        <v>1048</v>
      </c>
      <c r="I288" s="1" t="s">
        <v>2488</v>
      </c>
      <c r="J288" s="1" t="s">
        <v>52</v>
      </c>
      <c r="K288" s="1" t="s">
        <v>2407</v>
      </c>
      <c r="L288" s="3">
        <v>359128</v>
      </c>
      <c r="M288" s="1" t="s">
        <v>2474</v>
      </c>
      <c r="N288" s="1" t="s">
        <v>4154</v>
      </c>
      <c r="O288" s="1" t="s">
        <v>4155</v>
      </c>
      <c r="P288" s="222">
        <v>1</v>
      </c>
      <c r="Q288" s="222">
        <v>0</v>
      </c>
      <c r="R288" s="1" t="s">
        <v>2407</v>
      </c>
    </row>
    <row r="289" spans="1:18" x14ac:dyDescent="0.35">
      <c r="A289" s="1" t="str">
        <f>Tableau8[[#This Row],[Document d''achat]]&amp;Tableau8[[#This Row],[Poste]]</f>
        <v>450067232710</v>
      </c>
      <c r="B289" s="1" t="s">
        <v>1166</v>
      </c>
      <c r="C289" s="1" t="s">
        <v>88</v>
      </c>
      <c r="D289" s="1" t="s">
        <v>4151</v>
      </c>
      <c r="E289" s="1" t="s">
        <v>1162</v>
      </c>
      <c r="F289" s="1" t="s">
        <v>2468</v>
      </c>
      <c r="G289" s="1" t="s">
        <v>2905</v>
      </c>
      <c r="H289" s="1" t="s">
        <v>1167</v>
      </c>
      <c r="I289" s="1" t="s">
        <v>2488</v>
      </c>
      <c r="J289" s="1" t="s">
        <v>4164</v>
      </c>
      <c r="K289" s="1" t="s">
        <v>2407</v>
      </c>
      <c r="L289" s="3">
        <v>50521712.130000003</v>
      </c>
      <c r="M289" s="1" t="s">
        <v>2474</v>
      </c>
      <c r="N289" s="1" t="s">
        <v>4154</v>
      </c>
      <c r="O289" s="1" t="s">
        <v>4155</v>
      </c>
      <c r="P289" s="222">
        <v>1</v>
      </c>
      <c r="Q289" s="222">
        <v>0</v>
      </c>
      <c r="R289" s="1" t="s">
        <v>2407</v>
      </c>
    </row>
    <row r="290" spans="1:18" x14ac:dyDescent="0.35">
      <c r="A290" s="1" t="str">
        <f>Tableau8[[#This Row],[Document d''achat]]&amp;Tableau8[[#This Row],[Poste]]</f>
        <v>450067233710</v>
      </c>
      <c r="B290" s="1" t="s">
        <v>1141</v>
      </c>
      <c r="C290" s="1" t="s">
        <v>88</v>
      </c>
      <c r="D290" s="1" t="s">
        <v>4151</v>
      </c>
      <c r="E290" s="1" t="s">
        <v>1139</v>
      </c>
      <c r="F290" s="1" t="s">
        <v>2468</v>
      </c>
      <c r="G290" s="1" t="s">
        <v>2907</v>
      </c>
      <c r="H290" s="1" t="s">
        <v>1142</v>
      </c>
      <c r="I290" s="1" t="s">
        <v>2488</v>
      </c>
      <c r="J290" s="1" t="s">
        <v>52</v>
      </c>
      <c r="K290" s="1" t="s">
        <v>2407</v>
      </c>
      <c r="L290" s="3">
        <v>301000</v>
      </c>
      <c r="M290" s="1" t="s">
        <v>2474</v>
      </c>
      <c r="N290" s="1" t="s">
        <v>4154</v>
      </c>
      <c r="O290" s="1" t="s">
        <v>4155</v>
      </c>
      <c r="P290" s="222">
        <v>1</v>
      </c>
      <c r="Q290" s="222">
        <v>0</v>
      </c>
      <c r="R290" s="1" t="s">
        <v>4168</v>
      </c>
    </row>
    <row r="291" spans="1:18" x14ac:dyDescent="0.35">
      <c r="A291" s="1" t="str">
        <f>Tableau8[[#This Row],[Document d''achat]]&amp;Tableau8[[#This Row],[Poste]]</f>
        <v>450067234110</v>
      </c>
      <c r="B291" s="1" t="s">
        <v>1158</v>
      </c>
      <c r="C291" s="1" t="s">
        <v>88</v>
      </c>
      <c r="D291" s="1" t="s">
        <v>4151</v>
      </c>
      <c r="E291" s="1" t="s">
        <v>1152</v>
      </c>
      <c r="F291" s="1" t="s">
        <v>2468</v>
      </c>
      <c r="G291" s="1" t="s">
        <v>2909</v>
      </c>
      <c r="H291" s="1" t="s">
        <v>1159</v>
      </c>
      <c r="I291" s="1" t="s">
        <v>2488</v>
      </c>
      <c r="J291" s="1" t="s">
        <v>52</v>
      </c>
      <c r="K291" s="1" t="s">
        <v>2407</v>
      </c>
      <c r="L291" s="3">
        <v>54450</v>
      </c>
      <c r="M291" s="1" t="s">
        <v>2474</v>
      </c>
      <c r="N291" s="1" t="s">
        <v>4154</v>
      </c>
      <c r="O291" s="1" t="s">
        <v>4155</v>
      </c>
      <c r="P291" s="222">
        <v>1</v>
      </c>
      <c r="Q291" s="222">
        <v>0</v>
      </c>
      <c r="R291" s="1" t="s">
        <v>2407</v>
      </c>
    </row>
    <row r="292" spans="1:18" x14ac:dyDescent="0.35">
      <c r="A292" s="1" t="str">
        <f>Tableau8[[#This Row],[Document d''achat]]&amp;Tableau8[[#This Row],[Poste]]</f>
        <v>450067234710</v>
      </c>
      <c r="B292" s="1" t="s">
        <v>1129</v>
      </c>
      <c r="C292" s="1" t="s">
        <v>88</v>
      </c>
      <c r="D292" s="1" t="s">
        <v>4151</v>
      </c>
      <c r="E292" s="1" t="s">
        <v>677</v>
      </c>
      <c r="F292" s="1" t="s">
        <v>2468</v>
      </c>
      <c r="G292" s="1" t="s">
        <v>2910</v>
      </c>
      <c r="H292" s="1" t="s">
        <v>1130</v>
      </c>
      <c r="I292" s="1" t="s">
        <v>2488</v>
      </c>
      <c r="J292" s="1" t="s">
        <v>52</v>
      </c>
      <c r="K292" s="1" t="s">
        <v>2407</v>
      </c>
      <c r="L292" s="3">
        <v>41554.120000000003</v>
      </c>
      <c r="M292" s="1" t="s">
        <v>2474</v>
      </c>
      <c r="N292" s="1" t="s">
        <v>4154</v>
      </c>
      <c r="O292" s="1" t="s">
        <v>4155</v>
      </c>
      <c r="P292" s="222">
        <v>1</v>
      </c>
      <c r="Q292" s="222">
        <v>0</v>
      </c>
      <c r="R292" s="1" t="s">
        <v>2407</v>
      </c>
    </row>
    <row r="293" spans="1:18" x14ac:dyDescent="0.35">
      <c r="A293" s="1" t="str">
        <f>Tableau8[[#This Row],[Document d''achat]]&amp;Tableau8[[#This Row],[Poste]]</f>
        <v>450067237710</v>
      </c>
      <c r="B293" s="1" t="s">
        <v>1182</v>
      </c>
      <c r="C293" s="1" t="s">
        <v>88</v>
      </c>
      <c r="D293" s="1" t="s">
        <v>4151</v>
      </c>
      <c r="E293" s="1" t="s">
        <v>933</v>
      </c>
      <c r="F293" s="1" t="s">
        <v>2468</v>
      </c>
      <c r="G293" s="1" t="s">
        <v>2911</v>
      </c>
      <c r="H293" s="1" t="s">
        <v>1183</v>
      </c>
      <c r="I293" s="1" t="s">
        <v>2488</v>
      </c>
      <c r="J293" s="1" t="s">
        <v>52</v>
      </c>
      <c r="K293" s="1" t="s">
        <v>2407</v>
      </c>
      <c r="L293" s="3">
        <v>66277.08</v>
      </c>
      <c r="M293" s="1" t="s">
        <v>2474</v>
      </c>
      <c r="N293" s="1" t="s">
        <v>4154</v>
      </c>
      <c r="O293" s="1" t="s">
        <v>4155</v>
      </c>
      <c r="P293" s="222">
        <v>1</v>
      </c>
      <c r="Q293" s="222">
        <v>0</v>
      </c>
      <c r="R293" s="1" t="s">
        <v>2407</v>
      </c>
    </row>
    <row r="294" spans="1:18" x14ac:dyDescent="0.35">
      <c r="A294" s="1" t="str">
        <f>Tableau8[[#This Row],[Document d''achat]]&amp;Tableau8[[#This Row],[Poste]]</f>
        <v>450067240710</v>
      </c>
      <c r="B294" s="1" t="s">
        <v>1173</v>
      </c>
      <c r="C294" s="1" t="s">
        <v>88</v>
      </c>
      <c r="D294" s="1" t="s">
        <v>4151</v>
      </c>
      <c r="E294" s="1" t="s">
        <v>1171</v>
      </c>
      <c r="F294" s="1" t="s">
        <v>2522</v>
      </c>
      <c r="G294" s="1" t="s">
        <v>2913</v>
      </c>
      <c r="H294" s="1" t="s">
        <v>1174</v>
      </c>
      <c r="I294" s="1" t="s">
        <v>2488</v>
      </c>
      <c r="J294" s="1" t="s">
        <v>52</v>
      </c>
      <c r="K294" s="1" t="s">
        <v>2407</v>
      </c>
      <c r="L294" s="3">
        <v>1217.3800000000001</v>
      </c>
      <c r="M294" s="1" t="s">
        <v>2474</v>
      </c>
      <c r="N294" s="1" t="s">
        <v>2478</v>
      </c>
      <c r="O294" s="1" t="s">
        <v>4158</v>
      </c>
      <c r="P294" s="222">
        <v>1</v>
      </c>
      <c r="Q294" s="222">
        <v>0</v>
      </c>
      <c r="R294" s="1" t="s">
        <v>2407</v>
      </c>
    </row>
    <row r="295" spans="1:18" x14ac:dyDescent="0.35">
      <c r="A295" s="1" t="str">
        <f>Tableau8[[#This Row],[Document d''achat]]&amp;Tableau8[[#This Row],[Poste]]</f>
        <v>450067242810</v>
      </c>
      <c r="B295" s="1" t="s">
        <v>1188</v>
      </c>
      <c r="C295" s="1" t="s">
        <v>88</v>
      </c>
      <c r="D295" s="1" t="s">
        <v>4151</v>
      </c>
      <c r="E295" s="1" t="s">
        <v>1185</v>
      </c>
      <c r="F295" s="1" t="s">
        <v>2468</v>
      </c>
      <c r="G295" s="1" t="s">
        <v>2916</v>
      </c>
      <c r="H295" s="1" t="s">
        <v>1142</v>
      </c>
      <c r="I295" s="1" t="s">
        <v>2488</v>
      </c>
      <c r="J295" s="1" t="s">
        <v>52</v>
      </c>
      <c r="K295" s="1" t="s">
        <v>2407</v>
      </c>
      <c r="L295" s="3">
        <v>1332388.2</v>
      </c>
      <c r="M295" s="1" t="s">
        <v>2474</v>
      </c>
      <c r="N295" s="1" t="s">
        <v>4154</v>
      </c>
      <c r="O295" s="1" t="s">
        <v>4155</v>
      </c>
      <c r="P295" s="222">
        <v>1</v>
      </c>
      <c r="Q295" s="222">
        <v>0</v>
      </c>
      <c r="R295" s="1" t="s">
        <v>2407</v>
      </c>
    </row>
    <row r="296" spans="1:18" x14ac:dyDescent="0.35">
      <c r="A296" s="1" t="str">
        <f>Tableau8[[#This Row],[Document d''achat]]&amp;Tableau8[[#This Row],[Poste]]</f>
        <v>450067244710</v>
      </c>
      <c r="B296" s="1" t="s">
        <v>1866</v>
      </c>
      <c r="C296" s="1" t="s">
        <v>88</v>
      </c>
      <c r="D296" s="1" t="s">
        <v>4151</v>
      </c>
      <c r="E296" s="1" t="s">
        <v>1863</v>
      </c>
      <c r="F296" s="1" t="s">
        <v>2468</v>
      </c>
      <c r="G296" s="1" t="s">
        <v>2918</v>
      </c>
      <c r="H296" s="1" t="s">
        <v>1867</v>
      </c>
      <c r="I296" s="1" t="s">
        <v>2488</v>
      </c>
      <c r="J296" s="1" t="s">
        <v>52</v>
      </c>
      <c r="K296" s="1" t="s">
        <v>2407</v>
      </c>
      <c r="L296" s="3">
        <v>1263506.25</v>
      </c>
      <c r="M296" s="1" t="s">
        <v>2619</v>
      </c>
      <c r="N296" s="1" t="s">
        <v>2407</v>
      </c>
      <c r="O296" s="1" t="s">
        <v>4155</v>
      </c>
      <c r="P296" s="222">
        <v>1</v>
      </c>
      <c r="Q296" s="222">
        <v>0</v>
      </c>
      <c r="R296" s="1" t="s">
        <v>2407</v>
      </c>
    </row>
    <row r="297" spans="1:18" x14ac:dyDescent="0.35">
      <c r="A297" s="1" t="str">
        <f>Tableau8[[#This Row],[Document d''achat]]&amp;Tableau8[[#This Row],[Poste]]</f>
        <v>450067244720</v>
      </c>
      <c r="B297" s="1" t="s">
        <v>1866</v>
      </c>
      <c r="C297" s="1" t="s">
        <v>217</v>
      </c>
      <c r="D297" s="1" t="s">
        <v>4151</v>
      </c>
      <c r="E297" s="1" t="s">
        <v>1863</v>
      </c>
      <c r="F297" s="1" t="s">
        <v>2468</v>
      </c>
      <c r="G297" s="1" t="s">
        <v>2918</v>
      </c>
      <c r="H297" s="1" t="s">
        <v>1871</v>
      </c>
      <c r="I297" s="1" t="s">
        <v>2488</v>
      </c>
      <c r="J297" s="1" t="s">
        <v>52</v>
      </c>
      <c r="K297" s="1" t="s">
        <v>2407</v>
      </c>
      <c r="L297" s="3">
        <v>1122126.8999999999</v>
      </c>
      <c r="M297" s="1" t="s">
        <v>2619</v>
      </c>
      <c r="N297" s="1" t="s">
        <v>2407</v>
      </c>
      <c r="O297" s="1" t="s">
        <v>4155</v>
      </c>
      <c r="P297" s="222">
        <v>1</v>
      </c>
      <c r="Q297" s="222">
        <v>0</v>
      </c>
      <c r="R297" s="1" t="s">
        <v>2407</v>
      </c>
    </row>
    <row r="298" spans="1:18" x14ac:dyDescent="0.35">
      <c r="A298" s="1" t="str">
        <f>Tableau8[[#This Row],[Document d''achat]]&amp;Tableau8[[#This Row],[Poste]]</f>
        <v>450067244730</v>
      </c>
      <c r="B298" s="1" t="s">
        <v>1866</v>
      </c>
      <c r="C298" s="1" t="s">
        <v>222</v>
      </c>
      <c r="D298" s="1" t="s">
        <v>4151</v>
      </c>
      <c r="E298" s="1" t="s">
        <v>1863</v>
      </c>
      <c r="F298" s="1" t="s">
        <v>2468</v>
      </c>
      <c r="G298" s="1" t="s">
        <v>2918</v>
      </c>
      <c r="H298" s="1" t="s">
        <v>1872</v>
      </c>
      <c r="I298" s="1" t="s">
        <v>2488</v>
      </c>
      <c r="J298" s="1" t="s">
        <v>52</v>
      </c>
      <c r="K298" s="1" t="s">
        <v>2407</v>
      </c>
      <c r="L298" s="3">
        <v>227825.94</v>
      </c>
      <c r="M298" s="1" t="s">
        <v>2619</v>
      </c>
      <c r="N298" s="1" t="s">
        <v>2407</v>
      </c>
      <c r="O298" s="1" t="s">
        <v>4155</v>
      </c>
      <c r="P298" s="222">
        <v>1</v>
      </c>
      <c r="Q298" s="222">
        <v>0</v>
      </c>
      <c r="R298" s="1" t="s">
        <v>2407</v>
      </c>
    </row>
    <row r="299" spans="1:18" x14ac:dyDescent="0.35">
      <c r="A299" s="1" t="str">
        <f>Tableau8[[#This Row],[Document d''achat]]&amp;Tableau8[[#This Row],[Poste]]</f>
        <v>450067245410</v>
      </c>
      <c r="B299" s="1" t="s">
        <v>1179</v>
      </c>
      <c r="C299" s="1" t="s">
        <v>88</v>
      </c>
      <c r="D299" s="1" t="s">
        <v>4151</v>
      </c>
      <c r="E299" s="1" t="s">
        <v>923</v>
      </c>
      <c r="F299" s="1" t="s">
        <v>2468</v>
      </c>
      <c r="G299" s="1" t="s">
        <v>2919</v>
      </c>
      <c r="H299" s="1" t="s">
        <v>1180</v>
      </c>
      <c r="I299" s="1" t="s">
        <v>2488</v>
      </c>
      <c r="J299" s="1" t="s">
        <v>52</v>
      </c>
      <c r="K299" s="1" t="s">
        <v>2407</v>
      </c>
      <c r="L299" s="3">
        <v>12495.73</v>
      </c>
      <c r="M299" s="1" t="s">
        <v>2474</v>
      </c>
      <c r="N299" s="1" t="s">
        <v>4154</v>
      </c>
      <c r="O299" s="1" t="s">
        <v>4155</v>
      </c>
      <c r="P299" s="222">
        <v>1</v>
      </c>
      <c r="Q299" s="222">
        <v>0</v>
      </c>
      <c r="R299" s="1" t="s">
        <v>2407</v>
      </c>
    </row>
    <row r="300" spans="1:18" x14ac:dyDescent="0.35">
      <c r="A300" s="1" t="str">
        <f>Tableau8[[#This Row],[Document d''achat]]&amp;Tableau8[[#This Row],[Poste]]</f>
        <v>450067254110</v>
      </c>
      <c r="B300" s="1" t="s">
        <v>1194</v>
      </c>
      <c r="C300" s="1" t="s">
        <v>88</v>
      </c>
      <c r="D300" s="1" t="s">
        <v>4151</v>
      </c>
      <c r="E300" s="1" t="s">
        <v>1192</v>
      </c>
      <c r="F300" s="1" t="s">
        <v>2468</v>
      </c>
      <c r="G300" s="1" t="s">
        <v>2704</v>
      </c>
      <c r="H300" s="1" t="s">
        <v>1195</v>
      </c>
      <c r="I300" s="1" t="s">
        <v>2488</v>
      </c>
      <c r="J300" s="1" t="s">
        <v>52</v>
      </c>
      <c r="K300" s="1" t="s">
        <v>2407</v>
      </c>
      <c r="L300" s="3">
        <v>218400</v>
      </c>
      <c r="M300" s="1" t="s">
        <v>2474</v>
      </c>
      <c r="N300" s="1" t="s">
        <v>4154</v>
      </c>
      <c r="O300" s="1" t="s">
        <v>4155</v>
      </c>
      <c r="P300" s="222">
        <v>1</v>
      </c>
      <c r="Q300" s="222">
        <v>0</v>
      </c>
      <c r="R300" s="1" t="s">
        <v>4168</v>
      </c>
    </row>
    <row r="301" spans="1:18" x14ac:dyDescent="0.35">
      <c r="A301" s="1" t="str">
        <f>Tableau8[[#This Row],[Document d''achat]]&amp;Tableau8[[#This Row],[Poste]]</f>
        <v>450067254810</v>
      </c>
      <c r="B301" s="1" t="s">
        <v>1176</v>
      </c>
      <c r="C301" s="1" t="s">
        <v>88</v>
      </c>
      <c r="D301" s="1" t="s">
        <v>4151</v>
      </c>
      <c r="E301" s="1" t="s">
        <v>809</v>
      </c>
      <c r="F301" s="1" t="s">
        <v>2468</v>
      </c>
      <c r="G301" s="1" t="s">
        <v>2921</v>
      </c>
      <c r="H301" s="1" t="s">
        <v>1177</v>
      </c>
      <c r="I301" s="1" t="s">
        <v>2488</v>
      </c>
      <c r="J301" s="1" t="s">
        <v>52</v>
      </c>
      <c r="K301" s="1" t="s">
        <v>2407</v>
      </c>
      <c r="L301" s="3">
        <v>951350.4</v>
      </c>
      <c r="M301" s="1" t="s">
        <v>2474</v>
      </c>
      <c r="N301" s="1" t="s">
        <v>4154</v>
      </c>
      <c r="O301" s="1" t="s">
        <v>4155</v>
      </c>
      <c r="P301" s="222">
        <v>1</v>
      </c>
      <c r="Q301" s="222">
        <v>0</v>
      </c>
      <c r="R301" s="1" t="s">
        <v>2407</v>
      </c>
    </row>
    <row r="302" spans="1:18" x14ac:dyDescent="0.35">
      <c r="A302" s="1" t="str">
        <f>Tableau8[[#This Row],[Document d''achat]]&amp;Tableau8[[#This Row],[Poste]]</f>
        <v>450067256010</v>
      </c>
      <c r="B302" s="1" t="s">
        <v>1190</v>
      </c>
      <c r="C302" s="1" t="s">
        <v>88</v>
      </c>
      <c r="D302" s="1" t="s">
        <v>4151</v>
      </c>
      <c r="E302" s="1" t="s">
        <v>682</v>
      </c>
      <c r="F302" s="1" t="s">
        <v>2468</v>
      </c>
      <c r="G302" s="1" t="s">
        <v>2922</v>
      </c>
      <c r="H302" s="1" t="s">
        <v>1191</v>
      </c>
      <c r="I302" s="1" t="s">
        <v>2488</v>
      </c>
      <c r="J302" s="1" t="s">
        <v>52</v>
      </c>
      <c r="K302" s="1" t="s">
        <v>2407</v>
      </c>
      <c r="L302" s="3">
        <v>6292</v>
      </c>
      <c r="M302" s="1" t="s">
        <v>2474</v>
      </c>
      <c r="N302" s="1" t="s">
        <v>4152</v>
      </c>
      <c r="O302" s="1" t="s">
        <v>4153</v>
      </c>
      <c r="P302" s="222">
        <v>1</v>
      </c>
      <c r="Q302" s="222">
        <v>0</v>
      </c>
      <c r="R302" s="1" t="s">
        <v>2407</v>
      </c>
    </row>
    <row r="303" spans="1:18" x14ac:dyDescent="0.35">
      <c r="A303" s="1" t="str">
        <f>Tableau8[[#This Row],[Document d''achat]]&amp;Tableau8[[#This Row],[Poste]]</f>
        <v>450067275010</v>
      </c>
      <c r="B303" s="1" t="s">
        <v>1197</v>
      </c>
      <c r="C303" s="1" t="s">
        <v>88</v>
      </c>
      <c r="D303" s="1" t="s">
        <v>4151</v>
      </c>
      <c r="E303" s="1" t="s">
        <v>933</v>
      </c>
      <c r="F303" s="1" t="s">
        <v>2468</v>
      </c>
      <c r="G303" s="1" t="s">
        <v>2923</v>
      </c>
      <c r="H303" s="1" t="s">
        <v>1198</v>
      </c>
      <c r="I303" s="1" t="s">
        <v>2488</v>
      </c>
      <c r="J303" s="1" t="s">
        <v>52</v>
      </c>
      <c r="K303" s="1" t="s">
        <v>2407</v>
      </c>
      <c r="L303" s="3">
        <v>4395.66</v>
      </c>
      <c r="M303" s="1" t="s">
        <v>2474</v>
      </c>
      <c r="N303" s="1" t="s">
        <v>4152</v>
      </c>
      <c r="O303" s="1" t="s">
        <v>4153</v>
      </c>
      <c r="P303" s="222">
        <v>1</v>
      </c>
      <c r="Q303" s="222">
        <v>0</v>
      </c>
      <c r="R303" s="1" t="s">
        <v>2407</v>
      </c>
    </row>
    <row r="304" spans="1:18" x14ac:dyDescent="0.35">
      <c r="A304" s="1" t="str">
        <f>Tableau8[[#This Row],[Document d''achat]]&amp;Tableau8[[#This Row],[Poste]]</f>
        <v>450067275610</v>
      </c>
      <c r="B304" s="1" t="s">
        <v>1202</v>
      </c>
      <c r="C304" s="1" t="s">
        <v>88</v>
      </c>
      <c r="D304" s="1" t="s">
        <v>4151</v>
      </c>
      <c r="E304" s="1" t="s">
        <v>1200</v>
      </c>
      <c r="F304" s="1" t="s">
        <v>2468</v>
      </c>
      <c r="G304" s="1" t="s">
        <v>2925</v>
      </c>
      <c r="H304" s="1" t="s">
        <v>931</v>
      </c>
      <c r="I304" s="1" t="s">
        <v>2488</v>
      </c>
      <c r="J304" s="1" t="s">
        <v>52</v>
      </c>
      <c r="K304" s="1" t="s">
        <v>2407</v>
      </c>
      <c r="L304" s="3">
        <v>50077.88</v>
      </c>
      <c r="M304" s="1" t="s">
        <v>2474</v>
      </c>
      <c r="N304" s="1" t="s">
        <v>4154</v>
      </c>
      <c r="O304" s="1" t="s">
        <v>4155</v>
      </c>
      <c r="P304" s="222">
        <v>1</v>
      </c>
      <c r="Q304" s="222">
        <v>0</v>
      </c>
      <c r="R304" s="1" t="s">
        <v>2407</v>
      </c>
    </row>
    <row r="305" spans="1:18" x14ac:dyDescent="0.35">
      <c r="A305" s="1" t="str">
        <f>Tableau8[[#This Row],[Document d''achat]]&amp;Tableau8[[#This Row],[Poste]]</f>
        <v>450067276710</v>
      </c>
      <c r="B305" s="1" t="s">
        <v>1207</v>
      </c>
      <c r="C305" s="1" t="s">
        <v>88</v>
      </c>
      <c r="D305" s="1" t="s">
        <v>4151</v>
      </c>
      <c r="E305" s="1" t="s">
        <v>1205</v>
      </c>
      <c r="F305" s="1" t="s">
        <v>2468</v>
      </c>
      <c r="G305" s="1" t="s">
        <v>2927</v>
      </c>
      <c r="H305" s="1" t="s">
        <v>1062</v>
      </c>
      <c r="I305" s="1" t="s">
        <v>2488</v>
      </c>
      <c r="J305" s="1" t="s">
        <v>52</v>
      </c>
      <c r="K305" s="1" t="s">
        <v>2407</v>
      </c>
      <c r="L305" s="3">
        <v>87265</v>
      </c>
      <c r="M305" s="1" t="s">
        <v>2474</v>
      </c>
      <c r="N305" s="1" t="s">
        <v>4154</v>
      </c>
      <c r="O305" s="1" t="s">
        <v>4155</v>
      </c>
      <c r="P305" s="222">
        <v>1</v>
      </c>
      <c r="Q305" s="222">
        <v>0</v>
      </c>
      <c r="R305" s="1" t="s">
        <v>4168</v>
      </c>
    </row>
    <row r="306" spans="1:18" x14ac:dyDescent="0.35">
      <c r="A306" s="1" t="str">
        <f>Tableau8[[#This Row],[Document d''achat]]&amp;Tableau8[[#This Row],[Poste]]</f>
        <v>450067285810</v>
      </c>
      <c r="B306" s="1" t="s">
        <v>1215</v>
      </c>
      <c r="C306" s="1" t="s">
        <v>88</v>
      </c>
      <c r="D306" s="1" t="s">
        <v>4151</v>
      </c>
      <c r="E306" s="1" t="s">
        <v>594</v>
      </c>
      <c r="F306" s="1" t="s">
        <v>2468</v>
      </c>
      <c r="G306" s="1" t="s">
        <v>2928</v>
      </c>
      <c r="H306" s="1" t="s">
        <v>940</v>
      </c>
      <c r="I306" s="1" t="s">
        <v>2488</v>
      </c>
      <c r="J306" s="1" t="s">
        <v>52</v>
      </c>
      <c r="K306" s="1" t="s">
        <v>2407</v>
      </c>
      <c r="L306" s="3">
        <v>4850000</v>
      </c>
      <c r="M306" s="1" t="s">
        <v>2474</v>
      </c>
      <c r="N306" s="1" t="s">
        <v>4154</v>
      </c>
      <c r="O306" s="1" t="s">
        <v>4155</v>
      </c>
      <c r="P306" s="222">
        <v>1</v>
      </c>
      <c r="Q306" s="222">
        <v>0</v>
      </c>
      <c r="R306" s="1" t="s">
        <v>2407</v>
      </c>
    </row>
    <row r="307" spans="1:18" x14ac:dyDescent="0.35">
      <c r="A307" s="1" t="str">
        <f>Tableau8[[#This Row],[Document d''achat]]&amp;Tableau8[[#This Row],[Poste]]</f>
        <v>450067290910</v>
      </c>
      <c r="B307" s="1" t="s">
        <v>1212</v>
      </c>
      <c r="C307" s="1" t="s">
        <v>88</v>
      </c>
      <c r="D307" s="1" t="s">
        <v>4151</v>
      </c>
      <c r="E307" s="1" t="s">
        <v>706</v>
      </c>
      <c r="F307" s="1" t="s">
        <v>2468</v>
      </c>
      <c r="G307" s="1" t="s">
        <v>2929</v>
      </c>
      <c r="H307" s="1" t="s">
        <v>1213</v>
      </c>
      <c r="I307" s="1" t="s">
        <v>2488</v>
      </c>
      <c r="J307" s="1" t="s">
        <v>52</v>
      </c>
      <c r="K307" s="1" t="s">
        <v>2407</v>
      </c>
      <c r="L307" s="3">
        <v>3630000</v>
      </c>
      <c r="M307" s="1" t="s">
        <v>2474</v>
      </c>
      <c r="N307" s="1" t="s">
        <v>4154</v>
      </c>
      <c r="O307" s="1" t="s">
        <v>4155</v>
      </c>
      <c r="P307" s="222">
        <v>1</v>
      </c>
      <c r="Q307" s="222">
        <v>0</v>
      </c>
      <c r="R307" s="1" t="s">
        <v>2407</v>
      </c>
    </row>
    <row r="308" spans="1:18" x14ac:dyDescent="0.35">
      <c r="A308" s="1" t="str">
        <f>Tableau8[[#This Row],[Document d''achat]]&amp;Tableau8[[#This Row],[Poste]]</f>
        <v>450067294910</v>
      </c>
      <c r="B308" s="1" t="s">
        <v>1208</v>
      </c>
      <c r="C308" s="1" t="s">
        <v>88</v>
      </c>
      <c r="D308" s="1" t="s">
        <v>4151</v>
      </c>
      <c r="E308" s="1" t="s">
        <v>415</v>
      </c>
      <c r="F308" s="1" t="s">
        <v>2496</v>
      </c>
      <c r="G308" s="1" t="s">
        <v>2930</v>
      </c>
      <c r="H308" s="1" t="s">
        <v>1209</v>
      </c>
      <c r="I308" s="1" t="s">
        <v>2476</v>
      </c>
      <c r="J308" s="1" t="s">
        <v>52</v>
      </c>
      <c r="K308" s="1" t="s">
        <v>2407</v>
      </c>
      <c r="L308" s="3">
        <v>241.52</v>
      </c>
      <c r="M308" s="1" t="s">
        <v>2474</v>
      </c>
      <c r="N308" s="1" t="s">
        <v>4152</v>
      </c>
      <c r="O308" s="1" t="s">
        <v>4153</v>
      </c>
      <c r="P308" s="222">
        <v>40</v>
      </c>
      <c r="Q308" s="222">
        <v>0</v>
      </c>
      <c r="R308" s="1" t="s">
        <v>2407</v>
      </c>
    </row>
    <row r="309" spans="1:18" x14ac:dyDescent="0.35">
      <c r="A309" s="1" t="str">
        <f>Tableau8[[#This Row],[Document d''achat]]&amp;Tableau8[[#This Row],[Poste]]</f>
        <v>450067294920</v>
      </c>
      <c r="B309" s="1" t="s">
        <v>1208</v>
      </c>
      <c r="C309" s="1" t="s">
        <v>217</v>
      </c>
      <c r="D309" s="1" t="s">
        <v>4151</v>
      </c>
      <c r="E309" s="1" t="s">
        <v>415</v>
      </c>
      <c r="F309" s="1" t="s">
        <v>2496</v>
      </c>
      <c r="G309" s="1" t="s">
        <v>2930</v>
      </c>
      <c r="H309" s="1" t="s">
        <v>1210</v>
      </c>
      <c r="I309" s="1" t="s">
        <v>2476</v>
      </c>
      <c r="J309" s="1" t="s">
        <v>52</v>
      </c>
      <c r="K309" s="1" t="s">
        <v>2407</v>
      </c>
      <c r="L309" s="3">
        <v>2964.5</v>
      </c>
      <c r="M309" s="1" t="s">
        <v>2474</v>
      </c>
      <c r="N309" s="1" t="s">
        <v>4152</v>
      </c>
      <c r="O309" s="1" t="s">
        <v>4153</v>
      </c>
      <c r="P309" s="222">
        <v>25</v>
      </c>
      <c r="Q309" s="222">
        <v>0</v>
      </c>
      <c r="R309" s="1" t="s">
        <v>2407</v>
      </c>
    </row>
    <row r="310" spans="1:18" x14ac:dyDescent="0.35">
      <c r="A310" s="1" t="str">
        <f>Tableau8[[#This Row],[Document d''achat]]&amp;Tableau8[[#This Row],[Poste]]</f>
        <v>450067295510</v>
      </c>
      <c r="B310" s="1" t="s">
        <v>1217</v>
      </c>
      <c r="C310" s="1" t="s">
        <v>88</v>
      </c>
      <c r="D310" s="1" t="s">
        <v>4151</v>
      </c>
      <c r="E310" s="1" t="s">
        <v>1200</v>
      </c>
      <c r="F310" s="1" t="s">
        <v>2468</v>
      </c>
      <c r="G310" s="1" t="s">
        <v>2931</v>
      </c>
      <c r="H310" s="1" t="s">
        <v>1218</v>
      </c>
      <c r="I310" s="1" t="s">
        <v>2488</v>
      </c>
      <c r="J310" s="1" t="s">
        <v>52</v>
      </c>
      <c r="K310" s="1" t="s">
        <v>2407</v>
      </c>
      <c r="L310" s="3">
        <v>85701</v>
      </c>
      <c r="M310" s="1" t="s">
        <v>2474</v>
      </c>
      <c r="N310" s="1" t="s">
        <v>4154</v>
      </c>
      <c r="O310" s="1" t="s">
        <v>4155</v>
      </c>
      <c r="P310" s="222">
        <v>1</v>
      </c>
      <c r="Q310" s="222">
        <v>0</v>
      </c>
      <c r="R310" s="1" t="s">
        <v>2407</v>
      </c>
    </row>
    <row r="311" spans="1:18" x14ac:dyDescent="0.35">
      <c r="A311" s="1" t="str">
        <f>Tableau8[[#This Row],[Document d''achat]]&amp;Tableau8[[#This Row],[Poste]]</f>
        <v>450067297110</v>
      </c>
      <c r="B311" s="1" t="s">
        <v>1222</v>
      </c>
      <c r="C311" s="1" t="s">
        <v>88</v>
      </c>
      <c r="D311" s="1" t="s">
        <v>4151</v>
      </c>
      <c r="E311" s="1" t="s">
        <v>1220</v>
      </c>
      <c r="F311" s="1" t="s">
        <v>2468</v>
      </c>
      <c r="G311" s="1" t="s">
        <v>2933</v>
      </c>
      <c r="H311" s="1" t="s">
        <v>1223</v>
      </c>
      <c r="I311" s="1" t="s">
        <v>2488</v>
      </c>
      <c r="J311" s="1" t="s">
        <v>52</v>
      </c>
      <c r="K311" s="1" t="s">
        <v>2407</v>
      </c>
      <c r="L311" s="3">
        <v>7210.5</v>
      </c>
      <c r="M311" s="1" t="s">
        <v>2474</v>
      </c>
      <c r="N311" s="1" t="s">
        <v>4154</v>
      </c>
      <c r="O311" s="1" t="s">
        <v>4155</v>
      </c>
      <c r="P311" s="222">
        <v>1</v>
      </c>
      <c r="Q311" s="222">
        <v>0</v>
      </c>
      <c r="R311" s="1" t="s">
        <v>2407</v>
      </c>
    </row>
    <row r="312" spans="1:18" x14ac:dyDescent="0.35">
      <c r="A312" s="1" t="str">
        <f>Tableau8[[#This Row],[Document d''achat]]&amp;Tableau8[[#This Row],[Poste]]</f>
        <v>450067308010</v>
      </c>
      <c r="B312" s="1" t="s">
        <v>1230</v>
      </c>
      <c r="C312" s="1" t="s">
        <v>88</v>
      </c>
      <c r="D312" s="1" t="s">
        <v>4151</v>
      </c>
      <c r="E312" s="1" t="s">
        <v>1228</v>
      </c>
      <c r="F312" s="1" t="s">
        <v>2468</v>
      </c>
      <c r="G312" s="1" t="s">
        <v>2935</v>
      </c>
      <c r="H312" s="1" t="s">
        <v>1231</v>
      </c>
      <c r="I312" s="1" t="s">
        <v>2488</v>
      </c>
      <c r="J312" s="1" t="s">
        <v>52</v>
      </c>
      <c r="K312" s="1" t="s">
        <v>2407</v>
      </c>
      <c r="L312" s="3">
        <v>154769.28</v>
      </c>
      <c r="M312" s="1" t="s">
        <v>2474</v>
      </c>
      <c r="N312" s="1" t="s">
        <v>4154</v>
      </c>
      <c r="O312" s="1" t="s">
        <v>4155</v>
      </c>
      <c r="P312" s="222">
        <v>1</v>
      </c>
      <c r="Q312" s="222">
        <v>0</v>
      </c>
      <c r="R312" s="1" t="s">
        <v>4161</v>
      </c>
    </row>
    <row r="313" spans="1:18" x14ac:dyDescent="0.35">
      <c r="A313" s="1" t="str">
        <f>Tableau8[[#This Row],[Document d''achat]]&amp;Tableau8[[#This Row],[Poste]]</f>
        <v>450067310910</v>
      </c>
      <c r="B313" s="1" t="s">
        <v>1236</v>
      </c>
      <c r="C313" s="1" t="s">
        <v>88</v>
      </c>
      <c r="D313" s="1" t="s">
        <v>4151</v>
      </c>
      <c r="E313" s="1" t="s">
        <v>1234</v>
      </c>
      <c r="F313" s="1" t="s">
        <v>2468</v>
      </c>
      <c r="G313" s="1" t="s">
        <v>2937</v>
      </c>
      <c r="H313" s="1" t="s">
        <v>1237</v>
      </c>
      <c r="I313" s="1" t="s">
        <v>2488</v>
      </c>
      <c r="J313" s="1" t="s">
        <v>4164</v>
      </c>
      <c r="K313" s="1" t="s">
        <v>2407</v>
      </c>
      <c r="L313" s="3">
        <v>1645000</v>
      </c>
      <c r="M313" s="1" t="s">
        <v>2474</v>
      </c>
      <c r="N313" s="1" t="s">
        <v>4154</v>
      </c>
      <c r="O313" s="1" t="s">
        <v>4155</v>
      </c>
      <c r="P313" s="222">
        <v>1</v>
      </c>
      <c r="Q313" s="222">
        <v>0</v>
      </c>
      <c r="R313" s="1" t="s">
        <v>2407</v>
      </c>
    </row>
    <row r="314" spans="1:18" x14ac:dyDescent="0.35">
      <c r="A314" s="1" t="str">
        <f>Tableau8[[#This Row],[Document d''achat]]&amp;Tableau8[[#This Row],[Poste]]</f>
        <v>450067311710</v>
      </c>
      <c r="B314" s="1" t="s">
        <v>1225</v>
      </c>
      <c r="C314" s="1" t="s">
        <v>88</v>
      </c>
      <c r="D314" s="1" t="s">
        <v>4151</v>
      </c>
      <c r="E314" s="1" t="s">
        <v>4165</v>
      </c>
      <c r="F314" s="1" t="s">
        <v>2468</v>
      </c>
      <c r="G314" s="1" t="s">
        <v>2938</v>
      </c>
      <c r="H314" s="1" t="s">
        <v>1226</v>
      </c>
      <c r="I314" s="1" t="s">
        <v>2488</v>
      </c>
      <c r="J314" s="1" t="s">
        <v>52</v>
      </c>
      <c r="K314" s="1" t="s">
        <v>2407</v>
      </c>
      <c r="L314" s="3">
        <v>10859.75</v>
      </c>
      <c r="M314" s="1" t="s">
        <v>2474</v>
      </c>
      <c r="N314" s="1" t="s">
        <v>4154</v>
      </c>
      <c r="O314" s="1" t="s">
        <v>4155</v>
      </c>
      <c r="P314" s="222">
        <v>1</v>
      </c>
      <c r="Q314" s="222">
        <v>0</v>
      </c>
      <c r="R314" s="1" t="s">
        <v>2407</v>
      </c>
    </row>
    <row r="315" spans="1:18" x14ac:dyDescent="0.35">
      <c r="A315" s="1" t="str">
        <f>Tableau8[[#This Row],[Document d''achat]]&amp;Tableau8[[#This Row],[Poste]]</f>
        <v>450067325210</v>
      </c>
      <c r="B315" s="1" t="s">
        <v>1267</v>
      </c>
      <c r="C315" s="1" t="s">
        <v>88</v>
      </c>
      <c r="D315" s="1" t="s">
        <v>4151</v>
      </c>
      <c r="E315" s="1" t="s">
        <v>1265</v>
      </c>
      <c r="F315" s="1" t="s">
        <v>2468</v>
      </c>
      <c r="G315" s="1" t="s">
        <v>2940</v>
      </c>
      <c r="H315" s="1" t="s">
        <v>1268</v>
      </c>
      <c r="I315" s="1" t="s">
        <v>2488</v>
      </c>
      <c r="J315" s="1" t="s">
        <v>52</v>
      </c>
      <c r="K315" s="1" t="s">
        <v>2407</v>
      </c>
      <c r="L315" s="3">
        <v>16843200</v>
      </c>
      <c r="M315" s="1" t="s">
        <v>2474</v>
      </c>
      <c r="N315" s="1" t="s">
        <v>4154</v>
      </c>
      <c r="O315" s="1" t="s">
        <v>4155</v>
      </c>
      <c r="P315" s="222">
        <v>1</v>
      </c>
      <c r="Q315" s="222">
        <v>0</v>
      </c>
      <c r="R315" s="1" t="s">
        <v>2407</v>
      </c>
    </row>
    <row r="316" spans="1:18" x14ac:dyDescent="0.35">
      <c r="A316" s="1" t="str">
        <f>Tableau8[[#This Row],[Document d''achat]]&amp;Tableau8[[#This Row],[Poste]]</f>
        <v>450067329810</v>
      </c>
      <c r="B316" s="1" t="s">
        <v>1251</v>
      </c>
      <c r="C316" s="1" t="s">
        <v>88</v>
      </c>
      <c r="D316" s="1" t="s">
        <v>4151</v>
      </c>
      <c r="E316" s="1" t="s">
        <v>1249</v>
      </c>
      <c r="F316" s="1" t="s">
        <v>2468</v>
      </c>
      <c r="G316" s="1" t="s">
        <v>2942</v>
      </c>
      <c r="H316" s="1" t="s">
        <v>1252</v>
      </c>
      <c r="I316" s="1" t="s">
        <v>2488</v>
      </c>
      <c r="J316" s="1" t="s">
        <v>52</v>
      </c>
      <c r="K316" s="1" t="s">
        <v>2407</v>
      </c>
      <c r="L316" s="3">
        <v>297962.5</v>
      </c>
      <c r="M316" s="1" t="s">
        <v>2474</v>
      </c>
      <c r="N316" s="1" t="s">
        <v>4154</v>
      </c>
      <c r="O316" s="1" t="s">
        <v>4155</v>
      </c>
      <c r="P316" s="222">
        <v>1</v>
      </c>
      <c r="Q316" s="222">
        <v>0</v>
      </c>
      <c r="R316" s="1" t="s">
        <v>2407</v>
      </c>
    </row>
    <row r="317" spans="1:18" x14ac:dyDescent="0.35">
      <c r="A317" s="1" t="str">
        <f>Tableau8[[#This Row],[Document d''achat]]&amp;Tableau8[[#This Row],[Poste]]</f>
        <v>450067330210</v>
      </c>
      <c r="B317" s="1" t="s">
        <v>1241</v>
      </c>
      <c r="C317" s="1" t="s">
        <v>88</v>
      </c>
      <c r="D317" s="1" t="s">
        <v>4151</v>
      </c>
      <c r="E317" s="1" t="s">
        <v>1239</v>
      </c>
      <c r="F317" s="1" t="s">
        <v>2468</v>
      </c>
      <c r="G317" s="1" t="s">
        <v>2944</v>
      </c>
      <c r="H317" s="1" t="s">
        <v>1242</v>
      </c>
      <c r="I317" s="1" t="s">
        <v>2488</v>
      </c>
      <c r="J317" s="1" t="s">
        <v>52</v>
      </c>
      <c r="K317" s="1" t="s">
        <v>2407</v>
      </c>
      <c r="L317" s="3">
        <v>108850.39</v>
      </c>
      <c r="M317" s="1" t="s">
        <v>2474</v>
      </c>
      <c r="N317" s="1" t="s">
        <v>4154</v>
      </c>
      <c r="O317" s="1" t="s">
        <v>4155</v>
      </c>
      <c r="P317" s="222">
        <v>1</v>
      </c>
      <c r="Q317" s="222">
        <v>0</v>
      </c>
      <c r="R317" s="1" t="s">
        <v>2407</v>
      </c>
    </row>
    <row r="318" spans="1:18" x14ac:dyDescent="0.35">
      <c r="A318" s="1" t="str">
        <f>Tableau8[[#This Row],[Document d''achat]]&amp;Tableau8[[#This Row],[Poste]]</f>
        <v>450067332110</v>
      </c>
      <c r="B318" s="1" t="s">
        <v>1246</v>
      </c>
      <c r="C318" s="1" t="s">
        <v>88</v>
      </c>
      <c r="D318" s="1" t="s">
        <v>4151</v>
      </c>
      <c r="E318" s="1" t="s">
        <v>907</v>
      </c>
      <c r="F318" s="1" t="s">
        <v>2468</v>
      </c>
      <c r="G318" s="1" t="s">
        <v>2945</v>
      </c>
      <c r="H318" s="1" t="s">
        <v>1247</v>
      </c>
      <c r="I318" s="1" t="s">
        <v>2488</v>
      </c>
      <c r="J318" s="1" t="s">
        <v>52</v>
      </c>
      <c r="K318" s="1" t="s">
        <v>2407</v>
      </c>
      <c r="L318" s="3">
        <v>70718.45</v>
      </c>
      <c r="M318" s="1" t="s">
        <v>2474</v>
      </c>
      <c r="N318" s="1" t="s">
        <v>4154</v>
      </c>
      <c r="O318" s="1" t="s">
        <v>4155</v>
      </c>
      <c r="P318" s="222">
        <v>1</v>
      </c>
      <c r="Q318" s="222">
        <v>0</v>
      </c>
      <c r="R318" s="1" t="s">
        <v>2407</v>
      </c>
    </row>
    <row r="319" spans="1:18" x14ac:dyDescent="0.35">
      <c r="A319" s="1" t="str">
        <f>Tableau8[[#This Row],[Document d''achat]]&amp;Tableau8[[#This Row],[Poste]]</f>
        <v>450067332810</v>
      </c>
      <c r="B319" s="1" t="s">
        <v>1256</v>
      </c>
      <c r="C319" s="1" t="s">
        <v>88</v>
      </c>
      <c r="D319" s="1" t="s">
        <v>4151</v>
      </c>
      <c r="E319" s="1" t="s">
        <v>1254</v>
      </c>
      <c r="F319" s="1" t="s">
        <v>2468</v>
      </c>
      <c r="G319" s="1" t="s">
        <v>2947</v>
      </c>
      <c r="H319" s="1" t="s">
        <v>1257</v>
      </c>
      <c r="I319" s="1" t="s">
        <v>2488</v>
      </c>
      <c r="J319" s="1" t="s">
        <v>52</v>
      </c>
      <c r="K319" s="1" t="s">
        <v>2407</v>
      </c>
      <c r="L319" s="3">
        <v>3832</v>
      </c>
      <c r="M319" s="1" t="s">
        <v>2474</v>
      </c>
      <c r="N319" s="1" t="s">
        <v>4152</v>
      </c>
      <c r="O319" s="1" t="s">
        <v>4153</v>
      </c>
      <c r="P319" s="222">
        <v>1</v>
      </c>
      <c r="Q319" s="222">
        <v>0</v>
      </c>
      <c r="R319" s="1" t="s">
        <v>2407</v>
      </c>
    </row>
    <row r="320" spans="1:18" x14ac:dyDescent="0.35">
      <c r="A320" s="1" t="str">
        <f>Tableau8[[#This Row],[Document d''achat]]&amp;Tableau8[[#This Row],[Poste]]</f>
        <v>450067333010</v>
      </c>
      <c r="B320" s="1" t="s">
        <v>1272</v>
      </c>
      <c r="C320" s="1" t="s">
        <v>88</v>
      </c>
      <c r="D320" s="1" t="s">
        <v>4151</v>
      </c>
      <c r="E320" s="1" t="s">
        <v>1271</v>
      </c>
      <c r="F320" s="1" t="s">
        <v>2468</v>
      </c>
      <c r="G320" s="1" t="s">
        <v>2948</v>
      </c>
      <c r="H320" s="1" t="s">
        <v>1273</v>
      </c>
      <c r="I320" s="1" t="s">
        <v>2488</v>
      </c>
      <c r="J320" s="1" t="s">
        <v>4164</v>
      </c>
      <c r="K320" s="1" t="s">
        <v>2407</v>
      </c>
      <c r="L320" s="3">
        <v>381304</v>
      </c>
      <c r="M320" s="1" t="s">
        <v>2474</v>
      </c>
      <c r="N320" s="1" t="s">
        <v>4154</v>
      </c>
      <c r="O320" s="1" t="s">
        <v>4155</v>
      </c>
      <c r="P320" s="222">
        <v>1</v>
      </c>
      <c r="Q320" s="222">
        <v>0</v>
      </c>
      <c r="R320" s="1" t="s">
        <v>2407</v>
      </c>
    </row>
    <row r="321" spans="1:18" x14ac:dyDescent="0.35">
      <c r="A321" s="1" t="str">
        <f>Tableau8[[#This Row],[Document d''achat]]&amp;Tableau8[[#This Row],[Poste]]</f>
        <v>450067333710</v>
      </c>
      <c r="B321" s="1" t="s">
        <v>1261</v>
      </c>
      <c r="C321" s="1" t="s">
        <v>88</v>
      </c>
      <c r="D321" s="1" t="s">
        <v>4151</v>
      </c>
      <c r="E321" s="1" t="s">
        <v>4169</v>
      </c>
      <c r="F321" s="1" t="s">
        <v>2468</v>
      </c>
      <c r="G321" s="1" t="s">
        <v>2950</v>
      </c>
      <c r="H321" s="1" t="s">
        <v>1262</v>
      </c>
      <c r="I321" s="1" t="s">
        <v>2488</v>
      </c>
      <c r="J321" s="1" t="s">
        <v>52</v>
      </c>
      <c r="K321" s="1" t="s">
        <v>2407</v>
      </c>
      <c r="L321" s="3">
        <v>3342.39</v>
      </c>
      <c r="M321" s="1" t="s">
        <v>2474</v>
      </c>
      <c r="N321" s="1" t="s">
        <v>4152</v>
      </c>
      <c r="O321" s="1" t="s">
        <v>4153</v>
      </c>
      <c r="P321" s="222">
        <v>1</v>
      </c>
      <c r="Q321" s="222">
        <v>0</v>
      </c>
      <c r="R321" s="1" t="s">
        <v>2407</v>
      </c>
    </row>
    <row r="322" spans="1:18" x14ac:dyDescent="0.35">
      <c r="A322" s="1" t="str">
        <f>Tableau8[[#This Row],[Document d''achat]]&amp;Tableau8[[#This Row],[Poste]]</f>
        <v>450067347210</v>
      </c>
      <c r="B322" s="1" t="s">
        <v>1294</v>
      </c>
      <c r="C322" s="1" t="s">
        <v>88</v>
      </c>
      <c r="D322" s="1" t="s">
        <v>4151</v>
      </c>
      <c r="E322" s="1" t="s">
        <v>1290</v>
      </c>
      <c r="F322" s="1" t="s">
        <v>2468</v>
      </c>
      <c r="G322" s="1" t="s">
        <v>2952</v>
      </c>
      <c r="H322" s="1" t="s">
        <v>1295</v>
      </c>
      <c r="I322" s="1" t="s">
        <v>2488</v>
      </c>
      <c r="J322" s="1" t="s">
        <v>52</v>
      </c>
      <c r="K322" s="1" t="s">
        <v>2407</v>
      </c>
      <c r="L322" s="3">
        <v>446590</v>
      </c>
      <c r="M322" s="1" t="s">
        <v>2474</v>
      </c>
      <c r="N322" s="1" t="s">
        <v>4154</v>
      </c>
      <c r="O322" s="1" t="s">
        <v>4155</v>
      </c>
      <c r="P322" s="222">
        <v>1</v>
      </c>
      <c r="Q322" s="222">
        <v>0</v>
      </c>
      <c r="R322" s="1" t="s">
        <v>2407</v>
      </c>
    </row>
    <row r="323" spans="1:18" x14ac:dyDescent="0.35">
      <c r="A323" s="1" t="str">
        <f>Tableau8[[#This Row],[Document d''achat]]&amp;Tableau8[[#This Row],[Poste]]</f>
        <v>450067347310</v>
      </c>
      <c r="B323" s="1" t="s">
        <v>1297</v>
      </c>
      <c r="C323" s="1" t="s">
        <v>88</v>
      </c>
      <c r="D323" s="1" t="s">
        <v>4151</v>
      </c>
      <c r="E323" s="1" t="s">
        <v>1290</v>
      </c>
      <c r="F323" s="1" t="s">
        <v>2468</v>
      </c>
      <c r="G323" s="1" t="s">
        <v>2953</v>
      </c>
      <c r="H323" s="1" t="s">
        <v>1298</v>
      </c>
      <c r="I323" s="1" t="s">
        <v>2488</v>
      </c>
      <c r="J323" s="1" t="s">
        <v>52</v>
      </c>
      <c r="K323" s="1" t="s">
        <v>2407</v>
      </c>
      <c r="L323" s="3">
        <v>19017.57</v>
      </c>
      <c r="M323" s="1" t="s">
        <v>2474</v>
      </c>
      <c r="N323" s="1" t="s">
        <v>4154</v>
      </c>
      <c r="O323" s="1" t="s">
        <v>4155</v>
      </c>
      <c r="P323" s="222">
        <v>1</v>
      </c>
      <c r="Q323" s="222">
        <v>0</v>
      </c>
      <c r="R323" s="1" t="s">
        <v>2407</v>
      </c>
    </row>
    <row r="324" spans="1:18" x14ac:dyDescent="0.35">
      <c r="A324" s="1" t="str">
        <f>Tableau8[[#This Row],[Document d''achat]]&amp;Tableau8[[#This Row],[Poste]]</f>
        <v>450067347610</v>
      </c>
      <c r="B324" s="1" t="s">
        <v>1300</v>
      </c>
      <c r="C324" s="1" t="s">
        <v>88</v>
      </c>
      <c r="D324" s="1" t="s">
        <v>4151</v>
      </c>
      <c r="E324" s="1" t="s">
        <v>1290</v>
      </c>
      <c r="F324" s="1" t="s">
        <v>2468</v>
      </c>
      <c r="G324" s="1" t="s">
        <v>2954</v>
      </c>
      <c r="H324" s="1" t="s">
        <v>1301</v>
      </c>
      <c r="I324" s="1" t="s">
        <v>2488</v>
      </c>
      <c r="J324" s="1" t="s">
        <v>52</v>
      </c>
      <c r="K324" s="1" t="s">
        <v>2407</v>
      </c>
      <c r="L324" s="3">
        <v>34770.559999999998</v>
      </c>
      <c r="M324" s="1" t="s">
        <v>2474</v>
      </c>
      <c r="N324" s="1" t="s">
        <v>4154</v>
      </c>
      <c r="O324" s="1" t="s">
        <v>4155</v>
      </c>
      <c r="P324" s="222">
        <v>1</v>
      </c>
      <c r="Q324" s="222">
        <v>0</v>
      </c>
      <c r="R324" s="1" t="s">
        <v>2407</v>
      </c>
    </row>
    <row r="325" spans="1:18" x14ac:dyDescent="0.35">
      <c r="A325" s="1" t="str">
        <f>Tableau8[[#This Row],[Document d''achat]]&amp;Tableau8[[#This Row],[Poste]]</f>
        <v>450067347710</v>
      </c>
      <c r="B325" s="1" t="s">
        <v>1303</v>
      </c>
      <c r="C325" s="1" t="s">
        <v>88</v>
      </c>
      <c r="D325" s="1" t="s">
        <v>4151</v>
      </c>
      <c r="E325" s="1" t="s">
        <v>1290</v>
      </c>
      <c r="F325" s="1" t="s">
        <v>2468</v>
      </c>
      <c r="G325" s="1" t="s">
        <v>2955</v>
      </c>
      <c r="H325" s="1" t="s">
        <v>1295</v>
      </c>
      <c r="I325" s="1" t="s">
        <v>2488</v>
      </c>
      <c r="J325" s="1" t="s">
        <v>52</v>
      </c>
      <c r="K325" s="1" t="s">
        <v>2407</v>
      </c>
      <c r="L325" s="3">
        <v>30680.76</v>
      </c>
      <c r="M325" s="1" t="s">
        <v>2474</v>
      </c>
      <c r="N325" s="1" t="s">
        <v>4154</v>
      </c>
      <c r="O325" s="1" t="s">
        <v>4155</v>
      </c>
      <c r="P325" s="222">
        <v>1</v>
      </c>
      <c r="Q325" s="222">
        <v>0</v>
      </c>
      <c r="R325" s="1" t="s">
        <v>2407</v>
      </c>
    </row>
    <row r="326" spans="1:18" x14ac:dyDescent="0.35">
      <c r="A326" s="1" t="str">
        <f>Tableau8[[#This Row],[Document d''achat]]&amp;Tableau8[[#This Row],[Poste]]</f>
        <v>450067351610</v>
      </c>
      <c r="B326" s="1" t="s">
        <v>1305</v>
      </c>
      <c r="C326" s="1" t="s">
        <v>88</v>
      </c>
      <c r="D326" s="1" t="s">
        <v>4151</v>
      </c>
      <c r="E326" s="1" t="s">
        <v>923</v>
      </c>
      <c r="F326" s="1" t="s">
        <v>2468</v>
      </c>
      <c r="G326" s="1" t="s">
        <v>2956</v>
      </c>
      <c r="H326" s="1" t="s">
        <v>1306</v>
      </c>
      <c r="I326" s="1" t="s">
        <v>2488</v>
      </c>
      <c r="J326" s="1" t="s">
        <v>52</v>
      </c>
      <c r="K326" s="1" t="s">
        <v>2407</v>
      </c>
      <c r="L326" s="3">
        <v>13619.76</v>
      </c>
      <c r="M326" s="1" t="s">
        <v>2474</v>
      </c>
      <c r="N326" s="1" t="s">
        <v>4154</v>
      </c>
      <c r="O326" s="1" t="s">
        <v>4155</v>
      </c>
      <c r="P326" s="222">
        <v>1</v>
      </c>
      <c r="Q326" s="222">
        <v>0</v>
      </c>
      <c r="R326" s="1" t="s">
        <v>2407</v>
      </c>
    </row>
    <row r="327" spans="1:18" x14ac:dyDescent="0.35">
      <c r="A327" s="1" t="str">
        <f>Tableau8[[#This Row],[Document d''achat]]&amp;Tableau8[[#This Row],[Poste]]</f>
        <v>450067352710</v>
      </c>
      <c r="B327" s="1" t="s">
        <v>1319</v>
      </c>
      <c r="C327" s="1" t="s">
        <v>88</v>
      </c>
      <c r="D327" s="1" t="s">
        <v>4151</v>
      </c>
      <c r="E327" s="1" t="s">
        <v>4170</v>
      </c>
      <c r="F327" s="1" t="s">
        <v>2468</v>
      </c>
      <c r="G327" s="1" t="s">
        <v>2958</v>
      </c>
      <c r="H327" s="1" t="s">
        <v>1247</v>
      </c>
      <c r="I327" s="1" t="s">
        <v>2488</v>
      </c>
      <c r="J327" s="1" t="s">
        <v>52</v>
      </c>
      <c r="K327" s="1" t="s">
        <v>2407</v>
      </c>
      <c r="L327" s="3">
        <v>135322.79999999999</v>
      </c>
      <c r="M327" s="1" t="s">
        <v>2474</v>
      </c>
      <c r="N327" s="1" t="s">
        <v>4154</v>
      </c>
      <c r="O327" s="1" t="s">
        <v>4155</v>
      </c>
      <c r="P327" s="222">
        <v>1</v>
      </c>
      <c r="Q327" s="222">
        <v>0</v>
      </c>
      <c r="R327" s="1" t="s">
        <v>4161</v>
      </c>
    </row>
    <row r="328" spans="1:18" x14ac:dyDescent="0.35">
      <c r="A328" s="1" t="str">
        <f>Tableau8[[#This Row],[Document d''achat]]&amp;Tableau8[[#This Row],[Poste]]</f>
        <v>450067353710</v>
      </c>
      <c r="B328" s="1" t="s">
        <v>1321</v>
      </c>
      <c r="C328" s="1" t="s">
        <v>88</v>
      </c>
      <c r="D328" s="1" t="s">
        <v>4151</v>
      </c>
      <c r="E328" s="1" t="s">
        <v>4170</v>
      </c>
      <c r="F328" s="1" t="s">
        <v>2468</v>
      </c>
      <c r="G328" s="1" t="s">
        <v>2959</v>
      </c>
      <c r="H328" s="1" t="s">
        <v>1247</v>
      </c>
      <c r="I328" s="1" t="s">
        <v>2488</v>
      </c>
      <c r="J328" s="1" t="s">
        <v>52</v>
      </c>
      <c r="K328" s="1" t="s">
        <v>2407</v>
      </c>
      <c r="L328" s="3">
        <v>276000</v>
      </c>
      <c r="M328" s="1" t="s">
        <v>2474</v>
      </c>
      <c r="N328" s="1" t="s">
        <v>4154</v>
      </c>
      <c r="O328" s="1" t="s">
        <v>4155</v>
      </c>
      <c r="P328" s="222">
        <v>1</v>
      </c>
      <c r="Q328" s="222">
        <v>0</v>
      </c>
      <c r="R328" s="1" t="s">
        <v>4161</v>
      </c>
    </row>
    <row r="329" spans="1:18" x14ac:dyDescent="0.35">
      <c r="A329" s="1" t="str">
        <f>Tableau8[[#This Row],[Document d''achat]]&amp;Tableau8[[#This Row],[Poste]]</f>
        <v>450067354510</v>
      </c>
      <c r="B329" s="1" t="s">
        <v>1313</v>
      </c>
      <c r="C329" s="1" t="s">
        <v>88</v>
      </c>
      <c r="D329" s="1" t="s">
        <v>4151</v>
      </c>
      <c r="E329" s="1" t="s">
        <v>677</v>
      </c>
      <c r="F329" s="1" t="s">
        <v>2468</v>
      </c>
      <c r="G329" s="1" t="s">
        <v>2960</v>
      </c>
      <c r="H329" s="1" t="s">
        <v>1314</v>
      </c>
      <c r="I329" s="1" t="s">
        <v>2488</v>
      </c>
      <c r="J329" s="1" t="s">
        <v>52</v>
      </c>
      <c r="K329" s="1" t="s">
        <v>2407</v>
      </c>
      <c r="L329" s="3">
        <v>47818.9</v>
      </c>
      <c r="M329" s="1" t="s">
        <v>2474</v>
      </c>
      <c r="N329" s="1" t="s">
        <v>4154</v>
      </c>
      <c r="O329" s="1" t="s">
        <v>4155</v>
      </c>
      <c r="P329" s="222">
        <v>1</v>
      </c>
      <c r="Q329" s="222">
        <v>0</v>
      </c>
      <c r="R329" s="1" t="s">
        <v>2407</v>
      </c>
    </row>
    <row r="330" spans="1:18" x14ac:dyDescent="0.35">
      <c r="A330" s="1" t="str">
        <f>Tableau8[[#This Row],[Document d''achat]]&amp;Tableau8[[#This Row],[Poste]]</f>
        <v>450067354810</v>
      </c>
      <c r="B330" s="1" t="s">
        <v>1275</v>
      </c>
      <c r="C330" s="1" t="s">
        <v>88</v>
      </c>
      <c r="D330" s="1" t="s">
        <v>4151</v>
      </c>
      <c r="E330" s="1" t="s">
        <v>898</v>
      </c>
      <c r="F330" s="1" t="s">
        <v>2468</v>
      </c>
      <c r="G330" s="1" t="s">
        <v>2961</v>
      </c>
      <c r="H330" s="1" t="s">
        <v>1276</v>
      </c>
      <c r="I330" s="1" t="s">
        <v>2488</v>
      </c>
      <c r="J330" s="1" t="s">
        <v>52</v>
      </c>
      <c r="K330" s="1" t="s">
        <v>2407</v>
      </c>
      <c r="L330" s="3">
        <v>1048.1600000000001</v>
      </c>
      <c r="M330" s="1" t="s">
        <v>2474</v>
      </c>
      <c r="N330" s="1" t="s">
        <v>2478</v>
      </c>
      <c r="O330" s="1" t="s">
        <v>4158</v>
      </c>
      <c r="P330" s="222">
        <v>1</v>
      </c>
      <c r="Q330" s="222">
        <v>0</v>
      </c>
      <c r="R330" s="1" t="s">
        <v>2407</v>
      </c>
    </row>
    <row r="331" spans="1:18" x14ac:dyDescent="0.35">
      <c r="A331" s="1" t="str">
        <f>Tableau8[[#This Row],[Document d''achat]]&amp;Tableau8[[#This Row],[Poste]]</f>
        <v>450067358310</v>
      </c>
      <c r="B331" s="1" t="s">
        <v>1283</v>
      </c>
      <c r="C331" s="1" t="s">
        <v>88</v>
      </c>
      <c r="D331" s="1" t="s">
        <v>4151</v>
      </c>
      <c r="E331" s="1" t="s">
        <v>1279</v>
      </c>
      <c r="F331" s="1" t="s">
        <v>2468</v>
      </c>
      <c r="G331" s="1" t="s">
        <v>2963</v>
      </c>
      <c r="H331" s="1" t="s">
        <v>1284</v>
      </c>
      <c r="I331" s="1" t="s">
        <v>2488</v>
      </c>
      <c r="J331" s="1" t="s">
        <v>52</v>
      </c>
      <c r="K331" s="1" t="s">
        <v>2407</v>
      </c>
      <c r="L331" s="3">
        <v>595864.03</v>
      </c>
      <c r="M331" s="1" t="s">
        <v>2474</v>
      </c>
      <c r="N331" s="1" t="s">
        <v>4154</v>
      </c>
      <c r="O331" s="1" t="s">
        <v>4155</v>
      </c>
      <c r="P331" s="222">
        <v>1</v>
      </c>
      <c r="Q331" s="222">
        <v>0</v>
      </c>
      <c r="R331" s="1" t="s">
        <v>2407</v>
      </c>
    </row>
    <row r="332" spans="1:18" x14ac:dyDescent="0.35">
      <c r="A332" s="1" t="str">
        <f>Tableau8[[#This Row],[Document d''achat]]&amp;Tableau8[[#This Row],[Poste]]</f>
        <v>450067359310</v>
      </c>
      <c r="B332" s="1" t="s">
        <v>1325</v>
      </c>
      <c r="C332" s="1" t="s">
        <v>88</v>
      </c>
      <c r="D332" s="1" t="s">
        <v>4151</v>
      </c>
      <c r="E332" s="1" t="s">
        <v>1323</v>
      </c>
      <c r="F332" s="1" t="s">
        <v>2468</v>
      </c>
      <c r="G332" s="1" t="s">
        <v>2965</v>
      </c>
      <c r="H332" s="1" t="s">
        <v>1326</v>
      </c>
      <c r="I332" s="1" t="s">
        <v>2488</v>
      </c>
      <c r="J332" s="1" t="s">
        <v>52</v>
      </c>
      <c r="K332" s="1" t="s">
        <v>2407</v>
      </c>
      <c r="L332" s="3">
        <v>64720</v>
      </c>
      <c r="M332" s="1" t="s">
        <v>2474</v>
      </c>
      <c r="N332" s="1" t="s">
        <v>4154</v>
      </c>
      <c r="O332" s="1" t="s">
        <v>4155</v>
      </c>
      <c r="P332" s="222">
        <v>1</v>
      </c>
      <c r="Q332" s="222">
        <v>0</v>
      </c>
      <c r="R332" s="1" t="s">
        <v>4168</v>
      </c>
    </row>
    <row r="333" spans="1:18" x14ac:dyDescent="0.35">
      <c r="A333" s="1" t="str">
        <f>Tableau8[[#This Row],[Document d''achat]]&amp;Tableau8[[#This Row],[Poste]]</f>
        <v>450067361410</v>
      </c>
      <c r="B333" s="1" t="s">
        <v>1287</v>
      </c>
      <c r="C333" s="1" t="s">
        <v>88</v>
      </c>
      <c r="D333" s="1" t="s">
        <v>4151</v>
      </c>
      <c r="E333" s="1" t="s">
        <v>1279</v>
      </c>
      <c r="F333" s="1" t="s">
        <v>2468</v>
      </c>
      <c r="G333" s="1" t="s">
        <v>2966</v>
      </c>
      <c r="H333" s="1" t="s">
        <v>1284</v>
      </c>
      <c r="I333" s="1" t="s">
        <v>2488</v>
      </c>
      <c r="J333" s="1" t="s">
        <v>52</v>
      </c>
      <c r="K333" s="1" t="s">
        <v>2407</v>
      </c>
      <c r="L333" s="3">
        <v>3775200</v>
      </c>
      <c r="M333" s="1" t="s">
        <v>2474</v>
      </c>
      <c r="N333" s="1" t="s">
        <v>4154</v>
      </c>
      <c r="O333" s="1" t="s">
        <v>4155</v>
      </c>
      <c r="P333" s="222">
        <v>1</v>
      </c>
      <c r="Q333" s="222">
        <v>0</v>
      </c>
      <c r="R333" s="1" t="s">
        <v>2407</v>
      </c>
    </row>
    <row r="334" spans="1:18" x14ac:dyDescent="0.35">
      <c r="A334" s="1" t="str">
        <f>Tableau8[[#This Row],[Document d''achat]]&amp;Tableau8[[#This Row],[Poste]]</f>
        <v>450067363510</v>
      </c>
      <c r="B334" s="1" t="s">
        <v>1310</v>
      </c>
      <c r="C334" s="1" t="s">
        <v>88</v>
      </c>
      <c r="D334" s="1" t="s">
        <v>4151</v>
      </c>
      <c r="E334" s="1" t="s">
        <v>1308</v>
      </c>
      <c r="F334" s="1" t="s">
        <v>2468</v>
      </c>
      <c r="G334" s="1" t="s">
        <v>2968</v>
      </c>
      <c r="H334" s="1" t="s">
        <v>1311</v>
      </c>
      <c r="I334" s="1" t="s">
        <v>2488</v>
      </c>
      <c r="J334" s="1" t="s">
        <v>52</v>
      </c>
      <c r="K334" s="1" t="s">
        <v>2407</v>
      </c>
      <c r="L334" s="3">
        <v>51425</v>
      </c>
      <c r="M334" s="1" t="s">
        <v>2474</v>
      </c>
      <c r="N334" s="1" t="s">
        <v>4154</v>
      </c>
      <c r="O334" s="1" t="s">
        <v>4155</v>
      </c>
      <c r="P334" s="222">
        <v>1</v>
      </c>
      <c r="Q334" s="222">
        <v>0</v>
      </c>
      <c r="R334" s="1" t="s">
        <v>2407</v>
      </c>
    </row>
    <row r="335" spans="1:18" x14ac:dyDescent="0.35">
      <c r="A335" s="1" t="str">
        <f>Tableau8[[#This Row],[Document d''achat]]&amp;Tableau8[[#This Row],[Poste]]</f>
        <v>450067380810</v>
      </c>
      <c r="B335" s="1" t="s">
        <v>1331</v>
      </c>
      <c r="C335" s="1" t="s">
        <v>88</v>
      </c>
      <c r="D335" s="1" t="s">
        <v>4151</v>
      </c>
      <c r="E335" s="1" t="s">
        <v>4165</v>
      </c>
      <c r="F335" s="1" t="s">
        <v>2468</v>
      </c>
      <c r="G335" s="1" t="s">
        <v>2969</v>
      </c>
      <c r="H335" s="1" t="s">
        <v>1226</v>
      </c>
      <c r="I335" s="1" t="s">
        <v>2488</v>
      </c>
      <c r="J335" s="1" t="s">
        <v>52</v>
      </c>
      <c r="K335" s="1" t="s">
        <v>2407</v>
      </c>
      <c r="L335" s="3">
        <v>282704.40000000002</v>
      </c>
      <c r="M335" s="1" t="s">
        <v>2474</v>
      </c>
      <c r="N335" s="1" t="s">
        <v>4154</v>
      </c>
      <c r="O335" s="1" t="s">
        <v>4155</v>
      </c>
      <c r="P335" s="222">
        <v>1</v>
      </c>
      <c r="Q335" s="222">
        <v>0</v>
      </c>
      <c r="R335" s="1" t="s">
        <v>2407</v>
      </c>
    </row>
    <row r="336" spans="1:18" x14ac:dyDescent="0.35">
      <c r="A336" s="1" t="str">
        <f>Tableau8[[#This Row],[Document d''achat]]&amp;Tableau8[[#This Row],[Poste]]</f>
        <v>450067381010</v>
      </c>
      <c r="B336" s="1" t="s">
        <v>1351</v>
      </c>
      <c r="C336" s="1" t="s">
        <v>88</v>
      </c>
      <c r="D336" s="1" t="s">
        <v>4151</v>
      </c>
      <c r="E336" s="1" t="s">
        <v>682</v>
      </c>
      <c r="F336" s="1" t="s">
        <v>2468</v>
      </c>
      <c r="G336" s="1" t="s">
        <v>2970</v>
      </c>
      <c r="H336" s="1" t="s">
        <v>1191</v>
      </c>
      <c r="I336" s="1" t="s">
        <v>2488</v>
      </c>
      <c r="J336" s="1" t="s">
        <v>52</v>
      </c>
      <c r="K336" s="1" t="s">
        <v>2407</v>
      </c>
      <c r="L336" s="3">
        <v>22748</v>
      </c>
      <c r="M336" s="1" t="s">
        <v>2474</v>
      </c>
      <c r="N336" s="1" t="s">
        <v>4154</v>
      </c>
      <c r="O336" s="1" t="s">
        <v>4155</v>
      </c>
      <c r="P336" s="222">
        <v>1</v>
      </c>
      <c r="Q336" s="222">
        <v>0</v>
      </c>
      <c r="R336" s="1" t="s">
        <v>2407</v>
      </c>
    </row>
    <row r="337" spans="1:18" x14ac:dyDescent="0.35">
      <c r="A337" s="1" t="str">
        <f>Tableau8[[#This Row],[Document d''achat]]&amp;Tableau8[[#This Row],[Poste]]</f>
        <v>450067381810</v>
      </c>
      <c r="B337" s="1" t="s">
        <v>1333</v>
      </c>
      <c r="C337" s="1" t="s">
        <v>88</v>
      </c>
      <c r="D337" s="1" t="s">
        <v>4151</v>
      </c>
      <c r="E337" s="1" t="s">
        <v>4165</v>
      </c>
      <c r="F337" s="1" t="s">
        <v>2468</v>
      </c>
      <c r="G337" s="1" t="s">
        <v>2971</v>
      </c>
      <c r="H337" s="1" t="s">
        <v>1334</v>
      </c>
      <c r="I337" s="1" t="s">
        <v>2488</v>
      </c>
      <c r="J337" s="1" t="s">
        <v>52</v>
      </c>
      <c r="K337" s="1" t="s">
        <v>2407</v>
      </c>
      <c r="L337" s="3">
        <v>5976.43</v>
      </c>
      <c r="M337" s="1" t="s">
        <v>2474</v>
      </c>
      <c r="N337" s="1" t="s">
        <v>4152</v>
      </c>
      <c r="O337" s="1" t="s">
        <v>4153</v>
      </c>
      <c r="P337" s="222">
        <v>1</v>
      </c>
      <c r="Q337" s="222">
        <v>0</v>
      </c>
      <c r="R337" s="1" t="s">
        <v>2407</v>
      </c>
    </row>
    <row r="338" spans="1:18" x14ac:dyDescent="0.35">
      <c r="A338" s="1" t="str">
        <f>Tableau8[[#This Row],[Document d''achat]]&amp;Tableau8[[#This Row],[Poste]]</f>
        <v>450067382310</v>
      </c>
      <c r="B338" s="1" t="s">
        <v>1341</v>
      </c>
      <c r="C338" s="1" t="s">
        <v>88</v>
      </c>
      <c r="D338" s="1" t="s">
        <v>4151</v>
      </c>
      <c r="E338" s="1" t="s">
        <v>1337</v>
      </c>
      <c r="F338" s="1" t="s">
        <v>2468</v>
      </c>
      <c r="G338" s="1" t="s">
        <v>2973</v>
      </c>
      <c r="H338" s="1" t="s">
        <v>1342</v>
      </c>
      <c r="I338" s="1" t="s">
        <v>2488</v>
      </c>
      <c r="J338" s="1" t="s">
        <v>52</v>
      </c>
      <c r="K338" s="1" t="s">
        <v>2407</v>
      </c>
      <c r="L338" s="3">
        <v>740302.2</v>
      </c>
      <c r="M338" s="1" t="s">
        <v>2474</v>
      </c>
      <c r="N338" s="1" t="s">
        <v>4154</v>
      </c>
      <c r="O338" s="1" t="s">
        <v>4155</v>
      </c>
      <c r="P338" s="222">
        <v>1</v>
      </c>
      <c r="Q338" s="222">
        <v>0</v>
      </c>
      <c r="R338" s="1" t="s">
        <v>2407</v>
      </c>
    </row>
    <row r="339" spans="1:18" x14ac:dyDescent="0.35">
      <c r="A339" s="1" t="str">
        <f>Tableau8[[#This Row],[Document d''achat]]&amp;Tableau8[[#This Row],[Poste]]</f>
        <v>450067382710</v>
      </c>
      <c r="B339" s="1" t="s">
        <v>1348</v>
      </c>
      <c r="C339" s="1" t="s">
        <v>88</v>
      </c>
      <c r="D339" s="1" t="s">
        <v>4151</v>
      </c>
      <c r="E339" s="1" t="s">
        <v>1249</v>
      </c>
      <c r="F339" s="1" t="s">
        <v>2468</v>
      </c>
      <c r="G339" s="1" t="s">
        <v>2974</v>
      </c>
      <c r="H339" s="1" t="s">
        <v>1349</v>
      </c>
      <c r="I339" s="1" t="s">
        <v>2488</v>
      </c>
      <c r="J339" s="1" t="s">
        <v>52</v>
      </c>
      <c r="K339" s="1" t="s">
        <v>2407</v>
      </c>
      <c r="L339" s="3">
        <v>6779.31</v>
      </c>
      <c r="M339" s="1" t="s">
        <v>2474</v>
      </c>
      <c r="N339" s="1" t="s">
        <v>4154</v>
      </c>
      <c r="O339" s="1" t="s">
        <v>4155</v>
      </c>
      <c r="P339" s="222">
        <v>1</v>
      </c>
      <c r="Q339" s="222">
        <v>0</v>
      </c>
      <c r="R339" s="1" t="s">
        <v>2407</v>
      </c>
    </row>
    <row r="340" spans="1:18" x14ac:dyDescent="0.35">
      <c r="A340" s="1" t="str">
        <f>Tableau8[[#This Row],[Document d''achat]]&amp;Tableau8[[#This Row],[Poste]]</f>
        <v>450067382910</v>
      </c>
      <c r="B340" s="1" t="s">
        <v>1328</v>
      </c>
      <c r="C340" s="1" t="s">
        <v>88</v>
      </c>
      <c r="D340" s="1" t="s">
        <v>4151</v>
      </c>
      <c r="E340" s="1" t="s">
        <v>315</v>
      </c>
      <c r="F340" s="1" t="s">
        <v>2468</v>
      </c>
      <c r="G340" s="1" t="s">
        <v>2975</v>
      </c>
      <c r="H340" s="1" t="s">
        <v>1329</v>
      </c>
      <c r="I340" s="1" t="s">
        <v>2476</v>
      </c>
      <c r="J340" s="1" t="s">
        <v>52</v>
      </c>
      <c r="K340" s="1" t="s">
        <v>2407</v>
      </c>
      <c r="L340" s="3">
        <v>13797.99</v>
      </c>
      <c r="M340" s="1" t="s">
        <v>2474</v>
      </c>
      <c r="N340" s="1" t="s">
        <v>4154</v>
      </c>
      <c r="O340" s="1" t="s">
        <v>4155</v>
      </c>
      <c r="P340" s="222">
        <v>10</v>
      </c>
      <c r="Q340" s="222">
        <v>0</v>
      </c>
      <c r="R340" s="1" t="s">
        <v>2407</v>
      </c>
    </row>
    <row r="341" spans="1:18" x14ac:dyDescent="0.35">
      <c r="A341" s="1" t="str">
        <f>Tableau8[[#This Row],[Document d''achat]]&amp;Tableau8[[#This Row],[Poste]]</f>
        <v>450067384010</v>
      </c>
      <c r="B341" s="1" t="s">
        <v>1357</v>
      </c>
      <c r="C341" s="1" t="s">
        <v>88</v>
      </c>
      <c r="D341" s="1" t="s">
        <v>4151</v>
      </c>
      <c r="E341" s="1" t="s">
        <v>1353</v>
      </c>
      <c r="F341" s="1" t="s">
        <v>2468</v>
      </c>
      <c r="G341" s="1" t="s">
        <v>2977</v>
      </c>
      <c r="H341" s="1" t="s">
        <v>1358</v>
      </c>
      <c r="I341" s="1" t="s">
        <v>2488</v>
      </c>
      <c r="J341" s="1" t="s">
        <v>52</v>
      </c>
      <c r="K341" s="1" t="s">
        <v>2407</v>
      </c>
      <c r="L341" s="3">
        <v>326142.19</v>
      </c>
      <c r="M341" s="1" t="s">
        <v>2474</v>
      </c>
      <c r="N341" s="1" t="s">
        <v>4154</v>
      </c>
      <c r="O341" s="1" t="s">
        <v>4155</v>
      </c>
      <c r="P341" s="222">
        <v>1</v>
      </c>
      <c r="Q341" s="222">
        <v>0</v>
      </c>
      <c r="R341" s="1" t="s">
        <v>2407</v>
      </c>
    </row>
    <row r="342" spans="1:18" x14ac:dyDescent="0.35">
      <c r="A342" s="1" t="str">
        <f>Tableau8[[#This Row],[Document d''achat]]&amp;Tableau8[[#This Row],[Poste]]</f>
        <v>450067384510</v>
      </c>
      <c r="B342" s="1" t="s">
        <v>1363</v>
      </c>
      <c r="C342" s="1" t="s">
        <v>88</v>
      </c>
      <c r="D342" s="1" t="s">
        <v>4151</v>
      </c>
      <c r="E342" s="1" t="s">
        <v>1361</v>
      </c>
      <c r="F342" s="1" t="s">
        <v>2468</v>
      </c>
      <c r="G342" s="1" t="s">
        <v>2979</v>
      </c>
      <c r="H342" s="1" t="s">
        <v>1364</v>
      </c>
      <c r="I342" s="1" t="s">
        <v>2488</v>
      </c>
      <c r="J342" s="1" t="s">
        <v>4164</v>
      </c>
      <c r="K342" s="1" t="s">
        <v>2407</v>
      </c>
      <c r="L342" s="3">
        <v>2190000</v>
      </c>
      <c r="M342" s="1" t="s">
        <v>2474</v>
      </c>
      <c r="N342" s="1" t="s">
        <v>4154</v>
      </c>
      <c r="O342" s="1" t="s">
        <v>4155</v>
      </c>
      <c r="P342" s="222">
        <v>1</v>
      </c>
      <c r="Q342" s="222">
        <v>0</v>
      </c>
      <c r="R342" s="1" t="s">
        <v>2407</v>
      </c>
    </row>
    <row r="343" spans="1:18" x14ac:dyDescent="0.35">
      <c r="A343" s="1" t="str">
        <f>Tableau8[[#This Row],[Document d''achat]]&amp;Tableau8[[#This Row],[Poste]]</f>
        <v>450067386910</v>
      </c>
      <c r="B343" s="1" t="s">
        <v>1345</v>
      </c>
      <c r="C343" s="1" t="s">
        <v>88</v>
      </c>
      <c r="D343" s="1" t="s">
        <v>4151</v>
      </c>
      <c r="E343" s="1" t="s">
        <v>1343</v>
      </c>
      <c r="F343" s="1" t="s">
        <v>2522</v>
      </c>
      <c r="G343" s="1" t="s">
        <v>2981</v>
      </c>
      <c r="H343" s="1" t="s">
        <v>1346</v>
      </c>
      <c r="I343" s="1" t="s">
        <v>2488</v>
      </c>
      <c r="J343" s="1" t="s">
        <v>52</v>
      </c>
      <c r="K343" s="1" t="s">
        <v>2407</v>
      </c>
      <c r="L343" s="3">
        <v>195</v>
      </c>
      <c r="M343" s="1" t="s">
        <v>2474</v>
      </c>
      <c r="N343" s="1" t="s">
        <v>2478</v>
      </c>
      <c r="O343" s="1" t="s">
        <v>4158</v>
      </c>
      <c r="P343" s="222">
        <v>1</v>
      </c>
      <c r="Q343" s="222">
        <v>0</v>
      </c>
      <c r="R343" s="1" t="s">
        <v>2407</v>
      </c>
    </row>
    <row r="344" spans="1:18" x14ac:dyDescent="0.35">
      <c r="A344" s="1" t="str">
        <f>Tableau8[[#This Row],[Document d''achat]]&amp;Tableau8[[#This Row],[Poste]]</f>
        <v>450067393710</v>
      </c>
      <c r="B344" s="1" t="s">
        <v>1389</v>
      </c>
      <c r="C344" s="1" t="s">
        <v>88</v>
      </c>
      <c r="D344" s="1" t="s">
        <v>4151</v>
      </c>
      <c r="E344" s="1" t="s">
        <v>1387</v>
      </c>
      <c r="F344" s="1" t="s">
        <v>2468</v>
      </c>
      <c r="G344" s="1" t="s">
        <v>2983</v>
      </c>
      <c r="H344" s="1" t="s">
        <v>1390</v>
      </c>
      <c r="I344" s="1" t="s">
        <v>2488</v>
      </c>
      <c r="J344" s="1" t="s">
        <v>52</v>
      </c>
      <c r="K344" s="1" t="s">
        <v>2407</v>
      </c>
      <c r="L344" s="3">
        <v>435787</v>
      </c>
      <c r="M344" s="1" t="s">
        <v>2474</v>
      </c>
      <c r="N344" s="1" t="s">
        <v>4154</v>
      </c>
      <c r="O344" s="1" t="s">
        <v>4155</v>
      </c>
      <c r="P344" s="222">
        <v>1</v>
      </c>
      <c r="Q344" s="222">
        <v>0</v>
      </c>
      <c r="R344" s="1" t="s">
        <v>2407</v>
      </c>
    </row>
    <row r="345" spans="1:18" x14ac:dyDescent="0.35">
      <c r="A345" s="1" t="str">
        <f>Tableau8[[#This Row],[Document d''achat]]&amp;Tableau8[[#This Row],[Poste]]</f>
        <v>450067396110</v>
      </c>
      <c r="B345" s="1" t="s">
        <v>1376</v>
      </c>
      <c r="C345" s="1" t="s">
        <v>88</v>
      </c>
      <c r="D345" s="1" t="s">
        <v>4151</v>
      </c>
      <c r="E345" s="1" t="s">
        <v>1374</v>
      </c>
      <c r="F345" s="1" t="s">
        <v>2468</v>
      </c>
      <c r="G345" s="1" t="s">
        <v>2985</v>
      </c>
      <c r="H345" s="1" t="s">
        <v>947</v>
      </c>
      <c r="I345" s="1" t="s">
        <v>2488</v>
      </c>
      <c r="J345" s="1" t="s">
        <v>52</v>
      </c>
      <c r="K345" s="1" t="s">
        <v>2407</v>
      </c>
      <c r="L345" s="3">
        <v>5428060</v>
      </c>
      <c r="M345" s="1" t="s">
        <v>2474</v>
      </c>
      <c r="N345" s="1" t="s">
        <v>4154</v>
      </c>
      <c r="O345" s="1" t="s">
        <v>4155</v>
      </c>
      <c r="P345" s="222">
        <v>1</v>
      </c>
      <c r="Q345" s="222">
        <v>0</v>
      </c>
      <c r="R345" s="1" t="s">
        <v>2407</v>
      </c>
    </row>
    <row r="346" spans="1:18" x14ac:dyDescent="0.35">
      <c r="A346" s="1" t="str">
        <f>Tableau8[[#This Row],[Document d''achat]]&amp;Tableau8[[#This Row],[Poste]]</f>
        <v>450067406810</v>
      </c>
      <c r="B346" s="1" t="s">
        <v>1370</v>
      </c>
      <c r="C346" s="1" t="s">
        <v>88</v>
      </c>
      <c r="D346" s="1" t="s">
        <v>4151</v>
      </c>
      <c r="E346" s="1" t="s">
        <v>1368</v>
      </c>
      <c r="F346" s="1" t="s">
        <v>2468</v>
      </c>
      <c r="G346" s="1" t="s">
        <v>2987</v>
      </c>
      <c r="H346" s="1" t="s">
        <v>1371</v>
      </c>
      <c r="I346" s="1" t="s">
        <v>2488</v>
      </c>
      <c r="J346" s="1" t="s">
        <v>52</v>
      </c>
      <c r="K346" s="1" t="s">
        <v>2407</v>
      </c>
      <c r="L346" s="3">
        <v>265716</v>
      </c>
      <c r="M346" s="1" t="s">
        <v>2474</v>
      </c>
      <c r="N346" s="1" t="s">
        <v>4154</v>
      </c>
      <c r="O346" s="1" t="s">
        <v>4155</v>
      </c>
      <c r="P346" s="222">
        <v>1</v>
      </c>
      <c r="Q346" s="222">
        <v>0</v>
      </c>
      <c r="R346" s="1" t="s">
        <v>2407</v>
      </c>
    </row>
    <row r="347" spans="1:18" x14ac:dyDescent="0.35">
      <c r="A347" s="1" t="str">
        <f>Tableau8[[#This Row],[Document d''achat]]&amp;Tableau8[[#This Row],[Poste]]</f>
        <v>450067407710</v>
      </c>
      <c r="B347" s="1" t="s">
        <v>1380</v>
      </c>
      <c r="C347" s="1" t="s">
        <v>88</v>
      </c>
      <c r="D347" s="1" t="s">
        <v>4151</v>
      </c>
      <c r="E347" s="1" t="s">
        <v>1378</v>
      </c>
      <c r="F347" s="1" t="s">
        <v>2468</v>
      </c>
      <c r="G347" s="1" t="s">
        <v>2989</v>
      </c>
      <c r="H347" s="1" t="s">
        <v>1381</v>
      </c>
      <c r="I347" s="1" t="s">
        <v>2488</v>
      </c>
      <c r="J347" s="1" t="s">
        <v>52</v>
      </c>
      <c r="K347" s="1" t="s">
        <v>2407</v>
      </c>
      <c r="L347" s="3">
        <v>1560</v>
      </c>
      <c r="M347" s="1" t="s">
        <v>2474</v>
      </c>
      <c r="N347" s="1" t="s">
        <v>2478</v>
      </c>
      <c r="O347" s="1" t="s">
        <v>4158</v>
      </c>
      <c r="P347" s="222">
        <v>1</v>
      </c>
      <c r="Q347" s="222">
        <v>0</v>
      </c>
      <c r="R347" s="1" t="s">
        <v>4161</v>
      </c>
    </row>
    <row r="348" spans="1:18" x14ac:dyDescent="0.35">
      <c r="A348" s="1" t="str">
        <f>Tableau8[[#This Row],[Document d''achat]]&amp;Tableau8[[#This Row],[Poste]]</f>
        <v>450067413010</v>
      </c>
      <c r="B348" s="1" t="s">
        <v>1366</v>
      </c>
      <c r="C348" s="1" t="s">
        <v>88</v>
      </c>
      <c r="D348" s="1" t="s">
        <v>4151</v>
      </c>
      <c r="E348" s="1" t="s">
        <v>1279</v>
      </c>
      <c r="F348" s="1" t="s">
        <v>2468</v>
      </c>
      <c r="G348" s="1" t="s">
        <v>2966</v>
      </c>
      <c r="H348" s="1" t="s">
        <v>1284</v>
      </c>
      <c r="I348" s="1" t="s">
        <v>2488</v>
      </c>
      <c r="J348" s="1" t="s">
        <v>52</v>
      </c>
      <c r="K348" s="1" t="s">
        <v>2407</v>
      </c>
      <c r="L348" s="3">
        <v>941964.67</v>
      </c>
      <c r="M348" s="1" t="s">
        <v>2474</v>
      </c>
      <c r="N348" s="1" t="s">
        <v>4154</v>
      </c>
      <c r="O348" s="1" t="s">
        <v>4155</v>
      </c>
      <c r="P348" s="222">
        <v>1</v>
      </c>
      <c r="Q348" s="222">
        <v>0</v>
      </c>
      <c r="R348" s="1" t="s">
        <v>2407</v>
      </c>
    </row>
    <row r="349" spans="1:18" x14ac:dyDescent="0.35">
      <c r="A349" s="1" t="str">
        <f>Tableau8[[#This Row],[Document d''achat]]&amp;Tableau8[[#This Row],[Poste]]</f>
        <v>450067414510</v>
      </c>
      <c r="B349" s="1" t="s">
        <v>1384</v>
      </c>
      <c r="C349" s="1" t="s">
        <v>88</v>
      </c>
      <c r="D349" s="1" t="s">
        <v>4151</v>
      </c>
      <c r="E349" s="1" t="s">
        <v>1382</v>
      </c>
      <c r="F349" s="1" t="s">
        <v>2522</v>
      </c>
      <c r="G349" s="1" t="s">
        <v>2991</v>
      </c>
      <c r="H349" s="1" t="s">
        <v>1385</v>
      </c>
      <c r="I349" s="1" t="s">
        <v>2488</v>
      </c>
      <c r="J349" s="1" t="s">
        <v>52</v>
      </c>
      <c r="K349" s="1" t="s">
        <v>2407</v>
      </c>
      <c r="L349" s="3">
        <v>1000</v>
      </c>
      <c r="M349" s="1" t="s">
        <v>2474</v>
      </c>
      <c r="N349" s="1" t="s">
        <v>2478</v>
      </c>
      <c r="O349" s="1" t="s">
        <v>4158</v>
      </c>
      <c r="P349" s="222">
        <v>1</v>
      </c>
      <c r="Q349" s="222">
        <v>0</v>
      </c>
      <c r="R349" s="1" t="s">
        <v>2407</v>
      </c>
    </row>
    <row r="350" spans="1:18" x14ac:dyDescent="0.35">
      <c r="A350" s="1" t="str">
        <f>Tableau8[[#This Row],[Document d''achat]]&amp;Tableau8[[#This Row],[Poste]]</f>
        <v>450067418310</v>
      </c>
      <c r="B350" s="1" t="s">
        <v>1392</v>
      </c>
      <c r="C350" s="1" t="s">
        <v>88</v>
      </c>
      <c r="D350" s="1" t="s">
        <v>4151</v>
      </c>
      <c r="E350" s="1" t="s">
        <v>677</v>
      </c>
      <c r="F350" s="1" t="s">
        <v>2468</v>
      </c>
      <c r="G350" s="1" t="s">
        <v>2993</v>
      </c>
      <c r="H350" s="1" t="s">
        <v>1393</v>
      </c>
      <c r="I350" s="1" t="s">
        <v>2488</v>
      </c>
      <c r="J350" s="1" t="s">
        <v>52</v>
      </c>
      <c r="K350" s="1" t="s">
        <v>2407</v>
      </c>
      <c r="L350" s="3">
        <v>89642.55</v>
      </c>
      <c r="M350" s="1" t="s">
        <v>2474</v>
      </c>
      <c r="N350" s="1" t="s">
        <v>4154</v>
      </c>
      <c r="O350" s="1" t="s">
        <v>4155</v>
      </c>
      <c r="P350" s="222">
        <v>1</v>
      </c>
      <c r="Q350" s="222">
        <v>0</v>
      </c>
      <c r="R350" s="1" t="s">
        <v>2407</v>
      </c>
    </row>
    <row r="351" spans="1:18" x14ac:dyDescent="0.35">
      <c r="A351" s="1" t="str">
        <f>Tableau8[[#This Row],[Document d''achat]]&amp;Tableau8[[#This Row],[Poste]]</f>
        <v>450067419010</v>
      </c>
      <c r="B351" s="1" t="s">
        <v>1395</v>
      </c>
      <c r="C351" s="1" t="s">
        <v>88</v>
      </c>
      <c r="D351" s="1" t="s">
        <v>4151</v>
      </c>
      <c r="E351" s="1" t="s">
        <v>4170</v>
      </c>
      <c r="F351" s="1" t="s">
        <v>2468</v>
      </c>
      <c r="G351" s="1" t="s">
        <v>2994</v>
      </c>
      <c r="H351" s="1" t="s">
        <v>1396</v>
      </c>
      <c r="I351" s="1" t="s">
        <v>2488</v>
      </c>
      <c r="J351" s="1" t="s">
        <v>52</v>
      </c>
      <c r="K351" s="1" t="s">
        <v>2407</v>
      </c>
      <c r="L351" s="3">
        <v>414000</v>
      </c>
      <c r="M351" s="1" t="s">
        <v>2474</v>
      </c>
      <c r="N351" s="1" t="s">
        <v>4154</v>
      </c>
      <c r="O351" s="1" t="s">
        <v>4155</v>
      </c>
      <c r="P351" s="222">
        <v>1</v>
      </c>
      <c r="Q351" s="222">
        <v>0</v>
      </c>
      <c r="R351" s="1" t="s">
        <v>4161</v>
      </c>
    </row>
    <row r="352" spans="1:18" x14ac:dyDescent="0.35">
      <c r="A352" s="1" t="str">
        <f>Tableau8[[#This Row],[Document d''achat]]&amp;Tableau8[[#This Row],[Poste]]</f>
        <v>450067419810</v>
      </c>
      <c r="B352" s="1" t="s">
        <v>1401</v>
      </c>
      <c r="C352" s="1" t="s">
        <v>88</v>
      </c>
      <c r="D352" s="1" t="s">
        <v>4151</v>
      </c>
      <c r="E352" s="1" t="s">
        <v>1398</v>
      </c>
      <c r="F352" s="1" t="s">
        <v>2522</v>
      </c>
      <c r="G352" s="1" t="s">
        <v>2995</v>
      </c>
      <c r="H352" s="1" t="s">
        <v>1402</v>
      </c>
      <c r="I352" s="1" t="s">
        <v>2488</v>
      </c>
      <c r="J352" s="1" t="s">
        <v>52</v>
      </c>
      <c r="K352" s="1" t="s">
        <v>2407</v>
      </c>
      <c r="L352" s="3">
        <v>48471.6</v>
      </c>
      <c r="M352" s="1" t="s">
        <v>2474</v>
      </c>
      <c r="N352" s="1" t="s">
        <v>4154</v>
      </c>
      <c r="O352" s="1" t="s">
        <v>4155</v>
      </c>
      <c r="P352" s="222">
        <v>1</v>
      </c>
      <c r="Q352" s="222">
        <v>0</v>
      </c>
      <c r="R352" s="1" t="s">
        <v>2407</v>
      </c>
    </row>
    <row r="353" spans="1:18" x14ac:dyDescent="0.35">
      <c r="A353" s="1" t="str">
        <f>Tableau8[[#This Row],[Document d''achat]]&amp;Tableau8[[#This Row],[Poste]]</f>
        <v>450067420710</v>
      </c>
      <c r="B353" s="1" t="s">
        <v>1404</v>
      </c>
      <c r="C353" s="1" t="s">
        <v>88</v>
      </c>
      <c r="D353" s="1" t="s">
        <v>4151</v>
      </c>
      <c r="E353" s="1" t="s">
        <v>1398</v>
      </c>
      <c r="F353" s="1" t="s">
        <v>2522</v>
      </c>
      <c r="G353" s="1" t="s">
        <v>2997</v>
      </c>
      <c r="H353" s="1" t="s">
        <v>1405</v>
      </c>
      <c r="I353" s="1" t="s">
        <v>2488</v>
      </c>
      <c r="J353" s="1" t="s">
        <v>52</v>
      </c>
      <c r="K353" s="1" t="s">
        <v>2407</v>
      </c>
      <c r="L353" s="3">
        <v>57549.5</v>
      </c>
      <c r="M353" s="1" t="s">
        <v>2474</v>
      </c>
      <c r="N353" s="1" t="s">
        <v>4154</v>
      </c>
      <c r="O353" s="1" t="s">
        <v>4155</v>
      </c>
      <c r="P353" s="222">
        <v>1</v>
      </c>
      <c r="Q353" s="222">
        <v>0</v>
      </c>
      <c r="R353" s="1" t="s">
        <v>2407</v>
      </c>
    </row>
    <row r="354" spans="1:18" x14ac:dyDescent="0.35">
      <c r="A354" s="1" t="str">
        <f>Tableau8[[#This Row],[Document d''achat]]&amp;Tableau8[[#This Row],[Poste]]</f>
        <v>450067445410</v>
      </c>
      <c r="B354" s="1" t="s">
        <v>1409</v>
      </c>
      <c r="C354" s="1" t="s">
        <v>88</v>
      </c>
      <c r="D354" s="1" t="s">
        <v>4151</v>
      </c>
      <c r="E354" s="1" t="s">
        <v>1139</v>
      </c>
      <c r="F354" s="1" t="s">
        <v>2468</v>
      </c>
      <c r="G354" s="1" t="s">
        <v>2998</v>
      </c>
      <c r="H354" s="1" t="s">
        <v>1410</v>
      </c>
      <c r="I354" s="1" t="s">
        <v>2488</v>
      </c>
      <c r="J354" s="1" t="s">
        <v>52</v>
      </c>
      <c r="K354" s="1" t="s">
        <v>2407</v>
      </c>
      <c r="L354" s="3">
        <v>90902</v>
      </c>
      <c r="M354" s="1" t="s">
        <v>2474</v>
      </c>
      <c r="N354" s="1" t="s">
        <v>4154</v>
      </c>
      <c r="O354" s="1" t="s">
        <v>4155</v>
      </c>
      <c r="P354" s="222">
        <v>1</v>
      </c>
      <c r="Q354" s="222">
        <v>0</v>
      </c>
      <c r="R354" s="1" t="s">
        <v>4168</v>
      </c>
    </row>
    <row r="355" spans="1:18" x14ac:dyDescent="0.35">
      <c r="A355" s="1" t="str">
        <f>Tableau8[[#This Row],[Document d''achat]]&amp;Tableau8[[#This Row],[Poste]]</f>
        <v>450067456810</v>
      </c>
      <c r="B355" s="1" t="s">
        <v>1436</v>
      </c>
      <c r="C355" s="1" t="s">
        <v>88</v>
      </c>
      <c r="D355" s="1" t="s">
        <v>4151</v>
      </c>
      <c r="E355" s="1" t="s">
        <v>1434</v>
      </c>
      <c r="F355" s="1" t="s">
        <v>2468</v>
      </c>
      <c r="G355" s="1" t="s">
        <v>3000</v>
      </c>
      <c r="H355" s="1" t="s">
        <v>1437</v>
      </c>
      <c r="I355" s="1" t="s">
        <v>2488</v>
      </c>
      <c r="J355" s="1" t="s">
        <v>52</v>
      </c>
      <c r="K355" s="1" t="s">
        <v>2407</v>
      </c>
      <c r="L355" s="3">
        <v>4040.19</v>
      </c>
      <c r="M355" s="1" t="s">
        <v>2474</v>
      </c>
      <c r="N355" s="1" t="s">
        <v>4152</v>
      </c>
      <c r="O355" s="1" t="s">
        <v>4153</v>
      </c>
      <c r="P355" s="222">
        <v>1</v>
      </c>
      <c r="Q355" s="222">
        <v>0</v>
      </c>
      <c r="R355" s="1" t="s">
        <v>2407</v>
      </c>
    </row>
    <row r="356" spans="1:18" x14ac:dyDescent="0.35">
      <c r="A356" s="1" t="str">
        <f>Tableau8[[#This Row],[Document d''achat]]&amp;Tableau8[[#This Row],[Poste]]</f>
        <v>450067460210</v>
      </c>
      <c r="B356" s="1" t="s">
        <v>1445</v>
      </c>
      <c r="C356" s="1" t="s">
        <v>88</v>
      </c>
      <c r="D356" s="1" t="s">
        <v>4151</v>
      </c>
      <c r="E356" s="1" t="s">
        <v>262</v>
      </c>
      <c r="F356" s="1" t="s">
        <v>2468</v>
      </c>
      <c r="G356" s="1" t="s">
        <v>3001</v>
      </c>
      <c r="H356" s="1" t="s">
        <v>1446</v>
      </c>
      <c r="I356" s="1" t="s">
        <v>2476</v>
      </c>
      <c r="J356" s="1" t="s">
        <v>52</v>
      </c>
      <c r="K356" s="1" t="s">
        <v>2407</v>
      </c>
      <c r="L356" s="3">
        <v>846.4</v>
      </c>
      <c r="M356" s="1" t="s">
        <v>2474</v>
      </c>
      <c r="N356" s="1" t="s">
        <v>2478</v>
      </c>
      <c r="O356" s="1" t="s">
        <v>4158</v>
      </c>
      <c r="P356" s="222">
        <v>1</v>
      </c>
      <c r="Q356" s="222">
        <v>0</v>
      </c>
      <c r="R356" s="1" t="s">
        <v>2407</v>
      </c>
    </row>
    <row r="357" spans="1:18" x14ac:dyDescent="0.35">
      <c r="A357" s="1" t="str">
        <f>Tableau8[[#This Row],[Document d''achat]]&amp;Tableau8[[#This Row],[Poste]]</f>
        <v>450067461310</v>
      </c>
      <c r="B357" s="1" t="s">
        <v>1423</v>
      </c>
      <c r="C357" s="1" t="s">
        <v>88</v>
      </c>
      <c r="D357" s="1" t="s">
        <v>4151</v>
      </c>
      <c r="E357" s="1" t="s">
        <v>1290</v>
      </c>
      <c r="F357" s="1" t="s">
        <v>2468</v>
      </c>
      <c r="G357" s="1" t="s">
        <v>3002</v>
      </c>
      <c r="H357" s="1" t="s">
        <v>1424</v>
      </c>
      <c r="I357" s="1" t="s">
        <v>2488</v>
      </c>
      <c r="J357" s="1" t="s">
        <v>52</v>
      </c>
      <c r="K357" s="1" t="s">
        <v>2407</v>
      </c>
      <c r="L357" s="3">
        <v>147620</v>
      </c>
      <c r="M357" s="1" t="s">
        <v>2474</v>
      </c>
      <c r="N357" s="1" t="s">
        <v>4154</v>
      </c>
      <c r="O357" s="1" t="s">
        <v>4155</v>
      </c>
      <c r="P357" s="222">
        <v>1</v>
      </c>
      <c r="Q357" s="222">
        <v>0</v>
      </c>
      <c r="R357" s="1" t="s">
        <v>2407</v>
      </c>
    </row>
    <row r="358" spans="1:18" x14ac:dyDescent="0.35">
      <c r="A358" s="1" t="str">
        <f>Tableau8[[#This Row],[Document d''achat]]&amp;Tableau8[[#This Row],[Poste]]</f>
        <v>450067462010</v>
      </c>
      <c r="B358" s="1" t="s">
        <v>1414</v>
      </c>
      <c r="C358" s="1" t="s">
        <v>88</v>
      </c>
      <c r="D358" s="1" t="s">
        <v>4151</v>
      </c>
      <c r="E358" s="1" t="s">
        <v>1412</v>
      </c>
      <c r="F358" s="1" t="s">
        <v>2468</v>
      </c>
      <c r="G358" s="1" t="s">
        <v>3004</v>
      </c>
      <c r="H358" s="1" t="s">
        <v>1415</v>
      </c>
      <c r="I358" s="1" t="s">
        <v>2488</v>
      </c>
      <c r="J358" s="1" t="s">
        <v>52</v>
      </c>
      <c r="K358" s="1" t="s">
        <v>2407</v>
      </c>
      <c r="L358" s="3">
        <v>3193.58</v>
      </c>
      <c r="M358" s="1" t="s">
        <v>2474</v>
      </c>
      <c r="N358" s="1" t="s">
        <v>4152</v>
      </c>
      <c r="O358" s="1" t="s">
        <v>4153</v>
      </c>
      <c r="P358" s="222">
        <v>1</v>
      </c>
      <c r="Q358" s="222">
        <v>0</v>
      </c>
      <c r="R358" s="1" t="s">
        <v>2407</v>
      </c>
    </row>
    <row r="359" spans="1:18" x14ac:dyDescent="0.35">
      <c r="A359" s="1" t="str">
        <f>Tableau8[[#This Row],[Document d''achat]]&amp;Tableau8[[#This Row],[Poste]]</f>
        <v>450067462210</v>
      </c>
      <c r="B359" s="1" t="s">
        <v>1443</v>
      </c>
      <c r="C359" s="1" t="s">
        <v>88</v>
      </c>
      <c r="D359" s="1" t="s">
        <v>4151</v>
      </c>
      <c r="E359" s="1" t="s">
        <v>1441</v>
      </c>
      <c r="F359" s="1" t="s">
        <v>2468</v>
      </c>
      <c r="G359" s="1" t="s">
        <v>3006</v>
      </c>
      <c r="H359" s="1" t="s">
        <v>1444</v>
      </c>
      <c r="I359" s="1" t="s">
        <v>2488</v>
      </c>
      <c r="J359" s="1" t="s">
        <v>52</v>
      </c>
      <c r="K359" s="1" t="s">
        <v>2407</v>
      </c>
      <c r="L359" s="3">
        <v>37322.21</v>
      </c>
      <c r="M359" s="1" t="s">
        <v>2474</v>
      </c>
      <c r="N359" s="1" t="s">
        <v>4154</v>
      </c>
      <c r="O359" s="1" t="s">
        <v>4155</v>
      </c>
      <c r="P359" s="222">
        <v>1</v>
      </c>
      <c r="Q359" s="222">
        <v>0</v>
      </c>
      <c r="R359" s="1" t="s">
        <v>2407</v>
      </c>
    </row>
    <row r="360" spans="1:18" x14ac:dyDescent="0.35">
      <c r="A360" s="1" t="str">
        <f>Tableau8[[#This Row],[Document d''achat]]&amp;Tableau8[[#This Row],[Poste]]</f>
        <v>450067462610</v>
      </c>
      <c r="B360" s="1" t="s">
        <v>1451</v>
      </c>
      <c r="C360" s="1" t="s">
        <v>88</v>
      </c>
      <c r="D360" s="1" t="s">
        <v>4151</v>
      </c>
      <c r="E360" s="1" t="s">
        <v>1449</v>
      </c>
      <c r="F360" s="1" t="s">
        <v>2468</v>
      </c>
      <c r="G360" s="1" t="s">
        <v>3008</v>
      </c>
      <c r="H360" s="1" t="s">
        <v>1452</v>
      </c>
      <c r="I360" s="1" t="s">
        <v>2488</v>
      </c>
      <c r="J360" s="1" t="s">
        <v>52</v>
      </c>
      <c r="K360" s="1" t="s">
        <v>2407</v>
      </c>
      <c r="L360" s="3">
        <v>8470</v>
      </c>
      <c r="M360" s="1" t="s">
        <v>2474</v>
      </c>
      <c r="N360" s="1" t="s">
        <v>4154</v>
      </c>
      <c r="O360" s="1" t="s">
        <v>4155</v>
      </c>
      <c r="P360" s="222">
        <v>1</v>
      </c>
      <c r="Q360" s="222">
        <v>0</v>
      </c>
      <c r="R360" s="1" t="s">
        <v>2407</v>
      </c>
    </row>
    <row r="361" spans="1:18" x14ac:dyDescent="0.35">
      <c r="A361" s="1" t="str">
        <f>Tableau8[[#This Row],[Document d''achat]]&amp;Tableau8[[#This Row],[Poste]]</f>
        <v>450067462910</v>
      </c>
      <c r="B361" s="1" t="s">
        <v>2281</v>
      </c>
      <c r="C361" s="1" t="s">
        <v>88</v>
      </c>
      <c r="D361" s="1" t="s">
        <v>4151</v>
      </c>
      <c r="E361" s="1" t="s">
        <v>2278</v>
      </c>
      <c r="F361" s="1" t="s">
        <v>2468</v>
      </c>
      <c r="G361" s="1" t="s">
        <v>3010</v>
      </c>
      <c r="H361" s="1" t="s">
        <v>2282</v>
      </c>
      <c r="I361" s="1" t="s">
        <v>2488</v>
      </c>
      <c r="J361" s="1" t="s">
        <v>52</v>
      </c>
      <c r="K361" s="1" t="s">
        <v>2407</v>
      </c>
      <c r="L361" s="3">
        <v>312774</v>
      </c>
      <c r="M361" s="1" t="s">
        <v>2474</v>
      </c>
      <c r="N361" s="1" t="s">
        <v>4154</v>
      </c>
      <c r="O361" s="1" t="s">
        <v>4155</v>
      </c>
      <c r="P361" s="222">
        <v>1</v>
      </c>
      <c r="Q361" s="222">
        <v>0</v>
      </c>
      <c r="R361" s="1" t="s">
        <v>4168</v>
      </c>
    </row>
    <row r="362" spans="1:18" x14ac:dyDescent="0.35">
      <c r="A362" s="1" t="str">
        <f>Tableau8[[#This Row],[Document d''achat]]&amp;Tableau8[[#This Row],[Poste]]</f>
        <v>450067463010</v>
      </c>
      <c r="B362" s="1" t="s">
        <v>1426</v>
      </c>
      <c r="C362" s="1" t="s">
        <v>88</v>
      </c>
      <c r="D362" s="1" t="s">
        <v>4151</v>
      </c>
      <c r="E362" s="1" t="s">
        <v>4165</v>
      </c>
      <c r="F362" s="1" t="s">
        <v>2468</v>
      </c>
      <c r="G362" s="1" t="s">
        <v>3011</v>
      </c>
      <c r="H362" s="1" t="s">
        <v>1427</v>
      </c>
      <c r="I362" s="1" t="s">
        <v>2488</v>
      </c>
      <c r="J362" s="1" t="s">
        <v>52</v>
      </c>
      <c r="K362" s="1" t="s">
        <v>2407</v>
      </c>
      <c r="L362" s="3">
        <v>88935</v>
      </c>
      <c r="M362" s="1" t="s">
        <v>2474</v>
      </c>
      <c r="N362" s="1" t="s">
        <v>4154</v>
      </c>
      <c r="O362" s="1" t="s">
        <v>4155</v>
      </c>
      <c r="P362" s="222">
        <v>1</v>
      </c>
      <c r="Q362" s="222">
        <v>0</v>
      </c>
      <c r="R362" s="1" t="s">
        <v>2407</v>
      </c>
    </row>
    <row r="363" spans="1:18" x14ac:dyDescent="0.35">
      <c r="A363" s="1" t="str">
        <f>Tableau8[[#This Row],[Document d''achat]]&amp;Tableau8[[#This Row],[Poste]]</f>
        <v>450067463310</v>
      </c>
      <c r="B363" s="1" t="s">
        <v>1417</v>
      </c>
      <c r="C363" s="1" t="s">
        <v>88</v>
      </c>
      <c r="D363" s="1" t="s">
        <v>4151</v>
      </c>
      <c r="E363" s="1" t="s">
        <v>1412</v>
      </c>
      <c r="F363" s="1" t="s">
        <v>2468</v>
      </c>
      <c r="G363" s="1" t="s">
        <v>3012</v>
      </c>
      <c r="H363" s="1" t="s">
        <v>1418</v>
      </c>
      <c r="I363" s="1" t="s">
        <v>2488</v>
      </c>
      <c r="J363" s="1" t="s">
        <v>52</v>
      </c>
      <c r="K363" s="1" t="s">
        <v>2407</v>
      </c>
      <c r="L363" s="3">
        <v>21370.84</v>
      </c>
      <c r="M363" s="1" t="s">
        <v>2474</v>
      </c>
      <c r="N363" s="1" t="s">
        <v>4154</v>
      </c>
      <c r="O363" s="1" t="s">
        <v>4155</v>
      </c>
      <c r="P363" s="222">
        <v>1</v>
      </c>
      <c r="Q363" s="222">
        <v>0</v>
      </c>
      <c r="R363" s="1" t="s">
        <v>2407</v>
      </c>
    </row>
    <row r="364" spans="1:18" x14ac:dyDescent="0.35">
      <c r="A364" s="1" t="str">
        <f>Tableau8[[#This Row],[Document d''achat]]&amp;Tableau8[[#This Row],[Poste]]</f>
        <v>450067468110</v>
      </c>
      <c r="B364" s="1" t="s">
        <v>1438</v>
      </c>
      <c r="C364" s="1" t="s">
        <v>88</v>
      </c>
      <c r="D364" s="1" t="s">
        <v>4151</v>
      </c>
      <c r="E364" s="1" t="s">
        <v>866</v>
      </c>
      <c r="F364" s="1" t="s">
        <v>2468</v>
      </c>
      <c r="G364" s="1" t="s">
        <v>3013</v>
      </c>
      <c r="H364" s="1" t="s">
        <v>1439</v>
      </c>
      <c r="I364" s="1" t="s">
        <v>2488</v>
      </c>
      <c r="J364" s="1" t="s">
        <v>52</v>
      </c>
      <c r="K364" s="1" t="s">
        <v>2407</v>
      </c>
      <c r="L364" s="3">
        <v>11236</v>
      </c>
      <c r="M364" s="1" t="s">
        <v>2474</v>
      </c>
      <c r="N364" s="1" t="s">
        <v>4154</v>
      </c>
      <c r="O364" s="1" t="s">
        <v>4155</v>
      </c>
      <c r="P364" s="222">
        <v>1</v>
      </c>
      <c r="Q364" s="222">
        <v>0</v>
      </c>
      <c r="R364" s="1" t="s">
        <v>2407</v>
      </c>
    </row>
    <row r="365" spans="1:18" x14ac:dyDescent="0.35">
      <c r="A365" s="1" t="str">
        <f>Tableau8[[#This Row],[Document d''achat]]&amp;Tableau8[[#This Row],[Poste]]</f>
        <v>450067468710</v>
      </c>
      <c r="B365" s="1" t="s">
        <v>1431</v>
      </c>
      <c r="C365" s="1" t="s">
        <v>88</v>
      </c>
      <c r="D365" s="1" t="s">
        <v>4151</v>
      </c>
      <c r="E365" s="1" t="s">
        <v>4171</v>
      </c>
      <c r="F365" s="1" t="s">
        <v>2468</v>
      </c>
      <c r="G365" s="1" t="s">
        <v>3015</v>
      </c>
      <c r="H365" s="1" t="s">
        <v>1432</v>
      </c>
      <c r="I365" s="1" t="s">
        <v>2488</v>
      </c>
      <c r="J365" s="1" t="s">
        <v>52</v>
      </c>
      <c r="K365" s="1" t="s">
        <v>2407</v>
      </c>
      <c r="L365" s="3">
        <v>176568.42</v>
      </c>
      <c r="M365" s="1" t="s">
        <v>2474</v>
      </c>
      <c r="N365" s="1" t="s">
        <v>4154</v>
      </c>
      <c r="O365" s="1" t="s">
        <v>4155</v>
      </c>
      <c r="P365" s="222">
        <v>1</v>
      </c>
      <c r="Q365" s="222">
        <v>0</v>
      </c>
      <c r="R365" s="1" t="s">
        <v>2407</v>
      </c>
    </row>
    <row r="366" spans="1:18" x14ac:dyDescent="0.35">
      <c r="A366" s="1" t="str">
        <f>Tableau8[[#This Row],[Document d''achat]]&amp;Tableau8[[#This Row],[Poste]]</f>
        <v>450067469610</v>
      </c>
      <c r="B366" s="1" t="s">
        <v>1458</v>
      </c>
      <c r="C366" s="1" t="s">
        <v>88</v>
      </c>
      <c r="D366" s="1" t="s">
        <v>4151</v>
      </c>
      <c r="E366" s="1" t="s">
        <v>4172</v>
      </c>
      <c r="F366" s="1" t="s">
        <v>2468</v>
      </c>
      <c r="G366" s="1" t="s">
        <v>3017</v>
      </c>
      <c r="H366" s="1" t="s">
        <v>1459</v>
      </c>
      <c r="I366" s="1" t="s">
        <v>2488</v>
      </c>
      <c r="J366" s="1" t="s">
        <v>52</v>
      </c>
      <c r="K366" s="1" t="s">
        <v>2407</v>
      </c>
      <c r="L366" s="3">
        <v>14919.04</v>
      </c>
      <c r="M366" s="1" t="s">
        <v>2474</v>
      </c>
      <c r="N366" s="1" t="s">
        <v>4154</v>
      </c>
      <c r="O366" s="1" t="s">
        <v>4155</v>
      </c>
      <c r="P366" s="222">
        <v>1</v>
      </c>
      <c r="Q366" s="222">
        <v>0</v>
      </c>
      <c r="R366" s="1" t="s">
        <v>2407</v>
      </c>
    </row>
    <row r="367" spans="1:18" x14ac:dyDescent="0.35">
      <c r="A367" s="1" t="str">
        <f>Tableau8[[#This Row],[Document d''achat]]&amp;Tableau8[[#This Row],[Poste]]</f>
        <v>450067469620</v>
      </c>
      <c r="B367" s="1" t="s">
        <v>1458</v>
      </c>
      <c r="C367" s="1" t="s">
        <v>217</v>
      </c>
      <c r="D367" s="1" t="s">
        <v>4151</v>
      </c>
      <c r="E367" s="1" t="s">
        <v>4172</v>
      </c>
      <c r="F367" s="1" t="s">
        <v>2468</v>
      </c>
      <c r="G367" s="1" t="s">
        <v>3017</v>
      </c>
      <c r="H367" s="1" t="s">
        <v>931</v>
      </c>
      <c r="I367" s="1" t="s">
        <v>2488</v>
      </c>
      <c r="J367" s="1" t="s">
        <v>52</v>
      </c>
      <c r="K367" s="1" t="s">
        <v>2407</v>
      </c>
      <c r="L367" s="3">
        <v>1361.93</v>
      </c>
      <c r="M367" s="1" t="s">
        <v>2474</v>
      </c>
      <c r="N367" s="1" t="s">
        <v>4154</v>
      </c>
      <c r="O367" s="1" t="s">
        <v>4155</v>
      </c>
      <c r="P367" s="222">
        <v>1</v>
      </c>
      <c r="Q367" s="222">
        <v>0</v>
      </c>
      <c r="R367" s="1" t="s">
        <v>2407</v>
      </c>
    </row>
    <row r="368" spans="1:18" x14ac:dyDescent="0.35">
      <c r="A368" s="1" t="str">
        <f>Tableau8[[#This Row],[Document d''achat]]&amp;Tableau8[[#This Row],[Poste]]</f>
        <v>450067469630</v>
      </c>
      <c r="B368" s="1" t="s">
        <v>1458</v>
      </c>
      <c r="C368" s="1" t="s">
        <v>222</v>
      </c>
      <c r="D368" s="1" t="s">
        <v>4151</v>
      </c>
      <c r="E368" s="1" t="s">
        <v>4172</v>
      </c>
      <c r="F368" s="1" t="s">
        <v>2468</v>
      </c>
      <c r="G368" s="1" t="s">
        <v>3017</v>
      </c>
      <c r="H368" s="1" t="s">
        <v>1924</v>
      </c>
      <c r="I368" s="1" t="s">
        <v>2488</v>
      </c>
      <c r="J368" s="1" t="s">
        <v>52</v>
      </c>
      <c r="K368" s="1" t="s">
        <v>2407</v>
      </c>
      <c r="L368" s="3">
        <v>8201.18</v>
      </c>
      <c r="M368" s="1" t="s">
        <v>2474</v>
      </c>
      <c r="N368" s="1" t="s">
        <v>4154</v>
      </c>
      <c r="O368" s="1" t="s">
        <v>4155</v>
      </c>
      <c r="P368" s="222">
        <v>1</v>
      </c>
      <c r="Q368" s="222">
        <v>0</v>
      </c>
      <c r="R368" s="1" t="s">
        <v>2407</v>
      </c>
    </row>
    <row r="369" spans="1:18" x14ac:dyDescent="0.35">
      <c r="A369" s="1" t="str">
        <f>Tableau8[[#This Row],[Document d''achat]]&amp;Tableau8[[#This Row],[Poste]]</f>
        <v>450067469640</v>
      </c>
      <c r="B369" s="1" t="s">
        <v>1458</v>
      </c>
      <c r="C369" s="1" t="s">
        <v>421</v>
      </c>
      <c r="D369" s="1" t="s">
        <v>4151</v>
      </c>
      <c r="E369" s="1" t="s">
        <v>4172</v>
      </c>
      <c r="F369" s="1" t="s">
        <v>2468</v>
      </c>
      <c r="G369" s="1" t="s">
        <v>3017</v>
      </c>
      <c r="H369" s="1" t="s">
        <v>3018</v>
      </c>
      <c r="I369" s="1" t="s">
        <v>2488</v>
      </c>
      <c r="J369" s="1" t="s">
        <v>52</v>
      </c>
      <c r="K369" s="1" t="s">
        <v>2407</v>
      </c>
      <c r="L369" s="3">
        <v>3784.21</v>
      </c>
      <c r="M369" s="1" t="s">
        <v>2474</v>
      </c>
      <c r="N369" s="1" t="s">
        <v>4154</v>
      </c>
      <c r="O369" s="1" t="s">
        <v>4155</v>
      </c>
      <c r="P369" s="222">
        <v>1</v>
      </c>
      <c r="Q369" s="222">
        <v>0</v>
      </c>
      <c r="R369" s="1" t="s">
        <v>2407</v>
      </c>
    </row>
    <row r="370" spans="1:18" x14ac:dyDescent="0.35">
      <c r="A370" s="1" t="str">
        <f>Tableau8[[#This Row],[Document d''achat]]&amp;Tableau8[[#This Row],[Poste]]</f>
        <v>450067502910</v>
      </c>
      <c r="B370" s="1" t="s">
        <v>1466</v>
      </c>
      <c r="C370" s="1" t="s">
        <v>88</v>
      </c>
      <c r="D370" s="1" t="s">
        <v>4151</v>
      </c>
      <c r="E370" s="1" t="s">
        <v>4173</v>
      </c>
      <c r="F370" s="1" t="s">
        <v>2468</v>
      </c>
      <c r="G370" s="1" t="s">
        <v>2846</v>
      </c>
      <c r="H370" s="1" t="s">
        <v>3020</v>
      </c>
      <c r="I370" s="1" t="s">
        <v>2476</v>
      </c>
      <c r="J370" s="1" t="s">
        <v>52</v>
      </c>
      <c r="K370" s="1" t="s">
        <v>2407</v>
      </c>
      <c r="L370" s="3">
        <v>463579</v>
      </c>
      <c r="M370" s="1" t="s">
        <v>2474</v>
      </c>
      <c r="N370" s="1" t="s">
        <v>4154</v>
      </c>
      <c r="O370" s="1" t="s">
        <v>4155</v>
      </c>
      <c r="P370" s="222">
        <v>1</v>
      </c>
      <c r="Q370" s="222">
        <v>0</v>
      </c>
      <c r="R370" s="1" t="s">
        <v>2407</v>
      </c>
    </row>
    <row r="371" spans="1:18" x14ac:dyDescent="0.35">
      <c r="A371" s="1" t="str">
        <f>Tableau8[[#This Row],[Document d''achat]]&amp;Tableau8[[#This Row],[Poste]]</f>
        <v>450067502920</v>
      </c>
      <c r="B371" s="1" t="s">
        <v>1466</v>
      </c>
      <c r="C371" s="1" t="s">
        <v>217</v>
      </c>
      <c r="D371" s="1" t="s">
        <v>4151</v>
      </c>
      <c r="E371" s="1" t="s">
        <v>4173</v>
      </c>
      <c r="F371" s="1" t="s">
        <v>2468</v>
      </c>
      <c r="G371" s="1" t="s">
        <v>2846</v>
      </c>
      <c r="H371" s="1" t="s">
        <v>1467</v>
      </c>
      <c r="I371" s="1" t="s">
        <v>2488</v>
      </c>
      <c r="J371" s="1" t="s">
        <v>52</v>
      </c>
      <c r="K371" s="1" t="s">
        <v>2407</v>
      </c>
      <c r="L371" s="3">
        <v>463579</v>
      </c>
      <c r="M371" s="1" t="s">
        <v>2474</v>
      </c>
      <c r="N371" s="1" t="s">
        <v>4154</v>
      </c>
      <c r="O371" s="1" t="s">
        <v>4155</v>
      </c>
      <c r="P371" s="222">
        <v>1</v>
      </c>
      <c r="Q371" s="222">
        <v>0</v>
      </c>
      <c r="R371" s="1" t="s">
        <v>2407</v>
      </c>
    </row>
    <row r="372" spans="1:18" x14ac:dyDescent="0.35">
      <c r="A372" s="1" t="str">
        <f>Tableau8[[#This Row],[Document d''achat]]&amp;Tableau8[[#This Row],[Poste]]</f>
        <v>450067502930</v>
      </c>
      <c r="B372" s="1" t="s">
        <v>1466</v>
      </c>
      <c r="C372" s="1" t="s">
        <v>222</v>
      </c>
      <c r="D372" s="1" t="s">
        <v>4151</v>
      </c>
      <c r="E372" s="1" t="s">
        <v>4173</v>
      </c>
      <c r="F372" s="1" t="s">
        <v>2468</v>
      </c>
      <c r="G372" s="1" t="s">
        <v>2846</v>
      </c>
      <c r="H372" s="1" t="s">
        <v>1467</v>
      </c>
      <c r="I372" s="1" t="s">
        <v>2488</v>
      </c>
      <c r="J372" s="1" t="s">
        <v>52</v>
      </c>
      <c r="K372" s="1" t="s">
        <v>2407</v>
      </c>
      <c r="L372" s="3">
        <v>1165000</v>
      </c>
      <c r="M372" s="1" t="s">
        <v>2474</v>
      </c>
      <c r="N372" s="1" t="s">
        <v>4154</v>
      </c>
      <c r="O372" s="1" t="s">
        <v>4155</v>
      </c>
      <c r="P372" s="222">
        <v>1</v>
      </c>
      <c r="Q372" s="222">
        <v>0</v>
      </c>
      <c r="R372" s="1" t="s">
        <v>2407</v>
      </c>
    </row>
    <row r="373" spans="1:18" x14ac:dyDescent="0.35">
      <c r="A373" s="1" t="str">
        <f>Tableau8[[#This Row],[Document d''achat]]&amp;Tableau8[[#This Row],[Poste]]</f>
        <v>450067507610</v>
      </c>
      <c r="B373" s="1" t="s">
        <v>1471</v>
      </c>
      <c r="C373" s="1" t="s">
        <v>88</v>
      </c>
      <c r="D373" s="1" t="s">
        <v>4151</v>
      </c>
      <c r="E373" s="1" t="s">
        <v>1469</v>
      </c>
      <c r="F373" s="1" t="s">
        <v>2468</v>
      </c>
      <c r="G373" s="1" t="s">
        <v>3022</v>
      </c>
      <c r="H373" s="1" t="s">
        <v>1472</v>
      </c>
      <c r="I373" s="1" t="s">
        <v>2488</v>
      </c>
      <c r="J373" s="1" t="s">
        <v>52</v>
      </c>
      <c r="K373" s="1" t="s">
        <v>2407</v>
      </c>
      <c r="L373" s="3">
        <v>210</v>
      </c>
      <c r="M373" s="1" t="s">
        <v>2474</v>
      </c>
      <c r="N373" s="1" t="s">
        <v>4152</v>
      </c>
      <c r="O373" s="1" t="s">
        <v>4153</v>
      </c>
      <c r="P373" s="222">
        <v>1</v>
      </c>
      <c r="Q373" s="222">
        <v>0</v>
      </c>
      <c r="R373" s="1" t="s">
        <v>2407</v>
      </c>
    </row>
    <row r="374" spans="1:18" x14ac:dyDescent="0.35">
      <c r="A374" s="1" t="str">
        <f>Tableau8[[#This Row],[Document d''achat]]&amp;Tableau8[[#This Row],[Poste]]</f>
        <v>450067507620</v>
      </c>
      <c r="B374" s="1" t="s">
        <v>1471</v>
      </c>
      <c r="C374" s="1" t="s">
        <v>217</v>
      </c>
      <c r="D374" s="1" t="s">
        <v>4151</v>
      </c>
      <c r="E374" s="1" t="s">
        <v>1469</v>
      </c>
      <c r="F374" s="1" t="s">
        <v>2468</v>
      </c>
      <c r="G374" s="1" t="s">
        <v>3022</v>
      </c>
      <c r="H374" s="1" t="s">
        <v>1472</v>
      </c>
      <c r="I374" s="1" t="s">
        <v>2488</v>
      </c>
      <c r="J374" s="1" t="s">
        <v>52</v>
      </c>
      <c r="K374" s="1" t="s">
        <v>2407</v>
      </c>
      <c r="L374" s="3">
        <v>1120</v>
      </c>
      <c r="M374" s="1" t="s">
        <v>2474</v>
      </c>
      <c r="N374" s="1" t="s">
        <v>4152</v>
      </c>
      <c r="O374" s="1" t="s">
        <v>4153</v>
      </c>
      <c r="P374" s="222">
        <v>1</v>
      </c>
      <c r="Q374" s="222">
        <v>0</v>
      </c>
      <c r="R374" s="1" t="s">
        <v>2407</v>
      </c>
    </row>
    <row r="375" spans="1:18" x14ac:dyDescent="0.35">
      <c r="A375" s="1" t="str">
        <f>Tableau8[[#This Row],[Document d''achat]]&amp;Tableau8[[#This Row],[Poste]]</f>
        <v>450067507630</v>
      </c>
      <c r="B375" s="1" t="s">
        <v>1471</v>
      </c>
      <c r="C375" s="1" t="s">
        <v>222</v>
      </c>
      <c r="D375" s="1" t="s">
        <v>4151</v>
      </c>
      <c r="E375" s="1" t="s">
        <v>1469</v>
      </c>
      <c r="F375" s="1" t="s">
        <v>2468</v>
      </c>
      <c r="G375" s="1" t="s">
        <v>3022</v>
      </c>
      <c r="H375" s="1" t="s">
        <v>1472</v>
      </c>
      <c r="I375" s="1" t="s">
        <v>2488</v>
      </c>
      <c r="J375" s="1" t="s">
        <v>52</v>
      </c>
      <c r="K375" s="1" t="s">
        <v>2407</v>
      </c>
      <c r="L375" s="3">
        <v>753.69</v>
      </c>
      <c r="M375" s="1" t="s">
        <v>2474</v>
      </c>
      <c r="N375" s="1" t="s">
        <v>4152</v>
      </c>
      <c r="O375" s="1" t="s">
        <v>4153</v>
      </c>
      <c r="P375" s="222">
        <v>1</v>
      </c>
      <c r="Q375" s="222">
        <v>0</v>
      </c>
      <c r="R375" s="1" t="s">
        <v>2407</v>
      </c>
    </row>
    <row r="376" spans="1:18" x14ac:dyDescent="0.35">
      <c r="A376" s="1" t="str">
        <f>Tableau8[[#This Row],[Document d''achat]]&amp;Tableau8[[#This Row],[Poste]]</f>
        <v>450067507640</v>
      </c>
      <c r="B376" s="1" t="s">
        <v>1471</v>
      </c>
      <c r="C376" s="1" t="s">
        <v>421</v>
      </c>
      <c r="D376" s="1" t="s">
        <v>4151</v>
      </c>
      <c r="E376" s="1" t="s">
        <v>1469</v>
      </c>
      <c r="F376" s="1" t="s">
        <v>2468</v>
      </c>
      <c r="G376" s="1" t="s">
        <v>3022</v>
      </c>
      <c r="H376" s="1" t="s">
        <v>1472</v>
      </c>
      <c r="I376" s="1" t="s">
        <v>2488</v>
      </c>
      <c r="J376" s="1" t="s">
        <v>52</v>
      </c>
      <c r="K376" s="1" t="s">
        <v>2407</v>
      </c>
      <c r="L376" s="3">
        <v>713.75</v>
      </c>
      <c r="M376" s="1" t="s">
        <v>2474</v>
      </c>
      <c r="N376" s="1" t="s">
        <v>4152</v>
      </c>
      <c r="O376" s="1" t="s">
        <v>4153</v>
      </c>
      <c r="P376" s="222">
        <v>1</v>
      </c>
      <c r="Q376" s="222">
        <v>0</v>
      </c>
      <c r="R376" s="1" t="s">
        <v>2407</v>
      </c>
    </row>
    <row r="377" spans="1:18" x14ac:dyDescent="0.35">
      <c r="A377" s="1" t="str">
        <f>Tableau8[[#This Row],[Document d''achat]]&amp;Tableau8[[#This Row],[Poste]]</f>
        <v>450067507650</v>
      </c>
      <c r="B377" s="1" t="s">
        <v>1471</v>
      </c>
      <c r="C377" s="1" t="s">
        <v>423</v>
      </c>
      <c r="D377" s="1" t="s">
        <v>4151</v>
      </c>
      <c r="E377" s="1" t="s">
        <v>1469</v>
      </c>
      <c r="F377" s="1" t="s">
        <v>2468</v>
      </c>
      <c r="G377" s="1" t="s">
        <v>3022</v>
      </c>
      <c r="H377" s="1" t="s">
        <v>1472</v>
      </c>
      <c r="I377" s="1" t="s">
        <v>2488</v>
      </c>
      <c r="J377" s="1" t="s">
        <v>52</v>
      </c>
      <c r="K377" s="1" t="s">
        <v>2407</v>
      </c>
      <c r="L377" s="3">
        <v>1150.6500000000001</v>
      </c>
      <c r="M377" s="1" t="s">
        <v>2474</v>
      </c>
      <c r="N377" s="1" t="s">
        <v>4152</v>
      </c>
      <c r="O377" s="1" t="s">
        <v>4153</v>
      </c>
      <c r="P377" s="222">
        <v>1</v>
      </c>
      <c r="Q377" s="222">
        <v>0</v>
      </c>
      <c r="R377" s="1" t="s">
        <v>2407</v>
      </c>
    </row>
    <row r="378" spans="1:18" x14ac:dyDescent="0.35">
      <c r="A378" s="1" t="str">
        <f>Tableau8[[#This Row],[Document d''achat]]&amp;Tableau8[[#This Row],[Poste]]</f>
        <v>450067507660</v>
      </c>
      <c r="B378" s="1" t="s">
        <v>1471</v>
      </c>
      <c r="C378" s="1" t="s">
        <v>511</v>
      </c>
      <c r="D378" s="1" t="s">
        <v>4151</v>
      </c>
      <c r="E378" s="1" t="s">
        <v>1469</v>
      </c>
      <c r="F378" s="1" t="s">
        <v>2468</v>
      </c>
      <c r="G378" s="1" t="s">
        <v>3022</v>
      </c>
      <c r="H378" s="1" t="s">
        <v>1472</v>
      </c>
      <c r="I378" s="1" t="s">
        <v>2488</v>
      </c>
      <c r="J378" s="1" t="s">
        <v>52</v>
      </c>
      <c r="K378" s="1" t="s">
        <v>2407</v>
      </c>
      <c r="L378" s="3">
        <v>75</v>
      </c>
      <c r="M378" s="1" t="s">
        <v>2474</v>
      </c>
      <c r="N378" s="1" t="s">
        <v>4152</v>
      </c>
      <c r="O378" s="1" t="s">
        <v>4153</v>
      </c>
      <c r="P378" s="222">
        <v>1</v>
      </c>
      <c r="Q378" s="222">
        <v>0</v>
      </c>
      <c r="R378" s="1" t="s">
        <v>2407</v>
      </c>
    </row>
    <row r="379" spans="1:18" x14ac:dyDescent="0.35">
      <c r="A379" s="1" t="str">
        <f>Tableau8[[#This Row],[Document d''achat]]&amp;Tableau8[[#This Row],[Poste]]</f>
        <v>450067507670</v>
      </c>
      <c r="B379" s="1" t="s">
        <v>1471</v>
      </c>
      <c r="C379" s="1" t="s">
        <v>513</v>
      </c>
      <c r="D379" s="1" t="s">
        <v>4151</v>
      </c>
      <c r="E379" s="1" t="s">
        <v>1469</v>
      </c>
      <c r="F379" s="1" t="s">
        <v>2468</v>
      </c>
      <c r="G379" s="1" t="s">
        <v>3022</v>
      </c>
      <c r="H379" s="1" t="s">
        <v>1472</v>
      </c>
      <c r="I379" s="1" t="s">
        <v>2488</v>
      </c>
      <c r="J379" s="1" t="s">
        <v>52</v>
      </c>
      <c r="K379" s="1" t="s">
        <v>2407</v>
      </c>
      <c r="L379" s="3">
        <v>368.6</v>
      </c>
      <c r="M379" s="1" t="s">
        <v>2474</v>
      </c>
      <c r="N379" s="1" t="s">
        <v>4152</v>
      </c>
      <c r="O379" s="1" t="s">
        <v>4153</v>
      </c>
      <c r="P379" s="222">
        <v>1</v>
      </c>
      <c r="Q379" s="222">
        <v>0</v>
      </c>
      <c r="R379" s="1" t="s">
        <v>2407</v>
      </c>
    </row>
    <row r="380" spans="1:18" x14ac:dyDescent="0.35">
      <c r="A380" s="1" t="str">
        <f>Tableau8[[#This Row],[Document d''achat]]&amp;Tableau8[[#This Row],[Poste]]</f>
        <v>450067507680</v>
      </c>
      <c r="B380" s="1" t="s">
        <v>1471</v>
      </c>
      <c r="C380" s="1" t="s">
        <v>515</v>
      </c>
      <c r="D380" s="1" t="s">
        <v>4151</v>
      </c>
      <c r="E380" s="1" t="s">
        <v>1469</v>
      </c>
      <c r="F380" s="1" t="s">
        <v>2468</v>
      </c>
      <c r="G380" s="1" t="s">
        <v>3022</v>
      </c>
      <c r="H380" s="1" t="s">
        <v>1472</v>
      </c>
      <c r="I380" s="1" t="s">
        <v>2488</v>
      </c>
      <c r="J380" s="1" t="s">
        <v>52</v>
      </c>
      <c r="K380" s="1" t="s">
        <v>2407</v>
      </c>
      <c r="L380" s="3">
        <v>937.44</v>
      </c>
      <c r="M380" s="1" t="s">
        <v>2474</v>
      </c>
      <c r="N380" s="1" t="s">
        <v>4152</v>
      </c>
      <c r="O380" s="1" t="s">
        <v>4153</v>
      </c>
      <c r="P380" s="222">
        <v>1</v>
      </c>
      <c r="Q380" s="222">
        <v>0</v>
      </c>
      <c r="R380" s="1" t="s">
        <v>2407</v>
      </c>
    </row>
    <row r="381" spans="1:18" x14ac:dyDescent="0.35">
      <c r="A381" s="1" t="str">
        <f>Tableau8[[#This Row],[Document d''achat]]&amp;Tableau8[[#This Row],[Poste]]</f>
        <v>450067509510</v>
      </c>
      <c r="B381" s="1" t="s">
        <v>1477</v>
      </c>
      <c r="C381" s="1" t="s">
        <v>88</v>
      </c>
      <c r="D381" s="1" t="s">
        <v>4151</v>
      </c>
      <c r="E381" s="1" t="s">
        <v>1475</v>
      </c>
      <c r="F381" s="1" t="s">
        <v>2522</v>
      </c>
      <c r="G381" s="1" t="s">
        <v>3024</v>
      </c>
      <c r="H381" s="1" t="s">
        <v>1478</v>
      </c>
      <c r="I381" s="1" t="s">
        <v>2488</v>
      </c>
      <c r="J381" s="1" t="s">
        <v>52</v>
      </c>
      <c r="K381" s="1" t="s">
        <v>2407</v>
      </c>
      <c r="L381" s="3">
        <v>382.5</v>
      </c>
      <c r="M381" s="1" t="s">
        <v>2474</v>
      </c>
      <c r="N381" s="1" t="s">
        <v>2478</v>
      </c>
      <c r="O381" s="1" t="s">
        <v>4158</v>
      </c>
      <c r="P381" s="222">
        <v>1</v>
      </c>
      <c r="Q381" s="222">
        <v>0</v>
      </c>
      <c r="R381" s="1" t="s">
        <v>2407</v>
      </c>
    </row>
    <row r="382" spans="1:18" x14ac:dyDescent="0.35">
      <c r="A382" s="1" t="str">
        <f>Tableau8[[#This Row],[Document d''achat]]&amp;Tableau8[[#This Row],[Poste]]</f>
        <v>450067524410</v>
      </c>
      <c r="B382" s="1" t="s">
        <v>1474</v>
      </c>
      <c r="C382" s="1" t="s">
        <v>88</v>
      </c>
      <c r="D382" s="1" t="s">
        <v>4151</v>
      </c>
      <c r="E382" s="1" t="s">
        <v>1011</v>
      </c>
      <c r="F382" s="1" t="s">
        <v>2468</v>
      </c>
      <c r="G382" s="1" t="s">
        <v>3025</v>
      </c>
      <c r="H382" s="1" t="s">
        <v>1014</v>
      </c>
      <c r="I382" s="1" t="s">
        <v>2488</v>
      </c>
      <c r="J382" s="1" t="s">
        <v>52</v>
      </c>
      <c r="K382" s="1" t="s">
        <v>2407</v>
      </c>
      <c r="L382" s="3">
        <v>36000</v>
      </c>
      <c r="M382" s="1" t="s">
        <v>2474</v>
      </c>
      <c r="N382" s="1" t="s">
        <v>4154</v>
      </c>
      <c r="O382" s="1" t="s">
        <v>4155</v>
      </c>
      <c r="P382" s="222">
        <v>1</v>
      </c>
      <c r="Q382" s="222">
        <v>0</v>
      </c>
      <c r="R382" s="1" t="s">
        <v>4168</v>
      </c>
    </row>
    <row r="383" spans="1:18" x14ac:dyDescent="0.35">
      <c r="A383" s="1" t="str">
        <f>Tableau8[[#This Row],[Document d''achat]]&amp;Tableau8[[#This Row],[Poste]]</f>
        <v>450067526910</v>
      </c>
      <c r="B383" s="1" t="s">
        <v>1481</v>
      </c>
      <c r="C383" s="1" t="s">
        <v>88</v>
      </c>
      <c r="D383" s="1" t="s">
        <v>4151</v>
      </c>
      <c r="E383" s="1" t="s">
        <v>1479</v>
      </c>
      <c r="F383" s="1" t="s">
        <v>2468</v>
      </c>
      <c r="G383" s="1" t="s">
        <v>2864</v>
      </c>
      <c r="H383" s="1" t="s">
        <v>1482</v>
      </c>
      <c r="I383" s="1" t="s">
        <v>2488</v>
      </c>
      <c r="J383" s="1" t="s">
        <v>52</v>
      </c>
      <c r="K383" s="1" t="s">
        <v>2407</v>
      </c>
      <c r="L383" s="3">
        <v>4263.24</v>
      </c>
      <c r="M383" s="1" t="s">
        <v>2474</v>
      </c>
      <c r="N383" s="1" t="s">
        <v>4152</v>
      </c>
      <c r="O383" s="1" t="s">
        <v>4153</v>
      </c>
      <c r="P383" s="222">
        <v>1</v>
      </c>
      <c r="Q383" s="222">
        <v>0</v>
      </c>
      <c r="R383" s="1" t="s">
        <v>2407</v>
      </c>
    </row>
    <row r="384" spans="1:18" x14ac:dyDescent="0.35">
      <c r="A384" s="1" t="str">
        <f>Tableau8[[#This Row],[Document d''achat]]&amp;Tableau8[[#This Row],[Poste]]</f>
        <v>450067567210</v>
      </c>
      <c r="B384" s="1" t="s">
        <v>1493</v>
      </c>
      <c r="C384" s="1" t="s">
        <v>88</v>
      </c>
      <c r="D384" s="1" t="s">
        <v>4151</v>
      </c>
      <c r="E384" s="1" t="s">
        <v>1491</v>
      </c>
      <c r="F384" s="1" t="s">
        <v>2468</v>
      </c>
      <c r="G384" s="1" t="s">
        <v>3028</v>
      </c>
      <c r="H384" s="1" t="s">
        <v>1494</v>
      </c>
      <c r="I384" s="1" t="s">
        <v>2488</v>
      </c>
      <c r="J384" s="1" t="s">
        <v>52</v>
      </c>
      <c r="K384" s="1" t="s">
        <v>2407</v>
      </c>
      <c r="L384" s="3">
        <v>62889.75</v>
      </c>
      <c r="M384" s="1" t="s">
        <v>2474</v>
      </c>
      <c r="N384" s="1" t="s">
        <v>4154</v>
      </c>
      <c r="O384" s="1" t="s">
        <v>4155</v>
      </c>
      <c r="P384" s="222">
        <v>1</v>
      </c>
      <c r="Q384" s="222">
        <v>0</v>
      </c>
      <c r="R384" s="1" t="s">
        <v>2407</v>
      </c>
    </row>
    <row r="385" spans="1:18" x14ac:dyDescent="0.35">
      <c r="A385" s="1" t="str">
        <f>Tableau8[[#This Row],[Document d''achat]]&amp;Tableau8[[#This Row],[Poste]]</f>
        <v>450067567610</v>
      </c>
      <c r="B385" s="1" t="s">
        <v>1496</v>
      </c>
      <c r="C385" s="1" t="s">
        <v>88</v>
      </c>
      <c r="D385" s="1" t="s">
        <v>4151</v>
      </c>
      <c r="E385" s="1" t="s">
        <v>677</v>
      </c>
      <c r="F385" s="1" t="s">
        <v>2468</v>
      </c>
      <c r="G385" s="1" t="s">
        <v>3029</v>
      </c>
      <c r="H385" s="1" t="s">
        <v>1497</v>
      </c>
      <c r="I385" s="1" t="s">
        <v>2488</v>
      </c>
      <c r="J385" s="1" t="s">
        <v>52</v>
      </c>
      <c r="K385" s="1" t="s">
        <v>2407</v>
      </c>
      <c r="L385" s="3">
        <v>65857.52</v>
      </c>
      <c r="M385" s="1" t="s">
        <v>2474</v>
      </c>
      <c r="N385" s="1" t="s">
        <v>4154</v>
      </c>
      <c r="O385" s="1" t="s">
        <v>4155</v>
      </c>
      <c r="P385" s="222">
        <v>1</v>
      </c>
      <c r="Q385" s="222">
        <v>0</v>
      </c>
      <c r="R385" s="1" t="s">
        <v>2407</v>
      </c>
    </row>
    <row r="386" spans="1:18" x14ac:dyDescent="0.35">
      <c r="A386" s="1" t="str">
        <f>Tableau8[[#This Row],[Document d''achat]]&amp;Tableau8[[#This Row],[Poste]]</f>
        <v>450067567620</v>
      </c>
      <c r="B386" s="1" t="s">
        <v>1496</v>
      </c>
      <c r="C386" s="1" t="s">
        <v>217</v>
      </c>
      <c r="D386" s="1" t="s">
        <v>4151</v>
      </c>
      <c r="E386" s="1" t="s">
        <v>677</v>
      </c>
      <c r="F386" s="1" t="s">
        <v>2468</v>
      </c>
      <c r="G386" s="1" t="s">
        <v>3029</v>
      </c>
      <c r="H386" s="1" t="s">
        <v>1497</v>
      </c>
      <c r="I386" s="1" t="s">
        <v>2488</v>
      </c>
      <c r="J386" s="1" t="s">
        <v>52</v>
      </c>
      <c r="K386" s="1" t="s">
        <v>2407</v>
      </c>
      <c r="L386" s="3">
        <v>50652.84</v>
      </c>
      <c r="M386" s="1" t="s">
        <v>2474</v>
      </c>
      <c r="N386" s="1" t="s">
        <v>4154</v>
      </c>
      <c r="O386" s="1" t="s">
        <v>4155</v>
      </c>
      <c r="P386" s="222">
        <v>1</v>
      </c>
      <c r="Q386" s="222">
        <v>0</v>
      </c>
      <c r="R386" s="1" t="s">
        <v>2407</v>
      </c>
    </row>
    <row r="387" spans="1:18" x14ac:dyDescent="0.35">
      <c r="A387" s="1" t="str">
        <f>Tableau8[[#This Row],[Document d''achat]]&amp;Tableau8[[#This Row],[Poste]]</f>
        <v>450067568110</v>
      </c>
      <c r="B387" s="1" t="s">
        <v>1488</v>
      </c>
      <c r="C387" s="1" t="s">
        <v>88</v>
      </c>
      <c r="D387" s="1" t="s">
        <v>4151</v>
      </c>
      <c r="E387" s="1" t="s">
        <v>907</v>
      </c>
      <c r="F387" s="1" t="s">
        <v>2468</v>
      </c>
      <c r="G387" s="1" t="s">
        <v>3030</v>
      </c>
      <c r="H387" s="1" t="s">
        <v>1489</v>
      </c>
      <c r="I387" s="1" t="s">
        <v>2488</v>
      </c>
      <c r="J387" s="1" t="s">
        <v>52</v>
      </c>
      <c r="K387" s="1" t="s">
        <v>2407</v>
      </c>
      <c r="L387" s="3">
        <v>69696</v>
      </c>
      <c r="M387" s="1" t="s">
        <v>2474</v>
      </c>
      <c r="N387" s="1" t="s">
        <v>4154</v>
      </c>
      <c r="O387" s="1" t="s">
        <v>4155</v>
      </c>
      <c r="P387" s="222">
        <v>1</v>
      </c>
      <c r="Q387" s="222">
        <v>0</v>
      </c>
      <c r="R387" s="1" t="s">
        <v>2407</v>
      </c>
    </row>
    <row r="388" spans="1:18" x14ac:dyDescent="0.35">
      <c r="A388" s="1" t="str">
        <f>Tableau8[[#This Row],[Document d''achat]]&amp;Tableau8[[#This Row],[Poste]]</f>
        <v>450067574610</v>
      </c>
      <c r="B388" s="1" t="s">
        <v>1500</v>
      </c>
      <c r="C388" s="1" t="s">
        <v>88</v>
      </c>
      <c r="D388" s="1" t="s">
        <v>4151</v>
      </c>
      <c r="E388" s="1" t="s">
        <v>1038</v>
      </c>
      <c r="F388" s="1" t="s">
        <v>2468</v>
      </c>
      <c r="G388" s="1" t="s">
        <v>2857</v>
      </c>
      <c r="H388" s="1" t="s">
        <v>940</v>
      </c>
      <c r="I388" s="1" t="s">
        <v>2488</v>
      </c>
      <c r="J388" s="1" t="s">
        <v>52</v>
      </c>
      <c r="K388" s="1" t="s">
        <v>2407</v>
      </c>
      <c r="L388" s="3">
        <v>42550000</v>
      </c>
      <c r="M388" s="1" t="s">
        <v>2474</v>
      </c>
      <c r="N388" s="1" t="s">
        <v>4154</v>
      </c>
      <c r="O388" s="1" t="s">
        <v>4155</v>
      </c>
      <c r="P388" s="222">
        <v>1</v>
      </c>
      <c r="Q388" s="222">
        <v>0</v>
      </c>
      <c r="R388" s="1" t="s">
        <v>2407</v>
      </c>
    </row>
    <row r="389" spans="1:18" x14ac:dyDescent="0.35">
      <c r="A389" s="1" t="str">
        <f>Tableau8[[#This Row],[Document d''achat]]&amp;Tableau8[[#This Row],[Poste]]</f>
        <v>450067581110</v>
      </c>
      <c r="B389" s="1" t="s">
        <v>1498</v>
      </c>
      <c r="C389" s="1" t="s">
        <v>88</v>
      </c>
      <c r="D389" s="1" t="s">
        <v>4151</v>
      </c>
      <c r="E389" s="1" t="s">
        <v>799</v>
      </c>
      <c r="F389" s="1" t="s">
        <v>2522</v>
      </c>
      <c r="G389" s="1" t="s">
        <v>3031</v>
      </c>
      <c r="H389" s="1" t="s">
        <v>1499</v>
      </c>
      <c r="I389" s="1" t="s">
        <v>2488</v>
      </c>
      <c r="J389" s="1" t="s">
        <v>52</v>
      </c>
      <c r="K389" s="1" t="s">
        <v>2407</v>
      </c>
      <c r="L389" s="3">
        <v>1041.3499999999999</v>
      </c>
      <c r="M389" s="1" t="s">
        <v>2474</v>
      </c>
      <c r="N389" s="1" t="s">
        <v>2478</v>
      </c>
      <c r="O389" s="1" t="s">
        <v>4158</v>
      </c>
      <c r="P389" s="222">
        <v>1</v>
      </c>
      <c r="Q389" s="222">
        <v>0</v>
      </c>
      <c r="R389" s="1" t="s">
        <v>2407</v>
      </c>
    </row>
    <row r="390" spans="1:18" x14ac:dyDescent="0.35">
      <c r="A390" s="1" t="str">
        <f>Tableau8[[#This Row],[Document d''achat]]&amp;Tableau8[[#This Row],[Poste]]</f>
        <v>450067585510</v>
      </c>
      <c r="B390" s="1" t="s">
        <v>1485</v>
      </c>
      <c r="C390" s="1" t="s">
        <v>88</v>
      </c>
      <c r="D390" s="1" t="s">
        <v>4151</v>
      </c>
      <c r="E390" s="1" t="s">
        <v>1483</v>
      </c>
      <c r="F390" s="1" t="s">
        <v>2468</v>
      </c>
      <c r="G390" s="1" t="s">
        <v>3033</v>
      </c>
      <c r="H390" s="1" t="s">
        <v>1486</v>
      </c>
      <c r="I390" s="1" t="s">
        <v>2488</v>
      </c>
      <c r="J390" s="1" t="s">
        <v>52</v>
      </c>
      <c r="K390" s="1" t="s">
        <v>2407</v>
      </c>
      <c r="L390" s="3">
        <v>28.22</v>
      </c>
      <c r="M390" s="1" t="s">
        <v>2474</v>
      </c>
      <c r="N390" s="1" t="s">
        <v>2478</v>
      </c>
      <c r="O390" s="1" t="s">
        <v>4158</v>
      </c>
      <c r="P390" s="222">
        <v>1</v>
      </c>
      <c r="Q390" s="222">
        <v>0</v>
      </c>
      <c r="R390" s="1" t="s">
        <v>2407</v>
      </c>
    </row>
    <row r="391" spans="1:18" x14ac:dyDescent="0.35">
      <c r="A391" s="1" t="str">
        <f>Tableau8[[#This Row],[Document d''achat]]&amp;Tableau8[[#This Row],[Poste]]</f>
        <v>450067600110</v>
      </c>
      <c r="B391" s="1" t="s">
        <v>1501</v>
      </c>
      <c r="C391" s="1" t="s">
        <v>88</v>
      </c>
      <c r="D391" s="1" t="s">
        <v>4151</v>
      </c>
      <c r="E391" s="1" t="s">
        <v>453</v>
      </c>
      <c r="F391" s="1" t="s">
        <v>2468</v>
      </c>
      <c r="G391" s="1" t="s">
        <v>3034</v>
      </c>
      <c r="H391" s="1" t="s">
        <v>1502</v>
      </c>
      <c r="I391" s="1" t="s">
        <v>2488</v>
      </c>
      <c r="J391" s="1" t="s">
        <v>52</v>
      </c>
      <c r="K391" s="1" t="s">
        <v>2407</v>
      </c>
      <c r="L391" s="3">
        <v>647.69000000000005</v>
      </c>
      <c r="M391" s="1" t="s">
        <v>2474</v>
      </c>
      <c r="N391" s="1" t="s">
        <v>2478</v>
      </c>
      <c r="O391" s="1" t="s">
        <v>4158</v>
      </c>
      <c r="P391" s="222">
        <v>1</v>
      </c>
      <c r="Q391" s="222">
        <v>0</v>
      </c>
      <c r="R391" s="1" t="s">
        <v>2407</v>
      </c>
    </row>
    <row r="392" spans="1:18" x14ac:dyDescent="0.35">
      <c r="A392" s="1" t="str">
        <f>Tableau8[[#This Row],[Document d''achat]]&amp;Tableau8[[#This Row],[Poste]]</f>
        <v>450067622710</v>
      </c>
      <c r="B392" s="1" t="s">
        <v>1507</v>
      </c>
      <c r="C392" s="1" t="s">
        <v>88</v>
      </c>
      <c r="D392" s="1" t="s">
        <v>4151</v>
      </c>
      <c r="E392" s="1" t="s">
        <v>1505</v>
      </c>
      <c r="F392" s="1" t="s">
        <v>2522</v>
      </c>
      <c r="G392" s="1" t="s">
        <v>3036</v>
      </c>
      <c r="H392" s="1" t="s">
        <v>1508</v>
      </c>
      <c r="I392" s="1" t="s">
        <v>2488</v>
      </c>
      <c r="J392" s="1" t="s">
        <v>52</v>
      </c>
      <c r="K392" s="1" t="s">
        <v>2407</v>
      </c>
      <c r="L392" s="3">
        <v>229.59</v>
      </c>
      <c r="M392" s="1" t="s">
        <v>2474</v>
      </c>
      <c r="N392" s="1" t="s">
        <v>2478</v>
      </c>
      <c r="O392" s="1" t="s">
        <v>4158</v>
      </c>
      <c r="P392" s="222">
        <v>1</v>
      </c>
      <c r="Q392" s="222">
        <v>0</v>
      </c>
      <c r="R392" s="1" t="s">
        <v>2407</v>
      </c>
    </row>
    <row r="393" spans="1:18" x14ac:dyDescent="0.35">
      <c r="A393" s="1" t="str">
        <f>Tableau8[[#This Row],[Document d''achat]]&amp;Tableau8[[#This Row],[Poste]]</f>
        <v>450067626010</v>
      </c>
      <c r="B393" s="1" t="s">
        <v>1503</v>
      </c>
      <c r="C393" s="1" t="s">
        <v>88</v>
      </c>
      <c r="D393" s="1" t="s">
        <v>4151</v>
      </c>
      <c r="E393" s="1" t="s">
        <v>1171</v>
      </c>
      <c r="F393" s="1" t="s">
        <v>2522</v>
      </c>
      <c r="G393" s="1" t="s">
        <v>3037</v>
      </c>
      <c r="H393" s="1" t="s">
        <v>1504</v>
      </c>
      <c r="I393" s="1" t="s">
        <v>2488</v>
      </c>
      <c r="J393" s="1" t="s">
        <v>52</v>
      </c>
      <c r="K393" s="1" t="s">
        <v>2407</v>
      </c>
      <c r="L393" s="3">
        <v>601.46</v>
      </c>
      <c r="M393" s="1" t="s">
        <v>2474</v>
      </c>
      <c r="N393" s="1" t="s">
        <v>2478</v>
      </c>
      <c r="O393" s="1" t="s">
        <v>4158</v>
      </c>
      <c r="P393" s="222">
        <v>1</v>
      </c>
      <c r="Q393" s="222">
        <v>0</v>
      </c>
      <c r="R393" s="1" t="s">
        <v>2407</v>
      </c>
    </row>
    <row r="394" spans="1:18" x14ac:dyDescent="0.35">
      <c r="A394" s="1" t="str">
        <f>Tableau8[[#This Row],[Document d''achat]]&amp;Tableau8[[#This Row],[Poste]]</f>
        <v>450067643610</v>
      </c>
      <c r="B394" s="1" t="s">
        <v>1513</v>
      </c>
      <c r="C394" s="1" t="s">
        <v>88</v>
      </c>
      <c r="D394" s="1" t="s">
        <v>4151</v>
      </c>
      <c r="E394" s="1" t="s">
        <v>4167</v>
      </c>
      <c r="F394" s="1" t="s">
        <v>2468</v>
      </c>
      <c r="G394" s="1" t="s">
        <v>3038</v>
      </c>
      <c r="H394" s="1" t="s">
        <v>1514</v>
      </c>
      <c r="I394" s="1" t="s">
        <v>2488</v>
      </c>
      <c r="J394" s="1" t="s">
        <v>52</v>
      </c>
      <c r="K394" s="1" t="s">
        <v>2407</v>
      </c>
      <c r="L394" s="3">
        <v>1505542.5</v>
      </c>
      <c r="M394" s="1" t="s">
        <v>2474</v>
      </c>
      <c r="N394" s="1" t="s">
        <v>4154</v>
      </c>
      <c r="O394" s="1" t="s">
        <v>4155</v>
      </c>
      <c r="P394" s="222">
        <v>1</v>
      </c>
      <c r="Q394" s="222">
        <v>0</v>
      </c>
      <c r="R394" s="1" t="s">
        <v>2407</v>
      </c>
    </row>
    <row r="395" spans="1:18" x14ac:dyDescent="0.35">
      <c r="A395" s="1" t="str">
        <f>Tableau8[[#This Row],[Document d''achat]]&amp;Tableau8[[#This Row],[Poste]]</f>
        <v>450067643620</v>
      </c>
      <c r="B395" s="1" t="s">
        <v>1513</v>
      </c>
      <c r="C395" s="1" t="s">
        <v>217</v>
      </c>
      <c r="D395" s="1" t="s">
        <v>4151</v>
      </c>
      <c r="E395" s="1" t="s">
        <v>4167</v>
      </c>
      <c r="F395" s="1" t="s">
        <v>2468</v>
      </c>
      <c r="G395" s="1" t="s">
        <v>3038</v>
      </c>
      <c r="H395" s="1" t="s">
        <v>1516</v>
      </c>
      <c r="I395" s="1" t="s">
        <v>2488</v>
      </c>
      <c r="J395" s="1" t="s">
        <v>52</v>
      </c>
      <c r="K395" s="1" t="s">
        <v>2407</v>
      </c>
      <c r="L395" s="3">
        <v>544.5</v>
      </c>
      <c r="M395" s="1" t="s">
        <v>2474</v>
      </c>
      <c r="N395" s="1" t="s">
        <v>4154</v>
      </c>
      <c r="O395" s="1" t="s">
        <v>4155</v>
      </c>
      <c r="P395" s="222">
        <v>1</v>
      </c>
      <c r="Q395" s="222">
        <v>0</v>
      </c>
      <c r="R395" s="1" t="s">
        <v>2407</v>
      </c>
    </row>
    <row r="396" spans="1:18" x14ac:dyDescent="0.35">
      <c r="A396" s="1" t="str">
        <f>Tableau8[[#This Row],[Document d''achat]]&amp;Tableau8[[#This Row],[Poste]]</f>
        <v>450067645010</v>
      </c>
      <c r="B396" s="1" t="s">
        <v>1510</v>
      </c>
      <c r="C396" s="1" t="s">
        <v>88</v>
      </c>
      <c r="D396" s="1" t="s">
        <v>4151</v>
      </c>
      <c r="E396" s="1" t="s">
        <v>4171</v>
      </c>
      <c r="F396" s="1" t="s">
        <v>2468</v>
      </c>
      <c r="G396" s="1" t="s">
        <v>3039</v>
      </c>
      <c r="H396" s="1" t="s">
        <v>1511</v>
      </c>
      <c r="I396" s="1" t="s">
        <v>2488</v>
      </c>
      <c r="J396" s="1" t="s">
        <v>52</v>
      </c>
      <c r="K396" s="1" t="s">
        <v>2407</v>
      </c>
      <c r="L396" s="3">
        <v>25168</v>
      </c>
      <c r="M396" s="1" t="s">
        <v>2474</v>
      </c>
      <c r="N396" s="1" t="s">
        <v>4154</v>
      </c>
      <c r="O396" s="1" t="s">
        <v>4155</v>
      </c>
      <c r="P396" s="222">
        <v>1</v>
      </c>
      <c r="Q396" s="222">
        <v>0</v>
      </c>
      <c r="R396" s="1" t="s">
        <v>2407</v>
      </c>
    </row>
    <row r="397" spans="1:18" x14ac:dyDescent="0.35">
      <c r="A397" s="1" t="str">
        <f>Tableau8[[#This Row],[Document d''achat]]&amp;Tableau8[[#This Row],[Poste]]</f>
        <v>450067646710</v>
      </c>
      <c r="B397" s="1" t="s">
        <v>1521</v>
      </c>
      <c r="C397" s="1" t="s">
        <v>88</v>
      </c>
      <c r="D397" s="1" t="s">
        <v>4151</v>
      </c>
      <c r="E397" s="1" t="s">
        <v>831</v>
      </c>
      <c r="F397" s="1" t="s">
        <v>2468</v>
      </c>
      <c r="G397" s="1" t="s">
        <v>2796</v>
      </c>
      <c r="H397" s="1" t="s">
        <v>837</v>
      </c>
      <c r="I397" s="1" t="s">
        <v>2488</v>
      </c>
      <c r="J397" s="1" t="s">
        <v>52</v>
      </c>
      <c r="K397" s="1" t="s">
        <v>2407</v>
      </c>
      <c r="L397" s="3">
        <v>110899.35</v>
      </c>
      <c r="M397" s="1" t="s">
        <v>2474</v>
      </c>
      <c r="N397" s="1" t="s">
        <v>4154</v>
      </c>
      <c r="O397" s="1" t="s">
        <v>4155</v>
      </c>
      <c r="P397" s="222">
        <v>1</v>
      </c>
      <c r="Q397" s="222">
        <v>0</v>
      </c>
      <c r="R397" s="1" t="s">
        <v>2407</v>
      </c>
    </row>
    <row r="398" spans="1:18" x14ac:dyDescent="0.35">
      <c r="A398" s="1" t="str">
        <f>Tableau8[[#This Row],[Document d''achat]]&amp;Tableau8[[#This Row],[Poste]]</f>
        <v>450067649610</v>
      </c>
      <c r="B398" s="1" t="s">
        <v>1519</v>
      </c>
      <c r="C398" s="1" t="s">
        <v>88</v>
      </c>
      <c r="D398" s="1" t="s">
        <v>4151</v>
      </c>
      <c r="E398" s="1" t="s">
        <v>682</v>
      </c>
      <c r="F398" s="1" t="s">
        <v>2468</v>
      </c>
      <c r="G398" s="1" t="s">
        <v>3040</v>
      </c>
      <c r="H398" s="1" t="s">
        <v>1191</v>
      </c>
      <c r="I398" s="1" t="s">
        <v>2488</v>
      </c>
      <c r="J398" s="1" t="s">
        <v>52</v>
      </c>
      <c r="K398" s="1" t="s">
        <v>2407</v>
      </c>
      <c r="L398" s="3">
        <v>12342</v>
      </c>
      <c r="M398" s="1" t="s">
        <v>2474</v>
      </c>
      <c r="N398" s="1" t="s">
        <v>4154</v>
      </c>
      <c r="O398" s="1" t="s">
        <v>4155</v>
      </c>
      <c r="P398" s="222">
        <v>1</v>
      </c>
      <c r="Q398" s="222">
        <v>0</v>
      </c>
      <c r="R398" s="1" t="s">
        <v>2407</v>
      </c>
    </row>
    <row r="399" spans="1:18" x14ac:dyDescent="0.35">
      <c r="A399" s="1" t="str">
        <f>Tableau8[[#This Row],[Document d''achat]]&amp;Tableau8[[#This Row],[Poste]]</f>
        <v>450067662510</v>
      </c>
      <c r="B399" s="1" t="s">
        <v>1536</v>
      </c>
      <c r="C399" s="1" t="s">
        <v>88</v>
      </c>
      <c r="D399" s="1" t="s">
        <v>4151</v>
      </c>
      <c r="E399" s="1" t="s">
        <v>1534</v>
      </c>
      <c r="F399" s="1" t="s">
        <v>2468</v>
      </c>
      <c r="G399" s="1" t="s">
        <v>2971</v>
      </c>
      <c r="H399" s="1" t="s">
        <v>1537</v>
      </c>
      <c r="I399" s="1" t="s">
        <v>2488</v>
      </c>
      <c r="J399" s="1" t="s">
        <v>52</v>
      </c>
      <c r="K399" s="1" t="s">
        <v>2407</v>
      </c>
      <c r="L399" s="3">
        <v>16068.8</v>
      </c>
      <c r="M399" s="1" t="s">
        <v>2474</v>
      </c>
      <c r="N399" s="1" t="s">
        <v>4154</v>
      </c>
      <c r="O399" s="1" t="s">
        <v>4155</v>
      </c>
      <c r="P399" s="222">
        <v>1</v>
      </c>
      <c r="Q399" s="222">
        <v>0</v>
      </c>
      <c r="R399" s="1" t="s">
        <v>2407</v>
      </c>
    </row>
    <row r="400" spans="1:18" x14ac:dyDescent="0.35">
      <c r="A400" s="1" t="str">
        <f>Tableau8[[#This Row],[Document d''achat]]&amp;Tableau8[[#This Row],[Poste]]</f>
        <v>450067674410</v>
      </c>
      <c r="B400" s="1" t="s">
        <v>1527</v>
      </c>
      <c r="C400" s="1" t="s">
        <v>88</v>
      </c>
      <c r="D400" s="1" t="s">
        <v>4151</v>
      </c>
      <c r="E400" s="1" t="s">
        <v>370</v>
      </c>
      <c r="F400" s="1" t="s">
        <v>2468</v>
      </c>
      <c r="G400" s="1" t="s">
        <v>3042</v>
      </c>
      <c r="H400" s="1" t="s">
        <v>1528</v>
      </c>
      <c r="I400" s="1" t="s">
        <v>2488</v>
      </c>
      <c r="J400" s="1" t="s">
        <v>52</v>
      </c>
      <c r="K400" s="1" t="s">
        <v>2407</v>
      </c>
      <c r="L400" s="3">
        <v>65</v>
      </c>
      <c r="M400" s="1" t="s">
        <v>2474</v>
      </c>
      <c r="N400" s="1" t="s">
        <v>2478</v>
      </c>
      <c r="O400" s="1" t="s">
        <v>4158</v>
      </c>
      <c r="P400" s="222">
        <v>1</v>
      </c>
      <c r="Q400" s="222">
        <v>0</v>
      </c>
      <c r="R400" s="1" t="s">
        <v>2407</v>
      </c>
    </row>
    <row r="401" spans="1:18" x14ac:dyDescent="0.35">
      <c r="A401" s="1" t="str">
        <f>Tableau8[[#This Row],[Document d''achat]]&amp;Tableau8[[#This Row],[Poste]]</f>
        <v>450067674420</v>
      </c>
      <c r="B401" s="1" t="s">
        <v>1527</v>
      </c>
      <c r="C401" s="1" t="s">
        <v>217</v>
      </c>
      <c r="D401" s="1" t="s">
        <v>4151</v>
      </c>
      <c r="E401" s="1" t="s">
        <v>370</v>
      </c>
      <c r="F401" s="1" t="s">
        <v>2468</v>
      </c>
      <c r="G401" s="1" t="s">
        <v>3042</v>
      </c>
      <c r="H401" s="1" t="s">
        <v>1529</v>
      </c>
      <c r="I401" s="1" t="s">
        <v>2488</v>
      </c>
      <c r="J401" s="1" t="s">
        <v>52</v>
      </c>
      <c r="K401" s="1" t="s">
        <v>2407</v>
      </c>
      <c r="L401" s="3">
        <v>65</v>
      </c>
      <c r="M401" s="1" t="s">
        <v>2474</v>
      </c>
      <c r="N401" s="1" t="s">
        <v>2478</v>
      </c>
      <c r="O401" s="1" t="s">
        <v>4158</v>
      </c>
      <c r="P401" s="222">
        <v>1</v>
      </c>
      <c r="Q401" s="222">
        <v>0</v>
      </c>
      <c r="R401" s="1" t="s">
        <v>2407</v>
      </c>
    </row>
    <row r="402" spans="1:18" x14ac:dyDescent="0.35">
      <c r="A402" s="1" t="str">
        <f>Tableau8[[#This Row],[Document d''achat]]&amp;Tableau8[[#This Row],[Poste]]</f>
        <v>450067674430</v>
      </c>
      <c r="B402" s="1" t="s">
        <v>1527</v>
      </c>
      <c r="C402" s="1" t="s">
        <v>222</v>
      </c>
      <c r="D402" s="1" t="s">
        <v>4151</v>
      </c>
      <c r="E402" s="1" t="s">
        <v>370</v>
      </c>
      <c r="F402" s="1" t="s">
        <v>2468</v>
      </c>
      <c r="G402" s="1" t="s">
        <v>3042</v>
      </c>
      <c r="H402" s="1" t="s">
        <v>1530</v>
      </c>
      <c r="I402" s="1" t="s">
        <v>2488</v>
      </c>
      <c r="J402" s="1" t="s">
        <v>52</v>
      </c>
      <c r="K402" s="1" t="s">
        <v>2407</v>
      </c>
      <c r="L402" s="3">
        <v>65</v>
      </c>
      <c r="M402" s="1" t="s">
        <v>2474</v>
      </c>
      <c r="N402" s="1" t="s">
        <v>2478</v>
      </c>
      <c r="O402" s="1" t="s">
        <v>4158</v>
      </c>
      <c r="P402" s="222">
        <v>1</v>
      </c>
      <c r="Q402" s="222">
        <v>0</v>
      </c>
      <c r="R402" s="1" t="s">
        <v>2407</v>
      </c>
    </row>
    <row r="403" spans="1:18" x14ac:dyDescent="0.35">
      <c r="A403" s="1" t="str">
        <f>Tableau8[[#This Row],[Document d''achat]]&amp;Tableau8[[#This Row],[Poste]]</f>
        <v>450067674440</v>
      </c>
      <c r="B403" s="1" t="s">
        <v>1527</v>
      </c>
      <c r="C403" s="1" t="s">
        <v>421</v>
      </c>
      <c r="D403" s="1" t="s">
        <v>4151</v>
      </c>
      <c r="E403" s="1" t="s">
        <v>370</v>
      </c>
      <c r="F403" s="1" t="s">
        <v>2468</v>
      </c>
      <c r="G403" s="1" t="s">
        <v>3042</v>
      </c>
      <c r="H403" s="1" t="s">
        <v>1531</v>
      </c>
      <c r="I403" s="1" t="s">
        <v>2488</v>
      </c>
      <c r="J403" s="1" t="s">
        <v>52</v>
      </c>
      <c r="K403" s="1" t="s">
        <v>2407</v>
      </c>
      <c r="L403" s="3">
        <v>67.430000000000007</v>
      </c>
      <c r="M403" s="1" t="s">
        <v>2474</v>
      </c>
      <c r="N403" s="1" t="s">
        <v>2478</v>
      </c>
      <c r="O403" s="1" t="s">
        <v>4158</v>
      </c>
      <c r="P403" s="222">
        <v>1</v>
      </c>
      <c r="Q403" s="222">
        <v>0</v>
      </c>
      <c r="R403" s="1" t="s">
        <v>2407</v>
      </c>
    </row>
    <row r="404" spans="1:18" x14ac:dyDescent="0.35">
      <c r="A404" s="1" t="str">
        <f>Tableau8[[#This Row],[Document d''achat]]&amp;Tableau8[[#This Row],[Poste]]</f>
        <v>450067674450</v>
      </c>
      <c r="B404" s="1" t="s">
        <v>1527</v>
      </c>
      <c r="C404" s="1" t="s">
        <v>423</v>
      </c>
      <c r="D404" s="1" t="s">
        <v>4151</v>
      </c>
      <c r="E404" s="1" t="s">
        <v>370</v>
      </c>
      <c r="F404" s="1" t="s">
        <v>2468</v>
      </c>
      <c r="G404" s="1" t="s">
        <v>3042</v>
      </c>
      <c r="H404" s="1" t="s">
        <v>1532</v>
      </c>
      <c r="I404" s="1" t="s">
        <v>2488</v>
      </c>
      <c r="J404" s="1" t="s">
        <v>52</v>
      </c>
      <c r="K404" s="1" t="s">
        <v>2407</v>
      </c>
      <c r="L404" s="3">
        <v>65</v>
      </c>
      <c r="M404" s="1" t="s">
        <v>2474</v>
      </c>
      <c r="N404" s="1" t="s">
        <v>2478</v>
      </c>
      <c r="O404" s="1" t="s">
        <v>4158</v>
      </c>
      <c r="P404" s="222">
        <v>1</v>
      </c>
      <c r="Q404" s="222">
        <v>0</v>
      </c>
      <c r="R404" s="1" t="s">
        <v>2407</v>
      </c>
    </row>
    <row r="405" spans="1:18" x14ac:dyDescent="0.35">
      <c r="A405" s="1" t="str">
        <f>Tableau8[[#This Row],[Document d''achat]]&amp;Tableau8[[#This Row],[Poste]]</f>
        <v>450067676510</v>
      </c>
      <c r="B405" s="1" t="s">
        <v>1525</v>
      </c>
      <c r="C405" s="1" t="s">
        <v>88</v>
      </c>
      <c r="D405" s="1" t="s">
        <v>4151</v>
      </c>
      <c r="E405" s="1" t="s">
        <v>1523</v>
      </c>
      <c r="F405" s="1" t="s">
        <v>2468</v>
      </c>
      <c r="G405" s="1" t="s">
        <v>3044</v>
      </c>
      <c r="H405" s="1" t="s">
        <v>1526</v>
      </c>
      <c r="I405" s="1" t="s">
        <v>2476</v>
      </c>
      <c r="J405" s="1" t="s">
        <v>52</v>
      </c>
      <c r="K405" s="1" t="s">
        <v>2407</v>
      </c>
      <c r="L405" s="3">
        <v>126000</v>
      </c>
      <c r="M405" s="1" t="s">
        <v>2474</v>
      </c>
      <c r="N405" s="1" t="s">
        <v>4154</v>
      </c>
      <c r="O405" s="1" t="s">
        <v>4155</v>
      </c>
      <c r="P405" s="222">
        <v>1</v>
      </c>
      <c r="Q405" s="222">
        <v>1</v>
      </c>
      <c r="R405" s="1" t="s">
        <v>2407</v>
      </c>
    </row>
    <row r="406" spans="1:18" x14ac:dyDescent="0.35">
      <c r="A406" s="1" t="str">
        <f>Tableau8[[#This Row],[Document d''achat]]&amp;Tableau8[[#This Row],[Poste]]</f>
        <v>450067685110</v>
      </c>
      <c r="B406" s="1" t="s">
        <v>1539</v>
      </c>
      <c r="C406" s="1" t="s">
        <v>88</v>
      </c>
      <c r="D406" s="1" t="s">
        <v>4151</v>
      </c>
      <c r="E406" s="1" t="s">
        <v>1469</v>
      </c>
      <c r="F406" s="1" t="s">
        <v>2468</v>
      </c>
      <c r="G406" s="1" t="s">
        <v>3046</v>
      </c>
      <c r="H406" s="1" t="s">
        <v>1540</v>
      </c>
      <c r="I406" s="1" t="s">
        <v>2488</v>
      </c>
      <c r="J406" s="1" t="s">
        <v>52</v>
      </c>
      <c r="K406" s="1" t="s">
        <v>2407</v>
      </c>
      <c r="L406" s="3">
        <v>1607.34</v>
      </c>
      <c r="M406" s="1" t="s">
        <v>2474</v>
      </c>
      <c r="N406" s="1" t="s">
        <v>4152</v>
      </c>
      <c r="O406" s="1" t="s">
        <v>4153</v>
      </c>
      <c r="P406" s="222">
        <v>1</v>
      </c>
      <c r="Q406" s="222">
        <v>0</v>
      </c>
      <c r="R406" s="1" t="s">
        <v>2407</v>
      </c>
    </row>
    <row r="407" spans="1:18" x14ac:dyDescent="0.35">
      <c r="A407" s="1" t="str">
        <f>Tableau8[[#This Row],[Document d''achat]]&amp;Tableau8[[#This Row],[Poste]]</f>
        <v>450067685120</v>
      </c>
      <c r="B407" s="1" t="s">
        <v>1539</v>
      </c>
      <c r="C407" s="1" t="s">
        <v>217</v>
      </c>
      <c r="D407" s="1" t="s">
        <v>4151</v>
      </c>
      <c r="E407" s="1" t="s">
        <v>1469</v>
      </c>
      <c r="F407" s="1" t="s">
        <v>2468</v>
      </c>
      <c r="G407" s="1" t="s">
        <v>3046</v>
      </c>
      <c r="H407" s="1" t="s">
        <v>1541</v>
      </c>
      <c r="I407" s="1" t="s">
        <v>2488</v>
      </c>
      <c r="J407" s="1" t="s">
        <v>52</v>
      </c>
      <c r="K407" s="1" t="s">
        <v>2407</v>
      </c>
      <c r="L407" s="3">
        <v>450</v>
      </c>
      <c r="M407" s="1" t="s">
        <v>2474</v>
      </c>
      <c r="N407" s="1" t="s">
        <v>4152</v>
      </c>
      <c r="O407" s="1" t="s">
        <v>4153</v>
      </c>
      <c r="P407" s="222">
        <v>1</v>
      </c>
      <c r="Q407" s="222">
        <v>0</v>
      </c>
      <c r="R407" s="1" t="s">
        <v>2407</v>
      </c>
    </row>
    <row r="408" spans="1:18" x14ac:dyDescent="0.35">
      <c r="A408" s="1" t="str">
        <f>Tableau8[[#This Row],[Document d''achat]]&amp;Tableau8[[#This Row],[Poste]]</f>
        <v>450067685130</v>
      </c>
      <c r="B408" s="1" t="s">
        <v>1539</v>
      </c>
      <c r="C408" s="1" t="s">
        <v>222</v>
      </c>
      <c r="D408" s="1" t="s">
        <v>4151</v>
      </c>
      <c r="E408" s="1" t="s">
        <v>1469</v>
      </c>
      <c r="F408" s="1" t="s">
        <v>2468</v>
      </c>
      <c r="G408" s="1" t="s">
        <v>3046</v>
      </c>
      <c r="H408" s="1" t="s">
        <v>1542</v>
      </c>
      <c r="I408" s="1" t="s">
        <v>2488</v>
      </c>
      <c r="J408" s="1" t="s">
        <v>52</v>
      </c>
      <c r="K408" s="1" t="s">
        <v>2407</v>
      </c>
      <c r="L408" s="3">
        <v>753.12</v>
      </c>
      <c r="M408" s="1" t="s">
        <v>2474</v>
      </c>
      <c r="N408" s="1" t="s">
        <v>4152</v>
      </c>
      <c r="O408" s="1" t="s">
        <v>4153</v>
      </c>
      <c r="P408" s="222">
        <v>1</v>
      </c>
      <c r="Q408" s="222">
        <v>0</v>
      </c>
      <c r="R408" s="1" t="s">
        <v>2407</v>
      </c>
    </row>
    <row r="409" spans="1:18" x14ac:dyDescent="0.35">
      <c r="A409" s="1" t="str">
        <f>Tableau8[[#This Row],[Document d''achat]]&amp;Tableau8[[#This Row],[Poste]]</f>
        <v>450067685910</v>
      </c>
      <c r="B409" s="1" t="s">
        <v>1538</v>
      </c>
      <c r="C409" s="1" t="s">
        <v>88</v>
      </c>
      <c r="D409" s="1" t="s">
        <v>4151</v>
      </c>
      <c r="E409" s="1" t="s">
        <v>262</v>
      </c>
      <c r="F409" s="1" t="s">
        <v>2522</v>
      </c>
      <c r="G409" s="1" t="s">
        <v>3047</v>
      </c>
      <c r="H409" s="1" t="s">
        <v>1174</v>
      </c>
      <c r="I409" s="1" t="s">
        <v>2488</v>
      </c>
      <c r="J409" s="1" t="s">
        <v>52</v>
      </c>
      <c r="K409" s="1" t="s">
        <v>2407</v>
      </c>
      <c r="L409" s="3">
        <v>455.41</v>
      </c>
      <c r="M409" s="1" t="s">
        <v>2474</v>
      </c>
      <c r="N409" s="1" t="s">
        <v>2478</v>
      </c>
      <c r="O409" s="1" t="s">
        <v>4158</v>
      </c>
      <c r="P409" s="222">
        <v>1</v>
      </c>
      <c r="Q409" s="222">
        <v>0</v>
      </c>
      <c r="R409" s="1" t="s">
        <v>2407</v>
      </c>
    </row>
    <row r="410" spans="1:18" x14ac:dyDescent="0.35">
      <c r="A410" s="1" t="str">
        <f>Tableau8[[#This Row],[Document d''achat]]&amp;Tableau8[[#This Row],[Poste]]</f>
        <v>450067692310</v>
      </c>
      <c r="B410" s="1" t="s">
        <v>1545</v>
      </c>
      <c r="C410" s="1" t="s">
        <v>88</v>
      </c>
      <c r="D410" s="1" t="s">
        <v>4151</v>
      </c>
      <c r="E410" s="1" t="s">
        <v>966</v>
      </c>
      <c r="F410" s="1" t="s">
        <v>2468</v>
      </c>
      <c r="G410" s="1" t="s">
        <v>3048</v>
      </c>
      <c r="H410" s="1" t="s">
        <v>1546</v>
      </c>
      <c r="I410" s="1" t="s">
        <v>2488</v>
      </c>
      <c r="J410" s="1" t="s">
        <v>52</v>
      </c>
      <c r="K410" s="1" t="s">
        <v>2407</v>
      </c>
      <c r="L410" s="3">
        <v>14647118.27</v>
      </c>
      <c r="M410" s="1" t="s">
        <v>2474</v>
      </c>
      <c r="N410" s="1" t="s">
        <v>4154</v>
      </c>
      <c r="O410" s="1" t="s">
        <v>4155</v>
      </c>
      <c r="P410" s="222">
        <v>1</v>
      </c>
      <c r="Q410" s="222">
        <v>0</v>
      </c>
      <c r="R410" s="1" t="s">
        <v>2407</v>
      </c>
    </row>
    <row r="411" spans="1:18" x14ac:dyDescent="0.35">
      <c r="A411" s="1" t="str">
        <f>Tableau8[[#This Row],[Document d''achat]]&amp;Tableau8[[#This Row],[Poste]]</f>
        <v>450067721510</v>
      </c>
      <c r="B411" s="1" t="s">
        <v>1553</v>
      </c>
      <c r="C411" s="1" t="s">
        <v>88</v>
      </c>
      <c r="D411" s="1" t="s">
        <v>4151</v>
      </c>
      <c r="E411" s="1" t="s">
        <v>677</v>
      </c>
      <c r="F411" s="1" t="s">
        <v>2468</v>
      </c>
      <c r="G411" s="1" t="s">
        <v>3049</v>
      </c>
      <c r="H411" s="1" t="s">
        <v>1554</v>
      </c>
      <c r="I411" s="1" t="s">
        <v>2488</v>
      </c>
      <c r="J411" s="1" t="s">
        <v>52</v>
      </c>
      <c r="K411" s="1" t="s">
        <v>2407</v>
      </c>
      <c r="L411" s="3">
        <v>65292.08</v>
      </c>
      <c r="M411" s="1" t="s">
        <v>2474</v>
      </c>
      <c r="N411" s="1" t="s">
        <v>4154</v>
      </c>
      <c r="O411" s="1" t="s">
        <v>4155</v>
      </c>
      <c r="P411" s="222">
        <v>1</v>
      </c>
      <c r="Q411" s="222">
        <v>0</v>
      </c>
      <c r="R411" s="1" t="s">
        <v>2407</v>
      </c>
    </row>
    <row r="412" spans="1:18" x14ac:dyDescent="0.35">
      <c r="A412" s="1" t="str">
        <f>Tableau8[[#This Row],[Document d''achat]]&amp;Tableau8[[#This Row],[Poste]]</f>
        <v>450067721810</v>
      </c>
      <c r="B412" s="1" t="s">
        <v>1550</v>
      </c>
      <c r="C412" s="1" t="s">
        <v>88</v>
      </c>
      <c r="D412" s="1" t="s">
        <v>4151</v>
      </c>
      <c r="E412" s="1" t="s">
        <v>1548</v>
      </c>
      <c r="F412" s="1" t="s">
        <v>2468</v>
      </c>
      <c r="G412" s="1" t="s">
        <v>3051</v>
      </c>
      <c r="H412" s="1" t="s">
        <v>1551</v>
      </c>
      <c r="I412" s="1" t="s">
        <v>2488</v>
      </c>
      <c r="J412" s="1" t="s">
        <v>52</v>
      </c>
      <c r="K412" s="1" t="s">
        <v>2407</v>
      </c>
      <c r="L412" s="3">
        <v>726000</v>
      </c>
      <c r="M412" s="1" t="s">
        <v>2474</v>
      </c>
      <c r="N412" s="1" t="s">
        <v>4154</v>
      </c>
      <c r="O412" s="1" t="s">
        <v>4155</v>
      </c>
      <c r="P412" s="222">
        <v>1</v>
      </c>
      <c r="Q412" s="222">
        <v>0</v>
      </c>
      <c r="R412" s="1" t="s">
        <v>2407</v>
      </c>
    </row>
    <row r="413" spans="1:18" x14ac:dyDescent="0.35">
      <c r="A413" s="1" t="str">
        <f>Tableau8[[#This Row],[Document d''achat]]&amp;Tableau8[[#This Row],[Poste]]</f>
        <v>450067721910</v>
      </c>
      <c r="B413" s="1" t="s">
        <v>1558</v>
      </c>
      <c r="C413" s="1" t="s">
        <v>88</v>
      </c>
      <c r="D413" s="1" t="s">
        <v>4151</v>
      </c>
      <c r="E413" s="1" t="s">
        <v>1556</v>
      </c>
      <c r="F413" s="1" t="s">
        <v>2468</v>
      </c>
      <c r="G413" s="1" t="s">
        <v>3053</v>
      </c>
      <c r="H413" s="1" t="s">
        <v>1559</v>
      </c>
      <c r="I413" s="1" t="s">
        <v>2488</v>
      </c>
      <c r="J413" s="1" t="s">
        <v>52</v>
      </c>
      <c r="K413" s="1" t="s">
        <v>2407</v>
      </c>
      <c r="L413" s="3">
        <v>139002.26999999999</v>
      </c>
      <c r="M413" s="1" t="s">
        <v>2474</v>
      </c>
      <c r="N413" s="1" t="s">
        <v>4154</v>
      </c>
      <c r="O413" s="1" t="s">
        <v>4155</v>
      </c>
      <c r="P413" s="222">
        <v>1</v>
      </c>
      <c r="Q413" s="222">
        <v>0</v>
      </c>
      <c r="R413" s="1" t="s">
        <v>2407</v>
      </c>
    </row>
    <row r="414" spans="1:18" x14ac:dyDescent="0.35">
      <c r="A414" s="1" t="str">
        <f>Tableau8[[#This Row],[Document d''achat]]&amp;Tableau8[[#This Row],[Poste]]</f>
        <v>450067734510</v>
      </c>
      <c r="B414" s="1" t="s">
        <v>1567</v>
      </c>
      <c r="C414" s="1" t="s">
        <v>88</v>
      </c>
      <c r="D414" s="1" t="s">
        <v>4151</v>
      </c>
      <c r="E414" s="1" t="s">
        <v>4174</v>
      </c>
      <c r="F414" s="1" t="s">
        <v>2468</v>
      </c>
      <c r="G414" s="1" t="s">
        <v>3055</v>
      </c>
      <c r="H414" s="1" t="s">
        <v>1568</v>
      </c>
      <c r="I414" s="1" t="s">
        <v>2488</v>
      </c>
      <c r="J414" s="1" t="s">
        <v>4164</v>
      </c>
      <c r="K414" s="1" t="s">
        <v>2407</v>
      </c>
      <c r="L414" s="3">
        <v>9940000</v>
      </c>
      <c r="M414" s="1" t="s">
        <v>2474</v>
      </c>
      <c r="N414" s="1" t="s">
        <v>4154</v>
      </c>
      <c r="O414" s="1" t="s">
        <v>4155</v>
      </c>
      <c r="P414" s="222">
        <v>1</v>
      </c>
      <c r="Q414" s="222">
        <v>0</v>
      </c>
      <c r="R414" s="1" t="s">
        <v>2407</v>
      </c>
    </row>
    <row r="415" spans="1:18" x14ac:dyDescent="0.35">
      <c r="A415" s="1" t="str">
        <f>Tableau8[[#This Row],[Document d''achat]]&amp;Tableau8[[#This Row],[Poste]]</f>
        <v>450067744710</v>
      </c>
      <c r="B415" s="1" t="s">
        <v>1571</v>
      </c>
      <c r="C415" s="1" t="s">
        <v>88</v>
      </c>
      <c r="D415" s="1" t="s">
        <v>4151</v>
      </c>
      <c r="E415" s="1" t="s">
        <v>1569</v>
      </c>
      <c r="F415" s="1" t="s">
        <v>2468</v>
      </c>
      <c r="G415" s="1" t="s">
        <v>3057</v>
      </c>
      <c r="H415" s="1" t="s">
        <v>1572</v>
      </c>
      <c r="I415" s="1" t="s">
        <v>2488</v>
      </c>
      <c r="J415" s="1" t="s">
        <v>52</v>
      </c>
      <c r="K415" s="1" t="s">
        <v>2407</v>
      </c>
      <c r="L415" s="3">
        <v>4300</v>
      </c>
      <c r="M415" s="1" t="s">
        <v>2474</v>
      </c>
      <c r="N415" s="1" t="s">
        <v>4152</v>
      </c>
      <c r="O415" s="1" t="s">
        <v>4153</v>
      </c>
      <c r="P415" s="222">
        <v>1</v>
      </c>
      <c r="Q415" s="222">
        <v>0</v>
      </c>
      <c r="R415" s="1" t="s">
        <v>4161</v>
      </c>
    </row>
    <row r="416" spans="1:18" x14ac:dyDescent="0.35">
      <c r="A416" s="1" t="str">
        <f>Tableau8[[#This Row],[Document d''achat]]&amp;Tableau8[[#This Row],[Poste]]</f>
        <v>450067744910</v>
      </c>
      <c r="B416" s="1" t="s">
        <v>2415</v>
      </c>
      <c r="C416" s="1" t="s">
        <v>88</v>
      </c>
      <c r="D416" s="1" t="s">
        <v>4151</v>
      </c>
      <c r="E416" s="1" t="s">
        <v>299</v>
      </c>
      <c r="F416" s="1" t="s">
        <v>3058</v>
      </c>
      <c r="G416" s="1" t="s">
        <v>3059</v>
      </c>
      <c r="H416" s="1" t="s">
        <v>3061</v>
      </c>
      <c r="I416" s="1" t="s">
        <v>2488</v>
      </c>
      <c r="J416" s="1" t="s">
        <v>52</v>
      </c>
      <c r="K416" s="1" t="s">
        <v>2407</v>
      </c>
      <c r="L416" s="3">
        <v>83671000</v>
      </c>
      <c r="M416" s="1" t="s">
        <v>2474</v>
      </c>
      <c r="N416" s="1" t="s">
        <v>4154</v>
      </c>
      <c r="O416" s="1" t="s">
        <v>4155</v>
      </c>
      <c r="P416" s="222">
        <v>1</v>
      </c>
      <c r="Q416" s="222">
        <v>0</v>
      </c>
      <c r="R416" s="1" t="s">
        <v>2407</v>
      </c>
    </row>
    <row r="417" spans="1:18" x14ac:dyDescent="0.35">
      <c r="A417" s="1" t="str">
        <f>Tableau8[[#This Row],[Document d''achat]]&amp;Tableau8[[#This Row],[Poste]]</f>
        <v>450067788410</v>
      </c>
      <c r="B417" s="1" t="s">
        <v>1587</v>
      </c>
      <c r="C417" s="1" t="s">
        <v>88</v>
      </c>
      <c r="D417" s="1" t="s">
        <v>4151</v>
      </c>
      <c r="E417" s="1" t="s">
        <v>799</v>
      </c>
      <c r="F417" s="1" t="s">
        <v>2522</v>
      </c>
      <c r="G417" s="1" t="s">
        <v>3065</v>
      </c>
      <c r="H417" s="1" t="s">
        <v>1499</v>
      </c>
      <c r="I417" s="1" t="s">
        <v>2488</v>
      </c>
      <c r="J417" s="1" t="s">
        <v>52</v>
      </c>
      <c r="K417" s="1" t="s">
        <v>2407</v>
      </c>
      <c r="L417" s="3">
        <v>897</v>
      </c>
      <c r="M417" s="1" t="s">
        <v>2474</v>
      </c>
      <c r="N417" s="1" t="s">
        <v>2478</v>
      </c>
      <c r="O417" s="1" t="s">
        <v>4158</v>
      </c>
      <c r="P417" s="222">
        <v>1</v>
      </c>
      <c r="Q417" s="222">
        <v>0</v>
      </c>
      <c r="R417" s="1" t="s">
        <v>2407</v>
      </c>
    </row>
    <row r="418" spans="1:18" x14ac:dyDescent="0.35">
      <c r="A418" s="1" t="str">
        <f>Tableau8[[#This Row],[Document d''achat]]&amp;Tableau8[[#This Row],[Poste]]</f>
        <v>450067796310</v>
      </c>
      <c r="B418" s="1" t="s">
        <v>1577</v>
      </c>
      <c r="C418" s="1" t="s">
        <v>88</v>
      </c>
      <c r="D418" s="1" t="s">
        <v>4151</v>
      </c>
      <c r="E418" s="1" t="s">
        <v>831</v>
      </c>
      <c r="F418" s="1" t="s">
        <v>2468</v>
      </c>
      <c r="G418" s="1" t="s">
        <v>2796</v>
      </c>
      <c r="H418" s="1" t="s">
        <v>837</v>
      </c>
      <c r="I418" s="1" t="s">
        <v>2488</v>
      </c>
      <c r="J418" s="1" t="s">
        <v>52</v>
      </c>
      <c r="K418" s="1" t="s">
        <v>2407</v>
      </c>
      <c r="L418" s="3">
        <v>539134.79</v>
      </c>
      <c r="M418" s="1" t="s">
        <v>2474</v>
      </c>
      <c r="N418" s="1" t="s">
        <v>4154</v>
      </c>
      <c r="O418" s="1" t="s">
        <v>4155</v>
      </c>
      <c r="P418" s="222">
        <v>1</v>
      </c>
      <c r="Q418" s="222">
        <v>0</v>
      </c>
      <c r="R418" s="1" t="s">
        <v>2407</v>
      </c>
    </row>
    <row r="419" spans="1:18" x14ac:dyDescent="0.35">
      <c r="A419" s="1" t="str">
        <f>Tableau8[[#This Row],[Document d''achat]]&amp;Tableau8[[#This Row],[Poste]]</f>
        <v>450067797310</v>
      </c>
      <c r="B419" s="1" t="s">
        <v>1581</v>
      </c>
      <c r="C419" s="1" t="s">
        <v>88</v>
      </c>
      <c r="D419" s="1" t="s">
        <v>4151</v>
      </c>
      <c r="E419" s="1" t="s">
        <v>4175</v>
      </c>
      <c r="F419" s="1" t="s">
        <v>2468</v>
      </c>
      <c r="G419" s="1" t="s">
        <v>2940</v>
      </c>
      <c r="H419" s="1" t="s">
        <v>1582</v>
      </c>
      <c r="I419" s="1" t="s">
        <v>2488</v>
      </c>
      <c r="J419" s="1" t="s">
        <v>52</v>
      </c>
      <c r="K419" s="1" t="s">
        <v>2407</v>
      </c>
      <c r="L419" s="3">
        <v>196075.76</v>
      </c>
      <c r="M419" s="1" t="s">
        <v>2474</v>
      </c>
      <c r="N419" s="1" t="s">
        <v>4154</v>
      </c>
      <c r="O419" s="1" t="s">
        <v>4155</v>
      </c>
      <c r="P419" s="222">
        <v>1</v>
      </c>
      <c r="Q419" s="222">
        <v>0</v>
      </c>
      <c r="R419" s="1" t="s">
        <v>2407</v>
      </c>
    </row>
    <row r="420" spans="1:18" x14ac:dyDescent="0.35">
      <c r="A420" s="1" t="str">
        <f>Tableau8[[#This Row],[Document d''achat]]&amp;Tableau8[[#This Row],[Poste]]</f>
        <v>450067797320</v>
      </c>
      <c r="B420" s="1" t="s">
        <v>1581</v>
      </c>
      <c r="C420" s="1" t="s">
        <v>217</v>
      </c>
      <c r="D420" s="1" t="s">
        <v>4151</v>
      </c>
      <c r="E420" s="1" t="s">
        <v>4175</v>
      </c>
      <c r="F420" s="1" t="s">
        <v>2468</v>
      </c>
      <c r="G420" s="1" t="s">
        <v>2940</v>
      </c>
      <c r="H420" s="1" t="s">
        <v>1586</v>
      </c>
      <c r="I420" s="1" t="s">
        <v>2488</v>
      </c>
      <c r="J420" s="1" t="s">
        <v>52</v>
      </c>
      <c r="K420" s="1" t="s">
        <v>2407</v>
      </c>
      <c r="L420" s="3">
        <v>163962.06</v>
      </c>
      <c r="M420" s="1" t="s">
        <v>2474</v>
      </c>
      <c r="N420" s="1" t="s">
        <v>4154</v>
      </c>
      <c r="O420" s="1" t="s">
        <v>4155</v>
      </c>
      <c r="P420" s="222">
        <v>1</v>
      </c>
      <c r="Q420" s="222">
        <v>0</v>
      </c>
      <c r="R420" s="1" t="s">
        <v>2407</v>
      </c>
    </row>
    <row r="421" spans="1:18" x14ac:dyDescent="0.35">
      <c r="A421" s="1" t="str">
        <f>Tableau8[[#This Row],[Document d''achat]]&amp;Tableau8[[#This Row],[Poste]]</f>
        <v>450067811910</v>
      </c>
      <c r="B421" s="1" t="s">
        <v>1989</v>
      </c>
      <c r="C421" s="1" t="s">
        <v>88</v>
      </c>
      <c r="D421" s="1" t="s">
        <v>4151</v>
      </c>
      <c r="E421" s="1" t="s">
        <v>4176</v>
      </c>
      <c r="F421" s="1" t="s">
        <v>2468</v>
      </c>
      <c r="G421" s="1" t="s">
        <v>3068</v>
      </c>
      <c r="H421" s="1" t="s">
        <v>1990</v>
      </c>
      <c r="I421" s="1" t="s">
        <v>2488</v>
      </c>
      <c r="J421" s="1" t="s">
        <v>52</v>
      </c>
      <c r="K421" s="1" t="s">
        <v>2407</v>
      </c>
      <c r="L421" s="3">
        <v>12623928.83</v>
      </c>
      <c r="M421" s="1" t="s">
        <v>2474</v>
      </c>
      <c r="N421" s="1" t="s">
        <v>4154</v>
      </c>
      <c r="O421" s="1" t="s">
        <v>4155</v>
      </c>
      <c r="P421" s="222">
        <v>1</v>
      </c>
      <c r="Q421" s="222">
        <v>0</v>
      </c>
      <c r="R421" s="1" t="s">
        <v>2407</v>
      </c>
    </row>
    <row r="422" spans="1:18" x14ac:dyDescent="0.35">
      <c r="A422" s="1" t="str">
        <f>Tableau8[[#This Row],[Document d''achat]]&amp;Tableau8[[#This Row],[Poste]]</f>
        <v>450067816910</v>
      </c>
      <c r="B422" s="1" t="s">
        <v>1595</v>
      </c>
      <c r="C422" s="1" t="s">
        <v>88</v>
      </c>
      <c r="D422" s="1" t="s">
        <v>4151</v>
      </c>
      <c r="E422" s="1" t="s">
        <v>299</v>
      </c>
      <c r="F422" s="1" t="s">
        <v>2468</v>
      </c>
      <c r="G422" s="1" t="s">
        <v>3069</v>
      </c>
      <c r="H422" s="1" t="s">
        <v>1596</v>
      </c>
      <c r="I422" s="1" t="s">
        <v>2488</v>
      </c>
      <c r="J422" s="1" t="s">
        <v>52</v>
      </c>
      <c r="K422" s="1" t="s">
        <v>2407</v>
      </c>
      <c r="L422" s="3">
        <v>54067769.140000001</v>
      </c>
      <c r="M422" s="1" t="s">
        <v>2619</v>
      </c>
      <c r="N422" s="1" t="s">
        <v>2407</v>
      </c>
      <c r="O422" s="1" t="s">
        <v>4155</v>
      </c>
      <c r="P422" s="222">
        <v>1</v>
      </c>
      <c r="Q422" s="222">
        <v>0</v>
      </c>
      <c r="R422" s="1" t="s">
        <v>2407</v>
      </c>
    </row>
    <row r="423" spans="1:18" x14ac:dyDescent="0.35">
      <c r="A423" s="1" t="str">
        <f>Tableau8[[#This Row],[Document d''achat]]&amp;Tableau8[[#This Row],[Poste]]</f>
        <v>450067824110</v>
      </c>
      <c r="B423" s="1" t="s">
        <v>1589</v>
      </c>
      <c r="C423" s="1" t="s">
        <v>88</v>
      </c>
      <c r="D423" s="1" t="s">
        <v>4151</v>
      </c>
      <c r="E423" s="1" t="s">
        <v>262</v>
      </c>
      <c r="F423" s="1" t="s">
        <v>2468</v>
      </c>
      <c r="G423" s="1" t="s">
        <v>3070</v>
      </c>
      <c r="H423" s="1" t="s">
        <v>1590</v>
      </c>
      <c r="I423" s="1" t="s">
        <v>2476</v>
      </c>
      <c r="J423" s="1" t="s">
        <v>52</v>
      </c>
      <c r="K423" s="1" t="s">
        <v>2407</v>
      </c>
      <c r="L423" s="3">
        <v>1314.42</v>
      </c>
      <c r="M423" s="1" t="s">
        <v>2474</v>
      </c>
      <c r="N423" s="1" t="s">
        <v>2478</v>
      </c>
      <c r="O423" s="1" t="s">
        <v>4158</v>
      </c>
      <c r="P423" s="222">
        <v>1</v>
      </c>
      <c r="Q423" s="222">
        <v>0</v>
      </c>
      <c r="R423" s="1" t="s">
        <v>2407</v>
      </c>
    </row>
    <row r="424" spans="1:18" x14ac:dyDescent="0.35">
      <c r="A424" s="1" t="str">
        <f>Tableau8[[#This Row],[Document d''achat]]&amp;Tableau8[[#This Row],[Poste]]</f>
        <v>450067844210</v>
      </c>
      <c r="B424" s="1" t="s">
        <v>1600</v>
      </c>
      <c r="C424" s="1" t="s">
        <v>88</v>
      </c>
      <c r="D424" s="1" t="s">
        <v>4151</v>
      </c>
      <c r="E424" s="1" t="s">
        <v>1598</v>
      </c>
      <c r="F424" s="1" t="s">
        <v>2468</v>
      </c>
      <c r="G424" s="1" t="s">
        <v>3072</v>
      </c>
      <c r="H424" s="1" t="s">
        <v>1601</v>
      </c>
      <c r="I424" s="1" t="s">
        <v>2488</v>
      </c>
      <c r="J424" s="1" t="s">
        <v>52</v>
      </c>
      <c r="K424" s="1" t="s">
        <v>2407</v>
      </c>
      <c r="L424" s="3">
        <v>170766.38</v>
      </c>
      <c r="M424" s="1" t="s">
        <v>2474</v>
      </c>
      <c r="N424" s="1" t="s">
        <v>4154</v>
      </c>
      <c r="O424" s="1" t="s">
        <v>4155</v>
      </c>
      <c r="P424" s="222">
        <v>1</v>
      </c>
      <c r="Q424" s="222">
        <v>0</v>
      </c>
      <c r="R424" s="1" t="s">
        <v>2407</v>
      </c>
    </row>
    <row r="425" spans="1:18" x14ac:dyDescent="0.35">
      <c r="A425" s="1" t="str">
        <f>Tableau8[[#This Row],[Document d''achat]]&amp;Tableau8[[#This Row],[Poste]]</f>
        <v>450067881310</v>
      </c>
      <c r="B425" s="1" t="s">
        <v>1606</v>
      </c>
      <c r="C425" s="1" t="s">
        <v>88</v>
      </c>
      <c r="D425" s="1" t="s">
        <v>4151</v>
      </c>
      <c r="E425" s="1" t="s">
        <v>4175</v>
      </c>
      <c r="F425" s="1" t="s">
        <v>2468</v>
      </c>
      <c r="G425" s="1" t="s">
        <v>3048</v>
      </c>
      <c r="H425" s="1" t="s">
        <v>1607</v>
      </c>
      <c r="I425" s="1" t="s">
        <v>2488</v>
      </c>
      <c r="J425" s="1" t="s">
        <v>52</v>
      </c>
      <c r="K425" s="1" t="s">
        <v>2407</v>
      </c>
      <c r="L425" s="3">
        <v>257119.11</v>
      </c>
      <c r="M425" s="1" t="s">
        <v>2474</v>
      </c>
      <c r="N425" s="1" t="s">
        <v>4154</v>
      </c>
      <c r="O425" s="1" t="s">
        <v>4155</v>
      </c>
      <c r="P425" s="222">
        <v>1</v>
      </c>
      <c r="Q425" s="222">
        <v>0</v>
      </c>
      <c r="R425" s="1" t="s">
        <v>2407</v>
      </c>
    </row>
    <row r="426" spans="1:18" x14ac:dyDescent="0.35">
      <c r="A426" s="1" t="str">
        <f>Tableau8[[#This Row],[Document d''achat]]&amp;Tableau8[[#This Row],[Poste]]</f>
        <v>450067884110</v>
      </c>
      <c r="B426" s="1" t="s">
        <v>1603</v>
      </c>
      <c r="C426" s="1" t="s">
        <v>88</v>
      </c>
      <c r="D426" s="1" t="s">
        <v>4151</v>
      </c>
      <c r="E426" s="1" t="s">
        <v>933</v>
      </c>
      <c r="F426" s="1" t="s">
        <v>2468</v>
      </c>
      <c r="G426" s="1" t="s">
        <v>3073</v>
      </c>
      <c r="H426" s="1" t="s">
        <v>1604</v>
      </c>
      <c r="I426" s="1" t="s">
        <v>2488</v>
      </c>
      <c r="J426" s="1" t="s">
        <v>52</v>
      </c>
      <c r="K426" s="1" t="s">
        <v>2407</v>
      </c>
      <c r="L426" s="3">
        <v>17015.93</v>
      </c>
      <c r="M426" s="1" t="s">
        <v>2474</v>
      </c>
      <c r="N426" s="1" t="s">
        <v>4154</v>
      </c>
      <c r="O426" s="1" t="s">
        <v>4155</v>
      </c>
      <c r="P426" s="222">
        <v>1</v>
      </c>
      <c r="Q426" s="222">
        <v>0</v>
      </c>
      <c r="R426" s="1" t="s">
        <v>2407</v>
      </c>
    </row>
    <row r="427" spans="1:18" x14ac:dyDescent="0.35">
      <c r="A427" s="1" t="str">
        <f>Tableau8[[#This Row],[Document d''achat]]&amp;Tableau8[[#This Row],[Poste]]</f>
        <v>450067888810</v>
      </c>
      <c r="B427" s="1" t="s">
        <v>1608</v>
      </c>
      <c r="C427" s="1" t="s">
        <v>88</v>
      </c>
      <c r="D427" s="1" t="s">
        <v>4151</v>
      </c>
      <c r="E427" s="1" t="s">
        <v>1469</v>
      </c>
      <c r="F427" s="1" t="s">
        <v>2468</v>
      </c>
      <c r="G427" s="1" t="s">
        <v>3074</v>
      </c>
      <c r="H427" s="1" t="s">
        <v>1609</v>
      </c>
      <c r="I427" s="1" t="s">
        <v>2488</v>
      </c>
      <c r="J427" s="1" t="s">
        <v>52</v>
      </c>
      <c r="K427" s="1" t="s">
        <v>2407</v>
      </c>
      <c r="L427" s="3">
        <v>12752.92</v>
      </c>
      <c r="M427" s="1" t="s">
        <v>2474</v>
      </c>
      <c r="N427" s="1" t="s">
        <v>4154</v>
      </c>
      <c r="O427" s="1" t="s">
        <v>4155</v>
      </c>
      <c r="P427" s="222">
        <v>1</v>
      </c>
      <c r="Q427" s="222">
        <v>0</v>
      </c>
      <c r="R427" s="1" t="s">
        <v>2407</v>
      </c>
    </row>
    <row r="428" spans="1:18" x14ac:dyDescent="0.35">
      <c r="A428" s="1" t="str">
        <f>Tableau8[[#This Row],[Document d''achat]]&amp;Tableau8[[#This Row],[Poste]]</f>
        <v>450067943010</v>
      </c>
      <c r="B428" s="1" t="s">
        <v>1610</v>
      </c>
      <c r="C428" s="1" t="s">
        <v>88</v>
      </c>
      <c r="D428" s="1" t="s">
        <v>4151</v>
      </c>
      <c r="E428" s="1" t="s">
        <v>772</v>
      </c>
      <c r="F428" s="1" t="s">
        <v>2468</v>
      </c>
      <c r="G428" s="1" t="s">
        <v>2768</v>
      </c>
      <c r="H428" s="1" t="s">
        <v>1611</v>
      </c>
      <c r="I428" s="1" t="s">
        <v>2488</v>
      </c>
      <c r="J428" s="1" t="s">
        <v>52</v>
      </c>
      <c r="K428" s="1" t="s">
        <v>2407</v>
      </c>
      <c r="L428" s="3">
        <v>1126.48</v>
      </c>
      <c r="M428" s="1" t="s">
        <v>2474</v>
      </c>
      <c r="N428" s="1" t="s">
        <v>4154</v>
      </c>
      <c r="O428" s="1" t="s">
        <v>4155</v>
      </c>
      <c r="P428" s="222">
        <v>1</v>
      </c>
      <c r="Q428" s="222">
        <v>0</v>
      </c>
      <c r="R428" s="1" t="s">
        <v>2407</v>
      </c>
    </row>
    <row r="429" spans="1:18" x14ac:dyDescent="0.35">
      <c r="A429" s="1" t="str">
        <f>Tableau8[[#This Row],[Document d''achat]]&amp;Tableau8[[#This Row],[Poste]]</f>
        <v>450067943020</v>
      </c>
      <c r="B429" s="1" t="s">
        <v>1610</v>
      </c>
      <c r="C429" s="1" t="s">
        <v>217</v>
      </c>
      <c r="D429" s="1" t="s">
        <v>4151</v>
      </c>
      <c r="E429" s="1" t="s">
        <v>772</v>
      </c>
      <c r="F429" s="1" t="s">
        <v>2468</v>
      </c>
      <c r="G429" s="1" t="s">
        <v>2768</v>
      </c>
      <c r="H429" s="1" t="s">
        <v>1612</v>
      </c>
      <c r="I429" s="1" t="s">
        <v>2488</v>
      </c>
      <c r="J429" s="1" t="s">
        <v>52</v>
      </c>
      <c r="K429" s="1" t="s">
        <v>2407</v>
      </c>
      <c r="L429" s="3">
        <v>1561.35</v>
      </c>
      <c r="M429" s="1" t="s">
        <v>2474</v>
      </c>
      <c r="N429" s="1" t="s">
        <v>4154</v>
      </c>
      <c r="O429" s="1" t="s">
        <v>4155</v>
      </c>
      <c r="P429" s="222">
        <v>1</v>
      </c>
      <c r="Q429" s="222">
        <v>0</v>
      </c>
      <c r="R429" s="1" t="s">
        <v>2407</v>
      </c>
    </row>
    <row r="430" spans="1:18" x14ac:dyDescent="0.35">
      <c r="A430" s="1" t="str">
        <f>Tableau8[[#This Row],[Document d''achat]]&amp;Tableau8[[#This Row],[Poste]]</f>
        <v>450067943030</v>
      </c>
      <c r="B430" s="1" t="s">
        <v>1610</v>
      </c>
      <c r="C430" s="1" t="s">
        <v>222</v>
      </c>
      <c r="D430" s="1" t="s">
        <v>4151</v>
      </c>
      <c r="E430" s="1" t="s">
        <v>772</v>
      </c>
      <c r="F430" s="1" t="s">
        <v>2468</v>
      </c>
      <c r="G430" s="1" t="s">
        <v>2768</v>
      </c>
      <c r="H430" s="1" t="s">
        <v>1613</v>
      </c>
      <c r="I430" s="1" t="s">
        <v>2488</v>
      </c>
      <c r="J430" s="1" t="s">
        <v>52</v>
      </c>
      <c r="K430" s="1" t="s">
        <v>2407</v>
      </c>
      <c r="L430" s="3">
        <v>2435.44</v>
      </c>
      <c r="M430" s="1" t="s">
        <v>2474</v>
      </c>
      <c r="N430" s="1" t="s">
        <v>4154</v>
      </c>
      <c r="O430" s="1" t="s">
        <v>4155</v>
      </c>
      <c r="P430" s="222">
        <v>1</v>
      </c>
      <c r="Q430" s="222">
        <v>0</v>
      </c>
      <c r="R430" s="1" t="s">
        <v>2407</v>
      </c>
    </row>
    <row r="431" spans="1:18" x14ac:dyDescent="0.35">
      <c r="A431" s="1" t="str">
        <f>Tableau8[[#This Row],[Document d''achat]]&amp;Tableau8[[#This Row],[Poste]]</f>
        <v>450067943040</v>
      </c>
      <c r="B431" s="1" t="s">
        <v>1610</v>
      </c>
      <c r="C431" s="1" t="s">
        <v>421</v>
      </c>
      <c r="D431" s="1" t="s">
        <v>4151</v>
      </c>
      <c r="E431" s="1" t="s">
        <v>772</v>
      </c>
      <c r="F431" s="1" t="s">
        <v>2468</v>
      </c>
      <c r="G431" s="1" t="s">
        <v>2768</v>
      </c>
      <c r="H431" s="1" t="s">
        <v>1614</v>
      </c>
      <c r="I431" s="1" t="s">
        <v>2488</v>
      </c>
      <c r="J431" s="1" t="s">
        <v>52</v>
      </c>
      <c r="K431" s="1" t="s">
        <v>2407</v>
      </c>
      <c r="L431" s="3">
        <v>167.52</v>
      </c>
      <c r="M431" s="1" t="s">
        <v>2474</v>
      </c>
      <c r="N431" s="1" t="s">
        <v>4154</v>
      </c>
      <c r="O431" s="1" t="s">
        <v>4155</v>
      </c>
      <c r="P431" s="222">
        <v>1</v>
      </c>
      <c r="Q431" s="222">
        <v>0</v>
      </c>
      <c r="R431" s="1" t="s">
        <v>2407</v>
      </c>
    </row>
    <row r="432" spans="1:18" x14ac:dyDescent="0.35">
      <c r="A432" s="1" t="str">
        <f>Tableau8[[#This Row],[Document d''achat]]&amp;Tableau8[[#This Row],[Poste]]</f>
        <v>450067943050</v>
      </c>
      <c r="B432" s="1" t="s">
        <v>1610</v>
      </c>
      <c r="C432" s="1" t="s">
        <v>423</v>
      </c>
      <c r="D432" s="1" t="s">
        <v>4151</v>
      </c>
      <c r="E432" s="1" t="s">
        <v>772</v>
      </c>
      <c r="F432" s="1" t="s">
        <v>2468</v>
      </c>
      <c r="G432" s="1" t="s">
        <v>2768</v>
      </c>
      <c r="H432" s="1" t="s">
        <v>1615</v>
      </c>
      <c r="I432" s="1" t="s">
        <v>2488</v>
      </c>
      <c r="J432" s="1" t="s">
        <v>52</v>
      </c>
      <c r="K432" s="1" t="s">
        <v>2407</v>
      </c>
      <c r="L432" s="3">
        <v>2177.7600000000002</v>
      </c>
      <c r="M432" s="1" t="s">
        <v>2474</v>
      </c>
      <c r="N432" s="1" t="s">
        <v>4154</v>
      </c>
      <c r="O432" s="1" t="s">
        <v>4155</v>
      </c>
      <c r="P432" s="222">
        <v>1</v>
      </c>
      <c r="Q432" s="222">
        <v>0</v>
      </c>
      <c r="R432" s="1" t="s">
        <v>2407</v>
      </c>
    </row>
    <row r="433" spans="1:18" x14ac:dyDescent="0.35">
      <c r="A433" s="1" t="str">
        <f>Tableau8[[#This Row],[Document d''achat]]&amp;Tableau8[[#This Row],[Poste]]</f>
        <v>450067944510</v>
      </c>
      <c r="B433" s="1" t="s">
        <v>1618</v>
      </c>
      <c r="C433" s="1" t="s">
        <v>88</v>
      </c>
      <c r="D433" s="1" t="s">
        <v>4151</v>
      </c>
      <c r="E433" s="1" t="s">
        <v>1616</v>
      </c>
      <c r="F433" s="1" t="s">
        <v>2468</v>
      </c>
      <c r="G433" s="1" t="s">
        <v>2768</v>
      </c>
      <c r="H433" s="1" t="s">
        <v>1619</v>
      </c>
      <c r="I433" s="1" t="s">
        <v>2488</v>
      </c>
      <c r="J433" s="1" t="s">
        <v>52</v>
      </c>
      <c r="K433" s="1" t="s">
        <v>2407</v>
      </c>
      <c r="L433" s="3">
        <v>450</v>
      </c>
      <c r="M433" s="1" t="s">
        <v>2474</v>
      </c>
      <c r="N433" s="1" t="s">
        <v>2478</v>
      </c>
      <c r="O433" s="1" t="s">
        <v>4158</v>
      </c>
      <c r="P433" s="222">
        <v>1</v>
      </c>
      <c r="Q433" s="222">
        <v>0</v>
      </c>
      <c r="R433" s="1" t="s">
        <v>2407</v>
      </c>
    </row>
    <row r="434" spans="1:18" x14ac:dyDescent="0.35">
      <c r="A434" s="1" t="str">
        <f>Tableau8[[#This Row],[Document d''achat]]&amp;Tableau8[[#This Row],[Poste]]</f>
        <v>450067949410</v>
      </c>
      <c r="B434" s="1" t="s">
        <v>1623</v>
      </c>
      <c r="C434" s="1" t="s">
        <v>88</v>
      </c>
      <c r="D434" s="1" t="s">
        <v>4151</v>
      </c>
      <c r="E434" s="1" t="s">
        <v>4177</v>
      </c>
      <c r="F434" s="1" t="s">
        <v>2468</v>
      </c>
      <c r="G434" s="1" t="s">
        <v>3077</v>
      </c>
      <c r="H434" s="1" t="s">
        <v>1624</v>
      </c>
      <c r="I434" s="1" t="s">
        <v>2469</v>
      </c>
      <c r="J434" s="1" t="s">
        <v>52</v>
      </c>
      <c r="K434" s="1" t="s">
        <v>2407</v>
      </c>
      <c r="L434" s="3">
        <v>46483.99</v>
      </c>
      <c r="M434" s="1" t="s">
        <v>2474</v>
      </c>
      <c r="N434" s="1" t="s">
        <v>4154</v>
      </c>
      <c r="O434" s="1" t="s">
        <v>4155</v>
      </c>
      <c r="P434" s="222">
        <v>4</v>
      </c>
      <c r="Q434" s="222">
        <v>0</v>
      </c>
      <c r="R434" s="1" t="s">
        <v>2407</v>
      </c>
    </row>
    <row r="435" spans="1:18" x14ac:dyDescent="0.35">
      <c r="A435" s="1" t="str">
        <f>Tableau8[[#This Row],[Document d''achat]]&amp;Tableau8[[#This Row],[Poste]]</f>
        <v>450067990710</v>
      </c>
      <c r="B435" s="1" t="s">
        <v>1625</v>
      </c>
      <c r="C435" s="1" t="s">
        <v>88</v>
      </c>
      <c r="D435" s="1" t="s">
        <v>4151</v>
      </c>
      <c r="E435" s="1" t="s">
        <v>453</v>
      </c>
      <c r="F435" s="1" t="s">
        <v>2522</v>
      </c>
      <c r="G435" s="1" t="s">
        <v>3081</v>
      </c>
      <c r="H435" s="1" t="s">
        <v>1626</v>
      </c>
      <c r="I435" s="1" t="s">
        <v>2488</v>
      </c>
      <c r="J435" s="1" t="s">
        <v>52</v>
      </c>
      <c r="K435" s="1" t="s">
        <v>2407</v>
      </c>
      <c r="L435" s="3">
        <v>5500</v>
      </c>
      <c r="M435" s="1" t="s">
        <v>2474</v>
      </c>
      <c r="N435" s="1" t="s">
        <v>4154</v>
      </c>
      <c r="O435" s="1" t="s">
        <v>4155</v>
      </c>
      <c r="P435" s="222">
        <v>1</v>
      </c>
      <c r="Q435" s="222">
        <v>0</v>
      </c>
      <c r="R435" s="1" t="s">
        <v>2407</v>
      </c>
    </row>
    <row r="436" spans="1:18" x14ac:dyDescent="0.35">
      <c r="A436" s="1" t="str">
        <f>Tableau8[[#This Row],[Document d''achat]]&amp;Tableau8[[#This Row],[Poste]]</f>
        <v>450067990720</v>
      </c>
      <c r="B436" s="1" t="s">
        <v>1625</v>
      </c>
      <c r="C436" s="1" t="s">
        <v>217</v>
      </c>
      <c r="D436" s="1" t="s">
        <v>4151</v>
      </c>
      <c r="E436" s="1" t="s">
        <v>453</v>
      </c>
      <c r="F436" s="1" t="s">
        <v>2522</v>
      </c>
      <c r="G436" s="1" t="s">
        <v>3081</v>
      </c>
      <c r="H436" s="1" t="s">
        <v>1627</v>
      </c>
      <c r="I436" s="1" t="s">
        <v>2488</v>
      </c>
      <c r="J436" s="1" t="s">
        <v>52</v>
      </c>
      <c r="K436" s="1" t="s">
        <v>2407</v>
      </c>
      <c r="L436" s="3">
        <v>2900</v>
      </c>
      <c r="M436" s="1" t="s">
        <v>2474</v>
      </c>
      <c r="N436" s="1" t="s">
        <v>4154</v>
      </c>
      <c r="O436" s="1" t="s">
        <v>4155</v>
      </c>
      <c r="P436" s="222">
        <v>1</v>
      </c>
      <c r="Q436" s="222">
        <v>0</v>
      </c>
      <c r="R436" s="1" t="s">
        <v>2407</v>
      </c>
    </row>
    <row r="437" spans="1:18" x14ac:dyDescent="0.35">
      <c r="A437" s="1" t="str">
        <f>Tableau8[[#This Row],[Document d''achat]]&amp;Tableau8[[#This Row],[Poste]]</f>
        <v>450067990730</v>
      </c>
      <c r="B437" s="1" t="s">
        <v>1625</v>
      </c>
      <c r="C437" s="1" t="s">
        <v>222</v>
      </c>
      <c r="D437" s="1" t="s">
        <v>4151</v>
      </c>
      <c r="E437" s="1" t="s">
        <v>453</v>
      </c>
      <c r="F437" s="1" t="s">
        <v>2522</v>
      </c>
      <c r="G437" s="1" t="s">
        <v>3081</v>
      </c>
      <c r="H437" s="1" t="s">
        <v>1629</v>
      </c>
      <c r="I437" s="1" t="s">
        <v>2488</v>
      </c>
      <c r="J437" s="1" t="s">
        <v>52</v>
      </c>
      <c r="K437" s="1" t="s">
        <v>2407</v>
      </c>
      <c r="L437" s="3">
        <v>890</v>
      </c>
      <c r="M437" s="1" t="s">
        <v>2474</v>
      </c>
      <c r="N437" s="1" t="s">
        <v>4154</v>
      </c>
      <c r="O437" s="1" t="s">
        <v>4155</v>
      </c>
      <c r="P437" s="222">
        <v>1</v>
      </c>
      <c r="Q437" s="222">
        <v>0</v>
      </c>
      <c r="R437" s="1" t="s">
        <v>2407</v>
      </c>
    </row>
    <row r="438" spans="1:18" x14ac:dyDescent="0.35">
      <c r="A438" s="1" t="str">
        <f>Tableau8[[#This Row],[Document d''achat]]&amp;Tableau8[[#This Row],[Poste]]</f>
        <v>450068052810</v>
      </c>
      <c r="B438" s="1" t="s">
        <v>1635</v>
      </c>
      <c r="C438" s="1" t="s">
        <v>88</v>
      </c>
      <c r="D438" s="1" t="s">
        <v>4151</v>
      </c>
      <c r="E438" s="1" t="s">
        <v>1633</v>
      </c>
      <c r="F438" s="1" t="s">
        <v>2468</v>
      </c>
      <c r="G438" s="1" t="s">
        <v>3083</v>
      </c>
      <c r="H438" s="1" t="s">
        <v>1636</v>
      </c>
      <c r="I438" s="1" t="s">
        <v>2488</v>
      </c>
      <c r="J438" s="1" t="s">
        <v>52</v>
      </c>
      <c r="K438" s="1" t="s">
        <v>2407</v>
      </c>
      <c r="L438" s="3">
        <v>133100</v>
      </c>
      <c r="M438" s="1" t="s">
        <v>2474</v>
      </c>
      <c r="N438" s="1" t="s">
        <v>4154</v>
      </c>
      <c r="O438" s="1" t="s">
        <v>4155</v>
      </c>
      <c r="P438" s="222">
        <v>1</v>
      </c>
      <c r="Q438" s="222">
        <v>0</v>
      </c>
      <c r="R438" s="1" t="s">
        <v>2407</v>
      </c>
    </row>
    <row r="439" spans="1:18" x14ac:dyDescent="0.35">
      <c r="A439" s="1" t="str">
        <f>Tableau8[[#This Row],[Document d''achat]]&amp;Tableau8[[#This Row],[Poste]]</f>
        <v>450068053210</v>
      </c>
      <c r="B439" s="1" t="s">
        <v>1642</v>
      </c>
      <c r="C439" s="1" t="s">
        <v>88</v>
      </c>
      <c r="D439" s="1" t="s">
        <v>4151</v>
      </c>
      <c r="E439" s="1" t="s">
        <v>1064</v>
      </c>
      <c r="F439" s="1" t="s">
        <v>2468</v>
      </c>
      <c r="G439" s="1" t="s">
        <v>3084</v>
      </c>
      <c r="H439" s="1" t="s">
        <v>1643</v>
      </c>
      <c r="I439" s="1" t="s">
        <v>2488</v>
      </c>
      <c r="J439" s="1" t="s">
        <v>4164</v>
      </c>
      <c r="K439" s="1" t="s">
        <v>2407</v>
      </c>
      <c r="L439" s="3">
        <v>300000</v>
      </c>
      <c r="M439" s="1" t="s">
        <v>2474</v>
      </c>
      <c r="N439" s="1" t="s">
        <v>4154</v>
      </c>
      <c r="O439" s="1" t="s">
        <v>4155</v>
      </c>
      <c r="P439" s="222">
        <v>1</v>
      </c>
      <c r="Q439" s="222">
        <v>0</v>
      </c>
      <c r="R439" s="1" t="s">
        <v>4168</v>
      </c>
    </row>
    <row r="440" spans="1:18" x14ac:dyDescent="0.35">
      <c r="A440" s="1" t="str">
        <f>Tableau8[[#This Row],[Document d''achat]]&amp;Tableau8[[#This Row],[Poste]]</f>
        <v>450068067210</v>
      </c>
      <c r="B440" s="1" t="s">
        <v>1631</v>
      </c>
      <c r="C440" s="1" t="s">
        <v>88</v>
      </c>
      <c r="D440" s="1" t="s">
        <v>4151</v>
      </c>
      <c r="E440" s="1" t="s">
        <v>682</v>
      </c>
      <c r="F440" s="1" t="s">
        <v>2468</v>
      </c>
      <c r="G440" s="1" t="s">
        <v>3085</v>
      </c>
      <c r="H440" s="1" t="s">
        <v>1191</v>
      </c>
      <c r="I440" s="1" t="s">
        <v>2488</v>
      </c>
      <c r="J440" s="1" t="s">
        <v>52</v>
      </c>
      <c r="K440" s="1" t="s">
        <v>2407</v>
      </c>
      <c r="L440" s="3">
        <v>83490</v>
      </c>
      <c r="M440" s="1" t="s">
        <v>2474</v>
      </c>
      <c r="N440" s="1" t="s">
        <v>4154</v>
      </c>
      <c r="O440" s="1" t="s">
        <v>4155</v>
      </c>
      <c r="P440" s="222">
        <v>1</v>
      </c>
      <c r="Q440" s="222">
        <v>0</v>
      </c>
      <c r="R440" s="1" t="s">
        <v>2407</v>
      </c>
    </row>
    <row r="441" spans="1:18" x14ac:dyDescent="0.35">
      <c r="A441" s="1" t="str">
        <f>Tableau8[[#This Row],[Document d''achat]]&amp;Tableau8[[#This Row],[Poste]]</f>
        <v>450068067910</v>
      </c>
      <c r="B441" s="1" t="s">
        <v>1649</v>
      </c>
      <c r="C441" s="1" t="s">
        <v>88</v>
      </c>
      <c r="D441" s="1" t="s">
        <v>4151</v>
      </c>
      <c r="E441" s="1" t="s">
        <v>1647</v>
      </c>
      <c r="F441" s="1" t="s">
        <v>2468</v>
      </c>
      <c r="G441" s="1" t="s">
        <v>3087</v>
      </c>
      <c r="H441" s="1" t="s">
        <v>1650</v>
      </c>
      <c r="I441" s="1" t="s">
        <v>2488</v>
      </c>
      <c r="J441" s="1" t="s">
        <v>52</v>
      </c>
      <c r="K441" s="1" t="s">
        <v>2407</v>
      </c>
      <c r="L441" s="3">
        <v>1679818</v>
      </c>
      <c r="M441" s="1" t="s">
        <v>2474</v>
      </c>
      <c r="N441" s="1" t="s">
        <v>4154</v>
      </c>
      <c r="O441" s="1" t="s">
        <v>4155</v>
      </c>
      <c r="P441" s="222">
        <v>1</v>
      </c>
      <c r="Q441" s="222">
        <v>0</v>
      </c>
      <c r="R441" s="1" t="s">
        <v>2407</v>
      </c>
    </row>
    <row r="442" spans="1:18" x14ac:dyDescent="0.35">
      <c r="A442" s="1" t="str">
        <f>Tableau8[[#This Row],[Document d''achat]]&amp;Tableau8[[#This Row],[Poste]]</f>
        <v>450068068210</v>
      </c>
      <c r="B442" s="1" t="s">
        <v>1670</v>
      </c>
      <c r="C442" s="1" t="s">
        <v>88</v>
      </c>
      <c r="D442" s="1" t="s">
        <v>4151</v>
      </c>
      <c r="E442" s="1" t="s">
        <v>1668</v>
      </c>
      <c r="F442" s="1" t="s">
        <v>2468</v>
      </c>
      <c r="G442" s="1" t="s">
        <v>3089</v>
      </c>
      <c r="H442" s="1" t="s">
        <v>1671</v>
      </c>
      <c r="I442" s="1" t="s">
        <v>2488</v>
      </c>
      <c r="J442" s="1" t="s">
        <v>52</v>
      </c>
      <c r="K442" s="1" t="s">
        <v>2407</v>
      </c>
      <c r="L442" s="3">
        <v>210765.3</v>
      </c>
      <c r="M442" s="1" t="s">
        <v>2474</v>
      </c>
      <c r="N442" s="1" t="s">
        <v>4154</v>
      </c>
      <c r="O442" s="1" t="s">
        <v>4155</v>
      </c>
      <c r="P442" s="222">
        <v>1</v>
      </c>
      <c r="Q442" s="222">
        <v>0</v>
      </c>
      <c r="R442" s="1" t="s">
        <v>2407</v>
      </c>
    </row>
    <row r="443" spans="1:18" x14ac:dyDescent="0.35">
      <c r="A443" s="1" t="str">
        <f>Tableau8[[#This Row],[Document d''achat]]&amp;Tableau8[[#This Row],[Poste]]</f>
        <v>450068068220</v>
      </c>
      <c r="B443" s="1" t="s">
        <v>1670</v>
      </c>
      <c r="C443" s="1" t="s">
        <v>217</v>
      </c>
      <c r="D443" s="1" t="s">
        <v>4151</v>
      </c>
      <c r="E443" s="1" t="s">
        <v>1668</v>
      </c>
      <c r="F443" s="1" t="s">
        <v>2468</v>
      </c>
      <c r="G443" s="1" t="s">
        <v>3089</v>
      </c>
      <c r="H443" s="1" t="s">
        <v>1673</v>
      </c>
      <c r="I443" s="1" t="s">
        <v>2488</v>
      </c>
      <c r="J443" s="1" t="s">
        <v>52</v>
      </c>
      <c r="K443" s="1" t="s">
        <v>2407</v>
      </c>
      <c r="L443" s="3">
        <v>20329.62</v>
      </c>
      <c r="M443" s="1" t="s">
        <v>2474</v>
      </c>
      <c r="N443" s="1" t="s">
        <v>4154</v>
      </c>
      <c r="O443" s="1" t="s">
        <v>4155</v>
      </c>
      <c r="P443" s="222">
        <v>1</v>
      </c>
      <c r="Q443" s="222">
        <v>0</v>
      </c>
      <c r="R443" s="1" t="s">
        <v>2407</v>
      </c>
    </row>
    <row r="444" spans="1:18" x14ac:dyDescent="0.35">
      <c r="A444" s="1" t="str">
        <f>Tableau8[[#This Row],[Document d''achat]]&amp;Tableau8[[#This Row],[Poste]]</f>
        <v>450068073910</v>
      </c>
      <c r="B444" s="1" t="s">
        <v>1666</v>
      </c>
      <c r="C444" s="1" t="s">
        <v>88</v>
      </c>
      <c r="D444" s="1" t="s">
        <v>4151</v>
      </c>
      <c r="E444" s="1" t="s">
        <v>677</v>
      </c>
      <c r="F444" s="1" t="s">
        <v>2468</v>
      </c>
      <c r="G444" s="1" t="s">
        <v>3090</v>
      </c>
      <c r="H444" s="1" t="s">
        <v>1497</v>
      </c>
      <c r="I444" s="1" t="s">
        <v>2488</v>
      </c>
      <c r="J444" s="1" t="s">
        <v>52</v>
      </c>
      <c r="K444" s="1" t="s">
        <v>2407</v>
      </c>
      <c r="L444" s="3">
        <v>36899.19</v>
      </c>
      <c r="M444" s="1" t="s">
        <v>2474</v>
      </c>
      <c r="N444" s="1" t="s">
        <v>4154</v>
      </c>
      <c r="O444" s="1" t="s">
        <v>4155</v>
      </c>
      <c r="P444" s="222">
        <v>1</v>
      </c>
      <c r="Q444" s="222">
        <v>0</v>
      </c>
      <c r="R444" s="1" t="s">
        <v>2407</v>
      </c>
    </row>
    <row r="445" spans="1:18" x14ac:dyDescent="0.35">
      <c r="A445" s="1" t="str">
        <f>Tableau8[[#This Row],[Document d''achat]]&amp;Tableau8[[#This Row],[Poste]]</f>
        <v>450068073920</v>
      </c>
      <c r="B445" s="1" t="s">
        <v>1666</v>
      </c>
      <c r="C445" s="1" t="s">
        <v>217</v>
      </c>
      <c r="D445" s="1" t="s">
        <v>4151</v>
      </c>
      <c r="E445" s="1" t="s">
        <v>677</v>
      </c>
      <c r="F445" s="1" t="s">
        <v>2468</v>
      </c>
      <c r="G445" s="1" t="s">
        <v>3090</v>
      </c>
      <c r="H445" s="1" t="s">
        <v>1497</v>
      </c>
      <c r="I445" s="1" t="s">
        <v>2488</v>
      </c>
      <c r="J445" s="1" t="s">
        <v>52</v>
      </c>
      <c r="K445" s="1" t="s">
        <v>2407</v>
      </c>
      <c r="L445" s="3">
        <v>53635.37</v>
      </c>
      <c r="M445" s="1" t="s">
        <v>2474</v>
      </c>
      <c r="N445" s="1" t="s">
        <v>4154</v>
      </c>
      <c r="O445" s="1" t="s">
        <v>4155</v>
      </c>
      <c r="P445" s="222">
        <v>1</v>
      </c>
      <c r="Q445" s="222">
        <v>0</v>
      </c>
      <c r="R445" s="1" t="s">
        <v>2407</v>
      </c>
    </row>
    <row r="446" spans="1:18" x14ac:dyDescent="0.35">
      <c r="A446" s="1" t="str">
        <f>Tableau8[[#This Row],[Document d''achat]]&amp;Tableau8[[#This Row],[Poste]]</f>
        <v>450068073930</v>
      </c>
      <c r="B446" s="1" t="s">
        <v>1666</v>
      </c>
      <c r="C446" s="1" t="s">
        <v>222</v>
      </c>
      <c r="D446" s="1" t="s">
        <v>4151</v>
      </c>
      <c r="E446" s="1" t="s">
        <v>677</v>
      </c>
      <c r="F446" s="1" t="s">
        <v>2468</v>
      </c>
      <c r="G446" s="1" t="s">
        <v>3090</v>
      </c>
      <c r="H446" s="1" t="s">
        <v>1497</v>
      </c>
      <c r="I446" s="1" t="s">
        <v>2488</v>
      </c>
      <c r="J446" s="1" t="s">
        <v>52</v>
      </c>
      <c r="K446" s="1" t="s">
        <v>2407</v>
      </c>
      <c r="L446" s="3">
        <v>45302.400000000001</v>
      </c>
      <c r="M446" s="1" t="s">
        <v>2474</v>
      </c>
      <c r="N446" s="1" t="s">
        <v>4154</v>
      </c>
      <c r="O446" s="1" t="s">
        <v>4155</v>
      </c>
      <c r="P446" s="222">
        <v>1</v>
      </c>
      <c r="Q446" s="222">
        <v>0</v>
      </c>
      <c r="R446" s="1" t="s">
        <v>2407</v>
      </c>
    </row>
    <row r="447" spans="1:18" x14ac:dyDescent="0.35">
      <c r="A447" s="1" t="str">
        <f>Tableau8[[#This Row],[Document d''achat]]&amp;Tableau8[[#This Row],[Poste]]</f>
        <v>450068073940</v>
      </c>
      <c r="B447" s="1" t="s">
        <v>1666</v>
      </c>
      <c r="C447" s="1" t="s">
        <v>421</v>
      </c>
      <c r="D447" s="1" t="s">
        <v>4151</v>
      </c>
      <c r="E447" s="1" t="s">
        <v>677</v>
      </c>
      <c r="F447" s="1" t="s">
        <v>2468</v>
      </c>
      <c r="G447" s="1" t="s">
        <v>3090</v>
      </c>
      <c r="H447" s="1" t="s">
        <v>1497</v>
      </c>
      <c r="I447" s="1" t="s">
        <v>2488</v>
      </c>
      <c r="J447" s="1" t="s">
        <v>52</v>
      </c>
      <c r="K447" s="1" t="s">
        <v>2407</v>
      </c>
      <c r="L447" s="3">
        <v>119500.33</v>
      </c>
      <c r="M447" s="1" t="s">
        <v>2474</v>
      </c>
      <c r="N447" s="1" t="s">
        <v>4154</v>
      </c>
      <c r="O447" s="1" t="s">
        <v>4155</v>
      </c>
      <c r="P447" s="222">
        <v>1</v>
      </c>
      <c r="Q447" s="222">
        <v>0</v>
      </c>
      <c r="R447" s="1" t="s">
        <v>2407</v>
      </c>
    </row>
    <row r="448" spans="1:18" x14ac:dyDescent="0.35">
      <c r="A448" s="1" t="str">
        <f>Tableau8[[#This Row],[Document d''achat]]&amp;Tableau8[[#This Row],[Poste]]</f>
        <v>450068074210</v>
      </c>
      <c r="B448" s="1" t="s">
        <v>1645</v>
      </c>
      <c r="C448" s="1" t="s">
        <v>88</v>
      </c>
      <c r="D448" s="1" t="s">
        <v>4151</v>
      </c>
      <c r="E448" s="1" t="s">
        <v>907</v>
      </c>
      <c r="F448" s="1" t="s">
        <v>2468</v>
      </c>
      <c r="G448" s="1" t="s">
        <v>3091</v>
      </c>
      <c r="H448" s="1" t="s">
        <v>1489</v>
      </c>
      <c r="I448" s="1" t="s">
        <v>2488</v>
      </c>
      <c r="J448" s="1" t="s">
        <v>52</v>
      </c>
      <c r="K448" s="1" t="s">
        <v>2407</v>
      </c>
      <c r="L448" s="3">
        <v>73235.25</v>
      </c>
      <c r="M448" s="1" t="s">
        <v>2474</v>
      </c>
      <c r="N448" s="1" t="s">
        <v>4154</v>
      </c>
      <c r="O448" s="1" t="s">
        <v>4155</v>
      </c>
      <c r="P448" s="222">
        <v>1</v>
      </c>
      <c r="Q448" s="222">
        <v>0</v>
      </c>
      <c r="R448" s="1" t="s">
        <v>2407</v>
      </c>
    </row>
    <row r="449" spans="1:18" x14ac:dyDescent="0.35">
      <c r="A449" s="1" t="str">
        <f>Tableau8[[#This Row],[Document d''achat]]&amp;Tableau8[[#This Row],[Poste]]</f>
        <v>450068074610</v>
      </c>
      <c r="B449" s="1" t="s">
        <v>1699</v>
      </c>
      <c r="C449" s="1" t="s">
        <v>88</v>
      </c>
      <c r="D449" s="1" t="s">
        <v>4151</v>
      </c>
      <c r="E449" s="1" t="s">
        <v>299</v>
      </c>
      <c r="F449" s="1" t="s">
        <v>2468</v>
      </c>
      <c r="G449" s="1" t="s">
        <v>3069</v>
      </c>
      <c r="H449" s="1" t="s">
        <v>1596</v>
      </c>
      <c r="I449" s="1" t="s">
        <v>2488</v>
      </c>
      <c r="J449" s="1" t="s">
        <v>4164</v>
      </c>
      <c r="K449" s="1" t="s">
        <v>2407</v>
      </c>
      <c r="L449" s="3">
        <v>11632932.810000001</v>
      </c>
      <c r="M449" s="1" t="s">
        <v>2474</v>
      </c>
      <c r="N449" s="1" t="s">
        <v>4154</v>
      </c>
      <c r="O449" s="1" t="s">
        <v>4155</v>
      </c>
      <c r="P449" s="222">
        <v>1</v>
      </c>
      <c r="Q449" s="222">
        <v>0</v>
      </c>
      <c r="R449" s="1" t="s">
        <v>2407</v>
      </c>
    </row>
    <row r="450" spans="1:18" x14ac:dyDescent="0.35">
      <c r="A450" s="1" t="str">
        <f>Tableau8[[#This Row],[Document d''achat]]&amp;Tableau8[[#This Row],[Poste]]</f>
        <v>450068074910</v>
      </c>
      <c r="B450" s="1" t="s">
        <v>1689</v>
      </c>
      <c r="C450" s="1" t="s">
        <v>88</v>
      </c>
      <c r="D450" s="1" t="s">
        <v>4151</v>
      </c>
      <c r="E450" s="1" t="s">
        <v>1687</v>
      </c>
      <c r="F450" s="1" t="s">
        <v>2468</v>
      </c>
      <c r="G450" s="1" t="s">
        <v>3093</v>
      </c>
      <c r="H450" s="1" t="s">
        <v>1690</v>
      </c>
      <c r="I450" s="1" t="s">
        <v>2488</v>
      </c>
      <c r="J450" s="1" t="s">
        <v>52</v>
      </c>
      <c r="K450" s="1" t="s">
        <v>2407</v>
      </c>
      <c r="L450" s="3">
        <v>892686.89</v>
      </c>
      <c r="M450" s="1" t="s">
        <v>2474</v>
      </c>
      <c r="N450" s="1" t="s">
        <v>4154</v>
      </c>
      <c r="O450" s="1" t="s">
        <v>4155</v>
      </c>
      <c r="P450" s="222">
        <v>1</v>
      </c>
      <c r="Q450" s="222">
        <v>0</v>
      </c>
      <c r="R450" s="1" t="s">
        <v>2407</v>
      </c>
    </row>
    <row r="451" spans="1:18" x14ac:dyDescent="0.35">
      <c r="A451" s="1" t="str">
        <f>Tableau8[[#This Row],[Document d''achat]]&amp;Tableau8[[#This Row],[Poste]]</f>
        <v>450068074920</v>
      </c>
      <c r="B451" s="1" t="s">
        <v>1689</v>
      </c>
      <c r="C451" s="1" t="s">
        <v>217</v>
      </c>
      <c r="D451" s="1" t="s">
        <v>4151</v>
      </c>
      <c r="E451" s="1" t="s">
        <v>1687</v>
      </c>
      <c r="F451" s="1" t="s">
        <v>2468</v>
      </c>
      <c r="G451" s="1" t="s">
        <v>3093</v>
      </c>
      <c r="H451" s="1" t="s">
        <v>1691</v>
      </c>
      <c r="I451" s="1" t="s">
        <v>2488</v>
      </c>
      <c r="J451" s="1" t="s">
        <v>52</v>
      </c>
      <c r="K451" s="1" t="s">
        <v>2407</v>
      </c>
      <c r="L451" s="3">
        <v>3920</v>
      </c>
      <c r="M451" s="1" t="s">
        <v>2474</v>
      </c>
      <c r="N451" s="1" t="s">
        <v>4154</v>
      </c>
      <c r="O451" s="1" t="s">
        <v>4155</v>
      </c>
      <c r="P451" s="222">
        <v>1</v>
      </c>
      <c r="Q451" s="222">
        <v>0</v>
      </c>
      <c r="R451" s="1" t="s">
        <v>2407</v>
      </c>
    </row>
    <row r="452" spans="1:18" x14ac:dyDescent="0.35">
      <c r="A452" s="1" t="str">
        <f>Tableau8[[#This Row],[Document d''achat]]&amp;Tableau8[[#This Row],[Poste]]</f>
        <v>450068076210</v>
      </c>
      <c r="B452" s="1" t="s">
        <v>1686</v>
      </c>
      <c r="C452" s="1" t="s">
        <v>88</v>
      </c>
      <c r="D452" s="1" t="s">
        <v>4151</v>
      </c>
      <c r="E452" s="1" t="s">
        <v>1682</v>
      </c>
      <c r="F452" s="1" t="s">
        <v>2468</v>
      </c>
      <c r="G452" s="1" t="s">
        <v>3095</v>
      </c>
      <c r="H452" s="1" t="s">
        <v>1659</v>
      </c>
      <c r="I452" s="1" t="s">
        <v>2488</v>
      </c>
      <c r="J452" s="1" t="s">
        <v>52</v>
      </c>
      <c r="K452" s="1" t="s">
        <v>2407</v>
      </c>
      <c r="L452" s="3">
        <v>1507956</v>
      </c>
      <c r="M452" s="1" t="s">
        <v>2619</v>
      </c>
      <c r="N452" s="1" t="s">
        <v>2407</v>
      </c>
      <c r="O452" s="1" t="s">
        <v>4155</v>
      </c>
      <c r="P452" s="222">
        <v>1</v>
      </c>
      <c r="Q452" s="222">
        <v>0</v>
      </c>
      <c r="R452" s="1" t="s">
        <v>2407</v>
      </c>
    </row>
    <row r="453" spans="1:18" x14ac:dyDescent="0.35">
      <c r="A453" s="1" t="str">
        <f>Tableau8[[#This Row],[Document d''achat]]&amp;Tableau8[[#This Row],[Poste]]</f>
        <v>450068076220</v>
      </c>
      <c r="B453" s="1" t="s">
        <v>1686</v>
      </c>
      <c r="C453" s="1" t="s">
        <v>217</v>
      </c>
      <c r="D453" s="1" t="s">
        <v>4151</v>
      </c>
      <c r="E453" s="1" t="s">
        <v>1682</v>
      </c>
      <c r="F453" s="1" t="s">
        <v>2468</v>
      </c>
      <c r="G453" s="1" t="s">
        <v>3095</v>
      </c>
      <c r="H453" s="1" t="s">
        <v>2425</v>
      </c>
      <c r="I453" s="1" t="s">
        <v>2488</v>
      </c>
      <c r="J453" s="1" t="s">
        <v>52</v>
      </c>
      <c r="K453" s="1" t="s">
        <v>2407</v>
      </c>
      <c r="L453" s="3">
        <v>24200</v>
      </c>
      <c r="M453" s="1" t="s">
        <v>2619</v>
      </c>
      <c r="N453" s="1" t="s">
        <v>2407</v>
      </c>
      <c r="O453" s="1" t="s">
        <v>4155</v>
      </c>
      <c r="P453" s="222">
        <v>1</v>
      </c>
      <c r="Q453" s="222">
        <v>0</v>
      </c>
      <c r="R453" s="1" t="s">
        <v>2407</v>
      </c>
    </row>
    <row r="454" spans="1:18" x14ac:dyDescent="0.35">
      <c r="A454" s="1" t="str">
        <f>Tableau8[[#This Row],[Document d''achat]]&amp;Tableau8[[#This Row],[Poste]]</f>
        <v>450068076310</v>
      </c>
      <c r="B454" s="1" t="s">
        <v>1679</v>
      </c>
      <c r="C454" s="1" t="s">
        <v>88</v>
      </c>
      <c r="D454" s="1" t="s">
        <v>4151</v>
      </c>
      <c r="E454" s="1" t="s">
        <v>1675</v>
      </c>
      <c r="F454" s="1" t="s">
        <v>2468</v>
      </c>
      <c r="G454" s="1" t="s">
        <v>3097</v>
      </c>
      <c r="H454" s="1" t="s">
        <v>1680</v>
      </c>
      <c r="I454" s="1" t="s">
        <v>2488</v>
      </c>
      <c r="J454" s="1" t="s">
        <v>52</v>
      </c>
      <c r="K454" s="1" t="s">
        <v>2407</v>
      </c>
      <c r="L454" s="3">
        <v>326252.69</v>
      </c>
      <c r="M454" s="1" t="s">
        <v>2474</v>
      </c>
      <c r="N454" s="1" t="s">
        <v>4154</v>
      </c>
      <c r="O454" s="1" t="s">
        <v>4155</v>
      </c>
      <c r="P454" s="222">
        <v>1</v>
      </c>
      <c r="Q454" s="222">
        <v>0</v>
      </c>
      <c r="R454" s="1" t="s">
        <v>2407</v>
      </c>
    </row>
    <row r="455" spans="1:18" x14ac:dyDescent="0.35">
      <c r="A455" s="1" t="str">
        <f>Tableau8[[#This Row],[Document d''achat]]&amp;Tableau8[[#This Row],[Poste]]</f>
        <v>450068076410</v>
      </c>
      <c r="B455" s="1" t="s">
        <v>1658</v>
      </c>
      <c r="C455" s="1" t="s">
        <v>88</v>
      </c>
      <c r="D455" s="1" t="s">
        <v>4151</v>
      </c>
      <c r="E455" s="1" t="s">
        <v>1653</v>
      </c>
      <c r="F455" s="1" t="s">
        <v>2468</v>
      </c>
      <c r="G455" s="1" t="s">
        <v>3099</v>
      </c>
      <c r="H455" s="1" t="s">
        <v>1659</v>
      </c>
      <c r="I455" s="1" t="s">
        <v>2488</v>
      </c>
      <c r="J455" s="1" t="s">
        <v>52</v>
      </c>
      <c r="K455" s="1" t="s">
        <v>2407</v>
      </c>
      <c r="L455" s="3">
        <v>2295213.7599999998</v>
      </c>
      <c r="M455" s="1" t="s">
        <v>2474</v>
      </c>
      <c r="N455" s="1" t="s">
        <v>4154</v>
      </c>
      <c r="O455" s="1" t="s">
        <v>4155</v>
      </c>
      <c r="P455" s="222">
        <v>1</v>
      </c>
      <c r="Q455" s="222">
        <v>0</v>
      </c>
      <c r="R455" s="1" t="s">
        <v>2407</v>
      </c>
    </row>
    <row r="456" spans="1:18" x14ac:dyDescent="0.35">
      <c r="A456" s="1" t="str">
        <f>Tableau8[[#This Row],[Document d''achat]]&amp;Tableau8[[#This Row],[Poste]]</f>
        <v>450068076420</v>
      </c>
      <c r="B456" s="1" t="s">
        <v>1658</v>
      </c>
      <c r="C456" s="1" t="s">
        <v>217</v>
      </c>
      <c r="D456" s="1" t="s">
        <v>4151</v>
      </c>
      <c r="E456" s="1" t="s">
        <v>1653</v>
      </c>
      <c r="F456" s="1" t="s">
        <v>2468</v>
      </c>
      <c r="G456" s="1" t="s">
        <v>3099</v>
      </c>
      <c r="H456" s="1" t="s">
        <v>2414</v>
      </c>
      <c r="I456" s="1" t="s">
        <v>2488</v>
      </c>
      <c r="J456" s="1" t="s">
        <v>52</v>
      </c>
      <c r="K456" s="1" t="s">
        <v>2407</v>
      </c>
      <c r="L456" s="3">
        <v>61419.6</v>
      </c>
      <c r="M456" s="1" t="s">
        <v>2474</v>
      </c>
      <c r="N456" s="1" t="s">
        <v>4154</v>
      </c>
      <c r="O456" s="1" t="s">
        <v>4155</v>
      </c>
      <c r="P456" s="222">
        <v>1</v>
      </c>
      <c r="Q456" s="222">
        <v>0</v>
      </c>
      <c r="R456" s="1" t="s">
        <v>2407</v>
      </c>
    </row>
    <row r="457" spans="1:18" x14ac:dyDescent="0.35">
      <c r="A457" s="1" t="str">
        <f>Tableau8[[#This Row],[Document d''achat]]&amp;Tableau8[[#This Row],[Poste]]</f>
        <v>450068076510</v>
      </c>
      <c r="B457" s="1" t="s">
        <v>1664</v>
      </c>
      <c r="C457" s="1" t="s">
        <v>88</v>
      </c>
      <c r="D457" s="1" t="s">
        <v>4151</v>
      </c>
      <c r="E457" s="1" t="s">
        <v>1662</v>
      </c>
      <c r="F457" s="1" t="s">
        <v>2468</v>
      </c>
      <c r="G457" s="1" t="s">
        <v>3101</v>
      </c>
      <c r="H457" s="1" t="s">
        <v>1659</v>
      </c>
      <c r="I457" s="1" t="s">
        <v>2488</v>
      </c>
      <c r="J457" s="1" t="s">
        <v>52</v>
      </c>
      <c r="K457" s="1" t="s">
        <v>2407</v>
      </c>
      <c r="L457" s="3">
        <v>79500</v>
      </c>
      <c r="M457" s="1" t="s">
        <v>2474</v>
      </c>
      <c r="N457" s="1" t="s">
        <v>4154</v>
      </c>
      <c r="O457" s="1" t="s">
        <v>4155</v>
      </c>
      <c r="P457" s="222">
        <v>1</v>
      </c>
      <c r="Q457" s="222">
        <v>0</v>
      </c>
      <c r="R457" s="1" t="s">
        <v>2407</v>
      </c>
    </row>
    <row r="458" spans="1:18" x14ac:dyDescent="0.35">
      <c r="A458" s="1" t="str">
        <f>Tableau8[[#This Row],[Document d''achat]]&amp;Tableau8[[#This Row],[Poste]]</f>
        <v>450068084810</v>
      </c>
      <c r="B458" s="1" t="s">
        <v>1694</v>
      </c>
      <c r="C458" s="1" t="s">
        <v>88</v>
      </c>
      <c r="D458" s="1" t="s">
        <v>4151</v>
      </c>
      <c r="E458" s="1" t="s">
        <v>1162</v>
      </c>
      <c r="F458" s="1" t="s">
        <v>2468</v>
      </c>
      <c r="G458" s="1" t="s">
        <v>2905</v>
      </c>
      <c r="H458" s="1" t="s">
        <v>1167</v>
      </c>
      <c r="I458" s="1" t="s">
        <v>2488</v>
      </c>
      <c r="J458" s="1" t="s">
        <v>4178</v>
      </c>
      <c r="K458" s="1" t="s">
        <v>2407</v>
      </c>
      <c r="L458" s="3">
        <v>108600250</v>
      </c>
      <c r="M458" s="1" t="s">
        <v>2474</v>
      </c>
      <c r="N458" s="1" t="s">
        <v>4154</v>
      </c>
      <c r="O458" s="1" t="s">
        <v>4155</v>
      </c>
      <c r="P458" s="222">
        <v>1</v>
      </c>
      <c r="Q458" s="222">
        <v>0</v>
      </c>
      <c r="R458" s="1" t="s">
        <v>2407</v>
      </c>
    </row>
    <row r="459" spans="1:18" x14ac:dyDescent="0.35">
      <c r="A459" s="1" t="str">
        <f>Tableau8[[#This Row],[Document d''achat]]&amp;Tableau8[[#This Row],[Poste]]</f>
        <v>450068096210</v>
      </c>
      <c r="B459" s="1" t="s">
        <v>1700</v>
      </c>
      <c r="C459" s="1" t="s">
        <v>88</v>
      </c>
      <c r="D459" s="1" t="s">
        <v>4151</v>
      </c>
      <c r="E459" s="1" t="s">
        <v>799</v>
      </c>
      <c r="F459" s="1" t="s">
        <v>2522</v>
      </c>
      <c r="G459" s="1" t="s">
        <v>3102</v>
      </c>
      <c r="H459" s="1" t="s">
        <v>1499</v>
      </c>
      <c r="I459" s="1" t="s">
        <v>2488</v>
      </c>
      <c r="J459" s="1" t="s">
        <v>52</v>
      </c>
      <c r="K459" s="1" t="s">
        <v>2407</v>
      </c>
      <c r="L459" s="3">
        <v>816.65</v>
      </c>
      <c r="M459" s="1" t="s">
        <v>2474</v>
      </c>
      <c r="N459" s="1" t="s">
        <v>2478</v>
      </c>
      <c r="O459" s="1" t="s">
        <v>4158</v>
      </c>
      <c r="P459" s="222">
        <v>1</v>
      </c>
      <c r="Q459" s="222">
        <v>0</v>
      </c>
      <c r="R459" s="1" t="s">
        <v>2407</v>
      </c>
    </row>
    <row r="460" spans="1:18" x14ac:dyDescent="0.35">
      <c r="A460" s="1" t="str">
        <f>Tableau8[[#This Row],[Document d''achat]]&amp;Tableau8[[#This Row],[Poste]]</f>
        <v>450068132110</v>
      </c>
      <c r="B460" s="1" t="s">
        <v>1703</v>
      </c>
      <c r="C460" s="1" t="s">
        <v>88</v>
      </c>
      <c r="D460" s="1" t="s">
        <v>4151</v>
      </c>
      <c r="E460" s="1" t="s">
        <v>406</v>
      </c>
      <c r="F460" s="1" t="s">
        <v>2468</v>
      </c>
      <c r="G460" s="1" t="s">
        <v>3103</v>
      </c>
      <c r="H460" s="1" t="s">
        <v>1704</v>
      </c>
      <c r="I460" s="1" t="s">
        <v>2488</v>
      </c>
      <c r="J460" s="1" t="s">
        <v>4164</v>
      </c>
      <c r="K460" s="1" t="s">
        <v>2407</v>
      </c>
      <c r="L460" s="3">
        <v>11670.81</v>
      </c>
      <c r="M460" s="1" t="s">
        <v>2474</v>
      </c>
      <c r="N460" s="1" t="s">
        <v>4154</v>
      </c>
      <c r="O460" s="1" t="s">
        <v>4155</v>
      </c>
      <c r="P460" s="222">
        <v>1</v>
      </c>
      <c r="Q460" s="222">
        <v>0</v>
      </c>
      <c r="R460" s="1" t="s">
        <v>2407</v>
      </c>
    </row>
    <row r="461" spans="1:18" x14ac:dyDescent="0.35">
      <c r="A461" s="1" t="str">
        <f>Tableau8[[#This Row],[Document d''achat]]&amp;Tableau8[[#This Row],[Poste]]</f>
        <v>450068153410</v>
      </c>
      <c r="B461" s="1" t="s">
        <v>1712</v>
      </c>
      <c r="C461" s="1" t="s">
        <v>88</v>
      </c>
      <c r="D461" s="1" t="s">
        <v>4151</v>
      </c>
      <c r="E461" s="1" t="s">
        <v>1710</v>
      </c>
      <c r="F461" s="1" t="s">
        <v>2468</v>
      </c>
      <c r="G461" s="1" t="s">
        <v>3105</v>
      </c>
      <c r="H461" s="1" t="s">
        <v>1713</v>
      </c>
      <c r="I461" s="1" t="s">
        <v>2488</v>
      </c>
      <c r="J461" s="1" t="s">
        <v>4164</v>
      </c>
      <c r="K461" s="1" t="s">
        <v>2407</v>
      </c>
      <c r="L461" s="3">
        <v>140000</v>
      </c>
      <c r="M461" s="1" t="s">
        <v>2474</v>
      </c>
      <c r="N461" s="1" t="s">
        <v>4154</v>
      </c>
      <c r="O461" s="1" t="s">
        <v>4155</v>
      </c>
      <c r="P461" s="222">
        <v>1</v>
      </c>
      <c r="Q461" s="222">
        <v>0</v>
      </c>
      <c r="R461" s="1" t="s">
        <v>2407</v>
      </c>
    </row>
    <row r="462" spans="1:18" x14ac:dyDescent="0.35">
      <c r="A462" s="1" t="str">
        <f>Tableau8[[#This Row],[Document d''achat]]&amp;Tableau8[[#This Row],[Poste]]</f>
        <v>450068159210</v>
      </c>
      <c r="B462" s="1" t="s">
        <v>2116</v>
      </c>
      <c r="C462" s="1" t="s">
        <v>88</v>
      </c>
      <c r="D462" s="1" t="s">
        <v>4151</v>
      </c>
      <c r="E462" s="1" t="s">
        <v>2109</v>
      </c>
      <c r="F462" s="1" t="s">
        <v>2468</v>
      </c>
      <c r="G462" s="1" t="s">
        <v>3107</v>
      </c>
      <c r="H462" s="1" t="s">
        <v>2117</v>
      </c>
      <c r="I462" s="1" t="s">
        <v>2488</v>
      </c>
      <c r="J462" s="1" t="s">
        <v>52</v>
      </c>
      <c r="K462" s="1" t="s">
        <v>2407</v>
      </c>
      <c r="L462" s="3">
        <v>2419239.69</v>
      </c>
      <c r="M462" s="1" t="s">
        <v>2474</v>
      </c>
      <c r="N462" s="1" t="s">
        <v>4154</v>
      </c>
      <c r="O462" s="1" t="s">
        <v>4155</v>
      </c>
      <c r="P462" s="222">
        <v>1</v>
      </c>
      <c r="Q462" s="222">
        <v>0</v>
      </c>
      <c r="R462" s="1" t="s">
        <v>2407</v>
      </c>
    </row>
    <row r="463" spans="1:18" x14ac:dyDescent="0.35">
      <c r="A463" s="1" t="str">
        <f>Tableau8[[#This Row],[Document d''achat]]&amp;Tableau8[[#This Row],[Poste]]</f>
        <v>450068164110</v>
      </c>
      <c r="B463" s="1" t="s">
        <v>1708</v>
      </c>
      <c r="C463" s="1" t="s">
        <v>88</v>
      </c>
      <c r="D463" s="1" t="s">
        <v>4151</v>
      </c>
      <c r="E463" s="1" t="s">
        <v>1706</v>
      </c>
      <c r="F463" s="1" t="s">
        <v>2522</v>
      </c>
      <c r="G463" s="1" t="s">
        <v>3109</v>
      </c>
      <c r="H463" s="1" t="s">
        <v>1174</v>
      </c>
      <c r="I463" s="1" t="s">
        <v>2488</v>
      </c>
      <c r="J463" s="1" t="s">
        <v>52</v>
      </c>
      <c r="K463" s="1" t="s">
        <v>2407</v>
      </c>
      <c r="L463" s="3">
        <v>273.94</v>
      </c>
      <c r="M463" s="1" t="s">
        <v>2474</v>
      </c>
      <c r="N463" s="1" t="s">
        <v>2478</v>
      </c>
      <c r="O463" s="1" t="s">
        <v>4158</v>
      </c>
      <c r="P463" s="222">
        <v>1</v>
      </c>
      <c r="Q463" s="222">
        <v>0</v>
      </c>
      <c r="R463" s="1" t="s">
        <v>2407</v>
      </c>
    </row>
    <row r="464" spans="1:18" x14ac:dyDescent="0.35">
      <c r="A464" s="1" t="str">
        <f>Tableau8[[#This Row],[Document d''achat]]&amp;Tableau8[[#This Row],[Poste]]</f>
        <v>450068216510</v>
      </c>
      <c r="B464" s="1" t="s">
        <v>1714</v>
      </c>
      <c r="C464" s="1" t="s">
        <v>88</v>
      </c>
      <c r="D464" s="1" t="s">
        <v>4151</v>
      </c>
      <c r="E464" s="1" t="s">
        <v>299</v>
      </c>
      <c r="F464" s="1" t="s">
        <v>2522</v>
      </c>
      <c r="G464" s="1" t="s">
        <v>3110</v>
      </c>
      <c r="H464" s="1" t="s">
        <v>1715</v>
      </c>
      <c r="I464" s="1" t="s">
        <v>2488</v>
      </c>
      <c r="J464" s="1" t="s">
        <v>52</v>
      </c>
      <c r="K464" s="1" t="s">
        <v>2407</v>
      </c>
      <c r="L464" s="3">
        <v>371032.26</v>
      </c>
      <c r="M464" s="1" t="s">
        <v>2474</v>
      </c>
      <c r="N464" s="1" t="s">
        <v>4154</v>
      </c>
      <c r="O464" s="1" t="s">
        <v>4155</v>
      </c>
      <c r="P464" s="222">
        <v>1</v>
      </c>
      <c r="Q464" s="222">
        <v>0</v>
      </c>
      <c r="R464" s="1" t="s">
        <v>2407</v>
      </c>
    </row>
    <row r="465" spans="1:18" x14ac:dyDescent="0.35">
      <c r="A465" s="1" t="str">
        <f>Tableau8[[#This Row],[Document d''achat]]&amp;Tableau8[[#This Row],[Poste]]</f>
        <v>450068221210</v>
      </c>
      <c r="B465" s="1" t="s">
        <v>1716</v>
      </c>
      <c r="C465" s="1" t="s">
        <v>88</v>
      </c>
      <c r="D465" s="1" t="s">
        <v>4151</v>
      </c>
      <c r="E465" s="1" t="s">
        <v>809</v>
      </c>
      <c r="F465" s="1" t="s">
        <v>2468</v>
      </c>
      <c r="G465" s="1" t="s">
        <v>2921</v>
      </c>
      <c r="H465" s="1" t="s">
        <v>1717</v>
      </c>
      <c r="I465" s="1" t="s">
        <v>2488</v>
      </c>
      <c r="J465" s="1" t="s">
        <v>52</v>
      </c>
      <c r="K465" s="1" t="s">
        <v>2407</v>
      </c>
      <c r="L465" s="3">
        <v>58.08</v>
      </c>
      <c r="M465" s="1" t="s">
        <v>2474</v>
      </c>
      <c r="N465" s="1" t="s">
        <v>2478</v>
      </c>
      <c r="O465" s="1" t="s">
        <v>4158</v>
      </c>
      <c r="P465" s="222">
        <v>1</v>
      </c>
      <c r="Q465" s="222">
        <v>0</v>
      </c>
      <c r="R465" s="1" t="s">
        <v>2407</v>
      </c>
    </row>
    <row r="466" spans="1:18" x14ac:dyDescent="0.35">
      <c r="A466" s="1" t="str">
        <f>Tableau8[[#This Row],[Document d''achat]]&amp;Tableau8[[#This Row],[Poste]]</f>
        <v>450068297010</v>
      </c>
      <c r="B466" s="1" t="s">
        <v>1719</v>
      </c>
      <c r="C466" s="1" t="s">
        <v>88</v>
      </c>
      <c r="D466" s="1" t="s">
        <v>4151</v>
      </c>
      <c r="E466" s="1" t="s">
        <v>1050</v>
      </c>
      <c r="F466" s="1" t="s">
        <v>2468</v>
      </c>
      <c r="G466" s="1" t="s">
        <v>3112</v>
      </c>
      <c r="H466" s="1" t="s">
        <v>1053</v>
      </c>
      <c r="I466" s="1" t="s">
        <v>2488</v>
      </c>
      <c r="J466" s="1" t="s">
        <v>52</v>
      </c>
      <c r="K466" s="1" t="s">
        <v>2407</v>
      </c>
      <c r="L466" s="3">
        <v>260452.5</v>
      </c>
      <c r="M466" s="1" t="s">
        <v>2474</v>
      </c>
      <c r="N466" s="1" t="s">
        <v>4154</v>
      </c>
      <c r="O466" s="1" t="s">
        <v>4155</v>
      </c>
      <c r="P466" s="222">
        <v>1</v>
      </c>
      <c r="Q466" s="222">
        <v>0</v>
      </c>
      <c r="R466" s="1" t="s">
        <v>2407</v>
      </c>
    </row>
    <row r="467" spans="1:18" x14ac:dyDescent="0.35">
      <c r="A467" s="1" t="str">
        <f>Tableau8[[#This Row],[Document d''achat]]&amp;Tableau8[[#This Row],[Poste]]</f>
        <v>450068302810</v>
      </c>
      <c r="B467" s="1" t="s">
        <v>1728</v>
      </c>
      <c r="C467" s="1" t="s">
        <v>88</v>
      </c>
      <c r="D467" s="1" t="s">
        <v>4151</v>
      </c>
      <c r="E467" s="1" t="s">
        <v>1726</v>
      </c>
      <c r="F467" s="1" t="s">
        <v>2468</v>
      </c>
      <c r="G467" s="1" t="s">
        <v>3114</v>
      </c>
      <c r="H467" s="1" t="s">
        <v>1725</v>
      </c>
      <c r="I467" s="1" t="s">
        <v>2488</v>
      </c>
      <c r="J467" s="1" t="s">
        <v>52</v>
      </c>
      <c r="K467" s="1" t="s">
        <v>2407</v>
      </c>
      <c r="L467" s="3">
        <v>4060250</v>
      </c>
      <c r="M467" s="1" t="s">
        <v>2474</v>
      </c>
      <c r="N467" s="1" t="s">
        <v>4154</v>
      </c>
      <c r="O467" s="1" t="s">
        <v>4155</v>
      </c>
      <c r="P467" s="222">
        <v>1</v>
      </c>
      <c r="Q467" s="222">
        <v>0</v>
      </c>
      <c r="R467" s="1" t="s">
        <v>2407</v>
      </c>
    </row>
    <row r="468" spans="1:18" x14ac:dyDescent="0.35">
      <c r="A468" s="1" t="str">
        <f>Tableau8[[#This Row],[Document d''achat]]&amp;Tableau8[[#This Row],[Poste]]</f>
        <v>450068303110</v>
      </c>
      <c r="B468" s="1" t="s">
        <v>1724</v>
      </c>
      <c r="C468" s="1" t="s">
        <v>88</v>
      </c>
      <c r="D468" s="1" t="s">
        <v>4151</v>
      </c>
      <c r="E468" s="1" t="s">
        <v>4179</v>
      </c>
      <c r="F468" s="1" t="s">
        <v>2468</v>
      </c>
      <c r="G468" s="1" t="s">
        <v>3116</v>
      </c>
      <c r="H468" s="1" t="s">
        <v>1725</v>
      </c>
      <c r="I468" s="1" t="s">
        <v>2488</v>
      </c>
      <c r="J468" s="1" t="s">
        <v>52</v>
      </c>
      <c r="K468" s="1" t="s">
        <v>2407</v>
      </c>
      <c r="L468" s="3">
        <v>6202460</v>
      </c>
      <c r="M468" s="1" t="s">
        <v>2474</v>
      </c>
      <c r="N468" s="1" t="s">
        <v>4154</v>
      </c>
      <c r="O468" s="1" t="s">
        <v>4155</v>
      </c>
      <c r="P468" s="222">
        <v>1</v>
      </c>
      <c r="Q468" s="222">
        <v>0</v>
      </c>
      <c r="R468" s="1" t="s">
        <v>2407</v>
      </c>
    </row>
    <row r="469" spans="1:18" x14ac:dyDescent="0.35">
      <c r="A469" s="1" t="str">
        <f>Tableau8[[#This Row],[Document d''achat]]&amp;Tableau8[[#This Row],[Poste]]</f>
        <v>450068326410</v>
      </c>
      <c r="B469" s="1" t="s">
        <v>1731</v>
      </c>
      <c r="C469" s="1" t="s">
        <v>88</v>
      </c>
      <c r="D469" s="1" t="s">
        <v>4151</v>
      </c>
      <c r="E469" s="1" t="s">
        <v>1729</v>
      </c>
      <c r="F469" s="1" t="s">
        <v>2468</v>
      </c>
      <c r="G469" s="1" t="s">
        <v>3118</v>
      </c>
      <c r="H469" s="1" t="s">
        <v>1732</v>
      </c>
      <c r="I469" s="1" t="s">
        <v>2476</v>
      </c>
      <c r="J469" s="1" t="s">
        <v>52</v>
      </c>
      <c r="K469" s="1" t="s">
        <v>2407</v>
      </c>
      <c r="L469" s="3">
        <v>2805.57</v>
      </c>
      <c r="M469" s="1" t="s">
        <v>2474</v>
      </c>
      <c r="N469" s="1" t="s">
        <v>4152</v>
      </c>
      <c r="O469" s="1" t="s">
        <v>4153</v>
      </c>
      <c r="P469" s="222">
        <v>1</v>
      </c>
      <c r="Q469" s="222">
        <v>0</v>
      </c>
      <c r="R469" s="1" t="s">
        <v>2407</v>
      </c>
    </row>
    <row r="470" spans="1:18" x14ac:dyDescent="0.35">
      <c r="A470" s="1" t="str">
        <f>Tableau8[[#This Row],[Document d''achat]]&amp;Tableau8[[#This Row],[Poste]]</f>
        <v>450068329310</v>
      </c>
      <c r="B470" s="1" t="s">
        <v>1736</v>
      </c>
      <c r="C470" s="1" t="s">
        <v>88</v>
      </c>
      <c r="D470" s="1" t="s">
        <v>4151</v>
      </c>
      <c r="E470" s="1" t="s">
        <v>1734</v>
      </c>
      <c r="F470" s="1" t="s">
        <v>2468</v>
      </c>
      <c r="G470" s="1" t="s">
        <v>3120</v>
      </c>
      <c r="H470" s="1" t="s">
        <v>1737</v>
      </c>
      <c r="I470" s="1" t="s">
        <v>2488</v>
      </c>
      <c r="J470" s="1" t="s">
        <v>52</v>
      </c>
      <c r="K470" s="1" t="s">
        <v>2407</v>
      </c>
      <c r="L470" s="3">
        <v>1441303.6</v>
      </c>
      <c r="M470" s="1" t="s">
        <v>2474</v>
      </c>
      <c r="N470" s="1" t="s">
        <v>4154</v>
      </c>
      <c r="O470" s="1" t="s">
        <v>4155</v>
      </c>
      <c r="P470" s="222">
        <v>1</v>
      </c>
      <c r="Q470" s="222">
        <v>0</v>
      </c>
      <c r="R470" s="1" t="s">
        <v>2407</v>
      </c>
    </row>
    <row r="471" spans="1:18" x14ac:dyDescent="0.35">
      <c r="A471" s="1" t="str">
        <f>Tableau8[[#This Row],[Document d''achat]]&amp;Tableau8[[#This Row],[Poste]]</f>
        <v>450068330410</v>
      </c>
      <c r="B471" s="1" t="s">
        <v>1744</v>
      </c>
      <c r="C471" s="1" t="s">
        <v>88</v>
      </c>
      <c r="D471" s="1" t="s">
        <v>4151</v>
      </c>
      <c r="E471" s="1" t="s">
        <v>1740</v>
      </c>
      <c r="F471" s="1" t="s">
        <v>2468</v>
      </c>
      <c r="G471" s="1" t="s">
        <v>3122</v>
      </c>
      <c r="H471" s="1" t="s">
        <v>1745</v>
      </c>
      <c r="I471" s="1" t="s">
        <v>2488</v>
      </c>
      <c r="J471" s="1" t="s">
        <v>52</v>
      </c>
      <c r="K471" s="1" t="s">
        <v>2407</v>
      </c>
      <c r="L471" s="3">
        <v>3972004.68</v>
      </c>
      <c r="M471" s="1" t="s">
        <v>2474</v>
      </c>
      <c r="N471" s="1" t="s">
        <v>4154</v>
      </c>
      <c r="O471" s="1" t="s">
        <v>4155</v>
      </c>
      <c r="P471" s="222">
        <v>1</v>
      </c>
      <c r="Q471" s="222">
        <v>0</v>
      </c>
      <c r="R471" s="1" t="s">
        <v>2407</v>
      </c>
    </row>
    <row r="472" spans="1:18" x14ac:dyDescent="0.35">
      <c r="A472" s="1" t="str">
        <f>Tableau8[[#This Row],[Document d''achat]]&amp;Tableau8[[#This Row],[Poste]]</f>
        <v>450068332610</v>
      </c>
      <c r="B472" s="1" t="s">
        <v>1749</v>
      </c>
      <c r="C472" s="1" t="s">
        <v>88</v>
      </c>
      <c r="D472" s="1" t="s">
        <v>4151</v>
      </c>
      <c r="E472" s="1" t="s">
        <v>1747</v>
      </c>
      <c r="F472" s="1" t="s">
        <v>2522</v>
      </c>
      <c r="G472" s="1" t="s">
        <v>3124</v>
      </c>
      <c r="H472" s="1" t="s">
        <v>1725</v>
      </c>
      <c r="I472" s="1" t="s">
        <v>2488</v>
      </c>
      <c r="J472" s="1" t="s">
        <v>52</v>
      </c>
      <c r="K472" s="1" t="s">
        <v>2407</v>
      </c>
      <c r="L472" s="3">
        <v>6500000</v>
      </c>
      <c r="M472" s="1" t="s">
        <v>2474</v>
      </c>
      <c r="N472" s="1" t="s">
        <v>4154</v>
      </c>
      <c r="O472" s="1" t="s">
        <v>4155</v>
      </c>
      <c r="P472" s="222">
        <v>1</v>
      </c>
      <c r="Q472" s="222">
        <v>0</v>
      </c>
      <c r="R472" s="1" t="s">
        <v>2407</v>
      </c>
    </row>
    <row r="473" spans="1:18" x14ac:dyDescent="0.35">
      <c r="A473" s="1" t="str">
        <f>Tableau8[[#This Row],[Document d''achat]]&amp;Tableau8[[#This Row],[Poste]]</f>
        <v>450068382210</v>
      </c>
      <c r="B473" s="1" t="s">
        <v>1752</v>
      </c>
      <c r="C473" s="1" t="s">
        <v>88</v>
      </c>
      <c r="D473" s="1" t="s">
        <v>4151</v>
      </c>
      <c r="E473" s="1" t="s">
        <v>1750</v>
      </c>
      <c r="F473" s="1" t="s">
        <v>2468</v>
      </c>
      <c r="G473" s="1" t="s">
        <v>3126</v>
      </c>
      <c r="H473" s="1" t="s">
        <v>1753</v>
      </c>
      <c r="I473" s="1" t="s">
        <v>2476</v>
      </c>
      <c r="J473" s="1" t="s">
        <v>52</v>
      </c>
      <c r="K473" s="1" t="s">
        <v>2407</v>
      </c>
      <c r="L473" s="3">
        <v>15</v>
      </c>
      <c r="M473" s="1" t="s">
        <v>2474</v>
      </c>
      <c r="N473" s="1" t="s">
        <v>2478</v>
      </c>
      <c r="O473" s="1" t="s">
        <v>4158</v>
      </c>
      <c r="P473" s="222">
        <v>2</v>
      </c>
      <c r="Q473" s="222">
        <v>2</v>
      </c>
      <c r="R473" s="1" t="s">
        <v>2407</v>
      </c>
    </row>
    <row r="474" spans="1:18" x14ac:dyDescent="0.35">
      <c r="A474" s="1" t="str">
        <f>Tableau8[[#This Row],[Document d''achat]]&amp;Tableau8[[#This Row],[Poste]]</f>
        <v>450068382220</v>
      </c>
      <c r="B474" s="1" t="s">
        <v>1752</v>
      </c>
      <c r="C474" s="1" t="s">
        <v>217</v>
      </c>
      <c r="D474" s="1" t="s">
        <v>4151</v>
      </c>
      <c r="E474" s="1" t="s">
        <v>1750</v>
      </c>
      <c r="F474" s="1" t="s">
        <v>2468</v>
      </c>
      <c r="G474" s="1" t="s">
        <v>3126</v>
      </c>
      <c r="H474" s="1" t="s">
        <v>1754</v>
      </c>
      <c r="I474" s="1" t="s">
        <v>2476</v>
      </c>
      <c r="J474" s="1" t="s">
        <v>52</v>
      </c>
      <c r="K474" s="1" t="s">
        <v>2407</v>
      </c>
      <c r="L474" s="3">
        <v>1650</v>
      </c>
      <c r="M474" s="1" t="s">
        <v>2474</v>
      </c>
      <c r="N474" s="1" t="s">
        <v>2478</v>
      </c>
      <c r="O474" s="1" t="s">
        <v>4158</v>
      </c>
      <c r="P474" s="222">
        <v>30</v>
      </c>
      <c r="Q474" s="222">
        <v>30</v>
      </c>
      <c r="R474" s="1" t="s">
        <v>2407</v>
      </c>
    </row>
    <row r="475" spans="1:18" x14ac:dyDescent="0.35">
      <c r="A475" s="1" t="str">
        <f>Tableau8[[#This Row],[Document d''achat]]&amp;Tableau8[[#This Row],[Poste]]</f>
        <v>450068400810</v>
      </c>
      <c r="B475" s="1" t="s">
        <v>2135</v>
      </c>
      <c r="C475" s="1" t="s">
        <v>88</v>
      </c>
      <c r="D475" s="1" t="s">
        <v>4151</v>
      </c>
      <c r="E475" s="1" t="s">
        <v>4169</v>
      </c>
      <c r="F475" s="1" t="s">
        <v>2468</v>
      </c>
      <c r="G475" s="1" t="s">
        <v>3129</v>
      </c>
      <c r="H475" s="1" t="s">
        <v>2136</v>
      </c>
      <c r="I475" s="1" t="s">
        <v>2488</v>
      </c>
      <c r="J475" s="1" t="s">
        <v>52</v>
      </c>
      <c r="K475" s="1" t="s">
        <v>2407</v>
      </c>
      <c r="L475" s="3">
        <v>9752.34</v>
      </c>
      <c r="M475" s="1" t="s">
        <v>2474</v>
      </c>
      <c r="N475" s="1" t="s">
        <v>4154</v>
      </c>
      <c r="O475" s="1" t="s">
        <v>4155</v>
      </c>
      <c r="P475" s="222">
        <v>1</v>
      </c>
      <c r="Q475" s="222">
        <v>0</v>
      </c>
      <c r="R475" s="1" t="s">
        <v>2407</v>
      </c>
    </row>
    <row r="476" spans="1:18" x14ac:dyDescent="0.35">
      <c r="A476" s="1" t="str">
        <f>Tableau8[[#This Row],[Document d''achat]]&amp;Tableau8[[#This Row],[Poste]]</f>
        <v>450068402810</v>
      </c>
      <c r="B476" s="1" t="s">
        <v>1760</v>
      </c>
      <c r="C476" s="1" t="s">
        <v>88</v>
      </c>
      <c r="D476" s="1" t="s">
        <v>4151</v>
      </c>
      <c r="E476" s="1" t="s">
        <v>1759</v>
      </c>
      <c r="F476" s="1" t="s">
        <v>2468</v>
      </c>
      <c r="G476" s="1" t="s">
        <v>3131</v>
      </c>
      <c r="H476" s="1" t="s">
        <v>1761</v>
      </c>
      <c r="I476" s="1" t="s">
        <v>2488</v>
      </c>
      <c r="J476" s="1" t="s">
        <v>52</v>
      </c>
      <c r="K476" s="1" t="s">
        <v>2407</v>
      </c>
      <c r="L476" s="3">
        <v>371459.01</v>
      </c>
      <c r="M476" s="1" t="s">
        <v>2474</v>
      </c>
      <c r="N476" s="1" t="s">
        <v>4154</v>
      </c>
      <c r="O476" s="1" t="s">
        <v>4155</v>
      </c>
      <c r="P476" s="222">
        <v>1</v>
      </c>
      <c r="Q476" s="222">
        <v>0</v>
      </c>
      <c r="R476" s="1" t="s">
        <v>2407</v>
      </c>
    </row>
    <row r="477" spans="1:18" x14ac:dyDescent="0.35">
      <c r="A477" s="1" t="str">
        <f>Tableau8[[#This Row],[Document d''achat]]&amp;Tableau8[[#This Row],[Poste]]</f>
        <v>450068405810</v>
      </c>
      <c r="B477" s="1" t="s">
        <v>1757</v>
      </c>
      <c r="C477" s="1" t="s">
        <v>88</v>
      </c>
      <c r="D477" s="1" t="s">
        <v>4151</v>
      </c>
      <c r="E477" s="1" t="s">
        <v>898</v>
      </c>
      <c r="F477" s="1" t="s">
        <v>2468</v>
      </c>
      <c r="G477" s="1" t="s">
        <v>3133</v>
      </c>
      <c r="H477" s="1" t="s">
        <v>1758</v>
      </c>
      <c r="I477" s="1" t="s">
        <v>2488</v>
      </c>
      <c r="J477" s="1" t="s">
        <v>52</v>
      </c>
      <c r="K477" s="1" t="s">
        <v>2407</v>
      </c>
      <c r="L477" s="3">
        <v>169841.65</v>
      </c>
      <c r="M477" s="1" t="s">
        <v>2474</v>
      </c>
      <c r="N477" s="1" t="s">
        <v>4154</v>
      </c>
      <c r="O477" s="1" t="s">
        <v>4155</v>
      </c>
      <c r="P477" s="222">
        <v>1</v>
      </c>
      <c r="Q477" s="222">
        <v>0</v>
      </c>
      <c r="R477" s="1" t="s">
        <v>2407</v>
      </c>
    </row>
    <row r="478" spans="1:18" x14ac:dyDescent="0.35">
      <c r="A478" s="1" t="str">
        <f>Tableau8[[#This Row],[Document d''achat]]&amp;Tableau8[[#This Row],[Poste]]</f>
        <v>450068406110</v>
      </c>
      <c r="B478" s="1" t="s">
        <v>1765</v>
      </c>
      <c r="C478" s="1" t="s">
        <v>88</v>
      </c>
      <c r="D478" s="1" t="s">
        <v>4151</v>
      </c>
      <c r="E478" s="1" t="s">
        <v>1763</v>
      </c>
      <c r="F478" s="1" t="s">
        <v>2468</v>
      </c>
      <c r="G478" s="1" t="s">
        <v>3135</v>
      </c>
      <c r="H478" s="1" t="s">
        <v>1766</v>
      </c>
      <c r="I478" s="1" t="s">
        <v>2488</v>
      </c>
      <c r="J478" s="1" t="s">
        <v>52</v>
      </c>
      <c r="K478" s="1" t="s">
        <v>2407</v>
      </c>
      <c r="L478" s="3">
        <v>55500</v>
      </c>
      <c r="M478" s="1" t="s">
        <v>2474</v>
      </c>
      <c r="N478" s="1" t="s">
        <v>4154</v>
      </c>
      <c r="O478" s="1" t="s">
        <v>4155</v>
      </c>
      <c r="P478" s="222">
        <v>1</v>
      </c>
      <c r="Q478" s="222">
        <v>0</v>
      </c>
      <c r="R478" s="1" t="s">
        <v>4161</v>
      </c>
    </row>
    <row r="479" spans="1:18" x14ac:dyDescent="0.35">
      <c r="A479" s="1" t="str">
        <f>Tableau8[[#This Row],[Document d''achat]]&amp;Tableau8[[#This Row],[Poste]]</f>
        <v>450068420210</v>
      </c>
      <c r="B479" s="1" t="s">
        <v>1777</v>
      </c>
      <c r="C479" s="1" t="s">
        <v>88</v>
      </c>
      <c r="D479" s="1" t="s">
        <v>4151</v>
      </c>
      <c r="E479" s="1" t="s">
        <v>1398</v>
      </c>
      <c r="F479" s="1" t="s">
        <v>2522</v>
      </c>
      <c r="G479" s="1" t="s">
        <v>3136</v>
      </c>
      <c r="H479" s="1" t="s">
        <v>1778</v>
      </c>
      <c r="I479" s="1" t="s">
        <v>2488</v>
      </c>
      <c r="J479" s="1" t="s">
        <v>52</v>
      </c>
      <c r="K479" s="1" t="s">
        <v>2407</v>
      </c>
      <c r="L479" s="3">
        <v>45000</v>
      </c>
      <c r="M479" s="1" t="s">
        <v>2474</v>
      </c>
      <c r="N479" s="1" t="s">
        <v>4154</v>
      </c>
      <c r="O479" s="1" t="s">
        <v>4155</v>
      </c>
      <c r="P479" s="222">
        <v>1</v>
      </c>
      <c r="Q479" s="222">
        <v>0</v>
      </c>
      <c r="R479" s="1" t="s">
        <v>2407</v>
      </c>
    </row>
    <row r="480" spans="1:18" x14ac:dyDescent="0.35">
      <c r="A480" s="1" t="str">
        <f>Tableau8[[#This Row],[Document d''achat]]&amp;Tableau8[[#This Row],[Poste]]</f>
        <v>450068424810</v>
      </c>
      <c r="B480" s="1" t="s">
        <v>1785</v>
      </c>
      <c r="C480" s="1" t="s">
        <v>88</v>
      </c>
      <c r="D480" s="1" t="s">
        <v>4151</v>
      </c>
      <c r="E480" s="1" t="s">
        <v>299</v>
      </c>
      <c r="F480" s="1" t="s">
        <v>2468</v>
      </c>
      <c r="G480" s="1" t="s">
        <v>3137</v>
      </c>
      <c r="H480" s="1" t="s">
        <v>1786</v>
      </c>
      <c r="I480" s="1" t="s">
        <v>2488</v>
      </c>
      <c r="J480" s="1" t="s">
        <v>52</v>
      </c>
      <c r="K480" s="1" t="s">
        <v>2407</v>
      </c>
      <c r="L480" s="3">
        <v>18889200</v>
      </c>
      <c r="M480" s="1" t="s">
        <v>2474</v>
      </c>
      <c r="N480" s="1" t="s">
        <v>4154</v>
      </c>
      <c r="O480" s="1" t="s">
        <v>4155</v>
      </c>
      <c r="P480" s="222">
        <v>1</v>
      </c>
      <c r="Q480" s="222">
        <v>0</v>
      </c>
      <c r="R480" s="1" t="s">
        <v>2407</v>
      </c>
    </row>
    <row r="481" spans="1:18" x14ac:dyDescent="0.35">
      <c r="A481" s="1" t="str">
        <f>Tableau8[[#This Row],[Document d''achat]]&amp;Tableau8[[#This Row],[Poste]]</f>
        <v>450068426110</v>
      </c>
      <c r="B481" s="1" t="s">
        <v>1769</v>
      </c>
      <c r="C481" s="1" t="s">
        <v>88</v>
      </c>
      <c r="D481" s="1" t="s">
        <v>4151</v>
      </c>
      <c r="E481" s="1" t="s">
        <v>1767</v>
      </c>
      <c r="F481" s="1" t="s">
        <v>2468</v>
      </c>
      <c r="G481" s="1" t="s">
        <v>3139</v>
      </c>
      <c r="H481" s="1" t="s">
        <v>1770</v>
      </c>
      <c r="I481" s="1" t="s">
        <v>2488</v>
      </c>
      <c r="J481" s="1" t="s">
        <v>52</v>
      </c>
      <c r="K481" s="1" t="s">
        <v>2407</v>
      </c>
      <c r="L481" s="3">
        <v>21323020.91</v>
      </c>
      <c r="M481" s="1" t="s">
        <v>2474</v>
      </c>
      <c r="N481" s="1" t="s">
        <v>4154</v>
      </c>
      <c r="O481" s="1" t="s">
        <v>4155</v>
      </c>
      <c r="P481" s="222">
        <v>1</v>
      </c>
      <c r="Q481" s="222">
        <v>0</v>
      </c>
      <c r="R481" s="1" t="s">
        <v>2407</v>
      </c>
    </row>
    <row r="482" spans="1:18" x14ac:dyDescent="0.35">
      <c r="A482" s="1" t="str">
        <f>Tableau8[[#This Row],[Document d''achat]]&amp;Tableau8[[#This Row],[Poste]]</f>
        <v>450068427410</v>
      </c>
      <c r="B482" s="1" t="s">
        <v>1782</v>
      </c>
      <c r="C482" s="1" t="s">
        <v>88</v>
      </c>
      <c r="D482" s="1" t="s">
        <v>4151</v>
      </c>
      <c r="E482" s="1" t="s">
        <v>1780</v>
      </c>
      <c r="F482" s="1" t="s">
        <v>2468</v>
      </c>
      <c r="G482" s="1" t="s">
        <v>3141</v>
      </c>
      <c r="H482" s="1" t="s">
        <v>1783</v>
      </c>
      <c r="I482" s="1" t="s">
        <v>2488</v>
      </c>
      <c r="J482" s="1" t="s">
        <v>52</v>
      </c>
      <c r="K482" s="1" t="s">
        <v>2407</v>
      </c>
      <c r="L482" s="3">
        <v>729630</v>
      </c>
      <c r="M482" s="1" t="s">
        <v>2474</v>
      </c>
      <c r="N482" s="1" t="s">
        <v>4154</v>
      </c>
      <c r="O482" s="1" t="s">
        <v>4155</v>
      </c>
      <c r="P482" s="222">
        <v>1</v>
      </c>
      <c r="Q482" s="222">
        <v>0</v>
      </c>
      <c r="R482" s="1" t="s">
        <v>2407</v>
      </c>
    </row>
    <row r="483" spans="1:18" x14ac:dyDescent="0.35">
      <c r="A483" s="1" t="str">
        <f>Tableau8[[#This Row],[Document d''achat]]&amp;Tableau8[[#This Row],[Poste]]</f>
        <v>450068427810</v>
      </c>
      <c r="B483" s="1" t="s">
        <v>1774</v>
      </c>
      <c r="C483" s="1" t="s">
        <v>88</v>
      </c>
      <c r="D483" s="1" t="s">
        <v>4151</v>
      </c>
      <c r="E483" s="1" t="s">
        <v>1772</v>
      </c>
      <c r="F483" s="1" t="s">
        <v>2468</v>
      </c>
      <c r="G483" s="1" t="s">
        <v>3143</v>
      </c>
      <c r="H483" s="1" t="s">
        <v>1775</v>
      </c>
      <c r="I483" s="1" t="s">
        <v>2476</v>
      </c>
      <c r="J483" s="1" t="s">
        <v>52</v>
      </c>
      <c r="K483" s="1" t="s">
        <v>2407</v>
      </c>
      <c r="L483" s="3">
        <v>5000</v>
      </c>
      <c r="M483" s="1" t="s">
        <v>2474</v>
      </c>
      <c r="N483" s="1" t="s">
        <v>4154</v>
      </c>
      <c r="O483" s="1" t="s">
        <v>4155</v>
      </c>
      <c r="P483" s="222">
        <v>5</v>
      </c>
      <c r="Q483" s="222">
        <v>0</v>
      </c>
      <c r="R483" s="1" t="s">
        <v>4161</v>
      </c>
    </row>
    <row r="484" spans="1:18" x14ac:dyDescent="0.35">
      <c r="A484" s="1" t="str">
        <f>Tableau8[[#This Row],[Document d''achat]]&amp;Tableau8[[#This Row],[Poste]]</f>
        <v>450068427820</v>
      </c>
      <c r="B484" s="1" t="s">
        <v>1774</v>
      </c>
      <c r="C484" s="1" t="s">
        <v>217</v>
      </c>
      <c r="D484" s="1" t="s">
        <v>4151</v>
      </c>
      <c r="E484" s="1" t="s">
        <v>1772</v>
      </c>
      <c r="F484" s="1" t="s">
        <v>2468</v>
      </c>
      <c r="G484" s="1" t="s">
        <v>3143</v>
      </c>
      <c r="H484" s="1" t="s">
        <v>1775</v>
      </c>
      <c r="I484" s="1" t="s">
        <v>2476</v>
      </c>
      <c r="J484" s="1" t="s">
        <v>52</v>
      </c>
      <c r="K484" s="1" t="s">
        <v>2407</v>
      </c>
      <c r="L484" s="3">
        <v>4000</v>
      </c>
      <c r="M484" s="1" t="s">
        <v>2474</v>
      </c>
      <c r="N484" s="1" t="s">
        <v>4154</v>
      </c>
      <c r="O484" s="1" t="s">
        <v>4155</v>
      </c>
      <c r="P484" s="222">
        <v>4</v>
      </c>
      <c r="Q484" s="222">
        <v>0</v>
      </c>
      <c r="R484" s="1" t="s">
        <v>4161</v>
      </c>
    </row>
    <row r="485" spans="1:18" x14ac:dyDescent="0.35">
      <c r="A485" s="1" t="str">
        <f>Tableau8[[#This Row],[Document d''achat]]&amp;Tableau8[[#This Row],[Poste]]</f>
        <v>450068476710</v>
      </c>
      <c r="B485" s="1" t="s">
        <v>1787</v>
      </c>
      <c r="C485" s="1" t="s">
        <v>88</v>
      </c>
      <c r="D485" s="1" t="s">
        <v>4151</v>
      </c>
      <c r="E485" s="1" t="s">
        <v>772</v>
      </c>
      <c r="F485" s="1" t="s">
        <v>2468</v>
      </c>
      <c r="G485" s="1" t="s">
        <v>2768</v>
      </c>
      <c r="H485" s="1" t="s">
        <v>1788</v>
      </c>
      <c r="I485" s="1" t="s">
        <v>2488</v>
      </c>
      <c r="J485" s="1" t="s">
        <v>52</v>
      </c>
      <c r="K485" s="1" t="s">
        <v>2407</v>
      </c>
      <c r="L485" s="3">
        <v>860.94</v>
      </c>
      <c r="M485" s="1" t="s">
        <v>2474</v>
      </c>
      <c r="N485" s="1" t="s">
        <v>4152</v>
      </c>
      <c r="O485" s="1" t="s">
        <v>4153</v>
      </c>
      <c r="P485" s="222">
        <v>1</v>
      </c>
      <c r="Q485" s="222">
        <v>0</v>
      </c>
      <c r="R485" s="1" t="s">
        <v>2407</v>
      </c>
    </row>
    <row r="486" spans="1:18" x14ac:dyDescent="0.35">
      <c r="A486" s="1" t="str">
        <f>Tableau8[[#This Row],[Document d''achat]]&amp;Tableau8[[#This Row],[Poste]]</f>
        <v>450068476720</v>
      </c>
      <c r="B486" s="1" t="s">
        <v>1787</v>
      </c>
      <c r="C486" s="1" t="s">
        <v>217</v>
      </c>
      <c r="D486" s="1" t="s">
        <v>4151</v>
      </c>
      <c r="E486" s="1" t="s">
        <v>772</v>
      </c>
      <c r="F486" s="1" t="s">
        <v>2468</v>
      </c>
      <c r="G486" s="1" t="s">
        <v>2768</v>
      </c>
      <c r="H486" s="1" t="s">
        <v>1789</v>
      </c>
      <c r="I486" s="1" t="s">
        <v>2488</v>
      </c>
      <c r="J486" s="1" t="s">
        <v>52</v>
      </c>
      <c r="K486" s="1" t="s">
        <v>2407</v>
      </c>
      <c r="L486" s="3">
        <v>1159.2</v>
      </c>
      <c r="M486" s="1" t="s">
        <v>2474</v>
      </c>
      <c r="N486" s="1" t="s">
        <v>4152</v>
      </c>
      <c r="O486" s="1" t="s">
        <v>4153</v>
      </c>
      <c r="P486" s="222">
        <v>1</v>
      </c>
      <c r="Q486" s="222">
        <v>0</v>
      </c>
      <c r="R486" s="1" t="s">
        <v>2407</v>
      </c>
    </row>
    <row r="487" spans="1:18" x14ac:dyDescent="0.35">
      <c r="A487" s="1" t="str">
        <f>Tableau8[[#This Row],[Document d''achat]]&amp;Tableau8[[#This Row],[Poste]]</f>
        <v>450068476730</v>
      </c>
      <c r="B487" s="1" t="s">
        <v>1787</v>
      </c>
      <c r="C487" s="1" t="s">
        <v>222</v>
      </c>
      <c r="D487" s="1" t="s">
        <v>4151</v>
      </c>
      <c r="E487" s="1" t="s">
        <v>772</v>
      </c>
      <c r="F487" s="1" t="s">
        <v>2468</v>
      </c>
      <c r="G487" s="1" t="s">
        <v>2768</v>
      </c>
      <c r="H487" s="1" t="s">
        <v>1790</v>
      </c>
      <c r="I487" s="1" t="s">
        <v>2488</v>
      </c>
      <c r="J487" s="1" t="s">
        <v>52</v>
      </c>
      <c r="K487" s="1" t="s">
        <v>2407</v>
      </c>
      <c r="L487" s="3">
        <v>2922.58</v>
      </c>
      <c r="M487" s="1" t="s">
        <v>2474</v>
      </c>
      <c r="N487" s="1" t="s">
        <v>4152</v>
      </c>
      <c r="O487" s="1" t="s">
        <v>4153</v>
      </c>
      <c r="P487" s="222">
        <v>1</v>
      </c>
      <c r="Q487" s="222">
        <v>0</v>
      </c>
      <c r="R487" s="1" t="s">
        <v>2407</v>
      </c>
    </row>
    <row r="488" spans="1:18" x14ac:dyDescent="0.35">
      <c r="A488" s="1" t="str">
        <f>Tableau8[[#This Row],[Document d''achat]]&amp;Tableau8[[#This Row],[Poste]]</f>
        <v>450068491910</v>
      </c>
      <c r="B488" s="1" t="s">
        <v>2274</v>
      </c>
      <c r="C488" s="1" t="s">
        <v>88</v>
      </c>
      <c r="D488" s="1" t="s">
        <v>4151</v>
      </c>
      <c r="E488" s="1" t="s">
        <v>1800</v>
      </c>
      <c r="F488" s="1" t="s">
        <v>2468</v>
      </c>
      <c r="G488" s="1" t="s">
        <v>3146</v>
      </c>
      <c r="H488" s="1" t="s">
        <v>2275</v>
      </c>
      <c r="I488" s="1" t="s">
        <v>2488</v>
      </c>
      <c r="J488" s="1" t="s">
        <v>52</v>
      </c>
      <c r="K488" s="1" t="s">
        <v>2407</v>
      </c>
      <c r="L488" s="3">
        <v>84022.399999999994</v>
      </c>
      <c r="M488" s="1" t="s">
        <v>2474</v>
      </c>
      <c r="N488" s="1" t="s">
        <v>4154</v>
      </c>
      <c r="O488" s="1" t="s">
        <v>4155</v>
      </c>
      <c r="P488" s="222">
        <v>1</v>
      </c>
      <c r="Q488" s="222">
        <v>0</v>
      </c>
      <c r="R488" s="1" t="s">
        <v>2407</v>
      </c>
    </row>
    <row r="489" spans="1:18" x14ac:dyDescent="0.35">
      <c r="A489" s="1" t="str">
        <f>Tableau8[[#This Row],[Document d''achat]]&amp;Tableau8[[#This Row],[Poste]]</f>
        <v>450068508210</v>
      </c>
      <c r="B489" s="1" t="s">
        <v>1802</v>
      </c>
      <c r="C489" s="1" t="s">
        <v>88</v>
      </c>
      <c r="D489" s="1" t="s">
        <v>4151</v>
      </c>
      <c r="E489" s="1" t="s">
        <v>4180</v>
      </c>
      <c r="F489" s="1" t="s">
        <v>2468</v>
      </c>
      <c r="G489" s="1" t="s">
        <v>3148</v>
      </c>
      <c r="H489" s="1" t="s">
        <v>1803</v>
      </c>
      <c r="I489" s="1" t="s">
        <v>2476</v>
      </c>
      <c r="J489" s="1" t="s">
        <v>52</v>
      </c>
      <c r="K489" s="1" t="s">
        <v>2407</v>
      </c>
      <c r="L489" s="3">
        <v>3286</v>
      </c>
      <c r="M489" s="1" t="s">
        <v>2474</v>
      </c>
      <c r="N489" s="1" t="s">
        <v>4152</v>
      </c>
      <c r="O489" s="1" t="s">
        <v>4153</v>
      </c>
      <c r="P489" s="222">
        <v>1000</v>
      </c>
      <c r="Q489" s="222">
        <v>0</v>
      </c>
      <c r="R489" s="1" t="s">
        <v>2407</v>
      </c>
    </row>
    <row r="490" spans="1:18" x14ac:dyDescent="0.35">
      <c r="A490" s="1" t="str">
        <f>Tableau8[[#This Row],[Document d''achat]]&amp;Tableau8[[#This Row],[Poste]]</f>
        <v>450068517710</v>
      </c>
      <c r="B490" s="1" t="s">
        <v>1804</v>
      </c>
      <c r="C490" s="1" t="s">
        <v>88</v>
      </c>
      <c r="D490" s="1" t="s">
        <v>4151</v>
      </c>
      <c r="E490" s="1" t="s">
        <v>453</v>
      </c>
      <c r="F490" s="1" t="s">
        <v>2468</v>
      </c>
      <c r="G490" s="1" t="s">
        <v>3149</v>
      </c>
      <c r="H490" s="1" t="s">
        <v>1805</v>
      </c>
      <c r="I490" s="1" t="s">
        <v>2488</v>
      </c>
      <c r="J490" s="1" t="s">
        <v>52</v>
      </c>
      <c r="K490" s="1" t="s">
        <v>2407</v>
      </c>
      <c r="L490" s="3">
        <v>562.03</v>
      </c>
      <c r="M490" s="1" t="s">
        <v>2474</v>
      </c>
      <c r="N490" s="1" t="s">
        <v>2478</v>
      </c>
      <c r="O490" s="1" t="s">
        <v>4158</v>
      </c>
      <c r="P490" s="222">
        <v>1</v>
      </c>
      <c r="Q490" s="222">
        <v>0</v>
      </c>
      <c r="R490" s="1" t="s">
        <v>2407</v>
      </c>
    </row>
    <row r="491" spans="1:18" x14ac:dyDescent="0.35">
      <c r="A491" s="1" t="str">
        <f>Tableau8[[#This Row],[Document d''achat]]&amp;Tableau8[[#This Row],[Poste]]</f>
        <v>450068518210</v>
      </c>
      <c r="B491" s="1" t="s">
        <v>1797</v>
      </c>
      <c r="C491" s="1" t="s">
        <v>88</v>
      </c>
      <c r="D491" s="1" t="s">
        <v>4151</v>
      </c>
      <c r="E491" s="1" t="s">
        <v>4181</v>
      </c>
      <c r="F491" s="1" t="s">
        <v>2468</v>
      </c>
      <c r="G491" s="1" t="s">
        <v>3151</v>
      </c>
      <c r="H491" s="1" t="s">
        <v>1798</v>
      </c>
      <c r="I491" s="1" t="s">
        <v>2488</v>
      </c>
      <c r="J491" s="1" t="s">
        <v>52</v>
      </c>
      <c r="K491" s="1" t="s">
        <v>2407</v>
      </c>
      <c r="L491" s="3">
        <v>4070.4</v>
      </c>
      <c r="M491" s="1" t="s">
        <v>2474</v>
      </c>
      <c r="N491" s="1" t="s">
        <v>4154</v>
      </c>
      <c r="O491" s="1" t="s">
        <v>4155</v>
      </c>
      <c r="P491" s="222">
        <v>1</v>
      </c>
      <c r="Q491" s="222">
        <v>0</v>
      </c>
      <c r="R491" s="1" t="s">
        <v>2407</v>
      </c>
    </row>
    <row r="492" spans="1:18" x14ac:dyDescent="0.35">
      <c r="A492" s="1" t="str">
        <f>Tableau8[[#This Row],[Document d''achat]]&amp;Tableau8[[#This Row],[Poste]]</f>
        <v>450068518220</v>
      </c>
      <c r="B492" s="1" t="s">
        <v>1797</v>
      </c>
      <c r="C492" s="1" t="s">
        <v>217</v>
      </c>
      <c r="D492" s="1" t="s">
        <v>4151</v>
      </c>
      <c r="E492" s="1" t="s">
        <v>4181</v>
      </c>
      <c r="F492" s="1" t="s">
        <v>2468</v>
      </c>
      <c r="G492" s="1" t="s">
        <v>3151</v>
      </c>
      <c r="H492" s="1" t="s">
        <v>1799</v>
      </c>
      <c r="I492" s="1" t="s">
        <v>2488</v>
      </c>
      <c r="J492" s="1" t="s">
        <v>52</v>
      </c>
      <c r="K492" s="1" t="s">
        <v>2407</v>
      </c>
      <c r="L492" s="3">
        <v>11024</v>
      </c>
      <c r="M492" s="1" t="s">
        <v>2474</v>
      </c>
      <c r="N492" s="1" t="s">
        <v>4154</v>
      </c>
      <c r="O492" s="1" t="s">
        <v>4155</v>
      </c>
      <c r="P492" s="222">
        <v>1</v>
      </c>
      <c r="Q492" s="222">
        <v>0</v>
      </c>
      <c r="R492" s="1" t="s">
        <v>2407</v>
      </c>
    </row>
    <row r="493" spans="1:18" x14ac:dyDescent="0.35">
      <c r="A493" s="1" t="str">
        <f>Tableau8[[#This Row],[Document d''achat]]&amp;Tableau8[[#This Row],[Poste]]</f>
        <v>450068529010</v>
      </c>
      <c r="B493" s="1" t="s">
        <v>1809</v>
      </c>
      <c r="C493" s="1" t="s">
        <v>88</v>
      </c>
      <c r="D493" s="1" t="s">
        <v>4151</v>
      </c>
      <c r="E493" s="1" t="s">
        <v>4182</v>
      </c>
      <c r="F493" s="1" t="s">
        <v>2468</v>
      </c>
      <c r="G493" s="1" t="s">
        <v>3153</v>
      </c>
      <c r="H493" s="1" t="s">
        <v>1810</v>
      </c>
      <c r="I493" s="1" t="s">
        <v>2488</v>
      </c>
      <c r="J493" s="1" t="s">
        <v>52</v>
      </c>
      <c r="K493" s="1" t="s">
        <v>2407</v>
      </c>
      <c r="L493" s="3">
        <v>5960</v>
      </c>
      <c r="M493" s="1" t="s">
        <v>2474</v>
      </c>
      <c r="N493" s="1" t="s">
        <v>4152</v>
      </c>
      <c r="O493" s="1" t="s">
        <v>4153</v>
      </c>
      <c r="P493" s="222">
        <v>1</v>
      </c>
      <c r="Q493" s="222">
        <v>0</v>
      </c>
      <c r="R493" s="1" t="s">
        <v>4161</v>
      </c>
    </row>
    <row r="494" spans="1:18" x14ac:dyDescent="0.35">
      <c r="A494" s="1" t="str">
        <f>Tableau8[[#This Row],[Document d''achat]]&amp;Tableau8[[#This Row],[Poste]]</f>
        <v>450068539210</v>
      </c>
      <c r="B494" s="1" t="s">
        <v>1811</v>
      </c>
      <c r="C494" s="1" t="s">
        <v>88</v>
      </c>
      <c r="D494" s="1" t="s">
        <v>4151</v>
      </c>
      <c r="E494" s="1" t="s">
        <v>359</v>
      </c>
      <c r="F494" s="1" t="s">
        <v>2468</v>
      </c>
      <c r="G494" s="1" t="s">
        <v>3155</v>
      </c>
      <c r="H494" s="1" t="s">
        <v>362</v>
      </c>
      <c r="I494" s="1" t="s">
        <v>2488</v>
      </c>
      <c r="J494" s="1" t="s">
        <v>52</v>
      </c>
      <c r="K494" s="1" t="s">
        <v>2407</v>
      </c>
      <c r="L494" s="3">
        <v>136.30000000000001</v>
      </c>
      <c r="M494" s="1" t="s">
        <v>2474</v>
      </c>
      <c r="N494" s="1" t="s">
        <v>2478</v>
      </c>
      <c r="O494" s="1" t="s">
        <v>4158</v>
      </c>
      <c r="P494" s="222">
        <v>1</v>
      </c>
      <c r="Q494" s="222">
        <v>0</v>
      </c>
      <c r="R494" s="1" t="s">
        <v>2407</v>
      </c>
    </row>
    <row r="495" spans="1:18" x14ac:dyDescent="0.35">
      <c r="A495" s="1" t="str">
        <f>Tableau8[[#This Row],[Document d''achat]]&amp;Tableau8[[#This Row],[Poste]]</f>
        <v>450068589410</v>
      </c>
      <c r="B495" s="1" t="s">
        <v>1815</v>
      </c>
      <c r="C495" s="1" t="s">
        <v>88</v>
      </c>
      <c r="D495" s="1" t="s">
        <v>4151</v>
      </c>
      <c r="E495" s="1" t="s">
        <v>4183</v>
      </c>
      <c r="F495" s="1" t="s">
        <v>2468</v>
      </c>
      <c r="G495" s="1" t="s">
        <v>3004</v>
      </c>
      <c r="H495" s="1" t="s">
        <v>1816</v>
      </c>
      <c r="I495" s="1" t="s">
        <v>2488</v>
      </c>
      <c r="J495" s="1" t="s">
        <v>52</v>
      </c>
      <c r="K495" s="1" t="s">
        <v>2407</v>
      </c>
      <c r="L495" s="3">
        <v>2751.79</v>
      </c>
      <c r="M495" s="1" t="s">
        <v>2474</v>
      </c>
      <c r="N495" s="1" t="s">
        <v>4152</v>
      </c>
      <c r="O495" s="1" t="s">
        <v>4153</v>
      </c>
      <c r="P495" s="222">
        <v>1</v>
      </c>
      <c r="Q495" s="222">
        <v>0</v>
      </c>
      <c r="R495" s="1" t="s">
        <v>2407</v>
      </c>
    </row>
    <row r="496" spans="1:18" x14ac:dyDescent="0.35">
      <c r="A496" s="1" t="str">
        <f>Tableau8[[#This Row],[Document d''achat]]&amp;Tableau8[[#This Row],[Poste]]</f>
        <v>450068614910</v>
      </c>
      <c r="B496" s="1" t="s">
        <v>1820</v>
      </c>
      <c r="C496" s="1" t="s">
        <v>88</v>
      </c>
      <c r="D496" s="1" t="s">
        <v>4151</v>
      </c>
      <c r="E496" s="1" t="s">
        <v>4184</v>
      </c>
      <c r="F496" s="1" t="s">
        <v>2468</v>
      </c>
      <c r="G496" s="1" t="s">
        <v>3158</v>
      </c>
      <c r="H496" s="1" t="s">
        <v>3159</v>
      </c>
      <c r="I496" s="1" t="s">
        <v>2488</v>
      </c>
      <c r="J496" s="1" t="s">
        <v>52</v>
      </c>
      <c r="K496" s="1" t="s">
        <v>2407</v>
      </c>
      <c r="L496" s="3">
        <v>245833.98</v>
      </c>
      <c r="M496" s="1" t="s">
        <v>2474</v>
      </c>
      <c r="N496" s="1" t="s">
        <v>4154</v>
      </c>
      <c r="O496" s="1" t="s">
        <v>4155</v>
      </c>
      <c r="P496" s="222">
        <v>1</v>
      </c>
      <c r="Q496" s="222">
        <v>0</v>
      </c>
      <c r="R496" s="1" t="s">
        <v>2407</v>
      </c>
    </row>
    <row r="497" spans="1:18" x14ac:dyDescent="0.35">
      <c r="A497" s="1" t="str">
        <f>Tableau8[[#This Row],[Document d''achat]]&amp;Tableau8[[#This Row],[Poste]]</f>
        <v>450068624510</v>
      </c>
      <c r="B497" s="1" t="s">
        <v>1833</v>
      </c>
      <c r="C497" s="1" t="s">
        <v>88</v>
      </c>
      <c r="D497" s="1" t="s">
        <v>4151</v>
      </c>
      <c r="E497" s="1" t="s">
        <v>4185</v>
      </c>
      <c r="F497" s="1" t="s">
        <v>3058</v>
      </c>
      <c r="G497" s="1" t="s">
        <v>3161</v>
      </c>
      <c r="H497" s="1" t="s">
        <v>1827</v>
      </c>
      <c r="I497" s="1" t="s">
        <v>2488</v>
      </c>
      <c r="J497" s="1" t="s">
        <v>52</v>
      </c>
      <c r="K497" s="1" t="s">
        <v>2407</v>
      </c>
      <c r="L497" s="3">
        <v>5400000</v>
      </c>
      <c r="M497" s="1" t="s">
        <v>2474</v>
      </c>
      <c r="N497" s="1" t="s">
        <v>4154</v>
      </c>
      <c r="O497" s="1" t="s">
        <v>4155</v>
      </c>
      <c r="P497" s="222">
        <v>1</v>
      </c>
      <c r="Q497" s="222">
        <v>0</v>
      </c>
      <c r="R497" s="1" t="s">
        <v>2407</v>
      </c>
    </row>
    <row r="498" spans="1:18" x14ac:dyDescent="0.35">
      <c r="A498" s="1" t="str">
        <f>Tableau8[[#This Row],[Document d''achat]]&amp;Tableau8[[#This Row],[Poste]]</f>
        <v>450068624520</v>
      </c>
      <c r="B498" s="1" t="s">
        <v>1833</v>
      </c>
      <c r="C498" s="1" t="s">
        <v>217</v>
      </c>
      <c r="D498" s="1" t="s">
        <v>4151</v>
      </c>
      <c r="E498" s="1" t="s">
        <v>4185</v>
      </c>
      <c r="F498" s="1" t="s">
        <v>3058</v>
      </c>
      <c r="G498" s="1" t="s">
        <v>3161</v>
      </c>
      <c r="H498" s="1" t="s">
        <v>1828</v>
      </c>
      <c r="I498" s="1" t="s">
        <v>2488</v>
      </c>
      <c r="J498" s="1" t="s">
        <v>52</v>
      </c>
      <c r="K498" s="1" t="s">
        <v>2407</v>
      </c>
      <c r="L498" s="3">
        <v>4050000</v>
      </c>
      <c r="M498" s="1" t="s">
        <v>2474</v>
      </c>
      <c r="N498" s="1" t="s">
        <v>4154</v>
      </c>
      <c r="O498" s="1" t="s">
        <v>4155</v>
      </c>
      <c r="P498" s="222">
        <v>1</v>
      </c>
      <c r="Q498" s="222">
        <v>0</v>
      </c>
      <c r="R498" s="1" t="s">
        <v>2407</v>
      </c>
    </row>
    <row r="499" spans="1:18" x14ac:dyDescent="0.35">
      <c r="A499" s="1" t="str">
        <f>Tableau8[[#This Row],[Document d''achat]]&amp;Tableau8[[#This Row],[Poste]]</f>
        <v>450068624530</v>
      </c>
      <c r="B499" s="1" t="s">
        <v>1833</v>
      </c>
      <c r="C499" s="1" t="s">
        <v>222</v>
      </c>
      <c r="D499" s="1" t="s">
        <v>4151</v>
      </c>
      <c r="E499" s="1" t="s">
        <v>4185</v>
      </c>
      <c r="F499" s="1" t="s">
        <v>3058</v>
      </c>
      <c r="G499" s="1" t="s">
        <v>3161</v>
      </c>
      <c r="H499" s="1" t="s">
        <v>1829</v>
      </c>
      <c r="I499" s="1" t="s">
        <v>2488</v>
      </c>
      <c r="J499" s="1" t="s">
        <v>52</v>
      </c>
      <c r="K499" s="1" t="s">
        <v>2407</v>
      </c>
      <c r="L499" s="3">
        <v>4050000</v>
      </c>
      <c r="M499" s="1" t="s">
        <v>2474</v>
      </c>
      <c r="N499" s="1" t="s">
        <v>4154</v>
      </c>
      <c r="O499" s="1" t="s">
        <v>4155</v>
      </c>
      <c r="P499" s="222">
        <v>1</v>
      </c>
      <c r="Q499" s="222">
        <v>0</v>
      </c>
      <c r="R499" s="1" t="s">
        <v>2407</v>
      </c>
    </row>
    <row r="500" spans="1:18" x14ac:dyDescent="0.35">
      <c r="A500" s="1" t="str">
        <f>Tableau8[[#This Row],[Document d''achat]]&amp;Tableau8[[#This Row],[Poste]]</f>
        <v>450068625610</v>
      </c>
      <c r="B500" s="1" t="s">
        <v>1826</v>
      </c>
      <c r="C500" s="1" t="s">
        <v>88</v>
      </c>
      <c r="D500" s="1" t="s">
        <v>4151</v>
      </c>
      <c r="E500" s="1" t="s">
        <v>4186</v>
      </c>
      <c r="F500" s="1" t="s">
        <v>3058</v>
      </c>
      <c r="G500" s="1" t="s">
        <v>3161</v>
      </c>
      <c r="H500" s="1" t="s">
        <v>1827</v>
      </c>
      <c r="I500" s="1" t="s">
        <v>2488</v>
      </c>
      <c r="J500" s="1" t="s">
        <v>52</v>
      </c>
      <c r="K500" s="1" t="s">
        <v>2407</v>
      </c>
      <c r="L500" s="3">
        <v>2600000</v>
      </c>
      <c r="M500" s="1" t="s">
        <v>2474</v>
      </c>
      <c r="N500" s="1" t="s">
        <v>4154</v>
      </c>
      <c r="O500" s="1" t="s">
        <v>4155</v>
      </c>
      <c r="P500" s="222">
        <v>1</v>
      </c>
      <c r="Q500" s="222">
        <v>0</v>
      </c>
      <c r="R500" s="1" t="s">
        <v>2407</v>
      </c>
    </row>
    <row r="501" spans="1:18" x14ac:dyDescent="0.35">
      <c r="A501" s="1" t="str">
        <f>Tableau8[[#This Row],[Document d''achat]]&amp;Tableau8[[#This Row],[Poste]]</f>
        <v>450068625620</v>
      </c>
      <c r="B501" s="1" t="s">
        <v>1826</v>
      </c>
      <c r="C501" s="1" t="s">
        <v>217</v>
      </c>
      <c r="D501" s="1" t="s">
        <v>4151</v>
      </c>
      <c r="E501" s="1" t="s">
        <v>4186</v>
      </c>
      <c r="F501" s="1" t="s">
        <v>3058</v>
      </c>
      <c r="G501" s="1" t="s">
        <v>3161</v>
      </c>
      <c r="H501" s="1" t="s">
        <v>1828</v>
      </c>
      <c r="I501" s="1" t="s">
        <v>2488</v>
      </c>
      <c r="J501" s="1" t="s">
        <v>52</v>
      </c>
      <c r="K501" s="1" t="s">
        <v>2407</v>
      </c>
      <c r="L501" s="3">
        <v>1950000</v>
      </c>
      <c r="M501" s="1" t="s">
        <v>2474</v>
      </c>
      <c r="N501" s="1" t="s">
        <v>4154</v>
      </c>
      <c r="O501" s="1" t="s">
        <v>4155</v>
      </c>
      <c r="P501" s="222">
        <v>1</v>
      </c>
      <c r="Q501" s="222">
        <v>0</v>
      </c>
      <c r="R501" s="1" t="s">
        <v>2407</v>
      </c>
    </row>
    <row r="502" spans="1:18" x14ac:dyDescent="0.35">
      <c r="A502" s="1" t="str">
        <f>Tableau8[[#This Row],[Document d''achat]]&amp;Tableau8[[#This Row],[Poste]]</f>
        <v>450068625630</v>
      </c>
      <c r="B502" s="1" t="s">
        <v>1826</v>
      </c>
      <c r="C502" s="1" t="s">
        <v>222</v>
      </c>
      <c r="D502" s="1" t="s">
        <v>4151</v>
      </c>
      <c r="E502" s="1" t="s">
        <v>4186</v>
      </c>
      <c r="F502" s="1" t="s">
        <v>3058</v>
      </c>
      <c r="G502" s="1" t="s">
        <v>3161</v>
      </c>
      <c r="H502" s="1" t="s">
        <v>1829</v>
      </c>
      <c r="I502" s="1" t="s">
        <v>2488</v>
      </c>
      <c r="J502" s="1" t="s">
        <v>52</v>
      </c>
      <c r="K502" s="1" t="s">
        <v>2407</v>
      </c>
      <c r="L502" s="3">
        <v>1950000</v>
      </c>
      <c r="M502" s="1" t="s">
        <v>2474</v>
      </c>
      <c r="N502" s="1" t="s">
        <v>4154</v>
      </c>
      <c r="O502" s="1" t="s">
        <v>4155</v>
      </c>
      <c r="P502" s="222">
        <v>1</v>
      </c>
      <c r="Q502" s="222">
        <v>0</v>
      </c>
      <c r="R502" s="1" t="s">
        <v>2407</v>
      </c>
    </row>
    <row r="503" spans="1:18" x14ac:dyDescent="0.35">
      <c r="A503" s="1" t="str">
        <f>Tableau8[[#This Row],[Document d''achat]]&amp;Tableau8[[#This Row],[Poste]]</f>
        <v>450068634910</v>
      </c>
      <c r="B503" s="1" t="s">
        <v>1837</v>
      </c>
      <c r="C503" s="1" t="s">
        <v>88</v>
      </c>
      <c r="D503" s="1" t="s">
        <v>4151</v>
      </c>
      <c r="E503" s="1" t="s">
        <v>4187</v>
      </c>
      <c r="F503" s="1" t="s">
        <v>2468</v>
      </c>
      <c r="G503" s="1" t="s">
        <v>3169</v>
      </c>
      <c r="H503" s="1" t="s">
        <v>1839</v>
      </c>
      <c r="I503" s="1" t="s">
        <v>2488</v>
      </c>
      <c r="J503" s="1" t="s">
        <v>4164</v>
      </c>
      <c r="K503" s="1" t="s">
        <v>2407</v>
      </c>
      <c r="L503" s="3">
        <v>22935</v>
      </c>
      <c r="M503" s="1" t="s">
        <v>2474</v>
      </c>
      <c r="N503" s="1" t="s">
        <v>4154</v>
      </c>
      <c r="O503" s="1" t="s">
        <v>4155</v>
      </c>
      <c r="P503" s="222">
        <v>1</v>
      </c>
      <c r="Q503" s="222">
        <v>0</v>
      </c>
      <c r="R503" s="1" t="s">
        <v>2407</v>
      </c>
    </row>
    <row r="504" spans="1:18" x14ac:dyDescent="0.35">
      <c r="A504" s="1" t="str">
        <f>Tableau8[[#This Row],[Document d''achat]]&amp;Tableau8[[#This Row],[Poste]]</f>
        <v>450068634920</v>
      </c>
      <c r="B504" s="1" t="s">
        <v>1837</v>
      </c>
      <c r="C504" s="1" t="s">
        <v>217</v>
      </c>
      <c r="D504" s="1" t="s">
        <v>4151</v>
      </c>
      <c r="E504" s="1" t="s">
        <v>4187</v>
      </c>
      <c r="F504" s="1" t="s">
        <v>2468</v>
      </c>
      <c r="G504" s="1" t="s">
        <v>3169</v>
      </c>
      <c r="H504" s="1" t="s">
        <v>1839</v>
      </c>
      <c r="I504" s="1" t="s">
        <v>2488</v>
      </c>
      <c r="J504" s="1" t="s">
        <v>4164</v>
      </c>
      <c r="K504" s="1" t="s">
        <v>2407</v>
      </c>
      <c r="L504" s="3">
        <v>45870</v>
      </c>
      <c r="M504" s="1" t="s">
        <v>2474</v>
      </c>
      <c r="N504" s="1" t="s">
        <v>4154</v>
      </c>
      <c r="O504" s="1" t="s">
        <v>4155</v>
      </c>
      <c r="P504" s="222">
        <v>1</v>
      </c>
      <c r="Q504" s="222">
        <v>0</v>
      </c>
      <c r="R504" s="1" t="s">
        <v>2407</v>
      </c>
    </row>
    <row r="505" spans="1:18" x14ac:dyDescent="0.35">
      <c r="A505" s="1" t="str">
        <f>Tableau8[[#This Row],[Document d''achat]]&amp;Tableau8[[#This Row],[Poste]]</f>
        <v>450068634930</v>
      </c>
      <c r="B505" s="1" t="s">
        <v>1837</v>
      </c>
      <c r="C505" s="1" t="s">
        <v>222</v>
      </c>
      <c r="D505" s="1" t="s">
        <v>4151</v>
      </c>
      <c r="E505" s="1" t="s">
        <v>4187</v>
      </c>
      <c r="F505" s="1" t="s">
        <v>2468</v>
      </c>
      <c r="G505" s="1" t="s">
        <v>3169</v>
      </c>
      <c r="H505" s="1" t="s">
        <v>1839</v>
      </c>
      <c r="I505" s="1" t="s">
        <v>2488</v>
      </c>
      <c r="J505" s="1" t="s">
        <v>4164</v>
      </c>
      <c r="K505" s="1" t="s">
        <v>2407</v>
      </c>
      <c r="L505" s="3">
        <v>90640</v>
      </c>
      <c r="M505" s="1" t="s">
        <v>2474</v>
      </c>
      <c r="N505" s="1" t="s">
        <v>4154</v>
      </c>
      <c r="O505" s="1" t="s">
        <v>4155</v>
      </c>
      <c r="P505" s="222">
        <v>1</v>
      </c>
      <c r="Q505" s="222">
        <v>0</v>
      </c>
      <c r="R505" s="1" t="s">
        <v>2407</v>
      </c>
    </row>
    <row r="506" spans="1:18" x14ac:dyDescent="0.35">
      <c r="A506" s="1" t="str">
        <f>Tableau8[[#This Row],[Document d''achat]]&amp;Tableau8[[#This Row],[Poste]]</f>
        <v>450068634940</v>
      </c>
      <c r="B506" s="1" t="s">
        <v>1837</v>
      </c>
      <c r="C506" s="1" t="s">
        <v>421</v>
      </c>
      <c r="D506" s="1" t="s">
        <v>4151</v>
      </c>
      <c r="E506" s="1" t="s">
        <v>4187</v>
      </c>
      <c r="F506" s="1" t="s">
        <v>2468</v>
      </c>
      <c r="G506" s="1" t="s">
        <v>3169</v>
      </c>
      <c r="H506" s="1" t="s">
        <v>1839</v>
      </c>
      <c r="I506" s="1" t="s">
        <v>2488</v>
      </c>
      <c r="J506" s="1" t="s">
        <v>4164</v>
      </c>
      <c r="K506" s="1" t="s">
        <v>2407</v>
      </c>
      <c r="L506" s="3">
        <v>99066</v>
      </c>
      <c r="M506" s="1" t="s">
        <v>2474</v>
      </c>
      <c r="N506" s="1" t="s">
        <v>4154</v>
      </c>
      <c r="O506" s="1" t="s">
        <v>4155</v>
      </c>
      <c r="P506" s="222">
        <v>1</v>
      </c>
      <c r="Q506" s="222">
        <v>0</v>
      </c>
      <c r="R506" s="1" t="s">
        <v>2407</v>
      </c>
    </row>
    <row r="507" spans="1:18" x14ac:dyDescent="0.35">
      <c r="A507" s="1" t="str">
        <f>Tableau8[[#This Row],[Document d''achat]]&amp;Tableau8[[#This Row],[Poste]]</f>
        <v>450068634950</v>
      </c>
      <c r="B507" s="1" t="s">
        <v>1837</v>
      </c>
      <c r="C507" s="1" t="s">
        <v>423</v>
      </c>
      <c r="D507" s="1" t="s">
        <v>4151</v>
      </c>
      <c r="E507" s="1" t="s">
        <v>4187</v>
      </c>
      <c r="F507" s="1" t="s">
        <v>2468</v>
      </c>
      <c r="G507" s="1" t="s">
        <v>3169</v>
      </c>
      <c r="H507" s="1" t="s">
        <v>1839</v>
      </c>
      <c r="I507" s="1" t="s">
        <v>2488</v>
      </c>
      <c r="J507" s="1" t="s">
        <v>4164</v>
      </c>
      <c r="K507" s="1" t="s">
        <v>2407</v>
      </c>
      <c r="L507" s="3">
        <v>373960</v>
      </c>
      <c r="M507" s="1" t="s">
        <v>2474</v>
      </c>
      <c r="N507" s="1" t="s">
        <v>4154</v>
      </c>
      <c r="O507" s="1" t="s">
        <v>4155</v>
      </c>
      <c r="P507" s="222">
        <v>1</v>
      </c>
      <c r="Q507" s="222">
        <v>0</v>
      </c>
      <c r="R507" s="1" t="s">
        <v>2407</v>
      </c>
    </row>
    <row r="508" spans="1:18" x14ac:dyDescent="0.35">
      <c r="A508" s="1" t="str">
        <f>Tableau8[[#This Row],[Document d''achat]]&amp;Tableau8[[#This Row],[Poste]]</f>
        <v>450068635410</v>
      </c>
      <c r="B508" s="1" t="s">
        <v>2319</v>
      </c>
      <c r="C508" s="1" t="s">
        <v>88</v>
      </c>
      <c r="D508" s="1" t="s">
        <v>4151</v>
      </c>
      <c r="E508" s="1" t="s">
        <v>4188</v>
      </c>
      <c r="F508" s="1" t="s">
        <v>2468</v>
      </c>
      <c r="G508" s="1" t="s">
        <v>3171</v>
      </c>
      <c r="H508" s="1" t="s">
        <v>1838</v>
      </c>
      <c r="I508" s="1" t="s">
        <v>2488</v>
      </c>
      <c r="J508" s="1" t="s">
        <v>4164</v>
      </c>
      <c r="K508" s="1" t="s">
        <v>2407</v>
      </c>
      <c r="L508" s="3">
        <v>20091</v>
      </c>
      <c r="M508" s="1" t="s">
        <v>2619</v>
      </c>
      <c r="N508" s="1" t="s">
        <v>2478</v>
      </c>
      <c r="O508" s="1" t="s">
        <v>4155</v>
      </c>
      <c r="P508" s="222">
        <v>1</v>
      </c>
      <c r="Q508" s="222">
        <v>0</v>
      </c>
      <c r="R508" s="1" t="s">
        <v>2407</v>
      </c>
    </row>
    <row r="509" spans="1:18" x14ac:dyDescent="0.35">
      <c r="A509" s="1" t="str">
        <f>Tableau8[[#This Row],[Document d''achat]]&amp;Tableau8[[#This Row],[Poste]]</f>
        <v>450068635420</v>
      </c>
      <c r="B509" s="1" t="s">
        <v>2319</v>
      </c>
      <c r="C509" s="1" t="s">
        <v>217</v>
      </c>
      <c r="D509" s="1" t="s">
        <v>4151</v>
      </c>
      <c r="E509" s="1" t="s">
        <v>4188</v>
      </c>
      <c r="F509" s="1" t="s">
        <v>2468</v>
      </c>
      <c r="G509" s="1" t="s">
        <v>3171</v>
      </c>
      <c r="H509" s="1" t="s">
        <v>2320</v>
      </c>
      <c r="I509" s="1" t="s">
        <v>2488</v>
      </c>
      <c r="J509" s="1" t="s">
        <v>4164</v>
      </c>
      <c r="K509" s="1" t="s">
        <v>2407</v>
      </c>
      <c r="L509" s="3">
        <v>10800</v>
      </c>
      <c r="M509" s="1" t="s">
        <v>2619</v>
      </c>
      <c r="N509" s="1" t="s">
        <v>2478</v>
      </c>
      <c r="O509" s="1" t="s">
        <v>4155</v>
      </c>
      <c r="P509" s="222">
        <v>1</v>
      </c>
      <c r="Q509" s="222">
        <v>0</v>
      </c>
      <c r="R509" s="1" t="s">
        <v>2407</v>
      </c>
    </row>
    <row r="510" spans="1:18" x14ac:dyDescent="0.35">
      <c r="A510" s="1" t="str">
        <f>Tableau8[[#This Row],[Document d''achat]]&amp;Tableau8[[#This Row],[Poste]]</f>
        <v>450068635430</v>
      </c>
      <c r="B510" s="1" t="s">
        <v>2319</v>
      </c>
      <c r="C510" s="1" t="s">
        <v>222</v>
      </c>
      <c r="D510" s="1" t="s">
        <v>4151</v>
      </c>
      <c r="E510" s="1" t="s">
        <v>4188</v>
      </c>
      <c r="F510" s="1" t="s">
        <v>2468</v>
      </c>
      <c r="G510" s="1" t="s">
        <v>3171</v>
      </c>
      <c r="H510" s="1" t="s">
        <v>2321</v>
      </c>
      <c r="I510" s="1" t="s">
        <v>2476</v>
      </c>
      <c r="J510" s="1" t="s">
        <v>4164</v>
      </c>
      <c r="K510" s="1" t="s">
        <v>2407</v>
      </c>
      <c r="L510" s="3">
        <v>20090.88</v>
      </c>
      <c r="M510" s="1" t="s">
        <v>2619</v>
      </c>
      <c r="N510" s="1" t="s">
        <v>2478</v>
      </c>
      <c r="O510" s="1" t="s">
        <v>4155</v>
      </c>
      <c r="P510" s="222">
        <v>502272</v>
      </c>
      <c r="Q510" s="222">
        <v>0</v>
      </c>
      <c r="R510" s="1" t="s">
        <v>2407</v>
      </c>
    </row>
    <row r="511" spans="1:18" x14ac:dyDescent="0.35">
      <c r="A511" s="1" t="str">
        <f>Tableau8[[#This Row],[Document d''achat]]&amp;Tableau8[[#This Row],[Poste]]</f>
        <v>450068635440</v>
      </c>
      <c r="B511" s="1" t="s">
        <v>2319</v>
      </c>
      <c r="C511" s="1" t="s">
        <v>421</v>
      </c>
      <c r="D511" s="1" t="s">
        <v>4151</v>
      </c>
      <c r="E511" s="1" t="s">
        <v>4188</v>
      </c>
      <c r="F511" s="1" t="s">
        <v>2468</v>
      </c>
      <c r="G511" s="1" t="s">
        <v>3171</v>
      </c>
      <c r="H511" s="1" t="s">
        <v>2322</v>
      </c>
      <c r="I511" s="1" t="s">
        <v>2476</v>
      </c>
      <c r="J511" s="1" t="s">
        <v>4164</v>
      </c>
      <c r="K511" s="1" t="s">
        <v>2407</v>
      </c>
      <c r="L511" s="3">
        <v>10800</v>
      </c>
      <c r="M511" s="1" t="s">
        <v>2619</v>
      </c>
      <c r="N511" s="1" t="s">
        <v>2478</v>
      </c>
      <c r="O511" s="1" t="s">
        <v>4155</v>
      </c>
      <c r="P511" s="222">
        <v>1</v>
      </c>
      <c r="Q511" s="222">
        <v>0</v>
      </c>
      <c r="R511" s="1" t="s">
        <v>2407</v>
      </c>
    </row>
    <row r="512" spans="1:18" x14ac:dyDescent="0.35">
      <c r="A512" s="1" t="str">
        <f>Tableau8[[#This Row],[Document d''achat]]&amp;Tableau8[[#This Row],[Poste]]</f>
        <v>450068635450</v>
      </c>
      <c r="B512" s="1" t="s">
        <v>2319</v>
      </c>
      <c r="C512" s="1" t="s">
        <v>423</v>
      </c>
      <c r="D512" s="1" t="s">
        <v>4151</v>
      </c>
      <c r="E512" s="1" t="s">
        <v>4188</v>
      </c>
      <c r="F512" s="1" t="s">
        <v>2468</v>
      </c>
      <c r="G512" s="1" t="s">
        <v>3171</v>
      </c>
      <c r="H512" s="1" t="s">
        <v>2321</v>
      </c>
      <c r="I512" s="1" t="s">
        <v>2476</v>
      </c>
      <c r="J512" s="1" t="s">
        <v>4164</v>
      </c>
      <c r="K512" s="1" t="s">
        <v>2407</v>
      </c>
      <c r="L512" s="3">
        <v>20090.88</v>
      </c>
      <c r="M512" s="1" t="s">
        <v>2619</v>
      </c>
      <c r="N512" s="1" t="s">
        <v>2478</v>
      </c>
      <c r="O512" s="1" t="s">
        <v>4155</v>
      </c>
      <c r="P512" s="222">
        <v>502272</v>
      </c>
      <c r="Q512" s="222">
        <v>0</v>
      </c>
      <c r="R512" s="1" t="s">
        <v>2407</v>
      </c>
    </row>
    <row r="513" spans="1:18" x14ac:dyDescent="0.35">
      <c r="A513" s="1" t="str">
        <f>Tableau8[[#This Row],[Document d''achat]]&amp;Tableau8[[#This Row],[Poste]]</f>
        <v>450068635460</v>
      </c>
      <c r="B513" s="1" t="s">
        <v>2319</v>
      </c>
      <c r="C513" s="1" t="s">
        <v>511</v>
      </c>
      <c r="D513" s="1" t="s">
        <v>4151</v>
      </c>
      <c r="E513" s="1" t="s">
        <v>4188</v>
      </c>
      <c r="F513" s="1" t="s">
        <v>2468</v>
      </c>
      <c r="G513" s="1" t="s">
        <v>3171</v>
      </c>
      <c r="H513" s="1" t="s">
        <v>2322</v>
      </c>
      <c r="I513" s="1" t="s">
        <v>2476</v>
      </c>
      <c r="J513" s="1" t="s">
        <v>4164</v>
      </c>
      <c r="K513" s="1" t="s">
        <v>2407</v>
      </c>
      <c r="L513" s="3">
        <v>1</v>
      </c>
      <c r="M513" s="1" t="s">
        <v>2619</v>
      </c>
      <c r="N513" s="1" t="s">
        <v>2478</v>
      </c>
      <c r="O513" s="1" t="s">
        <v>4155</v>
      </c>
      <c r="P513" s="222">
        <v>1</v>
      </c>
      <c r="Q513" s="222">
        <v>0</v>
      </c>
      <c r="R513" s="1" t="s">
        <v>2407</v>
      </c>
    </row>
    <row r="514" spans="1:18" x14ac:dyDescent="0.35">
      <c r="A514" s="1" t="str">
        <f>Tableau8[[#This Row],[Document d''achat]]&amp;Tableau8[[#This Row],[Poste]]</f>
        <v>450068635470</v>
      </c>
      <c r="B514" s="1" t="s">
        <v>2319</v>
      </c>
      <c r="C514" s="1" t="s">
        <v>513</v>
      </c>
      <c r="D514" s="1" t="s">
        <v>4151</v>
      </c>
      <c r="E514" s="1" t="s">
        <v>4188</v>
      </c>
      <c r="F514" s="1" t="s">
        <v>2468</v>
      </c>
      <c r="G514" s="1" t="s">
        <v>3171</v>
      </c>
      <c r="H514" s="1" t="s">
        <v>2321</v>
      </c>
      <c r="I514" s="1" t="s">
        <v>2476</v>
      </c>
      <c r="J514" s="1" t="s">
        <v>4164</v>
      </c>
      <c r="K514" s="1" t="s">
        <v>2407</v>
      </c>
      <c r="L514" s="3">
        <v>20090.88</v>
      </c>
      <c r="M514" s="1" t="s">
        <v>2619</v>
      </c>
      <c r="N514" s="1" t="s">
        <v>2478</v>
      </c>
      <c r="O514" s="1" t="s">
        <v>4155</v>
      </c>
      <c r="P514" s="222">
        <v>502272</v>
      </c>
      <c r="Q514" s="222">
        <v>502272</v>
      </c>
      <c r="R514" s="1" t="s">
        <v>2407</v>
      </c>
    </row>
    <row r="515" spans="1:18" x14ac:dyDescent="0.35">
      <c r="A515" s="1" t="str">
        <f>Tableau8[[#This Row],[Document d''achat]]&amp;Tableau8[[#This Row],[Poste]]</f>
        <v>450068635480</v>
      </c>
      <c r="B515" s="1" t="s">
        <v>2319</v>
      </c>
      <c r="C515" s="1" t="s">
        <v>515</v>
      </c>
      <c r="D515" s="1" t="s">
        <v>4151</v>
      </c>
      <c r="E515" s="1" t="s">
        <v>4188</v>
      </c>
      <c r="F515" s="1" t="s">
        <v>2468</v>
      </c>
      <c r="G515" s="1" t="s">
        <v>3171</v>
      </c>
      <c r="H515" s="1" t="s">
        <v>2322</v>
      </c>
      <c r="I515" s="1" t="s">
        <v>2476</v>
      </c>
      <c r="J515" s="1" t="s">
        <v>4164</v>
      </c>
      <c r="K515" s="1" t="s">
        <v>2407</v>
      </c>
      <c r="L515" s="3">
        <v>15000</v>
      </c>
      <c r="M515" s="1" t="s">
        <v>2619</v>
      </c>
      <c r="N515" s="1" t="s">
        <v>2478</v>
      </c>
      <c r="O515" s="1" t="s">
        <v>4155</v>
      </c>
      <c r="P515" s="222">
        <v>1</v>
      </c>
      <c r="Q515" s="222">
        <v>1</v>
      </c>
      <c r="R515" s="1" t="s">
        <v>2407</v>
      </c>
    </row>
    <row r="516" spans="1:18" x14ac:dyDescent="0.35">
      <c r="A516" s="1" t="str">
        <f>Tableau8[[#This Row],[Document d''achat]]&amp;Tableau8[[#This Row],[Poste]]</f>
        <v>450068635490</v>
      </c>
      <c r="B516" s="1" t="s">
        <v>2319</v>
      </c>
      <c r="C516" s="1" t="s">
        <v>516</v>
      </c>
      <c r="D516" s="1" t="s">
        <v>4151</v>
      </c>
      <c r="E516" s="1" t="s">
        <v>4188</v>
      </c>
      <c r="F516" s="1" t="s">
        <v>2468</v>
      </c>
      <c r="G516" s="1" t="s">
        <v>3171</v>
      </c>
      <c r="H516" s="1" t="s">
        <v>2321</v>
      </c>
      <c r="I516" s="1" t="s">
        <v>2476</v>
      </c>
      <c r="J516" s="1" t="s">
        <v>4164</v>
      </c>
      <c r="K516" s="1" t="s">
        <v>2407</v>
      </c>
      <c r="L516" s="3">
        <v>20090.88</v>
      </c>
      <c r="M516" s="1" t="s">
        <v>2619</v>
      </c>
      <c r="N516" s="1" t="s">
        <v>2478</v>
      </c>
      <c r="O516" s="1" t="s">
        <v>4155</v>
      </c>
      <c r="P516" s="222">
        <v>502272</v>
      </c>
      <c r="Q516" s="222">
        <v>502272</v>
      </c>
      <c r="R516" s="1" t="s">
        <v>2407</v>
      </c>
    </row>
    <row r="517" spans="1:18" x14ac:dyDescent="0.35">
      <c r="A517" s="1" t="str">
        <f>Tableau8[[#This Row],[Document d''achat]]&amp;Tableau8[[#This Row],[Poste]]</f>
        <v>4500686354100</v>
      </c>
      <c r="B517" s="1" t="s">
        <v>2319</v>
      </c>
      <c r="C517" s="1" t="s">
        <v>2324</v>
      </c>
      <c r="D517" s="1" t="s">
        <v>4151</v>
      </c>
      <c r="E517" s="1" t="s">
        <v>4188</v>
      </c>
      <c r="F517" s="1" t="s">
        <v>2468</v>
      </c>
      <c r="G517" s="1" t="s">
        <v>3171</v>
      </c>
      <c r="H517" s="1" t="s">
        <v>2322</v>
      </c>
      <c r="I517" s="1" t="s">
        <v>2476</v>
      </c>
      <c r="J517" s="1" t="s">
        <v>4164</v>
      </c>
      <c r="K517" s="1" t="s">
        <v>2407</v>
      </c>
      <c r="L517" s="3">
        <v>15000</v>
      </c>
      <c r="M517" s="1" t="s">
        <v>2619</v>
      </c>
      <c r="N517" s="1" t="s">
        <v>2478</v>
      </c>
      <c r="O517" s="1" t="s">
        <v>4155</v>
      </c>
      <c r="P517" s="222">
        <v>1</v>
      </c>
      <c r="Q517" s="222">
        <v>1</v>
      </c>
      <c r="R517" s="1" t="s">
        <v>2407</v>
      </c>
    </row>
    <row r="518" spans="1:18" x14ac:dyDescent="0.35">
      <c r="A518" s="1" t="str">
        <f>Tableau8[[#This Row],[Document d''achat]]&amp;Tableau8[[#This Row],[Poste]]</f>
        <v>4500686354110</v>
      </c>
      <c r="B518" s="1" t="s">
        <v>2319</v>
      </c>
      <c r="C518" s="1" t="s">
        <v>2325</v>
      </c>
      <c r="D518" s="1" t="s">
        <v>4151</v>
      </c>
      <c r="E518" s="1" t="s">
        <v>4188</v>
      </c>
      <c r="F518" s="1" t="s">
        <v>2468</v>
      </c>
      <c r="G518" s="1" t="s">
        <v>3171</v>
      </c>
      <c r="H518" s="1" t="s">
        <v>3172</v>
      </c>
      <c r="I518" s="1" t="s">
        <v>2488</v>
      </c>
      <c r="J518" s="1" t="s">
        <v>4164</v>
      </c>
      <c r="K518" s="1" t="s">
        <v>2407</v>
      </c>
      <c r="L518" s="3">
        <v>35944.480000000003</v>
      </c>
      <c r="M518" s="1" t="s">
        <v>2619</v>
      </c>
      <c r="N518" s="1" t="s">
        <v>2478</v>
      </c>
      <c r="O518" s="1" t="s">
        <v>4155</v>
      </c>
      <c r="P518" s="222">
        <v>1</v>
      </c>
      <c r="Q518" s="222">
        <v>0</v>
      </c>
      <c r="R518" s="1" t="s">
        <v>2407</v>
      </c>
    </row>
    <row r="519" spans="1:18" x14ac:dyDescent="0.35">
      <c r="A519" s="1" t="str">
        <f>Tableau8[[#This Row],[Document d''achat]]&amp;Tableau8[[#This Row],[Poste]]</f>
        <v>450068636110</v>
      </c>
      <c r="B519" s="1" t="s">
        <v>2397</v>
      </c>
      <c r="C519" s="1" t="s">
        <v>88</v>
      </c>
      <c r="D519" s="1" t="s">
        <v>4151</v>
      </c>
      <c r="E519" s="1" t="s">
        <v>1706</v>
      </c>
      <c r="F519" s="1" t="s">
        <v>2522</v>
      </c>
      <c r="G519" s="1" t="s">
        <v>3173</v>
      </c>
      <c r="H519" s="1" t="s">
        <v>1174</v>
      </c>
      <c r="I519" s="1" t="s">
        <v>2488</v>
      </c>
      <c r="J519" s="1" t="s">
        <v>52</v>
      </c>
      <c r="K519" s="1" t="s">
        <v>2407</v>
      </c>
      <c r="L519" s="3">
        <v>384.06</v>
      </c>
      <c r="M519" s="1" t="s">
        <v>2474</v>
      </c>
      <c r="N519" s="1" t="s">
        <v>2478</v>
      </c>
      <c r="O519" s="1" t="s">
        <v>4158</v>
      </c>
      <c r="P519" s="222">
        <v>1</v>
      </c>
      <c r="Q519" s="222">
        <v>0</v>
      </c>
      <c r="R519" s="1" t="s">
        <v>2407</v>
      </c>
    </row>
    <row r="520" spans="1:18" x14ac:dyDescent="0.35">
      <c r="A520" s="1" t="str">
        <f>Tableau8[[#This Row],[Document d''achat]]&amp;Tableau8[[#This Row],[Poste]]</f>
        <v>450068718510</v>
      </c>
      <c r="B520" s="1" t="s">
        <v>1879</v>
      </c>
      <c r="C520" s="1" t="s">
        <v>88</v>
      </c>
      <c r="D520" s="1" t="s">
        <v>4151</v>
      </c>
      <c r="E520" s="1" t="s">
        <v>453</v>
      </c>
      <c r="F520" s="1" t="s">
        <v>2468</v>
      </c>
      <c r="G520" s="1" t="s">
        <v>3174</v>
      </c>
      <c r="H520" s="1" t="s">
        <v>1880</v>
      </c>
      <c r="I520" s="1" t="s">
        <v>2488</v>
      </c>
      <c r="J520" s="1" t="s">
        <v>52</v>
      </c>
      <c r="K520" s="1" t="s">
        <v>2407</v>
      </c>
      <c r="L520" s="3">
        <v>174.74</v>
      </c>
      <c r="M520" s="1" t="s">
        <v>2474</v>
      </c>
      <c r="N520" s="1" t="s">
        <v>2478</v>
      </c>
      <c r="O520" s="1" t="s">
        <v>4158</v>
      </c>
      <c r="P520" s="222">
        <v>1</v>
      </c>
      <c r="Q520" s="222">
        <v>0</v>
      </c>
      <c r="R520" s="1" t="s">
        <v>2407</v>
      </c>
    </row>
    <row r="521" spans="1:18" x14ac:dyDescent="0.35">
      <c r="A521" s="1" t="str">
        <f>Tableau8[[#This Row],[Document d''achat]]&amp;Tableau8[[#This Row],[Poste]]</f>
        <v>450068718610</v>
      </c>
      <c r="B521" s="1" t="s">
        <v>1854</v>
      </c>
      <c r="C521" s="1" t="s">
        <v>88</v>
      </c>
      <c r="D521" s="1" t="s">
        <v>4151</v>
      </c>
      <c r="E521" s="1" t="s">
        <v>4189</v>
      </c>
      <c r="F521" s="1" t="s">
        <v>2468</v>
      </c>
      <c r="G521" s="1" t="s">
        <v>3177</v>
      </c>
      <c r="H521" s="1" t="s">
        <v>3178</v>
      </c>
      <c r="I521" s="1" t="s">
        <v>2476</v>
      </c>
      <c r="J521" s="1" t="s">
        <v>52</v>
      </c>
      <c r="K521" s="1" t="s">
        <v>2407</v>
      </c>
      <c r="L521" s="3">
        <v>17068.740000000002</v>
      </c>
      <c r="M521" s="1" t="s">
        <v>2474</v>
      </c>
      <c r="N521" s="1" t="s">
        <v>4154</v>
      </c>
      <c r="O521" s="1" t="s">
        <v>4155</v>
      </c>
      <c r="P521" s="222">
        <v>10</v>
      </c>
      <c r="Q521" s="222">
        <v>10</v>
      </c>
      <c r="R521" s="1" t="s">
        <v>2407</v>
      </c>
    </row>
    <row r="522" spans="1:18" x14ac:dyDescent="0.35">
      <c r="A522" s="1" t="str">
        <f>Tableau8[[#This Row],[Document d''achat]]&amp;Tableau8[[#This Row],[Poste]]</f>
        <v>450068723810</v>
      </c>
      <c r="B522" s="1" t="s">
        <v>1883</v>
      </c>
      <c r="C522" s="1" t="s">
        <v>88</v>
      </c>
      <c r="D522" s="1" t="s">
        <v>4151</v>
      </c>
      <c r="E522" s="1" t="s">
        <v>4190</v>
      </c>
      <c r="F522" s="1" t="s">
        <v>2468</v>
      </c>
      <c r="G522" s="1" t="s">
        <v>3181</v>
      </c>
      <c r="H522" s="1" t="s">
        <v>1884</v>
      </c>
      <c r="I522" s="1" t="s">
        <v>2488</v>
      </c>
      <c r="J522" s="1" t="s">
        <v>52</v>
      </c>
      <c r="K522" s="1" t="s">
        <v>2407</v>
      </c>
      <c r="L522" s="3">
        <v>190.8</v>
      </c>
      <c r="M522" s="1" t="s">
        <v>2474</v>
      </c>
      <c r="N522" s="1" t="s">
        <v>4152</v>
      </c>
      <c r="O522" s="1" t="s">
        <v>4153</v>
      </c>
      <c r="P522" s="222">
        <v>1</v>
      </c>
      <c r="Q522" s="222">
        <v>0</v>
      </c>
      <c r="R522" s="1" t="s">
        <v>2407</v>
      </c>
    </row>
    <row r="523" spans="1:18" x14ac:dyDescent="0.35">
      <c r="A523" s="1" t="str">
        <f>Tableau8[[#This Row],[Document d''achat]]&amp;Tableau8[[#This Row],[Poste]]</f>
        <v>450068723820</v>
      </c>
      <c r="B523" s="1" t="s">
        <v>1883</v>
      </c>
      <c r="C523" s="1" t="s">
        <v>217</v>
      </c>
      <c r="D523" s="1" t="s">
        <v>4151</v>
      </c>
      <c r="E523" s="1" t="s">
        <v>4190</v>
      </c>
      <c r="F523" s="1" t="s">
        <v>2468</v>
      </c>
      <c r="G523" s="1" t="s">
        <v>3181</v>
      </c>
      <c r="H523" s="1" t="s">
        <v>1885</v>
      </c>
      <c r="I523" s="1" t="s">
        <v>2488</v>
      </c>
      <c r="J523" s="1" t="s">
        <v>52</v>
      </c>
      <c r="K523" s="1" t="s">
        <v>2407</v>
      </c>
      <c r="L523" s="3">
        <v>305.04000000000002</v>
      </c>
      <c r="M523" s="1" t="s">
        <v>2474</v>
      </c>
      <c r="N523" s="1" t="s">
        <v>4152</v>
      </c>
      <c r="O523" s="1" t="s">
        <v>4153</v>
      </c>
      <c r="P523" s="222">
        <v>1</v>
      </c>
      <c r="Q523" s="222">
        <v>0</v>
      </c>
      <c r="R523" s="1" t="s">
        <v>2407</v>
      </c>
    </row>
    <row r="524" spans="1:18" x14ac:dyDescent="0.35">
      <c r="A524" s="1" t="str">
        <f>Tableau8[[#This Row],[Document d''achat]]&amp;Tableau8[[#This Row],[Poste]]</f>
        <v>450068723830</v>
      </c>
      <c r="B524" s="1" t="s">
        <v>1883</v>
      </c>
      <c r="C524" s="1" t="s">
        <v>222</v>
      </c>
      <c r="D524" s="1" t="s">
        <v>4151</v>
      </c>
      <c r="E524" s="1" t="s">
        <v>4190</v>
      </c>
      <c r="F524" s="1" t="s">
        <v>2468</v>
      </c>
      <c r="G524" s="1" t="s">
        <v>3181</v>
      </c>
      <c r="H524" s="1" t="s">
        <v>1886</v>
      </c>
      <c r="I524" s="1" t="s">
        <v>2488</v>
      </c>
      <c r="J524" s="1" t="s">
        <v>52</v>
      </c>
      <c r="K524" s="1" t="s">
        <v>2407</v>
      </c>
      <c r="L524" s="3">
        <v>305.04000000000002</v>
      </c>
      <c r="M524" s="1" t="s">
        <v>2474</v>
      </c>
      <c r="N524" s="1" t="s">
        <v>4152</v>
      </c>
      <c r="O524" s="1" t="s">
        <v>4153</v>
      </c>
      <c r="P524" s="222">
        <v>1</v>
      </c>
      <c r="Q524" s="222">
        <v>0</v>
      </c>
      <c r="R524" s="1" t="s">
        <v>2407</v>
      </c>
    </row>
    <row r="525" spans="1:18" x14ac:dyDescent="0.35">
      <c r="A525" s="1" t="str">
        <f>Tableau8[[#This Row],[Document d''achat]]&amp;Tableau8[[#This Row],[Poste]]</f>
        <v>450068723840</v>
      </c>
      <c r="B525" s="1" t="s">
        <v>1883</v>
      </c>
      <c r="C525" s="1" t="s">
        <v>421</v>
      </c>
      <c r="D525" s="1" t="s">
        <v>4151</v>
      </c>
      <c r="E525" s="1" t="s">
        <v>4190</v>
      </c>
      <c r="F525" s="1" t="s">
        <v>2468</v>
      </c>
      <c r="G525" s="1" t="s">
        <v>3181</v>
      </c>
      <c r="H525" s="1" t="s">
        <v>1887</v>
      </c>
      <c r="I525" s="1" t="s">
        <v>2488</v>
      </c>
      <c r="J525" s="1" t="s">
        <v>52</v>
      </c>
      <c r="K525" s="1" t="s">
        <v>2407</v>
      </c>
      <c r="L525" s="3">
        <v>305.04000000000002</v>
      </c>
      <c r="M525" s="1" t="s">
        <v>2474</v>
      </c>
      <c r="N525" s="1" t="s">
        <v>4152</v>
      </c>
      <c r="O525" s="1" t="s">
        <v>4153</v>
      </c>
      <c r="P525" s="222">
        <v>1</v>
      </c>
      <c r="Q525" s="222">
        <v>0</v>
      </c>
      <c r="R525" s="1" t="s">
        <v>2407</v>
      </c>
    </row>
    <row r="526" spans="1:18" x14ac:dyDescent="0.35">
      <c r="A526" s="1" t="str">
        <f>Tableau8[[#This Row],[Document d''achat]]&amp;Tableau8[[#This Row],[Poste]]</f>
        <v>450068723850</v>
      </c>
      <c r="B526" s="1" t="s">
        <v>1883</v>
      </c>
      <c r="C526" s="1" t="s">
        <v>423</v>
      </c>
      <c r="D526" s="1" t="s">
        <v>4151</v>
      </c>
      <c r="E526" s="1" t="s">
        <v>4190</v>
      </c>
      <c r="F526" s="1" t="s">
        <v>2468</v>
      </c>
      <c r="G526" s="1" t="s">
        <v>3181</v>
      </c>
      <c r="H526" s="1" t="s">
        <v>1888</v>
      </c>
      <c r="I526" s="1" t="s">
        <v>2488</v>
      </c>
      <c r="J526" s="1" t="s">
        <v>52</v>
      </c>
      <c r="K526" s="1" t="s">
        <v>2407</v>
      </c>
      <c r="L526" s="3">
        <v>305.04000000000002</v>
      </c>
      <c r="M526" s="1" t="s">
        <v>2474</v>
      </c>
      <c r="N526" s="1" t="s">
        <v>4152</v>
      </c>
      <c r="O526" s="1" t="s">
        <v>4153</v>
      </c>
      <c r="P526" s="222">
        <v>1</v>
      </c>
      <c r="Q526" s="222">
        <v>0</v>
      </c>
      <c r="R526" s="1" t="s">
        <v>2407</v>
      </c>
    </row>
    <row r="527" spans="1:18" x14ac:dyDescent="0.35">
      <c r="A527" s="1" t="str">
        <f>Tableau8[[#This Row],[Document d''achat]]&amp;Tableau8[[#This Row],[Poste]]</f>
        <v>450068723860</v>
      </c>
      <c r="B527" s="1" t="s">
        <v>1883</v>
      </c>
      <c r="C527" s="1" t="s">
        <v>511</v>
      </c>
      <c r="D527" s="1" t="s">
        <v>4151</v>
      </c>
      <c r="E527" s="1" t="s">
        <v>4190</v>
      </c>
      <c r="F527" s="1" t="s">
        <v>2468</v>
      </c>
      <c r="G527" s="1" t="s">
        <v>3181</v>
      </c>
      <c r="H527" s="1" t="s">
        <v>1889</v>
      </c>
      <c r="I527" s="1" t="s">
        <v>2488</v>
      </c>
      <c r="J527" s="1" t="s">
        <v>52</v>
      </c>
      <c r="K527" s="1" t="s">
        <v>2407</v>
      </c>
      <c r="L527" s="3">
        <v>325.7</v>
      </c>
      <c r="M527" s="1" t="s">
        <v>2474</v>
      </c>
      <c r="N527" s="1" t="s">
        <v>4152</v>
      </c>
      <c r="O527" s="1" t="s">
        <v>4153</v>
      </c>
      <c r="P527" s="222">
        <v>1</v>
      </c>
      <c r="Q527" s="222">
        <v>0</v>
      </c>
      <c r="R527" s="1" t="s">
        <v>2407</v>
      </c>
    </row>
    <row r="528" spans="1:18" x14ac:dyDescent="0.35">
      <c r="A528" s="1" t="str">
        <f>Tableau8[[#This Row],[Document d''achat]]&amp;Tableau8[[#This Row],[Poste]]</f>
        <v>450068723870</v>
      </c>
      <c r="B528" s="1" t="s">
        <v>1883</v>
      </c>
      <c r="C528" s="1" t="s">
        <v>513</v>
      </c>
      <c r="D528" s="1" t="s">
        <v>4151</v>
      </c>
      <c r="E528" s="1" t="s">
        <v>4190</v>
      </c>
      <c r="F528" s="1" t="s">
        <v>2468</v>
      </c>
      <c r="G528" s="1" t="s">
        <v>3181</v>
      </c>
      <c r="H528" s="1" t="s">
        <v>1890</v>
      </c>
      <c r="I528" s="1" t="s">
        <v>2488</v>
      </c>
      <c r="J528" s="1" t="s">
        <v>52</v>
      </c>
      <c r="K528" s="1" t="s">
        <v>2407</v>
      </c>
      <c r="L528" s="3">
        <v>305.04000000000002</v>
      </c>
      <c r="M528" s="1" t="s">
        <v>2474</v>
      </c>
      <c r="N528" s="1" t="s">
        <v>4152</v>
      </c>
      <c r="O528" s="1" t="s">
        <v>4153</v>
      </c>
      <c r="P528" s="222">
        <v>1</v>
      </c>
      <c r="Q528" s="222">
        <v>0</v>
      </c>
      <c r="R528" s="1" t="s">
        <v>2407</v>
      </c>
    </row>
    <row r="529" spans="1:18" x14ac:dyDescent="0.35">
      <c r="A529" s="1" t="str">
        <f>Tableau8[[#This Row],[Document d''achat]]&amp;Tableau8[[#This Row],[Poste]]</f>
        <v>450068723880</v>
      </c>
      <c r="B529" s="1" t="s">
        <v>1883</v>
      </c>
      <c r="C529" s="1" t="s">
        <v>515</v>
      </c>
      <c r="D529" s="1" t="s">
        <v>4151</v>
      </c>
      <c r="E529" s="1" t="s">
        <v>4190</v>
      </c>
      <c r="F529" s="1" t="s">
        <v>2468</v>
      </c>
      <c r="G529" s="1" t="s">
        <v>3181</v>
      </c>
      <c r="H529" s="1" t="s">
        <v>1891</v>
      </c>
      <c r="I529" s="1" t="s">
        <v>2488</v>
      </c>
      <c r="J529" s="1" t="s">
        <v>52</v>
      </c>
      <c r="K529" s="1" t="s">
        <v>2407</v>
      </c>
      <c r="L529" s="3">
        <v>610.08000000000004</v>
      </c>
      <c r="M529" s="1" t="s">
        <v>2474</v>
      </c>
      <c r="N529" s="1" t="s">
        <v>4152</v>
      </c>
      <c r="O529" s="1" t="s">
        <v>4153</v>
      </c>
      <c r="P529" s="222">
        <v>1</v>
      </c>
      <c r="Q529" s="222">
        <v>0</v>
      </c>
      <c r="R529" s="1" t="s">
        <v>2407</v>
      </c>
    </row>
    <row r="530" spans="1:18" x14ac:dyDescent="0.35">
      <c r="A530" s="1" t="str">
        <f>Tableau8[[#This Row],[Document d''achat]]&amp;Tableau8[[#This Row],[Poste]]</f>
        <v>450068760210</v>
      </c>
      <c r="B530" s="1" t="s">
        <v>1895</v>
      </c>
      <c r="C530" s="1" t="s">
        <v>88</v>
      </c>
      <c r="D530" s="1" t="s">
        <v>4151</v>
      </c>
      <c r="E530" s="1" t="s">
        <v>4191</v>
      </c>
      <c r="F530" s="1" t="s">
        <v>2468</v>
      </c>
      <c r="G530" s="1" t="s">
        <v>3182</v>
      </c>
      <c r="H530" s="1" t="s">
        <v>1896</v>
      </c>
      <c r="I530" s="1" t="s">
        <v>2488</v>
      </c>
      <c r="J530" s="1" t="s">
        <v>52</v>
      </c>
      <c r="K530" s="1" t="s">
        <v>2407</v>
      </c>
      <c r="L530" s="3">
        <v>4263.24</v>
      </c>
      <c r="M530" s="1" t="s">
        <v>2474</v>
      </c>
      <c r="N530" s="1" t="s">
        <v>4152</v>
      </c>
      <c r="O530" s="1" t="s">
        <v>4153</v>
      </c>
      <c r="P530" s="222">
        <v>1</v>
      </c>
      <c r="Q530" s="222">
        <v>0</v>
      </c>
      <c r="R530" s="1" t="s">
        <v>2407</v>
      </c>
    </row>
    <row r="531" spans="1:18" x14ac:dyDescent="0.35">
      <c r="A531" s="1" t="str">
        <f>Tableau8[[#This Row],[Document d''achat]]&amp;Tableau8[[#This Row],[Poste]]</f>
        <v>450068803210</v>
      </c>
      <c r="B531" s="1" t="s">
        <v>1905</v>
      </c>
      <c r="C531" s="1" t="s">
        <v>88</v>
      </c>
      <c r="D531" s="1" t="s">
        <v>4151</v>
      </c>
      <c r="E531" s="1" t="s">
        <v>4192</v>
      </c>
      <c r="F531" s="1" t="s">
        <v>2468</v>
      </c>
      <c r="G531" s="1" t="s">
        <v>3184</v>
      </c>
      <c r="H531" s="1" t="s">
        <v>1906</v>
      </c>
      <c r="I531" s="1" t="s">
        <v>2488</v>
      </c>
      <c r="J531" s="1" t="s">
        <v>52</v>
      </c>
      <c r="K531" s="1" t="s">
        <v>2407</v>
      </c>
      <c r="L531" s="3">
        <v>484000</v>
      </c>
      <c r="M531" s="1" t="s">
        <v>2474</v>
      </c>
      <c r="N531" s="1" t="s">
        <v>4154</v>
      </c>
      <c r="O531" s="1" t="s">
        <v>4155</v>
      </c>
      <c r="P531" s="222">
        <v>1</v>
      </c>
      <c r="Q531" s="222">
        <v>0</v>
      </c>
      <c r="R531" s="1" t="s">
        <v>2407</v>
      </c>
    </row>
    <row r="532" spans="1:18" x14ac:dyDescent="0.35">
      <c r="A532" s="1" t="str">
        <f>Tableau8[[#This Row],[Document d''achat]]&amp;Tableau8[[#This Row],[Poste]]</f>
        <v>450068803610</v>
      </c>
      <c r="B532" s="1" t="s">
        <v>1900</v>
      </c>
      <c r="C532" s="1" t="s">
        <v>88</v>
      </c>
      <c r="D532" s="1" t="s">
        <v>4151</v>
      </c>
      <c r="E532" s="1" t="s">
        <v>4193</v>
      </c>
      <c r="F532" s="1" t="s">
        <v>2468</v>
      </c>
      <c r="G532" s="1" t="s">
        <v>3186</v>
      </c>
      <c r="H532" s="1" t="s">
        <v>1901</v>
      </c>
      <c r="I532" s="1" t="s">
        <v>2488</v>
      </c>
      <c r="J532" s="1" t="s">
        <v>52</v>
      </c>
      <c r="K532" s="1" t="s">
        <v>2407</v>
      </c>
      <c r="L532" s="3">
        <v>23232</v>
      </c>
      <c r="M532" s="1" t="s">
        <v>2474</v>
      </c>
      <c r="N532" s="1" t="s">
        <v>4154</v>
      </c>
      <c r="O532" s="1" t="s">
        <v>4155</v>
      </c>
      <c r="P532" s="222">
        <v>1</v>
      </c>
      <c r="Q532" s="222">
        <v>0</v>
      </c>
      <c r="R532" s="1" t="s">
        <v>2407</v>
      </c>
    </row>
    <row r="533" spans="1:18" x14ac:dyDescent="0.35">
      <c r="A533" s="1" t="str">
        <f>Tableau8[[#This Row],[Document d''achat]]&amp;Tableau8[[#This Row],[Poste]]</f>
        <v>450068833410</v>
      </c>
      <c r="B533" s="1" t="s">
        <v>2398</v>
      </c>
      <c r="C533" s="1" t="s">
        <v>88</v>
      </c>
      <c r="D533" s="1" t="s">
        <v>4151</v>
      </c>
      <c r="E533" s="1" t="s">
        <v>799</v>
      </c>
      <c r="F533" s="1" t="s">
        <v>2522</v>
      </c>
      <c r="G533" s="1" t="s">
        <v>3187</v>
      </c>
      <c r="H533" s="1" t="s">
        <v>1499</v>
      </c>
      <c r="I533" s="1" t="s">
        <v>2488</v>
      </c>
      <c r="J533" s="1" t="s">
        <v>52</v>
      </c>
      <c r="K533" s="1" t="s">
        <v>2407</v>
      </c>
      <c r="L533" s="3">
        <v>295.36</v>
      </c>
      <c r="M533" s="1" t="s">
        <v>2474</v>
      </c>
      <c r="N533" s="1" t="s">
        <v>2478</v>
      </c>
      <c r="O533" s="1" t="s">
        <v>4158</v>
      </c>
      <c r="P533" s="222">
        <v>1</v>
      </c>
      <c r="Q533" s="222">
        <v>0</v>
      </c>
      <c r="R533" s="1" t="s">
        <v>2407</v>
      </c>
    </row>
    <row r="534" spans="1:18" x14ac:dyDescent="0.35">
      <c r="A534" s="1" t="str">
        <f>Tableau8[[#This Row],[Document d''achat]]&amp;Tableau8[[#This Row],[Poste]]</f>
        <v>450068880210</v>
      </c>
      <c r="B534" s="1" t="s">
        <v>1923</v>
      </c>
      <c r="C534" s="1" t="s">
        <v>88</v>
      </c>
      <c r="D534" s="1" t="s">
        <v>4151</v>
      </c>
      <c r="E534" s="1" t="s">
        <v>4194</v>
      </c>
      <c r="F534" s="1" t="s">
        <v>2468</v>
      </c>
      <c r="G534" s="1" t="s">
        <v>3189</v>
      </c>
      <c r="H534" s="1" t="s">
        <v>1924</v>
      </c>
      <c r="I534" s="1" t="s">
        <v>2488</v>
      </c>
      <c r="J534" s="1" t="s">
        <v>4195</v>
      </c>
      <c r="K534" s="1" t="s">
        <v>2407</v>
      </c>
      <c r="L534" s="3">
        <v>8643.6</v>
      </c>
      <c r="M534" s="1" t="s">
        <v>2474</v>
      </c>
      <c r="N534" s="1" t="s">
        <v>4154</v>
      </c>
      <c r="O534" s="1" t="s">
        <v>4155</v>
      </c>
      <c r="P534" s="222">
        <v>1</v>
      </c>
      <c r="Q534" s="222">
        <v>0</v>
      </c>
      <c r="R534" s="1" t="s">
        <v>4168</v>
      </c>
    </row>
    <row r="535" spans="1:18" x14ac:dyDescent="0.35">
      <c r="A535" s="1" t="str">
        <f>Tableau8[[#This Row],[Document d''achat]]&amp;Tableau8[[#This Row],[Poste]]</f>
        <v>450068888210</v>
      </c>
      <c r="B535" s="1" t="s">
        <v>1929</v>
      </c>
      <c r="C535" s="1" t="s">
        <v>88</v>
      </c>
      <c r="D535" s="1" t="s">
        <v>4151</v>
      </c>
      <c r="E535" s="1" t="s">
        <v>4196</v>
      </c>
      <c r="F535" s="1" t="s">
        <v>2522</v>
      </c>
      <c r="G535" s="1" t="s">
        <v>3187</v>
      </c>
      <c r="H535" s="1" t="s">
        <v>1930</v>
      </c>
      <c r="I535" s="1" t="s">
        <v>2488</v>
      </c>
      <c r="J535" s="1" t="s">
        <v>52</v>
      </c>
      <c r="K535" s="1" t="s">
        <v>2407</v>
      </c>
      <c r="L535" s="3">
        <v>190949.85</v>
      </c>
      <c r="M535" s="1" t="s">
        <v>2474</v>
      </c>
      <c r="N535" s="1" t="s">
        <v>4154</v>
      </c>
      <c r="O535" s="1" t="s">
        <v>4155</v>
      </c>
      <c r="P535" s="222">
        <v>1</v>
      </c>
      <c r="Q535" s="222">
        <v>0</v>
      </c>
      <c r="R535" s="1" t="s">
        <v>2407</v>
      </c>
    </row>
    <row r="536" spans="1:18" x14ac:dyDescent="0.35">
      <c r="A536" s="1" t="str">
        <f>Tableau8[[#This Row],[Document d''achat]]&amp;Tableau8[[#This Row],[Poste]]</f>
        <v>450068901310</v>
      </c>
      <c r="B536" s="1" t="s">
        <v>1913</v>
      </c>
      <c r="C536" s="1" t="s">
        <v>88</v>
      </c>
      <c r="D536" s="1" t="s">
        <v>4151</v>
      </c>
      <c r="E536" s="1" t="s">
        <v>1759</v>
      </c>
      <c r="F536" s="1" t="s">
        <v>2468</v>
      </c>
      <c r="G536" s="1" t="s">
        <v>3191</v>
      </c>
      <c r="H536" s="1" t="s">
        <v>1914</v>
      </c>
      <c r="I536" s="1" t="s">
        <v>2476</v>
      </c>
      <c r="J536" s="1" t="s">
        <v>52</v>
      </c>
      <c r="K536" s="1" t="s">
        <v>2407</v>
      </c>
      <c r="L536" s="3">
        <v>1378149.34</v>
      </c>
      <c r="M536" s="1" t="s">
        <v>2474</v>
      </c>
      <c r="N536" s="1" t="s">
        <v>4154</v>
      </c>
      <c r="O536" s="1" t="s">
        <v>4155</v>
      </c>
      <c r="P536" s="222">
        <v>22</v>
      </c>
      <c r="Q536" s="222">
        <v>0</v>
      </c>
      <c r="R536" s="1" t="s">
        <v>2407</v>
      </c>
    </row>
    <row r="537" spans="1:18" x14ac:dyDescent="0.35">
      <c r="A537" s="1" t="str">
        <f>Tableau8[[#This Row],[Document d''achat]]&amp;Tableau8[[#This Row],[Poste]]</f>
        <v>450068901320</v>
      </c>
      <c r="B537" s="1" t="s">
        <v>1913</v>
      </c>
      <c r="C537" s="1" t="s">
        <v>217</v>
      </c>
      <c r="D537" s="1" t="s">
        <v>4151</v>
      </c>
      <c r="E537" s="1" t="s">
        <v>1759</v>
      </c>
      <c r="F537" s="1" t="s">
        <v>2468</v>
      </c>
      <c r="G537" s="1" t="s">
        <v>3191</v>
      </c>
      <c r="H537" s="1" t="s">
        <v>1915</v>
      </c>
      <c r="I537" s="1" t="s">
        <v>2476</v>
      </c>
      <c r="J537" s="1" t="s">
        <v>52</v>
      </c>
      <c r="K537" s="1" t="s">
        <v>2407</v>
      </c>
      <c r="L537" s="3">
        <v>693424.38</v>
      </c>
      <c r="M537" s="1" t="s">
        <v>2474</v>
      </c>
      <c r="N537" s="1" t="s">
        <v>4154</v>
      </c>
      <c r="O537" s="1" t="s">
        <v>4155</v>
      </c>
      <c r="P537" s="222">
        <v>22</v>
      </c>
      <c r="Q537" s="222">
        <v>0</v>
      </c>
      <c r="R537" s="1" t="s">
        <v>2407</v>
      </c>
    </row>
    <row r="538" spans="1:18" x14ac:dyDescent="0.35">
      <c r="A538" s="1" t="str">
        <f>Tableau8[[#This Row],[Document d''achat]]&amp;Tableau8[[#This Row],[Poste]]</f>
        <v>450068903010</v>
      </c>
      <c r="B538" s="1" t="s">
        <v>1918</v>
      </c>
      <c r="C538" s="1" t="s">
        <v>88</v>
      </c>
      <c r="D538" s="1" t="s">
        <v>4151</v>
      </c>
      <c r="E538" s="1" t="s">
        <v>4197</v>
      </c>
      <c r="F538" s="1" t="s">
        <v>2468</v>
      </c>
      <c r="G538" s="1" t="s">
        <v>3193</v>
      </c>
      <c r="H538" s="1" t="s">
        <v>1919</v>
      </c>
      <c r="I538" s="1" t="s">
        <v>2476</v>
      </c>
      <c r="J538" s="1" t="s">
        <v>52</v>
      </c>
      <c r="K538" s="1" t="s">
        <v>2407</v>
      </c>
      <c r="L538" s="3">
        <v>1475266.29</v>
      </c>
      <c r="M538" s="1" t="s">
        <v>2474</v>
      </c>
      <c r="N538" s="1" t="s">
        <v>4154</v>
      </c>
      <c r="O538" s="1" t="s">
        <v>4155</v>
      </c>
      <c r="P538" s="222">
        <v>11</v>
      </c>
      <c r="Q538" s="222">
        <v>6</v>
      </c>
      <c r="R538" s="1" t="s">
        <v>2407</v>
      </c>
    </row>
    <row r="539" spans="1:18" x14ac:dyDescent="0.35">
      <c r="A539" s="1" t="str">
        <f>Tableau8[[#This Row],[Document d''achat]]&amp;Tableau8[[#This Row],[Poste]]</f>
        <v>450068919010</v>
      </c>
      <c r="B539" s="1" t="s">
        <v>1937</v>
      </c>
      <c r="C539" s="1" t="s">
        <v>88</v>
      </c>
      <c r="D539" s="1" t="s">
        <v>4151</v>
      </c>
      <c r="E539" s="1" t="s">
        <v>4198</v>
      </c>
      <c r="F539" s="1" t="s">
        <v>2468</v>
      </c>
      <c r="G539" s="1" t="s">
        <v>3195</v>
      </c>
      <c r="H539" s="1" t="s">
        <v>1938</v>
      </c>
      <c r="I539" s="1" t="s">
        <v>2488</v>
      </c>
      <c r="J539" s="1" t="s">
        <v>52</v>
      </c>
      <c r="K539" s="1" t="s">
        <v>2407</v>
      </c>
      <c r="L539" s="3">
        <v>370.26</v>
      </c>
      <c r="M539" s="1" t="s">
        <v>2474</v>
      </c>
      <c r="N539" s="1" t="s">
        <v>2478</v>
      </c>
      <c r="O539" s="1" t="s">
        <v>4158</v>
      </c>
      <c r="P539" s="222">
        <v>1</v>
      </c>
      <c r="Q539" s="222">
        <v>0</v>
      </c>
      <c r="R539" s="1" t="s">
        <v>2407</v>
      </c>
    </row>
    <row r="540" spans="1:18" x14ac:dyDescent="0.35">
      <c r="A540" s="1" t="str">
        <f>Tableau8[[#This Row],[Document d''achat]]&amp;Tableau8[[#This Row],[Poste]]</f>
        <v>450068922410</v>
      </c>
      <c r="B540" s="1" t="s">
        <v>1933</v>
      </c>
      <c r="C540" s="1" t="s">
        <v>88</v>
      </c>
      <c r="D540" s="1" t="s">
        <v>4151</v>
      </c>
      <c r="E540" s="1" t="s">
        <v>4199</v>
      </c>
      <c r="F540" s="1" t="s">
        <v>2468</v>
      </c>
      <c r="G540" s="1" t="s">
        <v>3197</v>
      </c>
      <c r="H540" s="1" t="s">
        <v>1934</v>
      </c>
      <c r="I540" s="1" t="s">
        <v>2488</v>
      </c>
      <c r="J540" s="1" t="s">
        <v>52</v>
      </c>
      <c r="K540" s="1" t="s">
        <v>2407</v>
      </c>
      <c r="L540" s="3">
        <v>2418.04</v>
      </c>
      <c r="M540" s="1" t="s">
        <v>2474</v>
      </c>
      <c r="N540" s="1" t="s">
        <v>2478</v>
      </c>
      <c r="O540" s="1" t="s">
        <v>4158</v>
      </c>
      <c r="P540" s="222">
        <v>1</v>
      </c>
      <c r="Q540" s="222">
        <v>0</v>
      </c>
      <c r="R540" s="1" t="s">
        <v>2407</v>
      </c>
    </row>
    <row r="541" spans="1:18" x14ac:dyDescent="0.35">
      <c r="A541" s="1" t="str">
        <f>Tableau8[[#This Row],[Document d''achat]]&amp;Tableau8[[#This Row],[Poste]]</f>
        <v>450068939310</v>
      </c>
      <c r="B541" s="1" t="s">
        <v>1940</v>
      </c>
      <c r="C541" s="1" t="s">
        <v>88</v>
      </c>
      <c r="D541" s="1" t="s">
        <v>4151</v>
      </c>
      <c r="E541" s="1" t="s">
        <v>4192</v>
      </c>
      <c r="F541" s="1" t="s">
        <v>2468</v>
      </c>
      <c r="G541" s="1" t="s">
        <v>3199</v>
      </c>
      <c r="H541" s="1" t="s">
        <v>1906</v>
      </c>
      <c r="I541" s="1" t="s">
        <v>2488</v>
      </c>
      <c r="J541" s="1" t="s">
        <v>52</v>
      </c>
      <c r="K541" s="1" t="s">
        <v>2407</v>
      </c>
      <c r="L541" s="3">
        <v>387200</v>
      </c>
      <c r="M541" s="1" t="s">
        <v>2474</v>
      </c>
      <c r="N541" s="1" t="s">
        <v>4154</v>
      </c>
      <c r="O541" s="1" t="s">
        <v>4155</v>
      </c>
      <c r="P541" s="222">
        <v>1</v>
      </c>
      <c r="Q541" s="222">
        <v>0</v>
      </c>
      <c r="R541" s="1" t="s">
        <v>2407</v>
      </c>
    </row>
    <row r="542" spans="1:18" x14ac:dyDescent="0.35">
      <c r="A542" s="1" t="str">
        <f>Tableau8[[#This Row],[Document d''achat]]&amp;Tableau8[[#This Row],[Poste]]</f>
        <v>450068961410</v>
      </c>
      <c r="B542" s="1" t="s">
        <v>1945</v>
      </c>
      <c r="C542" s="1" t="s">
        <v>88</v>
      </c>
      <c r="D542" s="1" t="s">
        <v>4151</v>
      </c>
      <c r="E542" s="1" t="s">
        <v>4200</v>
      </c>
      <c r="F542" s="1" t="s">
        <v>2468</v>
      </c>
      <c r="G542" s="1" t="s">
        <v>3201</v>
      </c>
      <c r="H542" s="1" t="s">
        <v>1946</v>
      </c>
      <c r="I542" s="1" t="s">
        <v>2476</v>
      </c>
      <c r="J542" s="1" t="s">
        <v>52</v>
      </c>
      <c r="K542" s="1" t="s">
        <v>2407</v>
      </c>
      <c r="L542" s="3">
        <v>10164</v>
      </c>
      <c r="M542" s="1" t="s">
        <v>2474</v>
      </c>
      <c r="N542" s="1" t="s">
        <v>4154</v>
      </c>
      <c r="O542" s="1" t="s">
        <v>4155</v>
      </c>
      <c r="P542" s="222">
        <v>1</v>
      </c>
      <c r="Q542" s="222">
        <v>0</v>
      </c>
      <c r="R542" s="1" t="s">
        <v>2407</v>
      </c>
    </row>
    <row r="543" spans="1:18" x14ac:dyDescent="0.35">
      <c r="A543" s="1" t="str">
        <f>Tableau8[[#This Row],[Document d''achat]]&amp;Tableau8[[#This Row],[Poste]]</f>
        <v>450068961420</v>
      </c>
      <c r="B543" s="1" t="s">
        <v>1945</v>
      </c>
      <c r="C543" s="1" t="s">
        <v>217</v>
      </c>
      <c r="D543" s="1" t="s">
        <v>4151</v>
      </c>
      <c r="E543" s="1" t="s">
        <v>4200</v>
      </c>
      <c r="F543" s="1" t="s">
        <v>2468</v>
      </c>
      <c r="G543" s="1" t="s">
        <v>3201</v>
      </c>
      <c r="H543" s="1" t="s">
        <v>3202</v>
      </c>
      <c r="I543" s="1" t="s">
        <v>2476</v>
      </c>
      <c r="J543" s="1" t="s">
        <v>52</v>
      </c>
      <c r="K543" s="1" t="s">
        <v>2407</v>
      </c>
      <c r="L543" s="3">
        <v>17424</v>
      </c>
      <c r="M543" s="1" t="s">
        <v>2474</v>
      </c>
      <c r="N543" s="1" t="s">
        <v>4154</v>
      </c>
      <c r="O543" s="1" t="s">
        <v>4155</v>
      </c>
      <c r="P543" s="222">
        <v>1</v>
      </c>
      <c r="Q543" s="222">
        <v>0</v>
      </c>
      <c r="R543" s="1" t="s">
        <v>2407</v>
      </c>
    </row>
    <row r="544" spans="1:18" x14ac:dyDescent="0.35">
      <c r="A544" s="1" t="str">
        <f>Tableau8[[#This Row],[Document d''achat]]&amp;Tableau8[[#This Row],[Poste]]</f>
        <v>450068961430</v>
      </c>
      <c r="B544" s="1" t="s">
        <v>1945</v>
      </c>
      <c r="C544" s="1" t="s">
        <v>222</v>
      </c>
      <c r="D544" s="1" t="s">
        <v>4151</v>
      </c>
      <c r="E544" s="1" t="s">
        <v>4200</v>
      </c>
      <c r="F544" s="1" t="s">
        <v>2468</v>
      </c>
      <c r="G544" s="1" t="s">
        <v>3201</v>
      </c>
      <c r="H544" s="1" t="s">
        <v>3203</v>
      </c>
      <c r="I544" s="1" t="s">
        <v>2476</v>
      </c>
      <c r="J544" s="1" t="s">
        <v>52</v>
      </c>
      <c r="K544" s="1" t="s">
        <v>2407</v>
      </c>
      <c r="L544" s="3">
        <v>23232</v>
      </c>
      <c r="M544" s="1" t="s">
        <v>2474</v>
      </c>
      <c r="N544" s="1" t="s">
        <v>4154</v>
      </c>
      <c r="O544" s="1" t="s">
        <v>4155</v>
      </c>
      <c r="P544" s="222">
        <v>1</v>
      </c>
      <c r="Q544" s="222">
        <v>0</v>
      </c>
      <c r="R544" s="1" t="s">
        <v>2407</v>
      </c>
    </row>
    <row r="545" spans="1:18" x14ac:dyDescent="0.35">
      <c r="A545" s="1" t="str">
        <f>Tableau8[[#This Row],[Document d''achat]]&amp;Tableau8[[#This Row],[Poste]]</f>
        <v>450069002210</v>
      </c>
      <c r="B545" s="1" t="s">
        <v>2399</v>
      </c>
      <c r="C545" s="1" t="s">
        <v>88</v>
      </c>
      <c r="D545" s="1" t="s">
        <v>4151</v>
      </c>
      <c r="E545" s="1" t="s">
        <v>1706</v>
      </c>
      <c r="F545" s="1" t="s">
        <v>2522</v>
      </c>
      <c r="G545" s="1" t="s">
        <v>3204</v>
      </c>
      <c r="H545" s="1" t="s">
        <v>1174</v>
      </c>
      <c r="I545" s="1" t="s">
        <v>2488</v>
      </c>
      <c r="J545" s="1" t="s">
        <v>52</v>
      </c>
      <c r="K545" s="1" t="s">
        <v>2407</v>
      </c>
      <c r="L545" s="3">
        <v>431.39</v>
      </c>
      <c r="M545" s="1" t="s">
        <v>2474</v>
      </c>
      <c r="N545" s="1" t="s">
        <v>2478</v>
      </c>
      <c r="O545" s="1" t="s">
        <v>4158</v>
      </c>
      <c r="P545" s="222">
        <v>1</v>
      </c>
      <c r="Q545" s="222">
        <v>0</v>
      </c>
      <c r="R545" s="1" t="s">
        <v>2407</v>
      </c>
    </row>
    <row r="546" spans="1:18" x14ac:dyDescent="0.35">
      <c r="A546" s="1" t="str">
        <f>Tableau8[[#This Row],[Document d''achat]]&amp;Tableau8[[#This Row],[Poste]]</f>
        <v>450069031810</v>
      </c>
      <c r="B546" s="1" t="s">
        <v>1951</v>
      </c>
      <c r="C546" s="1" t="s">
        <v>88</v>
      </c>
      <c r="D546" s="1" t="s">
        <v>4151</v>
      </c>
      <c r="E546" s="1" t="s">
        <v>4201</v>
      </c>
      <c r="F546" s="1" t="s">
        <v>2468</v>
      </c>
      <c r="G546" s="1" t="s">
        <v>3206</v>
      </c>
      <c r="H546" s="1" t="s">
        <v>1952</v>
      </c>
      <c r="I546" s="1" t="s">
        <v>2488</v>
      </c>
      <c r="J546" s="1" t="s">
        <v>52</v>
      </c>
      <c r="K546" s="1" t="s">
        <v>2407</v>
      </c>
      <c r="L546" s="3">
        <v>250591.78</v>
      </c>
      <c r="M546" s="1" t="s">
        <v>2474</v>
      </c>
      <c r="N546" s="1" t="s">
        <v>4154</v>
      </c>
      <c r="O546" s="1" t="s">
        <v>4155</v>
      </c>
      <c r="P546" s="222">
        <v>1</v>
      </c>
      <c r="Q546" s="222">
        <v>0</v>
      </c>
      <c r="R546" s="1" t="s">
        <v>2407</v>
      </c>
    </row>
    <row r="547" spans="1:18" x14ac:dyDescent="0.35">
      <c r="A547" s="1" t="str">
        <f>Tableau8[[#This Row],[Document d''achat]]&amp;Tableau8[[#This Row],[Poste]]</f>
        <v>450069152810</v>
      </c>
      <c r="B547" s="1" t="s">
        <v>2401</v>
      </c>
      <c r="C547" s="1" t="s">
        <v>88</v>
      </c>
      <c r="D547" s="1" t="s">
        <v>4151</v>
      </c>
      <c r="E547" s="1" t="s">
        <v>2400</v>
      </c>
      <c r="F547" s="1" t="s">
        <v>2468</v>
      </c>
      <c r="G547" s="1" t="s">
        <v>3209</v>
      </c>
      <c r="H547" s="1" t="s">
        <v>2402</v>
      </c>
      <c r="I547" s="1" t="s">
        <v>2476</v>
      </c>
      <c r="J547" s="1" t="s">
        <v>52</v>
      </c>
      <c r="K547" s="1" t="s">
        <v>2407</v>
      </c>
      <c r="L547" s="3">
        <v>1362.46</v>
      </c>
      <c r="M547" s="1" t="s">
        <v>2474</v>
      </c>
      <c r="N547" s="1" t="s">
        <v>2478</v>
      </c>
      <c r="O547" s="1" t="s">
        <v>4158</v>
      </c>
      <c r="P547" s="222">
        <v>2</v>
      </c>
      <c r="Q547" s="222">
        <v>0</v>
      </c>
      <c r="R547" s="1" t="s">
        <v>2407</v>
      </c>
    </row>
    <row r="548" spans="1:18" x14ac:dyDescent="0.35">
      <c r="A548" s="1" t="str">
        <f>Tableau8[[#This Row],[Document d''achat]]&amp;Tableau8[[#This Row],[Poste]]</f>
        <v>450069152820</v>
      </c>
      <c r="B548" s="1" t="s">
        <v>2401</v>
      </c>
      <c r="C548" s="1" t="s">
        <v>217</v>
      </c>
      <c r="D548" s="1" t="s">
        <v>4151</v>
      </c>
      <c r="E548" s="1" t="s">
        <v>2400</v>
      </c>
      <c r="F548" s="1" t="s">
        <v>2468</v>
      </c>
      <c r="G548" s="1" t="s">
        <v>3209</v>
      </c>
      <c r="H548" s="1" t="s">
        <v>2403</v>
      </c>
      <c r="I548" s="1" t="s">
        <v>2476</v>
      </c>
      <c r="J548" s="1" t="s">
        <v>52</v>
      </c>
      <c r="K548" s="1" t="s">
        <v>2407</v>
      </c>
      <c r="L548" s="3">
        <v>617.1</v>
      </c>
      <c r="M548" s="1" t="s">
        <v>2474</v>
      </c>
      <c r="N548" s="1" t="s">
        <v>2478</v>
      </c>
      <c r="O548" s="1" t="s">
        <v>4158</v>
      </c>
      <c r="P548" s="222">
        <v>2</v>
      </c>
      <c r="Q548" s="222">
        <v>0</v>
      </c>
      <c r="R548" s="1" t="s">
        <v>2407</v>
      </c>
    </row>
    <row r="549" spans="1:18" x14ac:dyDescent="0.35">
      <c r="A549" s="1" t="str">
        <f>Tableau8[[#This Row],[Document d''achat]]&amp;Tableau8[[#This Row],[Poste]]</f>
        <v>450069215910</v>
      </c>
      <c r="B549" s="1" t="s">
        <v>1959</v>
      </c>
      <c r="C549" s="1" t="s">
        <v>88</v>
      </c>
      <c r="D549" s="1" t="s">
        <v>4151</v>
      </c>
      <c r="E549" s="1" t="s">
        <v>4202</v>
      </c>
      <c r="F549" s="1" t="s">
        <v>2522</v>
      </c>
      <c r="G549" s="1" t="s">
        <v>3211</v>
      </c>
      <c r="H549" s="1" t="s">
        <v>1499</v>
      </c>
      <c r="I549" s="1" t="s">
        <v>2488</v>
      </c>
      <c r="J549" s="1" t="s">
        <v>52</v>
      </c>
      <c r="K549" s="1" t="s">
        <v>2407</v>
      </c>
      <c r="L549" s="3">
        <v>393.25</v>
      </c>
      <c r="M549" s="1" t="s">
        <v>2474</v>
      </c>
      <c r="N549" s="1" t="s">
        <v>2478</v>
      </c>
      <c r="O549" s="1" t="s">
        <v>4158</v>
      </c>
      <c r="P549" s="222">
        <v>1</v>
      </c>
      <c r="Q549" s="222">
        <v>0</v>
      </c>
      <c r="R549" s="1" t="s">
        <v>2407</v>
      </c>
    </row>
    <row r="550" spans="1:18" x14ac:dyDescent="0.35">
      <c r="A550" s="1" t="str">
        <f>Tableau8[[#This Row],[Document d''achat]]&amp;Tableau8[[#This Row],[Poste]]</f>
        <v>450069231810</v>
      </c>
      <c r="B550" s="1" t="s">
        <v>1954</v>
      </c>
      <c r="C550" s="1" t="s">
        <v>88</v>
      </c>
      <c r="D550" s="1" t="s">
        <v>4151</v>
      </c>
      <c r="E550" s="1" t="s">
        <v>1353</v>
      </c>
      <c r="F550" s="1" t="s">
        <v>2468</v>
      </c>
      <c r="G550" s="1" t="s">
        <v>3212</v>
      </c>
      <c r="H550" s="1" t="s">
        <v>1955</v>
      </c>
      <c r="I550" s="1" t="s">
        <v>2488</v>
      </c>
      <c r="J550" s="1" t="s">
        <v>52</v>
      </c>
      <c r="K550" s="1" t="s">
        <v>2407</v>
      </c>
      <c r="L550" s="3">
        <v>16335</v>
      </c>
      <c r="M550" s="1" t="s">
        <v>2474</v>
      </c>
      <c r="N550" s="1" t="s">
        <v>4154</v>
      </c>
      <c r="O550" s="1" t="s">
        <v>4155</v>
      </c>
      <c r="P550" s="222">
        <v>1</v>
      </c>
      <c r="Q550" s="222">
        <v>0</v>
      </c>
      <c r="R550" s="1" t="s">
        <v>2407</v>
      </c>
    </row>
    <row r="551" spans="1:18" x14ac:dyDescent="0.35">
      <c r="A551" s="1" t="str">
        <f>Tableau8[[#This Row],[Document d''achat]]&amp;Tableau8[[#This Row],[Poste]]</f>
        <v>450069237410</v>
      </c>
      <c r="B551" s="1" t="s">
        <v>1960</v>
      </c>
      <c r="C551" s="1" t="s">
        <v>88</v>
      </c>
      <c r="D551" s="1" t="s">
        <v>4151</v>
      </c>
      <c r="E551" s="1" t="s">
        <v>1368</v>
      </c>
      <c r="F551" s="1" t="s">
        <v>2468</v>
      </c>
      <c r="G551" s="1" t="s">
        <v>3213</v>
      </c>
      <c r="H551" s="1" t="s">
        <v>1961</v>
      </c>
      <c r="I551" s="1" t="s">
        <v>2476</v>
      </c>
      <c r="J551" s="1" t="s">
        <v>52</v>
      </c>
      <c r="K551" s="1" t="s">
        <v>2407</v>
      </c>
      <c r="L551" s="3">
        <v>62540</v>
      </c>
      <c r="M551" s="1" t="s">
        <v>2474</v>
      </c>
      <c r="N551" s="1" t="s">
        <v>4154</v>
      </c>
      <c r="O551" s="1" t="s">
        <v>4155</v>
      </c>
      <c r="P551" s="222">
        <v>100000</v>
      </c>
      <c r="Q551" s="222">
        <v>0</v>
      </c>
      <c r="R551" s="1" t="s">
        <v>2407</v>
      </c>
    </row>
    <row r="552" spans="1:18" x14ac:dyDescent="0.35">
      <c r="A552" s="1" t="str">
        <f>Tableau8[[#This Row],[Document d''achat]]&amp;Tableau8[[#This Row],[Poste]]</f>
        <v>450069237420</v>
      </c>
      <c r="B552" s="1" t="s">
        <v>1960</v>
      </c>
      <c r="C552" s="1" t="s">
        <v>217</v>
      </c>
      <c r="D552" s="1" t="s">
        <v>4151</v>
      </c>
      <c r="E552" s="1" t="s">
        <v>1368</v>
      </c>
      <c r="F552" s="1" t="s">
        <v>2468</v>
      </c>
      <c r="G552" s="1" t="s">
        <v>3213</v>
      </c>
      <c r="H552" s="1" t="s">
        <v>1961</v>
      </c>
      <c r="I552" s="1" t="s">
        <v>2476</v>
      </c>
      <c r="J552" s="1" t="s">
        <v>52</v>
      </c>
      <c r="K552" s="1" t="s">
        <v>2407</v>
      </c>
      <c r="L552" s="3">
        <v>125080</v>
      </c>
      <c r="M552" s="1" t="s">
        <v>2474</v>
      </c>
      <c r="N552" s="1" t="s">
        <v>4154</v>
      </c>
      <c r="O552" s="1" t="s">
        <v>4155</v>
      </c>
      <c r="P552" s="222">
        <v>200000</v>
      </c>
      <c r="Q552" s="222">
        <v>0</v>
      </c>
      <c r="R552" s="1" t="s">
        <v>2407</v>
      </c>
    </row>
    <row r="553" spans="1:18" x14ac:dyDescent="0.35">
      <c r="A553" s="1" t="str">
        <f>Tableau8[[#This Row],[Document d''achat]]&amp;Tableau8[[#This Row],[Poste]]</f>
        <v>450069263610</v>
      </c>
      <c r="B553" s="1" t="s">
        <v>1962</v>
      </c>
      <c r="C553" s="1" t="s">
        <v>88</v>
      </c>
      <c r="D553" s="1" t="s">
        <v>4151</v>
      </c>
      <c r="E553" s="1" t="s">
        <v>4165</v>
      </c>
      <c r="F553" s="1" t="s">
        <v>2468</v>
      </c>
      <c r="G553" s="1" t="s">
        <v>3214</v>
      </c>
      <c r="H553" s="1" t="s">
        <v>1963</v>
      </c>
      <c r="I553" s="1" t="s">
        <v>2476</v>
      </c>
      <c r="J553" s="1" t="s">
        <v>52</v>
      </c>
      <c r="K553" s="1" t="s">
        <v>2407</v>
      </c>
      <c r="L553" s="3">
        <v>651.59</v>
      </c>
      <c r="M553" s="1" t="s">
        <v>2474</v>
      </c>
      <c r="N553" s="1" t="s">
        <v>4154</v>
      </c>
      <c r="O553" s="1" t="s">
        <v>4155</v>
      </c>
      <c r="P553" s="222">
        <v>30000</v>
      </c>
      <c r="Q553" s="222">
        <v>0</v>
      </c>
      <c r="R553" s="1" t="s">
        <v>2407</v>
      </c>
    </row>
    <row r="554" spans="1:18" x14ac:dyDescent="0.35">
      <c r="A554" s="1" t="str">
        <f>Tableau8[[#This Row],[Document d''achat]]&amp;Tableau8[[#This Row],[Poste]]</f>
        <v>450069263620</v>
      </c>
      <c r="B554" s="1" t="s">
        <v>1962</v>
      </c>
      <c r="C554" s="1" t="s">
        <v>217</v>
      </c>
      <c r="D554" s="1" t="s">
        <v>4151</v>
      </c>
      <c r="E554" s="1" t="s">
        <v>4165</v>
      </c>
      <c r="F554" s="1" t="s">
        <v>2468</v>
      </c>
      <c r="G554" s="1" t="s">
        <v>3214</v>
      </c>
      <c r="H554" s="1" t="s">
        <v>1964</v>
      </c>
      <c r="I554" s="1" t="s">
        <v>2476</v>
      </c>
      <c r="J554" s="1" t="s">
        <v>52</v>
      </c>
      <c r="K554" s="1" t="s">
        <v>2407</v>
      </c>
      <c r="L554" s="3">
        <v>10208.17</v>
      </c>
      <c r="M554" s="1" t="s">
        <v>2474</v>
      </c>
      <c r="N554" s="1" t="s">
        <v>4154</v>
      </c>
      <c r="O554" s="1" t="s">
        <v>4155</v>
      </c>
      <c r="P554" s="222">
        <v>470000</v>
      </c>
      <c r="Q554" s="222">
        <v>0</v>
      </c>
      <c r="R554" s="1" t="s">
        <v>2407</v>
      </c>
    </row>
    <row r="555" spans="1:18" x14ac:dyDescent="0.35">
      <c r="A555" s="1" t="str">
        <f>Tableau8[[#This Row],[Document d''achat]]&amp;Tableau8[[#This Row],[Poste]]</f>
        <v>450069278210</v>
      </c>
      <c r="B555" s="1" t="s">
        <v>1971</v>
      </c>
      <c r="C555" s="1" t="s">
        <v>88</v>
      </c>
      <c r="D555" s="1" t="s">
        <v>4151</v>
      </c>
      <c r="E555" s="1" t="s">
        <v>1970</v>
      </c>
      <c r="F555" s="1" t="s">
        <v>2468</v>
      </c>
      <c r="G555" s="1" t="s">
        <v>2749</v>
      </c>
      <c r="H555" s="1" t="s">
        <v>754</v>
      </c>
      <c r="I555" s="1" t="s">
        <v>2488</v>
      </c>
      <c r="J555" s="1" t="s">
        <v>52</v>
      </c>
      <c r="K555" s="1" t="s">
        <v>2407</v>
      </c>
      <c r="L555" s="3">
        <v>264000</v>
      </c>
      <c r="M555" s="1" t="s">
        <v>2474</v>
      </c>
      <c r="N555" s="1" t="s">
        <v>4154</v>
      </c>
      <c r="O555" s="1" t="s">
        <v>4155</v>
      </c>
      <c r="P555" s="222">
        <v>1</v>
      </c>
      <c r="Q555" s="222">
        <v>0</v>
      </c>
      <c r="R555" s="1" t="s">
        <v>4203</v>
      </c>
    </row>
    <row r="556" spans="1:18" x14ac:dyDescent="0.35">
      <c r="A556" s="1" t="str">
        <f>Tableau8[[#This Row],[Document d''achat]]&amp;Tableau8[[#This Row],[Poste]]</f>
        <v>450069285410</v>
      </c>
      <c r="B556" s="1" t="s">
        <v>1973</v>
      </c>
      <c r="C556" s="1" t="s">
        <v>88</v>
      </c>
      <c r="D556" s="1" t="s">
        <v>4151</v>
      </c>
      <c r="E556" s="1" t="s">
        <v>4175</v>
      </c>
      <c r="F556" s="1" t="s">
        <v>2522</v>
      </c>
      <c r="G556" s="1" t="s">
        <v>3217</v>
      </c>
      <c r="H556" s="1" t="s">
        <v>1974</v>
      </c>
      <c r="I556" s="1" t="s">
        <v>2488</v>
      </c>
      <c r="J556" s="1" t="s">
        <v>52</v>
      </c>
      <c r="K556" s="1" t="s">
        <v>2407</v>
      </c>
      <c r="L556" s="3">
        <v>1387.63</v>
      </c>
      <c r="M556" s="1" t="s">
        <v>2474</v>
      </c>
      <c r="N556" s="1" t="s">
        <v>2478</v>
      </c>
      <c r="O556" s="1" t="s">
        <v>4158</v>
      </c>
      <c r="P556" s="222">
        <v>1</v>
      </c>
      <c r="Q556" s="222">
        <v>0</v>
      </c>
      <c r="R556" s="1" t="s">
        <v>2407</v>
      </c>
    </row>
    <row r="557" spans="1:18" x14ac:dyDescent="0.35">
      <c r="A557" s="1" t="str">
        <f>Tableau8[[#This Row],[Document d''achat]]&amp;Tableau8[[#This Row],[Poste]]</f>
        <v>450069311010</v>
      </c>
      <c r="B557" s="1" t="s">
        <v>2130</v>
      </c>
      <c r="C557" s="1" t="s">
        <v>88</v>
      </c>
      <c r="D557" s="1" t="s">
        <v>4151</v>
      </c>
      <c r="E557" s="1" t="s">
        <v>4204</v>
      </c>
      <c r="F557" s="1" t="s">
        <v>2468</v>
      </c>
      <c r="G557" s="1" t="s">
        <v>2918</v>
      </c>
      <c r="H557" s="1" t="s">
        <v>2131</v>
      </c>
      <c r="I557" s="1" t="s">
        <v>2488</v>
      </c>
      <c r="J557" s="1" t="s">
        <v>52</v>
      </c>
      <c r="K557" s="1" t="s">
        <v>2407</v>
      </c>
      <c r="L557" s="3">
        <v>257058.45</v>
      </c>
      <c r="M557" s="1" t="s">
        <v>2474</v>
      </c>
      <c r="N557" s="1" t="s">
        <v>4154</v>
      </c>
      <c r="O557" s="1" t="s">
        <v>4155</v>
      </c>
      <c r="P557" s="222">
        <v>1</v>
      </c>
      <c r="Q557" s="222">
        <v>0</v>
      </c>
      <c r="R557" s="1" t="s">
        <v>2407</v>
      </c>
    </row>
    <row r="558" spans="1:18" x14ac:dyDescent="0.35">
      <c r="A558" s="1" t="str">
        <f>Tableau8[[#This Row],[Document d''achat]]&amp;Tableau8[[#This Row],[Poste]]</f>
        <v>450069372610</v>
      </c>
      <c r="B558" s="1" t="s">
        <v>2245</v>
      </c>
      <c r="C558" s="1" t="s">
        <v>88</v>
      </c>
      <c r="D558" s="1" t="s">
        <v>4151</v>
      </c>
      <c r="E558" s="1" t="s">
        <v>4175</v>
      </c>
      <c r="F558" s="1" t="s">
        <v>2468</v>
      </c>
      <c r="G558" s="1" t="s">
        <v>3219</v>
      </c>
      <c r="H558" s="1" t="s">
        <v>2246</v>
      </c>
      <c r="I558" s="1" t="s">
        <v>2488</v>
      </c>
      <c r="J558" s="1" t="s">
        <v>52</v>
      </c>
      <c r="K558" s="1" t="s">
        <v>2407</v>
      </c>
      <c r="L558" s="3">
        <v>10509.18</v>
      </c>
      <c r="M558" s="1" t="s">
        <v>2474</v>
      </c>
      <c r="N558" s="1" t="s">
        <v>4154</v>
      </c>
      <c r="O558" s="1" t="s">
        <v>4155</v>
      </c>
      <c r="P558" s="222">
        <v>1</v>
      </c>
      <c r="Q558" s="222">
        <v>0</v>
      </c>
      <c r="R558" s="1" t="s">
        <v>2407</v>
      </c>
    </row>
    <row r="559" spans="1:18" x14ac:dyDescent="0.35">
      <c r="A559" s="1" t="str">
        <f>Tableau8[[#This Row],[Document d''achat]]&amp;Tableau8[[#This Row],[Poste]]</f>
        <v>450069372620</v>
      </c>
      <c r="B559" s="1" t="s">
        <v>2245</v>
      </c>
      <c r="C559" s="1" t="s">
        <v>217</v>
      </c>
      <c r="D559" s="1" t="s">
        <v>4151</v>
      </c>
      <c r="E559" s="1" t="s">
        <v>4175</v>
      </c>
      <c r="F559" s="1" t="s">
        <v>2468</v>
      </c>
      <c r="G559" s="1" t="s">
        <v>3219</v>
      </c>
      <c r="H559" s="1" t="s">
        <v>2247</v>
      </c>
      <c r="I559" s="1" t="s">
        <v>2488</v>
      </c>
      <c r="J559" s="1" t="s">
        <v>52</v>
      </c>
      <c r="K559" s="1" t="s">
        <v>2407</v>
      </c>
      <c r="L559" s="3">
        <v>12949.99</v>
      </c>
      <c r="M559" s="1" t="s">
        <v>2474</v>
      </c>
      <c r="N559" s="1" t="s">
        <v>4154</v>
      </c>
      <c r="O559" s="1" t="s">
        <v>4155</v>
      </c>
      <c r="P559" s="222">
        <v>1</v>
      </c>
      <c r="Q559" s="222">
        <v>0</v>
      </c>
      <c r="R559" s="1" t="s">
        <v>2407</v>
      </c>
    </row>
    <row r="560" spans="1:18" x14ac:dyDescent="0.35">
      <c r="A560" s="1" t="str">
        <f>Tableau8[[#This Row],[Document d''achat]]&amp;Tableau8[[#This Row],[Poste]]</f>
        <v>450069372630</v>
      </c>
      <c r="B560" s="1" t="s">
        <v>2245</v>
      </c>
      <c r="C560" s="1" t="s">
        <v>222</v>
      </c>
      <c r="D560" s="1" t="s">
        <v>4151</v>
      </c>
      <c r="E560" s="1" t="s">
        <v>4175</v>
      </c>
      <c r="F560" s="1" t="s">
        <v>2468</v>
      </c>
      <c r="G560" s="1" t="s">
        <v>3219</v>
      </c>
      <c r="H560" s="1" t="s">
        <v>2248</v>
      </c>
      <c r="I560" s="1" t="s">
        <v>2488</v>
      </c>
      <c r="J560" s="1" t="s">
        <v>52</v>
      </c>
      <c r="K560" s="1" t="s">
        <v>2407</v>
      </c>
      <c r="L560" s="3">
        <v>465.85</v>
      </c>
      <c r="M560" s="1" t="s">
        <v>2474</v>
      </c>
      <c r="N560" s="1" t="s">
        <v>4154</v>
      </c>
      <c r="O560" s="1" t="s">
        <v>4155</v>
      </c>
      <c r="P560" s="222">
        <v>1</v>
      </c>
      <c r="Q560" s="222">
        <v>0</v>
      </c>
      <c r="R560" s="1" t="s">
        <v>2407</v>
      </c>
    </row>
    <row r="561" spans="1:18" x14ac:dyDescent="0.35">
      <c r="A561" s="1" t="str">
        <f>Tableau8[[#This Row],[Document d''achat]]&amp;Tableau8[[#This Row],[Poste]]</f>
        <v>450069373710</v>
      </c>
      <c r="B561" s="1" t="s">
        <v>1979</v>
      </c>
      <c r="C561" s="1" t="s">
        <v>88</v>
      </c>
      <c r="D561" s="1" t="s">
        <v>4151</v>
      </c>
      <c r="E561" s="1" t="s">
        <v>4205</v>
      </c>
      <c r="F561" s="1" t="s">
        <v>2468</v>
      </c>
      <c r="G561" s="1" t="s">
        <v>3221</v>
      </c>
      <c r="H561" s="1" t="s">
        <v>1980</v>
      </c>
      <c r="I561" s="1" t="s">
        <v>2488</v>
      </c>
      <c r="J561" s="1" t="s">
        <v>52</v>
      </c>
      <c r="K561" s="1" t="s">
        <v>2407</v>
      </c>
      <c r="L561" s="3">
        <v>2534.9499999999998</v>
      </c>
      <c r="M561" s="1" t="s">
        <v>2474</v>
      </c>
      <c r="N561" s="1" t="s">
        <v>4152</v>
      </c>
      <c r="O561" s="1" t="s">
        <v>4153</v>
      </c>
      <c r="P561" s="222">
        <v>1</v>
      </c>
      <c r="Q561" s="222">
        <v>0</v>
      </c>
      <c r="R561" s="1" t="s">
        <v>2407</v>
      </c>
    </row>
    <row r="562" spans="1:18" x14ac:dyDescent="0.35">
      <c r="A562" s="1" t="str">
        <f>Tableau8[[#This Row],[Document d''achat]]&amp;Tableau8[[#This Row],[Poste]]</f>
        <v>450069373720</v>
      </c>
      <c r="B562" s="1" t="s">
        <v>1979</v>
      </c>
      <c r="C562" s="1" t="s">
        <v>217</v>
      </c>
      <c r="D562" s="1" t="s">
        <v>4151</v>
      </c>
      <c r="E562" s="1" t="s">
        <v>4205</v>
      </c>
      <c r="F562" s="1" t="s">
        <v>2468</v>
      </c>
      <c r="G562" s="1" t="s">
        <v>3221</v>
      </c>
      <c r="H562" s="1" t="s">
        <v>1981</v>
      </c>
      <c r="I562" s="1" t="s">
        <v>2488</v>
      </c>
      <c r="J562" s="1" t="s">
        <v>52</v>
      </c>
      <c r="K562" s="1" t="s">
        <v>2407</v>
      </c>
      <c r="L562" s="3">
        <v>2069.1</v>
      </c>
      <c r="M562" s="1" t="s">
        <v>2474</v>
      </c>
      <c r="N562" s="1" t="s">
        <v>4152</v>
      </c>
      <c r="O562" s="1" t="s">
        <v>4153</v>
      </c>
      <c r="P562" s="222">
        <v>1</v>
      </c>
      <c r="Q562" s="222">
        <v>0</v>
      </c>
      <c r="R562" s="1" t="s">
        <v>2407</v>
      </c>
    </row>
    <row r="563" spans="1:18" x14ac:dyDescent="0.35">
      <c r="A563" s="1" t="str">
        <f>Tableau8[[#This Row],[Document d''achat]]&amp;Tableau8[[#This Row],[Poste]]</f>
        <v>450069374710</v>
      </c>
      <c r="B563" s="1" t="s">
        <v>1995</v>
      </c>
      <c r="C563" s="1" t="s">
        <v>88</v>
      </c>
      <c r="D563" s="1" t="s">
        <v>4151</v>
      </c>
      <c r="E563" s="1" t="s">
        <v>4206</v>
      </c>
      <c r="F563" s="1" t="s">
        <v>2468</v>
      </c>
      <c r="G563" s="1" t="s">
        <v>3221</v>
      </c>
      <c r="H563" s="1" t="s">
        <v>1996</v>
      </c>
      <c r="I563" s="1" t="s">
        <v>2488</v>
      </c>
      <c r="J563" s="1" t="s">
        <v>52</v>
      </c>
      <c r="K563" s="1" t="s">
        <v>2407</v>
      </c>
      <c r="L563" s="3">
        <v>378</v>
      </c>
      <c r="M563" s="1" t="s">
        <v>2474</v>
      </c>
      <c r="N563" s="1" t="s">
        <v>2478</v>
      </c>
      <c r="O563" s="1" t="s">
        <v>4158</v>
      </c>
      <c r="P563" s="222">
        <v>1</v>
      </c>
      <c r="Q563" s="222">
        <v>0</v>
      </c>
      <c r="R563" s="1" t="s">
        <v>2407</v>
      </c>
    </row>
    <row r="564" spans="1:18" x14ac:dyDescent="0.35">
      <c r="A564" s="1" t="str">
        <f>Tableau8[[#This Row],[Document d''achat]]&amp;Tableau8[[#This Row],[Poste]]</f>
        <v>450069374720</v>
      </c>
      <c r="B564" s="1" t="s">
        <v>1995</v>
      </c>
      <c r="C564" s="1" t="s">
        <v>217</v>
      </c>
      <c r="D564" s="1" t="s">
        <v>4151</v>
      </c>
      <c r="E564" s="1" t="s">
        <v>4206</v>
      </c>
      <c r="F564" s="1" t="s">
        <v>2468</v>
      </c>
      <c r="G564" s="1" t="s">
        <v>3221</v>
      </c>
      <c r="H564" s="1" t="s">
        <v>1997</v>
      </c>
      <c r="I564" s="1" t="s">
        <v>2488</v>
      </c>
      <c r="J564" s="1" t="s">
        <v>52</v>
      </c>
      <c r="K564" s="1" t="s">
        <v>2407</v>
      </c>
      <c r="L564" s="3">
        <v>577.29999999999995</v>
      </c>
      <c r="M564" s="1" t="s">
        <v>2474</v>
      </c>
      <c r="N564" s="1" t="s">
        <v>2478</v>
      </c>
      <c r="O564" s="1" t="s">
        <v>4158</v>
      </c>
      <c r="P564" s="222">
        <v>1</v>
      </c>
      <c r="Q564" s="222">
        <v>0</v>
      </c>
      <c r="R564" s="1" t="s">
        <v>2407</v>
      </c>
    </row>
    <row r="565" spans="1:18" x14ac:dyDescent="0.35">
      <c r="A565" s="1" t="str">
        <f>Tableau8[[#This Row],[Document d''achat]]&amp;Tableau8[[#This Row],[Poste]]</f>
        <v>450069374730</v>
      </c>
      <c r="B565" s="1" t="s">
        <v>1995</v>
      </c>
      <c r="C565" s="1" t="s">
        <v>222</v>
      </c>
      <c r="D565" s="1" t="s">
        <v>4151</v>
      </c>
      <c r="E565" s="1" t="s">
        <v>4206</v>
      </c>
      <c r="F565" s="1" t="s">
        <v>2468</v>
      </c>
      <c r="G565" s="1" t="s">
        <v>3221</v>
      </c>
      <c r="H565" s="1" t="s">
        <v>1997</v>
      </c>
      <c r="I565" s="1" t="s">
        <v>2488</v>
      </c>
      <c r="J565" s="1" t="s">
        <v>52</v>
      </c>
      <c r="K565" s="1" t="s">
        <v>2407</v>
      </c>
      <c r="L565" s="3">
        <v>421.45</v>
      </c>
      <c r="M565" s="1" t="s">
        <v>2474</v>
      </c>
      <c r="N565" s="1" t="s">
        <v>2478</v>
      </c>
      <c r="O565" s="1" t="s">
        <v>4158</v>
      </c>
      <c r="P565" s="222">
        <v>1</v>
      </c>
      <c r="Q565" s="222">
        <v>0</v>
      </c>
      <c r="R565" s="1" t="s">
        <v>2407</v>
      </c>
    </row>
    <row r="566" spans="1:18" x14ac:dyDescent="0.35">
      <c r="A566" s="1" t="str">
        <f>Tableau8[[#This Row],[Document d''achat]]&amp;Tableau8[[#This Row],[Poste]]</f>
        <v>450069374740</v>
      </c>
      <c r="B566" s="1" t="s">
        <v>1995</v>
      </c>
      <c r="C566" s="1" t="s">
        <v>421</v>
      </c>
      <c r="D566" s="1" t="s">
        <v>4151</v>
      </c>
      <c r="E566" s="1" t="s">
        <v>4206</v>
      </c>
      <c r="F566" s="1" t="s">
        <v>2468</v>
      </c>
      <c r="G566" s="1" t="s">
        <v>3221</v>
      </c>
      <c r="H566" s="1" t="s">
        <v>1996</v>
      </c>
      <c r="I566" s="1" t="s">
        <v>2488</v>
      </c>
      <c r="J566" s="1" t="s">
        <v>52</v>
      </c>
      <c r="K566" s="1" t="s">
        <v>2407</v>
      </c>
      <c r="L566" s="3">
        <v>421.42</v>
      </c>
      <c r="M566" s="1" t="s">
        <v>2474</v>
      </c>
      <c r="N566" s="1" t="s">
        <v>2478</v>
      </c>
      <c r="O566" s="1" t="s">
        <v>4158</v>
      </c>
      <c r="P566" s="222">
        <v>1</v>
      </c>
      <c r="Q566" s="222">
        <v>0</v>
      </c>
      <c r="R566" s="1" t="s">
        <v>2407</v>
      </c>
    </row>
    <row r="567" spans="1:18" x14ac:dyDescent="0.35">
      <c r="A567" s="1" t="str">
        <f>Tableau8[[#This Row],[Document d''achat]]&amp;Tableau8[[#This Row],[Poste]]</f>
        <v>450069374750</v>
      </c>
      <c r="B567" s="1" t="s">
        <v>1995</v>
      </c>
      <c r="C567" s="1" t="s">
        <v>423</v>
      </c>
      <c r="D567" s="1" t="s">
        <v>4151</v>
      </c>
      <c r="E567" s="1" t="s">
        <v>4206</v>
      </c>
      <c r="F567" s="1" t="s">
        <v>2468</v>
      </c>
      <c r="G567" s="1" t="s">
        <v>3221</v>
      </c>
      <c r="H567" s="1" t="s">
        <v>1998</v>
      </c>
      <c r="I567" s="1" t="s">
        <v>2488</v>
      </c>
      <c r="J567" s="1" t="s">
        <v>52</v>
      </c>
      <c r="K567" s="1" t="s">
        <v>2407</v>
      </c>
      <c r="L567" s="3">
        <v>577.29999999999995</v>
      </c>
      <c r="M567" s="1" t="s">
        <v>2474</v>
      </c>
      <c r="N567" s="1" t="s">
        <v>2478</v>
      </c>
      <c r="O567" s="1" t="s">
        <v>4158</v>
      </c>
      <c r="P567" s="222">
        <v>1</v>
      </c>
      <c r="Q567" s="222">
        <v>0</v>
      </c>
      <c r="R567" s="1" t="s">
        <v>2407</v>
      </c>
    </row>
    <row r="568" spans="1:18" x14ac:dyDescent="0.35">
      <c r="A568" s="1" t="str">
        <f>Tableau8[[#This Row],[Document d''achat]]&amp;Tableau8[[#This Row],[Poste]]</f>
        <v>450069374760</v>
      </c>
      <c r="B568" s="1" t="s">
        <v>1995</v>
      </c>
      <c r="C568" s="1" t="s">
        <v>511</v>
      </c>
      <c r="D568" s="1" t="s">
        <v>4151</v>
      </c>
      <c r="E568" s="1" t="s">
        <v>4206</v>
      </c>
      <c r="F568" s="1" t="s">
        <v>2468</v>
      </c>
      <c r="G568" s="1" t="s">
        <v>3221</v>
      </c>
      <c r="H568" s="1" t="s">
        <v>155</v>
      </c>
      <c r="I568" s="1" t="s">
        <v>2488</v>
      </c>
      <c r="J568" s="1" t="s">
        <v>52</v>
      </c>
      <c r="K568" s="1" t="s">
        <v>2407</v>
      </c>
      <c r="L568" s="3">
        <v>7870</v>
      </c>
      <c r="M568" s="1" t="s">
        <v>2474</v>
      </c>
      <c r="N568" s="1" t="s">
        <v>2478</v>
      </c>
      <c r="O568" s="1" t="s">
        <v>4158</v>
      </c>
      <c r="P568" s="222">
        <v>1</v>
      </c>
      <c r="Q568" s="222">
        <v>0</v>
      </c>
      <c r="R568" s="1" t="s">
        <v>2407</v>
      </c>
    </row>
    <row r="569" spans="1:18" x14ac:dyDescent="0.35">
      <c r="A569" s="1" t="str">
        <f>Tableau8[[#This Row],[Document d''achat]]&amp;Tableau8[[#This Row],[Poste]]</f>
        <v>450069396910</v>
      </c>
      <c r="B569" s="1" t="s">
        <v>2054</v>
      </c>
      <c r="C569" s="1" t="s">
        <v>88</v>
      </c>
      <c r="D569" s="1" t="s">
        <v>4151</v>
      </c>
      <c r="E569" s="1" t="s">
        <v>1706</v>
      </c>
      <c r="F569" s="1" t="s">
        <v>2522</v>
      </c>
      <c r="G569" s="1" t="s">
        <v>3223</v>
      </c>
      <c r="H569" s="1" t="s">
        <v>1174</v>
      </c>
      <c r="I569" s="1" t="s">
        <v>2488</v>
      </c>
      <c r="J569" s="1" t="s">
        <v>52</v>
      </c>
      <c r="K569" s="1" t="s">
        <v>2407</v>
      </c>
      <c r="L569" s="3">
        <v>367.78</v>
      </c>
      <c r="M569" s="1" t="s">
        <v>2474</v>
      </c>
      <c r="N569" s="1" t="s">
        <v>2478</v>
      </c>
      <c r="O569" s="1" t="s">
        <v>4158</v>
      </c>
      <c r="P569" s="222">
        <v>1</v>
      </c>
      <c r="Q569" s="222">
        <v>0</v>
      </c>
      <c r="R569" s="1" t="s">
        <v>2407</v>
      </c>
    </row>
    <row r="570" spans="1:18" x14ac:dyDescent="0.35">
      <c r="A570" s="1" t="str">
        <f>Tableau8[[#This Row],[Document d''achat]]&amp;Tableau8[[#This Row],[Poste]]</f>
        <v>450069409410</v>
      </c>
      <c r="B570" s="1" t="s">
        <v>2066</v>
      </c>
      <c r="C570" s="1" t="s">
        <v>88</v>
      </c>
      <c r="D570" s="1" t="s">
        <v>4151</v>
      </c>
      <c r="E570" s="1" t="s">
        <v>4207</v>
      </c>
      <c r="F570" s="1" t="s">
        <v>2468</v>
      </c>
      <c r="G570" s="1" t="s">
        <v>3225</v>
      </c>
      <c r="H570" s="1" t="s">
        <v>2067</v>
      </c>
      <c r="I570" s="1" t="s">
        <v>2476</v>
      </c>
      <c r="J570" s="1" t="s">
        <v>52</v>
      </c>
      <c r="K570" s="1" t="s">
        <v>2407</v>
      </c>
      <c r="L570" s="3">
        <v>4745000</v>
      </c>
      <c r="M570" s="1" t="s">
        <v>2474</v>
      </c>
      <c r="N570" s="1" t="s">
        <v>4154</v>
      </c>
      <c r="O570" s="1" t="s">
        <v>4155</v>
      </c>
      <c r="P570" s="222">
        <v>7300</v>
      </c>
      <c r="Q570" s="222">
        <v>0</v>
      </c>
      <c r="R570" s="1" t="s">
        <v>4161</v>
      </c>
    </row>
    <row r="571" spans="1:18" x14ac:dyDescent="0.35">
      <c r="A571" s="1" t="str">
        <f>Tableau8[[#This Row],[Document d''achat]]&amp;Tableau8[[#This Row],[Poste]]</f>
        <v>450069410410</v>
      </c>
      <c r="B571" s="1" t="s">
        <v>2022</v>
      </c>
      <c r="C571" s="1" t="s">
        <v>88</v>
      </c>
      <c r="D571" s="1" t="s">
        <v>4151</v>
      </c>
      <c r="E571" s="1" t="s">
        <v>4208</v>
      </c>
      <c r="F571" s="1" t="s">
        <v>2468</v>
      </c>
      <c r="G571" s="1" t="s">
        <v>3227</v>
      </c>
      <c r="H571" s="1" t="s">
        <v>2023</v>
      </c>
      <c r="I571" s="1" t="s">
        <v>2476</v>
      </c>
      <c r="J571" s="1" t="s">
        <v>52</v>
      </c>
      <c r="K571" s="1" t="s">
        <v>2407</v>
      </c>
      <c r="L571" s="3">
        <v>277332</v>
      </c>
      <c r="M571" s="1" t="s">
        <v>2474</v>
      </c>
      <c r="N571" s="1" t="s">
        <v>4154</v>
      </c>
      <c r="O571" s="1" t="s">
        <v>4155</v>
      </c>
      <c r="P571" s="222">
        <v>6</v>
      </c>
      <c r="Q571" s="222">
        <v>0</v>
      </c>
      <c r="R571" s="1" t="s">
        <v>2407</v>
      </c>
    </row>
    <row r="572" spans="1:18" x14ac:dyDescent="0.35">
      <c r="A572" s="1" t="str">
        <f>Tableau8[[#This Row],[Document d''achat]]&amp;Tableau8[[#This Row],[Poste]]</f>
        <v>450069410420</v>
      </c>
      <c r="B572" s="1" t="s">
        <v>2022</v>
      </c>
      <c r="C572" s="1" t="s">
        <v>217</v>
      </c>
      <c r="D572" s="1" t="s">
        <v>4151</v>
      </c>
      <c r="E572" s="1" t="s">
        <v>4208</v>
      </c>
      <c r="F572" s="1" t="s">
        <v>2468</v>
      </c>
      <c r="G572" s="1" t="s">
        <v>3227</v>
      </c>
      <c r="H572" s="1" t="s">
        <v>2024</v>
      </c>
      <c r="I572" s="1" t="s">
        <v>2476</v>
      </c>
      <c r="J572" s="1" t="s">
        <v>52</v>
      </c>
      <c r="K572" s="1" t="s">
        <v>2407</v>
      </c>
      <c r="L572" s="3">
        <v>482136.6</v>
      </c>
      <c r="M572" s="1" t="s">
        <v>2474</v>
      </c>
      <c r="N572" s="1" t="s">
        <v>4154</v>
      </c>
      <c r="O572" s="1" t="s">
        <v>4155</v>
      </c>
      <c r="P572" s="222">
        <v>6</v>
      </c>
      <c r="Q572" s="222">
        <v>6</v>
      </c>
      <c r="R572" s="1" t="s">
        <v>2407</v>
      </c>
    </row>
    <row r="573" spans="1:18" x14ac:dyDescent="0.35">
      <c r="A573" s="1" t="str">
        <f>Tableau8[[#This Row],[Document d''achat]]&amp;Tableau8[[#This Row],[Poste]]</f>
        <v>450069410910</v>
      </c>
      <c r="B573" s="1" t="s">
        <v>2049</v>
      </c>
      <c r="C573" s="1" t="s">
        <v>88</v>
      </c>
      <c r="D573" s="1" t="s">
        <v>4151</v>
      </c>
      <c r="E573" s="1" t="s">
        <v>4209</v>
      </c>
      <c r="F573" s="1" t="s">
        <v>2468</v>
      </c>
      <c r="G573" s="1" t="s">
        <v>3229</v>
      </c>
      <c r="H573" s="1" t="s">
        <v>2050</v>
      </c>
      <c r="I573" s="1" t="s">
        <v>2476</v>
      </c>
      <c r="J573" s="1" t="s">
        <v>52</v>
      </c>
      <c r="K573" s="1" t="s">
        <v>2407</v>
      </c>
      <c r="L573" s="3">
        <v>3463020</v>
      </c>
      <c r="M573" s="1" t="s">
        <v>2474</v>
      </c>
      <c r="N573" s="1" t="s">
        <v>4154</v>
      </c>
      <c r="O573" s="1" t="s">
        <v>4155</v>
      </c>
      <c r="P573" s="222">
        <v>2120000</v>
      </c>
      <c r="Q573" s="222">
        <v>8000</v>
      </c>
      <c r="R573" s="1" t="s">
        <v>2407</v>
      </c>
    </row>
    <row r="574" spans="1:18" x14ac:dyDescent="0.35">
      <c r="A574" s="1" t="str">
        <f>Tableau8[[#This Row],[Document d''achat]]&amp;Tableau8[[#This Row],[Poste]]</f>
        <v>450069410920</v>
      </c>
      <c r="B574" s="1" t="s">
        <v>2049</v>
      </c>
      <c r="C574" s="1" t="s">
        <v>217</v>
      </c>
      <c r="D574" s="1" t="s">
        <v>4151</v>
      </c>
      <c r="E574" s="1" t="s">
        <v>4209</v>
      </c>
      <c r="F574" s="1" t="s">
        <v>2468</v>
      </c>
      <c r="G574" s="1" t="s">
        <v>3229</v>
      </c>
      <c r="H574" s="1" t="s">
        <v>2050</v>
      </c>
      <c r="I574" s="1" t="s">
        <v>2476</v>
      </c>
      <c r="J574" s="1" t="s">
        <v>52</v>
      </c>
      <c r="K574" s="1" t="s">
        <v>2407</v>
      </c>
      <c r="L574" s="3">
        <v>1306800</v>
      </c>
      <c r="M574" s="1" t="s">
        <v>2474</v>
      </c>
      <c r="N574" s="1" t="s">
        <v>4154</v>
      </c>
      <c r="O574" s="1" t="s">
        <v>4155</v>
      </c>
      <c r="P574" s="222">
        <v>800000</v>
      </c>
      <c r="Q574" s="222">
        <v>800000</v>
      </c>
      <c r="R574" s="1" t="s">
        <v>2407</v>
      </c>
    </row>
    <row r="575" spans="1:18" x14ac:dyDescent="0.35">
      <c r="A575" s="1" t="str">
        <f>Tableau8[[#This Row],[Document d''achat]]&amp;Tableau8[[#This Row],[Poste]]</f>
        <v>450069412910</v>
      </c>
      <c r="B575" s="1" t="s">
        <v>2051</v>
      </c>
      <c r="C575" s="1" t="s">
        <v>88</v>
      </c>
      <c r="D575" s="1" t="s">
        <v>4151</v>
      </c>
      <c r="E575" s="1" t="s">
        <v>4209</v>
      </c>
      <c r="F575" s="1" t="s">
        <v>2468</v>
      </c>
      <c r="G575" s="1" t="s">
        <v>3230</v>
      </c>
      <c r="H575" s="1" t="s">
        <v>2052</v>
      </c>
      <c r="I575" s="1" t="s">
        <v>2476</v>
      </c>
      <c r="J575" s="1" t="s">
        <v>52</v>
      </c>
      <c r="K575" s="1" t="s">
        <v>2407</v>
      </c>
      <c r="L575" s="3">
        <v>1228150</v>
      </c>
      <c r="M575" s="1" t="s">
        <v>2474</v>
      </c>
      <c r="N575" s="1" t="s">
        <v>4154</v>
      </c>
      <c r="O575" s="1" t="s">
        <v>4155</v>
      </c>
      <c r="P575" s="222">
        <v>700000</v>
      </c>
      <c r="Q575" s="222">
        <v>298150</v>
      </c>
      <c r="R575" s="1" t="s">
        <v>2407</v>
      </c>
    </row>
    <row r="576" spans="1:18" x14ac:dyDescent="0.35">
      <c r="A576" s="1" t="str">
        <f>Tableau8[[#This Row],[Document d''achat]]&amp;Tableau8[[#This Row],[Poste]]</f>
        <v>450069412920</v>
      </c>
      <c r="B576" s="1" t="s">
        <v>2051</v>
      </c>
      <c r="C576" s="1" t="s">
        <v>217</v>
      </c>
      <c r="D576" s="1" t="s">
        <v>4151</v>
      </c>
      <c r="E576" s="1" t="s">
        <v>4209</v>
      </c>
      <c r="F576" s="1" t="s">
        <v>2468</v>
      </c>
      <c r="G576" s="1" t="s">
        <v>3230</v>
      </c>
      <c r="H576" s="1" t="s">
        <v>2052</v>
      </c>
      <c r="I576" s="1" t="s">
        <v>2476</v>
      </c>
      <c r="J576" s="1" t="s">
        <v>52</v>
      </c>
      <c r="K576" s="1" t="s">
        <v>2407</v>
      </c>
      <c r="L576" s="3">
        <v>877250</v>
      </c>
      <c r="M576" s="1" t="s">
        <v>2474</v>
      </c>
      <c r="N576" s="1" t="s">
        <v>4154</v>
      </c>
      <c r="O576" s="1" t="s">
        <v>4155</v>
      </c>
      <c r="P576" s="222">
        <v>500000</v>
      </c>
      <c r="Q576" s="222">
        <v>500000</v>
      </c>
      <c r="R576" s="1" t="s">
        <v>2407</v>
      </c>
    </row>
    <row r="577" spans="1:18" x14ac:dyDescent="0.35">
      <c r="A577" s="1" t="str">
        <f>Tableau8[[#This Row],[Document d''achat]]&amp;Tableau8[[#This Row],[Poste]]</f>
        <v>450069413610</v>
      </c>
      <c r="B577" s="1" t="s">
        <v>2043</v>
      </c>
      <c r="C577" s="1" t="s">
        <v>88</v>
      </c>
      <c r="D577" s="1" t="s">
        <v>4151</v>
      </c>
      <c r="E577" s="1" t="s">
        <v>1368</v>
      </c>
      <c r="F577" s="1" t="s">
        <v>2468</v>
      </c>
      <c r="G577" s="1" t="s">
        <v>3231</v>
      </c>
      <c r="H577" s="1" t="s">
        <v>2044</v>
      </c>
      <c r="I577" s="1" t="s">
        <v>2476</v>
      </c>
      <c r="J577" s="1" t="s">
        <v>52</v>
      </c>
      <c r="K577" s="1" t="s">
        <v>2407</v>
      </c>
      <c r="L577" s="3">
        <v>214170</v>
      </c>
      <c r="M577" s="1" t="s">
        <v>2474</v>
      </c>
      <c r="N577" s="1" t="s">
        <v>4154</v>
      </c>
      <c r="O577" s="1" t="s">
        <v>4155</v>
      </c>
      <c r="P577" s="222">
        <v>300000</v>
      </c>
      <c r="Q577" s="222">
        <v>0</v>
      </c>
      <c r="R577" s="1" t="s">
        <v>2407</v>
      </c>
    </row>
    <row r="578" spans="1:18" x14ac:dyDescent="0.35">
      <c r="A578" s="1" t="str">
        <f>Tableau8[[#This Row],[Document d''achat]]&amp;Tableau8[[#This Row],[Poste]]</f>
        <v>450069415410</v>
      </c>
      <c r="B578" s="1" t="s">
        <v>2016</v>
      </c>
      <c r="C578" s="1" t="s">
        <v>88</v>
      </c>
      <c r="D578" s="1" t="s">
        <v>4151</v>
      </c>
      <c r="E578" s="1" t="s">
        <v>4210</v>
      </c>
      <c r="F578" s="1" t="s">
        <v>2468</v>
      </c>
      <c r="G578" s="1" t="s">
        <v>3233</v>
      </c>
      <c r="H578" s="1" t="s">
        <v>2017</v>
      </c>
      <c r="I578" s="1" t="s">
        <v>2476</v>
      </c>
      <c r="J578" s="1" t="s">
        <v>52</v>
      </c>
      <c r="K578" s="1" t="s">
        <v>2407</v>
      </c>
      <c r="L578" s="3">
        <v>150891.84</v>
      </c>
      <c r="M578" s="1" t="s">
        <v>2474</v>
      </c>
      <c r="N578" s="1" t="s">
        <v>4154</v>
      </c>
      <c r="O578" s="1" t="s">
        <v>4155</v>
      </c>
      <c r="P578" s="222">
        <v>10</v>
      </c>
      <c r="Q578" s="222">
        <v>3</v>
      </c>
      <c r="R578" s="1" t="s">
        <v>2407</v>
      </c>
    </row>
    <row r="579" spans="1:18" x14ac:dyDescent="0.35">
      <c r="A579" s="1" t="str">
        <f>Tableau8[[#This Row],[Document d''achat]]&amp;Tableau8[[#This Row],[Poste]]</f>
        <v>450069415430</v>
      </c>
      <c r="B579" s="1" t="s">
        <v>2016</v>
      </c>
      <c r="C579" s="1" t="s">
        <v>222</v>
      </c>
      <c r="D579" s="1" t="s">
        <v>4151</v>
      </c>
      <c r="E579" s="1" t="s">
        <v>4210</v>
      </c>
      <c r="F579" s="1" t="s">
        <v>2468</v>
      </c>
      <c r="G579" s="1" t="s">
        <v>3233</v>
      </c>
      <c r="H579" s="1" t="s">
        <v>2018</v>
      </c>
      <c r="I579" s="1" t="s">
        <v>2476</v>
      </c>
      <c r="J579" s="1" t="s">
        <v>52</v>
      </c>
      <c r="K579" s="1" t="s">
        <v>2407</v>
      </c>
      <c r="L579" s="3">
        <v>468875</v>
      </c>
      <c r="M579" s="1" t="s">
        <v>2474</v>
      </c>
      <c r="N579" s="1" t="s">
        <v>4154</v>
      </c>
      <c r="O579" s="1" t="s">
        <v>4155</v>
      </c>
      <c r="P579" s="222">
        <v>4000</v>
      </c>
      <c r="Q579" s="222">
        <v>2720</v>
      </c>
      <c r="R579" s="1" t="s">
        <v>2407</v>
      </c>
    </row>
    <row r="580" spans="1:18" x14ac:dyDescent="0.35">
      <c r="A580" s="1" t="str">
        <f>Tableau8[[#This Row],[Document d''achat]]&amp;Tableau8[[#This Row],[Poste]]</f>
        <v>450069416910</v>
      </c>
      <c r="B580" s="1" t="s">
        <v>2041</v>
      </c>
      <c r="C580" s="1" t="s">
        <v>88</v>
      </c>
      <c r="D580" s="1" t="s">
        <v>4151</v>
      </c>
      <c r="E580" s="1" t="s">
        <v>4165</v>
      </c>
      <c r="F580" s="1" t="s">
        <v>2468</v>
      </c>
      <c r="G580" s="1" t="s">
        <v>3234</v>
      </c>
      <c r="H580" s="1" t="s">
        <v>2042</v>
      </c>
      <c r="I580" s="1" t="s">
        <v>2476</v>
      </c>
      <c r="J580" s="1" t="s">
        <v>52</v>
      </c>
      <c r="K580" s="1" t="s">
        <v>2407</v>
      </c>
      <c r="L580" s="3">
        <v>214714.5</v>
      </c>
      <c r="M580" s="1" t="s">
        <v>2474</v>
      </c>
      <c r="N580" s="1" t="s">
        <v>4154</v>
      </c>
      <c r="O580" s="1" t="s">
        <v>4155</v>
      </c>
      <c r="P580" s="222">
        <v>1500000</v>
      </c>
      <c r="Q580" s="222">
        <v>1250000</v>
      </c>
      <c r="R580" s="1" t="s">
        <v>2407</v>
      </c>
    </row>
    <row r="581" spans="1:18" x14ac:dyDescent="0.35">
      <c r="A581" s="1" t="str">
        <f>Tableau8[[#This Row],[Document d''achat]]&amp;Tableau8[[#This Row],[Poste]]</f>
        <v>450069418110</v>
      </c>
      <c r="B581" s="1" t="s">
        <v>2011</v>
      </c>
      <c r="C581" s="1" t="s">
        <v>88</v>
      </c>
      <c r="D581" s="1" t="s">
        <v>4151</v>
      </c>
      <c r="E581" s="1" t="s">
        <v>1759</v>
      </c>
      <c r="F581" s="1" t="s">
        <v>2468</v>
      </c>
      <c r="G581" s="1" t="s">
        <v>3235</v>
      </c>
      <c r="H581" s="1" t="s">
        <v>2012</v>
      </c>
      <c r="I581" s="1" t="s">
        <v>2476</v>
      </c>
      <c r="J581" s="1" t="s">
        <v>52</v>
      </c>
      <c r="K581" s="1" t="s">
        <v>2407</v>
      </c>
      <c r="L581" s="3">
        <v>30274.2</v>
      </c>
      <c r="M581" s="1" t="s">
        <v>2619</v>
      </c>
      <c r="N581" s="1" t="s">
        <v>2407</v>
      </c>
      <c r="O581" s="1" t="s">
        <v>4155</v>
      </c>
      <c r="P581" s="222">
        <v>6</v>
      </c>
      <c r="Q581" s="222">
        <v>6</v>
      </c>
      <c r="R581" s="1" t="s">
        <v>2407</v>
      </c>
    </row>
    <row r="582" spans="1:18" x14ac:dyDescent="0.35">
      <c r="A582" s="1" t="str">
        <f>Tableau8[[#This Row],[Document d''achat]]&amp;Tableau8[[#This Row],[Poste]]</f>
        <v>450069418120</v>
      </c>
      <c r="B582" s="1" t="s">
        <v>2011</v>
      </c>
      <c r="C582" s="1" t="s">
        <v>217</v>
      </c>
      <c r="D582" s="1" t="s">
        <v>4151</v>
      </c>
      <c r="E582" s="1" t="s">
        <v>1759</v>
      </c>
      <c r="F582" s="1" t="s">
        <v>2468</v>
      </c>
      <c r="G582" s="1" t="s">
        <v>3235</v>
      </c>
      <c r="H582" s="1" t="s">
        <v>2013</v>
      </c>
      <c r="I582" s="1" t="s">
        <v>2476</v>
      </c>
      <c r="J582" s="1" t="s">
        <v>52</v>
      </c>
      <c r="K582" s="1" t="s">
        <v>2407</v>
      </c>
      <c r="L582" s="3">
        <v>21961.5</v>
      </c>
      <c r="M582" s="1" t="s">
        <v>2619</v>
      </c>
      <c r="N582" s="1" t="s">
        <v>2407</v>
      </c>
      <c r="O582" s="1" t="s">
        <v>4155</v>
      </c>
      <c r="P582" s="222">
        <v>3</v>
      </c>
      <c r="Q582" s="222">
        <v>3</v>
      </c>
      <c r="R582" s="1" t="s">
        <v>2407</v>
      </c>
    </row>
    <row r="583" spans="1:18" x14ac:dyDescent="0.35">
      <c r="A583" s="1" t="str">
        <f>Tableau8[[#This Row],[Document d''achat]]&amp;Tableau8[[#This Row],[Poste]]</f>
        <v>450069418130</v>
      </c>
      <c r="B583" s="1" t="s">
        <v>2011</v>
      </c>
      <c r="C583" s="1" t="s">
        <v>222</v>
      </c>
      <c r="D583" s="1" t="s">
        <v>4151</v>
      </c>
      <c r="E583" s="1" t="s">
        <v>1759</v>
      </c>
      <c r="F583" s="1" t="s">
        <v>2468</v>
      </c>
      <c r="G583" s="1" t="s">
        <v>3235</v>
      </c>
      <c r="H583" s="1" t="s">
        <v>2014</v>
      </c>
      <c r="I583" s="1" t="s">
        <v>2476</v>
      </c>
      <c r="J583" s="1" t="s">
        <v>52</v>
      </c>
      <c r="K583" s="1" t="s">
        <v>2407</v>
      </c>
      <c r="L583" s="3">
        <v>11216.7</v>
      </c>
      <c r="M583" s="1" t="s">
        <v>2619</v>
      </c>
      <c r="N583" s="1" t="s">
        <v>2407</v>
      </c>
      <c r="O583" s="1" t="s">
        <v>4155</v>
      </c>
      <c r="P583" s="222">
        <v>30</v>
      </c>
      <c r="Q583" s="222">
        <v>30</v>
      </c>
      <c r="R583" s="1" t="s">
        <v>2407</v>
      </c>
    </row>
    <row r="584" spans="1:18" x14ac:dyDescent="0.35">
      <c r="A584" s="1" t="str">
        <f>Tableau8[[#This Row],[Document d''achat]]&amp;Tableau8[[#This Row],[Poste]]</f>
        <v>450069418140</v>
      </c>
      <c r="B584" s="1" t="s">
        <v>2011</v>
      </c>
      <c r="C584" s="1" t="s">
        <v>421</v>
      </c>
      <c r="D584" s="1" t="s">
        <v>4151</v>
      </c>
      <c r="E584" s="1" t="s">
        <v>1759</v>
      </c>
      <c r="F584" s="1" t="s">
        <v>2468</v>
      </c>
      <c r="G584" s="1" t="s">
        <v>3235</v>
      </c>
      <c r="H584" s="1" t="s">
        <v>2012</v>
      </c>
      <c r="I584" s="1" t="s">
        <v>2476</v>
      </c>
      <c r="J584" s="1" t="s">
        <v>52</v>
      </c>
      <c r="K584" s="1" t="s">
        <v>2407</v>
      </c>
      <c r="L584" s="3">
        <v>30274.2</v>
      </c>
      <c r="M584" s="1" t="s">
        <v>2619</v>
      </c>
      <c r="N584" s="1" t="s">
        <v>2407</v>
      </c>
      <c r="O584" s="1" t="s">
        <v>4155</v>
      </c>
      <c r="P584" s="222">
        <v>6</v>
      </c>
      <c r="Q584" s="222">
        <v>6</v>
      </c>
      <c r="R584" s="1" t="s">
        <v>2407</v>
      </c>
    </row>
    <row r="585" spans="1:18" x14ac:dyDescent="0.35">
      <c r="A585" s="1" t="str">
        <f>Tableau8[[#This Row],[Document d''achat]]&amp;Tableau8[[#This Row],[Poste]]</f>
        <v>450069418150</v>
      </c>
      <c r="B585" s="1" t="s">
        <v>2011</v>
      </c>
      <c r="C585" s="1" t="s">
        <v>423</v>
      </c>
      <c r="D585" s="1" t="s">
        <v>4151</v>
      </c>
      <c r="E585" s="1" t="s">
        <v>1759</v>
      </c>
      <c r="F585" s="1" t="s">
        <v>2468</v>
      </c>
      <c r="G585" s="1" t="s">
        <v>3235</v>
      </c>
      <c r="H585" s="1" t="s">
        <v>2013</v>
      </c>
      <c r="I585" s="1" t="s">
        <v>2476</v>
      </c>
      <c r="J585" s="1" t="s">
        <v>52</v>
      </c>
      <c r="K585" s="1" t="s">
        <v>2407</v>
      </c>
      <c r="L585" s="3">
        <v>21961.5</v>
      </c>
      <c r="M585" s="1" t="s">
        <v>2619</v>
      </c>
      <c r="N585" s="1" t="s">
        <v>2407</v>
      </c>
      <c r="O585" s="1" t="s">
        <v>4155</v>
      </c>
      <c r="P585" s="222">
        <v>3</v>
      </c>
      <c r="Q585" s="222">
        <v>3</v>
      </c>
      <c r="R585" s="1" t="s">
        <v>2407</v>
      </c>
    </row>
    <row r="586" spans="1:18" x14ac:dyDescent="0.35">
      <c r="A586" s="1" t="str">
        <f>Tableau8[[#This Row],[Document d''achat]]&amp;Tableau8[[#This Row],[Poste]]</f>
        <v>450069418160</v>
      </c>
      <c r="B586" s="1" t="s">
        <v>2011</v>
      </c>
      <c r="C586" s="1" t="s">
        <v>511</v>
      </c>
      <c r="D586" s="1" t="s">
        <v>4151</v>
      </c>
      <c r="E586" s="1" t="s">
        <v>1759</v>
      </c>
      <c r="F586" s="1" t="s">
        <v>2468</v>
      </c>
      <c r="G586" s="1" t="s">
        <v>3235</v>
      </c>
      <c r="H586" s="1" t="s">
        <v>2014</v>
      </c>
      <c r="I586" s="1" t="s">
        <v>2476</v>
      </c>
      <c r="J586" s="1" t="s">
        <v>52</v>
      </c>
      <c r="K586" s="1" t="s">
        <v>2407</v>
      </c>
      <c r="L586" s="3">
        <v>11216.7</v>
      </c>
      <c r="M586" s="1" t="s">
        <v>2619</v>
      </c>
      <c r="N586" s="1" t="s">
        <v>2407</v>
      </c>
      <c r="O586" s="1" t="s">
        <v>4155</v>
      </c>
      <c r="P586" s="222">
        <v>30</v>
      </c>
      <c r="Q586" s="222">
        <v>30</v>
      </c>
      <c r="R586" s="1" t="s">
        <v>2407</v>
      </c>
    </row>
    <row r="587" spans="1:18" x14ac:dyDescent="0.35">
      <c r="A587" s="1" t="str">
        <f>Tableau8[[#This Row],[Document d''achat]]&amp;Tableau8[[#This Row],[Poste]]</f>
        <v>450069418610</v>
      </c>
      <c r="B587" s="1" t="s">
        <v>2062</v>
      </c>
      <c r="C587" s="1" t="s">
        <v>88</v>
      </c>
      <c r="D587" s="1" t="s">
        <v>4151</v>
      </c>
      <c r="E587" s="1" t="s">
        <v>677</v>
      </c>
      <c r="F587" s="1" t="s">
        <v>2468</v>
      </c>
      <c r="G587" s="1" t="s">
        <v>3236</v>
      </c>
      <c r="H587" s="1" t="s">
        <v>2052</v>
      </c>
      <c r="I587" s="1" t="s">
        <v>2476</v>
      </c>
      <c r="J587" s="1" t="s">
        <v>52</v>
      </c>
      <c r="K587" s="1" t="s">
        <v>2407</v>
      </c>
      <c r="L587" s="3">
        <v>224106.1</v>
      </c>
      <c r="M587" s="1" t="s">
        <v>2474</v>
      </c>
      <c r="N587" s="1" t="s">
        <v>4154</v>
      </c>
      <c r="O587" s="1" t="s">
        <v>4155</v>
      </c>
      <c r="P587" s="222">
        <v>284941</v>
      </c>
      <c r="Q587" s="222">
        <v>0</v>
      </c>
      <c r="R587" s="1" t="s">
        <v>2407</v>
      </c>
    </row>
    <row r="588" spans="1:18" x14ac:dyDescent="0.35">
      <c r="A588" s="1" t="str">
        <f>Tableau8[[#This Row],[Document d''achat]]&amp;Tableau8[[#This Row],[Poste]]</f>
        <v>450069419310</v>
      </c>
      <c r="B588" s="1" t="s">
        <v>2027</v>
      </c>
      <c r="C588" s="1" t="s">
        <v>88</v>
      </c>
      <c r="D588" s="1" t="s">
        <v>4151</v>
      </c>
      <c r="E588" s="1" t="s">
        <v>4211</v>
      </c>
      <c r="F588" s="1" t="s">
        <v>2468</v>
      </c>
      <c r="G588" s="1" t="s">
        <v>3238</v>
      </c>
      <c r="H588" s="1" t="s">
        <v>2028</v>
      </c>
      <c r="I588" s="1" t="s">
        <v>2476</v>
      </c>
      <c r="J588" s="1" t="s">
        <v>52</v>
      </c>
      <c r="K588" s="1" t="s">
        <v>2407</v>
      </c>
      <c r="L588" s="3">
        <v>36100.35</v>
      </c>
      <c r="M588" s="1" t="s">
        <v>2474</v>
      </c>
      <c r="N588" s="1" t="s">
        <v>4154</v>
      </c>
      <c r="O588" s="1" t="s">
        <v>4155</v>
      </c>
      <c r="P588" s="222">
        <v>1500</v>
      </c>
      <c r="Q588" s="222">
        <v>1500</v>
      </c>
      <c r="R588" s="1" t="s">
        <v>2407</v>
      </c>
    </row>
    <row r="589" spans="1:18" x14ac:dyDescent="0.35">
      <c r="A589" s="1" t="str">
        <f>Tableau8[[#This Row],[Document d''achat]]&amp;Tableau8[[#This Row],[Poste]]</f>
        <v>450069419510</v>
      </c>
      <c r="B589" s="1" t="s">
        <v>2029</v>
      </c>
      <c r="C589" s="1" t="s">
        <v>88</v>
      </c>
      <c r="D589" s="1" t="s">
        <v>4151</v>
      </c>
      <c r="E589" s="1" t="s">
        <v>4211</v>
      </c>
      <c r="F589" s="1" t="s">
        <v>2468</v>
      </c>
      <c r="G589" s="1" t="s">
        <v>3239</v>
      </c>
      <c r="H589" s="1" t="s">
        <v>2030</v>
      </c>
      <c r="I589" s="1" t="s">
        <v>2476</v>
      </c>
      <c r="J589" s="1" t="s">
        <v>52</v>
      </c>
      <c r="K589" s="1" t="s">
        <v>2407</v>
      </c>
      <c r="L589" s="3">
        <v>86800.56</v>
      </c>
      <c r="M589" s="1" t="s">
        <v>2474</v>
      </c>
      <c r="N589" s="1" t="s">
        <v>4154</v>
      </c>
      <c r="O589" s="1" t="s">
        <v>4155</v>
      </c>
      <c r="P589" s="222">
        <v>2100</v>
      </c>
      <c r="Q589" s="222">
        <v>0</v>
      </c>
      <c r="R589" s="1" t="s">
        <v>2407</v>
      </c>
    </row>
    <row r="590" spans="1:18" x14ac:dyDescent="0.35">
      <c r="A590" s="1" t="str">
        <f>Tableau8[[#This Row],[Document d''achat]]&amp;Tableau8[[#This Row],[Poste]]</f>
        <v>450069420110</v>
      </c>
      <c r="B590" s="1" t="s">
        <v>2031</v>
      </c>
      <c r="C590" s="1" t="s">
        <v>88</v>
      </c>
      <c r="D590" s="1" t="s">
        <v>4151</v>
      </c>
      <c r="E590" s="1" t="s">
        <v>4211</v>
      </c>
      <c r="F590" s="1" t="s">
        <v>2468</v>
      </c>
      <c r="G590" s="1" t="s">
        <v>3240</v>
      </c>
      <c r="H590" s="1" t="s">
        <v>2032</v>
      </c>
      <c r="I590" s="1" t="s">
        <v>2476</v>
      </c>
      <c r="J590" s="1" t="s">
        <v>52</v>
      </c>
      <c r="K590" s="1" t="s">
        <v>2407</v>
      </c>
      <c r="L590" s="3">
        <v>25976.28</v>
      </c>
      <c r="M590" s="1" t="s">
        <v>2474</v>
      </c>
      <c r="N590" s="1" t="s">
        <v>4154</v>
      </c>
      <c r="O590" s="1" t="s">
        <v>4155</v>
      </c>
      <c r="P590" s="222">
        <v>6</v>
      </c>
      <c r="Q590" s="222">
        <v>6</v>
      </c>
      <c r="R590" s="1" t="s">
        <v>2407</v>
      </c>
    </row>
    <row r="591" spans="1:18" x14ac:dyDescent="0.35">
      <c r="A591" s="1" t="str">
        <f>Tableau8[[#This Row],[Document d''achat]]&amp;Tableau8[[#This Row],[Poste]]</f>
        <v>450069420410</v>
      </c>
      <c r="B591" s="1" t="s">
        <v>2005</v>
      </c>
      <c r="C591" s="1" t="s">
        <v>88</v>
      </c>
      <c r="D591" s="1" t="s">
        <v>4151</v>
      </c>
      <c r="E591" s="1" t="s">
        <v>784</v>
      </c>
      <c r="F591" s="1" t="s">
        <v>2468</v>
      </c>
      <c r="G591" s="1" t="s">
        <v>3241</v>
      </c>
      <c r="H591" s="1" t="s">
        <v>2006</v>
      </c>
      <c r="I591" s="1" t="s">
        <v>2476</v>
      </c>
      <c r="J591" s="1" t="s">
        <v>52</v>
      </c>
      <c r="K591" s="1" t="s">
        <v>2407</v>
      </c>
      <c r="L591" s="3">
        <v>159455.74</v>
      </c>
      <c r="M591" s="1" t="s">
        <v>2474</v>
      </c>
      <c r="N591" s="1" t="s">
        <v>4154</v>
      </c>
      <c r="O591" s="1" t="s">
        <v>4155</v>
      </c>
      <c r="P591" s="222">
        <v>10</v>
      </c>
      <c r="Q591" s="222">
        <v>0</v>
      </c>
      <c r="R591" s="1" t="s">
        <v>2407</v>
      </c>
    </row>
    <row r="592" spans="1:18" x14ac:dyDescent="0.35">
      <c r="A592" s="1" t="str">
        <f>Tableau8[[#This Row],[Document d''achat]]&amp;Tableau8[[#This Row],[Poste]]</f>
        <v>450069421110</v>
      </c>
      <c r="B592" s="1" t="s">
        <v>2008</v>
      </c>
      <c r="C592" s="1" t="s">
        <v>88</v>
      </c>
      <c r="D592" s="1" t="s">
        <v>4151</v>
      </c>
      <c r="E592" s="1" t="s">
        <v>784</v>
      </c>
      <c r="F592" s="1" t="s">
        <v>2468</v>
      </c>
      <c r="G592" s="1" t="s">
        <v>3242</v>
      </c>
      <c r="H592" s="1" t="s">
        <v>2009</v>
      </c>
      <c r="I592" s="1" t="s">
        <v>2476</v>
      </c>
      <c r="J592" s="1" t="s">
        <v>52</v>
      </c>
      <c r="K592" s="1" t="s">
        <v>2407</v>
      </c>
      <c r="L592" s="3">
        <v>54450</v>
      </c>
      <c r="M592" s="1" t="s">
        <v>2474</v>
      </c>
      <c r="N592" s="1" t="s">
        <v>4154</v>
      </c>
      <c r="O592" s="1" t="s">
        <v>4155</v>
      </c>
      <c r="P592" s="222">
        <v>3000</v>
      </c>
      <c r="Q592" s="222">
        <v>3000</v>
      </c>
      <c r="R592" s="1" t="s">
        <v>2407</v>
      </c>
    </row>
    <row r="593" spans="1:18" x14ac:dyDescent="0.35">
      <c r="A593" s="1" t="str">
        <f>Tableau8[[#This Row],[Document d''achat]]&amp;Tableau8[[#This Row],[Poste]]</f>
        <v>450069421610</v>
      </c>
      <c r="B593" s="1" t="s">
        <v>2035</v>
      </c>
      <c r="C593" s="1" t="s">
        <v>88</v>
      </c>
      <c r="D593" s="1" t="s">
        <v>4151</v>
      </c>
      <c r="E593" s="1" t="s">
        <v>4212</v>
      </c>
      <c r="F593" s="1" t="s">
        <v>2468</v>
      </c>
      <c r="G593" s="1" t="s">
        <v>3244</v>
      </c>
      <c r="H593" s="1" t="s">
        <v>2036</v>
      </c>
      <c r="I593" s="1" t="s">
        <v>2476</v>
      </c>
      <c r="J593" s="1" t="s">
        <v>52</v>
      </c>
      <c r="K593" s="1" t="s">
        <v>2407</v>
      </c>
      <c r="L593" s="3">
        <v>51195.1</v>
      </c>
      <c r="M593" s="1" t="s">
        <v>2474</v>
      </c>
      <c r="N593" s="1" t="s">
        <v>4154</v>
      </c>
      <c r="O593" s="1" t="s">
        <v>4155</v>
      </c>
      <c r="P593" s="222">
        <v>5</v>
      </c>
      <c r="Q593" s="222">
        <v>5</v>
      </c>
      <c r="R593" s="1" t="s">
        <v>2407</v>
      </c>
    </row>
    <row r="594" spans="1:18" x14ac:dyDescent="0.35">
      <c r="A594" s="1" t="str">
        <f>Tableau8[[#This Row],[Document d''achat]]&amp;Tableau8[[#This Row],[Poste]]</f>
        <v>450069422210</v>
      </c>
      <c r="B594" s="1" t="s">
        <v>2037</v>
      </c>
      <c r="C594" s="1" t="s">
        <v>88</v>
      </c>
      <c r="D594" s="1" t="s">
        <v>4151</v>
      </c>
      <c r="E594" s="1" t="s">
        <v>4212</v>
      </c>
      <c r="F594" s="1" t="s">
        <v>2468</v>
      </c>
      <c r="G594" s="1" t="s">
        <v>3245</v>
      </c>
      <c r="H594" s="1" t="s">
        <v>2038</v>
      </c>
      <c r="I594" s="1" t="s">
        <v>2476</v>
      </c>
      <c r="J594" s="1" t="s">
        <v>52</v>
      </c>
      <c r="K594" s="1" t="s">
        <v>2407</v>
      </c>
      <c r="L594" s="3">
        <v>49530.14</v>
      </c>
      <c r="M594" s="1" t="s">
        <v>2474</v>
      </c>
      <c r="N594" s="1" t="s">
        <v>4154</v>
      </c>
      <c r="O594" s="1" t="s">
        <v>4155</v>
      </c>
      <c r="P594" s="222">
        <v>5</v>
      </c>
      <c r="Q594" s="222">
        <v>5</v>
      </c>
      <c r="R594" s="1" t="s">
        <v>2407</v>
      </c>
    </row>
    <row r="595" spans="1:18" x14ac:dyDescent="0.35">
      <c r="A595" s="1" t="str">
        <f>Tableau8[[#This Row],[Document d''achat]]&amp;Tableau8[[#This Row],[Poste]]</f>
        <v>450069422610</v>
      </c>
      <c r="B595" s="1" t="s">
        <v>2039</v>
      </c>
      <c r="C595" s="1" t="s">
        <v>88</v>
      </c>
      <c r="D595" s="1" t="s">
        <v>4151</v>
      </c>
      <c r="E595" s="1" t="s">
        <v>4212</v>
      </c>
      <c r="F595" s="1" t="s">
        <v>2468</v>
      </c>
      <c r="G595" s="1" t="s">
        <v>3246</v>
      </c>
      <c r="H595" s="1" t="s">
        <v>2040</v>
      </c>
      <c r="I595" s="1" t="s">
        <v>2476</v>
      </c>
      <c r="J595" s="1" t="s">
        <v>52</v>
      </c>
      <c r="K595" s="1" t="s">
        <v>2407</v>
      </c>
      <c r="L595" s="3">
        <v>76790.960000000006</v>
      </c>
      <c r="M595" s="1" t="s">
        <v>2474</v>
      </c>
      <c r="N595" s="1" t="s">
        <v>4154</v>
      </c>
      <c r="O595" s="1" t="s">
        <v>4155</v>
      </c>
      <c r="P595" s="222">
        <v>10</v>
      </c>
      <c r="Q595" s="222">
        <v>10</v>
      </c>
      <c r="R595" s="1" t="s">
        <v>2407</v>
      </c>
    </row>
    <row r="596" spans="1:18" x14ac:dyDescent="0.35">
      <c r="A596" s="1" t="str">
        <f>Tableau8[[#This Row],[Document d''achat]]&amp;Tableau8[[#This Row],[Poste]]</f>
        <v>450069422710</v>
      </c>
      <c r="B596" s="1" t="s">
        <v>2137</v>
      </c>
      <c r="C596" s="1" t="s">
        <v>88</v>
      </c>
      <c r="D596" s="1" t="s">
        <v>4151</v>
      </c>
      <c r="E596" s="1" t="s">
        <v>406</v>
      </c>
      <c r="F596" s="1" t="s">
        <v>2468</v>
      </c>
      <c r="G596" s="1" t="s">
        <v>3247</v>
      </c>
      <c r="H596" s="1" t="s">
        <v>2141</v>
      </c>
      <c r="I596" s="1" t="s">
        <v>2476</v>
      </c>
      <c r="J596" s="1" t="s">
        <v>52</v>
      </c>
      <c r="K596" s="1" t="s">
        <v>2407</v>
      </c>
      <c r="L596" s="3">
        <v>169400</v>
      </c>
      <c r="M596" s="1" t="s">
        <v>2474</v>
      </c>
      <c r="N596" s="1" t="s">
        <v>4154</v>
      </c>
      <c r="O596" s="1" t="s">
        <v>4155</v>
      </c>
      <c r="P596" s="222">
        <v>400000</v>
      </c>
      <c r="Q596" s="222">
        <v>400000</v>
      </c>
      <c r="R596" s="1" t="s">
        <v>2407</v>
      </c>
    </row>
    <row r="597" spans="1:18" x14ac:dyDescent="0.35">
      <c r="A597" s="1" t="str">
        <f>Tableau8[[#This Row],[Document d''achat]]&amp;Tableau8[[#This Row],[Poste]]</f>
        <v>450069422720</v>
      </c>
      <c r="B597" s="1" t="s">
        <v>2137</v>
      </c>
      <c r="C597" s="1" t="s">
        <v>217</v>
      </c>
      <c r="D597" s="1" t="s">
        <v>4151</v>
      </c>
      <c r="E597" s="1" t="s">
        <v>406</v>
      </c>
      <c r="F597" s="1" t="s">
        <v>2468</v>
      </c>
      <c r="G597" s="1" t="s">
        <v>3247</v>
      </c>
      <c r="H597" s="1" t="s">
        <v>2141</v>
      </c>
      <c r="I597" s="1" t="s">
        <v>2476</v>
      </c>
      <c r="J597" s="1" t="s">
        <v>52</v>
      </c>
      <c r="K597" s="1" t="s">
        <v>2407</v>
      </c>
      <c r="L597" s="3">
        <v>211750</v>
      </c>
      <c r="M597" s="1" t="s">
        <v>2474</v>
      </c>
      <c r="N597" s="1" t="s">
        <v>4154</v>
      </c>
      <c r="O597" s="1" t="s">
        <v>4155</v>
      </c>
      <c r="P597" s="222">
        <v>500000</v>
      </c>
      <c r="Q597" s="222">
        <v>500000</v>
      </c>
      <c r="R597" s="1" t="s">
        <v>2407</v>
      </c>
    </row>
    <row r="598" spans="1:18" x14ac:dyDescent="0.35">
      <c r="A598" s="1" t="str">
        <f>Tableau8[[#This Row],[Document d''achat]]&amp;Tableau8[[#This Row],[Poste]]</f>
        <v>450069488310</v>
      </c>
      <c r="B598" s="1" t="s">
        <v>2068</v>
      </c>
      <c r="C598" s="1" t="s">
        <v>88</v>
      </c>
      <c r="D598" s="1" t="s">
        <v>4151</v>
      </c>
      <c r="E598" s="1" t="s">
        <v>453</v>
      </c>
      <c r="F598" s="1" t="s">
        <v>2468</v>
      </c>
      <c r="G598" s="1" t="s">
        <v>3248</v>
      </c>
      <c r="H598" s="1" t="s">
        <v>1880</v>
      </c>
      <c r="I598" s="1" t="s">
        <v>2488</v>
      </c>
      <c r="J598" s="1" t="s">
        <v>52</v>
      </c>
      <c r="K598" s="1" t="s">
        <v>2407</v>
      </c>
      <c r="L598" s="3">
        <v>741.11</v>
      </c>
      <c r="M598" s="1" t="s">
        <v>2474</v>
      </c>
      <c r="N598" s="1" t="s">
        <v>2478</v>
      </c>
      <c r="O598" s="1" t="s">
        <v>4158</v>
      </c>
      <c r="P598" s="222">
        <v>1</v>
      </c>
      <c r="Q598" s="222">
        <v>0</v>
      </c>
      <c r="R598" s="1" t="s">
        <v>2407</v>
      </c>
    </row>
    <row r="599" spans="1:18" x14ac:dyDescent="0.35">
      <c r="A599" s="1" t="str">
        <f>Tableau8[[#This Row],[Document d''achat]]&amp;Tableau8[[#This Row],[Poste]]</f>
        <v>450069645910</v>
      </c>
      <c r="B599" s="1" t="s">
        <v>2070</v>
      </c>
      <c r="C599" s="1" t="s">
        <v>88</v>
      </c>
      <c r="D599" s="1" t="s">
        <v>4151</v>
      </c>
      <c r="E599" s="1" t="s">
        <v>299</v>
      </c>
      <c r="F599" s="1" t="s">
        <v>2468</v>
      </c>
      <c r="G599" s="1" t="s">
        <v>2601</v>
      </c>
      <c r="H599" s="1" t="s">
        <v>2071</v>
      </c>
      <c r="I599" s="1" t="s">
        <v>2488</v>
      </c>
      <c r="J599" s="1" t="s">
        <v>52</v>
      </c>
      <c r="K599" s="1" t="s">
        <v>2407</v>
      </c>
      <c r="L599" s="3">
        <v>360091.2</v>
      </c>
      <c r="M599" s="1" t="s">
        <v>2474</v>
      </c>
      <c r="N599" s="1" t="s">
        <v>4154</v>
      </c>
      <c r="O599" s="1" t="s">
        <v>4155</v>
      </c>
      <c r="P599" s="222">
        <v>1</v>
      </c>
      <c r="Q599" s="222">
        <v>0</v>
      </c>
      <c r="R599" s="1" t="s">
        <v>2407</v>
      </c>
    </row>
    <row r="600" spans="1:18" x14ac:dyDescent="0.35">
      <c r="A600" s="1" t="str">
        <f>Tableau8[[#This Row],[Document d''achat]]&amp;Tableau8[[#This Row],[Poste]]</f>
        <v>450069659010</v>
      </c>
      <c r="B600" s="1" t="s">
        <v>2074</v>
      </c>
      <c r="C600" s="1" t="s">
        <v>88</v>
      </c>
      <c r="D600" s="1" t="s">
        <v>4151</v>
      </c>
      <c r="E600" s="1" t="s">
        <v>4213</v>
      </c>
      <c r="F600" s="1" t="s">
        <v>2468</v>
      </c>
      <c r="G600" s="1" t="s">
        <v>3250</v>
      </c>
      <c r="H600" s="1" t="s">
        <v>2075</v>
      </c>
      <c r="I600" s="1" t="s">
        <v>2476</v>
      </c>
      <c r="J600" s="1" t="s">
        <v>52</v>
      </c>
      <c r="K600" s="1" t="s">
        <v>2407</v>
      </c>
      <c r="L600" s="3">
        <v>1073875</v>
      </c>
      <c r="M600" s="1" t="s">
        <v>2474</v>
      </c>
      <c r="N600" s="1" t="s">
        <v>4154</v>
      </c>
      <c r="O600" s="1" t="s">
        <v>4155</v>
      </c>
      <c r="P600" s="222">
        <v>1000000</v>
      </c>
      <c r="Q600" s="222">
        <v>1000000</v>
      </c>
      <c r="R600" s="1" t="s">
        <v>2407</v>
      </c>
    </row>
    <row r="601" spans="1:18" x14ac:dyDescent="0.35">
      <c r="A601" s="1" t="str">
        <f>Tableau8[[#This Row],[Document d''achat]]&amp;Tableau8[[#This Row],[Poste]]</f>
        <v>450069721210</v>
      </c>
      <c r="B601" s="1" t="s">
        <v>2078</v>
      </c>
      <c r="C601" s="1" t="s">
        <v>88</v>
      </c>
      <c r="D601" s="1" t="s">
        <v>4151</v>
      </c>
      <c r="E601" s="1" t="s">
        <v>4214</v>
      </c>
      <c r="F601" s="1" t="s">
        <v>2468</v>
      </c>
      <c r="G601" s="1" t="s">
        <v>3252</v>
      </c>
      <c r="H601" s="1" t="s">
        <v>2079</v>
      </c>
      <c r="I601" s="1" t="s">
        <v>2476</v>
      </c>
      <c r="J601" s="1" t="s">
        <v>52</v>
      </c>
      <c r="K601" s="1" t="s">
        <v>2407</v>
      </c>
      <c r="L601" s="3">
        <v>622.98</v>
      </c>
      <c r="M601" s="1" t="s">
        <v>2474</v>
      </c>
      <c r="N601" s="1" t="s">
        <v>2478</v>
      </c>
      <c r="O601" s="1" t="s">
        <v>4158</v>
      </c>
      <c r="P601" s="222">
        <v>7</v>
      </c>
      <c r="Q601" s="222">
        <v>0</v>
      </c>
      <c r="R601" s="1" t="s">
        <v>2407</v>
      </c>
    </row>
    <row r="602" spans="1:18" x14ac:dyDescent="0.35">
      <c r="A602" s="1" t="str">
        <f>Tableau8[[#This Row],[Document d''achat]]&amp;Tableau8[[#This Row],[Poste]]</f>
        <v>450069721220</v>
      </c>
      <c r="B602" s="1" t="s">
        <v>2078</v>
      </c>
      <c r="C602" s="1" t="s">
        <v>217</v>
      </c>
      <c r="D602" s="1" t="s">
        <v>4151</v>
      </c>
      <c r="E602" s="1" t="s">
        <v>4214</v>
      </c>
      <c r="F602" s="1" t="s">
        <v>2468</v>
      </c>
      <c r="G602" s="1" t="s">
        <v>3252</v>
      </c>
      <c r="H602" s="1" t="s">
        <v>2080</v>
      </c>
      <c r="I602" s="1" t="s">
        <v>2476</v>
      </c>
      <c r="J602" s="1" t="s">
        <v>52</v>
      </c>
      <c r="K602" s="1" t="s">
        <v>2407</v>
      </c>
      <c r="L602" s="3">
        <v>77.02</v>
      </c>
      <c r="M602" s="1" t="s">
        <v>2474</v>
      </c>
      <c r="N602" s="1" t="s">
        <v>2478</v>
      </c>
      <c r="O602" s="1" t="s">
        <v>4158</v>
      </c>
      <c r="P602" s="222">
        <v>7</v>
      </c>
      <c r="Q602" s="222">
        <v>0</v>
      </c>
      <c r="R602" s="1" t="s">
        <v>2407</v>
      </c>
    </row>
    <row r="603" spans="1:18" x14ac:dyDescent="0.35">
      <c r="A603" s="1" t="str">
        <f>Tableau8[[#This Row],[Document d''achat]]&amp;Tableau8[[#This Row],[Poste]]</f>
        <v>450069721230</v>
      </c>
      <c r="B603" s="1" t="s">
        <v>2078</v>
      </c>
      <c r="C603" s="1" t="s">
        <v>222</v>
      </c>
      <c r="D603" s="1" t="s">
        <v>4151</v>
      </c>
      <c r="E603" s="1" t="s">
        <v>4214</v>
      </c>
      <c r="F603" s="1" t="s">
        <v>2468</v>
      </c>
      <c r="G603" s="1" t="s">
        <v>3252</v>
      </c>
      <c r="H603" s="1" t="s">
        <v>2081</v>
      </c>
      <c r="I603" s="1" t="s">
        <v>2476</v>
      </c>
      <c r="J603" s="1" t="s">
        <v>52</v>
      </c>
      <c r="K603" s="1" t="s">
        <v>2407</v>
      </c>
      <c r="L603" s="3">
        <v>104.99</v>
      </c>
      <c r="M603" s="1" t="s">
        <v>2474</v>
      </c>
      <c r="N603" s="1" t="s">
        <v>2478</v>
      </c>
      <c r="O603" s="1" t="s">
        <v>4158</v>
      </c>
      <c r="P603" s="222">
        <v>7</v>
      </c>
      <c r="Q603" s="222">
        <v>0</v>
      </c>
      <c r="R603" s="1" t="s">
        <v>2407</v>
      </c>
    </row>
    <row r="604" spans="1:18" x14ac:dyDescent="0.35">
      <c r="A604" s="1" t="str">
        <f>Tableau8[[#This Row],[Document d''achat]]&amp;Tableau8[[#This Row],[Poste]]</f>
        <v>450069721240</v>
      </c>
      <c r="B604" s="1" t="s">
        <v>2078</v>
      </c>
      <c r="C604" s="1" t="s">
        <v>421</v>
      </c>
      <c r="D604" s="1" t="s">
        <v>4151</v>
      </c>
      <c r="E604" s="1" t="s">
        <v>4214</v>
      </c>
      <c r="F604" s="1" t="s">
        <v>2468</v>
      </c>
      <c r="G604" s="1" t="s">
        <v>3252</v>
      </c>
      <c r="H604" s="1" t="s">
        <v>2082</v>
      </c>
      <c r="I604" s="1" t="s">
        <v>2476</v>
      </c>
      <c r="J604" s="1" t="s">
        <v>52</v>
      </c>
      <c r="K604" s="1" t="s">
        <v>2407</v>
      </c>
      <c r="L604" s="3">
        <v>104.99</v>
      </c>
      <c r="M604" s="1" t="s">
        <v>2474</v>
      </c>
      <c r="N604" s="1" t="s">
        <v>2478</v>
      </c>
      <c r="O604" s="1" t="s">
        <v>4158</v>
      </c>
      <c r="P604" s="222">
        <v>7</v>
      </c>
      <c r="Q604" s="222">
        <v>0</v>
      </c>
      <c r="R604" s="1" t="s">
        <v>2407</v>
      </c>
    </row>
    <row r="605" spans="1:18" x14ac:dyDescent="0.35">
      <c r="A605" s="1" t="str">
        <f>Tableau8[[#This Row],[Document d''achat]]&amp;Tableau8[[#This Row],[Poste]]</f>
        <v>450069721250</v>
      </c>
      <c r="B605" s="1" t="s">
        <v>2078</v>
      </c>
      <c r="C605" s="1" t="s">
        <v>423</v>
      </c>
      <c r="D605" s="1" t="s">
        <v>4151</v>
      </c>
      <c r="E605" s="1" t="s">
        <v>4214</v>
      </c>
      <c r="F605" s="1" t="s">
        <v>2468</v>
      </c>
      <c r="G605" s="1" t="s">
        <v>3252</v>
      </c>
      <c r="H605" s="1" t="s">
        <v>2083</v>
      </c>
      <c r="I605" s="1" t="s">
        <v>2476</v>
      </c>
      <c r="J605" s="1" t="s">
        <v>52</v>
      </c>
      <c r="K605" s="1" t="s">
        <v>2407</v>
      </c>
      <c r="L605" s="3">
        <v>140.02000000000001</v>
      </c>
      <c r="M605" s="1" t="s">
        <v>2474</v>
      </c>
      <c r="N605" s="1" t="s">
        <v>2478</v>
      </c>
      <c r="O605" s="1" t="s">
        <v>4158</v>
      </c>
      <c r="P605" s="222">
        <v>7</v>
      </c>
      <c r="Q605" s="222">
        <v>0</v>
      </c>
      <c r="R605" s="1" t="s">
        <v>2407</v>
      </c>
    </row>
    <row r="606" spans="1:18" x14ac:dyDescent="0.35">
      <c r="A606" s="1" t="str">
        <f>Tableau8[[#This Row],[Document d''achat]]&amp;Tableau8[[#This Row],[Poste]]</f>
        <v>450069728410</v>
      </c>
      <c r="B606" s="1" t="s">
        <v>2086</v>
      </c>
      <c r="C606" s="1" t="s">
        <v>88</v>
      </c>
      <c r="D606" s="1" t="s">
        <v>4151</v>
      </c>
      <c r="E606" s="1" t="s">
        <v>4215</v>
      </c>
      <c r="F606" s="1" t="s">
        <v>2468</v>
      </c>
      <c r="G606" s="1" t="s">
        <v>3254</v>
      </c>
      <c r="H606" s="1" t="s">
        <v>2087</v>
      </c>
      <c r="I606" s="1" t="s">
        <v>2488</v>
      </c>
      <c r="J606" s="1" t="s">
        <v>52</v>
      </c>
      <c r="K606" s="1" t="s">
        <v>2407</v>
      </c>
      <c r="L606" s="3">
        <v>6146.96</v>
      </c>
      <c r="M606" s="1" t="s">
        <v>2474</v>
      </c>
      <c r="N606" s="1" t="s">
        <v>4152</v>
      </c>
      <c r="O606" s="1" t="s">
        <v>4153</v>
      </c>
      <c r="P606" s="222">
        <v>1</v>
      </c>
      <c r="Q606" s="222">
        <v>0</v>
      </c>
      <c r="R606" s="1" t="s">
        <v>2407</v>
      </c>
    </row>
    <row r="607" spans="1:18" x14ac:dyDescent="0.35">
      <c r="A607" s="1" t="str">
        <f>Tableau8[[#This Row],[Document d''achat]]&amp;Tableau8[[#This Row],[Poste]]</f>
        <v>450069739710</v>
      </c>
      <c r="B607" s="1" t="s">
        <v>2091</v>
      </c>
      <c r="C607" s="1" t="s">
        <v>88</v>
      </c>
      <c r="D607" s="1" t="s">
        <v>4151</v>
      </c>
      <c r="E607" s="1" t="s">
        <v>4216</v>
      </c>
      <c r="F607" s="1" t="s">
        <v>2522</v>
      </c>
      <c r="G607" s="1" t="s">
        <v>3256</v>
      </c>
      <c r="H607" s="1" t="s">
        <v>2092</v>
      </c>
      <c r="I607" s="1" t="s">
        <v>2476</v>
      </c>
      <c r="J607" s="1" t="s">
        <v>52</v>
      </c>
      <c r="K607" s="1" t="s">
        <v>2407</v>
      </c>
      <c r="L607" s="3">
        <v>544500</v>
      </c>
      <c r="M607" s="1" t="s">
        <v>2474</v>
      </c>
      <c r="N607" s="1" t="s">
        <v>4154</v>
      </c>
      <c r="O607" s="1" t="s">
        <v>4155</v>
      </c>
      <c r="P607" s="222">
        <v>4000</v>
      </c>
      <c r="Q607" s="222">
        <v>4000</v>
      </c>
      <c r="R607" s="1" t="s">
        <v>2407</v>
      </c>
    </row>
    <row r="608" spans="1:18" x14ac:dyDescent="0.35">
      <c r="A608" s="1" t="str">
        <f>Tableau8[[#This Row],[Document d''achat]]&amp;Tableau8[[#This Row],[Poste]]</f>
        <v>450069753910</v>
      </c>
      <c r="B608" s="1" t="s">
        <v>2096</v>
      </c>
      <c r="C608" s="1" t="s">
        <v>88</v>
      </c>
      <c r="D608" s="1" t="s">
        <v>4151</v>
      </c>
      <c r="E608" s="1" t="s">
        <v>4217</v>
      </c>
      <c r="F608" s="1" t="s">
        <v>2522</v>
      </c>
      <c r="G608" s="1" t="s">
        <v>3258</v>
      </c>
      <c r="H608" s="1" t="s">
        <v>2097</v>
      </c>
      <c r="I608" s="1" t="s">
        <v>2476</v>
      </c>
      <c r="J608" s="1" t="s">
        <v>52</v>
      </c>
      <c r="K608" s="1" t="s">
        <v>2407</v>
      </c>
      <c r="L608" s="3">
        <v>600000</v>
      </c>
      <c r="M608" s="1" t="s">
        <v>2474</v>
      </c>
      <c r="N608" s="1" t="s">
        <v>4154</v>
      </c>
      <c r="O608" s="1" t="s">
        <v>4155</v>
      </c>
      <c r="P608" s="222">
        <v>4000</v>
      </c>
      <c r="Q608" s="222">
        <v>4000</v>
      </c>
      <c r="R608" s="1" t="s">
        <v>4161</v>
      </c>
    </row>
    <row r="609" spans="1:18" x14ac:dyDescent="0.35">
      <c r="A609" s="1" t="str">
        <f>Tableau8[[#This Row],[Document d''achat]]&amp;Tableau8[[#This Row],[Poste]]</f>
        <v>450069754110</v>
      </c>
      <c r="B609" s="1" t="s">
        <v>2104</v>
      </c>
      <c r="C609" s="1" t="s">
        <v>88</v>
      </c>
      <c r="D609" s="1" t="s">
        <v>4151</v>
      </c>
      <c r="E609" s="1" t="s">
        <v>4218</v>
      </c>
      <c r="F609" s="1" t="s">
        <v>2522</v>
      </c>
      <c r="G609" s="1" t="s">
        <v>3260</v>
      </c>
      <c r="H609" s="1" t="s">
        <v>2105</v>
      </c>
      <c r="I609" s="1" t="s">
        <v>2476</v>
      </c>
      <c r="J609" s="1" t="s">
        <v>52</v>
      </c>
      <c r="K609" s="1" t="s">
        <v>2407</v>
      </c>
      <c r="L609" s="3">
        <v>400000</v>
      </c>
      <c r="M609" s="1" t="s">
        <v>2407</v>
      </c>
      <c r="N609" s="1" t="s">
        <v>2407</v>
      </c>
      <c r="O609" s="1" t="s">
        <v>2407</v>
      </c>
      <c r="P609" s="222">
        <v>100000</v>
      </c>
      <c r="Q609" s="222">
        <v>0</v>
      </c>
      <c r="R609" s="1" t="s">
        <v>4161</v>
      </c>
    </row>
    <row r="610" spans="1:18" x14ac:dyDescent="0.35">
      <c r="A610" s="1" t="str">
        <f>Tableau8[[#This Row],[Document d''achat]]&amp;Tableau8[[#This Row],[Poste]]</f>
        <v>450069766710</v>
      </c>
      <c r="B610" s="1" t="s">
        <v>353</v>
      </c>
      <c r="C610" s="1" t="s">
        <v>88</v>
      </c>
      <c r="D610" s="1" t="s">
        <v>4151</v>
      </c>
      <c r="E610" s="1" t="s">
        <v>1759</v>
      </c>
      <c r="F610" s="1" t="s">
        <v>2468</v>
      </c>
      <c r="G610" s="1" t="s">
        <v>3261</v>
      </c>
      <c r="H610" s="1" t="s">
        <v>354</v>
      </c>
      <c r="I610" s="1" t="s">
        <v>2476</v>
      </c>
      <c r="J610" s="1" t="s">
        <v>52</v>
      </c>
      <c r="K610" s="1" t="s">
        <v>2407</v>
      </c>
      <c r="L610" s="3">
        <v>45505.68</v>
      </c>
      <c r="M610" s="1" t="s">
        <v>2619</v>
      </c>
      <c r="N610" s="1" t="s">
        <v>2407</v>
      </c>
      <c r="O610" s="1" t="s">
        <v>4155</v>
      </c>
      <c r="P610" s="222">
        <v>4</v>
      </c>
      <c r="Q610" s="222">
        <v>4</v>
      </c>
      <c r="R610" s="1" t="s">
        <v>2407</v>
      </c>
    </row>
    <row r="611" spans="1:18" x14ac:dyDescent="0.35">
      <c r="A611" s="1" t="str">
        <f>Tableau8[[#This Row],[Document d''achat]]&amp;Tableau8[[#This Row],[Poste]]</f>
        <v>450069767310</v>
      </c>
      <c r="B611" s="1" t="s">
        <v>904</v>
      </c>
      <c r="C611" s="1" t="s">
        <v>88</v>
      </c>
      <c r="D611" s="1" t="s">
        <v>4151</v>
      </c>
      <c r="E611" s="1" t="s">
        <v>1759</v>
      </c>
      <c r="F611" s="1" t="s">
        <v>2468</v>
      </c>
      <c r="G611" s="1" t="s">
        <v>3262</v>
      </c>
      <c r="H611" s="1" t="s">
        <v>905</v>
      </c>
      <c r="I611" s="1" t="s">
        <v>2476</v>
      </c>
      <c r="J611" s="1" t="s">
        <v>52</v>
      </c>
      <c r="K611" s="1" t="s">
        <v>2407</v>
      </c>
      <c r="L611" s="3">
        <v>1558.48</v>
      </c>
      <c r="M611" s="1" t="s">
        <v>2474</v>
      </c>
      <c r="N611" s="1" t="s">
        <v>4152</v>
      </c>
      <c r="O611" s="1" t="s">
        <v>4153</v>
      </c>
      <c r="P611" s="222">
        <v>7</v>
      </c>
      <c r="Q611" s="222">
        <v>7</v>
      </c>
      <c r="R611" s="1" t="s">
        <v>2407</v>
      </c>
    </row>
    <row r="612" spans="1:18" x14ac:dyDescent="0.35">
      <c r="A612" s="1" t="str">
        <f>Tableau8[[#This Row],[Document d''achat]]&amp;Tableau8[[#This Row],[Poste]]</f>
        <v>450069767320</v>
      </c>
      <c r="B612" s="1" t="s">
        <v>904</v>
      </c>
      <c r="C612" s="1" t="s">
        <v>217</v>
      </c>
      <c r="D612" s="1" t="s">
        <v>4151</v>
      </c>
      <c r="E612" s="1" t="s">
        <v>1759</v>
      </c>
      <c r="F612" s="1" t="s">
        <v>2468</v>
      </c>
      <c r="G612" s="1" t="s">
        <v>3262</v>
      </c>
      <c r="H612" s="1" t="s">
        <v>1168</v>
      </c>
      <c r="I612" s="1" t="s">
        <v>2476</v>
      </c>
      <c r="J612" s="1" t="s">
        <v>52</v>
      </c>
      <c r="K612" s="1" t="s">
        <v>2407</v>
      </c>
      <c r="L612" s="3">
        <v>3608.22</v>
      </c>
      <c r="M612" s="1" t="s">
        <v>2474</v>
      </c>
      <c r="N612" s="1" t="s">
        <v>4152</v>
      </c>
      <c r="O612" s="1" t="s">
        <v>4153</v>
      </c>
      <c r="P612" s="222">
        <v>7</v>
      </c>
      <c r="Q612" s="222">
        <v>7</v>
      </c>
      <c r="R612" s="1" t="s">
        <v>2407</v>
      </c>
    </row>
    <row r="613" spans="1:18" x14ac:dyDescent="0.35">
      <c r="A613" s="1" t="str">
        <f>Tableau8[[#This Row],[Document d''achat]]&amp;Tableau8[[#This Row],[Poste]]</f>
        <v>450069767330</v>
      </c>
      <c r="B613" s="1" t="s">
        <v>904</v>
      </c>
      <c r="C613" s="1" t="s">
        <v>222</v>
      </c>
      <c r="D613" s="1" t="s">
        <v>4151</v>
      </c>
      <c r="E613" s="1" t="s">
        <v>1759</v>
      </c>
      <c r="F613" s="1" t="s">
        <v>2468</v>
      </c>
      <c r="G613" s="1" t="s">
        <v>3262</v>
      </c>
      <c r="H613" s="1" t="s">
        <v>1169</v>
      </c>
      <c r="I613" s="1" t="s">
        <v>2476</v>
      </c>
      <c r="J613" s="1" t="s">
        <v>52</v>
      </c>
      <c r="K613" s="1" t="s">
        <v>2407</v>
      </c>
      <c r="L613" s="3">
        <v>906.29</v>
      </c>
      <c r="M613" s="1" t="s">
        <v>2474</v>
      </c>
      <c r="N613" s="1" t="s">
        <v>4152</v>
      </c>
      <c r="O613" s="1" t="s">
        <v>4153</v>
      </c>
      <c r="P613" s="222">
        <v>7</v>
      </c>
      <c r="Q613" s="222">
        <v>7</v>
      </c>
      <c r="R613" s="1" t="s">
        <v>2407</v>
      </c>
    </row>
    <row r="614" spans="1:18" x14ac:dyDescent="0.35">
      <c r="A614" s="1" t="str">
        <f>Tableau8[[#This Row],[Document d''achat]]&amp;Tableau8[[#This Row],[Poste]]</f>
        <v>450069767610</v>
      </c>
      <c r="B614" s="1" t="s">
        <v>1170</v>
      </c>
      <c r="C614" s="1" t="s">
        <v>88</v>
      </c>
      <c r="D614" s="1" t="s">
        <v>4151</v>
      </c>
      <c r="E614" s="1" t="s">
        <v>1759</v>
      </c>
      <c r="F614" s="1" t="s">
        <v>2468</v>
      </c>
      <c r="G614" s="1" t="s">
        <v>3263</v>
      </c>
      <c r="H614" s="1" t="s">
        <v>354</v>
      </c>
      <c r="I614" s="1" t="s">
        <v>2476</v>
      </c>
      <c r="J614" s="1" t="s">
        <v>52</v>
      </c>
      <c r="K614" s="1" t="s">
        <v>2407</v>
      </c>
      <c r="L614" s="3">
        <v>113764.2</v>
      </c>
      <c r="M614" s="1" t="s">
        <v>2474</v>
      </c>
      <c r="N614" s="1" t="s">
        <v>4154</v>
      </c>
      <c r="O614" s="1" t="s">
        <v>4155</v>
      </c>
      <c r="P614" s="222">
        <v>10</v>
      </c>
      <c r="Q614" s="222">
        <v>10</v>
      </c>
      <c r="R614" s="1" t="s">
        <v>2407</v>
      </c>
    </row>
    <row r="615" spans="1:18" x14ac:dyDescent="0.35">
      <c r="A615" s="1" t="str">
        <f>Tableau8[[#This Row],[Document d''achat]]&amp;Tableau8[[#This Row],[Poste]]</f>
        <v>450069768010</v>
      </c>
      <c r="B615" s="1" t="s">
        <v>1419</v>
      </c>
      <c r="C615" s="1" t="s">
        <v>88</v>
      </c>
      <c r="D615" s="1" t="s">
        <v>4151</v>
      </c>
      <c r="E615" s="1" t="s">
        <v>1759</v>
      </c>
      <c r="F615" s="1" t="s">
        <v>2468</v>
      </c>
      <c r="G615" s="1" t="s">
        <v>3264</v>
      </c>
      <c r="H615" s="1" t="s">
        <v>1420</v>
      </c>
      <c r="I615" s="1" t="s">
        <v>2476</v>
      </c>
      <c r="J615" s="1" t="s">
        <v>52</v>
      </c>
      <c r="K615" s="1" t="s">
        <v>2407</v>
      </c>
      <c r="L615" s="3">
        <v>1040.5999999999999</v>
      </c>
      <c r="M615" s="1" t="s">
        <v>2474</v>
      </c>
      <c r="N615" s="1" t="s">
        <v>4154</v>
      </c>
      <c r="O615" s="1" t="s">
        <v>4155</v>
      </c>
      <c r="P615" s="222">
        <v>4</v>
      </c>
      <c r="Q615" s="222">
        <v>4</v>
      </c>
      <c r="R615" s="1" t="s">
        <v>2407</v>
      </c>
    </row>
    <row r="616" spans="1:18" x14ac:dyDescent="0.35">
      <c r="A616" s="1" t="str">
        <f>Tableau8[[#This Row],[Document d''achat]]&amp;Tableau8[[#This Row],[Poste]]</f>
        <v>450069768020</v>
      </c>
      <c r="B616" s="1" t="s">
        <v>1419</v>
      </c>
      <c r="C616" s="1" t="s">
        <v>217</v>
      </c>
      <c r="D616" s="1" t="s">
        <v>4151</v>
      </c>
      <c r="E616" s="1" t="s">
        <v>1759</v>
      </c>
      <c r="F616" s="1" t="s">
        <v>2468</v>
      </c>
      <c r="G616" s="1" t="s">
        <v>3264</v>
      </c>
      <c r="H616" s="1" t="s">
        <v>1588</v>
      </c>
      <c r="I616" s="1" t="s">
        <v>2476</v>
      </c>
      <c r="J616" s="1" t="s">
        <v>52</v>
      </c>
      <c r="K616" s="1" t="s">
        <v>2407</v>
      </c>
      <c r="L616" s="3">
        <v>365.42</v>
      </c>
      <c r="M616" s="1" t="s">
        <v>2474</v>
      </c>
      <c r="N616" s="1" t="s">
        <v>4154</v>
      </c>
      <c r="O616" s="1" t="s">
        <v>4155</v>
      </c>
      <c r="P616" s="222">
        <v>2</v>
      </c>
      <c r="Q616" s="222">
        <v>2</v>
      </c>
      <c r="R616" s="1" t="s">
        <v>2407</v>
      </c>
    </row>
    <row r="617" spans="1:18" x14ac:dyDescent="0.35">
      <c r="A617" s="1" t="str">
        <f>Tableau8[[#This Row],[Document d''achat]]&amp;Tableau8[[#This Row],[Poste]]</f>
        <v>450069768030</v>
      </c>
      <c r="B617" s="1" t="s">
        <v>1419</v>
      </c>
      <c r="C617" s="1" t="s">
        <v>222</v>
      </c>
      <c r="D617" s="1" t="s">
        <v>4151</v>
      </c>
      <c r="E617" s="1" t="s">
        <v>1759</v>
      </c>
      <c r="F617" s="1" t="s">
        <v>2468</v>
      </c>
      <c r="G617" s="1" t="s">
        <v>3264</v>
      </c>
      <c r="H617" s="1" t="s">
        <v>1705</v>
      </c>
      <c r="I617" s="1" t="s">
        <v>2476</v>
      </c>
      <c r="J617" s="1" t="s">
        <v>52</v>
      </c>
      <c r="K617" s="1" t="s">
        <v>2407</v>
      </c>
      <c r="L617" s="3">
        <v>1258.4000000000001</v>
      </c>
      <c r="M617" s="1" t="s">
        <v>2474</v>
      </c>
      <c r="N617" s="1" t="s">
        <v>4154</v>
      </c>
      <c r="O617" s="1" t="s">
        <v>4155</v>
      </c>
      <c r="P617" s="222">
        <v>2</v>
      </c>
      <c r="Q617" s="222">
        <v>2</v>
      </c>
      <c r="R617" s="1" t="s">
        <v>2407</v>
      </c>
    </row>
    <row r="618" spans="1:18" x14ac:dyDescent="0.35">
      <c r="A618" s="1" t="str">
        <f>Tableau8[[#This Row],[Document d''achat]]&amp;Tableau8[[#This Row],[Poste]]</f>
        <v>450069768040</v>
      </c>
      <c r="B618" s="1" t="s">
        <v>1419</v>
      </c>
      <c r="C618" s="1" t="s">
        <v>421</v>
      </c>
      <c r="D618" s="1" t="s">
        <v>4151</v>
      </c>
      <c r="E618" s="1" t="s">
        <v>1759</v>
      </c>
      <c r="F618" s="1" t="s">
        <v>2468</v>
      </c>
      <c r="G618" s="1" t="s">
        <v>3264</v>
      </c>
      <c r="H618" s="1" t="s">
        <v>1755</v>
      </c>
      <c r="I618" s="1" t="s">
        <v>2476</v>
      </c>
      <c r="J618" s="1" t="s">
        <v>52</v>
      </c>
      <c r="K618" s="1" t="s">
        <v>2407</v>
      </c>
      <c r="L618" s="3">
        <v>6359.76</v>
      </c>
      <c r="M618" s="1" t="s">
        <v>2474</v>
      </c>
      <c r="N618" s="1" t="s">
        <v>4154</v>
      </c>
      <c r="O618" s="1" t="s">
        <v>4155</v>
      </c>
      <c r="P618" s="222">
        <v>2</v>
      </c>
      <c r="Q618" s="222">
        <v>2</v>
      </c>
      <c r="R618" s="1" t="s">
        <v>2407</v>
      </c>
    </row>
    <row r="619" spans="1:18" x14ac:dyDescent="0.35">
      <c r="A619" s="1" t="str">
        <f>Tableau8[[#This Row],[Document d''achat]]&amp;Tableau8[[#This Row],[Poste]]</f>
        <v>450069777010</v>
      </c>
      <c r="B619" s="1" t="s">
        <v>2143</v>
      </c>
      <c r="C619" s="1" t="s">
        <v>88</v>
      </c>
      <c r="D619" s="1" t="s">
        <v>4151</v>
      </c>
      <c r="E619" s="1" t="s">
        <v>299</v>
      </c>
      <c r="F619" s="1" t="s">
        <v>2468</v>
      </c>
      <c r="G619" s="1" t="s">
        <v>3265</v>
      </c>
      <c r="H619" s="1" t="s">
        <v>2144</v>
      </c>
      <c r="I619" s="1" t="s">
        <v>2488</v>
      </c>
      <c r="J619" s="1" t="s">
        <v>52</v>
      </c>
      <c r="K619" s="1" t="s">
        <v>2407</v>
      </c>
      <c r="L619" s="3">
        <v>315000</v>
      </c>
      <c r="M619" s="1" t="s">
        <v>2474</v>
      </c>
      <c r="N619" s="1" t="s">
        <v>4154</v>
      </c>
      <c r="O619" s="1" t="s">
        <v>4155</v>
      </c>
      <c r="P619" s="222">
        <v>1</v>
      </c>
      <c r="Q619" s="222">
        <v>0</v>
      </c>
      <c r="R619" s="1" t="s">
        <v>2407</v>
      </c>
    </row>
    <row r="620" spans="1:18" x14ac:dyDescent="0.35">
      <c r="A620" s="1" t="str">
        <f>Tableau8[[#This Row],[Document d''achat]]&amp;Tableau8[[#This Row],[Poste]]</f>
        <v>450069778810</v>
      </c>
      <c r="B620" s="1" t="s">
        <v>2182</v>
      </c>
      <c r="C620" s="1" t="s">
        <v>88</v>
      </c>
      <c r="D620" s="1" t="s">
        <v>4151</v>
      </c>
      <c r="E620" s="1" t="s">
        <v>4156</v>
      </c>
      <c r="F620" s="1" t="s">
        <v>2468</v>
      </c>
      <c r="G620" s="1" t="s">
        <v>2514</v>
      </c>
      <c r="H620" s="1" t="s">
        <v>2183</v>
      </c>
      <c r="I620" s="1" t="s">
        <v>2488</v>
      </c>
      <c r="J620" s="1" t="s">
        <v>52</v>
      </c>
      <c r="K620" s="1" t="s">
        <v>4157</v>
      </c>
      <c r="L620" s="3">
        <v>16293.6</v>
      </c>
      <c r="M620" s="1" t="s">
        <v>2474</v>
      </c>
      <c r="N620" s="1" t="s">
        <v>4154</v>
      </c>
      <c r="O620" s="1" t="s">
        <v>4155</v>
      </c>
      <c r="P620" s="222">
        <v>1</v>
      </c>
      <c r="Q620" s="222">
        <v>0</v>
      </c>
      <c r="R620" s="1" t="s">
        <v>2407</v>
      </c>
    </row>
    <row r="621" spans="1:18" x14ac:dyDescent="0.35">
      <c r="A621" s="1" t="str">
        <f>Tableau8[[#This Row],[Document d''achat]]&amp;Tableau8[[#This Row],[Poste]]</f>
        <v>450069778910</v>
      </c>
      <c r="B621" s="1" t="s">
        <v>2152</v>
      </c>
      <c r="C621" s="1" t="s">
        <v>88</v>
      </c>
      <c r="D621" s="1" t="s">
        <v>4151</v>
      </c>
      <c r="E621" s="1" t="s">
        <v>4219</v>
      </c>
      <c r="F621" s="1" t="s">
        <v>2468</v>
      </c>
      <c r="G621" s="1" t="s">
        <v>3267</v>
      </c>
      <c r="H621" s="1" t="s">
        <v>2153</v>
      </c>
      <c r="I621" s="1" t="s">
        <v>2488</v>
      </c>
      <c r="J621" s="1" t="s">
        <v>52</v>
      </c>
      <c r="K621" s="1" t="s">
        <v>4220</v>
      </c>
      <c r="L621" s="3">
        <v>6560</v>
      </c>
      <c r="M621" s="1" t="s">
        <v>2474</v>
      </c>
      <c r="N621" s="1" t="s">
        <v>4154</v>
      </c>
      <c r="O621" s="1" t="s">
        <v>4155</v>
      </c>
      <c r="P621" s="222">
        <v>1</v>
      </c>
      <c r="Q621" s="222">
        <v>0</v>
      </c>
      <c r="R621" s="1" t="s">
        <v>2407</v>
      </c>
    </row>
    <row r="622" spans="1:18" x14ac:dyDescent="0.35">
      <c r="A622" s="1" t="str">
        <f>Tableau8[[#This Row],[Document d''achat]]&amp;Tableau8[[#This Row],[Poste]]</f>
        <v>450069779110</v>
      </c>
      <c r="B622" s="1" t="s">
        <v>2218</v>
      </c>
      <c r="C622" s="1" t="s">
        <v>88</v>
      </c>
      <c r="D622" s="1" t="s">
        <v>4151</v>
      </c>
      <c r="E622" s="1" t="s">
        <v>4221</v>
      </c>
      <c r="F622" s="1" t="s">
        <v>2468</v>
      </c>
      <c r="G622" s="1" t="s">
        <v>3269</v>
      </c>
      <c r="H622" s="1" t="s">
        <v>2219</v>
      </c>
      <c r="I622" s="1" t="s">
        <v>2488</v>
      </c>
      <c r="J622" s="1" t="s">
        <v>52</v>
      </c>
      <c r="K622" s="1" t="s">
        <v>4222</v>
      </c>
      <c r="L622" s="3">
        <v>2375</v>
      </c>
      <c r="M622" s="1" t="s">
        <v>2474</v>
      </c>
      <c r="N622" s="1" t="s">
        <v>2478</v>
      </c>
      <c r="O622" s="1" t="s">
        <v>4158</v>
      </c>
      <c r="P622" s="222">
        <v>1</v>
      </c>
      <c r="Q622" s="222">
        <v>0</v>
      </c>
      <c r="R622" s="1" t="s">
        <v>2407</v>
      </c>
    </row>
    <row r="623" spans="1:18" x14ac:dyDescent="0.35">
      <c r="A623" s="1" t="str">
        <f>Tableau8[[#This Row],[Document d''achat]]&amp;Tableau8[[#This Row],[Poste]]</f>
        <v>450069779210</v>
      </c>
      <c r="B623" s="1" t="s">
        <v>2149</v>
      </c>
      <c r="C623" s="1" t="s">
        <v>88</v>
      </c>
      <c r="D623" s="1" t="s">
        <v>4151</v>
      </c>
      <c r="E623" s="1" t="s">
        <v>4223</v>
      </c>
      <c r="F623" s="1" t="s">
        <v>2468</v>
      </c>
      <c r="G623" s="1" t="s">
        <v>3271</v>
      </c>
      <c r="H623" s="1" t="s">
        <v>2150</v>
      </c>
      <c r="I623" s="1" t="s">
        <v>2488</v>
      </c>
      <c r="J623" s="1" t="s">
        <v>52</v>
      </c>
      <c r="K623" s="1" t="s">
        <v>4224</v>
      </c>
      <c r="L623" s="3">
        <v>3175</v>
      </c>
      <c r="M623" s="1" t="s">
        <v>2474</v>
      </c>
      <c r="N623" s="1" t="s">
        <v>4152</v>
      </c>
      <c r="O623" s="1" t="s">
        <v>4153</v>
      </c>
      <c r="P623" s="222">
        <v>1</v>
      </c>
      <c r="Q623" s="222">
        <v>0</v>
      </c>
      <c r="R623" s="1" t="s">
        <v>2407</v>
      </c>
    </row>
    <row r="624" spans="1:18" x14ac:dyDescent="0.35">
      <c r="A624" s="1" t="str">
        <f>Tableau8[[#This Row],[Document d''achat]]&amp;Tableau8[[#This Row],[Poste]]</f>
        <v>450069779410</v>
      </c>
      <c r="B624" s="1" t="s">
        <v>2177</v>
      </c>
      <c r="C624" s="1" t="s">
        <v>88</v>
      </c>
      <c r="D624" s="1" t="s">
        <v>4151</v>
      </c>
      <c r="E624" s="1" t="s">
        <v>4225</v>
      </c>
      <c r="F624" s="1" t="s">
        <v>2468</v>
      </c>
      <c r="G624" s="1" t="s">
        <v>3273</v>
      </c>
      <c r="H624" s="1" t="s">
        <v>2178</v>
      </c>
      <c r="I624" s="1" t="s">
        <v>2488</v>
      </c>
      <c r="J624" s="1" t="s">
        <v>52</v>
      </c>
      <c r="K624" s="1" t="s">
        <v>4226</v>
      </c>
      <c r="L624" s="3">
        <v>2131.5100000000002</v>
      </c>
      <c r="M624" s="1" t="s">
        <v>2474</v>
      </c>
      <c r="N624" s="1" t="s">
        <v>2478</v>
      </c>
      <c r="O624" s="1" t="s">
        <v>4158</v>
      </c>
      <c r="P624" s="222">
        <v>1</v>
      </c>
      <c r="Q624" s="222">
        <v>0</v>
      </c>
      <c r="R624" s="1" t="s">
        <v>2407</v>
      </c>
    </row>
    <row r="625" spans="1:18" x14ac:dyDescent="0.35">
      <c r="A625" s="1" t="str">
        <f>Tableau8[[#This Row],[Document d''achat]]&amp;Tableau8[[#This Row],[Poste]]</f>
        <v>450069779710</v>
      </c>
      <c r="B625" s="1" t="s">
        <v>2158</v>
      </c>
      <c r="C625" s="1" t="s">
        <v>88</v>
      </c>
      <c r="D625" s="1" t="s">
        <v>4151</v>
      </c>
      <c r="E625" s="1" t="s">
        <v>4227</v>
      </c>
      <c r="F625" s="1" t="s">
        <v>2468</v>
      </c>
      <c r="G625" s="1" t="s">
        <v>3276</v>
      </c>
      <c r="H625" s="1" t="s">
        <v>2159</v>
      </c>
      <c r="I625" s="1" t="s">
        <v>2488</v>
      </c>
      <c r="J625" s="1" t="s">
        <v>52</v>
      </c>
      <c r="K625" s="1" t="s">
        <v>4228</v>
      </c>
      <c r="L625" s="3">
        <v>3643.44</v>
      </c>
      <c r="M625" s="1" t="s">
        <v>2474</v>
      </c>
      <c r="N625" s="1" t="s">
        <v>4152</v>
      </c>
      <c r="O625" s="1" t="s">
        <v>4153</v>
      </c>
      <c r="P625" s="222">
        <v>1</v>
      </c>
      <c r="Q625" s="222">
        <v>0</v>
      </c>
      <c r="R625" s="1" t="s">
        <v>2407</v>
      </c>
    </row>
    <row r="626" spans="1:18" x14ac:dyDescent="0.35">
      <c r="A626" s="1" t="str">
        <f>Tableau8[[#This Row],[Document d''achat]]&amp;Tableau8[[#This Row],[Poste]]</f>
        <v>450069779810</v>
      </c>
      <c r="B626" s="1" t="s">
        <v>2190</v>
      </c>
      <c r="C626" s="1" t="s">
        <v>88</v>
      </c>
      <c r="D626" s="1" t="s">
        <v>4151</v>
      </c>
      <c r="E626" s="1" t="s">
        <v>4229</v>
      </c>
      <c r="F626" s="1" t="s">
        <v>2468</v>
      </c>
      <c r="G626" s="1" t="s">
        <v>3278</v>
      </c>
      <c r="H626" s="1" t="s">
        <v>2191</v>
      </c>
      <c r="I626" s="1" t="s">
        <v>2488</v>
      </c>
      <c r="J626" s="1" t="s">
        <v>52</v>
      </c>
      <c r="K626" s="1" t="s">
        <v>4230</v>
      </c>
      <c r="L626" s="3">
        <v>9249.3799999999992</v>
      </c>
      <c r="M626" s="1" t="s">
        <v>2474</v>
      </c>
      <c r="N626" s="1" t="s">
        <v>4154</v>
      </c>
      <c r="O626" s="1" t="s">
        <v>4155</v>
      </c>
      <c r="P626" s="222">
        <v>1</v>
      </c>
      <c r="Q626" s="222">
        <v>0</v>
      </c>
      <c r="R626" s="1" t="s">
        <v>2407</v>
      </c>
    </row>
    <row r="627" spans="1:18" x14ac:dyDescent="0.35">
      <c r="A627" s="1" t="str">
        <f>Tableau8[[#This Row],[Document d''achat]]&amp;Tableau8[[#This Row],[Poste]]</f>
        <v>450069780010</v>
      </c>
      <c r="B627" s="1" t="s">
        <v>2174</v>
      </c>
      <c r="C627" s="1" t="s">
        <v>88</v>
      </c>
      <c r="D627" s="1" t="s">
        <v>4151</v>
      </c>
      <c r="E627" s="1" t="s">
        <v>4231</v>
      </c>
      <c r="F627" s="1" t="s">
        <v>2468</v>
      </c>
      <c r="G627" s="1" t="s">
        <v>3280</v>
      </c>
      <c r="H627" s="1" t="s">
        <v>2175</v>
      </c>
      <c r="I627" s="1" t="s">
        <v>2488</v>
      </c>
      <c r="J627" s="1" t="s">
        <v>52</v>
      </c>
      <c r="K627" s="1" t="s">
        <v>4232</v>
      </c>
      <c r="L627" s="3">
        <v>2553</v>
      </c>
      <c r="M627" s="1" t="s">
        <v>2474</v>
      </c>
      <c r="N627" s="1" t="s">
        <v>4152</v>
      </c>
      <c r="O627" s="1" t="s">
        <v>4153</v>
      </c>
      <c r="P627" s="222">
        <v>1</v>
      </c>
      <c r="Q627" s="222">
        <v>0</v>
      </c>
      <c r="R627" s="1" t="s">
        <v>2407</v>
      </c>
    </row>
    <row r="628" spans="1:18" x14ac:dyDescent="0.35">
      <c r="A628" s="1" t="str">
        <f>Tableau8[[#This Row],[Document d''achat]]&amp;Tableau8[[#This Row],[Poste]]</f>
        <v>450069780110</v>
      </c>
      <c r="B628" s="1" t="s">
        <v>2185</v>
      </c>
      <c r="C628" s="1" t="s">
        <v>88</v>
      </c>
      <c r="D628" s="1" t="s">
        <v>4151</v>
      </c>
      <c r="E628" s="1" t="s">
        <v>4233</v>
      </c>
      <c r="F628" s="1" t="s">
        <v>2468</v>
      </c>
      <c r="G628" s="1" t="s">
        <v>3282</v>
      </c>
      <c r="H628" s="1" t="s">
        <v>2186</v>
      </c>
      <c r="I628" s="1" t="s">
        <v>2488</v>
      </c>
      <c r="J628" s="1" t="s">
        <v>52</v>
      </c>
      <c r="K628" s="1" t="s">
        <v>2407</v>
      </c>
      <c r="L628" s="3">
        <v>8008.95</v>
      </c>
      <c r="M628" s="1" t="s">
        <v>2474</v>
      </c>
      <c r="N628" s="1" t="s">
        <v>4154</v>
      </c>
      <c r="O628" s="1" t="s">
        <v>4155</v>
      </c>
      <c r="P628" s="222">
        <v>1</v>
      </c>
      <c r="Q628" s="222">
        <v>0</v>
      </c>
      <c r="R628" s="1" t="s">
        <v>2407</v>
      </c>
    </row>
    <row r="629" spans="1:18" x14ac:dyDescent="0.35">
      <c r="A629" s="1" t="str">
        <f>Tableau8[[#This Row],[Document d''achat]]&amp;Tableau8[[#This Row],[Poste]]</f>
        <v>450069780210</v>
      </c>
      <c r="B629" s="1" t="s">
        <v>2168</v>
      </c>
      <c r="C629" s="1" t="s">
        <v>88</v>
      </c>
      <c r="D629" s="1" t="s">
        <v>4151</v>
      </c>
      <c r="E629" s="1" t="s">
        <v>4234</v>
      </c>
      <c r="F629" s="1" t="s">
        <v>2468</v>
      </c>
      <c r="G629" s="1" t="s">
        <v>3284</v>
      </c>
      <c r="H629" s="1" t="s">
        <v>2169</v>
      </c>
      <c r="I629" s="1" t="s">
        <v>2488</v>
      </c>
      <c r="J629" s="1" t="s">
        <v>52</v>
      </c>
      <c r="K629" s="1" t="s">
        <v>2407</v>
      </c>
      <c r="L629" s="3">
        <v>1836.5</v>
      </c>
      <c r="M629" s="1" t="s">
        <v>2474</v>
      </c>
      <c r="N629" s="1" t="s">
        <v>2478</v>
      </c>
      <c r="O629" s="1" t="s">
        <v>4158</v>
      </c>
      <c r="P629" s="222">
        <v>1</v>
      </c>
      <c r="Q629" s="222">
        <v>0</v>
      </c>
      <c r="R629" s="1" t="s">
        <v>2407</v>
      </c>
    </row>
    <row r="630" spans="1:18" x14ac:dyDescent="0.35">
      <c r="A630" s="1" t="str">
        <f>Tableau8[[#This Row],[Document d''achat]]&amp;Tableau8[[#This Row],[Poste]]</f>
        <v>450069780310</v>
      </c>
      <c r="B630" s="1" t="s">
        <v>2204</v>
      </c>
      <c r="C630" s="1" t="s">
        <v>88</v>
      </c>
      <c r="D630" s="1" t="s">
        <v>4151</v>
      </c>
      <c r="E630" s="1" t="s">
        <v>4235</v>
      </c>
      <c r="F630" s="1" t="s">
        <v>2468</v>
      </c>
      <c r="G630" s="1" t="s">
        <v>3286</v>
      </c>
      <c r="H630" s="1" t="s">
        <v>2205</v>
      </c>
      <c r="I630" s="1" t="s">
        <v>2488</v>
      </c>
      <c r="J630" s="1" t="s">
        <v>52</v>
      </c>
      <c r="K630" s="1" t="s">
        <v>2407</v>
      </c>
      <c r="L630" s="3">
        <v>2397.42</v>
      </c>
      <c r="M630" s="1" t="s">
        <v>2474</v>
      </c>
      <c r="N630" s="1" t="s">
        <v>2478</v>
      </c>
      <c r="O630" s="1" t="s">
        <v>4158</v>
      </c>
      <c r="P630" s="222">
        <v>1</v>
      </c>
      <c r="Q630" s="222">
        <v>0</v>
      </c>
      <c r="R630" s="1" t="s">
        <v>2407</v>
      </c>
    </row>
    <row r="631" spans="1:18" x14ac:dyDescent="0.35">
      <c r="A631" s="1" t="str">
        <f>Tableau8[[#This Row],[Document d''achat]]&amp;Tableau8[[#This Row],[Poste]]</f>
        <v>450069780410</v>
      </c>
      <c r="B631" s="1" t="s">
        <v>2198</v>
      </c>
      <c r="C631" s="1" t="s">
        <v>88</v>
      </c>
      <c r="D631" s="1" t="s">
        <v>4151</v>
      </c>
      <c r="E631" s="1" t="s">
        <v>4236</v>
      </c>
      <c r="F631" s="1" t="s">
        <v>2468</v>
      </c>
      <c r="G631" s="1" t="s">
        <v>3288</v>
      </c>
      <c r="H631" s="1" t="s">
        <v>2199</v>
      </c>
      <c r="I631" s="1" t="s">
        <v>2488</v>
      </c>
      <c r="J631" s="1" t="s">
        <v>52</v>
      </c>
      <c r="K631" s="1" t="s">
        <v>2407</v>
      </c>
      <c r="L631" s="3">
        <v>12367</v>
      </c>
      <c r="M631" s="1" t="s">
        <v>2474</v>
      </c>
      <c r="N631" s="1" t="s">
        <v>4154</v>
      </c>
      <c r="O631" s="1" t="s">
        <v>4155</v>
      </c>
      <c r="P631" s="222">
        <v>1</v>
      </c>
      <c r="Q631" s="222">
        <v>0</v>
      </c>
      <c r="R631" s="1" t="s">
        <v>2407</v>
      </c>
    </row>
    <row r="632" spans="1:18" x14ac:dyDescent="0.35">
      <c r="A632" s="1" t="str">
        <f>Tableau8[[#This Row],[Document d''achat]]&amp;Tableau8[[#This Row],[Poste]]</f>
        <v>450069780510</v>
      </c>
      <c r="B632" s="1" t="s">
        <v>2215</v>
      </c>
      <c r="C632" s="1" t="s">
        <v>88</v>
      </c>
      <c r="D632" s="1" t="s">
        <v>4151</v>
      </c>
      <c r="E632" s="1" t="s">
        <v>4237</v>
      </c>
      <c r="F632" s="1" t="s">
        <v>2468</v>
      </c>
      <c r="G632" s="1" t="s">
        <v>3290</v>
      </c>
      <c r="H632" s="1" t="s">
        <v>2216</v>
      </c>
      <c r="I632" s="1" t="s">
        <v>2488</v>
      </c>
      <c r="J632" s="1" t="s">
        <v>52</v>
      </c>
      <c r="K632" s="1" t="s">
        <v>2407</v>
      </c>
      <c r="L632" s="3">
        <v>4202.8999999999996</v>
      </c>
      <c r="M632" s="1" t="s">
        <v>2474</v>
      </c>
      <c r="N632" s="1" t="s">
        <v>4152</v>
      </c>
      <c r="O632" s="1" t="s">
        <v>4153</v>
      </c>
      <c r="P632" s="222">
        <v>1</v>
      </c>
      <c r="Q632" s="222">
        <v>0</v>
      </c>
      <c r="R632" s="1" t="s">
        <v>2407</v>
      </c>
    </row>
    <row r="633" spans="1:18" x14ac:dyDescent="0.35">
      <c r="A633" s="1" t="str">
        <f>Tableau8[[#This Row],[Document d''achat]]&amp;Tableau8[[#This Row],[Poste]]</f>
        <v>450069780610</v>
      </c>
      <c r="B633" s="1" t="s">
        <v>2180</v>
      </c>
      <c r="C633" s="1" t="s">
        <v>88</v>
      </c>
      <c r="D633" s="1" t="s">
        <v>4151</v>
      </c>
      <c r="E633" s="1" t="s">
        <v>4238</v>
      </c>
      <c r="F633" s="1" t="s">
        <v>2468</v>
      </c>
      <c r="G633" s="1" t="s">
        <v>3292</v>
      </c>
      <c r="H633" s="1" t="s">
        <v>2181</v>
      </c>
      <c r="I633" s="1" t="s">
        <v>2488</v>
      </c>
      <c r="J633" s="1" t="s">
        <v>52</v>
      </c>
      <c r="K633" s="1" t="s">
        <v>2407</v>
      </c>
      <c r="L633" s="3">
        <v>16200</v>
      </c>
      <c r="M633" s="1" t="s">
        <v>2474</v>
      </c>
      <c r="N633" s="1" t="s">
        <v>4154</v>
      </c>
      <c r="O633" s="1" t="s">
        <v>4155</v>
      </c>
      <c r="P633" s="222">
        <v>1</v>
      </c>
      <c r="Q633" s="222">
        <v>0</v>
      </c>
      <c r="R633" s="1" t="s">
        <v>2407</v>
      </c>
    </row>
    <row r="634" spans="1:18" x14ac:dyDescent="0.35">
      <c r="A634" s="1" t="str">
        <f>Tableau8[[#This Row],[Document d''achat]]&amp;Tableau8[[#This Row],[Poste]]</f>
        <v>450069780710</v>
      </c>
      <c r="B634" s="1" t="s">
        <v>2160</v>
      </c>
      <c r="C634" s="1" t="s">
        <v>88</v>
      </c>
      <c r="D634" s="1" t="s">
        <v>4151</v>
      </c>
      <c r="E634" s="1" t="s">
        <v>4227</v>
      </c>
      <c r="F634" s="1" t="s">
        <v>2468</v>
      </c>
      <c r="G634" s="1" t="s">
        <v>3293</v>
      </c>
      <c r="H634" s="1" t="s">
        <v>2161</v>
      </c>
      <c r="I634" s="1" t="s">
        <v>2488</v>
      </c>
      <c r="J634" s="1" t="s">
        <v>52</v>
      </c>
      <c r="K634" s="1" t="s">
        <v>2407</v>
      </c>
      <c r="L634" s="3">
        <v>10695.74</v>
      </c>
      <c r="M634" s="1" t="s">
        <v>2474</v>
      </c>
      <c r="N634" s="1" t="s">
        <v>4154</v>
      </c>
      <c r="O634" s="1" t="s">
        <v>4155</v>
      </c>
      <c r="P634" s="222">
        <v>1</v>
      </c>
      <c r="Q634" s="222">
        <v>0</v>
      </c>
      <c r="R634" s="1" t="s">
        <v>2407</v>
      </c>
    </row>
    <row r="635" spans="1:18" x14ac:dyDescent="0.35">
      <c r="A635" s="1" t="str">
        <f>Tableau8[[#This Row],[Document d''achat]]&amp;Tableau8[[#This Row],[Poste]]</f>
        <v>450069780810</v>
      </c>
      <c r="B635" s="1" t="s">
        <v>2195</v>
      </c>
      <c r="C635" s="1" t="s">
        <v>88</v>
      </c>
      <c r="D635" s="1" t="s">
        <v>4151</v>
      </c>
      <c r="E635" s="1" t="s">
        <v>4239</v>
      </c>
      <c r="F635" s="1" t="s">
        <v>2468</v>
      </c>
      <c r="G635" s="1" t="s">
        <v>3295</v>
      </c>
      <c r="H635" s="1" t="s">
        <v>2196</v>
      </c>
      <c r="I635" s="1" t="s">
        <v>2488</v>
      </c>
      <c r="J635" s="1" t="s">
        <v>52</v>
      </c>
      <c r="K635" s="1" t="s">
        <v>2407</v>
      </c>
      <c r="L635" s="3">
        <v>21487.5</v>
      </c>
      <c r="M635" s="1" t="s">
        <v>2474</v>
      </c>
      <c r="N635" s="1" t="s">
        <v>4154</v>
      </c>
      <c r="O635" s="1" t="s">
        <v>4155</v>
      </c>
      <c r="P635" s="222">
        <v>1</v>
      </c>
      <c r="Q635" s="222">
        <v>0</v>
      </c>
      <c r="R635" s="1" t="s">
        <v>2407</v>
      </c>
    </row>
    <row r="636" spans="1:18" x14ac:dyDescent="0.35">
      <c r="A636" s="1" t="str">
        <f>Tableau8[[#This Row],[Document d''achat]]&amp;Tableau8[[#This Row],[Poste]]</f>
        <v>450069780910</v>
      </c>
      <c r="B636" s="1" t="s">
        <v>2212</v>
      </c>
      <c r="C636" s="1" t="s">
        <v>88</v>
      </c>
      <c r="D636" s="1" t="s">
        <v>4151</v>
      </c>
      <c r="E636" s="1" t="s">
        <v>4240</v>
      </c>
      <c r="F636" s="1" t="s">
        <v>2468</v>
      </c>
      <c r="G636" s="1" t="s">
        <v>3297</v>
      </c>
      <c r="H636" s="1" t="s">
        <v>2213</v>
      </c>
      <c r="I636" s="1" t="s">
        <v>2488</v>
      </c>
      <c r="J636" s="1" t="s">
        <v>52</v>
      </c>
      <c r="K636" s="1" t="s">
        <v>2407</v>
      </c>
      <c r="L636" s="3">
        <v>14298.7</v>
      </c>
      <c r="M636" s="1" t="s">
        <v>2474</v>
      </c>
      <c r="N636" s="1" t="s">
        <v>4154</v>
      </c>
      <c r="O636" s="1" t="s">
        <v>4155</v>
      </c>
      <c r="P636" s="222">
        <v>1</v>
      </c>
      <c r="Q636" s="222">
        <v>0</v>
      </c>
      <c r="R636" s="1" t="s">
        <v>2407</v>
      </c>
    </row>
    <row r="637" spans="1:18" x14ac:dyDescent="0.35">
      <c r="A637" s="1" t="str">
        <f>Tableau8[[#This Row],[Document d''achat]]&amp;Tableau8[[#This Row],[Poste]]</f>
        <v>450069781010</v>
      </c>
      <c r="B637" s="1" t="s">
        <v>2192</v>
      </c>
      <c r="C637" s="1" t="s">
        <v>88</v>
      </c>
      <c r="D637" s="1" t="s">
        <v>4151</v>
      </c>
      <c r="E637" s="1" t="s">
        <v>4229</v>
      </c>
      <c r="F637" s="1" t="s">
        <v>2468</v>
      </c>
      <c r="G637" s="1" t="s">
        <v>3298</v>
      </c>
      <c r="H637" s="1" t="s">
        <v>2193</v>
      </c>
      <c r="I637" s="1" t="s">
        <v>2488</v>
      </c>
      <c r="J637" s="1" t="s">
        <v>52</v>
      </c>
      <c r="K637" s="1" t="s">
        <v>2407</v>
      </c>
      <c r="L637" s="3">
        <v>17821.439999999999</v>
      </c>
      <c r="M637" s="1" t="s">
        <v>2474</v>
      </c>
      <c r="N637" s="1" t="s">
        <v>4154</v>
      </c>
      <c r="O637" s="1" t="s">
        <v>4155</v>
      </c>
      <c r="P637" s="222">
        <v>1</v>
      </c>
      <c r="Q637" s="222">
        <v>0</v>
      </c>
      <c r="R637" s="1" t="s">
        <v>2407</v>
      </c>
    </row>
    <row r="638" spans="1:18" x14ac:dyDescent="0.35">
      <c r="A638" s="1" t="str">
        <f>Tableau8[[#This Row],[Document d''achat]]&amp;Tableau8[[#This Row],[Poste]]</f>
        <v>450069781110</v>
      </c>
      <c r="B638" s="1" t="s">
        <v>2201</v>
      </c>
      <c r="C638" s="1" t="s">
        <v>88</v>
      </c>
      <c r="D638" s="1" t="s">
        <v>4151</v>
      </c>
      <c r="E638" s="1" t="s">
        <v>4241</v>
      </c>
      <c r="F638" s="1" t="s">
        <v>2468</v>
      </c>
      <c r="G638" s="1" t="s">
        <v>3300</v>
      </c>
      <c r="H638" s="1" t="s">
        <v>2202</v>
      </c>
      <c r="I638" s="1" t="s">
        <v>2488</v>
      </c>
      <c r="J638" s="1" t="s">
        <v>52</v>
      </c>
      <c r="K638" s="1" t="s">
        <v>2407</v>
      </c>
      <c r="L638" s="3">
        <v>10633.74</v>
      </c>
      <c r="M638" s="1" t="s">
        <v>2474</v>
      </c>
      <c r="N638" s="1" t="s">
        <v>4154</v>
      </c>
      <c r="O638" s="1" t="s">
        <v>4155</v>
      </c>
      <c r="P638" s="222">
        <v>1</v>
      </c>
      <c r="Q638" s="222">
        <v>0</v>
      </c>
      <c r="R638" s="1" t="s">
        <v>2407</v>
      </c>
    </row>
    <row r="639" spans="1:18" x14ac:dyDescent="0.35">
      <c r="A639" s="1" t="str">
        <f>Tableau8[[#This Row],[Document d''achat]]&amp;Tableau8[[#This Row],[Poste]]</f>
        <v>450069781210</v>
      </c>
      <c r="B639" s="1" t="s">
        <v>2209</v>
      </c>
      <c r="C639" s="1" t="s">
        <v>88</v>
      </c>
      <c r="D639" s="1" t="s">
        <v>4151</v>
      </c>
      <c r="E639" s="1" t="s">
        <v>4242</v>
      </c>
      <c r="F639" s="1" t="s">
        <v>2468</v>
      </c>
      <c r="G639" s="1" t="s">
        <v>3302</v>
      </c>
      <c r="H639" s="1" t="s">
        <v>2210</v>
      </c>
      <c r="I639" s="1" t="s">
        <v>2488</v>
      </c>
      <c r="J639" s="1" t="s">
        <v>52</v>
      </c>
      <c r="K639" s="1" t="s">
        <v>2407</v>
      </c>
      <c r="L639" s="3">
        <v>3775</v>
      </c>
      <c r="M639" s="1" t="s">
        <v>2474</v>
      </c>
      <c r="N639" s="1" t="s">
        <v>4152</v>
      </c>
      <c r="O639" s="1" t="s">
        <v>4153</v>
      </c>
      <c r="P639" s="222">
        <v>1</v>
      </c>
      <c r="Q639" s="222">
        <v>0</v>
      </c>
      <c r="R639" s="1" t="s">
        <v>2407</v>
      </c>
    </row>
    <row r="640" spans="1:18" x14ac:dyDescent="0.35">
      <c r="A640" s="1" t="str">
        <f>Tableau8[[#This Row],[Document d''achat]]&amp;Tableau8[[#This Row],[Poste]]</f>
        <v>450069781310</v>
      </c>
      <c r="B640" s="1" t="s">
        <v>2206</v>
      </c>
      <c r="C640" s="1" t="s">
        <v>88</v>
      </c>
      <c r="D640" s="1" t="s">
        <v>4151</v>
      </c>
      <c r="E640" s="1" t="s">
        <v>374</v>
      </c>
      <c r="F640" s="1" t="s">
        <v>2468</v>
      </c>
      <c r="G640" s="1" t="s">
        <v>2653</v>
      </c>
      <c r="H640" s="1" t="s">
        <v>2207</v>
      </c>
      <c r="I640" s="1" t="s">
        <v>2488</v>
      </c>
      <c r="J640" s="1" t="s">
        <v>52</v>
      </c>
      <c r="K640" s="1" t="s">
        <v>2407</v>
      </c>
      <c r="L640" s="3">
        <v>16950</v>
      </c>
      <c r="M640" s="1" t="s">
        <v>2474</v>
      </c>
      <c r="N640" s="1" t="s">
        <v>4154</v>
      </c>
      <c r="O640" s="1" t="s">
        <v>4155</v>
      </c>
      <c r="P640" s="222">
        <v>1</v>
      </c>
      <c r="Q640" s="222">
        <v>0</v>
      </c>
      <c r="R640" s="1" t="s">
        <v>2407</v>
      </c>
    </row>
    <row r="641" spans="1:18" x14ac:dyDescent="0.35">
      <c r="A641" s="1" t="str">
        <f>Tableau8[[#This Row],[Document d''achat]]&amp;Tableau8[[#This Row],[Poste]]</f>
        <v>450069781410</v>
      </c>
      <c r="B641" s="1" t="s">
        <v>2221</v>
      </c>
      <c r="C641" s="1" t="s">
        <v>88</v>
      </c>
      <c r="D641" s="1" t="s">
        <v>4151</v>
      </c>
      <c r="E641" s="1" t="s">
        <v>4243</v>
      </c>
      <c r="F641" s="1" t="s">
        <v>2468</v>
      </c>
      <c r="G641" s="1" t="s">
        <v>3304</v>
      </c>
      <c r="H641" s="1" t="s">
        <v>2222</v>
      </c>
      <c r="I641" s="1" t="s">
        <v>2488</v>
      </c>
      <c r="J641" s="1" t="s">
        <v>52</v>
      </c>
      <c r="K641" s="1" t="s">
        <v>2407</v>
      </c>
      <c r="L641" s="3">
        <v>796.8</v>
      </c>
      <c r="M641" s="1" t="s">
        <v>2474</v>
      </c>
      <c r="N641" s="1" t="s">
        <v>2478</v>
      </c>
      <c r="O641" s="1" t="s">
        <v>4158</v>
      </c>
      <c r="P641" s="222">
        <v>1</v>
      </c>
      <c r="Q641" s="222">
        <v>0</v>
      </c>
      <c r="R641" s="1" t="s">
        <v>2407</v>
      </c>
    </row>
    <row r="642" spans="1:18" x14ac:dyDescent="0.35">
      <c r="A642" s="1" t="str">
        <f>Tableau8[[#This Row],[Document d''achat]]&amp;Tableau8[[#This Row],[Poste]]</f>
        <v>450069781510</v>
      </c>
      <c r="B642" s="1" t="s">
        <v>2162</v>
      </c>
      <c r="C642" s="1" t="s">
        <v>88</v>
      </c>
      <c r="D642" s="1" t="s">
        <v>4151</v>
      </c>
      <c r="E642" s="1" t="s">
        <v>4227</v>
      </c>
      <c r="F642" s="1" t="s">
        <v>2468</v>
      </c>
      <c r="G642" s="1" t="s">
        <v>3305</v>
      </c>
      <c r="H642" s="1" t="s">
        <v>2163</v>
      </c>
      <c r="I642" s="1" t="s">
        <v>2488</v>
      </c>
      <c r="J642" s="1" t="s">
        <v>52</v>
      </c>
      <c r="K642" s="1" t="s">
        <v>4244</v>
      </c>
      <c r="L642" s="3">
        <v>2942.75</v>
      </c>
      <c r="M642" s="1" t="s">
        <v>2474</v>
      </c>
      <c r="N642" s="1" t="s">
        <v>4152</v>
      </c>
      <c r="O642" s="1" t="s">
        <v>4153</v>
      </c>
      <c r="P642" s="222">
        <v>1</v>
      </c>
      <c r="Q642" s="222">
        <v>0</v>
      </c>
      <c r="R642" s="1" t="s">
        <v>2407</v>
      </c>
    </row>
    <row r="643" spans="1:18" x14ac:dyDescent="0.35">
      <c r="A643" s="1" t="str">
        <f>Tableau8[[#This Row],[Document d''achat]]&amp;Tableau8[[#This Row],[Poste]]</f>
        <v>450069781710</v>
      </c>
      <c r="B643" s="1" t="s">
        <v>2146</v>
      </c>
      <c r="C643" s="1" t="s">
        <v>88</v>
      </c>
      <c r="D643" s="1" t="s">
        <v>4151</v>
      </c>
      <c r="E643" s="1" t="s">
        <v>4245</v>
      </c>
      <c r="F643" s="1" t="s">
        <v>2468</v>
      </c>
      <c r="G643" s="1" t="s">
        <v>3307</v>
      </c>
      <c r="H643" s="1" t="s">
        <v>2147</v>
      </c>
      <c r="I643" s="1" t="s">
        <v>2488</v>
      </c>
      <c r="J643" s="1" t="s">
        <v>52</v>
      </c>
      <c r="K643" s="1" t="s">
        <v>2407</v>
      </c>
      <c r="L643" s="3">
        <v>8040</v>
      </c>
      <c r="M643" s="1" t="s">
        <v>2474</v>
      </c>
      <c r="N643" s="1" t="s">
        <v>4154</v>
      </c>
      <c r="O643" s="1" t="s">
        <v>4155</v>
      </c>
      <c r="P643" s="222">
        <v>1</v>
      </c>
      <c r="Q643" s="222">
        <v>0</v>
      </c>
      <c r="R643" s="1" t="s">
        <v>2407</v>
      </c>
    </row>
    <row r="644" spans="1:18" x14ac:dyDescent="0.35">
      <c r="A644" s="1" t="str">
        <f>Tableau8[[#This Row],[Document d''achat]]&amp;Tableau8[[#This Row],[Poste]]</f>
        <v>450069781810</v>
      </c>
      <c r="B644" s="1" t="s">
        <v>2187</v>
      </c>
      <c r="C644" s="1" t="s">
        <v>88</v>
      </c>
      <c r="D644" s="1" t="s">
        <v>4151</v>
      </c>
      <c r="E644" s="1" t="s">
        <v>4233</v>
      </c>
      <c r="F644" s="1" t="s">
        <v>2468</v>
      </c>
      <c r="G644" s="1" t="s">
        <v>3308</v>
      </c>
      <c r="H644" s="1" t="s">
        <v>2188</v>
      </c>
      <c r="I644" s="1" t="s">
        <v>2488</v>
      </c>
      <c r="J644" s="1" t="s">
        <v>52</v>
      </c>
      <c r="K644" s="1" t="s">
        <v>2407</v>
      </c>
      <c r="L644" s="3">
        <v>4807.95</v>
      </c>
      <c r="M644" s="1" t="s">
        <v>2474</v>
      </c>
      <c r="N644" s="1" t="s">
        <v>4152</v>
      </c>
      <c r="O644" s="1" t="s">
        <v>4153</v>
      </c>
      <c r="P644" s="222">
        <v>1</v>
      </c>
      <c r="Q644" s="222">
        <v>0</v>
      </c>
      <c r="R644" s="1" t="s">
        <v>2407</v>
      </c>
    </row>
    <row r="645" spans="1:18" x14ac:dyDescent="0.35">
      <c r="A645" s="1" t="str">
        <f>Tableau8[[#This Row],[Document d''achat]]&amp;Tableau8[[#This Row],[Poste]]</f>
        <v>450069781910</v>
      </c>
      <c r="B645" s="1" t="s">
        <v>2171</v>
      </c>
      <c r="C645" s="1" t="s">
        <v>88</v>
      </c>
      <c r="D645" s="1" t="s">
        <v>4151</v>
      </c>
      <c r="E645" s="1" t="s">
        <v>4246</v>
      </c>
      <c r="F645" s="1" t="s">
        <v>2468</v>
      </c>
      <c r="G645" s="1" t="s">
        <v>3310</v>
      </c>
      <c r="H645" s="1" t="s">
        <v>2172</v>
      </c>
      <c r="I645" s="1" t="s">
        <v>2488</v>
      </c>
      <c r="J645" s="1" t="s">
        <v>52</v>
      </c>
      <c r="K645" s="1" t="s">
        <v>2407</v>
      </c>
      <c r="L645" s="3">
        <v>200</v>
      </c>
      <c r="M645" s="1" t="s">
        <v>2474</v>
      </c>
      <c r="N645" s="1" t="s">
        <v>2478</v>
      </c>
      <c r="O645" s="1" t="s">
        <v>4158</v>
      </c>
      <c r="P645" s="222">
        <v>1</v>
      </c>
      <c r="Q645" s="222">
        <v>0</v>
      </c>
      <c r="R645" s="1" t="s">
        <v>2407</v>
      </c>
    </row>
    <row r="646" spans="1:18" x14ac:dyDescent="0.35">
      <c r="A646" s="1" t="str">
        <f>Tableau8[[#This Row],[Document d''achat]]&amp;Tableau8[[#This Row],[Poste]]</f>
        <v>450069782010</v>
      </c>
      <c r="B646" s="1" t="s">
        <v>2165</v>
      </c>
      <c r="C646" s="1" t="s">
        <v>88</v>
      </c>
      <c r="D646" s="1" t="s">
        <v>4151</v>
      </c>
      <c r="E646" s="1" t="s">
        <v>4247</v>
      </c>
      <c r="F646" s="1" t="s">
        <v>2468</v>
      </c>
      <c r="G646" s="1" t="s">
        <v>3312</v>
      </c>
      <c r="H646" s="1" t="s">
        <v>2166</v>
      </c>
      <c r="I646" s="1" t="s">
        <v>2488</v>
      </c>
      <c r="J646" s="1" t="s">
        <v>52</v>
      </c>
      <c r="K646" s="1" t="s">
        <v>2407</v>
      </c>
      <c r="L646" s="3">
        <v>1780</v>
      </c>
      <c r="M646" s="1" t="s">
        <v>2474</v>
      </c>
      <c r="N646" s="1" t="s">
        <v>2478</v>
      </c>
      <c r="O646" s="1" t="s">
        <v>4158</v>
      </c>
      <c r="P646" s="222">
        <v>1</v>
      </c>
      <c r="Q646" s="222">
        <v>0</v>
      </c>
      <c r="R646" s="1" t="s">
        <v>2407</v>
      </c>
    </row>
    <row r="647" spans="1:18" x14ac:dyDescent="0.35">
      <c r="A647" s="1" t="str">
        <f>Tableau8[[#This Row],[Document d''achat]]&amp;Tableau8[[#This Row],[Poste]]</f>
        <v>450069782110</v>
      </c>
      <c r="B647" s="1" t="s">
        <v>2155</v>
      </c>
      <c r="C647" s="1" t="s">
        <v>88</v>
      </c>
      <c r="D647" s="1" t="s">
        <v>4151</v>
      </c>
      <c r="E647" s="1" t="s">
        <v>4248</v>
      </c>
      <c r="F647" s="1" t="s">
        <v>2468</v>
      </c>
      <c r="G647" s="1" t="s">
        <v>3314</v>
      </c>
      <c r="H647" s="1" t="s">
        <v>2156</v>
      </c>
      <c r="I647" s="1" t="s">
        <v>2488</v>
      </c>
      <c r="J647" s="1" t="s">
        <v>52</v>
      </c>
      <c r="K647" s="1" t="s">
        <v>2407</v>
      </c>
      <c r="L647" s="3">
        <v>3790</v>
      </c>
      <c r="M647" s="1" t="s">
        <v>2474</v>
      </c>
      <c r="N647" s="1" t="s">
        <v>4152</v>
      </c>
      <c r="O647" s="1" t="s">
        <v>4153</v>
      </c>
      <c r="P647" s="222">
        <v>1</v>
      </c>
      <c r="Q647" s="222">
        <v>0</v>
      </c>
      <c r="R647" s="1" t="s">
        <v>2407</v>
      </c>
    </row>
    <row r="648" spans="1:18" x14ac:dyDescent="0.35">
      <c r="A648" s="1" t="str">
        <f>Tableau8[[#This Row],[Document d''achat]]&amp;Tableau8[[#This Row],[Poste]]</f>
        <v>450069786810</v>
      </c>
      <c r="B648" s="1" t="s">
        <v>2223</v>
      </c>
      <c r="C648" s="1" t="s">
        <v>88</v>
      </c>
      <c r="D648" s="1" t="s">
        <v>4151</v>
      </c>
      <c r="E648" s="1" t="s">
        <v>1475</v>
      </c>
      <c r="F648" s="1" t="s">
        <v>2522</v>
      </c>
      <c r="G648" s="1" t="s">
        <v>3315</v>
      </c>
      <c r="H648" s="1" t="s">
        <v>2224</v>
      </c>
      <c r="I648" s="1" t="s">
        <v>2488</v>
      </c>
      <c r="J648" s="1" t="s">
        <v>52</v>
      </c>
      <c r="K648" s="1" t="s">
        <v>2407</v>
      </c>
      <c r="L648" s="3">
        <v>251.9</v>
      </c>
      <c r="M648" s="1" t="s">
        <v>2474</v>
      </c>
      <c r="N648" s="1" t="s">
        <v>2478</v>
      </c>
      <c r="O648" s="1" t="s">
        <v>4158</v>
      </c>
      <c r="P648" s="222">
        <v>1</v>
      </c>
      <c r="Q648" s="222">
        <v>0</v>
      </c>
      <c r="R648" s="1" t="s">
        <v>2407</v>
      </c>
    </row>
    <row r="649" spans="1:18" x14ac:dyDescent="0.35">
      <c r="A649" s="1" t="str">
        <f>Tableau8[[#This Row],[Document d''achat]]&amp;Tableau8[[#This Row],[Poste]]</f>
        <v>450069816110</v>
      </c>
      <c r="B649" s="1" t="s">
        <v>2226</v>
      </c>
      <c r="C649" s="1" t="s">
        <v>88</v>
      </c>
      <c r="D649" s="1" t="s">
        <v>4151</v>
      </c>
      <c r="E649" s="1" t="s">
        <v>299</v>
      </c>
      <c r="F649" s="1" t="s">
        <v>2468</v>
      </c>
      <c r="G649" s="1" t="s">
        <v>3316</v>
      </c>
      <c r="H649" s="1" t="s">
        <v>2227</v>
      </c>
      <c r="I649" s="1" t="s">
        <v>2488</v>
      </c>
      <c r="J649" s="1" t="s">
        <v>52</v>
      </c>
      <c r="K649" s="1" t="s">
        <v>2407</v>
      </c>
      <c r="L649" s="3">
        <v>1056000</v>
      </c>
      <c r="M649" s="1" t="s">
        <v>2474</v>
      </c>
      <c r="N649" s="1" t="s">
        <v>4154</v>
      </c>
      <c r="O649" s="1" t="s">
        <v>4155</v>
      </c>
      <c r="P649" s="222">
        <v>1</v>
      </c>
      <c r="Q649" s="222">
        <v>0</v>
      </c>
      <c r="R649" s="1" t="s">
        <v>2407</v>
      </c>
    </row>
    <row r="650" spans="1:18" x14ac:dyDescent="0.35">
      <c r="A650" s="1" t="str">
        <f>Tableau8[[#This Row],[Document d''achat]]&amp;Tableau8[[#This Row],[Poste]]</f>
        <v>450069833910</v>
      </c>
      <c r="B650" s="1" t="s">
        <v>2303</v>
      </c>
      <c r="C650" s="1" t="s">
        <v>88</v>
      </c>
      <c r="D650" s="1" t="s">
        <v>4151</v>
      </c>
      <c r="E650" s="1" t="s">
        <v>4249</v>
      </c>
      <c r="F650" s="1" t="s">
        <v>2468</v>
      </c>
      <c r="G650" s="1" t="s">
        <v>3318</v>
      </c>
      <c r="H650" s="1" t="s">
        <v>2304</v>
      </c>
      <c r="I650" s="1" t="s">
        <v>2476</v>
      </c>
      <c r="J650" s="1" t="s">
        <v>4164</v>
      </c>
      <c r="K650" s="1" t="s">
        <v>2407</v>
      </c>
      <c r="L650" s="3">
        <v>750000</v>
      </c>
      <c r="M650" s="1" t="s">
        <v>2474</v>
      </c>
      <c r="N650" s="1" t="s">
        <v>4154</v>
      </c>
      <c r="O650" s="1" t="s">
        <v>4155</v>
      </c>
      <c r="P650" s="222">
        <v>100000</v>
      </c>
      <c r="Q650" s="222">
        <v>100000</v>
      </c>
      <c r="R650" s="1" t="s">
        <v>4161</v>
      </c>
    </row>
    <row r="651" spans="1:18" x14ac:dyDescent="0.35">
      <c r="A651" s="1" t="str">
        <f>Tableau8[[#This Row],[Document d''achat]]&amp;Tableau8[[#This Row],[Poste]]</f>
        <v>450069848110</v>
      </c>
      <c r="B651" s="1" t="s">
        <v>1975</v>
      </c>
      <c r="C651" s="1" t="s">
        <v>88</v>
      </c>
      <c r="D651" s="1" t="s">
        <v>4151</v>
      </c>
      <c r="E651" s="1" t="s">
        <v>4191</v>
      </c>
      <c r="F651" s="1" t="s">
        <v>2468</v>
      </c>
      <c r="G651" s="1" t="s">
        <v>3319</v>
      </c>
      <c r="H651" s="1" t="s">
        <v>1976</v>
      </c>
      <c r="I651" s="1" t="s">
        <v>2476</v>
      </c>
      <c r="J651" s="1" t="s">
        <v>52</v>
      </c>
      <c r="K651" s="1" t="s">
        <v>2407</v>
      </c>
      <c r="L651" s="3">
        <v>8507.51</v>
      </c>
      <c r="M651" s="1" t="s">
        <v>2619</v>
      </c>
      <c r="N651" s="1" t="s">
        <v>4152</v>
      </c>
      <c r="O651" s="1" t="s">
        <v>4155</v>
      </c>
      <c r="P651" s="222">
        <v>1000000</v>
      </c>
      <c r="Q651" s="222">
        <v>1000000</v>
      </c>
      <c r="R651" s="1" t="s">
        <v>2407</v>
      </c>
    </row>
    <row r="652" spans="1:18" x14ac:dyDescent="0.35">
      <c r="A652" s="1" t="str">
        <f>Tableau8[[#This Row],[Document d''achat]]&amp;Tableau8[[#This Row],[Poste]]</f>
        <v>450069863610</v>
      </c>
      <c r="B652" s="1" t="s">
        <v>2287</v>
      </c>
      <c r="C652" s="1" t="s">
        <v>88</v>
      </c>
      <c r="D652" s="1" t="s">
        <v>4151</v>
      </c>
      <c r="E652" s="1" t="s">
        <v>4207</v>
      </c>
      <c r="F652" s="1" t="s">
        <v>2468</v>
      </c>
      <c r="G652" s="1" t="s">
        <v>3320</v>
      </c>
      <c r="H652" s="1" t="s">
        <v>2288</v>
      </c>
      <c r="I652" s="1" t="s">
        <v>2476</v>
      </c>
      <c r="J652" s="1" t="s">
        <v>52</v>
      </c>
      <c r="K652" s="1" t="s">
        <v>2407</v>
      </c>
      <c r="L652" s="3">
        <v>1950000</v>
      </c>
      <c r="M652" s="1" t="s">
        <v>2474</v>
      </c>
      <c r="N652" s="1" t="s">
        <v>4154</v>
      </c>
      <c r="O652" s="1" t="s">
        <v>4155</v>
      </c>
      <c r="P652" s="222">
        <v>3000</v>
      </c>
      <c r="Q652" s="222">
        <v>3000</v>
      </c>
      <c r="R652" s="1" t="s">
        <v>4161</v>
      </c>
    </row>
    <row r="653" spans="1:18" x14ac:dyDescent="0.35">
      <c r="A653" s="1" t="str">
        <f>Tableau8[[#This Row],[Document d''achat]]&amp;Tableau8[[#This Row],[Poste]]</f>
        <v>450069865710</v>
      </c>
      <c r="B653" s="1" t="s">
        <v>2230</v>
      </c>
      <c r="C653" s="1" t="s">
        <v>88</v>
      </c>
      <c r="D653" s="1" t="s">
        <v>4151</v>
      </c>
      <c r="E653" s="1" t="s">
        <v>4250</v>
      </c>
      <c r="F653" s="1" t="s">
        <v>2468</v>
      </c>
      <c r="G653" s="1" t="s">
        <v>3322</v>
      </c>
      <c r="H653" s="1" t="s">
        <v>2231</v>
      </c>
      <c r="I653" s="1" t="s">
        <v>2476</v>
      </c>
      <c r="J653" s="1" t="s">
        <v>52</v>
      </c>
      <c r="K653" s="1" t="s">
        <v>2407</v>
      </c>
      <c r="L653" s="3">
        <v>133</v>
      </c>
      <c r="M653" s="1" t="s">
        <v>2474</v>
      </c>
      <c r="N653" s="1" t="s">
        <v>2478</v>
      </c>
      <c r="O653" s="1" t="s">
        <v>4158</v>
      </c>
      <c r="P653" s="222">
        <v>1</v>
      </c>
      <c r="Q653" s="222">
        <v>1</v>
      </c>
      <c r="R653" s="1" t="s">
        <v>2407</v>
      </c>
    </row>
    <row r="654" spans="1:18" x14ac:dyDescent="0.35">
      <c r="A654" s="1" t="str">
        <f>Tableau8[[#This Row],[Document d''achat]]&amp;Tableau8[[#This Row],[Poste]]</f>
        <v>450069865720</v>
      </c>
      <c r="B654" s="1" t="s">
        <v>2230</v>
      </c>
      <c r="C654" s="1" t="s">
        <v>217</v>
      </c>
      <c r="D654" s="1" t="s">
        <v>4151</v>
      </c>
      <c r="E654" s="1" t="s">
        <v>4250</v>
      </c>
      <c r="F654" s="1" t="s">
        <v>2468</v>
      </c>
      <c r="G654" s="1" t="s">
        <v>3322</v>
      </c>
      <c r="H654" s="1" t="s">
        <v>2232</v>
      </c>
      <c r="I654" s="1" t="s">
        <v>2476</v>
      </c>
      <c r="J654" s="1" t="s">
        <v>52</v>
      </c>
      <c r="K654" s="1" t="s">
        <v>2407</v>
      </c>
      <c r="L654" s="3">
        <v>408</v>
      </c>
      <c r="M654" s="1" t="s">
        <v>2474</v>
      </c>
      <c r="N654" s="1" t="s">
        <v>2478</v>
      </c>
      <c r="O654" s="1" t="s">
        <v>4158</v>
      </c>
      <c r="P654" s="222">
        <v>1</v>
      </c>
      <c r="Q654" s="222">
        <v>1</v>
      </c>
      <c r="R654" s="1" t="s">
        <v>2407</v>
      </c>
    </row>
    <row r="655" spans="1:18" x14ac:dyDescent="0.35">
      <c r="A655" s="1" t="str">
        <f>Tableau8[[#This Row],[Document d''achat]]&amp;Tableau8[[#This Row],[Poste]]</f>
        <v>450069897910</v>
      </c>
      <c r="B655" s="1" t="s">
        <v>2238</v>
      </c>
      <c r="C655" s="1" t="s">
        <v>88</v>
      </c>
      <c r="D655" s="1" t="s">
        <v>4151</v>
      </c>
      <c r="E655" s="1" t="s">
        <v>4251</v>
      </c>
      <c r="F655" s="1" t="s">
        <v>2468</v>
      </c>
      <c r="G655" s="1" t="s">
        <v>3324</v>
      </c>
      <c r="H655" s="1" t="s">
        <v>2239</v>
      </c>
      <c r="I655" s="1" t="s">
        <v>2488</v>
      </c>
      <c r="J655" s="1" t="s">
        <v>52</v>
      </c>
      <c r="K655" s="1" t="s">
        <v>2407</v>
      </c>
      <c r="L655" s="3">
        <v>4528097.4000000004</v>
      </c>
      <c r="M655" s="1" t="s">
        <v>2474</v>
      </c>
      <c r="N655" s="1" t="s">
        <v>4154</v>
      </c>
      <c r="O655" s="1" t="s">
        <v>4155</v>
      </c>
      <c r="P655" s="222">
        <v>1</v>
      </c>
      <c r="Q655" s="222">
        <v>0</v>
      </c>
      <c r="R655" s="1" t="s">
        <v>2407</v>
      </c>
    </row>
    <row r="656" spans="1:18" x14ac:dyDescent="0.35">
      <c r="A656" s="1" t="str">
        <f>Tableau8[[#This Row],[Document d''achat]]&amp;Tableau8[[#This Row],[Poste]]</f>
        <v>450069897920</v>
      </c>
      <c r="B656" s="1" t="s">
        <v>2238</v>
      </c>
      <c r="C656" s="1" t="s">
        <v>217</v>
      </c>
      <c r="D656" s="1" t="s">
        <v>4151</v>
      </c>
      <c r="E656" s="1" t="s">
        <v>4251</v>
      </c>
      <c r="F656" s="1" t="s">
        <v>2468</v>
      </c>
      <c r="G656" s="1" t="s">
        <v>3324</v>
      </c>
      <c r="H656" s="1" t="s">
        <v>2239</v>
      </c>
      <c r="I656" s="1" t="s">
        <v>2476</v>
      </c>
      <c r="J656" s="1" t="s">
        <v>52</v>
      </c>
      <c r="K656" s="1" t="s">
        <v>2407</v>
      </c>
      <c r="L656" s="3">
        <v>4528097.4000000004</v>
      </c>
      <c r="M656" s="1" t="s">
        <v>2474</v>
      </c>
      <c r="N656" s="1" t="s">
        <v>4154</v>
      </c>
      <c r="O656" s="1" t="s">
        <v>4155</v>
      </c>
      <c r="P656" s="222">
        <v>12382</v>
      </c>
      <c r="Q656" s="222">
        <v>0</v>
      </c>
      <c r="R656" s="1" t="s">
        <v>2407</v>
      </c>
    </row>
    <row r="657" spans="1:18" x14ac:dyDescent="0.35">
      <c r="A657" s="1" t="str">
        <f>Tableau8[[#This Row],[Document d''achat]]&amp;Tableau8[[#This Row],[Poste]]</f>
        <v>450069898010</v>
      </c>
      <c r="B657" s="1" t="s">
        <v>2314</v>
      </c>
      <c r="C657" s="1" t="s">
        <v>88</v>
      </c>
      <c r="D657" s="1" t="s">
        <v>4151</v>
      </c>
      <c r="E657" s="1" t="s">
        <v>4252</v>
      </c>
      <c r="F657" s="1" t="s">
        <v>2522</v>
      </c>
      <c r="G657" s="1" t="s">
        <v>3326</v>
      </c>
      <c r="H657" s="1" t="s">
        <v>2315</v>
      </c>
      <c r="I657" s="1" t="s">
        <v>2488</v>
      </c>
      <c r="J657" s="1" t="s">
        <v>52</v>
      </c>
      <c r="K657" s="1" t="s">
        <v>2407</v>
      </c>
      <c r="L657" s="3">
        <v>25744971</v>
      </c>
      <c r="M657" s="1" t="s">
        <v>2474</v>
      </c>
      <c r="N657" s="1" t="s">
        <v>4154</v>
      </c>
      <c r="O657" s="1" t="s">
        <v>4155</v>
      </c>
      <c r="P657" s="222">
        <v>1</v>
      </c>
      <c r="Q657" s="222">
        <v>0</v>
      </c>
      <c r="R657" s="1" t="s">
        <v>2407</v>
      </c>
    </row>
    <row r="658" spans="1:18" x14ac:dyDescent="0.35">
      <c r="A658" s="1" t="str">
        <f>Tableau8[[#This Row],[Document d''achat]]&amp;Tableau8[[#This Row],[Poste]]</f>
        <v>450069919210</v>
      </c>
      <c r="B658" s="1" t="s">
        <v>2240</v>
      </c>
      <c r="C658" s="1" t="s">
        <v>88</v>
      </c>
      <c r="D658" s="1" t="s">
        <v>4151</v>
      </c>
      <c r="E658" s="1" t="s">
        <v>4250</v>
      </c>
      <c r="F658" s="1" t="s">
        <v>2468</v>
      </c>
      <c r="G658" s="1" t="s">
        <v>3327</v>
      </c>
      <c r="H658" s="1" t="s">
        <v>2241</v>
      </c>
      <c r="I658" s="1" t="s">
        <v>2488</v>
      </c>
      <c r="J658" s="1" t="s">
        <v>52</v>
      </c>
      <c r="K658" s="1" t="s">
        <v>2407</v>
      </c>
      <c r="L658" s="3">
        <v>266.2</v>
      </c>
      <c r="M658" s="1" t="s">
        <v>2474</v>
      </c>
      <c r="N658" s="1" t="s">
        <v>2478</v>
      </c>
      <c r="O658" s="1" t="s">
        <v>4158</v>
      </c>
      <c r="P658" s="222">
        <v>1</v>
      </c>
      <c r="Q658" s="222">
        <v>0</v>
      </c>
      <c r="R658" s="1" t="s">
        <v>2407</v>
      </c>
    </row>
    <row r="659" spans="1:18" x14ac:dyDescent="0.35">
      <c r="A659" s="1" t="str">
        <f>Tableau8[[#This Row],[Document d''achat]]&amp;Tableau8[[#This Row],[Poste]]</f>
        <v>450069919310</v>
      </c>
      <c r="B659" s="1" t="s">
        <v>2233</v>
      </c>
      <c r="C659" s="1" t="s">
        <v>88</v>
      </c>
      <c r="D659" s="1" t="s">
        <v>4151</v>
      </c>
      <c r="E659" s="1" t="s">
        <v>677</v>
      </c>
      <c r="F659" s="1" t="s">
        <v>2468</v>
      </c>
      <c r="G659" s="1" t="s">
        <v>3328</v>
      </c>
      <c r="H659" s="1" t="s">
        <v>2234</v>
      </c>
      <c r="I659" s="1" t="s">
        <v>2476</v>
      </c>
      <c r="J659" s="1" t="s">
        <v>52</v>
      </c>
      <c r="K659" s="1" t="s">
        <v>2407</v>
      </c>
      <c r="L659" s="3">
        <v>4561.7</v>
      </c>
      <c r="M659" s="1" t="s">
        <v>2619</v>
      </c>
      <c r="N659" s="1" t="s">
        <v>2407</v>
      </c>
      <c r="O659" s="1" t="s">
        <v>4155</v>
      </c>
      <c r="P659" s="222">
        <v>377000</v>
      </c>
      <c r="Q659" s="222">
        <v>377000</v>
      </c>
      <c r="R659" s="1" t="s">
        <v>2407</v>
      </c>
    </row>
    <row r="660" spans="1:18" x14ac:dyDescent="0.35">
      <c r="A660" s="1" t="str">
        <f>Tableau8[[#This Row],[Document d''achat]]&amp;Tableau8[[#This Row],[Poste]]</f>
        <v>450069919320</v>
      </c>
      <c r="B660" s="1" t="s">
        <v>2233</v>
      </c>
      <c r="C660" s="1" t="s">
        <v>217</v>
      </c>
      <c r="D660" s="1" t="s">
        <v>4151</v>
      </c>
      <c r="E660" s="1" t="s">
        <v>677</v>
      </c>
      <c r="F660" s="1" t="s">
        <v>2468</v>
      </c>
      <c r="G660" s="1" t="s">
        <v>3328</v>
      </c>
      <c r="H660" s="1" t="s">
        <v>2242</v>
      </c>
      <c r="I660" s="1" t="s">
        <v>2476</v>
      </c>
      <c r="J660" s="1" t="s">
        <v>52</v>
      </c>
      <c r="K660" s="1" t="s">
        <v>2407</v>
      </c>
      <c r="L660" s="3">
        <v>968</v>
      </c>
      <c r="M660" s="1" t="s">
        <v>2619</v>
      </c>
      <c r="N660" s="1" t="s">
        <v>2407</v>
      </c>
      <c r="O660" s="1" t="s">
        <v>4155</v>
      </c>
      <c r="P660" s="222">
        <v>1</v>
      </c>
      <c r="Q660" s="222">
        <v>1</v>
      </c>
      <c r="R660" s="1" t="s">
        <v>2407</v>
      </c>
    </row>
    <row r="661" spans="1:18" x14ac:dyDescent="0.35">
      <c r="A661" s="1" t="str">
        <f>Tableau8[[#This Row],[Document d''achat]]&amp;Tableau8[[#This Row],[Poste]]</f>
        <v>450069919330</v>
      </c>
      <c r="B661" s="1" t="s">
        <v>2233</v>
      </c>
      <c r="C661" s="1" t="s">
        <v>222</v>
      </c>
      <c r="D661" s="1" t="s">
        <v>4151</v>
      </c>
      <c r="E661" s="1" t="s">
        <v>677</v>
      </c>
      <c r="F661" s="1" t="s">
        <v>2468</v>
      </c>
      <c r="G661" s="1" t="s">
        <v>3328</v>
      </c>
      <c r="H661" s="1" t="s">
        <v>2243</v>
      </c>
      <c r="I661" s="1" t="s">
        <v>2476</v>
      </c>
      <c r="J661" s="1" t="s">
        <v>52</v>
      </c>
      <c r="K661" s="1" t="s">
        <v>2407</v>
      </c>
      <c r="L661" s="3">
        <v>363</v>
      </c>
      <c r="M661" s="1" t="s">
        <v>2619</v>
      </c>
      <c r="N661" s="1" t="s">
        <v>2407</v>
      </c>
      <c r="O661" s="1" t="s">
        <v>4155</v>
      </c>
      <c r="P661" s="222">
        <v>1</v>
      </c>
      <c r="Q661" s="222">
        <v>1</v>
      </c>
      <c r="R661" s="1" t="s">
        <v>2407</v>
      </c>
    </row>
    <row r="662" spans="1:18" x14ac:dyDescent="0.35">
      <c r="A662" s="1" t="str">
        <f>Tableau8[[#This Row],[Document d''achat]]&amp;Tableau8[[#This Row],[Poste]]</f>
        <v>450069919340</v>
      </c>
      <c r="B662" s="1" t="s">
        <v>2233</v>
      </c>
      <c r="C662" s="1" t="s">
        <v>421</v>
      </c>
      <c r="D662" s="1" t="s">
        <v>4151</v>
      </c>
      <c r="E662" s="1" t="s">
        <v>677</v>
      </c>
      <c r="F662" s="1" t="s">
        <v>2468</v>
      </c>
      <c r="G662" s="1" t="s">
        <v>3328</v>
      </c>
      <c r="H662" s="1" t="s">
        <v>2244</v>
      </c>
      <c r="I662" s="1" t="s">
        <v>2476</v>
      </c>
      <c r="J662" s="1" t="s">
        <v>52</v>
      </c>
      <c r="K662" s="1" t="s">
        <v>2407</v>
      </c>
      <c r="L662" s="3">
        <v>1343.1</v>
      </c>
      <c r="M662" s="1" t="s">
        <v>2619</v>
      </c>
      <c r="N662" s="1" t="s">
        <v>2407</v>
      </c>
      <c r="O662" s="1" t="s">
        <v>4155</v>
      </c>
      <c r="P662" s="222">
        <v>6</v>
      </c>
      <c r="Q662" s="222">
        <v>6</v>
      </c>
      <c r="R662" s="1" t="s">
        <v>2407</v>
      </c>
    </row>
    <row r="663" spans="1:18" x14ac:dyDescent="0.35">
      <c r="A663" s="1" t="str">
        <f>Tableau8[[#This Row],[Document d''achat]]&amp;Tableau8[[#This Row],[Poste]]</f>
        <v>450069927110</v>
      </c>
      <c r="B663" s="1" t="s">
        <v>2331</v>
      </c>
      <c r="C663" s="1" t="s">
        <v>88</v>
      </c>
      <c r="D663" s="1" t="s">
        <v>4151</v>
      </c>
      <c r="E663" s="1" t="s">
        <v>4253</v>
      </c>
      <c r="F663" s="1" t="s">
        <v>2468</v>
      </c>
      <c r="G663" s="1" t="s">
        <v>3330</v>
      </c>
      <c r="H663" s="1" t="s">
        <v>3331</v>
      </c>
      <c r="I663" s="1" t="s">
        <v>2476</v>
      </c>
      <c r="J663" s="1" t="s">
        <v>4164</v>
      </c>
      <c r="K663" s="1" t="s">
        <v>2407</v>
      </c>
      <c r="L663" s="3">
        <v>8400</v>
      </c>
      <c r="M663" s="1" t="s">
        <v>2474</v>
      </c>
      <c r="N663" s="1" t="s">
        <v>4154</v>
      </c>
      <c r="O663" s="1" t="s">
        <v>4155</v>
      </c>
      <c r="P663" s="222">
        <v>120</v>
      </c>
      <c r="Q663" s="222">
        <v>0</v>
      </c>
      <c r="R663" s="1" t="s">
        <v>2407</v>
      </c>
    </row>
    <row r="664" spans="1:18" x14ac:dyDescent="0.35">
      <c r="A664" s="1" t="str">
        <f>Tableau8[[#This Row],[Document d''achat]]&amp;Tableau8[[#This Row],[Poste]]</f>
        <v>450069927120</v>
      </c>
      <c r="B664" s="1" t="s">
        <v>2331</v>
      </c>
      <c r="C664" s="1" t="s">
        <v>217</v>
      </c>
      <c r="D664" s="1" t="s">
        <v>4151</v>
      </c>
      <c r="E664" s="1" t="s">
        <v>4253</v>
      </c>
      <c r="F664" s="1" t="s">
        <v>2468</v>
      </c>
      <c r="G664" s="1" t="s">
        <v>3330</v>
      </c>
      <c r="H664" s="1" t="s">
        <v>3332</v>
      </c>
      <c r="I664" s="1" t="s">
        <v>2476</v>
      </c>
      <c r="J664" s="1" t="s">
        <v>4164</v>
      </c>
      <c r="K664" s="1" t="s">
        <v>2407</v>
      </c>
      <c r="L664" s="3">
        <v>7500</v>
      </c>
      <c r="M664" s="1" t="s">
        <v>2474</v>
      </c>
      <c r="N664" s="1" t="s">
        <v>4154</v>
      </c>
      <c r="O664" s="1" t="s">
        <v>4155</v>
      </c>
      <c r="P664" s="222">
        <v>100</v>
      </c>
      <c r="Q664" s="222">
        <v>0</v>
      </c>
      <c r="R664" s="1" t="s">
        <v>2407</v>
      </c>
    </row>
    <row r="665" spans="1:18" x14ac:dyDescent="0.35">
      <c r="A665" s="1" t="str">
        <f>Tableau8[[#This Row],[Document d''achat]]&amp;Tableau8[[#This Row],[Poste]]</f>
        <v>450069927130</v>
      </c>
      <c r="B665" s="1" t="s">
        <v>2331</v>
      </c>
      <c r="C665" s="1" t="s">
        <v>222</v>
      </c>
      <c r="D665" s="1" t="s">
        <v>4151</v>
      </c>
      <c r="E665" s="1" t="s">
        <v>4253</v>
      </c>
      <c r="F665" s="1" t="s">
        <v>2468</v>
      </c>
      <c r="G665" s="1" t="s">
        <v>3330</v>
      </c>
      <c r="H665" s="1" t="s">
        <v>3333</v>
      </c>
      <c r="I665" s="1" t="s">
        <v>2476</v>
      </c>
      <c r="J665" s="1" t="s">
        <v>4164</v>
      </c>
      <c r="K665" s="1" t="s">
        <v>2407</v>
      </c>
      <c r="L665" s="3">
        <v>14000</v>
      </c>
      <c r="M665" s="1" t="s">
        <v>2474</v>
      </c>
      <c r="N665" s="1" t="s">
        <v>4154</v>
      </c>
      <c r="O665" s="1" t="s">
        <v>4155</v>
      </c>
      <c r="P665" s="222">
        <v>200</v>
      </c>
      <c r="Q665" s="222">
        <v>0</v>
      </c>
      <c r="R665" s="1" t="s">
        <v>2407</v>
      </c>
    </row>
    <row r="666" spans="1:18" x14ac:dyDescent="0.35">
      <c r="A666" s="1" t="str">
        <f>Tableau8[[#This Row],[Document d''achat]]&amp;Tableau8[[#This Row],[Poste]]</f>
        <v>450069927140</v>
      </c>
      <c r="B666" s="1" t="s">
        <v>2331</v>
      </c>
      <c r="C666" s="1" t="s">
        <v>421</v>
      </c>
      <c r="D666" s="1" t="s">
        <v>4151</v>
      </c>
      <c r="E666" s="1" t="s">
        <v>4253</v>
      </c>
      <c r="F666" s="1" t="s">
        <v>2468</v>
      </c>
      <c r="G666" s="1" t="s">
        <v>3330</v>
      </c>
      <c r="H666" s="1" t="s">
        <v>3333</v>
      </c>
      <c r="I666" s="1" t="s">
        <v>2476</v>
      </c>
      <c r="J666" s="1" t="s">
        <v>4164</v>
      </c>
      <c r="K666" s="1" t="s">
        <v>2407</v>
      </c>
      <c r="L666" s="3">
        <v>18200</v>
      </c>
      <c r="M666" s="1" t="s">
        <v>2474</v>
      </c>
      <c r="N666" s="1" t="s">
        <v>4154</v>
      </c>
      <c r="O666" s="1" t="s">
        <v>4155</v>
      </c>
      <c r="P666" s="222">
        <v>260</v>
      </c>
      <c r="Q666" s="222">
        <v>0</v>
      </c>
      <c r="R666" s="1" t="s">
        <v>2407</v>
      </c>
    </row>
    <row r="667" spans="1:18" x14ac:dyDescent="0.35">
      <c r="A667" s="1" t="str">
        <f>Tableau8[[#This Row],[Document d''achat]]&amp;Tableau8[[#This Row],[Poste]]</f>
        <v>450069927150</v>
      </c>
      <c r="B667" s="1" t="s">
        <v>2331</v>
      </c>
      <c r="C667" s="1" t="s">
        <v>423</v>
      </c>
      <c r="D667" s="1" t="s">
        <v>4151</v>
      </c>
      <c r="E667" s="1" t="s">
        <v>4253</v>
      </c>
      <c r="F667" s="1" t="s">
        <v>2468</v>
      </c>
      <c r="G667" s="1" t="s">
        <v>3330</v>
      </c>
      <c r="H667" s="1" t="s">
        <v>3333</v>
      </c>
      <c r="I667" s="1" t="s">
        <v>2476</v>
      </c>
      <c r="J667" s="1" t="s">
        <v>4164</v>
      </c>
      <c r="K667" s="1" t="s">
        <v>2407</v>
      </c>
      <c r="L667" s="3">
        <v>560</v>
      </c>
      <c r="M667" s="1" t="s">
        <v>2474</v>
      </c>
      <c r="N667" s="1" t="s">
        <v>4154</v>
      </c>
      <c r="O667" s="1" t="s">
        <v>4155</v>
      </c>
      <c r="P667" s="222">
        <v>8</v>
      </c>
      <c r="Q667" s="222">
        <v>0</v>
      </c>
      <c r="R667" s="1" t="s">
        <v>2407</v>
      </c>
    </row>
    <row r="668" spans="1:18" x14ac:dyDescent="0.35">
      <c r="A668" s="1" t="str">
        <f>Tableau8[[#This Row],[Document d''achat]]&amp;Tableau8[[#This Row],[Poste]]</f>
        <v>450069927160</v>
      </c>
      <c r="B668" s="1" t="s">
        <v>2331</v>
      </c>
      <c r="C668" s="1" t="s">
        <v>511</v>
      </c>
      <c r="D668" s="1" t="s">
        <v>4151</v>
      </c>
      <c r="E668" s="1" t="s">
        <v>4253</v>
      </c>
      <c r="F668" s="1" t="s">
        <v>2468</v>
      </c>
      <c r="G668" s="1" t="s">
        <v>3330</v>
      </c>
      <c r="H668" s="1" t="s">
        <v>3334</v>
      </c>
      <c r="I668" s="1" t="s">
        <v>2476</v>
      </c>
      <c r="J668" s="1" t="s">
        <v>4164</v>
      </c>
      <c r="K668" s="1" t="s">
        <v>2407</v>
      </c>
      <c r="L668" s="3">
        <v>1890</v>
      </c>
      <c r="M668" s="1" t="s">
        <v>2474</v>
      </c>
      <c r="N668" s="1" t="s">
        <v>4154</v>
      </c>
      <c r="O668" s="1" t="s">
        <v>4155</v>
      </c>
      <c r="P668" s="222">
        <v>1</v>
      </c>
      <c r="Q668" s="222">
        <v>0</v>
      </c>
      <c r="R668" s="1" t="s">
        <v>2407</v>
      </c>
    </row>
    <row r="669" spans="1:18" x14ac:dyDescent="0.35">
      <c r="A669" s="1" t="str">
        <f>Tableau8[[#This Row],[Document d''achat]]&amp;Tableau8[[#This Row],[Poste]]</f>
        <v>450069927170</v>
      </c>
      <c r="B669" s="1" t="s">
        <v>2331</v>
      </c>
      <c r="C669" s="1" t="s">
        <v>513</v>
      </c>
      <c r="D669" s="1" t="s">
        <v>4151</v>
      </c>
      <c r="E669" s="1" t="s">
        <v>4253</v>
      </c>
      <c r="F669" s="1" t="s">
        <v>2468</v>
      </c>
      <c r="G669" s="1" t="s">
        <v>3330</v>
      </c>
      <c r="H669" s="1" t="s">
        <v>2332</v>
      </c>
      <c r="I669" s="1" t="s">
        <v>2488</v>
      </c>
      <c r="J669" s="1" t="s">
        <v>4164</v>
      </c>
      <c r="K669" s="1" t="s">
        <v>2407</v>
      </c>
      <c r="L669" s="3">
        <v>50550</v>
      </c>
      <c r="M669" s="1" t="s">
        <v>2474</v>
      </c>
      <c r="N669" s="1" t="s">
        <v>4154</v>
      </c>
      <c r="O669" s="1" t="s">
        <v>4155</v>
      </c>
      <c r="P669" s="222">
        <v>1</v>
      </c>
      <c r="Q669" s="222">
        <v>0</v>
      </c>
      <c r="R669" s="1" t="s">
        <v>2407</v>
      </c>
    </row>
    <row r="670" spans="1:18" x14ac:dyDescent="0.35">
      <c r="A670" s="1" t="str">
        <f>Tableau8[[#This Row],[Document d''achat]]&amp;Tableau8[[#This Row],[Poste]]</f>
        <v>450069944010</v>
      </c>
      <c r="B670" s="1" t="s">
        <v>2404</v>
      </c>
      <c r="C670" s="1" t="s">
        <v>88</v>
      </c>
      <c r="D670" s="1" t="s">
        <v>4151</v>
      </c>
      <c r="E670" s="1" t="s">
        <v>1706</v>
      </c>
      <c r="F670" s="1" t="s">
        <v>2522</v>
      </c>
      <c r="G670" s="1" t="s">
        <v>3335</v>
      </c>
      <c r="H670" s="1" t="s">
        <v>1174</v>
      </c>
      <c r="I670" s="1" t="s">
        <v>2488</v>
      </c>
      <c r="J670" s="1" t="s">
        <v>52</v>
      </c>
      <c r="K670" s="1" t="s">
        <v>2407</v>
      </c>
      <c r="L670" s="3">
        <v>728.16</v>
      </c>
      <c r="M670" s="1" t="s">
        <v>2474</v>
      </c>
      <c r="N670" s="1" t="s">
        <v>2478</v>
      </c>
      <c r="O670" s="1" t="s">
        <v>4158</v>
      </c>
      <c r="P670" s="222">
        <v>1</v>
      </c>
      <c r="Q670" s="222">
        <v>0</v>
      </c>
      <c r="R670" s="1" t="s">
        <v>2407</v>
      </c>
    </row>
    <row r="671" spans="1:18" x14ac:dyDescent="0.35">
      <c r="A671" s="1" t="str">
        <f>Tableau8[[#This Row],[Document d''achat]]&amp;Tableau8[[#This Row],[Poste]]</f>
        <v>450069962510</v>
      </c>
      <c r="B671" s="1" t="s">
        <v>1850</v>
      </c>
      <c r="C671" s="1" t="s">
        <v>88</v>
      </c>
      <c r="D671" s="1" t="s">
        <v>4151</v>
      </c>
      <c r="E671" s="1" t="s">
        <v>4210</v>
      </c>
      <c r="F671" s="1" t="s">
        <v>2468</v>
      </c>
      <c r="G671" s="1" t="s">
        <v>3336</v>
      </c>
      <c r="H671" s="1" t="s">
        <v>3337</v>
      </c>
      <c r="I671" s="1" t="s">
        <v>2476</v>
      </c>
      <c r="J671" s="1" t="s">
        <v>52</v>
      </c>
      <c r="K671" s="1" t="s">
        <v>2407</v>
      </c>
      <c r="L671" s="3">
        <v>3654.2</v>
      </c>
      <c r="M671" s="1" t="s">
        <v>2474</v>
      </c>
      <c r="N671" s="1" t="s">
        <v>4152</v>
      </c>
      <c r="O671" s="1" t="s">
        <v>4153</v>
      </c>
      <c r="P671" s="222">
        <v>20</v>
      </c>
      <c r="Q671" s="222">
        <v>20</v>
      </c>
      <c r="R671" s="1" t="s">
        <v>2407</v>
      </c>
    </row>
    <row r="672" spans="1:18" x14ac:dyDescent="0.35">
      <c r="A672" s="1" t="str">
        <f>Tableau8[[#This Row],[Document d''achat]]&amp;Tableau8[[#This Row],[Poste]]</f>
        <v>450069972110</v>
      </c>
      <c r="B672" s="1" t="s">
        <v>2254</v>
      </c>
      <c r="C672" s="1" t="s">
        <v>88</v>
      </c>
      <c r="D672" s="1" t="s">
        <v>4151</v>
      </c>
      <c r="E672" s="1" t="s">
        <v>4254</v>
      </c>
      <c r="F672" s="1" t="s">
        <v>2468</v>
      </c>
      <c r="G672" s="1" t="s">
        <v>3339</v>
      </c>
      <c r="H672" s="1" t="s">
        <v>2255</v>
      </c>
      <c r="I672" s="1" t="s">
        <v>2476</v>
      </c>
      <c r="J672" s="1" t="s">
        <v>52</v>
      </c>
      <c r="K672" s="1" t="s">
        <v>2407</v>
      </c>
      <c r="L672" s="3">
        <v>10150</v>
      </c>
      <c r="M672" s="1" t="s">
        <v>2474</v>
      </c>
      <c r="N672" s="1" t="s">
        <v>4154</v>
      </c>
      <c r="O672" s="1" t="s">
        <v>4155</v>
      </c>
      <c r="P672" s="222">
        <v>250</v>
      </c>
      <c r="Q672" s="222">
        <v>250</v>
      </c>
      <c r="R672" s="1" t="s">
        <v>4161</v>
      </c>
    </row>
    <row r="673" spans="1:18" x14ac:dyDescent="0.35">
      <c r="A673" s="1" t="str">
        <f>Tableau8[[#This Row],[Document d''achat]]&amp;Tableau8[[#This Row],[Poste]]</f>
        <v>450069972120</v>
      </c>
      <c r="B673" s="1" t="s">
        <v>2254</v>
      </c>
      <c r="C673" s="1" t="s">
        <v>217</v>
      </c>
      <c r="D673" s="1" t="s">
        <v>4151</v>
      </c>
      <c r="E673" s="1" t="s">
        <v>4254</v>
      </c>
      <c r="F673" s="1" t="s">
        <v>2468</v>
      </c>
      <c r="G673" s="1" t="s">
        <v>3339</v>
      </c>
      <c r="H673" s="1" t="s">
        <v>2256</v>
      </c>
      <c r="I673" s="1" t="s">
        <v>2476</v>
      </c>
      <c r="J673" s="1" t="s">
        <v>52</v>
      </c>
      <c r="K673" s="1" t="s">
        <v>2407</v>
      </c>
      <c r="L673" s="3">
        <v>4792.5</v>
      </c>
      <c r="M673" s="1" t="s">
        <v>2474</v>
      </c>
      <c r="N673" s="1" t="s">
        <v>4154</v>
      </c>
      <c r="O673" s="1" t="s">
        <v>4155</v>
      </c>
      <c r="P673" s="222">
        <v>75</v>
      </c>
      <c r="Q673" s="222">
        <v>75</v>
      </c>
      <c r="R673" s="1" t="s">
        <v>4161</v>
      </c>
    </row>
    <row r="674" spans="1:18" x14ac:dyDescent="0.35">
      <c r="A674" s="1" t="str">
        <f>Tableau8[[#This Row],[Document d''achat]]&amp;Tableau8[[#This Row],[Poste]]</f>
        <v>450069972310</v>
      </c>
      <c r="B674" s="1" t="s">
        <v>2260</v>
      </c>
      <c r="C674" s="1" t="s">
        <v>88</v>
      </c>
      <c r="D674" s="1" t="s">
        <v>4151</v>
      </c>
      <c r="E674" s="1" t="s">
        <v>1740</v>
      </c>
      <c r="F674" s="1" t="s">
        <v>2468</v>
      </c>
      <c r="G674" s="1" t="s">
        <v>3340</v>
      </c>
      <c r="H674" s="1" t="s">
        <v>2261</v>
      </c>
      <c r="I674" s="1" t="s">
        <v>2488</v>
      </c>
      <c r="J674" s="1" t="s">
        <v>52</v>
      </c>
      <c r="K674" s="1" t="s">
        <v>2407</v>
      </c>
      <c r="L674" s="3">
        <v>3522862.85</v>
      </c>
      <c r="M674" s="1" t="s">
        <v>2619</v>
      </c>
      <c r="N674" s="1" t="s">
        <v>2407</v>
      </c>
      <c r="O674" s="1" t="s">
        <v>4155</v>
      </c>
      <c r="P674" s="222">
        <v>1</v>
      </c>
      <c r="Q674" s="222">
        <v>0</v>
      </c>
      <c r="R674" s="1" t="s">
        <v>2407</v>
      </c>
    </row>
    <row r="675" spans="1:18" x14ac:dyDescent="0.35">
      <c r="A675" s="1" t="str">
        <f>Tableau8[[#This Row],[Document d''achat]]&amp;Tableau8[[#This Row],[Poste]]</f>
        <v>450069975210</v>
      </c>
      <c r="B675" s="1" t="s">
        <v>2266</v>
      </c>
      <c r="C675" s="1" t="s">
        <v>88</v>
      </c>
      <c r="D675" s="1" t="s">
        <v>4151</v>
      </c>
      <c r="E675" s="1" t="s">
        <v>4251</v>
      </c>
      <c r="F675" s="1" t="s">
        <v>2468</v>
      </c>
      <c r="G675" s="1" t="s">
        <v>3341</v>
      </c>
      <c r="H675" s="1" t="s">
        <v>2267</v>
      </c>
      <c r="I675" s="1" t="s">
        <v>2476</v>
      </c>
      <c r="J675" s="1" t="s">
        <v>52</v>
      </c>
      <c r="K675" s="1" t="s">
        <v>2407</v>
      </c>
      <c r="L675" s="3">
        <v>5485500</v>
      </c>
      <c r="M675" s="1" t="s">
        <v>2474</v>
      </c>
      <c r="N675" s="1" t="s">
        <v>4154</v>
      </c>
      <c r="O675" s="1" t="s">
        <v>4155</v>
      </c>
      <c r="P675" s="222">
        <v>15000</v>
      </c>
      <c r="Q675" s="222">
        <v>15000</v>
      </c>
      <c r="R675" s="1" t="s">
        <v>2407</v>
      </c>
    </row>
    <row r="676" spans="1:18" x14ac:dyDescent="0.35">
      <c r="A676" s="1" t="str">
        <f>Tableau8[[#This Row],[Document d''achat]]&amp;Tableau8[[#This Row],[Poste]]</f>
        <v>450069977110</v>
      </c>
      <c r="B676" s="1" t="s">
        <v>2284</v>
      </c>
      <c r="C676" s="1" t="s">
        <v>88</v>
      </c>
      <c r="D676" s="1" t="s">
        <v>4151</v>
      </c>
      <c r="E676" s="1" t="s">
        <v>4255</v>
      </c>
      <c r="F676" s="1" t="s">
        <v>2468</v>
      </c>
      <c r="G676" s="1" t="s">
        <v>3344</v>
      </c>
      <c r="H676" s="1" t="s">
        <v>2285</v>
      </c>
      <c r="I676" s="1" t="s">
        <v>2476</v>
      </c>
      <c r="J676" s="1" t="s">
        <v>52</v>
      </c>
      <c r="K676" s="1" t="s">
        <v>2407</v>
      </c>
      <c r="L676" s="3">
        <v>1512.5</v>
      </c>
      <c r="M676" s="1" t="s">
        <v>2474</v>
      </c>
      <c r="N676" s="1" t="s">
        <v>4152</v>
      </c>
      <c r="O676" s="1" t="s">
        <v>4153</v>
      </c>
      <c r="P676" s="222">
        <v>100</v>
      </c>
      <c r="Q676" s="222">
        <v>100</v>
      </c>
      <c r="R676" s="1" t="s">
        <v>2407</v>
      </c>
    </row>
    <row r="677" spans="1:18" x14ac:dyDescent="0.35">
      <c r="A677" s="1" t="str">
        <f>Tableau8[[#This Row],[Document d''achat]]&amp;Tableau8[[#This Row],[Poste]]</f>
        <v>450069977120</v>
      </c>
      <c r="B677" s="1" t="s">
        <v>2284</v>
      </c>
      <c r="C677" s="1" t="s">
        <v>217</v>
      </c>
      <c r="D677" s="1" t="s">
        <v>4151</v>
      </c>
      <c r="E677" s="1" t="s">
        <v>4255</v>
      </c>
      <c r="F677" s="1" t="s">
        <v>2468</v>
      </c>
      <c r="G677" s="1" t="s">
        <v>3344</v>
      </c>
      <c r="H677" s="1" t="s">
        <v>2286</v>
      </c>
      <c r="I677" s="1" t="s">
        <v>2476</v>
      </c>
      <c r="J677" s="1" t="s">
        <v>52</v>
      </c>
      <c r="K677" s="1" t="s">
        <v>2407</v>
      </c>
      <c r="L677" s="3">
        <v>1512.5</v>
      </c>
      <c r="M677" s="1" t="s">
        <v>2474</v>
      </c>
      <c r="N677" s="1" t="s">
        <v>4152</v>
      </c>
      <c r="O677" s="1" t="s">
        <v>4153</v>
      </c>
      <c r="P677" s="222">
        <v>100</v>
      </c>
      <c r="Q677" s="222">
        <v>100</v>
      </c>
      <c r="R677" s="1" t="s">
        <v>2407</v>
      </c>
    </row>
    <row r="678" spans="1:18" x14ac:dyDescent="0.35">
      <c r="A678" s="1" t="str">
        <f>Tableau8[[#This Row],[Document d''achat]]&amp;Tableau8[[#This Row],[Poste]]</f>
        <v>450069977130</v>
      </c>
      <c r="B678" s="1" t="s">
        <v>2284</v>
      </c>
      <c r="C678" s="1" t="s">
        <v>222</v>
      </c>
      <c r="D678" s="1" t="s">
        <v>4151</v>
      </c>
      <c r="E678" s="1" t="s">
        <v>4255</v>
      </c>
      <c r="F678" s="1" t="s">
        <v>2468</v>
      </c>
      <c r="G678" s="1" t="s">
        <v>3344</v>
      </c>
      <c r="H678" s="1" t="s">
        <v>3347</v>
      </c>
      <c r="I678" s="1" t="s">
        <v>2476</v>
      </c>
      <c r="J678" s="1" t="s">
        <v>52</v>
      </c>
      <c r="K678" s="1" t="s">
        <v>2407</v>
      </c>
      <c r="L678" s="3">
        <v>756.25</v>
      </c>
      <c r="M678" s="1" t="s">
        <v>2474</v>
      </c>
      <c r="N678" s="1" t="s">
        <v>4152</v>
      </c>
      <c r="O678" s="1" t="s">
        <v>4153</v>
      </c>
      <c r="P678" s="222">
        <v>50</v>
      </c>
      <c r="Q678" s="222">
        <v>50</v>
      </c>
      <c r="R678" s="1" t="s">
        <v>2407</v>
      </c>
    </row>
    <row r="679" spans="1:18" x14ac:dyDescent="0.35">
      <c r="A679" s="1" t="str">
        <f>Tableau8[[#This Row],[Document d''achat]]&amp;Tableau8[[#This Row],[Poste]]</f>
        <v>450069981610</v>
      </c>
      <c r="B679" s="1" t="s">
        <v>2389</v>
      </c>
      <c r="C679" s="1" t="s">
        <v>88</v>
      </c>
      <c r="D679" s="1" t="s">
        <v>4151</v>
      </c>
      <c r="E679" s="1" t="s">
        <v>4256</v>
      </c>
      <c r="F679" s="1" t="s">
        <v>2522</v>
      </c>
      <c r="G679" s="1" t="s">
        <v>3349</v>
      </c>
      <c r="H679" s="1" t="s">
        <v>55</v>
      </c>
      <c r="I679" s="1" t="s">
        <v>2488</v>
      </c>
      <c r="J679" s="1" t="s">
        <v>52</v>
      </c>
      <c r="K679" s="1" t="s">
        <v>2407</v>
      </c>
      <c r="L679" s="3">
        <v>1</v>
      </c>
      <c r="M679" s="1" t="s">
        <v>2619</v>
      </c>
      <c r="N679" s="1" t="s">
        <v>2407</v>
      </c>
      <c r="O679" s="1" t="s">
        <v>4155</v>
      </c>
      <c r="P679" s="222">
        <v>1</v>
      </c>
      <c r="Q679" s="222">
        <v>0</v>
      </c>
      <c r="R679" s="1" t="s">
        <v>2407</v>
      </c>
    </row>
    <row r="680" spans="1:18" x14ac:dyDescent="0.35">
      <c r="A680" s="1" t="str">
        <f>Tableau8[[#This Row],[Document d''achat]]&amp;Tableau8[[#This Row],[Poste]]</f>
        <v>450069981620</v>
      </c>
      <c r="B680" s="1" t="s">
        <v>2389</v>
      </c>
      <c r="C680" s="1" t="s">
        <v>217</v>
      </c>
      <c r="D680" s="1" t="s">
        <v>4151</v>
      </c>
      <c r="E680" s="1" t="s">
        <v>4256</v>
      </c>
      <c r="F680" s="1" t="s">
        <v>2522</v>
      </c>
      <c r="G680" s="1" t="s">
        <v>3349</v>
      </c>
      <c r="H680" s="1" t="s">
        <v>58</v>
      </c>
      <c r="I680" s="1" t="s">
        <v>2488</v>
      </c>
      <c r="J680" s="1" t="s">
        <v>52</v>
      </c>
      <c r="K680" s="1" t="s">
        <v>2407</v>
      </c>
      <c r="L680" s="3">
        <v>1</v>
      </c>
      <c r="M680" s="1" t="s">
        <v>2619</v>
      </c>
      <c r="N680" s="1" t="s">
        <v>2407</v>
      </c>
      <c r="O680" s="1" t="s">
        <v>4155</v>
      </c>
      <c r="P680" s="222">
        <v>1</v>
      </c>
      <c r="Q680" s="222">
        <v>0</v>
      </c>
      <c r="R680" s="1" t="s">
        <v>2407</v>
      </c>
    </row>
    <row r="681" spans="1:18" x14ac:dyDescent="0.35">
      <c r="A681" s="1" t="str">
        <f>Tableau8[[#This Row],[Document d''achat]]&amp;Tableau8[[#This Row],[Poste]]</f>
        <v>450069981630</v>
      </c>
      <c r="B681" s="1" t="s">
        <v>2389</v>
      </c>
      <c r="C681" s="1" t="s">
        <v>222</v>
      </c>
      <c r="D681" s="1" t="s">
        <v>4151</v>
      </c>
      <c r="E681" s="1" t="s">
        <v>4256</v>
      </c>
      <c r="F681" s="1" t="s">
        <v>2522</v>
      </c>
      <c r="G681" s="1" t="s">
        <v>3349</v>
      </c>
      <c r="H681" s="1" t="s">
        <v>62</v>
      </c>
      <c r="I681" s="1" t="s">
        <v>2488</v>
      </c>
      <c r="J681" s="1" t="s">
        <v>52</v>
      </c>
      <c r="K681" s="1" t="s">
        <v>2407</v>
      </c>
      <c r="L681" s="3">
        <v>1</v>
      </c>
      <c r="M681" s="1" t="s">
        <v>2619</v>
      </c>
      <c r="N681" s="1" t="s">
        <v>2407</v>
      </c>
      <c r="O681" s="1" t="s">
        <v>4155</v>
      </c>
      <c r="P681" s="222">
        <v>1</v>
      </c>
      <c r="Q681" s="222">
        <v>0</v>
      </c>
      <c r="R681" s="1" t="s">
        <v>2407</v>
      </c>
    </row>
    <row r="682" spans="1:18" x14ac:dyDescent="0.35">
      <c r="A682" s="1" t="str">
        <f>Tableau8[[#This Row],[Document d''achat]]&amp;Tableau8[[#This Row],[Poste]]</f>
        <v>450069981910</v>
      </c>
      <c r="B682" s="1" t="s">
        <v>2249</v>
      </c>
      <c r="C682" s="1" t="s">
        <v>88</v>
      </c>
      <c r="D682" s="1" t="s">
        <v>4151</v>
      </c>
      <c r="E682" s="1" t="s">
        <v>415</v>
      </c>
      <c r="F682" s="1" t="s">
        <v>2468</v>
      </c>
      <c r="G682" s="1" t="s">
        <v>3350</v>
      </c>
      <c r="H682" s="1" t="s">
        <v>2250</v>
      </c>
      <c r="I682" s="1" t="s">
        <v>2476</v>
      </c>
      <c r="J682" s="1" t="s">
        <v>52</v>
      </c>
      <c r="K682" s="1" t="s">
        <v>2407</v>
      </c>
      <c r="L682" s="3">
        <v>2044.9</v>
      </c>
      <c r="M682" s="1" t="s">
        <v>2474</v>
      </c>
      <c r="N682" s="1" t="s">
        <v>2478</v>
      </c>
      <c r="O682" s="1" t="s">
        <v>4158</v>
      </c>
      <c r="P682" s="222">
        <v>10</v>
      </c>
      <c r="Q682" s="222">
        <v>10</v>
      </c>
      <c r="R682" s="1" t="s">
        <v>2407</v>
      </c>
    </row>
    <row r="683" spans="1:18" x14ac:dyDescent="0.35">
      <c r="A683" s="1" t="str">
        <f>Tableau8[[#This Row],[Document d''achat]]&amp;Tableau8[[#This Row],[Poste]]</f>
        <v>450069981920</v>
      </c>
      <c r="B683" s="1" t="s">
        <v>2249</v>
      </c>
      <c r="C683" s="1" t="s">
        <v>217</v>
      </c>
      <c r="D683" s="1" t="s">
        <v>4151</v>
      </c>
      <c r="E683" s="1" t="s">
        <v>415</v>
      </c>
      <c r="F683" s="1" t="s">
        <v>2468</v>
      </c>
      <c r="G683" s="1" t="s">
        <v>3350</v>
      </c>
      <c r="H683" s="1" t="s">
        <v>2251</v>
      </c>
      <c r="I683" s="1" t="s">
        <v>2476</v>
      </c>
      <c r="J683" s="1" t="s">
        <v>52</v>
      </c>
      <c r="K683" s="1" t="s">
        <v>2407</v>
      </c>
      <c r="L683" s="3">
        <v>169.3</v>
      </c>
      <c r="M683" s="1" t="s">
        <v>2474</v>
      </c>
      <c r="N683" s="1" t="s">
        <v>2478</v>
      </c>
      <c r="O683" s="1" t="s">
        <v>4158</v>
      </c>
      <c r="P683" s="222">
        <v>2</v>
      </c>
      <c r="Q683" s="222">
        <v>2</v>
      </c>
      <c r="R683" s="1" t="s">
        <v>2407</v>
      </c>
    </row>
    <row r="684" spans="1:18" x14ac:dyDescent="0.35">
      <c r="A684" s="1" t="str">
        <f>Tableau8[[#This Row],[Document d''achat]]&amp;Tableau8[[#This Row],[Poste]]</f>
        <v>450070004510</v>
      </c>
      <c r="B684" s="1" t="s">
        <v>1877</v>
      </c>
      <c r="C684" s="1" t="s">
        <v>88</v>
      </c>
      <c r="D684" s="1" t="s">
        <v>4151</v>
      </c>
      <c r="E684" s="1" t="s">
        <v>4257</v>
      </c>
      <c r="F684" s="1" t="s">
        <v>2468</v>
      </c>
      <c r="G684" s="1" t="s">
        <v>3353</v>
      </c>
      <c r="H684" s="1" t="s">
        <v>1878</v>
      </c>
      <c r="I684" s="1" t="s">
        <v>2488</v>
      </c>
      <c r="J684" s="1" t="s">
        <v>52</v>
      </c>
      <c r="K684" s="1" t="s">
        <v>2407</v>
      </c>
      <c r="L684" s="3">
        <v>1778.7</v>
      </c>
      <c r="M684" s="1" t="s">
        <v>2474</v>
      </c>
      <c r="N684" s="1" t="s">
        <v>2478</v>
      </c>
      <c r="O684" s="1" t="s">
        <v>4158</v>
      </c>
      <c r="P684" s="222">
        <v>1</v>
      </c>
      <c r="Q684" s="222">
        <v>0</v>
      </c>
      <c r="R684" s="1" t="s">
        <v>2407</v>
      </c>
    </row>
    <row r="685" spans="1:18" x14ac:dyDescent="0.35">
      <c r="A685" s="1" t="str">
        <f>Tableau8[[#This Row],[Document d''achat]]&amp;Tableau8[[#This Row],[Poste]]</f>
        <v>450070005710</v>
      </c>
      <c r="B685" s="1" t="s">
        <v>2290</v>
      </c>
      <c r="C685" s="1" t="s">
        <v>88</v>
      </c>
      <c r="D685" s="1" t="s">
        <v>4151</v>
      </c>
      <c r="E685" s="1" t="s">
        <v>4258</v>
      </c>
      <c r="F685" s="1" t="s">
        <v>2468</v>
      </c>
      <c r="G685" s="1" t="s">
        <v>3355</v>
      </c>
      <c r="H685" s="1" t="s">
        <v>2291</v>
      </c>
      <c r="I685" s="1" t="s">
        <v>2488</v>
      </c>
      <c r="J685" s="1" t="s">
        <v>52</v>
      </c>
      <c r="K685" s="1" t="s">
        <v>2407</v>
      </c>
      <c r="L685" s="3">
        <v>1936</v>
      </c>
      <c r="M685" s="1" t="s">
        <v>2474</v>
      </c>
      <c r="N685" s="1" t="s">
        <v>2478</v>
      </c>
      <c r="O685" s="1" t="s">
        <v>4158</v>
      </c>
      <c r="P685" s="222">
        <v>1</v>
      </c>
      <c r="Q685" s="222">
        <v>0</v>
      </c>
      <c r="R685" s="1" t="s">
        <v>2407</v>
      </c>
    </row>
    <row r="686" spans="1:18" x14ac:dyDescent="0.35">
      <c r="A686" s="1" t="str">
        <f>Tableau8[[#This Row],[Document d''achat]]&amp;Tableau8[[#This Row],[Poste]]</f>
        <v>450070013610</v>
      </c>
      <c r="B686" s="1" t="s">
        <v>2058</v>
      </c>
      <c r="C686" s="1" t="s">
        <v>88</v>
      </c>
      <c r="D686" s="1" t="s">
        <v>4151</v>
      </c>
      <c r="E686" s="1" t="s">
        <v>4259</v>
      </c>
      <c r="F686" s="1" t="s">
        <v>2468</v>
      </c>
      <c r="G686" s="1" t="s">
        <v>3357</v>
      </c>
      <c r="H686" s="1" t="s">
        <v>2059</v>
      </c>
      <c r="I686" s="1" t="s">
        <v>2476</v>
      </c>
      <c r="J686" s="1" t="s">
        <v>52</v>
      </c>
      <c r="K686" s="1" t="s">
        <v>2407</v>
      </c>
      <c r="L686" s="3">
        <v>25400.32</v>
      </c>
      <c r="M686" s="1" t="s">
        <v>2619</v>
      </c>
      <c r="N686" s="1" t="s">
        <v>2407</v>
      </c>
      <c r="O686" s="1" t="s">
        <v>4155</v>
      </c>
      <c r="P686" s="222">
        <v>38</v>
      </c>
      <c r="Q686" s="222">
        <v>38</v>
      </c>
      <c r="R686" s="1" t="s">
        <v>2407</v>
      </c>
    </row>
    <row r="687" spans="1:18" x14ac:dyDescent="0.35">
      <c r="A687" s="1" t="str">
        <f>Tableau8[[#This Row],[Document d''achat]]&amp;Tableau8[[#This Row],[Poste]]</f>
        <v>450070013620</v>
      </c>
      <c r="B687" s="1" t="s">
        <v>2058</v>
      </c>
      <c r="C687" s="1" t="s">
        <v>217</v>
      </c>
      <c r="D687" s="1" t="s">
        <v>4151</v>
      </c>
      <c r="E687" s="1" t="s">
        <v>4259</v>
      </c>
      <c r="F687" s="1" t="s">
        <v>2468</v>
      </c>
      <c r="G687" s="1" t="s">
        <v>3357</v>
      </c>
      <c r="H687" s="1" t="s">
        <v>2060</v>
      </c>
      <c r="I687" s="1" t="s">
        <v>2476</v>
      </c>
      <c r="J687" s="1" t="s">
        <v>52</v>
      </c>
      <c r="K687" s="1" t="s">
        <v>2407</v>
      </c>
      <c r="L687" s="3">
        <v>4094.64</v>
      </c>
      <c r="M687" s="1" t="s">
        <v>2619</v>
      </c>
      <c r="N687" s="1" t="s">
        <v>2407</v>
      </c>
      <c r="O687" s="1" t="s">
        <v>4155</v>
      </c>
      <c r="P687" s="222">
        <v>6</v>
      </c>
      <c r="Q687" s="222">
        <v>6</v>
      </c>
      <c r="R687" s="1" t="s">
        <v>2407</v>
      </c>
    </row>
    <row r="688" spans="1:18" x14ac:dyDescent="0.35">
      <c r="A688" s="1" t="str">
        <f>Tableau8[[#This Row],[Document d''achat]]&amp;Tableau8[[#This Row],[Poste]]</f>
        <v>450070013630</v>
      </c>
      <c r="B688" s="1" t="s">
        <v>2058</v>
      </c>
      <c r="C688" s="1" t="s">
        <v>222</v>
      </c>
      <c r="D688" s="1" t="s">
        <v>4151</v>
      </c>
      <c r="E688" s="1" t="s">
        <v>4259</v>
      </c>
      <c r="F688" s="1" t="s">
        <v>2468</v>
      </c>
      <c r="G688" s="1" t="s">
        <v>3357</v>
      </c>
      <c r="H688" s="1" t="s">
        <v>2106</v>
      </c>
      <c r="I688" s="1" t="s">
        <v>2476</v>
      </c>
      <c r="J688" s="1" t="s">
        <v>52</v>
      </c>
      <c r="K688" s="1" t="s">
        <v>2407</v>
      </c>
      <c r="L688" s="3">
        <v>3448.5</v>
      </c>
      <c r="M688" s="1" t="s">
        <v>2619</v>
      </c>
      <c r="N688" s="1" t="s">
        <v>2407</v>
      </c>
      <c r="O688" s="1" t="s">
        <v>4155</v>
      </c>
      <c r="P688" s="223">
        <v>0.8</v>
      </c>
      <c r="Q688" s="223">
        <v>0.8</v>
      </c>
      <c r="R688" s="1" t="s">
        <v>2407</v>
      </c>
    </row>
    <row r="689" spans="1:18" x14ac:dyDescent="0.35">
      <c r="A689" s="1" t="str">
        <f>Tableau8[[#This Row],[Document d''achat]]&amp;Tableau8[[#This Row],[Poste]]</f>
        <v>450070107610</v>
      </c>
      <c r="B689" s="1" t="s">
        <v>2297</v>
      </c>
      <c r="C689" s="1" t="s">
        <v>88</v>
      </c>
      <c r="D689" s="1" t="s">
        <v>4151</v>
      </c>
      <c r="E689" s="1" t="s">
        <v>4260</v>
      </c>
      <c r="F689" s="1" t="s">
        <v>2522</v>
      </c>
      <c r="G689" s="1" t="s">
        <v>3360</v>
      </c>
      <c r="H689" s="1" t="s">
        <v>2298</v>
      </c>
      <c r="I689" s="1" t="s">
        <v>2488</v>
      </c>
      <c r="J689" s="1" t="s">
        <v>52</v>
      </c>
      <c r="K689" s="1" t="s">
        <v>2407</v>
      </c>
      <c r="L689" s="3">
        <v>104264.21</v>
      </c>
      <c r="M689" s="1" t="s">
        <v>2474</v>
      </c>
      <c r="N689" s="1" t="s">
        <v>4152</v>
      </c>
      <c r="O689" s="1" t="s">
        <v>4153</v>
      </c>
      <c r="P689" s="222">
        <v>1</v>
      </c>
      <c r="Q689" s="222">
        <v>0</v>
      </c>
      <c r="R689" s="1" t="s">
        <v>2407</v>
      </c>
    </row>
    <row r="690" spans="1:18" x14ac:dyDescent="0.35">
      <c r="A690" s="1" t="str">
        <f>Tableau8[[#This Row],[Document d''achat]]&amp;Tableau8[[#This Row],[Poste]]</f>
        <v>450070123310</v>
      </c>
      <c r="B690" s="1" t="s">
        <v>1968</v>
      </c>
      <c r="C690" s="1" t="s">
        <v>88</v>
      </c>
      <c r="D690" s="1" t="s">
        <v>4151</v>
      </c>
      <c r="E690" s="1" t="s">
        <v>4261</v>
      </c>
      <c r="F690" s="1" t="s">
        <v>2468</v>
      </c>
      <c r="G690" s="1" t="s">
        <v>3364</v>
      </c>
      <c r="H690" s="1" t="s">
        <v>3365</v>
      </c>
      <c r="I690" s="1" t="s">
        <v>2488</v>
      </c>
      <c r="J690" s="1" t="s">
        <v>52</v>
      </c>
      <c r="K690" s="1" t="s">
        <v>2407</v>
      </c>
      <c r="L690" s="3">
        <v>21645.69</v>
      </c>
      <c r="M690" s="1" t="s">
        <v>2474</v>
      </c>
      <c r="N690" s="1" t="s">
        <v>4154</v>
      </c>
      <c r="O690" s="1" t="s">
        <v>4155</v>
      </c>
      <c r="P690" s="222">
        <v>1</v>
      </c>
      <c r="Q690" s="222">
        <v>0</v>
      </c>
      <c r="R690" s="1" t="s">
        <v>2407</v>
      </c>
    </row>
    <row r="691" spans="1:18" x14ac:dyDescent="0.35">
      <c r="A691" s="1" t="str">
        <f>Tableau8[[#This Row],[Document d''achat]]&amp;Tableau8[[#This Row],[Poste]]</f>
        <v>450070123510</v>
      </c>
      <c r="B691" s="1" t="s">
        <v>1792</v>
      </c>
      <c r="C691" s="1" t="s">
        <v>88</v>
      </c>
      <c r="D691" s="1" t="s">
        <v>4151</v>
      </c>
      <c r="E691" s="1" t="s">
        <v>1759</v>
      </c>
      <c r="F691" s="1" t="s">
        <v>2468</v>
      </c>
      <c r="G691" s="1" t="s">
        <v>3366</v>
      </c>
      <c r="H691" s="1" t="s">
        <v>1793</v>
      </c>
      <c r="I691" s="1" t="s">
        <v>2476</v>
      </c>
      <c r="J691" s="1" t="s">
        <v>52</v>
      </c>
      <c r="K691" s="1" t="s">
        <v>2407</v>
      </c>
      <c r="L691" s="3">
        <v>5687998.8600000003</v>
      </c>
      <c r="M691" s="1" t="s">
        <v>2474</v>
      </c>
      <c r="N691" s="1" t="s">
        <v>4154</v>
      </c>
      <c r="O691" s="1" t="s">
        <v>4155</v>
      </c>
      <c r="P691" s="222">
        <v>500000</v>
      </c>
      <c r="Q691" s="222">
        <v>500000</v>
      </c>
      <c r="R691" s="1" t="s">
        <v>2407</v>
      </c>
    </row>
    <row r="692" spans="1:18" x14ac:dyDescent="0.35">
      <c r="A692" s="1" t="str">
        <f>Tableau8[[#This Row],[Document d''achat]]&amp;Tableau8[[#This Row],[Poste]]</f>
        <v>450070152110</v>
      </c>
      <c r="B692" s="1" t="s">
        <v>2300</v>
      </c>
      <c r="C692" s="1" t="s">
        <v>88</v>
      </c>
      <c r="D692" s="1" t="s">
        <v>4151</v>
      </c>
      <c r="E692" s="1" t="s">
        <v>1759</v>
      </c>
      <c r="F692" s="1" t="s">
        <v>2468</v>
      </c>
      <c r="G692" s="1" t="s">
        <v>3367</v>
      </c>
      <c r="H692" s="1" t="s">
        <v>1793</v>
      </c>
      <c r="I692" s="1" t="s">
        <v>2476</v>
      </c>
      <c r="J692" s="1" t="s">
        <v>52</v>
      </c>
      <c r="K692" s="1" t="s">
        <v>2407</v>
      </c>
      <c r="L692" s="3">
        <v>7963184</v>
      </c>
      <c r="M692" s="1" t="s">
        <v>2474</v>
      </c>
      <c r="N692" s="1" t="s">
        <v>4154</v>
      </c>
      <c r="O692" s="1" t="s">
        <v>4155</v>
      </c>
      <c r="P692" s="222">
        <v>700</v>
      </c>
      <c r="Q692" s="222">
        <v>0</v>
      </c>
      <c r="R692" s="1" t="s">
        <v>2407</v>
      </c>
    </row>
    <row r="693" spans="1:18" x14ac:dyDescent="0.35">
      <c r="A693" s="1" t="str">
        <f>Tableau8[[#This Row],[Document d''achat]]&amp;Tableau8[[#This Row],[Poste]]</f>
        <v>450070167710</v>
      </c>
      <c r="B693" s="1" t="s">
        <v>2126</v>
      </c>
      <c r="C693" s="1" t="s">
        <v>88</v>
      </c>
      <c r="D693" s="1" t="s">
        <v>4151</v>
      </c>
      <c r="E693" s="1" t="s">
        <v>2125</v>
      </c>
      <c r="F693" s="1" t="s">
        <v>2522</v>
      </c>
      <c r="G693" s="1" t="s">
        <v>3370</v>
      </c>
      <c r="H693" s="1" t="s">
        <v>2127</v>
      </c>
      <c r="I693" s="1" t="s">
        <v>2476</v>
      </c>
      <c r="J693" s="1" t="s">
        <v>52</v>
      </c>
      <c r="K693" s="1" t="s">
        <v>2407</v>
      </c>
      <c r="L693" s="3">
        <v>605000</v>
      </c>
      <c r="M693" s="1" t="s">
        <v>2474</v>
      </c>
      <c r="N693" s="1" t="s">
        <v>4154</v>
      </c>
      <c r="O693" s="1" t="s">
        <v>4155</v>
      </c>
      <c r="P693" s="222">
        <v>100000</v>
      </c>
      <c r="Q693" s="222">
        <v>100000</v>
      </c>
      <c r="R693" s="1" t="s">
        <v>2407</v>
      </c>
    </row>
    <row r="694" spans="1:18" x14ac:dyDescent="0.35">
      <c r="A694" s="1" t="str">
        <f>Tableau8[[#This Row],[Document d''achat]]&amp;Tableau8[[#This Row],[Poste]]</f>
        <v>450070209710</v>
      </c>
      <c r="B694" s="1" t="s">
        <v>2405</v>
      </c>
      <c r="C694" s="1" t="s">
        <v>88</v>
      </c>
      <c r="D694" s="1" t="s">
        <v>4151</v>
      </c>
      <c r="E694" s="1" t="s">
        <v>370</v>
      </c>
      <c r="F694" s="1" t="s">
        <v>2468</v>
      </c>
      <c r="G694" s="1" t="s">
        <v>2810</v>
      </c>
      <c r="H694" s="1" t="s">
        <v>2406</v>
      </c>
      <c r="I694" s="1" t="s">
        <v>2488</v>
      </c>
      <c r="J694" s="1" t="s">
        <v>52</v>
      </c>
      <c r="K694" s="1" t="s">
        <v>2407</v>
      </c>
      <c r="L694" s="3">
        <v>124.36</v>
      </c>
      <c r="M694" s="1" t="s">
        <v>2474</v>
      </c>
      <c r="N694" s="1" t="s">
        <v>2478</v>
      </c>
      <c r="O694" s="1" t="s">
        <v>4158</v>
      </c>
      <c r="P694" s="222">
        <v>1</v>
      </c>
      <c r="Q694" s="222">
        <v>0</v>
      </c>
      <c r="R694" s="1" t="s">
        <v>2407</v>
      </c>
    </row>
    <row r="695" spans="1:18" x14ac:dyDescent="0.35">
      <c r="A695" s="1" t="str">
        <f>Tableau8[[#This Row],[Document d''achat]]&amp;Tableau8[[#This Row],[Poste]]</f>
        <v>450070267210</v>
      </c>
      <c r="B695" s="1" t="s">
        <v>1844</v>
      </c>
      <c r="C695" s="1" t="s">
        <v>88</v>
      </c>
      <c r="D695" s="1" t="s">
        <v>4151</v>
      </c>
      <c r="E695" s="1" t="s">
        <v>1759</v>
      </c>
      <c r="F695" s="1" t="s">
        <v>2468</v>
      </c>
      <c r="G695" s="1" t="s">
        <v>3371</v>
      </c>
      <c r="H695" s="1" t="s">
        <v>3372</v>
      </c>
      <c r="I695" s="1" t="s">
        <v>2476</v>
      </c>
      <c r="J695" s="1" t="s">
        <v>52</v>
      </c>
      <c r="K695" s="1" t="s">
        <v>2407</v>
      </c>
      <c r="L695" s="3">
        <v>1017037.67</v>
      </c>
      <c r="M695" s="1" t="s">
        <v>2474</v>
      </c>
      <c r="N695" s="1" t="s">
        <v>4154</v>
      </c>
      <c r="O695" s="1" t="s">
        <v>4155</v>
      </c>
      <c r="P695" s="222">
        <v>530000</v>
      </c>
      <c r="Q695" s="222">
        <v>0</v>
      </c>
      <c r="R695" s="1" t="s">
        <v>2407</v>
      </c>
    </row>
    <row r="696" spans="1:18" x14ac:dyDescent="0.35">
      <c r="A696" s="1" t="str">
        <f>Tableau8[[#This Row],[Document d''achat]]&amp;Tableau8[[#This Row],[Poste]]</f>
        <v>450070284710</v>
      </c>
      <c r="B696" s="1" t="s">
        <v>2408</v>
      </c>
      <c r="C696" s="1" t="s">
        <v>88</v>
      </c>
      <c r="D696" s="1" t="s">
        <v>4151</v>
      </c>
      <c r="E696" s="1" t="s">
        <v>4207</v>
      </c>
      <c r="F696" s="1" t="s">
        <v>2468</v>
      </c>
      <c r="G696" s="1" t="s">
        <v>2994</v>
      </c>
      <c r="H696" s="1" t="s">
        <v>2409</v>
      </c>
      <c r="I696" s="1" t="s">
        <v>2488</v>
      </c>
      <c r="J696" s="1" t="s">
        <v>52</v>
      </c>
      <c r="K696" s="1" t="s">
        <v>2407</v>
      </c>
      <c r="L696" s="3">
        <v>25</v>
      </c>
      <c r="M696" s="1" t="s">
        <v>2474</v>
      </c>
      <c r="N696" s="1" t="s">
        <v>2478</v>
      </c>
      <c r="O696" s="1" t="s">
        <v>4158</v>
      </c>
      <c r="P696" s="222">
        <v>1</v>
      </c>
      <c r="Q696" s="222">
        <v>0</v>
      </c>
      <c r="R696" s="1" t="s">
        <v>4161</v>
      </c>
    </row>
    <row r="697" spans="1:18" x14ac:dyDescent="0.35">
      <c r="A697" s="1" t="str">
        <f>Tableau8[[#This Row],[Document d''achat]]&amp;Tableau8[[#This Row],[Poste]]</f>
        <v>450070330910</v>
      </c>
      <c r="B697" s="1" t="s">
        <v>2422</v>
      </c>
      <c r="C697" s="1" t="s">
        <v>88</v>
      </c>
      <c r="D697" s="1" t="s">
        <v>4151</v>
      </c>
      <c r="E697" s="1" t="s">
        <v>4262</v>
      </c>
      <c r="F697" s="1" t="s">
        <v>2468</v>
      </c>
      <c r="G697" s="1" t="s">
        <v>3374</v>
      </c>
      <c r="H697" s="1" t="s">
        <v>2423</v>
      </c>
      <c r="I697" s="1" t="s">
        <v>2476</v>
      </c>
      <c r="J697" s="1" t="s">
        <v>52</v>
      </c>
      <c r="K697" s="1" t="s">
        <v>2407</v>
      </c>
      <c r="L697" s="3">
        <v>3972.62</v>
      </c>
      <c r="M697" s="1" t="s">
        <v>2474</v>
      </c>
      <c r="N697" s="1" t="s">
        <v>4154</v>
      </c>
      <c r="O697" s="1" t="s">
        <v>4155</v>
      </c>
      <c r="P697" s="222">
        <v>4</v>
      </c>
      <c r="Q697" s="222">
        <v>4</v>
      </c>
      <c r="R697" s="1" t="s">
        <v>2407</v>
      </c>
    </row>
    <row r="698" spans="1:18" x14ac:dyDescent="0.35">
      <c r="A698" s="1" t="str">
        <f>Tableau8[[#This Row],[Document d''achat]]&amp;Tableau8[[#This Row],[Poste]]</f>
        <v>450070330920</v>
      </c>
      <c r="B698" s="1" t="s">
        <v>2422</v>
      </c>
      <c r="C698" s="1" t="s">
        <v>217</v>
      </c>
      <c r="D698" s="1" t="s">
        <v>4151</v>
      </c>
      <c r="E698" s="1" t="s">
        <v>4262</v>
      </c>
      <c r="F698" s="1" t="s">
        <v>2468</v>
      </c>
      <c r="G698" s="1" t="s">
        <v>3374</v>
      </c>
      <c r="H698" s="1" t="s">
        <v>3375</v>
      </c>
      <c r="I698" s="1" t="s">
        <v>2476</v>
      </c>
      <c r="J698" s="1" t="s">
        <v>52</v>
      </c>
      <c r="K698" s="1" t="s">
        <v>2407</v>
      </c>
      <c r="L698" s="3">
        <v>6377.91</v>
      </c>
      <c r="M698" s="1" t="s">
        <v>2474</v>
      </c>
      <c r="N698" s="1" t="s">
        <v>4154</v>
      </c>
      <c r="O698" s="1" t="s">
        <v>4155</v>
      </c>
      <c r="P698" s="223">
        <v>7.5</v>
      </c>
      <c r="Q698" s="223">
        <v>7.5</v>
      </c>
      <c r="R698" s="1" t="s">
        <v>2407</v>
      </c>
    </row>
    <row r="699" spans="1:18" x14ac:dyDescent="0.35">
      <c r="A699" s="1" t="str">
        <f>Tableau8[[#This Row],[Document d''achat]]&amp;Tableau8[[#This Row],[Poste]]</f>
        <v>450070330930</v>
      </c>
      <c r="B699" s="1" t="s">
        <v>2422</v>
      </c>
      <c r="C699" s="1" t="s">
        <v>222</v>
      </c>
      <c r="D699" s="1" t="s">
        <v>4151</v>
      </c>
      <c r="E699" s="1" t="s">
        <v>4262</v>
      </c>
      <c r="F699" s="1" t="s">
        <v>2468</v>
      </c>
      <c r="G699" s="1" t="s">
        <v>3374</v>
      </c>
      <c r="H699" s="1" t="s">
        <v>3376</v>
      </c>
      <c r="I699" s="1" t="s">
        <v>2476</v>
      </c>
      <c r="J699" s="1" t="s">
        <v>52</v>
      </c>
      <c r="K699" s="1" t="s">
        <v>2407</v>
      </c>
      <c r="L699" s="3">
        <v>13717.93</v>
      </c>
      <c r="M699" s="1" t="s">
        <v>2474</v>
      </c>
      <c r="N699" s="1" t="s">
        <v>4154</v>
      </c>
      <c r="O699" s="1" t="s">
        <v>4155</v>
      </c>
      <c r="P699" s="222">
        <v>17</v>
      </c>
      <c r="Q699" s="222">
        <v>17</v>
      </c>
      <c r="R699" s="1" t="s">
        <v>2407</v>
      </c>
    </row>
    <row r="700" spans="1:18" x14ac:dyDescent="0.35">
      <c r="A700" s="1" t="str">
        <f>Tableau8[[#This Row],[Document d''achat]]&amp;Tableau8[[#This Row],[Poste]]</f>
        <v>450070330940</v>
      </c>
      <c r="B700" s="1" t="s">
        <v>2422</v>
      </c>
      <c r="C700" s="1" t="s">
        <v>421</v>
      </c>
      <c r="D700" s="1" t="s">
        <v>4151</v>
      </c>
      <c r="E700" s="1" t="s">
        <v>4262</v>
      </c>
      <c r="F700" s="1" t="s">
        <v>2468</v>
      </c>
      <c r="G700" s="1" t="s">
        <v>3374</v>
      </c>
      <c r="H700" s="1" t="s">
        <v>3377</v>
      </c>
      <c r="I700" s="1" t="s">
        <v>2476</v>
      </c>
      <c r="J700" s="1" t="s">
        <v>52</v>
      </c>
      <c r="K700" s="1" t="s">
        <v>2407</v>
      </c>
      <c r="L700" s="3">
        <v>7510.7</v>
      </c>
      <c r="M700" s="1" t="s">
        <v>2474</v>
      </c>
      <c r="N700" s="1" t="s">
        <v>4154</v>
      </c>
      <c r="O700" s="1" t="s">
        <v>4155</v>
      </c>
      <c r="P700" s="222">
        <v>11</v>
      </c>
      <c r="Q700" s="222">
        <v>11</v>
      </c>
      <c r="R700" s="1" t="s">
        <v>2407</v>
      </c>
    </row>
    <row r="701" spans="1:18" x14ac:dyDescent="0.35">
      <c r="A701" s="1" t="str">
        <f>Tableau8[[#This Row],[Document d''achat]]&amp;Tableau8[[#This Row],[Poste]]</f>
        <v>450070360510</v>
      </c>
      <c r="B701" s="1" t="s">
        <v>2411</v>
      </c>
      <c r="C701" s="1" t="s">
        <v>88</v>
      </c>
      <c r="D701" s="1" t="s">
        <v>4151</v>
      </c>
      <c r="E701" s="1" t="s">
        <v>4263</v>
      </c>
      <c r="F701" s="1" t="s">
        <v>2496</v>
      </c>
      <c r="G701" s="1" t="s">
        <v>3379</v>
      </c>
      <c r="H701" s="1" t="s">
        <v>2412</v>
      </c>
      <c r="I701" s="1" t="s">
        <v>2476</v>
      </c>
      <c r="J701" s="1" t="s">
        <v>52</v>
      </c>
      <c r="K701" s="1" t="s">
        <v>2407</v>
      </c>
      <c r="L701" s="3">
        <v>4197.6000000000004</v>
      </c>
      <c r="M701" s="1" t="s">
        <v>2474</v>
      </c>
      <c r="N701" s="1" t="s">
        <v>4152</v>
      </c>
      <c r="O701" s="1" t="s">
        <v>4153</v>
      </c>
      <c r="P701" s="222">
        <v>4000</v>
      </c>
      <c r="Q701" s="222">
        <v>4000</v>
      </c>
      <c r="R701" s="1" t="s">
        <v>2407</v>
      </c>
    </row>
    <row r="702" spans="1:18" x14ac:dyDescent="0.35">
      <c r="A702" s="1" t="str">
        <f>Tableau8[[#This Row],[Document d''achat]]&amp;Tableau8[[#This Row],[Poste]]</f>
        <v>450070388210</v>
      </c>
      <c r="B702" s="1" t="s">
        <v>1860</v>
      </c>
      <c r="C702" s="1" t="s">
        <v>88</v>
      </c>
      <c r="D702" s="1" t="s">
        <v>4151</v>
      </c>
      <c r="E702" s="1" t="s">
        <v>1368</v>
      </c>
      <c r="F702" s="1" t="s">
        <v>2468</v>
      </c>
      <c r="G702" s="1" t="s">
        <v>3380</v>
      </c>
      <c r="H702" s="1" t="s">
        <v>3381</v>
      </c>
      <c r="I702" s="1" t="s">
        <v>2476</v>
      </c>
      <c r="J702" s="1" t="s">
        <v>52</v>
      </c>
      <c r="K702" s="1" t="s">
        <v>2407</v>
      </c>
      <c r="L702" s="3">
        <v>96800</v>
      </c>
      <c r="M702" s="1" t="s">
        <v>2407</v>
      </c>
      <c r="N702" s="1" t="s">
        <v>2407</v>
      </c>
      <c r="O702" s="1" t="s">
        <v>2407</v>
      </c>
      <c r="P702" s="222">
        <v>2000000</v>
      </c>
      <c r="Q702" s="222">
        <v>2000000</v>
      </c>
      <c r="R702" s="1" t="s">
        <v>2407</v>
      </c>
    </row>
    <row r="703" spans="1:18" x14ac:dyDescent="0.35">
      <c r="A703" s="1" t="str">
        <f>Tableau8[[#This Row],[Document d''achat]]&amp;Tableau8[[#This Row],[Poste]]</f>
        <v>450070388220</v>
      </c>
      <c r="B703" s="1" t="s">
        <v>1860</v>
      </c>
      <c r="C703" s="1" t="s">
        <v>217</v>
      </c>
      <c r="D703" s="1" t="s">
        <v>4151</v>
      </c>
      <c r="E703" s="1" t="s">
        <v>1368</v>
      </c>
      <c r="F703" s="1" t="s">
        <v>2468</v>
      </c>
      <c r="G703" s="1" t="s">
        <v>3380</v>
      </c>
      <c r="H703" s="1" t="s">
        <v>3382</v>
      </c>
      <c r="I703" s="1" t="s">
        <v>2476</v>
      </c>
      <c r="J703" s="1" t="s">
        <v>52</v>
      </c>
      <c r="K703" s="1" t="s">
        <v>2407</v>
      </c>
      <c r="L703" s="3">
        <v>58080</v>
      </c>
      <c r="M703" s="1" t="s">
        <v>2407</v>
      </c>
      <c r="N703" s="1" t="s">
        <v>2407</v>
      </c>
      <c r="O703" s="1" t="s">
        <v>2407</v>
      </c>
      <c r="P703" s="222">
        <v>2000000</v>
      </c>
      <c r="Q703" s="222">
        <v>2000000</v>
      </c>
      <c r="R703" s="1" t="s">
        <v>2407</v>
      </c>
    </row>
    <row r="704" spans="1:18" x14ac:dyDescent="0.35">
      <c r="A704" s="1" t="str">
        <f>Tableau8[[#This Row],[Document d''achat]]&amp;Tableau8[[#This Row],[Poste]]</f>
        <v>450070388230</v>
      </c>
      <c r="B704" s="1" t="s">
        <v>1860</v>
      </c>
      <c r="C704" s="1" t="s">
        <v>222</v>
      </c>
      <c r="D704" s="1" t="s">
        <v>4151</v>
      </c>
      <c r="E704" s="1" t="s">
        <v>1368</v>
      </c>
      <c r="F704" s="1" t="s">
        <v>2468</v>
      </c>
      <c r="G704" s="1" t="s">
        <v>3380</v>
      </c>
      <c r="H704" s="1" t="s">
        <v>3383</v>
      </c>
      <c r="I704" s="1" t="s">
        <v>2476</v>
      </c>
      <c r="J704" s="1" t="s">
        <v>52</v>
      </c>
      <c r="K704" s="1" t="s">
        <v>2407</v>
      </c>
      <c r="L704" s="3">
        <v>140360</v>
      </c>
      <c r="M704" s="1" t="s">
        <v>2407</v>
      </c>
      <c r="N704" s="1" t="s">
        <v>2407</v>
      </c>
      <c r="O704" s="1" t="s">
        <v>2407</v>
      </c>
      <c r="P704" s="222">
        <v>4000000</v>
      </c>
      <c r="Q704" s="222">
        <v>4000000</v>
      </c>
      <c r="R704" s="1" t="s">
        <v>2407</v>
      </c>
    </row>
    <row r="705" spans="1:18" x14ac:dyDescent="0.35">
      <c r="A705" s="1" t="str">
        <f>Tableau8[[#This Row],[Document d''achat]]&amp;Tableau8[[#This Row],[Poste]]</f>
        <v>450070388240</v>
      </c>
      <c r="B705" s="1" t="s">
        <v>1860</v>
      </c>
      <c r="C705" s="1" t="s">
        <v>421</v>
      </c>
      <c r="D705" s="1" t="s">
        <v>4151</v>
      </c>
      <c r="E705" s="1" t="s">
        <v>1368</v>
      </c>
      <c r="F705" s="1" t="s">
        <v>2468</v>
      </c>
      <c r="G705" s="1" t="s">
        <v>3380</v>
      </c>
      <c r="H705" s="1" t="s">
        <v>3384</v>
      </c>
      <c r="I705" s="1" t="s">
        <v>2476</v>
      </c>
      <c r="J705" s="1" t="s">
        <v>52</v>
      </c>
      <c r="K705" s="1" t="s">
        <v>2407</v>
      </c>
      <c r="L705" s="3">
        <v>17424</v>
      </c>
      <c r="M705" s="1" t="s">
        <v>2407</v>
      </c>
      <c r="N705" s="1" t="s">
        <v>2407</v>
      </c>
      <c r="O705" s="1" t="s">
        <v>2407</v>
      </c>
      <c r="P705" s="222">
        <v>600000</v>
      </c>
      <c r="Q705" s="222">
        <v>600000</v>
      </c>
      <c r="R705" s="1" t="s">
        <v>2407</v>
      </c>
    </row>
    <row r="706" spans="1:18" x14ac:dyDescent="0.35">
      <c r="A706" s="1" t="str">
        <f>Tableau8[[#This Row],[Document d''achat]]&amp;Tableau8[[#This Row],[Poste]]</f>
        <v>450070388250</v>
      </c>
      <c r="B706" s="1" t="s">
        <v>1860</v>
      </c>
      <c r="C706" s="1" t="s">
        <v>423</v>
      </c>
      <c r="D706" s="1" t="s">
        <v>4151</v>
      </c>
      <c r="E706" s="1" t="s">
        <v>1368</v>
      </c>
      <c r="F706" s="1" t="s">
        <v>2468</v>
      </c>
      <c r="G706" s="1" t="s">
        <v>3380</v>
      </c>
      <c r="H706" s="1" t="s">
        <v>3385</v>
      </c>
      <c r="I706" s="1" t="s">
        <v>2476</v>
      </c>
      <c r="J706" s="1" t="s">
        <v>52</v>
      </c>
      <c r="K706" s="1" t="s">
        <v>2407</v>
      </c>
      <c r="L706" s="3">
        <v>60500</v>
      </c>
      <c r="M706" s="1" t="s">
        <v>2407</v>
      </c>
      <c r="N706" s="1" t="s">
        <v>2407</v>
      </c>
      <c r="O706" s="1" t="s">
        <v>2407</v>
      </c>
      <c r="P706" s="222">
        <v>4000000</v>
      </c>
      <c r="Q706" s="222">
        <v>4000000</v>
      </c>
      <c r="R706" s="1" t="s">
        <v>2407</v>
      </c>
    </row>
    <row r="707" spans="1:18" x14ac:dyDescent="0.35">
      <c r="A707" s="1" t="str">
        <f>Tableau8[[#This Row],[Document d''achat]]&amp;Tableau8[[#This Row],[Poste]]</f>
        <v>450070388260</v>
      </c>
      <c r="B707" s="1" t="s">
        <v>1860</v>
      </c>
      <c r="C707" s="1" t="s">
        <v>511</v>
      </c>
      <c r="D707" s="1" t="s">
        <v>4151</v>
      </c>
      <c r="E707" s="1" t="s">
        <v>1368</v>
      </c>
      <c r="F707" s="1" t="s">
        <v>2468</v>
      </c>
      <c r="G707" s="1" t="s">
        <v>3380</v>
      </c>
      <c r="H707" s="1" t="s">
        <v>3386</v>
      </c>
      <c r="I707" s="1" t="s">
        <v>2476</v>
      </c>
      <c r="J707" s="1" t="s">
        <v>52</v>
      </c>
      <c r="K707" s="1" t="s">
        <v>2407</v>
      </c>
      <c r="L707" s="3">
        <v>140360</v>
      </c>
      <c r="M707" s="1" t="s">
        <v>2407</v>
      </c>
      <c r="N707" s="1" t="s">
        <v>2407</v>
      </c>
      <c r="O707" s="1" t="s">
        <v>2407</v>
      </c>
      <c r="P707" s="222">
        <v>4000000</v>
      </c>
      <c r="Q707" s="222">
        <v>4000000</v>
      </c>
      <c r="R707" s="1" t="s">
        <v>2407</v>
      </c>
    </row>
    <row r="708" spans="1:18" x14ac:dyDescent="0.35">
      <c r="A708" s="1" t="str">
        <f>Tableau8[[#This Row],[Document d''achat]]&amp;Tableau8[[#This Row],[Poste]]</f>
        <v>450070388270</v>
      </c>
      <c r="B708" s="1" t="s">
        <v>1860</v>
      </c>
      <c r="C708" s="1" t="s">
        <v>513</v>
      </c>
      <c r="D708" s="1" t="s">
        <v>4151</v>
      </c>
      <c r="E708" s="1" t="s">
        <v>1368</v>
      </c>
      <c r="F708" s="1" t="s">
        <v>2468</v>
      </c>
      <c r="G708" s="1" t="s">
        <v>3380</v>
      </c>
      <c r="H708" s="1" t="s">
        <v>3387</v>
      </c>
      <c r="I708" s="1" t="s">
        <v>2476</v>
      </c>
      <c r="J708" s="1" t="s">
        <v>52</v>
      </c>
      <c r="K708" s="1" t="s">
        <v>2407</v>
      </c>
      <c r="L708" s="3">
        <v>17424</v>
      </c>
      <c r="M708" s="1" t="s">
        <v>2407</v>
      </c>
      <c r="N708" s="1" t="s">
        <v>2407</v>
      </c>
      <c r="O708" s="1" t="s">
        <v>2407</v>
      </c>
      <c r="P708" s="222">
        <v>600000</v>
      </c>
      <c r="Q708" s="222">
        <v>600000</v>
      </c>
      <c r="R708" s="1" t="s">
        <v>2407</v>
      </c>
    </row>
    <row r="709" spans="1:18" x14ac:dyDescent="0.35">
      <c r="A709" s="1" t="str">
        <f>Tableau8[[#This Row],[Document d''achat]]&amp;Tableau8[[#This Row],[Poste]]</f>
        <v>450070388280</v>
      </c>
      <c r="B709" s="1" t="s">
        <v>1860</v>
      </c>
      <c r="C709" s="1" t="s">
        <v>515</v>
      </c>
      <c r="D709" s="1" t="s">
        <v>4151</v>
      </c>
      <c r="E709" s="1" t="s">
        <v>1368</v>
      </c>
      <c r="F709" s="1" t="s">
        <v>2468</v>
      </c>
      <c r="G709" s="1" t="s">
        <v>3380</v>
      </c>
      <c r="H709" s="1" t="s">
        <v>3388</v>
      </c>
      <c r="I709" s="1" t="s">
        <v>2476</v>
      </c>
      <c r="J709" s="1" t="s">
        <v>52</v>
      </c>
      <c r="K709" s="1" t="s">
        <v>2407</v>
      </c>
      <c r="L709" s="3">
        <v>60500</v>
      </c>
      <c r="M709" s="1" t="s">
        <v>2407</v>
      </c>
      <c r="N709" s="1" t="s">
        <v>2407</v>
      </c>
      <c r="O709" s="1" t="s">
        <v>2407</v>
      </c>
      <c r="P709" s="222">
        <v>4000000</v>
      </c>
      <c r="Q709" s="222">
        <v>4000000</v>
      </c>
      <c r="R709" s="1" t="s">
        <v>2407</v>
      </c>
    </row>
    <row r="710" spans="1:18" x14ac:dyDescent="0.35">
      <c r="A710" s="1" t="str">
        <f>Tableau8[[#This Row],[Document d''achat]]&amp;Tableau8[[#This Row],[Poste]]</f>
        <v>450070448810</v>
      </c>
      <c r="B710" s="1" t="s">
        <v>2427</v>
      </c>
      <c r="C710" s="1" t="s">
        <v>88</v>
      </c>
      <c r="D710" s="1" t="s">
        <v>4151</v>
      </c>
      <c r="E710" s="1" t="s">
        <v>4264</v>
      </c>
      <c r="F710" s="1" t="s">
        <v>2468</v>
      </c>
      <c r="G710" s="1" t="s">
        <v>3390</v>
      </c>
      <c r="H710" s="1" t="s">
        <v>2186</v>
      </c>
      <c r="I710" s="1" t="s">
        <v>2488</v>
      </c>
      <c r="J710" s="1" t="s">
        <v>52</v>
      </c>
      <c r="K710" s="1" t="s">
        <v>2407</v>
      </c>
      <c r="L710" s="3">
        <v>5489</v>
      </c>
      <c r="M710" s="1" t="s">
        <v>2474</v>
      </c>
      <c r="N710" s="1" t="s">
        <v>4152</v>
      </c>
      <c r="O710" s="1" t="s">
        <v>4153</v>
      </c>
      <c r="P710" s="222">
        <v>1</v>
      </c>
      <c r="Q710" s="222">
        <v>0</v>
      </c>
      <c r="R710" s="1" t="s">
        <v>2407</v>
      </c>
    </row>
    <row r="711" spans="1:18" x14ac:dyDescent="0.35">
      <c r="A711" s="1" t="str">
        <f>Tableau8[[#This Row],[Document d''achat]]&amp;Tableau8[[#This Row],[Poste]]</f>
        <v>450070451110</v>
      </c>
      <c r="B711" s="1" t="s">
        <v>2429</v>
      </c>
      <c r="C711" s="1" t="s">
        <v>88</v>
      </c>
      <c r="D711" s="1" t="s">
        <v>4151</v>
      </c>
      <c r="E711" s="1" t="s">
        <v>4265</v>
      </c>
      <c r="F711" s="1" t="s">
        <v>2468</v>
      </c>
      <c r="G711" s="1" t="s">
        <v>3392</v>
      </c>
      <c r="H711" s="1" t="s">
        <v>2213</v>
      </c>
      <c r="I711" s="1" t="s">
        <v>2488</v>
      </c>
      <c r="J711" s="1" t="s">
        <v>52</v>
      </c>
      <c r="K711" s="1" t="s">
        <v>2407</v>
      </c>
      <c r="L711" s="3">
        <v>5480.8</v>
      </c>
      <c r="M711" s="1" t="s">
        <v>2619</v>
      </c>
      <c r="N711" s="1" t="s">
        <v>2407</v>
      </c>
      <c r="O711" s="1" t="s">
        <v>4153</v>
      </c>
      <c r="P711" s="222">
        <v>1</v>
      </c>
      <c r="Q711" s="222">
        <v>0</v>
      </c>
      <c r="R711" s="1" t="s">
        <v>2407</v>
      </c>
    </row>
    <row r="712" spans="1:18" x14ac:dyDescent="0.35">
      <c r="A712" s="1" t="str">
        <f>Tableau8[[#This Row],[Document d''achat]]&amp;Tableau8[[#This Row],[Poste]]</f>
        <v>450070454010</v>
      </c>
      <c r="B712" s="1" t="s">
        <v>2431</v>
      </c>
      <c r="C712" s="1" t="s">
        <v>88</v>
      </c>
      <c r="D712" s="1" t="s">
        <v>4151</v>
      </c>
      <c r="E712" s="1" t="s">
        <v>4266</v>
      </c>
      <c r="F712" s="1" t="s">
        <v>2468</v>
      </c>
      <c r="G712" s="1" t="s">
        <v>3394</v>
      </c>
      <c r="H712" s="1" t="s">
        <v>2193</v>
      </c>
      <c r="I712" s="1" t="s">
        <v>2488</v>
      </c>
      <c r="J712" s="1" t="s">
        <v>52</v>
      </c>
      <c r="K712" s="1" t="s">
        <v>2407</v>
      </c>
      <c r="L712" s="3">
        <v>5498.9</v>
      </c>
      <c r="M712" s="1" t="s">
        <v>2619</v>
      </c>
      <c r="N712" s="1" t="s">
        <v>2407</v>
      </c>
      <c r="O712" s="1" t="s">
        <v>4153</v>
      </c>
      <c r="P712" s="222">
        <v>1</v>
      </c>
      <c r="Q712" s="222">
        <v>0</v>
      </c>
      <c r="R712" s="1" t="s">
        <v>2407</v>
      </c>
    </row>
  </sheetData>
  <phoneticPr fontId="8" type="noConversion"/>
  <conditionalFormatting sqref="A2:A712">
    <cfRule type="duplicateValues" dxfId="0" priority="571"/>
  </conditionalFormatting>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DDE22-531B-44C2-AA52-3B929C2371BA}">
  <dimension ref="A1:X3145"/>
  <sheetViews>
    <sheetView workbookViewId="0">
      <pane ySplit="2" topLeftCell="A2856" activePane="bottomLeft" state="frozen"/>
      <selection activeCell="A2866" sqref="A2866:W3145"/>
      <selection pane="bottomLeft" activeCell="A2866" sqref="A2866:W3145"/>
    </sheetView>
  </sheetViews>
  <sheetFormatPr defaultColWidth="10.81640625" defaultRowHeight="14.5" x14ac:dyDescent="0.35"/>
  <cols>
    <col min="1" max="1" width="15.1796875" customWidth="1"/>
    <col min="2" max="2" width="12" customWidth="1"/>
    <col min="3" max="3" width="12.453125" customWidth="1"/>
    <col min="4" max="4" width="23.54296875" customWidth="1"/>
    <col min="5" max="5" width="38.54296875" customWidth="1"/>
    <col min="6" max="6" width="21.453125" customWidth="1"/>
    <col min="7" max="7" width="19" customWidth="1"/>
    <col min="8" max="8" width="39" customWidth="1"/>
    <col min="9" max="9" width="38.81640625" customWidth="1"/>
    <col min="10" max="11" width="15.54296875" customWidth="1"/>
    <col min="12" max="12" width="18" customWidth="1"/>
    <col min="13" max="13" width="28.453125" customWidth="1"/>
    <col min="14" max="14" width="38" customWidth="1"/>
    <col min="15" max="15" width="37.1796875" customWidth="1"/>
    <col min="16" max="16" width="16.81640625" customWidth="1"/>
    <col min="17" max="17" width="41.453125" customWidth="1"/>
    <col min="18" max="18" width="13" customWidth="1"/>
    <col min="19" max="19" width="17.54296875" customWidth="1"/>
    <col min="20" max="20" width="15" customWidth="1"/>
    <col min="21" max="21" width="18" customWidth="1"/>
    <col min="22" max="22" width="33.54296875" customWidth="1"/>
    <col min="23" max="23" width="17.1796875" customWidth="1"/>
    <col min="24" max="24" width="13" bestFit="1" customWidth="1"/>
  </cols>
  <sheetData>
    <row r="1" spans="1:24" x14ac:dyDescent="0.35">
      <c r="A1" s="43" t="s">
        <v>4267</v>
      </c>
      <c r="B1" s="117">
        <v>44145</v>
      </c>
      <c r="E1" s="148"/>
      <c r="F1" s="149"/>
    </row>
    <row r="2" spans="1:24" x14ac:dyDescent="0.35">
      <c r="A2" s="4" t="s">
        <v>2433</v>
      </c>
      <c r="B2" s="4" t="s">
        <v>2456</v>
      </c>
      <c r="C2" s="4" t="s">
        <v>2459</v>
      </c>
      <c r="D2" s="5" t="s">
        <v>3398</v>
      </c>
      <c r="E2" s="5" t="s">
        <v>4268</v>
      </c>
      <c r="F2" s="4" t="s">
        <v>4269</v>
      </c>
      <c r="G2" s="4" t="s">
        <v>2438</v>
      </c>
      <c r="H2" s="5" t="s">
        <v>4270</v>
      </c>
      <c r="I2" s="5" t="s">
        <v>4271</v>
      </c>
      <c r="J2" s="5" t="s">
        <v>4272</v>
      </c>
      <c r="K2" s="4" t="s">
        <v>4273</v>
      </c>
      <c r="L2" s="5" t="s">
        <v>3396</v>
      </c>
      <c r="M2" s="4" t="s">
        <v>4274</v>
      </c>
      <c r="N2" s="5" t="s">
        <v>4275</v>
      </c>
      <c r="O2" s="5" t="s">
        <v>4276</v>
      </c>
      <c r="P2" s="4" t="s">
        <v>2458</v>
      </c>
      <c r="Q2" s="4" t="s">
        <v>4277</v>
      </c>
      <c r="R2" s="4" t="s">
        <v>191</v>
      </c>
      <c r="S2" s="4" t="s">
        <v>4278</v>
      </c>
      <c r="T2" s="4" t="s">
        <v>4279</v>
      </c>
      <c r="U2" s="4" t="s">
        <v>4280</v>
      </c>
      <c r="V2" s="5" t="s">
        <v>4281</v>
      </c>
      <c r="W2" s="5" t="s">
        <v>3399</v>
      </c>
      <c r="X2" s="4" t="s">
        <v>3397</v>
      </c>
    </row>
    <row r="3" spans="1:24" x14ac:dyDescent="0.35">
      <c r="A3" s="1" t="s">
        <v>72</v>
      </c>
      <c r="B3" s="1" t="s">
        <v>2407</v>
      </c>
      <c r="C3" s="1" t="s">
        <v>2483</v>
      </c>
      <c r="D3" s="1" t="s">
        <v>73</v>
      </c>
      <c r="E3" s="1" t="s">
        <v>216</v>
      </c>
      <c r="F3" s="1" t="s">
        <v>2407</v>
      </c>
      <c r="G3" s="1" t="s">
        <v>2472</v>
      </c>
      <c r="H3" s="1" t="s">
        <v>88</v>
      </c>
      <c r="I3" s="2">
        <v>43860</v>
      </c>
      <c r="J3" s="1" t="s">
        <v>4282</v>
      </c>
      <c r="K3" s="1" t="s">
        <v>4283</v>
      </c>
      <c r="L3" s="1" t="s">
        <v>3400</v>
      </c>
      <c r="M3" s="1" t="s">
        <v>4284</v>
      </c>
      <c r="N3" s="3">
        <v>589</v>
      </c>
      <c r="O3" s="3">
        <v>0</v>
      </c>
      <c r="P3" s="1" t="s">
        <v>2482</v>
      </c>
      <c r="Q3" s="1" t="s">
        <v>218</v>
      </c>
      <c r="R3" s="1" t="s">
        <v>215</v>
      </c>
      <c r="S3" s="1" t="s">
        <v>2407</v>
      </c>
      <c r="T3" s="1" t="s">
        <v>2407</v>
      </c>
      <c r="U3" s="1" t="s">
        <v>4285</v>
      </c>
      <c r="V3" s="1" t="s">
        <v>2470</v>
      </c>
      <c r="W3" s="1" t="s">
        <v>74</v>
      </c>
      <c r="X3" s="1" t="str">
        <f>CONCATENATE(Tableau4[[#This Row],[Numéro de pièce de la pièce de référence]],Tableau4[[#This Row],[Numéro de poste de la pièce de référence]])</f>
        <v>450065514810</v>
      </c>
    </row>
    <row r="4" spans="1:24" x14ac:dyDescent="0.35">
      <c r="A4" s="1" t="s">
        <v>132</v>
      </c>
      <c r="B4" s="1" t="s">
        <v>2501</v>
      </c>
      <c r="C4" s="1" t="s">
        <v>2503</v>
      </c>
      <c r="D4" s="1" t="s">
        <v>98</v>
      </c>
      <c r="E4" s="1" t="s">
        <v>229</v>
      </c>
      <c r="F4" s="1" t="s">
        <v>2407</v>
      </c>
      <c r="G4" s="1" t="s">
        <v>2498</v>
      </c>
      <c r="H4" s="1" t="s">
        <v>88</v>
      </c>
      <c r="I4" s="2">
        <v>43865</v>
      </c>
      <c r="J4" s="1" t="s">
        <v>4282</v>
      </c>
      <c r="K4" s="1" t="s">
        <v>4283</v>
      </c>
      <c r="L4" s="1" t="s">
        <v>3400</v>
      </c>
      <c r="M4" s="1" t="s">
        <v>4284</v>
      </c>
      <c r="N4" s="3">
        <v>75000</v>
      </c>
      <c r="O4" s="3">
        <v>0</v>
      </c>
      <c r="P4" s="1" t="s">
        <v>2502</v>
      </c>
      <c r="Q4" s="1" t="s">
        <v>230</v>
      </c>
      <c r="R4" s="1" t="s">
        <v>228</v>
      </c>
      <c r="S4" s="1" t="s">
        <v>2407</v>
      </c>
      <c r="T4" s="1" t="s">
        <v>2407</v>
      </c>
      <c r="U4" s="1" t="s">
        <v>4286</v>
      </c>
      <c r="V4" s="1" t="s">
        <v>2470</v>
      </c>
      <c r="W4" s="1" t="s">
        <v>99</v>
      </c>
      <c r="X4" s="1" t="str">
        <f>CONCATENATE(Tableau4[[#This Row],[Numéro de pièce de la pièce de référence]],Tableau4[[#This Row],[Numéro de poste de la pièce de référence]])</f>
        <v>450065560810</v>
      </c>
    </row>
    <row r="5" spans="1:24" x14ac:dyDescent="0.35">
      <c r="A5" s="1" t="s">
        <v>2487</v>
      </c>
      <c r="B5" s="1" t="s">
        <v>2489</v>
      </c>
      <c r="C5" s="1" t="s">
        <v>2492</v>
      </c>
      <c r="D5" s="1" t="s">
        <v>3409</v>
      </c>
      <c r="E5" s="1" t="s">
        <v>216</v>
      </c>
      <c r="F5" s="1" t="s">
        <v>2407</v>
      </c>
      <c r="G5" s="1" t="s">
        <v>2472</v>
      </c>
      <c r="H5" s="1" t="s">
        <v>217</v>
      </c>
      <c r="I5" s="2">
        <v>43871</v>
      </c>
      <c r="J5" s="1" t="s">
        <v>4282</v>
      </c>
      <c r="K5" s="1" t="s">
        <v>4283</v>
      </c>
      <c r="L5" s="1" t="s">
        <v>3400</v>
      </c>
      <c r="M5" s="1" t="s">
        <v>4284</v>
      </c>
      <c r="N5" s="3">
        <v>589</v>
      </c>
      <c r="O5" s="3">
        <v>0</v>
      </c>
      <c r="P5" s="1" t="s">
        <v>2491</v>
      </c>
      <c r="Q5" s="1" t="s">
        <v>218</v>
      </c>
      <c r="R5" s="1" t="s">
        <v>215</v>
      </c>
      <c r="S5" s="1" t="s">
        <v>2407</v>
      </c>
      <c r="T5" s="1" t="s">
        <v>2407</v>
      </c>
      <c r="U5" s="1" t="s">
        <v>4287</v>
      </c>
      <c r="V5" s="1" t="s">
        <v>2470</v>
      </c>
      <c r="W5" s="1" t="s">
        <v>51</v>
      </c>
      <c r="X5" s="1" t="str">
        <f>CONCATENATE(Tableau4[[#This Row],[Numéro de pièce de la pièce de référence]],Tableau4[[#This Row],[Numéro de poste de la pièce de référence]])</f>
        <v>450065514820</v>
      </c>
    </row>
    <row r="6" spans="1:24" x14ac:dyDescent="0.35">
      <c r="A6" s="1" t="s">
        <v>2487</v>
      </c>
      <c r="B6" s="1" t="s">
        <v>2489</v>
      </c>
      <c r="C6" s="1" t="s">
        <v>2492</v>
      </c>
      <c r="D6" s="1" t="s">
        <v>3409</v>
      </c>
      <c r="E6" s="1" t="s">
        <v>216</v>
      </c>
      <c r="F6" s="1" t="s">
        <v>2407</v>
      </c>
      <c r="G6" s="1" t="s">
        <v>2472</v>
      </c>
      <c r="H6" s="1" t="s">
        <v>222</v>
      </c>
      <c r="I6" s="2">
        <v>43871</v>
      </c>
      <c r="J6" s="1" t="s">
        <v>4282</v>
      </c>
      <c r="K6" s="1" t="s">
        <v>4283</v>
      </c>
      <c r="L6" s="1" t="s">
        <v>3400</v>
      </c>
      <c r="M6" s="1" t="s">
        <v>4284</v>
      </c>
      <c r="N6" s="3">
        <v>3725</v>
      </c>
      <c r="O6" s="3">
        <v>0</v>
      </c>
      <c r="P6" s="1" t="s">
        <v>2491</v>
      </c>
      <c r="Q6" s="1" t="s">
        <v>223</v>
      </c>
      <c r="R6" s="1" t="s">
        <v>215</v>
      </c>
      <c r="S6" s="1" t="s">
        <v>2407</v>
      </c>
      <c r="T6" s="1" t="s">
        <v>2407</v>
      </c>
      <c r="U6" s="1" t="s">
        <v>4287</v>
      </c>
      <c r="V6" s="1" t="s">
        <v>2470</v>
      </c>
      <c r="W6" s="1" t="s">
        <v>51</v>
      </c>
      <c r="X6" s="1" t="str">
        <f>CONCATENATE(Tableau4[[#This Row],[Numéro de pièce de la pièce de référence]],Tableau4[[#This Row],[Numéro de poste de la pièce de référence]])</f>
        <v>450065514830</v>
      </c>
    </row>
    <row r="7" spans="1:24" x14ac:dyDescent="0.35">
      <c r="A7" s="1" t="s">
        <v>72</v>
      </c>
      <c r="B7" s="1" t="s">
        <v>2407</v>
      </c>
      <c r="C7" s="1" t="s">
        <v>2483</v>
      </c>
      <c r="D7" s="1" t="s">
        <v>73</v>
      </c>
      <c r="E7" s="1" t="s">
        <v>216</v>
      </c>
      <c r="F7" s="1" t="s">
        <v>2407</v>
      </c>
      <c r="G7" s="1" t="s">
        <v>2472</v>
      </c>
      <c r="H7" s="1" t="s">
        <v>88</v>
      </c>
      <c r="I7" s="2">
        <v>43871</v>
      </c>
      <c r="J7" s="1" t="s">
        <v>4282</v>
      </c>
      <c r="K7" s="1" t="s">
        <v>4283</v>
      </c>
      <c r="L7" s="1" t="s">
        <v>3401</v>
      </c>
      <c r="M7" s="1" t="s">
        <v>4288</v>
      </c>
      <c r="N7" s="3">
        <v>-589</v>
      </c>
      <c r="O7" s="3">
        <v>0</v>
      </c>
      <c r="P7" s="1" t="s">
        <v>2482</v>
      </c>
      <c r="Q7" s="1" t="s">
        <v>218</v>
      </c>
      <c r="R7" s="1" t="s">
        <v>215</v>
      </c>
      <c r="S7" s="1" t="s">
        <v>2407</v>
      </c>
      <c r="T7" s="1" t="s">
        <v>2407</v>
      </c>
      <c r="U7" s="1" t="s">
        <v>4287</v>
      </c>
      <c r="V7" s="1" t="s">
        <v>2470</v>
      </c>
      <c r="W7" s="1" t="s">
        <v>74</v>
      </c>
      <c r="X7" s="1" t="str">
        <f>CONCATENATE(Tableau4[[#This Row],[Numéro de pièce de la pièce de référence]],Tableau4[[#This Row],[Numéro de poste de la pièce de référence]])</f>
        <v>450065514810</v>
      </c>
    </row>
    <row r="8" spans="1:24" x14ac:dyDescent="0.35">
      <c r="A8" s="1" t="s">
        <v>2487</v>
      </c>
      <c r="B8" s="1" t="s">
        <v>2489</v>
      </c>
      <c r="C8" s="1" t="s">
        <v>2492</v>
      </c>
      <c r="D8" s="1" t="s">
        <v>3409</v>
      </c>
      <c r="E8" s="1" t="s">
        <v>238</v>
      </c>
      <c r="F8" s="1" t="s">
        <v>2407</v>
      </c>
      <c r="G8" s="1" t="s">
        <v>2472</v>
      </c>
      <c r="H8" s="1" t="s">
        <v>88</v>
      </c>
      <c r="I8" s="2">
        <v>43871</v>
      </c>
      <c r="J8" s="1" t="s">
        <v>4282</v>
      </c>
      <c r="K8" s="1" t="s">
        <v>4283</v>
      </c>
      <c r="L8" s="1" t="s">
        <v>3400</v>
      </c>
      <c r="M8" s="1" t="s">
        <v>4284</v>
      </c>
      <c r="N8" s="3">
        <v>399</v>
      </c>
      <c r="O8" s="3">
        <v>0</v>
      </c>
      <c r="P8" s="1" t="s">
        <v>2491</v>
      </c>
      <c r="Q8" s="1" t="s">
        <v>239</v>
      </c>
      <c r="R8" s="1" t="s">
        <v>237</v>
      </c>
      <c r="S8" s="1" t="s">
        <v>2407</v>
      </c>
      <c r="T8" s="1" t="s">
        <v>2407</v>
      </c>
      <c r="U8" s="1" t="s">
        <v>4289</v>
      </c>
      <c r="V8" s="1" t="s">
        <v>2470</v>
      </c>
      <c r="W8" s="1" t="s">
        <v>51</v>
      </c>
      <c r="X8" s="1" t="str">
        <f>CONCATENATE(Tableau4[[#This Row],[Numéro de pièce de la pièce de référence]],Tableau4[[#This Row],[Numéro de poste de la pièce de référence]])</f>
        <v>450065727110</v>
      </c>
    </row>
    <row r="9" spans="1:24" x14ac:dyDescent="0.35">
      <c r="A9" s="1" t="s">
        <v>2487</v>
      </c>
      <c r="B9" s="1" t="s">
        <v>2489</v>
      </c>
      <c r="C9" s="1" t="s">
        <v>2492</v>
      </c>
      <c r="D9" s="1" t="s">
        <v>3409</v>
      </c>
      <c r="E9" s="1" t="s">
        <v>216</v>
      </c>
      <c r="F9" s="1" t="s">
        <v>2407</v>
      </c>
      <c r="G9" s="1" t="s">
        <v>2472</v>
      </c>
      <c r="H9" s="1" t="s">
        <v>217</v>
      </c>
      <c r="I9" s="2">
        <v>43872</v>
      </c>
      <c r="J9" s="1" t="s">
        <v>4282</v>
      </c>
      <c r="K9" s="1" t="s">
        <v>4283</v>
      </c>
      <c r="L9" s="1" t="s">
        <v>2630</v>
      </c>
      <c r="M9" s="1" t="s">
        <v>4290</v>
      </c>
      <c r="N9" s="3">
        <v>-589</v>
      </c>
      <c r="O9" s="3">
        <v>0</v>
      </c>
      <c r="P9" s="1" t="s">
        <v>2491</v>
      </c>
      <c r="Q9" s="1" t="s">
        <v>218</v>
      </c>
      <c r="R9" s="1" t="s">
        <v>215</v>
      </c>
      <c r="S9" s="1" t="s">
        <v>2407</v>
      </c>
      <c r="T9" s="1" t="s">
        <v>2407</v>
      </c>
      <c r="U9" s="1" t="s">
        <v>4291</v>
      </c>
      <c r="V9" s="1" t="s">
        <v>2470</v>
      </c>
      <c r="W9" s="1" t="s">
        <v>51</v>
      </c>
      <c r="X9" s="1" t="str">
        <f>CONCATENATE(Tableau4[[#This Row],[Numéro de pièce de la pièce de référence]],Tableau4[[#This Row],[Numéro de poste de la pièce de référence]])</f>
        <v>450065514820</v>
      </c>
    </row>
    <row r="10" spans="1:24" x14ac:dyDescent="0.35">
      <c r="A10" s="1" t="s">
        <v>2487</v>
      </c>
      <c r="B10" s="1" t="s">
        <v>2489</v>
      </c>
      <c r="C10" s="1" t="s">
        <v>2492</v>
      </c>
      <c r="D10" s="1" t="s">
        <v>3409</v>
      </c>
      <c r="E10" s="1" t="s">
        <v>216</v>
      </c>
      <c r="F10" s="1" t="s">
        <v>2407</v>
      </c>
      <c r="G10" s="1" t="s">
        <v>2472</v>
      </c>
      <c r="H10" s="1" t="s">
        <v>222</v>
      </c>
      <c r="I10" s="2">
        <v>43872</v>
      </c>
      <c r="J10" s="1" t="s">
        <v>4282</v>
      </c>
      <c r="K10" s="1" t="s">
        <v>4283</v>
      </c>
      <c r="L10" s="1" t="s">
        <v>2630</v>
      </c>
      <c r="M10" s="1" t="s">
        <v>4290</v>
      </c>
      <c r="N10" s="3">
        <v>-3725</v>
      </c>
      <c r="O10" s="3">
        <v>0</v>
      </c>
      <c r="P10" s="1" t="s">
        <v>2491</v>
      </c>
      <c r="Q10" s="1" t="s">
        <v>223</v>
      </c>
      <c r="R10" s="1" t="s">
        <v>215</v>
      </c>
      <c r="S10" s="1" t="s">
        <v>2407</v>
      </c>
      <c r="T10" s="1" t="s">
        <v>2407</v>
      </c>
      <c r="U10" s="1" t="s">
        <v>4292</v>
      </c>
      <c r="V10" s="1" t="s">
        <v>2470</v>
      </c>
      <c r="W10" s="1" t="s">
        <v>51</v>
      </c>
      <c r="X10" s="1" t="str">
        <f>CONCATENATE(Tableau4[[#This Row],[Numéro de pièce de la pièce de référence]],Tableau4[[#This Row],[Numéro de poste de la pièce de référence]])</f>
        <v>450065514830</v>
      </c>
    </row>
    <row r="11" spans="1:24" x14ac:dyDescent="0.35">
      <c r="A11" s="1" t="s">
        <v>2487</v>
      </c>
      <c r="B11" s="1" t="s">
        <v>2489</v>
      </c>
      <c r="C11" s="1" t="s">
        <v>2492</v>
      </c>
      <c r="D11" s="1" t="s">
        <v>3409</v>
      </c>
      <c r="E11" s="1" t="s">
        <v>238</v>
      </c>
      <c r="F11" s="1" t="s">
        <v>2407</v>
      </c>
      <c r="G11" s="1" t="s">
        <v>2472</v>
      </c>
      <c r="H11" s="1" t="s">
        <v>88</v>
      </c>
      <c r="I11" s="2">
        <v>43872</v>
      </c>
      <c r="J11" s="1" t="s">
        <v>4282</v>
      </c>
      <c r="K11" s="1" t="s">
        <v>4283</v>
      </c>
      <c r="L11" s="1" t="s">
        <v>2630</v>
      </c>
      <c r="M11" s="1" t="s">
        <v>4290</v>
      </c>
      <c r="N11" s="3">
        <v>-399</v>
      </c>
      <c r="O11" s="3">
        <v>0</v>
      </c>
      <c r="P11" s="1" t="s">
        <v>2491</v>
      </c>
      <c r="Q11" s="1" t="s">
        <v>239</v>
      </c>
      <c r="R11" s="1" t="s">
        <v>237</v>
      </c>
      <c r="S11" s="1" t="s">
        <v>2407</v>
      </c>
      <c r="T11" s="1" t="s">
        <v>2407</v>
      </c>
      <c r="U11" s="1" t="s">
        <v>4293</v>
      </c>
      <c r="V11" s="1" t="s">
        <v>2470</v>
      </c>
      <c r="W11" s="1" t="s">
        <v>51</v>
      </c>
      <c r="X11" s="1" t="str">
        <f>CONCATENATE(Tableau4[[#This Row],[Numéro de pièce de la pièce de référence]],Tableau4[[#This Row],[Numéro de poste de la pièce de référence]])</f>
        <v>450065727110</v>
      </c>
    </row>
    <row r="12" spans="1:24" x14ac:dyDescent="0.35">
      <c r="A12" s="1" t="s">
        <v>2487</v>
      </c>
      <c r="B12" s="1" t="s">
        <v>2489</v>
      </c>
      <c r="C12" s="1" t="s">
        <v>2492</v>
      </c>
      <c r="D12" s="1" t="s">
        <v>3409</v>
      </c>
      <c r="E12" s="1" t="s">
        <v>242</v>
      </c>
      <c r="F12" s="1" t="s">
        <v>2407</v>
      </c>
      <c r="G12" s="1" t="s">
        <v>2528</v>
      </c>
      <c r="H12" s="1" t="s">
        <v>88</v>
      </c>
      <c r="I12" s="2">
        <v>43872</v>
      </c>
      <c r="J12" s="1" t="s">
        <v>4282</v>
      </c>
      <c r="K12" s="1" t="s">
        <v>4283</v>
      </c>
      <c r="L12" s="1" t="s">
        <v>3400</v>
      </c>
      <c r="M12" s="1" t="s">
        <v>4284</v>
      </c>
      <c r="N12" s="3">
        <v>361</v>
      </c>
      <c r="O12" s="3">
        <v>0</v>
      </c>
      <c r="P12" s="1" t="s">
        <v>2529</v>
      </c>
      <c r="Q12" s="1" t="s">
        <v>243</v>
      </c>
      <c r="R12" s="1" t="s">
        <v>241</v>
      </c>
      <c r="S12" s="1" t="s">
        <v>2407</v>
      </c>
      <c r="T12" s="1" t="s">
        <v>2407</v>
      </c>
      <c r="U12" s="1" t="s">
        <v>4294</v>
      </c>
      <c r="V12" s="1" t="s">
        <v>2470</v>
      </c>
      <c r="W12" s="1" t="s">
        <v>51</v>
      </c>
      <c r="X12" s="1" t="str">
        <f>CONCATENATE(Tableau4[[#This Row],[Numéro de pièce de la pièce de référence]],Tableau4[[#This Row],[Numéro de poste de la pièce de référence]])</f>
        <v>450065775710</v>
      </c>
    </row>
    <row r="13" spans="1:24" x14ac:dyDescent="0.35">
      <c r="A13" s="1" t="s">
        <v>2487</v>
      </c>
      <c r="B13" s="1" t="s">
        <v>2489</v>
      </c>
      <c r="C13" s="1" t="s">
        <v>2492</v>
      </c>
      <c r="D13" s="1" t="s">
        <v>3409</v>
      </c>
      <c r="E13" s="1" t="s">
        <v>244</v>
      </c>
      <c r="F13" s="1" t="s">
        <v>2407</v>
      </c>
      <c r="G13" s="1" t="s">
        <v>2532</v>
      </c>
      <c r="H13" s="1" t="s">
        <v>88</v>
      </c>
      <c r="I13" s="2">
        <v>43878</v>
      </c>
      <c r="J13" s="1" t="s">
        <v>4282</v>
      </c>
      <c r="K13" s="1" t="s">
        <v>4283</v>
      </c>
      <c r="L13" s="1" t="s">
        <v>3400</v>
      </c>
      <c r="M13" s="1" t="s">
        <v>4284</v>
      </c>
      <c r="N13" s="3">
        <v>185</v>
      </c>
      <c r="O13" s="3">
        <v>0</v>
      </c>
      <c r="P13" s="1" t="s">
        <v>2533</v>
      </c>
      <c r="Q13" s="1" t="s">
        <v>245</v>
      </c>
      <c r="R13" s="1" t="s">
        <v>237</v>
      </c>
      <c r="S13" s="1" t="s">
        <v>2407</v>
      </c>
      <c r="T13" s="1" t="s">
        <v>2407</v>
      </c>
      <c r="U13" s="1" t="s">
        <v>4295</v>
      </c>
      <c r="V13" s="1" t="s">
        <v>2470</v>
      </c>
      <c r="W13" s="1" t="s">
        <v>51</v>
      </c>
      <c r="X13" s="1" t="str">
        <f>CONCATENATE(Tableau4[[#This Row],[Numéro de pièce de la pièce de référence]],Tableau4[[#This Row],[Numéro de poste de la pièce de référence]])</f>
        <v>450065892210</v>
      </c>
    </row>
    <row r="14" spans="1:24" x14ac:dyDescent="0.35">
      <c r="A14" s="1" t="s">
        <v>2487</v>
      </c>
      <c r="B14" s="1" t="s">
        <v>2489</v>
      </c>
      <c r="C14" s="1" t="s">
        <v>2492</v>
      </c>
      <c r="D14" s="1" t="s">
        <v>3409</v>
      </c>
      <c r="E14" s="1" t="s">
        <v>244</v>
      </c>
      <c r="F14" s="1" t="s">
        <v>2407</v>
      </c>
      <c r="G14" s="1" t="s">
        <v>2532</v>
      </c>
      <c r="H14" s="1" t="s">
        <v>88</v>
      </c>
      <c r="I14" s="2">
        <v>43879</v>
      </c>
      <c r="J14" s="1" t="s">
        <v>4282</v>
      </c>
      <c r="K14" s="1" t="s">
        <v>4283</v>
      </c>
      <c r="L14" s="1" t="s">
        <v>2630</v>
      </c>
      <c r="M14" s="1" t="s">
        <v>4290</v>
      </c>
      <c r="N14" s="3">
        <v>-185</v>
      </c>
      <c r="O14" s="3">
        <v>0</v>
      </c>
      <c r="P14" s="1" t="s">
        <v>2533</v>
      </c>
      <c r="Q14" s="1" t="s">
        <v>245</v>
      </c>
      <c r="R14" s="1" t="s">
        <v>237</v>
      </c>
      <c r="S14" s="1" t="s">
        <v>2407</v>
      </c>
      <c r="T14" s="1" t="s">
        <v>2407</v>
      </c>
      <c r="U14" s="1" t="s">
        <v>4296</v>
      </c>
      <c r="V14" s="1" t="s">
        <v>2470</v>
      </c>
      <c r="W14" s="1" t="s">
        <v>51</v>
      </c>
      <c r="X14" s="1" t="str">
        <f>CONCATENATE(Tableau4[[#This Row],[Numéro de pièce de la pièce de référence]],Tableau4[[#This Row],[Numéro de poste de la pièce de référence]])</f>
        <v>450065892210</v>
      </c>
    </row>
    <row r="15" spans="1:24" x14ac:dyDescent="0.35">
      <c r="A15" s="1" t="s">
        <v>2535</v>
      </c>
      <c r="B15" s="1" t="s">
        <v>2536</v>
      </c>
      <c r="C15" s="1" t="s">
        <v>2492</v>
      </c>
      <c r="D15" s="1" t="s">
        <v>3417</v>
      </c>
      <c r="E15" s="1" t="s">
        <v>246</v>
      </c>
      <c r="F15" s="1" t="s">
        <v>2407</v>
      </c>
      <c r="G15" s="1" t="s">
        <v>2528</v>
      </c>
      <c r="H15" s="1" t="s">
        <v>88</v>
      </c>
      <c r="I15" s="2">
        <v>43893</v>
      </c>
      <c r="J15" s="1" t="s">
        <v>4282</v>
      </c>
      <c r="K15" s="1" t="s">
        <v>4283</v>
      </c>
      <c r="L15" s="1" t="s">
        <v>3400</v>
      </c>
      <c r="M15" s="1" t="s">
        <v>4284</v>
      </c>
      <c r="N15" s="3">
        <v>2572</v>
      </c>
      <c r="O15" s="3">
        <v>0</v>
      </c>
      <c r="P15" s="1" t="s">
        <v>2529</v>
      </c>
      <c r="Q15" s="1" t="s">
        <v>247</v>
      </c>
      <c r="R15" s="1" t="s">
        <v>241</v>
      </c>
      <c r="S15" s="1" t="s">
        <v>2407</v>
      </c>
      <c r="T15" s="1" t="s">
        <v>2407</v>
      </c>
      <c r="U15" s="1" t="s">
        <v>4297</v>
      </c>
      <c r="V15" s="1" t="s">
        <v>2470</v>
      </c>
      <c r="W15" s="1" t="s">
        <v>103</v>
      </c>
      <c r="X15" s="1" t="str">
        <f>CONCATENATE(Tableau4[[#This Row],[Numéro de pièce de la pièce de référence]],Tableau4[[#This Row],[Numéro de poste de la pièce de référence]])</f>
        <v>450066189410</v>
      </c>
    </row>
    <row r="16" spans="1:24" x14ac:dyDescent="0.35">
      <c r="A16" s="1" t="s">
        <v>2539</v>
      </c>
      <c r="B16" s="1" t="s">
        <v>2543</v>
      </c>
      <c r="C16" s="1" t="s">
        <v>2492</v>
      </c>
      <c r="D16" s="1" t="s">
        <v>3419</v>
      </c>
      <c r="E16" s="1" t="s">
        <v>250</v>
      </c>
      <c r="F16" s="1" t="s">
        <v>2407</v>
      </c>
      <c r="G16" s="1" t="s">
        <v>2541</v>
      </c>
      <c r="H16" s="1" t="s">
        <v>88</v>
      </c>
      <c r="I16" s="2">
        <v>43893</v>
      </c>
      <c r="J16" s="1" t="s">
        <v>4282</v>
      </c>
      <c r="K16" s="1" t="s">
        <v>4283</v>
      </c>
      <c r="L16" s="1" t="s">
        <v>3401</v>
      </c>
      <c r="M16" s="1" t="s">
        <v>4288</v>
      </c>
      <c r="N16" s="3">
        <v>652.91999999999996</v>
      </c>
      <c r="O16" s="3">
        <v>0</v>
      </c>
      <c r="P16" s="1" t="s">
        <v>2567</v>
      </c>
      <c r="Q16" s="1" t="s">
        <v>251</v>
      </c>
      <c r="R16" s="1" t="s">
        <v>249</v>
      </c>
      <c r="S16" s="1" t="s">
        <v>2407</v>
      </c>
      <c r="T16" s="1" t="s">
        <v>2407</v>
      </c>
      <c r="U16" s="1" t="s">
        <v>4298</v>
      </c>
      <c r="V16" s="1" t="s">
        <v>2470</v>
      </c>
      <c r="W16" s="1" t="s">
        <v>51</v>
      </c>
      <c r="X16" s="1" t="str">
        <f>CONCATENATE(Tableau4[[#This Row],[Numéro de pièce de la pièce de référence]],Tableau4[[#This Row],[Numéro de poste de la pièce de référence]])</f>
        <v>450066222010</v>
      </c>
    </row>
    <row r="17" spans="1:24" x14ac:dyDescent="0.35">
      <c r="A17" s="1" t="s">
        <v>2539</v>
      </c>
      <c r="B17" s="1" t="s">
        <v>2543</v>
      </c>
      <c r="C17" s="1" t="s">
        <v>2492</v>
      </c>
      <c r="D17" s="1" t="s">
        <v>3419</v>
      </c>
      <c r="E17" s="1" t="s">
        <v>250</v>
      </c>
      <c r="F17" s="1" t="s">
        <v>2407</v>
      </c>
      <c r="G17" s="1" t="s">
        <v>2541</v>
      </c>
      <c r="H17" s="1" t="s">
        <v>88</v>
      </c>
      <c r="I17" s="2">
        <v>43893</v>
      </c>
      <c r="J17" s="1" t="s">
        <v>4282</v>
      </c>
      <c r="K17" s="1" t="s">
        <v>4283</v>
      </c>
      <c r="L17" s="1" t="s">
        <v>3400</v>
      </c>
      <c r="M17" s="1" t="s">
        <v>4284</v>
      </c>
      <c r="N17" s="3">
        <v>3109.12</v>
      </c>
      <c r="O17" s="3">
        <v>0</v>
      </c>
      <c r="P17" s="1" t="s">
        <v>2567</v>
      </c>
      <c r="Q17" s="1" t="s">
        <v>251</v>
      </c>
      <c r="R17" s="1" t="s">
        <v>249</v>
      </c>
      <c r="S17" s="1" t="s">
        <v>2407</v>
      </c>
      <c r="T17" s="1" t="s">
        <v>2407</v>
      </c>
      <c r="U17" s="1" t="s">
        <v>4299</v>
      </c>
      <c r="V17" s="1" t="s">
        <v>2470</v>
      </c>
      <c r="W17" s="1" t="s">
        <v>51</v>
      </c>
      <c r="X17" s="1" t="str">
        <f>CONCATENATE(Tableau4[[#This Row],[Numéro de pièce de la pièce de référence]],Tableau4[[#This Row],[Numéro de poste de la pièce de référence]])</f>
        <v>450066222010</v>
      </c>
    </row>
    <row r="18" spans="1:24" x14ac:dyDescent="0.35">
      <c r="A18" s="1" t="s">
        <v>60</v>
      </c>
      <c r="B18" s="1" t="s">
        <v>2551</v>
      </c>
      <c r="C18" s="1" t="s">
        <v>2483</v>
      </c>
      <c r="D18" s="1" t="s">
        <v>61</v>
      </c>
      <c r="E18" s="1" t="s">
        <v>255</v>
      </c>
      <c r="F18" s="1" t="s">
        <v>2407</v>
      </c>
      <c r="G18" s="1" t="s">
        <v>2547</v>
      </c>
      <c r="H18" s="1" t="s">
        <v>88</v>
      </c>
      <c r="I18" s="2">
        <v>43895</v>
      </c>
      <c r="J18" s="1" t="s">
        <v>4282</v>
      </c>
      <c r="K18" s="1" t="s">
        <v>4283</v>
      </c>
      <c r="L18" s="1" t="s">
        <v>3400</v>
      </c>
      <c r="M18" s="1" t="s">
        <v>4284</v>
      </c>
      <c r="N18" s="3">
        <v>276.73</v>
      </c>
      <c r="O18" s="3">
        <v>0</v>
      </c>
      <c r="P18" s="1" t="s">
        <v>2552</v>
      </c>
      <c r="Q18" s="1" t="s">
        <v>256</v>
      </c>
      <c r="R18" s="1" t="s">
        <v>254</v>
      </c>
      <c r="S18" s="1" t="s">
        <v>2407</v>
      </c>
      <c r="T18" s="1" t="s">
        <v>2407</v>
      </c>
      <c r="U18" s="1" t="s">
        <v>4300</v>
      </c>
      <c r="V18" s="1" t="s">
        <v>2470</v>
      </c>
      <c r="W18" s="1" t="s">
        <v>51</v>
      </c>
      <c r="X18" s="1" t="str">
        <f>CONCATENATE(Tableau4[[#This Row],[Numéro de pièce de la pièce de référence]],Tableau4[[#This Row],[Numéro de poste de la pièce de référence]])</f>
        <v>450066293010</v>
      </c>
    </row>
    <row r="19" spans="1:24" x14ac:dyDescent="0.35">
      <c r="A19" s="1" t="s">
        <v>2535</v>
      </c>
      <c r="B19" s="1" t="s">
        <v>2536</v>
      </c>
      <c r="C19" s="1" t="s">
        <v>2492</v>
      </c>
      <c r="D19" s="1" t="s">
        <v>3417</v>
      </c>
      <c r="E19" s="1" t="s">
        <v>257</v>
      </c>
      <c r="F19" s="1" t="s">
        <v>2407</v>
      </c>
      <c r="G19" s="1" t="s">
        <v>2528</v>
      </c>
      <c r="H19" s="1" t="s">
        <v>88</v>
      </c>
      <c r="I19" s="2">
        <v>43896</v>
      </c>
      <c r="J19" s="1" t="s">
        <v>4282</v>
      </c>
      <c r="K19" s="1" t="s">
        <v>4283</v>
      </c>
      <c r="L19" s="1" t="s">
        <v>3400</v>
      </c>
      <c r="M19" s="1" t="s">
        <v>4284</v>
      </c>
      <c r="N19" s="3">
        <v>226</v>
      </c>
      <c r="O19" s="3">
        <v>0</v>
      </c>
      <c r="P19" s="1" t="s">
        <v>2529</v>
      </c>
      <c r="Q19" s="1" t="s">
        <v>258</v>
      </c>
      <c r="R19" s="1" t="s">
        <v>241</v>
      </c>
      <c r="S19" s="1" t="s">
        <v>2407</v>
      </c>
      <c r="T19" s="1" t="s">
        <v>2407</v>
      </c>
      <c r="U19" s="1" t="s">
        <v>4301</v>
      </c>
      <c r="V19" s="1" t="s">
        <v>2470</v>
      </c>
      <c r="W19" s="1" t="s">
        <v>103</v>
      </c>
      <c r="X19" s="1" t="str">
        <f>CONCATENATE(Tableau4[[#This Row],[Numéro de pièce de la pièce de référence]],Tableau4[[#This Row],[Numéro de poste de la pièce de référence]])</f>
        <v>450066315310</v>
      </c>
    </row>
    <row r="20" spans="1:24" x14ac:dyDescent="0.35">
      <c r="A20" s="1" t="s">
        <v>60</v>
      </c>
      <c r="B20" s="1" t="s">
        <v>2551</v>
      </c>
      <c r="C20" s="1" t="s">
        <v>2483</v>
      </c>
      <c r="D20" s="1" t="s">
        <v>61</v>
      </c>
      <c r="E20" s="1" t="s">
        <v>264</v>
      </c>
      <c r="F20" s="1" t="s">
        <v>2407</v>
      </c>
      <c r="G20" s="1" t="s">
        <v>2558</v>
      </c>
      <c r="H20" s="1" t="s">
        <v>88</v>
      </c>
      <c r="I20" s="2">
        <v>43899</v>
      </c>
      <c r="J20" s="1" t="s">
        <v>4282</v>
      </c>
      <c r="K20" s="1" t="s">
        <v>4283</v>
      </c>
      <c r="L20" s="1" t="s">
        <v>2630</v>
      </c>
      <c r="M20" s="1" t="s">
        <v>4290</v>
      </c>
      <c r="N20" s="3">
        <v>-1190.08</v>
      </c>
      <c r="O20" s="3">
        <v>0</v>
      </c>
      <c r="P20" s="1" t="s">
        <v>2552</v>
      </c>
      <c r="Q20" s="1" t="s">
        <v>265</v>
      </c>
      <c r="R20" s="1" t="s">
        <v>263</v>
      </c>
      <c r="S20" s="1" t="s">
        <v>2407</v>
      </c>
      <c r="T20" s="1" t="s">
        <v>2407</v>
      </c>
      <c r="U20" s="1" t="s">
        <v>4302</v>
      </c>
      <c r="V20" s="1" t="s">
        <v>2470</v>
      </c>
      <c r="W20" s="1" t="s">
        <v>51</v>
      </c>
      <c r="X20" s="1" t="str">
        <f>CONCATENATE(Tableau4[[#This Row],[Numéro de pièce de la pièce de référence]],Tableau4[[#This Row],[Numéro de poste de la pièce de référence]])</f>
        <v>450066341110</v>
      </c>
    </row>
    <row r="21" spans="1:24" x14ac:dyDescent="0.35">
      <c r="A21" s="1" t="s">
        <v>60</v>
      </c>
      <c r="B21" s="1" t="s">
        <v>2551</v>
      </c>
      <c r="C21" s="1" t="s">
        <v>2483</v>
      </c>
      <c r="D21" s="1" t="s">
        <v>61</v>
      </c>
      <c r="E21" s="1" t="s">
        <v>264</v>
      </c>
      <c r="F21" s="1" t="s">
        <v>2407</v>
      </c>
      <c r="G21" s="1" t="s">
        <v>2558</v>
      </c>
      <c r="H21" s="1" t="s">
        <v>88</v>
      </c>
      <c r="I21" s="2">
        <v>43899</v>
      </c>
      <c r="J21" s="1" t="s">
        <v>4282</v>
      </c>
      <c r="K21" s="1" t="s">
        <v>4283</v>
      </c>
      <c r="L21" s="1" t="s">
        <v>3402</v>
      </c>
      <c r="M21" s="1" t="s">
        <v>4303</v>
      </c>
      <c r="N21" s="3">
        <v>1190.08</v>
      </c>
      <c r="O21" s="3">
        <v>0</v>
      </c>
      <c r="P21" s="1" t="s">
        <v>2552</v>
      </c>
      <c r="Q21" s="1" t="s">
        <v>265</v>
      </c>
      <c r="R21" s="1" t="s">
        <v>263</v>
      </c>
      <c r="S21" s="1" t="s">
        <v>2407</v>
      </c>
      <c r="T21" s="1" t="s">
        <v>2407</v>
      </c>
      <c r="U21" s="1" t="s">
        <v>4304</v>
      </c>
      <c r="V21" s="1" t="s">
        <v>2470</v>
      </c>
      <c r="W21" s="1" t="s">
        <v>51</v>
      </c>
      <c r="X21" s="1" t="str">
        <f>CONCATENATE(Tableau4[[#This Row],[Numéro de pièce de la pièce de référence]],Tableau4[[#This Row],[Numéro de poste de la pièce de référence]])</f>
        <v>450066341110</v>
      </c>
    </row>
    <row r="22" spans="1:24" x14ac:dyDescent="0.35">
      <c r="A22" s="1" t="s">
        <v>72</v>
      </c>
      <c r="B22" s="1" t="s">
        <v>2551</v>
      </c>
      <c r="C22" s="1" t="s">
        <v>2483</v>
      </c>
      <c r="D22" s="1" t="s">
        <v>61</v>
      </c>
      <c r="E22" s="1" t="s">
        <v>264</v>
      </c>
      <c r="F22" s="1" t="s">
        <v>2407</v>
      </c>
      <c r="G22" s="1" t="s">
        <v>2558</v>
      </c>
      <c r="H22" s="1" t="s">
        <v>88</v>
      </c>
      <c r="I22" s="2">
        <v>43899</v>
      </c>
      <c r="J22" s="1" t="s">
        <v>4282</v>
      </c>
      <c r="K22" s="1" t="s">
        <v>4283</v>
      </c>
      <c r="L22" s="1" t="s">
        <v>3400</v>
      </c>
      <c r="M22" s="1" t="s">
        <v>4284</v>
      </c>
      <c r="N22" s="3">
        <v>1190.08</v>
      </c>
      <c r="O22" s="3">
        <v>0</v>
      </c>
      <c r="P22" s="1" t="s">
        <v>2482</v>
      </c>
      <c r="Q22" s="1" t="s">
        <v>265</v>
      </c>
      <c r="R22" s="1" t="s">
        <v>263</v>
      </c>
      <c r="S22" s="1" t="s">
        <v>2407</v>
      </c>
      <c r="T22" s="1" t="s">
        <v>2407</v>
      </c>
      <c r="U22" s="1" t="s">
        <v>4305</v>
      </c>
      <c r="V22" s="1" t="s">
        <v>2470</v>
      </c>
      <c r="W22" s="1" t="s">
        <v>51</v>
      </c>
      <c r="X22" s="1" t="str">
        <f>CONCATENATE(Tableau4[[#This Row],[Numéro de pièce de la pièce de référence]],Tableau4[[#This Row],[Numéro de poste de la pièce de référence]])</f>
        <v>450066341110</v>
      </c>
    </row>
    <row r="23" spans="1:24" x14ac:dyDescent="0.35">
      <c r="A23" s="1" t="s">
        <v>72</v>
      </c>
      <c r="B23" s="1" t="s">
        <v>2551</v>
      </c>
      <c r="C23" s="1" t="s">
        <v>2483</v>
      </c>
      <c r="D23" s="1" t="s">
        <v>61</v>
      </c>
      <c r="E23" s="1" t="s">
        <v>264</v>
      </c>
      <c r="F23" s="1" t="s">
        <v>2407</v>
      </c>
      <c r="G23" s="1" t="s">
        <v>2558</v>
      </c>
      <c r="H23" s="1" t="s">
        <v>88</v>
      </c>
      <c r="I23" s="2">
        <v>43899</v>
      </c>
      <c r="J23" s="1" t="s">
        <v>4282</v>
      </c>
      <c r="K23" s="1" t="s">
        <v>4283</v>
      </c>
      <c r="L23" s="1" t="s">
        <v>2548</v>
      </c>
      <c r="M23" s="1" t="s">
        <v>4306</v>
      </c>
      <c r="N23" s="3">
        <v>-1190.08</v>
      </c>
      <c r="O23" s="3">
        <v>0</v>
      </c>
      <c r="P23" s="1" t="s">
        <v>2482</v>
      </c>
      <c r="Q23" s="1" t="s">
        <v>265</v>
      </c>
      <c r="R23" s="1" t="s">
        <v>263</v>
      </c>
      <c r="S23" s="1" t="s">
        <v>2407</v>
      </c>
      <c r="T23" s="1" t="s">
        <v>2407</v>
      </c>
      <c r="U23" s="1" t="s">
        <v>4304</v>
      </c>
      <c r="V23" s="1" t="s">
        <v>2470</v>
      </c>
      <c r="W23" s="1" t="s">
        <v>51</v>
      </c>
      <c r="X23" s="1" t="str">
        <f>CONCATENATE(Tableau4[[#This Row],[Numéro de pièce de la pièce de référence]],Tableau4[[#This Row],[Numéro de poste de la pièce de référence]])</f>
        <v>450066341110</v>
      </c>
    </row>
    <row r="24" spans="1:24" x14ac:dyDescent="0.35">
      <c r="A24" s="1" t="s">
        <v>2535</v>
      </c>
      <c r="B24" s="1" t="s">
        <v>2536</v>
      </c>
      <c r="C24" s="1" t="s">
        <v>2492</v>
      </c>
      <c r="D24" s="1" t="s">
        <v>3417</v>
      </c>
      <c r="E24" s="1" t="s">
        <v>260</v>
      </c>
      <c r="F24" s="1" t="s">
        <v>2407</v>
      </c>
      <c r="G24" s="1" t="s">
        <v>2528</v>
      </c>
      <c r="H24" s="1" t="s">
        <v>88</v>
      </c>
      <c r="I24" s="2">
        <v>43899</v>
      </c>
      <c r="J24" s="1" t="s">
        <v>4282</v>
      </c>
      <c r="K24" s="1" t="s">
        <v>4283</v>
      </c>
      <c r="L24" s="1" t="s">
        <v>3400</v>
      </c>
      <c r="M24" s="1" t="s">
        <v>4284</v>
      </c>
      <c r="N24" s="3">
        <v>6856</v>
      </c>
      <c r="O24" s="3">
        <v>0</v>
      </c>
      <c r="P24" s="1" t="s">
        <v>2529</v>
      </c>
      <c r="Q24" s="1" t="s">
        <v>261</v>
      </c>
      <c r="R24" s="1" t="s">
        <v>241</v>
      </c>
      <c r="S24" s="1" t="s">
        <v>2407</v>
      </c>
      <c r="T24" s="1" t="s">
        <v>2407</v>
      </c>
      <c r="U24" s="1" t="s">
        <v>4307</v>
      </c>
      <c r="V24" s="1" t="s">
        <v>2470</v>
      </c>
      <c r="W24" s="1" t="s">
        <v>103</v>
      </c>
      <c r="X24" s="1" t="str">
        <f>CONCATENATE(Tableau4[[#This Row],[Numéro de pièce de la pièce de référence]],Tableau4[[#This Row],[Numéro de poste de la pièce de référence]])</f>
        <v>450066341310</v>
      </c>
    </row>
    <row r="25" spans="1:24" x14ac:dyDescent="0.35">
      <c r="A25" s="1" t="s">
        <v>97</v>
      </c>
      <c r="B25" s="1" t="s">
        <v>2489</v>
      </c>
      <c r="C25" s="1" t="s">
        <v>2510</v>
      </c>
      <c r="D25" s="1" t="s">
        <v>101</v>
      </c>
      <c r="E25" s="1" t="s">
        <v>278</v>
      </c>
      <c r="F25" s="1" t="s">
        <v>2407</v>
      </c>
      <c r="G25" s="1" t="s">
        <v>2566</v>
      </c>
      <c r="H25" s="1" t="s">
        <v>88</v>
      </c>
      <c r="I25" s="2">
        <v>43900</v>
      </c>
      <c r="J25" s="1" t="s">
        <v>4282</v>
      </c>
      <c r="K25" s="1" t="s">
        <v>4283</v>
      </c>
      <c r="L25" s="1" t="s">
        <v>3400</v>
      </c>
      <c r="M25" s="1" t="s">
        <v>4284</v>
      </c>
      <c r="N25" s="3">
        <v>3388000</v>
      </c>
      <c r="O25" s="3">
        <v>0</v>
      </c>
      <c r="P25" s="1" t="s">
        <v>2567</v>
      </c>
      <c r="Q25" s="1" t="s">
        <v>279</v>
      </c>
      <c r="R25" s="1" t="s">
        <v>277</v>
      </c>
      <c r="S25" s="1" t="s">
        <v>2407</v>
      </c>
      <c r="T25" s="1" t="s">
        <v>2407</v>
      </c>
      <c r="U25" s="1" t="s">
        <v>4308</v>
      </c>
      <c r="V25" s="1" t="s">
        <v>2470</v>
      </c>
      <c r="W25" s="1" t="s">
        <v>51</v>
      </c>
      <c r="X25" s="1" t="str">
        <f>CONCATENATE(Tableau4[[#This Row],[Numéro de pièce de la pièce de référence]],Tableau4[[#This Row],[Numéro de poste de la pièce de référence]])</f>
        <v>450066376610</v>
      </c>
    </row>
    <row r="26" spans="1:24" x14ac:dyDescent="0.35">
      <c r="A26" s="1" t="s">
        <v>72</v>
      </c>
      <c r="B26" s="1" t="s">
        <v>2407</v>
      </c>
      <c r="C26" s="1" t="s">
        <v>2483</v>
      </c>
      <c r="D26" s="1" t="s">
        <v>73</v>
      </c>
      <c r="E26" s="1" t="s">
        <v>269</v>
      </c>
      <c r="F26" s="1" t="s">
        <v>2407</v>
      </c>
      <c r="G26" s="1" t="s">
        <v>2571</v>
      </c>
      <c r="H26" s="1" t="s">
        <v>88</v>
      </c>
      <c r="I26" s="2">
        <v>43900</v>
      </c>
      <c r="J26" s="1" t="s">
        <v>4282</v>
      </c>
      <c r="K26" s="1" t="s">
        <v>4283</v>
      </c>
      <c r="L26" s="1" t="s">
        <v>3400</v>
      </c>
      <c r="M26" s="1" t="s">
        <v>4284</v>
      </c>
      <c r="N26" s="3">
        <v>6571.61</v>
      </c>
      <c r="O26" s="3">
        <v>0</v>
      </c>
      <c r="P26" s="1" t="s">
        <v>2482</v>
      </c>
      <c r="Q26" s="1" t="s">
        <v>270</v>
      </c>
      <c r="R26" s="1" t="s">
        <v>268</v>
      </c>
      <c r="S26" s="1" t="s">
        <v>2407</v>
      </c>
      <c r="T26" s="1" t="s">
        <v>2407</v>
      </c>
      <c r="U26" s="1" t="s">
        <v>4309</v>
      </c>
      <c r="V26" s="1" t="s">
        <v>2470</v>
      </c>
      <c r="W26" s="1" t="s">
        <v>74</v>
      </c>
      <c r="X26" s="1" t="str">
        <f>CONCATENATE(Tableau4[[#This Row],[Numéro de pièce de la pièce de référence]],Tableau4[[#This Row],[Numéro de poste de la pièce de référence]])</f>
        <v>450066402910</v>
      </c>
    </row>
    <row r="27" spans="1:24" x14ac:dyDescent="0.35">
      <c r="A27" s="1" t="s">
        <v>97</v>
      </c>
      <c r="B27" s="1" t="s">
        <v>2489</v>
      </c>
      <c r="C27" s="1" t="s">
        <v>2510</v>
      </c>
      <c r="D27" s="1" t="s">
        <v>101</v>
      </c>
      <c r="E27" s="1" t="s">
        <v>278</v>
      </c>
      <c r="F27" s="1" t="s">
        <v>2407</v>
      </c>
      <c r="G27" s="1" t="s">
        <v>2566</v>
      </c>
      <c r="H27" s="1" t="s">
        <v>88</v>
      </c>
      <c r="I27" s="2">
        <v>43901</v>
      </c>
      <c r="J27" s="1" t="s">
        <v>4282</v>
      </c>
      <c r="K27" s="1" t="s">
        <v>4283</v>
      </c>
      <c r="L27" s="1" t="s">
        <v>2630</v>
      </c>
      <c r="M27" s="1" t="s">
        <v>4290</v>
      </c>
      <c r="N27" s="3">
        <v>-3388000</v>
      </c>
      <c r="O27" s="3">
        <v>0</v>
      </c>
      <c r="P27" s="1" t="s">
        <v>2567</v>
      </c>
      <c r="Q27" s="1" t="s">
        <v>279</v>
      </c>
      <c r="R27" s="1" t="s">
        <v>277</v>
      </c>
      <c r="S27" s="1" t="s">
        <v>2407</v>
      </c>
      <c r="T27" s="1" t="s">
        <v>2407</v>
      </c>
      <c r="U27" s="1" t="s">
        <v>4310</v>
      </c>
      <c r="V27" s="1" t="s">
        <v>2470</v>
      </c>
      <c r="W27" s="1" t="s">
        <v>51</v>
      </c>
      <c r="X27" s="1" t="str">
        <f>CONCATENATE(Tableau4[[#This Row],[Numéro de pièce de la pièce de référence]],Tableau4[[#This Row],[Numéro de poste de la pièce de référence]])</f>
        <v>450066376610</v>
      </c>
    </row>
    <row r="28" spans="1:24" x14ac:dyDescent="0.35">
      <c r="A28" s="1" t="s">
        <v>60</v>
      </c>
      <c r="B28" s="1" t="s">
        <v>2551</v>
      </c>
      <c r="C28" s="1" t="s">
        <v>2483</v>
      </c>
      <c r="D28" s="1" t="s">
        <v>61</v>
      </c>
      <c r="E28" s="1" t="s">
        <v>286</v>
      </c>
      <c r="F28" s="1" t="s">
        <v>2407</v>
      </c>
      <c r="G28" s="1" t="s">
        <v>2585</v>
      </c>
      <c r="H28" s="1" t="s">
        <v>88</v>
      </c>
      <c r="I28" s="2">
        <v>43901</v>
      </c>
      <c r="J28" s="1" t="s">
        <v>4282</v>
      </c>
      <c r="K28" s="1" t="s">
        <v>4283</v>
      </c>
      <c r="L28" s="1" t="s">
        <v>3400</v>
      </c>
      <c r="M28" s="1" t="s">
        <v>4284</v>
      </c>
      <c r="N28" s="3">
        <v>1058.17</v>
      </c>
      <c r="O28" s="3">
        <v>0</v>
      </c>
      <c r="P28" s="1" t="s">
        <v>2552</v>
      </c>
      <c r="Q28" s="1" t="s">
        <v>287</v>
      </c>
      <c r="R28" s="1" t="s">
        <v>254</v>
      </c>
      <c r="S28" s="1" t="s">
        <v>2407</v>
      </c>
      <c r="T28" s="1" t="s">
        <v>2407</v>
      </c>
      <c r="U28" s="1" t="s">
        <v>4311</v>
      </c>
      <c r="V28" s="1" t="s">
        <v>2470</v>
      </c>
      <c r="W28" s="1" t="s">
        <v>51</v>
      </c>
      <c r="X28" s="1" t="str">
        <f>CONCATENATE(Tableau4[[#This Row],[Numéro de pièce de la pièce de référence]],Tableau4[[#This Row],[Numéro de poste de la pièce de référence]])</f>
        <v>450066421710</v>
      </c>
    </row>
    <row r="29" spans="1:24" x14ac:dyDescent="0.35">
      <c r="A29" s="1" t="s">
        <v>97</v>
      </c>
      <c r="B29" s="1" t="s">
        <v>2489</v>
      </c>
      <c r="C29" s="1" t="s">
        <v>2510</v>
      </c>
      <c r="D29" s="1" t="s">
        <v>126</v>
      </c>
      <c r="E29" s="1" t="s">
        <v>284</v>
      </c>
      <c r="F29" s="1" t="s">
        <v>2407</v>
      </c>
      <c r="G29" s="1" t="s">
        <v>2579</v>
      </c>
      <c r="H29" s="1" t="s">
        <v>88</v>
      </c>
      <c r="I29" s="2">
        <v>43902</v>
      </c>
      <c r="J29" s="1" t="s">
        <v>4282</v>
      </c>
      <c r="K29" s="1" t="s">
        <v>4283</v>
      </c>
      <c r="L29" s="1" t="s">
        <v>3400</v>
      </c>
      <c r="M29" s="1" t="s">
        <v>4284</v>
      </c>
      <c r="N29" s="3">
        <v>23356.57</v>
      </c>
      <c r="O29" s="3">
        <v>0</v>
      </c>
      <c r="P29" s="1" t="s">
        <v>2581</v>
      </c>
      <c r="Q29" s="1" t="s">
        <v>285</v>
      </c>
      <c r="R29" s="1" t="s">
        <v>283</v>
      </c>
      <c r="S29" s="1" t="s">
        <v>2407</v>
      </c>
      <c r="T29" s="1" t="s">
        <v>2407</v>
      </c>
      <c r="U29" s="1" t="s">
        <v>4312</v>
      </c>
      <c r="V29" s="1" t="s">
        <v>2470</v>
      </c>
      <c r="W29" s="1" t="s">
        <v>51</v>
      </c>
      <c r="X29" s="1" t="str">
        <f>CONCATENATE(Tableau4[[#This Row],[Numéro de pièce de la pièce de référence]],Tableau4[[#This Row],[Numéro de poste de la pièce de référence]])</f>
        <v>450066419510</v>
      </c>
    </row>
    <row r="30" spans="1:24" x14ac:dyDescent="0.35">
      <c r="A30" s="1" t="s">
        <v>97</v>
      </c>
      <c r="B30" s="1" t="s">
        <v>2489</v>
      </c>
      <c r="C30" s="1" t="s">
        <v>2510</v>
      </c>
      <c r="D30" s="1" t="s">
        <v>101</v>
      </c>
      <c r="E30" s="1" t="s">
        <v>296</v>
      </c>
      <c r="F30" s="1" t="s">
        <v>2407</v>
      </c>
      <c r="G30" s="1" t="s">
        <v>2589</v>
      </c>
      <c r="H30" s="1" t="s">
        <v>88</v>
      </c>
      <c r="I30" s="2">
        <v>43902</v>
      </c>
      <c r="J30" s="1" t="s">
        <v>4282</v>
      </c>
      <c r="K30" s="1" t="s">
        <v>4283</v>
      </c>
      <c r="L30" s="1" t="s">
        <v>3400</v>
      </c>
      <c r="M30" s="1" t="s">
        <v>4284</v>
      </c>
      <c r="N30" s="3">
        <v>968000</v>
      </c>
      <c r="O30" s="3">
        <v>0</v>
      </c>
      <c r="P30" s="1" t="s">
        <v>2567</v>
      </c>
      <c r="Q30" s="1" t="s">
        <v>297</v>
      </c>
      <c r="R30" s="1" t="s">
        <v>295</v>
      </c>
      <c r="S30" s="1" t="s">
        <v>2407</v>
      </c>
      <c r="T30" s="1" t="s">
        <v>2407</v>
      </c>
      <c r="U30" s="1" t="s">
        <v>4313</v>
      </c>
      <c r="V30" s="1" t="s">
        <v>2470</v>
      </c>
      <c r="W30" s="1" t="s">
        <v>51</v>
      </c>
      <c r="X30" s="1" t="str">
        <f>CONCATENATE(Tableau4[[#This Row],[Numéro de pièce de la pièce de référence]],Tableau4[[#This Row],[Numéro de poste de la pièce de référence]])</f>
        <v>450066447010</v>
      </c>
    </row>
    <row r="31" spans="1:24" x14ac:dyDescent="0.35">
      <c r="A31" s="1" t="s">
        <v>2593</v>
      </c>
      <c r="B31" s="1" t="s">
        <v>2407</v>
      </c>
      <c r="C31" s="1" t="s">
        <v>2597</v>
      </c>
      <c r="D31" s="1" t="s">
        <v>3431</v>
      </c>
      <c r="E31" s="1" t="s">
        <v>290</v>
      </c>
      <c r="F31" s="1" t="s">
        <v>2407</v>
      </c>
      <c r="G31" s="1" t="s">
        <v>2589</v>
      </c>
      <c r="H31" s="1" t="s">
        <v>88</v>
      </c>
      <c r="I31" s="2">
        <v>43902</v>
      </c>
      <c r="J31" s="1" t="s">
        <v>4282</v>
      </c>
      <c r="K31" s="1" t="s">
        <v>4283</v>
      </c>
      <c r="L31" s="1" t="s">
        <v>3400</v>
      </c>
      <c r="M31" s="1" t="s">
        <v>4284</v>
      </c>
      <c r="N31" s="3">
        <v>3847.8</v>
      </c>
      <c r="O31" s="3">
        <v>0</v>
      </c>
      <c r="P31" s="1" t="s">
        <v>2596</v>
      </c>
      <c r="Q31" s="1" t="s">
        <v>291</v>
      </c>
      <c r="R31" s="1" t="s">
        <v>289</v>
      </c>
      <c r="S31" s="1" t="s">
        <v>2407</v>
      </c>
      <c r="T31" s="1" t="s">
        <v>2407</v>
      </c>
      <c r="U31" s="1" t="s">
        <v>4314</v>
      </c>
      <c r="V31" s="1" t="s">
        <v>2470</v>
      </c>
      <c r="W31" s="1" t="s">
        <v>51</v>
      </c>
      <c r="X31" s="1" t="str">
        <f>CONCATENATE(Tableau4[[#This Row],[Numéro de pièce de la pièce de référence]],Tableau4[[#This Row],[Numéro de poste de la pièce de référence]])</f>
        <v>450066456710</v>
      </c>
    </row>
    <row r="32" spans="1:24" x14ac:dyDescent="0.35">
      <c r="A32" s="1" t="s">
        <v>86</v>
      </c>
      <c r="B32" s="1" t="s">
        <v>2489</v>
      </c>
      <c r="C32" s="1" t="s">
        <v>2503</v>
      </c>
      <c r="D32" s="1" t="s">
        <v>87</v>
      </c>
      <c r="E32" s="1" t="s">
        <v>302</v>
      </c>
      <c r="F32" s="1" t="s">
        <v>2407</v>
      </c>
      <c r="G32" s="1" t="s">
        <v>2601</v>
      </c>
      <c r="H32" s="1" t="s">
        <v>88</v>
      </c>
      <c r="I32" s="2">
        <v>43902</v>
      </c>
      <c r="J32" s="1" t="s">
        <v>4282</v>
      </c>
      <c r="K32" s="1" t="s">
        <v>4283</v>
      </c>
      <c r="L32" s="1" t="s">
        <v>3402</v>
      </c>
      <c r="M32" s="1" t="s">
        <v>4303</v>
      </c>
      <c r="N32" s="3">
        <v>288072.96000000002</v>
      </c>
      <c r="O32" s="3">
        <v>0</v>
      </c>
      <c r="P32" s="1" t="s">
        <v>2602</v>
      </c>
      <c r="Q32" s="1" t="s">
        <v>303</v>
      </c>
      <c r="R32" s="1" t="s">
        <v>301</v>
      </c>
      <c r="S32" s="1" t="s">
        <v>2407</v>
      </c>
      <c r="T32" s="1" t="s">
        <v>2407</v>
      </c>
      <c r="U32" s="1" t="s">
        <v>4315</v>
      </c>
      <c r="V32" s="1" t="s">
        <v>2470</v>
      </c>
      <c r="W32" s="1" t="s">
        <v>88</v>
      </c>
      <c r="X32" s="1" t="str">
        <f>CONCATENATE(Tableau4[[#This Row],[Numéro de pièce de la pièce de référence]],Tableau4[[#This Row],[Numéro de poste de la pièce de référence]])</f>
        <v>450066458810</v>
      </c>
    </row>
    <row r="33" spans="1:24" x14ac:dyDescent="0.35">
      <c r="A33" s="1" t="s">
        <v>86</v>
      </c>
      <c r="B33" s="1" t="s">
        <v>2489</v>
      </c>
      <c r="C33" s="1" t="s">
        <v>2503</v>
      </c>
      <c r="D33" s="1" t="s">
        <v>87</v>
      </c>
      <c r="E33" s="1" t="s">
        <v>302</v>
      </c>
      <c r="F33" s="1" t="s">
        <v>2407</v>
      </c>
      <c r="G33" s="1" t="s">
        <v>2601</v>
      </c>
      <c r="H33" s="1" t="s">
        <v>88</v>
      </c>
      <c r="I33" s="2">
        <v>43902</v>
      </c>
      <c r="J33" s="1" t="s">
        <v>4282</v>
      </c>
      <c r="K33" s="1" t="s">
        <v>4283</v>
      </c>
      <c r="L33" s="1" t="s">
        <v>2548</v>
      </c>
      <c r="M33" s="1" t="s">
        <v>4306</v>
      </c>
      <c r="N33" s="3">
        <v>-288072.96000000002</v>
      </c>
      <c r="O33" s="3">
        <v>0</v>
      </c>
      <c r="P33" s="1" t="s">
        <v>2491</v>
      </c>
      <c r="Q33" s="1" t="s">
        <v>303</v>
      </c>
      <c r="R33" s="1" t="s">
        <v>301</v>
      </c>
      <c r="S33" s="1" t="s">
        <v>2407</v>
      </c>
      <c r="T33" s="1" t="s">
        <v>2407</v>
      </c>
      <c r="U33" s="1" t="s">
        <v>4315</v>
      </c>
      <c r="V33" s="1" t="s">
        <v>2470</v>
      </c>
      <c r="W33" s="1" t="s">
        <v>88</v>
      </c>
      <c r="X33" s="1" t="str">
        <f>CONCATENATE(Tableau4[[#This Row],[Numéro de pièce de la pièce de référence]],Tableau4[[#This Row],[Numéro de poste de la pièce de référence]])</f>
        <v>450066458810</v>
      </c>
    </row>
    <row r="34" spans="1:24" x14ac:dyDescent="0.35">
      <c r="A34" s="1" t="s">
        <v>86</v>
      </c>
      <c r="B34" s="1" t="s">
        <v>2489</v>
      </c>
      <c r="C34" s="1" t="s">
        <v>2503</v>
      </c>
      <c r="D34" s="1" t="s">
        <v>87</v>
      </c>
      <c r="E34" s="1" t="s">
        <v>302</v>
      </c>
      <c r="F34" s="1" t="s">
        <v>2407</v>
      </c>
      <c r="G34" s="1" t="s">
        <v>2601</v>
      </c>
      <c r="H34" s="1" t="s">
        <v>88</v>
      </c>
      <c r="I34" s="2">
        <v>43902</v>
      </c>
      <c r="J34" s="1" t="s">
        <v>4282</v>
      </c>
      <c r="K34" s="1" t="s">
        <v>4283</v>
      </c>
      <c r="L34" s="1" t="s">
        <v>3400</v>
      </c>
      <c r="M34" s="1" t="s">
        <v>4284</v>
      </c>
      <c r="N34" s="3">
        <v>288072.96000000002</v>
      </c>
      <c r="O34" s="3">
        <v>0</v>
      </c>
      <c r="P34" s="1" t="s">
        <v>2491</v>
      </c>
      <c r="Q34" s="1" t="s">
        <v>303</v>
      </c>
      <c r="R34" s="1" t="s">
        <v>301</v>
      </c>
      <c r="S34" s="1" t="s">
        <v>2407</v>
      </c>
      <c r="T34" s="1" t="s">
        <v>2407</v>
      </c>
      <c r="U34" s="1" t="s">
        <v>4316</v>
      </c>
      <c r="V34" s="1" t="s">
        <v>2470</v>
      </c>
      <c r="W34" s="1" t="s">
        <v>88</v>
      </c>
      <c r="X34" s="1" t="str">
        <f>CONCATENATE(Tableau4[[#This Row],[Numéro de pièce de la pièce de référence]],Tableau4[[#This Row],[Numéro de poste de la pièce de référence]])</f>
        <v>450066458810</v>
      </c>
    </row>
    <row r="35" spans="1:24" x14ac:dyDescent="0.35">
      <c r="A35" s="1" t="s">
        <v>72</v>
      </c>
      <c r="B35" s="1" t="s">
        <v>2407</v>
      </c>
      <c r="C35" s="1" t="s">
        <v>2483</v>
      </c>
      <c r="D35" s="1" t="s">
        <v>73</v>
      </c>
      <c r="E35" s="1" t="s">
        <v>311</v>
      </c>
      <c r="F35" s="1" t="s">
        <v>2407</v>
      </c>
      <c r="G35" s="1" t="s">
        <v>2606</v>
      </c>
      <c r="H35" s="1" t="s">
        <v>88</v>
      </c>
      <c r="I35" s="2">
        <v>43904</v>
      </c>
      <c r="J35" s="1" t="s">
        <v>4282</v>
      </c>
      <c r="K35" s="1" t="s">
        <v>4283</v>
      </c>
      <c r="L35" s="1" t="s">
        <v>3400</v>
      </c>
      <c r="M35" s="1" t="s">
        <v>4284</v>
      </c>
      <c r="N35" s="3">
        <v>1013.98</v>
      </c>
      <c r="O35" s="3">
        <v>0</v>
      </c>
      <c r="P35" s="1" t="s">
        <v>2482</v>
      </c>
      <c r="Q35" s="1" t="s">
        <v>312</v>
      </c>
      <c r="R35" s="1" t="s">
        <v>310</v>
      </c>
      <c r="S35" s="1" t="s">
        <v>2407</v>
      </c>
      <c r="T35" s="1" t="s">
        <v>2407</v>
      </c>
      <c r="U35" s="1" t="s">
        <v>4317</v>
      </c>
      <c r="V35" s="1" t="s">
        <v>2470</v>
      </c>
      <c r="W35" s="1" t="s">
        <v>74</v>
      </c>
      <c r="X35" s="1" t="str">
        <f>CONCATENATE(Tableau4[[#This Row],[Numéro de pièce de la pièce de référence]],Tableau4[[#This Row],[Numéro de poste de la pièce de référence]])</f>
        <v>450066486910</v>
      </c>
    </row>
    <row r="36" spans="1:24" x14ac:dyDescent="0.35">
      <c r="A36" s="1" t="s">
        <v>72</v>
      </c>
      <c r="B36" s="1" t="s">
        <v>2407</v>
      </c>
      <c r="C36" s="1" t="s">
        <v>2483</v>
      </c>
      <c r="D36" s="1" t="s">
        <v>73</v>
      </c>
      <c r="E36" s="1" t="s">
        <v>311</v>
      </c>
      <c r="F36" s="1" t="s">
        <v>2407</v>
      </c>
      <c r="G36" s="1" t="s">
        <v>2606</v>
      </c>
      <c r="H36" s="1" t="s">
        <v>217</v>
      </c>
      <c r="I36" s="2">
        <v>43904</v>
      </c>
      <c r="J36" s="1" t="s">
        <v>4282</v>
      </c>
      <c r="K36" s="1" t="s">
        <v>4283</v>
      </c>
      <c r="L36" s="1" t="s">
        <v>3400</v>
      </c>
      <c r="M36" s="1" t="s">
        <v>4284</v>
      </c>
      <c r="N36" s="3">
        <v>78.650000000000006</v>
      </c>
      <c r="O36" s="3">
        <v>0</v>
      </c>
      <c r="P36" s="1" t="s">
        <v>2482</v>
      </c>
      <c r="Q36" s="1" t="s">
        <v>2608</v>
      </c>
      <c r="R36" s="1" t="s">
        <v>310</v>
      </c>
      <c r="S36" s="1" t="s">
        <v>2407</v>
      </c>
      <c r="T36" s="1" t="s">
        <v>2407</v>
      </c>
      <c r="U36" s="1" t="s">
        <v>4317</v>
      </c>
      <c r="V36" s="1" t="s">
        <v>2470</v>
      </c>
      <c r="W36" s="1" t="s">
        <v>74</v>
      </c>
      <c r="X36" s="1" t="str">
        <f>CONCATENATE(Tableau4[[#This Row],[Numéro de pièce de la pièce de référence]],Tableau4[[#This Row],[Numéro de poste de la pièce de référence]])</f>
        <v>450066486920</v>
      </c>
    </row>
    <row r="37" spans="1:24" x14ac:dyDescent="0.35">
      <c r="A37" s="1" t="s">
        <v>72</v>
      </c>
      <c r="B37" s="1" t="s">
        <v>2407</v>
      </c>
      <c r="C37" s="1" t="s">
        <v>2483</v>
      </c>
      <c r="D37" s="1" t="s">
        <v>73</v>
      </c>
      <c r="E37" s="1" t="s">
        <v>311</v>
      </c>
      <c r="F37" s="1" t="s">
        <v>2407</v>
      </c>
      <c r="G37" s="1" t="s">
        <v>2606</v>
      </c>
      <c r="H37" s="1" t="s">
        <v>222</v>
      </c>
      <c r="I37" s="2">
        <v>43904</v>
      </c>
      <c r="J37" s="1" t="s">
        <v>4282</v>
      </c>
      <c r="K37" s="1" t="s">
        <v>4283</v>
      </c>
      <c r="L37" s="1" t="s">
        <v>3400</v>
      </c>
      <c r="M37" s="1" t="s">
        <v>4284</v>
      </c>
      <c r="N37" s="3">
        <v>948.22</v>
      </c>
      <c r="O37" s="3">
        <v>0</v>
      </c>
      <c r="P37" s="1" t="s">
        <v>2482</v>
      </c>
      <c r="Q37" s="1" t="s">
        <v>2609</v>
      </c>
      <c r="R37" s="1" t="s">
        <v>310</v>
      </c>
      <c r="S37" s="1" t="s">
        <v>2407</v>
      </c>
      <c r="T37" s="1" t="s">
        <v>2407</v>
      </c>
      <c r="U37" s="1" t="s">
        <v>4317</v>
      </c>
      <c r="V37" s="1" t="s">
        <v>2470</v>
      </c>
      <c r="W37" s="1" t="s">
        <v>74</v>
      </c>
      <c r="X37" s="1" t="str">
        <f>CONCATENATE(Tableau4[[#This Row],[Numéro de pièce de la pièce de référence]],Tableau4[[#This Row],[Numéro de poste de la pièce de référence]])</f>
        <v>450066486930</v>
      </c>
    </row>
    <row r="38" spans="1:24" x14ac:dyDescent="0.35">
      <c r="A38" s="1" t="s">
        <v>72</v>
      </c>
      <c r="B38" s="1" t="s">
        <v>2407</v>
      </c>
      <c r="C38" s="1" t="s">
        <v>2483</v>
      </c>
      <c r="D38" s="1" t="s">
        <v>73</v>
      </c>
      <c r="E38" s="1" t="s">
        <v>311</v>
      </c>
      <c r="F38" s="1" t="s">
        <v>2407</v>
      </c>
      <c r="G38" s="1" t="s">
        <v>2606</v>
      </c>
      <c r="H38" s="1" t="s">
        <v>421</v>
      </c>
      <c r="I38" s="2">
        <v>43904</v>
      </c>
      <c r="J38" s="1" t="s">
        <v>4282</v>
      </c>
      <c r="K38" s="1" t="s">
        <v>4283</v>
      </c>
      <c r="L38" s="1" t="s">
        <v>3400</v>
      </c>
      <c r="M38" s="1" t="s">
        <v>4284</v>
      </c>
      <c r="N38" s="3">
        <v>159.47999999999999</v>
      </c>
      <c r="O38" s="3">
        <v>0</v>
      </c>
      <c r="P38" s="1" t="s">
        <v>2482</v>
      </c>
      <c r="Q38" s="1" t="s">
        <v>2610</v>
      </c>
      <c r="R38" s="1" t="s">
        <v>310</v>
      </c>
      <c r="S38" s="1" t="s">
        <v>2407</v>
      </c>
      <c r="T38" s="1" t="s">
        <v>2407</v>
      </c>
      <c r="U38" s="1" t="s">
        <v>4317</v>
      </c>
      <c r="V38" s="1" t="s">
        <v>2470</v>
      </c>
      <c r="W38" s="1" t="s">
        <v>74</v>
      </c>
      <c r="X38" s="1" t="str">
        <f>CONCATENATE(Tableau4[[#This Row],[Numéro de pièce de la pièce de référence]],Tableau4[[#This Row],[Numéro de poste de la pièce de référence]])</f>
        <v>450066486940</v>
      </c>
    </row>
    <row r="39" spans="1:24" x14ac:dyDescent="0.35">
      <c r="A39" s="1" t="s">
        <v>60</v>
      </c>
      <c r="B39" s="1" t="s">
        <v>2551</v>
      </c>
      <c r="C39" s="1" t="s">
        <v>2483</v>
      </c>
      <c r="D39" s="1" t="s">
        <v>61</v>
      </c>
      <c r="E39" s="1" t="s">
        <v>255</v>
      </c>
      <c r="F39" s="1" t="s">
        <v>2407</v>
      </c>
      <c r="G39" s="1" t="s">
        <v>2547</v>
      </c>
      <c r="H39" s="1" t="s">
        <v>88</v>
      </c>
      <c r="I39" s="2">
        <v>43906</v>
      </c>
      <c r="J39" s="1" t="s">
        <v>4282</v>
      </c>
      <c r="K39" s="1" t="s">
        <v>4283</v>
      </c>
      <c r="L39" s="1" t="s">
        <v>2630</v>
      </c>
      <c r="M39" s="1" t="s">
        <v>4290</v>
      </c>
      <c r="N39" s="3">
        <v>-276.73</v>
      </c>
      <c r="O39" s="3">
        <v>0</v>
      </c>
      <c r="P39" s="1" t="s">
        <v>2552</v>
      </c>
      <c r="Q39" s="1" t="s">
        <v>256</v>
      </c>
      <c r="R39" s="1" t="s">
        <v>254</v>
      </c>
      <c r="S39" s="1" t="s">
        <v>2407</v>
      </c>
      <c r="T39" s="1" t="s">
        <v>2407</v>
      </c>
      <c r="U39" s="1" t="s">
        <v>4318</v>
      </c>
      <c r="V39" s="1" t="s">
        <v>2470</v>
      </c>
      <c r="W39" s="1" t="s">
        <v>51</v>
      </c>
      <c r="X39" s="1" t="str">
        <f>CONCATENATE(Tableau4[[#This Row],[Numéro de pièce de la pièce de référence]],Tableau4[[#This Row],[Numéro de poste de la pièce de référence]])</f>
        <v>450066293010</v>
      </c>
    </row>
    <row r="40" spans="1:24" x14ac:dyDescent="0.35">
      <c r="A40" s="1" t="s">
        <v>60</v>
      </c>
      <c r="B40" s="1" t="s">
        <v>2551</v>
      </c>
      <c r="C40" s="1" t="s">
        <v>2483</v>
      </c>
      <c r="D40" s="1" t="s">
        <v>61</v>
      </c>
      <c r="E40" s="1" t="s">
        <v>271</v>
      </c>
      <c r="F40" s="1" t="s">
        <v>2407</v>
      </c>
      <c r="G40" s="1" t="s">
        <v>2575</v>
      </c>
      <c r="H40" s="1" t="s">
        <v>88</v>
      </c>
      <c r="I40" s="2">
        <v>43906</v>
      </c>
      <c r="J40" s="1" t="s">
        <v>4282</v>
      </c>
      <c r="K40" s="1" t="s">
        <v>4283</v>
      </c>
      <c r="L40" s="1" t="s">
        <v>3400</v>
      </c>
      <c r="M40" s="1" t="s">
        <v>4284</v>
      </c>
      <c r="N40" s="3">
        <v>822.8</v>
      </c>
      <c r="O40" s="3">
        <v>0</v>
      </c>
      <c r="P40" s="1" t="s">
        <v>2552</v>
      </c>
      <c r="Q40" s="1" t="s">
        <v>272</v>
      </c>
      <c r="R40" s="1" t="s">
        <v>263</v>
      </c>
      <c r="S40" s="1" t="s">
        <v>2407</v>
      </c>
      <c r="T40" s="1" t="s">
        <v>2407</v>
      </c>
      <c r="U40" s="1" t="s">
        <v>4319</v>
      </c>
      <c r="V40" s="1" t="s">
        <v>2470</v>
      </c>
      <c r="W40" s="1" t="s">
        <v>51</v>
      </c>
      <c r="X40" s="1" t="str">
        <f>CONCATENATE(Tableau4[[#This Row],[Numéro de pièce de la pièce de référence]],Tableau4[[#This Row],[Numéro de poste de la pièce de référence]])</f>
        <v>450066405410</v>
      </c>
    </row>
    <row r="41" spans="1:24" x14ac:dyDescent="0.35">
      <c r="A41" s="1" t="s">
        <v>60</v>
      </c>
      <c r="B41" s="1" t="s">
        <v>2551</v>
      </c>
      <c r="C41" s="1" t="s">
        <v>2483</v>
      </c>
      <c r="D41" s="1" t="s">
        <v>61</v>
      </c>
      <c r="E41" s="1" t="s">
        <v>271</v>
      </c>
      <c r="F41" s="1" t="s">
        <v>2407</v>
      </c>
      <c r="G41" s="1" t="s">
        <v>2575</v>
      </c>
      <c r="H41" s="1" t="s">
        <v>88</v>
      </c>
      <c r="I41" s="2">
        <v>43906</v>
      </c>
      <c r="J41" s="1" t="s">
        <v>4282</v>
      </c>
      <c r="K41" s="1" t="s">
        <v>4283</v>
      </c>
      <c r="L41" s="1" t="s">
        <v>2630</v>
      </c>
      <c r="M41" s="1" t="s">
        <v>4290</v>
      </c>
      <c r="N41" s="3">
        <v>-329.12</v>
      </c>
      <c r="O41" s="3">
        <v>0</v>
      </c>
      <c r="P41" s="1" t="s">
        <v>2552</v>
      </c>
      <c r="Q41" s="1" t="s">
        <v>272</v>
      </c>
      <c r="R41" s="1" t="s">
        <v>263</v>
      </c>
      <c r="S41" s="1" t="s">
        <v>2407</v>
      </c>
      <c r="T41" s="1" t="s">
        <v>2407</v>
      </c>
      <c r="U41" s="1" t="s">
        <v>4320</v>
      </c>
      <c r="V41" s="1" t="s">
        <v>2470</v>
      </c>
      <c r="W41" s="1" t="s">
        <v>51</v>
      </c>
      <c r="X41" s="1" t="str">
        <f>CONCATENATE(Tableau4[[#This Row],[Numéro de pièce de la pièce de référence]],Tableau4[[#This Row],[Numéro de poste de la pièce de référence]])</f>
        <v>450066405410</v>
      </c>
    </row>
    <row r="42" spans="1:24" x14ac:dyDescent="0.35">
      <c r="A42" s="1" t="s">
        <v>97</v>
      </c>
      <c r="B42" s="1" t="s">
        <v>2489</v>
      </c>
      <c r="C42" s="1" t="s">
        <v>2510</v>
      </c>
      <c r="D42" s="1" t="s">
        <v>101</v>
      </c>
      <c r="E42" s="1" t="s">
        <v>2123</v>
      </c>
      <c r="F42" s="1" t="s">
        <v>2407</v>
      </c>
      <c r="G42" s="1" t="s">
        <v>2566</v>
      </c>
      <c r="H42" s="1" t="s">
        <v>88</v>
      </c>
      <c r="I42" s="2">
        <v>43906</v>
      </c>
      <c r="J42" s="1" t="s">
        <v>4282</v>
      </c>
      <c r="K42" s="1" t="s">
        <v>4283</v>
      </c>
      <c r="L42" s="1" t="s">
        <v>3400</v>
      </c>
      <c r="M42" s="1" t="s">
        <v>4284</v>
      </c>
      <c r="N42" s="3">
        <v>7381000</v>
      </c>
      <c r="O42" s="3">
        <v>0</v>
      </c>
      <c r="P42" s="1" t="s">
        <v>2567</v>
      </c>
      <c r="Q42" s="1" t="s">
        <v>279</v>
      </c>
      <c r="R42" s="1" t="s">
        <v>345</v>
      </c>
      <c r="S42" s="1" t="s">
        <v>2407</v>
      </c>
      <c r="T42" s="1" t="s">
        <v>2407</v>
      </c>
      <c r="U42" s="1" t="s">
        <v>4321</v>
      </c>
      <c r="V42" s="1" t="s">
        <v>2470</v>
      </c>
      <c r="W42" s="1" t="s">
        <v>51</v>
      </c>
      <c r="X42" s="1" t="str">
        <f>CONCATENATE(Tableau4[[#This Row],[Numéro de pièce de la pièce de référence]],Tableau4[[#This Row],[Numéro de poste de la pièce de référence]])</f>
        <v>450066513210</v>
      </c>
    </row>
    <row r="43" spans="1:24" x14ac:dyDescent="0.35">
      <c r="A43" s="1" t="s">
        <v>97</v>
      </c>
      <c r="B43" s="1" t="s">
        <v>2489</v>
      </c>
      <c r="C43" s="1" t="s">
        <v>2510</v>
      </c>
      <c r="D43" s="1" t="s">
        <v>101</v>
      </c>
      <c r="E43" s="1" t="s">
        <v>278</v>
      </c>
      <c r="F43" s="1" t="s">
        <v>2407</v>
      </c>
      <c r="G43" s="1" t="s">
        <v>2566</v>
      </c>
      <c r="H43" s="1" t="s">
        <v>88</v>
      </c>
      <c r="I43" s="2">
        <v>43907</v>
      </c>
      <c r="J43" s="1" t="s">
        <v>4282</v>
      </c>
      <c r="K43" s="1" t="s">
        <v>4283</v>
      </c>
      <c r="L43" s="1" t="s">
        <v>2630</v>
      </c>
      <c r="M43" s="1" t="s">
        <v>4290</v>
      </c>
      <c r="N43" s="3">
        <v>10475.209999999999</v>
      </c>
      <c r="O43" s="3">
        <v>0</v>
      </c>
      <c r="P43" s="1" t="s">
        <v>2567</v>
      </c>
      <c r="Q43" s="1" t="s">
        <v>279</v>
      </c>
      <c r="R43" s="1" t="s">
        <v>277</v>
      </c>
      <c r="S43" s="1" t="s">
        <v>2407</v>
      </c>
      <c r="T43" s="1" t="s">
        <v>2407</v>
      </c>
      <c r="U43" s="1" t="s">
        <v>4322</v>
      </c>
      <c r="V43" s="1" t="s">
        <v>2470</v>
      </c>
      <c r="W43" s="1" t="s">
        <v>51</v>
      </c>
      <c r="X43" s="1" t="str">
        <f>CONCATENATE(Tableau4[[#This Row],[Numéro de pièce de la pièce de référence]],Tableau4[[#This Row],[Numéro de poste de la pièce de référence]])</f>
        <v>450066376610</v>
      </c>
    </row>
    <row r="44" spans="1:24" x14ac:dyDescent="0.35">
      <c r="A44" s="1" t="s">
        <v>72</v>
      </c>
      <c r="B44" s="1" t="s">
        <v>2407</v>
      </c>
      <c r="C44" s="1" t="s">
        <v>2483</v>
      </c>
      <c r="D44" s="1" t="s">
        <v>73</v>
      </c>
      <c r="E44" s="1" t="s">
        <v>319</v>
      </c>
      <c r="F44" s="1" t="s">
        <v>2407</v>
      </c>
      <c r="G44" s="1" t="s">
        <v>2611</v>
      </c>
      <c r="H44" s="1" t="s">
        <v>88</v>
      </c>
      <c r="I44" s="2">
        <v>43907</v>
      </c>
      <c r="J44" s="1" t="s">
        <v>4282</v>
      </c>
      <c r="K44" s="1" t="s">
        <v>4283</v>
      </c>
      <c r="L44" s="1" t="s">
        <v>3400</v>
      </c>
      <c r="M44" s="1" t="s">
        <v>4284</v>
      </c>
      <c r="N44" s="3">
        <v>734.17</v>
      </c>
      <c r="O44" s="3">
        <v>0</v>
      </c>
      <c r="P44" s="1" t="s">
        <v>2482</v>
      </c>
      <c r="Q44" s="1" t="s">
        <v>320</v>
      </c>
      <c r="R44" s="1" t="s">
        <v>310</v>
      </c>
      <c r="S44" s="1" t="s">
        <v>2407</v>
      </c>
      <c r="T44" s="1" t="s">
        <v>2407</v>
      </c>
      <c r="U44" s="1" t="s">
        <v>4323</v>
      </c>
      <c r="V44" s="1" t="s">
        <v>2470</v>
      </c>
      <c r="W44" s="1" t="s">
        <v>74</v>
      </c>
      <c r="X44" s="1" t="str">
        <f>CONCATENATE(Tableau4[[#This Row],[Numéro de pièce de la pièce de référence]],Tableau4[[#This Row],[Numéro de poste de la pièce de référence]])</f>
        <v>450066512610</v>
      </c>
    </row>
    <row r="45" spans="1:24" x14ac:dyDescent="0.35">
      <c r="A45" s="1" t="s">
        <v>72</v>
      </c>
      <c r="B45" s="1" t="s">
        <v>2407</v>
      </c>
      <c r="C45" s="1" t="s">
        <v>2483</v>
      </c>
      <c r="D45" s="1" t="s">
        <v>73</v>
      </c>
      <c r="E45" s="1" t="s">
        <v>319</v>
      </c>
      <c r="F45" s="1" t="s">
        <v>2407</v>
      </c>
      <c r="G45" s="1" t="s">
        <v>2611</v>
      </c>
      <c r="H45" s="1" t="s">
        <v>217</v>
      </c>
      <c r="I45" s="2">
        <v>43907</v>
      </c>
      <c r="J45" s="1" t="s">
        <v>4282</v>
      </c>
      <c r="K45" s="1" t="s">
        <v>4283</v>
      </c>
      <c r="L45" s="1" t="s">
        <v>3400</v>
      </c>
      <c r="M45" s="1" t="s">
        <v>4284</v>
      </c>
      <c r="N45" s="3">
        <v>76.69</v>
      </c>
      <c r="O45" s="3">
        <v>0</v>
      </c>
      <c r="P45" s="1" t="s">
        <v>2482</v>
      </c>
      <c r="Q45" s="1" t="s">
        <v>2613</v>
      </c>
      <c r="R45" s="1" t="s">
        <v>310</v>
      </c>
      <c r="S45" s="1" t="s">
        <v>2407</v>
      </c>
      <c r="T45" s="1" t="s">
        <v>2407</v>
      </c>
      <c r="U45" s="1" t="s">
        <v>4323</v>
      </c>
      <c r="V45" s="1" t="s">
        <v>2470</v>
      </c>
      <c r="W45" s="1" t="s">
        <v>74</v>
      </c>
      <c r="X45" s="1" t="str">
        <f>CONCATENATE(Tableau4[[#This Row],[Numéro de pièce de la pièce de référence]],Tableau4[[#This Row],[Numéro de poste de la pièce de référence]])</f>
        <v>450066512620</v>
      </c>
    </row>
    <row r="46" spans="1:24" x14ac:dyDescent="0.35">
      <c r="A46" s="1" t="s">
        <v>72</v>
      </c>
      <c r="B46" s="1" t="s">
        <v>2407</v>
      </c>
      <c r="C46" s="1" t="s">
        <v>2483</v>
      </c>
      <c r="D46" s="1" t="s">
        <v>73</v>
      </c>
      <c r="E46" s="1" t="s">
        <v>319</v>
      </c>
      <c r="F46" s="1" t="s">
        <v>2407</v>
      </c>
      <c r="G46" s="1" t="s">
        <v>2611</v>
      </c>
      <c r="H46" s="1" t="s">
        <v>222</v>
      </c>
      <c r="I46" s="2">
        <v>43907</v>
      </c>
      <c r="J46" s="1" t="s">
        <v>4282</v>
      </c>
      <c r="K46" s="1" t="s">
        <v>4283</v>
      </c>
      <c r="L46" s="1" t="s">
        <v>3400</v>
      </c>
      <c r="M46" s="1" t="s">
        <v>4284</v>
      </c>
      <c r="N46" s="3">
        <v>73.97</v>
      </c>
      <c r="O46" s="3">
        <v>0</v>
      </c>
      <c r="P46" s="1" t="s">
        <v>2482</v>
      </c>
      <c r="Q46" s="1" t="s">
        <v>2614</v>
      </c>
      <c r="R46" s="1" t="s">
        <v>310</v>
      </c>
      <c r="S46" s="1" t="s">
        <v>2407</v>
      </c>
      <c r="T46" s="1" t="s">
        <v>2407</v>
      </c>
      <c r="U46" s="1" t="s">
        <v>4323</v>
      </c>
      <c r="V46" s="1" t="s">
        <v>2470</v>
      </c>
      <c r="W46" s="1" t="s">
        <v>74</v>
      </c>
      <c r="X46" s="1" t="str">
        <f>CONCATENATE(Tableau4[[#This Row],[Numéro de pièce de la pièce de référence]],Tableau4[[#This Row],[Numéro de poste de la pièce de référence]])</f>
        <v>450066512630</v>
      </c>
    </row>
    <row r="47" spans="1:24" x14ac:dyDescent="0.35">
      <c r="A47" s="1" t="s">
        <v>72</v>
      </c>
      <c r="B47" s="1" t="s">
        <v>2407</v>
      </c>
      <c r="C47" s="1" t="s">
        <v>2483</v>
      </c>
      <c r="D47" s="1" t="s">
        <v>73</v>
      </c>
      <c r="E47" s="1" t="s">
        <v>319</v>
      </c>
      <c r="F47" s="1" t="s">
        <v>2407</v>
      </c>
      <c r="G47" s="1" t="s">
        <v>2611</v>
      </c>
      <c r="H47" s="1" t="s">
        <v>421</v>
      </c>
      <c r="I47" s="2">
        <v>43907</v>
      </c>
      <c r="J47" s="1" t="s">
        <v>4282</v>
      </c>
      <c r="K47" s="1" t="s">
        <v>4283</v>
      </c>
      <c r="L47" s="1" t="s">
        <v>3400</v>
      </c>
      <c r="M47" s="1" t="s">
        <v>4284</v>
      </c>
      <c r="N47" s="3">
        <v>64.709999999999994</v>
      </c>
      <c r="O47" s="3">
        <v>0</v>
      </c>
      <c r="P47" s="1" t="s">
        <v>2482</v>
      </c>
      <c r="Q47" s="1" t="s">
        <v>2615</v>
      </c>
      <c r="R47" s="1" t="s">
        <v>310</v>
      </c>
      <c r="S47" s="1" t="s">
        <v>2407</v>
      </c>
      <c r="T47" s="1" t="s">
        <v>2407</v>
      </c>
      <c r="U47" s="1" t="s">
        <v>4323</v>
      </c>
      <c r="V47" s="1" t="s">
        <v>2470</v>
      </c>
      <c r="W47" s="1" t="s">
        <v>74</v>
      </c>
      <c r="X47" s="1" t="str">
        <f>CONCATENATE(Tableau4[[#This Row],[Numéro de pièce de la pièce de référence]],Tableau4[[#This Row],[Numéro de poste de la pièce de référence]])</f>
        <v>450066512640</v>
      </c>
    </row>
    <row r="48" spans="1:24" x14ac:dyDescent="0.35">
      <c r="A48" s="1" t="s">
        <v>97</v>
      </c>
      <c r="B48" s="1" t="s">
        <v>2489</v>
      </c>
      <c r="C48" s="1" t="s">
        <v>2510</v>
      </c>
      <c r="D48" s="1" t="s">
        <v>101</v>
      </c>
      <c r="E48" s="1" t="s">
        <v>323</v>
      </c>
      <c r="F48" s="1" t="s">
        <v>2407</v>
      </c>
      <c r="G48" s="1" t="s">
        <v>2617</v>
      </c>
      <c r="H48" s="1" t="s">
        <v>88</v>
      </c>
      <c r="I48" s="2">
        <v>43907</v>
      </c>
      <c r="J48" s="1" t="s">
        <v>4282</v>
      </c>
      <c r="K48" s="1" t="s">
        <v>4283</v>
      </c>
      <c r="L48" s="1" t="s">
        <v>3400</v>
      </c>
      <c r="M48" s="1" t="s">
        <v>4284</v>
      </c>
      <c r="N48" s="3">
        <v>665.5</v>
      </c>
      <c r="O48" s="3">
        <v>0</v>
      </c>
      <c r="P48" s="1" t="s">
        <v>2567</v>
      </c>
      <c r="Q48" s="1" t="s">
        <v>324</v>
      </c>
      <c r="R48" s="1" t="s">
        <v>322</v>
      </c>
      <c r="S48" s="1" t="s">
        <v>2407</v>
      </c>
      <c r="T48" s="1" t="s">
        <v>2407</v>
      </c>
      <c r="U48" s="1" t="s">
        <v>4324</v>
      </c>
      <c r="V48" s="1" t="s">
        <v>2470</v>
      </c>
      <c r="W48" s="1" t="s">
        <v>111</v>
      </c>
      <c r="X48" s="1" t="str">
        <f>CONCATENATE(Tableau4[[#This Row],[Numéro de pièce de la pièce de référence]],Tableau4[[#This Row],[Numéro de poste de la pièce de référence]])</f>
        <v>450066512710</v>
      </c>
    </row>
    <row r="49" spans="1:24" x14ac:dyDescent="0.35">
      <c r="A49" s="1" t="s">
        <v>97</v>
      </c>
      <c r="B49" s="1" t="s">
        <v>2489</v>
      </c>
      <c r="C49" s="1" t="s">
        <v>2510</v>
      </c>
      <c r="D49" s="1" t="s">
        <v>101</v>
      </c>
      <c r="E49" s="1" t="s">
        <v>2123</v>
      </c>
      <c r="F49" s="1" t="s">
        <v>2407</v>
      </c>
      <c r="G49" s="1" t="s">
        <v>2566</v>
      </c>
      <c r="H49" s="1" t="s">
        <v>88</v>
      </c>
      <c r="I49" s="2">
        <v>43907</v>
      </c>
      <c r="J49" s="1" t="s">
        <v>4282</v>
      </c>
      <c r="K49" s="1" t="s">
        <v>4283</v>
      </c>
      <c r="L49" s="1" t="s">
        <v>2630</v>
      </c>
      <c r="M49" s="1" t="s">
        <v>4290</v>
      </c>
      <c r="N49" s="3">
        <v>-3690500</v>
      </c>
      <c r="O49" s="3">
        <v>0</v>
      </c>
      <c r="P49" s="1" t="s">
        <v>2567</v>
      </c>
      <c r="Q49" s="1" t="s">
        <v>279</v>
      </c>
      <c r="R49" s="1" t="s">
        <v>345</v>
      </c>
      <c r="S49" s="1" t="s">
        <v>2407</v>
      </c>
      <c r="T49" s="1" t="s">
        <v>2407</v>
      </c>
      <c r="U49" s="1" t="s">
        <v>4325</v>
      </c>
      <c r="V49" s="1" t="s">
        <v>2470</v>
      </c>
      <c r="W49" s="1" t="s">
        <v>51</v>
      </c>
      <c r="X49" s="1" t="str">
        <f>CONCATENATE(Tableau4[[#This Row],[Numéro de pièce de la pièce de référence]],Tableau4[[#This Row],[Numéro de poste de la pièce de référence]])</f>
        <v>450066513210</v>
      </c>
    </row>
    <row r="50" spans="1:24" x14ac:dyDescent="0.35">
      <c r="A50" s="1" t="s">
        <v>97</v>
      </c>
      <c r="B50" s="1" t="s">
        <v>2489</v>
      </c>
      <c r="C50" s="1" t="s">
        <v>2510</v>
      </c>
      <c r="D50" s="1" t="s">
        <v>101</v>
      </c>
      <c r="E50" s="1" t="s">
        <v>2123</v>
      </c>
      <c r="F50" s="1" t="s">
        <v>2407</v>
      </c>
      <c r="G50" s="1" t="s">
        <v>2566</v>
      </c>
      <c r="H50" s="1" t="s">
        <v>88</v>
      </c>
      <c r="I50" s="2">
        <v>43907</v>
      </c>
      <c r="J50" s="1" t="s">
        <v>4282</v>
      </c>
      <c r="K50" s="1" t="s">
        <v>4283</v>
      </c>
      <c r="L50" s="1" t="s">
        <v>2630</v>
      </c>
      <c r="M50" s="1" t="s">
        <v>4290</v>
      </c>
      <c r="N50" s="3">
        <v>-3690500</v>
      </c>
      <c r="O50" s="3">
        <v>0</v>
      </c>
      <c r="P50" s="1" t="s">
        <v>2567</v>
      </c>
      <c r="Q50" s="1" t="s">
        <v>279</v>
      </c>
      <c r="R50" s="1" t="s">
        <v>345</v>
      </c>
      <c r="S50" s="1" t="s">
        <v>2407</v>
      </c>
      <c r="T50" s="1" t="s">
        <v>2407</v>
      </c>
      <c r="U50" s="1" t="s">
        <v>4326</v>
      </c>
      <c r="V50" s="1" t="s">
        <v>2470</v>
      </c>
      <c r="W50" s="1" t="s">
        <v>51</v>
      </c>
      <c r="X50" s="1" t="str">
        <f>CONCATENATE(Tableau4[[#This Row],[Numéro de pièce de la pièce de référence]],Tableau4[[#This Row],[Numéro de poste de la pièce de référence]])</f>
        <v>450066513210</v>
      </c>
    </row>
    <row r="51" spans="1:24" x14ac:dyDescent="0.35">
      <c r="A51" s="1" t="s">
        <v>97</v>
      </c>
      <c r="B51" s="1" t="s">
        <v>2489</v>
      </c>
      <c r="C51" s="1" t="s">
        <v>2510</v>
      </c>
      <c r="D51" s="1" t="s">
        <v>101</v>
      </c>
      <c r="E51" s="1" t="s">
        <v>328</v>
      </c>
      <c r="F51" s="1" t="s">
        <v>2407</v>
      </c>
      <c r="G51" s="1" t="s">
        <v>2566</v>
      </c>
      <c r="H51" s="1" t="s">
        <v>88</v>
      </c>
      <c r="I51" s="2">
        <v>43907</v>
      </c>
      <c r="J51" s="1" t="s">
        <v>4282</v>
      </c>
      <c r="K51" s="1" t="s">
        <v>4283</v>
      </c>
      <c r="L51" s="1" t="s">
        <v>3400</v>
      </c>
      <c r="M51" s="1" t="s">
        <v>4284</v>
      </c>
      <c r="N51" s="3">
        <v>5989500</v>
      </c>
      <c r="O51" s="3">
        <v>0</v>
      </c>
      <c r="P51" s="1" t="s">
        <v>2567</v>
      </c>
      <c r="Q51" s="1" t="s">
        <v>279</v>
      </c>
      <c r="R51" s="1" t="s">
        <v>327</v>
      </c>
      <c r="S51" s="1" t="s">
        <v>2407</v>
      </c>
      <c r="T51" s="1" t="s">
        <v>2407</v>
      </c>
      <c r="U51" s="1" t="s">
        <v>4327</v>
      </c>
      <c r="V51" s="1" t="s">
        <v>2470</v>
      </c>
      <c r="W51" s="1" t="s">
        <v>51</v>
      </c>
      <c r="X51" s="1" t="str">
        <f>CONCATENATE(Tableau4[[#This Row],[Numéro de pièce de la pièce de référence]],Tableau4[[#This Row],[Numéro de poste de la pièce de référence]])</f>
        <v>450066540510</v>
      </c>
    </row>
    <row r="52" spans="1:24" x14ac:dyDescent="0.35">
      <c r="A52" s="1" t="s">
        <v>97</v>
      </c>
      <c r="B52" s="1" t="s">
        <v>2489</v>
      </c>
      <c r="C52" s="1" t="s">
        <v>2510</v>
      </c>
      <c r="D52" s="1" t="s">
        <v>101</v>
      </c>
      <c r="E52" s="1" t="s">
        <v>328</v>
      </c>
      <c r="F52" s="1" t="s">
        <v>2407</v>
      </c>
      <c r="G52" s="1" t="s">
        <v>2566</v>
      </c>
      <c r="H52" s="1" t="s">
        <v>217</v>
      </c>
      <c r="I52" s="2">
        <v>43907</v>
      </c>
      <c r="J52" s="1" t="s">
        <v>4282</v>
      </c>
      <c r="K52" s="1" t="s">
        <v>4283</v>
      </c>
      <c r="L52" s="1" t="s">
        <v>3400</v>
      </c>
      <c r="M52" s="1" t="s">
        <v>4284</v>
      </c>
      <c r="N52" s="3">
        <v>7078500</v>
      </c>
      <c r="O52" s="3">
        <v>0</v>
      </c>
      <c r="P52" s="1" t="s">
        <v>2567</v>
      </c>
      <c r="Q52" s="1" t="s">
        <v>330</v>
      </c>
      <c r="R52" s="1" t="s">
        <v>327</v>
      </c>
      <c r="S52" s="1" t="s">
        <v>2407</v>
      </c>
      <c r="T52" s="1" t="s">
        <v>2407</v>
      </c>
      <c r="U52" s="1" t="s">
        <v>4327</v>
      </c>
      <c r="V52" s="1" t="s">
        <v>2470</v>
      </c>
      <c r="W52" s="1" t="s">
        <v>51</v>
      </c>
      <c r="X52" s="1" t="str">
        <f>CONCATENATE(Tableau4[[#This Row],[Numéro de pièce de la pièce de référence]],Tableau4[[#This Row],[Numéro de poste de la pièce de référence]])</f>
        <v>450066540520</v>
      </c>
    </row>
    <row r="53" spans="1:24" x14ac:dyDescent="0.35">
      <c r="A53" s="1" t="s">
        <v>97</v>
      </c>
      <c r="B53" s="1" t="s">
        <v>2489</v>
      </c>
      <c r="C53" s="1" t="s">
        <v>2510</v>
      </c>
      <c r="D53" s="1" t="s">
        <v>101</v>
      </c>
      <c r="E53" s="1" t="s">
        <v>323</v>
      </c>
      <c r="F53" s="1" t="s">
        <v>2407</v>
      </c>
      <c r="G53" s="1" t="s">
        <v>2617</v>
      </c>
      <c r="H53" s="1" t="s">
        <v>88</v>
      </c>
      <c r="I53" s="2">
        <v>43909</v>
      </c>
      <c r="J53" s="1" t="s">
        <v>4282</v>
      </c>
      <c r="K53" s="1" t="s">
        <v>4283</v>
      </c>
      <c r="L53" s="1" t="s">
        <v>2630</v>
      </c>
      <c r="M53" s="1" t="s">
        <v>4290</v>
      </c>
      <c r="N53" s="3">
        <v>-665.5</v>
      </c>
      <c r="O53" s="3">
        <v>0</v>
      </c>
      <c r="P53" s="1" t="s">
        <v>2567</v>
      </c>
      <c r="Q53" s="1" t="s">
        <v>324</v>
      </c>
      <c r="R53" s="1" t="s">
        <v>322</v>
      </c>
      <c r="S53" s="1" t="s">
        <v>2407</v>
      </c>
      <c r="T53" s="1" t="s">
        <v>2407</v>
      </c>
      <c r="U53" s="1" t="s">
        <v>4328</v>
      </c>
      <c r="V53" s="1" t="s">
        <v>2470</v>
      </c>
      <c r="W53" s="1" t="s">
        <v>111</v>
      </c>
      <c r="X53" s="1" t="str">
        <f>CONCATENATE(Tableau4[[#This Row],[Numéro de pièce de la pièce de référence]],Tableau4[[#This Row],[Numéro de poste de la pièce de référence]])</f>
        <v>450066512710</v>
      </c>
    </row>
    <row r="54" spans="1:24" x14ac:dyDescent="0.35">
      <c r="A54" s="1" t="s">
        <v>97</v>
      </c>
      <c r="B54" s="1" t="s">
        <v>2489</v>
      </c>
      <c r="C54" s="1" t="s">
        <v>2510</v>
      </c>
      <c r="D54" s="1" t="s">
        <v>126</v>
      </c>
      <c r="E54" s="1" t="s">
        <v>333</v>
      </c>
      <c r="F54" s="1" t="s">
        <v>2407</v>
      </c>
      <c r="G54" s="1" t="s">
        <v>2621</v>
      </c>
      <c r="H54" s="1" t="s">
        <v>88</v>
      </c>
      <c r="I54" s="2">
        <v>43909</v>
      </c>
      <c r="J54" s="1" t="s">
        <v>4282</v>
      </c>
      <c r="K54" s="1" t="s">
        <v>4283</v>
      </c>
      <c r="L54" s="1" t="s">
        <v>3400</v>
      </c>
      <c r="M54" s="1" t="s">
        <v>4284</v>
      </c>
      <c r="N54" s="3">
        <v>656.99</v>
      </c>
      <c r="O54" s="3">
        <v>0</v>
      </c>
      <c r="P54" s="1" t="s">
        <v>2491</v>
      </c>
      <c r="Q54" s="1" t="s">
        <v>334</v>
      </c>
      <c r="R54" s="1" t="s">
        <v>215</v>
      </c>
      <c r="S54" s="1" t="s">
        <v>2407</v>
      </c>
      <c r="T54" s="1" t="s">
        <v>2407</v>
      </c>
      <c r="U54" s="1" t="s">
        <v>4329</v>
      </c>
      <c r="V54" s="1" t="s">
        <v>2470</v>
      </c>
      <c r="W54" s="1" t="s">
        <v>99</v>
      </c>
      <c r="X54" s="1" t="str">
        <f>CONCATENATE(Tableau4[[#This Row],[Numéro de pièce de la pièce de référence]],Tableau4[[#This Row],[Numéro de poste de la pièce de référence]])</f>
        <v>450066560610</v>
      </c>
    </row>
    <row r="55" spans="1:24" x14ac:dyDescent="0.35">
      <c r="A55" s="1" t="s">
        <v>97</v>
      </c>
      <c r="B55" s="1" t="s">
        <v>2489</v>
      </c>
      <c r="C55" s="1" t="s">
        <v>2510</v>
      </c>
      <c r="D55" s="1" t="s">
        <v>126</v>
      </c>
      <c r="E55" s="1" t="s">
        <v>333</v>
      </c>
      <c r="F55" s="1" t="s">
        <v>2407</v>
      </c>
      <c r="G55" s="1" t="s">
        <v>2621</v>
      </c>
      <c r="H55" s="1" t="s">
        <v>88</v>
      </c>
      <c r="I55" s="2">
        <v>43909</v>
      </c>
      <c r="J55" s="1" t="s">
        <v>4282</v>
      </c>
      <c r="K55" s="1" t="s">
        <v>4283</v>
      </c>
      <c r="L55" s="1" t="s">
        <v>3401</v>
      </c>
      <c r="M55" s="1" t="s">
        <v>4288</v>
      </c>
      <c r="N55" s="3">
        <v>3323.01</v>
      </c>
      <c r="O55" s="3">
        <v>0</v>
      </c>
      <c r="P55" s="1" t="s">
        <v>2491</v>
      </c>
      <c r="Q55" s="1" t="s">
        <v>334</v>
      </c>
      <c r="R55" s="1" t="s">
        <v>215</v>
      </c>
      <c r="S55" s="1" t="s">
        <v>2407</v>
      </c>
      <c r="T55" s="1" t="s">
        <v>2407</v>
      </c>
      <c r="U55" s="1" t="s">
        <v>4330</v>
      </c>
      <c r="V55" s="1" t="s">
        <v>2470</v>
      </c>
      <c r="W55" s="1" t="s">
        <v>99</v>
      </c>
      <c r="X55" s="1" t="str">
        <f>CONCATENATE(Tableau4[[#This Row],[Numéro de pièce de la pièce de référence]],Tableau4[[#This Row],[Numéro de poste de la pièce de référence]])</f>
        <v>450066560610</v>
      </c>
    </row>
    <row r="56" spans="1:24" x14ac:dyDescent="0.35">
      <c r="A56" s="1" t="s">
        <v>97</v>
      </c>
      <c r="B56" s="1" t="s">
        <v>2489</v>
      </c>
      <c r="C56" s="1" t="s">
        <v>2510</v>
      </c>
      <c r="D56" s="1" t="s">
        <v>126</v>
      </c>
      <c r="E56" s="1" t="s">
        <v>333</v>
      </c>
      <c r="F56" s="1" t="s">
        <v>2407</v>
      </c>
      <c r="G56" s="1" t="s">
        <v>2621</v>
      </c>
      <c r="H56" s="1" t="s">
        <v>217</v>
      </c>
      <c r="I56" s="2">
        <v>43909</v>
      </c>
      <c r="J56" s="1" t="s">
        <v>4282</v>
      </c>
      <c r="K56" s="1" t="s">
        <v>4283</v>
      </c>
      <c r="L56" s="1" t="s">
        <v>3401</v>
      </c>
      <c r="M56" s="1" t="s">
        <v>4288</v>
      </c>
      <c r="N56" s="3">
        <v>-405</v>
      </c>
      <c r="O56" s="3">
        <v>0</v>
      </c>
      <c r="P56" s="1" t="s">
        <v>2491</v>
      </c>
      <c r="Q56" s="1" t="s">
        <v>2622</v>
      </c>
      <c r="R56" s="1" t="s">
        <v>215</v>
      </c>
      <c r="S56" s="1" t="s">
        <v>2407</v>
      </c>
      <c r="T56" s="1" t="s">
        <v>2407</v>
      </c>
      <c r="U56" s="1" t="s">
        <v>4330</v>
      </c>
      <c r="V56" s="1" t="s">
        <v>2470</v>
      </c>
      <c r="W56" s="1" t="s">
        <v>99</v>
      </c>
      <c r="X56" s="1" t="str">
        <f>CONCATENATE(Tableau4[[#This Row],[Numéro de pièce de la pièce de référence]],Tableau4[[#This Row],[Numéro de poste de la pièce de référence]])</f>
        <v>450066560620</v>
      </c>
    </row>
    <row r="57" spans="1:24" x14ac:dyDescent="0.35">
      <c r="A57" s="1" t="s">
        <v>97</v>
      </c>
      <c r="B57" s="1" t="s">
        <v>2489</v>
      </c>
      <c r="C57" s="1" t="s">
        <v>2510</v>
      </c>
      <c r="D57" s="1" t="s">
        <v>126</v>
      </c>
      <c r="E57" s="1" t="s">
        <v>333</v>
      </c>
      <c r="F57" s="1" t="s">
        <v>2407</v>
      </c>
      <c r="G57" s="1" t="s">
        <v>2621</v>
      </c>
      <c r="H57" s="1" t="s">
        <v>217</v>
      </c>
      <c r="I57" s="2">
        <v>43909</v>
      </c>
      <c r="J57" s="1" t="s">
        <v>4282</v>
      </c>
      <c r="K57" s="1" t="s">
        <v>4283</v>
      </c>
      <c r="L57" s="1" t="s">
        <v>3400</v>
      </c>
      <c r="M57" s="1" t="s">
        <v>4284</v>
      </c>
      <c r="N57" s="3">
        <v>405</v>
      </c>
      <c r="O57" s="3">
        <v>0</v>
      </c>
      <c r="P57" s="1" t="s">
        <v>2491</v>
      </c>
      <c r="Q57" s="1" t="s">
        <v>2622</v>
      </c>
      <c r="R57" s="1" t="s">
        <v>215</v>
      </c>
      <c r="S57" s="1" t="s">
        <v>2407</v>
      </c>
      <c r="T57" s="1" t="s">
        <v>2407</v>
      </c>
      <c r="U57" s="1" t="s">
        <v>4329</v>
      </c>
      <c r="V57" s="1" t="s">
        <v>2470</v>
      </c>
      <c r="W57" s="1" t="s">
        <v>99</v>
      </c>
      <c r="X57" s="1" t="str">
        <f>CONCATENATE(Tableau4[[#This Row],[Numéro de pièce de la pièce de référence]],Tableau4[[#This Row],[Numéro de poste de la pièce de référence]])</f>
        <v>450066560620</v>
      </c>
    </row>
    <row r="58" spans="1:24" x14ac:dyDescent="0.35">
      <c r="A58" s="1" t="s">
        <v>97</v>
      </c>
      <c r="B58" s="1" t="s">
        <v>2489</v>
      </c>
      <c r="C58" s="1" t="s">
        <v>2510</v>
      </c>
      <c r="D58" s="1" t="s">
        <v>126</v>
      </c>
      <c r="E58" s="1" t="s">
        <v>333</v>
      </c>
      <c r="F58" s="1" t="s">
        <v>2407</v>
      </c>
      <c r="G58" s="1" t="s">
        <v>2621</v>
      </c>
      <c r="H58" s="1" t="s">
        <v>222</v>
      </c>
      <c r="I58" s="2">
        <v>43909</v>
      </c>
      <c r="J58" s="1" t="s">
        <v>4282</v>
      </c>
      <c r="K58" s="1" t="s">
        <v>4283</v>
      </c>
      <c r="L58" s="1" t="s">
        <v>3401</v>
      </c>
      <c r="M58" s="1" t="s">
        <v>4288</v>
      </c>
      <c r="N58" s="3">
        <v>-2918.01</v>
      </c>
      <c r="O58" s="3">
        <v>0</v>
      </c>
      <c r="P58" s="1" t="s">
        <v>2491</v>
      </c>
      <c r="Q58" s="1" t="s">
        <v>2623</v>
      </c>
      <c r="R58" s="1" t="s">
        <v>215</v>
      </c>
      <c r="S58" s="1" t="s">
        <v>2407</v>
      </c>
      <c r="T58" s="1" t="s">
        <v>2407</v>
      </c>
      <c r="U58" s="1" t="s">
        <v>4330</v>
      </c>
      <c r="V58" s="1" t="s">
        <v>2470</v>
      </c>
      <c r="W58" s="1" t="s">
        <v>99</v>
      </c>
      <c r="X58" s="1" t="str">
        <f>CONCATENATE(Tableau4[[#This Row],[Numéro de pièce de la pièce de référence]],Tableau4[[#This Row],[Numéro de poste de la pièce de référence]])</f>
        <v>450066560630</v>
      </c>
    </row>
    <row r="59" spans="1:24" x14ac:dyDescent="0.35">
      <c r="A59" s="1" t="s">
        <v>97</v>
      </c>
      <c r="B59" s="1" t="s">
        <v>2489</v>
      </c>
      <c r="C59" s="1" t="s">
        <v>2510</v>
      </c>
      <c r="D59" s="1" t="s">
        <v>126</v>
      </c>
      <c r="E59" s="1" t="s">
        <v>333</v>
      </c>
      <c r="F59" s="1" t="s">
        <v>2407</v>
      </c>
      <c r="G59" s="1" t="s">
        <v>2621</v>
      </c>
      <c r="H59" s="1" t="s">
        <v>222</v>
      </c>
      <c r="I59" s="2">
        <v>43909</v>
      </c>
      <c r="J59" s="1" t="s">
        <v>4282</v>
      </c>
      <c r="K59" s="1" t="s">
        <v>4283</v>
      </c>
      <c r="L59" s="1" t="s">
        <v>3400</v>
      </c>
      <c r="M59" s="1" t="s">
        <v>4284</v>
      </c>
      <c r="N59" s="3">
        <v>2918.01</v>
      </c>
      <c r="O59" s="3">
        <v>0</v>
      </c>
      <c r="P59" s="1" t="s">
        <v>2491</v>
      </c>
      <c r="Q59" s="1" t="s">
        <v>2623</v>
      </c>
      <c r="R59" s="1" t="s">
        <v>215</v>
      </c>
      <c r="S59" s="1" t="s">
        <v>2407</v>
      </c>
      <c r="T59" s="1" t="s">
        <v>2407</v>
      </c>
      <c r="U59" s="1" t="s">
        <v>4329</v>
      </c>
      <c r="V59" s="1" t="s">
        <v>2470</v>
      </c>
      <c r="W59" s="1" t="s">
        <v>99</v>
      </c>
      <c r="X59" s="1" t="str">
        <f>CONCATENATE(Tableau4[[#This Row],[Numéro de pièce de la pièce de référence]],Tableau4[[#This Row],[Numéro de poste de la pièce de référence]])</f>
        <v>450066560630</v>
      </c>
    </row>
    <row r="60" spans="1:24" x14ac:dyDescent="0.35">
      <c r="A60" s="1" t="s">
        <v>97</v>
      </c>
      <c r="B60" s="1" t="s">
        <v>2489</v>
      </c>
      <c r="C60" s="1" t="s">
        <v>2510</v>
      </c>
      <c r="D60" s="1" t="s">
        <v>101</v>
      </c>
      <c r="E60" s="1" t="s">
        <v>337</v>
      </c>
      <c r="F60" s="1" t="s">
        <v>2407</v>
      </c>
      <c r="G60" s="1" t="s">
        <v>2566</v>
      </c>
      <c r="H60" s="1" t="s">
        <v>88</v>
      </c>
      <c r="I60" s="2">
        <v>43911</v>
      </c>
      <c r="J60" s="1" t="s">
        <v>4282</v>
      </c>
      <c r="K60" s="1" t="s">
        <v>4283</v>
      </c>
      <c r="L60" s="1" t="s">
        <v>3400</v>
      </c>
      <c r="M60" s="1" t="s">
        <v>4284</v>
      </c>
      <c r="N60" s="3">
        <v>2550</v>
      </c>
      <c r="O60" s="3">
        <v>0</v>
      </c>
      <c r="P60" s="1" t="s">
        <v>2567</v>
      </c>
      <c r="Q60" s="1" t="s">
        <v>338</v>
      </c>
      <c r="R60" s="1" t="s">
        <v>336</v>
      </c>
      <c r="S60" s="1" t="s">
        <v>2407</v>
      </c>
      <c r="T60" s="1" t="s">
        <v>2407</v>
      </c>
      <c r="U60" s="1" t="s">
        <v>4331</v>
      </c>
      <c r="V60" s="1" t="s">
        <v>2470</v>
      </c>
      <c r="W60" s="1" t="s">
        <v>51</v>
      </c>
      <c r="X60" s="1" t="str">
        <f>CONCATENATE(Tableau4[[#This Row],[Numéro de pièce de la pièce de référence]],Tableau4[[#This Row],[Numéro de poste de la pièce de référence]])</f>
        <v>450066603710</v>
      </c>
    </row>
    <row r="61" spans="1:24" x14ac:dyDescent="0.35">
      <c r="A61" s="1" t="s">
        <v>97</v>
      </c>
      <c r="B61" s="1" t="s">
        <v>2489</v>
      </c>
      <c r="C61" s="1" t="s">
        <v>2510</v>
      </c>
      <c r="D61" s="1" t="s">
        <v>126</v>
      </c>
      <c r="E61" s="1" t="s">
        <v>333</v>
      </c>
      <c r="F61" s="1" t="s">
        <v>2407</v>
      </c>
      <c r="G61" s="1" t="s">
        <v>2621</v>
      </c>
      <c r="H61" s="1" t="s">
        <v>88</v>
      </c>
      <c r="I61" s="2">
        <v>43913</v>
      </c>
      <c r="J61" s="1" t="s">
        <v>4282</v>
      </c>
      <c r="K61" s="1" t="s">
        <v>4283</v>
      </c>
      <c r="L61" s="1" t="s">
        <v>2630</v>
      </c>
      <c r="M61" s="1" t="s">
        <v>4290</v>
      </c>
      <c r="N61" s="3">
        <v>-3980</v>
      </c>
      <c r="O61" s="3">
        <v>0</v>
      </c>
      <c r="P61" s="1" t="s">
        <v>2491</v>
      </c>
      <c r="Q61" s="1" t="s">
        <v>334</v>
      </c>
      <c r="R61" s="1" t="s">
        <v>215</v>
      </c>
      <c r="S61" s="1" t="s">
        <v>2407</v>
      </c>
      <c r="T61" s="1" t="s">
        <v>2407</v>
      </c>
      <c r="U61" s="1" t="s">
        <v>4332</v>
      </c>
      <c r="V61" s="1" t="s">
        <v>2470</v>
      </c>
      <c r="W61" s="1" t="s">
        <v>99</v>
      </c>
      <c r="X61" s="1" t="str">
        <f>CONCATENATE(Tableau4[[#This Row],[Numéro de pièce de la pièce de référence]],Tableau4[[#This Row],[Numéro de poste de la pièce de référence]])</f>
        <v>450066560610</v>
      </c>
    </row>
    <row r="62" spans="1:24" x14ac:dyDescent="0.35">
      <c r="A62" s="1" t="s">
        <v>97</v>
      </c>
      <c r="B62" s="1" t="s">
        <v>2489</v>
      </c>
      <c r="C62" s="1" t="s">
        <v>2510</v>
      </c>
      <c r="D62" s="1" t="s">
        <v>101</v>
      </c>
      <c r="E62" s="1" t="s">
        <v>337</v>
      </c>
      <c r="F62" s="1" t="s">
        <v>2407</v>
      </c>
      <c r="G62" s="1" t="s">
        <v>2566</v>
      </c>
      <c r="H62" s="1" t="s">
        <v>88</v>
      </c>
      <c r="I62" s="2">
        <v>43913</v>
      </c>
      <c r="J62" s="1" t="s">
        <v>4282</v>
      </c>
      <c r="K62" s="1" t="s">
        <v>4283</v>
      </c>
      <c r="L62" s="1" t="s">
        <v>2630</v>
      </c>
      <c r="M62" s="1" t="s">
        <v>4290</v>
      </c>
      <c r="N62" s="3">
        <v>-2550</v>
      </c>
      <c r="O62" s="3">
        <v>0</v>
      </c>
      <c r="P62" s="1" t="s">
        <v>2567</v>
      </c>
      <c r="Q62" s="1" t="s">
        <v>338</v>
      </c>
      <c r="R62" s="1" t="s">
        <v>336</v>
      </c>
      <c r="S62" s="1" t="s">
        <v>2407</v>
      </c>
      <c r="T62" s="1" t="s">
        <v>2407</v>
      </c>
      <c r="U62" s="1" t="s">
        <v>4333</v>
      </c>
      <c r="V62" s="1" t="s">
        <v>2470</v>
      </c>
      <c r="W62" s="1" t="s">
        <v>51</v>
      </c>
      <c r="X62" s="1" t="str">
        <f>CONCATENATE(Tableau4[[#This Row],[Numéro de pièce de la pièce de référence]],Tableau4[[#This Row],[Numéro de poste de la pièce de référence]])</f>
        <v>450066603710</v>
      </c>
    </row>
    <row r="63" spans="1:24" x14ac:dyDescent="0.35">
      <c r="A63" s="1" t="s">
        <v>97</v>
      </c>
      <c r="B63" s="1" t="s">
        <v>2489</v>
      </c>
      <c r="C63" s="1" t="s">
        <v>2510</v>
      </c>
      <c r="D63" s="1" t="s">
        <v>126</v>
      </c>
      <c r="E63" s="1" t="s">
        <v>341</v>
      </c>
      <c r="F63" s="1" t="s">
        <v>2407</v>
      </c>
      <c r="G63" s="1" t="s">
        <v>2626</v>
      </c>
      <c r="H63" s="1" t="s">
        <v>88</v>
      </c>
      <c r="I63" s="2">
        <v>43913</v>
      </c>
      <c r="J63" s="1" t="s">
        <v>4282</v>
      </c>
      <c r="K63" s="1" t="s">
        <v>4283</v>
      </c>
      <c r="L63" s="1" t="s">
        <v>3400</v>
      </c>
      <c r="M63" s="1" t="s">
        <v>4284</v>
      </c>
      <c r="N63" s="3">
        <v>3630</v>
      </c>
      <c r="O63" s="3">
        <v>0</v>
      </c>
      <c r="P63" s="1" t="s">
        <v>2533</v>
      </c>
      <c r="Q63" s="1" t="s">
        <v>342</v>
      </c>
      <c r="R63" s="1" t="s">
        <v>340</v>
      </c>
      <c r="S63" s="1" t="s">
        <v>2407</v>
      </c>
      <c r="T63" s="1" t="s">
        <v>2407</v>
      </c>
      <c r="U63" s="1" t="s">
        <v>4334</v>
      </c>
      <c r="V63" s="1" t="s">
        <v>2470</v>
      </c>
      <c r="W63" s="1" t="s">
        <v>113</v>
      </c>
      <c r="X63" s="1" t="str">
        <f>CONCATENATE(Tableau4[[#This Row],[Numéro de pièce de la pièce de référence]],Tableau4[[#This Row],[Numéro de poste de la pièce de référence]])</f>
        <v>450066613110</v>
      </c>
    </row>
    <row r="64" spans="1:24" x14ac:dyDescent="0.35">
      <c r="A64" s="1" t="s">
        <v>97</v>
      </c>
      <c r="B64" s="1" t="s">
        <v>2489</v>
      </c>
      <c r="C64" s="1" t="s">
        <v>2510</v>
      </c>
      <c r="D64" s="1" t="s">
        <v>101</v>
      </c>
      <c r="E64" s="1" t="s">
        <v>346</v>
      </c>
      <c r="F64" s="1" t="s">
        <v>2407</v>
      </c>
      <c r="G64" s="1" t="s">
        <v>2566</v>
      </c>
      <c r="H64" s="1" t="s">
        <v>88</v>
      </c>
      <c r="I64" s="2">
        <v>43913</v>
      </c>
      <c r="J64" s="1" t="s">
        <v>4282</v>
      </c>
      <c r="K64" s="1" t="s">
        <v>4283</v>
      </c>
      <c r="L64" s="1" t="s">
        <v>3400</v>
      </c>
      <c r="M64" s="1" t="s">
        <v>4284</v>
      </c>
      <c r="N64" s="3">
        <v>8349000</v>
      </c>
      <c r="O64" s="3">
        <v>0</v>
      </c>
      <c r="P64" s="1" t="s">
        <v>2567</v>
      </c>
      <c r="Q64" s="1" t="s">
        <v>330</v>
      </c>
      <c r="R64" s="1" t="s">
        <v>345</v>
      </c>
      <c r="S64" s="1" t="s">
        <v>2407</v>
      </c>
      <c r="T64" s="1" t="s">
        <v>2407</v>
      </c>
      <c r="U64" s="1" t="s">
        <v>4335</v>
      </c>
      <c r="V64" s="1" t="s">
        <v>2470</v>
      </c>
      <c r="W64" s="1" t="s">
        <v>51</v>
      </c>
      <c r="X64" s="1" t="str">
        <f>CONCATENATE(Tableau4[[#This Row],[Numéro de pièce de la pièce de référence]],Tableau4[[#This Row],[Numéro de poste de la pièce de référence]])</f>
        <v>450066635510</v>
      </c>
    </row>
    <row r="65" spans="1:24" x14ac:dyDescent="0.35">
      <c r="A65" s="1" t="s">
        <v>72</v>
      </c>
      <c r="B65" s="1" t="s">
        <v>2407</v>
      </c>
      <c r="C65" s="1" t="s">
        <v>2483</v>
      </c>
      <c r="D65" s="1" t="s">
        <v>73</v>
      </c>
      <c r="E65" s="1" t="s">
        <v>319</v>
      </c>
      <c r="F65" s="1" t="s">
        <v>2407</v>
      </c>
      <c r="G65" s="1" t="s">
        <v>2611</v>
      </c>
      <c r="H65" s="1" t="s">
        <v>88</v>
      </c>
      <c r="I65" s="2">
        <v>43914</v>
      </c>
      <c r="J65" s="1" t="s">
        <v>4282</v>
      </c>
      <c r="K65" s="1" t="s">
        <v>4283</v>
      </c>
      <c r="L65" s="1" t="s">
        <v>2630</v>
      </c>
      <c r="M65" s="1" t="s">
        <v>4290</v>
      </c>
      <c r="N65" s="3">
        <v>-734.17</v>
      </c>
      <c r="O65" s="3">
        <v>0</v>
      </c>
      <c r="P65" s="1" t="s">
        <v>2482</v>
      </c>
      <c r="Q65" s="1" t="s">
        <v>320</v>
      </c>
      <c r="R65" s="1" t="s">
        <v>310</v>
      </c>
      <c r="S65" s="1" t="s">
        <v>2407</v>
      </c>
      <c r="T65" s="1" t="s">
        <v>2407</v>
      </c>
      <c r="U65" s="1" t="s">
        <v>4336</v>
      </c>
      <c r="V65" s="1" t="s">
        <v>2470</v>
      </c>
      <c r="W65" s="1" t="s">
        <v>74</v>
      </c>
      <c r="X65" s="1" t="str">
        <f>CONCATENATE(Tableau4[[#This Row],[Numéro de pièce de la pièce de référence]],Tableau4[[#This Row],[Numéro de poste de la pièce de référence]])</f>
        <v>450066512610</v>
      </c>
    </row>
    <row r="66" spans="1:24" x14ac:dyDescent="0.35">
      <c r="A66" s="1" t="s">
        <v>72</v>
      </c>
      <c r="B66" s="1" t="s">
        <v>2407</v>
      </c>
      <c r="C66" s="1" t="s">
        <v>2483</v>
      </c>
      <c r="D66" s="1" t="s">
        <v>73</v>
      </c>
      <c r="E66" s="1" t="s">
        <v>319</v>
      </c>
      <c r="F66" s="1" t="s">
        <v>2407</v>
      </c>
      <c r="G66" s="1" t="s">
        <v>2611</v>
      </c>
      <c r="H66" s="1" t="s">
        <v>217</v>
      </c>
      <c r="I66" s="2">
        <v>43914</v>
      </c>
      <c r="J66" s="1" t="s">
        <v>4282</v>
      </c>
      <c r="K66" s="1" t="s">
        <v>4283</v>
      </c>
      <c r="L66" s="1" t="s">
        <v>2630</v>
      </c>
      <c r="M66" s="1" t="s">
        <v>4290</v>
      </c>
      <c r="N66" s="3">
        <v>-76.69</v>
      </c>
      <c r="O66" s="3">
        <v>0</v>
      </c>
      <c r="P66" s="1" t="s">
        <v>2482</v>
      </c>
      <c r="Q66" s="1" t="s">
        <v>2613</v>
      </c>
      <c r="R66" s="1" t="s">
        <v>310</v>
      </c>
      <c r="S66" s="1" t="s">
        <v>2407</v>
      </c>
      <c r="T66" s="1" t="s">
        <v>2407</v>
      </c>
      <c r="U66" s="1" t="s">
        <v>4336</v>
      </c>
      <c r="V66" s="1" t="s">
        <v>2470</v>
      </c>
      <c r="W66" s="1" t="s">
        <v>74</v>
      </c>
      <c r="X66" s="1" t="str">
        <f>CONCATENATE(Tableau4[[#This Row],[Numéro de pièce de la pièce de référence]],Tableau4[[#This Row],[Numéro de poste de la pièce de référence]])</f>
        <v>450066512620</v>
      </c>
    </row>
    <row r="67" spans="1:24" x14ac:dyDescent="0.35">
      <c r="A67" s="1" t="s">
        <v>72</v>
      </c>
      <c r="B67" s="1" t="s">
        <v>2407</v>
      </c>
      <c r="C67" s="1" t="s">
        <v>2483</v>
      </c>
      <c r="D67" s="1" t="s">
        <v>73</v>
      </c>
      <c r="E67" s="1" t="s">
        <v>319</v>
      </c>
      <c r="F67" s="1" t="s">
        <v>2407</v>
      </c>
      <c r="G67" s="1" t="s">
        <v>2611</v>
      </c>
      <c r="H67" s="1" t="s">
        <v>222</v>
      </c>
      <c r="I67" s="2">
        <v>43914</v>
      </c>
      <c r="J67" s="1" t="s">
        <v>4282</v>
      </c>
      <c r="K67" s="1" t="s">
        <v>4283</v>
      </c>
      <c r="L67" s="1" t="s">
        <v>2630</v>
      </c>
      <c r="M67" s="1" t="s">
        <v>4290</v>
      </c>
      <c r="N67" s="3">
        <v>-73.97</v>
      </c>
      <c r="O67" s="3">
        <v>0</v>
      </c>
      <c r="P67" s="1" t="s">
        <v>2482</v>
      </c>
      <c r="Q67" s="1" t="s">
        <v>2614</v>
      </c>
      <c r="R67" s="1" t="s">
        <v>310</v>
      </c>
      <c r="S67" s="1" t="s">
        <v>2407</v>
      </c>
      <c r="T67" s="1" t="s">
        <v>2407</v>
      </c>
      <c r="U67" s="1" t="s">
        <v>4336</v>
      </c>
      <c r="V67" s="1" t="s">
        <v>2470</v>
      </c>
      <c r="W67" s="1" t="s">
        <v>74</v>
      </c>
      <c r="X67" s="1" t="str">
        <f>CONCATENATE(Tableau4[[#This Row],[Numéro de pièce de la pièce de référence]],Tableau4[[#This Row],[Numéro de poste de la pièce de référence]])</f>
        <v>450066512630</v>
      </c>
    </row>
    <row r="68" spans="1:24" x14ac:dyDescent="0.35">
      <c r="A68" s="1" t="s">
        <v>72</v>
      </c>
      <c r="B68" s="1" t="s">
        <v>2407</v>
      </c>
      <c r="C68" s="1" t="s">
        <v>2483</v>
      </c>
      <c r="D68" s="1" t="s">
        <v>73</v>
      </c>
      <c r="E68" s="1" t="s">
        <v>319</v>
      </c>
      <c r="F68" s="1" t="s">
        <v>2407</v>
      </c>
      <c r="G68" s="1" t="s">
        <v>2611</v>
      </c>
      <c r="H68" s="1" t="s">
        <v>421</v>
      </c>
      <c r="I68" s="2">
        <v>43914</v>
      </c>
      <c r="J68" s="1" t="s">
        <v>4282</v>
      </c>
      <c r="K68" s="1" t="s">
        <v>4283</v>
      </c>
      <c r="L68" s="1" t="s">
        <v>2630</v>
      </c>
      <c r="M68" s="1" t="s">
        <v>4290</v>
      </c>
      <c r="N68" s="3">
        <v>-64.709999999999994</v>
      </c>
      <c r="O68" s="3">
        <v>0</v>
      </c>
      <c r="P68" s="1" t="s">
        <v>2482</v>
      </c>
      <c r="Q68" s="1" t="s">
        <v>2615</v>
      </c>
      <c r="R68" s="1" t="s">
        <v>310</v>
      </c>
      <c r="S68" s="1" t="s">
        <v>2407</v>
      </c>
      <c r="T68" s="1" t="s">
        <v>2407</v>
      </c>
      <c r="U68" s="1" t="s">
        <v>4336</v>
      </c>
      <c r="V68" s="1" t="s">
        <v>2470</v>
      </c>
      <c r="W68" s="1" t="s">
        <v>74</v>
      </c>
      <c r="X68" s="1" t="str">
        <f>CONCATENATE(Tableau4[[#This Row],[Numéro de pièce de la pièce de référence]],Tableau4[[#This Row],[Numéro de poste de la pièce de référence]])</f>
        <v>450066512640</v>
      </c>
    </row>
    <row r="69" spans="1:24" x14ac:dyDescent="0.35">
      <c r="A69" s="1" t="s">
        <v>97</v>
      </c>
      <c r="B69" s="1" t="s">
        <v>2489</v>
      </c>
      <c r="C69" s="1" t="s">
        <v>2510</v>
      </c>
      <c r="D69" s="1" t="s">
        <v>101</v>
      </c>
      <c r="E69" s="1" t="s">
        <v>328</v>
      </c>
      <c r="F69" s="1" t="s">
        <v>2407</v>
      </c>
      <c r="G69" s="1" t="s">
        <v>2566</v>
      </c>
      <c r="H69" s="1" t="s">
        <v>88</v>
      </c>
      <c r="I69" s="2">
        <v>43914</v>
      </c>
      <c r="J69" s="1" t="s">
        <v>4282</v>
      </c>
      <c r="K69" s="1" t="s">
        <v>4283</v>
      </c>
      <c r="L69" s="1" t="s">
        <v>2630</v>
      </c>
      <c r="M69" s="1" t="s">
        <v>4290</v>
      </c>
      <c r="N69" s="3">
        <v>-5989500</v>
      </c>
      <c r="O69" s="3">
        <v>0</v>
      </c>
      <c r="P69" s="1" t="s">
        <v>2567</v>
      </c>
      <c r="Q69" s="1" t="s">
        <v>279</v>
      </c>
      <c r="R69" s="1" t="s">
        <v>327</v>
      </c>
      <c r="S69" s="1" t="s">
        <v>2407</v>
      </c>
      <c r="T69" s="1" t="s">
        <v>2407</v>
      </c>
      <c r="U69" s="1" t="s">
        <v>4337</v>
      </c>
      <c r="V69" s="1" t="s">
        <v>2470</v>
      </c>
      <c r="W69" s="1" t="s">
        <v>51</v>
      </c>
      <c r="X69" s="1" t="str">
        <f>CONCATENATE(Tableau4[[#This Row],[Numéro de pièce de la pièce de référence]],Tableau4[[#This Row],[Numéro de poste de la pièce de référence]])</f>
        <v>450066540510</v>
      </c>
    </row>
    <row r="70" spans="1:24" x14ac:dyDescent="0.35">
      <c r="A70" s="1" t="s">
        <v>97</v>
      </c>
      <c r="B70" s="1" t="s">
        <v>2489</v>
      </c>
      <c r="C70" s="1" t="s">
        <v>2510</v>
      </c>
      <c r="D70" s="1" t="s">
        <v>101</v>
      </c>
      <c r="E70" s="1" t="s">
        <v>328</v>
      </c>
      <c r="F70" s="1" t="s">
        <v>2407</v>
      </c>
      <c r="G70" s="1" t="s">
        <v>2566</v>
      </c>
      <c r="H70" s="1" t="s">
        <v>217</v>
      </c>
      <c r="I70" s="2">
        <v>43914</v>
      </c>
      <c r="J70" s="1" t="s">
        <v>4282</v>
      </c>
      <c r="K70" s="1" t="s">
        <v>4283</v>
      </c>
      <c r="L70" s="1" t="s">
        <v>2630</v>
      </c>
      <c r="M70" s="1" t="s">
        <v>4290</v>
      </c>
      <c r="N70" s="3">
        <v>-7078500</v>
      </c>
      <c r="O70" s="3">
        <v>0</v>
      </c>
      <c r="P70" s="1" t="s">
        <v>2567</v>
      </c>
      <c r="Q70" s="1" t="s">
        <v>330</v>
      </c>
      <c r="R70" s="1" t="s">
        <v>327</v>
      </c>
      <c r="S70" s="1" t="s">
        <v>2407</v>
      </c>
      <c r="T70" s="1" t="s">
        <v>2407</v>
      </c>
      <c r="U70" s="1" t="s">
        <v>4337</v>
      </c>
      <c r="V70" s="1" t="s">
        <v>2470</v>
      </c>
      <c r="W70" s="1" t="s">
        <v>51</v>
      </c>
      <c r="X70" s="1" t="str">
        <f>CONCATENATE(Tableau4[[#This Row],[Numéro de pièce de la pièce de référence]],Tableau4[[#This Row],[Numéro de poste de la pièce de référence]])</f>
        <v>450066540520</v>
      </c>
    </row>
    <row r="71" spans="1:24" x14ac:dyDescent="0.35">
      <c r="A71" s="1" t="s">
        <v>97</v>
      </c>
      <c r="B71" s="1" t="s">
        <v>2489</v>
      </c>
      <c r="C71" s="1" t="s">
        <v>2510</v>
      </c>
      <c r="D71" s="1" t="s">
        <v>101</v>
      </c>
      <c r="E71" s="1" t="s">
        <v>346</v>
      </c>
      <c r="F71" s="1" t="s">
        <v>2407</v>
      </c>
      <c r="G71" s="1" t="s">
        <v>2566</v>
      </c>
      <c r="H71" s="1" t="s">
        <v>88</v>
      </c>
      <c r="I71" s="2">
        <v>43914</v>
      </c>
      <c r="J71" s="1" t="s">
        <v>4282</v>
      </c>
      <c r="K71" s="1" t="s">
        <v>4283</v>
      </c>
      <c r="L71" s="1" t="s">
        <v>2630</v>
      </c>
      <c r="M71" s="1" t="s">
        <v>4290</v>
      </c>
      <c r="N71" s="3">
        <v>-8349000</v>
      </c>
      <c r="O71" s="3">
        <v>0</v>
      </c>
      <c r="P71" s="1" t="s">
        <v>2567</v>
      </c>
      <c r="Q71" s="1" t="s">
        <v>330</v>
      </c>
      <c r="R71" s="1" t="s">
        <v>345</v>
      </c>
      <c r="S71" s="1" t="s">
        <v>2407</v>
      </c>
      <c r="T71" s="1" t="s">
        <v>2407</v>
      </c>
      <c r="U71" s="1" t="s">
        <v>4338</v>
      </c>
      <c r="V71" s="1" t="s">
        <v>2470</v>
      </c>
      <c r="W71" s="1" t="s">
        <v>51</v>
      </c>
      <c r="X71" s="1" t="str">
        <f>CONCATENATE(Tableau4[[#This Row],[Numéro de pièce de la pièce de référence]],Tableau4[[#This Row],[Numéro de poste de la pièce de référence]])</f>
        <v>450066635510</v>
      </c>
    </row>
    <row r="72" spans="1:24" x14ac:dyDescent="0.35">
      <c r="A72" s="1" t="s">
        <v>86</v>
      </c>
      <c r="B72" s="1" t="s">
        <v>2489</v>
      </c>
      <c r="C72" s="1" t="s">
        <v>2503</v>
      </c>
      <c r="D72" s="1" t="s">
        <v>91</v>
      </c>
      <c r="E72" s="1" t="s">
        <v>357</v>
      </c>
      <c r="F72" s="1" t="s">
        <v>2407</v>
      </c>
      <c r="G72" s="1" t="s">
        <v>2629</v>
      </c>
      <c r="H72" s="1" t="s">
        <v>88</v>
      </c>
      <c r="I72" s="2">
        <v>43914</v>
      </c>
      <c r="J72" s="1" t="s">
        <v>4282</v>
      </c>
      <c r="K72" s="1" t="s">
        <v>4283</v>
      </c>
      <c r="L72" s="1" t="s">
        <v>3400</v>
      </c>
      <c r="M72" s="1" t="s">
        <v>4284</v>
      </c>
      <c r="N72" s="3">
        <v>4000</v>
      </c>
      <c r="O72" s="3">
        <v>0</v>
      </c>
      <c r="P72" s="1" t="s">
        <v>2517</v>
      </c>
      <c r="Q72" s="1" t="s">
        <v>358</v>
      </c>
      <c r="R72" s="1" t="s">
        <v>356</v>
      </c>
      <c r="S72" s="1" t="s">
        <v>2407</v>
      </c>
      <c r="T72" s="1" t="s">
        <v>2407</v>
      </c>
      <c r="U72" s="1" t="s">
        <v>4339</v>
      </c>
      <c r="V72" s="1" t="s">
        <v>2470</v>
      </c>
      <c r="W72" s="1" t="s">
        <v>103</v>
      </c>
      <c r="X72" s="1" t="str">
        <f>CONCATENATE(Tableau4[[#This Row],[Numéro de pièce de la pièce de référence]],Tableau4[[#This Row],[Numéro de poste de la pièce de référence]])</f>
        <v>450066643910</v>
      </c>
    </row>
    <row r="73" spans="1:24" x14ac:dyDescent="0.35">
      <c r="A73" s="1" t="s">
        <v>97</v>
      </c>
      <c r="B73" s="1" t="s">
        <v>2489</v>
      </c>
      <c r="C73" s="1" t="s">
        <v>2510</v>
      </c>
      <c r="D73" s="1" t="s">
        <v>126</v>
      </c>
      <c r="E73" s="1" t="s">
        <v>361</v>
      </c>
      <c r="F73" s="1" t="s">
        <v>2407</v>
      </c>
      <c r="G73" s="1" t="s">
        <v>2637</v>
      </c>
      <c r="H73" s="1" t="s">
        <v>88</v>
      </c>
      <c r="I73" s="2">
        <v>43915</v>
      </c>
      <c r="J73" s="1" t="s">
        <v>4282</v>
      </c>
      <c r="K73" s="1" t="s">
        <v>4283</v>
      </c>
      <c r="L73" s="1" t="s">
        <v>3400</v>
      </c>
      <c r="M73" s="1" t="s">
        <v>4284</v>
      </c>
      <c r="N73" s="3">
        <v>1000</v>
      </c>
      <c r="O73" s="3">
        <v>0</v>
      </c>
      <c r="P73" s="1" t="s">
        <v>2639</v>
      </c>
      <c r="Q73" s="1" t="s">
        <v>362</v>
      </c>
      <c r="R73" s="1" t="s">
        <v>360</v>
      </c>
      <c r="S73" s="1" t="s">
        <v>2407</v>
      </c>
      <c r="T73" s="1" t="s">
        <v>2407</v>
      </c>
      <c r="U73" s="1" t="s">
        <v>4340</v>
      </c>
      <c r="V73" s="1" t="s">
        <v>2470</v>
      </c>
      <c r="W73" s="1" t="s">
        <v>99</v>
      </c>
      <c r="X73" s="1" t="str">
        <f>CONCATENATE(Tableau4[[#This Row],[Numéro de pièce de la pièce de référence]],Tableau4[[#This Row],[Numéro de poste de la pièce de référence]])</f>
        <v>450066667910</v>
      </c>
    </row>
    <row r="74" spans="1:24" x14ac:dyDescent="0.35">
      <c r="A74" s="1" t="s">
        <v>2539</v>
      </c>
      <c r="B74" s="1" t="s">
        <v>2543</v>
      </c>
      <c r="C74" s="1" t="s">
        <v>2492</v>
      </c>
      <c r="D74" s="1" t="s">
        <v>3419</v>
      </c>
      <c r="E74" s="1" t="s">
        <v>250</v>
      </c>
      <c r="F74" s="1" t="s">
        <v>2407</v>
      </c>
      <c r="G74" s="1" t="s">
        <v>2541</v>
      </c>
      <c r="H74" s="1" t="s">
        <v>88</v>
      </c>
      <c r="I74" s="2">
        <v>43916</v>
      </c>
      <c r="J74" s="1" t="s">
        <v>4282</v>
      </c>
      <c r="K74" s="1" t="s">
        <v>4283</v>
      </c>
      <c r="L74" s="1" t="s">
        <v>3402</v>
      </c>
      <c r="M74" s="1" t="s">
        <v>4303</v>
      </c>
      <c r="N74" s="3">
        <v>3762.04</v>
      </c>
      <c r="O74" s="3">
        <v>0</v>
      </c>
      <c r="P74" s="1" t="s">
        <v>2491</v>
      </c>
      <c r="Q74" s="1" t="s">
        <v>251</v>
      </c>
      <c r="R74" s="1" t="s">
        <v>249</v>
      </c>
      <c r="S74" s="1" t="s">
        <v>2407</v>
      </c>
      <c r="T74" s="1" t="s">
        <v>2407</v>
      </c>
      <c r="U74" s="1" t="s">
        <v>4341</v>
      </c>
      <c r="V74" s="1" t="s">
        <v>2470</v>
      </c>
      <c r="W74" s="1" t="s">
        <v>51</v>
      </c>
      <c r="X74" s="1" t="str">
        <f>CONCATENATE(Tableau4[[#This Row],[Numéro de pièce de la pièce de référence]],Tableau4[[#This Row],[Numéro de poste de la pièce de référence]])</f>
        <v>450066222010</v>
      </c>
    </row>
    <row r="75" spans="1:24" x14ac:dyDescent="0.35">
      <c r="A75" s="1" t="s">
        <v>2539</v>
      </c>
      <c r="B75" s="1" t="s">
        <v>2543</v>
      </c>
      <c r="C75" s="1" t="s">
        <v>2492</v>
      </c>
      <c r="D75" s="1" t="s">
        <v>3419</v>
      </c>
      <c r="E75" s="1" t="s">
        <v>250</v>
      </c>
      <c r="F75" s="1" t="s">
        <v>2407</v>
      </c>
      <c r="G75" s="1" t="s">
        <v>2541</v>
      </c>
      <c r="H75" s="1" t="s">
        <v>88</v>
      </c>
      <c r="I75" s="2">
        <v>43916</v>
      </c>
      <c r="J75" s="1" t="s">
        <v>4282</v>
      </c>
      <c r="K75" s="1" t="s">
        <v>4283</v>
      </c>
      <c r="L75" s="1" t="s">
        <v>2548</v>
      </c>
      <c r="M75" s="1" t="s">
        <v>4306</v>
      </c>
      <c r="N75" s="3">
        <v>-3762.04</v>
      </c>
      <c r="O75" s="3">
        <v>0</v>
      </c>
      <c r="P75" s="1" t="s">
        <v>2567</v>
      </c>
      <c r="Q75" s="1" t="s">
        <v>251</v>
      </c>
      <c r="R75" s="1" t="s">
        <v>249</v>
      </c>
      <c r="S75" s="1" t="s">
        <v>2407</v>
      </c>
      <c r="T75" s="1" t="s">
        <v>2407</v>
      </c>
      <c r="U75" s="1" t="s">
        <v>4341</v>
      </c>
      <c r="V75" s="1" t="s">
        <v>2470</v>
      </c>
      <c r="W75" s="1" t="s">
        <v>51</v>
      </c>
      <c r="X75" s="1" t="str">
        <f>CONCATENATE(Tableau4[[#This Row],[Numéro de pièce de la pièce de référence]],Tableau4[[#This Row],[Numéro de poste de la pièce de référence]])</f>
        <v>450066222010</v>
      </c>
    </row>
    <row r="76" spans="1:24" x14ac:dyDescent="0.35">
      <c r="A76" s="1" t="s">
        <v>60</v>
      </c>
      <c r="B76" s="1" t="s">
        <v>2634</v>
      </c>
      <c r="C76" s="1" t="s">
        <v>2483</v>
      </c>
      <c r="D76" s="1" t="s">
        <v>65</v>
      </c>
      <c r="E76" s="1" t="s">
        <v>317</v>
      </c>
      <c r="F76" s="1" t="s">
        <v>2407</v>
      </c>
      <c r="G76" s="1" t="s">
        <v>2632</v>
      </c>
      <c r="H76" s="1" t="s">
        <v>88</v>
      </c>
      <c r="I76" s="2">
        <v>43916</v>
      </c>
      <c r="J76" s="1" t="s">
        <v>4282</v>
      </c>
      <c r="K76" s="1" t="s">
        <v>4283</v>
      </c>
      <c r="L76" s="1" t="s">
        <v>3400</v>
      </c>
      <c r="M76" s="1" t="s">
        <v>4284</v>
      </c>
      <c r="N76" s="3">
        <v>13797.99</v>
      </c>
      <c r="O76" s="3">
        <v>0</v>
      </c>
      <c r="P76" s="1" t="s">
        <v>2635</v>
      </c>
      <c r="Q76" s="1" t="s">
        <v>318</v>
      </c>
      <c r="R76" s="1" t="s">
        <v>316</v>
      </c>
      <c r="S76" s="1" t="s">
        <v>2407</v>
      </c>
      <c r="T76" s="1" t="s">
        <v>2407</v>
      </c>
      <c r="U76" s="1" t="s">
        <v>4342</v>
      </c>
      <c r="V76" s="1" t="s">
        <v>2470</v>
      </c>
      <c r="W76" s="1" t="s">
        <v>51</v>
      </c>
      <c r="X76" s="1" t="str">
        <f>CONCATENATE(Tableau4[[#This Row],[Numéro de pièce de la pièce de référence]],Tableau4[[#This Row],[Numéro de poste de la pièce de référence]])</f>
        <v>450066658810</v>
      </c>
    </row>
    <row r="77" spans="1:24" x14ac:dyDescent="0.35">
      <c r="A77" s="1" t="s">
        <v>97</v>
      </c>
      <c r="B77" s="1" t="s">
        <v>2489</v>
      </c>
      <c r="C77" s="1" t="s">
        <v>2510</v>
      </c>
      <c r="D77" s="1" t="s">
        <v>101</v>
      </c>
      <c r="E77" s="1" t="s">
        <v>369</v>
      </c>
      <c r="F77" s="1" t="s">
        <v>2407</v>
      </c>
      <c r="G77" s="1" t="s">
        <v>2566</v>
      </c>
      <c r="H77" s="1" t="s">
        <v>88</v>
      </c>
      <c r="I77" s="2">
        <v>43916</v>
      </c>
      <c r="J77" s="1" t="s">
        <v>4282</v>
      </c>
      <c r="K77" s="1" t="s">
        <v>4283</v>
      </c>
      <c r="L77" s="1" t="s">
        <v>3400</v>
      </c>
      <c r="M77" s="1" t="s">
        <v>4284</v>
      </c>
      <c r="N77" s="3">
        <v>1800000</v>
      </c>
      <c r="O77" s="3">
        <v>0</v>
      </c>
      <c r="P77" s="1" t="s">
        <v>2567</v>
      </c>
      <c r="Q77" s="1" t="s">
        <v>330</v>
      </c>
      <c r="R77" s="1" t="s">
        <v>368</v>
      </c>
      <c r="S77" s="1" t="s">
        <v>2407</v>
      </c>
      <c r="T77" s="1" t="s">
        <v>2407</v>
      </c>
      <c r="U77" s="1" t="s">
        <v>4343</v>
      </c>
      <c r="V77" s="1" t="s">
        <v>2470</v>
      </c>
      <c r="W77" s="1" t="s">
        <v>51</v>
      </c>
      <c r="X77" s="1" t="str">
        <f>CONCATENATE(Tableau4[[#This Row],[Numéro de pièce de la pièce de référence]],Tableau4[[#This Row],[Numéro de poste de la pièce de référence]])</f>
        <v>450066686810</v>
      </c>
    </row>
    <row r="78" spans="1:24" x14ac:dyDescent="0.35">
      <c r="A78" s="1" t="s">
        <v>97</v>
      </c>
      <c r="B78" s="1" t="s">
        <v>2489</v>
      </c>
      <c r="C78" s="1" t="s">
        <v>2510</v>
      </c>
      <c r="D78" s="1" t="s">
        <v>101</v>
      </c>
      <c r="E78" s="1" t="s">
        <v>369</v>
      </c>
      <c r="F78" s="1" t="s">
        <v>2407</v>
      </c>
      <c r="G78" s="1" t="s">
        <v>2566</v>
      </c>
      <c r="H78" s="1" t="s">
        <v>88</v>
      </c>
      <c r="I78" s="2">
        <v>43917</v>
      </c>
      <c r="J78" s="1" t="s">
        <v>4282</v>
      </c>
      <c r="K78" s="1" t="s">
        <v>4283</v>
      </c>
      <c r="L78" s="1" t="s">
        <v>2630</v>
      </c>
      <c r="M78" s="1" t="s">
        <v>4290</v>
      </c>
      <c r="N78" s="3">
        <v>-300000</v>
      </c>
      <c r="O78" s="3">
        <v>0</v>
      </c>
      <c r="P78" s="1" t="s">
        <v>2567</v>
      </c>
      <c r="Q78" s="1" t="s">
        <v>330</v>
      </c>
      <c r="R78" s="1" t="s">
        <v>368</v>
      </c>
      <c r="S78" s="1" t="s">
        <v>2407</v>
      </c>
      <c r="T78" s="1" t="s">
        <v>2407</v>
      </c>
      <c r="U78" s="1" t="s">
        <v>4344</v>
      </c>
      <c r="V78" s="1" t="s">
        <v>2470</v>
      </c>
      <c r="W78" s="1" t="s">
        <v>51</v>
      </c>
      <c r="X78" s="1" t="str">
        <f>CONCATENATE(Tableau4[[#This Row],[Numéro de pièce de la pièce de référence]],Tableau4[[#This Row],[Numéro de poste de la pièce de référence]])</f>
        <v>450066686810</v>
      </c>
    </row>
    <row r="79" spans="1:24" x14ac:dyDescent="0.35">
      <c r="A79" s="1" t="s">
        <v>97</v>
      </c>
      <c r="B79" s="1" t="s">
        <v>2489</v>
      </c>
      <c r="C79" s="1" t="s">
        <v>2510</v>
      </c>
      <c r="D79" s="1" t="s">
        <v>101</v>
      </c>
      <c r="E79" s="1" t="s">
        <v>369</v>
      </c>
      <c r="F79" s="1" t="s">
        <v>2407</v>
      </c>
      <c r="G79" s="1" t="s">
        <v>2566</v>
      </c>
      <c r="H79" s="1" t="s">
        <v>88</v>
      </c>
      <c r="I79" s="2">
        <v>43917</v>
      </c>
      <c r="J79" s="1" t="s">
        <v>4282</v>
      </c>
      <c r="K79" s="1" t="s">
        <v>4283</v>
      </c>
      <c r="L79" s="1" t="s">
        <v>2630</v>
      </c>
      <c r="M79" s="1" t="s">
        <v>4290</v>
      </c>
      <c r="N79" s="3">
        <v>-300000</v>
      </c>
      <c r="O79" s="3">
        <v>0</v>
      </c>
      <c r="P79" s="1" t="s">
        <v>2567</v>
      </c>
      <c r="Q79" s="1" t="s">
        <v>330</v>
      </c>
      <c r="R79" s="1" t="s">
        <v>368</v>
      </c>
      <c r="S79" s="1" t="s">
        <v>2407</v>
      </c>
      <c r="T79" s="1" t="s">
        <v>2407</v>
      </c>
      <c r="U79" s="1" t="s">
        <v>4345</v>
      </c>
      <c r="V79" s="1" t="s">
        <v>2470</v>
      </c>
      <c r="W79" s="1" t="s">
        <v>51</v>
      </c>
      <c r="X79" s="1" t="str">
        <f>CONCATENATE(Tableau4[[#This Row],[Numéro de pièce de la pièce de référence]],Tableau4[[#This Row],[Numéro de poste de la pièce de référence]])</f>
        <v>450066686810</v>
      </c>
    </row>
    <row r="80" spans="1:24" x14ac:dyDescent="0.35">
      <c r="A80" s="1" t="s">
        <v>97</v>
      </c>
      <c r="B80" s="1" t="s">
        <v>2489</v>
      </c>
      <c r="C80" s="1" t="s">
        <v>2510</v>
      </c>
      <c r="D80" s="1" t="s">
        <v>101</v>
      </c>
      <c r="E80" s="1" t="s">
        <v>369</v>
      </c>
      <c r="F80" s="1" t="s">
        <v>2407</v>
      </c>
      <c r="G80" s="1" t="s">
        <v>2566</v>
      </c>
      <c r="H80" s="1" t="s">
        <v>88</v>
      </c>
      <c r="I80" s="2">
        <v>43917</v>
      </c>
      <c r="J80" s="1" t="s">
        <v>4282</v>
      </c>
      <c r="K80" s="1" t="s">
        <v>4283</v>
      </c>
      <c r="L80" s="1" t="s">
        <v>2630</v>
      </c>
      <c r="M80" s="1" t="s">
        <v>4290</v>
      </c>
      <c r="N80" s="3">
        <v>-159000</v>
      </c>
      <c r="O80" s="3">
        <v>0</v>
      </c>
      <c r="P80" s="1" t="s">
        <v>2567</v>
      </c>
      <c r="Q80" s="1" t="s">
        <v>330</v>
      </c>
      <c r="R80" s="1" t="s">
        <v>368</v>
      </c>
      <c r="S80" s="1" t="s">
        <v>2407</v>
      </c>
      <c r="T80" s="1" t="s">
        <v>2407</v>
      </c>
      <c r="U80" s="1" t="s">
        <v>4346</v>
      </c>
      <c r="V80" s="1" t="s">
        <v>2470</v>
      </c>
      <c r="W80" s="1" t="s">
        <v>51</v>
      </c>
      <c r="X80" s="1" t="str">
        <f>CONCATENATE(Tableau4[[#This Row],[Numéro de pièce de la pièce de référence]],Tableau4[[#This Row],[Numéro de poste de la pièce de référence]])</f>
        <v>450066686810</v>
      </c>
    </row>
    <row r="81" spans="1:24" x14ac:dyDescent="0.35">
      <c r="A81" s="1" t="s">
        <v>97</v>
      </c>
      <c r="B81" s="1" t="s">
        <v>2489</v>
      </c>
      <c r="C81" s="1" t="s">
        <v>2510</v>
      </c>
      <c r="D81" s="1" t="s">
        <v>101</v>
      </c>
      <c r="E81" s="1" t="s">
        <v>369</v>
      </c>
      <c r="F81" s="1" t="s">
        <v>2407</v>
      </c>
      <c r="G81" s="1" t="s">
        <v>2566</v>
      </c>
      <c r="H81" s="1" t="s">
        <v>88</v>
      </c>
      <c r="I81" s="2">
        <v>43917</v>
      </c>
      <c r="J81" s="1" t="s">
        <v>4282</v>
      </c>
      <c r="K81" s="1" t="s">
        <v>4283</v>
      </c>
      <c r="L81" s="1" t="s">
        <v>2630</v>
      </c>
      <c r="M81" s="1" t="s">
        <v>4290</v>
      </c>
      <c r="N81" s="3">
        <v>-300000</v>
      </c>
      <c r="O81" s="3">
        <v>0</v>
      </c>
      <c r="P81" s="1" t="s">
        <v>2567</v>
      </c>
      <c r="Q81" s="1" t="s">
        <v>330</v>
      </c>
      <c r="R81" s="1" t="s">
        <v>368</v>
      </c>
      <c r="S81" s="1" t="s">
        <v>2407</v>
      </c>
      <c r="T81" s="1" t="s">
        <v>2407</v>
      </c>
      <c r="U81" s="1" t="s">
        <v>4347</v>
      </c>
      <c r="V81" s="1" t="s">
        <v>2470</v>
      </c>
      <c r="W81" s="1" t="s">
        <v>51</v>
      </c>
      <c r="X81" s="1" t="str">
        <f>CONCATENATE(Tableau4[[#This Row],[Numéro de pièce de la pièce de référence]],Tableau4[[#This Row],[Numéro de poste de la pièce de référence]])</f>
        <v>450066686810</v>
      </c>
    </row>
    <row r="82" spans="1:24" x14ac:dyDescent="0.35">
      <c r="A82" s="1" t="s">
        <v>97</v>
      </c>
      <c r="B82" s="1" t="s">
        <v>2489</v>
      </c>
      <c r="C82" s="1" t="s">
        <v>2510</v>
      </c>
      <c r="D82" s="1" t="s">
        <v>101</v>
      </c>
      <c r="E82" s="1" t="s">
        <v>369</v>
      </c>
      <c r="F82" s="1" t="s">
        <v>2407</v>
      </c>
      <c r="G82" s="1" t="s">
        <v>2566</v>
      </c>
      <c r="H82" s="1" t="s">
        <v>88</v>
      </c>
      <c r="I82" s="2">
        <v>43917</v>
      </c>
      <c r="J82" s="1" t="s">
        <v>4282</v>
      </c>
      <c r="K82" s="1" t="s">
        <v>4283</v>
      </c>
      <c r="L82" s="1" t="s">
        <v>2630</v>
      </c>
      <c r="M82" s="1" t="s">
        <v>4290</v>
      </c>
      <c r="N82" s="3">
        <v>-300000</v>
      </c>
      <c r="O82" s="3">
        <v>0</v>
      </c>
      <c r="P82" s="1" t="s">
        <v>2567</v>
      </c>
      <c r="Q82" s="1" t="s">
        <v>330</v>
      </c>
      <c r="R82" s="1" t="s">
        <v>368</v>
      </c>
      <c r="S82" s="1" t="s">
        <v>2407</v>
      </c>
      <c r="T82" s="1" t="s">
        <v>2407</v>
      </c>
      <c r="U82" s="1" t="s">
        <v>4348</v>
      </c>
      <c r="V82" s="1" t="s">
        <v>2470</v>
      </c>
      <c r="W82" s="1" t="s">
        <v>51</v>
      </c>
      <c r="X82" s="1" t="str">
        <f>CONCATENATE(Tableau4[[#This Row],[Numéro de pièce de la pièce de référence]],Tableau4[[#This Row],[Numéro de poste de la pièce de référence]])</f>
        <v>450066686810</v>
      </c>
    </row>
    <row r="83" spans="1:24" x14ac:dyDescent="0.35">
      <c r="A83" s="1" t="s">
        <v>97</v>
      </c>
      <c r="B83" s="1" t="s">
        <v>2489</v>
      </c>
      <c r="C83" s="1" t="s">
        <v>2510</v>
      </c>
      <c r="D83" s="1" t="s">
        <v>101</v>
      </c>
      <c r="E83" s="1" t="s">
        <v>369</v>
      </c>
      <c r="F83" s="1" t="s">
        <v>2407</v>
      </c>
      <c r="G83" s="1" t="s">
        <v>2566</v>
      </c>
      <c r="H83" s="1" t="s">
        <v>88</v>
      </c>
      <c r="I83" s="2">
        <v>43917</v>
      </c>
      <c r="J83" s="1" t="s">
        <v>4282</v>
      </c>
      <c r="K83" s="1" t="s">
        <v>4283</v>
      </c>
      <c r="L83" s="1" t="s">
        <v>2630</v>
      </c>
      <c r="M83" s="1" t="s">
        <v>4290</v>
      </c>
      <c r="N83" s="3">
        <v>-441000</v>
      </c>
      <c r="O83" s="3">
        <v>0</v>
      </c>
      <c r="P83" s="1" t="s">
        <v>2567</v>
      </c>
      <c r="Q83" s="1" t="s">
        <v>330</v>
      </c>
      <c r="R83" s="1" t="s">
        <v>368</v>
      </c>
      <c r="S83" s="1" t="s">
        <v>2407</v>
      </c>
      <c r="T83" s="1" t="s">
        <v>2407</v>
      </c>
      <c r="U83" s="1" t="s">
        <v>4349</v>
      </c>
      <c r="V83" s="1" t="s">
        <v>2470</v>
      </c>
      <c r="W83" s="1" t="s">
        <v>51</v>
      </c>
      <c r="X83" s="1" t="str">
        <f>CONCATENATE(Tableau4[[#This Row],[Numéro de pièce de la pièce de référence]],Tableau4[[#This Row],[Numéro de poste de la pièce de référence]])</f>
        <v>450066686810</v>
      </c>
    </row>
    <row r="84" spans="1:24" x14ac:dyDescent="0.35">
      <c r="A84" s="1" t="s">
        <v>2642</v>
      </c>
      <c r="B84" s="1" t="s">
        <v>2646</v>
      </c>
      <c r="C84" s="1" t="s">
        <v>2492</v>
      </c>
      <c r="D84" s="1" t="s">
        <v>3457</v>
      </c>
      <c r="E84" s="1" t="s">
        <v>372</v>
      </c>
      <c r="F84" s="1" t="s">
        <v>2407</v>
      </c>
      <c r="G84" s="1" t="s">
        <v>2644</v>
      </c>
      <c r="H84" s="1" t="s">
        <v>88</v>
      </c>
      <c r="I84" s="2">
        <v>43917</v>
      </c>
      <c r="J84" s="1" t="s">
        <v>4282</v>
      </c>
      <c r="K84" s="1" t="s">
        <v>4283</v>
      </c>
      <c r="L84" s="1" t="s">
        <v>3400</v>
      </c>
      <c r="M84" s="1" t="s">
        <v>4284</v>
      </c>
      <c r="N84" s="3">
        <v>269.45999999999998</v>
      </c>
      <c r="O84" s="3">
        <v>0</v>
      </c>
      <c r="P84" s="1" t="s">
        <v>2647</v>
      </c>
      <c r="Q84" s="1" t="s">
        <v>373</v>
      </c>
      <c r="R84" s="1" t="s">
        <v>371</v>
      </c>
      <c r="S84" s="1" t="s">
        <v>2407</v>
      </c>
      <c r="T84" s="1" t="s">
        <v>2407</v>
      </c>
      <c r="U84" s="1" t="s">
        <v>4350</v>
      </c>
      <c r="V84" s="1" t="s">
        <v>2470</v>
      </c>
      <c r="W84" s="1" t="s">
        <v>51</v>
      </c>
      <c r="X84" s="1" t="str">
        <f>CONCATENATE(Tableau4[[#This Row],[Numéro de pièce de la pièce de référence]],Tableau4[[#This Row],[Numéro de poste de la pièce de référence]])</f>
        <v>450066710410</v>
      </c>
    </row>
    <row r="85" spans="1:24" x14ac:dyDescent="0.35">
      <c r="A85" s="1" t="s">
        <v>2642</v>
      </c>
      <c r="B85" s="1" t="s">
        <v>2646</v>
      </c>
      <c r="C85" s="1" t="s">
        <v>2492</v>
      </c>
      <c r="D85" s="1" t="s">
        <v>3457</v>
      </c>
      <c r="E85" s="1" t="s">
        <v>372</v>
      </c>
      <c r="F85" s="1" t="s">
        <v>2407</v>
      </c>
      <c r="G85" s="1" t="s">
        <v>2644</v>
      </c>
      <c r="H85" s="1" t="s">
        <v>88</v>
      </c>
      <c r="I85" s="2">
        <v>43917</v>
      </c>
      <c r="J85" s="1" t="s">
        <v>4282</v>
      </c>
      <c r="K85" s="1" t="s">
        <v>4283</v>
      </c>
      <c r="L85" s="1" t="s">
        <v>2630</v>
      </c>
      <c r="M85" s="1" t="s">
        <v>4290</v>
      </c>
      <c r="N85" s="3">
        <v>-269.45999999999998</v>
      </c>
      <c r="O85" s="3">
        <v>0</v>
      </c>
      <c r="P85" s="1" t="s">
        <v>2647</v>
      </c>
      <c r="Q85" s="1" t="s">
        <v>373</v>
      </c>
      <c r="R85" s="1" t="s">
        <v>371</v>
      </c>
      <c r="S85" s="1" t="s">
        <v>2407</v>
      </c>
      <c r="T85" s="1" t="s">
        <v>2407</v>
      </c>
      <c r="U85" s="1" t="s">
        <v>4351</v>
      </c>
      <c r="V85" s="1" t="s">
        <v>2470</v>
      </c>
      <c r="W85" s="1" t="s">
        <v>51</v>
      </c>
      <c r="X85" s="1" t="str">
        <f>CONCATENATE(Tableau4[[#This Row],[Numéro de pièce de la pièce de référence]],Tableau4[[#This Row],[Numéro de poste de la pièce de référence]])</f>
        <v>450066710410</v>
      </c>
    </row>
    <row r="86" spans="1:24" x14ac:dyDescent="0.35">
      <c r="A86" s="1" t="s">
        <v>97</v>
      </c>
      <c r="B86" s="1" t="s">
        <v>2489</v>
      </c>
      <c r="C86" s="1" t="s">
        <v>2510</v>
      </c>
      <c r="D86" s="1" t="s">
        <v>101</v>
      </c>
      <c r="E86" s="1" t="s">
        <v>385</v>
      </c>
      <c r="F86" s="1" t="s">
        <v>2407</v>
      </c>
      <c r="G86" s="1" t="s">
        <v>2649</v>
      </c>
      <c r="H86" s="1" t="s">
        <v>88</v>
      </c>
      <c r="I86" s="2">
        <v>43917</v>
      </c>
      <c r="J86" s="1" t="s">
        <v>4282</v>
      </c>
      <c r="K86" s="1" t="s">
        <v>4283</v>
      </c>
      <c r="L86" s="1" t="s">
        <v>3400</v>
      </c>
      <c r="M86" s="1" t="s">
        <v>4284</v>
      </c>
      <c r="N86" s="3">
        <v>2276659.6800000002</v>
      </c>
      <c r="O86" s="3">
        <v>0</v>
      </c>
      <c r="P86" s="1" t="s">
        <v>2567</v>
      </c>
      <c r="Q86" s="1" t="s">
        <v>386</v>
      </c>
      <c r="R86" s="1" t="s">
        <v>384</v>
      </c>
      <c r="S86" s="1" t="s">
        <v>2407</v>
      </c>
      <c r="T86" s="1" t="s">
        <v>2407</v>
      </c>
      <c r="U86" s="1" t="s">
        <v>4352</v>
      </c>
      <c r="V86" s="1" t="s">
        <v>2470</v>
      </c>
      <c r="W86" s="1" t="s">
        <v>103</v>
      </c>
      <c r="X86" s="1" t="str">
        <f>CONCATENATE(Tableau4[[#This Row],[Numéro de pièce de la pièce de référence]],Tableau4[[#This Row],[Numéro de poste de la pièce de référence]])</f>
        <v>450066711310</v>
      </c>
    </row>
    <row r="87" spans="1:24" x14ac:dyDescent="0.35">
      <c r="A87" s="1" t="s">
        <v>97</v>
      </c>
      <c r="B87" s="1" t="s">
        <v>2489</v>
      </c>
      <c r="C87" s="1" t="s">
        <v>2510</v>
      </c>
      <c r="D87" s="1" t="s">
        <v>101</v>
      </c>
      <c r="E87" s="1" t="s">
        <v>381</v>
      </c>
      <c r="F87" s="1" t="s">
        <v>2407</v>
      </c>
      <c r="G87" s="1" t="s">
        <v>2651</v>
      </c>
      <c r="H87" s="1" t="s">
        <v>88</v>
      </c>
      <c r="I87" s="2">
        <v>43917</v>
      </c>
      <c r="J87" s="1" t="s">
        <v>4282</v>
      </c>
      <c r="K87" s="1" t="s">
        <v>4283</v>
      </c>
      <c r="L87" s="1" t="s">
        <v>3400</v>
      </c>
      <c r="M87" s="1" t="s">
        <v>4284</v>
      </c>
      <c r="N87" s="3">
        <v>106547.67</v>
      </c>
      <c r="O87" s="3">
        <v>0</v>
      </c>
      <c r="P87" s="1" t="s">
        <v>2567</v>
      </c>
      <c r="Q87" s="1" t="s">
        <v>382</v>
      </c>
      <c r="R87" s="1" t="s">
        <v>380</v>
      </c>
      <c r="S87" s="1" t="s">
        <v>2407</v>
      </c>
      <c r="T87" s="1" t="s">
        <v>2407</v>
      </c>
      <c r="U87" s="1" t="s">
        <v>4353</v>
      </c>
      <c r="V87" s="1" t="s">
        <v>2470</v>
      </c>
      <c r="W87" s="1" t="s">
        <v>103</v>
      </c>
      <c r="X87" s="1" t="str">
        <f>CONCATENATE(Tableau4[[#This Row],[Numéro de pièce de la pièce de référence]],Tableau4[[#This Row],[Numéro de poste de la pièce de référence]])</f>
        <v>450066711510</v>
      </c>
    </row>
    <row r="88" spans="1:24" x14ac:dyDescent="0.35">
      <c r="A88" s="1" t="s">
        <v>86</v>
      </c>
      <c r="B88" s="1" t="s">
        <v>2489</v>
      </c>
      <c r="C88" s="1" t="s">
        <v>2503</v>
      </c>
      <c r="D88" s="1" t="s">
        <v>91</v>
      </c>
      <c r="E88" s="1" t="s">
        <v>376</v>
      </c>
      <c r="F88" s="1" t="s">
        <v>2407</v>
      </c>
      <c r="G88" s="1" t="s">
        <v>2653</v>
      </c>
      <c r="H88" s="1" t="s">
        <v>88</v>
      </c>
      <c r="I88" s="2">
        <v>43917</v>
      </c>
      <c r="J88" s="1" t="s">
        <v>4282</v>
      </c>
      <c r="K88" s="1" t="s">
        <v>4283</v>
      </c>
      <c r="L88" s="1" t="s">
        <v>3400</v>
      </c>
      <c r="M88" s="1" t="s">
        <v>4284</v>
      </c>
      <c r="N88" s="3">
        <v>13946.9</v>
      </c>
      <c r="O88" s="3">
        <v>0</v>
      </c>
      <c r="P88" s="1" t="s">
        <v>2517</v>
      </c>
      <c r="Q88" s="1" t="s">
        <v>377</v>
      </c>
      <c r="R88" s="1" t="s">
        <v>375</v>
      </c>
      <c r="S88" s="1" t="s">
        <v>2407</v>
      </c>
      <c r="T88" s="1" t="s">
        <v>2407</v>
      </c>
      <c r="U88" s="1" t="s">
        <v>4354</v>
      </c>
      <c r="V88" s="1" t="s">
        <v>2470</v>
      </c>
      <c r="W88" s="1" t="s">
        <v>103</v>
      </c>
      <c r="X88" s="1" t="str">
        <f>CONCATENATE(Tableau4[[#This Row],[Numéro de pièce de la pièce de référence]],Tableau4[[#This Row],[Numéro de poste de la pièce de référence]])</f>
        <v>450066712910</v>
      </c>
    </row>
    <row r="89" spans="1:24" x14ac:dyDescent="0.35">
      <c r="A89" s="1" t="s">
        <v>97</v>
      </c>
      <c r="B89" s="1" t="s">
        <v>2489</v>
      </c>
      <c r="C89" s="1" t="s">
        <v>2510</v>
      </c>
      <c r="D89" s="1" t="s">
        <v>101</v>
      </c>
      <c r="E89" s="1" t="s">
        <v>390</v>
      </c>
      <c r="F89" s="1" t="s">
        <v>2407</v>
      </c>
      <c r="G89" s="1" t="s">
        <v>2656</v>
      </c>
      <c r="H89" s="1" t="s">
        <v>88</v>
      </c>
      <c r="I89" s="2">
        <v>43918</v>
      </c>
      <c r="J89" s="1" t="s">
        <v>4282</v>
      </c>
      <c r="K89" s="1" t="s">
        <v>4283</v>
      </c>
      <c r="L89" s="1" t="s">
        <v>3400</v>
      </c>
      <c r="M89" s="1" t="s">
        <v>4284</v>
      </c>
      <c r="N89" s="3">
        <v>524542.39</v>
      </c>
      <c r="O89" s="3">
        <v>0</v>
      </c>
      <c r="P89" s="1" t="s">
        <v>2567</v>
      </c>
      <c r="Q89" s="1" t="s">
        <v>391</v>
      </c>
      <c r="R89" s="1" t="s">
        <v>389</v>
      </c>
      <c r="S89" s="1" t="s">
        <v>2407</v>
      </c>
      <c r="T89" s="1" t="s">
        <v>2407</v>
      </c>
      <c r="U89" s="1" t="s">
        <v>4355</v>
      </c>
      <c r="V89" s="1" t="s">
        <v>2470</v>
      </c>
      <c r="W89" s="1" t="s">
        <v>103</v>
      </c>
      <c r="X89" s="1" t="str">
        <f>CONCATENATE(Tableau4[[#This Row],[Numéro de pièce de la pièce de référence]],Tableau4[[#This Row],[Numéro de poste de la pièce de référence]])</f>
        <v>450066722010</v>
      </c>
    </row>
    <row r="90" spans="1:24" x14ac:dyDescent="0.35">
      <c r="A90" s="1" t="s">
        <v>97</v>
      </c>
      <c r="B90" s="1" t="s">
        <v>2489</v>
      </c>
      <c r="C90" s="1" t="s">
        <v>2510</v>
      </c>
      <c r="D90" s="1" t="s">
        <v>101</v>
      </c>
      <c r="E90" s="1" t="s">
        <v>398</v>
      </c>
      <c r="F90" s="1" t="s">
        <v>2407</v>
      </c>
      <c r="G90" s="1" t="s">
        <v>2617</v>
      </c>
      <c r="H90" s="1" t="s">
        <v>88</v>
      </c>
      <c r="I90" s="2">
        <v>43920</v>
      </c>
      <c r="J90" s="1" t="s">
        <v>4282</v>
      </c>
      <c r="K90" s="1" t="s">
        <v>4283</v>
      </c>
      <c r="L90" s="1" t="s">
        <v>3400</v>
      </c>
      <c r="M90" s="1" t="s">
        <v>4284</v>
      </c>
      <c r="N90" s="3">
        <v>15380</v>
      </c>
      <c r="O90" s="3">
        <v>0</v>
      </c>
      <c r="P90" s="1" t="s">
        <v>2567</v>
      </c>
      <c r="Q90" s="1" t="s">
        <v>399</v>
      </c>
      <c r="R90" s="1" t="s">
        <v>397</v>
      </c>
      <c r="S90" s="1" t="s">
        <v>2407</v>
      </c>
      <c r="T90" s="1" t="s">
        <v>2407</v>
      </c>
      <c r="U90" s="1" t="s">
        <v>4356</v>
      </c>
      <c r="V90" s="1" t="s">
        <v>2470</v>
      </c>
      <c r="W90" s="1" t="s">
        <v>111</v>
      </c>
      <c r="X90" s="1" t="str">
        <f>CONCATENATE(Tableau4[[#This Row],[Numéro de pièce de la pièce de référence]],Tableau4[[#This Row],[Numéro de poste de la pièce de référence]])</f>
        <v>450066728910</v>
      </c>
    </row>
    <row r="91" spans="1:24" x14ac:dyDescent="0.35">
      <c r="A91" s="1" t="s">
        <v>97</v>
      </c>
      <c r="B91" s="1" t="s">
        <v>2489</v>
      </c>
      <c r="C91" s="1" t="s">
        <v>2510</v>
      </c>
      <c r="D91" s="1" t="s">
        <v>101</v>
      </c>
      <c r="E91" s="1" t="s">
        <v>402</v>
      </c>
      <c r="F91" s="1" t="s">
        <v>2407</v>
      </c>
      <c r="G91" s="1" t="s">
        <v>2659</v>
      </c>
      <c r="H91" s="1" t="s">
        <v>88</v>
      </c>
      <c r="I91" s="2">
        <v>43921</v>
      </c>
      <c r="J91" s="1" t="s">
        <v>4282</v>
      </c>
      <c r="K91" s="1" t="s">
        <v>4283</v>
      </c>
      <c r="L91" s="1" t="s">
        <v>3401</v>
      </c>
      <c r="M91" s="1" t="s">
        <v>4288</v>
      </c>
      <c r="N91" s="3">
        <v>3735.27</v>
      </c>
      <c r="O91" s="3">
        <v>0</v>
      </c>
      <c r="P91" s="1" t="s">
        <v>2567</v>
      </c>
      <c r="Q91" s="1" t="s">
        <v>403</v>
      </c>
      <c r="R91" s="1" t="s">
        <v>401</v>
      </c>
      <c r="S91" s="1" t="s">
        <v>2407</v>
      </c>
      <c r="T91" s="1" t="s">
        <v>2407</v>
      </c>
      <c r="U91" s="1" t="s">
        <v>4357</v>
      </c>
      <c r="V91" s="1" t="s">
        <v>2470</v>
      </c>
      <c r="W91" s="1" t="s">
        <v>103</v>
      </c>
      <c r="X91" s="1" t="str">
        <f>CONCATENATE(Tableau4[[#This Row],[Numéro de pièce de la pièce de référence]],Tableau4[[#This Row],[Numéro de poste de la pièce de référence]])</f>
        <v>450066751010</v>
      </c>
    </row>
    <row r="92" spans="1:24" x14ac:dyDescent="0.35">
      <c r="A92" s="1" t="s">
        <v>97</v>
      </c>
      <c r="B92" s="1" t="s">
        <v>2489</v>
      </c>
      <c r="C92" s="1" t="s">
        <v>2510</v>
      </c>
      <c r="D92" s="1" t="s">
        <v>101</v>
      </c>
      <c r="E92" s="1" t="s">
        <v>402</v>
      </c>
      <c r="F92" s="1" t="s">
        <v>2407</v>
      </c>
      <c r="G92" s="1" t="s">
        <v>2659</v>
      </c>
      <c r="H92" s="1" t="s">
        <v>88</v>
      </c>
      <c r="I92" s="2">
        <v>43921</v>
      </c>
      <c r="J92" s="1" t="s">
        <v>4282</v>
      </c>
      <c r="K92" s="1" t="s">
        <v>4283</v>
      </c>
      <c r="L92" s="1" t="s">
        <v>3400</v>
      </c>
      <c r="M92" s="1" t="s">
        <v>4284</v>
      </c>
      <c r="N92" s="3">
        <v>17787</v>
      </c>
      <c r="O92" s="3">
        <v>0</v>
      </c>
      <c r="P92" s="1" t="s">
        <v>2567</v>
      </c>
      <c r="Q92" s="1" t="s">
        <v>403</v>
      </c>
      <c r="R92" s="1" t="s">
        <v>401</v>
      </c>
      <c r="S92" s="1" t="s">
        <v>2407</v>
      </c>
      <c r="T92" s="1" t="s">
        <v>2407</v>
      </c>
      <c r="U92" s="1" t="s">
        <v>4358</v>
      </c>
      <c r="V92" s="1" t="s">
        <v>2470</v>
      </c>
      <c r="W92" s="1" t="s">
        <v>103</v>
      </c>
      <c r="X92" s="1" t="str">
        <f>CONCATENATE(Tableau4[[#This Row],[Numéro de pièce de la pièce de référence]],Tableau4[[#This Row],[Numéro de poste de la pièce de référence]])</f>
        <v>450066751010</v>
      </c>
    </row>
    <row r="93" spans="1:24" x14ac:dyDescent="0.35">
      <c r="A93" s="1" t="s">
        <v>97</v>
      </c>
      <c r="B93" s="1" t="s">
        <v>2489</v>
      </c>
      <c r="C93" s="1" t="s">
        <v>2510</v>
      </c>
      <c r="D93" s="1" t="s">
        <v>101</v>
      </c>
      <c r="E93" s="1" t="s">
        <v>402</v>
      </c>
      <c r="F93" s="1" t="s">
        <v>2407</v>
      </c>
      <c r="G93" s="1" t="s">
        <v>2659</v>
      </c>
      <c r="H93" s="1" t="s">
        <v>88</v>
      </c>
      <c r="I93" s="2">
        <v>43921</v>
      </c>
      <c r="J93" s="1" t="s">
        <v>4282</v>
      </c>
      <c r="K93" s="1" t="s">
        <v>4283</v>
      </c>
      <c r="L93" s="1" t="s">
        <v>3401</v>
      </c>
      <c r="M93" s="1" t="s">
        <v>4288</v>
      </c>
      <c r="N93" s="3">
        <v>-3735.27</v>
      </c>
      <c r="O93" s="3">
        <v>0</v>
      </c>
      <c r="P93" s="1" t="s">
        <v>2567</v>
      </c>
      <c r="Q93" s="1" t="s">
        <v>403</v>
      </c>
      <c r="R93" s="1" t="s">
        <v>401</v>
      </c>
      <c r="S93" s="1" t="s">
        <v>2407</v>
      </c>
      <c r="T93" s="1" t="s">
        <v>2407</v>
      </c>
      <c r="U93" s="1" t="s">
        <v>4359</v>
      </c>
      <c r="V93" s="1" t="s">
        <v>2470</v>
      </c>
      <c r="W93" s="1" t="s">
        <v>103</v>
      </c>
      <c r="X93" s="1" t="str">
        <f>CONCATENATE(Tableau4[[#This Row],[Numéro de pièce de la pièce de référence]],Tableau4[[#This Row],[Numéro de poste de la pièce de référence]])</f>
        <v>450066751010</v>
      </c>
    </row>
    <row r="94" spans="1:24" x14ac:dyDescent="0.35">
      <c r="A94" s="1" t="s">
        <v>97</v>
      </c>
      <c r="B94" s="1" t="s">
        <v>2489</v>
      </c>
      <c r="C94" s="1" t="s">
        <v>2510</v>
      </c>
      <c r="D94" s="1" t="s">
        <v>101</v>
      </c>
      <c r="E94" s="1" t="s">
        <v>408</v>
      </c>
      <c r="F94" s="1" t="s">
        <v>2407</v>
      </c>
      <c r="G94" s="1" t="s">
        <v>2661</v>
      </c>
      <c r="H94" s="1" t="s">
        <v>88</v>
      </c>
      <c r="I94" s="2">
        <v>43921</v>
      </c>
      <c r="J94" s="1" t="s">
        <v>4282</v>
      </c>
      <c r="K94" s="1" t="s">
        <v>4283</v>
      </c>
      <c r="L94" s="1" t="s">
        <v>3400</v>
      </c>
      <c r="M94" s="1" t="s">
        <v>4284</v>
      </c>
      <c r="N94" s="3">
        <v>16668.96</v>
      </c>
      <c r="O94" s="3">
        <v>0</v>
      </c>
      <c r="P94" s="1" t="s">
        <v>2567</v>
      </c>
      <c r="Q94" s="1" t="s">
        <v>409</v>
      </c>
      <c r="R94" s="1" t="s">
        <v>407</v>
      </c>
      <c r="S94" s="1" t="s">
        <v>2407</v>
      </c>
      <c r="T94" s="1" t="s">
        <v>2407</v>
      </c>
      <c r="U94" s="1" t="s">
        <v>4360</v>
      </c>
      <c r="V94" s="1" t="s">
        <v>2470</v>
      </c>
      <c r="W94" s="1" t="s">
        <v>51</v>
      </c>
      <c r="X94" s="1" t="str">
        <f>CONCATENATE(Tableau4[[#This Row],[Numéro de pièce de la pièce de référence]],Tableau4[[#This Row],[Numéro de poste de la pièce de référence]])</f>
        <v>450066770210</v>
      </c>
    </row>
    <row r="95" spans="1:24" x14ac:dyDescent="0.35">
      <c r="A95" s="1" t="s">
        <v>97</v>
      </c>
      <c r="B95" s="1" t="s">
        <v>2489</v>
      </c>
      <c r="C95" s="1" t="s">
        <v>2510</v>
      </c>
      <c r="D95" s="1" t="s">
        <v>101</v>
      </c>
      <c r="E95" s="1" t="s">
        <v>408</v>
      </c>
      <c r="F95" s="1" t="s">
        <v>2407</v>
      </c>
      <c r="G95" s="1" t="s">
        <v>2661</v>
      </c>
      <c r="H95" s="1" t="s">
        <v>217</v>
      </c>
      <c r="I95" s="2">
        <v>43921</v>
      </c>
      <c r="J95" s="1" t="s">
        <v>4282</v>
      </c>
      <c r="K95" s="1" t="s">
        <v>4283</v>
      </c>
      <c r="L95" s="1" t="s">
        <v>3400</v>
      </c>
      <c r="M95" s="1" t="s">
        <v>4284</v>
      </c>
      <c r="N95" s="3">
        <v>22990</v>
      </c>
      <c r="O95" s="3">
        <v>0</v>
      </c>
      <c r="P95" s="1" t="s">
        <v>2567</v>
      </c>
      <c r="Q95" s="1" t="s">
        <v>411</v>
      </c>
      <c r="R95" s="1" t="s">
        <v>407</v>
      </c>
      <c r="S95" s="1" t="s">
        <v>2407</v>
      </c>
      <c r="T95" s="1" t="s">
        <v>2407</v>
      </c>
      <c r="U95" s="1" t="s">
        <v>4360</v>
      </c>
      <c r="V95" s="1" t="s">
        <v>2470</v>
      </c>
      <c r="W95" s="1" t="s">
        <v>103</v>
      </c>
      <c r="X95" s="1" t="str">
        <f>CONCATENATE(Tableau4[[#This Row],[Numéro de pièce de la pièce de référence]],Tableau4[[#This Row],[Numéro de poste de la pièce de référence]])</f>
        <v>450066770220</v>
      </c>
    </row>
    <row r="96" spans="1:24" x14ac:dyDescent="0.35">
      <c r="A96" s="1" t="s">
        <v>97</v>
      </c>
      <c r="B96" s="1" t="s">
        <v>2489</v>
      </c>
      <c r="C96" s="1" t="s">
        <v>2510</v>
      </c>
      <c r="D96" s="1" t="s">
        <v>101</v>
      </c>
      <c r="E96" s="1" t="s">
        <v>413</v>
      </c>
      <c r="F96" s="1" t="s">
        <v>2407</v>
      </c>
      <c r="G96" s="1" t="s">
        <v>2662</v>
      </c>
      <c r="H96" s="1" t="s">
        <v>88</v>
      </c>
      <c r="I96" s="2">
        <v>43922</v>
      </c>
      <c r="J96" s="1" t="s">
        <v>4282</v>
      </c>
      <c r="K96" s="1" t="s">
        <v>4283</v>
      </c>
      <c r="L96" s="1" t="s">
        <v>3400</v>
      </c>
      <c r="M96" s="1" t="s">
        <v>4284</v>
      </c>
      <c r="N96" s="3">
        <v>31430.13</v>
      </c>
      <c r="O96" s="3">
        <v>0</v>
      </c>
      <c r="P96" s="1" t="s">
        <v>2567</v>
      </c>
      <c r="Q96" s="1" t="s">
        <v>414</v>
      </c>
      <c r="R96" s="1" t="s">
        <v>407</v>
      </c>
      <c r="S96" s="1" t="s">
        <v>2407</v>
      </c>
      <c r="T96" s="1" t="s">
        <v>2407</v>
      </c>
      <c r="U96" s="1" t="s">
        <v>4361</v>
      </c>
      <c r="V96" s="1" t="s">
        <v>2470</v>
      </c>
      <c r="W96" s="1" t="s">
        <v>103</v>
      </c>
      <c r="X96" s="1" t="str">
        <f>CONCATENATE(Tableau4[[#This Row],[Numéro de pièce de la pièce de référence]],Tableau4[[#This Row],[Numéro de poste de la pièce de référence]])</f>
        <v>450066772010</v>
      </c>
    </row>
    <row r="97" spans="1:24" x14ac:dyDescent="0.35">
      <c r="A97" s="1" t="s">
        <v>86</v>
      </c>
      <c r="B97" s="1" t="s">
        <v>2489</v>
      </c>
      <c r="C97" s="1" t="s">
        <v>2503</v>
      </c>
      <c r="D97" s="1" t="s">
        <v>91</v>
      </c>
      <c r="E97" s="1" t="s">
        <v>443</v>
      </c>
      <c r="F97" s="1" t="s">
        <v>2407</v>
      </c>
      <c r="G97" s="1" t="s">
        <v>2601</v>
      </c>
      <c r="H97" s="1" t="s">
        <v>88</v>
      </c>
      <c r="I97" s="2">
        <v>43922</v>
      </c>
      <c r="J97" s="1" t="s">
        <v>4282</v>
      </c>
      <c r="K97" s="1" t="s">
        <v>4283</v>
      </c>
      <c r="L97" s="1" t="s">
        <v>3400</v>
      </c>
      <c r="M97" s="1" t="s">
        <v>4284</v>
      </c>
      <c r="N97" s="3">
        <v>144036.48000000001</v>
      </c>
      <c r="O97" s="3">
        <v>0</v>
      </c>
      <c r="P97" s="1" t="s">
        <v>2602</v>
      </c>
      <c r="Q97" s="1" t="s">
        <v>444</v>
      </c>
      <c r="R97" s="1" t="s">
        <v>301</v>
      </c>
      <c r="S97" s="1" t="s">
        <v>2407</v>
      </c>
      <c r="T97" s="1" t="s">
        <v>2407</v>
      </c>
      <c r="U97" s="1" t="s">
        <v>4362</v>
      </c>
      <c r="V97" s="1" t="s">
        <v>2470</v>
      </c>
      <c r="W97" s="1" t="s">
        <v>92</v>
      </c>
      <c r="X97" s="1" t="str">
        <f>CONCATENATE(Tableau4[[#This Row],[Numéro de pièce de la pièce de référence]],Tableau4[[#This Row],[Numéro de poste de la pièce de référence]])</f>
        <v>450066785410</v>
      </c>
    </row>
    <row r="98" spans="1:24" x14ac:dyDescent="0.35">
      <c r="A98" s="1" t="s">
        <v>97</v>
      </c>
      <c r="B98" s="1" t="s">
        <v>2489</v>
      </c>
      <c r="C98" s="1" t="s">
        <v>2510</v>
      </c>
      <c r="D98" s="1" t="s">
        <v>101</v>
      </c>
      <c r="E98" s="1" t="s">
        <v>440</v>
      </c>
      <c r="F98" s="1" t="s">
        <v>2407</v>
      </c>
      <c r="G98" s="1" t="s">
        <v>2664</v>
      </c>
      <c r="H98" s="1" t="s">
        <v>88</v>
      </c>
      <c r="I98" s="2">
        <v>43922</v>
      </c>
      <c r="J98" s="1" t="s">
        <v>4282</v>
      </c>
      <c r="K98" s="1" t="s">
        <v>4283</v>
      </c>
      <c r="L98" s="1" t="s">
        <v>3400</v>
      </c>
      <c r="M98" s="1" t="s">
        <v>4284</v>
      </c>
      <c r="N98" s="3">
        <v>975000</v>
      </c>
      <c r="O98" s="3">
        <v>0</v>
      </c>
      <c r="P98" s="1" t="s">
        <v>2567</v>
      </c>
      <c r="Q98" s="1" t="s">
        <v>441</v>
      </c>
      <c r="R98" s="1" t="s">
        <v>439</v>
      </c>
      <c r="S98" s="1" t="s">
        <v>2407</v>
      </c>
      <c r="T98" s="1" t="s">
        <v>2407</v>
      </c>
      <c r="U98" s="1" t="s">
        <v>4363</v>
      </c>
      <c r="V98" s="1" t="s">
        <v>2470</v>
      </c>
      <c r="W98" s="1" t="s">
        <v>103</v>
      </c>
      <c r="X98" s="1" t="str">
        <f>CONCATENATE(Tableau4[[#This Row],[Numéro de pièce de la pièce de référence]],Tableau4[[#This Row],[Numéro de poste de la pièce de référence]])</f>
        <v>450066786510</v>
      </c>
    </row>
    <row r="99" spans="1:24" x14ac:dyDescent="0.35">
      <c r="A99" s="1" t="s">
        <v>97</v>
      </c>
      <c r="B99" s="1" t="s">
        <v>2489</v>
      </c>
      <c r="C99" s="1" t="s">
        <v>2510</v>
      </c>
      <c r="D99" s="1" t="s">
        <v>101</v>
      </c>
      <c r="E99" s="1" t="s">
        <v>432</v>
      </c>
      <c r="F99" s="1" t="s">
        <v>2407</v>
      </c>
      <c r="G99" s="1" t="s">
        <v>2666</v>
      </c>
      <c r="H99" s="1" t="s">
        <v>88</v>
      </c>
      <c r="I99" s="2">
        <v>43922</v>
      </c>
      <c r="J99" s="1" t="s">
        <v>4282</v>
      </c>
      <c r="K99" s="1" t="s">
        <v>4283</v>
      </c>
      <c r="L99" s="1" t="s">
        <v>3400</v>
      </c>
      <c r="M99" s="1" t="s">
        <v>4284</v>
      </c>
      <c r="N99" s="3">
        <v>136911.28</v>
      </c>
      <c r="O99" s="3">
        <v>0</v>
      </c>
      <c r="P99" s="1" t="s">
        <v>2567</v>
      </c>
      <c r="Q99" s="1" t="s">
        <v>433</v>
      </c>
      <c r="R99" s="1" t="s">
        <v>431</v>
      </c>
      <c r="S99" s="1" t="s">
        <v>2407</v>
      </c>
      <c r="T99" s="1" t="s">
        <v>2407</v>
      </c>
      <c r="U99" s="1" t="s">
        <v>4364</v>
      </c>
      <c r="V99" s="1" t="s">
        <v>2470</v>
      </c>
      <c r="W99" s="1" t="s">
        <v>103</v>
      </c>
      <c r="X99" s="1" t="str">
        <f>CONCATENATE(Tableau4[[#This Row],[Numéro de pièce de la pièce de référence]],Tableau4[[#This Row],[Numéro de poste de la pièce de référence]])</f>
        <v>450066787210</v>
      </c>
    </row>
    <row r="100" spans="1:24" x14ac:dyDescent="0.35">
      <c r="A100" s="1" t="s">
        <v>2539</v>
      </c>
      <c r="B100" s="1" t="s">
        <v>2543</v>
      </c>
      <c r="C100" s="1" t="s">
        <v>2492</v>
      </c>
      <c r="D100" s="1" t="s">
        <v>3419</v>
      </c>
      <c r="E100" s="1" t="s">
        <v>417</v>
      </c>
      <c r="F100" s="1" t="s">
        <v>2407</v>
      </c>
      <c r="G100" s="1" t="s">
        <v>2668</v>
      </c>
      <c r="H100" s="1" t="s">
        <v>88</v>
      </c>
      <c r="I100" s="2">
        <v>43922</v>
      </c>
      <c r="J100" s="1" t="s">
        <v>4282</v>
      </c>
      <c r="K100" s="1" t="s">
        <v>4283</v>
      </c>
      <c r="L100" s="1" t="s">
        <v>3400</v>
      </c>
      <c r="M100" s="1" t="s">
        <v>4284</v>
      </c>
      <c r="N100" s="3">
        <v>780.01</v>
      </c>
      <c r="O100" s="3">
        <v>0</v>
      </c>
      <c r="P100" s="1" t="s">
        <v>2491</v>
      </c>
      <c r="Q100" s="1" t="s">
        <v>418</v>
      </c>
      <c r="R100" s="1" t="s">
        <v>416</v>
      </c>
      <c r="S100" s="1" t="s">
        <v>2407</v>
      </c>
      <c r="T100" s="1" t="s">
        <v>2407</v>
      </c>
      <c r="U100" s="1" t="s">
        <v>4365</v>
      </c>
      <c r="V100" s="1" t="s">
        <v>2470</v>
      </c>
      <c r="W100" s="1" t="s">
        <v>51</v>
      </c>
      <c r="X100" s="1" t="str">
        <f>CONCATENATE(Tableau4[[#This Row],[Numéro de pièce de la pièce de référence]],Tableau4[[#This Row],[Numéro de poste de la pièce de référence]])</f>
        <v>450066801110</v>
      </c>
    </row>
    <row r="101" spans="1:24" x14ac:dyDescent="0.35">
      <c r="A101" s="1" t="s">
        <v>2539</v>
      </c>
      <c r="B101" s="1" t="s">
        <v>2543</v>
      </c>
      <c r="C101" s="1" t="s">
        <v>2492</v>
      </c>
      <c r="D101" s="1" t="s">
        <v>3419</v>
      </c>
      <c r="E101" s="1" t="s">
        <v>417</v>
      </c>
      <c r="F101" s="1" t="s">
        <v>2407</v>
      </c>
      <c r="G101" s="1" t="s">
        <v>2668</v>
      </c>
      <c r="H101" s="1" t="s">
        <v>217</v>
      </c>
      <c r="I101" s="2">
        <v>43922</v>
      </c>
      <c r="J101" s="1" t="s">
        <v>4282</v>
      </c>
      <c r="K101" s="1" t="s">
        <v>4283</v>
      </c>
      <c r="L101" s="1" t="s">
        <v>3400</v>
      </c>
      <c r="M101" s="1" t="s">
        <v>4284</v>
      </c>
      <c r="N101" s="3">
        <v>1032.95</v>
      </c>
      <c r="O101" s="3">
        <v>0</v>
      </c>
      <c r="P101" s="1" t="s">
        <v>2491</v>
      </c>
      <c r="Q101" s="1" t="s">
        <v>419</v>
      </c>
      <c r="R101" s="1" t="s">
        <v>416</v>
      </c>
      <c r="S101" s="1" t="s">
        <v>2407</v>
      </c>
      <c r="T101" s="1" t="s">
        <v>2407</v>
      </c>
      <c r="U101" s="1" t="s">
        <v>4365</v>
      </c>
      <c r="V101" s="1" t="s">
        <v>2470</v>
      </c>
      <c r="W101" s="1" t="s">
        <v>51</v>
      </c>
      <c r="X101" s="1" t="str">
        <f>CONCATENATE(Tableau4[[#This Row],[Numéro de pièce de la pièce de référence]],Tableau4[[#This Row],[Numéro de poste de la pièce de référence]])</f>
        <v>450066801120</v>
      </c>
    </row>
    <row r="102" spans="1:24" x14ac:dyDescent="0.35">
      <c r="A102" s="1" t="s">
        <v>2539</v>
      </c>
      <c r="B102" s="1" t="s">
        <v>2543</v>
      </c>
      <c r="C102" s="1" t="s">
        <v>2492</v>
      </c>
      <c r="D102" s="1" t="s">
        <v>3419</v>
      </c>
      <c r="E102" s="1" t="s">
        <v>417</v>
      </c>
      <c r="F102" s="1" t="s">
        <v>2407</v>
      </c>
      <c r="G102" s="1" t="s">
        <v>2668</v>
      </c>
      <c r="H102" s="1" t="s">
        <v>222</v>
      </c>
      <c r="I102" s="2">
        <v>43922</v>
      </c>
      <c r="J102" s="1" t="s">
        <v>4282</v>
      </c>
      <c r="K102" s="1" t="s">
        <v>4283</v>
      </c>
      <c r="L102" s="1" t="s">
        <v>3400</v>
      </c>
      <c r="M102" s="1" t="s">
        <v>4284</v>
      </c>
      <c r="N102" s="3">
        <v>294.85000000000002</v>
      </c>
      <c r="O102" s="3">
        <v>0</v>
      </c>
      <c r="P102" s="1" t="s">
        <v>2491</v>
      </c>
      <c r="Q102" s="1" t="s">
        <v>420</v>
      </c>
      <c r="R102" s="1" t="s">
        <v>416</v>
      </c>
      <c r="S102" s="1" t="s">
        <v>2407</v>
      </c>
      <c r="T102" s="1" t="s">
        <v>2407</v>
      </c>
      <c r="U102" s="1" t="s">
        <v>4365</v>
      </c>
      <c r="V102" s="1" t="s">
        <v>2470</v>
      </c>
      <c r="W102" s="1" t="s">
        <v>51</v>
      </c>
      <c r="X102" s="1" t="str">
        <f>CONCATENATE(Tableau4[[#This Row],[Numéro de pièce de la pièce de référence]],Tableau4[[#This Row],[Numéro de poste de la pièce de référence]])</f>
        <v>450066801130</v>
      </c>
    </row>
    <row r="103" spans="1:24" x14ac:dyDescent="0.35">
      <c r="A103" s="1" t="s">
        <v>2539</v>
      </c>
      <c r="B103" s="1" t="s">
        <v>2543</v>
      </c>
      <c r="C103" s="1" t="s">
        <v>2492</v>
      </c>
      <c r="D103" s="1" t="s">
        <v>3419</v>
      </c>
      <c r="E103" s="1" t="s">
        <v>417</v>
      </c>
      <c r="F103" s="1" t="s">
        <v>2407</v>
      </c>
      <c r="G103" s="1" t="s">
        <v>2668</v>
      </c>
      <c r="H103" s="1" t="s">
        <v>421</v>
      </c>
      <c r="I103" s="2">
        <v>43922</v>
      </c>
      <c r="J103" s="1" t="s">
        <v>4282</v>
      </c>
      <c r="K103" s="1" t="s">
        <v>4283</v>
      </c>
      <c r="L103" s="1" t="s">
        <v>3400</v>
      </c>
      <c r="M103" s="1" t="s">
        <v>4284</v>
      </c>
      <c r="N103" s="3">
        <v>470.97</v>
      </c>
      <c r="O103" s="3">
        <v>0</v>
      </c>
      <c r="P103" s="1" t="s">
        <v>2491</v>
      </c>
      <c r="Q103" s="1" t="s">
        <v>422</v>
      </c>
      <c r="R103" s="1" t="s">
        <v>416</v>
      </c>
      <c r="S103" s="1" t="s">
        <v>2407</v>
      </c>
      <c r="T103" s="1" t="s">
        <v>2407</v>
      </c>
      <c r="U103" s="1" t="s">
        <v>4366</v>
      </c>
      <c r="V103" s="1" t="s">
        <v>2470</v>
      </c>
      <c r="W103" s="1" t="s">
        <v>51</v>
      </c>
      <c r="X103" s="1" t="str">
        <f>CONCATENATE(Tableau4[[#This Row],[Numéro de pièce de la pièce de référence]],Tableau4[[#This Row],[Numéro de poste de la pièce de référence]])</f>
        <v>450066801140</v>
      </c>
    </row>
    <row r="104" spans="1:24" x14ac:dyDescent="0.35">
      <c r="A104" s="1" t="s">
        <v>2539</v>
      </c>
      <c r="B104" s="1" t="s">
        <v>2543</v>
      </c>
      <c r="C104" s="1" t="s">
        <v>2492</v>
      </c>
      <c r="D104" s="1" t="s">
        <v>3419</v>
      </c>
      <c r="E104" s="1" t="s">
        <v>417</v>
      </c>
      <c r="F104" s="1" t="s">
        <v>2407</v>
      </c>
      <c r="G104" s="1" t="s">
        <v>2668</v>
      </c>
      <c r="H104" s="1" t="s">
        <v>423</v>
      </c>
      <c r="I104" s="2">
        <v>43922</v>
      </c>
      <c r="J104" s="1" t="s">
        <v>4282</v>
      </c>
      <c r="K104" s="1" t="s">
        <v>4283</v>
      </c>
      <c r="L104" s="1" t="s">
        <v>3400</v>
      </c>
      <c r="M104" s="1" t="s">
        <v>4284</v>
      </c>
      <c r="N104" s="3">
        <v>44.17</v>
      </c>
      <c r="O104" s="3">
        <v>0</v>
      </c>
      <c r="P104" s="1" t="s">
        <v>2491</v>
      </c>
      <c r="Q104" s="1" t="s">
        <v>424</v>
      </c>
      <c r="R104" s="1" t="s">
        <v>416</v>
      </c>
      <c r="S104" s="1" t="s">
        <v>2407</v>
      </c>
      <c r="T104" s="1" t="s">
        <v>2407</v>
      </c>
      <c r="U104" s="1" t="s">
        <v>4366</v>
      </c>
      <c r="V104" s="1" t="s">
        <v>2470</v>
      </c>
      <c r="W104" s="1" t="s">
        <v>51</v>
      </c>
      <c r="X104" s="1" t="str">
        <f>CONCATENATE(Tableau4[[#This Row],[Numéro de pièce de la pièce de référence]],Tableau4[[#This Row],[Numéro de poste de la pièce de référence]])</f>
        <v>450066801150</v>
      </c>
    </row>
    <row r="105" spans="1:24" x14ac:dyDescent="0.35">
      <c r="A105" s="1" t="s">
        <v>2539</v>
      </c>
      <c r="B105" s="1" t="s">
        <v>2543</v>
      </c>
      <c r="C105" s="1" t="s">
        <v>2492</v>
      </c>
      <c r="D105" s="1" t="s">
        <v>3419</v>
      </c>
      <c r="E105" s="1" t="s">
        <v>427</v>
      </c>
      <c r="F105" s="1" t="s">
        <v>2407</v>
      </c>
      <c r="G105" s="1" t="s">
        <v>2671</v>
      </c>
      <c r="H105" s="1" t="s">
        <v>88</v>
      </c>
      <c r="I105" s="2">
        <v>43922</v>
      </c>
      <c r="J105" s="1" t="s">
        <v>4282</v>
      </c>
      <c r="K105" s="1" t="s">
        <v>4283</v>
      </c>
      <c r="L105" s="1" t="s">
        <v>3400</v>
      </c>
      <c r="M105" s="1" t="s">
        <v>4284</v>
      </c>
      <c r="N105" s="3">
        <v>475.1</v>
      </c>
      <c r="O105" s="3">
        <v>0</v>
      </c>
      <c r="P105" s="1" t="s">
        <v>2491</v>
      </c>
      <c r="Q105" s="1" t="s">
        <v>428</v>
      </c>
      <c r="R105" s="1" t="s">
        <v>426</v>
      </c>
      <c r="S105" s="1" t="s">
        <v>2407</v>
      </c>
      <c r="T105" s="1" t="s">
        <v>2407</v>
      </c>
      <c r="U105" s="1" t="s">
        <v>4367</v>
      </c>
      <c r="V105" s="1" t="s">
        <v>2470</v>
      </c>
      <c r="W105" s="1" t="s">
        <v>51</v>
      </c>
      <c r="X105" s="1" t="str">
        <f>CONCATENATE(Tableau4[[#This Row],[Numéro de pièce de la pièce de référence]],Tableau4[[#This Row],[Numéro de poste de la pièce de référence]])</f>
        <v>450066802410</v>
      </c>
    </row>
    <row r="106" spans="1:24" x14ac:dyDescent="0.35">
      <c r="A106" s="1" t="s">
        <v>2539</v>
      </c>
      <c r="B106" s="1" t="s">
        <v>2543</v>
      </c>
      <c r="C106" s="1" t="s">
        <v>2492</v>
      </c>
      <c r="D106" s="1" t="s">
        <v>3419</v>
      </c>
      <c r="E106" s="1" t="s">
        <v>250</v>
      </c>
      <c r="F106" s="1" t="s">
        <v>2407</v>
      </c>
      <c r="G106" s="1" t="s">
        <v>2541</v>
      </c>
      <c r="H106" s="1" t="s">
        <v>88</v>
      </c>
      <c r="I106" s="2">
        <v>43923</v>
      </c>
      <c r="J106" s="1" t="s">
        <v>4282</v>
      </c>
      <c r="K106" s="1" t="s">
        <v>4283</v>
      </c>
      <c r="L106" s="1" t="s">
        <v>3401</v>
      </c>
      <c r="M106" s="1" t="s">
        <v>4288</v>
      </c>
      <c r="N106" s="3">
        <v>9.2899999999999991</v>
      </c>
      <c r="O106" s="3">
        <v>0</v>
      </c>
      <c r="P106" s="1" t="s">
        <v>2491</v>
      </c>
      <c r="Q106" s="1" t="s">
        <v>251</v>
      </c>
      <c r="R106" s="1" t="s">
        <v>249</v>
      </c>
      <c r="S106" s="1" t="s">
        <v>2407</v>
      </c>
      <c r="T106" s="1" t="s">
        <v>2407</v>
      </c>
      <c r="U106" s="1" t="s">
        <v>4368</v>
      </c>
      <c r="V106" s="1" t="s">
        <v>2470</v>
      </c>
      <c r="W106" s="1" t="s">
        <v>51</v>
      </c>
      <c r="X106" s="1" t="str">
        <f>CONCATENATE(Tableau4[[#This Row],[Numéro de pièce de la pièce de référence]],Tableau4[[#This Row],[Numéro de poste de la pièce de référence]])</f>
        <v>450066222010</v>
      </c>
    </row>
    <row r="107" spans="1:24" x14ac:dyDescent="0.35">
      <c r="A107" s="1" t="s">
        <v>97</v>
      </c>
      <c r="B107" s="1" t="s">
        <v>2489</v>
      </c>
      <c r="C107" s="1" t="s">
        <v>2510</v>
      </c>
      <c r="D107" s="1" t="s">
        <v>126</v>
      </c>
      <c r="E107" s="1" t="s">
        <v>284</v>
      </c>
      <c r="F107" s="1" t="s">
        <v>2407</v>
      </c>
      <c r="G107" s="1" t="s">
        <v>2579</v>
      </c>
      <c r="H107" s="1" t="s">
        <v>88</v>
      </c>
      <c r="I107" s="2">
        <v>43923</v>
      </c>
      <c r="J107" s="1" t="s">
        <v>4282</v>
      </c>
      <c r="K107" s="1" t="s">
        <v>4283</v>
      </c>
      <c r="L107" s="1" t="s">
        <v>2630</v>
      </c>
      <c r="M107" s="1" t="s">
        <v>4290</v>
      </c>
      <c r="N107" s="3">
        <v>-6215.65</v>
      </c>
      <c r="O107" s="3">
        <v>0</v>
      </c>
      <c r="P107" s="1" t="s">
        <v>2581</v>
      </c>
      <c r="Q107" s="1" t="s">
        <v>285</v>
      </c>
      <c r="R107" s="1" t="s">
        <v>283</v>
      </c>
      <c r="S107" s="1" t="s">
        <v>2407</v>
      </c>
      <c r="T107" s="1" t="s">
        <v>2407</v>
      </c>
      <c r="U107" s="1" t="s">
        <v>4369</v>
      </c>
      <c r="V107" s="1" t="s">
        <v>2470</v>
      </c>
      <c r="W107" s="1" t="s">
        <v>51</v>
      </c>
      <c r="X107" s="1" t="str">
        <f>CONCATENATE(Tableau4[[#This Row],[Numéro de pièce de la pièce de référence]],Tableau4[[#This Row],[Numéro de poste de la pièce de référence]])</f>
        <v>450066419510</v>
      </c>
    </row>
    <row r="108" spans="1:24" x14ac:dyDescent="0.35">
      <c r="A108" s="1" t="s">
        <v>60</v>
      </c>
      <c r="B108" s="1" t="s">
        <v>2551</v>
      </c>
      <c r="C108" s="1" t="s">
        <v>2483</v>
      </c>
      <c r="D108" s="1" t="s">
        <v>61</v>
      </c>
      <c r="E108" s="1" t="s">
        <v>286</v>
      </c>
      <c r="F108" s="1" t="s">
        <v>2407</v>
      </c>
      <c r="G108" s="1" t="s">
        <v>2585</v>
      </c>
      <c r="H108" s="1" t="s">
        <v>88</v>
      </c>
      <c r="I108" s="2">
        <v>43923</v>
      </c>
      <c r="J108" s="1" t="s">
        <v>4282</v>
      </c>
      <c r="K108" s="1" t="s">
        <v>4283</v>
      </c>
      <c r="L108" s="1" t="s">
        <v>2630</v>
      </c>
      <c r="M108" s="1" t="s">
        <v>4290</v>
      </c>
      <c r="N108" s="3">
        <v>-1058.17</v>
      </c>
      <c r="O108" s="3">
        <v>0</v>
      </c>
      <c r="P108" s="1" t="s">
        <v>2552</v>
      </c>
      <c r="Q108" s="1" t="s">
        <v>287</v>
      </c>
      <c r="R108" s="1" t="s">
        <v>254</v>
      </c>
      <c r="S108" s="1" t="s">
        <v>2407</v>
      </c>
      <c r="T108" s="1" t="s">
        <v>2407</v>
      </c>
      <c r="U108" s="1" t="s">
        <v>4370</v>
      </c>
      <c r="V108" s="1" t="s">
        <v>2470</v>
      </c>
      <c r="W108" s="1" t="s">
        <v>51</v>
      </c>
      <c r="X108" s="1" t="str">
        <f>CONCATENATE(Tableau4[[#This Row],[Numéro de pièce de la pièce de référence]],Tableau4[[#This Row],[Numéro de poste de la pièce de référence]])</f>
        <v>450066421710</v>
      </c>
    </row>
    <row r="109" spans="1:24" x14ac:dyDescent="0.35">
      <c r="A109" s="1" t="s">
        <v>72</v>
      </c>
      <c r="B109" s="1" t="s">
        <v>2407</v>
      </c>
      <c r="C109" s="1" t="s">
        <v>2483</v>
      </c>
      <c r="D109" s="1" t="s">
        <v>73</v>
      </c>
      <c r="E109" s="1" t="s">
        <v>311</v>
      </c>
      <c r="F109" s="1" t="s">
        <v>2407</v>
      </c>
      <c r="G109" s="1" t="s">
        <v>2606</v>
      </c>
      <c r="H109" s="1" t="s">
        <v>88</v>
      </c>
      <c r="I109" s="2">
        <v>43923</v>
      </c>
      <c r="J109" s="1" t="s">
        <v>4282</v>
      </c>
      <c r="K109" s="1" t="s">
        <v>4283</v>
      </c>
      <c r="L109" s="1" t="s">
        <v>2630</v>
      </c>
      <c r="M109" s="1" t="s">
        <v>4290</v>
      </c>
      <c r="N109" s="3">
        <v>-1013.98</v>
      </c>
      <c r="O109" s="3">
        <v>0</v>
      </c>
      <c r="P109" s="1" t="s">
        <v>2482</v>
      </c>
      <c r="Q109" s="1" t="s">
        <v>312</v>
      </c>
      <c r="R109" s="1" t="s">
        <v>310</v>
      </c>
      <c r="S109" s="1" t="s">
        <v>2407</v>
      </c>
      <c r="T109" s="1" t="s">
        <v>2407</v>
      </c>
      <c r="U109" s="1" t="s">
        <v>4371</v>
      </c>
      <c r="V109" s="1" t="s">
        <v>2470</v>
      </c>
      <c r="W109" s="1" t="s">
        <v>74</v>
      </c>
      <c r="X109" s="1" t="str">
        <f>CONCATENATE(Tableau4[[#This Row],[Numéro de pièce de la pièce de référence]],Tableau4[[#This Row],[Numéro de poste de la pièce de référence]])</f>
        <v>450066486910</v>
      </c>
    </row>
    <row r="110" spans="1:24" x14ac:dyDescent="0.35">
      <c r="A110" s="1" t="s">
        <v>72</v>
      </c>
      <c r="B110" s="1" t="s">
        <v>2407</v>
      </c>
      <c r="C110" s="1" t="s">
        <v>2483</v>
      </c>
      <c r="D110" s="1" t="s">
        <v>73</v>
      </c>
      <c r="E110" s="1" t="s">
        <v>311</v>
      </c>
      <c r="F110" s="1" t="s">
        <v>2407</v>
      </c>
      <c r="G110" s="1" t="s">
        <v>2606</v>
      </c>
      <c r="H110" s="1" t="s">
        <v>217</v>
      </c>
      <c r="I110" s="2">
        <v>43923</v>
      </c>
      <c r="J110" s="1" t="s">
        <v>4282</v>
      </c>
      <c r="K110" s="1" t="s">
        <v>4283</v>
      </c>
      <c r="L110" s="1" t="s">
        <v>2630</v>
      </c>
      <c r="M110" s="1" t="s">
        <v>4290</v>
      </c>
      <c r="N110" s="3">
        <v>-78.650000000000006</v>
      </c>
      <c r="O110" s="3">
        <v>0</v>
      </c>
      <c r="P110" s="1" t="s">
        <v>2482</v>
      </c>
      <c r="Q110" s="1" t="s">
        <v>2608</v>
      </c>
      <c r="R110" s="1" t="s">
        <v>310</v>
      </c>
      <c r="S110" s="1" t="s">
        <v>2407</v>
      </c>
      <c r="T110" s="1" t="s">
        <v>2407</v>
      </c>
      <c r="U110" s="1" t="s">
        <v>4371</v>
      </c>
      <c r="V110" s="1" t="s">
        <v>2470</v>
      </c>
      <c r="W110" s="1" t="s">
        <v>74</v>
      </c>
      <c r="X110" s="1" t="str">
        <f>CONCATENATE(Tableau4[[#This Row],[Numéro de pièce de la pièce de référence]],Tableau4[[#This Row],[Numéro de poste de la pièce de référence]])</f>
        <v>450066486920</v>
      </c>
    </row>
    <row r="111" spans="1:24" x14ac:dyDescent="0.35">
      <c r="A111" s="1" t="s">
        <v>72</v>
      </c>
      <c r="B111" s="1" t="s">
        <v>2407</v>
      </c>
      <c r="C111" s="1" t="s">
        <v>2483</v>
      </c>
      <c r="D111" s="1" t="s">
        <v>73</v>
      </c>
      <c r="E111" s="1" t="s">
        <v>311</v>
      </c>
      <c r="F111" s="1" t="s">
        <v>2407</v>
      </c>
      <c r="G111" s="1" t="s">
        <v>2606</v>
      </c>
      <c r="H111" s="1" t="s">
        <v>222</v>
      </c>
      <c r="I111" s="2">
        <v>43923</v>
      </c>
      <c r="J111" s="1" t="s">
        <v>4282</v>
      </c>
      <c r="K111" s="1" t="s">
        <v>4283</v>
      </c>
      <c r="L111" s="1" t="s">
        <v>2630</v>
      </c>
      <c r="M111" s="1" t="s">
        <v>4290</v>
      </c>
      <c r="N111" s="3">
        <v>-948.22</v>
      </c>
      <c r="O111" s="3">
        <v>0</v>
      </c>
      <c r="P111" s="1" t="s">
        <v>2482</v>
      </c>
      <c r="Q111" s="1" t="s">
        <v>2609</v>
      </c>
      <c r="R111" s="1" t="s">
        <v>310</v>
      </c>
      <c r="S111" s="1" t="s">
        <v>2407</v>
      </c>
      <c r="T111" s="1" t="s">
        <v>2407</v>
      </c>
      <c r="U111" s="1" t="s">
        <v>4371</v>
      </c>
      <c r="V111" s="1" t="s">
        <v>2470</v>
      </c>
      <c r="W111" s="1" t="s">
        <v>74</v>
      </c>
      <c r="X111" s="1" t="str">
        <f>CONCATENATE(Tableau4[[#This Row],[Numéro de pièce de la pièce de référence]],Tableau4[[#This Row],[Numéro de poste de la pièce de référence]])</f>
        <v>450066486930</v>
      </c>
    </row>
    <row r="112" spans="1:24" x14ac:dyDescent="0.35">
      <c r="A112" s="1" t="s">
        <v>72</v>
      </c>
      <c r="B112" s="1" t="s">
        <v>2407</v>
      </c>
      <c r="C112" s="1" t="s">
        <v>2483</v>
      </c>
      <c r="D112" s="1" t="s">
        <v>73</v>
      </c>
      <c r="E112" s="1" t="s">
        <v>311</v>
      </c>
      <c r="F112" s="1" t="s">
        <v>2407</v>
      </c>
      <c r="G112" s="1" t="s">
        <v>2606</v>
      </c>
      <c r="H112" s="1" t="s">
        <v>421</v>
      </c>
      <c r="I112" s="2">
        <v>43923</v>
      </c>
      <c r="J112" s="1" t="s">
        <v>4282</v>
      </c>
      <c r="K112" s="1" t="s">
        <v>4283</v>
      </c>
      <c r="L112" s="1" t="s">
        <v>2630</v>
      </c>
      <c r="M112" s="1" t="s">
        <v>4290</v>
      </c>
      <c r="N112" s="3">
        <v>-159.47999999999999</v>
      </c>
      <c r="O112" s="3">
        <v>0</v>
      </c>
      <c r="P112" s="1" t="s">
        <v>2482</v>
      </c>
      <c r="Q112" s="1" t="s">
        <v>2610</v>
      </c>
      <c r="R112" s="1" t="s">
        <v>310</v>
      </c>
      <c r="S112" s="1" t="s">
        <v>2407</v>
      </c>
      <c r="T112" s="1" t="s">
        <v>2407</v>
      </c>
      <c r="U112" s="1" t="s">
        <v>4371</v>
      </c>
      <c r="V112" s="1" t="s">
        <v>2470</v>
      </c>
      <c r="W112" s="1" t="s">
        <v>74</v>
      </c>
      <c r="X112" s="1" t="str">
        <f>CONCATENATE(Tableau4[[#This Row],[Numéro de pièce de la pièce de référence]],Tableau4[[#This Row],[Numéro de poste de la pièce de référence]])</f>
        <v>450066486940</v>
      </c>
    </row>
    <row r="113" spans="1:24" x14ac:dyDescent="0.35">
      <c r="A113" s="1" t="s">
        <v>2539</v>
      </c>
      <c r="B113" s="1" t="s">
        <v>2543</v>
      </c>
      <c r="C113" s="1" t="s">
        <v>2492</v>
      </c>
      <c r="D113" s="1" t="s">
        <v>3419</v>
      </c>
      <c r="E113" s="1" t="s">
        <v>427</v>
      </c>
      <c r="F113" s="1" t="s">
        <v>2407</v>
      </c>
      <c r="G113" s="1" t="s">
        <v>2671</v>
      </c>
      <c r="H113" s="1" t="s">
        <v>88</v>
      </c>
      <c r="I113" s="2">
        <v>43923</v>
      </c>
      <c r="J113" s="1" t="s">
        <v>4282</v>
      </c>
      <c r="K113" s="1" t="s">
        <v>4283</v>
      </c>
      <c r="L113" s="1" t="s">
        <v>2630</v>
      </c>
      <c r="M113" s="1" t="s">
        <v>4290</v>
      </c>
      <c r="N113" s="3">
        <v>-475.1</v>
      </c>
      <c r="O113" s="3">
        <v>0</v>
      </c>
      <c r="P113" s="1" t="s">
        <v>2491</v>
      </c>
      <c r="Q113" s="1" t="s">
        <v>428</v>
      </c>
      <c r="R113" s="1" t="s">
        <v>426</v>
      </c>
      <c r="S113" s="1" t="s">
        <v>2407</v>
      </c>
      <c r="T113" s="1" t="s">
        <v>2407</v>
      </c>
      <c r="U113" s="1" t="s">
        <v>4372</v>
      </c>
      <c r="V113" s="1" t="s">
        <v>2470</v>
      </c>
      <c r="W113" s="1" t="s">
        <v>51</v>
      </c>
      <c r="X113" s="1" t="str">
        <f>CONCATENATE(Tableau4[[#This Row],[Numéro de pièce de la pièce de référence]],Tableau4[[#This Row],[Numéro de poste de la pièce de référence]])</f>
        <v>450066802410</v>
      </c>
    </row>
    <row r="114" spans="1:24" x14ac:dyDescent="0.35">
      <c r="A114" s="1" t="s">
        <v>86</v>
      </c>
      <c r="B114" s="1" t="s">
        <v>2489</v>
      </c>
      <c r="C114" s="1" t="s">
        <v>2503</v>
      </c>
      <c r="D114" s="1" t="s">
        <v>91</v>
      </c>
      <c r="E114" s="1" t="s">
        <v>449</v>
      </c>
      <c r="F114" s="1" t="s">
        <v>2407</v>
      </c>
      <c r="G114" s="1" t="s">
        <v>2673</v>
      </c>
      <c r="H114" s="1" t="s">
        <v>88</v>
      </c>
      <c r="I114" s="2">
        <v>43923</v>
      </c>
      <c r="J114" s="1" t="s">
        <v>4282</v>
      </c>
      <c r="K114" s="1" t="s">
        <v>4283</v>
      </c>
      <c r="L114" s="1" t="s">
        <v>3401</v>
      </c>
      <c r="M114" s="1" t="s">
        <v>4288</v>
      </c>
      <c r="N114" s="3">
        <v>734.58</v>
      </c>
      <c r="O114" s="3">
        <v>0</v>
      </c>
      <c r="P114" s="1" t="s">
        <v>2491</v>
      </c>
      <c r="Q114" s="1" t="s">
        <v>450</v>
      </c>
      <c r="R114" s="1" t="s">
        <v>228</v>
      </c>
      <c r="S114" s="1" t="s">
        <v>2407</v>
      </c>
      <c r="T114" s="1" t="s">
        <v>2407</v>
      </c>
      <c r="U114" s="1" t="s">
        <v>4373</v>
      </c>
      <c r="V114" s="1" t="s">
        <v>2470</v>
      </c>
      <c r="W114" s="1" t="s">
        <v>111</v>
      </c>
      <c r="X114" s="1" t="str">
        <f>CONCATENATE(Tableau4[[#This Row],[Numéro de pièce de la pièce de référence]],Tableau4[[#This Row],[Numéro de poste de la pièce de référence]])</f>
        <v>450066805610</v>
      </c>
    </row>
    <row r="115" spans="1:24" x14ac:dyDescent="0.35">
      <c r="A115" s="1" t="s">
        <v>86</v>
      </c>
      <c r="B115" s="1" t="s">
        <v>2489</v>
      </c>
      <c r="C115" s="1" t="s">
        <v>2503</v>
      </c>
      <c r="D115" s="1" t="s">
        <v>91</v>
      </c>
      <c r="E115" s="1" t="s">
        <v>449</v>
      </c>
      <c r="F115" s="1" t="s">
        <v>2407</v>
      </c>
      <c r="G115" s="1" t="s">
        <v>2673</v>
      </c>
      <c r="H115" s="1" t="s">
        <v>88</v>
      </c>
      <c r="I115" s="2">
        <v>43923</v>
      </c>
      <c r="J115" s="1" t="s">
        <v>4282</v>
      </c>
      <c r="K115" s="1" t="s">
        <v>4283</v>
      </c>
      <c r="L115" s="1" t="s">
        <v>3400</v>
      </c>
      <c r="M115" s="1" t="s">
        <v>4284</v>
      </c>
      <c r="N115" s="3">
        <v>3498</v>
      </c>
      <c r="O115" s="3">
        <v>0</v>
      </c>
      <c r="P115" s="1" t="s">
        <v>2491</v>
      </c>
      <c r="Q115" s="1" t="s">
        <v>450</v>
      </c>
      <c r="R115" s="1" t="s">
        <v>228</v>
      </c>
      <c r="S115" s="1" t="s">
        <v>2407</v>
      </c>
      <c r="T115" s="1" t="s">
        <v>2407</v>
      </c>
      <c r="U115" s="1" t="s">
        <v>4374</v>
      </c>
      <c r="V115" s="1" t="s">
        <v>2470</v>
      </c>
      <c r="W115" s="1" t="s">
        <v>111</v>
      </c>
      <c r="X115" s="1" t="str">
        <f>CONCATENATE(Tableau4[[#This Row],[Numéro de pièce de la pièce de référence]],Tableau4[[#This Row],[Numéro de poste de la pièce de référence]])</f>
        <v>450066805610</v>
      </c>
    </row>
    <row r="116" spans="1:24" x14ac:dyDescent="0.35">
      <c r="A116" s="1" t="s">
        <v>86</v>
      </c>
      <c r="B116" s="1" t="s">
        <v>2489</v>
      </c>
      <c r="C116" s="1" t="s">
        <v>2503</v>
      </c>
      <c r="D116" s="1" t="s">
        <v>91</v>
      </c>
      <c r="E116" s="1" t="s">
        <v>451</v>
      </c>
      <c r="F116" s="1" t="s">
        <v>2407</v>
      </c>
      <c r="G116" s="1" t="s">
        <v>2601</v>
      </c>
      <c r="H116" s="1" t="s">
        <v>88</v>
      </c>
      <c r="I116" s="2">
        <v>43923</v>
      </c>
      <c r="J116" s="1" t="s">
        <v>4282</v>
      </c>
      <c r="K116" s="1" t="s">
        <v>4283</v>
      </c>
      <c r="L116" s="1" t="s">
        <v>3400</v>
      </c>
      <c r="M116" s="1" t="s">
        <v>4284</v>
      </c>
      <c r="N116" s="3">
        <v>8037</v>
      </c>
      <c r="O116" s="3">
        <v>0</v>
      </c>
      <c r="P116" s="1" t="s">
        <v>2602</v>
      </c>
      <c r="Q116" s="1" t="s">
        <v>452</v>
      </c>
      <c r="R116" s="1" t="s">
        <v>301</v>
      </c>
      <c r="S116" s="1" t="s">
        <v>2407</v>
      </c>
      <c r="T116" s="1" t="s">
        <v>2407</v>
      </c>
      <c r="U116" s="1" t="s">
        <v>4375</v>
      </c>
      <c r="V116" s="1" t="s">
        <v>2470</v>
      </c>
      <c r="W116" s="1" t="s">
        <v>99</v>
      </c>
      <c r="X116" s="1" t="str">
        <f>CONCATENATE(Tableau4[[#This Row],[Numéro de pièce de la pièce de référence]],Tableau4[[#This Row],[Numéro de poste de la pièce de référence]])</f>
        <v>450066807710</v>
      </c>
    </row>
    <row r="117" spans="1:24" x14ac:dyDescent="0.35">
      <c r="A117" s="1" t="s">
        <v>2539</v>
      </c>
      <c r="B117" s="1" t="s">
        <v>2543</v>
      </c>
      <c r="C117" s="1" t="s">
        <v>2492</v>
      </c>
      <c r="D117" s="1" t="s">
        <v>3419</v>
      </c>
      <c r="E117" s="1" t="s">
        <v>455</v>
      </c>
      <c r="F117" s="1" t="s">
        <v>2407</v>
      </c>
      <c r="G117" s="1" t="s">
        <v>2675</v>
      </c>
      <c r="H117" s="1" t="s">
        <v>88</v>
      </c>
      <c r="I117" s="2">
        <v>43923</v>
      </c>
      <c r="J117" s="1" t="s">
        <v>4282</v>
      </c>
      <c r="K117" s="1" t="s">
        <v>4283</v>
      </c>
      <c r="L117" s="1" t="s">
        <v>3400</v>
      </c>
      <c r="M117" s="1" t="s">
        <v>4284</v>
      </c>
      <c r="N117" s="3">
        <v>2885.14</v>
      </c>
      <c r="O117" s="3">
        <v>0</v>
      </c>
      <c r="P117" s="1" t="s">
        <v>2676</v>
      </c>
      <c r="Q117" s="1" t="s">
        <v>456</v>
      </c>
      <c r="R117" s="1" t="s">
        <v>454</v>
      </c>
      <c r="S117" s="1" t="s">
        <v>2407</v>
      </c>
      <c r="T117" s="1" t="s">
        <v>2407</v>
      </c>
      <c r="U117" s="1" t="s">
        <v>4376</v>
      </c>
      <c r="V117" s="1" t="s">
        <v>2470</v>
      </c>
      <c r="W117" s="1" t="s">
        <v>103</v>
      </c>
      <c r="X117" s="1" t="str">
        <f>CONCATENATE(Tableau4[[#This Row],[Numéro de pièce de la pièce de référence]],Tableau4[[#This Row],[Numéro de poste de la pièce de référence]])</f>
        <v>450066820410</v>
      </c>
    </row>
    <row r="118" spans="1:24" x14ac:dyDescent="0.35">
      <c r="A118" s="1" t="s">
        <v>2539</v>
      </c>
      <c r="B118" s="1" t="s">
        <v>2543</v>
      </c>
      <c r="C118" s="1" t="s">
        <v>2492</v>
      </c>
      <c r="D118" s="1" t="s">
        <v>3419</v>
      </c>
      <c r="E118" s="1" t="s">
        <v>446</v>
      </c>
      <c r="F118" s="1" t="s">
        <v>2407</v>
      </c>
      <c r="G118" s="1" t="s">
        <v>2677</v>
      </c>
      <c r="H118" s="1" t="s">
        <v>88</v>
      </c>
      <c r="I118" s="2">
        <v>43923</v>
      </c>
      <c r="J118" s="1" t="s">
        <v>4282</v>
      </c>
      <c r="K118" s="1" t="s">
        <v>4283</v>
      </c>
      <c r="L118" s="1" t="s">
        <v>3400</v>
      </c>
      <c r="M118" s="1" t="s">
        <v>4284</v>
      </c>
      <c r="N118" s="3">
        <v>160</v>
      </c>
      <c r="O118" s="3">
        <v>0</v>
      </c>
      <c r="P118" s="1" t="s">
        <v>2491</v>
      </c>
      <c r="Q118" s="1" t="s">
        <v>447</v>
      </c>
      <c r="R118" s="1" t="s">
        <v>263</v>
      </c>
      <c r="S118" s="1" t="s">
        <v>2407</v>
      </c>
      <c r="T118" s="1" t="s">
        <v>2407</v>
      </c>
      <c r="U118" s="1" t="s">
        <v>4377</v>
      </c>
      <c r="V118" s="1" t="s">
        <v>2470</v>
      </c>
      <c r="W118" s="1" t="s">
        <v>51</v>
      </c>
      <c r="X118" s="1" t="str">
        <f>CONCATENATE(Tableau4[[#This Row],[Numéro de pièce de la pièce de référence]],Tableau4[[#This Row],[Numéro de poste de la pièce de référence]])</f>
        <v>450066823710</v>
      </c>
    </row>
    <row r="119" spans="1:24" x14ac:dyDescent="0.35">
      <c r="A119" s="1" t="s">
        <v>2539</v>
      </c>
      <c r="B119" s="1" t="s">
        <v>2543</v>
      </c>
      <c r="C119" s="1" t="s">
        <v>2492</v>
      </c>
      <c r="D119" s="1" t="s">
        <v>3419</v>
      </c>
      <c r="E119" s="1" t="s">
        <v>250</v>
      </c>
      <c r="F119" s="1" t="s">
        <v>2407</v>
      </c>
      <c r="G119" s="1" t="s">
        <v>2541</v>
      </c>
      <c r="H119" s="1" t="s">
        <v>88</v>
      </c>
      <c r="I119" s="2">
        <v>43924</v>
      </c>
      <c r="J119" s="1" t="s">
        <v>4282</v>
      </c>
      <c r="K119" s="1" t="s">
        <v>4283</v>
      </c>
      <c r="L119" s="1" t="s">
        <v>2630</v>
      </c>
      <c r="M119" s="1" t="s">
        <v>4290</v>
      </c>
      <c r="N119" s="3">
        <v>1.1599999999999999</v>
      </c>
      <c r="O119" s="3">
        <v>0</v>
      </c>
      <c r="P119" s="1" t="s">
        <v>2491</v>
      </c>
      <c r="Q119" s="1" t="s">
        <v>251</v>
      </c>
      <c r="R119" s="1" t="s">
        <v>249</v>
      </c>
      <c r="S119" s="1" t="s">
        <v>2407</v>
      </c>
      <c r="T119" s="1" t="s">
        <v>2407</v>
      </c>
      <c r="U119" s="1" t="s">
        <v>4378</v>
      </c>
      <c r="V119" s="1" t="s">
        <v>2470</v>
      </c>
      <c r="W119" s="1" t="s">
        <v>51</v>
      </c>
      <c r="X119" s="1" t="str">
        <f>CONCATENATE(Tableau4[[#This Row],[Numéro de pièce de la pièce de référence]],Tableau4[[#This Row],[Numéro de poste de la pièce de référence]])</f>
        <v>450066222010</v>
      </c>
    </row>
    <row r="120" spans="1:24" x14ac:dyDescent="0.35">
      <c r="A120" s="1" t="s">
        <v>2539</v>
      </c>
      <c r="B120" s="1" t="s">
        <v>2543</v>
      </c>
      <c r="C120" s="1" t="s">
        <v>2492</v>
      </c>
      <c r="D120" s="1" t="s">
        <v>3419</v>
      </c>
      <c r="E120" s="1" t="s">
        <v>250</v>
      </c>
      <c r="F120" s="1" t="s">
        <v>2407</v>
      </c>
      <c r="G120" s="1" t="s">
        <v>2541</v>
      </c>
      <c r="H120" s="1" t="s">
        <v>88</v>
      </c>
      <c r="I120" s="2">
        <v>43924</v>
      </c>
      <c r="J120" s="1" t="s">
        <v>4282</v>
      </c>
      <c r="K120" s="1" t="s">
        <v>4283</v>
      </c>
      <c r="L120" s="1" t="s">
        <v>2630</v>
      </c>
      <c r="M120" s="1" t="s">
        <v>4290</v>
      </c>
      <c r="N120" s="3">
        <v>-1131.4000000000001</v>
      </c>
      <c r="O120" s="3">
        <v>0</v>
      </c>
      <c r="P120" s="1" t="s">
        <v>2491</v>
      </c>
      <c r="Q120" s="1" t="s">
        <v>251</v>
      </c>
      <c r="R120" s="1" t="s">
        <v>249</v>
      </c>
      <c r="S120" s="1" t="s">
        <v>2407</v>
      </c>
      <c r="T120" s="1" t="s">
        <v>2407</v>
      </c>
      <c r="U120" s="1" t="s">
        <v>4379</v>
      </c>
      <c r="V120" s="1" t="s">
        <v>2470</v>
      </c>
      <c r="W120" s="1" t="s">
        <v>51</v>
      </c>
      <c r="X120" s="1" t="str">
        <f>CONCATENATE(Tableau4[[#This Row],[Numéro de pièce de la pièce de référence]],Tableau4[[#This Row],[Numéro de poste de la pièce de référence]])</f>
        <v>450066222010</v>
      </c>
    </row>
    <row r="121" spans="1:24" x14ac:dyDescent="0.35">
      <c r="A121" s="1" t="s">
        <v>2539</v>
      </c>
      <c r="B121" s="1" t="s">
        <v>2543</v>
      </c>
      <c r="C121" s="1" t="s">
        <v>2492</v>
      </c>
      <c r="D121" s="1" t="s">
        <v>3419</v>
      </c>
      <c r="E121" s="1" t="s">
        <v>417</v>
      </c>
      <c r="F121" s="1" t="s">
        <v>2407</v>
      </c>
      <c r="G121" s="1" t="s">
        <v>2668</v>
      </c>
      <c r="H121" s="1" t="s">
        <v>88</v>
      </c>
      <c r="I121" s="2">
        <v>43924</v>
      </c>
      <c r="J121" s="1" t="s">
        <v>4282</v>
      </c>
      <c r="K121" s="1" t="s">
        <v>4283</v>
      </c>
      <c r="L121" s="1" t="s">
        <v>2630</v>
      </c>
      <c r="M121" s="1" t="s">
        <v>4290</v>
      </c>
      <c r="N121" s="3">
        <v>-780.01</v>
      </c>
      <c r="O121" s="3">
        <v>0</v>
      </c>
      <c r="P121" s="1" t="s">
        <v>2491</v>
      </c>
      <c r="Q121" s="1" t="s">
        <v>418</v>
      </c>
      <c r="R121" s="1" t="s">
        <v>416</v>
      </c>
      <c r="S121" s="1" t="s">
        <v>2407</v>
      </c>
      <c r="T121" s="1" t="s">
        <v>2407</v>
      </c>
      <c r="U121" s="1" t="s">
        <v>4380</v>
      </c>
      <c r="V121" s="1" t="s">
        <v>2470</v>
      </c>
      <c r="W121" s="1" t="s">
        <v>51</v>
      </c>
      <c r="X121" s="1" t="str">
        <f>CONCATENATE(Tableau4[[#This Row],[Numéro de pièce de la pièce de référence]],Tableau4[[#This Row],[Numéro de poste de la pièce de référence]])</f>
        <v>450066801110</v>
      </c>
    </row>
    <row r="122" spans="1:24" x14ac:dyDescent="0.35">
      <c r="A122" s="1" t="s">
        <v>2539</v>
      </c>
      <c r="B122" s="1" t="s">
        <v>2543</v>
      </c>
      <c r="C122" s="1" t="s">
        <v>2492</v>
      </c>
      <c r="D122" s="1" t="s">
        <v>3419</v>
      </c>
      <c r="E122" s="1" t="s">
        <v>417</v>
      </c>
      <c r="F122" s="1" t="s">
        <v>2407</v>
      </c>
      <c r="G122" s="1" t="s">
        <v>2668</v>
      </c>
      <c r="H122" s="1" t="s">
        <v>217</v>
      </c>
      <c r="I122" s="2">
        <v>43924</v>
      </c>
      <c r="J122" s="1" t="s">
        <v>4282</v>
      </c>
      <c r="K122" s="1" t="s">
        <v>4283</v>
      </c>
      <c r="L122" s="1" t="s">
        <v>2630</v>
      </c>
      <c r="M122" s="1" t="s">
        <v>4290</v>
      </c>
      <c r="N122" s="3">
        <v>-1032.95</v>
      </c>
      <c r="O122" s="3">
        <v>0</v>
      </c>
      <c r="P122" s="1" t="s">
        <v>2491</v>
      </c>
      <c r="Q122" s="1" t="s">
        <v>419</v>
      </c>
      <c r="R122" s="1" t="s">
        <v>416</v>
      </c>
      <c r="S122" s="1" t="s">
        <v>2407</v>
      </c>
      <c r="T122" s="1" t="s">
        <v>2407</v>
      </c>
      <c r="U122" s="1" t="s">
        <v>4381</v>
      </c>
      <c r="V122" s="1" t="s">
        <v>2470</v>
      </c>
      <c r="W122" s="1" t="s">
        <v>51</v>
      </c>
      <c r="X122" s="1" t="str">
        <f>CONCATENATE(Tableau4[[#This Row],[Numéro de pièce de la pièce de référence]],Tableau4[[#This Row],[Numéro de poste de la pièce de référence]])</f>
        <v>450066801120</v>
      </c>
    </row>
    <row r="123" spans="1:24" x14ac:dyDescent="0.35">
      <c r="A123" s="1" t="s">
        <v>2539</v>
      </c>
      <c r="B123" s="1" t="s">
        <v>2543</v>
      </c>
      <c r="C123" s="1" t="s">
        <v>2492</v>
      </c>
      <c r="D123" s="1" t="s">
        <v>3419</v>
      </c>
      <c r="E123" s="1" t="s">
        <v>417</v>
      </c>
      <c r="F123" s="1" t="s">
        <v>2407</v>
      </c>
      <c r="G123" s="1" t="s">
        <v>2668</v>
      </c>
      <c r="H123" s="1" t="s">
        <v>222</v>
      </c>
      <c r="I123" s="2">
        <v>43924</v>
      </c>
      <c r="J123" s="1" t="s">
        <v>4282</v>
      </c>
      <c r="K123" s="1" t="s">
        <v>4283</v>
      </c>
      <c r="L123" s="1" t="s">
        <v>2630</v>
      </c>
      <c r="M123" s="1" t="s">
        <v>4290</v>
      </c>
      <c r="N123" s="3">
        <v>-294.85000000000002</v>
      </c>
      <c r="O123" s="3">
        <v>0</v>
      </c>
      <c r="P123" s="1" t="s">
        <v>2491</v>
      </c>
      <c r="Q123" s="1" t="s">
        <v>420</v>
      </c>
      <c r="R123" s="1" t="s">
        <v>416</v>
      </c>
      <c r="S123" s="1" t="s">
        <v>2407</v>
      </c>
      <c r="T123" s="1" t="s">
        <v>2407</v>
      </c>
      <c r="U123" s="1" t="s">
        <v>4382</v>
      </c>
      <c r="V123" s="1" t="s">
        <v>2470</v>
      </c>
      <c r="W123" s="1" t="s">
        <v>51</v>
      </c>
      <c r="X123" s="1" t="str">
        <f>CONCATENATE(Tableau4[[#This Row],[Numéro de pièce de la pièce de référence]],Tableau4[[#This Row],[Numéro de poste de la pièce de référence]])</f>
        <v>450066801130</v>
      </c>
    </row>
    <row r="124" spans="1:24" x14ac:dyDescent="0.35">
      <c r="A124" s="1" t="s">
        <v>2539</v>
      </c>
      <c r="B124" s="1" t="s">
        <v>2543</v>
      </c>
      <c r="C124" s="1" t="s">
        <v>2492</v>
      </c>
      <c r="D124" s="1" t="s">
        <v>3419</v>
      </c>
      <c r="E124" s="1" t="s">
        <v>417</v>
      </c>
      <c r="F124" s="1" t="s">
        <v>2407</v>
      </c>
      <c r="G124" s="1" t="s">
        <v>2668</v>
      </c>
      <c r="H124" s="1" t="s">
        <v>421</v>
      </c>
      <c r="I124" s="2">
        <v>43924</v>
      </c>
      <c r="J124" s="1" t="s">
        <v>4282</v>
      </c>
      <c r="K124" s="1" t="s">
        <v>4283</v>
      </c>
      <c r="L124" s="1" t="s">
        <v>2630</v>
      </c>
      <c r="M124" s="1" t="s">
        <v>4290</v>
      </c>
      <c r="N124" s="3">
        <v>-470.97</v>
      </c>
      <c r="O124" s="3">
        <v>0</v>
      </c>
      <c r="P124" s="1" t="s">
        <v>2491</v>
      </c>
      <c r="Q124" s="1" t="s">
        <v>422</v>
      </c>
      <c r="R124" s="1" t="s">
        <v>416</v>
      </c>
      <c r="S124" s="1" t="s">
        <v>2407</v>
      </c>
      <c r="T124" s="1" t="s">
        <v>2407</v>
      </c>
      <c r="U124" s="1" t="s">
        <v>4383</v>
      </c>
      <c r="V124" s="1" t="s">
        <v>2470</v>
      </c>
      <c r="W124" s="1" t="s">
        <v>51</v>
      </c>
      <c r="X124" s="1" t="str">
        <f>CONCATENATE(Tableau4[[#This Row],[Numéro de pièce de la pièce de référence]],Tableau4[[#This Row],[Numéro de poste de la pièce de référence]])</f>
        <v>450066801140</v>
      </c>
    </row>
    <row r="125" spans="1:24" x14ac:dyDescent="0.35">
      <c r="A125" s="1" t="s">
        <v>2539</v>
      </c>
      <c r="B125" s="1" t="s">
        <v>2543</v>
      </c>
      <c r="C125" s="1" t="s">
        <v>2492</v>
      </c>
      <c r="D125" s="1" t="s">
        <v>3419</v>
      </c>
      <c r="E125" s="1" t="s">
        <v>417</v>
      </c>
      <c r="F125" s="1" t="s">
        <v>2407</v>
      </c>
      <c r="G125" s="1" t="s">
        <v>2668</v>
      </c>
      <c r="H125" s="1" t="s">
        <v>423</v>
      </c>
      <c r="I125" s="2">
        <v>43924</v>
      </c>
      <c r="J125" s="1" t="s">
        <v>4282</v>
      </c>
      <c r="K125" s="1" t="s">
        <v>4283</v>
      </c>
      <c r="L125" s="1" t="s">
        <v>2630</v>
      </c>
      <c r="M125" s="1" t="s">
        <v>4290</v>
      </c>
      <c r="N125" s="3">
        <v>-44.17</v>
      </c>
      <c r="O125" s="3">
        <v>0</v>
      </c>
      <c r="P125" s="1" t="s">
        <v>2491</v>
      </c>
      <c r="Q125" s="1" t="s">
        <v>424</v>
      </c>
      <c r="R125" s="1" t="s">
        <v>416</v>
      </c>
      <c r="S125" s="1" t="s">
        <v>2407</v>
      </c>
      <c r="T125" s="1" t="s">
        <v>2407</v>
      </c>
      <c r="U125" s="1" t="s">
        <v>4384</v>
      </c>
      <c r="V125" s="1" t="s">
        <v>2470</v>
      </c>
      <c r="W125" s="1" t="s">
        <v>51</v>
      </c>
      <c r="X125" s="1" t="str">
        <f>CONCATENATE(Tableau4[[#This Row],[Numéro de pièce de la pièce de référence]],Tableau4[[#This Row],[Numéro de poste de la pièce de référence]])</f>
        <v>450066801150</v>
      </c>
    </row>
    <row r="126" spans="1:24" x14ac:dyDescent="0.35">
      <c r="A126" s="1" t="s">
        <v>86</v>
      </c>
      <c r="B126" s="1" t="s">
        <v>2489</v>
      </c>
      <c r="C126" s="1" t="s">
        <v>2503</v>
      </c>
      <c r="D126" s="1" t="s">
        <v>91</v>
      </c>
      <c r="E126" s="1" t="s">
        <v>449</v>
      </c>
      <c r="F126" s="1" t="s">
        <v>2407</v>
      </c>
      <c r="G126" s="1" t="s">
        <v>2673</v>
      </c>
      <c r="H126" s="1" t="s">
        <v>88</v>
      </c>
      <c r="I126" s="2">
        <v>43924</v>
      </c>
      <c r="J126" s="1" t="s">
        <v>4282</v>
      </c>
      <c r="K126" s="1" t="s">
        <v>4283</v>
      </c>
      <c r="L126" s="1" t="s">
        <v>2630</v>
      </c>
      <c r="M126" s="1" t="s">
        <v>4290</v>
      </c>
      <c r="N126" s="3">
        <v>-4232.58</v>
      </c>
      <c r="O126" s="3">
        <v>0</v>
      </c>
      <c r="P126" s="1" t="s">
        <v>2491</v>
      </c>
      <c r="Q126" s="1" t="s">
        <v>450</v>
      </c>
      <c r="R126" s="1" t="s">
        <v>228</v>
      </c>
      <c r="S126" s="1" t="s">
        <v>2407</v>
      </c>
      <c r="T126" s="1" t="s">
        <v>2407</v>
      </c>
      <c r="U126" s="1" t="s">
        <v>4385</v>
      </c>
      <c r="V126" s="1" t="s">
        <v>2470</v>
      </c>
      <c r="W126" s="1" t="s">
        <v>111</v>
      </c>
      <c r="X126" s="1" t="str">
        <f>CONCATENATE(Tableau4[[#This Row],[Numéro de pièce de la pièce de référence]],Tableau4[[#This Row],[Numéro de poste de la pièce de référence]])</f>
        <v>450066805610</v>
      </c>
    </row>
    <row r="127" spans="1:24" x14ac:dyDescent="0.35">
      <c r="A127" s="1" t="s">
        <v>2539</v>
      </c>
      <c r="B127" s="1" t="s">
        <v>2543</v>
      </c>
      <c r="C127" s="1" t="s">
        <v>2492</v>
      </c>
      <c r="D127" s="1" t="s">
        <v>3419</v>
      </c>
      <c r="E127" s="1" t="s">
        <v>455</v>
      </c>
      <c r="F127" s="1" t="s">
        <v>2407</v>
      </c>
      <c r="G127" s="1" t="s">
        <v>2675</v>
      </c>
      <c r="H127" s="1" t="s">
        <v>88</v>
      </c>
      <c r="I127" s="2">
        <v>43924</v>
      </c>
      <c r="J127" s="1" t="s">
        <v>4282</v>
      </c>
      <c r="K127" s="1" t="s">
        <v>4283</v>
      </c>
      <c r="L127" s="1" t="s">
        <v>2630</v>
      </c>
      <c r="M127" s="1" t="s">
        <v>4290</v>
      </c>
      <c r="N127" s="3">
        <v>-2885.14</v>
      </c>
      <c r="O127" s="3">
        <v>0</v>
      </c>
      <c r="P127" s="1" t="s">
        <v>2676</v>
      </c>
      <c r="Q127" s="1" t="s">
        <v>456</v>
      </c>
      <c r="R127" s="1" t="s">
        <v>454</v>
      </c>
      <c r="S127" s="1" t="s">
        <v>2407</v>
      </c>
      <c r="T127" s="1" t="s">
        <v>2407</v>
      </c>
      <c r="U127" s="1" t="s">
        <v>4386</v>
      </c>
      <c r="V127" s="1" t="s">
        <v>2470</v>
      </c>
      <c r="W127" s="1" t="s">
        <v>103</v>
      </c>
      <c r="X127" s="1" t="str">
        <f>CONCATENATE(Tableau4[[#This Row],[Numéro de pièce de la pièce de référence]],Tableau4[[#This Row],[Numéro de poste de la pièce de référence]])</f>
        <v>450066820410</v>
      </c>
    </row>
    <row r="128" spans="1:24" x14ac:dyDescent="0.35">
      <c r="A128" s="1" t="s">
        <v>97</v>
      </c>
      <c r="B128" s="1" t="s">
        <v>2489</v>
      </c>
      <c r="C128" s="1" t="s">
        <v>2510</v>
      </c>
      <c r="D128" s="1" t="s">
        <v>101</v>
      </c>
      <c r="E128" s="1" t="s">
        <v>470</v>
      </c>
      <c r="F128" s="1" t="s">
        <v>2407</v>
      </c>
      <c r="G128" s="1" t="s">
        <v>2661</v>
      </c>
      <c r="H128" s="1" t="s">
        <v>88</v>
      </c>
      <c r="I128" s="2">
        <v>43924</v>
      </c>
      <c r="J128" s="1" t="s">
        <v>4282</v>
      </c>
      <c r="K128" s="1" t="s">
        <v>4283</v>
      </c>
      <c r="L128" s="1" t="s">
        <v>3400</v>
      </c>
      <c r="M128" s="1" t="s">
        <v>4284</v>
      </c>
      <c r="N128" s="3">
        <v>6080597.8399999999</v>
      </c>
      <c r="O128" s="3">
        <v>0</v>
      </c>
      <c r="P128" s="1" t="s">
        <v>2567</v>
      </c>
      <c r="Q128" s="1" t="s">
        <v>471</v>
      </c>
      <c r="R128" s="1" t="s">
        <v>469</v>
      </c>
      <c r="S128" s="1" t="s">
        <v>2407</v>
      </c>
      <c r="T128" s="1" t="s">
        <v>2407</v>
      </c>
      <c r="U128" s="1" t="s">
        <v>4387</v>
      </c>
      <c r="V128" s="1" t="s">
        <v>2470</v>
      </c>
      <c r="W128" s="1" t="s">
        <v>51</v>
      </c>
      <c r="X128" s="1" t="str">
        <f>CONCATENATE(Tableau4[[#This Row],[Numéro de pièce de la pièce de référence]],Tableau4[[#This Row],[Numéro de poste de la pièce de référence]])</f>
        <v>450066846210</v>
      </c>
    </row>
    <row r="129" spans="1:24" x14ac:dyDescent="0.35">
      <c r="A129" s="1" t="s">
        <v>97</v>
      </c>
      <c r="B129" s="1" t="s">
        <v>2489</v>
      </c>
      <c r="C129" s="1" t="s">
        <v>2510</v>
      </c>
      <c r="D129" s="1" t="s">
        <v>101</v>
      </c>
      <c r="E129" s="1" t="s">
        <v>461</v>
      </c>
      <c r="F129" s="1" t="s">
        <v>2407</v>
      </c>
      <c r="G129" s="1" t="s">
        <v>2664</v>
      </c>
      <c r="H129" s="1" t="s">
        <v>88</v>
      </c>
      <c r="I129" s="2">
        <v>43924</v>
      </c>
      <c r="J129" s="1" t="s">
        <v>4282</v>
      </c>
      <c r="K129" s="1" t="s">
        <v>4283</v>
      </c>
      <c r="L129" s="1" t="s">
        <v>3400</v>
      </c>
      <c r="M129" s="1" t="s">
        <v>4284</v>
      </c>
      <c r="N129" s="3">
        <v>423500</v>
      </c>
      <c r="O129" s="3">
        <v>0</v>
      </c>
      <c r="P129" s="1" t="s">
        <v>2567</v>
      </c>
      <c r="Q129" s="1" t="s">
        <v>462</v>
      </c>
      <c r="R129" s="1" t="s">
        <v>460</v>
      </c>
      <c r="S129" s="1" t="s">
        <v>2407</v>
      </c>
      <c r="T129" s="1" t="s">
        <v>2407</v>
      </c>
      <c r="U129" s="1" t="s">
        <v>4388</v>
      </c>
      <c r="V129" s="1" t="s">
        <v>2470</v>
      </c>
      <c r="W129" s="1" t="s">
        <v>51</v>
      </c>
      <c r="X129" s="1" t="str">
        <f>CONCATENATE(Tableau4[[#This Row],[Numéro de pièce de la pièce de référence]],Tableau4[[#This Row],[Numéro de poste de la pièce de référence]])</f>
        <v>450066848910</v>
      </c>
    </row>
    <row r="130" spans="1:24" x14ac:dyDescent="0.35">
      <c r="A130" s="1" t="s">
        <v>97</v>
      </c>
      <c r="B130" s="1" t="s">
        <v>2489</v>
      </c>
      <c r="C130" s="1" t="s">
        <v>2510</v>
      </c>
      <c r="D130" s="1" t="s">
        <v>101</v>
      </c>
      <c r="E130" s="1" t="s">
        <v>475</v>
      </c>
      <c r="F130" s="1" t="s">
        <v>2407</v>
      </c>
      <c r="G130" s="1" t="s">
        <v>2666</v>
      </c>
      <c r="H130" s="1" t="s">
        <v>88</v>
      </c>
      <c r="I130" s="2">
        <v>43924</v>
      </c>
      <c r="J130" s="1" t="s">
        <v>4282</v>
      </c>
      <c r="K130" s="1" t="s">
        <v>4283</v>
      </c>
      <c r="L130" s="1" t="s">
        <v>3400</v>
      </c>
      <c r="M130" s="1" t="s">
        <v>4284</v>
      </c>
      <c r="N130" s="3">
        <v>174000</v>
      </c>
      <c r="O130" s="3">
        <v>0</v>
      </c>
      <c r="P130" s="1" t="s">
        <v>2567</v>
      </c>
      <c r="Q130" s="1" t="s">
        <v>476</v>
      </c>
      <c r="R130" s="1" t="s">
        <v>474</v>
      </c>
      <c r="S130" s="1" t="s">
        <v>2407</v>
      </c>
      <c r="T130" s="1" t="s">
        <v>2407</v>
      </c>
      <c r="U130" s="1" t="s">
        <v>4389</v>
      </c>
      <c r="V130" s="1" t="s">
        <v>2470</v>
      </c>
      <c r="W130" s="1" t="s">
        <v>51</v>
      </c>
      <c r="X130" s="1" t="str">
        <f>CONCATENATE(Tableau4[[#This Row],[Numéro de pièce de la pièce de référence]],Tableau4[[#This Row],[Numéro de poste de la pièce de référence]])</f>
        <v>450066849110</v>
      </c>
    </row>
    <row r="131" spans="1:24" x14ac:dyDescent="0.35">
      <c r="A131" s="1" t="s">
        <v>97</v>
      </c>
      <c r="B131" s="1" t="s">
        <v>2489</v>
      </c>
      <c r="C131" s="1" t="s">
        <v>2510</v>
      </c>
      <c r="D131" s="1" t="s">
        <v>101</v>
      </c>
      <c r="E131" s="1" t="s">
        <v>464</v>
      </c>
      <c r="F131" s="1" t="s">
        <v>2407</v>
      </c>
      <c r="G131" s="1" t="s">
        <v>2681</v>
      </c>
      <c r="H131" s="1" t="s">
        <v>88</v>
      </c>
      <c r="I131" s="2">
        <v>43924</v>
      </c>
      <c r="J131" s="1" t="s">
        <v>4282</v>
      </c>
      <c r="K131" s="1" t="s">
        <v>4283</v>
      </c>
      <c r="L131" s="1" t="s">
        <v>3400</v>
      </c>
      <c r="M131" s="1" t="s">
        <v>4284</v>
      </c>
      <c r="N131" s="3">
        <v>16509.240000000002</v>
      </c>
      <c r="O131" s="3">
        <v>0</v>
      </c>
      <c r="P131" s="1" t="s">
        <v>2567</v>
      </c>
      <c r="Q131" s="1" t="s">
        <v>465</v>
      </c>
      <c r="R131" s="1" t="s">
        <v>407</v>
      </c>
      <c r="S131" s="1" t="s">
        <v>2407</v>
      </c>
      <c r="T131" s="1" t="s">
        <v>2407</v>
      </c>
      <c r="U131" s="1" t="s">
        <v>4390</v>
      </c>
      <c r="V131" s="1" t="s">
        <v>2470</v>
      </c>
      <c r="W131" s="1" t="s">
        <v>51</v>
      </c>
      <c r="X131" s="1" t="str">
        <f>CONCATENATE(Tableau4[[#This Row],[Numéro de pièce de la pièce de référence]],Tableau4[[#This Row],[Numéro de poste de la pièce de référence]])</f>
        <v>450066849210</v>
      </c>
    </row>
    <row r="132" spans="1:24" x14ac:dyDescent="0.35">
      <c r="A132" s="1" t="s">
        <v>97</v>
      </c>
      <c r="B132" s="1" t="s">
        <v>2489</v>
      </c>
      <c r="C132" s="1" t="s">
        <v>2510</v>
      </c>
      <c r="D132" s="1" t="s">
        <v>101</v>
      </c>
      <c r="E132" s="1" t="s">
        <v>488</v>
      </c>
      <c r="F132" s="1" t="s">
        <v>2407</v>
      </c>
      <c r="G132" s="1" t="s">
        <v>2683</v>
      </c>
      <c r="H132" s="1" t="s">
        <v>88</v>
      </c>
      <c r="I132" s="2">
        <v>43925</v>
      </c>
      <c r="J132" s="1" t="s">
        <v>4282</v>
      </c>
      <c r="K132" s="1" t="s">
        <v>4283</v>
      </c>
      <c r="L132" s="1" t="s">
        <v>3400</v>
      </c>
      <c r="M132" s="1" t="s">
        <v>4284</v>
      </c>
      <c r="N132" s="3">
        <v>4404400</v>
      </c>
      <c r="O132" s="3">
        <v>0</v>
      </c>
      <c r="P132" s="1" t="s">
        <v>2567</v>
      </c>
      <c r="Q132" s="1" t="s">
        <v>489</v>
      </c>
      <c r="R132" s="1" t="s">
        <v>487</v>
      </c>
      <c r="S132" s="1" t="s">
        <v>2407</v>
      </c>
      <c r="T132" s="1" t="s">
        <v>2407</v>
      </c>
      <c r="U132" s="1" t="s">
        <v>4391</v>
      </c>
      <c r="V132" s="1" t="s">
        <v>2470</v>
      </c>
      <c r="W132" s="1" t="s">
        <v>51</v>
      </c>
      <c r="X132" s="1" t="str">
        <f>CONCATENATE(Tableau4[[#This Row],[Numéro de pièce de la pièce de référence]],Tableau4[[#This Row],[Numéro de poste de la pièce de référence]])</f>
        <v>450066850310</v>
      </c>
    </row>
    <row r="133" spans="1:24" x14ac:dyDescent="0.35">
      <c r="A133" s="1" t="s">
        <v>97</v>
      </c>
      <c r="B133" s="1" t="s">
        <v>2489</v>
      </c>
      <c r="C133" s="1" t="s">
        <v>2510</v>
      </c>
      <c r="D133" s="1" t="s">
        <v>101</v>
      </c>
      <c r="E133" s="1" t="s">
        <v>488</v>
      </c>
      <c r="F133" s="1" t="s">
        <v>2407</v>
      </c>
      <c r="G133" s="1" t="s">
        <v>2683</v>
      </c>
      <c r="H133" s="1" t="s">
        <v>217</v>
      </c>
      <c r="I133" s="2">
        <v>43925</v>
      </c>
      <c r="J133" s="1" t="s">
        <v>4282</v>
      </c>
      <c r="K133" s="1" t="s">
        <v>4283</v>
      </c>
      <c r="L133" s="1" t="s">
        <v>3400</v>
      </c>
      <c r="M133" s="1" t="s">
        <v>4284</v>
      </c>
      <c r="N133" s="3">
        <v>4356000</v>
      </c>
      <c r="O133" s="3">
        <v>0</v>
      </c>
      <c r="P133" s="1" t="s">
        <v>2567</v>
      </c>
      <c r="Q133" s="1" t="s">
        <v>491</v>
      </c>
      <c r="R133" s="1" t="s">
        <v>487</v>
      </c>
      <c r="S133" s="1" t="s">
        <v>2407</v>
      </c>
      <c r="T133" s="1" t="s">
        <v>2407</v>
      </c>
      <c r="U133" s="1" t="s">
        <v>4391</v>
      </c>
      <c r="V133" s="1" t="s">
        <v>2470</v>
      </c>
      <c r="W133" s="1" t="s">
        <v>51</v>
      </c>
      <c r="X133" s="1" t="str">
        <f>CONCATENATE(Tableau4[[#This Row],[Numéro de pièce de la pièce de référence]],Tableau4[[#This Row],[Numéro de poste de la pièce de référence]])</f>
        <v>450066850320</v>
      </c>
    </row>
    <row r="134" spans="1:24" x14ac:dyDescent="0.35">
      <c r="A134" s="1" t="s">
        <v>97</v>
      </c>
      <c r="B134" s="1" t="s">
        <v>2489</v>
      </c>
      <c r="C134" s="1" t="s">
        <v>2510</v>
      </c>
      <c r="D134" s="1" t="s">
        <v>101</v>
      </c>
      <c r="E134" s="1" t="s">
        <v>483</v>
      </c>
      <c r="F134" s="1" t="s">
        <v>2407</v>
      </c>
      <c r="G134" s="1" t="s">
        <v>2685</v>
      </c>
      <c r="H134" s="1" t="s">
        <v>88</v>
      </c>
      <c r="I134" s="2">
        <v>43925</v>
      </c>
      <c r="J134" s="1" t="s">
        <v>4282</v>
      </c>
      <c r="K134" s="1" t="s">
        <v>4283</v>
      </c>
      <c r="L134" s="1" t="s">
        <v>3400</v>
      </c>
      <c r="M134" s="1" t="s">
        <v>4284</v>
      </c>
      <c r="N134" s="3">
        <v>309400</v>
      </c>
      <c r="O134" s="3">
        <v>0</v>
      </c>
      <c r="P134" s="1" t="s">
        <v>2567</v>
      </c>
      <c r="Q134" s="1" t="s">
        <v>476</v>
      </c>
      <c r="R134" s="1" t="s">
        <v>482</v>
      </c>
      <c r="S134" s="1" t="s">
        <v>2407</v>
      </c>
      <c r="T134" s="1" t="s">
        <v>2407</v>
      </c>
      <c r="U134" s="1" t="s">
        <v>4392</v>
      </c>
      <c r="V134" s="1" t="s">
        <v>2470</v>
      </c>
      <c r="W134" s="1" t="s">
        <v>51</v>
      </c>
      <c r="X134" s="1" t="str">
        <f>CONCATENATE(Tableau4[[#This Row],[Numéro de pièce de la pièce de référence]],Tableau4[[#This Row],[Numéro de poste de la pièce de référence]])</f>
        <v>450066850410</v>
      </c>
    </row>
    <row r="135" spans="1:24" x14ac:dyDescent="0.35">
      <c r="A135" s="1" t="s">
        <v>72</v>
      </c>
      <c r="B135" s="1" t="s">
        <v>2407</v>
      </c>
      <c r="C135" s="1" t="s">
        <v>2483</v>
      </c>
      <c r="D135" s="1" t="s">
        <v>73</v>
      </c>
      <c r="E135" s="1" t="s">
        <v>311</v>
      </c>
      <c r="F135" s="1" t="s">
        <v>2407</v>
      </c>
      <c r="G135" s="1" t="s">
        <v>2606</v>
      </c>
      <c r="H135" s="1" t="s">
        <v>222</v>
      </c>
      <c r="I135" s="2">
        <v>43927</v>
      </c>
      <c r="J135" s="1" t="s">
        <v>4282</v>
      </c>
      <c r="K135" s="1" t="s">
        <v>4283</v>
      </c>
      <c r="L135" s="1" t="s">
        <v>2630</v>
      </c>
      <c r="M135" s="1" t="s">
        <v>4290</v>
      </c>
      <c r="N135" s="3">
        <v>0.36</v>
      </c>
      <c r="O135" s="3">
        <v>0</v>
      </c>
      <c r="P135" s="1" t="s">
        <v>2482</v>
      </c>
      <c r="Q135" s="1" t="s">
        <v>2609</v>
      </c>
      <c r="R135" s="1" t="s">
        <v>310</v>
      </c>
      <c r="S135" s="1" t="s">
        <v>2407</v>
      </c>
      <c r="T135" s="1" t="s">
        <v>2407</v>
      </c>
      <c r="U135" s="1" t="s">
        <v>4393</v>
      </c>
      <c r="V135" s="1" t="s">
        <v>2470</v>
      </c>
      <c r="W135" s="1" t="s">
        <v>74</v>
      </c>
      <c r="X135" s="1" t="str">
        <f>CONCATENATE(Tableau4[[#This Row],[Numéro de pièce de la pièce de référence]],Tableau4[[#This Row],[Numéro de poste de la pièce de référence]])</f>
        <v>450066486930</v>
      </c>
    </row>
    <row r="136" spans="1:24" x14ac:dyDescent="0.35">
      <c r="A136" s="1" t="s">
        <v>2539</v>
      </c>
      <c r="B136" s="1" t="s">
        <v>2543</v>
      </c>
      <c r="C136" s="1" t="s">
        <v>2492</v>
      </c>
      <c r="D136" s="1" t="s">
        <v>3419</v>
      </c>
      <c r="E136" s="1" t="s">
        <v>446</v>
      </c>
      <c r="F136" s="1" t="s">
        <v>2407</v>
      </c>
      <c r="G136" s="1" t="s">
        <v>2677</v>
      </c>
      <c r="H136" s="1" t="s">
        <v>88</v>
      </c>
      <c r="I136" s="2">
        <v>43927</v>
      </c>
      <c r="J136" s="1" t="s">
        <v>4282</v>
      </c>
      <c r="K136" s="1" t="s">
        <v>4283</v>
      </c>
      <c r="L136" s="1" t="s">
        <v>2630</v>
      </c>
      <c r="M136" s="1" t="s">
        <v>4290</v>
      </c>
      <c r="N136" s="3">
        <v>-160</v>
      </c>
      <c r="O136" s="3">
        <v>0</v>
      </c>
      <c r="P136" s="1" t="s">
        <v>2491</v>
      </c>
      <c r="Q136" s="1" t="s">
        <v>447</v>
      </c>
      <c r="R136" s="1" t="s">
        <v>263</v>
      </c>
      <c r="S136" s="1" t="s">
        <v>2407</v>
      </c>
      <c r="T136" s="1" t="s">
        <v>2407</v>
      </c>
      <c r="U136" s="1" t="s">
        <v>4394</v>
      </c>
      <c r="V136" s="1" t="s">
        <v>2470</v>
      </c>
      <c r="W136" s="1" t="s">
        <v>51</v>
      </c>
      <c r="X136" s="1" t="str">
        <f>CONCATENATE(Tableau4[[#This Row],[Numéro de pièce de la pièce de référence]],Tableau4[[#This Row],[Numéro de poste de la pièce de référence]])</f>
        <v>450066823710</v>
      </c>
    </row>
    <row r="137" spans="1:24" x14ac:dyDescent="0.35">
      <c r="A137" s="1" t="s">
        <v>97</v>
      </c>
      <c r="B137" s="1" t="s">
        <v>2489</v>
      </c>
      <c r="C137" s="1" t="s">
        <v>2510</v>
      </c>
      <c r="D137" s="1" t="s">
        <v>101</v>
      </c>
      <c r="E137" s="1" t="s">
        <v>496</v>
      </c>
      <c r="F137" s="1" t="s">
        <v>2407</v>
      </c>
      <c r="G137" s="1" t="s">
        <v>2687</v>
      </c>
      <c r="H137" s="1" t="s">
        <v>88</v>
      </c>
      <c r="I137" s="2">
        <v>43927</v>
      </c>
      <c r="J137" s="1" t="s">
        <v>4282</v>
      </c>
      <c r="K137" s="1" t="s">
        <v>4283</v>
      </c>
      <c r="L137" s="1" t="s">
        <v>3400</v>
      </c>
      <c r="M137" s="1" t="s">
        <v>4284</v>
      </c>
      <c r="N137" s="3">
        <v>1621400</v>
      </c>
      <c r="O137" s="3">
        <v>0</v>
      </c>
      <c r="P137" s="1" t="s">
        <v>2567</v>
      </c>
      <c r="Q137" s="1" t="s">
        <v>462</v>
      </c>
      <c r="R137" s="1" t="s">
        <v>495</v>
      </c>
      <c r="S137" s="1" t="s">
        <v>2407</v>
      </c>
      <c r="T137" s="1" t="s">
        <v>2407</v>
      </c>
      <c r="U137" s="1" t="s">
        <v>4395</v>
      </c>
      <c r="V137" s="1" t="s">
        <v>2470</v>
      </c>
      <c r="W137" s="1" t="s">
        <v>51</v>
      </c>
      <c r="X137" s="1" t="str">
        <f>CONCATENATE(Tableau4[[#This Row],[Numéro de pièce de la pièce de référence]],Tableau4[[#This Row],[Numéro de poste de la pièce de référence]])</f>
        <v>450066857810</v>
      </c>
    </row>
    <row r="138" spans="1:24" x14ac:dyDescent="0.35">
      <c r="A138" s="1" t="s">
        <v>97</v>
      </c>
      <c r="B138" s="1" t="s">
        <v>2489</v>
      </c>
      <c r="C138" s="1" t="s">
        <v>2510</v>
      </c>
      <c r="D138" s="1" t="s">
        <v>101</v>
      </c>
      <c r="E138" s="1" t="s">
        <v>501</v>
      </c>
      <c r="F138" s="1" t="s">
        <v>2407</v>
      </c>
      <c r="G138" s="1" t="s">
        <v>2689</v>
      </c>
      <c r="H138" s="1" t="s">
        <v>88</v>
      </c>
      <c r="I138" s="2">
        <v>43927</v>
      </c>
      <c r="J138" s="1" t="s">
        <v>4282</v>
      </c>
      <c r="K138" s="1" t="s">
        <v>4283</v>
      </c>
      <c r="L138" s="1" t="s">
        <v>3400</v>
      </c>
      <c r="M138" s="1" t="s">
        <v>4284</v>
      </c>
      <c r="N138" s="3">
        <v>568095</v>
      </c>
      <c r="O138" s="3">
        <v>0</v>
      </c>
      <c r="P138" s="1" t="s">
        <v>2567</v>
      </c>
      <c r="Q138" s="1" t="s">
        <v>502</v>
      </c>
      <c r="R138" s="1" t="s">
        <v>500</v>
      </c>
      <c r="S138" s="1" t="s">
        <v>2407</v>
      </c>
      <c r="T138" s="1" t="s">
        <v>2407</v>
      </c>
      <c r="U138" s="1" t="s">
        <v>4396</v>
      </c>
      <c r="V138" s="1" t="s">
        <v>2470</v>
      </c>
      <c r="W138" s="1" t="s">
        <v>51</v>
      </c>
      <c r="X138" s="1" t="str">
        <f>CONCATENATE(Tableau4[[#This Row],[Numéro de pièce de la pièce de référence]],Tableau4[[#This Row],[Numéro de poste de la pièce de référence]])</f>
        <v>450066859510</v>
      </c>
    </row>
    <row r="139" spans="1:24" x14ac:dyDescent="0.35">
      <c r="A139" s="1" t="s">
        <v>97</v>
      </c>
      <c r="B139" s="1" t="s">
        <v>2489</v>
      </c>
      <c r="C139" s="1" t="s">
        <v>2510</v>
      </c>
      <c r="D139" s="1" t="s">
        <v>101</v>
      </c>
      <c r="E139" s="1" t="s">
        <v>506</v>
      </c>
      <c r="F139" s="1" t="s">
        <v>2407</v>
      </c>
      <c r="G139" s="1" t="s">
        <v>2691</v>
      </c>
      <c r="H139" s="1" t="s">
        <v>88</v>
      </c>
      <c r="I139" s="2">
        <v>43927</v>
      </c>
      <c r="J139" s="1" t="s">
        <v>4282</v>
      </c>
      <c r="K139" s="1" t="s">
        <v>4283</v>
      </c>
      <c r="L139" s="1" t="s">
        <v>3400</v>
      </c>
      <c r="M139" s="1" t="s">
        <v>4284</v>
      </c>
      <c r="N139" s="3">
        <v>381.15</v>
      </c>
      <c r="O139" s="3">
        <v>0</v>
      </c>
      <c r="P139" s="1" t="s">
        <v>2567</v>
      </c>
      <c r="Q139" s="1" t="s">
        <v>507</v>
      </c>
      <c r="R139" s="1" t="s">
        <v>505</v>
      </c>
      <c r="S139" s="1" t="s">
        <v>2407</v>
      </c>
      <c r="T139" s="1" t="s">
        <v>2407</v>
      </c>
      <c r="U139" s="1" t="s">
        <v>4397</v>
      </c>
      <c r="V139" s="1" t="s">
        <v>2470</v>
      </c>
      <c r="W139" s="1" t="s">
        <v>51</v>
      </c>
      <c r="X139" s="1" t="str">
        <f>CONCATENATE(Tableau4[[#This Row],[Numéro de pièce de la pièce de référence]],Tableau4[[#This Row],[Numéro de poste de la pièce de référence]])</f>
        <v>450066860210</v>
      </c>
    </row>
    <row r="140" spans="1:24" x14ac:dyDescent="0.35">
      <c r="A140" s="1" t="s">
        <v>97</v>
      </c>
      <c r="B140" s="1" t="s">
        <v>2489</v>
      </c>
      <c r="C140" s="1" t="s">
        <v>2510</v>
      </c>
      <c r="D140" s="1" t="s">
        <v>101</v>
      </c>
      <c r="E140" s="1" t="s">
        <v>506</v>
      </c>
      <c r="F140" s="1" t="s">
        <v>2407</v>
      </c>
      <c r="G140" s="1" t="s">
        <v>2691</v>
      </c>
      <c r="H140" s="1" t="s">
        <v>217</v>
      </c>
      <c r="I140" s="2">
        <v>43927</v>
      </c>
      <c r="J140" s="1" t="s">
        <v>4282</v>
      </c>
      <c r="K140" s="1" t="s">
        <v>4283</v>
      </c>
      <c r="L140" s="1" t="s">
        <v>3400</v>
      </c>
      <c r="M140" s="1" t="s">
        <v>4284</v>
      </c>
      <c r="N140" s="3">
        <v>1638.95</v>
      </c>
      <c r="O140" s="3">
        <v>0</v>
      </c>
      <c r="P140" s="1" t="s">
        <v>2567</v>
      </c>
      <c r="Q140" s="1" t="s">
        <v>508</v>
      </c>
      <c r="R140" s="1" t="s">
        <v>505</v>
      </c>
      <c r="S140" s="1" t="s">
        <v>2407</v>
      </c>
      <c r="T140" s="1" t="s">
        <v>2407</v>
      </c>
      <c r="U140" s="1" t="s">
        <v>4397</v>
      </c>
      <c r="V140" s="1" t="s">
        <v>2470</v>
      </c>
      <c r="W140" s="1" t="s">
        <v>51</v>
      </c>
      <c r="X140" s="1" t="str">
        <f>CONCATENATE(Tableau4[[#This Row],[Numéro de pièce de la pièce de référence]],Tableau4[[#This Row],[Numéro de poste de la pièce de référence]])</f>
        <v>450066860220</v>
      </c>
    </row>
    <row r="141" spans="1:24" x14ac:dyDescent="0.35">
      <c r="A141" s="1" t="s">
        <v>97</v>
      </c>
      <c r="B141" s="1" t="s">
        <v>2489</v>
      </c>
      <c r="C141" s="1" t="s">
        <v>2510</v>
      </c>
      <c r="D141" s="1" t="s">
        <v>101</v>
      </c>
      <c r="E141" s="1" t="s">
        <v>506</v>
      </c>
      <c r="F141" s="1" t="s">
        <v>2407</v>
      </c>
      <c r="G141" s="1" t="s">
        <v>2691</v>
      </c>
      <c r="H141" s="1" t="s">
        <v>222</v>
      </c>
      <c r="I141" s="2">
        <v>43927</v>
      </c>
      <c r="J141" s="1" t="s">
        <v>4282</v>
      </c>
      <c r="K141" s="1" t="s">
        <v>4283</v>
      </c>
      <c r="L141" s="1" t="s">
        <v>3400</v>
      </c>
      <c r="M141" s="1" t="s">
        <v>4284</v>
      </c>
      <c r="N141" s="3">
        <v>914.76</v>
      </c>
      <c r="O141" s="3">
        <v>0</v>
      </c>
      <c r="P141" s="1" t="s">
        <v>2567</v>
      </c>
      <c r="Q141" s="1" t="s">
        <v>509</v>
      </c>
      <c r="R141" s="1" t="s">
        <v>505</v>
      </c>
      <c r="S141" s="1" t="s">
        <v>2407</v>
      </c>
      <c r="T141" s="1" t="s">
        <v>2407</v>
      </c>
      <c r="U141" s="1" t="s">
        <v>4397</v>
      </c>
      <c r="V141" s="1" t="s">
        <v>2470</v>
      </c>
      <c r="W141" s="1" t="s">
        <v>51</v>
      </c>
      <c r="X141" s="1" t="str">
        <f>CONCATENATE(Tableau4[[#This Row],[Numéro de pièce de la pièce de référence]],Tableau4[[#This Row],[Numéro de poste de la pièce de référence]])</f>
        <v>450066860230</v>
      </c>
    </row>
    <row r="142" spans="1:24" x14ac:dyDescent="0.35">
      <c r="A142" s="1" t="s">
        <v>97</v>
      </c>
      <c r="B142" s="1" t="s">
        <v>2489</v>
      </c>
      <c r="C142" s="1" t="s">
        <v>2510</v>
      </c>
      <c r="D142" s="1" t="s">
        <v>101</v>
      </c>
      <c r="E142" s="1" t="s">
        <v>506</v>
      </c>
      <c r="F142" s="1" t="s">
        <v>2407</v>
      </c>
      <c r="G142" s="1" t="s">
        <v>2691</v>
      </c>
      <c r="H142" s="1" t="s">
        <v>421</v>
      </c>
      <c r="I142" s="2">
        <v>43927</v>
      </c>
      <c r="J142" s="1" t="s">
        <v>4282</v>
      </c>
      <c r="K142" s="1" t="s">
        <v>4283</v>
      </c>
      <c r="L142" s="1" t="s">
        <v>3400</v>
      </c>
      <c r="M142" s="1" t="s">
        <v>4284</v>
      </c>
      <c r="N142" s="3">
        <v>167.71</v>
      </c>
      <c r="O142" s="3">
        <v>0</v>
      </c>
      <c r="P142" s="1" t="s">
        <v>2567</v>
      </c>
      <c r="Q142" s="1" t="s">
        <v>510</v>
      </c>
      <c r="R142" s="1" t="s">
        <v>505</v>
      </c>
      <c r="S142" s="1" t="s">
        <v>2407</v>
      </c>
      <c r="T142" s="1" t="s">
        <v>2407</v>
      </c>
      <c r="U142" s="1" t="s">
        <v>4397</v>
      </c>
      <c r="V142" s="1" t="s">
        <v>2470</v>
      </c>
      <c r="W142" s="1" t="s">
        <v>51</v>
      </c>
      <c r="X142" s="1" t="str">
        <f>CONCATENATE(Tableau4[[#This Row],[Numéro de pièce de la pièce de référence]],Tableau4[[#This Row],[Numéro de poste de la pièce de référence]])</f>
        <v>450066860240</v>
      </c>
    </row>
    <row r="143" spans="1:24" x14ac:dyDescent="0.35">
      <c r="A143" s="1" t="s">
        <v>97</v>
      </c>
      <c r="B143" s="1" t="s">
        <v>2489</v>
      </c>
      <c r="C143" s="1" t="s">
        <v>2510</v>
      </c>
      <c r="D143" s="1" t="s">
        <v>101</v>
      </c>
      <c r="E143" s="1" t="s">
        <v>506</v>
      </c>
      <c r="F143" s="1" t="s">
        <v>2407</v>
      </c>
      <c r="G143" s="1" t="s">
        <v>2691</v>
      </c>
      <c r="H143" s="1" t="s">
        <v>423</v>
      </c>
      <c r="I143" s="2">
        <v>43927</v>
      </c>
      <c r="J143" s="1" t="s">
        <v>4282</v>
      </c>
      <c r="K143" s="1" t="s">
        <v>4283</v>
      </c>
      <c r="L143" s="1" t="s">
        <v>3400</v>
      </c>
      <c r="M143" s="1" t="s">
        <v>4284</v>
      </c>
      <c r="N143" s="3">
        <v>647.96</v>
      </c>
      <c r="O143" s="3">
        <v>0</v>
      </c>
      <c r="P143" s="1" t="s">
        <v>2567</v>
      </c>
      <c r="Q143" s="1" t="s">
        <v>507</v>
      </c>
      <c r="R143" s="1" t="s">
        <v>505</v>
      </c>
      <c r="S143" s="1" t="s">
        <v>2407</v>
      </c>
      <c r="T143" s="1" t="s">
        <v>2407</v>
      </c>
      <c r="U143" s="1" t="s">
        <v>4397</v>
      </c>
      <c r="V143" s="1" t="s">
        <v>2470</v>
      </c>
      <c r="W143" s="1" t="s">
        <v>51</v>
      </c>
      <c r="X143" s="1" t="str">
        <f>CONCATENATE(Tableau4[[#This Row],[Numéro de pièce de la pièce de référence]],Tableau4[[#This Row],[Numéro de poste de la pièce de référence]])</f>
        <v>450066860250</v>
      </c>
    </row>
    <row r="144" spans="1:24" x14ac:dyDescent="0.35">
      <c r="A144" s="1" t="s">
        <v>97</v>
      </c>
      <c r="B144" s="1" t="s">
        <v>2489</v>
      </c>
      <c r="C144" s="1" t="s">
        <v>2510</v>
      </c>
      <c r="D144" s="1" t="s">
        <v>101</v>
      </c>
      <c r="E144" s="1" t="s">
        <v>506</v>
      </c>
      <c r="F144" s="1" t="s">
        <v>2407</v>
      </c>
      <c r="G144" s="1" t="s">
        <v>2691</v>
      </c>
      <c r="H144" s="1" t="s">
        <v>511</v>
      </c>
      <c r="I144" s="2">
        <v>43927</v>
      </c>
      <c r="J144" s="1" t="s">
        <v>4282</v>
      </c>
      <c r="K144" s="1" t="s">
        <v>4283</v>
      </c>
      <c r="L144" s="1" t="s">
        <v>3400</v>
      </c>
      <c r="M144" s="1" t="s">
        <v>4284</v>
      </c>
      <c r="N144" s="3">
        <v>5009.3999999999996</v>
      </c>
      <c r="O144" s="3">
        <v>0</v>
      </c>
      <c r="P144" s="1" t="s">
        <v>2567</v>
      </c>
      <c r="Q144" s="1" t="s">
        <v>512</v>
      </c>
      <c r="R144" s="1" t="s">
        <v>505</v>
      </c>
      <c r="S144" s="1" t="s">
        <v>2407</v>
      </c>
      <c r="T144" s="1" t="s">
        <v>2407</v>
      </c>
      <c r="U144" s="1" t="s">
        <v>4397</v>
      </c>
      <c r="V144" s="1" t="s">
        <v>2470</v>
      </c>
      <c r="W144" s="1" t="s">
        <v>51</v>
      </c>
      <c r="X144" s="1" t="str">
        <f>CONCATENATE(Tableau4[[#This Row],[Numéro de pièce de la pièce de référence]],Tableau4[[#This Row],[Numéro de poste de la pièce de référence]])</f>
        <v>450066860260</v>
      </c>
    </row>
    <row r="145" spans="1:24" x14ac:dyDescent="0.35">
      <c r="A145" s="1" t="s">
        <v>97</v>
      </c>
      <c r="B145" s="1" t="s">
        <v>2489</v>
      </c>
      <c r="C145" s="1" t="s">
        <v>2510</v>
      </c>
      <c r="D145" s="1" t="s">
        <v>101</v>
      </c>
      <c r="E145" s="1" t="s">
        <v>506</v>
      </c>
      <c r="F145" s="1" t="s">
        <v>2407</v>
      </c>
      <c r="G145" s="1" t="s">
        <v>2691</v>
      </c>
      <c r="H145" s="1" t="s">
        <v>513</v>
      </c>
      <c r="I145" s="2">
        <v>43927</v>
      </c>
      <c r="J145" s="1" t="s">
        <v>4282</v>
      </c>
      <c r="K145" s="1" t="s">
        <v>4283</v>
      </c>
      <c r="L145" s="1" t="s">
        <v>3400</v>
      </c>
      <c r="M145" s="1" t="s">
        <v>4284</v>
      </c>
      <c r="N145" s="3">
        <v>48.4</v>
      </c>
      <c r="O145" s="3">
        <v>0</v>
      </c>
      <c r="P145" s="1" t="s">
        <v>2567</v>
      </c>
      <c r="Q145" s="1" t="s">
        <v>514</v>
      </c>
      <c r="R145" s="1" t="s">
        <v>505</v>
      </c>
      <c r="S145" s="1" t="s">
        <v>2407</v>
      </c>
      <c r="T145" s="1" t="s">
        <v>2407</v>
      </c>
      <c r="U145" s="1" t="s">
        <v>4397</v>
      </c>
      <c r="V145" s="1" t="s">
        <v>2470</v>
      </c>
      <c r="W145" s="1" t="s">
        <v>51</v>
      </c>
      <c r="X145" s="1" t="str">
        <f>CONCATENATE(Tableau4[[#This Row],[Numéro de pièce de la pièce de référence]],Tableau4[[#This Row],[Numéro de poste de la pièce de référence]])</f>
        <v>450066860270</v>
      </c>
    </row>
    <row r="146" spans="1:24" x14ac:dyDescent="0.35">
      <c r="A146" s="1" t="s">
        <v>97</v>
      </c>
      <c r="B146" s="1" t="s">
        <v>2489</v>
      </c>
      <c r="C146" s="1" t="s">
        <v>2510</v>
      </c>
      <c r="D146" s="1" t="s">
        <v>101</v>
      </c>
      <c r="E146" s="1" t="s">
        <v>529</v>
      </c>
      <c r="F146" s="1" t="s">
        <v>2407</v>
      </c>
      <c r="G146" s="1" t="s">
        <v>2693</v>
      </c>
      <c r="H146" s="1" t="s">
        <v>88</v>
      </c>
      <c r="I146" s="2">
        <v>43927</v>
      </c>
      <c r="J146" s="1" t="s">
        <v>4282</v>
      </c>
      <c r="K146" s="1" t="s">
        <v>4283</v>
      </c>
      <c r="L146" s="1" t="s">
        <v>3400</v>
      </c>
      <c r="M146" s="1" t="s">
        <v>4284</v>
      </c>
      <c r="N146" s="3">
        <v>14316.72</v>
      </c>
      <c r="O146" s="3">
        <v>0</v>
      </c>
      <c r="P146" s="1" t="s">
        <v>2567</v>
      </c>
      <c r="Q146" s="1" t="s">
        <v>530</v>
      </c>
      <c r="R146" s="1" t="s">
        <v>528</v>
      </c>
      <c r="S146" s="1" t="s">
        <v>2407</v>
      </c>
      <c r="T146" s="1" t="s">
        <v>2407</v>
      </c>
      <c r="U146" s="1" t="s">
        <v>4398</v>
      </c>
      <c r="V146" s="1" t="s">
        <v>2470</v>
      </c>
      <c r="W146" s="1" t="s">
        <v>51</v>
      </c>
      <c r="X146" s="1" t="str">
        <f>CONCATENATE(Tableau4[[#This Row],[Numéro de pièce de la pièce de référence]],Tableau4[[#This Row],[Numéro de poste de la pièce de référence]])</f>
        <v>450066865110</v>
      </c>
    </row>
    <row r="147" spans="1:24" x14ac:dyDescent="0.35">
      <c r="A147" s="1" t="s">
        <v>97</v>
      </c>
      <c r="B147" s="1" t="s">
        <v>2489</v>
      </c>
      <c r="C147" s="1" t="s">
        <v>2510</v>
      </c>
      <c r="D147" s="1" t="s">
        <v>101</v>
      </c>
      <c r="E147" s="1" t="s">
        <v>529</v>
      </c>
      <c r="F147" s="1" t="s">
        <v>2407</v>
      </c>
      <c r="G147" s="1" t="s">
        <v>2693</v>
      </c>
      <c r="H147" s="1" t="s">
        <v>217</v>
      </c>
      <c r="I147" s="2">
        <v>43927</v>
      </c>
      <c r="J147" s="1" t="s">
        <v>4282</v>
      </c>
      <c r="K147" s="1" t="s">
        <v>4283</v>
      </c>
      <c r="L147" s="1" t="s">
        <v>3400</v>
      </c>
      <c r="M147" s="1" t="s">
        <v>4284</v>
      </c>
      <c r="N147" s="3">
        <v>8886.24</v>
      </c>
      <c r="O147" s="3">
        <v>0</v>
      </c>
      <c r="P147" s="1" t="s">
        <v>2567</v>
      </c>
      <c r="Q147" s="1" t="s">
        <v>532</v>
      </c>
      <c r="R147" s="1" t="s">
        <v>528</v>
      </c>
      <c r="S147" s="1" t="s">
        <v>2407</v>
      </c>
      <c r="T147" s="1" t="s">
        <v>2407</v>
      </c>
      <c r="U147" s="1" t="s">
        <v>4398</v>
      </c>
      <c r="V147" s="1" t="s">
        <v>2470</v>
      </c>
      <c r="W147" s="1" t="s">
        <v>51</v>
      </c>
      <c r="X147" s="1" t="str">
        <f>CONCATENATE(Tableau4[[#This Row],[Numéro de pièce de la pièce de référence]],Tableau4[[#This Row],[Numéro de poste de la pièce de référence]])</f>
        <v>450066865120</v>
      </c>
    </row>
    <row r="148" spans="1:24" x14ac:dyDescent="0.35">
      <c r="A148" s="1" t="s">
        <v>97</v>
      </c>
      <c r="B148" s="1" t="s">
        <v>2489</v>
      </c>
      <c r="C148" s="1" t="s">
        <v>2510</v>
      </c>
      <c r="D148" s="1" t="s">
        <v>101</v>
      </c>
      <c r="E148" s="1" t="s">
        <v>529</v>
      </c>
      <c r="F148" s="1" t="s">
        <v>2407</v>
      </c>
      <c r="G148" s="1" t="s">
        <v>2693</v>
      </c>
      <c r="H148" s="1" t="s">
        <v>222</v>
      </c>
      <c r="I148" s="2">
        <v>43927</v>
      </c>
      <c r="J148" s="1" t="s">
        <v>4282</v>
      </c>
      <c r="K148" s="1" t="s">
        <v>4283</v>
      </c>
      <c r="L148" s="1" t="s">
        <v>3400</v>
      </c>
      <c r="M148" s="1" t="s">
        <v>4284</v>
      </c>
      <c r="N148" s="3">
        <v>11470.8</v>
      </c>
      <c r="O148" s="3">
        <v>0</v>
      </c>
      <c r="P148" s="1" t="s">
        <v>2567</v>
      </c>
      <c r="Q148" s="1" t="s">
        <v>534</v>
      </c>
      <c r="R148" s="1" t="s">
        <v>528</v>
      </c>
      <c r="S148" s="1" t="s">
        <v>2407</v>
      </c>
      <c r="T148" s="1" t="s">
        <v>2407</v>
      </c>
      <c r="U148" s="1" t="s">
        <v>4398</v>
      </c>
      <c r="V148" s="1" t="s">
        <v>2470</v>
      </c>
      <c r="W148" s="1" t="s">
        <v>51</v>
      </c>
      <c r="X148" s="1" t="str">
        <f>CONCATENATE(Tableau4[[#This Row],[Numéro de pièce de la pièce de référence]],Tableau4[[#This Row],[Numéro de poste de la pièce de référence]])</f>
        <v>450066865130</v>
      </c>
    </row>
    <row r="149" spans="1:24" x14ac:dyDescent="0.35">
      <c r="A149" s="1" t="s">
        <v>97</v>
      </c>
      <c r="B149" s="1" t="s">
        <v>2489</v>
      </c>
      <c r="C149" s="1" t="s">
        <v>2510</v>
      </c>
      <c r="D149" s="1" t="s">
        <v>101</v>
      </c>
      <c r="E149" s="1" t="s">
        <v>529</v>
      </c>
      <c r="F149" s="1" t="s">
        <v>2407</v>
      </c>
      <c r="G149" s="1" t="s">
        <v>2693</v>
      </c>
      <c r="H149" s="1" t="s">
        <v>421</v>
      </c>
      <c r="I149" s="2">
        <v>43927</v>
      </c>
      <c r="J149" s="1" t="s">
        <v>4282</v>
      </c>
      <c r="K149" s="1" t="s">
        <v>4283</v>
      </c>
      <c r="L149" s="1" t="s">
        <v>3400</v>
      </c>
      <c r="M149" s="1" t="s">
        <v>4284</v>
      </c>
      <c r="N149" s="3">
        <v>3124.7</v>
      </c>
      <c r="O149" s="3">
        <v>0</v>
      </c>
      <c r="P149" s="1" t="s">
        <v>2567</v>
      </c>
      <c r="Q149" s="1" t="s">
        <v>536</v>
      </c>
      <c r="R149" s="1" t="s">
        <v>528</v>
      </c>
      <c r="S149" s="1" t="s">
        <v>2407</v>
      </c>
      <c r="T149" s="1" t="s">
        <v>2407</v>
      </c>
      <c r="U149" s="1" t="s">
        <v>4398</v>
      </c>
      <c r="V149" s="1" t="s">
        <v>2470</v>
      </c>
      <c r="W149" s="1" t="s">
        <v>51</v>
      </c>
      <c r="X149" s="1" t="str">
        <f>CONCATENATE(Tableau4[[#This Row],[Numéro de pièce de la pièce de référence]],Tableau4[[#This Row],[Numéro de poste de la pièce de référence]])</f>
        <v>450066865140</v>
      </c>
    </row>
    <row r="150" spans="1:24" x14ac:dyDescent="0.35">
      <c r="A150" s="1" t="s">
        <v>97</v>
      </c>
      <c r="B150" s="1" t="s">
        <v>2489</v>
      </c>
      <c r="C150" s="1" t="s">
        <v>2510</v>
      </c>
      <c r="D150" s="1" t="s">
        <v>101</v>
      </c>
      <c r="E150" s="1" t="s">
        <v>538</v>
      </c>
      <c r="F150" s="1" t="s">
        <v>2407</v>
      </c>
      <c r="G150" s="1" t="s">
        <v>2694</v>
      </c>
      <c r="H150" s="1" t="s">
        <v>88</v>
      </c>
      <c r="I150" s="2">
        <v>43927</v>
      </c>
      <c r="J150" s="1" t="s">
        <v>4282</v>
      </c>
      <c r="K150" s="1" t="s">
        <v>4283</v>
      </c>
      <c r="L150" s="1" t="s">
        <v>3400</v>
      </c>
      <c r="M150" s="1" t="s">
        <v>4284</v>
      </c>
      <c r="N150" s="3">
        <v>489568.85</v>
      </c>
      <c r="O150" s="3">
        <v>0</v>
      </c>
      <c r="P150" s="1" t="s">
        <v>2567</v>
      </c>
      <c r="Q150" s="1" t="s">
        <v>539</v>
      </c>
      <c r="R150" s="1" t="s">
        <v>389</v>
      </c>
      <c r="S150" s="1" t="s">
        <v>2407</v>
      </c>
      <c r="T150" s="1" t="s">
        <v>2407</v>
      </c>
      <c r="U150" s="1" t="s">
        <v>4399</v>
      </c>
      <c r="V150" s="1" t="s">
        <v>2470</v>
      </c>
      <c r="W150" s="1" t="s">
        <v>103</v>
      </c>
      <c r="X150" s="1" t="str">
        <f>CONCATENATE(Tableau4[[#This Row],[Numéro de pièce de la pièce de référence]],Tableau4[[#This Row],[Numéro de poste de la pièce de référence]])</f>
        <v>450066868110</v>
      </c>
    </row>
    <row r="151" spans="1:24" x14ac:dyDescent="0.35">
      <c r="A151" s="1" t="s">
        <v>97</v>
      </c>
      <c r="B151" s="1" t="s">
        <v>2489</v>
      </c>
      <c r="C151" s="1" t="s">
        <v>2510</v>
      </c>
      <c r="D151" s="1" t="s">
        <v>101</v>
      </c>
      <c r="E151" s="1" t="s">
        <v>520</v>
      </c>
      <c r="F151" s="1" t="s">
        <v>2407</v>
      </c>
      <c r="G151" s="1" t="s">
        <v>2696</v>
      </c>
      <c r="H151" s="1" t="s">
        <v>88</v>
      </c>
      <c r="I151" s="2">
        <v>43927</v>
      </c>
      <c r="J151" s="1" t="s">
        <v>4282</v>
      </c>
      <c r="K151" s="1" t="s">
        <v>4283</v>
      </c>
      <c r="L151" s="1" t="s">
        <v>3400</v>
      </c>
      <c r="M151" s="1" t="s">
        <v>4284</v>
      </c>
      <c r="N151" s="3">
        <v>677902.5</v>
      </c>
      <c r="O151" s="3">
        <v>0</v>
      </c>
      <c r="P151" s="1" t="s">
        <v>2567</v>
      </c>
      <c r="Q151" s="1" t="s">
        <v>521</v>
      </c>
      <c r="R151" s="1" t="s">
        <v>519</v>
      </c>
      <c r="S151" s="1" t="s">
        <v>2407</v>
      </c>
      <c r="T151" s="1" t="s">
        <v>2407</v>
      </c>
      <c r="U151" s="1" t="s">
        <v>4400</v>
      </c>
      <c r="V151" s="1" t="s">
        <v>2470</v>
      </c>
      <c r="W151" s="1" t="s">
        <v>51</v>
      </c>
      <c r="X151" s="1" t="str">
        <f>CONCATENATE(Tableau4[[#This Row],[Numéro de pièce de la pièce de référence]],Tableau4[[#This Row],[Numéro de poste de la pièce de référence]])</f>
        <v>450066869710</v>
      </c>
    </row>
    <row r="152" spans="1:24" x14ac:dyDescent="0.35">
      <c r="A152" s="1" t="s">
        <v>86</v>
      </c>
      <c r="B152" s="1" t="s">
        <v>2489</v>
      </c>
      <c r="C152" s="1" t="s">
        <v>2503</v>
      </c>
      <c r="D152" s="1" t="s">
        <v>91</v>
      </c>
      <c r="E152" s="1" t="s">
        <v>357</v>
      </c>
      <c r="F152" s="1" t="s">
        <v>2407</v>
      </c>
      <c r="G152" s="1" t="s">
        <v>2629</v>
      </c>
      <c r="H152" s="1" t="s">
        <v>88</v>
      </c>
      <c r="I152" s="2">
        <v>43928</v>
      </c>
      <c r="J152" s="1" t="s">
        <v>4282</v>
      </c>
      <c r="K152" s="1" t="s">
        <v>4283</v>
      </c>
      <c r="L152" s="1" t="s">
        <v>2630</v>
      </c>
      <c r="M152" s="1" t="s">
        <v>4290</v>
      </c>
      <c r="N152" s="3">
        <v>-4000</v>
      </c>
      <c r="O152" s="3">
        <v>0</v>
      </c>
      <c r="P152" s="1" t="s">
        <v>2517</v>
      </c>
      <c r="Q152" s="1" t="s">
        <v>358</v>
      </c>
      <c r="R152" s="1" t="s">
        <v>356</v>
      </c>
      <c r="S152" s="1" t="s">
        <v>2407</v>
      </c>
      <c r="T152" s="1" t="s">
        <v>2407</v>
      </c>
      <c r="U152" s="1" t="s">
        <v>4401</v>
      </c>
      <c r="V152" s="1" t="s">
        <v>2470</v>
      </c>
      <c r="W152" s="1" t="s">
        <v>103</v>
      </c>
      <c r="X152" s="1" t="str">
        <f>CONCATENATE(Tableau4[[#This Row],[Numéro de pièce de la pièce de référence]],Tableau4[[#This Row],[Numéro de poste de la pièce de référence]])</f>
        <v>450066643910</v>
      </c>
    </row>
    <row r="153" spans="1:24" x14ac:dyDescent="0.35">
      <c r="A153" s="1" t="s">
        <v>97</v>
      </c>
      <c r="B153" s="1" t="s">
        <v>2489</v>
      </c>
      <c r="C153" s="1" t="s">
        <v>2510</v>
      </c>
      <c r="D153" s="1" t="s">
        <v>101</v>
      </c>
      <c r="E153" s="1" t="s">
        <v>385</v>
      </c>
      <c r="F153" s="1" t="s">
        <v>2407</v>
      </c>
      <c r="G153" s="1" t="s">
        <v>2649</v>
      </c>
      <c r="H153" s="1" t="s">
        <v>88</v>
      </c>
      <c r="I153" s="2">
        <v>43928</v>
      </c>
      <c r="J153" s="1" t="s">
        <v>4282</v>
      </c>
      <c r="K153" s="1" t="s">
        <v>4283</v>
      </c>
      <c r="L153" s="1" t="s">
        <v>2590</v>
      </c>
      <c r="M153" s="1" t="s">
        <v>4402</v>
      </c>
      <c r="N153" s="3">
        <v>40085.760000000002</v>
      </c>
      <c r="O153" s="3">
        <v>0</v>
      </c>
      <c r="P153" s="1" t="s">
        <v>2567</v>
      </c>
      <c r="Q153" s="1" t="s">
        <v>386</v>
      </c>
      <c r="R153" s="1" t="s">
        <v>384</v>
      </c>
      <c r="S153" s="1" t="s">
        <v>2407</v>
      </c>
      <c r="T153" s="1" t="s">
        <v>2407</v>
      </c>
      <c r="U153" s="1" t="s">
        <v>4403</v>
      </c>
      <c r="V153" s="1" t="s">
        <v>2470</v>
      </c>
      <c r="W153" s="1" t="s">
        <v>103</v>
      </c>
      <c r="X153" s="1" t="str">
        <f>CONCATENATE(Tableau4[[#This Row],[Numéro de pièce de la pièce de référence]],Tableau4[[#This Row],[Numéro de poste de la pièce de référence]])</f>
        <v>450066711310</v>
      </c>
    </row>
    <row r="154" spans="1:24" x14ac:dyDescent="0.35">
      <c r="A154" s="1" t="s">
        <v>97</v>
      </c>
      <c r="B154" s="1" t="s">
        <v>2489</v>
      </c>
      <c r="C154" s="1" t="s">
        <v>2510</v>
      </c>
      <c r="D154" s="1" t="s">
        <v>101</v>
      </c>
      <c r="E154" s="1" t="s">
        <v>385</v>
      </c>
      <c r="F154" s="1" t="s">
        <v>2407</v>
      </c>
      <c r="G154" s="1" t="s">
        <v>2649</v>
      </c>
      <c r="H154" s="1" t="s">
        <v>88</v>
      </c>
      <c r="I154" s="2">
        <v>43928</v>
      </c>
      <c r="J154" s="1" t="s">
        <v>4282</v>
      </c>
      <c r="K154" s="1" t="s">
        <v>4283</v>
      </c>
      <c r="L154" s="1" t="s">
        <v>2630</v>
      </c>
      <c r="M154" s="1" t="s">
        <v>4290</v>
      </c>
      <c r="N154" s="3">
        <v>-2316745.44</v>
      </c>
      <c r="O154" s="3">
        <v>0</v>
      </c>
      <c r="P154" s="1" t="s">
        <v>2567</v>
      </c>
      <c r="Q154" s="1" t="s">
        <v>386</v>
      </c>
      <c r="R154" s="1" t="s">
        <v>384</v>
      </c>
      <c r="S154" s="1" t="s">
        <v>2407</v>
      </c>
      <c r="T154" s="1" t="s">
        <v>2407</v>
      </c>
      <c r="U154" s="1" t="s">
        <v>4403</v>
      </c>
      <c r="V154" s="1" t="s">
        <v>2470</v>
      </c>
      <c r="W154" s="1" t="s">
        <v>103</v>
      </c>
      <c r="X154" s="1" t="str">
        <f>CONCATENATE(Tableau4[[#This Row],[Numéro de pièce de la pièce de référence]],Tableau4[[#This Row],[Numéro de poste de la pièce de référence]])</f>
        <v>450066711310</v>
      </c>
    </row>
    <row r="155" spans="1:24" x14ac:dyDescent="0.35">
      <c r="A155" s="1" t="s">
        <v>97</v>
      </c>
      <c r="B155" s="1" t="s">
        <v>2489</v>
      </c>
      <c r="C155" s="1" t="s">
        <v>2510</v>
      </c>
      <c r="D155" s="1" t="s">
        <v>101</v>
      </c>
      <c r="E155" s="1" t="s">
        <v>381</v>
      </c>
      <c r="F155" s="1" t="s">
        <v>2407</v>
      </c>
      <c r="G155" s="1" t="s">
        <v>2651</v>
      </c>
      <c r="H155" s="1" t="s">
        <v>88</v>
      </c>
      <c r="I155" s="2">
        <v>43928</v>
      </c>
      <c r="J155" s="1" t="s">
        <v>4282</v>
      </c>
      <c r="K155" s="1" t="s">
        <v>4283</v>
      </c>
      <c r="L155" s="1" t="s">
        <v>2590</v>
      </c>
      <c r="M155" s="1" t="s">
        <v>4402</v>
      </c>
      <c r="N155" s="3">
        <v>1876.02</v>
      </c>
      <c r="O155" s="3">
        <v>0</v>
      </c>
      <c r="P155" s="1" t="s">
        <v>2567</v>
      </c>
      <c r="Q155" s="1" t="s">
        <v>382</v>
      </c>
      <c r="R155" s="1" t="s">
        <v>380</v>
      </c>
      <c r="S155" s="1" t="s">
        <v>2407</v>
      </c>
      <c r="T155" s="1" t="s">
        <v>2407</v>
      </c>
      <c r="U155" s="1" t="s">
        <v>4404</v>
      </c>
      <c r="V155" s="1" t="s">
        <v>2470</v>
      </c>
      <c r="W155" s="1" t="s">
        <v>103</v>
      </c>
      <c r="X155" s="1" t="str">
        <f>CONCATENATE(Tableau4[[#This Row],[Numéro de pièce de la pièce de référence]],Tableau4[[#This Row],[Numéro de poste de la pièce de référence]])</f>
        <v>450066711510</v>
      </c>
    </row>
    <row r="156" spans="1:24" x14ac:dyDescent="0.35">
      <c r="A156" s="1" t="s">
        <v>97</v>
      </c>
      <c r="B156" s="1" t="s">
        <v>2489</v>
      </c>
      <c r="C156" s="1" t="s">
        <v>2510</v>
      </c>
      <c r="D156" s="1" t="s">
        <v>101</v>
      </c>
      <c r="E156" s="1" t="s">
        <v>381</v>
      </c>
      <c r="F156" s="1" t="s">
        <v>2407</v>
      </c>
      <c r="G156" s="1" t="s">
        <v>2651</v>
      </c>
      <c r="H156" s="1" t="s">
        <v>88</v>
      </c>
      <c r="I156" s="2">
        <v>43928</v>
      </c>
      <c r="J156" s="1" t="s">
        <v>4282</v>
      </c>
      <c r="K156" s="1" t="s">
        <v>4283</v>
      </c>
      <c r="L156" s="1" t="s">
        <v>2630</v>
      </c>
      <c r="M156" s="1" t="s">
        <v>4290</v>
      </c>
      <c r="N156" s="3">
        <v>-108423.69</v>
      </c>
      <c r="O156" s="3">
        <v>0</v>
      </c>
      <c r="P156" s="1" t="s">
        <v>2567</v>
      </c>
      <c r="Q156" s="1" t="s">
        <v>382</v>
      </c>
      <c r="R156" s="1" t="s">
        <v>380</v>
      </c>
      <c r="S156" s="1" t="s">
        <v>2407</v>
      </c>
      <c r="T156" s="1" t="s">
        <v>2407</v>
      </c>
      <c r="U156" s="1" t="s">
        <v>4404</v>
      </c>
      <c r="V156" s="1" t="s">
        <v>2470</v>
      </c>
      <c r="W156" s="1" t="s">
        <v>103</v>
      </c>
      <c r="X156" s="1" t="str">
        <f>CONCATENATE(Tableau4[[#This Row],[Numéro de pièce de la pièce de référence]],Tableau4[[#This Row],[Numéro de poste de la pièce de référence]])</f>
        <v>450066711510</v>
      </c>
    </row>
    <row r="157" spans="1:24" x14ac:dyDescent="0.35">
      <c r="A157" s="1" t="s">
        <v>97</v>
      </c>
      <c r="B157" s="1" t="s">
        <v>2489</v>
      </c>
      <c r="C157" s="1" t="s">
        <v>2510</v>
      </c>
      <c r="D157" s="1" t="s">
        <v>101</v>
      </c>
      <c r="E157" s="1" t="s">
        <v>390</v>
      </c>
      <c r="F157" s="1" t="s">
        <v>2407</v>
      </c>
      <c r="G157" s="1" t="s">
        <v>2656</v>
      </c>
      <c r="H157" s="1" t="s">
        <v>88</v>
      </c>
      <c r="I157" s="2">
        <v>43928</v>
      </c>
      <c r="J157" s="1" t="s">
        <v>4282</v>
      </c>
      <c r="K157" s="1" t="s">
        <v>4283</v>
      </c>
      <c r="L157" s="1" t="s">
        <v>2590</v>
      </c>
      <c r="M157" s="1" t="s">
        <v>4402</v>
      </c>
      <c r="N157" s="3">
        <v>9235.76</v>
      </c>
      <c r="O157" s="3">
        <v>0</v>
      </c>
      <c r="P157" s="1" t="s">
        <v>2567</v>
      </c>
      <c r="Q157" s="1" t="s">
        <v>391</v>
      </c>
      <c r="R157" s="1" t="s">
        <v>389</v>
      </c>
      <c r="S157" s="1" t="s">
        <v>2407</v>
      </c>
      <c r="T157" s="1" t="s">
        <v>2407</v>
      </c>
      <c r="U157" s="1" t="s">
        <v>4405</v>
      </c>
      <c r="V157" s="1" t="s">
        <v>2470</v>
      </c>
      <c r="W157" s="1" t="s">
        <v>103</v>
      </c>
      <c r="X157" s="1" t="str">
        <f>CONCATENATE(Tableau4[[#This Row],[Numéro de pièce de la pièce de référence]],Tableau4[[#This Row],[Numéro de poste de la pièce de référence]])</f>
        <v>450066722010</v>
      </c>
    </row>
    <row r="158" spans="1:24" x14ac:dyDescent="0.35">
      <c r="A158" s="1" t="s">
        <v>97</v>
      </c>
      <c r="B158" s="1" t="s">
        <v>2489</v>
      </c>
      <c r="C158" s="1" t="s">
        <v>2510</v>
      </c>
      <c r="D158" s="1" t="s">
        <v>101</v>
      </c>
      <c r="E158" s="1" t="s">
        <v>390</v>
      </c>
      <c r="F158" s="1" t="s">
        <v>2407</v>
      </c>
      <c r="G158" s="1" t="s">
        <v>2656</v>
      </c>
      <c r="H158" s="1" t="s">
        <v>88</v>
      </c>
      <c r="I158" s="2">
        <v>43928</v>
      </c>
      <c r="J158" s="1" t="s">
        <v>4282</v>
      </c>
      <c r="K158" s="1" t="s">
        <v>4283</v>
      </c>
      <c r="L158" s="1" t="s">
        <v>2630</v>
      </c>
      <c r="M158" s="1" t="s">
        <v>4290</v>
      </c>
      <c r="N158" s="3">
        <v>-533778.15</v>
      </c>
      <c r="O158" s="3">
        <v>0</v>
      </c>
      <c r="P158" s="1" t="s">
        <v>2567</v>
      </c>
      <c r="Q158" s="1" t="s">
        <v>391</v>
      </c>
      <c r="R158" s="1" t="s">
        <v>389</v>
      </c>
      <c r="S158" s="1" t="s">
        <v>2407</v>
      </c>
      <c r="T158" s="1" t="s">
        <v>2407</v>
      </c>
      <c r="U158" s="1" t="s">
        <v>4405</v>
      </c>
      <c r="V158" s="1" t="s">
        <v>2470</v>
      </c>
      <c r="W158" s="1" t="s">
        <v>103</v>
      </c>
      <c r="X158" s="1" t="str">
        <f>CONCATENATE(Tableau4[[#This Row],[Numéro de pièce de la pièce de référence]],Tableau4[[#This Row],[Numéro de poste de la pièce de référence]])</f>
        <v>450066722010</v>
      </c>
    </row>
    <row r="159" spans="1:24" x14ac:dyDescent="0.35">
      <c r="A159" s="1" t="s">
        <v>97</v>
      </c>
      <c r="B159" s="1" t="s">
        <v>2489</v>
      </c>
      <c r="C159" s="1" t="s">
        <v>2510</v>
      </c>
      <c r="D159" s="1" t="s">
        <v>101</v>
      </c>
      <c r="E159" s="1" t="s">
        <v>413</v>
      </c>
      <c r="F159" s="1" t="s">
        <v>2407</v>
      </c>
      <c r="G159" s="1" t="s">
        <v>2662</v>
      </c>
      <c r="H159" s="1" t="s">
        <v>88</v>
      </c>
      <c r="I159" s="2">
        <v>43928</v>
      </c>
      <c r="J159" s="1" t="s">
        <v>4282</v>
      </c>
      <c r="K159" s="1" t="s">
        <v>4283</v>
      </c>
      <c r="L159" s="1" t="s">
        <v>2590</v>
      </c>
      <c r="M159" s="1" t="s">
        <v>4402</v>
      </c>
      <c r="N159" s="3">
        <v>707.76</v>
      </c>
      <c r="O159" s="3">
        <v>0</v>
      </c>
      <c r="P159" s="1" t="s">
        <v>2567</v>
      </c>
      <c r="Q159" s="1" t="s">
        <v>414</v>
      </c>
      <c r="R159" s="1" t="s">
        <v>407</v>
      </c>
      <c r="S159" s="1" t="s">
        <v>2407</v>
      </c>
      <c r="T159" s="1" t="s">
        <v>2407</v>
      </c>
      <c r="U159" s="1" t="s">
        <v>4406</v>
      </c>
      <c r="V159" s="1" t="s">
        <v>2470</v>
      </c>
      <c r="W159" s="1" t="s">
        <v>103</v>
      </c>
      <c r="X159" s="1" t="str">
        <f>CONCATENATE(Tableau4[[#This Row],[Numéro de pièce de la pièce de référence]],Tableau4[[#This Row],[Numéro de poste de la pièce de référence]])</f>
        <v>450066772010</v>
      </c>
    </row>
    <row r="160" spans="1:24" x14ac:dyDescent="0.35">
      <c r="A160" s="1" t="s">
        <v>97</v>
      </c>
      <c r="B160" s="1" t="s">
        <v>2489</v>
      </c>
      <c r="C160" s="1" t="s">
        <v>2510</v>
      </c>
      <c r="D160" s="1" t="s">
        <v>101</v>
      </c>
      <c r="E160" s="1" t="s">
        <v>413</v>
      </c>
      <c r="F160" s="1" t="s">
        <v>2407</v>
      </c>
      <c r="G160" s="1" t="s">
        <v>2662</v>
      </c>
      <c r="H160" s="1" t="s">
        <v>88</v>
      </c>
      <c r="I160" s="2">
        <v>43928</v>
      </c>
      <c r="J160" s="1" t="s">
        <v>4282</v>
      </c>
      <c r="K160" s="1" t="s">
        <v>4283</v>
      </c>
      <c r="L160" s="1" t="s">
        <v>2630</v>
      </c>
      <c r="M160" s="1" t="s">
        <v>4290</v>
      </c>
      <c r="N160" s="3">
        <v>-32137.89</v>
      </c>
      <c r="O160" s="3">
        <v>0</v>
      </c>
      <c r="P160" s="1" t="s">
        <v>2567</v>
      </c>
      <c r="Q160" s="1" t="s">
        <v>414</v>
      </c>
      <c r="R160" s="1" t="s">
        <v>407</v>
      </c>
      <c r="S160" s="1" t="s">
        <v>2407</v>
      </c>
      <c r="T160" s="1" t="s">
        <v>2407</v>
      </c>
      <c r="U160" s="1" t="s">
        <v>4406</v>
      </c>
      <c r="V160" s="1" t="s">
        <v>2470</v>
      </c>
      <c r="W160" s="1" t="s">
        <v>103</v>
      </c>
      <c r="X160" s="1" t="str">
        <f>CONCATENATE(Tableau4[[#This Row],[Numéro de pièce de la pièce de référence]],Tableau4[[#This Row],[Numéro de poste de la pièce de référence]])</f>
        <v>450066772010</v>
      </c>
    </row>
    <row r="161" spans="1:24" x14ac:dyDescent="0.35">
      <c r="A161" s="1" t="s">
        <v>97</v>
      </c>
      <c r="B161" s="1" t="s">
        <v>2489</v>
      </c>
      <c r="C161" s="1" t="s">
        <v>2510</v>
      </c>
      <c r="D161" s="1" t="s">
        <v>101</v>
      </c>
      <c r="E161" s="1" t="s">
        <v>440</v>
      </c>
      <c r="F161" s="1" t="s">
        <v>2407</v>
      </c>
      <c r="G161" s="1" t="s">
        <v>2664</v>
      </c>
      <c r="H161" s="1" t="s">
        <v>88</v>
      </c>
      <c r="I161" s="2">
        <v>43928</v>
      </c>
      <c r="J161" s="1" t="s">
        <v>4282</v>
      </c>
      <c r="K161" s="1" t="s">
        <v>4283</v>
      </c>
      <c r="L161" s="1" t="s">
        <v>3401</v>
      </c>
      <c r="M161" s="1" t="s">
        <v>4288</v>
      </c>
      <c r="N161" s="3">
        <v>6941.4</v>
      </c>
      <c r="O161" s="3">
        <v>0</v>
      </c>
      <c r="P161" s="1" t="s">
        <v>2567</v>
      </c>
      <c r="Q161" s="1" t="s">
        <v>441</v>
      </c>
      <c r="R161" s="1" t="s">
        <v>439</v>
      </c>
      <c r="S161" s="1" t="s">
        <v>2407</v>
      </c>
      <c r="T161" s="1" t="s">
        <v>2407</v>
      </c>
      <c r="U161" s="1" t="s">
        <v>4407</v>
      </c>
      <c r="V161" s="1" t="s">
        <v>2470</v>
      </c>
      <c r="W161" s="1" t="s">
        <v>103</v>
      </c>
      <c r="X161" s="1" t="str">
        <f>CONCATENATE(Tableau4[[#This Row],[Numéro de pièce de la pièce de référence]],Tableau4[[#This Row],[Numéro de poste de la pièce de référence]])</f>
        <v>450066786510</v>
      </c>
    </row>
    <row r="162" spans="1:24" x14ac:dyDescent="0.35">
      <c r="A162" s="1" t="s">
        <v>97</v>
      </c>
      <c r="B162" s="1" t="s">
        <v>2489</v>
      </c>
      <c r="C162" s="1" t="s">
        <v>2510</v>
      </c>
      <c r="D162" s="1" t="s">
        <v>101</v>
      </c>
      <c r="E162" s="1" t="s">
        <v>440</v>
      </c>
      <c r="F162" s="1" t="s">
        <v>2407</v>
      </c>
      <c r="G162" s="1" t="s">
        <v>2664</v>
      </c>
      <c r="H162" s="1" t="s">
        <v>88</v>
      </c>
      <c r="I162" s="2">
        <v>43928</v>
      </c>
      <c r="J162" s="1" t="s">
        <v>4282</v>
      </c>
      <c r="K162" s="1" t="s">
        <v>4283</v>
      </c>
      <c r="L162" s="1" t="s">
        <v>3402</v>
      </c>
      <c r="M162" s="1" t="s">
        <v>4303</v>
      </c>
      <c r="N162" s="3">
        <v>975000</v>
      </c>
      <c r="O162" s="3">
        <v>0</v>
      </c>
      <c r="P162" s="1" t="s">
        <v>2567</v>
      </c>
      <c r="Q162" s="1" t="s">
        <v>441</v>
      </c>
      <c r="R162" s="1" t="s">
        <v>439</v>
      </c>
      <c r="S162" s="1" t="s">
        <v>2407</v>
      </c>
      <c r="T162" s="1" t="s">
        <v>2407</v>
      </c>
      <c r="U162" s="1" t="s">
        <v>4407</v>
      </c>
      <c r="V162" s="1" t="s">
        <v>2470</v>
      </c>
      <c r="W162" s="1" t="s">
        <v>103</v>
      </c>
      <c r="X162" s="1" t="str">
        <f>CONCATENATE(Tableau4[[#This Row],[Numéro de pièce de la pièce de référence]],Tableau4[[#This Row],[Numéro de poste de la pièce de référence]])</f>
        <v>450066786510</v>
      </c>
    </row>
    <row r="163" spans="1:24" x14ac:dyDescent="0.35">
      <c r="A163" s="1" t="s">
        <v>97</v>
      </c>
      <c r="B163" s="1" t="s">
        <v>2489</v>
      </c>
      <c r="C163" s="1" t="s">
        <v>2510</v>
      </c>
      <c r="D163" s="1" t="s">
        <v>101</v>
      </c>
      <c r="E163" s="1" t="s">
        <v>440</v>
      </c>
      <c r="F163" s="1" t="s">
        <v>2407</v>
      </c>
      <c r="G163" s="1" t="s">
        <v>2664</v>
      </c>
      <c r="H163" s="1" t="s">
        <v>88</v>
      </c>
      <c r="I163" s="2">
        <v>43928</v>
      </c>
      <c r="J163" s="1" t="s">
        <v>4282</v>
      </c>
      <c r="K163" s="1" t="s">
        <v>4283</v>
      </c>
      <c r="L163" s="1" t="s">
        <v>2548</v>
      </c>
      <c r="M163" s="1" t="s">
        <v>4306</v>
      </c>
      <c r="N163" s="3">
        <v>-975000</v>
      </c>
      <c r="O163" s="3">
        <v>0</v>
      </c>
      <c r="P163" s="1" t="s">
        <v>2567</v>
      </c>
      <c r="Q163" s="1" t="s">
        <v>441</v>
      </c>
      <c r="R163" s="1" t="s">
        <v>439</v>
      </c>
      <c r="S163" s="1" t="s">
        <v>2407</v>
      </c>
      <c r="T163" s="1" t="s">
        <v>2407</v>
      </c>
      <c r="U163" s="1" t="s">
        <v>4407</v>
      </c>
      <c r="V163" s="1" t="s">
        <v>2470</v>
      </c>
      <c r="W163" s="1" t="s">
        <v>103</v>
      </c>
      <c r="X163" s="1" t="str">
        <f>CONCATENATE(Tableau4[[#This Row],[Numéro de pièce de la pièce de référence]],Tableau4[[#This Row],[Numéro de poste de la pièce de référence]])</f>
        <v>450066786510</v>
      </c>
    </row>
    <row r="164" spans="1:24" x14ac:dyDescent="0.35">
      <c r="A164" s="1" t="s">
        <v>97</v>
      </c>
      <c r="B164" s="1" t="s">
        <v>2489</v>
      </c>
      <c r="C164" s="1" t="s">
        <v>2510</v>
      </c>
      <c r="D164" s="1" t="s">
        <v>101</v>
      </c>
      <c r="E164" s="1" t="s">
        <v>432</v>
      </c>
      <c r="F164" s="1" t="s">
        <v>2407</v>
      </c>
      <c r="G164" s="1" t="s">
        <v>2666</v>
      </c>
      <c r="H164" s="1" t="s">
        <v>88</v>
      </c>
      <c r="I164" s="2">
        <v>43928</v>
      </c>
      <c r="J164" s="1" t="s">
        <v>4282</v>
      </c>
      <c r="K164" s="1" t="s">
        <v>4283</v>
      </c>
      <c r="L164" s="1" t="s">
        <v>2630</v>
      </c>
      <c r="M164" s="1" t="s">
        <v>4290</v>
      </c>
      <c r="N164" s="3">
        <v>-139004.73000000001</v>
      </c>
      <c r="O164" s="3">
        <v>0</v>
      </c>
      <c r="P164" s="1" t="s">
        <v>2567</v>
      </c>
      <c r="Q164" s="1" t="s">
        <v>433</v>
      </c>
      <c r="R164" s="1" t="s">
        <v>431</v>
      </c>
      <c r="S164" s="1" t="s">
        <v>2407</v>
      </c>
      <c r="T164" s="1" t="s">
        <v>2407</v>
      </c>
      <c r="U164" s="1" t="s">
        <v>4408</v>
      </c>
      <c r="V164" s="1" t="s">
        <v>2470</v>
      </c>
      <c r="W164" s="1" t="s">
        <v>103</v>
      </c>
      <c r="X164" s="1" t="str">
        <f>CONCATENATE(Tableau4[[#This Row],[Numéro de pièce de la pièce de référence]],Tableau4[[#This Row],[Numéro de poste de la pièce de référence]])</f>
        <v>450066787210</v>
      </c>
    </row>
    <row r="165" spans="1:24" x14ac:dyDescent="0.35">
      <c r="A165" s="1" t="s">
        <v>97</v>
      </c>
      <c r="B165" s="1" t="s">
        <v>2489</v>
      </c>
      <c r="C165" s="1" t="s">
        <v>2510</v>
      </c>
      <c r="D165" s="1" t="s">
        <v>101</v>
      </c>
      <c r="E165" s="1" t="s">
        <v>432</v>
      </c>
      <c r="F165" s="1" t="s">
        <v>2407</v>
      </c>
      <c r="G165" s="1" t="s">
        <v>2666</v>
      </c>
      <c r="H165" s="1" t="s">
        <v>88</v>
      </c>
      <c r="I165" s="2">
        <v>43928</v>
      </c>
      <c r="J165" s="1" t="s">
        <v>4282</v>
      </c>
      <c r="K165" s="1" t="s">
        <v>4283</v>
      </c>
      <c r="L165" s="1" t="s">
        <v>2590</v>
      </c>
      <c r="M165" s="1" t="s">
        <v>4402</v>
      </c>
      <c r="N165" s="3">
        <v>2093.4499999999998</v>
      </c>
      <c r="O165" s="3">
        <v>0</v>
      </c>
      <c r="P165" s="1" t="s">
        <v>2567</v>
      </c>
      <c r="Q165" s="1" t="s">
        <v>433</v>
      </c>
      <c r="R165" s="1" t="s">
        <v>431</v>
      </c>
      <c r="S165" s="1" t="s">
        <v>2407</v>
      </c>
      <c r="T165" s="1" t="s">
        <v>2407</v>
      </c>
      <c r="U165" s="1" t="s">
        <v>4408</v>
      </c>
      <c r="V165" s="1" t="s">
        <v>2470</v>
      </c>
      <c r="W165" s="1" t="s">
        <v>103</v>
      </c>
      <c r="X165" s="1" t="str">
        <f>CONCATENATE(Tableau4[[#This Row],[Numéro de pièce de la pièce de référence]],Tableau4[[#This Row],[Numéro de poste de la pièce de référence]])</f>
        <v>450066787210</v>
      </c>
    </row>
    <row r="166" spans="1:24" x14ac:dyDescent="0.35">
      <c r="A166" s="1" t="s">
        <v>97</v>
      </c>
      <c r="B166" s="1" t="s">
        <v>2489</v>
      </c>
      <c r="C166" s="1" t="s">
        <v>2510</v>
      </c>
      <c r="D166" s="1" t="s">
        <v>101</v>
      </c>
      <c r="E166" s="1" t="s">
        <v>538</v>
      </c>
      <c r="F166" s="1" t="s">
        <v>2407</v>
      </c>
      <c r="G166" s="1" t="s">
        <v>2694</v>
      </c>
      <c r="H166" s="1" t="s">
        <v>88</v>
      </c>
      <c r="I166" s="2">
        <v>43928</v>
      </c>
      <c r="J166" s="1" t="s">
        <v>4282</v>
      </c>
      <c r="K166" s="1" t="s">
        <v>4283</v>
      </c>
      <c r="L166" s="1" t="s">
        <v>2630</v>
      </c>
      <c r="M166" s="1" t="s">
        <v>4290</v>
      </c>
      <c r="N166" s="3">
        <v>-489296.64000000001</v>
      </c>
      <c r="O166" s="3">
        <v>0</v>
      </c>
      <c r="P166" s="1" t="s">
        <v>2567</v>
      </c>
      <c r="Q166" s="1" t="s">
        <v>539</v>
      </c>
      <c r="R166" s="1" t="s">
        <v>389</v>
      </c>
      <c r="S166" s="1" t="s">
        <v>2407</v>
      </c>
      <c r="T166" s="1" t="s">
        <v>2407</v>
      </c>
      <c r="U166" s="1" t="s">
        <v>4409</v>
      </c>
      <c r="V166" s="1" t="s">
        <v>2470</v>
      </c>
      <c r="W166" s="1" t="s">
        <v>103</v>
      </c>
      <c r="X166" s="1" t="str">
        <f>CONCATENATE(Tableau4[[#This Row],[Numéro de pièce de la pièce de référence]],Tableau4[[#This Row],[Numéro de poste de la pièce de référence]])</f>
        <v>450066868110</v>
      </c>
    </row>
    <row r="167" spans="1:24" x14ac:dyDescent="0.35">
      <c r="A167" s="1" t="s">
        <v>97</v>
      </c>
      <c r="B167" s="1" t="s">
        <v>2489</v>
      </c>
      <c r="C167" s="1" t="s">
        <v>2510</v>
      </c>
      <c r="D167" s="1" t="s">
        <v>101</v>
      </c>
      <c r="E167" s="1" t="s">
        <v>538</v>
      </c>
      <c r="F167" s="1" t="s">
        <v>2407</v>
      </c>
      <c r="G167" s="1" t="s">
        <v>2694</v>
      </c>
      <c r="H167" s="1" t="s">
        <v>88</v>
      </c>
      <c r="I167" s="2">
        <v>43928</v>
      </c>
      <c r="J167" s="1" t="s">
        <v>4282</v>
      </c>
      <c r="K167" s="1" t="s">
        <v>4283</v>
      </c>
      <c r="L167" s="1" t="s">
        <v>2590</v>
      </c>
      <c r="M167" s="1" t="s">
        <v>4402</v>
      </c>
      <c r="N167" s="3">
        <v>-272.20999999999998</v>
      </c>
      <c r="O167" s="3">
        <v>0</v>
      </c>
      <c r="P167" s="1" t="s">
        <v>2567</v>
      </c>
      <c r="Q167" s="1" t="s">
        <v>539</v>
      </c>
      <c r="R167" s="1" t="s">
        <v>389</v>
      </c>
      <c r="S167" s="1" t="s">
        <v>2407</v>
      </c>
      <c r="T167" s="1" t="s">
        <v>2407</v>
      </c>
      <c r="U167" s="1" t="s">
        <v>4409</v>
      </c>
      <c r="V167" s="1" t="s">
        <v>2470</v>
      </c>
      <c r="W167" s="1" t="s">
        <v>103</v>
      </c>
      <c r="X167" s="1" t="str">
        <f>CONCATENATE(Tableau4[[#This Row],[Numéro de pièce de la pièce de référence]],Tableau4[[#This Row],[Numéro de poste de la pièce de référence]])</f>
        <v>450066868110</v>
      </c>
    </row>
    <row r="168" spans="1:24" x14ac:dyDescent="0.35">
      <c r="A168" s="1" t="s">
        <v>97</v>
      </c>
      <c r="B168" s="1" t="s">
        <v>2489</v>
      </c>
      <c r="C168" s="1" t="s">
        <v>2510</v>
      </c>
      <c r="D168" s="1" t="s">
        <v>101</v>
      </c>
      <c r="E168" s="1" t="s">
        <v>560</v>
      </c>
      <c r="F168" s="1" t="s">
        <v>2407</v>
      </c>
      <c r="G168" s="1" t="s">
        <v>2697</v>
      </c>
      <c r="H168" s="1" t="s">
        <v>88</v>
      </c>
      <c r="I168" s="2">
        <v>43928</v>
      </c>
      <c r="J168" s="1" t="s">
        <v>4282</v>
      </c>
      <c r="K168" s="1" t="s">
        <v>4283</v>
      </c>
      <c r="L168" s="1" t="s">
        <v>2630</v>
      </c>
      <c r="M168" s="1" t="s">
        <v>4290</v>
      </c>
      <c r="N168" s="3">
        <v>-442035.03</v>
      </c>
      <c r="O168" s="3">
        <v>0</v>
      </c>
      <c r="P168" s="1" t="s">
        <v>2567</v>
      </c>
      <c r="Q168" s="1" t="s">
        <v>561</v>
      </c>
      <c r="R168" s="1" t="s">
        <v>407</v>
      </c>
      <c r="S168" s="1" t="s">
        <v>2407</v>
      </c>
      <c r="T168" s="1" t="s">
        <v>2407</v>
      </c>
      <c r="U168" s="1" t="s">
        <v>4410</v>
      </c>
      <c r="V168" s="1" t="s">
        <v>2470</v>
      </c>
      <c r="W168" s="1" t="s">
        <v>103</v>
      </c>
      <c r="X168" s="1" t="str">
        <f>CONCATENATE(Tableau4[[#This Row],[Numéro de pièce de la pièce de référence]],Tableau4[[#This Row],[Numéro de poste de la pièce de référence]])</f>
        <v>450066872910</v>
      </c>
    </row>
    <row r="169" spans="1:24" x14ac:dyDescent="0.35">
      <c r="A169" s="1" t="s">
        <v>97</v>
      </c>
      <c r="B169" s="1" t="s">
        <v>2489</v>
      </c>
      <c r="C169" s="1" t="s">
        <v>2510</v>
      </c>
      <c r="D169" s="1" t="s">
        <v>101</v>
      </c>
      <c r="E169" s="1" t="s">
        <v>560</v>
      </c>
      <c r="F169" s="1" t="s">
        <v>2407</v>
      </c>
      <c r="G169" s="1" t="s">
        <v>2697</v>
      </c>
      <c r="H169" s="1" t="s">
        <v>88</v>
      </c>
      <c r="I169" s="2">
        <v>43928</v>
      </c>
      <c r="J169" s="1" t="s">
        <v>4282</v>
      </c>
      <c r="K169" s="1" t="s">
        <v>4283</v>
      </c>
      <c r="L169" s="1" t="s">
        <v>3400</v>
      </c>
      <c r="M169" s="1" t="s">
        <v>4284</v>
      </c>
      <c r="N169" s="3">
        <v>442035.03</v>
      </c>
      <c r="O169" s="3">
        <v>0</v>
      </c>
      <c r="P169" s="1" t="s">
        <v>2567</v>
      </c>
      <c r="Q169" s="1" t="s">
        <v>561</v>
      </c>
      <c r="R169" s="1" t="s">
        <v>407</v>
      </c>
      <c r="S169" s="1" t="s">
        <v>2407</v>
      </c>
      <c r="T169" s="1" t="s">
        <v>2407</v>
      </c>
      <c r="U169" s="1" t="s">
        <v>4411</v>
      </c>
      <c r="V169" s="1" t="s">
        <v>2470</v>
      </c>
      <c r="W169" s="1" t="s">
        <v>103</v>
      </c>
      <c r="X169" s="1" t="str">
        <f>CONCATENATE(Tableau4[[#This Row],[Numéro de pièce de la pièce de référence]],Tableau4[[#This Row],[Numéro de poste de la pièce de référence]])</f>
        <v>450066872910</v>
      </c>
    </row>
    <row r="170" spans="1:24" x14ac:dyDescent="0.35">
      <c r="A170" s="1" t="s">
        <v>2539</v>
      </c>
      <c r="B170" s="1" t="s">
        <v>2543</v>
      </c>
      <c r="C170" s="1" t="s">
        <v>2492</v>
      </c>
      <c r="D170" s="1" t="s">
        <v>3419</v>
      </c>
      <c r="E170" s="1" t="s">
        <v>542</v>
      </c>
      <c r="F170" s="1" t="s">
        <v>2407</v>
      </c>
      <c r="G170" s="1" t="s">
        <v>2699</v>
      </c>
      <c r="H170" s="1" t="s">
        <v>88</v>
      </c>
      <c r="I170" s="2">
        <v>43928</v>
      </c>
      <c r="J170" s="1" t="s">
        <v>4282</v>
      </c>
      <c r="K170" s="1" t="s">
        <v>4283</v>
      </c>
      <c r="L170" s="1" t="s">
        <v>3400</v>
      </c>
      <c r="M170" s="1" t="s">
        <v>4284</v>
      </c>
      <c r="N170" s="3">
        <v>9830</v>
      </c>
      <c r="O170" s="3">
        <v>0</v>
      </c>
      <c r="P170" s="1" t="s">
        <v>2491</v>
      </c>
      <c r="Q170" s="1" t="s">
        <v>543</v>
      </c>
      <c r="R170" s="1" t="s">
        <v>541</v>
      </c>
      <c r="S170" s="1" t="s">
        <v>2407</v>
      </c>
      <c r="T170" s="1" t="s">
        <v>2407</v>
      </c>
      <c r="U170" s="1" t="s">
        <v>4412</v>
      </c>
      <c r="V170" s="1" t="s">
        <v>2470</v>
      </c>
      <c r="W170" s="1" t="s">
        <v>51</v>
      </c>
      <c r="X170" s="1" t="str">
        <f>CONCATENATE(Tableau4[[#This Row],[Numéro de pièce de la pièce de référence]],Tableau4[[#This Row],[Numéro de poste de la pièce de référence]])</f>
        <v>450066873510</v>
      </c>
    </row>
    <row r="171" spans="1:24" x14ac:dyDescent="0.35">
      <c r="A171" s="1" t="s">
        <v>2539</v>
      </c>
      <c r="B171" s="1" t="s">
        <v>2543</v>
      </c>
      <c r="C171" s="1" t="s">
        <v>2492</v>
      </c>
      <c r="D171" s="1" t="s">
        <v>3419</v>
      </c>
      <c r="E171" s="1" t="s">
        <v>542</v>
      </c>
      <c r="F171" s="1" t="s">
        <v>2407</v>
      </c>
      <c r="G171" s="1" t="s">
        <v>2699</v>
      </c>
      <c r="H171" s="1" t="s">
        <v>88</v>
      </c>
      <c r="I171" s="2">
        <v>43928</v>
      </c>
      <c r="J171" s="1" t="s">
        <v>4282</v>
      </c>
      <c r="K171" s="1" t="s">
        <v>4283</v>
      </c>
      <c r="L171" s="1" t="s">
        <v>3401</v>
      </c>
      <c r="M171" s="1" t="s">
        <v>4288</v>
      </c>
      <c r="N171" s="3">
        <v>2064.3000000000002</v>
      </c>
      <c r="O171" s="3">
        <v>0</v>
      </c>
      <c r="P171" s="1" t="s">
        <v>2491</v>
      </c>
      <c r="Q171" s="1" t="s">
        <v>543</v>
      </c>
      <c r="R171" s="1" t="s">
        <v>541</v>
      </c>
      <c r="S171" s="1" t="s">
        <v>2407</v>
      </c>
      <c r="T171" s="1" t="s">
        <v>2407</v>
      </c>
      <c r="U171" s="1" t="s">
        <v>4413</v>
      </c>
      <c r="V171" s="1" t="s">
        <v>2470</v>
      </c>
      <c r="W171" s="1" t="s">
        <v>51</v>
      </c>
      <c r="X171" s="1" t="str">
        <f>CONCATENATE(Tableau4[[#This Row],[Numéro de pièce de la pièce de référence]],Tableau4[[#This Row],[Numéro de poste de la pièce de référence]])</f>
        <v>450066873510</v>
      </c>
    </row>
    <row r="172" spans="1:24" x14ac:dyDescent="0.35">
      <c r="A172" s="1" t="s">
        <v>97</v>
      </c>
      <c r="B172" s="1" t="s">
        <v>2489</v>
      </c>
      <c r="C172" s="1" t="s">
        <v>2510</v>
      </c>
      <c r="D172" s="1" t="s">
        <v>101</v>
      </c>
      <c r="E172" s="1" t="s">
        <v>4414</v>
      </c>
      <c r="F172" s="1" t="s">
        <v>2407</v>
      </c>
      <c r="G172" s="1" t="s">
        <v>4415</v>
      </c>
      <c r="H172" s="1" t="s">
        <v>88</v>
      </c>
      <c r="I172" s="2">
        <v>43928</v>
      </c>
      <c r="J172" s="1" t="s">
        <v>4282</v>
      </c>
      <c r="K172" s="1" t="s">
        <v>4283</v>
      </c>
      <c r="L172" s="1" t="s">
        <v>3400</v>
      </c>
      <c r="M172" s="1" t="s">
        <v>4284</v>
      </c>
      <c r="N172" s="3">
        <v>186514.43</v>
      </c>
      <c r="O172" s="3">
        <v>0</v>
      </c>
      <c r="P172" s="1" t="s">
        <v>2567</v>
      </c>
      <c r="Q172" s="1" t="s">
        <v>4416</v>
      </c>
      <c r="R172" s="1" t="s">
        <v>841</v>
      </c>
      <c r="S172" s="1" t="s">
        <v>2407</v>
      </c>
      <c r="T172" s="1" t="s">
        <v>2407</v>
      </c>
      <c r="U172" s="1" t="s">
        <v>4417</v>
      </c>
      <c r="V172" s="1" t="s">
        <v>2470</v>
      </c>
      <c r="W172" s="1" t="s">
        <v>51</v>
      </c>
      <c r="X172" s="1" t="str">
        <f>CONCATENATE(Tableau4[[#This Row],[Numéro de pièce de la pièce de référence]],Tableau4[[#This Row],[Numéro de poste de la pièce de référence]])</f>
        <v>450066877510</v>
      </c>
    </row>
    <row r="173" spans="1:24" x14ac:dyDescent="0.35">
      <c r="A173" s="1" t="s">
        <v>97</v>
      </c>
      <c r="B173" s="1" t="s">
        <v>2489</v>
      </c>
      <c r="C173" s="1" t="s">
        <v>2510</v>
      </c>
      <c r="D173" s="1" t="s">
        <v>101</v>
      </c>
      <c r="E173" s="1" t="s">
        <v>596</v>
      </c>
      <c r="F173" s="1" t="s">
        <v>2407</v>
      </c>
      <c r="G173" s="1" t="s">
        <v>2701</v>
      </c>
      <c r="H173" s="1" t="s">
        <v>88</v>
      </c>
      <c r="I173" s="2">
        <v>43928</v>
      </c>
      <c r="J173" s="1" t="s">
        <v>4282</v>
      </c>
      <c r="K173" s="1" t="s">
        <v>4283</v>
      </c>
      <c r="L173" s="1" t="s">
        <v>3400</v>
      </c>
      <c r="M173" s="1" t="s">
        <v>4284</v>
      </c>
      <c r="N173" s="3">
        <v>373500</v>
      </c>
      <c r="O173" s="3">
        <v>0</v>
      </c>
      <c r="P173" s="1" t="s">
        <v>2567</v>
      </c>
      <c r="Q173" s="1" t="s">
        <v>597</v>
      </c>
      <c r="R173" s="1" t="s">
        <v>595</v>
      </c>
      <c r="S173" s="1" t="s">
        <v>2407</v>
      </c>
      <c r="T173" s="1" t="s">
        <v>2407</v>
      </c>
      <c r="U173" s="1" t="s">
        <v>4418</v>
      </c>
      <c r="V173" s="1" t="s">
        <v>2470</v>
      </c>
      <c r="W173" s="1" t="s">
        <v>51</v>
      </c>
      <c r="X173" s="1" t="str">
        <f>CONCATENATE(Tableau4[[#This Row],[Numéro de pièce de la pièce de référence]],Tableau4[[#This Row],[Numéro de poste de la pièce de référence]])</f>
        <v>450066879710</v>
      </c>
    </row>
    <row r="174" spans="1:24" x14ac:dyDescent="0.35">
      <c r="A174" s="1" t="s">
        <v>97</v>
      </c>
      <c r="B174" s="1" t="s">
        <v>2489</v>
      </c>
      <c r="C174" s="1" t="s">
        <v>2510</v>
      </c>
      <c r="D174" s="1" t="s">
        <v>101</v>
      </c>
      <c r="E174" s="1" t="s">
        <v>596</v>
      </c>
      <c r="F174" s="1" t="s">
        <v>2407</v>
      </c>
      <c r="G174" s="1" t="s">
        <v>2701</v>
      </c>
      <c r="H174" s="1" t="s">
        <v>217</v>
      </c>
      <c r="I174" s="2">
        <v>43928</v>
      </c>
      <c r="J174" s="1" t="s">
        <v>4282</v>
      </c>
      <c r="K174" s="1" t="s">
        <v>4283</v>
      </c>
      <c r="L174" s="1" t="s">
        <v>3400</v>
      </c>
      <c r="M174" s="1" t="s">
        <v>4284</v>
      </c>
      <c r="N174" s="3">
        <v>373500</v>
      </c>
      <c r="O174" s="3">
        <v>0</v>
      </c>
      <c r="P174" s="1" t="s">
        <v>2567</v>
      </c>
      <c r="Q174" s="1" t="s">
        <v>598</v>
      </c>
      <c r="R174" s="1" t="s">
        <v>595</v>
      </c>
      <c r="S174" s="1" t="s">
        <v>2407</v>
      </c>
      <c r="T174" s="1" t="s">
        <v>2407</v>
      </c>
      <c r="U174" s="1" t="s">
        <v>4418</v>
      </c>
      <c r="V174" s="1" t="s">
        <v>2470</v>
      </c>
      <c r="W174" s="1" t="s">
        <v>51</v>
      </c>
      <c r="X174" s="1" t="str">
        <f>CONCATENATE(Tableau4[[#This Row],[Numéro de pièce de la pièce de référence]],Tableau4[[#This Row],[Numéro de poste de la pièce de référence]])</f>
        <v>450066879720</v>
      </c>
    </row>
    <row r="175" spans="1:24" x14ac:dyDescent="0.35">
      <c r="A175" s="1" t="s">
        <v>97</v>
      </c>
      <c r="B175" s="1" t="s">
        <v>2489</v>
      </c>
      <c r="C175" s="1" t="s">
        <v>2510</v>
      </c>
      <c r="D175" s="1" t="s">
        <v>101</v>
      </c>
      <c r="E175" s="1" t="s">
        <v>620</v>
      </c>
      <c r="F175" s="1" t="s">
        <v>2407</v>
      </c>
      <c r="G175" s="1" t="s">
        <v>2704</v>
      </c>
      <c r="H175" s="1" t="s">
        <v>88</v>
      </c>
      <c r="I175" s="2">
        <v>43928</v>
      </c>
      <c r="J175" s="1" t="s">
        <v>4282</v>
      </c>
      <c r="K175" s="1" t="s">
        <v>4283</v>
      </c>
      <c r="L175" s="1" t="s">
        <v>3400</v>
      </c>
      <c r="M175" s="1" t="s">
        <v>4284</v>
      </c>
      <c r="N175" s="3">
        <v>738692.63</v>
      </c>
      <c r="O175" s="3">
        <v>0</v>
      </c>
      <c r="P175" s="1" t="s">
        <v>2567</v>
      </c>
      <c r="Q175" s="1" t="s">
        <v>621</v>
      </c>
      <c r="R175" s="1" t="s">
        <v>619</v>
      </c>
      <c r="S175" s="1" t="s">
        <v>2407</v>
      </c>
      <c r="T175" s="1" t="s">
        <v>2407</v>
      </c>
      <c r="U175" s="1" t="s">
        <v>4419</v>
      </c>
      <c r="V175" s="1" t="s">
        <v>2470</v>
      </c>
      <c r="W175" s="1" t="s">
        <v>111</v>
      </c>
      <c r="X175" s="1" t="str">
        <f>CONCATENATE(Tableau4[[#This Row],[Numéro de pièce de la pièce de référence]],Tableau4[[#This Row],[Numéro de poste de la pièce de référence]])</f>
        <v>450066886810</v>
      </c>
    </row>
    <row r="176" spans="1:24" x14ac:dyDescent="0.35">
      <c r="A176" s="1" t="s">
        <v>97</v>
      </c>
      <c r="B176" s="1" t="s">
        <v>2489</v>
      </c>
      <c r="C176" s="1" t="s">
        <v>2510</v>
      </c>
      <c r="D176" s="1" t="s">
        <v>101</v>
      </c>
      <c r="E176" s="1" t="s">
        <v>606</v>
      </c>
      <c r="F176" s="1" t="s">
        <v>2407</v>
      </c>
      <c r="G176" s="1" t="s">
        <v>2706</v>
      </c>
      <c r="H176" s="1" t="s">
        <v>88</v>
      </c>
      <c r="I176" s="2">
        <v>43928</v>
      </c>
      <c r="J176" s="1" t="s">
        <v>4282</v>
      </c>
      <c r="K176" s="1" t="s">
        <v>4283</v>
      </c>
      <c r="L176" s="1" t="s">
        <v>3400</v>
      </c>
      <c r="M176" s="1" t="s">
        <v>4284</v>
      </c>
      <c r="N176" s="3">
        <v>272540.40000000002</v>
      </c>
      <c r="O176" s="3">
        <v>0</v>
      </c>
      <c r="P176" s="1" t="s">
        <v>2567</v>
      </c>
      <c r="Q176" s="1" t="s">
        <v>476</v>
      </c>
      <c r="R176" s="1" t="s">
        <v>605</v>
      </c>
      <c r="S176" s="1" t="s">
        <v>2407</v>
      </c>
      <c r="T176" s="1" t="s">
        <v>2407</v>
      </c>
      <c r="U176" s="1" t="s">
        <v>4420</v>
      </c>
      <c r="V176" s="1" t="s">
        <v>2470</v>
      </c>
      <c r="W176" s="1" t="s">
        <v>51</v>
      </c>
      <c r="X176" s="1" t="str">
        <f>CONCATENATE(Tableau4[[#This Row],[Numéro de pièce de la pièce de référence]],Tableau4[[#This Row],[Numéro de poste de la pièce de référence]])</f>
        <v>450066887210</v>
      </c>
    </row>
    <row r="177" spans="1:24" x14ac:dyDescent="0.35">
      <c r="A177" s="1" t="s">
        <v>97</v>
      </c>
      <c r="B177" s="1" t="s">
        <v>2489</v>
      </c>
      <c r="C177" s="1" t="s">
        <v>2510</v>
      </c>
      <c r="D177" s="1" t="s">
        <v>101</v>
      </c>
      <c r="E177" s="1" t="s">
        <v>586</v>
      </c>
      <c r="F177" s="1" t="s">
        <v>2407</v>
      </c>
      <c r="G177" s="1" t="s">
        <v>2708</v>
      </c>
      <c r="H177" s="1" t="s">
        <v>88</v>
      </c>
      <c r="I177" s="2">
        <v>43928</v>
      </c>
      <c r="J177" s="1" t="s">
        <v>4282</v>
      </c>
      <c r="K177" s="1" t="s">
        <v>4283</v>
      </c>
      <c r="L177" s="1" t="s">
        <v>3400</v>
      </c>
      <c r="M177" s="1" t="s">
        <v>4284</v>
      </c>
      <c r="N177" s="3">
        <v>3968.8</v>
      </c>
      <c r="O177" s="3">
        <v>0</v>
      </c>
      <c r="P177" s="1" t="s">
        <v>2581</v>
      </c>
      <c r="Q177" s="1" t="s">
        <v>587</v>
      </c>
      <c r="R177" s="1" t="s">
        <v>585</v>
      </c>
      <c r="S177" s="1" t="s">
        <v>2407</v>
      </c>
      <c r="T177" s="1" t="s">
        <v>2407</v>
      </c>
      <c r="U177" s="1" t="s">
        <v>4421</v>
      </c>
      <c r="V177" s="1" t="s">
        <v>2470</v>
      </c>
      <c r="W177" s="1" t="s">
        <v>92</v>
      </c>
      <c r="X177" s="1" t="str">
        <f>CONCATENATE(Tableau4[[#This Row],[Numéro de pièce de la pièce de référence]],Tableau4[[#This Row],[Numéro de poste de la pièce de référence]])</f>
        <v>450066888110</v>
      </c>
    </row>
    <row r="178" spans="1:24" x14ac:dyDescent="0.35">
      <c r="A178" s="1" t="s">
        <v>97</v>
      </c>
      <c r="B178" s="1" t="s">
        <v>2489</v>
      </c>
      <c r="C178" s="1" t="s">
        <v>2510</v>
      </c>
      <c r="D178" s="1" t="s">
        <v>101</v>
      </c>
      <c r="E178" s="1" t="s">
        <v>549</v>
      </c>
      <c r="F178" s="1" t="s">
        <v>2407</v>
      </c>
      <c r="G178" s="1" t="s">
        <v>2710</v>
      </c>
      <c r="H178" s="1" t="s">
        <v>88</v>
      </c>
      <c r="I178" s="2">
        <v>43928</v>
      </c>
      <c r="J178" s="1" t="s">
        <v>4282</v>
      </c>
      <c r="K178" s="1" t="s">
        <v>4283</v>
      </c>
      <c r="L178" s="1" t="s">
        <v>3400</v>
      </c>
      <c r="M178" s="1" t="s">
        <v>4284</v>
      </c>
      <c r="N178" s="3">
        <v>2904</v>
      </c>
      <c r="O178" s="3">
        <v>0</v>
      </c>
      <c r="P178" s="1" t="s">
        <v>2581</v>
      </c>
      <c r="Q178" s="1" t="s">
        <v>550</v>
      </c>
      <c r="R178" s="1" t="s">
        <v>548</v>
      </c>
      <c r="S178" s="1" t="s">
        <v>2407</v>
      </c>
      <c r="T178" s="1" t="s">
        <v>2407</v>
      </c>
      <c r="U178" s="1" t="s">
        <v>4422</v>
      </c>
      <c r="V178" s="1" t="s">
        <v>2470</v>
      </c>
      <c r="W178" s="1" t="s">
        <v>92</v>
      </c>
      <c r="X178" s="1" t="str">
        <f>CONCATENATE(Tableau4[[#This Row],[Numéro de pièce de la pièce de référence]],Tableau4[[#This Row],[Numéro de poste de la pièce de référence]])</f>
        <v>450066888310</v>
      </c>
    </row>
    <row r="179" spans="1:24" x14ac:dyDescent="0.35">
      <c r="A179" s="1" t="s">
        <v>97</v>
      </c>
      <c r="B179" s="1" t="s">
        <v>2489</v>
      </c>
      <c r="C179" s="1" t="s">
        <v>2510</v>
      </c>
      <c r="D179" s="1" t="s">
        <v>101</v>
      </c>
      <c r="E179" s="1" t="s">
        <v>577</v>
      </c>
      <c r="F179" s="1" t="s">
        <v>2407</v>
      </c>
      <c r="G179" s="1" t="s">
        <v>2712</v>
      </c>
      <c r="H179" s="1" t="s">
        <v>88</v>
      </c>
      <c r="I179" s="2">
        <v>43928</v>
      </c>
      <c r="J179" s="1" t="s">
        <v>4282</v>
      </c>
      <c r="K179" s="1" t="s">
        <v>4283</v>
      </c>
      <c r="L179" s="1" t="s">
        <v>3400</v>
      </c>
      <c r="M179" s="1" t="s">
        <v>4284</v>
      </c>
      <c r="N179" s="3">
        <v>3049.2</v>
      </c>
      <c r="O179" s="3">
        <v>0</v>
      </c>
      <c r="P179" s="1" t="s">
        <v>2581</v>
      </c>
      <c r="Q179" s="1" t="s">
        <v>578</v>
      </c>
      <c r="R179" s="1" t="s">
        <v>576</v>
      </c>
      <c r="S179" s="1" t="s">
        <v>2407</v>
      </c>
      <c r="T179" s="1" t="s">
        <v>2407</v>
      </c>
      <c r="U179" s="1" t="s">
        <v>4423</v>
      </c>
      <c r="V179" s="1" t="s">
        <v>2470</v>
      </c>
      <c r="W179" s="1" t="s">
        <v>92</v>
      </c>
      <c r="X179" s="1" t="str">
        <f>CONCATENATE(Tableau4[[#This Row],[Numéro de pièce de la pièce de référence]],Tableau4[[#This Row],[Numéro de poste de la pièce de référence]])</f>
        <v>450066888810</v>
      </c>
    </row>
    <row r="180" spans="1:24" x14ac:dyDescent="0.35">
      <c r="A180" s="1" t="s">
        <v>97</v>
      </c>
      <c r="B180" s="1" t="s">
        <v>2489</v>
      </c>
      <c r="C180" s="1" t="s">
        <v>2510</v>
      </c>
      <c r="D180" s="1" t="s">
        <v>101</v>
      </c>
      <c r="E180" s="1" t="s">
        <v>614</v>
      </c>
      <c r="F180" s="1" t="s">
        <v>2407</v>
      </c>
      <c r="G180" s="1" t="s">
        <v>2714</v>
      </c>
      <c r="H180" s="1" t="s">
        <v>88</v>
      </c>
      <c r="I180" s="2">
        <v>43928</v>
      </c>
      <c r="J180" s="1" t="s">
        <v>4282</v>
      </c>
      <c r="K180" s="1" t="s">
        <v>4283</v>
      </c>
      <c r="L180" s="1" t="s">
        <v>3400</v>
      </c>
      <c r="M180" s="1" t="s">
        <v>4284</v>
      </c>
      <c r="N180" s="3">
        <v>4356</v>
      </c>
      <c r="O180" s="3">
        <v>0</v>
      </c>
      <c r="P180" s="1" t="s">
        <v>2581</v>
      </c>
      <c r="Q180" s="1" t="s">
        <v>615</v>
      </c>
      <c r="R180" s="1" t="s">
        <v>613</v>
      </c>
      <c r="S180" s="1" t="s">
        <v>2407</v>
      </c>
      <c r="T180" s="1" t="s">
        <v>2407</v>
      </c>
      <c r="U180" s="1" t="s">
        <v>4424</v>
      </c>
      <c r="V180" s="1" t="s">
        <v>2470</v>
      </c>
      <c r="W180" s="1" t="s">
        <v>92</v>
      </c>
      <c r="X180" s="1" t="str">
        <f>CONCATENATE(Tableau4[[#This Row],[Numéro de pièce de la pièce de référence]],Tableau4[[#This Row],[Numéro de poste de la pièce de référence]])</f>
        <v>450066888910</v>
      </c>
    </row>
    <row r="181" spans="1:24" x14ac:dyDescent="0.35">
      <c r="A181" s="1" t="s">
        <v>97</v>
      </c>
      <c r="B181" s="1" t="s">
        <v>2489</v>
      </c>
      <c r="C181" s="1" t="s">
        <v>2510</v>
      </c>
      <c r="D181" s="1" t="s">
        <v>101</v>
      </c>
      <c r="E181" s="1" t="s">
        <v>568</v>
      </c>
      <c r="F181" s="1" t="s">
        <v>2407</v>
      </c>
      <c r="G181" s="1" t="s">
        <v>2716</v>
      </c>
      <c r="H181" s="1" t="s">
        <v>88</v>
      </c>
      <c r="I181" s="2">
        <v>43928</v>
      </c>
      <c r="J181" s="1" t="s">
        <v>4282</v>
      </c>
      <c r="K181" s="1" t="s">
        <v>4283</v>
      </c>
      <c r="L181" s="1" t="s">
        <v>3400</v>
      </c>
      <c r="M181" s="1" t="s">
        <v>4284</v>
      </c>
      <c r="N181" s="3">
        <v>5445</v>
      </c>
      <c r="O181" s="3">
        <v>0</v>
      </c>
      <c r="P181" s="1" t="s">
        <v>2581</v>
      </c>
      <c r="Q181" s="1" t="s">
        <v>569</v>
      </c>
      <c r="R181" s="1" t="s">
        <v>567</v>
      </c>
      <c r="S181" s="1" t="s">
        <v>2407</v>
      </c>
      <c r="T181" s="1" t="s">
        <v>2407</v>
      </c>
      <c r="U181" s="1" t="s">
        <v>4425</v>
      </c>
      <c r="V181" s="1" t="s">
        <v>2470</v>
      </c>
      <c r="W181" s="1" t="s">
        <v>92</v>
      </c>
      <c r="X181" s="1" t="str">
        <f>CONCATENATE(Tableau4[[#This Row],[Numéro de pièce de la pièce de référence]],Tableau4[[#This Row],[Numéro de poste de la pièce de référence]])</f>
        <v>450066889210</v>
      </c>
    </row>
    <row r="182" spans="1:24" x14ac:dyDescent="0.35">
      <c r="A182" s="1" t="s">
        <v>97</v>
      </c>
      <c r="B182" s="1" t="s">
        <v>2489</v>
      </c>
      <c r="C182" s="1" t="s">
        <v>2510</v>
      </c>
      <c r="D182" s="1" t="s">
        <v>101</v>
      </c>
      <c r="E182" s="1" t="s">
        <v>564</v>
      </c>
      <c r="F182" s="1" t="s">
        <v>2407</v>
      </c>
      <c r="G182" s="1" t="s">
        <v>2717</v>
      </c>
      <c r="H182" s="1" t="s">
        <v>88</v>
      </c>
      <c r="I182" s="2">
        <v>43928</v>
      </c>
      <c r="J182" s="1" t="s">
        <v>4282</v>
      </c>
      <c r="K182" s="1" t="s">
        <v>4283</v>
      </c>
      <c r="L182" s="1" t="s">
        <v>3400</v>
      </c>
      <c r="M182" s="1" t="s">
        <v>4284</v>
      </c>
      <c r="N182" s="3">
        <v>7375000</v>
      </c>
      <c r="O182" s="3">
        <v>0</v>
      </c>
      <c r="P182" s="1" t="s">
        <v>2567</v>
      </c>
      <c r="Q182" s="1" t="s">
        <v>565</v>
      </c>
      <c r="R182" s="1" t="s">
        <v>495</v>
      </c>
      <c r="S182" s="1" t="s">
        <v>2407</v>
      </c>
      <c r="T182" s="1" t="s">
        <v>2407</v>
      </c>
      <c r="U182" s="1" t="s">
        <v>4426</v>
      </c>
      <c r="V182" s="1" t="s">
        <v>2470</v>
      </c>
      <c r="W182" s="1" t="s">
        <v>51</v>
      </c>
      <c r="X182" s="1" t="str">
        <f>CONCATENATE(Tableau4[[#This Row],[Numéro de pièce de la pièce de référence]],Tableau4[[#This Row],[Numéro de poste de la pièce de référence]])</f>
        <v>450066891510</v>
      </c>
    </row>
    <row r="183" spans="1:24" x14ac:dyDescent="0.35">
      <c r="A183" s="1" t="s">
        <v>97</v>
      </c>
      <c r="B183" s="1" t="s">
        <v>2489</v>
      </c>
      <c r="C183" s="1" t="s">
        <v>2510</v>
      </c>
      <c r="D183" s="1" t="s">
        <v>101</v>
      </c>
      <c r="E183" s="1" t="s">
        <v>564</v>
      </c>
      <c r="F183" s="1" t="s">
        <v>2407</v>
      </c>
      <c r="G183" s="1" t="s">
        <v>2717</v>
      </c>
      <c r="H183" s="1" t="s">
        <v>217</v>
      </c>
      <c r="I183" s="2">
        <v>43928</v>
      </c>
      <c r="J183" s="1" t="s">
        <v>4282</v>
      </c>
      <c r="K183" s="1" t="s">
        <v>4283</v>
      </c>
      <c r="L183" s="1" t="s">
        <v>3400</v>
      </c>
      <c r="M183" s="1" t="s">
        <v>4284</v>
      </c>
      <c r="N183" s="3">
        <v>7375000</v>
      </c>
      <c r="O183" s="3">
        <v>0</v>
      </c>
      <c r="P183" s="1" t="s">
        <v>2567</v>
      </c>
      <c r="Q183" s="1" t="s">
        <v>2718</v>
      </c>
      <c r="R183" s="1" t="s">
        <v>495</v>
      </c>
      <c r="S183" s="1" t="s">
        <v>2407</v>
      </c>
      <c r="T183" s="1" t="s">
        <v>2407</v>
      </c>
      <c r="U183" s="1" t="s">
        <v>4426</v>
      </c>
      <c r="V183" s="1" t="s">
        <v>2470</v>
      </c>
      <c r="W183" s="1" t="s">
        <v>51</v>
      </c>
      <c r="X183" s="1" t="str">
        <f>CONCATENATE(Tableau4[[#This Row],[Numéro de pièce de la pièce de référence]],Tableau4[[#This Row],[Numéro de poste de la pièce de référence]])</f>
        <v>450066891520</v>
      </c>
    </row>
    <row r="184" spans="1:24" x14ac:dyDescent="0.35">
      <c r="A184" s="1" t="s">
        <v>97</v>
      </c>
      <c r="B184" s="1" t="s">
        <v>2489</v>
      </c>
      <c r="C184" s="1" t="s">
        <v>2510</v>
      </c>
      <c r="D184" s="1" t="s">
        <v>101</v>
      </c>
      <c r="E184" s="1" t="s">
        <v>610</v>
      </c>
      <c r="F184" s="1" t="s">
        <v>2407</v>
      </c>
      <c r="G184" s="1" t="s">
        <v>2720</v>
      </c>
      <c r="H184" s="1" t="s">
        <v>88</v>
      </c>
      <c r="I184" s="2">
        <v>43928</v>
      </c>
      <c r="J184" s="1" t="s">
        <v>4282</v>
      </c>
      <c r="K184" s="1" t="s">
        <v>4283</v>
      </c>
      <c r="L184" s="1" t="s">
        <v>3400</v>
      </c>
      <c r="M184" s="1" t="s">
        <v>4284</v>
      </c>
      <c r="N184" s="3">
        <v>5351681.96</v>
      </c>
      <c r="O184" s="3">
        <v>0</v>
      </c>
      <c r="P184" s="1" t="s">
        <v>2567</v>
      </c>
      <c r="Q184" s="1" t="s">
        <v>611</v>
      </c>
      <c r="R184" s="1" t="s">
        <v>609</v>
      </c>
      <c r="S184" s="1" t="s">
        <v>2407</v>
      </c>
      <c r="T184" s="1" t="s">
        <v>2407</v>
      </c>
      <c r="U184" s="1" t="s">
        <v>4427</v>
      </c>
      <c r="V184" s="1" t="s">
        <v>2470</v>
      </c>
      <c r="W184" s="1" t="s">
        <v>111</v>
      </c>
      <c r="X184" s="1" t="str">
        <f>CONCATENATE(Tableau4[[#This Row],[Numéro de pièce de la pièce de référence]],Tableau4[[#This Row],[Numéro de poste de la pièce de référence]])</f>
        <v>450066894810</v>
      </c>
    </row>
    <row r="185" spans="1:24" x14ac:dyDescent="0.35">
      <c r="A185" s="1" t="s">
        <v>2539</v>
      </c>
      <c r="B185" s="1" t="s">
        <v>2543</v>
      </c>
      <c r="C185" s="1" t="s">
        <v>2492</v>
      </c>
      <c r="D185" s="1" t="s">
        <v>3419</v>
      </c>
      <c r="E185" s="1" t="s">
        <v>250</v>
      </c>
      <c r="F185" s="1" t="s">
        <v>2407</v>
      </c>
      <c r="G185" s="1" t="s">
        <v>2541</v>
      </c>
      <c r="H185" s="1" t="s">
        <v>88</v>
      </c>
      <c r="I185" s="2">
        <v>43929</v>
      </c>
      <c r="J185" s="1" t="s">
        <v>4282</v>
      </c>
      <c r="K185" s="1" t="s">
        <v>4283</v>
      </c>
      <c r="L185" s="1" t="s">
        <v>2630</v>
      </c>
      <c r="M185" s="1" t="s">
        <v>4290</v>
      </c>
      <c r="N185" s="3">
        <v>1.1599999999999999</v>
      </c>
      <c r="O185" s="3">
        <v>0</v>
      </c>
      <c r="P185" s="1" t="s">
        <v>2491</v>
      </c>
      <c r="Q185" s="1" t="s">
        <v>251</v>
      </c>
      <c r="R185" s="1" t="s">
        <v>249</v>
      </c>
      <c r="S185" s="1" t="s">
        <v>2407</v>
      </c>
      <c r="T185" s="1" t="s">
        <v>2407</v>
      </c>
      <c r="U185" s="1" t="s">
        <v>4428</v>
      </c>
      <c r="V185" s="1" t="s">
        <v>2470</v>
      </c>
      <c r="W185" s="1" t="s">
        <v>51</v>
      </c>
      <c r="X185" s="1" t="str">
        <f>CONCATENATE(Tableau4[[#This Row],[Numéro de pièce de la pièce de référence]],Tableau4[[#This Row],[Numéro de poste de la pièce de référence]])</f>
        <v>450066222010</v>
      </c>
    </row>
    <row r="186" spans="1:24" x14ac:dyDescent="0.35">
      <c r="A186" s="1" t="s">
        <v>2539</v>
      </c>
      <c r="B186" s="1" t="s">
        <v>2543</v>
      </c>
      <c r="C186" s="1" t="s">
        <v>2492</v>
      </c>
      <c r="D186" s="1" t="s">
        <v>3419</v>
      </c>
      <c r="E186" s="1" t="s">
        <v>250</v>
      </c>
      <c r="F186" s="1" t="s">
        <v>2407</v>
      </c>
      <c r="G186" s="1" t="s">
        <v>2541</v>
      </c>
      <c r="H186" s="1" t="s">
        <v>88</v>
      </c>
      <c r="I186" s="2">
        <v>43929</v>
      </c>
      <c r="J186" s="1" t="s">
        <v>4282</v>
      </c>
      <c r="K186" s="1" t="s">
        <v>4283</v>
      </c>
      <c r="L186" s="1" t="s">
        <v>2630</v>
      </c>
      <c r="M186" s="1" t="s">
        <v>4290</v>
      </c>
      <c r="N186" s="3">
        <v>-1131.4000000000001</v>
      </c>
      <c r="O186" s="3">
        <v>0</v>
      </c>
      <c r="P186" s="1" t="s">
        <v>2491</v>
      </c>
      <c r="Q186" s="1" t="s">
        <v>251</v>
      </c>
      <c r="R186" s="1" t="s">
        <v>249</v>
      </c>
      <c r="S186" s="1" t="s">
        <v>2407</v>
      </c>
      <c r="T186" s="1" t="s">
        <v>2407</v>
      </c>
      <c r="U186" s="1" t="s">
        <v>4429</v>
      </c>
      <c r="V186" s="1" t="s">
        <v>2470</v>
      </c>
      <c r="W186" s="1" t="s">
        <v>51</v>
      </c>
      <c r="X186" s="1" t="str">
        <f>CONCATENATE(Tableau4[[#This Row],[Numéro de pièce de la pièce de référence]],Tableau4[[#This Row],[Numéro de poste de la pièce de référence]])</f>
        <v>450066222010</v>
      </c>
    </row>
    <row r="187" spans="1:24" x14ac:dyDescent="0.35">
      <c r="A187" s="1" t="s">
        <v>60</v>
      </c>
      <c r="B187" s="1" t="s">
        <v>2551</v>
      </c>
      <c r="C187" s="1" t="s">
        <v>2483</v>
      </c>
      <c r="D187" s="1" t="s">
        <v>61</v>
      </c>
      <c r="E187" s="1" t="s">
        <v>286</v>
      </c>
      <c r="F187" s="1" t="s">
        <v>2407</v>
      </c>
      <c r="G187" s="1" t="s">
        <v>2585</v>
      </c>
      <c r="H187" s="1" t="s">
        <v>88</v>
      </c>
      <c r="I187" s="2">
        <v>43929</v>
      </c>
      <c r="J187" s="1" t="s">
        <v>4282</v>
      </c>
      <c r="K187" s="1" t="s">
        <v>4283</v>
      </c>
      <c r="L187" s="1" t="s">
        <v>2630</v>
      </c>
      <c r="M187" s="1" t="s">
        <v>4290</v>
      </c>
      <c r="N187" s="3">
        <v>7.5</v>
      </c>
      <c r="O187" s="3">
        <v>0</v>
      </c>
      <c r="P187" s="1" t="s">
        <v>2552</v>
      </c>
      <c r="Q187" s="1" t="s">
        <v>287</v>
      </c>
      <c r="R187" s="1" t="s">
        <v>254</v>
      </c>
      <c r="S187" s="1" t="s">
        <v>2407</v>
      </c>
      <c r="T187" s="1" t="s">
        <v>2407</v>
      </c>
      <c r="U187" s="1" t="s">
        <v>4430</v>
      </c>
      <c r="V187" s="1" t="s">
        <v>2470</v>
      </c>
      <c r="W187" s="1" t="s">
        <v>51</v>
      </c>
      <c r="X187" s="1" t="str">
        <f>CONCATENATE(Tableau4[[#This Row],[Numéro de pièce de la pièce de référence]],Tableau4[[#This Row],[Numéro de poste de la pièce de référence]])</f>
        <v>450066421710</v>
      </c>
    </row>
    <row r="188" spans="1:24" x14ac:dyDescent="0.35">
      <c r="A188" s="1" t="s">
        <v>2593</v>
      </c>
      <c r="B188" s="1" t="s">
        <v>2407</v>
      </c>
      <c r="C188" s="1" t="s">
        <v>2597</v>
      </c>
      <c r="D188" s="1" t="s">
        <v>3431</v>
      </c>
      <c r="E188" s="1" t="s">
        <v>290</v>
      </c>
      <c r="F188" s="1" t="s">
        <v>2407</v>
      </c>
      <c r="G188" s="1" t="s">
        <v>2589</v>
      </c>
      <c r="H188" s="1" t="s">
        <v>88</v>
      </c>
      <c r="I188" s="2">
        <v>43929</v>
      </c>
      <c r="J188" s="1" t="s">
        <v>4282</v>
      </c>
      <c r="K188" s="1" t="s">
        <v>4283</v>
      </c>
      <c r="L188" s="1" t="s">
        <v>2630</v>
      </c>
      <c r="M188" s="1" t="s">
        <v>4290</v>
      </c>
      <c r="N188" s="3">
        <v>-3847.8</v>
      </c>
      <c r="O188" s="3">
        <v>0</v>
      </c>
      <c r="P188" s="1" t="s">
        <v>2596</v>
      </c>
      <c r="Q188" s="1" t="s">
        <v>291</v>
      </c>
      <c r="R188" s="1" t="s">
        <v>289</v>
      </c>
      <c r="S188" s="1" t="s">
        <v>2407</v>
      </c>
      <c r="T188" s="1" t="s">
        <v>2407</v>
      </c>
      <c r="U188" s="1" t="s">
        <v>4431</v>
      </c>
      <c r="V188" s="1" t="s">
        <v>2470</v>
      </c>
      <c r="W188" s="1" t="s">
        <v>51</v>
      </c>
      <c r="X188" s="1" t="str">
        <f>CONCATENATE(Tableau4[[#This Row],[Numéro de pièce de la pièce de référence]],Tableau4[[#This Row],[Numéro de poste de la pièce de référence]])</f>
        <v>450066456710</v>
      </c>
    </row>
    <row r="189" spans="1:24" x14ac:dyDescent="0.35">
      <c r="A189" s="1" t="s">
        <v>97</v>
      </c>
      <c r="B189" s="1" t="s">
        <v>2489</v>
      </c>
      <c r="C189" s="1" t="s">
        <v>2510</v>
      </c>
      <c r="D189" s="1" t="s">
        <v>101</v>
      </c>
      <c r="E189" s="1" t="s">
        <v>586</v>
      </c>
      <c r="F189" s="1" t="s">
        <v>2407</v>
      </c>
      <c r="G189" s="1" t="s">
        <v>2708</v>
      </c>
      <c r="H189" s="1" t="s">
        <v>88</v>
      </c>
      <c r="I189" s="2">
        <v>43929</v>
      </c>
      <c r="J189" s="1" t="s">
        <v>4282</v>
      </c>
      <c r="K189" s="1" t="s">
        <v>4283</v>
      </c>
      <c r="L189" s="1" t="s">
        <v>2630</v>
      </c>
      <c r="M189" s="1" t="s">
        <v>4290</v>
      </c>
      <c r="N189" s="3">
        <v>-3968.8</v>
      </c>
      <c r="O189" s="3">
        <v>0</v>
      </c>
      <c r="P189" s="1" t="s">
        <v>2581</v>
      </c>
      <c r="Q189" s="1" t="s">
        <v>587</v>
      </c>
      <c r="R189" s="1" t="s">
        <v>585</v>
      </c>
      <c r="S189" s="1" t="s">
        <v>2407</v>
      </c>
      <c r="T189" s="1" t="s">
        <v>2407</v>
      </c>
      <c r="U189" s="1" t="s">
        <v>4432</v>
      </c>
      <c r="V189" s="1" t="s">
        <v>2470</v>
      </c>
      <c r="W189" s="1" t="s">
        <v>92</v>
      </c>
      <c r="X189" s="1" t="str">
        <f>CONCATENATE(Tableau4[[#This Row],[Numéro de pièce de la pièce de référence]],Tableau4[[#This Row],[Numéro de poste de la pièce de référence]])</f>
        <v>450066888110</v>
      </c>
    </row>
    <row r="190" spans="1:24" x14ac:dyDescent="0.35">
      <c r="A190" s="1" t="s">
        <v>97</v>
      </c>
      <c r="B190" s="1" t="s">
        <v>2489</v>
      </c>
      <c r="C190" s="1" t="s">
        <v>2510</v>
      </c>
      <c r="D190" s="1" t="s">
        <v>101</v>
      </c>
      <c r="E190" s="1" t="s">
        <v>549</v>
      </c>
      <c r="F190" s="1" t="s">
        <v>2407</v>
      </c>
      <c r="G190" s="1" t="s">
        <v>2710</v>
      </c>
      <c r="H190" s="1" t="s">
        <v>88</v>
      </c>
      <c r="I190" s="2">
        <v>43929</v>
      </c>
      <c r="J190" s="1" t="s">
        <v>4282</v>
      </c>
      <c r="K190" s="1" t="s">
        <v>4283</v>
      </c>
      <c r="L190" s="1" t="s">
        <v>2630</v>
      </c>
      <c r="M190" s="1" t="s">
        <v>4290</v>
      </c>
      <c r="N190" s="3">
        <v>-2904</v>
      </c>
      <c r="O190" s="3">
        <v>0</v>
      </c>
      <c r="P190" s="1" t="s">
        <v>2581</v>
      </c>
      <c r="Q190" s="1" t="s">
        <v>550</v>
      </c>
      <c r="R190" s="1" t="s">
        <v>548</v>
      </c>
      <c r="S190" s="1" t="s">
        <v>2407</v>
      </c>
      <c r="T190" s="1" t="s">
        <v>2407</v>
      </c>
      <c r="U190" s="1" t="s">
        <v>4433</v>
      </c>
      <c r="V190" s="1" t="s">
        <v>2470</v>
      </c>
      <c r="W190" s="1" t="s">
        <v>92</v>
      </c>
      <c r="X190" s="1" t="str">
        <f>CONCATENATE(Tableau4[[#This Row],[Numéro de pièce de la pièce de référence]],Tableau4[[#This Row],[Numéro de poste de la pièce de référence]])</f>
        <v>450066888310</v>
      </c>
    </row>
    <row r="191" spans="1:24" x14ac:dyDescent="0.35">
      <c r="A191" s="1" t="s">
        <v>97</v>
      </c>
      <c r="B191" s="1" t="s">
        <v>2489</v>
      </c>
      <c r="C191" s="1" t="s">
        <v>2510</v>
      </c>
      <c r="D191" s="1" t="s">
        <v>101</v>
      </c>
      <c r="E191" s="1" t="s">
        <v>577</v>
      </c>
      <c r="F191" s="1" t="s">
        <v>2407</v>
      </c>
      <c r="G191" s="1" t="s">
        <v>2712</v>
      </c>
      <c r="H191" s="1" t="s">
        <v>88</v>
      </c>
      <c r="I191" s="2">
        <v>43929</v>
      </c>
      <c r="J191" s="1" t="s">
        <v>4282</v>
      </c>
      <c r="K191" s="1" t="s">
        <v>4283</v>
      </c>
      <c r="L191" s="1" t="s">
        <v>2630</v>
      </c>
      <c r="M191" s="1" t="s">
        <v>4290</v>
      </c>
      <c r="N191" s="3">
        <v>-3049.2</v>
      </c>
      <c r="O191" s="3">
        <v>0</v>
      </c>
      <c r="P191" s="1" t="s">
        <v>2581</v>
      </c>
      <c r="Q191" s="1" t="s">
        <v>578</v>
      </c>
      <c r="R191" s="1" t="s">
        <v>576</v>
      </c>
      <c r="S191" s="1" t="s">
        <v>2407</v>
      </c>
      <c r="T191" s="1" t="s">
        <v>2407</v>
      </c>
      <c r="U191" s="1" t="s">
        <v>4434</v>
      </c>
      <c r="V191" s="1" t="s">
        <v>2470</v>
      </c>
      <c r="W191" s="1" t="s">
        <v>92</v>
      </c>
      <c r="X191" s="1" t="str">
        <f>CONCATENATE(Tableau4[[#This Row],[Numéro de pièce de la pièce de référence]],Tableau4[[#This Row],[Numéro de poste de la pièce de référence]])</f>
        <v>450066888810</v>
      </c>
    </row>
    <row r="192" spans="1:24" x14ac:dyDescent="0.35">
      <c r="A192" s="1" t="s">
        <v>97</v>
      </c>
      <c r="B192" s="1" t="s">
        <v>2489</v>
      </c>
      <c r="C192" s="1" t="s">
        <v>2510</v>
      </c>
      <c r="D192" s="1" t="s">
        <v>101</v>
      </c>
      <c r="E192" s="1" t="s">
        <v>614</v>
      </c>
      <c r="F192" s="1" t="s">
        <v>2407</v>
      </c>
      <c r="G192" s="1" t="s">
        <v>2714</v>
      </c>
      <c r="H192" s="1" t="s">
        <v>88</v>
      </c>
      <c r="I192" s="2">
        <v>43929</v>
      </c>
      <c r="J192" s="1" t="s">
        <v>4282</v>
      </c>
      <c r="K192" s="1" t="s">
        <v>4283</v>
      </c>
      <c r="L192" s="1" t="s">
        <v>2630</v>
      </c>
      <c r="M192" s="1" t="s">
        <v>4290</v>
      </c>
      <c r="N192" s="3">
        <v>-4356</v>
      </c>
      <c r="O192" s="3">
        <v>0</v>
      </c>
      <c r="P192" s="1" t="s">
        <v>2581</v>
      </c>
      <c r="Q192" s="1" t="s">
        <v>615</v>
      </c>
      <c r="R192" s="1" t="s">
        <v>613</v>
      </c>
      <c r="S192" s="1" t="s">
        <v>2407</v>
      </c>
      <c r="T192" s="1" t="s">
        <v>2407</v>
      </c>
      <c r="U192" s="1" t="s">
        <v>4435</v>
      </c>
      <c r="V192" s="1" t="s">
        <v>2470</v>
      </c>
      <c r="W192" s="1" t="s">
        <v>92</v>
      </c>
      <c r="X192" s="1" t="str">
        <f>CONCATENATE(Tableau4[[#This Row],[Numéro de pièce de la pièce de référence]],Tableau4[[#This Row],[Numéro de poste de la pièce de référence]])</f>
        <v>450066888910</v>
      </c>
    </row>
    <row r="193" spans="1:24" x14ac:dyDescent="0.35">
      <c r="A193" s="1" t="s">
        <v>97</v>
      </c>
      <c r="B193" s="1" t="s">
        <v>2489</v>
      </c>
      <c r="C193" s="1" t="s">
        <v>2510</v>
      </c>
      <c r="D193" s="1" t="s">
        <v>101</v>
      </c>
      <c r="E193" s="1" t="s">
        <v>568</v>
      </c>
      <c r="F193" s="1" t="s">
        <v>2407</v>
      </c>
      <c r="G193" s="1" t="s">
        <v>2716</v>
      </c>
      <c r="H193" s="1" t="s">
        <v>88</v>
      </c>
      <c r="I193" s="2">
        <v>43929</v>
      </c>
      <c r="J193" s="1" t="s">
        <v>4282</v>
      </c>
      <c r="K193" s="1" t="s">
        <v>4283</v>
      </c>
      <c r="L193" s="1" t="s">
        <v>2630</v>
      </c>
      <c r="M193" s="1" t="s">
        <v>4290</v>
      </c>
      <c r="N193" s="3">
        <v>-5445</v>
      </c>
      <c r="O193" s="3">
        <v>0</v>
      </c>
      <c r="P193" s="1" t="s">
        <v>2581</v>
      </c>
      <c r="Q193" s="1" t="s">
        <v>569</v>
      </c>
      <c r="R193" s="1" t="s">
        <v>567</v>
      </c>
      <c r="S193" s="1" t="s">
        <v>2407</v>
      </c>
      <c r="T193" s="1" t="s">
        <v>2407</v>
      </c>
      <c r="U193" s="1" t="s">
        <v>4436</v>
      </c>
      <c r="V193" s="1" t="s">
        <v>2470</v>
      </c>
      <c r="W193" s="1" t="s">
        <v>92</v>
      </c>
      <c r="X193" s="1" t="str">
        <f>CONCATENATE(Tableau4[[#This Row],[Numéro de pièce de la pièce de référence]],Tableau4[[#This Row],[Numéro de poste de la pièce de référence]])</f>
        <v>450066889210</v>
      </c>
    </row>
    <row r="194" spans="1:24" x14ac:dyDescent="0.35">
      <c r="A194" s="1" t="s">
        <v>97</v>
      </c>
      <c r="B194" s="1" t="s">
        <v>2489</v>
      </c>
      <c r="C194" s="1" t="s">
        <v>2510</v>
      </c>
      <c r="D194" s="1" t="s">
        <v>101</v>
      </c>
      <c r="E194" s="1" t="s">
        <v>655</v>
      </c>
      <c r="F194" s="1" t="s">
        <v>2407</v>
      </c>
      <c r="G194" s="1" t="s">
        <v>2722</v>
      </c>
      <c r="H194" s="1" t="s">
        <v>88</v>
      </c>
      <c r="I194" s="2">
        <v>43929</v>
      </c>
      <c r="J194" s="1" t="s">
        <v>4282</v>
      </c>
      <c r="K194" s="1" t="s">
        <v>4283</v>
      </c>
      <c r="L194" s="1" t="s">
        <v>3400</v>
      </c>
      <c r="M194" s="1" t="s">
        <v>4284</v>
      </c>
      <c r="N194" s="3">
        <v>699.84</v>
      </c>
      <c r="O194" s="3">
        <v>0</v>
      </c>
      <c r="P194" s="1" t="s">
        <v>2567</v>
      </c>
      <c r="Q194" s="1" t="s">
        <v>656</v>
      </c>
      <c r="R194" s="1" t="s">
        <v>654</v>
      </c>
      <c r="S194" s="1" t="s">
        <v>2407</v>
      </c>
      <c r="T194" s="1" t="s">
        <v>2407</v>
      </c>
      <c r="U194" s="1" t="s">
        <v>4437</v>
      </c>
      <c r="V194" s="1" t="s">
        <v>2470</v>
      </c>
      <c r="W194" s="1" t="s">
        <v>111</v>
      </c>
      <c r="X194" s="1" t="str">
        <f>CONCATENATE(Tableau4[[#This Row],[Numéro de pièce de la pièce de référence]],Tableau4[[#This Row],[Numéro de poste de la pièce de référence]])</f>
        <v>450066898510</v>
      </c>
    </row>
    <row r="195" spans="1:24" x14ac:dyDescent="0.35">
      <c r="A195" s="1" t="s">
        <v>97</v>
      </c>
      <c r="B195" s="1" t="s">
        <v>2489</v>
      </c>
      <c r="C195" s="1" t="s">
        <v>2510</v>
      </c>
      <c r="D195" s="1" t="s">
        <v>101</v>
      </c>
      <c r="E195" s="1" t="s">
        <v>623</v>
      </c>
      <c r="F195" s="1" t="s">
        <v>2407</v>
      </c>
      <c r="G195" s="1" t="s">
        <v>2723</v>
      </c>
      <c r="H195" s="1" t="s">
        <v>88</v>
      </c>
      <c r="I195" s="2">
        <v>43929</v>
      </c>
      <c r="J195" s="1" t="s">
        <v>4282</v>
      </c>
      <c r="K195" s="1" t="s">
        <v>4283</v>
      </c>
      <c r="L195" s="1" t="s">
        <v>3400</v>
      </c>
      <c r="M195" s="1" t="s">
        <v>4284</v>
      </c>
      <c r="N195" s="3">
        <v>18739.150000000001</v>
      </c>
      <c r="O195" s="3">
        <v>0</v>
      </c>
      <c r="P195" s="1" t="s">
        <v>2567</v>
      </c>
      <c r="Q195" s="1" t="s">
        <v>624</v>
      </c>
      <c r="R195" s="1" t="s">
        <v>401</v>
      </c>
      <c r="S195" s="1" t="s">
        <v>2407</v>
      </c>
      <c r="T195" s="1" t="s">
        <v>2407</v>
      </c>
      <c r="U195" s="1" t="s">
        <v>4438</v>
      </c>
      <c r="V195" s="1" t="s">
        <v>2470</v>
      </c>
      <c r="W195" s="1" t="s">
        <v>103</v>
      </c>
      <c r="X195" s="1" t="str">
        <f>CONCATENATE(Tableau4[[#This Row],[Numéro de pièce de la pièce de référence]],Tableau4[[#This Row],[Numéro de poste de la pièce de référence]])</f>
        <v>450066902010</v>
      </c>
    </row>
    <row r="196" spans="1:24" x14ac:dyDescent="0.35">
      <c r="A196" s="1" t="s">
        <v>97</v>
      </c>
      <c r="B196" s="1" t="s">
        <v>2489</v>
      </c>
      <c r="C196" s="1" t="s">
        <v>2510</v>
      </c>
      <c r="D196" s="1" t="s">
        <v>101</v>
      </c>
      <c r="E196" s="1" t="s">
        <v>626</v>
      </c>
      <c r="F196" s="1" t="s">
        <v>2407</v>
      </c>
      <c r="G196" s="1" t="s">
        <v>2724</v>
      </c>
      <c r="H196" s="1" t="s">
        <v>88</v>
      </c>
      <c r="I196" s="2">
        <v>43929</v>
      </c>
      <c r="J196" s="1" t="s">
        <v>4282</v>
      </c>
      <c r="K196" s="1" t="s">
        <v>4283</v>
      </c>
      <c r="L196" s="1" t="s">
        <v>3400</v>
      </c>
      <c r="M196" s="1" t="s">
        <v>4284</v>
      </c>
      <c r="N196" s="3">
        <v>12095.16</v>
      </c>
      <c r="O196" s="3">
        <v>0</v>
      </c>
      <c r="P196" s="1" t="s">
        <v>2567</v>
      </c>
      <c r="Q196" s="1" t="s">
        <v>627</v>
      </c>
      <c r="R196" s="1" t="s">
        <v>401</v>
      </c>
      <c r="S196" s="1" t="s">
        <v>2407</v>
      </c>
      <c r="T196" s="1" t="s">
        <v>2407</v>
      </c>
      <c r="U196" s="1" t="s">
        <v>4439</v>
      </c>
      <c r="V196" s="1" t="s">
        <v>2470</v>
      </c>
      <c r="W196" s="1" t="s">
        <v>103</v>
      </c>
      <c r="X196" s="1" t="str">
        <f>CONCATENATE(Tableau4[[#This Row],[Numéro de pièce de la pièce de référence]],Tableau4[[#This Row],[Numéro de poste de la pièce de référence]])</f>
        <v>450066902710</v>
      </c>
    </row>
    <row r="197" spans="1:24" x14ac:dyDescent="0.35">
      <c r="A197" s="1" t="s">
        <v>97</v>
      </c>
      <c r="B197" s="1" t="s">
        <v>2489</v>
      </c>
      <c r="C197" s="1" t="s">
        <v>2510</v>
      </c>
      <c r="D197" s="1" t="s">
        <v>101</v>
      </c>
      <c r="E197" s="1" t="s">
        <v>634</v>
      </c>
      <c r="F197" s="1" t="s">
        <v>2407</v>
      </c>
      <c r="G197" s="1" t="s">
        <v>2726</v>
      </c>
      <c r="H197" s="1" t="s">
        <v>88</v>
      </c>
      <c r="I197" s="2">
        <v>43929</v>
      </c>
      <c r="J197" s="1" t="s">
        <v>4282</v>
      </c>
      <c r="K197" s="1" t="s">
        <v>4283</v>
      </c>
      <c r="L197" s="1" t="s">
        <v>3400</v>
      </c>
      <c r="M197" s="1" t="s">
        <v>4284</v>
      </c>
      <c r="N197" s="3">
        <v>16675</v>
      </c>
      <c r="O197" s="3">
        <v>0</v>
      </c>
      <c r="P197" s="1" t="s">
        <v>2567</v>
      </c>
      <c r="Q197" s="1" t="s">
        <v>635</v>
      </c>
      <c r="R197" s="1" t="s">
        <v>633</v>
      </c>
      <c r="S197" s="1" t="s">
        <v>2407</v>
      </c>
      <c r="T197" s="1" t="s">
        <v>2407</v>
      </c>
      <c r="U197" s="1" t="s">
        <v>4440</v>
      </c>
      <c r="V197" s="1" t="s">
        <v>2470</v>
      </c>
      <c r="W197" s="1" t="s">
        <v>51</v>
      </c>
      <c r="X197" s="1" t="str">
        <f>CONCATENATE(Tableau4[[#This Row],[Numéro de pièce de la pièce de référence]],Tableau4[[#This Row],[Numéro de poste de la pièce de référence]])</f>
        <v>450066903910</v>
      </c>
    </row>
    <row r="198" spans="1:24" x14ac:dyDescent="0.35">
      <c r="A198" s="1" t="s">
        <v>97</v>
      </c>
      <c r="B198" s="1" t="s">
        <v>2489</v>
      </c>
      <c r="C198" s="1" t="s">
        <v>2510</v>
      </c>
      <c r="D198" s="1" t="s">
        <v>101</v>
      </c>
      <c r="E198" s="1" t="s">
        <v>634</v>
      </c>
      <c r="F198" s="1" t="s">
        <v>2407</v>
      </c>
      <c r="G198" s="1" t="s">
        <v>2726</v>
      </c>
      <c r="H198" s="1" t="s">
        <v>217</v>
      </c>
      <c r="I198" s="2">
        <v>43929</v>
      </c>
      <c r="J198" s="1" t="s">
        <v>4282</v>
      </c>
      <c r="K198" s="1" t="s">
        <v>4283</v>
      </c>
      <c r="L198" s="1" t="s">
        <v>3400</v>
      </c>
      <c r="M198" s="1" t="s">
        <v>4284</v>
      </c>
      <c r="N198" s="3">
        <v>5270</v>
      </c>
      <c r="O198" s="3">
        <v>0</v>
      </c>
      <c r="P198" s="1" t="s">
        <v>2567</v>
      </c>
      <c r="Q198" s="1" t="s">
        <v>636</v>
      </c>
      <c r="R198" s="1" t="s">
        <v>633</v>
      </c>
      <c r="S198" s="1" t="s">
        <v>2407</v>
      </c>
      <c r="T198" s="1" t="s">
        <v>2407</v>
      </c>
      <c r="U198" s="1" t="s">
        <v>4440</v>
      </c>
      <c r="V198" s="1" t="s">
        <v>2470</v>
      </c>
      <c r="W198" s="1" t="s">
        <v>51</v>
      </c>
      <c r="X198" s="1" t="str">
        <f>CONCATENATE(Tableau4[[#This Row],[Numéro de pièce de la pièce de référence]],Tableau4[[#This Row],[Numéro de poste de la pièce de référence]])</f>
        <v>450066903920</v>
      </c>
    </row>
    <row r="199" spans="1:24" x14ac:dyDescent="0.35">
      <c r="A199" s="1" t="s">
        <v>97</v>
      </c>
      <c r="B199" s="1" t="s">
        <v>2489</v>
      </c>
      <c r="C199" s="1" t="s">
        <v>2510</v>
      </c>
      <c r="D199" s="1" t="s">
        <v>101</v>
      </c>
      <c r="E199" s="1" t="s">
        <v>663</v>
      </c>
      <c r="F199" s="1" t="s">
        <v>2407</v>
      </c>
      <c r="G199" s="1" t="s">
        <v>2728</v>
      </c>
      <c r="H199" s="1" t="s">
        <v>88</v>
      </c>
      <c r="I199" s="2">
        <v>43929</v>
      </c>
      <c r="J199" s="1" t="s">
        <v>4282</v>
      </c>
      <c r="K199" s="1" t="s">
        <v>4283</v>
      </c>
      <c r="L199" s="1" t="s">
        <v>3400</v>
      </c>
      <c r="M199" s="1" t="s">
        <v>4284</v>
      </c>
      <c r="N199" s="3">
        <v>587000</v>
      </c>
      <c r="O199" s="3">
        <v>0</v>
      </c>
      <c r="P199" s="1" t="s">
        <v>2567</v>
      </c>
      <c r="Q199" s="1" t="s">
        <v>664</v>
      </c>
      <c r="R199" s="1" t="s">
        <v>662</v>
      </c>
      <c r="S199" s="1" t="s">
        <v>2407</v>
      </c>
      <c r="T199" s="1" t="s">
        <v>2407</v>
      </c>
      <c r="U199" s="1" t="s">
        <v>4441</v>
      </c>
      <c r="V199" s="1" t="s">
        <v>2470</v>
      </c>
      <c r="W199" s="1" t="s">
        <v>51</v>
      </c>
      <c r="X199" s="1" t="str">
        <f>CONCATENATE(Tableau4[[#This Row],[Numéro de pièce de la pièce de référence]],Tableau4[[#This Row],[Numéro de poste de la pièce de référence]])</f>
        <v>450066905510</v>
      </c>
    </row>
    <row r="200" spans="1:24" x14ac:dyDescent="0.35">
      <c r="A200" s="1" t="s">
        <v>97</v>
      </c>
      <c r="B200" s="1" t="s">
        <v>2489</v>
      </c>
      <c r="C200" s="1" t="s">
        <v>2510</v>
      </c>
      <c r="D200" s="1" t="s">
        <v>101</v>
      </c>
      <c r="E200" s="1" t="s">
        <v>641</v>
      </c>
      <c r="F200" s="1" t="s">
        <v>2407</v>
      </c>
      <c r="G200" s="1" t="s">
        <v>2730</v>
      </c>
      <c r="H200" s="1" t="s">
        <v>88</v>
      </c>
      <c r="I200" s="2">
        <v>43929</v>
      </c>
      <c r="J200" s="1" t="s">
        <v>4282</v>
      </c>
      <c r="K200" s="1" t="s">
        <v>4283</v>
      </c>
      <c r="L200" s="1" t="s">
        <v>3400</v>
      </c>
      <c r="M200" s="1" t="s">
        <v>4284</v>
      </c>
      <c r="N200" s="3">
        <v>6171000</v>
      </c>
      <c r="O200" s="3">
        <v>0</v>
      </c>
      <c r="P200" s="1" t="s">
        <v>2567</v>
      </c>
      <c r="Q200" s="1" t="s">
        <v>642</v>
      </c>
      <c r="R200" s="1" t="s">
        <v>640</v>
      </c>
      <c r="S200" s="1" t="s">
        <v>2407</v>
      </c>
      <c r="T200" s="1" t="s">
        <v>2407</v>
      </c>
      <c r="U200" s="1" t="s">
        <v>4442</v>
      </c>
      <c r="V200" s="1" t="s">
        <v>2470</v>
      </c>
      <c r="W200" s="1" t="s">
        <v>51</v>
      </c>
      <c r="X200" s="1" t="str">
        <f>CONCATENATE(Tableau4[[#This Row],[Numéro de pièce de la pièce de référence]],Tableau4[[#This Row],[Numéro de poste de la pièce de référence]])</f>
        <v>450066906510</v>
      </c>
    </row>
    <row r="201" spans="1:24" x14ac:dyDescent="0.35">
      <c r="A201" s="1" t="s">
        <v>97</v>
      </c>
      <c r="B201" s="1" t="s">
        <v>2489</v>
      </c>
      <c r="C201" s="1" t="s">
        <v>2510</v>
      </c>
      <c r="D201" s="1" t="s">
        <v>101</v>
      </c>
      <c r="E201" s="1" t="s">
        <v>670</v>
      </c>
      <c r="F201" s="1" t="s">
        <v>2407</v>
      </c>
      <c r="G201" s="1" t="s">
        <v>2732</v>
      </c>
      <c r="H201" s="1" t="s">
        <v>88</v>
      </c>
      <c r="I201" s="2">
        <v>43929</v>
      </c>
      <c r="J201" s="1" t="s">
        <v>4282</v>
      </c>
      <c r="K201" s="1" t="s">
        <v>4283</v>
      </c>
      <c r="L201" s="1" t="s">
        <v>3400</v>
      </c>
      <c r="M201" s="1" t="s">
        <v>4284</v>
      </c>
      <c r="N201" s="3">
        <v>1852090.03</v>
      </c>
      <c r="O201" s="3">
        <v>0</v>
      </c>
      <c r="P201" s="1" t="s">
        <v>2567</v>
      </c>
      <c r="Q201" s="1" t="s">
        <v>671</v>
      </c>
      <c r="R201" s="1" t="s">
        <v>669</v>
      </c>
      <c r="S201" s="1" t="s">
        <v>2407</v>
      </c>
      <c r="T201" s="1" t="s">
        <v>2407</v>
      </c>
      <c r="U201" s="1" t="s">
        <v>4443</v>
      </c>
      <c r="V201" s="1" t="s">
        <v>2470</v>
      </c>
      <c r="W201" s="1" t="s">
        <v>103</v>
      </c>
      <c r="X201" s="1" t="str">
        <f>CONCATENATE(Tableau4[[#This Row],[Numéro de pièce de la pièce de référence]],Tableau4[[#This Row],[Numéro de poste de la pièce de référence]])</f>
        <v>450066912610</v>
      </c>
    </row>
    <row r="202" spans="1:24" x14ac:dyDescent="0.35">
      <c r="A202" s="1" t="s">
        <v>97</v>
      </c>
      <c r="B202" s="1" t="s">
        <v>2489</v>
      </c>
      <c r="C202" s="1" t="s">
        <v>2510</v>
      </c>
      <c r="D202" s="1" t="s">
        <v>101</v>
      </c>
      <c r="E202" s="1" t="s">
        <v>658</v>
      </c>
      <c r="F202" s="1" t="s">
        <v>2407</v>
      </c>
      <c r="G202" s="1" t="s">
        <v>2733</v>
      </c>
      <c r="H202" s="1" t="s">
        <v>88</v>
      </c>
      <c r="I202" s="2">
        <v>43929</v>
      </c>
      <c r="J202" s="1" t="s">
        <v>4282</v>
      </c>
      <c r="K202" s="1" t="s">
        <v>4283</v>
      </c>
      <c r="L202" s="1" t="s">
        <v>3400</v>
      </c>
      <c r="M202" s="1" t="s">
        <v>4284</v>
      </c>
      <c r="N202" s="3">
        <v>5924.16</v>
      </c>
      <c r="O202" s="3">
        <v>0</v>
      </c>
      <c r="P202" s="1" t="s">
        <v>2567</v>
      </c>
      <c r="Q202" s="1" t="s">
        <v>659</v>
      </c>
      <c r="R202" s="1" t="s">
        <v>528</v>
      </c>
      <c r="S202" s="1" t="s">
        <v>2407</v>
      </c>
      <c r="T202" s="1" t="s">
        <v>2407</v>
      </c>
      <c r="U202" s="1" t="s">
        <v>4444</v>
      </c>
      <c r="V202" s="1" t="s">
        <v>2470</v>
      </c>
      <c r="W202" s="1" t="s">
        <v>51</v>
      </c>
      <c r="X202" s="1" t="str">
        <f>CONCATENATE(Tableau4[[#This Row],[Numéro de pièce de la pièce de référence]],Tableau4[[#This Row],[Numéro de poste de la pièce de référence]])</f>
        <v>450066913010</v>
      </c>
    </row>
    <row r="203" spans="1:24" x14ac:dyDescent="0.35">
      <c r="A203" s="1" t="s">
        <v>97</v>
      </c>
      <c r="B203" s="1" t="s">
        <v>2489</v>
      </c>
      <c r="C203" s="1" t="s">
        <v>2510</v>
      </c>
      <c r="D203" s="1" t="s">
        <v>101</v>
      </c>
      <c r="E203" s="1" t="s">
        <v>658</v>
      </c>
      <c r="F203" s="1" t="s">
        <v>2407</v>
      </c>
      <c r="G203" s="1" t="s">
        <v>2733</v>
      </c>
      <c r="H203" s="1" t="s">
        <v>217</v>
      </c>
      <c r="I203" s="2">
        <v>43929</v>
      </c>
      <c r="J203" s="1" t="s">
        <v>4282</v>
      </c>
      <c r="K203" s="1" t="s">
        <v>4283</v>
      </c>
      <c r="L203" s="1" t="s">
        <v>3400</v>
      </c>
      <c r="M203" s="1" t="s">
        <v>4284</v>
      </c>
      <c r="N203" s="3">
        <v>18498.48</v>
      </c>
      <c r="O203" s="3">
        <v>0</v>
      </c>
      <c r="P203" s="1" t="s">
        <v>2567</v>
      </c>
      <c r="Q203" s="1" t="s">
        <v>659</v>
      </c>
      <c r="R203" s="1" t="s">
        <v>528</v>
      </c>
      <c r="S203" s="1" t="s">
        <v>2407</v>
      </c>
      <c r="T203" s="1" t="s">
        <v>2407</v>
      </c>
      <c r="U203" s="1" t="s">
        <v>4444</v>
      </c>
      <c r="V203" s="1" t="s">
        <v>2470</v>
      </c>
      <c r="W203" s="1" t="s">
        <v>51</v>
      </c>
      <c r="X203" s="1" t="str">
        <f>CONCATENATE(Tableau4[[#This Row],[Numéro de pièce de la pièce de référence]],Tableau4[[#This Row],[Numéro de poste de la pièce de référence]])</f>
        <v>450066913020</v>
      </c>
    </row>
    <row r="204" spans="1:24" x14ac:dyDescent="0.35">
      <c r="A204" s="1" t="s">
        <v>97</v>
      </c>
      <c r="B204" s="1" t="s">
        <v>2489</v>
      </c>
      <c r="C204" s="1" t="s">
        <v>2510</v>
      </c>
      <c r="D204" s="1" t="s">
        <v>101</v>
      </c>
      <c r="E204" s="1" t="s">
        <v>650</v>
      </c>
      <c r="F204" s="1" t="s">
        <v>2407</v>
      </c>
      <c r="G204" s="1" t="s">
        <v>2735</v>
      </c>
      <c r="H204" s="1" t="s">
        <v>88</v>
      </c>
      <c r="I204" s="2">
        <v>43929</v>
      </c>
      <c r="J204" s="1" t="s">
        <v>4282</v>
      </c>
      <c r="K204" s="1" t="s">
        <v>4283</v>
      </c>
      <c r="L204" s="1" t="s">
        <v>3400</v>
      </c>
      <c r="M204" s="1" t="s">
        <v>4284</v>
      </c>
      <c r="N204" s="3">
        <v>51700</v>
      </c>
      <c r="O204" s="3">
        <v>0</v>
      </c>
      <c r="P204" s="1" t="s">
        <v>2567</v>
      </c>
      <c r="Q204" s="1" t="s">
        <v>651</v>
      </c>
      <c r="R204" s="1" t="s">
        <v>649</v>
      </c>
      <c r="S204" s="1" t="s">
        <v>2407</v>
      </c>
      <c r="T204" s="1" t="s">
        <v>2407</v>
      </c>
      <c r="U204" s="1" t="s">
        <v>4445</v>
      </c>
      <c r="V204" s="1" t="s">
        <v>2470</v>
      </c>
      <c r="W204" s="1" t="s">
        <v>51</v>
      </c>
      <c r="X204" s="1" t="str">
        <f>CONCATENATE(Tableau4[[#This Row],[Numéro de pièce de la pièce de référence]],Tableau4[[#This Row],[Numéro de poste de la pièce de référence]])</f>
        <v>450066913310</v>
      </c>
    </row>
    <row r="205" spans="1:24" x14ac:dyDescent="0.35">
      <c r="A205" s="1" t="s">
        <v>97</v>
      </c>
      <c r="B205" s="1" t="s">
        <v>2489</v>
      </c>
      <c r="C205" s="1" t="s">
        <v>2510</v>
      </c>
      <c r="D205" s="1" t="s">
        <v>101</v>
      </c>
      <c r="E205" s="1" t="s">
        <v>650</v>
      </c>
      <c r="F205" s="1" t="s">
        <v>2407</v>
      </c>
      <c r="G205" s="1" t="s">
        <v>2735</v>
      </c>
      <c r="H205" s="1" t="s">
        <v>217</v>
      </c>
      <c r="I205" s="2">
        <v>43929</v>
      </c>
      <c r="J205" s="1" t="s">
        <v>4282</v>
      </c>
      <c r="K205" s="1" t="s">
        <v>4283</v>
      </c>
      <c r="L205" s="1" t="s">
        <v>3400</v>
      </c>
      <c r="M205" s="1" t="s">
        <v>4284</v>
      </c>
      <c r="N205" s="3">
        <v>56400</v>
      </c>
      <c r="O205" s="3">
        <v>0</v>
      </c>
      <c r="P205" s="1" t="s">
        <v>2567</v>
      </c>
      <c r="Q205" s="1" t="s">
        <v>652</v>
      </c>
      <c r="R205" s="1" t="s">
        <v>649</v>
      </c>
      <c r="S205" s="1" t="s">
        <v>2407</v>
      </c>
      <c r="T205" s="1" t="s">
        <v>2407</v>
      </c>
      <c r="U205" s="1" t="s">
        <v>4445</v>
      </c>
      <c r="V205" s="1" t="s">
        <v>2470</v>
      </c>
      <c r="W205" s="1" t="s">
        <v>51</v>
      </c>
      <c r="X205" s="1" t="str">
        <f>CONCATENATE(Tableau4[[#This Row],[Numéro de pièce de la pièce de référence]],Tableau4[[#This Row],[Numéro de poste de la pièce de référence]])</f>
        <v>450066913320</v>
      </c>
    </row>
    <row r="206" spans="1:24" x14ac:dyDescent="0.35">
      <c r="A206" s="1" t="s">
        <v>97</v>
      </c>
      <c r="B206" s="1" t="s">
        <v>2489</v>
      </c>
      <c r="C206" s="1" t="s">
        <v>2510</v>
      </c>
      <c r="D206" s="1" t="s">
        <v>101</v>
      </c>
      <c r="E206" s="1" t="s">
        <v>506</v>
      </c>
      <c r="F206" s="1" t="s">
        <v>2407</v>
      </c>
      <c r="G206" s="1" t="s">
        <v>2691</v>
      </c>
      <c r="H206" s="1" t="s">
        <v>515</v>
      </c>
      <c r="I206" s="2">
        <v>43930</v>
      </c>
      <c r="J206" s="1" t="s">
        <v>4282</v>
      </c>
      <c r="K206" s="1" t="s">
        <v>4283</v>
      </c>
      <c r="L206" s="1" t="s">
        <v>3400</v>
      </c>
      <c r="M206" s="1" t="s">
        <v>4284</v>
      </c>
      <c r="N206" s="3">
        <v>365.9</v>
      </c>
      <c r="O206" s="3">
        <v>0</v>
      </c>
      <c r="P206" s="1" t="s">
        <v>2567</v>
      </c>
      <c r="Q206" s="1" t="s">
        <v>476</v>
      </c>
      <c r="R206" s="1" t="s">
        <v>505</v>
      </c>
      <c r="S206" s="1" t="s">
        <v>2407</v>
      </c>
      <c r="T206" s="1" t="s">
        <v>2407</v>
      </c>
      <c r="U206" s="1" t="s">
        <v>4446</v>
      </c>
      <c r="V206" s="1" t="s">
        <v>2470</v>
      </c>
      <c r="W206" s="1" t="s">
        <v>51</v>
      </c>
      <c r="X206" s="1" t="str">
        <f>CONCATENATE(Tableau4[[#This Row],[Numéro de pièce de la pièce de référence]],Tableau4[[#This Row],[Numéro de poste de la pièce de référence]])</f>
        <v>450066860280</v>
      </c>
    </row>
    <row r="207" spans="1:24" x14ac:dyDescent="0.35">
      <c r="A207" s="1" t="s">
        <v>97</v>
      </c>
      <c r="B207" s="1" t="s">
        <v>2489</v>
      </c>
      <c r="C207" s="1" t="s">
        <v>2510</v>
      </c>
      <c r="D207" s="1" t="s">
        <v>101</v>
      </c>
      <c r="E207" s="1" t="s">
        <v>696</v>
      </c>
      <c r="F207" s="1" t="s">
        <v>2407</v>
      </c>
      <c r="G207" s="1" t="s">
        <v>2737</v>
      </c>
      <c r="H207" s="1" t="s">
        <v>88</v>
      </c>
      <c r="I207" s="2">
        <v>43930</v>
      </c>
      <c r="J207" s="1" t="s">
        <v>4282</v>
      </c>
      <c r="K207" s="1" t="s">
        <v>4283</v>
      </c>
      <c r="L207" s="1" t="s">
        <v>3400</v>
      </c>
      <c r="M207" s="1" t="s">
        <v>4284</v>
      </c>
      <c r="N207" s="3">
        <v>46361.88</v>
      </c>
      <c r="O207" s="3">
        <v>0</v>
      </c>
      <c r="P207" s="1" t="s">
        <v>2567</v>
      </c>
      <c r="Q207" s="1" t="s">
        <v>697</v>
      </c>
      <c r="R207" s="1" t="s">
        <v>695</v>
      </c>
      <c r="S207" s="1" t="s">
        <v>2407</v>
      </c>
      <c r="T207" s="1" t="s">
        <v>2407</v>
      </c>
      <c r="U207" s="1" t="s">
        <v>4447</v>
      </c>
      <c r="V207" s="1" t="s">
        <v>2470</v>
      </c>
      <c r="W207" s="1" t="s">
        <v>51</v>
      </c>
      <c r="X207" s="1" t="str">
        <f>CONCATENATE(Tableau4[[#This Row],[Numéro de pièce de la pièce de référence]],Tableau4[[#This Row],[Numéro de poste de la pièce de référence]])</f>
        <v>450066918710</v>
      </c>
    </row>
    <row r="208" spans="1:24" x14ac:dyDescent="0.35">
      <c r="A208" s="1" t="s">
        <v>97</v>
      </c>
      <c r="B208" s="1" t="s">
        <v>2489</v>
      </c>
      <c r="C208" s="1" t="s">
        <v>2510</v>
      </c>
      <c r="D208" s="1" t="s">
        <v>101</v>
      </c>
      <c r="E208" s="1" t="s">
        <v>674</v>
      </c>
      <c r="F208" s="1" t="s">
        <v>2407</v>
      </c>
      <c r="G208" s="1" t="s">
        <v>2738</v>
      </c>
      <c r="H208" s="1" t="s">
        <v>88</v>
      </c>
      <c r="I208" s="2">
        <v>43930</v>
      </c>
      <c r="J208" s="1" t="s">
        <v>4282</v>
      </c>
      <c r="K208" s="1" t="s">
        <v>4283</v>
      </c>
      <c r="L208" s="1" t="s">
        <v>3400</v>
      </c>
      <c r="M208" s="1" t="s">
        <v>4284</v>
      </c>
      <c r="N208" s="3">
        <v>409524.5</v>
      </c>
      <c r="O208" s="3">
        <v>0</v>
      </c>
      <c r="P208" s="1" t="s">
        <v>2567</v>
      </c>
      <c r="Q208" s="1" t="s">
        <v>675</v>
      </c>
      <c r="R208" s="1" t="s">
        <v>397</v>
      </c>
      <c r="S208" s="1" t="s">
        <v>2407</v>
      </c>
      <c r="T208" s="1" t="s">
        <v>2407</v>
      </c>
      <c r="U208" s="1" t="s">
        <v>4448</v>
      </c>
      <c r="V208" s="1" t="s">
        <v>2470</v>
      </c>
      <c r="W208" s="1" t="s">
        <v>111</v>
      </c>
      <c r="X208" s="1" t="str">
        <f>CONCATENATE(Tableau4[[#This Row],[Numéro de pièce de la pièce de référence]],Tableau4[[#This Row],[Numéro de poste de la pièce de référence]])</f>
        <v>450066933910</v>
      </c>
    </row>
    <row r="209" spans="1:24" x14ac:dyDescent="0.35">
      <c r="A209" s="1" t="s">
        <v>97</v>
      </c>
      <c r="B209" s="1" t="s">
        <v>2489</v>
      </c>
      <c r="C209" s="1" t="s">
        <v>2510</v>
      </c>
      <c r="D209" s="1" t="s">
        <v>101</v>
      </c>
      <c r="E209" s="1" t="s">
        <v>679</v>
      </c>
      <c r="F209" s="1" t="s">
        <v>2407</v>
      </c>
      <c r="G209" s="1" t="s">
        <v>2740</v>
      </c>
      <c r="H209" s="1" t="s">
        <v>88</v>
      </c>
      <c r="I209" s="2">
        <v>43930</v>
      </c>
      <c r="J209" s="1" t="s">
        <v>4282</v>
      </c>
      <c r="K209" s="1" t="s">
        <v>4283</v>
      </c>
      <c r="L209" s="1" t="s">
        <v>3400</v>
      </c>
      <c r="M209" s="1" t="s">
        <v>4284</v>
      </c>
      <c r="N209" s="3">
        <v>24744.5</v>
      </c>
      <c r="O209" s="3">
        <v>0</v>
      </c>
      <c r="P209" s="1" t="s">
        <v>2567</v>
      </c>
      <c r="Q209" s="1" t="s">
        <v>680</v>
      </c>
      <c r="R209" s="1" t="s">
        <v>678</v>
      </c>
      <c r="S209" s="1" t="s">
        <v>2407</v>
      </c>
      <c r="T209" s="1" t="s">
        <v>2407</v>
      </c>
      <c r="U209" s="1" t="s">
        <v>4449</v>
      </c>
      <c r="V209" s="1" t="s">
        <v>2470</v>
      </c>
      <c r="W209" s="1" t="s">
        <v>103</v>
      </c>
      <c r="X209" s="1" t="str">
        <f>CONCATENATE(Tableau4[[#This Row],[Numéro de pièce de la pièce de référence]],Tableau4[[#This Row],[Numéro de poste de la pièce de référence]])</f>
        <v>450066935010</v>
      </c>
    </row>
    <row r="210" spans="1:24" x14ac:dyDescent="0.35">
      <c r="A210" s="1" t="s">
        <v>97</v>
      </c>
      <c r="B210" s="1" t="s">
        <v>2489</v>
      </c>
      <c r="C210" s="1" t="s">
        <v>2510</v>
      </c>
      <c r="D210" s="1" t="s">
        <v>101</v>
      </c>
      <c r="E210" s="1" t="s">
        <v>684</v>
      </c>
      <c r="F210" s="1" t="s">
        <v>2407</v>
      </c>
      <c r="G210" s="1" t="s">
        <v>2742</v>
      </c>
      <c r="H210" s="1" t="s">
        <v>88</v>
      </c>
      <c r="I210" s="2">
        <v>43930</v>
      </c>
      <c r="J210" s="1" t="s">
        <v>4282</v>
      </c>
      <c r="K210" s="1" t="s">
        <v>4283</v>
      </c>
      <c r="L210" s="1" t="s">
        <v>3400</v>
      </c>
      <c r="M210" s="1" t="s">
        <v>4284</v>
      </c>
      <c r="N210" s="3">
        <v>7986</v>
      </c>
      <c r="O210" s="3">
        <v>0</v>
      </c>
      <c r="P210" s="1" t="s">
        <v>2567</v>
      </c>
      <c r="Q210" s="1" t="s">
        <v>685</v>
      </c>
      <c r="R210" s="1" t="s">
        <v>683</v>
      </c>
      <c r="S210" s="1" t="s">
        <v>2407</v>
      </c>
      <c r="T210" s="1" t="s">
        <v>2407</v>
      </c>
      <c r="U210" s="1" t="s">
        <v>4450</v>
      </c>
      <c r="V210" s="1" t="s">
        <v>2470</v>
      </c>
      <c r="W210" s="1" t="s">
        <v>103</v>
      </c>
      <c r="X210" s="1" t="str">
        <f>CONCATENATE(Tableau4[[#This Row],[Numéro de pièce de la pièce de référence]],Tableau4[[#This Row],[Numéro de poste de la pièce de référence]])</f>
        <v>450066935210</v>
      </c>
    </row>
    <row r="211" spans="1:24" x14ac:dyDescent="0.35">
      <c r="A211" s="1" t="s">
        <v>97</v>
      </c>
      <c r="B211" s="1" t="s">
        <v>2489</v>
      </c>
      <c r="C211" s="1" t="s">
        <v>2510</v>
      </c>
      <c r="D211" s="1" t="s">
        <v>101</v>
      </c>
      <c r="E211" s="1" t="s">
        <v>690</v>
      </c>
      <c r="F211" s="1" t="s">
        <v>2407</v>
      </c>
      <c r="G211" s="1" t="s">
        <v>2744</v>
      </c>
      <c r="H211" s="1" t="s">
        <v>88</v>
      </c>
      <c r="I211" s="2">
        <v>43930</v>
      </c>
      <c r="J211" s="1" t="s">
        <v>4282</v>
      </c>
      <c r="K211" s="1" t="s">
        <v>4283</v>
      </c>
      <c r="L211" s="1" t="s">
        <v>3400</v>
      </c>
      <c r="M211" s="1" t="s">
        <v>4284</v>
      </c>
      <c r="N211" s="3">
        <v>285560</v>
      </c>
      <c r="O211" s="3">
        <v>0</v>
      </c>
      <c r="P211" s="1" t="s">
        <v>2567</v>
      </c>
      <c r="Q211" s="1" t="s">
        <v>691</v>
      </c>
      <c r="R211" s="1" t="s">
        <v>689</v>
      </c>
      <c r="S211" s="1" t="s">
        <v>2407</v>
      </c>
      <c r="T211" s="1" t="s">
        <v>2407</v>
      </c>
      <c r="U211" s="1" t="s">
        <v>4451</v>
      </c>
      <c r="V211" s="1" t="s">
        <v>2470</v>
      </c>
      <c r="W211" s="1" t="s">
        <v>51</v>
      </c>
      <c r="X211" s="1" t="str">
        <f>CONCATENATE(Tableau4[[#This Row],[Numéro de pièce de la pièce de référence]],Tableau4[[#This Row],[Numéro de poste de la pièce de référence]])</f>
        <v>450066937210</v>
      </c>
    </row>
    <row r="212" spans="1:24" x14ac:dyDescent="0.35">
      <c r="A212" s="1" t="s">
        <v>97</v>
      </c>
      <c r="B212" s="1" t="s">
        <v>2489</v>
      </c>
      <c r="C212" s="1" t="s">
        <v>2510</v>
      </c>
      <c r="D212" s="1" t="s">
        <v>101</v>
      </c>
      <c r="E212" s="1" t="s">
        <v>620</v>
      </c>
      <c r="F212" s="1" t="s">
        <v>2407</v>
      </c>
      <c r="G212" s="1" t="s">
        <v>2704</v>
      </c>
      <c r="H212" s="1" t="s">
        <v>88</v>
      </c>
      <c r="I212" s="2">
        <v>43931</v>
      </c>
      <c r="J212" s="1" t="s">
        <v>4282</v>
      </c>
      <c r="K212" s="1" t="s">
        <v>4283</v>
      </c>
      <c r="L212" s="1" t="s">
        <v>2630</v>
      </c>
      <c r="M212" s="1" t="s">
        <v>4290</v>
      </c>
      <c r="N212" s="3">
        <v>-738692.63</v>
      </c>
      <c r="O212" s="3">
        <v>0</v>
      </c>
      <c r="P212" s="1" t="s">
        <v>2567</v>
      </c>
      <c r="Q212" s="1" t="s">
        <v>621</v>
      </c>
      <c r="R212" s="1" t="s">
        <v>619</v>
      </c>
      <c r="S212" s="1" t="s">
        <v>2407</v>
      </c>
      <c r="T212" s="1" t="s">
        <v>2407</v>
      </c>
      <c r="U212" s="1" t="s">
        <v>4452</v>
      </c>
      <c r="V212" s="1" t="s">
        <v>2470</v>
      </c>
      <c r="W212" s="1" t="s">
        <v>111</v>
      </c>
      <c r="X212" s="1" t="str">
        <f>CONCATENATE(Tableau4[[#This Row],[Numéro de pièce de la pièce de référence]],Tableau4[[#This Row],[Numéro de poste de la pièce de référence]])</f>
        <v>450066886810</v>
      </c>
    </row>
    <row r="213" spans="1:24" x14ac:dyDescent="0.35">
      <c r="A213" s="1" t="s">
        <v>97</v>
      </c>
      <c r="B213" s="1" t="s">
        <v>2489</v>
      </c>
      <c r="C213" s="1" t="s">
        <v>2510</v>
      </c>
      <c r="D213" s="1" t="s">
        <v>101</v>
      </c>
      <c r="E213" s="1" t="s">
        <v>708</v>
      </c>
      <c r="F213" s="1" t="s">
        <v>2407</v>
      </c>
      <c r="G213" s="1" t="s">
        <v>2746</v>
      </c>
      <c r="H213" s="1" t="s">
        <v>88</v>
      </c>
      <c r="I213" s="2">
        <v>43931</v>
      </c>
      <c r="J213" s="1" t="s">
        <v>4282</v>
      </c>
      <c r="K213" s="1" t="s">
        <v>4283</v>
      </c>
      <c r="L213" s="1" t="s">
        <v>3400</v>
      </c>
      <c r="M213" s="1" t="s">
        <v>4284</v>
      </c>
      <c r="N213" s="3">
        <v>1225000</v>
      </c>
      <c r="O213" s="3">
        <v>0</v>
      </c>
      <c r="P213" s="1" t="s">
        <v>2567</v>
      </c>
      <c r="Q213" s="1" t="s">
        <v>709</v>
      </c>
      <c r="R213" s="1" t="s">
        <v>707</v>
      </c>
      <c r="S213" s="1" t="s">
        <v>2407</v>
      </c>
      <c r="T213" s="1" t="s">
        <v>2407</v>
      </c>
      <c r="U213" s="1" t="s">
        <v>4453</v>
      </c>
      <c r="V213" s="1" t="s">
        <v>2470</v>
      </c>
      <c r="W213" s="1" t="s">
        <v>51</v>
      </c>
      <c r="X213" s="1" t="str">
        <f>CONCATENATE(Tableau4[[#This Row],[Numéro de pièce de la pièce de référence]],Tableau4[[#This Row],[Numéro de poste de la pièce de référence]])</f>
        <v>450066945810</v>
      </c>
    </row>
    <row r="214" spans="1:24" x14ac:dyDescent="0.35">
      <c r="A214" s="1" t="s">
        <v>97</v>
      </c>
      <c r="B214" s="1" t="s">
        <v>2489</v>
      </c>
      <c r="C214" s="1" t="s">
        <v>2510</v>
      </c>
      <c r="D214" s="1" t="s">
        <v>101</v>
      </c>
      <c r="E214" s="1" t="s">
        <v>743</v>
      </c>
      <c r="F214" s="1" t="s">
        <v>2407</v>
      </c>
      <c r="G214" s="1" t="s">
        <v>2748</v>
      </c>
      <c r="H214" s="1" t="s">
        <v>88</v>
      </c>
      <c r="I214" s="2">
        <v>43931</v>
      </c>
      <c r="J214" s="1" t="s">
        <v>4282</v>
      </c>
      <c r="K214" s="1" t="s">
        <v>4283</v>
      </c>
      <c r="L214" s="1" t="s">
        <v>3400</v>
      </c>
      <c r="M214" s="1" t="s">
        <v>4284</v>
      </c>
      <c r="N214" s="3">
        <v>721160</v>
      </c>
      <c r="O214" s="3">
        <v>0</v>
      </c>
      <c r="P214" s="1" t="s">
        <v>2567</v>
      </c>
      <c r="Q214" s="1" t="s">
        <v>744</v>
      </c>
      <c r="R214" s="1" t="s">
        <v>742</v>
      </c>
      <c r="S214" s="1" t="s">
        <v>2407</v>
      </c>
      <c r="T214" s="1" t="s">
        <v>2407</v>
      </c>
      <c r="U214" s="1" t="s">
        <v>4454</v>
      </c>
      <c r="V214" s="1" t="s">
        <v>2470</v>
      </c>
      <c r="W214" s="1" t="s">
        <v>51</v>
      </c>
      <c r="X214" s="1" t="str">
        <f>CONCATENATE(Tableau4[[#This Row],[Numéro de pièce de la pièce de référence]],Tableau4[[#This Row],[Numéro de poste de la pièce de référence]])</f>
        <v>450066947110</v>
      </c>
    </row>
    <row r="215" spans="1:24" x14ac:dyDescent="0.35">
      <c r="A215" s="1" t="s">
        <v>97</v>
      </c>
      <c r="B215" s="1" t="s">
        <v>2489</v>
      </c>
      <c r="C215" s="1" t="s">
        <v>2510</v>
      </c>
      <c r="D215" s="1" t="s">
        <v>101</v>
      </c>
      <c r="E215" s="1" t="s">
        <v>737</v>
      </c>
      <c r="F215" s="1" t="s">
        <v>2407</v>
      </c>
      <c r="G215" s="1" t="s">
        <v>2751</v>
      </c>
      <c r="H215" s="1" t="s">
        <v>88</v>
      </c>
      <c r="I215" s="2">
        <v>43931</v>
      </c>
      <c r="J215" s="1" t="s">
        <v>4282</v>
      </c>
      <c r="K215" s="1" t="s">
        <v>4283</v>
      </c>
      <c r="L215" s="1" t="s">
        <v>3400</v>
      </c>
      <c r="M215" s="1" t="s">
        <v>4284</v>
      </c>
      <c r="N215" s="3">
        <v>1573000</v>
      </c>
      <c r="O215" s="3">
        <v>0</v>
      </c>
      <c r="P215" s="1" t="s">
        <v>2567</v>
      </c>
      <c r="Q215" s="1" t="s">
        <v>738</v>
      </c>
      <c r="R215" s="1" t="s">
        <v>736</v>
      </c>
      <c r="S215" s="1" t="s">
        <v>2407</v>
      </c>
      <c r="T215" s="1" t="s">
        <v>2407</v>
      </c>
      <c r="U215" s="1" t="s">
        <v>4455</v>
      </c>
      <c r="V215" s="1" t="s">
        <v>2470</v>
      </c>
      <c r="W215" s="1" t="s">
        <v>51</v>
      </c>
      <c r="X215" s="1" t="str">
        <f>CONCATENATE(Tableau4[[#This Row],[Numéro de pièce de la pièce de référence]],Tableau4[[#This Row],[Numéro de poste de la pièce de référence]])</f>
        <v>450066948610</v>
      </c>
    </row>
    <row r="216" spans="1:24" x14ac:dyDescent="0.35">
      <c r="A216" s="1" t="s">
        <v>97</v>
      </c>
      <c r="B216" s="1" t="s">
        <v>2489</v>
      </c>
      <c r="C216" s="1" t="s">
        <v>2510</v>
      </c>
      <c r="D216" s="1" t="s">
        <v>101</v>
      </c>
      <c r="E216" s="1" t="s">
        <v>702</v>
      </c>
      <c r="F216" s="1" t="s">
        <v>2407</v>
      </c>
      <c r="G216" s="1" t="s">
        <v>2752</v>
      </c>
      <c r="H216" s="1" t="s">
        <v>88</v>
      </c>
      <c r="I216" s="2">
        <v>43931</v>
      </c>
      <c r="J216" s="1" t="s">
        <v>4282</v>
      </c>
      <c r="K216" s="1" t="s">
        <v>4283</v>
      </c>
      <c r="L216" s="1" t="s">
        <v>3400</v>
      </c>
      <c r="M216" s="1" t="s">
        <v>4284</v>
      </c>
      <c r="N216" s="3">
        <v>302615</v>
      </c>
      <c r="O216" s="3">
        <v>0</v>
      </c>
      <c r="P216" s="1" t="s">
        <v>2567</v>
      </c>
      <c r="Q216" s="1" t="s">
        <v>703</v>
      </c>
      <c r="R216" s="1" t="s">
        <v>482</v>
      </c>
      <c r="S216" s="1" t="s">
        <v>2407</v>
      </c>
      <c r="T216" s="1" t="s">
        <v>2407</v>
      </c>
      <c r="U216" s="1" t="s">
        <v>4456</v>
      </c>
      <c r="V216" s="1" t="s">
        <v>2470</v>
      </c>
      <c r="W216" s="1" t="s">
        <v>51</v>
      </c>
      <c r="X216" s="1" t="str">
        <f>CONCATENATE(Tableau4[[#This Row],[Numéro de pièce de la pièce de référence]],Tableau4[[#This Row],[Numéro de poste de la pièce de référence]])</f>
        <v>450066949410</v>
      </c>
    </row>
    <row r="217" spans="1:24" x14ac:dyDescent="0.35">
      <c r="A217" s="1" t="s">
        <v>97</v>
      </c>
      <c r="B217" s="1" t="s">
        <v>2489</v>
      </c>
      <c r="C217" s="1" t="s">
        <v>2510</v>
      </c>
      <c r="D217" s="1" t="s">
        <v>101</v>
      </c>
      <c r="E217" s="1" t="s">
        <v>725</v>
      </c>
      <c r="F217" s="1" t="s">
        <v>2407</v>
      </c>
      <c r="G217" s="1" t="s">
        <v>2754</v>
      </c>
      <c r="H217" s="1" t="s">
        <v>88</v>
      </c>
      <c r="I217" s="2">
        <v>43931</v>
      </c>
      <c r="J217" s="1" t="s">
        <v>4282</v>
      </c>
      <c r="K217" s="1" t="s">
        <v>4283</v>
      </c>
      <c r="L217" s="1" t="s">
        <v>3400</v>
      </c>
      <c r="M217" s="1" t="s">
        <v>4284</v>
      </c>
      <c r="N217" s="3">
        <v>1524600</v>
      </c>
      <c r="O217" s="3">
        <v>0</v>
      </c>
      <c r="P217" s="1" t="s">
        <v>2567</v>
      </c>
      <c r="Q217" s="1" t="s">
        <v>726</v>
      </c>
      <c r="R217" s="1" t="s">
        <v>495</v>
      </c>
      <c r="S217" s="1" t="s">
        <v>2407</v>
      </c>
      <c r="T217" s="1" t="s">
        <v>2407</v>
      </c>
      <c r="U217" s="1" t="s">
        <v>4457</v>
      </c>
      <c r="V217" s="1" t="s">
        <v>2470</v>
      </c>
      <c r="W217" s="1" t="s">
        <v>51</v>
      </c>
      <c r="X217" s="1" t="str">
        <f>CONCATENATE(Tableau4[[#This Row],[Numéro de pièce de la pièce de référence]],Tableau4[[#This Row],[Numéro de poste de la pièce de référence]])</f>
        <v>450066955410</v>
      </c>
    </row>
    <row r="218" spans="1:24" x14ac:dyDescent="0.35">
      <c r="A218" s="1" t="s">
        <v>97</v>
      </c>
      <c r="B218" s="1" t="s">
        <v>2489</v>
      </c>
      <c r="C218" s="1" t="s">
        <v>2510</v>
      </c>
      <c r="D218" s="1" t="s">
        <v>101</v>
      </c>
      <c r="E218" s="1" t="s">
        <v>748</v>
      </c>
      <c r="F218" s="1" t="s">
        <v>2407</v>
      </c>
      <c r="G218" s="1" t="s">
        <v>2756</v>
      </c>
      <c r="H218" s="1" t="s">
        <v>88</v>
      </c>
      <c r="I218" s="2">
        <v>43931</v>
      </c>
      <c r="J218" s="1" t="s">
        <v>4282</v>
      </c>
      <c r="K218" s="1" t="s">
        <v>4283</v>
      </c>
      <c r="L218" s="1" t="s">
        <v>3400</v>
      </c>
      <c r="M218" s="1" t="s">
        <v>4284</v>
      </c>
      <c r="N218" s="3">
        <v>341400.57</v>
      </c>
      <c r="O218" s="3">
        <v>0</v>
      </c>
      <c r="P218" s="1" t="s">
        <v>2567</v>
      </c>
      <c r="Q218" s="1" t="s">
        <v>749</v>
      </c>
      <c r="R218" s="1" t="s">
        <v>747</v>
      </c>
      <c r="S218" s="1" t="s">
        <v>2407</v>
      </c>
      <c r="T218" s="1" t="s">
        <v>2407</v>
      </c>
      <c r="U218" s="1" t="s">
        <v>4458</v>
      </c>
      <c r="V218" s="1" t="s">
        <v>2470</v>
      </c>
      <c r="W218" s="1" t="s">
        <v>51</v>
      </c>
      <c r="X218" s="1" t="str">
        <f>CONCATENATE(Tableau4[[#This Row],[Numéro de pièce de la pièce de référence]],Tableau4[[#This Row],[Numéro de poste de la pièce de référence]])</f>
        <v>450066955710</v>
      </c>
    </row>
    <row r="219" spans="1:24" x14ac:dyDescent="0.35">
      <c r="A219" s="1" t="s">
        <v>97</v>
      </c>
      <c r="B219" s="1" t="s">
        <v>2489</v>
      </c>
      <c r="C219" s="1" t="s">
        <v>2510</v>
      </c>
      <c r="D219" s="1" t="s">
        <v>101</v>
      </c>
      <c r="E219" s="1" t="s">
        <v>731</v>
      </c>
      <c r="F219" s="1" t="s">
        <v>2407</v>
      </c>
      <c r="G219" s="1" t="s">
        <v>2759</v>
      </c>
      <c r="H219" s="1" t="s">
        <v>88</v>
      </c>
      <c r="I219" s="2">
        <v>43931</v>
      </c>
      <c r="J219" s="1" t="s">
        <v>4282</v>
      </c>
      <c r="K219" s="1" t="s">
        <v>4283</v>
      </c>
      <c r="L219" s="1" t="s">
        <v>3400</v>
      </c>
      <c r="M219" s="1" t="s">
        <v>4284</v>
      </c>
      <c r="N219" s="3">
        <v>21700000</v>
      </c>
      <c r="O219" s="3">
        <v>0</v>
      </c>
      <c r="P219" s="1" t="s">
        <v>2567</v>
      </c>
      <c r="Q219" s="1" t="s">
        <v>732</v>
      </c>
      <c r="R219" s="1" t="s">
        <v>730</v>
      </c>
      <c r="S219" s="1" t="s">
        <v>2407</v>
      </c>
      <c r="T219" s="1" t="s">
        <v>2407</v>
      </c>
      <c r="U219" s="1" t="s">
        <v>4459</v>
      </c>
      <c r="V219" s="1" t="s">
        <v>2470</v>
      </c>
      <c r="W219" s="1" t="s">
        <v>51</v>
      </c>
      <c r="X219" s="1" t="str">
        <f>CONCATENATE(Tableau4[[#This Row],[Numéro de pièce de la pièce de référence]],Tableau4[[#This Row],[Numéro de poste de la pièce de référence]])</f>
        <v>450066957310</v>
      </c>
    </row>
    <row r="220" spans="1:24" x14ac:dyDescent="0.35">
      <c r="A220" s="1" t="s">
        <v>97</v>
      </c>
      <c r="B220" s="1" t="s">
        <v>2489</v>
      </c>
      <c r="C220" s="1" t="s">
        <v>2510</v>
      </c>
      <c r="D220" s="1" t="s">
        <v>101</v>
      </c>
      <c r="E220" s="1" t="s">
        <v>713</v>
      </c>
      <c r="F220" s="1" t="s">
        <v>2407</v>
      </c>
      <c r="G220" s="1" t="s">
        <v>2749</v>
      </c>
      <c r="H220" s="1" t="s">
        <v>88</v>
      </c>
      <c r="I220" s="2">
        <v>43931</v>
      </c>
      <c r="J220" s="1" t="s">
        <v>4282</v>
      </c>
      <c r="K220" s="1" t="s">
        <v>4283</v>
      </c>
      <c r="L220" s="1" t="s">
        <v>3400</v>
      </c>
      <c r="M220" s="1" t="s">
        <v>4284</v>
      </c>
      <c r="N220" s="3">
        <v>726000</v>
      </c>
      <c r="O220" s="3">
        <v>0</v>
      </c>
      <c r="P220" s="1" t="s">
        <v>2567</v>
      </c>
      <c r="Q220" s="1" t="s">
        <v>714</v>
      </c>
      <c r="R220" s="1" t="s">
        <v>487</v>
      </c>
      <c r="S220" s="1" t="s">
        <v>2407</v>
      </c>
      <c r="T220" s="1" t="s">
        <v>2407</v>
      </c>
      <c r="U220" s="1" t="s">
        <v>4460</v>
      </c>
      <c r="V220" s="1" t="s">
        <v>2470</v>
      </c>
      <c r="W220" s="1" t="s">
        <v>51</v>
      </c>
      <c r="X220" s="1" t="str">
        <f>CONCATENATE(Tableau4[[#This Row],[Numéro de pièce de la pièce de référence]],Tableau4[[#This Row],[Numéro de poste de la pièce de référence]])</f>
        <v>450066948310</v>
      </c>
    </row>
    <row r="221" spans="1:24" x14ac:dyDescent="0.35">
      <c r="A221" s="1" t="s">
        <v>97</v>
      </c>
      <c r="B221" s="1" t="s">
        <v>2489</v>
      </c>
      <c r="C221" s="1" t="s">
        <v>2510</v>
      </c>
      <c r="D221" s="1" t="s">
        <v>101</v>
      </c>
      <c r="E221" s="1" t="s">
        <v>718</v>
      </c>
      <c r="F221" s="1" t="s">
        <v>2407</v>
      </c>
      <c r="G221" s="1" t="s">
        <v>2753</v>
      </c>
      <c r="H221" s="1" t="s">
        <v>88</v>
      </c>
      <c r="I221" s="2">
        <v>43931</v>
      </c>
      <c r="J221" s="1" t="s">
        <v>4282</v>
      </c>
      <c r="K221" s="1" t="s">
        <v>4283</v>
      </c>
      <c r="L221" s="1" t="s">
        <v>3400</v>
      </c>
      <c r="M221" s="1" t="s">
        <v>4284</v>
      </c>
      <c r="N221" s="3">
        <v>2516800</v>
      </c>
      <c r="O221" s="3">
        <v>0</v>
      </c>
      <c r="P221" s="1" t="s">
        <v>2567</v>
      </c>
      <c r="Q221" s="1" t="s">
        <v>719</v>
      </c>
      <c r="R221" s="1" t="s">
        <v>487</v>
      </c>
      <c r="S221" s="1" t="s">
        <v>2407</v>
      </c>
      <c r="T221" s="1" t="s">
        <v>2407</v>
      </c>
      <c r="U221" s="1" t="s">
        <v>4461</v>
      </c>
      <c r="V221" s="1" t="s">
        <v>2470</v>
      </c>
      <c r="W221" s="1" t="s">
        <v>51</v>
      </c>
      <c r="X221" s="1" t="str">
        <f>CONCATENATE(Tableau4[[#This Row],[Numéro de pièce de la pièce de référence]],Tableau4[[#This Row],[Numéro de poste de la pièce de référence]])</f>
        <v>450066949710</v>
      </c>
    </row>
    <row r="222" spans="1:24" x14ac:dyDescent="0.35">
      <c r="A222" s="1" t="s">
        <v>97</v>
      </c>
      <c r="B222" s="1" t="s">
        <v>2489</v>
      </c>
      <c r="C222" s="1" t="s">
        <v>2510</v>
      </c>
      <c r="D222" s="1" t="s">
        <v>101</v>
      </c>
      <c r="E222" s="1" t="s">
        <v>722</v>
      </c>
      <c r="F222" s="1" t="s">
        <v>2407</v>
      </c>
      <c r="G222" s="1" t="s">
        <v>2757</v>
      </c>
      <c r="H222" s="1" t="s">
        <v>88</v>
      </c>
      <c r="I222" s="2">
        <v>43931</v>
      </c>
      <c r="J222" s="1" t="s">
        <v>4282</v>
      </c>
      <c r="K222" s="1" t="s">
        <v>4283</v>
      </c>
      <c r="L222" s="1" t="s">
        <v>3400</v>
      </c>
      <c r="M222" s="1" t="s">
        <v>4284</v>
      </c>
      <c r="N222" s="3">
        <v>2649900</v>
      </c>
      <c r="O222" s="3">
        <v>0</v>
      </c>
      <c r="P222" s="1" t="s">
        <v>2567</v>
      </c>
      <c r="Q222" s="1" t="s">
        <v>723</v>
      </c>
      <c r="R222" s="1" t="s">
        <v>487</v>
      </c>
      <c r="S222" s="1" t="s">
        <v>2407</v>
      </c>
      <c r="T222" s="1" t="s">
        <v>2407</v>
      </c>
      <c r="U222" s="1" t="s">
        <v>4462</v>
      </c>
      <c r="V222" s="1" t="s">
        <v>2470</v>
      </c>
      <c r="W222" s="1" t="s">
        <v>51</v>
      </c>
      <c r="X222" s="1" t="str">
        <f>CONCATENATE(Tableau4[[#This Row],[Numéro de pièce de la pièce de référence]],Tableau4[[#This Row],[Numéro de poste de la pièce de référence]])</f>
        <v>450066956610</v>
      </c>
    </row>
    <row r="223" spans="1:24" x14ac:dyDescent="0.35">
      <c r="A223" s="1" t="s">
        <v>97</v>
      </c>
      <c r="B223" s="1" t="s">
        <v>2489</v>
      </c>
      <c r="C223" s="1" t="s">
        <v>2510</v>
      </c>
      <c r="D223" s="1" t="s">
        <v>101</v>
      </c>
      <c r="E223" s="1" t="s">
        <v>753</v>
      </c>
      <c r="F223" s="1" t="s">
        <v>2407</v>
      </c>
      <c r="G223" s="1" t="s">
        <v>2749</v>
      </c>
      <c r="H223" s="1" t="s">
        <v>88</v>
      </c>
      <c r="I223" s="2">
        <v>43932</v>
      </c>
      <c r="J223" s="1" t="s">
        <v>4282</v>
      </c>
      <c r="K223" s="1" t="s">
        <v>4283</v>
      </c>
      <c r="L223" s="1" t="s">
        <v>3400</v>
      </c>
      <c r="M223" s="1" t="s">
        <v>4284</v>
      </c>
      <c r="N223" s="3">
        <v>528000</v>
      </c>
      <c r="O223" s="3">
        <v>0</v>
      </c>
      <c r="P223" s="1" t="s">
        <v>2567</v>
      </c>
      <c r="Q223" s="1" t="s">
        <v>754</v>
      </c>
      <c r="R223" s="1" t="s">
        <v>752</v>
      </c>
      <c r="S223" s="1" t="s">
        <v>2407</v>
      </c>
      <c r="T223" s="1" t="s">
        <v>2407</v>
      </c>
      <c r="U223" s="1" t="s">
        <v>4463</v>
      </c>
      <c r="V223" s="1" t="s">
        <v>2470</v>
      </c>
      <c r="W223" s="1" t="s">
        <v>111</v>
      </c>
      <c r="X223" s="1" t="str">
        <f>CONCATENATE(Tableau4[[#This Row],[Numéro de pièce de la pièce de référence]],Tableau4[[#This Row],[Numéro de poste de la pièce de référence]])</f>
        <v>450066959410</v>
      </c>
    </row>
    <row r="224" spans="1:24" x14ac:dyDescent="0.35">
      <c r="A224" s="1" t="s">
        <v>97</v>
      </c>
      <c r="B224" s="1" t="s">
        <v>2489</v>
      </c>
      <c r="C224" s="1" t="s">
        <v>2510</v>
      </c>
      <c r="D224" s="1" t="s">
        <v>101</v>
      </c>
      <c r="E224" s="1" t="s">
        <v>758</v>
      </c>
      <c r="F224" s="1" t="s">
        <v>2407</v>
      </c>
      <c r="G224" s="1" t="s">
        <v>2762</v>
      </c>
      <c r="H224" s="1" t="s">
        <v>88</v>
      </c>
      <c r="I224" s="2">
        <v>43933</v>
      </c>
      <c r="J224" s="1" t="s">
        <v>4282</v>
      </c>
      <c r="K224" s="1" t="s">
        <v>4283</v>
      </c>
      <c r="L224" s="1" t="s">
        <v>3400</v>
      </c>
      <c r="M224" s="1" t="s">
        <v>4284</v>
      </c>
      <c r="N224" s="3">
        <v>4840000</v>
      </c>
      <c r="O224" s="3">
        <v>0</v>
      </c>
      <c r="P224" s="1" t="s">
        <v>2567</v>
      </c>
      <c r="Q224" s="1" t="s">
        <v>759</v>
      </c>
      <c r="R224" s="1" t="s">
        <v>757</v>
      </c>
      <c r="S224" s="1" t="s">
        <v>2407</v>
      </c>
      <c r="T224" s="1" t="s">
        <v>2407</v>
      </c>
      <c r="U224" s="1" t="s">
        <v>4464</v>
      </c>
      <c r="V224" s="1" t="s">
        <v>2470</v>
      </c>
      <c r="W224" s="1" t="s">
        <v>51</v>
      </c>
      <c r="X224" s="1" t="str">
        <f>CONCATENATE(Tableau4[[#This Row],[Numéro de pièce de la pièce de référence]],Tableau4[[#This Row],[Numéro de poste de la pièce de référence]])</f>
        <v>450066959610</v>
      </c>
    </row>
    <row r="225" spans="1:24" x14ac:dyDescent="0.35">
      <c r="A225" s="1" t="s">
        <v>86</v>
      </c>
      <c r="B225" s="1" t="s">
        <v>2489</v>
      </c>
      <c r="C225" s="1" t="s">
        <v>2503</v>
      </c>
      <c r="D225" s="1" t="s">
        <v>91</v>
      </c>
      <c r="E225" s="1" t="s">
        <v>763</v>
      </c>
      <c r="F225" s="1" t="s">
        <v>2407</v>
      </c>
      <c r="G225" s="1" t="s">
        <v>2764</v>
      </c>
      <c r="H225" s="1" t="s">
        <v>88</v>
      </c>
      <c r="I225" s="2">
        <v>43934</v>
      </c>
      <c r="J225" s="1" t="s">
        <v>4282</v>
      </c>
      <c r="K225" s="1" t="s">
        <v>4283</v>
      </c>
      <c r="L225" s="1" t="s">
        <v>3400</v>
      </c>
      <c r="M225" s="1" t="s">
        <v>4284</v>
      </c>
      <c r="N225" s="3">
        <v>120000</v>
      </c>
      <c r="O225" s="3">
        <v>0</v>
      </c>
      <c r="P225" s="1" t="s">
        <v>2765</v>
      </c>
      <c r="Q225" s="1" t="s">
        <v>764</v>
      </c>
      <c r="R225" s="1" t="s">
        <v>762</v>
      </c>
      <c r="S225" s="1" t="s">
        <v>2407</v>
      </c>
      <c r="T225" s="1" t="s">
        <v>2407</v>
      </c>
      <c r="U225" s="1" t="s">
        <v>4465</v>
      </c>
      <c r="V225" s="1" t="s">
        <v>2470</v>
      </c>
      <c r="W225" s="1" t="s">
        <v>113</v>
      </c>
      <c r="X225" s="1" t="str">
        <f>CONCATENATE(Tableau4[[#This Row],[Numéro de pièce de la pièce de référence]],Tableau4[[#This Row],[Numéro de poste de la pièce de référence]])</f>
        <v>450066960410</v>
      </c>
    </row>
    <row r="226" spans="1:24" x14ac:dyDescent="0.35">
      <c r="A226" s="1" t="s">
        <v>97</v>
      </c>
      <c r="B226" s="1" t="s">
        <v>2489</v>
      </c>
      <c r="C226" s="1" t="s">
        <v>2510</v>
      </c>
      <c r="D226" s="1" t="s">
        <v>101</v>
      </c>
      <c r="E226" s="1" t="s">
        <v>488</v>
      </c>
      <c r="F226" s="1" t="s">
        <v>2407</v>
      </c>
      <c r="G226" s="1" t="s">
        <v>2683</v>
      </c>
      <c r="H226" s="1" t="s">
        <v>88</v>
      </c>
      <c r="I226" s="2">
        <v>43935</v>
      </c>
      <c r="J226" s="1" t="s">
        <v>4282</v>
      </c>
      <c r="K226" s="1" t="s">
        <v>4283</v>
      </c>
      <c r="L226" s="1" t="s">
        <v>2630</v>
      </c>
      <c r="M226" s="1" t="s">
        <v>4290</v>
      </c>
      <c r="N226" s="3">
        <v>-4404400</v>
      </c>
      <c r="O226" s="3">
        <v>0</v>
      </c>
      <c r="P226" s="1" t="s">
        <v>2567</v>
      </c>
      <c r="Q226" s="1" t="s">
        <v>489</v>
      </c>
      <c r="R226" s="1" t="s">
        <v>487</v>
      </c>
      <c r="S226" s="1" t="s">
        <v>2407</v>
      </c>
      <c r="T226" s="1" t="s">
        <v>2407</v>
      </c>
      <c r="U226" s="1" t="s">
        <v>4466</v>
      </c>
      <c r="V226" s="1" t="s">
        <v>2470</v>
      </c>
      <c r="W226" s="1" t="s">
        <v>51</v>
      </c>
      <c r="X226" s="1" t="str">
        <f>CONCATENATE(Tableau4[[#This Row],[Numéro de pièce de la pièce de référence]],Tableau4[[#This Row],[Numéro de poste de la pièce de référence]])</f>
        <v>450066850310</v>
      </c>
    </row>
    <row r="227" spans="1:24" x14ac:dyDescent="0.35">
      <c r="A227" s="1" t="s">
        <v>97</v>
      </c>
      <c r="B227" s="1" t="s">
        <v>2489</v>
      </c>
      <c r="C227" s="1" t="s">
        <v>2510</v>
      </c>
      <c r="D227" s="1" t="s">
        <v>101</v>
      </c>
      <c r="E227" s="1" t="s">
        <v>488</v>
      </c>
      <c r="F227" s="1" t="s">
        <v>2407</v>
      </c>
      <c r="G227" s="1" t="s">
        <v>2683</v>
      </c>
      <c r="H227" s="1" t="s">
        <v>217</v>
      </c>
      <c r="I227" s="2">
        <v>43935</v>
      </c>
      <c r="J227" s="1" t="s">
        <v>4282</v>
      </c>
      <c r="K227" s="1" t="s">
        <v>4283</v>
      </c>
      <c r="L227" s="1" t="s">
        <v>2630</v>
      </c>
      <c r="M227" s="1" t="s">
        <v>4290</v>
      </c>
      <c r="N227" s="3">
        <v>-4356000</v>
      </c>
      <c r="O227" s="3">
        <v>0</v>
      </c>
      <c r="P227" s="1" t="s">
        <v>2567</v>
      </c>
      <c r="Q227" s="1" t="s">
        <v>491</v>
      </c>
      <c r="R227" s="1" t="s">
        <v>487</v>
      </c>
      <c r="S227" s="1" t="s">
        <v>2407</v>
      </c>
      <c r="T227" s="1" t="s">
        <v>2407</v>
      </c>
      <c r="U227" s="1" t="s">
        <v>4466</v>
      </c>
      <c r="V227" s="1" t="s">
        <v>2470</v>
      </c>
      <c r="W227" s="1" t="s">
        <v>51</v>
      </c>
      <c r="X227" s="1" t="str">
        <f>CONCATENATE(Tableau4[[#This Row],[Numéro de pièce de la pièce de référence]],Tableau4[[#This Row],[Numéro de poste de la pièce de référence]])</f>
        <v>450066850320</v>
      </c>
    </row>
    <row r="228" spans="1:24" x14ac:dyDescent="0.35">
      <c r="A228" s="1" t="s">
        <v>97</v>
      </c>
      <c r="B228" s="1" t="s">
        <v>2489</v>
      </c>
      <c r="C228" s="1" t="s">
        <v>2510</v>
      </c>
      <c r="D228" s="1" t="s">
        <v>126</v>
      </c>
      <c r="E228" s="1" t="s">
        <v>284</v>
      </c>
      <c r="F228" s="1" t="s">
        <v>2407</v>
      </c>
      <c r="G228" s="1" t="s">
        <v>2579</v>
      </c>
      <c r="H228" s="1" t="s">
        <v>88</v>
      </c>
      <c r="I228" s="2">
        <v>43935</v>
      </c>
      <c r="J228" s="1" t="s">
        <v>4282</v>
      </c>
      <c r="K228" s="1" t="s">
        <v>4283</v>
      </c>
      <c r="L228" s="1" t="s">
        <v>2630</v>
      </c>
      <c r="M228" s="1" t="s">
        <v>4290</v>
      </c>
      <c r="N228" s="3">
        <v>-6562.58</v>
      </c>
      <c r="O228" s="3">
        <v>0</v>
      </c>
      <c r="P228" s="1" t="s">
        <v>2581</v>
      </c>
      <c r="Q228" s="1" t="s">
        <v>285</v>
      </c>
      <c r="R228" s="1" t="s">
        <v>283</v>
      </c>
      <c r="S228" s="1" t="s">
        <v>2407</v>
      </c>
      <c r="T228" s="1" t="s">
        <v>2407</v>
      </c>
      <c r="U228" s="1" t="s">
        <v>4467</v>
      </c>
      <c r="V228" s="1" t="s">
        <v>2470</v>
      </c>
      <c r="W228" s="1" t="s">
        <v>51</v>
      </c>
      <c r="X228" s="1" t="str">
        <f>CONCATENATE(Tableau4[[#This Row],[Numéro de pièce de la pièce de référence]],Tableau4[[#This Row],[Numéro de poste de la pièce de référence]])</f>
        <v>450066419510</v>
      </c>
    </row>
    <row r="229" spans="1:24" x14ac:dyDescent="0.35">
      <c r="A229" s="1" t="s">
        <v>97</v>
      </c>
      <c r="B229" s="1" t="s">
        <v>2489</v>
      </c>
      <c r="C229" s="1" t="s">
        <v>2510</v>
      </c>
      <c r="D229" s="1" t="s">
        <v>126</v>
      </c>
      <c r="E229" s="1" t="s">
        <v>284</v>
      </c>
      <c r="F229" s="1" t="s">
        <v>2407</v>
      </c>
      <c r="G229" s="1" t="s">
        <v>2579</v>
      </c>
      <c r="H229" s="1" t="s">
        <v>88</v>
      </c>
      <c r="I229" s="2">
        <v>43935</v>
      </c>
      <c r="J229" s="1" t="s">
        <v>4282</v>
      </c>
      <c r="K229" s="1" t="s">
        <v>4283</v>
      </c>
      <c r="L229" s="1" t="s">
        <v>2630</v>
      </c>
      <c r="M229" s="1" t="s">
        <v>4290</v>
      </c>
      <c r="N229" s="3">
        <v>6215.65</v>
      </c>
      <c r="O229" s="3">
        <v>0</v>
      </c>
      <c r="P229" s="1" t="s">
        <v>2581</v>
      </c>
      <c r="Q229" s="1" t="s">
        <v>285</v>
      </c>
      <c r="R229" s="1" t="s">
        <v>283</v>
      </c>
      <c r="S229" s="1" t="s">
        <v>2407</v>
      </c>
      <c r="T229" s="1" t="s">
        <v>2407</v>
      </c>
      <c r="U229" s="1" t="s">
        <v>4468</v>
      </c>
      <c r="V229" s="1" t="s">
        <v>2470</v>
      </c>
      <c r="W229" s="1" t="s">
        <v>51</v>
      </c>
      <c r="X229" s="1" t="str">
        <f>CONCATENATE(Tableau4[[#This Row],[Numéro de pièce de la pièce de référence]],Tableau4[[#This Row],[Numéro de poste de la pièce de référence]])</f>
        <v>450066419510</v>
      </c>
    </row>
    <row r="230" spans="1:24" x14ac:dyDescent="0.35">
      <c r="A230" s="1" t="s">
        <v>97</v>
      </c>
      <c r="B230" s="1" t="s">
        <v>2489</v>
      </c>
      <c r="C230" s="1" t="s">
        <v>2510</v>
      </c>
      <c r="D230" s="1" t="s">
        <v>101</v>
      </c>
      <c r="E230" s="1" t="s">
        <v>402</v>
      </c>
      <c r="F230" s="1" t="s">
        <v>2407</v>
      </c>
      <c r="G230" s="1" t="s">
        <v>2659</v>
      </c>
      <c r="H230" s="1" t="s">
        <v>88</v>
      </c>
      <c r="I230" s="2">
        <v>43935</v>
      </c>
      <c r="J230" s="1" t="s">
        <v>4282</v>
      </c>
      <c r="K230" s="1" t="s">
        <v>4283</v>
      </c>
      <c r="L230" s="1" t="s">
        <v>2630</v>
      </c>
      <c r="M230" s="1" t="s">
        <v>4290</v>
      </c>
      <c r="N230" s="3">
        <v>-17787</v>
      </c>
      <c r="O230" s="3">
        <v>0</v>
      </c>
      <c r="P230" s="1" t="s">
        <v>2567</v>
      </c>
      <c r="Q230" s="1" t="s">
        <v>403</v>
      </c>
      <c r="R230" s="1" t="s">
        <v>401</v>
      </c>
      <c r="S230" s="1" t="s">
        <v>2407</v>
      </c>
      <c r="T230" s="1" t="s">
        <v>2407</v>
      </c>
      <c r="U230" s="1" t="s">
        <v>4469</v>
      </c>
      <c r="V230" s="1" t="s">
        <v>2470</v>
      </c>
      <c r="W230" s="1" t="s">
        <v>103</v>
      </c>
      <c r="X230" s="1" t="str">
        <f>CONCATENATE(Tableau4[[#This Row],[Numéro de pièce de la pièce de référence]],Tableau4[[#This Row],[Numéro de poste de la pièce de référence]])</f>
        <v>450066751010</v>
      </c>
    </row>
    <row r="231" spans="1:24" x14ac:dyDescent="0.35">
      <c r="A231" s="1" t="s">
        <v>97</v>
      </c>
      <c r="B231" s="1" t="s">
        <v>2489</v>
      </c>
      <c r="C231" s="1" t="s">
        <v>2510</v>
      </c>
      <c r="D231" s="1" t="s">
        <v>101</v>
      </c>
      <c r="E231" s="1" t="s">
        <v>461</v>
      </c>
      <c r="F231" s="1" t="s">
        <v>2407</v>
      </c>
      <c r="G231" s="1" t="s">
        <v>2664</v>
      </c>
      <c r="H231" s="1" t="s">
        <v>88</v>
      </c>
      <c r="I231" s="2">
        <v>43935</v>
      </c>
      <c r="J231" s="1" t="s">
        <v>4282</v>
      </c>
      <c r="K231" s="1" t="s">
        <v>4283</v>
      </c>
      <c r="L231" s="1" t="s">
        <v>2630</v>
      </c>
      <c r="M231" s="1" t="s">
        <v>4290</v>
      </c>
      <c r="N231" s="3">
        <v>-423500</v>
      </c>
      <c r="O231" s="3">
        <v>0</v>
      </c>
      <c r="P231" s="1" t="s">
        <v>2567</v>
      </c>
      <c r="Q231" s="1" t="s">
        <v>462</v>
      </c>
      <c r="R231" s="1" t="s">
        <v>460</v>
      </c>
      <c r="S231" s="1" t="s">
        <v>2407</v>
      </c>
      <c r="T231" s="1" t="s">
        <v>2407</v>
      </c>
      <c r="U231" s="1" t="s">
        <v>4470</v>
      </c>
      <c r="V231" s="1" t="s">
        <v>2470</v>
      </c>
      <c r="W231" s="1" t="s">
        <v>51</v>
      </c>
      <c r="X231" s="1" t="str">
        <f>CONCATENATE(Tableau4[[#This Row],[Numéro de pièce de la pièce de référence]],Tableau4[[#This Row],[Numéro de poste de la pièce de référence]])</f>
        <v>450066848910</v>
      </c>
    </row>
    <row r="232" spans="1:24" x14ac:dyDescent="0.35">
      <c r="A232" s="1" t="s">
        <v>97</v>
      </c>
      <c r="B232" s="1" t="s">
        <v>2489</v>
      </c>
      <c r="C232" s="1" t="s">
        <v>2510</v>
      </c>
      <c r="D232" s="1" t="s">
        <v>101</v>
      </c>
      <c r="E232" s="1" t="s">
        <v>464</v>
      </c>
      <c r="F232" s="1" t="s">
        <v>2407</v>
      </c>
      <c r="G232" s="1" t="s">
        <v>2681</v>
      </c>
      <c r="H232" s="1" t="s">
        <v>88</v>
      </c>
      <c r="I232" s="2">
        <v>43935</v>
      </c>
      <c r="J232" s="1" t="s">
        <v>4282</v>
      </c>
      <c r="K232" s="1" t="s">
        <v>4283</v>
      </c>
      <c r="L232" s="1" t="s">
        <v>2630</v>
      </c>
      <c r="M232" s="1" t="s">
        <v>4290</v>
      </c>
      <c r="N232" s="3">
        <v>-16509.240000000002</v>
      </c>
      <c r="O232" s="3">
        <v>0</v>
      </c>
      <c r="P232" s="1" t="s">
        <v>2567</v>
      </c>
      <c r="Q232" s="1" t="s">
        <v>465</v>
      </c>
      <c r="R232" s="1" t="s">
        <v>407</v>
      </c>
      <c r="S232" s="1" t="s">
        <v>2407</v>
      </c>
      <c r="T232" s="1" t="s">
        <v>2407</v>
      </c>
      <c r="U232" s="1" t="s">
        <v>4471</v>
      </c>
      <c r="V232" s="1" t="s">
        <v>2470</v>
      </c>
      <c r="W232" s="1" t="s">
        <v>51</v>
      </c>
      <c r="X232" s="1" t="str">
        <f>CONCATENATE(Tableau4[[#This Row],[Numéro de pièce de la pièce de référence]],Tableau4[[#This Row],[Numéro de poste de la pièce de référence]])</f>
        <v>450066849210</v>
      </c>
    </row>
    <row r="233" spans="1:24" x14ac:dyDescent="0.35">
      <c r="A233" s="1" t="s">
        <v>97</v>
      </c>
      <c r="B233" s="1" t="s">
        <v>2489</v>
      </c>
      <c r="C233" s="1" t="s">
        <v>2510</v>
      </c>
      <c r="D233" s="1" t="s">
        <v>101</v>
      </c>
      <c r="E233" s="1" t="s">
        <v>496</v>
      </c>
      <c r="F233" s="1" t="s">
        <v>2407</v>
      </c>
      <c r="G233" s="1" t="s">
        <v>2687</v>
      </c>
      <c r="H233" s="1" t="s">
        <v>88</v>
      </c>
      <c r="I233" s="2">
        <v>43935</v>
      </c>
      <c r="J233" s="1" t="s">
        <v>4282</v>
      </c>
      <c r="K233" s="1" t="s">
        <v>4283</v>
      </c>
      <c r="L233" s="1" t="s">
        <v>2630</v>
      </c>
      <c r="M233" s="1" t="s">
        <v>4290</v>
      </c>
      <c r="N233" s="3">
        <v>-1621400</v>
      </c>
      <c r="O233" s="3">
        <v>0</v>
      </c>
      <c r="P233" s="1" t="s">
        <v>2567</v>
      </c>
      <c r="Q233" s="1" t="s">
        <v>462</v>
      </c>
      <c r="R233" s="1" t="s">
        <v>495</v>
      </c>
      <c r="S233" s="1" t="s">
        <v>2407</v>
      </c>
      <c r="T233" s="1" t="s">
        <v>2407</v>
      </c>
      <c r="U233" s="1" t="s">
        <v>4472</v>
      </c>
      <c r="V233" s="1" t="s">
        <v>2470</v>
      </c>
      <c r="W233" s="1" t="s">
        <v>51</v>
      </c>
      <c r="X233" s="1" t="str">
        <f>CONCATENATE(Tableau4[[#This Row],[Numéro de pièce de la pièce de référence]],Tableau4[[#This Row],[Numéro de poste de la pièce de référence]])</f>
        <v>450066857810</v>
      </c>
    </row>
    <row r="234" spans="1:24" x14ac:dyDescent="0.35">
      <c r="A234" s="1" t="s">
        <v>97</v>
      </c>
      <c r="B234" s="1" t="s">
        <v>2489</v>
      </c>
      <c r="C234" s="1" t="s">
        <v>2510</v>
      </c>
      <c r="D234" s="1" t="s">
        <v>101</v>
      </c>
      <c r="E234" s="1" t="s">
        <v>529</v>
      </c>
      <c r="F234" s="1" t="s">
        <v>2407</v>
      </c>
      <c r="G234" s="1" t="s">
        <v>2693</v>
      </c>
      <c r="H234" s="1" t="s">
        <v>88</v>
      </c>
      <c r="I234" s="2">
        <v>43935</v>
      </c>
      <c r="J234" s="1" t="s">
        <v>4282</v>
      </c>
      <c r="K234" s="1" t="s">
        <v>4283</v>
      </c>
      <c r="L234" s="1" t="s">
        <v>2630</v>
      </c>
      <c r="M234" s="1" t="s">
        <v>4290</v>
      </c>
      <c r="N234" s="3">
        <v>-14316.72</v>
      </c>
      <c r="O234" s="3">
        <v>0</v>
      </c>
      <c r="P234" s="1" t="s">
        <v>2567</v>
      </c>
      <c r="Q234" s="1" t="s">
        <v>530</v>
      </c>
      <c r="R234" s="1" t="s">
        <v>528</v>
      </c>
      <c r="S234" s="1" t="s">
        <v>2407</v>
      </c>
      <c r="T234" s="1" t="s">
        <v>2407</v>
      </c>
      <c r="U234" s="1" t="s">
        <v>4473</v>
      </c>
      <c r="V234" s="1" t="s">
        <v>2470</v>
      </c>
      <c r="W234" s="1" t="s">
        <v>51</v>
      </c>
      <c r="X234" s="1" t="str">
        <f>CONCATENATE(Tableau4[[#This Row],[Numéro de pièce de la pièce de référence]],Tableau4[[#This Row],[Numéro de poste de la pièce de référence]])</f>
        <v>450066865110</v>
      </c>
    </row>
    <row r="235" spans="1:24" x14ac:dyDescent="0.35">
      <c r="A235" s="1" t="s">
        <v>97</v>
      </c>
      <c r="B235" s="1" t="s">
        <v>2489</v>
      </c>
      <c r="C235" s="1" t="s">
        <v>2510</v>
      </c>
      <c r="D235" s="1" t="s">
        <v>101</v>
      </c>
      <c r="E235" s="1" t="s">
        <v>529</v>
      </c>
      <c r="F235" s="1" t="s">
        <v>2407</v>
      </c>
      <c r="G235" s="1" t="s">
        <v>2693</v>
      </c>
      <c r="H235" s="1" t="s">
        <v>217</v>
      </c>
      <c r="I235" s="2">
        <v>43935</v>
      </c>
      <c r="J235" s="1" t="s">
        <v>4282</v>
      </c>
      <c r="K235" s="1" t="s">
        <v>4283</v>
      </c>
      <c r="L235" s="1" t="s">
        <v>2630</v>
      </c>
      <c r="M235" s="1" t="s">
        <v>4290</v>
      </c>
      <c r="N235" s="3">
        <v>-8886.24</v>
      </c>
      <c r="O235" s="3">
        <v>0</v>
      </c>
      <c r="P235" s="1" t="s">
        <v>2567</v>
      </c>
      <c r="Q235" s="1" t="s">
        <v>532</v>
      </c>
      <c r="R235" s="1" t="s">
        <v>528</v>
      </c>
      <c r="S235" s="1" t="s">
        <v>2407</v>
      </c>
      <c r="T235" s="1" t="s">
        <v>2407</v>
      </c>
      <c r="U235" s="1" t="s">
        <v>4473</v>
      </c>
      <c r="V235" s="1" t="s">
        <v>2470</v>
      </c>
      <c r="W235" s="1" t="s">
        <v>51</v>
      </c>
      <c r="X235" s="1" t="str">
        <f>CONCATENATE(Tableau4[[#This Row],[Numéro de pièce de la pièce de référence]],Tableau4[[#This Row],[Numéro de poste de la pièce de référence]])</f>
        <v>450066865120</v>
      </c>
    </row>
    <row r="236" spans="1:24" x14ac:dyDescent="0.35">
      <c r="A236" s="1" t="s">
        <v>97</v>
      </c>
      <c r="B236" s="1" t="s">
        <v>2489</v>
      </c>
      <c r="C236" s="1" t="s">
        <v>2510</v>
      </c>
      <c r="D236" s="1" t="s">
        <v>101</v>
      </c>
      <c r="E236" s="1" t="s">
        <v>529</v>
      </c>
      <c r="F236" s="1" t="s">
        <v>2407</v>
      </c>
      <c r="G236" s="1" t="s">
        <v>2693</v>
      </c>
      <c r="H236" s="1" t="s">
        <v>222</v>
      </c>
      <c r="I236" s="2">
        <v>43935</v>
      </c>
      <c r="J236" s="1" t="s">
        <v>4282</v>
      </c>
      <c r="K236" s="1" t="s">
        <v>4283</v>
      </c>
      <c r="L236" s="1" t="s">
        <v>2630</v>
      </c>
      <c r="M236" s="1" t="s">
        <v>4290</v>
      </c>
      <c r="N236" s="3">
        <v>-11470.8</v>
      </c>
      <c r="O236" s="3">
        <v>0</v>
      </c>
      <c r="P236" s="1" t="s">
        <v>2567</v>
      </c>
      <c r="Q236" s="1" t="s">
        <v>534</v>
      </c>
      <c r="R236" s="1" t="s">
        <v>528</v>
      </c>
      <c r="S236" s="1" t="s">
        <v>2407</v>
      </c>
      <c r="T236" s="1" t="s">
        <v>2407</v>
      </c>
      <c r="U236" s="1" t="s">
        <v>4473</v>
      </c>
      <c r="V236" s="1" t="s">
        <v>2470</v>
      </c>
      <c r="W236" s="1" t="s">
        <v>51</v>
      </c>
      <c r="X236" s="1" t="str">
        <f>CONCATENATE(Tableau4[[#This Row],[Numéro de pièce de la pièce de référence]],Tableau4[[#This Row],[Numéro de poste de la pièce de référence]])</f>
        <v>450066865130</v>
      </c>
    </row>
    <row r="237" spans="1:24" x14ac:dyDescent="0.35">
      <c r="A237" s="1" t="s">
        <v>97</v>
      </c>
      <c r="B237" s="1" t="s">
        <v>2489</v>
      </c>
      <c r="C237" s="1" t="s">
        <v>2510</v>
      </c>
      <c r="D237" s="1" t="s">
        <v>101</v>
      </c>
      <c r="E237" s="1" t="s">
        <v>529</v>
      </c>
      <c r="F237" s="1" t="s">
        <v>2407</v>
      </c>
      <c r="G237" s="1" t="s">
        <v>2693</v>
      </c>
      <c r="H237" s="1" t="s">
        <v>421</v>
      </c>
      <c r="I237" s="2">
        <v>43935</v>
      </c>
      <c r="J237" s="1" t="s">
        <v>4282</v>
      </c>
      <c r="K237" s="1" t="s">
        <v>4283</v>
      </c>
      <c r="L237" s="1" t="s">
        <v>2630</v>
      </c>
      <c r="M237" s="1" t="s">
        <v>4290</v>
      </c>
      <c r="N237" s="3">
        <v>-3124.7</v>
      </c>
      <c r="O237" s="3">
        <v>0</v>
      </c>
      <c r="P237" s="1" t="s">
        <v>2567</v>
      </c>
      <c r="Q237" s="1" t="s">
        <v>536</v>
      </c>
      <c r="R237" s="1" t="s">
        <v>528</v>
      </c>
      <c r="S237" s="1" t="s">
        <v>2407</v>
      </c>
      <c r="T237" s="1" t="s">
        <v>2407</v>
      </c>
      <c r="U237" s="1" t="s">
        <v>4473</v>
      </c>
      <c r="V237" s="1" t="s">
        <v>2470</v>
      </c>
      <c r="W237" s="1" t="s">
        <v>51</v>
      </c>
      <c r="X237" s="1" t="str">
        <f>CONCATENATE(Tableau4[[#This Row],[Numéro de pièce de la pièce de référence]],Tableau4[[#This Row],[Numéro de poste de la pièce de référence]])</f>
        <v>450066865140</v>
      </c>
    </row>
    <row r="238" spans="1:24" x14ac:dyDescent="0.35">
      <c r="A238" s="1" t="s">
        <v>97</v>
      </c>
      <c r="B238" s="1" t="s">
        <v>2489</v>
      </c>
      <c r="C238" s="1" t="s">
        <v>2510</v>
      </c>
      <c r="D238" s="1" t="s">
        <v>101</v>
      </c>
      <c r="E238" s="1" t="s">
        <v>4414</v>
      </c>
      <c r="F238" s="1" t="s">
        <v>2407</v>
      </c>
      <c r="G238" s="1" t="s">
        <v>4415</v>
      </c>
      <c r="H238" s="1" t="s">
        <v>88</v>
      </c>
      <c r="I238" s="2">
        <v>43935</v>
      </c>
      <c r="J238" s="1" t="s">
        <v>4282</v>
      </c>
      <c r="K238" s="1" t="s">
        <v>4283</v>
      </c>
      <c r="L238" s="1" t="s">
        <v>3401</v>
      </c>
      <c r="M238" s="1" t="s">
        <v>4288</v>
      </c>
      <c r="N238" s="3">
        <v>-186514.43</v>
      </c>
      <c r="O238" s="3">
        <v>0</v>
      </c>
      <c r="P238" s="1" t="s">
        <v>2567</v>
      </c>
      <c r="Q238" s="1" t="s">
        <v>4416</v>
      </c>
      <c r="R238" s="1" t="s">
        <v>841</v>
      </c>
      <c r="S238" s="1" t="s">
        <v>2407</v>
      </c>
      <c r="T238" s="1" t="s">
        <v>2407</v>
      </c>
      <c r="U238" s="1" t="s">
        <v>4474</v>
      </c>
      <c r="V238" s="1" t="s">
        <v>2470</v>
      </c>
      <c r="W238" s="1" t="s">
        <v>51</v>
      </c>
      <c r="X238" s="1" t="str">
        <f>CONCATENATE(Tableau4[[#This Row],[Numéro de pièce de la pièce de référence]],Tableau4[[#This Row],[Numéro de poste de la pièce de référence]])</f>
        <v>450066877510</v>
      </c>
    </row>
    <row r="239" spans="1:24" x14ac:dyDescent="0.35">
      <c r="A239" s="1" t="s">
        <v>97</v>
      </c>
      <c r="B239" s="1" t="s">
        <v>2489</v>
      </c>
      <c r="C239" s="1" t="s">
        <v>2510</v>
      </c>
      <c r="D239" s="1" t="s">
        <v>101</v>
      </c>
      <c r="E239" s="1" t="s">
        <v>596</v>
      </c>
      <c r="F239" s="1" t="s">
        <v>2407</v>
      </c>
      <c r="G239" s="1" t="s">
        <v>2701</v>
      </c>
      <c r="H239" s="1" t="s">
        <v>88</v>
      </c>
      <c r="I239" s="2">
        <v>43935</v>
      </c>
      <c r="J239" s="1" t="s">
        <v>4282</v>
      </c>
      <c r="K239" s="1" t="s">
        <v>4283</v>
      </c>
      <c r="L239" s="1" t="s">
        <v>2630</v>
      </c>
      <c r="M239" s="1" t="s">
        <v>4290</v>
      </c>
      <c r="N239" s="3">
        <v>-373500</v>
      </c>
      <c r="O239" s="3">
        <v>0</v>
      </c>
      <c r="P239" s="1" t="s">
        <v>2567</v>
      </c>
      <c r="Q239" s="1" t="s">
        <v>597</v>
      </c>
      <c r="R239" s="1" t="s">
        <v>595</v>
      </c>
      <c r="S239" s="1" t="s">
        <v>2407</v>
      </c>
      <c r="T239" s="1" t="s">
        <v>2407</v>
      </c>
      <c r="U239" s="1" t="s">
        <v>4475</v>
      </c>
      <c r="V239" s="1" t="s">
        <v>2470</v>
      </c>
      <c r="W239" s="1" t="s">
        <v>51</v>
      </c>
      <c r="X239" s="1" t="str">
        <f>CONCATENATE(Tableau4[[#This Row],[Numéro de pièce de la pièce de référence]],Tableau4[[#This Row],[Numéro de poste de la pièce de référence]])</f>
        <v>450066879710</v>
      </c>
    </row>
    <row r="240" spans="1:24" x14ac:dyDescent="0.35">
      <c r="A240" s="1" t="s">
        <v>97</v>
      </c>
      <c r="B240" s="1" t="s">
        <v>2489</v>
      </c>
      <c r="C240" s="1" t="s">
        <v>2510</v>
      </c>
      <c r="D240" s="1" t="s">
        <v>101</v>
      </c>
      <c r="E240" s="1" t="s">
        <v>655</v>
      </c>
      <c r="F240" s="1" t="s">
        <v>2407</v>
      </c>
      <c r="G240" s="1" t="s">
        <v>2722</v>
      </c>
      <c r="H240" s="1" t="s">
        <v>88</v>
      </c>
      <c r="I240" s="2">
        <v>43935</v>
      </c>
      <c r="J240" s="1" t="s">
        <v>4282</v>
      </c>
      <c r="K240" s="1" t="s">
        <v>4283</v>
      </c>
      <c r="L240" s="1" t="s">
        <v>2630</v>
      </c>
      <c r="M240" s="1" t="s">
        <v>4290</v>
      </c>
      <c r="N240" s="3">
        <v>-699.84</v>
      </c>
      <c r="O240" s="3">
        <v>0</v>
      </c>
      <c r="P240" s="1" t="s">
        <v>2567</v>
      </c>
      <c r="Q240" s="1" t="s">
        <v>656</v>
      </c>
      <c r="R240" s="1" t="s">
        <v>654</v>
      </c>
      <c r="S240" s="1" t="s">
        <v>2407</v>
      </c>
      <c r="T240" s="1" t="s">
        <v>2407</v>
      </c>
      <c r="U240" s="1" t="s">
        <v>4476</v>
      </c>
      <c r="V240" s="1" t="s">
        <v>2470</v>
      </c>
      <c r="W240" s="1" t="s">
        <v>111</v>
      </c>
      <c r="X240" s="1" t="str">
        <f>CONCATENATE(Tableau4[[#This Row],[Numéro de pièce de la pièce de référence]],Tableau4[[#This Row],[Numéro de poste de la pièce de référence]])</f>
        <v>450066898510</v>
      </c>
    </row>
    <row r="241" spans="1:24" x14ac:dyDescent="0.35">
      <c r="A241" s="1" t="s">
        <v>97</v>
      </c>
      <c r="B241" s="1" t="s">
        <v>2489</v>
      </c>
      <c r="C241" s="1" t="s">
        <v>2510</v>
      </c>
      <c r="D241" s="1" t="s">
        <v>101</v>
      </c>
      <c r="E241" s="1" t="s">
        <v>679</v>
      </c>
      <c r="F241" s="1" t="s">
        <v>2407</v>
      </c>
      <c r="G241" s="1" t="s">
        <v>2740</v>
      </c>
      <c r="H241" s="1" t="s">
        <v>88</v>
      </c>
      <c r="I241" s="2">
        <v>43935</v>
      </c>
      <c r="J241" s="1" t="s">
        <v>4282</v>
      </c>
      <c r="K241" s="1" t="s">
        <v>4283</v>
      </c>
      <c r="L241" s="1" t="s">
        <v>3401</v>
      </c>
      <c r="M241" s="1" t="s">
        <v>4288</v>
      </c>
      <c r="N241" s="3">
        <v>-166.98</v>
      </c>
      <c r="O241" s="3">
        <v>0</v>
      </c>
      <c r="P241" s="1" t="s">
        <v>2567</v>
      </c>
      <c r="Q241" s="1" t="s">
        <v>680</v>
      </c>
      <c r="R241" s="1" t="s">
        <v>678</v>
      </c>
      <c r="S241" s="1" t="s">
        <v>2407</v>
      </c>
      <c r="T241" s="1" t="s">
        <v>2407</v>
      </c>
      <c r="U241" s="1" t="s">
        <v>4477</v>
      </c>
      <c r="V241" s="1" t="s">
        <v>2470</v>
      </c>
      <c r="W241" s="1" t="s">
        <v>103</v>
      </c>
      <c r="X241" s="1" t="str">
        <f>CONCATENATE(Tableau4[[#This Row],[Numéro de pièce de la pièce de référence]],Tableau4[[#This Row],[Numéro de poste de la pièce de référence]])</f>
        <v>450066935010</v>
      </c>
    </row>
    <row r="242" spans="1:24" x14ac:dyDescent="0.35">
      <c r="A242" s="1" t="s">
        <v>97</v>
      </c>
      <c r="B242" s="1" t="s">
        <v>2489</v>
      </c>
      <c r="C242" s="1" t="s">
        <v>2510</v>
      </c>
      <c r="D242" s="1" t="s">
        <v>101</v>
      </c>
      <c r="E242" s="1" t="s">
        <v>743</v>
      </c>
      <c r="F242" s="1" t="s">
        <v>2407</v>
      </c>
      <c r="G242" s="1" t="s">
        <v>2748</v>
      </c>
      <c r="H242" s="1" t="s">
        <v>88</v>
      </c>
      <c r="I242" s="2">
        <v>43935</v>
      </c>
      <c r="J242" s="1" t="s">
        <v>4282</v>
      </c>
      <c r="K242" s="1" t="s">
        <v>4283</v>
      </c>
      <c r="L242" s="1" t="s">
        <v>2630</v>
      </c>
      <c r="M242" s="1" t="s">
        <v>4290</v>
      </c>
      <c r="N242" s="3">
        <v>-721160</v>
      </c>
      <c r="O242" s="3">
        <v>0</v>
      </c>
      <c r="P242" s="1" t="s">
        <v>2567</v>
      </c>
      <c r="Q242" s="1" t="s">
        <v>744</v>
      </c>
      <c r="R242" s="1" t="s">
        <v>742</v>
      </c>
      <c r="S242" s="1" t="s">
        <v>2407</v>
      </c>
      <c r="T242" s="1" t="s">
        <v>2407</v>
      </c>
      <c r="U242" s="1" t="s">
        <v>4478</v>
      </c>
      <c r="V242" s="1" t="s">
        <v>2470</v>
      </c>
      <c r="W242" s="1" t="s">
        <v>51</v>
      </c>
      <c r="X242" s="1" t="str">
        <f>CONCATENATE(Tableau4[[#This Row],[Numéro de pièce de la pièce de référence]],Tableau4[[#This Row],[Numéro de poste de la pièce de référence]])</f>
        <v>450066947110</v>
      </c>
    </row>
    <row r="243" spans="1:24" x14ac:dyDescent="0.35">
      <c r="A243" s="1" t="s">
        <v>97</v>
      </c>
      <c r="B243" s="1" t="s">
        <v>2489</v>
      </c>
      <c r="C243" s="1" t="s">
        <v>2510</v>
      </c>
      <c r="D243" s="1" t="s">
        <v>101</v>
      </c>
      <c r="E243" s="1" t="s">
        <v>737</v>
      </c>
      <c r="F243" s="1" t="s">
        <v>2407</v>
      </c>
      <c r="G243" s="1" t="s">
        <v>2751</v>
      </c>
      <c r="H243" s="1" t="s">
        <v>88</v>
      </c>
      <c r="I243" s="2">
        <v>43935</v>
      </c>
      <c r="J243" s="1" t="s">
        <v>4282</v>
      </c>
      <c r="K243" s="1" t="s">
        <v>4283</v>
      </c>
      <c r="L243" s="1" t="s">
        <v>2630</v>
      </c>
      <c r="M243" s="1" t="s">
        <v>4290</v>
      </c>
      <c r="N243" s="3">
        <v>-1573000</v>
      </c>
      <c r="O243" s="3">
        <v>0</v>
      </c>
      <c r="P243" s="1" t="s">
        <v>2567</v>
      </c>
      <c r="Q243" s="1" t="s">
        <v>738</v>
      </c>
      <c r="R243" s="1" t="s">
        <v>736</v>
      </c>
      <c r="S243" s="1" t="s">
        <v>2407</v>
      </c>
      <c r="T243" s="1" t="s">
        <v>2407</v>
      </c>
      <c r="U243" s="1" t="s">
        <v>4479</v>
      </c>
      <c r="V243" s="1" t="s">
        <v>2470</v>
      </c>
      <c r="W243" s="1" t="s">
        <v>51</v>
      </c>
      <c r="X243" s="1" t="str">
        <f>CONCATENATE(Tableau4[[#This Row],[Numéro de pièce de la pièce de référence]],Tableau4[[#This Row],[Numéro de poste de la pièce de référence]])</f>
        <v>450066948610</v>
      </c>
    </row>
    <row r="244" spans="1:24" x14ac:dyDescent="0.35">
      <c r="A244" s="1" t="s">
        <v>97</v>
      </c>
      <c r="B244" s="1" t="s">
        <v>2489</v>
      </c>
      <c r="C244" s="1" t="s">
        <v>2510</v>
      </c>
      <c r="D244" s="1" t="s">
        <v>101</v>
      </c>
      <c r="E244" s="1" t="s">
        <v>768</v>
      </c>
      <c r="F244" s="1" t="s">
        <v>2407</v>
      </c>
      <c r="G244" s="1" t="s">
        <v>2752</v>
      </c>
      <c r="H244" s="1" t="s">
        <v>88</v>
      </c>
      <c r="I244" s="2">
        <v>43935</v>
      </c>
      <c r="J244" s="1" t="s">
        <v>4282</v>
      </c>
      <c r="K244" s="1" t="s">
        <v>4283</v>
      </c>
      <c r="L244" s="1" t="s">
        <v>3400</v>
      </c>
      <c r="M244" s="1" t="s">
        <v>4284</v>
      </c>
      <c r="N244" s="3">
        <v>2655000</v>
      </c>
      <c r="O244" s="3">
        <v>0</v>
      </c>
      <c r="P244" s="1" t="s">
        <v>2567</v>
      </c>
      <c r="Q244" s="1" t="s">
        <v>769</v>
      </c>
      <c r="R244" s="1" t="s">
        <v>767</v>
      </c>
      <c r="S244" s="1" t="s">
        <v>2407</v>
      </c>
      <c r="T244" s="1" t="s">
        <v>2407</v>
      </c>
      <c r="U244" s="1" t="s">
        <v>4480</v>
      </c>
      <c r="V244" s="1" t="s">
        <v>2470</v>
      </c>
      <c r="W244" s="1" t="s">
        <v>51</v>
      </c>
      <c r="X244" s="1" t="str">
        <f>CONCATENATE(Tableau4[[#This Row],[Numéro de pièce de la pièce de référence]],Tableau4[[#This Row],[Numéro de poste de la pièce de référence]])</f>
        <v>450066961110</v>
      </c>
    </row>
    <row r="245" spans="1:24" x14ac:dyDescent="0.35">
      <c r="A245" s="1" t="s">
        <v>97</v>
      </c>
      <c r="B245" s="1" t="s">
        <v>2489</v>
      </c>
      <c r="C245" s="1" t="s">
        <v>2510</v>
      </c>
      <c r="D245" s="1" t="s">
        <v>101</v>
      </c>
      <c r="E245" s="1" t="s">
        <v>770</v>
      </c>
      <c r="F245" s="1" t="s">
        <v>2407</v>
      </c>
      <c r="G245" s="1" t="s">
        <v>2704</v>
      </c>
      <c r="H245" s="1" t="s">
        <v>88</v>
      </c>
      <c r="I245" s="2">
        <v>43935</v>
      </c>
      <c r="J245" s="1" t="s">
        <v>4282</v>
      </c>
      <c r="K245" s="1" t="s">
        <v>4283</v>
      </c>
      <c r="L245" s="1" t="s">
        <v>3400</v>
      </c>
      <c r="M245" s="1" t="s">
        <v>4284</v>
      </c>
      <c r="N245" s="3">
        <v>1456.96</v>
      </c>
      <c r="O245" s="3">
        <v>0</v>
      </c>
      <c r="P245" s="1" t="s">
        <v>2567</v>
      </c>
      <c r="Q245" s="1" t="s">
        <v>771</v>
      </c>
      <c r="R245" s="1" t="s">
        <v>619</v>
      </c>
      <c r="S245" s="1" t="s">
        <v>2407</v>
      </c>
      <c r="T245" s="1" t="s">
        <v>2407</v>
      </c>
      <c r="U245" s="1" t="s">
        <v>4481</v>
      </c>
      <c r="V245" s="1" t="s">
        <v>2470</v>
      </c>
      <c r="W245" s="1" t="s">
        <v>111</v>
      </c>
      <c r="X245" s="1" t="str">
        <f>CONCATENATE(Tableau4[[#This Row],[Numéro de pièce de la pièce de référence]],Tableau4[[#This Row],[Numéro de poste de la pièce de référence]])</f>
        <v>450066974110</v>
      </c>
    </row>
    <row r="246" spans="1:24" x14ac:dyDescent="0.35">
      <c r="A246" s="1" t="s">
        <v>97</v>
      </c>
      <c r="B246" s="1" t="s">
        <v>2489</v>
      </c>
      <c r="C246" s="1" t="s">
        <v>2510</v>
      </c>
      <c r="D246" s="1" t="s">
        <v>101</v>
      </c>
      <c r="E246" s="1" t="s">
        <v>770</v>
      </c>
      <c r="F246" s="1" t="s">
        <v>2407</v>
      </c>
      <c r="G246" s="1" t="s">
        <v>2704</v>
      </c>
      <c r="H246" s="1" t="s">
        <v>88</v>
      </c>
      <c r="I246" s="2">
        <v>43935</v>
      </c>
      <c r="J246" s="1" t="s">
        <v>4282</v>
      </c>
      <c r="K246" s="1" t="s">
        <v>4283</v>
      </c>
      <c r="L246" s="1" t="s">
        <v>2630</v>
      </c>
      <c r="M246" s="1" t="s">
        <v>4290</v>
      </c>
      <c r="N246" s="3">
        <v>-1456.96</v>
      </c>
      <c r="O246" s="3">
        <v>0</v>
      </c>
      <c r="P246" s="1" t="s">
        <v>2567</v>
      </c>
      <c r="Q246" s="1" t="s">
        <v>771</v>
      </c>
      <c r="R246" s="1" t="s">
        <v>619</v>
      </c>
      <c r="S246" s="1" t="s">
        <v>2407</v>
      </c>
      <c r="T246" s="1" t="s">
        <v>2407</v>
      </c>
      <c r="U246" s="1" t="s">
        <v>4482</v>
      </c>
      <c r="V246" s="1" t="s">
        <v>2470</v>
      </c>
      <c r="W246" s="1" t="s">
        <v>111</v>
      </c>
      <c r="X246" s="1" t="str">
        <f>CONCATENATE(Tableau4[[#This Row],[Numéro de pièce de la pièce de référence]],Tableau4[[#This Row],[Numéro de poste de la pièce de référence]])</f>
        <v>450066974110</v>
      </c>
    </row>
    <row r="247" spans="1:24" x14ac:dyDescent="0.35">
      <c r="A247" s="1" t="s">
        <v>97</v>
      </c>
      <c r="B247" s="1" t="s">
        <v>2489</v>
      </c>
      <c r="C247" s="1" t="s">
        <v>2510</v>
      </c>
      <c r="D247" s="1" t="s">
        <v>101</v>
      </c>
      <c r="E247" s="1" t="s">
        <v>713</v>
      </c>
      <c r="F247" s="1" t="s">
        <v>2407</v>
      </c>
      <c r="G247" s="1" t="s">
        <v>2749</v>
      </c>
      <c r="H247" s="1" t="s">
        <v>88</v>
      </c>
      <c r="I247" s="2">
        <v>43935</v>
      </c>
      <c r="J247" s="1" t="s">
        <v>4282</v>
      </c>
      <c r="K247" s="1" t="s">
        <v>4283</v>
      </c>
      <c r="L247" s="1" t="s">
        <v>2630</v>
      </c>
      <c r="M247" s="1" t="s">
        <v>4290</v>
      </c>
      <c r="N247" s="3">
        <v>-241177.2</v>
      </c>
      <c r="O247" s="3">
        <v>0</v>
      </c>
      <c r="P247" s="1" t="s">
        <v>2567</v>
      </c>
      <c r="Q247" s="1" t="s">
        <v>714</v>
      </c>
      <c r="R247" s="1" t="s">
        <v>487</v>
      </c>
      <c r="S247" s="1" t="s">
        <v>2407</v>
      </c>
      <c r="T247" s="1" t="s">
        <v>2407</v>
      </c>
      <c r="U247" s="1" t="s">
        <v>4483</v>
      </c>
      <c r="V247" s="1" t="s">
        <v>2470</v>
      </c>
      <c r="W247" s="1" t="s">
        <v>51</v>
      </c>
      <c r="X247" s="1" t="str">
        <f>CONCATENATE(Tableau4[[#This Row],[Numéro de pièce de la pièce de référence]],Tableau4[[#This Row],[Numéro de poste de la pièce de référence]])</f>
        <v>450066948310</v>
      </c>
    </row>
    <row r="248" spans="1:24" x14ac:dyDescent="0.35">
      <c r="A248" s="1" t="s">
        <v>97</v>
      </c>
      <c r="B248" s="1" t="s">
        <v>2489</v>
      </c>
      <c r="C248" s="1" t="s">
        <v>2510</v>
      </c>
      <c r="D248" s="1" t="s">
        <v>101</v>
      </c>
      <c r="E248" s="1" t="s">
        <v>713</v>
      </c>
      <c r="F248" s="1" t="s">
        <v>2407</v>
      </c>
      <c r="G248" s="1" t="s">
        <v>2749</v>
      </c>
      <c r="H248" s="1" t="s">
        <v>88</v>
      </c>
      <c r="I248" s="2">
        <v>43935</v>
      </c>
      <c r="J248" s="1" t="s">
        <v>4282</v>
      </c>
      <c r="K248" s="1" t="s">
        <v>4283</v>
      </c>
      <c r="L248" s="1" t="s">
        <v>2630</v>
      </c>
      <c r="M248" s="1" t="s">
        <v>4290</v>
      </c>
      <c r="N248" s="3">
        <v>-121822.8</v>
      </c>
      <c r="O248" s="3">
        <v>0</v>
      </c>
      <c r="P248" s="1" t="s">
        <v>2567</v>
      </c>
      <c r="Q248" s="1" t="s">
        <v>714</v>
      </c>
      <c r="R248" s="1" t="s">
        <v>487</v>
      </c>
      <c r="S248" s="1" t="s">
        <v>2407</v>
      </c>
      <c r="T248" s="1" t="s">
        <v>2407</v>
      </c>
      <c r="U248" s="1" t="s">
        <v>4484</v>
      </c>
      <c r="V248" s="1" t="s">
        <v>2470</v>
      </c>
      <c r="W248" s="1" t="s">
        <v>51</v>
      </c>
      <c r="X248" s="1" t="str">
        <f>CONCATENATE(Tableau4[[#This Row],[Numéro de pièce de la pièce de référence]],Tableau4[[#This Row],[Numéro de poste de la pièce de référence]])</f>
        <v>450066948310</v>
      </c>
    </row>
    <row r="249" spans="1:24" x14ac:dyDescent="0.35">
      <c r="A249" s="1" t="s">
        <v>97</v>
      </c>
      <c r="B249" s="1" t="s">
        <v>2489</v>
      </c>
      <c r="C249" s="1" t="s">
        <v>2510</v>
      </c>
      <c r="D249" s="1" t="s">
        <v>101</v>
      </c>
      <c r="E249" s="1" t="s">
        <v>718</v>
      </c>
      <c r="F249" s="1" t="s">
        <v>2407</v>
      </c>
      <c r="G249" s="1" t="s">
        <v>2753</v>
      </c>
      <c r="H249" s="1" t="s">
        <v>88</v>
      </c>
      <c r="I249" s="2">
        <v>43935</v>
      </c>
      <c r="J249" s="1" t="s">
        <v>4282</v>
      </c>
      <c r="K249" s="1" t="s">
        <v>4283</v>
      </c>
      <c r="L249" s="1" t="s">
        <v>2630</v>
      </c>
      <c r="M249" s="1" t="s">
        <v>4290</v>
      </c>
      <c r="N249" s="3">
        <v>-1258400</v>
      </c>
      <c r="O249" s="3">
        <v>0</v>
      </c>
      <c r="P249" s="1" t="s">
        <v>2567</v>
      </c>
      <c r="Q249" s="1" t="s">
        <v>719</v>
      </c>
      <c r="R249" s="1" t="s">
        <v>487</v>
      </c>
      <c r="S249" s="1" t="s">
        <v>2407</v>
      </c>
      <c r="T249" s="1" t="s">
        <v>2407</v>
      </c>
      <c r="U249" s="1" t="s">
        <v>4485</v>
      </c>
      <c r="V249" s="1" t="s">
        <v>2470</v>
      </c>
      <c r="W249" s="1" t="s">
        <v>51</v>
      </c>
      <c r="X249" s="1" t="str">
        <f>CONCATENATE(Tableau4[[#This Row],[Numéro de pièce de la pièce de référence]],Tableau4[[#This Row],[Numéro de poste de la pièce de référence]])</f>
        <v>450066949710</v>
      </c>
    </row>
    <row r="250" spans="1:24" x14ac:dyDescent="0.35">
      <c r="A250" s="1" t="s">
        <v>72</v>
      </c>
      <c r="B250" s="1" t="s">
        <v>2407</v>
      </c>
      <c r="C250" s="1" t="s">
        <v>2483</v>
      </c>
      <c r="D250" s="1" t="s">
        <v>73</v>
      </c>
      <c r="E250" s="1" t="s">
        <v>269</v>
      </c>
      <c r="F250" s="1" t="s">
        <v>2407</v>
      </c>
      <c r="G250" s="1" t="s">
        <v>2571</v>
      </c>
      <c r="H250" s="1" t="s">
        <v>88</v>
      </c>
      <c r="I250" s="2">
        <v>43936</v>
      </c>
      <c r="J250" s="1" t="s">
        <v>4282</v>
      </c>
      <c r="K250" s="1" t="s">
        <v>4283</v>
      </c>
      <c r="L250" s="1" t="s">
        <v>2630</v>
      </c>
      <c r="M250" s="1" t="s">
        <v>4290</v>
      </c>
      <c r="N250" s="3">
        <v>-6571.61</v>
      </c>
      <c r="O250" s="3">
        <v>0</v>
      </c>
      <c r="P250" s="1" t="s">
        <v>2482</v>
      </c>
      <c r="Q250" s="1" t="s">
        <v>270</v>
      </c>
      <c r="R250" s="1" t="s">
        <v>268</v>
      </c>
      <c r="S250" s="1" t="s">
        <v>2407</v>
      </c>
      <c r="T250" s="1" t="s">
        <v>2407</v>
      </c>
      <c r="U250" s="1" t="s">
        <v>4486</v>
      </c>
      <c r="V250" s="1" t="s">
        <v>2470</v>
      </c>
      <c r="W250" s="1" t="s">
        <v>74</v>
      </c>
      <c r="X250" s="1" t="str">
        <f>CONCATENATE(Tableau4[[#This Row],[Numéro de pièce de la pièce de référence]],Tableau4[[#This Row],[Numéro de poste de la pièce de référence]])</f>
        <v>450066402910</v>
      </c>
    </row>
    <row r="251" spans="1:24" x14ac:dyDescent="0.35">
      <c r="A251" s="1" t="s">
        <v>97</v>
      </c>
      <c r="B251" s="1" t="s">
        <v>2489</v>
      </c>
      <c r="C251" s="1" t="s">
        <v>2510</v>
      </c>
      <c r="D251" s="1" t="s">
        <v>101</v>
      </c>
      <c r="E251" s="1" t="s">
        <v>470</v>
      </c>
      <c r="F251" s="1" t="s">
        <v>2407</v>
      </c>
      <c r="G251" s="1" t="s">
        <v>2661</v>
      </c>
      <c r="H251" s="1" t="s">
        <v>88</v>
      </c>
      <c r="I251" s="2">
        <v>43936</v>
      </c>
      <c r="J251" s="1" t="s">
        <v>4282</v>
      </c>
      <c r="K251" s="1" t="s">
        <v>4283</v>
      </c>
      <c r="L251" s="1" t="s">
        <v>2590</v>
      </c>
      <c r="M251" s="1" t="s">
        <v>4402</v>
      </c>
      <c r="N251" s="3">
        <v>-31614.9</v>
      </c>
      <c r="O251" s="3">
        <v>0</v>
      </c>
      <c r="P251" s="1" t="s">
        <v>2567</v>
      </c>
      <c r="Q251" s="1" t="s">
        <v>471</v>
      </c>
      <c r="R251" s="1" t="s">
        <v>469</v>
      </c>
      <c r="S251" s="1" t="s">
        <v>2407</v>
      </c>
      <c r="T251" s="1" t="s">
        <v>2407</v>
      </c>
      <c r="U251" s="1" t="s">
        <v>4487</v>
      </c>
      <c r="V251" s="1" t="s">
        <v>2470</v>
      </c>
      <c r="W251" s="1" t="s">
        <v>51</v>
      </c>
      <c r="X251" s="1" t="str">
        <f>CONCATENATE(Tableau4[[#This Row],[Numéro de pièce de la pièce de référence]],Tableau4[[#This Row],[Numéro de poste de la pièce de référence]])</f>
        <v>450066846210</v>
      </c>
    </row>
    <row r="252" spans="1:24" x14ac:dyDescent="0.35">
      <c r="A252" s="1" t="s">
        <v>97</v>
      </c>
      <c r="B252" s="1" t="s">
        <v>2489</v>
      </c>
      <c r="C252" s="1" t="s">
        <v>2510</v>
      </c>
      <c r="D252" s="1" t="s">
        <v>101</v>
      </c>
      <c r="E252" s="1" t="s">
        <v>470</v>
      </c>
      <c r="F252" s="1" t="s">
        <v>2407</v>
      </c>
      <c r="G252" s="1" t="s">
        <v>2661</v>
      </c>
      <c r="H252" s="1" t="s">
        <v>88</v>
      </c>
      <c r="I252" s="2">
        <v>43936</v>
      </c>
      <c r="J252" s="1" t="s">
        <v>4282</v>
      </c>
      <c r="K252" s="1" t="s">
        <v>4283</v>
      </c>
      <c r="L252" s="1" t="s">
        <v>2630</v>
      </c>
      <c r="M252" s="1" t="s">
        <v>4290</v>
      </c>
      <c r="N252" s="3">
        <v>-6048982.9400000004</v>
      </c>
      <c r="O252" s="3">
        <v>0</v>
      </c>
      <c r="P252" s="1" t="s">
        <v>2567</v>
      </c>
      <c r="Q252" s="1" t="s">
        <v>471</v>
      </c>
      <c r="R252" s="1" t="s">
        <v>469</v>
      </c>
      <c r="S252" s="1" t="s">
        <v>2407</v>
      </c>
      <c r="T252" s="1" t="s">
        <v>2407</v>
      </c>
      <c r="U252" s="1" t="s">
        <v>4487</v>
      </c>
      <c r="V252" s="1" t="s">
        <v>2470</v>
      </c>
      <c r="W252" s="1" t="s">
        <v>51</v>
      </c>
      <c r="X252" s="1" t="str">
        <f>CONCATENATE(Tableau4[[#This Row],[Numéro de pièce de la pièce de référence]],Tableau4[[#This Row],[Numéro de poste de la pièce de référence]])</f>
        <v>450066846210</v>
      </c>
    </row>
    <row r="253" spans="1:24" x14ac:dyDescent="0.35">
      <c r="A253" s="1" t="s">
        <v>97</v>
      </c>
      <c r="B253" s="1" t="s">
        <v>2489</v>
      </c>
      <c r="C253" s="1" t="s">
        <v>2510</v>
      </c>
      <c r="D253" s="1" t="s">
        <v>101</v>
      </c>
      <c r="E253" s="1" t="s">
        <v>475</v>
      </c>
      <c r="F253" s="1" t="s">
        <v>2407</v>
      </c>
      <c r="G253" s="1" t="s">
        <v>2666</v>
      </c>
      <c r="H253" s="1" t="s">
        <v>88</v>
      </c>
      <c r="I253" s="2">
        <v>43936</v>
      </c>
      <c r="J253" s="1" t="s">
        <v>4282</v>
      </c>
      <c r="K253" s="1" t="s">
        <v>4283</v>
      </c>
      <c r="L253" s="1" t="s">
        <v>2630</v>
      </c>
      <c r="M253" s="1" t="s">
        <v>4290</v>
      </c>
      <c r="N253" s="3">
        <v>-174000</v>
      </c>
      <c r="O253" s="3">
        <v>0</v>
      </c>
      <c r="P253" s="1" t="s">
        <v>2567</v>
      </c>
      <c r="Q253" s="1" t="s">
        <v>476</v>
      </c>
      <c r="R253" s="1" t="s">
        <v>474</v>
      </c>
      <c r="S253" s="1" t="s">
        <v>2407</v>
      </c>
      <c r="T253" s="1" t="s">
        <v>2407</v>
      </c>
      <c r="U253" s="1" t="s">
        <v>4488</v>
      </c>
      <c r="V253" s="1" t="s">
        <v>2470</v>
      </c>
      <c r="W253" s="1" t="s">
        <v>51</v>
      </c>
      <c r="X253" s="1" t="str">
        <f>CONCATENATE(Tableau4[[#This Row],[Numéro de pièce de la pièce de référence]],Tableau4[[#This Row],[Numéro de poste de la pièce de référence]])</f>
        <v>450066849110</v>
      </c>
    </row>
    <row r="254" spans="1:24" x14ac:dyDescent="0.35">
      <c r="A254" s="1" t="s">
        <v>97</v>
      </c>
      <c r="B254" s="1" t="s">
        <v>2489</v>
      </c>
      <c r="C254" s="1" t="s">
        <v>2510</v>
      </c>
      <c r="D254" s="1" t="s">
        <v>101</v>
      </c>
      <c r="E254" s="1" t="s">
        <v>501</v>
      </c>
      <c r="F254" s="1" t="s">
        <v>2407</v>
      </c>
      <c r="G254" s="1" t="s">
        <v>2689</v>
      </c>
      <c r="H254" s="1" t="s">
        <v>88</v>
      </c>
      <c r="I254" s="2">
        <v>43936</v>
      </c>
      <c r="J254" s="1" t="s">
        <v>4282</v>
      </c>
      <c r="K254" s="1" t="s">
        <v>4283</v>
      </c>
      <c r="L254" s="1" t="s">
        <v>2630</v>
      </c>
      <c r="M254" s="1" t="s">
        <v>4290</v>
      </c>
      <c r="N254" s="3">
        <v>-568095</v>
      </c>
      <c r="O254" s="3">
        <v>0</v>
      </c>
      <c r="P254" s="1" t="s">
        <v>2567</v>
      </c>
      <c r="Q254" s="1" t="s">
        <v>502</v>
      </c>
      <c r="R254" s="1" t="s">
        <v>500</v>
      </c>
      <c r="S254" s="1" t="s">
        <v>2407</v>
      </c>
      <c r="T254" s="1" t="s">
        <v>2407</v>
      </c>
      <c r="U254" s="1" t="s">
        <v>4489</v>
      </c>
      <c r="V254" s="1" t="s">
        <v>2470</v>
      </c>
      <c r="W254" s="1" t="s">
        <v>51</v>
      </c>
      <c r="X254" s="1" t="str">
        <f>CONCATENATE(Tableau4[[#This Row],[Numéro de pièce de la pièce de référence]],Tableau4[[#This Row],[Numéro de poste de la pièce de référence]])</f>
        <v>450066859510</v>
      </c>
    </row>
    <row r="255" spans="1:24" x14ac:dyDescent="0.35">
      <c r="A255" s="1" t="s">
        <v>97</v>
      </c>
      <c r="B255" s="1" t="s">
        <v>2489</v>
      </c>
      <c r="C255" s="1" t="s">
        <v>2510</v>
      </c>
      <c r="D255" s="1" t="s">
        <v>101</v>
      </c>
      <c r="E255" s="1" t="s">
        <v>610</v>
      </c>
      <c r="F255" s="1" t="s">
        <v>2407</v>
      </c>
      <c r="G255" s="1" t="s">
        <v>2720</v>
      </c>
      <c r="H255" s="1" t="s">
        <v>88</v>
      </c>
      <c r="I255" s="2">
        <v>43936</v>
      </c>
      <c r="J255" s="1" t="s">
        <v>4282</v>
      </c>
      <c r="K255" s="1" t="s">
        <v>4283</v>
      </c>
      <c r="L255" s="1" t="s">
        <v>2590</v>
      </c>
      <c r="M255" s="1" t="s">
        <v>4402</v>
      </c>
      <c r="N255" s="3">
        <v>-83963.27</v>
      </c>
      <c r="O255" s="3">
        <v>0</v>
      </c>
      <c r="P255" s="1" t="s">
        <v>2567</v>
      </c>
      <c r="Q255" s="1" t="s">
        <v>611</v>
      </c>
      <c r="R255" s="1" t="s">
        <v>609</v>
      </c>
      <c r="S255" s="1" t="s">
        <v>2407</v>
      </c>
      <c r="T255" s="1" t="s">
        <v>2407</v>
      </c>
      <c r="U255" s="1" t="s">
        <v>4490</v>
      </c>
      <c r="V255" s="1" t="s">
        <v>2470</v>
      </c>
      <c r="W255" s="1" t="s">
        <v>111</v>
      </c>
      <c r="X255" s="1" t="str">
        <f>CONCATENATE(Tableau4[[#This Row],[Numéro de pièce de la pièce de référence]],Tableau4[[#This Row],[Numéro de poste de la pièce de référence]])</f>
        <v>450066894810</v>
      </c>
    </row>
    <row r="256" spans="1:24" x14ac:dyDescent="0.35">
      <c r="A256" s="1" t="s">
        <v>97</v>
      </c>
      <c r="B256" s="1" t="s">
        <v>2489</v>
      </c>
      <c r="C256" s="1" t="s">
        <v>2510</v>
      </c>
      <c r="D256" s="1" t="s">
        <v>101</v>
      </c>
      <c r="E256" s="1" t="s">
        <v>610</v>
      </c>
      <c r="F256" s="1" t="s">
        <v>2407</v>
      </c>
      <c r="G256" s="1" t="s">
        <v>2720</v>
      </c>
      <c r="H256" s="1" t="s">
        <v>88</v>
      </c>
      <c r="I256" s="2">
        <v>43936</v>
      </c>
      <c r="J256" s="1" t="s">
        <v>4282</v>
      </c>
      <c r="K256" s="1" t="s">
        <v>4283</v>
      </c>
      <c r="L256" s="1" t="s">
        <v>2630</v>
      </c>
      <c r="M256" s="1" t="s">
        <v>4290</v>
      </c>
      <c r="N256" s="3">
        <v>-5267718.6900000004</v>
      </c>
      <c r="O256" s="3">
        <v>0</v>
      </c>
      <c r="P256" s="1" t="s">
        <v>2567</v>
      </c>
      <c r="Q256" s="1" t="s">
        <v>611</v>
      </c>
      <c r="R256" s="1" t="s">
        <v>609</v>
      </c>
      <c r="S256" s="1" t="s">
        <v>2407</v>
      </c>
      <c r="T256" s="1" t="s">
        <v>2407</v>
      </c>
      <c r="U256" s="1" t="s">
        <v>4490</v>
      </c>
      <c r="V256" s="1" t="s">
        <v>2470</v>
      </c>
      <c r="W256" s="1" t="s">
        <v>111</v>
      </c>
      <c r="X256" s="1" t="str">
        <f>CONCATENATE(Tableau4[[#This Row],[Numéro de pièce de la pièce de référence]],Tableau4[[#This Row],[Numéro de poste de la pièce de référence]])</f>
        <v>450066894810</v>
      </c>
    </row>
    <row r="257" spans="1:24" x14ac:dyDescent="0.35">
      <c r="A257" s="1" t="s">
        <v>97</v>
      </c>
      <c r="B257" s="1" t="s">
        <v>2489</v>
      </c>
      <c r="C257" s="1" t="s">
        <v>2510</v>
      </c>
      <c r="D257" s="1" t="s">
        <v>101</v>
      </c>
      <c r="E257" s="1" t="s">
        <v>696</v>
      </c>
      <c r="F257" s="1" t="s">
        <v>2407</v>
      </c>
      <c r="G257" s="1" t="s">
        <v>2737</v>
      </c>
      <c r="H257" s="1" t="s">
        <v>88</v>
      </c>
      <c r="I257" s="2">
        <v>43936</v>
      </c>
      <c r="J257" s="1" t="s">
        <v>4282</v>
      </c>
      <c r="K257" s="1" t="s">
        <v>4283</v>
      </c>
      <c r="L257" s="1" t="s">
        <v>2630</v>
      </c>
      <c r="M257" s="1" t="s">
        <v>4290</v>
      </c>
      <c r="N257" s="3">
        <v>-45972.82</v>
      </c>
      <c r="O257" s="3">
        <v>0</v>
      </c>
      <c r="P257" s="1" t="s">
        <v>2567</v>
      </c>
      <c r="Q257" s="1" t="s">
        <v>697</v>
      </c>
      <c r="R257" s="1" t="s">
        <v>695</v>
      </c>
      <c r="S257" s="1" t="s">
        <v>2407</v>
      </c>
      <c r="T257" s="1" t="s">
        <v>2407</v>
      </c>
      <c r="U257" s="1" t="s">
        <v>4491</v>
      </c>
      <c r="V257" s="1" t="s">
        <v>2470</v>
      </c>
      <c r="W257" s="1" t="s">
        <v>51</v>
      </c>
      <c r="X257" s="1" t="str">
        <f>CONCATENATE(Tableau4[[#This Row],[Numéro de pièce de la pièce de référence]],Tableau4[[#This Row],[Numéro de poste de la pièce de référence]])</f>
        <v>450066918710</v>
      </c>
    </row>
    <row r="258" spans="1:24" x14ac:dyDescent="0.35">
      <c r="A258" s="1" t="s">
        <v>97</v>
      </c>
      <c r="B258" s="1" t="s">
        <v>2489</v>
      </c>
      <c r="C258" s="1" t="s">
        <v>2510</v>
      </c>
      <c r="D258" s="1" t="s">
        <v>101</v>
      </c>
      <c r="E258" s="1" t="s">
        <v>696</v>
      </c>
      <c r="F258" s="1" t="s">
        <v>2407</v>
      </c>
      <c r="G258" s="1" t="s">
        <v>2737</v>
      </c>
      <c r="H258" s="1" t="s">
        <v>88</v>
      </c>
      <c r="I258" s="2">
        <v>43936</v>
      </c>
      <c r="J258" s="1" t="s">
        <v>4282</v>
      </c>
      <c r="K258" s="1" t="s">
        <v>4283</v>
      </c>
      <c r="L258" s="1" t="s">
        <v>2590</v>
      </c>
      <c r="M258" s="1" t="s">
        <v>4402</v>
      </c>
      <c r="N258" s="3">
        <v>-389.06</v>
      </c>
      <c r="O258" s="3">
        <v>0</v>
      </c>
      <c r="P258" s="1" t="s">
        <v>2567</v>
      </c>
      <c r="Q258" s="1" t="s">
        <v>697</v>
      </c>
      <c r="R258" s="1" t="s">
        <v>695</v>
      </c>
      <c r="S258" s="1" t="s">
        <v>2407</v>
      </c>
      <c r="T258" s="1" t="s">
        <v>2407</v>
      </c>
      <c r="U258" s="1" t="s">
        <v>4491</v>
      </c>
      <c r="V258" s="1" t="s">
        <v>2470</v>
      </c>
      <c r="W258" s="1" t="s">
        <v>51</v>
      </c>
      <c r="X258" s="1" t="str">
        <f>CONCATENATE(Tableau4[[#This Row],[Numéro de pièce de la pièce de référence]],Tableau4[[#This Row],[Numéro de poste de la pièce de référence]])</f>
        <v>450066918710</v>
      </c>
    </row>
    <row r="259" spans="1:24" x14ac:dyDescent="0.35">
      <c r="A259" s="1" t="s">
        <v>97</v>
      </c>
      <c r="B259" s="1" t="s">
        <v>2489</v>
      </c>
      <c r="C259" s="1" t="s">
        <v>2510</v>
      </c>
      <c r="D259" s="1" t="s">
        <v>101</v>
      </c>
      <c r="E259" s="1" t="s">
        <v>674</v>
      </c>
      <c r="F259" s="1" t="s">
        <v>2407</v>
      </c>
      <c r="G259" s="1" t="s">
        <v>2738</v>
      </c>
      <c r="H259" s="1" t="s">
        <v>88</v>
      </c>
      <c r="I259" s="2">
        <v>43936</v>
      </c>
      <c r="J259" s="1" t="s">
        <v>4282</v>
      </c>
      <c r="K259" s="1" t="s">
        <v>4283</v>
      </c>
      <c r="L259" s="1" t="s">
        <v>2630</v>
      </c>
      <c r="M259" s="1" t="s">
        <v>4290</v>
      </c>
      <c r="N259" s="3">
        <v>-409524.5</v>
      </c>
      <c r="O259" s="3">
        <v>0</v>
      </c>
      <c r="P259" s="1" t="s">
        <v>2567</v>
      </c>
      <c r="Q259" s="1" t="s">
        <v>675</v>
      </c>
      <c r="R259" s="1" t="s">
        <v>397</v>
      </c>
      <c r="S259" s="1" t="s">
        <v>2407</v>
      </c>
      <c r="T259" s="1" t="s">
        <v>2407</v>
      </c>
      <c r="U259" s="1" t="s">
        <v>4492</v>
      </c>
      <c r="V259" s="1" t="s">
        <v>2470</v>
      </c>
      <c r="W259" s="1" t="s">
        <v>111</v>
      </c>
      <c r="X259" s="1" t="str">
        <f>CONCATENATE(Tableau4[[#This Row],[Numéro de pièce de la pièce de référence]],Tableau4[[#This Row],[Numéro de poste de la pièce de référence]])</f>
        <v>450066933910</v>
      </c>
    </row>
    <row r="260" spans="1:24" x14ac:dyDescent="0.35">
      <c r="A260" s="1" t="s">
        <v>97</v>
      </c>
      <c r="B260" s="1" t="s">
        <v>2489</v>
      </c>
      <c r="C260" s="1" t="s">
        <v>2510</v>
      </c>
      <c r="D260" s="1" t="s">
        <v>101</v>
      </c>
      <c r="E260" s="1" t="s">
        <v>713</v>
      </c>
      <c r="F260" s="1" t="s">
        <v>2407</v>
      </c>
      <c r="G260" s="1" t="s">
        <v>2749</v>
      </c>
      <c r="H260" s="1" t="s">
        <v>88</v>
      </c>
      <c r="I260" s="2">
        <v>43936</v>
      </c>
      <c r="J260" s="1" t="s">
        <v>4282</v>
      </c>
      <c r="K260" s="1" t="s">
        <v>4283</v>
      </c>
      <c r="L260" s="1" t="s">
        <v>2630</v>
      </c>
      <c r="M260" s="1" t="s">
        <v>4290</v>
      </c>
      <c r="N260" s="3">
        <v>-37153.17</v>
      </c>
      <c r="O260" s="3">
        <v>0</v>
      </c>
      <c r="P260" s="1" t="s">
        <v>2567</v>
      </c>
      <c r="Q260" s="1" t="s">
        <v>714</v>
      </c>
      <c r="R260" s="1" t="s">
        <v>487</v>
      </c>
      <c r="S260" s="1" t="s">
        <v>2407</v>
      </c>
      <c r="T260" s="1" t="s">
        <v>2407</v>
      </c>
      <c r="U260" s="1" t="s">
        <v>4493</v>
      </c>
      <c r="V260" s="1" t="s">
        <v>2470</v>
      </c>
      <c r="W260" s="1" t="s">
        <v>51</v>
      </c>
      <c r="X260" s="1" t="str">
        <f>CONCATENATE(Tableau4[[#This Row],[Numéro de pièce de la pièce de référence]],Tableau4[[#This Row],[Numéro de poste de la pièce de référence]])</f>
        <v>450066948310</v>
      </c>
    </row>
    <row r="261" spans="1:24" x14ac:dyDescent="0.35">
      <c r="A261" s="1" t="s">
        <v>97</v>
      </c>
      <c r="B261" s="1" t="s">
        <v>2489</v>
      </c>
      <c r="C261" s="1" t="s">
        <v>2510</v>
      </c>
      <c r="D261" s="1" t="s">
        <v>101</v>
      </c>
      <c r="E261" s="1" t="s">
        <v>278</v>
      </c>
      <c r="F261" s="1" t="s">
        <v>2407</v>
      </c>
      <c r="G261" s="1" t="s">
        <v>2566</v>
      </c>
      <c r="H261" s="1" t="s">
        <v>88</v>
      </c>
      <c r="I261" s="2">
        <v>43937</v>
      </c>
      <c r="J261" s="1" t="s">
        <v>4282</v>
      </c>
      <c r="K261" s="1" t="s">
        <v>4283</v>
      </c>
      <c r="L261" s="1" t="s">
        <v>2630</v>
      </c>
      <c r="M261" s="1" t="s">
        <v>4290</v>
      </c>
      <c r="N261" s="3">
        <v>2957524.79</v>
      </c>
      <c r="O261" s="3">
        <v>0</v>
      </c>
      <c r="P261" s="1" t="s">
        <v>2567</v>
      </c>
      <c r="Q261" s="1" t="s">
        <v>279</v>
      </c>
      <c r="R261" s="1" t="s">
        <v>277</v>
      </c>
      <c r="S261" s="1" t="s">
        <v>2407</v>
      </c>
      <c r="T261" s="1" t="s">
        <v>2407</v>
      </c>
      <c r="U261" s="1" t="s">
        <v>4494</v>
      </c>
      <c r="V261" s="1" t="s">
        <v>2470</v>
      </c>
      <c r="W261" s="1" t="s">
        <v>51</v>
      </c>
      <c r="X261" s="1" t="str">
        <f>CONCATENATE(Tableau4[[#This Row],[Numéro de pièce de la pièce de référence]],Tableau4[[#This Row],[Numéro de poste de la pièce de référence]])</f>
        <v>450066376610</v>
      </c>
    </row>
    <row r="262" spans="1:24" x14ac:dyDescent="0.35">
      <c r="A262" s="1" t="s">
        <v>97</v>
      </c>
      <c r="B262" s="1" t="s">
        <v>2489</v>
      </c>
      <c r="C262" s="1" t="s">
        <v>2510</v>
      </c>
      <c r="D262" s="1" t="s">
        <v>101</v>
      </c>
      <c r="E262" s="1" t="s">
        <v>278</v>
      </c>
      <c r="F262" s="1" t="s">
        <v>2407</v>
      </c>
      <c r="G262" s="1" t="s">
        <v>2566</v>
      </c>
      <c r="H262" s="1" t="s">
        <v>88</v>
      </c>
      <c r="I262" s="2">
        <v>43937</v>
      </c>
      <c r="J262" s="1" t="s">
        <v>4282</v>
      </c>
      <c r="K262" s="1" t="s">
        <v>4283</v>
      </c>
      <c r="L262" s="1" t="s">
        <v>3401</v>
      </c>
      <c r="M262" s="1" t="s">
        <v>4288</v>
      </c>
      <c r="N262" s="3">
        <v>-2957524.79</v>
      </c>
      <c r="O262" s="3">
        <v>0</v>
      </c>
      <c r="P262" s="1" t="s">
        <v>2567</v>
      </c>
      <c r="Q262" s="1" t="s">
        <v>279</v>
      </c>
      <c r="R262" s="1" t="s">
        <v>277</v>
      </c>
      <c r="S262" s="1" t="s">
        <v>2407</v>
      </c>
      <c r="T262" s="1" t="s">
        <v>2407</v>
      </c>
      <c r="U262" s="1" t="s">
        <v>4495</v>
      </c>
      <c r="V262" s="1" t="s">
        <v>2470</v>
      </c>
      <c r="W262" s="1" t="s">
        <v>51</v>
      </c>
      <c r="X262" s="1" t="str">
        <f>CONCATENATE(Tableau4[[#This Row],[Numéro de pièce de la pièce de référence]],Tableau4[[#This Row],[Numéro de poste de la pièce de référence]])</f>
        <v>450066376610</v>
      </c>
    </row>
    <row r="263" spans="1:24" x14ac:dyDescent="0.35">
      <c r="A263" s="1" t="s">
        <v>60</v>
      </c>
      <c r="B263" s="1" t="s">
        <v>2551</v>
      </c>
      <c r="C263" s="1" t="s">
        <v>2483</v>
      </c>
      <c r="D263" s="1" t="s">
        <v>61</v>
      </c>
      <c r="E263" s="1" t="s">
        <v>271</v>
      </c>
      <c r="F263" s="1" t="s">
        <v>2407</v>
      </c>
      <c r="G263" s="1" t="s">
        <v>2575</v>
      </c>
      <c r="H263" s="1" t="s">
        <v>88</v>
      </c>
      <c r="I263" s="2">
        <v>43937</v>
      </c>
      <c r="J263" s="1" t="s">
        <v>4282</v>
      </c>
      <c r="K263" s="1" t="s">
        <v>4283</v>
      </c>
      <c r="L263" s="1" t="s">
        <v>2630</v>
      </c>
      <c r="M263" s="1" t="s">
        <v>4290</v>
      </c>
      <c r="N263" s="3">
        <v>85.68</v>
      </c>
      <c r="O263" s="3">
        <v>0</v>
      </c>
      <c r="P263" s="1" t="s">
        <v>2552</v>
      </c>
      <c r="Q263" s="1" t="s">
        <v>272</v>
      </c>
      <c r="R263" s="1" t="s">
        <v>263</v>
      </c>
      <c r="S263" s="1" t="s">
        <v>2407</v>
      </c>
      <c r="T263" s="1" t="s">
        <v>2407</v>
      </c>
      <c r="U263" s="1" t="s">
        <v>4496</v>
      </c>
      <c r="V263" s="1" t="s">
        <v>2470</v>
      </c>
      <c r="W263" s="1" t="s">
        <v>51</v>
      </c>
      <c r="X263" s="1" t="str">
        <f>CONCATENATE(Tableau4[[#This Row],[Numéro de pièce de la pièce de référence]],Tableau4[[#This Row],[Numéro de poste de la pièce de référence]])</f>
        <v>450066405410</v>
      </c>
    </row>
    <row r="264" spans="1:24" x14ac:dyDescent="0.35">
      <c r="A264" s="1" t="s">
        <v>60</v>
      </c>
      <c r="B264" s="1" t="s">
        <v>2551</v>
      </c>
      <c r="C264" s="1" t="s">
        <v>2483</v>
      </c>
      <c r="D264" s="1" t="s">
        <v>61</v>
      </c>
      <c r="E264" s="1" t="s">
        <v>271</v>
      </c>
      <c r="F264" s="1" t="s">
        <v>2407</v>
      </c>
      <c r="G264" s="1" t="s">
        <v>2575</v>
      </c>
      <c r="H264" s="1" t="s">
        <v>88</v>
      </c>
      <c r="I264" s="2">
        <v>43937</v>
      </c>
      <c r="J264" s="1" t="s">
        <v>4282</v>
      </c>
      <c r="K264" s="1" t="s">
        <v>4283</v>
      </c>
      <c r="L264" s="1" t="s">
        <v>2630</v>
      </c>
      <c r="M264" s="1" t="s">
        <v>4290</v>
      </c>
      <c r="N264" s="3">
        <v>57.12</v>
      </c>
      <c r="O264" s="3">
        <v>0</v>
      </c>
      <c r="P264" s="1" t="s">
        <v>2552</v>
      </c>
      <c r="Q264" s="1" t="s">
        <v>272</v>
      </c>
      <c r="R264" s="1" t="s">
        <v>263</v>
      </c>
      <c r="S264" s="1" t="s">
        <v>2407</v>
      </c>
      <c r="T264" s="1" t="s">
        <v>2407</v>
      </c>
      <c r="U264" s="1" t="s">
        <v>4497</v>
      </c>
      <c r="V264" s="1" t="s">
        <v>2470</v>
      </c>
      <c r="W264" s="1" t="s">
        <v>51</v>
      </c>
      <c r="X264" s="1" t="str">
        <f>CONCATENATE(Tableau4[[#This Row],[Numéro de pièce de la pièce de référence]],Tableau4[[#This Row],[Numéro de poste de la pièce de référence]])</f>
        <v>450066405410</v>
      </c>
    </row>
    <row r="265" spans="1:24" x14ac:dyDescent="0.35">
      <c r="A265" s="1" t="s">
        <v>60</v>
      </c>
      <c r="B265" s="1" t="s">
        <v>2551</v>
      </c>
      <c r="C265" s="1" t="s">
        <v>2483</v>
      </c>
      <c r="D265" s="1" t="s">
        <v>61</v>
      </c>
      <c r="E265" s="1" t="s">
        <v>271</v>
      </c>
      <c r="F265" s="1" t="s">
        <v>2407</v>
      </c>
      <c r="G265" s="1" t="s">
        <v>2575</v>
      </c>
      <c r="H265" s="1" t="s">
        <v>88</v>
      </c>
      <c r="I265" s="2">
        <v>43937</v>
      </c>
      <c r="J265" s="1" t="s">
        <v>4282</v>
      </c>
      <c r="K265" s="1" t="s">
        <v>4283</v>
      </c>
      <c r="L265" s="1" t="s">
        <v>2630</v>
      </c>
      <c r="M265" s="1" t="s">
        <v>4290</v>
      </c>
      <c r="N265" s="3">
        <v>-493.68</v>
      </c>
      <c r="O265" s="3">
        <v>0</v>
      </c>
      <c r="P265" s="1" t="s">
        <v>2552</v>
      </c>
      <c r="Q265" s="1" t="s">
        <v>272</v>
      </c>
      <c r="R265" s="1" t="s">
        <v>263</v>
      </c>
      <c r="S265" s="1" t="s">
        <v>2407</v>
      </c>
      <c r="T265" s="1" t="s">
        <v>2407</v>
      </c>
      <c r="U265" s="1" t="s">
        <v>4498</v>
      </c>
      <c r="V265" s="1" t="s">
        <v>2470</v>
      </c>
      <c r="W265" s="1" t="s">
        <v>51</v>
      </c>
      <c r="X265" s="1" t="str">
        <f>CONCATENATE(Tableau4[[#This Row],[Numéro de pièce de la pièce de référence]],Tableau4[[#This Row],[Numéro de poste de la pièce de référence]])</f>
        <v>450066405410</v>
      </c>
    </row>
    <row r="266" spans="1:24" x14ac:dyDescent="0.35">
      <c r="A266" s="1" t="s">
        <v>97</v>
      </c>
      <c r="B266" s="1" t="s">
        <v>2489</v>
      </c>
      <c r="C266" s="1" t="s">
        <v>2510</v>
      </c>
      <c r="D266" s="1" t="s">
        <v>101</v>
      </c>
      <c r="E266" s="1" t="s">
        <v>702</v>
      </c>
      <c r="F266" s="1" t="s">
        <v>2407</v>
      </c>
      <c r="G266" s="1" t="s">
        <v>2752</v>
      </c>
      <c r="H266" s="1" t="s">
        <v>88</v>
      </c>
      <c r="I266" s="2">
        <v>43937</v>
      </c>
      <c r="J266" s="1" t="s">
        <v>4282</v>
      </c>
      <c r="K266" s="1" t="s">
        <v>4283</v>
      </c>
      <c r="L266" s="1" t="s">
        <v>3401</v>
      </c>
      <c r="M266" s="1" t="s">
        <v>4288</v>
      </c>
      <c r="N266" s="3">
        <v>63549.15</v>
      </c>
      <c r="O266" s="3">
        <v>0</v>
      </c>
      <c r="P266" s="1" t="s">
        <v>2567</v>
      </c>
      <c r="Q266" s="1" t="s">
        <v>703</v>
      </c>
      <c r="R266" s="1" t="s">
        <v>482</v>
      </c>
      <c r="S266" s="1" t="s">
        <v>2407</v>
      </c>
      <c r="T266" s="1" t="s">
        <v>2407</v>
      </c>
      <c r="U266" s="1" t="s">
        <v>4499</v>
      </c>
      <c r="V266" s="1" t="s">
        <v>2470</v>
      </c>
      <c r="W266" s="1" t="s">
        <v>51</v>
      </c>
      <c r="X266" s="1" t="str">
        <f>CONCATENATE(Tableau4[[#This Row],[Numéro de pièce de la pièce de référence]],Tableau4[[#This Row],[Numéro de poste de la pièce de référence]])</f>
        <v>450066949410</v>
      </c>
    </row>
    <row r="267" spans="1:24" x14ac:dyDescent="0.35">
      <c r="A267" s="1" t="s">
        <v>97</v>
      </c>
      <c r="B267" s="1" t="s">
        <v>2489</v>
      </c>
      <c r="C267" s="1" t="s">
        <v>2510</v>
      </c>
      <c r="D267" s="1" t="s">
        <v>101</v>
      </c>
      <c r="E267" s="1" t="s">
        <v>725</v>
      </c>
      <c r="F267" s="1" t="s">
        <v>2407</v>
      </c>
      <c r="G267" s="1" t="s">
        <v>2754</v>
      </c>
      <c r="H267" s="1" t="s">
        <v>88</v>
      </c>
      <c r="I267" s="2">
        <v>43937</v>
      </c>
      <c r="J267" s="1" t="s">
        <v>4282</v>
      </c>
      <c r="K267" s="1" t="s">
        <v>4283</v>
      </c>
      <c r="L267" s="1" t="s">
        <v>2630</v>
      </c>
      <c r="M267" s="1" t="s">
        <v>4290</v>
      </c>
      <c r="N267" s="3">
        <v>-762300</v>
      </c>
      <c r="O267" s="3">
        <v>0</v>
      </c>
      <c r="P267" s="1" t="s">
        <v>2567</v>
      </c>
      <c r="Q267" s="1" t="s">
        <v>726</v>
      </c>
      <c r="R267" s="1" t="s">
        <v>495</v>
      </c>
      <c r="S267" s="1" t="s">
        <v>2407</v>
      </c>
      <c r="T267" s="1" t="s">
        <v>2407</v>
      </c>
      <c r="U267" s="1" t="s">
        <v>4500</v>
      </c>
      <c r="V267" s="1" t="s">
        <v>2470</v>
      </c>
      <c r="W267" s="1" t="s">
        <v>51</v>
      </c>
      <c r="X267" s="1" t="str">
        <f>CONCATENATE(Tableau4[[#This Row],[Numéro de pièce de la pièce de référence]],Tableau4[[#This Row],[Numéro de poste de la pièce de référence]])</f>
        <v>450066955410</v>
      </c>
    </row>
    <row r="268" spans="1:24" x14ac:dyDescent="0.35">
      <c r="A268" s="1" t="s">
        <v>97</v>
      </c>
      <c r="B268" s="1" t="s">
        <v>2489</v>
      </c>
      <c r="C268" s="1" t="s">
        <v>2510</v>
      </c>
      <c r="D268" s="1" t="s">
        <v>101</v>
      </c>
      <c r="E268" s="1" t="s">
        <v>713</v>
      </c>
      <c r="F268" s="1" t="s">
        <v>2407</v>
      </c>
      <c r="G268" s="1" t="s">
        <v>2749</v>
      </c>
      <c r="H268" s="1" t="s">
        <v>88</v>
      </c>
      <c r="I268" s="2">
        <v>43938</v>
      </c>
      <c r="J268" s="1" t="s">
        <v>4282</v>
      </c>
      <c r="K268" s="1" t="s">
        <v>4283</v>
      </c>
      <c r="L268" s="1" t="s">
        <v>2630</v>
      </c>
      <c r="M268" s="1" t="s">
        <v>4290</v>
      </c>
      <c r="N268" s="3">
        <v>-201828</v>
      </c>
      <c r="O268" s="3">
        <v>0</v>
      </c>
      <c r="P268" s="1" t="s">
        <v>2567</v>
      </c>
      <c r="Q268" s="1" t="s">
        <v>714</v>
      </c>
      <c r="R268" s="1" t="s">
        <v>487</v>
      </c>
      <c r="S268" s="1" t="s">
        <v>2407</v>
      </c>
      <c r="T268" s="1" t="s">
        <v>2407</v>
      </c>
      <c r="U268" s="1" t="s">
        <v>4501</v>
      </c>
      <c r="V268" s="1" t="s">
        <v>2470</v>
      </c>
      <c r="W268" s="1" t="s">
        <v>51</v>
      </c>
      <c r="X268" s="1" t="str">
        <f>CONCATENATE(Tableau4[[#This Row],[Numéro de pièce de la pièce de référence]],Tableau4[[#This Row],[Numéro de poste de la pièce de référence]])</f>
        <v>450066948310</v>
      </c>
    </row>
    <row r="269" spans="1:24" x14ac:dyDescent="0.35">
      <c r="A269" s="1" t="s">
        <v>97</v>
      </c>
      <c r="B269" s="1" t="s">
        <v>2489</v>
      </c>
      <c r="C269" s="1" t="s">
        <v>2510</v>
      </c>
      <c r="D269" s="1" t="s">
        <v>101</v>
      </c>
      <c r="E269" s="1" t="s">
        <v>713</v>
      </c>
      <c r="F269" s="1" t="s">
        <v>2407</v>
      </c>
      <c r="G269" s="1" t="s">
        <v>2749</v>
      </c>
      <c r="H269" s="1" t="s">
        <v>88</v>
      </c>
      <c r="I269" s="2">
        <v>43938</v>
      </c>
      <c r="J269" s="1" t="s">
        <v>4282</v>
      </c>
      <c r="K269" s="1" t="s">
        <v>4283</v>
      </c>
      <c r="L269" s="1" t="s">
        <v>2630</v>
      </c>
      <c r="M269" s="1" t="s">
        <v>4290</v>
      </c>
      <c r="N269" s="3">
        <v>-124018.83</v>
      </c>
      <c r="O269" s="3">
        <v>0</v>
      </c>
      <c r="P269" s="1" t="s">
        <v>2567</v>
      </c>
      <c r="Q269" s="1" t="s">
        <v>714</v>
      </c>
      <c r="R269" s="1" t="s">
        <v>487</v>
      </c>
      <c r="S269" s="1" t="s">
        <v>2407</v>
      </c>
      <c r="T269" s="1" t="s">
        <v>2407</v>
      </c>
      <c r="U269" s="1" t="s">
        <v>4502</v>
      </c>
      <c r="V269" s="1" t="s">
        <v>2470</v>
      </c>
      <c r="W269" s="1" t="s">
        <v>51</v>
      </c>
      <c r="X269" s="1" t="str">
        <f>CONCATENATE(Tableau4[[#This Row],[Numéro de pièce de la pièce de référence]],Tableau4[[#This Row],[Numéro de poste de la pièce de référence]])</f>
        <v>450066948310</v>
      </c>
    </row>
    <row r="270" spans="1:24" x14ac:dyDescent="0.35">
      <c r="A270" s="1" t="s">
        <v>97</v>
      </c>
      <c r="B270" s="1" t="s">
        <v>2489</v>
      </c>
      <c r="C270" s="1" t="s">
        <v>2510</v>
      </c>
      <c r="D270" s="1" t="s">
        <v>101</v>
      </c>
      <c r="E270" s="1" t="s">
        <v>713</v>
      </c>
      <c r="F270" s="1" t="s">
        <v>2407</v>
      </c>
      <c r="G270" s="1" t="s">
        <v>2749</v>
      </c>
      <c r="H270" s="1" t="s">
        <v>88</v>
      </c>
      <c r="I270" s="2">
        <v>43938</v>
      </c>
      <c r="J270" s="1" t="s">
        <v>4282</v>
      </c>
      <c r="K270" s="1" t="s">
        <v>4283</v>
      </c>
      <c r="L270" s="1" t="s">
        <v>3401</v>
      </c>
      <c r="M270" s="1" t="s">
        <v>4288</v>
      </c>
      <c r="N270" s="3">
        <v>515865.35</v>
      </c>
      <c r="O270" s="3">
        <v>0</v>
      </c>
      <c r="P270" s="1" t="s">
        <v>2567</v>
      </c>
      <c r="Q270" s="1" t="s">
        <v>714</v>
      </c>
      <c r="R270" s="1" t="s">
        <v>487</v>
      </c>
      <c r="S270" s="1" t="s">
        <v>2407</v>
      </c>
      <c r="T270" s="1" t="s">
        <v>2407</v>
      </c>
      <c r="U270" s="1" t="s">
        <v>4503</v>
      </c>
      <c r="V270" s="1" t="s">
        <v>2470</v>
      </c>
      <c r="W270" s="1" t="s">
        <v>51</v>
      </c>
      <c r="X270" s="1" t="str">
        <f>CONCATENATE(Tableau4[[#This Row],[Numéro de pièce de la pièce de référence]],Tableau4[[#This Row],[Numéro de poste de la pièce de référence]])</f>
        <v>450066948310</v>
      </c>
    </row>
    <row r="271" spans="1:24" x14ac:dyDescent="0.35">
      <c r="A271" s="1" t="s">
        <v>97</v>
      </c>
      <c r="B271" s="1" t="s">
        <v>2489</v>
      </c>
      <c r="C271" s="1" t="s">
        <v>2510</v>
      </c>
      <c r="D271" s="1" t="s">
        <v>101</v>
      </c>
      <c r="E271" s="1" t="s">
        <v>718</v>
      </c>
      <c r="F271" s="1" t="s">
        <v>2407</v>
      </c>
      <c r="G271" s="1" t="s">
        <v>2753</v>
      </c>
      <c r="H271" s="1" t="s">
        <v>88</v>
      </c>
      <c r="I271" s="2">
        <v>43938</v>
      </c>
      <c r="J271" s="1" t="s">
        <v>4282</v>
      </c>
      <c r="K271" s="1" t="s">
        <v>4283</v>
      </c>
      <c r="L271" s="1" t="s">
        <v>2630</v>
      </c>
      <c r="M271" s="1" t="s">
        <v>4290</v>
      </c>
      <c r="N271" s="3">
        <v>-100672</v>
      </c>
      <c r="O271" s="3">
        <v>0</v>
      </c>
      <c r="P271" s="1" t="s">
        <v>2567</v>
      </c>
      <c r="Q271" s="1" t="s">
        <v>719</v>
      </c>
      <c r="R271" s="1" t="s">
        <v>487</v>
      </c>
      <c r="S271" s="1" t="s">
        <v>2407</v>
      </c>
      <c r="T271" s="1" t="s">
        <v>2407</v>
      </c>
      <c r="U271" s="1" t="s">
        <v>4504</v>
      </c>
      <c r="V271" s="1" t="s">
        <v>2470</v>
      </c>
      <c r="W271" s="1" t="s">
        <v>51</v>
      </c>
      <c r="X271" s="1" t="str">
        <f>CONCATENATE(Tableau4[[#This Row],[Numéro de pièce de la pièce de référence]],Tableau4[[#This Row],[Numéro de poste de la pièce de référence]])</f>
        <v>450066949710</v>
      </c>
    </row>
    <row r="272" spans="1:24" x14ac:dyDescent="0.35">
      <c r="A272" s="1" t="s">
        <v>97</v>
      </c>
      <c r="B272" s="1" t="s">
        <v>2489</v>
      </c>
      <c r="C272" s="1" t="s">
        <v>2510</v>
      </c>
      <c r="D272" s="1" t="s">
        <v>101</v>
      </c>
      <c r="E272" s="1" t="s">
        <v>506</v>
      </c>
      <c r="F272" s="1" t="s">
        <v>2407</v>
      </c>
      <c r="G272" s="1" t="s">
        <v>2691</v>
      </c>
      <c r="H272" s="1" t="s">
        <v>88</v>
      </c>
      <c r="I272" s="2">
        <v>43941</v>
      </c>
      <c r="J272" s="1" t="s">
        <v>4282</v>
      </c>
      <c r="K272" s="1" t="s">
        <v>4283</v>
      </c>
      <c r="L272" s="1" t="s">
        <v>2630</v>
      </c>
      <c r="M272" s="1" t="s">
        <v>4290</v>
      </c>
      <c r="N272" s="3">
        <v>-381.15</v>
      </c>
      <c r="O272" s="3">
        <v>0</v>
      </c>
      <c r="P272" s="1" t="s">
        <v>2567</v>
      </c>
      <c r="Q272" s="1" t="s">
        <v>507</v>
      </c>
      <c r="R272" s="1" t="s">
        <v>505</v>
      </c>
      <c r="S272" s="1" t="s">
        <v>2407</v>
      </c>
      <c r="T272" s="1" t="s">
        <v>2407</v>
      </c>
      <c r="U272" s="1" t="s">
        <v>4505</v>
      </c>
      <c r="V272" s="1" t="s">
        <v>2470</v>
      </c>
      <c r="W272" s="1" t="s">
        <v>51</v>
      </c>
      <c r="X272" s="1" t="str">
        <f>CONCATENATE(Tableau4[[#This Row],[Numéro de pièce de la pièce de référence]],Tableau4[[#This Row],[Numéro de poste de la pièce de référence]])</f>
        <v>450066860210</v>
      </c>
    </row>
    <row r="273" spans="1:24" x14ac:dyDescent="0.35">
      <c r="A273" s="1" t="s">
        <v>97</v>
      </c>
      <c r="B273" s="1" t="s">
        <v>2489</v>
      </c>
      <c r="C273" s="1" t="s">
        <v>2510</v>
      </c>
      <c r="D273" s="1" t="s">
        <v>101</v>
      </c>
      <c r="E273" s="1" t="s">
        <v>506</v>
      </c>
      <c r="F273" s="1" t="s">
        <v>2407</v>
      </c>
      <c r="G273" s="1" t="s">
        <v>2691</v>
      </c>
      <c r="H273" s="1" t="s">
        <v>217</v>
      </c>
      <c r="I273" s="2">
        <v>43941</v>
      </c>
      <c r="J273" s="1" t="s">
        <v>4282</v>
      </c>
      <c r="K273" s="1" t="s">
        <v>4283</v>
      </c>
      <c r="L273" s="1" t="s">
        <v>2630</v>
      </c>
      <c r="M273" s="1" t="s">
        <v>4290</v>
      </c>
      <c r="N273" s="3">
        <v>-1638.95</v>
      </c>
      <c r="O273" s="3">
        <v>0</v>
      </c>
      <c r="P273" s="1" t="s">
        <v>2567</v>
      </c>
      <c r="Q273" s="1" t="s">
        <v>508</v>
      </c>
      <c r="R273" s="1" t="s">
        <v>505</v>
      </c>
      <c r="S273" s="1" t="s">
        <v>2407</v>
      </c>
      <c r="T273" s="1" t="s">
        <v>2407</v>
      </c>
      <c r="U273" s="1" t="s">
        <v>4505</v>
      </c>
      <c r="V273" s="1" t="s">
        <v>2470</v>
      </c>
      <c r="W273" s="1" t="s">
        <v>51</v>
      </c>
      <c r="X273" s="1" t="str">
        <f>CONCATENATE(Tableau4[[#This Row],[Numéro de pièce de la pièce de référence]],Tableau4[[#This Row],[Numéro de poste de la pièce de référence]])</f>
        <v>450066860220</v>
      </c>
    </row>
    <row r="274" spans="1:24" x14ac:dyDescent="0.35">
      <c r="A274" s="1" t="s">
        <v>97</v>
      </c>
      <c r="B274" s="1" t="s">
        <v>2489</v>
      </c>
      <c r="C274" s="1" t="s">
        <v>2510</v>
      </c>
      <c r="D274" s="1" t="s">
        <v>101</v>
      </c>
      <c r="E274" s="1" t="s">
        <v>506</v>
      </c>
      <c r="F274" s="1" t="s">
        <v>2407</v>
      </c>
      <c r="G274" s="1" t="s">
        <v>2691</v>
      </c>
      <c r="H274" s="1" t="s">
        <v>222</v>
      </c>
      <c r="I274" s="2">
        <v>43941</v>
      </c>
      <c r="J274" s="1" t="s">
        <v>4282</v>
      </c>
      <c r="K274" s="1" t="s">
        <v>4283</v>
      </c>
      <c r="L274" s="1" t="s">
        <v>2630</v>
      </c>
      <c r="M274" s="1" t="s">
        <v>4290</v>
      </c>
      <c r="N274" s="3">
        <v>-914.76</v>
      </c>
      <c r="O274" s="3">
        <v>0</v>
      </c>
      <c r="P274" s="1" t="s">
        <v>2567</v>
      </c>
      <c r="Q274" s="1" t="s">
        <v>509</v>
      </c>
      <c r="R274" s="1" t="s">
        <v>505</v>
      </c>
      <c r="S274" s="1" t="s">
        <v>2407</v>
      </c>
      <c r="T274" s="1" t="s">
        <v>2407</v>
      </c>
      <c r="U274" s="1" t="s">
        <v>4505</v>
      </c>
      <c r="V274" s="1" t="s">
        <v>2470</v>
      </c>
      <c r="W274" s="1" t="s">
        <v>51</v>
      </c>
      <c r="X274" s="1" t="str">
        <f>CONCATENATE(Tableau4[[#This Row],[Numéro de pièce de la pièce de référence]],Tableau4[[#This Row],[Numéro de poste de la pièce de référence]])</f>
        <v>450066860230</v>
      </c>
    </row>
    <row r="275" spans="1:24" x14ac:dyDescent="0.35">
      <c r="A275" s="1" t="s">
        <v>97</v>
      </c>
      <c r="B275" s="1" t="s">
        <v>2489</v>
      </c>
      <c r="C275" s="1" t="s">
        <v>2510</v>
      </c>
      <c r="D275" s="1" t="s">
        <v>101</v>
      </c>
      <c r="E275" s="1" t="s">
        <v>506</v>
      </c>
      <c r="F275" s="1" t="s">
        <v>2407</v>
      </c>
      <c r="G275" s="1" t="s">
        <v>2691</v>
      </c>
      <c r="H275" s="1" t="s">
        <v>421</v>
      </c>
      <c r="I275" s="2">
        <v>43941</v>
      </c>
      <c r="J275" s="1" t="s">
        <v>4282</v>
      </c>
      <c r="K275" s="1" t="s">
        <v>4283</v>
      </c>
      <c r="L275" s="1" t="s">
        <v>2630</v>
      </c>
      <c r="M275" s="1" t="s">
        <v>4290</v>
      </c>
      <c r="N275" s="3">
        <v>-167.71</v>
      </c>
      <c r="O275" s="3">
        <v>0</v>
      </c>
      <c r="P275" s="1" t="s">
        <v>2567</v>
      </c>
      <c r="Q275" s="1" t="s">
        <v>510</v>
      </c>
      <c r="R275" s="1" t="s">
        <v>505</v>
      </c>
      <c r="S275" s="1" t="s">
        <v>2407</v>
      </c>
      <c r="T275" s="1" t="s">
        <v>2407</v>
      </c>
      <c r="U275" s="1" t="s">
        <v>4505</v>
      </c>
      <c r="V275" s="1" t="s">
        <v>2470</v>
      </c>
      <c r="W275" s="1" t="s">
        <v>51</v>
      </c>
      <c r="X275" s="1" t="str">
        <f>CONCATENATE(Tableau4[[#This Row],[Numéro de pièce de la pièce de référence]],Tableau4[[#This Row],[Numéro de poste de la pièce de référence]])</f>
        <v>450066860240</v>
      </c>
    </row>
    <row r="276" spans="1:24" x14ac:dyDescent="0.35">
      <c r="A276" s="1" t="s">
        <v>97</v>
      </c>
      <c r="B276" s="1" t="s">
        <v>2489</v>
      </c>
      <c r="C276" s="1" t="s">
        <v>2510</v>
      </c>
      <c r="D276" s="1" t="s">
        <v>101</v>
      </c>
      <c r="E276" s="1" t="s">
        <v>506</v>
      </c>
      <c r="F276" s="1" t="s">
        <v>2407</v>
      </c>
      <c r="G276" s="1" t="s">
        <v>2691</v>
      </c>
      <c r="H276" s="1" t="s">
        <v>423</v>
      </c>
      <c r="I276" s="2">
        <v>43941</v>
      </c>
      <c r="J276" s="1" t="s">
        <v>4282</v>
      </c>
      <c r="K276" s="1" t="s">
        <v>4283</v>
      </c>
      <c r="L276" s="1" t="s">
        <v>2630</v>
      </c>
      <c r="M276" s="1" t="s">
        <v>4290</v>
      </c>
      <c r="N276" s="3">
        <v>-647.96</v>
      </c>
      <c r="O276" s="3">
        <v>0</v>
      </c>
      <c r="P276" s="1" t="s">
        <v>2567</v>
      </c>
      <c r="Q276" s="1" t="s">
        <v>507</v>
      </c>
      <c r="R276" s="1" t="s">
        <v>505</v>
      </c>
      <c r="S276" s="1" t="s">
        <v>2407</v>
      </c>
      <c r="T276" s="1" t="s">
        <v>2407</v>
      </c>
      <c r="U276" s="1" t="s">
        <v>4505</v>
      </c>
      <c r="V276" s="1" t="s">
        <v>2470</v>
      </c>
      <c r="W276" s="1" t="s">
        <v>51</v>
      </c>
      <c r="X276" s="1" t="str">
        <f>CONCATENATE(Tableau4[[#This Row],[Numéro de pièce de la pièce de référence]],Tableau4[[#This Row],[Numéro de poste de la pièce de référence]])</f>
        <v>450066860250</v>
      </c>
    </row>
    <row r="277" spans="1:24" x14ac:dyDescent="0.35">
      <c r="A277" s="1" t="s">
        <v>97</v>
      </c>
      <c r="B277" s="1" t="s">
        <v>2489</v>
      </c>
      <c r="C277" s="1" t="s">
        <v>2510</v>
      </c>
      <c r="D277" s="1" t="s">
        <v>101</v>
      </c>
      <c r="E277" s="1" t="s">
        <v>506</v>
      </c>
      <c r="F277" s="1" t="s">
        <v>2407</v>
      </c>
      <c r="G277" s="1" t="s">
        <v>2691</v>
      </c>
      <c r="H277" s="1" t="s">
        <v>511</v>
      </c>
      <c r="I277" s="2">
        <v>43941</v>
      </c>
      <c r="J277" s="1" t="s">
        <v>4282</v>
      </c>
      <c r="K277" s="1" t="s">
        <v>4283</v>
      </c>
      <c r="L277" s="1" t="s">
        <v>2630</v>
      </c>
      <c r="M277" s="1" t="s">
        <v>4290</v>
      </c>
      <c r="N277" s="3">
        <v>-5009.3999999999996</v>
      </c>
      <c r="O277" s="3">
        <v>0</v>
      </c>
      <c r="P277" s="1" t="s">
        <v>2567</v>
      </c>
      <c r="Q277" s="1" t="s">
        <v>512</v>
      </c>
      <c r="R277" s="1" t="s">
        <v>505</v>
      </c>
      <c r="S277" s="1" t="s">
        <v>2407</v>
      </c>
      <c r="T277" s="1" t="s">
        <v>2407</v>
      </c>
      <c r="U277" s="1" t="s">
        <v>4505</v>
      </c>
      <c r="V277" s="1" t="s">
        <v>2470</v>
      </c>
      <c r="W277" s="1" t="s">
        <v>51</v>
      </c>
      <c r="X277" s="1" t="str">
        <f>CONCATENATE(Tableau4[[#This Row],[Numéro de pièce de la pièce de référence]],Tableau4[[#This Row],[Numéro de poste de la pièce de référence]])</f>
        <v>450066860260</v>
      </c>
    </row>
    <row r="278" spans="1:24" x14ac:dyDescent="0.35">
      <c r="A278" s="1" t="s">
        <v>97</v>
      </c>
      <c r="B278" s="1" t="s">
        <v>2489</v>
      </c>
      <c r="C278" s="1" t="s">
        <v>2510</v>
      </c>
      <c r="D278" s="1" t="s">
        <v>101</v>
      </c>
      <c r="E278" s="1" t="s">
        <v>506</v>
      </c>
      <c r="F278" s="1" t="s">
        <v>2407</v>
      </c>
      <c r="G278" s="1" t="s">
        <v>2691</v>
      </c>
      <c r="H278" s="1" t="s">
        <v>513</v>
      </c>
      <c r="I278" s="2">
        <v>43941</v>
      </c>
      <c r="J278" s="1" t="s">
        <v>4282</v>
      </c>
      <c r="K278" s="1" t="s">
        <v>4283</v>
      </c>
      <c r="L278" s="1" t="s">
        <v>2630</v>
      </c>
      <c r="M278" s="1" t="s">
        <v>4290</v>
      </c>
      <c r="N278" s="3">
        <v>-48.4</v>
      </c>
      <c r="O278" s="3">
        <v>0</v>
      </c>
      <c r="P278" s="1" t="s">
        <v>2567</v>
      </c>
      <c r="Q278" s="1" t="s">
        <v>514</v>
      </c>
      <c r="R278" s="1" t="s">
        <v>505</v>
      </c>
      <c r="S278" s="1" t="s">
        <v>2407</v>
      </c>
      <c r="T278" s="1" t="s">
        <v>2407</v>
      </c>
      <c r="U278" s="1" t="s">
        <v>4505</v>
      </c>
      <c r="V278" s="1" t="s">
        <v>2470</v>
      </c>
      <c r="W278" s="1" t="s">
        <v>51</v>
      </c>
      <c r="X278" s="1" t="str">
        <f>CONCATENATE(Tableau4[[#This Row],[Numéro de pièce de la pièce de référence]],Tableau4[[#This Row],[Numéro de poste de la pièce de référence]])</f>
        <v>450066860270</v>
      </c>
    </row>
    <row r="279" spans="1:24" x14ac:dyDescent="0.35">
      <c r="A279" s="1" t="s">
        <v>97</v>
      </c>
      <c r="B279" s="1" t="s">
        <v>2489</v>
      </c>
      <c r="C279" s="1" t="s">
        <v>2510</v>
      </c>
      <c r="D279" s="1" t="s">
        <v>101</v>
      </c>
      <c r="E279" s="1" t="s">
        <v>506</v>
      </c>
      <c r="F279" s="1" t="s">
        <v>2407</v>
      </c>
      <c r="G279" s="1" t="s">
        <v>2691</v>
      </c>
      <c r="H279" s="1" t="s">
        <v>515</v>
      </c>
      <c r="I279" s="2">
        <v>43941</v>
      </c>
      <c r="J279" s="1" t="s">
        <v>4282</v>
      </c>
      <c r="K279" s="1" t="s">
        <v>4283</v>
      </c>
      <c r="L279" s="1" t="s">
        <v>2630</v>
      </c>
      <c r="M279" s="1" t="s">
        <v>4290</v>
      </c>
      <c r="N279" s="3">
        <v>-365.9</v>
      </c>
      <c r="O279" s="3">
        <v>0</v>
      </c>
      <c r="P279" s="1" t="s">
        <v>2567</v>
      </c>
      <c r="Q279" s="1" t="s">
        <v>476</v>
      </c>
      <c r="R279" s="1" t="s">
        <v>505</v>
      </c>
      <c r="S279" s="1" t="s">
        <v>2407</v>
      </c>
      <c r="T279" s="1" t="s">
        <v>2407</v>
      </c>
      <c r="U279" s="1" t="s">
        <v>4506</v>
      </c>
      <c r="V279" s="1" t="s">
        <v>2470</v>
      </c>
      <c r="W279" s="1" t="s">
        <v>51</v>
      </c>
      <c r="X279" s="1" t="str">
        <f>CONCATENATE(Tableau4[[#This Row],[Numéro de pièce de la pièce de référence]],Tableau4[[#This Row],[Numéro de poste de la pièce de référence]])</f>
        <v>450066860280</v>
      </c>
    </row>
    <row r="280" spans="1:24" x14ac:dyDescent="0.35">
      <c r="A280" s="1" t="s">
        <v>97</v>
      </c>
      <c r="B280" s="1" t="s">
        <v>2489</v>
      </c>
      <c r="C280" s="1" t="s">
        <v>2510</v>
      </c>
      <c r="D280" s="1" t="s">
        <v>101</v>
      </c>
      <c r="E280" s="1" t="s">
        <v>506</v>
      </c>
      <c r="F280" s="1" t="s">
        <v>2407</v>
      </c>
      <c r="G280" s="1" t="s">
        <v>2691</v>
      </c>
      <c r="H280" s="1" t="s">
        <v>516</v>
      </c>
      <c r="I280" s="2">
        <v>43941</v>
      </c>
      <c r="J280" s="1" t="s">
        <v>4282</v>
      </c>
      <c r="K280" s="1" t="s">
        <v>4283</v>
      </c>
      <c r="L280" s="1" t="s">
        <v>3400</v>
      </c>
      <c r="M280" s="1" t="s">
        <v>4284</v>
      </c>
      <c r="N280" s="3">
        <v>9.08</v>
      </c>
      <c r="O280" s="3">
        <v>0</v>
      </c>
      <c r="P280" s="1" t="s">
        <v>2567</v>
      </c>
      <c r="Q280" s="1" t="s">
        <v>514</v>
      </c>
      <c r="R280" s="1" t="s">
        <v>505</v>
      </c>
      <c r="S280" s="1" t="s">
        <v>2407</v>
      </c>
      <c r="T280" s="1" t="s">
        <v>2407</v>
      </c>
      <c r="U280" s="1" t="s">
        <v>4507</v>
      </c>
      <c r="V280" s="1" t="s">
        <v>2470</v>
      </c>
      <c r="W280" s="1" t="s">
        <v>51</v>
      </c>
      <c r="X280" s="1" t="str">
        <f>CONCATENATE(Tableau4[[#This Row],[Numéro de pièce de la pièce de référence]],Tableau4[[#This Row],[Numéro de poste de la pièce de référence]])</f>
        <v>450066860290</v>
      </c>
    </row>
    <row r="281" spans="1:24" x14ac:dyDescent="0.35">
      <c r="A281" s="1" t="s">
        <v>97</v>
      </c>
      <c r="B281" s="1" t="s">
        <v>2489</v>
      </c>
      <c r="C281" s="1" t="s">
        <v>2510</v>
      </c>
      <c r="D281" s="1" t="s">
        <v>101</v>
      </c>
      <c r="E281" s="1" t="s">
        <v>658</v>
      </c>
      <c r="F281" s="1" t="s">
        <v>2407</v>
      </c>
      <c r="G281" s="1" t="s">
        <v>2733</v>
      </c>
      <c r="H281" s="1" t="s">
        <v>88</v>
      </c>
      <c r="I281" s="2">
        <v>43941</v>
      </c>
      <c r="J281" s="1" t="s">
        <v>4282</v>
      </c>
      <c r="K281" s="1" t="s">
        <v>4283</v>
      </c>
      <c r="L281" s="1" t="s">
        <v>2630</v>
      </c>
      <c r="M281" s="1" t="s">
        <v>4290</v>
      </c>
      <c r="N281" s="3">
        <v>-5924.16</v>
      </c>
      <c r="O281" s="3">
        <v>0</v>
      </c>
      <c r="P281" s="1" t="s">
        <v>2567</v>
      </c>
      <c r="Q281" s="1" t="s">
        <v>659</v>
      </c>
      <c r="R281" s="1" t="s">
        <v>528</v>
      </c>
      <c r="S281" s="1" t="s">
        <v>2407</v>
      </c>
      <c r="T281" s="1" t="s">
        <v>2407</v>
      </c>
      <c r="U281" s="1" t="s">
        <v>4508</v>
      </c>
      <c r="V281" s="1" t="s">
        <v>2470</v>
      </c>
      <c r="W281" s="1" t="s">
        <v>51</v>
      </c>
      <c r="X281" s="1" t="str">
        <f>CONCATENATE(Tableau4[[#This Row],[Numéro de pièce de la pièce de référence]],Tableau4[[#This Row],[Numéro de poste de la pièce de référence]])</f>
        <v>450066913010</v>
      </c>
    </row>
    <row r="282" spans="1:24" x14ac:dyDescent="0.35">
      <c r="A282" s="1" t="s">
        <v>97</v>
      </c>
      <c r="B282" s="1" t="s">
        <v>2489</v>
      </c>
      <c r="C282" s="1" t="s">
        <v>2510</v>
      </c>
      <c r="D282" s="1" t="s">
        <v>101</v>
      </c>
      <c r="E282" s="1" t="s">
        <v>658</v>
      </c>
      <c r="F282" s="1" t="s">
        <v>2407</v>
      </c>
      <c r="G282" s="1" t="s">
        <v>2733</v>
      </c>
      <c r="H282" s="1" t="s">
        <v>217</v>
      </c>
      <c r="I282" s="2">
        <v>43941</v>
      </c>
      <c r="J282" s="1" t="s">
        <v>4282</v>
      </c>
      <c r="K282" s="1" t="s">
        <v>4283</v>
      </c>
      <c r="L282" s="1" t="s">
        <v>2630</v>
      </c>
      <c r="M282" s="1" t="s">
        <v>4290</v>
      </c>
      <c r="N282" s="3">
        <v>-18498.48</v>
      </c>
      <c r="O282" s="3">
        <v>0</v>
      </c>
      <c r="P282" s="1" t="s">
        <v>2567</v>
      </c>
      <c r="Q282" s="1" t="s">
        <v>659</v>
      </c>
      <c r="R282" s="1" t="s">
        <v>528</v>
      </c>
      <c r="S282" s="1" t="s">
        <v>2407</v>
      </c>
      <c r="T282" s="1" t="s">
        <v>2407</v>
      </c>
      <c r="U282" s="1" t="s">
        <v>4508</v>
      </c>
      <c r="V282" s="1" t="s">
        <v>2470</v>
      </c>
      <c r="W282" s="1" t="s">
        <v>51</v>
      </c>
      <c r="X282" s="1" t="str">
        <f>CONCATENATE(Tableau4[[#This Row],[Numéro de pièce de la pièce de référence]],Tableau4[[#This Row],[Numéro de poste de la pièce de référence]])</f>
        <v>450066913020</v>
      </c>
    </row>
    <row r="283" spans="1:24" x14ac:dyDescent="0.35">
      <c r="A283" s="1" t="s">
        <v>97</v>
      </c>
      <c r="B283" s="1" t="s">
        <v>2489</v>
      </c>
      <c r="C283" s="1" t="s">
        <v>2510</v>
      </c>
      <c r="D283" s="1" t="s">
        <v>101</v>
      </c>
      <c r="E283" s="1" t="s">
        <v>708</v>
      </c>
      <c r="F283" s="1" t="s">
        <v>2407</v>
      </c>
      <c r="G283" s="1" t="s">
        <v>2746</v>
      </c>
      <c r="H283" s="1" t="s">
        <v>88</v>
      </c>
      <c r="I283" s="2">
        <v>43941</v>
      </c>
      <c r="J283" s="1" t="s">
        <v>4282</v>
      </c>
      <c r="K283" s="1" t="s">
        <v>4283</v>
      </c>
      <c r="L283" s="1" t="s">
        <v>3401</v>
      </c>
      <c r="M283" s="1" t="s">
        <v>4288</v>
      </c>
      <c r="N283" s="3">
        <v>892500</v>
      </c>
      <c r="O283" s="3">
        <v>0</v>
      </c>
      <c r="P283" s="1" t="s">
        <v>2567</v>
      </c>
      <c r="Q283" s="1" t="s">
        <v>709</v>
      </c>
      <c r="R283" s="1" t="s">
        <v>707</v>
      </c>
      <c r="S283" s="1" t="s">
        <v>2407</v>
      </c>
      <c r="T283" s="1" t="s">
        <v>2407</v>
      </c>
      <c r="U283" s="1" t="s">
        <v>4509</v>
      </c>
      <c r="V283" s="1" t="s">
        <v>2470</v>
      </c>
      <c r="W283" s="1" t="s">
        <v>51</v>
      </c>
      <c r="X283" s="1" t="str">
        <f>CONCATENATE(Tableau4[[#This Row],[Numéro de pièce de la pièce de référence]],Tableau4[[#This Row],[Numéro de poste de la pièce de référence]])</f>
        <v>450066945810</v>
      </c>
    </row>
    <row r="284" spans="1:24" x14ac:dyDescent="0.35">
      <c r="A284" s="1" t="s">
        <v>97</v>
      </c>
      <c r="B284" s="1" t="s">
        <v>2489</v>
      </c>
      <c r="C284" s="1" t="s">
        <v>2510</v>
      </c>
      <c r="D284" s="1" t="s">
        <v>101</v>
      </c>
      <c r="E284" s="1" t="s">
        <v>786</v>
      </c>
      <c r="F284" s="1" t="s">
        <v>2407</v>
      </c>
      <c r="G284" s="1" t="s">
        <v>2754</v>
      </c>
      <c r="H284" s="1" t="s">
        <v>88</v>
      </c>
      <c r="I284" s="2">
        <v>43941</v>
      </c>
      <c r="J284" s="1" t="s">
        <v>4282</v>
      </c>
      <c r="K284" s="1" t="s">
        <v>4283</v>
      </c>
      <c r="L284" s="1" t="s">
        <v>3400</v>
      </c>
      <c r="M284" s="1" t="s">
        <v>4284</v>
      </c>
      <c r="N284" s="3">
        <v>250252.2</v>
      </c>
      <c r="O284" s="3">
        <v>0</v>
      </c>
      <c r="P284" s="1" t="s">
        <v>2567</v>
      </c>
      <c r="Q284" s="1" t="s">
        <v>787</v>
      </c>
      <c r="R284" s="1" t="s">
        <v>785</v>
      </c>
      <c r="S284" s="1" t="s">
        <v>2407</v>
      </c>
      <c r="T284" s="1" t="s">
        <v>2407</v>
      </c>
      <c r="U284" s="1" t="s">
        <v>4510</v>
      </c>
      <c r="V284" s="1" t="s">
        <v>2470</v>
      </c>
      <c r="W284" s="1" t="s">
        <v>103</v>
      </c>
      <c r="X284" s="1" t="str">
        <f>CONCATENATE(Tableau4[[#This Row],[Numéro de pièce de la pièce de référence]],Tableau4[[#This Row],[Numéro de poste de la pièce de référence]])</f>
        <v>450067051510</v>
      </c>
    </row>
    <row r="285" spans="1:24" x14ac:dyDescent="0.35">
      <c r="A285" s="1" t="s">
        <v>97</v>
      </c>
      <c r="B285" s="1" t="s">
        <v>2489</v>
      </c>
      <c r="C285" s="1" t="s">
        <v>2510</v>
      </c>
      <c r="D285" s="1" t="s">
        <v>101</v>
      </c>
      <c r="E285" s="1" t="s">
        <v>564</v>
      </c>
      <c r="F285" s="1" t="s">
        <v>2407</v>
      </c>
      <c r="G285" s="1" t="s">
        <v>2717</v>
      </c>
      <c r="H285" s="1" t="s">
        <v>88</v>
      </c>
      <c r="I285" s="2">
        <v>43942</v>
      </c>
      <c r="J285" s="1" t="s">
        <v>4282</v>
      </c>
      <c r="K285" s="1" t="s">
        <v>4283</v>
      </c>
      <c r="L285" s="1" t="s">
        <v>3401</v>
      </c>
      <c r="M285" s="1" t="s">
        <v>4288</v>
      </c>
      <c r="N285" s="3">
        <v>14707500</v>
      </c>
      <c r="O285" s="3">
        <v>0</v>
      </c>
      <c r="P285" s="1" t="s">
        <v>2567</v>
      </c>
      <c r="Q285" s="1" t="s">
        <v>565</v>
      </c>
      <c r="R285" s="1" t="s">
        <v>495</v>
      </c>
      <c r="S285" s="1" t="s">
        <v>2407</v>
      </c>
      <c r="T285" s="1" t="s">
        <v>2407</v>
      </c>
      <c r="U285" s="1" t="s">
        <v>4511</v>
      </c>
      <c r="V285" s="1" t="s">
        <v>2470</v>
      </c>
      <c r="W285" s="1" t="s">
        <v>51</v>
      </c>
      <c r="X285" s="1" t="str">
        <f>CONCATENATE(Tableau4[[#This Row],[Numéro de pièce de la pièce de référence]],Tableau4[[#This Row],[Numéro de poste de la pièce de référence]])</f>
        <v>450066891510</v>
      </c>
    </row>
    <row r="286" spans="1:24" x14ac:dyDescent="0.35">
      <c r="A286" s="1" t="s">
        <v>97</v>
      </c>
      <c r="B286" s="1" t="s">
        <v>2489</v>
      </c>
      <c r="C286" s="1" t="s">
        <v>2510</v>
      </c>
      <c r="D286" s="1" t="s">
        <v>101</v>
      </c>
      <c r="E286" s="1" t="s">
        <v>564</v>
      </c>
      <c r="F286" s="1" t="s">
        <v>2407</v>
      </c>
      <c r="G286" s="1" t="s">
        <v>2717</v>
      </c>
      <c r="H286" s="1" t="s">
        <v>217</v>
      </c>
      <c r="I286" s="2">
        <v>43942</v>
      </c>
      <c r="J286" s="1" t="s">
        <v>4282</v>
      </c>
      <c r="K286" s="1" t="s">
        <v>4283</v>
      </c>
      <c r="L286" s="1" t="s">
        <v>3401</v>
      </c>
      <c r="M286" s="1" t="s">
        <v>4288</v>
      </c>
      <c r="N286" s="3">
        <v>-7375000</v>
      </c>
      <c r="O286" s="3">
        <v>0</v>
      </c>
      <c r="P286" s="1" t="s">
        <v>2567</v>
      </c>
      <c r="Q286" s="1" t="s">
        <v>2718</v>
      </c>
      <c r="R286" s="1" t="s">
        <v>495</v>
      </c>
      <c r="S286" s="1" t="s">
        <v>2407</v>
      </c>
      <c r="T286" s="1" t="s">
        <v>2407</v>
      </c>
      <c r="U286" s="1" t="s">
        <v>4511</v>
      </c>
      <c r="V286" s="1" t="s">
        <v>2470</v>
      </c>
      <c r="W286" s="1" t="s">
        <v>51</v>
      </c>
      <c r="X286" s="1" t="str">
        <f>CONCATENATE(Tableau4[[#This Row],[Numéro de pièce de la pièce de référence]],Tableau4[[#This Row],[Numéro de poste de la pièce de référence]])</f>
        <v>450066891520</v>
      </c>
    </row>
    <row r="287" spans="1:24" x14ac:dyDescent="0.35">
      <c r="A287" s="1" t="s">
        <v>97</v>
      </c>
      <c r="B287" s="1" t="s">
        <v>2489</v>
      </c>
      <c r="C287" s="1" t="s">
        <v>2510</v>
      </c>
      <c r="D287" s="1" t="s">
        <v>101</v>
      </c>
      <c r="E287" s="1" t="s">
        <v>670</v>
      </c>
      <c r="F287" s="1" t="s">
        <v>2407</v>
      </c>
      <c r="G287" s="1" t="s">
        <v>2732</v>
      </c>
      <c r="H287" s="1" t="s">
        <v>88</v>
      </c>
      <c r="I287" s="2">
        <v>43942</v>
      </c>
      <c r="J287" s="1" t="s">
        <v>4282</v>
      </c>
      <c r="K287" s="1" t="s">
        <v>4283</v>
      </c>
      <c r="L287" s="1" t="s">
        <v>2590</v>
      </c>
      <c r="M287" s="1" t="s">
        <v>4402</v>
      </c>
      <c r="N287" s="3">
        <v>4263.5600000000004</v>
      </c>
      <c r="O287" s="3">
        <v>0</v>
      </c>
      <c r="P287" s="1" t="s">
        <v>2567</v>
      </c>
      <c r="Q287" s="1" t="s">
        <v>671</v>
      </c>
      <c r="R287" s="1" t="s">
        <v>669</v>
      </c>
      <c r="S287" s="1" t="s">
        <v>2407</v>
      </c>
      <c r="T287" s="1" t="s">
        <v>2407</v>
      </c>
      <c r="U287" s="1" t="s">
        <v>4512</v>
      </c>
      <c r="V287" s="1" t="s">
        <v>2470</v>
      </c>
      <c r="W287" s="1" t="s">
        <v>103</v>
      </c>
      <c r="X287" s="1" t="str">
        <f>CONCATENATE(Tableau4[[#This Row],[Numéro de pièce de la pièce de référence]],Tableau4[[#This Row],[Numéro de poste de la pièce de référence]])</f>
        <v>450066912610</v>
      </c>
    </row>
    <row r="288" spans="1:24" x14ac:dyDescent="0.35">
      <c r="A288" s="1" t="s">
        <v>97</v>
      </c>
      <c r="B288" s="1" t="s">
        <v>2489</v>
      </c>
      <c r="C288" s="1" t="s">
        <v>2510</v>
      </c>
      <c r="D288" s="1" t="s">
        <v>101</v>
      </c>
      <c r="E288" s="1" t="s">
        <v>670</v>
      </c>
      <c r="F288" s="1" t="s">
        <v>2407</v>
      </c>
      <c r="G288" s="1" t="s">
        <v>2732</v>
      </c>
      <c r="H288" s="1" t="s">
        <v>88</v>
      </c>
      <c r="I288" s="2">
        <v>43942</v>
      </c>
      <c r="J288" s="1" t="s">
        <v>4282</v>
      </c>
      <c r="K288" s="1" t="s">
        <v>4283</v>
      </c>
      <c r="L288" s="1" t="s">
        <v>2630</v>
      </c>
      <c r="M288" s="1" t="s">
        <v>4290</v>
      </c>
      <c r="N288" s="3">
        <v>-1856353.59</v>
      </c>
      <c r="O288" s="3">
        <v>0</v>
      </c>
      <c r="P288" s="1" t="s">
        <v>2567</v>
      </c>
      <c r="Q288" s="1" t="s">
        <v>671</v>
      </c>
      <c r="R288" s="1" t="s">
        <v>669</v>
      </c>
      <c r="S288" s="1" t="s">
        <v>2407</v>
      </c>
      <c r="T288" s="1" t="s">
        <v>2407</v>
      </c>
      <c r="U288" s="1" t="s">
        <v>4512</v>
      </c>
      <c r="V288" s="1" t="s">
        <v>2470</v>
      </c>
      <c r="W288" s="1" t="s">
        <v>103</v>
      </c>
      <c r="X288" s="1" t="str">
        <f>CONCATENATE(Tableau4[[#This Row],[Numéro de pièce de la pièce de référence]],Tableau4[[#This Row],[Numéro de poste de la pièce de référence]])</f>
        <v>450066912610</v>
      </c>
    </row>
    <row r="289" spans="1:24" x14ac:dyDescent="0.35">
      <c r="A289" s="1" t="s">
        <v>97</v>
      </c>
      <c r="B289" s="1" t="s">
        <v>2489</v>
      </c>
      <c r="C289" s="1" t="s">
        <v>2510</v>
      </c>
      <c r="D289" s="1" t="s">
        <v>101</v>
      </c>
      <c r="E289" s="1" t="s">
        <v>731</v>
      </c>
      <c r="F289" s="1" t="s">
        <v>2407</v>
      </c>
      <c r="G289" s="1" t="s">
        <v>2759</v>
      </c>
      <c r="H289" s="1" t="s">
        <v>88</v>
      </c>
      <c r="I289" s="2">
        <v>43942</v>
      </c>
      <c r="J289" s="1" t="s">
        <v>4282</v>
      </c>
      <c r="K289" s="1" t="s">
        <v>4283</v>
      </c>
      <c r="L289" s="1" t="s">
        <v>2630</v>
      </c>
      <c r="M289" s="1" t="s">
        <v>4290</v>
      </c>
      <c r="N289" s="3">
        <v>-21700000</v>
      </c>
      <c r="O289" s="3">
        <v>0</v>
      </c>
      <c r="P289" s="1" t="s">
        <v>2567</v>
      </c>
      <c r="Q289" s="1" t="s">
        <v>732</v>
      </c>
      <c r="R289" s="1" t="s">
        <v>730</v>
      </c>
      <c r="S289" s="1" t="s">
        <v>2407</v>
      </c>
      <c r="T289" s="1" t="s">
        <v>2407</v>
      </c>
      <c r="U289" s="1" t="s">
        <v>4513</v>
      </c>
      <c r="V289" s="1" t="s">
        <v>2470</v>
      </c>
      <c r="W289" s="1" t="s">
        <v>51</v>
      </c>
      <c r="X289" s="1" t="str">
        <f>CONCATENATE(Tableau4[[#This Row],[Numéro de pièce de la pièce de référence]],Tableau4[[#This Row],[Numéro de poste de la pièce de référence]])</f>
        <v>450066957310</v>
      </c>
    </row>
    <row r="290" spans="1:24" x14ac:dyDescent="0.35">
      <c r="A290" s="1" t="s">
        <v>97</v>
      </c>
      <c r="B290" s="1" t="s">
        <v>2489</v>
      </c>
      <c r="C290" s="1" t="s">
        <v>2510</v>
      </c>
      <c r="D290" s="1" t="s">
        <v>101</v>
      </c>
      <c r="E290" s="1" t="s">
        <v>801</v>
      </c>
      <c r="F290" s="1" t="s">
        <v>2407</v>
      </c>
      <c r="G290" s="1" t="s">
        <v>2756</v>
      </c>
      <c r="H290" s="1" t="s">
        <v>88</v>
      </c>
      <c r="I290" s="2">
        <v>43942</v>
      </c>
      <c r="J290" s="1" t="s">
        <v>4282</v>
      </c>
      <c r="K290" s="1" t="s">
        <v>4283</v>
      </c>
      <c r="L290" s="1" t="s">
        <v>3400</v>
      </c>
      <c r="M290" s="1" t="s">
        <v>4284</v>
      </c>
      <c r="N290" s="3">
        <v>1041.3499999999999</v>
      </c>
      <c r="O290" s="3">
        <v>0</v>
      </c>
      <c r="P290" s="1" t="s">
        <v>2771</v>
      </c>
      <c r="Q290" s="1" t="s">
        <v>802</v>
      </c>
      <c r="R290" s="1" t="s">
        <v>800</v>
      </c>
      <c r="S290" s="1" t="s">
        <v>2407</v>
      </c>
      <c r="T290" s="1" t="s">
        <v>2407</v>
      </c>
      <c r="U290" s="1" t="s">
        <v>4514</v>
      </c>
      <c r="V290" s="1" t="s">
        <v>2470</v>
      </c>
      <c r="W290" s="1" t="s">
        <v>51</v>
      </c>
      <c r="X290" s="1" t="str">
        <f>CONCATENATE(Tableau4[[#This Row],[Numéro de pièce de la pièce de référence]],Tableau4[[#This Row],[Numéro de poste de la pièce de référence]])</f>
        <v>450067064110</v>
      </c>
    </row>
    <row r="291" spans="1:24" x14ac:dyDescent="0.35">
      <c r="A291" s="1" t="s">
        <v>97</v>
      </c>
      <c r="B291" s="1" t="s">
        <v>2489</v>
      </c>
      <c r="C291" s="1" t="s">
        <v>2510</v>
      </c>
      <c r="D291" s="1" t="s">
        <v>126</v>
      </c>
      <c r="E291" s="1" t="s">
        <v>789</v>
      </c>
      <c r="F291" s="1" t="s">
        <v>2407</v>
      </c>
      <c r="G291" s="1" t="s">
        <v>2768</v>
      </c>
      <c r="H291" s="1" t="s">
        <v>88</v>
      </c>
      <c r="I291" s="2">
        <v>43942</v>
      </c>
      <c r="J291" s="1" t="s">
        <v>4282</v>
      </c>
      <c r="K291" s="1" t="s">
        <v>4283</v>
      </c>
      <c r="L291" s="1" t="s">
        <v>3401</v>
      </c>
      <c r="M291" s="1" t="s">
        <v>4288</v>
      </c>
      <c r="N291" s="3">
        <v>1000</v>
      </c>
      <c r="O291" s="3">
        <v>0</v>
      </c>
      <c r="P291" s="1" t="s">
        <v>2533</v>
      </c>
      <c r="Q291" s="1" t="s">
        <v>790</v>
      </c>
      <c r="R291" s="1" t="s">
        <v>773</v>
      </c>
      <c r="S291" s="1" t="s">
        <v>2407</v>
      </c>
      <c r="T291" s="1" t="s">
        <v>2407</v>
      </c>
      <c r="U291" s="1" t="s">
        <v>4515</v>
      </c>
      <c r="V291" s="1" t="s">
        <v>2470</v>
      </c>
      <c r="W291" s="1" t="s">
        <v>99</v>
      </c>
      <c r="X291" s="1" t="str">
        <f>CONCATENATE(Tableau4[[#This Row],[Numéro de pièce de la pièce de référence]],Tableau4[[#This Row],[Numéro de poste de la pièce de référence]])</f>
        <v>450067064310</v>
      </c>
    </row>
    <row r="292" spans="1:24" x14ac:dyDescent="0.35">
      <c r="A292" s="1" t="s">
        <v>97</v>
      </c>
      <c r="B292" s="1" t="s">
        <v>2489</v>
      </c>
      <c r="C292" s="1" t="s">
        <v>2510</v>
      </c>
      <c r="D292" s="1" t="s">
        <v>126</v>
      </c>
      <c r="E292" s="1" t="s">
        <v>789</v>
      </c>
      <c r="F292" s="1" t="s">
        <v>2407</v>
      </c>
      <c r="G292" s="1" t="s">
        <v>2768</v>
      </c>
      <c r="H292" s="1" t="s">
        <v>88</v>
      </c>
      <c r="I292" s="2">
        <v>43942</v>
      </c>
      <c r="J292" s="1" t="s">
        <v>4282</v>
      </c>
      <c r="K292" s="1" t="s">
        <v>4283</v>
      </c>
      <c r="L292" s="1" t="s">
        <v>3400</v>
      </c>
      <c r="M292" s="1" t="s">
        <v>4284</v>
      </c>
      <c r="N292" s="3">
        <v>5000</v>
      </c>
      <c r="O292" s="3">
        <v>0</v>
      </c>
      <c r="P292" s="1" t="s">
        <v>2533</v>
      </c>
      <c r="Q292" s="1" t="s">
        <v>790</v>
      </c>
      <c r="R292" s="1" t="s">
        <v>773</v>
      </c>
      <c r="S292" s="1" t="s">
        <v>2407</v>
      </c>
      <c r="T292" s="1" t="s">
        <v>2407</v>
      </c>
      <c r="U292" s="1" t="s">
        <v>4516</v>
      </c>
      <c r="V292" s="1" t="s">
        <v>2470</v>
      </c>
      <c r="W292" s="1" t="s">
        <v>99</v>
      </c>
      <c r="X292" s="1" t="str">
        <f>CONCATENATE(Tableau4[[#This Row],[Numéro de pièce de la pièce de référence]],Tableau4[[#This Row],[Numéro de poste de la pièce de référence]])</f>
        <v>450067064310</v>
      </c>
    </row>
    <row r="293" spans="1:24" x14ac:dyDescent="0.35">
      <c r="A293" s="1" t="s">
        <v>97</v>
      </c>
      <c r="B293" s="1" t="s">
        <v>2489</v>
      </c>
      <c r="C293" s="1" t="s">
        <v>2510</v>
      </c>
      <c r="D293" s="1" t="s">
        <v>101</v>
      </c>
      <c r="E293" s="1" t="s">
        <v>806</v>
      </c>
      <c r="F293" s="1" t="s">
        <v>2407</v>
      </c>
      <c r="G293" s="1" t="s">
        <v>2774</v>
      </c>
      <c r="H293" s="1" t="s">
        <v>88</v>
      </c>
      <c r="I293" s="2">
        <v>43942</v>
      </c>
      <c r="J293" s="1" t="s">
        <v>4282</v>
      </c>
      <c r="K293" s="1" t="s">
        <v>4283</v>
      </c>
      <c r="L293" s="1" t="s">
        <v>3400</v>
      </c>
      <c r="M293" s="1" t="s">
        <v>4284</v>
      </c>
      <c r="N293" s="3">
        <v>2000000</v>
      </c>
      <c r="O293" s="3">
        <v>0</v>
      </c>
      <c r="P293" s="1" t="s">
        <v>2567</v>
      </c>
      <c r="Q293" s="1" t="s">
        <v>807</v>
      </c>
      <c r="R293" s="1" t="s">
        <v>805</v>
      </c>
      <c r="S293" s="1" t="s">
        <v>2407</v>
      </c>
      <c r="T293" s="1" t="s">
        <v>2407</v>
      </c>
      <c r="U293" s="1" t="s">
        <v>4517</v>
      </c>
      <c r="V293" s="1" t="s">
        <v>2470</v>
      </c>
      <c r="W293" s="1" t="s">
        <v>99</v>
      </c>
      <c r="X293" s="1" t="str">
        <f>CONCATENATE(Tableau4[[#This Row],[Numéro de pièce de la pièce de référence]],Tableau4[[#This Row],[Numéro de poste de la pièce de référence]])</f>
        <v>450067067910</v>
      </c>
    </row>
    <row r="294" spans="1:24" x14ac:dyDescent="0.35">
      <c r="A294" s="1" t="s">
        <v>97</v>
      </c>
      <c r="B294" s="1" t="s">
        <v>2489</v>
      </c>
      <c r="C294" s="1" t="s">
        <v>2510</v>
      </c>
      <c r="D294" s="1" t="s">
        <v>101</v>
      </c>
      <c r="E294" s="1" t="s">
        <v>806</v>
      </c>
      <c r="F294" s="1" t="s">
        <v>2407</v>
      </c>
      <c r="G294" s="1" t="s">
        <v>2774</v>
      </c>
      <c r="H294" s="1" t="s">
        <v>88</v>
      </c>
      <c r="I294" s="2">
        <v>43942</v>
      </c>
      <c r="J294" s="1" t="s">
        <v>4282</v>
      </c>
      <c r="K294" s="1" t="s">
        <v>4283</v>
      </c>
      <c r="L294" s="1" t="s">
        <v>3401</v>
      </c>
      <c r="M294" s="1" t="s">
        <v>4288</v>
      </c>
      <c r="N294" s="3">
        <v>198000000</v>
      </c>
      <c r="O294" s="3">
        <v>0</v>
      </c>
      <c r="P294" s="1" t="s">
        <v>2567</v>
      </c>
      <c r="Q294" s="1" t="s">
        <v>807</v>
      </c>
      <c r="R294" s="1" t="s">
        <v>805</v>
      </c>
      <c r="S294" s="1" t="s">
        <v>2407</v>
      </c>
      <c r="T294" s="1" t="s">
        <v>2407</v>
      </c>
      <c r="U294" s="1" t="s">
        <v>4518</v>
      </c>
      <c r="V294" s="1" t="s">
        <v>2470</v>
      </c>
      <c r="W294" s="1" t="s">
        <v>99</v>
      </c>
      <c r="X294" s="1" t="str">
        <f>CONCATENATE(Tableau4[[#This Row],[Numéro de pièce de la pièce de référence]],Tableau4[[#This Row],[Numéro de poste de la pièce de référence]])</f>
        <v>450067067910</v>
      </c>
    </row>
    <row r="295" spans="1:24" x14ac:dyDescent="0.35">
      <c r="A295" s="1" t="s">
        <v>97</v>
      </c>
      <c r="B295" s="1" t="s">
        <v>2489</v>
      </c>
      <c r="C295" s="1" t="s">
        <v>2510</v>
      </c>
      <c r="D295" s="1" t="s">
        <v>101</v>
      </c>
      <c r="E295" s="1" t="s">
        <v>793</v>
      </c>
      <c r="F295" s="1" t="s">
        <v>2407</v>
      </c>
      <c r="G295" s="1" t="s">
        <v>2757</v>
      </c>
      <c r="H295" s="1" t="s">
        <v>88</v>
      </c>
      <c r="I295" s="2">
        <v>43942</v>
      </c>
      <c r="J295" s="1" t="s">
        <v>4282</v>
      </c>
      <c r="K295" s="1" t="s">
        <v>4283</v>
      </c>
      <c r="L295" s="1" t="s">
        <v>3400</v>
      </c>
      <c r="M295" s="1" t="s">
        <v>4284</v>
      </c>
      <c r="N295" s="3">
        <v>14520000</v>
      </c>
      <c r="O295" s="3">
        <v>0</v>
      </c>
      <c r="P295" s="1" t="s">
        <v>2567</v>
      </c>
      <c r="Q295" s="1" t="s">
        <v>794</v>
      </c>
      <c r="R295" s="1" t="s">
        <v>495</v>
      </c>
      <c r="S295" s="1" t="s">
        <v>2407</v>
      </c>
      <c r="T295" s="1" t="s">
        <v>2407</v>
      </c>
      <c r="U295" s="1" t="s">
        <v>4519</v>
      </c>
      <c r="V295" s="1" t="s">
        <v>2470</v>
      </c>
      <c r="W295" s="1" t="s">
        <v>51</v>
      </c>
      <c r="X295" s="1" t="str">
        <f>CONCATENATE(Tableau4[[#This Row],[Numéro de pièce de la pièce de référence]],Tableau4[[#This Row],[Numéro de poste de la pièce de référence]])</f>
        <v>450067073010</v>
      </c>
    </row>
    <row r="296" spans="1:24" x14ac:dyDescent="0.35">
      <c r="A296" s="1" t="s">
        <v>97</v>
      </c>
      <c r="B296" s="1" t="s">
        <v>2489</v>
      </c>
      <c r="C296" s="1" t="s">
        <v>2510</v>
      </c>
      <c r="D296" s="1" t="s">
        <v>101</v>
      </c>
      <c r="E296" s="1" t="s">
        <v>796</v>
      </c>
      <c r="F296" s="1" t="s">
        <v>2407</v>
      </c>
      <c r="G296" s="1" t="s">
        <v>2762</v>
      </c>
      <c r="H296" s="1" t="s">
        <v>88</v>
      </c>
      <c r="I296" s="2">
        <v>43942</v>
      </c>
      <c r="J296" s="1" t="s">
        <v>4282</v>
      </c>
      <c r="K296" s="1" t="s">
        <v>4283</v>
      </c>
      <c r="L296" s="1" t="s">
        <v>3400</v>
      </c>
      <c r="M296" s="1" t="s">
        <v>4284</v>
      </c>
      <c r="N296" s="3">
        <v>11616000</v>
      </c>
      <c r="O296" s="3">
        <v>0</v>
      </c>
      <c r="P296" s="1" t="s">
        <v>2567</v>
      </c>
      <c r="Q296" s="1" t="s">
        <v>794</v>
      </c>
      <c r="R296" s="1" t="s">
        <v>495</v>
      </c>
      <c r="S296" s="1" t="s">
        <v>2407</v>
      </c>
      <c r="T296" s="1" t="s">
        <v>2407</v>
      </c>
      <c r="U296" s="1" t="s">
        <v>4520</v>
      </c>
      <c r="V296" s="1" t="s">
        <v>2470</v>
      </c>
      <c r="W296" s="1" t="s">
        <v>51</v>
      </c>
      <c r="X296" s="1" t="str">
        <f>CONCATENATE(Tableau4[[#This Row],[Numéro de pièce de la pièce de référence]],Tableau4[[#This Row],[Numéro de poste de la pièce de référence]])</f>
        <v>450067073210</v>
      </c>
    </row>
    <row r="297" spans="1:24" x14ac:dyDescent="0.35">
      <c r="A297" s="1" t="s">
        <v>97</v>
      </c>
      <c r="B297" s="1" t="s">
        <v>2489</v>
      </c>
      <c r="C297" s="1" t="s">
        <v>2510</v>
      </c>
      <c r="D297" s="1" t="s">
        <v>101</v>
      </c>
      <c r="E297" s="1" t="s">
        <v>798</v>
      </c>
      <c r="F297" s="1" t="s">
        <v>2407</v>
      </c>
      <c r="G297" s="1" t="s">
        <v>2776</v>
      </c>
      <c r="H297" s="1" t="s">
        <v>88</v>
      </c>
      <c r="I297" s="2">
        <v>43942</v>
      </c>
      <c r="J297" s="1" t="s">
        <v>4282</v>
      </c>
      <c r="K297" s="1" t="s">
        <v>4283</v>
      </c>
      <c r="L297" s="1" t="s">
        <v>3400</v>
      </c>
      <c r="M297" s="1" t="s">
        <v>4284</v>
      </c>
      <c r="N297" s="3">
        <v>10648000</v>
      </c>
      <c r="O297" s="3">
        <v>0</v>
      </c>
      <c r="P297" s="1" t="s">
        <v>2567</v>
      </c>
      <c r="Q297" s="1" t="s">
        <v>794</v>
      </c>
      <c r="R297" s="1" t="s">
        <v>495</v>
      </c>
      <c r="S297" s="1" t="s">
        <v>2407</v>
      </c>
      <c r="T297" s="1" t="s">
        <v>2407</v>
      </c>
      <c r="U297" s="1" t="s">
        <v>4521</v>
      </c>
      <c r="V297" s="1" t="s">
        <v>2470</v>
      </c>
      <c r="W297" s="1" t="s">
        <v>51</v>
      </c>
      <c r="X297" s="1" t="str">
        <f>CONCATENATE(Tableau4[[#This Row],[Numéro de pièce de la pièce de référence]],Tableau4[[#This Row],[Numéro de poste de la pièce de référence]])</f>
        <v>450067073410</v>
      </c>
    </row>
    <row r="298" spans="1:24" x14ac:dyDescent="0.35">
      <c r="A298" s="1" t="s">
        <v>97</v>
      </c>
      <c r="B298" s="1" t="s">
        <v>2489</v>
      </c>
      <c r="C298" s="1" t="s">
        <v>2510</v>
      </c>
      <c r="D298" s="1" t="s">
        <v>101</v>
      </c>
      <c r="E298" s="1" t="s">
        <v>718</v>
      </c>
      <c r="F298" s="1" t="s">
        <v>2407</v>
      </c>
      <c r="G298" s="1" t="s">
        <v>2753</v>
      </c>
      <c r="H298" s="1" t="s">
        <v>88</v>
      </c>
      <c r="I298" s="2">
        <v>43942</v>
      </c>
      <c r="J298" s="1" t="s">
        <v>4282</v>
      </c>
      <c r="K298" s="1" t="s">
        <v>4283</v>
      </c>
      <c r="L298" s="1" t="s">
        <v>2630</v>
      </c>
      <c r="M298" s="1" t="s">
        <v>4290</v>
      </c>
      <c r="N298" s="3">
        <v>-251680</v>
      </c>
      <c r="O298" s="3">
        <v>0</v>
      </c>
      <c r="P298" s="1" t="s">
        <v>2567</v>
      </c>
      <c r="Q298" s="1" t="s">
        <v>719</v>
      </c>
      <c r="R298" s="1" t="s">
        <v>487</v>
      </c>
      <c r="S298" s="1" t="s">
        <v>2407</v>
      </c>
      <c r="T298" s="1" t="s">
        <v>2407</v>
      </c>
      <c r="U298" s="1" t="s">
        <v>4522</v>
      </c>
      <c r="V298" s="1" t="s">
        <v>2470</v>
      </c>
      <c r="W298" s="1" t="s">
        <v>51</v>
      </c>
      <c r="X298" s="1" t="str">
        <f>CONCATENATE(Tableau4[[#This Row],[Numéro de pièce de la pièce de référence]],Tableau4[[#This Row],[Numéro de poste de la pièce de référence]])</f>
        <v>450066949710</v>
      </c>
    </row>
    <row r="299" spans="1:24" x14ac:dyDescent="0.35">
      <c r="A299" s="1" t="s">
        <v>97</v>
      </c>
      <c r="B299" s="1" t="s">
        <v>2489</v>
      </c>
      <c r="C299" s="1" t="s">
        <v>2510</v>
      </c>
      <c r="D299" s="1" t="s">
        <v>101</v>
      </c>
      <c r="E299" s="1" t="s">
        <v>718</v>
      </c>
      <c r="F299" s="1" t="s">
        <v>2407</v>
      </c>
      <c r="G299" s="1" t="s">
        <v>2753</v>
      </c>
      <c r="H299" s="1" t="s">
        <v>88</v>
      </c>
      <c r="I299" s="2">
        <v>43942</v>
      </c>
      <c r="J299" s="1" t="s">
        <v>4282</v>
      </c>
      <c r="K299" s="1" t="s">
        <v>4283</v>
      </c>
      <c r="L299" s="1" t="s">
        <v>2630</v>
      </c>
      <c r="M299" s="1" t="s">
        <v>4290</v>
      </c>
      <c r="N299" s="3">
        <v>-251680</v>
      </c>
      <c r="O299" s="3">
        <v>0</v>
      </c>
      <c r="P299" s="1" t="s">
        <v>2567</v>
      </c>
      <c r="Q299" s="1" t="s">
        <v>719</v>
      </c>
      <c r="R299" s="1" t="s">
        <v>487</v>
      </c>
      <c r="S299" s="1" t="s">
        <v>2407</v>
      </c>
      <c r="T299" s="1" t="s">
        <v>2407</v>
      </c>
      <c r="U299" s="1" t="s">
        <v>4523</v>
      </c>
      <c r="V299" s="1" t="s">
        <v>2470</v>
      </c>
      <c r="W299" s="1" t="s">
        <v>51</v>
      </c>
      <c r="X299" s="1" t="str">
        <f>CONCATENATE(Tableau4[[#This Row],[Numéro de pièce de la pièce de référence]],Tableau4[[#This Row],[Numéro de poste de la pièce de référence]])</f>
        <v>450066949710</v>
      </c>
    </row>
    <row r="300" spans="1:24" x14ac:dyDescent="0.35">
      <c r="A300" s="1" t="s">
        <v>97</v>
      </c>
      <c r="B300" s="1" t="s">
        <v>2489</v>
      </c>
      <c r="C300" s="1" t="s">
        <v>2510</v>
      </c>
      <c r="D300" s="1" t="s">
        <v>101</v>
      </c>
      <c r="E300" s="1" t="s">
        <v>722</v>
      </c>
      <c r="F300" s="1" t="s">
        <v>2407</v>
      </c>
      <c r="G300" s="1" t="s">
        <v>2757</v>
      </c>
      <c r="H300" s="1" t="s">
        <v>88</v>
      </c>
      <c r="I300" s="2">
        <v>43942</v>
      </c>
      <c r="J300" s="1" t="s">
        <v>4282</v>
      </c>
      <c r="K300" s="1" t="s">
        <v>4283</v>
      </c>
      <c r="L300" s="1" t="s">
        <v>2630</v>
      </c>
      <c r="M300" s="1" t="s">
        <v>4290</v>
      </c>
      <c r="N300" s="3">
        <v>-132495</v>
      </c>
      <c r="O300" s="3">
        <v>0</v>
      </c>
      <c r="P300" s="1" t="s">
        <v>2567</v>
      </c>
      <c r="Q300" s="1" t="s">
        <v>723</v>
      </c>
      <c r="R300" s="1" t="s">
        <v>487</v>
      </c>
      <c r="S300" s="1" t="s">
        <v>2407</v>
      </c>
      <c r="T300" s="1" t="s">
        <v>2407</v>
      </c>
      <c r="U300" s="1" t="s">
        <v>4524</v>
      </c>
      <c r="V300" s="1" t="s">
        <v>2470</v>
      </c>
      <c r="W300" s="1" t="s">
        <v>51</v>
      </c>
      <c r="X300" s="1" t="str">
        <f>CONCATENATE(Tableau4[[#This Row],[Numéro de pièce de la pièce de référence]],Tableau4[[#This Row],[Numéro de poste de la pièce de référence]])</f>
        <v>450066956610</v>
      </c>
    </row>
    <row r="301" spans="1:24" x14ac:dyDescent="0.35">
      <c r="A301" s="1" t="s">
        <v>97</v>
      </c>
      <c r="B301" s="1" t="s">
        <v>2489</v>
      </c>
      <c r="C301" s="1" t="s">
        <v>2510</v>
      </c>
      <c r="D301" s="1" t="s">
        <v>101</v>
      </c>
      <c r="E301" s="1" t="s">
        <v>722</v>
      </c>
      <c r="F301" s="1" t="s">
        <v>2407</v>
      </c>
      <c r="G301" s="1" t="s">
        <v>2757</v>
      </c>
      <c r="H301" s="1" t="s">
        <v>88</v>
      </c>
      <c r="I301" s="2">
        <v>43942</v>
      </c>
      <c r="J301" s="1" t="s">
        <v>4282</v>
      </c>
      <c r="K301" s="1" t="s">
        <v>4283</v>
      </c>
      <c r="L301" s="1" t="s">
        <v>2630</v>
      </c>
      <c r="M301" s="1" t="s">
        <v>4290</v>
      </c>
      <c r="N301" s="3">
        <v>-79497</v>
      </c>
      <c r="O301" s="3">
        <v>0</v>
      </c>
      <c r="P301" s="1" t="s">
        <v>2567</v>
      </c>
      <c r="Q301" s="1" t="s">
        <v>723</v>
      </c>
      <c r="R301" s="1" t="s">
        <v>487</v>
      </c>
      <c r="S301" s="1" t="s">
        <v>2407</v>
      </c>
      <c r="T301" s="1" t="s">
        <v>2407</v>
      </c>
      <c r="U301" s="1" t="s">
        <v>4525</v>
      </c>
      <c r="V301" s="1" t="s">
        <v>2470</v>
      </c>
      <c r="W301" s="1" t="s">
        <v>51</v>
      </c>
      <c r="X301" s="1" t="str">
        <f>CONCATENATE(Tableau4[[#This Row],[Numéro de pièce de la pièce de référence]],Tableau4[[#This Row],[Numéro de poste de la pièce de référence]])</f>
        <v>450066956610</v>
      </c>
    </row>
    <row r="302" spans="1:24" x14ac:dyDescent="0.35">
      <c r="A302" s="1" t="s">
        <v>97</v>
      </c>
      <c r="B302" s="1" t="s">
        <v>2489</v>
      </c>
      <c r="C302" s="1" t="s">
        <v>2510</v>
      </c>
      <c r="D302" s="1" t="s">
        <v>101</v>
      </c>
      <c r="E302" s="1" t="s">
        <v>722</v>
      </c>
      <c r="F302" s="1" t="s">
        <v>2407</v>
      </c>
      <c r="G302" s="1" t="s">
        <v>2757</v>
      </c>
      <c r="H302" s="1" t="s">
        <v>88</v>
      </c>
      <c r="I302" s="2">
        <v>43942</v>
      </c>
      <c r="J302" s="1" t="s">
        <v>4282</v>
      </c>
      <c r="K302" s="1" t="s">
        <v>4283</v>
      </c>
      <c r="L302" s="1" t="s">
        <v>2630</v>
      </c>
      <c r="M302" s="1" t="s">
        <v>4290</v>
      </c>
      <c r="N302" s="3">
        <v>-1112958</v>
      </c>
      <c r="O302" s="3">
        <v>0</v>
      </c>
      <c r="P302" s="1" t="s">
        <v>2567</v>
      </c>
      <c r="Q302" s="1" t="s">
        <v>723</v>
      </c>
      <c r="R302" s="1" t="s">
        <v>487</v>
      </c>
      <c r="S302" s="1" t="s">
        <v>2407</v>
      </c>
      <c r="T302" s="1" t="s">
        <v>2407</v>
      </c>
      <c r="U302" s="1" t="s">
        <v>4526</v>
      </c>
      <c r="V302" s="1" t="s">
        <v>2470</v>
      </c>
      <c r="W302" s="1" t="s">
        <v>51</v>
      </c>
      <c r="X302" s="1" t="str">
        <f>CONCATENATE(Tableau4[[#This Row],[Numéro de pièce de la pièce de référence]],Tableau4[[#This Row],[Numéro de poste de la pièce de référence]])</f>
        <v>450066956610</v>
      </c>
    </row>
    <row r="303" spans="1:24" x14ac:dyDescent="0.35">
      <c r="A303" s="1" t="s">
        <v>97</v>
      </c>
      <c r="B303" s="1" t="s">
        <v>2489</v>
      </c>
      <c r="C303" s="1" t="s">
        <v>2510</v>
      </c>
      <c r="D303" s="1" t="s">
        <v>101</v>
      </c>
      <c r="E303" s="1" t="s">
        <v>722</v>
      </c>
      <c r="F303" s="1" t="s">
        <v>2407</v>
      </c>
      <c r="G303" s="1" t="s">
        <v>2757</v>
      </c>
      <c r="H303" s="1" t="s">
        <v>88</v>
      </c>
      <c r="I303" s="2">
        <v>43942</v>
      </c>
      <c r="J303" s="1" t="s">
        <v>4282</v>
      </c>
      <c r="K303" s="1" t="s">
        <v>4283</v>
      </c>
      <c r="L303" s="1" t="s">
        <v>2630</v>
      </c>
      <c r="M303" s="1" t="s">
        <v>4290</v>
      </c>
      <c r="N303" s="3">
        <v>-26499</v>
      </c>
      <c r="O303" s="3">
        <v>0</v>
      </c>
      <c r="P303" s="1" t="s">
        <v>2567</v>
      </c>
      <c r="Q303" s="1" t="s">
        <v>723</v>
      </c>
      <c r="R303" s="1" t="s">
        <v>487</v>
      </c>
      <c r="S303" s="1" t="s">
        <v>2407</v>
      </c>
      <c r="T303" s="1" t="s">
        <v>2407</v>
      </c>
      <c r="U303" s="1" t="s">
        <v>4527</v>
      </c>
      <c r="V303" s="1" t="s">
        <v>2470</v>
      </c>
      <c r="W303" s="1" t="s">
        <v>51</v>
      </c>
      <c r="X303" s="1" t="str">
        <f>CONCATENATE(Tableau4[[#This Row],[Numéro de pièce de la pièce de référence]],Tableau4[[#This Row],[Numéro de poste de la pièce de référence]])</f>
        <v>450066956610</v>
      </c>
    </row>
    <row r="304" spans="1:24" x14ac:dyDescent="0.35">
      <c r="A304" s="1" t="s">
        <v>97</v>
      </c>
      <c r="B304" s="1" t="s">
        <v>2489</v>
      </c>
      <c r="C304" s="1" t="s">
        <v>2510</v>
      </c>
      <c r="D304" s="1" t="s">
        <v>101</v>
      </c>
      <c r="E304" s="1" t="s">
        <v>278</v>
      </c>
      <c r="F304" s="1" t="s">
        <v>2407</v>
      </c>
      <c r="G304" s="1" t="s">
        <v>2566</v>
      </c>
      <c r="H304" s="1" t="s">
        <v>88</v>
      </c>
      <c r="I304" s="2">
        <v>43943</v>
      </c>
      <c r="J304" s="1" t="s">
        <v>4282</v>
      </c>
      <c r="K304" s="1" t="s">
        <v>4283</v>
      </c>
      <c r="L304" s="1" t="s">
        <v>2630</v>
      </c>
      <c r="M304" s="1" t="s">
        <v>4290</v>
      </c>
      <c r="N304" s="3">
        <v>-3615.97</v>
      </c>
      <c r="O304" s="3">
        <v>0</v>
      </c>
      <c r="P304" s="1" t="s">
        <v>2567</v>
      </c>
      <c r="Q304" s="1" t="s">
        <v>279</v>
      </c>
      <c r="R304" s="1" t="s">
        <v>277</v>
      </c>
      <c r="S304" s="1" t="s">
        <v>2407</v>
      </c>
      <c r="T304" s="1" t="s">
        <v>2407</v>
      </c>
      <c r="U304" s="1" t="s">
        <v>4528</v>
      </c>
      <c r="V304" s="1" t="s">
        <v>2470</v>
      </c>
      <c r="W304" s="1" t="s">
        <v>51</v>
      </c>
      <c r="X304" s="1" t="str">
        <f>CONCATENATE(Tableau4[[#This Row],[Numéro de pièce de la pièce de référence]],Tableau4[[#This Row],[Numéro de poste de la pièce de référence]])</f>
        <v>450066376610</v>
      </c>
    </row>
    <row r="305" spans="1:24" x14ac:dyDescent="0.35">
      <c r="A305" s="1" t="s">
        <v>97</v>
      </c>
      <c r="B305" s="1" t="s">
        <v>2489</v>
      </c>
      <c r="C305" s="1" t="s">
        <v>2510</v>
      </c>
      <c r="D305" s="1" t="s">
        <v>101</v>
      </c>
      <c r="E305" s="1" t="s">
        <v>408</v>
      </c>
      <c r="F305" s="1" t="s">
        <v>2407</v>
      </c>
      <c r="G305" s="1" t="s">
        <v>2661</v>
      </c>
      <c r="H305" s="1" t="s">
        <v>88</v>
      </c>
      <c r="I305" s="2">
        <v>43943</v>
      </c>
      <c r="J305" s="1" t="s">
        <v>4282</v>
      </c>
      <c r="K305" s="1" t="s">
        <v>4283</v>
      </c>
      <c r="L305" s="1" t="s">
        <v>2630</v>
      </c>
      <c r="M305" s="1" t="s">
        <v>4290</v>
      </c>
      <c r="N305" s="3">
        <v>-16668.96</v>
      </c>
      <c r="O305" s="3">
        <v>0</v>
      </c>
      <c r="P305" s="1" t="s">
        <v>2567</v>
      </c>
      <c r="Q305" s="1" t="s">
        <v>409</v>
      </c>
      <c r="R305" s="1" t="s">
        <v>407</v>
      </c>
      <c r="S305" s="1" t="s">
        <v>2407</v>
      </c>
      <c r="T305" s="1" t="s">
        <v>2407</v>
      </c>
      <c r="U305" s="1" t="s">
        <v>4529</v>
      </c>
      <c r="V305" s="1" t="s">
        <v>2470</v>
      </c>
      <c r="W305" s="1" t="s">
        <v>51</v>
      </c>
      <c r="X305" s="1" t="str">
        <f>CONCATENATE(Tableau4[[#This Row],[Numéro de pièce de la pièce de référence]],Tableau4[[#This Row],[Numéro de poste de la pièce de référence]])</f>
        <v>450066770210</v>
      </c>
    </row>
    <row r="306" spans="1:24" x14ac:dyDescent="0.35">
      <c r="A306" s="1" t="s">
        <v>97</v>
      </c>
      <c r="B306" s="1" t="s">
        <v>2489</v>
      </c>
      <c r="C306" s="1" t="s">
        <v>2510</v>
      </c>
      <c r="D306" s="1" t="s">
        <v>101</v>
      </c>
      <c r="E306" s="1" t="s">
        <v>408</v>
      </c>
      <c r="F306" s="1" t="s">
        <v>2407</v>
      </c>
      <c r="G306" s="1" t="s">
        <v>2661</v>
      </c>
      <c r="H306" s="1" t="s">
        <v>217</v>
      </c>
      <c r="I306" s="2">
        <v>43943</v>
      </c>
      <c r="J306" s="1" t="s">
        <v>4282</v>
      </c>
      <c r="K306" s="1" t="s">
        <v>4283</v>
      </c>
      <c r="L306" s="1" t="s">
        <v>2630</v>
      </c>
      <c r="M306" s="1" t="s">
        <v>4290</v>
      </c>
      <c r="N306" s="3">
        <v>-22990</v>
      </c>
      <c r="O306" s="3">
        <v>0</v>
      </c>
      <c r="P306" s="1" t="s">
        <v>2567</v>
      </c>
      <c r="Q306" s="1" t="s">
        <v>411</v>
      </c>
      <c r="R306" s="1" t="s">
        <v>407</v>
      </c>
      <c r="S306" s="1" t="s">
        <v>2407</v>
      </c>
      <c r="T306" s="1" t="s">
        <v>2407</v>
      </c>
      <c r="U306" s="1" t="s">
        <v>4530</v>
      </c>
      <c r="V306" s="1" t="s">
        <v>2470</v>
      </c>
      <c r="W306" s="1" t="s">
        <v>103</v>
      </c>
      <c r="X306" s="1" t="str">
        <f>CONCATENATE(Tableau4[[#This Row],[Numéro de pièce de la pièce de référence]],Tableau4[[#This Row],[Numéro de poste de la pièce de référence]])</f>
        <v>450066770220</v>
      </c>
    </row>
    <row r="307" spans="1:24" x14ac:dyDescent="0.35">
      <c r="A307" s="1" t="s">
        <v>97</v>
      </c>
      <c r="B307" s="1" t="s">
        <v>2489</v>
      </c>
      <c r="C307" s="1" t="s">
        <v>2510</v>
      </c>
      <c r="D307" s="1" t="s">
        <v>101</v>
      </c>
      <c r="E307" s="1" t="s">
        <v>708</v>
      </c>
      <c r="F307" s="1" t="s">
        <v>2407</v>
      </c>
      <c r="G307" s="1" t="s">
        <v>2746</v>
      </c>
      <c r="H307" s="1" t="s">
        <v>88</v>
      </c>
      <c r="I307" s="2">
        <v>43943</v>
      </c>
      <c r="J307" s="1" t="s">
        <v>4282</v>
      </c>
      <c r="K307" s="1" t="s">
        <v>4283</v>
      </c>
      <c r="L307" s="1" t="s">
        <v>2630</v>
      </c>
      <c r="M307" s="1" t="s">
        <v>4290</v>
      </c>
      <c r="N307" s="3">
        <v>-1225000</v>
      </c>
      <c r="O307" s="3">
        <v>0</v>
      </c>
      <c r="P307" s="1" t="s">
        <v>2567</v>
      </c>
      <c r="Q307" s="1" t="s">
        <v>709</v>
      </c>
      <c r="R307" s="1" t="s">
        <v>707</v>
      </c>
      <c r="S307" s="1" t="s">
        <v>2407</v>
      </c>
      <c r="T307" s="1" t="s">
        <v>2407</v>
      </c>
      <c r="U307" s="1" t="s">
        <v>4531</v>
      </c>
      <c r="V307" s="1" t="s">
        <v>2470</v>
      </c>
      <c r="W307" s="1" t="s">
        <v>51</v>
      </c>
      <c r="X307" s="1" t="str">
        <f>CONCATENATE(Tableau4[[#This Row],[Numéro de pièce de la pièce de référence]],Tableau4[[#This Row],[Numéro de poste de la pièce de référence]])</f>
        <v>450066945810</v>
      </c>
    </row>
    <row r="308" spans="1:24" x14ac:dyDescent="0.35">
      <c r="A308" s="1" t="s">
        <v>97</v>
      </c>
      <c r="B308" s="1" t="s">
        <v>2489</v>
      </c>
      <c r="C308" s="1" t="s">
        <v>2510</v>
      </c>
      <c r="D308" s="1" t="s">
        <v>101</v>
      </c>
      <c r="E308" s="1" t="s">
        <v>758</v>
      </c>
      <c r="F308" s="1" t="s">
        <v>2407</v>
      </c>
      <c r="G308" s="1" t="s">
        <v>2762</v>
      </c>
      <c r="H308" s="1" t="s">
        <v>88</v>
      </c>
      <c r="I308" s="2">
        <v>43943</v>
      </c>
      <c r="J308" s="1" t="s">
        <v>4282</v>
      </c>
      <c r="K308" s="1" t="s">
        <v>4283</v>
      </c>
      <c r="L308" s="1" t="s">
        <v>2630</v>
      </c>
      <c r="M308" s="1" t="s">
        <v>4290</v>
      </c>
      <c r="N308" s="3">
        <v>-1452000</v>
      </c>
      <c r="O308" s="3">
        <v>0</v>
      </c>
      <c r="P308" s="1" t="s">
        <v>2567</v>
      </c>
      <c r="Q308" s="1" t="s">
        <v>759</v>
      </c>
      <c r="R308" s="1" t="s">
        <v>757</v>
      </c>
      <c r="S308" s="1" t="s">
        <v>2407</v>
      </c>
      <c r="T308" s="1" t="s">
        <v>2407</v>
      </c>
      <c r="U308" s="1" t="s">
        <v>4532</v>
      </c>
      <c r="V308" s="1" t="s">
        <v>2470</v>
      </c>
      <c r="W308" s="1" t="s">
        <v>51</v>
      </c>
      <c r="X308" s="1" t="str">
        <f>CONCATENATE(Tableau4[[#This Row],[Numéro de pièce de la pièce de référence]],Tableau4[[#This Row],[Numéro de poste de la pièce de référence]])</f>
        <v>450066959610</v>
      </c>
    </row>
    <row r="309" spans="1:24" x14ac:dyDescent="0.35">
      <c r="A309" s="1" t="s">
        <v>97</v>
      </c>
      <c r="B309" s="1" t="s">
        <v>2489</v>
      </c>
      <c r="C309" s="1" t="s">
        <v>2510</v>
      </c>
      <c r="D309" s="1" t="s">
        <v>126</v>
      </c>
      <c r="E309" s="1" t="s">
        <v>774</v>
      </c>
      <c r="F309" s="1" t="s">
        <v>2407</v>
      </c>
      <c r="G309" s="1" t="s">
        <v>2768</v>
      </c>
      <c r="H309" s="1" t="s">
        <v>88</v>
      </c>
      <c r="I309" s="2">
        <v>43943</v>
      </c>
      <c r="J309" s="1" t="s">
        <v>4282</v>
      </c>
      <c r="K309" s="1" t="s">
        <v>4283</v>
      </c>
      <c r="L309" s="1" t="s">
        <v>3400</v>
      </c>
      <c r="M309" s="1" t="s">
        <v>4284</v>
      </c>
      <c r="N309" s="3">
        <v>2202.92</v>
      </c>
      <c r="O309" s="3">
        <v>0</v>
      </c>
      <c r="P309" s="1" t="s">
        <v>2533</v>
      </c>
      <c r="Q309" s="1" t="s">
        <v>775</v>
      </c>
      <c r="R309" s="1" t="s">
        <v>773</v>
      </c>
      <c r="S309" s="1" t="s">
        <v>2407</v>
      </c>
      <c r="T309" s="1" t="s">
        <v>2407</v>
      </c>
      <c r="U309" s="1" t="s">
        <v>4533</v>
      </c>
      <c r="V309" s="1" t="s">
        <v>2470</v>
      </c>
      <c r="W309" s="1" t="s">
        <v>99</v>
      </c>
      <c r="X309" s="1" t="str">
        <f>CONCATENATE(Tableau4[[#This Row],[Numéro de pièce de la pièce de référence]],Tableau4[[#This Row],[Numéro de poste de la pièce de référence]])</f>
        <v>450067038110</v>
      </c>
    </row>
    <row r="310" spans="1:24" x14ac:dyDescent="0.35">
      <c r="A310" s="1" t="s">
        <v>97</v>
      </c>
      <c r="B310" s="1" t="s">
        <v>2489</v>
      </c>
      <c r="C310" s="1" t="s">
        <v>2510</v>
      </c>
      <c r="D310" s="1" t="s">
        <v>126</v>
      </c>
      <c r="E310" s="1" t="s">
        <v>774</v>
      </c>
      <c r="F310" s="1" t="s">
        <v>2407</v>
      </c>
      <c r="G310" s="1" t="s">
        <v>2768</v>
      </c>
      <c r="H310" s="1" t="s">
        <v>217</v>
      </c>
      <c r="I310" s="2">
        <v>43943</v>
      </c>
      <c r="J310" s="1" t="s">
        <v>4282</v>
      </c>
      <c r="K310" s="1" t="s">
        <v>4283</v>
      </c>
      <c r="L310" s="1" t="s">
        <v>3400</v>
      </c>
      <c r="M310" s="1" t="s">
        <v>4284</v>
      </c>
      <c r="N310" s="3">
        <v>106</v>
      </c>
      <c r="O310" s="3">
        <v>0</v>
      </c>
      <c r="P310" s="1" t="s">
        <v>2533</v>
      </c>
      <c r="Q310" s="1" t="s">
        <v>776</v>
      </c>
      <c r="R310" s="1" t="s">
        <v>773</v>
      </c>
      <c r="S310" s="1" t="s">
        <v>2407</v>
      </c>
      <c r="T310" s="1" t="s">
        <v>2407</v>
      </c>
      <c r="U310" s="1" t="s">
        <v>4533</v>
      </c>
      <c r="V310" s="1" t="s">
        <v>2470</v>
      </c>
      <c r="W310" s="1" t="s">
        <v>99</v>
      </c>
      <c r="X310" s="1" t="str">
        <f>CONCATENATE(Tableau4[[#This Row],[Numéro de pièce de la pièce de référence]],Tableau4[[#This Row],[Numéro de poste de la pièce de référence]])</f>
        <v>450067038120</v>
      </c>
    </row>
    <row r="311" spans="1:24" x14ac:dyDescent="0.35">
      <c r="A311" s="1" t="s">
        <v>97</v>
      </c>
      <c r="B311" s="1" t="s">
        <v>2489</v>
      </c>
      <c r="C311" s="1" t="s">
        <v>2510</v>
      </c>
      <c r="D311" s="1" t="s">
        <v>126</v>
      </c>
      <c r="E311" s="1" t="s">
        <v>774</v>
      </c>
      <c r="F311" s="1" t="s">
        <v>2407</v>
      </c>
      <c r="G311" s="1" t="s">
        <v>2768</v>
      </c>
      <c r="H311" s="1" t="s">
        <v>222</v>
      </c>
      <c r="I311" s="2">
        <v>43943</v>
      </c>
      <c r="J311" s="1" t="s">
        <v>4282</v>
      </c>
      <c r="K311" s="1" t="s">
        <v>4283</v>
      </c>
      <c r="L311" s="1" t="s">
        <v>3400</v>
      </c>
      <c r="M311" s="1" t="s">
        <v>4284</v>
      </c>
      <c r="N311" s="3">
        <v>265.98</v>
      </c>
      <c r="O311" s="3">
        <v>0</v>
      </c>
      <c r="P311" s="1" t="s">
        <v>2533</v>
      </c>
      <c r="Q311" s="1" t="s">
        <v>777</v>
      </c>
      <c r="R311" s="1" t="s">
        <v>773</v>
      </c>
      <c r="S311" s="1" t="s">
        <v>2407</v>
      </c>
      <c r="T311" s="1" t="s">
        <v>2407</v>
      </c>
      <c r="U311" s="1" t="s">
        <v>4533</v>
      </c>
      <c r="V311" s="1" t="s">
        <v>2470</v>
      </c>
      <c r="W311" s="1" t="s">
        <v>99</v>
      </c>
      <c r="X311" s="1" t="str">
        <f>CONCATENATE(Tableau4[[#This Row],[Numéro de pièce de la pièce de référence]],Tableau4[[#This Row],[Numéro de poste de la pièce de référence]])</f>
        <v>450067038130</v>
      </c>
    </row>
    <row r="312" spans="1:24" x14ac:dyDescent="0.35">
      <c r="A312" s="1" t="s">
        <v>97</v>
      </c>
      <c r="B312" s="1" t="s">
        <v>2489</v>
      </c>
      <c r="C312" s="1" t="s">
        <v>2510</v>
      </c>
      <c r="D312" s="1" t="s">
        <v>126</v>
      </c>
      <c r="E312" s="1" t="s">
        <v>774</v>
      </c>
      <c r="F312" s="1" t="s">
        <v>2407</v>
      </c>
      <c r="G312" s="1" t="s">
        <v>2768</v>
      </c>
      <c r="H312" s="1" t="s">
        <v>421</v>
      </c>
      <c r="I312" s="2">
        <v>43943</v>
      </c>
      <c r="J312" s="1" t="s">
        <v>4282</v>
      </c>
      <c r="K312" s="1" t="s">
        <v>4283</v>
      </c>
      <c r="L312" s="1" t="s">
        <v>3400</v>
      </c>
      <c r="M312" s="1" t="s">
        <v>4284</v>
      </c>
      <c r="N312" s="3">
        <v>370.04</v>
      </c>
      <c r="O312" s="3">
        <v>0</v>
      </c>
      <c r="P312" s="1" t="s">
        <v>2533</v>
      </c>
      <c r="Q312" s="1" t="s">
        <v>778</v>
      </c>
      <c r="R312" s="1" t="s">
        <v>773</v>
      </c>
      <c r="S312" s="1" t="s">
        <v>2407</v>
      </c>
      <c r="T312" s="1" t="s">
        <v>2407</v>
      </c>
      <c r="U312" s="1" t="s">
        <v>4533</v>
      </c>
      <c r="V312" s="1" t="s">
        <v>2470</v>
      </c>
      <c r="W312" s="1" t="s">
        <v>99</v>
      </c>
      <c r="X312" s="1" t="str">
        <f>CONCATENATE(Tableau4[[#This Row],[Numéro de pièce de la pièce de référence]],Tableau4[[#This Row],[Numéro de poste de la pièce de référence]])</f>
        <v>450067038140</v>
      </c>
    </row>
    <row r="313" spans="1:24" x14ac:dyDescent="0.35">
      <c r="A313" s="1" t="s">
        <v>97</v>
      </c>
      <c r="B313" s="1" t="s">
        <v>2489</v>
      </c>
      <c r="C313" s="1" t="s">
        <v>2510</v>
      </c>
      <c r="D313" s="1" t="s">
        <v>126</v>
      </c>
      <c r="E313" s="1" t="s">
        <v>774</v>
      </c>
      <c r="F313" s="1" t="s">
        <v>2407</v>
      </c>
      <c r="G313" s="1" t="s">
        <v>2768</v>
      </c>
      <c r="H313" s="1" t="s">
        <v>423</v>
      </c>
      <c r="I313" s="2">
        <v>43943</v>
      </c>
      <c r="J313" s="1" t="s">
        <v>4282</v>
      </c>
      <c r="K313" s="1" t="s">
        <v>4283</v>
      </c>
      <c r="L313" s="1" t="s">
        <v>3400</v>
      </c>
      <c r="M313" s="1" t="s">
        <v>4284</v>
      </c>
      <c r="N313" s="3">
        <v>184.04</v>
      </c>
      <c r="O313" s="3">
        <v>0</v>
      </c>
      <c r="P313" s="1" t="s">
        <v>2533</v>
      </c>
      <c r="Q313" s="1" t="s">
        <v>779</v>
      </c>
      <c r="R313" s="1" t="s">
        <v>773</v>
      </c>
      <c r="S313" s="1" t="s">
        <v>2407</v>
      </c>
      <c r="T313" s="1" t="s">
        <v>2407</v>
      </c>
      <c r="U313" s="1" t="s">
        <v>4533</v>
      </c>
      <c r="V313" s="1" t="s">
        <v>2470</v>
      </c>
      <c r="W313" s="1" t="s">
        <v>99</v>
      </c>
      <c r="X313" s="1" t="str">
        <f>CONCATENATE(Tableau4[[#This Row],[Numéro de pièce de la pièce de référence]],Tableau4[[#This Row],[Numéro de poste de la pièce de référence]])</f>
        <v>450067038150</v>
      </c>
    </row>
    <row r="314" spans="1:24" x14ac:dyDescent="0.35">
      <c r="A314" s="1" t="s">
        <v>97</v>
      </c>
      <c r="B314" s="1" t="s">
        <v>2489</v>
      </c>
      <c r="C314" s="1" t="s">
        <v>2510</v>
      </c>
      <c r="D314" s="1" t="s">
        <v>126</v>
      </c>
      <c r="E314" s="1" t="s">
        <v>774</v>
      </c>
      <c r="F314" s="1" t="s">
        <v>2407</v>
      </c>
      <c r="G314" s="1" t="s">
        <v>2768</v>
      </c>
      <c r="H314" s="1" t="s">
        <v>511</v>
      </c>
      <c r="I314" s="2">
        <v>43943</v>
      </c>
      <c r="J314" s="1" t="s">
        <v>4282</v>
      </c>
      <c r="K314" s="1" t="s">
        <v>4283</v>
      </c>
      <c r="L314" s="1" t="s">
        <v>3400</v>
      </c>
      <c r="M314" s="1" t="s">
        <v>4284</v>
      </c>
      <c r="N314" s="3">
        <v>184.04</v>
      </c>
      <c r="O314" s="3">
        <v>0</v>
      </c>
      <c r="P314" s="1" t="s">
        <v>2533</v>
      </c>
      <c r="Q314" s="1" t="s">
        <v>780</v>
      </c>
      <c r="R314" s="1" t="s">
        <v>773</v>
      </c>
      <c r="S314" s="1" t="s">
        <v>2407</v>
      </c>
      <c r="T314" s="1" t="s">
        <v>2407</v>
      </c>
      <c r="U314" s="1" t="s">
        <v>4533</v>
      </c>
      <c r="V314" s="1" t="s">
        <v>2470</v>
      </c>
      <c r="W314" s="1" t="s">
        <v>99</v>
      </c>
      <c r="X314" s="1" t="str">
        <f>CONCATENATE(Tableau4[[#This Row],[Numéro de pièce de la pièce de référence]],Tableau4[[#This Row],[Numéro de poste de la pièce de référence]])</f>
        <v>450067038160</v>
      </c>
    </row>
    <row r="315" spans="1:24" x14ac:dyDescent="0.35">
      <c r="A315" s="1" t="s">
        <v>97</v>
      </c>
      <c r="B315" s="1" t="s">
        <v>2489</v>
      </c>
      <c r="C315" s="1" t="s">
        <v>2510</v>
      </c>
      <c r="D315" s="1" t="s">
        <v>126</v>
      </c>
      <c r="E315" s="1" t="s">
        <v>774</v>
      </c>
      <c r="F315" s="1" t="s">
        <v>2407</v>
      </c>
      <c r="G315" s="1" t="s">
        <v>2768</v>
      </c>
      <c r="H315" s="1" t="s">
        <v>513</v>
      </c>
      <c r="I315" s="2">
        <v>43943</v>
      </c>
      <c r="J315" s="1" t="s">
        <v>4282</v>
      </c>
      <c r="K315" s="1" t="s">
        <v>4283</v>
      </c>
      <c r="L315" s="1" t="s">
        <v>3400</v>
      </c>
      <c r="M315" s="1" t="s">
        <v>4284</v>
      </c>
      <c r="N315" s="3">
        <v>290.04000000000002</v>
      </c>
      <c r="O315" s="3">
        <v>0</v>
      </c>
      <c r="P315" s="1" t="s">
        <v>2533</v>
      </c>
      <c r="Q315" s="1" t="s">
        <v>781</v>
      </c>
      <c r="R315" s="1" t="s">
        <v>773</v>
      </c>
      <c r="S315" s="1" t="s">
        <v>2407</v>
      </c>
      <c r="T315" s="1" t="s">
        <v>2407</v>
      </c>
      <c r="U315" s="1" t="s">
        <v>4533</v>
      </c>
      <c r="V315" s="1" t="s">
        <v>2470</v>
      </c>
      <c r="W315" s="1" t="s">
        <v>99</v>
      </c>
      <c r="X315" s="1" t="str">
        <f>CONCATENATE(Tableau4[[#This Row],[Numéro de pièce de la pièce de référence]],Tableau4[[#This Row],[Numéro de poste de la pièce de référence]])</f>
        <v>450067038170</v>
      </c>
    </row>
    <row r="316" spans="1:24" x14ac:dyDescent="0.35">
      <c r="A316" s="1" t="s">
        <v>97</v>
      </c>
      <c r="B316" s="1" t="s">
        <v>2489</v>
      </c>
      <c r="C316" s="1" t="s">
        <v>2510</v>
      </c>
      <c r="D316" s="1" t="s">
        <v>126</v>
      </c>
      <c r="E316" s="1" t="s">
        <v>774</v>
      </c>
      <c r="F316" s="1" t="s">
        <v>2407</v>
      </c>
      <c r="G316" s="1" t="s">
        <v>2768</v>
      </c>
      <c r="H316" s="1" t="s">
        <v>515</v>
      </c>
      <c r="I316" s="2">
        <v>43943</v>
      </c>
      <c r="J316" s="1" t="s">
        <v>4282</v>
      </c>
      <c r="K316" s="1" t="s">
        <v>4283</v>
      </c>
      <c r="L316" s="1" t="s">
        <v>3400</v>
      </c>
      <c r="M316" s="1" t="s">
        <v>4284</v>
      </c>
      <c r="N316" s="3">
        <v>1985.4</v>
      </c>
      <c r="O316" s="3">
        <v>0</v>
      </c>
      <c r="P316" s="1" t="s">
        <v>2533</v>
      </c>
      <c r="Q316" s="1" t="s">
        <v>782</v>
      </c>
      <c r="R316" s="1" t="s">
        <v>773</v>
      </c>
      <c r="S316" s="1" t="s">
        <v>2407</v>
      </c>
      <c r="T316" s="1" t="s">
        <v>2407</v>
      </c>
      <c r="U316" s="1" t="s">
        <v>4533</v>
      </c>
      <c r="V316" s="1" t="s">
        <v>2470</v>
      </c>
      <c r="W316" s="1" t="s">
        <v>99</v>
      </c>
      <c r="X316" s="1" t="str">
        <f>CONCATENATE(Tableau4[[#This Row],[Numéro de pièce de la pièce de référence]],Tableau4[[#This Row],[Numéro de poste de la pièce de référence]])</f>
        <v>450067038180</v>
      </c>
    </row>
    <row r="317" spans="1:24" x14ac:dyDescent="0.35">
      <c r="A317" s="1" t="s">
        <v>97</v>
      </c>
      <c r="B317" s="1" t="s">
        <v>2489</v>
      </c>
      <c r="C317" s="1" t="s">
        <v>2510</v>
      </c>
      <c r="D317" s="1" t="s">
        <v>101</v>
      </c>
      <c r="E317" s="1" t="s">
        <v>811</v>
      </c>
      <c r="F317" s="1" t="s">
        <v>2407</v>
      </c>
      <c r="G317" s="1" t="s">
        <v>2778</v>
      </c>
      <c r="H317" s="1" t="s">
        <v>88</v>
      </c>
      <c r="I317" s="2">
        <v>43943</v>
      </c>
      <c r="J317" s="1" t="s">
        <v>4282</v>
      </c>
      <c r="K317" s="1" t="s">
        <v>4283</v>
      </c>
      <c r="L317" s="1" t="s">
        <v>3400</v>
      </c>
      <c r="M317" s="1" t="s">
        <v>4284</v>
      </c>
      <c r="N317" s="3">
        <v>191954.4</v>
      </c>
      <c r="O317" s="3">
        <v>0</v>
      </c>
      <c r="P317" s="1" t="s">
        <v>2567</v>
      </c>
      <c r="Q317" s="1" t="s">
        <v>812</v>
      </c>
      <c r="R317" s="1" t="s">
        <v>810</v>
      </c>
      <c r="S317" s="1" t="s">
        <v>2407</v>
      </c>
      <c r="T317" s="1" t="s">
        <v>2407</v>
      </c>
      <c r="U317" s="1" t="s">
        <v>4534</v>
      </c>
      <c r="V317" s="1" t="s">
        <v>2470</v>
      </c>
      <c r="W317" s="1" t="s">
        <v>51</v>
      </c>
      <c r="X317" s="1" t="str">
        <f>CONCATENATE(Tableau4[[#This Row],[Numéro de pièce de la pièce de référence]],Tableau4[[#This Row],[Numéro de poste de la pièce de référence]])</f>
        <v>450067092910</v>
      </c>
    </row>
    <row r="318" spans="1:24" x14ac:dyDescent="0.35">
      <c r="A318" s="1" t="s">
        <v>97</v>
      </c>
      <c r="B318" s="1" t="s">
        <v>2489</v>
      </c>
      <c r="C318" s="1" t="s">
        <v>2510</v>
      </c>
      <c r="D318" s="1" t="s">
        <v>101</v>
      </c>
      <c r="E318" s="1" t="s">
        <v>814</v>
      </c>
      <c r="F318" s="1" t="s">
        <v>2407</v>
      </c>
      <c r="G318" s="1" t="s">
        <v>2779</v>
      </c>
      <c r="H318" s="1" t="s">
        <v>88</v>
      </c>
      <c r="I318" s="2">
        <v>43943</v>
      </c>
      <c r="J318" s="1" t="s">
        <v>4282</v>
      </c>
      <c r="K318" s="1" t="s">
        <v>4283</v>
      </c>
      <c r="L318" s="1" t="s">
        <v>3400</v>
      </c>
      <c r="M318" s="1" t="s">
        <v>4284</v>
      </c>
      <c r="N318" s="3">
        <v>1339107.49</v>
      </c>
      <c r="O318" s="3">
        <v>0</v>
      </c>
      <c r="P318" s="1" t="s">
        <v>2567</v>
      </c>
      <c r="Q318" s="1" t="s">
        <v>815</v>
      </c>
      <c r="R318" s="1" t="s">
        <v>810</v>
      </c>
      <c r="S318" s="1" t="s">
        <v>2407</v>
      </c>
      <c r="T318" s="1" t="s">
        <v>2407</v>
      </c>
      <c r="U318" s="1" t="s">
        <v>4535</v>
      </c>
      <c r="V318" s="1" t="s">
        <v>2470</v>
      </c>
      <c r="W318" s="1" t="s">
        <v>51</v>
      </c>
      <c r="X318" s="1" t="str">
        <f>CONCATENATE(Tableau4[[#This Row],[Numéro de pièce de la pièce de référence]],Tableau4[[#This Row],[Numéro de poste de la pièce de référence]])</f>
        <v>450067093810</v>
      </c>
    </row>
    <row r="319" spans="1:24" x14ac:dyDescent="0.35">
      <c r="A319" s="1" t="s">
        <v>97</v>
      </c>
      <c r="B319" s="1" t="s">
        <v>2489</v>
      </c>
      <c r="C319" s="1" t="s">
        <v>2510</v>
      </c>
      <c r="D319" s="1" t="s">
        <v>101</v>
      </c>
      <c r="E319" s="1" t="s">
        <v>855</v>
      </c>
      <c r="F319" s="1" t="s">
        <v>2407</v>
      </c>
      <c r="G319" s="1" t="s">
        <v>2781</v>
      </c>
      <c r="H319" s="1" t="s">
        <v>88</v>
      </c>
      <c r="I319" s="2">
        <v>43943</v>
      </c>
      <c r="J319" s="1" t="s">
        <v>4282</v>
      </c>
      <c r="K319" s="1" t="s">
        <v>4283</v>
      </c>
      <c r="L319" s="1" t="s">
        <v>3400</v>
      </c>
      <c r="M319" s="1" t="s">
        <v>4284</v>
      </c>
      <c r="N319" s="3">
        <v>2094843.46</v>
      </c>
      <c r="O319" s="3">
        <v>0</v>
      </c>
      <c r="P319" s="1" t="s">
        <v>2567</v>
      </c>
      <c r="Q319" s="1" t="s">
        <v>818</v>
      </c>
      <c r="R319" s="1" t="s">
        <v>854</v>
      </c>
      <c r="S319" s="1" t="s">
        <v>2407</v>
      </c>
      <c r="T319" s="1" t="s">
        <v>2407</v>
      </c>
      <c r="U319" s="1" t="s">
        <v>4536</v>
      </c>
      <c r="V319" s="1" t="s">
        <v>2470</v>
      </c>
      <c r="W319" s="1" t="s">
        <v>51</v>
      </c>
      <c r="X319" s="1" t="str">
        <f>CONCATENATE(Tableau4[[#This Row],[Numéro de pièce de la pièce de référence]],Tableau4[[#This Row],[Numéro de poste de la pièce de référence]])</f>
        <v>450067095610</v>
      </c>
    </row>
    <row r="320" spans="1:24" x14ac:dyDescent="0.35">
      <c r="A320" s="1" t="s">
        <v>97</v>
      </c>
      <c r="B320" s="1" t="s">
        <v>2489</v>
      </c>
      <c r="C320" s="1" t="s">
        <v>2510</v>
      </c>
      <c r="D320" s="1" t="s">
        <v>101</v>
      </c>
      <c r="E320" s="1" t="s">
        <v>859</v>
      </c>
      <c r="F320" s="1" t="s">
        <v>2407</v>
      </c>
      <c r="G320" s="1" t="s">
        <v>2783</v>
      </c>
      <c r="H320" s="1" t="s">
        <v>88</v>
      </c>
      <c r="I320" s="2">
        <v>43943</v>
      </c>
      <c r="J320" s="1" t="s">
        <v>4282</v>
      </c>
      <c r="K320" s="1" t="s">
        <v>4283</v>
      </c>
      <c r="L320" s="1" t="s">
        <v>3400</v>
      </c>
      <c r="M320" s="1" t="s">
        <v>4284</v>
      </c>
      <c r="N320" s="3">
        <v>4171270.72</v>
      </c>
      <c r="O320" s="3">
        <v>0</v>
      </c>
      <c r="P320" s="1" t="s">
        <v>2567</v>
      </c>
      <c r="Q320" s="1" t="s">
        <v>860</v>
      </c>
      <c r="R320" s="1" t="s">
        <v>858</v>
      </c>
      <c r="S320" s="1" t="s">
        <v>2407</v>
      </c>
      <c r="T320" s="1" t="s">
        <v>2407</v>
      </c>
      <c r="U320" s="1" t="s">
        <v>4537</v>
      </c>
      <c r="V320" s="1" t="s">
        <v>2470</v>
      </c>
      <c r="W320" s="1" t="s">
        <v>51</v>
      </c>
      <c r="X320" s="1" t="str">
        <f>CONCATENATE(Tableau4[[#This Row],[Numéro de pièce de la pièce de référence]],Tableau4[[#This Row],[Numéro de poste de la pièce de référence]])</f>
        <v>450067096510</v>
      </c>
    </row>
    <row r="321" spans="1:24" x14ac:dyDescent="0.35">
      <c r="A321" s="1" t="s">
        <v>97</v>
      </c>
      <c r="B321" s="1" t="s">
        <v>2489</v>
      </c>
      <c r="C321" s="1" t="s">
        <v>2510</v>
      </c>
      <c r="D321" s="1" t="s">
        <v>101</v>
      </c>
      <c r="E321" s="1" t="s">
        <v>820</v>
      </c>
      <c r="F321" s="1" t="s">
        <v>2407</v>
      </c>
      <c r="G321" s="1" t="s">
        <v>2784</v>
      </c>
      <c r="H321" s="1" t="s">
        <v>88</v>
      </c>
      <c r="I321" s="2">
        <v>43943</v>
      </c>
      <c r="J321" s="1" t="s">
        <v>4282</v>
      </c>
      <c r="K321" s="1" t="s">
        <v>4283</v>
      </c>
      <c r="L321" s="1" t="s">
        <v>3400</v>
      </c>
      <c r="M321" s="1" t="s">
        <v>4284</v>
      </c>
      <c r="N321" s="3">
        <v>1996500</v>
      </c>
      <c r="O321" s="3">
        <v>0</v>
      </c>
      <c r="P321" s="1" t="s">
        <v>2567</v>
      </c>
      <c r="Q321" s="1" t="s">
        <v>818</v>
      </c>
      <c r="R321" s="1" t="s">
        <v>707</v>
      </c>
      <c r="S321" s="1" t="s">
        <v>2407</v>
      </c>
      <c r="T321" s="1" t="s">
        <v>2407</v>
      </c>
      <c r="U321" s="1" t="s">
        <v>4538</v>
      </c>
      <c r="V321" s="1" t="s">
        <v>2470</v>
      </c>
      <c r="W321" s="1" t="s">
        <v>51</v>
      </c>
      <c r="X321" s="1" t="str">
        <f>CONCATENATE(Tableau4[[#This Row],[Numéro de pièce de la pièce de référence]],Tableau4[[#This Row],[Numéro de poste de la pièce de référence]])</f>
        <v>450067097010</v>
      </c>
    </row>
    <row r="322" spans="1:24" x14ac:dyDescent="0.35">
      <c r="A322" s="1" t="s">
        <v>97</v>
      </c>
      <c r="B322" s="1" t="s">
        <v>2489</v>
      </c>
      <c r="C322" s="1" t="s">
        <v>2510</v>
      </c>
      <c r="D322" s="1" t="s">
        <v>101</v>
      </c>
      <c r="E322" s="1" t="s">
        <v>824</v>
      </c>
      <c r="F322" s="1" t="s">
        <v>2407</v>
      </c>
      <c r="G322" s="1" t="s">
        <v>2786</v>
      </c>
      <c r="H322" s="1" t="s">
        <v>88</v>
      </c>
      <c r="I322" s="2">
        <v>43943</v>
      </c>
      <c r="J322" s="1" t="s">
        <v>4282</v>
      </c>
      <c r="K322" s="1" t="s">
        <v>4283</v>
      </c>
      <c r="L322" s="1" t="s">
        <v>3401</v>
      </c>
      <c r="M322" s="1" t="s">
        <v>4288</v>
      </c>
      <c r="N322" s="3">
        <v>1000000</v>
      </c>
      <c r="O322" s="3">
        <v>0</v>
      </c>
      <c r="P322" s="1" t="s">
        <v>2567</v>
      </c>
      <c r="Q322" s="1" t="s">
        <v>818</v>
      </c>
      <c r="R322" s="1" t="s">
        <v>823</v>
      </c>
      <c r="S322" s="1" t="s">
        <v>2407</v>
      </c>
      <c r="T322" s="1" t="s">
        <v>2407</v>
      </c>
      <c r="U322" s="1" t="s">
        <v>4539</v>
      </c>
      <c r="V322" s="1" t="s">
        <v>2470</v>
      </c>
      <c r="W322" s="1" t="s">
        <v>51</v>
      </c>
      <c r="X322" s="1" t="str">
        <f>CONCATENATE(Tableau4[[#This Row],[Numéro de pièce de la pièce de référence]],Tableau4[[#This Row],[Numéro de poste de la pièce de référence]])</f>
        <v>450067097510</v>
      </c>
    </row>
    <row r="323" spans="1:24" x14ac:dyDescent="0.35">
      <c r="A323" s="1" t="s">
        <v>97</v>
      </c>
      <c r="B323" s="1" t="s">
        <v>2489</v>
      </c>
      <c r="C323" s="1" t="s">
        <v>2510</v>
      </c>
      <c r="D323" s="1" t="s">
        <v>101</v>
      </c>
      <c r="E323" s="1" t="s">
        <v>824</v>
      </c>
      <c r="F323" s="1" t="s">
        <v>2407</v>
      </c>
      <c r="G323" s="1" t="s">
        <v>2786</v>
      </c>
      <c r="H323" s="1" t="s">
        <v>88</v>
      </c>
      <c r="I323" s="2">
        <v>43943</v>
      </c>
      <c r="J323" s="1" t="s">
        <v>4282</v>
      </c>
      <c r="K323" s="1" t="s">
        <v>4283</v>
      </c>
      <c r="L323" s="1" t="s">
        <v>3400</v>
      </c>
      <c r="M323" s="1" t="s">
        <v>4284</v>
      </c>
      <c r="N323" s="3">
        <v>2136320</v>
      </c>
      <c r="O323" s="3">
        <v>0</v>
      </c>
      <c r="P323" s="1" t="s">
        <v>2567</v>
      </c>
      <c r="Q323" s="1" t="s">
        <v>818</v>
      </c>
      <c r="R323" s="1" t="s">
        <v>823</v>
      </c>
      <c r="S323" s="1" t="s">
        <v>2407</v>
      </c>
      <c r="T323" s="1" t="s">
        <v>2407</v>
      </c>
      <c r="U323" s="1" t="s">
        <v>4540</v>
      </c>
      <c r="V323" s="1" t="s">
        <v>2470</v>
      </c>
      <c r="W323" s="1" t="s">
        <v>51</v>
      </c>
      <c r="X323" s="1" t="str">
        <f>CONCATENATE(Tableau4[[#This Row],[Numéro de pièce de la pièce de référence]],Tableau4[[#This Row],[Numéro de poste de la pièce de référence]])</f>
        <v>450067097510</v>
      </c>
    </row>
    <row r="324" spans="1:24" x14ac:dyDescent="0.35">
      <c r="A324" s="1" t="s">
        <v>97</v>
      </c>
      <c r="B324" s="1" t="s">
        <v>2489</v>
      </c>
      <c r="C324" s="1" t="s">
        <v>2510</v>
      </c>
      <c r="D324" s="1" t="s">
        <v>101</v>
      </c>
      <c r="E324" s="1" t="s">
        <v>817</v>
      </c>
      <c r="F324" s="1" t="s">
        <v>2407</v>
      </c>
      <c r="G324" s="1" t="s">
        <v>2787</v>
      </c>
      <c r="H324" s="1" t="s">
        <v>88</v>
      </c>
      <c r="I324" s="2">
        <v>43943</v>
      </c>
      <c r="J324" s="1" t="s">
        <v>4282</v>
      </c>
      <c r="K324" s="1" t="s">
        <v>4283</v>
      </c>
      <c r="L324" s="1" t="s">
        <v>3400</v>
      </c>
      <c r="M324" s="1" t="s">
        <v>4284</v>
      </c>
      <c r="N324" s="3">
        <v>330330</v>
      </c>
      <c r="O324" s="3">
        <v>0</v>
      </c>
      <c r="P324" s="1" t="s">
        <v>2567</v>
      </c>
      <c r="Q324" s="1" t="s">
        <v>818</v>
      </c>
      <c r="R324" s="1" t="s">
        <v>482</v>
      </c>
      <c r="S324" s="1" t="s">
        <v>2407</v>
      </c>
      <c r="T324" s="1" t="s">
        <v>2407</v>
      </c>
      <c r="U324" s="1" t="s">
        <v>4541</v>
      </c>
      <c r="V324" s="1" t="s">
        <v>2470</v>
      </c>
      <c r="W324" s="1" t="s">
        <v>51</v>
      </c>
      <c r="X324" s="1" t="str">
        <f>CONCATENATE(Tableau4[[#This Row],[Numéro de pièce de la pièce de référence]],Tableau4[[#This Row],[Numéro de poste de la pièce de référence]])</f>
        <v>450067097810</v>
      </c>
    </row>
    <row r="325" spans="1:24" x14ac:dyDescent="0.35">
      <c r="A325" s="1" t="s">
        <v>97</v>
      </c>
      <c r="B325" s="1" t="s">
        <v>2489</v>
      </c>
      <c r="C325" s="1" t="s">
        <v>2510</v>
      </c>
      <c r="D325" s="1" t="s">
        <v>101</v>
      </c>
      <c r="E325" s="1" t="s">
        <v>847</v>
      </c>
      <c r="F325" s="1" t="s">
        <v>2407</v>
      </c>
      <c r="G325" s="1" t="s">
        <v>2789</v>
      </c>
      <c r="H325" s="1" t="s">
        <v>88</v>
      </c>
      <c r="I325" s="2">
        <v>43943</v>
      </c>
      <c r="J325" s="1" t="s">
        <v>4282</v>
      </c>
      <c r="K325" s="1" t="s">
        <v>4283</v>
      </c>
      <c r="L325" s="1" t="s">
        <v>3400</v>
      </c>
      <c r="M325" s="1" t="s">
        <v>4284</v>
      </c>
      <c r="N325" s="3">
        <v>4416500</v>
      </c>
      <c r="O325" s="3">
        <v>0</v>
      </c>
      <c r="P325" s="1" t="s">
        <v>2567</v>
      </c>
      <c r="Q325" s="1" t="s">
        <v>848</v>
      </c>
      <c r="R325" s="1" t="s">
        <v>846</v>
      </c>
      <c r="S325" s="1" t="s">
        <v>2407</v>
      </c>
      <c r="T325" s="1" t="s">
        <v>2407</v>
      </c>
      <c r="U325" s="1" t="s">
        <v>4542</v>
      </c>
      <c r="V325" s="1" t="s">
        <v>2470</v>
      </c>
      <c r="W325" s="1" t="s">
        <v>51</v>
      </c>
      <c r="X325" s="1" t="str">
        <f>CONCATENATE(Tableau4[[#This Row],[Numéro de pièce de la pièce de référence]],Tableau4[[#This Row],[Numéro de poste de la pièce de référence]])</f>
        <v>450067100010</v>
      </c>
    </row>
    <row r="326" spans="1:24" x14ac:dyDescent="0.35">
      <c r="A326" s="1" t="s">
        <v>97</v>
      </c>
      <c r="B326" s="1" t="s">
        <v>2489</v>
      </c>
      <c r="C326" s="1" t="s">
        <v>2510</v>
      </c>
      <c r="D326" s="1" t="s">
        <v>101</v>
      </c>
      <c r="E326" s="1" t="s">
        <v>842</v>
      </c>
      <c r="F326" s="1" t="s">
        <v>2407</v>
      </c>
      <c r="G326" s="1" t="s">
        <v>2791</v>
      </c>
      <c r="H326" s="1" t="s">
        <v>88</v>
      </c>
      <c r="I326" s="2">
        <v>43943</v>
      </c>
      <c r="J326" s="1" t="s">
        <v>4282</v>
      </c>
      <c r="K326" s="1" t="s">
        <v>4283</v>
      </c>
      <c r="L326" s="1" t="s">
        <v>3400</v>
      </c>
      <c r="M326" s="1" t="s">
        <v>4284</v>
      </c>
      <c r="N326" s="3">
        <v>21258.49</v>
      </c>
      <c r="O326" s="3">
        <v>0</v>
      </c>
      <c r="P326" s="1" t="s">
        <v>2567</v>
      </c>
      <c r="Q326" s="1" t="s">
        <v>843</v>
      </c>
      <c r="R326" s="1" t="s">
        <v>841</v>
      </c>
      <c r="S326" s="1" t="s">
        <v>2407</v>
      </c>
      <c r="T326" s="1" t="s">
        <v>2407</v>
      </c>
      <c r="U326" s="1" t="s">
        <v>4543</v>
      </c>
      <c r="V326" s="1" t="s">
        <v>2470</v>
      </c>
      <c r="W326" s="1" t="s">
        <v>51</v>
      </c>
      <c r="X326" s="1" t="str">
        <f>CONCATENATE(Tableau4[[#This Row],[Numéro de pièce de la pièce de référence]],Tableau4[[#This Row],[Numéro de poste de la pièce de référence]])</f>
        <v>450067100310</v>
      </c>
    </row>
    <row r="327" spans="1:24" x14ac:dyDescent="0.35">
      <c r="A327" s="1" t="s">
        <v>97</v>
      </c>
      <c r="B327" s="1" t="s">
        <v>2489</v>
      </c>
      <c r="C327" s="1" t="s">
        <v>2510</v>
      </c>
      <c r="D327" s="1" t="s">
        <v>101</v>
      </c>
      <c r="E327" s="1" t="s">
        <v>828</v>
      </c>
      <c r="F327" s="1" t="s">
        <v>2407</v>
      </c>
      <c r="G327" s="1" t="s">
        <v>2793</v>
      </c>
      <c r="H327" s="1" t="s">
        <v>88</v>
      </c>
      <c r="I327" s="2">
        <v>43943</v>
      </c>
      <c r="J327" s="1" t="s">
        <v>4282</v>
      </c>
      <c r="K327" s="1" t="s">
        <v>4283</v>
      </c>
      <c r="L327" s="1" t="s">
        <v>3400</v>
      </c>
      <c r="M327" s="1" t="s">
        <v>4284</v>
      </c>
      <c r="N327" s="3">
        <v>1674640</v>
      </c>
      <c r="O327" s="3">
        <v>0</v>
      </c>
      <c r="P327" s="1" t="s">
        <v>2567</v>
      </c>
      <c r="Q327" s="1" t="s">
        <v>829</v>
      </c>
      <c r="R327" s="1" t="s">
        <v>827</v>
      </c>
      <c r="S327" s="1" t="s">
        <v>2407</v>
      </c>
      <c r="T327" s="1" t="s">
        <v>2407</v>
      </c>
      <c r="U327" s="1" t="s">
        <v>4544</v>
      </c>
      <c r="V327" s="1" t="s">
        <v>2470</v>
      </c>
      <c r="W327" s="1" t="s">
        <v>51</v>
      </c>
      <c r="X327" s="1" t="str">
        <f>CONCATENATE(Tableau4[[#This Row],[Numéro de pièce de la pièce de référence]],Tableau4[[#This Row],[Numéro de poste de la pièce de référence]])</f>
        <v>450067101410</v>
      </c>
    </row>
    <row r="328" spans="1:24" x14ac:dyDescent="0.35">
      <c r="A328" s="1" t="s">
        <v>97</v>
      </c>
      <c r="B328" s="1" t="s">
        <v>2489</v>
      </c>
      <c r="C328" s="1" t="s">
        <v>2510</v>
      </c>
      <c r="D328" s="1" t="s">
        <v>101</v>
      </c>
      <c r="E328" s="1" t="s">
        <v>850</v>
      </c>
      <c r="F328" s="1" t="s">
        <v>2407</v>
      </c>
      <c r="G328" s="1" t="s">
        <v>2794</v>
      </c>
      <c r="H328" s="1" t="s">
        <v>88</v>
      </c>
      <c r="I328" s="2">
        <v>43943</v>
      </c>
      <c r="J328" s="1" t="s">
        <v>4282</v>
      </c>
      <c r="K328" s="1" t="s">
        <v>4283</v>
      </c>
      <c r="L328" s="1" t="s">
        <v>3400</v>
      </c>
      <c r="M328" s="1" t="s">
        <v>4284</v>
      </c>
      <c r="N328" s="3">
        <v>2705497.97</v>
      </c>
      <c r="O328" s="3">
        <v>0</v>
      </c>
      <c r="P328" s="1" t="s">
        <v>2567</v>
      </c>
      <c r="Q328" s="1" t="s">
        <v>851</v>
      </c>
      <c r="R328" s="1" t="s">
        <v>662</v>
      </c>
      <c r="S328" s="1" t="s">
        <v>2407</v>
      </c>
      <c r="T328" s="1" t="s">
        <v>2407</v>
      </c>
      <c r="U328" s="1" t="s">
        <v>4545</v>
      </c>
      <c r="V328" s="1" t="s">
        <v>2470</v>
      </c>
      <c r="W328" s="1" t="s">
        <v>51</v>
      </c>
      <c r="X328" s="1" t="str">
        <f>CONCATENATE(Tableau4[[#This Row],[Numéro de pièce de la pièce de référence]],Tableau4[[#This Row],[Numéro de poste de la pièce de référence]])</f>
        <v>450067102010</v>
      </c>
    </row>
    <row r="329" spans="1:24" x14ac:dyDescent="0.35">
      <c r="A329" s="1" t="s">
        <v>97</v>
      </c>
      <c r="B329" s="1" t="s">
        <v>2489</v>
      </c>
      <c r="C329" s="1" t="s">
        <v>2510</v>
      </c>
      <c r="D329" s="1" t="s">
        <v>101</v>
      </c>
      <c r="E329" s="1" t="s">
        <v>834</v>
      </c>
      <c r="F329" s="1" t="s">
        <v>2407</v>
      </c>
      <c r="G329" s="1" t="s">
        <v>2796</v>
      </c>
      <c r="H329" s="1" t="s">
        <v>88</v>
      </c>
      <c r="I329" s="2">
        <v>43943</v>
      </c>
      <c r="J329" s="1" t="s">
        <v>4282</v>
      </c>
      <c r="K329" s="1" t="s">
        <v>4283</v>
      </c>
      <c r="L329" s="1" t="s">
        <v>3400</v>
      </c>
      <c r="M329" s="1" t="s">
        <v>4284</v>
      </c>
      <c r="N329" s="3">
        <v>1045101.29</v>
      </c>
      <c r="O329" s="3">
        <v>0</v>
      </c>
      <c r="P329" s="1" t="s">
        <v>2567</v>
      </c>
      <c r="Q329" s="1" t="s">
        <v>835</v>
      </c>
      <c r="R329" s="1" t="s">
        <v>833</v>
      </c>
      <c r="S329" s="1" t="s">
        <v>2407</v>
      </c>
      <c r="T329" s="1" t="s">
        <v>2407</v>
      </c>
      <c r="U329" s="1" t="s">
        <v>4546</v>
      </c>
      <c r="V329" s="1" t="s">
        <v>2470</v>
      </c>
      <c r="W329" s="1" t="s">
        <v>51</v>
      </c>
      <c r="X329" s="1" t="str">
        <f>CONCATENATE(Tableau4[[#This Row],[Numéro de pièce de la pièce de référence]],Tableau4[[#This Row],[Numéro de poste de la pièce de référence]])</f>
        <v>450067102610</v>
      </c>
    </row>
    <row r="330" spans="1:24" x14ac:dyDescent="0.35">
      <c r="A330" s="1" t="s">
        <v>97</v>
      </c>
      <c r="B330" s="1" t="s">
        <v>2489</v>
      </c>
      <c r="C330" s="1" t="s">
        <v>2510</v>
      </c>
      <c r="D330" s="1" t="s">
        <v>126</v>
      </c>
      <c r="E330" s="1" t="s">
        <v>863</v>
      </c>
      <c r="F330" s="1" t="s">
        <v>2407</v>
      </c>
      <c r="G330" s="1" t="s">
        <v>2798</v>
      </c>
      <c r="H330" s="1" t="s">
        <v>88</v>
      </c>
      <c r="I330" s="2">
        <v>43943</v>
      </c>
      <c r="J330" s="1" t="s">
        <v>4282</v>
      </c>
      <c r="K330" s="1" t="s">
        <v>4283</v>
      </c>
      <c r="L330" s="1" t="s">
        <v>3400</v>
      </c>
      <c r="M330" s="1" t="s">
        <v>4284</v>
      </c>
      <c r="N330" s="3">
        <v>476.4</v>
      </c>
      <c r="O330" s="3">
        <v>0</v>
      </c>
      <c r="P330" s="1" t="s">
        <v>2533</v>
      </c>
      <c r="Q330" s="1" t="s">
        <v>864</v>
      </c>
      <c r="R330" s="1" t="s">
        <v>862</v>
      </c>
      <c r="S330" s="1" t="s">
        <v>2407</v>
      </c>
      <c r="T330" s="1" t="s">
        <v>2407</v>
      </c>
      <c r="U330" s="1" t="s">
        <v>4547</v>
      </c>
      <c r="V330" s="1" t="s">
        <v>2470</v>
      </c>
      <c r="W330" s="1" t="s">
        <v>99</v>
      </c>
      <c r="X330" s="1" t="str">
        <f>CONCATENATE(Tableau4[[#This Row],[Numéro de pièce de la pièce de référence]],Tableau4[[#This Row],[Numéro de poste de la pièce de référence]])</f>
        <v>450067103510</v>
      </c>
    </row>
    <row r="331" spans="1:24" x14ac:dyDescent="0.35">
      <c r="A331" s="1" t="s">
        <v>97</v>
      </c>
      <c r="B331" s="1" t="s">
        <v>2489</v>
      </c>
      <c r="C331" s="1" t="s">
        <v>2510</v>
      </c>
      <c r="D331" s="1" t="s">
        <v>101</v>
      </c>
      <c r="E331" s="1" t="s">
        <v>641</v>
      </c>
      <c r="F331" s="1" t="s">
        <v>2407</v>
      </c>
      <c r="G331" s="1" t="s">
        <v>2730</v>
      </c>
      <c r="H331" s="1" t="s">
        <v>88</v>
      </c>
      <c r="I331" s="2">
        <v>43944</v>
      </c>
      <c r="J331" s="1" t="s">
        <v>4282</v>
      </c>
      <c r="K331" s="1" t="s">
        <v>4283</v>
      </c>
      <c r="L331" s="1" t="s">
        <v>2630</v>
      </c>
      <c r="M331" s="1" t="s">
        <v>4290</v>
      </c>
      <c r="N331" s="3">
        <v>-363000</v>
      </c>
      <c r="O331" s="3">
        <v>0</v>
      </c>
      <c r="P331" s="1" t="s">
        <v>2567</v>
      </c>
      <c r="Q331" s="1" t="s">
        <v>642</v>
      </c>
      <c r="R331" s="1" t="s">
        <v>640</v>
      </c>
      <c r="S331" s="1" t="s">
        <v>2407</v>
      </c>
      <c r="T331" s="1" t="s">
        <v>2407</v>
      </c>
      <c r="U331" s="1" t="s">
        <v>4548</v>
      </c>
      <c r="V331" s="1" t="s">
        <v>2470</v>
      </c>
      <c r="W331" s="1" t="s">
        <v>51</v>
      </c>
      <c r="X331" s="1" t="str">
        <f>CONCATENATE(Tableau4[[#This Row],[Numéro de pièce de la pièce de référence]],Tableau4[[#This Row],[Numéro de poste de la pièce de référence]])</f>
        <v>450066906510</v>
      </c>
    </row>
    <row r="332" spans="1:24" x14ac:dyDescent="0.35">
      <c r="A332" s="1" t="s">
        <v>97</v>
      </c>
      <c r="B332" s="1" t="s">
        <v>2489</v>
      </c>
      <c r="C332" s="1" t="s">
        <v>2510</v>
      </c>
      <c r="D332" s="1" t="s">
        <v>101</v>
      </c>
      <c r="E332" s="1" t="s">
        <v>641</v>
      </c>
      <c r="F332" s="1" t="s">
        <v>2407</v>
      </c>
      <c r="G332" s="1" t="s">
        <v>2730</v>
      </c>
      <c r="H332" s="1" t="s">
        <v>88</v>
      </c>
      <c r="I332" s="2">
        <v>43944</v>
      </c>
      <c r="J332" s="1" t="s">
        <v>4282</v>
      </c>
      <c r="K332" s="1" t="s">
        <v>4283</v>
      </c>
      <c r="L332" s="1" t="s">
        <v>2630</v>
      </c>
      <c r="M332" s="1" t="s">
        <v>4290</v>
      </c>
      <c r="N332" s="3">
        <v>-72600</v>
      </c>
      <c r="O332" s="3">
        <v>0</v>
      </c>
      <c r="P332" s="1" t="s">
        <v>2567</v>
      </c>
      <c r="Q332" s="1" t="s">
        <v>642</v>
      </c>
      <c r="R332" s="1" t="s">
        <v>640</v>
      </c>
      <c r="S332" s="1" t="s">
        <v>2407</v>
      </c>
      <c r="T332" s="1" t="s">
        <v>2407</v>
      </c>
      <c r="U332" s="1" t="s">
        <v>4549</v>
      </c>
      <c r="V332" s="1" t="s">
        <v>2470</v>
      </c>
      <c r="W332" s="1" t="s">
        <v>51</v>
      </c>
      <c r="X332" s="1" t="str">
        <f>CONCATENATE(Tableau4[[#This Row],[Numéro de pièce de la pièce de référence]],Tableau4[[#This Row],[Numéro de poste de la pièce de référence]])</f>
        <v>450066906510</v>
      </c>
    </row>
    <row r="333" spans="1:24" x14ac:dyDescent="0.35">
      <c r="A333" s="1" t="s">
        <v>97</v>
      </c>
      <c r="B333" s="1" t="s">
        <v>2489</v>
      </c>
      <c r="C333" s="1" t="s">
        <v>2510</v>
      </c>
      <c r="D333" s="1" t="s">
        <v>126</v>
      </c>
      <c r="E333" s="1" t="s">
        <v>774</v>
      </c>
      <c r="F333" s="1" t="s">
        <v>2407</v>
      </c>
      <c r="G333" s="1" t="s">
        <v>2768</v>
      </c>
      <c r="H333" s="1" t="s">
        <v>88</v>
      </c>
      <c r="I333" s="2">
        <v>43944</v>
      </c>
      <c r="J333" s="1" t="s">
        <v>4282</v>
      </c>
      <c r="K333" s="1" t="s">
        <v>4283</v>
      </c>
      <c r="L333" s="1" t="s">
        <v>2630</v>
      </c>
      <c r="M333" s="1" t="s">
        <v>4290</v>
      </c>
      <c r="N333" s="3">
        <v>-2202.92</v>
      </c>
      <c r="O333" s="3">
        <v>0</v>
      </c>
      <c r="P333" s="1" t="s">
        <v>2533</v>
      </c>
      <c r="Q333" s="1" t="s">
        <v>775</v>
      </c>
      <c r="R333" s="1" t="s">
        <v>773</v>
      </c>
      <c r="S333" s="1" t="s">
        <v>2407</v>
      </c>
      <c r="T333" s="1" t="s">
        <v>2407</v>
      </c>
      <c r="U333" s="1" t="s">
        <v>4550</v>
      </c>
      <c r="V333" s="1" t="s">
        <v>2470</v>
      </c>
      <c r="W333" s="1" t="s">
        <v>99</v>
      </c>
      <c r="X333" s="1" t="str">
        <f>CONCATENATE(Tableau4[[#This Row],[Numéro de pièce de la pièce de référence]],Tableau4[[#This Row],[Numéro de poste de la pièce de référence]])</f>
        <v>450067038110</v>
      </c>
    </row>
    <row r="334" spans="1:24" x14ac:dyDescent="0.35">
      <c r="A334" s="1" t="s">
        <v>97</v>
      </c>
      <c r="B334" s="1" t="s">
        <v>2489</v>
      </c>
      <c r="C334" s="1" t="s">
        <v>2510</v>
      </c>
      <c r="D334" s="1" t="s">
        <v>126</v>
      </c>
      <c r="E334" s="1" t="s">
        <v>774</v>
      </c>
      <c r="F334" s="1" t="s">
        <v>2407</v>
      </c>
      <c r="G334" s="1" t="s">
        <v>2768</v>
      </c>
      <c r="H334" s="1" t="s">
        <v>217</v>
      </c>
      <c r="I334" s="2">
        <v>43944</v>
      </c>
      <c r="J334" s="1" t="s">
        <v>4282</v>
      </c>
      <c r="K334" s="1" t="s">
        <v>4283</v>
      </c>
      <c r="L334" s="1" t="s">
        <v>2630</v>
      </c>
      <c r="M334" s="1" t="s">
        <v>4290</v>
      </c>
      <c r="N334" s="3">
        <v>-106</v>
      </c>
      <c r="O334" s="3">
        <v>0</v>
      </c>
      <c r="P334" s="1" t="s">
        <v>2533</v>
      </c>
      <c r="Q334" s="1" t="s">
        <v>776</v>
      </c>
      <c r="R334" s="1" t="s">
        <v>773</v>
      </c>
      <c r="S334" s="1" t="s">
        <v>2407</v>
      </c>
      <c r="T334" s="1" t="s">
        <v>2407</v>
      </c>
      <c r="U334" s="1" t="s">
        <v>4551</v>
      </c>
      <c r="V334" s="1" t="s">
        <v>2470</v>
      </c>
      <c r="W334" s="1" t="s">
        <v>99</v>
      </c>
      <c r="X334" s="1" t="str">
        <f>CONCATENATE(Tableau4[[#This Row],[Numéro de pièce de la pièce de référence]],Tableau4[[#This Row],[Numéro de poste de la pièce de référence]])</f>
        <v>450067038120</v>
      </c>
    </row>
    <row r="335" spans="1:24" x14ac:dyDescent="0.35">
      <c r="A335" s="1" t="s">
        <v>97</v>
      </c>
      <c r="B335" s="1" t="s">
        <v>2489</v>
      </c>
      <c r="C335" s="1" t="s">
        <v>2510</v>
      </c>
      <c r="D335" s="1" t="s">
        <v>126</v>
      </c>
      <c r="E335" s="1" t="s">
        <v>774</v>
      </c>
      <c r="F335" s="1" t="s">
        <v>2407</v>
      </c>
      <c r="G335" s="1" t="s">
        <v>2768</v>
      </c>
      <c r="H335" s="1" t="s">
        <v>222</v>
      </c>
      <c r="I335" s="2">
        <v>43944</v>
      </c>
      <c r="J335" s="1" t="s">
        <v>4282</v>
      </c>
      <c r="K335" s="1" t="s">
        <v>4283</v>
      </c>
      <c r="L335" s="1" t="s">
        <v>2630</v>
      </c>
      <c r="M335" s="1" t="s">
        <v>4290</v>
      </c>
      <c r="N335" s="3">
        <v>-265.98</v>
      </c>
      <c r="O335" s="3">
        <v>0</v>
      </c>
      <c r="P335" s="1" t="s">
        <v>2533</v>
      </c>
      <c r="Q335" s="1" t="s">
        <v>777</v>
      </c>
      <c r="R335" s="1" t="s">
        <v>773</v>
      </c>
      <c r="S335" s="1" t="s">
        <v>2407</v>
      </c>
      <c r="T335" s="1" t="s">
        <v>2407</v>
      </c>
      <c r="U335" s="1" t="s">
        <v>4552</v>
      </c>
      <c r="V335" s="1" t="s">
        <v>2470</v>
      </c>
      <c r="W335" s="1" t="s">
        <v>99</v>
      </c>
      <c r="X335" s="1" t="str">
        <f>CONCATENATE(Tableau4[[#This Row],[Numéro de pièce de la pièce de référence]],Tableau4[[#This Row],[Numéro de poste de la pièce de référence]])</f>
        <v>450067038130</v>
      </c>
    </row>
    <row r="336" spans="1:24" x14ac:dyDescent="0.35">
      <c r="A336" s="1" t="s">
        <v>97</v>
      </c>
      <c r="B336" s="1" t="s">
        <v>2489</v>
      </c>
      <c r="C336" s="1" t="s">
        <v>2510</v>
      </c>
      <c r="D336" s="1" t="s">
        <v>126</v>
      </c>
      <c r="E336" s="1" t="s">
        <v>774</v>
      </c>
      <c r="F336" s="1" t="s">
        <v>2407</v>
      </c>
      <c r="G336" s="1" t="s">
        <v>2768</v>
      </c>
      <c r="H336" s="1" t="s">
        <v>421</v>
      </c>
      <c r="I336" s="2">
        <v>43944</v>
      </c>
      <c r="J336" s="1" t="s">
        <v>4282</v>
      </c>
      <c r="K336" s="1" t="s">
        <v>4283</v>
      </c>
      <c r="L336" s="1" t="s">
        <v>2630</v>
      </c>
      <c r="M336" s="1" t="s">
        <v>4290</v>
      </c>
      <c r="N336" s="3">
        <v>-370.04</v>
      </c>
      <c r="O336" s="3">
        <v>0</v>
      </c>
      <c r="P336" s="1" t="s">
        <v>2533</v>
      </c>
      <c r="Q336" s="1" t="s">
        <v>778</v>
      </c>
      <c r="R336" s="1" t="s">
        <v>773</v>
      </c>
      <c r="S336" s="1" t="s">
        <v>2407</v>
      </c>
      <c r="T336" s="1" t="s">
        <v>2407</v>
      </c>
      <c r="U336" s="1" t="s">
        <v>4553</v>
      </c>
      <c r="V336" s="1" t="s">
        <v>2470</v>
      </c>
      <c r="W336" s="1" t="s">
        <v>99</v>
      </c>
      <c r="X336" s="1" t="str">
        <f>CONCATENATE(Tableau4[[#This Row],[Numéro de pièce de la pièce de référence]],Tableau4[[#This Row],[Numéro de poste de la pièce de référence]])</f>
        <v>450067038140</v>
      </c>
    </row>
    <row r="337" spans="1:24" x14ac:dyDescent="0.35">
      <c r="A337" s="1" t="s">
        <v>97</v>
      </c>
      <c r="B337" s="1" t="s">
        <v>2489</v>
      </c>
      <c r="C337" s="1" t="s">
        <v>2510</v>
      </c>
      <c r="D337" s="1" t="s">
        <v>126</v>
      </c>
      <c r="E337" s="1" t="s">
        <v>774</v>
      </c>
      <c r="F337" s="1" t="s">
        <v>2407</v>
      </c>
      <c r="G337" s="1" t="s">
        <v>2768</v>
      </c>
      <c r="H337" s="1" t="s">
        <v>423</v>
      </c>
      <c r="I337" s="2">
        <v>43944</v>
      </c>
      <c r="J337" s="1" t="s">
        <v>4282</v>
      </c>
      <c r="K337" s="1" t="s">
        <v>4283</v>
      </c>
      <c r="L337" s="1" t="s">
        <v>2630</v>
      </c>
      <c r="M337" s="1" t="s">
        <v>4290</v>
      </c>
      <c r="N337" s="3">
        <v>-184.04</v>
      </c>
      <c r="O337" s="3">
        <v>0</v>
      </c>
      <c r="P337" s="1" t="s">
        <v>2533</v>
      </c>
      <c r="Q337" s="1" t="s">
        <v>779</v>
      </c>
      <c r="R337" s="1" t="s">
        <v>773</v>
      </c>
      <c r="S337" s="1" t="s">
        <v>2407</v>
      </c>
      <c r="T337" s="1" t="s">
        <v>2407</v>
      </c>
      <c r="U337" s="1" t="s">
        <v>4554</v>
      </c>
      <c r="V337" s="1" t="s">
        <v>2470</v>
      </c>
      <c r="W337" s="1" t="s">
        <v>99</v>
      </c>
      <c r="X337" s="1" t="str">
        <f>CONCATENATE(Tableau4[[#This Row],[Numéro de pièce de la pièce de référence]],Tableau4[[#This Row],[Numéro de poste de la pièce de référence]])</f>
        <v>450067038150</v>
      </c>
    </row>
    <row r="338" spans="1:24" x14ac:dyDescent="0.35">
      <c r="A338" s="1" t="s">
        <v>97</v>
      </c>
      <c r="B338" s="1" t="s">
        <v>2489</v>
      </c>
      <c r="C338" s="1" t="s">
        <v>2510</v>
      </c>
      <c r="D338" s="1" t="s">
        <v>126</v>
      </c>
      <c r="E338" s="1" t="s">
        <v>774</v>
      </c>
      <c r="F338" s="1" t="s">
        <v>2407</v>
      </c>
      <c r="G338" s="1" t="s">
        <v>2768</v>
      </c>
      <c r="H338" s="1" t="s">
        <v>511</v>
      </c>
      <c r="I338" s="2">
        <v>43944</v>
      </c>
      <c r="J338" s="1" t="s">
        <v>4282</v>
      </c>
      <c r="K338" s="1" t="s">
        <v>4283</v>
      </c>
      <c r="L338" s="1" t="s">
        <v>2630</v>
      </c>
      <c r="M338" s="1" t="s">
        <v>4290</v>
      </c>
      <c r="N338" s="3">
        <v>-184.04</v>
      </c>
      <c r="O338" s="3">
        <v>0</v>
      </c>
      <c r="P338" s="1" t="s">
        <v>2533</v>
      </c>
      <c r="Q338" s="1" t="s">
        <v>780</v>
      </c>
      <c r="R338" s="1" t="s">
        <v>773</v>
      </c>
      <c r="S338" s="1" t="s">
        <v>2407</v>
      </c>
      <c r="T338" s="1" t="s">
        <v>2407</v>
      </c>
      <c r="U338" s="1" t="s">
        <v>4555</v>
      </c>
      <c r="V338" s="1" t="s">
        <v>2470</v>
      </c>
      <c r="W338" s="1" t="s">
        <v>99</v>
      </c>
      <c r="X338" s="1" t="str">
        <f>CONCATENATE(Tableau4[[#This Row],[Numéro de pièce de la pièce de référence]],Tableau4[[#This Row],[Numéro de poste de la pièce de référence]])</f>
        <v>450067038160</v>
      </c>
    </row>
    <row r="339" spans="1:24" x14ac:dyDescent="0.35">
      <c r="A339" s="1" t="s">
        <v>97</v>
      </c>
      <c r="B339" s="1" t="s">
        <v>2489</v>
      </c>
      <c r="C339" s="1" t="s">
        <v>2510</v>
      </c>
      <c r="D339" s="1" t="s">
        <v>126</v>
      </c>
      <c r="E339" s="1" t="s">
        <v>774</v>
      </c>
      <c r="F339" s="1" t="s">
        <v>2407</v>
      </c>
      <c r="G339" s="1" t="s">
        <v>2768</v>
      </c>
      <c r="H339" s="1" t="s">
        <v>513</v>
      </c>
      <c r="I339" s="2">
        <v>43944</v>
      </c>
      <c r="J339" s="1" t="s">
        <v>4282</v>
      </c>
      <c r="K339" s="1" t="s">
        <v>4283</v>
      </c>
      <c r="L339" s="1" t="s">
        <v>2630</v>
      </c>
      <c r="M339" s="1" t="s">
        <v>4290</v>
      </c>
      <c r="N339" s="3">
        <v>-290.04000000000002</v>
      </c>
      <c r="O339" s="3">
        <v>0</v>
      </c>
      <c r="P339" s="1" t="s">
        <v>2533</v>
      </c>
      <c r="Q339" s="1" t="s">
        <v>781</v>
      </c>
      <c r="R339" s="1" t="s">
        <v>773</v>
      </c>
      <c r="S339" s="1" t="s">
        <v>2407</v>
      </c>
      <c r="T339" s="1" t="s">
        <v>2407</v>
      </c>
      <c r="U339" s="1" t="s">
        <v>4556</v>
      </c>
      <c r="V339" s="1" t="s">
        <v>2470</v>
      </c>
      <c r="W339" s="1" t="s">
        <v>99</v>
      </c>
      <c r="X339" s="1" t="str">
        <f>CONCATENATE(Tableau4[[#This Row],[Numéro de pièce de la pièce de référence]],Tableau4[[#This Row],[Numéro de poste de la pièce de référence]])</f>
        <v>450067038170</v>
      </c>
    </row>
    <row r="340" spans="1:24" x14ac:dyDescent="0.35">
      <c r="A340" s="1" t="s">
        <v>97</v>
      </c>
      <c r="B340" s="1" t="s">
        <v>2489</v>
      </c>
      <c r="C340" s="1" t="s">
        <v>2510</v>
      </c>
      <c r="D340" s="1" t="s">
        <v>126</v>
      </c>
      <c r="E340" s="1" t="s">
        <v>774</v>
      </c>
      <c r="F340" s="1" t="s">
        <v>2407</v>
      </c>
      <c r="G340" s="1" t="s">
        <v>2768</v>
      </c>
      <c r="H340" s="1" t="s">
        <v>515</v>
      </c>
      <c r="I340" s="2">
        <v>43944</v>
      </c>
      <c r="J340" s="1" t="s">
        <v>4282</v>
      </c>
      <c r="K340" s="1" t="s">
        <v>4283</v>
      </c>
      <c r="L340" s="1" t="s">
        <v>2630</v>
      </c>
      <c r="M340" s="1" t="s">
        <v>4290</v>
      </c>
      <c r="N340" s="3">
        <v>-1985.4</v>
      </c>
      <c r="O340" s="3">
        <v>0</v>
      </c>
      <c r="P340" s="1" t="s">
        <v>2533</v>
      </c>
      <c r="Q340" s="1" t="s">
        <v>782</v>
      </c>
      <c r="R340" s="1" t="s">
        <v>773</v>
      </c>
      <c r="S340" s="1" t="s">
        <v>2407</v>
      </c>
      <c r="T340" s="1" t="s">
        <v>2407</v>
      </c>
      <c r="U340" s="1" t="s">
        <v>4557</v>
      </c>
      <c r="V340" s="1" t="s">
        <v>2470</v>
      </c>
      <c r="W340" s="1" t="s">
        <v>99</v>
      </c>
      <c r="X340" s="1" t="str">
        <f>CONCATENATE(Tableau4[[#This Row],[Numéro de pièce de la pièce de référence]],Tableau4[[#This Row],[Numéro de poste de la pièce de référence]])</f>
        <v>450067038180</v>
      </c>
    </row>
    <row r="341" spans="1:24" x14ac:dyDescent="0.35">
      <c r="A341" s="1" t="s">
        <v>97</v>
      </c>
      <c r="B341" s="1" t="s">
        <v>2489</v>
      </c>
      <c r="C341" s="1" t="s">
        <v>2510</v>
      </c>
      <c r="D341" s="1" t="s">
        <v>101</v>
      </c>
      <c r="E341" s="1" t="s">
        <v>883</v>
      </c>
      <c r="F341" s="1" t="s">
        <v>2407</v>
      </c>
      <c r="G341" s="1" t="s">
        <v>2799</v>
      </c>
      <c r="H341" s="1" t="s">
        <v>88</v>
      </c>
      <c r="I341" s="2">
        <v>43944</v>
      </c>
      <c r="J341" s="1" t="s">
        <v>4282</v>
      </c>
      <c r="K341" s="1" t="s">
        <v>4283</v>
      </c>
      <c r="L341" s="1" t="s">
        <v>3400</v>
      </c>
      <c r="M341" s="1" t="s">
        <v>4284</v>
      </c>
      <c r="N341" s="3">
        <v>2740000</v>
      </c>
      <c r="O341" s="3">
        <v>0</v>
      </c>
      <c r="P341" s="1" t="s">
        <v>2567</v>
      </c>
      <c r="Q341" s="1" t="s">
        <v>818</v>
      </c>
      <c r="R341" s="1" t="s">
        <v>767</v>
      </c>
      <c r="S341" s="1" t="s">
        <v>2407</v>
      </c>
      <c r="T341" s="1" t="s">
        <v>2407</v>
      </c>
      <c r="U341" s="1" t="s">
        <v>4558</v>
      </c>
      <c r="V341" s="1" t="s">
        <v>2470</v>
      </c>
      <c r="W341" s="1" t="s">
        <v>51</v>
      </c>
      <c r="X341" s="1" t="str">
        <f>CONCATENATE(Tableau4[[#This Row],[Numéro de pièce de la pièce de référence]],Tableau4[[#This Row],[Numéro de poste de la pièce de référence]])</f>
        <v>450067115810</v>
      </c>
    </row>
    <row r="342" spans="1:24" x14ac:dyDescent="0.35">
      <c r="A342" s="1" t="s">
        <v>97</v>
      </c>
      <c r="B342" s="1" t="s">
        <v>2489</v>
      </c>
      <c r="C342" s="1" t="s">
        <v>2510</v>
      </c>
      <c r="D342" s="1" t="s">
        <v>101</v>
      </c>
      <c r="E342" s="1" t="s">
        <v>880</v>
      </c>
      <c r="F342" s="1" t="s">
        <v>2407</v>
      </c>
      <c r="G342" s="1" t="s">
        <v>2800</v>
      </c>
      <c r="H342" s="1" t="s">
        <v>88</v>
      </c>
      <c r="I342" s="2">
        <v>43944</v>
      </c>
      <c r="J342" s="1" t="s">
        <v>4282</v>
      </c>
      <c r="K342" s="1" t="s">
        <v>4283</v>
      </c>
      <c r="L342" s="1" t="s">
        <v>3401</v>
      </c>
      <c r="M342" s="1" t="s">
        <v>4288</v>
      </c>
      <c r="N342" s="3">
        <v>9202171.7100000009</v>
      </c>
      <c r="O342" s="3">
        <v>0</v>
      </c>
      <c r="P342" s="1" t="s">
        <v>2567</v>
      </c>
      <c r="Q342" s="1" t="s">
        <v>881</v>
      </c>
      <c r="R342" s="1" t="s">
        <v>469</v>
      </c>
      <c r="S342" s="1" t="s">
        <v>2407</v>
      </c>
      <c r="T342" s="1" t="s">
        <v>2407</v>
      </c>
      <c r="U342" s="1" t="s">
        <v>4559</v>
      </c>
      <c r="V342" s="1" t="s">
        <v>2470</v>
      </c>
      <c r="W342" s="1" t="s">
        <v>51</v>
      </c>
      <c r="X342" s="1" t="str">
        <f>CONCATENATE(Tableau4[[#This Row],[Numéro de pièce de la pièce de référence]],Tableau4[[#This Row],[Numéro de poste de la pièce de référence]])</f>
        <v>450067124710</v>
      </c>
    </row>
    <row r="343" spans="1:24" x14ac:dyDescent="0.35">
      <c r="A343" s="1" t="s">
        <v>97</v>
      </c>
      <c r="B343" s="1" t="s">
        <v>2489</v>
      </c>
      <c r="C343" s="1" t="s">
        <v>2510</v>
      </c>
      <c r="D343" s="1" t="s">
        <v>101</v>
      </c>
      <c r="E343" s="1" t="s">
        <v>880</v>
      </c>
      <c r="F343" s="1" t="s">
        <v>2407</v>
      </c>
      <c r="G343" s="1" t="s">
        <v>2800</v>
      </c>
      <c r="H343" s="1" t="s">
        <v>88</v>
      </c>
      <c r="I343" s="2">
        <v>43944</v>
      </c>
      <c r="J343" s="1" t="s">
        <v>4282</v>
      </c>
      <c r="K343" s="1" t="s">
        <v>4283</v>
      </c>
      <c r="L343" s="1" t="s">
        <v>3400</v>
      </c>
      <c r="M343" s="1" t="s">
        <v>4284</v>
      </c>
      <c r="N343" s="3">
        <v>2291984.91</v>
      </c>
      <c r="O343" s="3">
        <v>0</v>
      </c>
      <c r="P343" s="1" t="s">
        <v>2567</v>
      </c>
      <c r="Q343" s="1" t="s">
        <v>881</v>
      </c>
      <c r="R343" s="1" t="s">
        <v>469</v>
      </c>
      <c r="S343" s="1" t="s">
        <v>2407</v>
      </c>
      <c r="T343" s="1" t="s">
        <v>2407</v>
      </c>
      <c r="U343" s="1" t="s">
        <v>4560</v>
      </c>
      <c r="V343" s="1" t="s">
        <v>2470</v>
      </c>
      <c r="W343" s="1" t="s">
        <v>51</v>
      </c>
      <c r="X343" s="1" t="str">
        <f>CONCATENATE(Tableau4[[#This Row],[Numéro de pièce de la pièce de référence]],Tableau4[[#This Row],[Numéro de poste de la pièce de référence]])</f>
        <v>450067124710</v>
      </c>
    </row>
    <row r="344" spans="1:24" x14ac:dyDescent="0.35">
      <c r="A344" s="1" t="s">
        <v>97</v>
      </c>
      <c r="B344" s="1" t="s">
        <v>2489</v>
      </c>
      <c r="C344" s="1" t="s">
        <v>2510</v>
      </c>
      <c r="D344" s="1" t="s">
        <v>101</v>
      </c>
      <c r="E344" s="1" t="s">
        <v>868</v>
      </c>
      <c r="F344" s="1" t="s">
        <v>2407</v>
      </c>
      <c r="G344" s="1" t="s">
        <v>2802</v>
      </c>
      <c r="H344" s="1" t="s">
        <v>88</v>
      </c>
      <c r="I344" s="2">
        <v>43944</v>
      </c>
      <c r="J344" s="1" t="s">
        <v>4282</v>
      </c>
      <c r="K344" s="1" t="s">
        <v>4283</v>
      </c>
      <c r="L344" s="1" t="s">
        <v>3400</v>
      </c>
      <c r="M344" s="1" t="s">
        <v>4284</v>
      </c>
      <c r="N344" s="3">
        <v>1</v>
      </c>
      <c r="O344" s="3">
        <v>0</v>
      </c>
      <c r="P344" s="1" t="s">
        <v>2567</v>
      </c>
      <c r="Q344" s="1" t="s">
        <v>869</v>
      </c>
      <c r="R344" s="1" t="s">
        <v>867</v>
      </c>
      <c r="S344" s="1" t="s">
        <v>2407</v>
      </c>
      <c r="T344" s="1" t="s">
        <v>2407</v>
      </c>
      <c r="U344" s="1" t="s">
        <v>4561</v>
      </c>
      <c r="V344" s="1" t="s">
        <v>2470</v>
      </c>
      <c r="W344" s="1" t="s">
        <v>111</v>
      </c>
      <c r="X344" s="1" t="str">
        <f>CONCATENATE(Tableau4[[#This Row],[Numéro de pièce de la pièce de référence]],Tableau4[[#This Row],[Numéro de poste de la pièce de référence]])</f>
        <v>450067126010</v>
      </c>
    </row>
    <row r="345" spans="1:24" x14ac:dyDescent="0.35">
      <c r="A345" s="1" t="s">
        <v>97</v>
      </c>
      <c r="B345" s="1" t="s">
        <v>2489</v>
      </c>
      <c r="C345" s="1" t="s">
        <v>2510</v>
      </c>
      <c r="D345" s="1" t="s">
        <v>101</v>
      </c>
      <c r="E345" s="1" t="s">
        <v>868</v>
      </c>
      <c r="F345" s="1" t="s">
        <v>2407</v>
      </c>
      <c r="G345" s="1" t="s">
        <v>2802</v>
      </c>
      <c r="H345" s="1" t="s">
        <v>88</v>
      </c>
      <c r="I345" s="2">
        <v>43944</v>
      </c>
      <c r="J345" s="1" t="s">
        <v>4282</v>
      </c>
      <c r="K345" s="1" t="s">
        <v>4283</v>
      </c>
      <c r="L345" s="1" t="s">
        <v>3401</v>
      </c>
      <c r="M345" s="1" t="s">
        <v>4288</v>
      </c>
      <c r="N345" s="3">
        <v>765271.3</v>
      </c>
      <c r="O345" s="3">
        <v>0</v>
      </c>
      <c r="P345" s="1" t="s">
        <v>2567</v>
      </c>
      <c r="Q345" s="1" t="s">
        <v>869</v>
      </c>
      <c r="R345" s="1" t="s">
        <v>867</v>
      </c>
      <c r="S345" s="1" t="s">
        <v>2407</v>
      </c>
      <c r="T345" s="1" t="s">
        <v>2407</v>
      </c>
      <c r="U345" s="1" t="s">
        <v>4562</v>
      </c>
      <c r="V345" s="1" t="s">
        <v>2470</v>
      </c>
      <c r="W345" s="1" t="s">
        <v>111</v>
      </c>
      <c r="X345" s="1" t="str">
        <f>CONCATENATE(Tableau4[[#This Row],[Numéro de pièce de la pièce de référence]],Tableau4[[#This Row],[Numéro de poste de la pièce de référence]])</f>
        <v>450067126010</v>
      </c>
    </row>
    <row r="346" spans="1:24" x14ac:dyDescent="0.35">
      <c r="A346" s="1" t="s">
        <v>97</v>
      </c>
      <c r="B346" s="1" t="s">
        <v>2489</v>
      </c>
      <c r="C346" s="1" t="s">
        <v>2510</v>
      </c>
      <c r="D346" s="1" t="s">
        <v>101</v>
      </c>
      <c r="E346" s="1" t="s">
        <v>871</v>
      </c>
      <c r="F346" s="1" t="s">
        <v>2407</v>
      </c>
      <c r="G346" s="1" t="s">
        <v>2803</v>
      </c>
      <c r="H346" s="1" t="s">
        <v>88</v>
      </c>
      <c r="I346" s="2">
        <v>43944</v>
      </c>
      <c r="J346" s="1" t="s">
        <v>4282</v>
      </c>
      <c r="K346" s="1" t="s">
        <v>4283</v>
      </c>
      <c r="L346" s="1" t="s">
        <v>3401</v>
      </c>
      <c r="M346" s="1" t="s">
        <v>4288</v>
      </c>
      <c r="N346" s="3">
        <v>3147065.33</v>
      </c>
      <c r="O346" s="3">
        <v>0</v>
      </c>
      <c r="P346" s="1" t="s">
        <v>2567</v>
      </c>
      <c r="Q346" s="1" t="s">
        <v>872</v>
      </c>
      <c r="R346" s="1" t="s">
        <v>867</v>
      </c>
      <c r="S346" s="1" t="s">
        <v>2407</v>
      </c>
      <c r="T346" s="1" t="s">
        <v>2407</v>
      </c>
      <c r="U346" s="1" t="s">
        <v>4563</v>
      </c>
      <c r="V346" s="1" t="s">
        <v>2470</v>
      </c>
      <c r="W346" s="1" t="s">
        <v>111</v>
      </c>
      <c r="X346" s="1" t="str">
        <f>CONCATENATE(Tableau4[[#This Row],[Numéro de pièce de la pièce de référence]],Tableau4[[#This Row],[Numéro de poste de la pièce de référence]])</f>
        <v>450067126610</v>
      </c>
    </row>
    <row r="347" spans="1:24" x14ac:dyDescent="0.35">
      <c r="A347" s="1" t="s">
        <v>97</v>
      </c>
      <c r="B347" s="1" t="s">
        <v>2489</v>
      </c>
      <c r="C347" s="1" t="s">
        <v>2510</v>
      </c>
      <c r="D347" s="1" t="s">
        <v>101</v>
      </c>
      <c r="E347" s="1" t="s">
        <v>871</v>
      </c>
      <c r="F347" s="1" t="s">
        <v>2407</v>
      </c>
      <c r="G347" s="1" t="s">
        <v>2803</v>
      </c>
      <c r="H347" s="1" t="s">
        <v>88</v>
      </c>
      <c r="I347" s="2">
        <v>43944</v>
      </c>
      <c r="J347" s="1" t="s">
        <v>4282</v>
      </c>
      <c r="K347" s="1" t="s">
        <v>4283</v>
      </c>
      <c r="L347" s="1" t="s">
        <v>3400</v>
      </c>
      <c r="M347" s="1" t="s">
        <v>4284</v>
      </c>
      <c r="N347" s="3">
        <v>1</v>
      </c>
      <c r="O347" s="3">
        <v>0</v>
      </c>
      <c r="P347" s="1" t="s">
        <v>2567</v>
      </c>
      <c r="Q347" s="1" t="s">
        <v>872</v>
      </c>
      <c r="R347" s="1" t="s">
        <v>867</v>
      </c>
      <c r="S347" s="1" t="s">
        <v>2407</v>
      </c>
      <c r="T347" s="1" t="s">
        <v>2407</v>
      </c>
      <c r="U347" s="1" t="s">
        <v>4564</v>
      </c>
      <c r="V347" s="1" t="s">
        <v>2470</v>
      </c>
      <c r="W347" s="1" t="s">
        <v>111</v>
      </c>
      <c r="X347" s="1" t="str">
        <f>CONCATENATE(Tableau4[[#This Row],[Numéro de pièce de la pièce de référence]],Tableau4[[#This Row],[Numéro de poste de la pièce de référence]])</f>
        <v>450067126610</v>
      </c>
    </row>
    <row r="348" spans="1:24" x14ac:dyDescent="0.35">
      <c r="A348" s="1" t="s">
        <v>97</v>
      </c>
      <c r="B348" s="1" t="s">
        <v>2489</v>
      </c>
      <c r="C348" s="1" t="s">
        <v>2510</v>
      </c>
      <c r="D348" s="1" t="s">
        <v>101</v>
      </c>
      <c r="E348" s="1" t="s">
        <v>874</v>
      </c>
      <c r="F348" s="1" t="s">
        <v>2407</v>
      </c>
      <c r="G348" s="1" t="s">
        <v>2804</v>
      </c>
      <c r="H348" s="1" t="s">
        <v>88</v>
      </c>
      <c r="I348" s="2">
        <v>43944</v>
      </c>
      <c r="J348" s="1" t="s">
        <v>4282</v>
      </c>
      <c r="K348" s="1" t="s">
        <v>4283</v>
      </c>
      <c r="L348" s="1" t="s">
        <v>3400</v>
      </c>
      <c r="M348" s="1" t="s">
        <v>4284</v>
      </c>
      <c r="N348" s="3">
        <v>1426902.04</v>
      </c>
      <c r="O348" s="3">
        <v>0</v>
      </c>
      <c r="P348" s="1" t="s">
        <v>2567</v>
      </c>
      <c r="Q348" s="1" t="s">
        <v>875</v>
      </c>
      <c r="R348" s="1" t="s">
        <v>867</v>
      </c>
      <c r="S348" s="1" t="s">
        <v>2407</v>
      </c>
      <c r="T348" s="1" t="s">
        <v>2407</v>
      </c>
      <c r="U348" s="1" t="s">
        <v>4565</v>
      </c>
      <c r="V348" s="1" t="s">
        <v>2470</v>
      </c>
      <c r="W348" s="1" t="s">
        <v>111</v>
      </c>
      <c r="X348" s="1" t="str">
        <f>CONCATENATE(Tableau4[[#This Row],[Numéro de pièce de la pièce de référence]],Tableau4[[#This Row],[Numéro de poste de la pièce de référence]])</f>
        <v>450067127110</v>
      </c>
    </row>
    <row r="349" spans="1:24" x14ac:dyDescent="0.35">
      <c r="A349" s="1" t="s">
        <v>97</v>
      </c>
      <c r="B349" s="1" t="s">
        <v>2489</v>
      </c>
      <c r="C349" s="1" t="s">
        <v>2510</v>
      </c>
      <c r="D349" s="1" t="s">
        <v>101</v>
      </c>
      <c r="E349" s="1" t="s">
        <v>877</v>
      </c>
      <c r="F349" s="1" t="s">
        <v>2407</v>
      </c>
      <c r="G349" s="1" t="s">
        <v>2805</v>
      </c>
      <c r="H349" s="1" t="s">
        <v>88</v>
      </c>
      <c r="I349" s="2">
        <v>43944</v>
      </c>
      <c r="J349" s="1" t="s">
        <v>4282</v>
      </c>
      <c r="K349" s="1" t="s">
        <v>4283</v>
      </c>
      <c r="L349" s="1" t="s">
        <v>3400</v>
      </c>
      <c r="M349" s="1" t="s">
        <v>4284</v>
      </c>
      <c r="N349" s="3">
        <v>1448631.3</v>
      </c>
      <c r="O349" s="3">
        <v>0</v>
      </c>
      <c r="P349" s="1" t="s">
        <v>2567</v>
      </c>
      <c r="Q349" s="1" t="s">
        <v>878</v>
      </c>
      <c r="R349" s="1" t="s">
        <v>867</v>
      </c>
      <c r="S349" s="1" t="s">
        <v>2407</v>
      </c>
      <c r="T349" s="1" t="s">
        <v>2407</v>
      </c>
      <c r="U349" s="1" t="s">
        <v>4566</v>
      </c>
      <c r="V349" s="1" t="s">
        <v>2470</v>
      </c>
      <c r="W349" s="1" t="s">
        <v>111</v>
      </c>
      <c r="X349" s="1" t="str">
        <f>CONCATENATE(Tableau4[[#This Row],[Numéro de pièce de la pièce de référence]],Tableau4[[#This Row],[Numéro de poste de la pièce de référence]])</f>
        <v>450067127510</v>
      </c>
    </row>
    <row r="350" spans="1:24" x14ac:dyDescent="0.35">
      <c r="A350" s="1" t="s">
        <v>97</v>
      </c>
      <c r="B350" s="1" t="s">
        <v>2489</v>
      </c>
      <c r="C350" s="1" t="s">
        <v>2510</v>
      </c>
      <c r="D350" s="1" t="s">
        <v>101</v>
      </c>
      <c r="E350" s="1" t="s">
        <v>483</v>
      </c>
      <c r="F350" s="1" t="s">
        <v>2407</v>
      </c>
      <c r="G350" s="1" t="s">
        <v>2685</v>
      </c>
      <c r="H350" s="1" t="s">
        <v>88</v>
      </c>
      <c r="I350" s="2">
        <v>43945</v>
      </c>
      <c r="J350" s="1" t="s">
        <v>4282</v>
      </c>
      <c r="K350" s="1" t="s">
        <v>4283</v>
      </c>
      <c r="L350" s="1" t="s">
        <v>3401</v>
      </c>
      <c r="M350" s="1" t="s">
        <v>4288</v>
      </c>
      <c r="N350" s="3">
        <v>64974</v>
      </c>
      <c r="O350" s="3">
        <v>0</v>
      </c>
      <c r="P350" s="1" t="s">
        <v>2567</v>
      </c>
      <c r="Q350" s="1" t="s">
        <v>476</v>
      </c>
      <c r="R350" s="1" t="s">
        <v>482</v>
      </c>
      <c r="S350" s="1" t="s">
        <v>2407</v>
      </c>
      <c r="T350" s="1" t="s">
        <v>2407</v>
      </c>
      <c r="U350" s="1" t="s">
        <v>4567</v>
      </c>
      <c r="V350" s="1" t="s">
        <v>2470</v>
      </c>
      <c r="W350" s="1" t="s">
        <v>51</v>
      </c>
      <c r="X350" s="1" t="str">
        <f>CONCATENATE(Tableau4[[#This Row],[Numéro de pièce de la pièce de référence]],Tableau4[[#This Row],[Numéro de poste de la pièce de référence]])</f>
        <v>450066850410</v>
      </c>
    </row>
    <row r="351" spans="1:24" x14ac:dyDescent="0.35">
      <c r="A351" s="1" t="s">
        <v>2539</v>
      </c>
      <c r="B351" s="1" t="s">
        <v>2543</v>
      </c>
      <c r="C351" s="1" t="s">
        <v>2492</v>
      </c>
      <c r="D351" s="1" t="s">
        <v>3419</v>
      </c>
      <c r="E351" s="1" t="s">
        <v>542</v>
      </c>
      <c r="F351" s="1" t="s">
        <v>2407</v>
      </c>
      <c r="G351" s="1" t="s">
        <v>2699</v>
      </c>
      <c r="H351" s="1" t="s">
        <v>88</v>
      </c>
      <c r="I351" s="2">
        <v>43945</v>
      </c>
      <c r="J351" s="1" t="s">
        <v>4282</v>
      </c>
      <c r="K351" s="1" t="s">
        <v>4283</v>
      </c>
      <c r="L351" s="1" t="s">
        <v>2630</v>
      </c>
      <c r="M351" s="1" t="s">
        <v>4290</v>
      </c>
      <c r="N351" s="3">
        <v>-11894.3</v>
      </c>
      <c r="O351" s="3">
        <v>0</v>
      </c>
      <c r="P351" s="1" t="s">
        <v>2491</v>
      </c>
      <c r="Q351" s="1" t="s">
        <v>543</v>
      </c>
      <c r="R351" s="1" t="s">
        <v>541</v>
      </c>
      <c r="S351" s="1" t="s">
        <v>2407</v>
      </c>
      <c r="T351" s="1" t="s">
        <v>2407</v>
      </c>
      <c r="U351" s="1" t="s">
        <v>4568</v>
      </c>
      <c r="V351" s="1" t="s">
        <v>2470</v>
      </c>
      <c r="W351" s="1" t="s">
        <v>51</v>
      </c>
      <c r="X351" s="1" t="str">
        <f>CONCATENATE(Tableau4[[#This Row],[Numéro de pièce de la pièce de référence]],Tableau4[[#This Row],[Numéro de poste de la pièce de référence]])</f>
        <v>450066873510</v>
      </c>
    </row>
    <row r="352" spans="1:24" x14ac:dyDescent="0.35">
      <c r="A352" s="1" t="s">
        <v>97</v>
      </c>
      <c r="B352" s="1" t="s">
        <v>2489</v>
      </c>
      <c r="C352" s="1" t="s">
        <v>2510</v>
      </c>
      <c r="D352" s="1" t="s">
        <v>101</v>
      </c>
      <c r="E352" s="1" t="s">
        <v>679</v>
      </c>
      <c r="F352" s="1" t="s">
        <v>2407</v>
      </c>
      <c r="G352" s="1" t="s">
        <v>2740</v>
      </c>
      <c r="H352" s="1" t="s">
        <v>88</v>
      </c>
      <c r="I352" s="2">
        <v>43945</v>
      </c>
      <c r="J352" s="1" t="s">
        <v>4282</v>
      </c>
      <c r="K352" s="1" t="s">
        <v>4283</v>
      </c>
      <c r="L352" s="1" t="s">
        <v>2630</v>
      </c>
      <c r="M352" s="1" t="s">
        <v>4290</v>
      </c>
      <c r="N352" s="3">
        <v>-24577.52</v>
      </c>
      <c r="O352" s="3">
        <v>0</v>
      </c>
      <c r="P352" s="1" t="s">
        <v>2567</v>
      </c>
      <c r="Q352" s="1" t="s">
        <v>680</v>
      </c>
      <c r="R352" s="1" t="s">
        <v>678</v>
      </c>
      <c r="S352" s="1" t="s">
        <v>2407</v>
      </c>
      <c r="T352" s="1" t="s">
        <v>2407</v>
      </c>
      <c r="U352" s="1" t="s">
        <v>4569</v>
      </c>
      <c r="V352" s="1" t="s">
        <v>2470</v>
      </c>
      <c r="W352" s="1" t="s">
        <v>103</v>
      </c>
      <c r="X352" s="1" t="str">
        <f>CONCATENATE(Tableau4[[#This Row],[Numéro de pièce de la pièce de référence]],Tableau4[[#This Row],[Numéro de poste de la pièce de référence]])</f>
        <v>450066935010</v>
      </c>
    </row>
    <row r="353" spans="1:24" x14ac:dyDescent="0.35">
      <c r="A353" s="1" t="s">
        <v>97</v>
      </c>
      <c r="B353" s="1" t="s">
        <v>2489</v>
      </c>
      <c r="C353" s="1" t="s">
        <v>2510</v>
      </c>
      <c r="D353" s="1" t="s">
        <v>101</v>
      </c>
      <c r="E353" s="1" t="s">
        <v>753</v>
      </c>
      <c r="F353" s="1" t="s">
        <v>2407</v>
      </c>
      <c r="G353" s="1" t="s">
        <v>2749</v>
      </c>
      <c r="H353" s="1" t="s">
        <v>88</v>
      </c>
      <c r="I353" s="2">
        <v>43945</v>
      </c>
      <c r="J353" s="1" t="s">
        <v>4282</v>
      </c>
      <c r="K353" s="1" t="s">
        <v>4283</v>
      </c>
      <c r="L353" s="1" t="s">
        <v>2630</v>
      </c>
      <c r="M353" s="1" t="s">
        <v>4290</v>
      </c>
      <c r="N353" s="3">
        <v>-264000</v>
      </c>
      <c r="O353" s="3">
        <v>0</v>
      </c>
      <c r="P353" s="1" t="s">
        <v>2567</v>
      </c>
      <c r="Q353" s="1" t="s">
        <v>754</v>
      </c>
      <c r="R353" s="1" t="s">
        <v>752</v>
      </c>
      <c r="S353" s="1" t="s">
        <v>2407</v>
      </c>
      <c r="T353" s="1" t="s">
        <v>2407</v>
      </c>
      <c r="U353" s="1" t="s">
        <v>4570</v>
      </c>
      <c r="V353" s="1" t="s">
        <v>2470</v>
      </c>
      <c r="W353" s="1" t="s">
        <v>111</v>
      </c>
      <c r="X353" s="1" t="str">
        <f>CONCATENATE(Tableau4[[#This Row],[Numéro de pièce de la pièce de référence]],Tableau4[[#This Row],[Numéro de poste de la pièce de référence]])</f>
        <v>450066959410</v>
      </c>
    </row>
    <row r="354" spans="1:24" x14ac:dyDescent="0.35">
      <c r="A354" s="1" t="s">
        <v>97</v>
      </c>
      <c r="B354" s="1" t="s">
        <v>2489</v>
      </c>
      <c r="C354" s="1" t="s">
        <v>2510</v>
      </c>
      <c r="D354" s="1" t="s">
        <v>101</v>
      </c>
      <c r="E354" s="1" t="s">
        <v>806</v>
      </c>
      <c r="F354" s="1" t="s">
        <v>2407</v>
      </c>
      <c r="G354" s="1" t="s">
        <v>2774</v>
      </c>
      <c r="H354" s="1" t="s">
        <v>88</v>
      </c>
      <c r="I354" s="2">
        <v>43945</v>
      </c>
      <c r="J354" s="1" t="s">
        <v>4282</v>
      </c>
      <c r="K354" s="1" t="s">
        <v>4283</v>
      </c>
      <c r="L354" s="1" t="s">
        <v>2630</v>
      </c>
      <c r="M354" s="1" t="s">
        <v>4290</v>
      </c>
      <c r="N354" s="3">
        <v>-200000000</v>
      </c>
      <c r="O354" s="3">
        <v>0</v>
      </c>
      <c r="P354" s="1" t="s">
        <v>2567</v>
      </c>
      <c r="Q354" s="1" t="s">
        <v>807</v>
      </c>
      <c r="R354" s="1" t="s">
        <v>805</v>
      </c>
      <c r="S354" s="1" t="s">
        <v>2407</v>
      </c>
      <c r="T354" s="1" t="s">
        <v>2407</v>
      </c>
      <c r="U354" s="1" t="s">
        <v>4571</v>
      </c>
      <c r="V354" s="1" t="s">
        <v>2470</v>
      </c>
      <c r="W354" s="1" t="s">
        <v>99</v>
      </c>
      <c r="X354" s="1" t="str">
        <f>CONCATENATE(Tableau4[[#This Row],[Numéro de pièce de la pièce de référence]],Tableau4[[#This Row],[Numéro de poste de la pièce de référence]])</f>
        <v>450067067910</v>
      </c>
    </row>
    <row r="355" spans="1:24" x14ac:dyDescent="0.35">
      <c r="A355" s="1" t="s">
        <v>97</v>
      </c>
      <c r="B355" s="1" t="s">
        <v>2489</v>
      </c>
      <c r="C355" s="1" t="s">
        <v>2510</v>
      </c>
      <c r="D355" s="1" t="s">
        <v>101</v>
      </c>
      <c r="E355" s="1" t="s">
        <v>814</v>
      </c>
      <c r="F355" s="1" t="s">
        <v>2407</v>
      </c>
      <c r="G355" s="1" t="s">
        <v>2779</v>
      </c>
      <c r="H355" s="1" t="s">
        <v>88</v>
      </c>
      <c r="I355" s="2">
        <v>43945</v>
      </c>
      <c r="J355" s="1" t="s">
        <v>4282</v>
      </c>
      <c r="K355" s="1" t="s">
        <v>4283</v>
      </c>
      <c r="L355" s="1" t="s">
        <v>2630</v>
      </c>
      <c r="M355" s="1" t="s">
        <v>4290</v>
      </c>
      <c r="N355" s="3">
        <v>-38637.72</v>
      </c>
      <c r="O355" s="3">
        <v>0</v>
      </c>
      <c r="P355" s="1" t="s">
        <v>2567</v>
      </c>
      <c r="Q355" s="1" t="s">
        <v>815</v>
      </c>
      <c r="R355" s="1" t="s">
        <v>810</v>
      </c>
      <c r="S355" s="1" t="s">
        <v>2407</v>
      </c>
      <c r="T355" s="1" t="s">
        <v>2407</v>
      </c>
      <c r="U355" s="1" t="s">
        <v>4572</v>
      </c>
      <c r="V355" s="1" t="s">
        <v>2470</v>
      </c>
      <c r="W355" s="1" t="s">
        <v>51</v>
      </c>
      <c r="X355" s="1" t="str">
        <f>CONCATENATE(Tableau4[[#This Row],[Numéro de pièce de la pièce de référence]],Tableau4[[#This Row],[Numéro de poste de la pièce de référence]])</f>
        <v>450067093810</v>
      </c>
    </row>
    <row r="356" spans="1:24" x14ac:dyDescent="0.35">
      <c r="A356" s="1" t="s">
        <v>97</v>
      </c>
      <c r="B356" s="1" t="s">
        <v>2489</v>
      </c>
      <c r="C356" s="1" t="s">
        <v>2510</v>
      </c>
      <c r="D356" s="1" t="s">
        <v>126</v>
      </c>
      <c r="E356" s="1" t="s">
        <v>863</v>
      </c>
      <c r="F356" s="1" t="s">
        <v>2407</v>
      </c>
      <c r="G356" s="1" t="s">
        <v>2798</v>
      </c>
      <c r="H356" s="1" t="s">
        <v>88</v>
      </c>
      <c r="I356" s="2">
        <v>43945</v>
      </c>
      <c r="J356" s="1" t="s">
        <v>4282</v>
      </c>
      <c r="K356" s="1" t="s">
        <v>4283</v>
      </c>
      <c r="L356" s="1" t="s">
        <v>2630</v>
      </c>
      <c r="M356" s="1" t="s">
        <v>4290</v>
      </c>
      <c r="N356" s="3">
        <v>-476.4</v>
      </c>
      <c r="O356" s="3">
        <v>0</v>
      </c>
      <c r="P356" s="1" t="s">
        <v>2533</v>
      </c>
      <c r="Q356" s="1" t="s">
        <v>864</v>
      </c>
      <c r="R356" s="1" t="s">
        <v>862</v>
      </c>
      <c r="S356" s="1" t="s">
        <v>2407</v>
      </c>
      <c r="T356" s="1" t="s">
        <v>2407</v>
      </c>
      <c r="U356" s="1" t="s">
        <v>4573</v>
      </c>
      <c r="V356" s="1" t="s">
        <v>2470</v>
      </c>
      <c r="W356" s="1" t="s">
        <v>99</v>
      </c>
      <c r="X356" s="1" t="str">
        <f>CONCATENATE(Tableau4[[#This Row],[Numéro de pièce de la pièce de référence]],Tableau4[[#This Row],[Numéro de poste de la pièce de référence]])</f>
        <v>450067103510</v>
      </c>
    </row>
    <row r="357" spans="1:24" x14ac:dyDescent="0.35">
      <c r="A357" s="1" t="s">
        <v>97</v>
      </c>
      <c r="B357" s="1" t="s">
        <v>2489</v>
      </c>
      <c r="C357" s="1" t="s">
        <v>2510</v>
      </c>
      <c r="D357" s="1" t="s">
        <v>3614</v>
      </c>
      <c r="E357" s="1" t="s">
        <v>893</v>
      </c>
      <c r="F357" s="1" t="s">
        <v>2407</v>
      </c>
      <c r="G357" s="1" t="s">
        <v>2807</v>
      </c>
      <c r="H357" s="1" t="s">
        <v>88</v>
      </c>
      <c r="I357" s="2">
        <v>43945</v>
      </c>
      <c r="J357" s="1" t="s">
        <v>4282</v>
      </c>
      <c r="K357" s="1" t="s">
        <v>4283</v>
      </c>
      <c r="L357" s="1" t="s">
        <v>3400</v>
      </c>
      <c r="M357" s="1" t="s">
        <v>4284</v>
      </c>
      <c r="N357" s="3">
        <v>211.21</v>
      </c>
      <c r="O357" s="3">
        <v>0</v>
      </c>
      <c r="P357" s="1" t="s">
        <v>2808</v>
      </c>
      <c r="Q357" s="1" t="s">
        <v>894</v>
      </c>
      <c r="R357" s="1" t="s">
        <v>892</v>
      </c>
      <c r="S357" s="1" t="s">
        <v>2407</v>
      </c>
      <c r="T357" s="1" t="s">
        <v>2407</v>
      </c>
      <c r="U357" s="1" t="s">
        <v>4574</v>
      </c>
      <c r="V357" s="1" t="s">
        <v>2470</v>
      </c>
      <c r="W357" s="1" t="s">
        <v>51</v>
      </c>
      <c r="X357" s="1" t="str">
        <f>CONCATENATE(Tableau4[[#This Row],[Numéro de pièce de la pièce de référence]],Tableau4[[#This Row],[Numéro de poste de la pièce de référence]])</f>
        <v>450067132210</v>
      </c>
    </row>
    <row r="358" spans="1:24" x14ac:dyDescent="0.35">
      <c r="A358" s="1" t="s">
        <v>97</v>
      </c>
      <c r="B358" s="1" t="s">
        <v>2489</v>
      </c>
      <c r="C358" s="1" t="s">
        <v>2510</v>
      </c>
      <c r="D358" s="1" t="s">
        <v>3614</v>
      </c>
      <c r="E358" s="1" t="s">
        <v>893</v>
      </c>
      <c r="F358" s="1" t="s">
        <v>2407</v>
      </c>
      <c r="G358" s="1" t="s">
        <v>2807</v>
      </c>
      <c r="H358" s="1" t="s">
        <v>88</v>
      </c>
      <c r="I358" s="2">
        <v>43945</v>
      </c>
      <c r="J358" s="1" t="s">
        <v>4282</v>
      </c>
      <c r="K358" s="1" t="s">
        <v>4283</v>
      </c>
      <c r="L358" s="1" t="s">
        <v>2630</v>
      </c>
      <c r="M358" s="1" t="s">
        <v>4290</v>
      </c>
      <c r="N358" s="3">
        <v>-211.21</v>
      </c>
      <c r="O358" s="3">
        <v>0</v>
      </c>
      <c r="P358" s="1" t="s">
        <v>2808</v>
      </c>
      <c r="Q358" s="1" t="s">
        <v>894</v>
      </c>
      <c r="R358" s="1" t="s">
        <v>892</v>
      </c>
      <c r="S358" s="1" t="s">
        <v>2407</v>
      </c>
      <c r="T358" s="1" t="s">
        <v>2407</v>
      </c>
      <c r="U358" s="1" t="s">
        <v>4575</v>
      </c>
      <c r="V358" s="1" t="s">
        <v>2470</v>
      </c>
      <c r="W358" s="1" t="s">
        <v>51</v>
      </c>
      <c r="X358" s="1" t="str">
        <f>CONCATENATE(Tableau4[[#This Row],[Numéro de pièce de la pièce de référence]],Tableau4[[#This Row],[Numéro de poste de la pièce de référence]])</f>
        <v>450067132210</v>
      </c>
    </row>
    <row r="359" spans="1:24" x14ac:dyDescent="0.35">
      <c r="A359" s="1" t="s">
        <v>2809</v>
      </c>
      <c r="B359" s="1" t="s">
        <v>2811</v>
      </c>
      <c r="C359" s="1" t="s">
        <v>2492</v>
      </c>
      <c r="D359" s="1" t="s">
        <v>3616</v>
      </c>
      <c r="E359" s="1" t="s">
        <v>889</v>
      </c>
      <c r="F359" s="1" t="s">
        <v>2407</v>
      </c>
      <c r="G359" s="1" t="s">
        <v>2810</v>
      </c>
      <c r="H359" s="1" t="s">
        <v>88</v>
      </c>
      <c r="I359" s="2">
        <v>43945</v>
      </c>
      <c r="J359" s="1" t="s">
        <v>4282</v>
      </c>
      <c r="K359" s="1" t="s">
        <v>4283</v>
      </c>
      <c r="L359" s="1" t="s">
        <v>3400</v>
      </c>
      <c r="M359" s="1" t="s">
        <v>4284</v>
      </c>
      <c r="N359" s="3">
        <v>159.6</v>
      </c>
      <c r="O359" s="3">
        <v>0</v>
      </c>
      <c r="P359" s="1" t="s">
        <v>2647</v>
      </c>
      <c r="Q359" s="1" t="s">
        <v>890</v>
      </c>
      <c r="R359" s="1" t="s">
        <v>371</v>
      </c>
      <c r="S359" s="1" t="s">
        <v>2407</v>
      </c>
      <c r="T359" s="1" t="s">
        <v>2407</v>
      </c>
      <c r="U359" s="1" t="s">
        <v>4576</v>
      </c>
      <c r="V359" s="1" t="s">
        <v>2470</v>
      </c>
      <c r="W359" s="1" t="s">
        <v>103</v>
      </c>
      <c r="X359" s="1" t="str">
        <f>CONCATENATE(Tableau4[[#This Row],[Numéro de pièce de la pièce de référence]],Tableau4[[#This Row],[Numéro de poste de la pièce de référence]])</f>
        <v>450067140510</v>
      </c>
    </row>
    <row r="360" spans="1:24" x14ac:dyDescent="0.35">
      <c r="A360" s="1" t="s">
        <v>2539</v>
      </c>
      <c r="B360" s="1" t="s">
        <v>2543</v>
      </c>
      <c r="C360" s="1" t="s">
        <v>2492</v>
      </c>
      <c r="D360" s="1" t="s">
        <v>3419</v>
      </c>
      <c r="E360" s="1" t="s">
        <v>887</v>
      </c>
      <c r="F360" s="1" t="s">
        <v>2407</v>
      </c>
      <c r="G360" s="1" t="s">
        <v>2813</v>
      </c>
      <c r="H360" s="1" t="s">
        <v>88</v>
      </c>
      <c r="I360" s="2">
        <v>43945</v>
      </c>
      <c r="J360" s="1" t="s">
        <v>4282</v>
      </c>
      <c r="K360" s="1" t="s">
        <v>4283</v>
      </c>
      <c r="L360" s="1" t="s">
        <v>3400</v>
      </c>
      <c r="M360" s="1" t="s">
        <v>4284</v>
      </c>
      <c r="N360" s="3">
        <v>9801.06</v>
      </c>
      <c r="O360" s="3">
        <v>0</v>
      </c>
      <c r="P360" s="1" t="s">
        <v>2491</v>
      </c>
      <c r="Q360" s="1" t="s">
        <v>888</v>
      </c>
      <c r="R360" s="1" t="s">
        <v>886</v>
      </c>
      <c r="S360" s="1" t="s">
        <v>2407</v>
      </c>
      <c r="T360" s="1" t="s">
        <v>2407</v>
      </c>
      <c r="U360" s="1" t="s">
        <v>4577</v>
      </c>
      <c r="V360" s="1" t="s">
        <v>2470</v>
      </c>
      <c r="W360" s="1" t="s">
        <v>51</v>
      </c>
      <c r="X360" s="1" t="str">
        <f>CONCATENATE(Tableau4[[#This Row],[Numéro de pièce de la pièce de référence]],Tableau4[[#This Row],[Numéro de poste de la pièce de référence]])</f>
        <v>450067141710</v>
      </c>
    </row>
    <row r="361" spans="1:24" x14ac:dyDescent="0.35">
      <c r="A361" s="1" t="s">
        <v>2539</v>
      </c>
      <c r="B361" s="1" t="s">
        <v>2543</v>
      </c>
      <c r="C361" s="1" t="s">
        <v>2492</v>
      </c>
      <c r="D361" s="1" t="s">
        <v>3419</v>
      </c>
      <c r="E361" s="1" t="s">
        <v>895</v>
      </c>
      <c r="F361" s="1" t="s">
        <v>2407</v>
      </c>
      <c r="G361" s="1" t="s">
        <v>2675</v>
      </c>
      <c r="H361" s="1" t="s">
        <v>88</v>
      </c>
      <c r="I361" s="2">
        <v>43945</v>
      </c>
      <c r="J361" s="1" t="s">
        <v>4282</v>
      </c>
      <c r="K361" s="1" t="s">
        <v>4283</v>
      </c>
      <c r="L361" s="1" t="s">
        <v>3400</v>
      </c>
      <c r="M361" s="1" t="s">
        <v>4284</v>
      </c>
      <c r="N361" s="3">
        <v>1919.75</v>
      </c>
      <c r="O361" s="3">
        <v>0</v>
      </c>
      <c r="P361" s="1" t="s">
        <v>2676</v>
      </c>
      <c r="Q361" s="1" t="s">
        <v>896</v>
      </c>
      <c r="R361" s="1" t="s">
        <v>454</v>
      </c>
      <c r="S361" s="1" t="s">
        <v>2407</v>
      </c>
      <c r="T361" s="1" t="s">
        <v>2407</v>
      </c>
      <c r="U361" s="1" t="s">
        <v>4578</v>
      </c>
      <c r="V361" s="1" t="s">
        <v>2470</v>
      </c>
      <c r="W361" s="1" t="s">
        <v>103</v>
      </c>
      <c r="X361" s="1" t="str">
        <f>CONCATENATE(Tableau4[[#This Row],[Numéro de pièce de la pièce de référence]],Tableau4[[#This Row],[Numéro de poste de la pièce de référence]])</f>
        <v>450067146610</v>
      </c>
    </row>
    <row r="362" spans="1:24" x14ac:dyDescent="0.35">
      <c r="A362" s="1" t="s">
        <v>97</v>
      </c>
      <c r="B362" s="1" t="s">
        <v>2489</v>
      </c>
      <c r="C362" s="1" t="s">
        <v>2510</v>
      </c>
      <c r="D362" s="1" t="s">
        <v>101</v>
      </c>
      <c r="E362" s="1" t="s">
        <v>718</v>
      </c>
      <c r="F362" s="1" t="s">
        <v>2407</v>
      </c>
      <c r="G362" s="1" t="s">
        <v>2753</v>
      </c>
      <c r="H362" s="1" t="s">
        <v>88</v>
      </c>
      <c r="I362" s="2">
        <v>43945</v>
      </c>
      <c r="J362" s="1" t="s">
        <v>4282</v>
      </c>
      <c r="K362" s="1" t="s">
        <v>4283</v>
      </c>
      <c r="L362" s="1" t="s">
        <v>2630</v>
      </c>
      <c r="M362" s="1" t="s">
        <v>4290</v>
      </c>
      <c r="N362" s="3">
        <v>-251680</v>
      </c>
      <c r="O362" s="3">
        <v>0</v>
      </c>
      <c r="P362" s="1" t="s">
        <v>2567</v>
      </c>
      <c r="Q362" s="1" t="s">
        <v>719</v>
      </c>
      <c r="R362" s="1" t="s">
        <v>487</v>
      </c>
      <c r="S362" s="1" t="s">
        <v>2407</v>
      </c>
      <c r="T362" s="1" t="s">
        <v>2407</v>
      </c>
      <c r="U362" s="1" t="s">
        <v>4579</v>
      </c>
      <c r="V362" s="1" t="s">
        <v>2470</v>
      </c>
      <c r="W362" s="1" t="s">
        <v>51</v>
      </c>
      <c r="X362" s="1" t="str">
        <f>CONCATENATE(Tableau4[[#This Row],[Numéro de pièce de la pièce de référence]],Tableau4[[#This Row],[Numéro de poste de la pièce de référence]])</f>
        <v>450066949710</v>
      </c>
    </row>
    <row r="363" spans="1:24" x14ac:dyDescent="0.35">
      <c r="A363" s="1" t="s">
        <v>97</v>
      </c>
      <c r="B363" s="1" t="s">
        <v>2489</v>
      </c>
      <c r="C363" s="1" t="s">
        <v>2510</v>
      </c>
      <c r="D363" s="1" t="s">
        <v>101</v>
      </c>
      <c r="E363" s="1" t="s">
        <v>718</v>
      </c>
      <c r="F363" s="1" t="s">
        <v>2407</v>
      </c>
      <c r="G363" s="1" t="s">
        <v>2753</v>
      </c>
      <c r="H363" s="1" t="s">
        <v>88</v>
      </c>
      <c r="I363" s="2">
        <v>43945</v>
      </c>
      <c r="J363" s="1" t="s">
        <v>4282</v>
      </c>
      <c r="K363" s="1" t="s">
        <v>4283</v>
      </c>
      <c r="L363" s="1" t="s">
        <v>2630</v>
      </c>
      <c r="M363" s="1" t="s">
        <v>4290</v>
      </c>
      <c r="N363" s="3">
        <v>-251680</v>
      </c>
      <c r="O363" s="3">
        <v>0</v>
      </c>
      <c r="P363" s="1" t="s">
        <v>2567</v>
      </c>
      <c r="Q363" s="1" t="s">
        <v>719</v>
      </c>
      <c r="R363" s="1" t="s">
        <v>487</v>
      </c>
      <c r="S363" s="1" t="s">
        <v>2407</v>
      </c>
      <c r="T363" s="1" t="s">
        <v>2407</v>
      </c>
      <c r="U363" s="1" t="s">
        <v>4580</v>
      </c>
      <c r="V363" s="1" t="s">
        <v>2470</v>
      </c>
      <c r="W363" s="1" t="s">
        <v>51</v>
      </c>
      <c r="X363" s="1" t="str">
        <f>CONCATENATE(Tableau4[[#This Row],[Numéro de pièce de la pièce de référence]],Tableau4[[#This Row],[Numéro de poste de la pièce de référence]])</f>
        <v>450066949710</v>
      </c>
    </row>
    <row r="364" spans="1:24" x14ac:dyDescent="0.35">
      <c r="A364" s="1" t="s">
        <v>97</v>
      </c>
      <c r="B364" s="1" t="s">
        <v>2489</v>
      </c>
      <c r="C364" s="1" t="s">
        <v>2510</v>
      </c>
      <c r="D364" s="1" t="s">
        <v>101</v>
      </c>
      <c r="E364" s="1" t="s">
        <v>722</v>
      </c>
      <c r="F364" s="1" t="s">
        <v>2407</v>
      </c>
      <c r="G364" s="1" t="s">
        <v>2757</v>
      </c>
      <c r="H364" s="1" t="s">
        <v>88</v>
      </c>
      <c r="I364" s="2">
        <v>43945</v>
      </c>
      <c r="J364" s="1" t="s">
        <v>4282</v>
      </c>
      <c r="K364" s="1" t="s">
        <v>4283</v>
      </c>
      <c r="L364" s="1" t="s">
        <v>2630</v>
      </c>
      <c r="M364" s="1" t="s">
        <v>4290</v>
      </c>
      <c r="N364" s="3">
        <v>-158994</v>
      </c>
      <c r="O364" s="3">
        <v>0</v>
      </c>
      <c r="P364" s="1" t="s">
        <v>2567</v>
      </c>
      <c r="Q364" s="1" t="s">
        <v>723</v>
      </c>
      <c r="R364" s="1" t="s">
        <v>487</v>
      </c>
      <c r="S364" s="1" t="s">
        <v>2407</v>
      </c>
      <c r="T364" s="1" t="s">
        <v>2407</v>
      </c>
      <c r="U364" s="1" t="s">
        <v>4581</v>
      </c>
      <c r="V364" s="1" t="s">
        <v>2470</v>
      </c>
      <c r="W364" s="1" t="s">
        <v>51</v>
      </c>
      <c r="X364" s="1" t="str">
        <f>CONCATENATE(Tableau4[[#This Row],[Numéro de pièce de la pièce de référence]],Tableau4[[#This Row],[Numéro de poste de la pièce de référence]])</f>
        <v>450066956610</v>
      </c>
    </row>
    <row r="365" spans="1:24" x14ac:dyDescent="0.35">
      <c r="A365" s="1" t="s">
        <v>97</v>
      </c>
      <c r="B365" s="1" t="s">
        <v>2489</v>
      </c>
      <c r="C365" s="1" t="s">
        <v>2510</v>
      </c>
      <c r="D365" s="1" t="s">
        <v>101</v>
      </c>
      <c r="E365" s="1" t="s">
        <v>722</v>
      </c>
      <c r="F365" s="1" t="s">
        <v>2407</v>
      </c>
      <c r="G365" s="1" t="s">
        <v>2757</v>
      </c>
      <c r="H365" s="1" t="s">
        <v>88</v>
      </c>
      <c r="I365" s="2">
        <v>43945</v>
      </c>
      <c r="J365" s="1" t="s">
        <v>4282</v>
      </c>
      <c r="K365" s="1" t="s">
        <v>4283</v>
      </c>
      <c r="L365" s="1" t="s">
        <v>2630</v>
      </c>
      <c r="M365" s="1" t="s">
        <v>4290</v>
      </c>
      <c r="N365" s="3">
        <v>-158994</v>
      </c>
      <c r="O365" s="3">
        <v>0</v>
      </c>
      <c r="P365" s="1" t="s">
        <v>2567</v>
      </c>
      <c r="Q365" s="1" t="s">
        <v>723</v>
      </c>
      <c r="R365" s="1" t="s">
        <v>487</v>
      </c>
      <c r="S365" s="1" t="s">
        <v>2407</v>
      </c>
      <c r="T365" s="1" t="s">
        <v>2407</v>
      </c>
      <c r="U365" s="1" t="s">
        <v>4582</v>
      </c>
      <c r="V365" s="1" t="s">
        <v>2470</v>
      </c>
      <c r="W365" s="1" t="s">
        <v>51</v>
      </c>
      <c r="X365" s="1" t="str">
        <f>CONCATENATE(Tableau4[[#This Row],[Numéro de pièce de la pièce de référence]],Tableau4[[#This Row],[Numéro de poste de la pièce de référence]])</f>
        <v>450066956610</v>
      </c>
    </row>
    <row r="366" spans="1:24" x14ac:dyDescent="0.35">
      <c r="A366" s="1" t="s">
        <v>97</v>
      </c>
      <c r="B366" s="1" t="s">
        <v>2489</v>
      </c>
      <c r="C366" s="1" t="s">
        <v>2510</v>
      </c>
      <c r="D366" s="1" t="s">
        <v>101</v>
      </c>
      <c r="E366" s="1" t="s">
        <v>623</v>
      </c>
      <c r="F366" s="1" t="s">
        <v>2407</v>
      </c>
      <c r="G366" s="1" t="s">
        <v>2723</v>
      </c>
      <c r="H366" s="1" t="s">
        <v>88</v>
      </c>
      <c r="I366" s="2">
        <v>43947</v>
      </c>
      <c r="J366" s="1" t="s">
        <v>4282</v>
      </c>
      <c r="K366" s="1" t="s">
        <v>4283</v>
      </c>
      <c r="L366" s="1" t="s">
        <v>2630</v>
      </c>
      <c r="M366" s="1" t="s">
        <v>4290</v>
      </c>
      <c r="N366" s="3">
        <v>-18739.150000000001</v>
      </c>
      <c r="O366" s="3">
        <v>0</v>
      </c>
      <c r="P366" s="1" t="s">
        <v>2567</v>
      </c>
      <c r="Q366" s="1" t="s">
        <v>624</v>
      </c>
      <c r="R366" s="1" t="s">
        <v>401</v>
      </c>
      <c r="S366" s="1" t="s">
        <v>2407</v>
      </c>
      <c r="T366" s="1" t="s">
        <v>2407</v>
      </c>
      <c r="U366" s="1" t="s">
        <v>4583</v>
      </c>
      <c r="V366" s="1" t="s">
        <v>2470</v>
      </c>
      <c r="W366" s="1" t="s">
        <v>103</v>
      </c>
      <c r="X366" s="1" t="str">
        <f>CONCATENATE(Tableau4[[#This Row],[Numéro de pièce de la pièce de référence]],Tableau4[[#This Row],[Numéro de poste de la pièce de référence]])</f>
        <v>450066902010</v>
      </c>
    </row>
    <row r="367" spans="1:24" x14ac:dyDescent="0.35">
      <c r="A367" s="1" t="s">
        <v>97</v>
      </c>
      <c r="B367" s="1" t="s">
        <v>2489</v>
      </c>
      <c r="C367" s="1" t="s">
        <v>2510</v>
      </c>
      <c r="D367" s="1" t="s">
        <v>101</v>
      </c>
      <c r="E367" s="1" t="s">
        <v>690</v>
      </c>
      <c r="F367" s="1" t="s">
        <v>2407</v>
      </c>
      <c r="G367" s="1" t="s">
        <v>2744</v>
      </c>
      <c r="H367" s="1" t="s">
        <v>88</v>
      </c>
      <c r="I367" s="2">
        <v>43947</v>
      </c>
      <c r="J367" s="1" t="s">
        <v>4282</v>
      </c>
      <c r="K367" s="1" t="s">
        <v>4283</v>
      </c>
      <c r="L367" s="1" t="s">
        <v>2630</v>
      </c>
      <c r="M367" s="1" t="s">
        <v>4290</v>
      </c>
      <c r="N367" s="3">
        <v>-285560</v>
      </c>
      <c r="O367" s="3">
        <v>0</v>
      </c>
      <c r="P367" s="1" t="s">
        <v>2567</v>
      </c>
      <c r="Q367" s="1" t="s">
        <v>691</v>
      </c>
      <c r="R367" s="1" t="s">
        <v>689</v>
      </c>
      <c r="S367" s="1" t="s">
        <v>2407</v>
      </c>
      <c r="T367" s="1" t="s">
        <v>2407</v>
      </c>
      <c r="U367" s="1" t="s">
        <v>4584</v>
      </c>
      <c r="V367" s="1" t="s">
        <v>2470</v>
      </c>
      <c r="W367" s="1" t="s">
        <v>51</v>
      </c>
      <c r="X367" s="1" t="str">
        <f>CONCATENATE(Tableau4[[#This Row],[Numéro de pièce de la pièce de référence]],Tableau4[[#This Row],[Numéro de poste de la pièce de référence]])</f>
        <v>450066937210</v>
      </c>
    </row>
    <row r="368" spans="1:24" x14ac:dyDescent="0.35">
      <c r="A368" s="1" t="s">
        <v>97</v>
      </c>
      <c r="B368" s="1" t="s">
        <v>2489</v>
      </c>
      <c r="C368" s="1" t="s">
        <v>2510</v>
      </c>
      <c r="D368" s="1" t="s">
        <v>101</v>
      </c>
      <c r="E368" s="1" t="s">
        <v>725</v>
      </c>
      <c r="F368" s="1" t="s">
        <v>2407</v>
      </c>
      <c r="G368" s="1" t="s">
        <v>2754</v>
      </c>
      <c r="H368" s="1" t="s">
        <v>88</v>
      </c>
      <c r="I368" s="2">
        <v>43947</v>
      </c>
      <c r="J368" s="1" t="s">
        <v>4282</v>
      </c>
      <c r="K368" s="1" t="s">
        <v>4283</v>
      </c>
      <c r="L368" s="1" t="s">
        <v>2630</v>
      </c>
      <c r="M368" s="1" t="s">
        <v>4290</v>
      </c>
      <c r="N368" s="3">
        <v>-378609</v>
      </c>
      <c r="O368" s="3">
        <v>0</v>
      </c>
      <c r="P368" s="1" t="s">
        <v>2567</v>
      </c>
      <c r="Q368" s="1" t="s">
        <v>726</v>
      </c>
      <c r="R368" s="1" t="s">
        <v>495</v>
      </c>
      <c r="S368" s="1" t="s">
        <v>2407</v>
      </c>
      <c r="T368" s="1" t="s">
        <v>2407</v>
      </c>
      <c r="U368" s="1" t="s">
        <v>4585</v>
      </c>
      <c r="V368" s="1" t="s">
        <v>2470</v>
      </c>
      <c r="W368" s="1" t="s">
        <v>51</v>
      </c>
      <c r="X368" s="1" t="str">
        <f>CONCATENATE(Tableau4[[#This Row],[Numéro de pièce de la pièce de référence]],Tableau4[[#This Row],[Numéro de poste de la pièce de référence]])</f>
        <v>450066955410</v>
      </c>
    </row>
    <row r="369" spans="1:24" x14ac:dyDescent="0.35">
      <c r="A369" s="1" t="s">
        <v>97</v>
      </c>
      <c r="B369" s="1" t="s">
        <v>2489</v>
      </c>
      <c r="C369" s="1" t="s">
        <v>2510</v>
      </c>
      <c r="D369" s="1" t="s">
        <v>101</v>
      </c>
      <c r="E369" s="1" t="s">
        <v>828</v>
      </c>
      <c r="F369" s="1" t="s">
        <v>2407</v>
      </c>
      <c r="G369" s="1" t="s">
        <v>2793</v>
      </c>
      <c r="H369" s="1" t="s">
        <v>88</v>
      </c>
      <c r="I369" s="2">
        <v>43947</v>
      </c>
      <c r="J369" s="1" t="s">
        <v>4282</v>
      </c>
      <c r="K369" s="1" t="s">
        <v>4283</v>
      </c>
      <c r="L369" s="1" t="s">
        <v>2630</v>
      </c>
      <c r="M369" s="1" t="s">
        <v>4290</v>
      </c>
      <c r="N369" s="3">
        <v>-1674640</v>
      </c>
      <c r="O369" s="3">
        <v>0</v>
      </c>
      <c r="P369" s="1" t="s">
        <v>2567</v>
      </c>
      <c r="Q369" s="1" t="s">
        <v>829</v>
      </c>
      <c r="R369" s="1" t="s">
        <v>827</v>
      </c>
      <c r="S369" s="1" t="s">
        <v>2407</v>
      </c>
      <c r="T369" s="1" t="s">
        <v>2407</v>
      </c>
      <c r="U369" s="1" t="s">
        <v>4586</v>
      </c>
      <c r="V369" s="1" t="s">
        <v>2470</v>
      </c>
      <c r="W369" s="1" t="s">
        <v>51</v>
      </c>
      <c r="X369" s="1" t="str">
        <f>CONCATENATE(Tableau4[[#This Row],[Numéro de pièce de la pièce de référence]],Tableau4[[#This Row],[Numéro de poste de la pièce de référence]])</f>
        <v>450067101410</v>
      </c>
    </row>
    <row r="370" spans="1:24" x14ac:dyDescent="0.35">
      <c r="A370" s="1" t="s">
        <v>97</v>
      </c>
      <c r="B370" s="1" t="s">
        <v>2489</v>
      </c>
      <c r="C370" s="1" t="s">
        <v>2510</v>
      </c>
      <c r="D370" s="1" t="s">
        <v>101</v>
      </c>
      <c r="E370" s="1" t="s">
        <v>713</v>
      </c>
      <c r="F370" s="1" t="s">
        <v>2407</v>
      </c>
      <c r="G370" s="1" t="s">
        <v>2749</v>
      </c>
      <c r="H370" s="1" t="s">
        <v>88</v>
      </c>
      <c r="I370" s="2">
        <v>43948</v>
      </c>
      <c r="J370" s="1" t="s">
        <v>4282</v>
      </c>
      <c r="K370" s="1" t="s">
        <v>4283</v>
      </c>
      <c r="L370" s="1" t="s">
        <v>2630</v>
      </c>
      <c r="M370" s="1" t="s">
        <v>4290</v>
      </c>
      <c r="N370" s="3">
        <v>-62540.06</v>
      </c>
      <c r="O370" s="3">
        <v>0</v>
      </c>
      <c r="P370" s="1" t="s">
        <v>2567</v>
      </c>
      <c r="Q370" s="1" t="s">
        <v>714</v>
      </c>
      <c r="R370" s="1" t="s">
        <v>487</v>
      </c>
      <c r="S370" s="1" t="s">
        <v>2407</v>
      </c>
      <c r="T370" s="1" t="s">
        <v>2407</v>
      </c>
      <c r="U370" s="1" t="s">
        <v>4587</v>
      </c>
      <c r="V370" s="1" t="s">
        <v>2470</v>
      </c>
      <c r="W370" s="1" t="s">
        <v>51</v>
      </c>
      <c r="X370" s="1" t="str">
        <f>CONCATENATE(Tableau4[[#This Row],[Numéro de pièce de la pièce de référence]],Tableau4[[#This Row],[Numéro de poste de la pièce de référence]])</f>
        <v>450066948310</v>
      </c>
    </row>
    <row r="371" spans="1:24" x14ac:dyDescent="0.35">
      <c r="A371" s="1" t="s">
        <v>97</v>
      </c>
      <c r="B371" s="1" t="s">
        <v>2489</v>
      </c>
      <c r="C371" s="1" t="s">
        <v>2510</v>
      </c>
      <c r="D371" s="1" t="s">
        <v>101</v>
      </c>
      <c r="E371" s="1" t="s">
        <v>713</v>
      </c>
      <c r="F371" s="1" t="s">
        <v>2407</v>
      </c>
      <c r="G371" s="1" t="s">
        <v>2749</v>
      </c>
      <c r="H371" s="1" t="s">
        <v>88</v>
      </c>
      <c r="I371" s="2">
        <v>43948</v>
      </c>
      <c r="J371" s="1" t="s">
        <v>4282</v>
      </c>
      <c r="K371" s="1" t="s">
        <v>4283</v>
      </c>
      <c r="L371" s="1" t="s">
        <v>2630</v>
      </c>
      <c r="M371" s="1" t="s">
        <v>4290</v>
      </c>
      <c r="N371" s="3">
        <v>-72324.12</v>
      </c>
      <c r="O371" s="3">
        <v>0</v>
      </c>
      <c r="P371" s="1" t="s">
        <v>2567</v>
      </c>
      <c r="Q371" s="1" t="s">
        <v>714</v>
      </c>
      <c r="R371" s="1" t="s">
        <v>487</v>
      </c>
      <c r="S371" s="1" t="s">
        <v>2407</v>
      </c>
      <c r="T371" s="1" t="s">
        <v>2407</v>
      </c>
      <c r="U371" s="1" t="s">
        <v>4588</v>
      </c>
      <c r="V371" s="1" t="s">
        <v>2470</v>
      </c>
      <c r="W371" s="1" t="s">
        <v>51</v>
      </c>
      <c r="X371" s="1" t="str">
        <f>CONCATENATE(Tableau4[[#This Row],[Numéro de pièce de la pièce de référence]],Tableau4[[#This Row],[Numéro de poste de la pièce de référence]])</f>
        <v>450066948310</v>
      </c>
    </row>
    <row r="372" spans="1:24" x14ac:dyDescent="0.35">
      <c r="A372" s="1" t="s">
        <v>97</v>
      </c>
      <c r="B372" s="1" t="s">
        <v>2489</v>
      </c>
      <c r="C372" s="1" t="s">
        <v>2510</v>
      </c>
      <c r="D372" s="1" t="s">
        <v>101</v>
      </c>
      <c r="E372" s="1" t="s">
        <v>713</v>
      </c>
      <c r="F372" s="1" t="s">
        <v>2407</v>
      </c>
      <c r="G372" s="1" t="s">
        <v>2749</v>
      </c>
      <c r="H372" s="1" t="s">
        <v>88</v>
      </c>
      <c r="I372" s="2">
        <v>43948</v>
      </c>
      <c r="J372" s="1" t="s">
        <v>4282</v>
      </c>
      <c r="K372" s="1" t="s">
        <v>4283</v>
      </c>
      <c r="L372" s="1" t="s">
        <v>2630</v>
      </c>
      <c r="M372" s="1" t="s">
        <v>4290</v>
      </c>
      <c r="N372" s="3">
        <v>-29461.08</v>
      </c>
      <c r="O372" s="3">
        <v>0</v>
      </c>
      <c r="P372" s="1" t="s">
        <v>2567</v>
      </c>
      <c r="Q372" s="1" t="s">
        <v>714</v>
      </c>
      <c r="R372" s="1" t="s">
        <v>487</v>
      </c>
      <c r="S372" s="1" t="s">
        <v>2407</v>
      </c>
      <c r="T372" s="1" t="s">
        <v>2407</v>
      </c>
      <c r="U372" s="1" t="s">
        <v>4589</v>
      </c>
      <c r="V372" s="1" t="s">
        <v>2470</v>
      </c>
      <c r="W372" s="1" t="s">
        <v>51</v>
      </c>
      <c r="X372" s="1" t="str">
        <f>CONCATENATE(Tableau4[[#This Row],[Numéro de pièce de la pièce de référence]],Tableau4[[#This Row],[Numéro de poste de la pièce de référence]])</f>
        <v>450066948310</v>
      </c>
    </row>
    <row r="373" spans="1:24" x14ac:dyDescent="0.35">
      <c r="A373" s="1" t="s">
        <v>97</v>
      </c>
      <c r="B373" s="1" t="s">
        <v>2489</v>
      </c>
      <c r="C373" s="1" t="s">
        <v>2510</v>
      </c>
      <c r="D373" s="1" t="s">
        <v>101</v>
      </c>
      <c r="E373" s="1" t="s">
        <v>713</v>
      </c>
      <c r="F373" s="1" t="s">
        <v>2407</v>
      </c>
      <c r="G373" s="1" t="s">
        <v>2749</v>
      </c>
      <c r="H373" s="1" t="s">
        <v>88</v>
      </c>
      <c r="I373" s="2">
        <v>43948</v>
      </c>
      <c r="J373" s="1" t="s">
        <v>4282</v>
      </c>
      <c r="K373" s="1" t="s">
        <v>4283</v>
      </c>
      <c r="L373" s="1" t="s">
        <v>2630</v>
      </c>
      <c r="M373" s="1" t="s">
        <v>4290</v>
      </c>
      <c r="N373" s="3">
        <v>14520</v>
      </c>
      <c r="O373" s="3">
        <v>0</v>
      </c>
      <c r="P373" s="1" t="s">
        <v>2567</v>
      </c>
      <c r="Q373" s="1" t="s">
        <v>714</v>
      </c>
      <c r="R373" s="1" t="s">
        <v>487</v>
      </c>
      <c r="S373" s="1" t="s">
        <v>2407</v>
      </c>
      <c r="T373" s="1" t="s">
        <v>2407</v>
      </c>
      <c r="U373" s="1" t="s">
        <v>4590</v>
      </c>
      <c r="V373" s="1" t="s">
        <v>2470</v>
      </c>
      <c r="W373" s="1" t="s">
        <v>51</v>
      </c>
      <c r="X373" s="1" t="str">
        <f>CONCATENATE(Tableau4[[#This Row],[Numéro de pièce de la pièce de référence]],Tableau4[[#This Row],[Numéro de poste de la pièce de référence]])</f>
        <v>450066948310</v>
      </c>
    </row>
    <row r="374" spans="1:24" x14ac:dyDescent="0.35">
      <c r="A374" s="1" t="s">
        <v>150</v>
      </c>
      <c r="B374" s="1" t="s">
        <v>2489</v>
      </c>
      <c r="C374" s="1" t="s">
        <v>2503</v>
      </c>
      <c r="D374" s="1" t="s">
        <v>151</v>
      </c>
      <c r="E374" s="1" t="s">
        <v>302</v>
      </c>
      <c r="F374" s="1" t="s">
        <v>2407</v>
      </c>
      <c r="G374" s="1" t="s">
        <v>2601</v>
      </c>
      <c r="H374" s="1" t="s">
        <v>217</v>
      </c>
      <c r="I374" s="2">
        <v>43948</v>
      </c>
      <c r="J374" s="1" t="s">
        <v>4282</v>
      </c>
      <c r="K374" s="1" t="s">
        <v>4283</v>
      </c>
      <c r="L374" s="1" t="s">
        <v>3400</v>
      </c>
      <c r="M374" s="1" t="s">
        <v>4284</v>
      </c>
      <c r="N374" s="3">
        <v>288072.96000000002</v>
      </c>
      <c r="O374" s="3">
        <v>0</v>
      </c>
      <c r="P374" s="1" t="s">
        <v>2602</v>
      </c>
      <c r="Q374" s="1" t="s">
        <v>308</v>
      </c>
      <c r="R374" s="1" t="s">
        <v>301</v>
      </c>
      <c r="S374" s="1" t="s">
        <v>2407</v>
      </c>
      <c r="T374" s="1" t="s">
        <v>2407</v>
      </c>
      <c r="U374" s="1" t="s">
        <v>4591</v>
      </c>
      <c r="V374" s="1" t="s">
        <v>2470</v>
      </c>
      <c r="W374" s="1" t="s">
        <v>103</v>
      </c>
      <c r="X374" s="1" t="str">
        <f>CONCATENATE(Tableau4[[#This Row],[Numéro de pièce de la pièce de référence]],Tableau4[[#This Row],[Numéro de poste de la pièce de référence]])</f>
        <v>450066458820</v>
      </c>
    </row>
    <row r="375" spans="1:24" x14ac:dyDescent="0.35">
      <c r="A375" s="1" t="s">
        <v>150</v>
      </c>
      <c r="B375" s="1" t="s">
        <v>2489</v>
      </c>
      <c r="C375" s="1" t="s">
        <v>2503</v>
      </c>
      <c r="D375" s="1" t="s">
        <v>151</v>
      </c>
      <c r="E375" s="1" t="s">
        <v>443</v>
      </c>
      <c r="F375" s="1" t="s">
        <v>2407</v>
      </c>
      <c r="G375" s="1" t="s">
        <v>2601</v>
      </c>
      <c r="H375" s="1" t="s">
        <v>217</v>
      </c>
      <c r="I375" s="2">
        <v>43948</v>
      </c>
      <c r="J375" s="1" t="s">
        <v>4282</v>
      </c>
      <c r="K375" s="1" t="s">
        <v>4283</v>
      </c>
      <c r="L375" s="1" t="s">
        <v>3400</v>
      </c>
      <c r="M375" s="1" t="s">
        <v>4284</v>
      </c>
      <c r="N375" s="3">
        <v>144036.48000000001</v>
      </c>
      <c r="O375" s="3">
        <v>0</v>
      </c>
      <c r="P375" s="1" t="s">
        <v>2602</v>
      </c>
      <c r="Q375" s="1" t="s">
        <v>445</v>
      </c>
      <c r="R375" s="1" t="s">
        <v>301</v>
      </c>
      <c r="S375" s="1" t="s">
        <v>2407</v>
      </c>
      <c r="T375" s="1" t="s">
        <v>2407</v>
      </c>
      <c r="U375" s="1" t="s">
        <v>4592</v>
      </c>
      <c r="V375" s="1" t="s">
        <v>2470</v>
      </c>
      <c r="W375" s="1" t="s">
        <v>99</v>
      </c>
      <c r="X375" s="1" t="str">
        <f>CONCATENATE(Tableau4[[#This Row],[Numéro de pièce de la pièce de référence]],Tableau4[[#This Row],[Numéro de poste de la pièce de référence]])</f>
        <v>450066785420</v>
      </c>
    </row>
    <row r="376" spans="1:24" x14ac:dyDescent="0.35">
      <c r="A376" s="1" t="s">
        <v>97</v>
      </c>
      <c r="B376" s="1" t="s">
        <v>2489</v>
      </c>
      <c r="C376" s="1" t="s">
        <v>2510</v>
      </c>
      <c r="D376" s="1" t="s">
        <v>101</v>
      </c>
      <c r="E376" s="1" t="s">
        <v>596</v>
      </c>
      <c r="F376" s="1" t="s">
        <v>2407</v>
      </c>
      <c r="G376" s="1" t="s">
        <v>2701</v>
      </c>
      <c r="H376" s="1" t="s">
        <v>217</v>
      </c>
      <c r="I376" s="2">
        <v>43948</v>
      </c>
      <c r="J376" s="1" t="s">
        <v>4282</v>
      </c>
      <c r="K376" s="1" t="s">
        <v>4283</v>
      </c>
      <c r="L376" s="1" t="s">
        <v>2630</v>
      </c>
      <c r="M376" s="1" t="s">
        <v>4290</v>
      </c>
      <c r="N376" s="3">
        <v>-373500</v>
      </c>
      <c r="O376" s="3">
        <v>0</v>
      </c>
      <c r="P376" s="1" t="s">
        <v>2567</v>
      </c>
      <c r="Q376" s="1" t="s">
        <v>598</v>
      </c>
      <c r="R376" s="1" t="s">
        <v>595</v>
      </c>
      <c r="S376" s="1" t="s">
        <v>2407</v>
      </c>
      <c r="T376" s="1" t="s">
        <v>2407</v>
      </c>
      <c r="U376" s="1" t="s">
        <v>4593</v>
      </c>
      <c r="V376" s="1" t="s">
        <v>2470</v>
      </c>
      <c r="W376" s="1" t="s">
        <v>51</v>
      </c>
      <c r="X376" s="1" t="str">
        <f>CONCATENATE(Tableau4[[#This Row],[Numéro de pièce de la pièce de référence]],Tableau4[[#This Row],[Numéro de poste de la pièce de référence]])</f>
        <v>450066879720</v>
      </c>
    </row>
    <row r="377" spans="1:24" x14ac:dyDescent="0.35">
      <c r="A377" s="1" t="s">
        <v>97</v>
      </c>
      <c r="B377" s="1" t="s">
        <v>2489</v>
      </c>
      <c r="C377" s="1" t="s">
        <v>2510</v>
      </c>
      <c r="D377" s="1" t="s">
        <v>101</v>
      </c>
      <c r="E377" s="1" t="s">
        <v>586</v>
      </c>
      <c r="F377" s="1" t="s">
        <v>2407</v>
      </c>
      <c r="G377" s="1" t="s">
        <v>2708</v>
      </c>
      <c r="H377" s="1" t="s">
        <v>217</v>
      </c>
      <c r="I377" s="2">
        <v>43948</v>
      </c>
      <c r="J377" s="1" t="s">
        <v>4282</v>
      </c>
      <c r="K377" s="1" t="s">
        <v>4283</v>
      </c>
      <c r="L377" s="1" t="s">
        <v>3400</v>
      </c>
      <c r="M377" s="1" t="s">
        <v>4284</v>
      </c>
      <c r="N377" s="3">
        <v>28326.1</v>
      </c>
      <c r="O377" s="3">
        <v>0</v>
      </c>
      <c r="P377" s="1" t="s">
        <v>2581</v>
      </c>
      <c r="Q377" s="1" t="s">
        <v>588</v>
      </c>
      <c r="R377" s="1" t="s">
        <v>585</v>
      </c>
      <c r="S377" s="1" t="s">
        <v>2407</v>
      </c>
      <c r="T377" s="1" t="s">
        <v>2407</v>
      </c>
      <c r="U377" s="1" t="s">
        <v>4594</v>
      </c>
      <c r="V377" s="1" t="s">
        <v>2470</v>
      </c>
      <c r="W377" s="1" t="s">
        <v>92</v>
      </c>
      <c r="X377" s="1" t="str">
        <f>CONCATENATE(Tableau4[[#This Row],[Numéro de pièce de la pièce de référence]],Tableau4[[#This Row],[Numéro de poste de la pièce de référence]])</f>
        <v>450066888120</v>
      </c>
    </row>
    <row r="378" spans="1:24" x14ac:dyDescent="0.35">
      <c r="A378" s="1" t="s">
        <v>97</v>
      </c>
      <c r="B378" s="1" t="s">
        <v>2489</v>
      </c>
      <c r="C378" s="1" t="s">
        <v>2510</v>
      </c>
      <c r="D378" s="1" t="s">
        <v>101</v>
      </c>
      <c r="E378" s="1" t="s">
        <v>549</v>
      </c>
      <c r="F378" s="1" t="s">
        <v>2407</v>
      </c>
      <c r="G378" s="1" t="s">
        <v>2710</v>
      </c>
      <c r="H378" s="1" t="s">
        <v>217</v>
      </c>
      <c r="I378" s="2">
        <v>43948</v>
      </c>
      <c r="J378" s="1" t="s">
        <v>4282</v>
      </c>
      <c r="K378" s="1" t="s">
        <v>4283</v>
      </c>
      <c r="L378" s="1" t="s">
        <v>3400</v>
      </c>
      <c r="M378" s="1" t="s">
        <v>4284</v>
      </c>
      <c r="N378" s="3">
        <v>21780</v>
      </c>
      <c r="O378" s="3">
        <v>0</v>
      </c>
      <c r="P378" s="1" t="s">
        <v>2581</v>
      </c>
      <c r="Q378" s="1" t="s">
        <v>551</v>
      </c>
      <c r="R378" s="1" t="s">
        <v>548</v>
      </c>
      <c r="S378" s="1" t="s">
        <v>2407</v>
      </c>
      <c r="T378" s="1" t="s">
        <v>2407</v>
      </c>
      <c r="U378" s="1" t="s">
        <v>4595</v>
      </c>
      <c r="V378" s="1" t="s">
        <v>2470</v>
      </c>
      <c r="W378" s="1" t="s">
        <v>92</v>
      </c>
      <c r="X378" s="1" t="str">
        <f>CONCATENATE(Tableau4[[#This Row],[Numéro de pièce de la pièce de référence]],Tableau4[[#This Row],[Numéro de poste de la pièce de référence]])</f>
        <v>450066888320</v>
      </c>
    </row>
    <row r="379" spans="1:24" x14ac:dyDescent="0.35">
      <c r="A379" s="1" t="s">
        <v>97</v>
      </c>
      <c r="B379" s="1" t="s">
        <v>2489</v>
      </c>
      <c r="C379" s="1" t="s">
        <v>2510</v>
      </c>
      <c r="D379" s="1" t="s">
        <v>101</v>
      </c>
      <c r="E379" s="1" t="s">
        <v>549</v>
      </c>
      <c r="F379" s="1" t="s">
        <v>2407</v>
      </c>
      <c r="G379" s="1" t="s">
        <v>2710</v>
      </c>
      <c r="H379" s="1" t="s">
        <v>222</v>
      </c>
      <c r="I379" s="2">
        <v>43948</v>
      </c>
      <c r="J379" s="1" t="s">
        <v>4282</v>
      </c>
      <c r="K379" s="1" t="s">
        <v>4283</v>
      </c>
      <c r="L379" s="1" t="s">
        <v>3400</v>
      </c>
      <c r="M379" s="1" t="s">
        <v>4284</v>
      </c>
      <c r="N379" s="3">
        <v>16698</v>
      </c>
      <c r="O379" s="3">
        <v>0</v>
      </c>
      <c r="P379" s="1" t="s">
        <v>2581</v>
      </c>
      <c r="Q379" s="1" t="s">
        <v>552</v>
      </c>
      <c r="R379" s="1" t="s">
        <v>548</v>
      </c>
      <c r="S379" s="1" t="s">
        <v>2407</v>
      </c>
      <c r="T379" s="1" t="s">
        <v>2407</v>
      </c>
      <c r="U379" s="1" t="s">
        <v>4596</v>
      </c>
      <c r="V379" s="1" t="s">
        <v>2470</v>
      </c>
      <c r="W379" s="1" t="s">
        <v>92</v>
      </c>
      <c r="X379" s="1" t="str">
        <f>CONCATENATE(Tableau4[[#This Row],[Numéro de pièce de la pièce de référence]],Tableau4[[#This Row],[Numéro de poste de la pièce de référence]])</f>
        <v>450066888330</v>
      </c>
    </row>
    <row r="380" spans="1:24" x14ac:dyDescent="0.35">
      <c r="A380" s="1" t="s">
        <v>97</v>
      </c>
      <c r="B380" s="1" t="s">
        <v>2489</v>
      </c>
      <c r="C380" s="1" t="s">
        <v>2510</v>
      </c>
      <c r="D380" s="1" t="s">
        <v>101</v>
      </c>
      <c r="E380" s="1" t="s">
        <v>577</v>
      </c>
      <c r="F380" s="1" t="s">
        <v>2407</v>
      </c>
      <c r="G380" s="1" t="s">
        <v>2712</v>
      </c>
      <c r="H380" s="1" t="s">
        <v>217</v>
      </c>
      <c r="I380" s="2">
        <v>43948</v>
      </c>
      <c r="J380" s="1" t="s">
        <v>4282</v>
      </c>
      <c r="K380" s="1" t="s">
        <v>4283</v>
      </c>
      <c r="L380" s="1" t="s">
        <v>3400</v>
      </c>
      <c r="M380" s="1" t="s">
        <v>4284</v>
      </c>
      <c r="N380" s="3">
        <v>13939.2</v>
      </c>
      <c r="O380" s="3">
        <v>0</v>
      </c>
      <c r="P380" s="1" t="s">
        <v>2581</v>
      </c>
      <c r="Q380" s="1" t="s">
        <v>579</v>
      </c>
      <c r="R380" s="1" t="s">
        <v>576</v>
      </c>
      <c r="S380" s="1" t="s">
        <v>2407</v>
      </c>
      <c r="T380" s="1" t="s">
        <v>2407</v>
      </c>
      <c r="U380" s="1" t="s">
        <v>4597</v>
      </c>
      <c r="V380" s="1" t="s">
        <v>2470</v>
      </c>
      <c r="W380" s="1" t="s">
        <v>92</v>
      </c>
      <c r="X380" s="1" t="str">
        <f>CONCATENATE(Tableau4[[#This Row],[Numéro de pièce de la pièce de référence]],Tableau4[[#This Row],[Numéro de poste de la pièce de référence]])</f>
        <v>450066888820</v>
      </c>
    </row>
    <row r="381" spans="1:24" x14ac:dyDescent="0.35">
      <c r="A381" s="1" t="s">
        <v>97</v>
      </c>
      <c r="B381" s="1" t="s">
        <v>2489</v>
      </c>
      <c r="C381" s="1" t="s">
        <v>2510</v>
      </c>
      <c r="D381" s="1" t="s">
        <v>101</v>
      </c>
      <c r="E381" s="1" t="s">
        <v>614</v>
      </c>
      <c r="F381" s="1" t="s">
        <v>2407</v>
      </c>
      <c r="G381" s="1" t="s">
        <v>2714</v>
      </c>
      <c r="H381" s="1" t="s">
        <v>217</v>
      </c>
      <c r="I381" s="2">
        <v>43948</v>
      </c>
      <c r="J381" s="1" t="s">
        <v>4282</v>
      </c>
      <c r="K381" s="1" t="s">
        <v>4283</v>
      </c>
      <c r="L381" s="1" t="s">
        <v>3400</v>
      </c>
      <c r="M381" s="1" t="s">
        <v>4284</v>
      </c>
      <c r="N381" s="3">
        <v>1200</v>
      </c>
      <c r="O381" s="3">
        <v>0</v>
      </c>
      <c r="P381" s="1" t="s">
        <v>2581</v>
      </c>
      <c r="Q381" s="1" t="s">
        <v>616</v>
      </c>
      <c r="R381" s="1" t="s">
        <v>613</v>
      </c>
      <c r="S381" s="1" t="s">
        <v>2407</v>
      </c>
      <c r="T381" s="1" t="s">
        <v>2407</v>
      </c>
      <c r="U381" s="1" t="s">
        <v>4598</v>
      </c>
      <c r="V381" s="1" t="s">
        <v>2470</v>
      </c>
      <c r="W381" s="1" t="s">
        <v>92</v>
      </c>
      <c r="X381" s="1" t="str">
        <f>CONCATENATE(Tableau4[[#This Row],[Numéro de pièce de la pièce de référence]],Tableau4[[#This Row],[Numéro de poste de la pièce de référence]])</f>
        <v>450066888920</v>
      </c>
    </row>
    <row r="382" spans="1:24" x14ac:dyDescent="0.35">
      <c r="A382" s="1" t="s">
        <v>97</v>
      </c>
      <c r="B382" s="1" t="s">
        <v>2489</v>
      </c>
      <c r="C382" s="1" t="s">
        <v>2510</v>
      </c>
      <c r="D382" s="1" t="s">
        <v>101</v>
      </c>
      <c r="E382" s="1" t="s">
        <v>568</v>
      </c>
      <c r="F382" s="1" t="s">
        <v>2407</v>
      </c>
      <c r="G382" s="1" t="s">
        <v>2716</v>
      </c>
      <c r="H382" s="1" t="s">
        <v>217</v>
      </c>
      <c r="I382" s="2">
        <v>43948</v>
      </c>
      <c r="J382" s="1" t="s">
        <v>4282</v>
      </c>
      <c r="K382" s="1" t="s">
        <v>4283</v>
      </c>
      <c r="L382" s="1" t="s">
        <v>3400</v>
      </c>
      <c r="M382" s="1" t="s">
        <v>4284</v>
      </c>
      <c r="N382" s="3">
        <v>27225</v>
      </c>
      <c r="O382" s="3">
        <v>0</v>
      </c>
      <c r="P382" s="1" t="s">
        <v>2581</v>
      </c>
      <c r="Q382" s="1" t="s">
        <v>570</v>
      </c>
      <c r="R382" s="1" t="s">
        <v>567</v>
      </c>
      <c r="S382" s="1" t="s">
        <v>2407</v>
      </c>
      <c r="T382" s="1" t="s">
        <v>2407</v>
      </c>
      <c r="U382" s="1" t="s">
        <v>4599</v>
      </c>
      <c r="V382" s="1" t="s">
        <v>2470</v>
      </c>
      <c r="W382" s="1" t="s">
        <v>92</v>
      </c>
      <c r="X382" s="1" t="str">
        <f>CONCATENATE(Tableau4[[#This Row],[Numéro de pièce de la pièce de référence]],Tableau4[[#This Row],[Numéro de poste de la pièce de référence]])</f>
        <v>450066889220</v>
      </c>
    </row>
    <row r="383" spans="1:24" x14ac:dyDescent="0.35">
      <c r="A383" s="1" t="s">
        <v>97</v>
      </c>
      <c r="B383" s="1" t="s">
        <v>2489</v>
      </c>
      <c r="C383" s="1" t="s">
        <v>2510</v>
      </c>
      <c r="D383" s="1" t="s">
        <v>101</v>
      </c>
      <c r="E383" s="1" t="s">
        <v>564</v>
      </c>
      <c r="F383" s="1" t="s">
        <v>2407</v>
      </c>
      <c r="G383" s="1" t="s">
        <v>2717</v>
      </c>
      <c r="H383" s="1" t="s">
        <v>88</v>
      </c>
      <c r="I383" s="2">
        <v>43948</v>
      </c>
      <c r="J383" s="1" t="s">
        <v>4282</v>
      </c>
      <c r="K383" s="1" t="s">
        <v>4283</v>
      </c>
      <c r="L383" s="1" t="s">
        <v>2630</v>
      </c>
      <c r="M383" s="1" t="s">
        <v>4290</v>
      </c>
      <c r="N383" s="3">
        <v>-8923750</v>
      </c>
      <c r="O383" s="3">
        <v>0</v>
      </c>
      <c r="P383" s="1" t="s">
        <v>2567</v>
      </c>
      <c r="Q383" s="1" t="s">
        <v>565</v>
      </c>
      <c r="R383" s="1" t="s">
        <v>495</v>
      </c>
      <c r="S383" s="1" t="s">
        <v>2407</v>
      </c>
      <c r="T383" s="1" t="s">
        <v>2407</v>
      </c>
      <c r="U383" s="1" t="s">
        <v>4600</v>
      </c>
      <c r="V383" s="1" t="s">
        <v>2470</v>
      </c>
      <c r="W383" s="1" t="s">
        <v>51</v>
      </c>
      <c r="X383" s="1" t="str">
        <f>CONCATENATE(Tableau4[[#This Row],[Numéro de pièce de la pièce de référence]],Tableau4[[#This Row],[Numéro de poste de la pièce de référence]])</f>
        <v>450066891510</v>
      </c>
    </row>
    <row r="384" spans="1:24" x14ac:dyDescent="0.35">
      <c r="A384" s="1" t="s">
        <v>97</v>
      </c>
      <c r="B384" s="1" t="s">
        <v>2489</v>
      </c>
      <c r="C384" s="1" t="s">
        <v>2510</v>
      </c>
      <c r="D384" s="1" t="s">
        <v>101</v>
      </c>
      <c r="E384" s="1" t="s">
        <v>564</v>
      </c>
      <c r="F384" s="1" t="s">
        <v>2407</v>
      </c>
      <c r="G384" s="1" t="s">
        <v>2717</v>
      </c>
      <c r="H384" s="1" t="s">
        <v>88</v>
      </c>
      <c r="I384" s="2">
        <v>43948</v>
      </c>
      <c r="J384" s="1" t="s">
        <v>4282</v>
      </c>
      <c r="K384" s="1" t="s">
        <v>4283</v>
      </c>
      <c r="L384" s="1" t="s">
        <v>2630</v>
      </c>
      <c r="M384" s="1" t="s">
        <v>4290</v>
      </c>
      <c r="N384" s="3">
        <v>-2117500</v>
      </c>
      <c r="O384" s="3">
        <v>0</v>
      </c>
      <c r="P384" s="1" t="s">
        <v>2567</v>
      </c>
      <c r="Q384" s="1" t="s">
        <v>565</v>
      </c>
      <c r="R384" s="1" t="s">
        <v>495</v>
      </c>
      <c r="S384" s="1" t="s">
        <v>2407</v>
      </c>
      <c r="T384" s="1" t="s">
        <v>2407</v>
      </c>
      <c r="U384" s="1" t="s">
        <v>4601</v>
      </c>
      <c r="V384" s="1" t="s">
        <v>2470</v>
      </c>
      <c r="W384" s="1" t="s">
        <v>51</v>
      </c>
      <c r="X384" s="1" t="str">
        <f>CONCATENATE(Tableau4[[#This Row],[Numéro de pièce de la pièce de référence]],Tableau4[[#This Row],[Numéro de poste de la pièce de référence]])</f>
        <v>450066891510</v>
      </c>
    </row>
    <row r="385" spans="1:24" x14ac:dyDescent="0.35">
      <c r="A385" s="1" t="s">
        <v>97</v>
      </c>
      <c r="B385" s="1" t="s">
        <v>2489</v>
      </c>
      <c r="C385" s="1" t="s">
        <v>2510</v>
      </c>
      <c r="D385" s="1" t="s">
        <v>101</v>
      </c>
      <c r="E385" s="1" t="s">
        <v>713</v>
      </c>
      <c r="F385" s="1" t="s">
        <v>2407</v>
      </c>
      <c r="G385" s="1" t="s">
        <v>2749</v>
      </c>
      <c r="H385" s="1" t="s">
        <v>88</v>
      </c>
      <c r="I385" s="2">
        <v>43948</v>
      </c>
      <c r="J385" s="1" t="s">
        <v>4282</v>
      </c>
      <c r="K385" s="1" t="s">
        <v>4283</v>
      </c>
      <c r="L385" s="1" t="s">
        <v>2630</v>
      </c>
      <c r="M385" s="1" t="s">
        <v>4290</v>
      </c>
      <c r="N385" s="3">
        <v>-186324.39</v>
      </c>
      <c r="O385" s="3">
        <v>0</v>
      </c>
      <c r="P385" s="1" t="s">
        <v>2567</v>
      </c>
      <c r="Q385" s="1" t="s">
        <v>714</v>
      </c>
      <c r="R385" s="1" t="s">
        <v>487</v>
      </c>
      <c r="S385" s="1" t="s">
        <v>2407</v>
      </c>
      <c r="T385" s="1" t="s">
        <v>2407</v>
      </c>
      <c r="U385" s="1" t="s">
        <v>4602</v>
      </c>
      <c r="V385" s="1" t="s">
        <v>2470</v>
      </c>
      <c r="W385" s="1" t="s">
        <v>51</v>
      </c>
      <c r="X385" s="1" t="str">
        <f>CONCATENATE(Tableau4[[#This Row],[Numéro de pièce de la pièce de référence]],Tableau4[[#This Row],[Numéro de poste de la pièce de référence]])</f>
        <v>450066948310</v>
      </c>
    </row>
    <row r="386" spans="1:24" x14ac:dyDescent="0.35">
      <c r="A386" s="1" t="s">
        <v>97</v>
      </c>
      <c r="B386" s="1" t="s">
        <v>2489</v>
      </c>
      <c r="C386" s="1" t="s">
        <v>2510</v>
      </c>
      <c r="D386" s="1" t="s">
        <v>101</v>
      </c>
      <c r="E386" s="1" t="s">
        <v>793</v>
      </c>
      <c r="F386" s="1" t="s">
        <v>2407</v>
      </c>
      <c r="G386" s="1" t="s">
        <v>2757</v>
      </c>
      <c r="H386" s="1" t="s">
        <v>88</v>
      </c>
      <c r="I386" s="2">
        <v>43948</v>
      </c>
      <c r="J386" s="1" t="s">
        <v>4282</v>
      </c>
      <c r="K386" s="1" t="s">
        <v>4283</v>
      </c>
      <c r="L386" s="1" t="s">
        <v>2630</v>
      </c>
      <c r="M386" s="1" t="s">
        <v>4290</v>
      </c>
      <c r="N386" s="3">
        <v>-1306800</v>
      </c>
      <c r="O386" s="3">
        <v>0</v>
      </c>
      <c r="P386" s="1" t="s">
        <v>2567</v>
      </c>
      <c r="Q386" s="1" t="s">
        <v>794</v>
      </c>
      <c r="R386" s="1" t="s">
        <v>495</v>
      </c>
      <c r="S386" s="1" t="s">
        <v>2407</v>
      </c>
      <c r="T386" s="1" t="s">
        <v>2407</v>
      </c>
      <c r="U386" s="1" t="s">
        <v>4603</v>
      </c>
      <c r="V386" s="1" t="s">
        <v>2470</v>
      </c>
      <c r="W386" s="1" t="s">
        <v>51</v>
      </c>
      <c r="X386" s="1" t="str">
        <f>CONCATENATE(Tableau4[[#This Row],[Numéro de pièce de la pièce de référence]],Tableau4[[#This Row],[Numéro de poste de la pièce de référence]])</f>
        <v>450067073010</v>
      </c>
    </row>
    <row r="387" spans="1:24" x14ac:dyDescent="0.35">
      <c r="A387" s="1" t="s">
        <v>97</v>
      </c>
      <c r="B387" s="1" t="s">
        <v>2489</v>
      </c>
      <c r="C387" s="1" t="s">
        <v>2510</v>
      </c>
      <c r="D387" s="1" t="s">
        <v>101</v>
      </c>
      <c r="E387" s="1" t="s">
        <v>793</v>
      </c>
      <c r="F387" s="1" t="s">
        <v>2407</v>
      </c>
      <c r="G387" s="1" t="s">
        <v>2757</v>
      </c>
      <c r="H387" s="1" t="s">
        <v>88</v>
      </c>
      <c r="I387" s="2">
        <v>43948</v>
      </c>
      <c r="J387" s="1" t="s">
        <v>4282</v>
      </c>
      <c r="K387" s="1" t="s">
        <v>4283</v>
      </c>
      <c r="L387" s="1" t="s">
        <v>2630</v>
      </c>
      <c r="M387" s="1" t="s">
        <v>4290</v>
      </c>
      <c r="N387" s="3">
        <v>-1742400</v>
      </c>
      <c r="O387" s="3">
        <v>0</v>
      </c>
      <c r="P387" s="1" t="s">
        <v>2567</v>
      </c>
      <c r="Q387" s="1" t="s">
        <v>794</v>
      </c>
      <c r="R387" s="1" t="s">
        <v>495</v>
      </c>
      <c r="S387" s="1" t="s">
        <v>2407</v>
      </c>
      <c r="T387" s="1" t="s">
        <v>2407</v>
      </c>
      <c r="U387" s="1" t="s">
        <v>4604</v>
      </c>
      <c r="V387" s="1" t="s">
        <v>2470</v>
      </c>
      <c r="W387" s="1" t="s">
        <v>51</v>
      </c>
      <c r="X387" s="1" t="str">
        <f>CONCATENATE(Tableau4[[#This Row],[Numéro de pièce de la pièce de référence]],Tableau4[[#This Row],[Numéro de poste de la pièce de référence]])</f>
        <v>450067073010</v>
      </c>
    </row>
    <row r="388" spans="1:24" x14ac:dyDescent="0.35">
      <c r="A388" s="1" t="s">
        <v>97</v>
      </c>
      <c r="B388" s="1" t="s">
        <v>2489</v>
      </c>
      <c r="C388" s="1" t="s">
        <v>2510</v>
      </c>
      <c r="D388" s="1" t="s">
        <v>101</v>
      </c>
      <c r="E388" s="1" t="s">
        <v>793</v>
      </c>
      <c r="F388" s="1" t="s">
        <v>2407</v>
      </c>
      <c r="G388" s="1" t="s">
        <v>2757</v>
      </c>
      <c r="H388" s="1" t="s">
        <v>88</v>
      </c>
      <c r="I388" s="2">
        <v>43948</v>
      </c>
      <c r="J388" s="1" t="s">
        <v>4282</v>
      </c>
      <c r="K388" s="1" t="s">
        <v>4283</v>
      </c>
      <c r="L388" s="1" t="s">
        <v>2630</v>
      </c>
      <c r="M388" s="1" t="s">
        <v>4290</v>
      </c>
      <c r="N388" s="3">
        <v>-871200</v>
      </c>
      <c r="O388" s="3">
        <v>0</v>
      </c>
      <c r="P388" s="1" t="s">
        <v>2567</v>
      </c>
      <c r="Q388" s="1" t="s">
        <v>794</v>
      </c>
      <c r="R388" s="1" t="s">
        <v>495</v>
      </c>
      <c r="S388" s="1" t="s">
        <v>2407</v>
      </c>
      <c r="T388" s="1" t="s">
        <v>2407</v>
      </c>
      <c r="U388" s="1" t="s">
        <v>4605</v>
      </c>
      <c r="V388" s="1" t="s">
        <v>2470</v>
      </c>
      <c r="W388" s="1" t="s">
        <v>51</v>
      </c>
      <c r="X388" s="1" t="str">
        <f>CONCATENATE(Tableau4[[#This Row],[Numéro de pièce de la pièce de référence]],Tableau4[[#This Row],[Numéro de poste de la pièce de référence]])</f>
        <v>450067073010</v>
      </c>
    </row>
    <row r="389" spans="1:24" x14ac:dyDescent="0.35">
      <c r="A389" s="1" t="s">
        <v>97</v>
      </c>
      <c r="B389" s="1" t="s">
        <v>2489</v>
      </c>
      <c r="C389" s="1" t="s">
        <v>2510</v>
      </c>
      <c r="D389" s="1" t="s">
        <v>101</v>
      </c>
      <c r="E389" s="1" t="s">
        <v>793</v>
      </c>
      <c r="F389" s="1" t="s">
        <v>2407</v>
      </c>
      <c r="G389" s="1" t="s">
        <v>2757</v>
      </c>
      <c r="H389" s="1" t="s">
        <v>88</v>
      </c>
      <c r="I389" s="2">
        <v>43948</v>
      </c>
      <c r="J389" s="1" t="s">
        <v>4282</v>
      </c>
      <c r="K389" s="1" t="s">
        <v>4283</v>
      </c>
      <c r="L389" s="1" t="s">
        <v>2630</v>
      </c>
      <c r="M389" s="1" t="s">
        <v>4290</v>
      </c>
      <c r="N389" s="3">
        <v>-7260000</v>
      </c>
      <c r="O389" s="3">
        <v>0</v>
      </c>
      <c r="P389" s="1" t="s">
        <v>2567</v>
      </c>
      <c r="Q389" s="1" t="s">
        <v>794</v>
      </c>
      <c r="R389" s="1" t="s">
        <v>495</v>
      </c>
      <c r="S389" s="1" t="s">
        <v>2407</v>
      </c>
      <c r="T389" s="1" t="s">
        <v>2407</v>
      </c>
      <c r="U389" s="1" t="s">
        <v>4606</v>
      </c>
      <c r="V389" s="1" t="s">
        <v>2470</v>
      </c>
      <c r="W389" s="1" t="s">
        <v>51</v>
      </c>
      <c r="X389" s="1" t="str">
        <f>CONCATENATE(Tableau4[[#This Row],[Numéro de pièce de la pièce de référence]],Tableau4[[#This Row],[Numéro de poste de la pièce de référence]])</f>
        <v>450067073010</v>
      </c>
    </row>
    <row r="390" spans="1:24" x14ac:dyDescent="0.35">
      <c r="A390" s="1" t="s">
        <v>97</v>
      </c>
      <c r="B390" s="1" t="s">
        <v>2489</v>
      </c>
      <c r="C390" s="1" t="s">
        <v>2510</v>
      </c>
      <c r="D390" s="1" t="s">
        <v>101</v>
      </c>
      <c r="E390" s="1" t="s">
        <v>793</v>
      </c>
      <c r="F390" s="1" t="s">
        <v>2407</v>
      </c>
      <c r="G390" s="1" t="s">
        <v>2757</v>
      </c>
      <c r="H390" s="1" t="s">
        <v>88</v>
      </c>
      <c r="I390" s="2">
        <v>43948</v>
      </c>
      <c r="J390" s="1" t="s">
        <v>4282</v>
      </c>
      <c r="K390" s="1" t="s">
        <v>4283</v>
      </c>
      <c r="L390" s="1" t="s">
        <v>2630</v>
      </c>
      <c r="M390" s="1" t="s">
        <v>4290</v>
      </c>
      <c r="N390" s="3">
        <v>-1742400</v>
      </c>
      <c r="O390" s="3">
        <v>0</v>
      </c>
      <c r="P390" s="1" t="s">
        <v>2567</v>
      </c>
      <c r="Q390" s="1" t="s">
        <v>794</v>
      </c>
      <c r="R390" s="1" t="s">
        <v>495</v>
      </c>
      <c r="S390" s="1" t="s">
        <v>2407</v>
      </c>
      <c r="T390" s="1" t="s">
        <v>2407</v>
      </c>
      <c r="U390" s="1" t="s">
        <v>4607</v>
      </c>
      <c r="V390" s="1" t="s">
        <v>2470</v>
      </c>
      <c r="W390" s="1" t="s">
        <v>51</v>
      </c>
      <c r="X390" s="1" t="str">
        <f>CONCATENATE(Tableau4[[#This Row],[Numéro de pièce de la pièce de référence]],Tableau4[[#This Row],[Numéro de poste de la pièce de référence]])</f>
        <v>450067073010</v>
      </c>
    </row>
    <row r="391" spans="1:24" x14ac:dyDescent="0.35">
      <c r="A391" s="1" t="s">
        <v>97</v>
      </c>
      <c r="B391" s="1" t="s">
        <v>2489</v>
      </c>
      <c r="C391" s="1" t="s">
        <v>2510</v>
      </c>
      <c r="D391" s="1" t="s">
        <v>101</v>
      </c>
      <c r="E391" s="1" t="s">
        <v>793</v>
      </c>
      <c r="F391" s="1" t="s">
        <v>2407</v>
      </c>
      <c r="G391" s="1" t="s">
        <v>2757</v>
      </c>
      <c r="H391" s="1" t="s">
        <v>88</v>
      </c>
      <c r="I391" s="2">
        <v>43948</v>
      </c>
      <c r="J391" s="1" t="s">
        <v>4282</v>
      </c>
      <c r="K391" s="1" t="s">
        <v>4283</v>
      </c>
      <c r="L391" s="1" t="s">
        <v>2630</v>
      </c>
      <c r="M391" s="1" t="s">
        <v>4290</v>
      </c>
      <c r="N391" s="3">
        <v>-726000</v>
      </c>
      <c r="O391" s="3">
        <v>0</v>
      </c>
      <c r="P391" s="1" t="s">
        <v>2567</v>
      </c>
      <c r="Q391" s="1" t="s">
        <v>794</v>
      </c>
      <c r="R391" s="1" t="s">
        <v>495</v>
      </c>
      <c r="S391" s="1" t="s">
        <v>2407</v>
      </c>
      <c r="T391" s="1" t="s">
        <v>2407</v>
      </c>
      <c r="U391" s="1" t="s">
        <v>4608</v>
      </c>
      <c r="V391" s="1" t="s">
        <v>2470</v>
      </c>
      <c r="W391" s="1" t="s">
        <v>51</v>
      </c>
      <c r="X391" s="1" t="str">
        <f>CONCATENATE(Tableau4[[#This Row],[Numéro de pièce de la pièce de référence]],Tableau4[[#This Row],[Numéro de poste de la pièce de référence]])</f>
        <v>450067073010</v>
      </c>
    </row>
    <row r="392" spans="1:24" x14ac:dyDescent="0.35">
      <c r="A392" s="1" t="s">
        <v>97</v>
      </c>
      <c r="B392" s="1" t="s">
        <v>2489</v>
      </c>
      <c r="C392" s="1" t="s">
        <v>2510</v>
      </c>
      <c r="D392" s="1" t="s">
        <v>101</v>
      </c>
      <c r="E392" s="1" t="s">
        <v>883</v>
      </c>
      <c r="F392" s="1" t="s">
        <v>2407</v>
      </c>
      <c r="G392" s="1" t="s">
        <v>2799</v>
      </c>
      <c r="H392" s="1" t="s">
        <v>88</v>
      </c>
      <c r="I392" s="2">
        <v>43948</v>
      </c>
      <c r="J392" s="1" t="s">
        <v>4282</v>
      </c>
      <c r="K392" s="1" t="s">
        <v>4283</v>
      </c>
      <c r="L392" s="1" t="s">
        <v>2630</v>
      </c>
      <c r="M392" s="1" t="s">
        <v>4290</v>
      </c>
      <c r="N392" s="3">
        <v>-2740000</v>
      </c>
      <c r="O392" s="3">
        <v>0</v>
      </c>
      <c r="P392" s="1" t="s">
        <v>2567</v>
      </c>
      <c r="Q392" s="1" t="s">
        <v>818</v>
      </c>
      <c r="R392" s="1" t="s">
        <v>767</v>
      </c>
      <c r="S392" s="1" t="s">
        <v>2407</v>
      </c>
      <c r="T392" s="1" t="s">
        <v>2407</v>
      </c>
      <c r="U392" s="1" t="s">
        <v>4609</v>
      </c>
      <c r="V392" s="1" t="s">
        <v>2470</v>
      </c>
      <c r="W392" s="1" t="s">
        <v>51</v>
      </c>
      <c r="X392" s="1" t="str">
        <f>CONCATENATE(Tableau4[[#This Row],[Numéro de pièce de la pièce de référence]],Tableau4[[#This Row],[Numéro de poste de la pièce de référence]])</f>
        <v>450067115810</v>
      </c>
    </row>
    <row r="393" spans="1:24" x14ac:dyDescent="0.35">
      <c r="A393" s="1" t="s">
        <v>97</v>
      </c>
      <c r="B393" s="1" t="s">
        <v>2489</v>
      </c>
      <c r="C393" s="1" t="s">
        <v>2510</v>
      </c>
      <c r="D393" s="1" t="s">
        <v>101</v>
      </c>
      <c r="E393" s="1" t="s">
        <v>868</v>
      </c>
      <c r="F393" s="1" t="s">
        <v>2407</v>
      </c>
      <c r="G393" s="1" t="s">
        <v>2802</v>
      </c>
      <c r="H393" s="1" t="s">
        <v>88</v>
      </c>
      <c r="I393" s="2">
        <v>43948</v>
      </c>
      <c r="J393" s="1" t="s">
        <v>4282</v>
      </c>
      <c r="K393" s="1" t="s">
        <v>4283</v>
      </c>
      <c r="L393" s="1" t="s">
        <v>2630</v>
      </c>
      <c r="M393" s="1" t="s">
        <v>4290</v>
      </c>
      <c r="N393" s="3">
        <v>-765272.3</v>
      </c>
      <c r="O393" s="3">
        <v>0</v>
      </c>
      <c r="P393" s="1" t="s">
        <v>2567</v>
      </c>
      <c r="Q393" s="1" t="s">
        <v>869</v>
      </c>
      <c r="R393" s="1" t="s">
        <v>867</v>
      </c>
      <c r="S393" s="1" t="s">
        <v>2407</v>
      </c>
      <c r="T393" s="1" t="s">
        <v>2407</v>
      </c>
      <c r="U393" s="1" t="s">
        <v>4610</v>
      </c>
      <c r="V393" s="1" t="s">
        <v>2470</v>
      </c>
      <c r="W393" s="1" t="s">
        <v>111</v>
      </c>
      <c r="X393" s="1" t="str">
        <f>CONCATENATE(Tableau4[[#This Row],[Numéro de pièce de la pièce de référence]],Tableau4[[#This Row],[Numéro de poste de la pièce de référence]])</f>
        <v>450067126010</v>
      </c>
    </row>
    <row r="394" spans="1:24" x14ac:dyDescent="0.35">
      <c r="A394" s="1" t="s">
        <v>97</v>
      </c>
      <c r="B394" s="1" t="s">
        <v>2489</v>
      </c>
      <c r="C394" s="1" t="s">
        <v>2510</v>
      </c>
      <c r="D394" s="1" t="s">
        <v>101</v>
      </c>
      <c r="E394" s="1" t="s">
        <v>871</v>
      </c>
      <c r="F394" s="1" t="s">
        <v>2407</v>
      </c>
      <c r="G394" s="1" t="s">
        <v>2803</v>
      </c>
      <c r="H394" s="1" t="s">
        <v>88</v>
      </c>
      <c r="I394" s="2">
        <v>43948</v>
      </c>
      <c r="J394" s="1" t="s">
        <v>4282</v>
      </c>
      <c r="K394" s="1" t="s">
        <v>4283</v>
      </c>
      <c r="L394" s="1" t="s">
        <v>2630</v>
      </c>
      <c r="M394" s="1" t="s">
        <v>4290</v>
      </c>
      <c r="N394" s="3">
        <v>-3147066.33</v>
      </c>
      <c r="O394" s="3">
        <v>0</v>
      </c>
      <c r="P394" s="1" t="s">
        <v>2567</v>
      </c>
      <c r="Q394" s="1" t="s">
        <v>872</v>
      </c>
      <c r="R394" s="1" t="s">
        <v>867</v>
      </c>
      <c r="S394" s="1" t="s">
        <v>2407</v>
      </c>
      <c r="T394" s="1" t="s">
        <v>2407</v>
      </c>
      <c r="U394" s="1" t="s">
        <v>4611</v>
      </c>
      <c r="V394" s="1" t="s">
        <v>2470</v>
      </c>
      <c r="W394" s="1" t="s">
        <v>111</v>
      </c>
      <c r="X394" s="1" t="str">
        <f>CONCATENATE(Tableau4[[#This Row],[Numéro de pièce de la pièce de référence]],Tableau4[[#This Row],[Numéro de poste de la pièce de référence]])</f>
        <v>450067126610</v>
      </c>
    </row>
    <row r="395" spans="1:24" x14ac:dyDescent="0.35">
      <c r="A395" s="1" t="s">
        <v>97</v>
      </c>
      <c r="B395" s="1" t="s">
        <v>2489</v>
      </c>
      <c r="C395" s="1" t="s">
        <v>2510</v>
      </c>
      <c r="D395" s="1" t="s">
        <v>101</v>
      </c>
      <c r="E395" s="1" t="s">
        <v>874</v>
      </c>
      <c r="F395" s="1" t="s">
        <v>2407</v>
      </c>
      <c r="G395" s="1" t="s">
        <v>2804</v>
      </c>
      <c r="H395" s="1" t="s">
        <v>88</v>
      </c>
      <c r="I395" s="2">
        <v>43948</v>
      </c>
      <c r="J395" s="1" t="s">
        <v>4282</v>
      </c>
      <c r="K395" s="1" t="s">
        <v>4283</v>
      </c>
      <c r="L395" s="1" t="s">
        <v>2630</v>
      </c>
      <c r="M395" s="1" t="s">
        <v>4290</v>
      </c>
      <c r="N395" s="3">
        <v>-1426902.04</v>
      </c>
      <c r="O395" s="3">
        <v>0</v>
      </c>
      <c r="P395" s="1" t="s">
        <v>2567</v>
      </c>
      <c r="Q395" s="1" t="s">
        <v>875</v>
      </c>
      <c r="R395" s="1" t="s">
        <v>867</v>
      </c>
      <c r="S395" s="1" t="s">
        <v>2407</v>
      </c>
      <c r="T395" s="1" t="s">
        <v>2407</v>
      </c>
      <c r="U395" s="1" t="s">
        <v>4612</v>
      </c>
      <c r="V395" s="1" t="s">
        <v>2470</v>
      </c>
      <c r="W395" s="1" t="s">
        <v>111</v>
      </c>
      <c r="X395" s="1" t="str">
        <f>CONCATENATE(Tableau4[[#This Row],[Numéro de pièce de la pièce de référence]],Tableau4[[#This Row],[Numéro de poste de la pièce de référence]])</f>
        <v>450067127110</v>
      </c>
    </row>
    <row r="396" spans="1:24" x14ac:dyDescent="0.35">
      <c r="A396" s="1" t="s">
        <v>97</v>
      </c>
      <c r="B396" s="1" t="s">
        <v>2489</v>
      </c>
      <c r="C396" s="1" t="s">
        <v>2510</v>
      </c>
      <c r="D396" s="1" t="s">
        <v>101</v>
      </c>
      <c r="E396" s="1" t="s">
        <v>877</v>
      </c>
      <c r="F396" s="1" t="s">
        <v>2407</v>
      </c>
      <c r="G396" s="1" t="s">
        <v>2805</v>
      </c>
      <c r="H396" s="1" t="s">
        <v>88</v>
      </c>
      <c r="I396" s="2">
        <v>43948</v>
      </c>
      <c r="J396" s="1" t="s">
        <v>4282</v>
      </c>
      <c r="K396" s="1" t="s">
        <v>4283</v>
      </c>
      <c r="L396" s="1" t="s">
        <v>2630</v>
      </c>
      <c r="M396" s="1" t="s">
        <v>4290</v>
      </c>
      <c r="N396" s="3">
        <v>-1448631.3</v>
      </c>
      <c r="O396" s="3">
        <v>0</v>
      </c>
      <c r="P396" s="1" t="s">
        <v>2567</v>
      </c>
      <c r="Q396" s="1" t="s">
        <v>878</v>
      </c>
      <c r="R396" s="1" t="s">
        <v>867</v>
      </c>
      <c r="S396" s="1" t="s">
        <v>2407</v>
      </c>
      <c r="T396" s="1" t="s">
        <v>2407</v>
      </c>
      <c r="U396" s="1" t="s">
        <v>4613</v>
      </c>
      <c r="V396" s="1" t="s">
        <v>2470</v>
      </c>
      <c r="W396" s="1" t="s">
        <v>111</v>
      </c>
      <c r="X396" s="1" t="str">
        <f>CONCATENATE(Tableau4[[#This Row],[Numéro de pièce de la pièce de référence]],Tableau4[[#This Row],[Numéro de poste de la pièce de référence]])</f>
        <v>450067127510</v>
      </c>
    </row>
    <row r="397" spans="1:24" x14ac:dyDescent="0.35">
      <c r="A397" s="1" t="s">
        <v>2809</v>
      </c>
      <c r="B397" s="1" t="s">
        <v>2811</v>
      </c>
      <c r="C397" s="1" t="s">
        <v>2492</v>
      </c>
      <c r="D397" s="1" t="s">
        <v>3616</v>
      </c>
      <c r="E397" s="1" t="s">
        <v>889</v>
      </c>
      <c r="F397" s="1" t="s">
        <v>2407</v>
      </c>
      <c r="G397" s="1" t="s">
        <v>2810</v>
      </c>
      <c r="H397" s="1" t="s">
        <v>88</v>
      </c>
      <c r="I397" s="2">
        <v>43948</v>
      </c>
      <c r="J397" s="1" t="s">
        <v>4282</v>
      </c>
      <c r="K397" s="1" t="s">
        <v>4283</v>
      </c>
      <c r="L397" s="1" t="s">
        <v>2630</v>
      </c>
      <c r="M397" s="1" t="s">
        <v>4290</v>
      </c>
      <c r="N397" s="3">
        <v>-159.6</v>
      </c>
      <c r="O397" s="3">
        <v>0</v>
      </c>
      <c r="P397" s="1" t="s">
        <v>2647</v>
      </c>
      <c r="Q397" s="1" t="s">
        <v>890</v>
      </c>
      <c r="R397" s="1" t="s">
        <v>371</v>
      </c>
      <c r="S397" s="1" t="s">
        <v>2407</v>
      </c>
      <c r="T397" s="1" t="s">
        <v>2407</v>
      </c>
      <c r="U397" s="1" t="s">
        <v>4614</v>
      </c>
      <c r="V397" s="1" t="s">
        <v>2470</v>
      </c>
      <c r="W397" s="1" t="s">
        <v>103</v>
      </c>
      <c r="X397" s="1" t="str">
        <f>CONCATENATE(Tableau4[[#This Row],[Numéro de pièce de la pièce de référence]],Tableau4[[#This Row],[Numéro de poste de la pièce de référence]])</f>
        <v>450067140510</v>
      </c>
    </row>
    <row r="398" spans="1:24" x14ac:dyDescent="0.35">
      <c r="A398" s="1" t="s">
        <v>97</v>
      </c>
      <c r="B398" s="1" t="s">
        <v>2489</v>
      </c>
      <c r="C398" s="1" t="s">
        <v>2510</v>
      </c>
      <c r="D398" s="1" t="s">
        <v>101</v>
      </c>
      <c r="E398" s="1" t="s">
        <v>939</v>
      </c>
      <c r="F398" s="1" t="s">
        <v>2407</v>
      </c>
      <c r="G398" s="1" t="s">
        <v>2814</v>
      </c>
      <c r="H398" s="1" t="s">
        <v>88</v>
      </c>
      <c r="I398" s="2">
        <v>43948</v>
      </c>
      <c r="J398" s="1" t="s">
        <v>4282</v>
      </c>
      <c r="K398" s="1" t="s">
        <v>4283</v>
      </c>
      <c r="L398" s="1" t="s">
        <v>3401</v>
      </c>
      <c r="M398" s="1" t="s">
        <v>4288</v>
      </c>
      <c r="N398" s="3">
        <v>410000</v>
      </c>
      <c r="O398" s="3">
        <v>0</v>
      </c>
      <c r="P398" s="1" t="s">
        <v>2567</v>
      </c>
      <c r="Q398" s="1" t="s">
        <v>940</v>
      </c>
      <c r="R398" s="1" t="s">
        <v>495</v>
      </c>
      <c r="S398" s="1" t="s">
        <v>2407</v>
      </c>
      <c r="T398" s="1" t="s">
        <v>2407</v>
      </c>
      <c r="U398" s="1" t="s">
        <v>4615</v>
      </c>
      <c r="V398" s="1" t="s">
        <v>2470</v>
      </c>
      <c r="W398" s="1" t="s">
        <v>51</v>
      </c>
      <c r="X398" s="1" t="str">
        <f>CONCATENATE(Tableau4[[#This Row],[Numéro de pièce de la pièce de référence]],Tableau4[[#This Row],[Numéro de poste de la pièce de référence]])</f>
        <v>450067148710</v>
      </c>
    </row>
    <row r="399" spans="1:24" x14ac:dyDescent="0.35">
      <c r="A399" s="1" t="s">
        <v>97</v>
      </c>
      <c r="B399" s="1" t="s">
        <v>2489</v>
      </c>
      <c r="C399" s="1" t="s">
        <v>2510</v>
      </c>
      <c r="D399" s="1" t="s">
        <v>101</v>
      </c>
      <c r="E399" s="1" t="s">
        <v>939</v>
      </c>
      <c r="F399" s="1" t="s">
        <v>2407</v>
      </c>
      <c r="G399" s="1" t="s">
        <v>2814</v>
      </c>
      <c r="H399" s="1" t="s">
        <v>88</v>
      </c>
      <c r="I399" s="2">
        <v>43948</v>
      </c>
      <c r="J399" s="1" t="s">
        <v>4282</v>
      </c>
      <c r="K399" s="1" t="s">
        <v>4283</v>
      </c>
      <c r="L399" s="1" t="s">
        <v>3401</v>
      </c>
      <c r="M399" s="1" t="s">
        <v>4288</v>
      </c>
      <c r="N399" s="3">
        <v>24999999</v>
      </c>
      <c r="O399" s="3">
        <v>0</v>
      </c>
      <c r="P399" s="1" t="s">
        <v>2567</v>
      </c>
      <c r="Q399" s="1" t="s">
        <v>940</v>
      </c>
      <c r="R399" s="1" t="s">
        <v>495</v>
      </c>
      <c r="S399" s="1" t="s">
        <v>2407</v>
      </c>
      <c r="T399" s="1" t="s">
        <v>2407</v>
      </c>
      <c r="U399" s="1" t="s">
        <v>4616</v>
      </c>
      <c r="V399" s="1" t="s">
        <v>2470</v>
      </c>
      <c r="W399" s="1" t="s">
        <v>51</v>
      </c>
      <c r="X399" s="1" t="str">
        <f>CONCATENATE(Tableau4[[#This Row],[Numéro de pièce de la pièce de référence]],Tableau4[[#This Row],[Numéro de poste de la pièce de référence]])</f>
        <v>450067148710</v>
      </c>
    </row>
    <row r="400" spans="1:24" x14ac:dyDescent="0.35">
      <c r="A400" s="1" t="s">
        <v>97</v>
      </c>
      <c r="B400" s="1" t="s">
        <v>2489</v>
      </c>
      <c r="C400" s="1" t="s">
        <v>2510</v>
      </c>
      <c r="D400" s="1" t="s">
        <v>101</v>
      </c>
      <c r="E400" s="1" t="s">
        <v>939</v>
      </c>
      <c r="F400" s="1" t="s">
        <v>2407</v>
      </c>
      <c r="G400" s="1" t="s">
        <v>2814</v>
      </c>
      <c r="H400" s="1" t="s">
        <v>88</v>
      </c>
      <c r="I400" s="2">
        <v>43948</v>
      </c>
      <c r="J400" s="1" t="s">
        <v>4282</v>
      </c>
      <c r="K400" s="1" t="s">
        <v>4283</v>
      </c>
      <c r="L400" s="1" t="s">
        <v>3400</v>
      </c>
      <c r="M400" s="1" t="s">
        <v>4284</v>
      </c>
      <c r="N400" s="3">
        <v>1</v>
      </c>
      <c r="O400" s="3">
        <v>0</v>
      </c>
      <c r="P400" s="1" t="s">
        <v>2567</v>
      </c>
      <c r="Q400" s="1" t="s">
        <v>940</v>
      </c>
      <c r="R400" s="1" t="s">
        <v>495</v>
      </c>
      <c r="S400" s="1" t="s">
        <v>2407</v>
      </c>
      <c r="T400" s="1" t="s">
        <v>2407</v>
      </c>
      <c r="U400" s="1" t="s">
        <v>4617</v>
      </c>
      <c r="V400" s="1" t="s">
        <v>2470</v>
      </c>
      <c r="W400" s="1" t="s">
        <v>51</v>
      </c>
      <c r="X400" s="1" t="str">
        <f>CONCATENATE(Tableau4[[#This Row],[Numéro de pièce de la pièce de référence]],Tableau4[[#This Row],[Numéro de poste de la pièce de référence]])</f>
        <v>450067148710</v>
      </c>
    </row>
    <row r="401" spans="1:24" x14ac:dyDescent="0.35">
      <c r="A401" s="1" t="s">
        <v>97</v>
      </c>
      <c r="B401" s="1" t="s">
        <v>2489</v>
      </c>
      <c r="C401" s="1" t="s">
        <v>2510</v>
      </c>
      <c r="D401" s="1" t="s">
        <v>101</v>
      </c>
      <c r="E401" s="1" t="s">
        <v>946</v>
      </c>
      <c r="F401" s="1" t="s">
        <v>2407</v>
      </c>
      <c r="G401" s="1" t="s">
        <v>2815</v>
      </c>
      <c r="H401" s="1" t="s">
        <v>88</v>
      </c>
      <c r="I401" s="2">
        <v>43948</v>
      </c>
      <c r="J401" s="1" t="s">
        <v>4282</v>
      </c>
      <c r="K401" s="1" t="s">
        <v>4283</v>
      </c>
      <c r="L401" s="1" t="s">
        <v>3400</v>
      </c>
      <c r="M401" s="1" t="s">
        <v>4284</v>
      </c>
      <c r="N401" s="3">
        <v>1</v>
      </c>
      <c r="O401" s="3">
        <v>0</v>
      </c>
      <c r="P401" s="1" t="s">
        <v>2567</v>
      </c>
      <c r="Q401" s="1" t="s">
        <v>947</v>
      </c>
      <c r="R401" s="1" t="s">
        <v>495</v>
      </c>
      <c r="S401" s="1" t="s">
        <v>2407</v>
      </c>
      <c r="T401" s="1" t="s">
        <v>2407</v>
      </c>
      <c r="U401" s="1" t="s">
        <v>4618</v>
      </c>
      <c r="V401" s="1" t="s">
        <v>2470</v>
      </c>
      <c r="W401" s="1" t="s">
        <v>51</v>
      </c>
      <c r="X401" s="1" t="str">
        <f>CONCATENATE(Tableau4[[#This Row],[Numéro de pièce de la pièce de référence]],Tableau4[[#This Row],[Numéro de poste de la pièce de référence]])</f>
        <v>450067151610</v>
      </c>
    </row>
    <row r="402" spans="1:24" x14ac:dyDescent="0.35">
      <c r="A402" s="1" t="s">
        <v>97</v>
      </c>
      <c r="B402" s="1" t="s">
        <v>2489</v>
      </c>
      <c r="C402" s="1" t="s">
        <v>2510</v>
      </c>
      <c r="D402" s="1" t="s">
        <v>101</v>
      </c>
      <c r="E402" s="1" t="s">
        <v>946</v>
      </c>
      <c r="F402" s="1" t="s">
        <v>2407</v>
      </c>
      <c r="G402" s="1" t="s">
        <v>2815</v>
      </c>
      <c r="H402" s="1" t="s">
        <v>88</v>
      </c>
      <c r="I402" s="2">
        <v>43948</v>
      </c>
      <c r="J402" s="1" t="s">
        <v>4282</v>
      </c>
      <c r="K402" s="1" t="s">
        <v>4283</v>
      </c>
      <c r="L402" s="1" t="s">
        <v>3401</v>
      </c>
      <c r="M402" s="1" t="s">
        <v>4288</v>
      </c>
      <c r="N402" s="3">
        <v>72599999</v>
      </c>
      <c r="O402" s="3">
        <v>0</v>
      </c>
      <c r="P402" s="1" t="s">
        <v>2567</v>
      </c>
      <c r="Q402" s="1" t="s">
        <v>947</v>
      </c>
      <c r="R402" s="1" t="s">
        <v>495</v>
      </c>
      <c r="S402" s="1" t="s">
        <v>2407</v>
      </c>
      <c r="T402" s="1" t="s">
        <v>2407</v>
      </c>
      <c r="U402" s="1" t="s">
        <v>4619</v>
      </c>
      <c r="V402" s="1" t="s">
        <v>2470</v>
      </c>
      <c r="W402" s="1" t="s">
        <v>51</v>
      </c>
      <c r="X402" s="1" t="str">
        <f>CONCATENATE(Tableau4[[#This Row],[Numéro de pièce de la pièce de référence]],Tableau4[[#This Row],[Numéro de poste de la pièce de référence]])</f>
        <v>450067151610</v>
      </c>
    </row>
    <row r="403" spans="1:24" x14ac:dyDescent="0.35">
      <c r="A403" s="1" t="s">
        <v>97</v>
      </c>
      <c r="B403" s="1" t="s">
        <v>2489</v>
      </c>
      <c r="C403" s="1" t="s">
        <v>2510</v>
      </c>
      <c r="D403" s="1" t="s">
        <v>101</v>
      </c>
      <c r="E403" s="1" t="s">
        <v>925</v>
      </c>
      <c r="F403" s="1" t="s">
        <v>2407</v>
      </c>
      <c r="G403" s="1" t="s">
        <v>2817</v>
      </c>
      <c r="H403" s="1" t="s">
        <v>88</v>
      </c>
      <c r="I403" s="2">
        <v>43948</v>
      </c>
      <c r="J403" s="1" t="s">
        <v>4282</v>
      </c>
      <c r="K403" s="1" t="s">
        <v>4283</v>
      </c>
      <c r="L403" s="1" t="s">
        <v>3400</v>
      </c>
      <c r="M403" s="1" t="s">
        <v>4284</v>
      </c>
      <c r="N403" s="3">
        <v>18536.84</v>
      </c>
      <c r="O403" s="3">
        <v>0</v>
      </c>
      <c r="P403" s="1" t="s">
        <v>2567</v>
      </c>
      <c r="Q403" s="1" t="s">
        <v>926</v>
      </c>
      <c r="R403" s="1" t="s">
        <v>924</v>
      </c>
      <c r="S403" s="1" t="s">
        <v>2407</v>
      </c>
      <c r="T403" s="1" t="s">
        <v>2407</v>
      </c>
      <c r="U403" s="1" t="s">
        <v>4620</v>
      </c>
      <c r="V403" s="1" t="s">
        <v>2470</v>
      </c>
      <c r="W403" s="1" t="s">
        <v>51</v>
      </c>
      <c r="X403" s="1" t="str">
        <f>CONCATENATE(Tableau4[[#This Row],[Numéro de pièce de la pièce de référence]],Tableau4[[#This Row],[Numéro de poste de la pièce de référence]])</f>
        <v>450067154810</v>
      </c>
    </row>
    <row r="404" spans="1:24" x14ac:dyDescent="0.35">
      <c r="A404" s="1" t="s">
        <v>97</v>
      </c>
      <c r="B404" s="1" t="s">
        <v>2489</v>
      </c>
      <c r="C404" s="1" t="s">
        <v>2510</v>
      </c>
      <c r="D404" s="1" t="s">
        <v>101</v>
      </c>
      <c r="E404" s="1" t="s">
        <v>911</v>
      </c>
      <c r="F404" s="1" t="s">
        <v>2407</v>
      </c>
      <c r="G404" s="1" t="s">
        <v>2819</v>
      </c>
      <c r="H404" s="1" t="s">
        <v>88</v>
      </c>
      <c r="I404" s="2">
        <v>43948</v>
      </c>
      <c r="J404" s="1" t="s">
        <v>4282</v>
      </c>
      <c r="K404" s="1" t="s">
        <v>4283</v>
      </c>
      <c r="L404" s="1" t="s">
        <v>3400</v>
      </c>
      <c r="M404" s="1" t="s">
        <v>4284</v>
      </c>
      <c r="N404" s="3">
        <v>22128.48</v>
      </c>
      <c r="O404" s="3">
        <v>0</v>
      </c>
      <c r="P404" s="1" t="s">
        <v>2567</v>
      </c>
      <c r="Q404" s="1" t="s">
        <v>912</v>
      </c>
      <c r="R404" s="1" t="s">
        <v>910</v>
      </c>
      <c r="S404" s="1" t="s">
        <v>2407</v>
      </c>
      <c r="T404" s="1" t="s">
        <v>2407</v>
      </c>
      <c r="U404" s="1" t="s">
        <v>4621</v>
      </c>
      <c r="V404" s="1" t="s">
        <v>2470</v>
      </c>
      <c r="W404" s="1" t="s">
        <v>103</v>
      </c>
      <c r="X404" s="1" t="str">
        <f>CONCATENATE(Tableau4[[#This Row],[Numéro de pièce de la pièce de référence]],Tableau4[[#This Row],[Numéro de poste de la pièce de référence]])</f>
        <v>450067155710</v>
      </c>
    </row>
    <row r="405" spans="1:24" x14ac:dyDescent="0.35">
      <c r="A405" s="1" t="s">
        <v>97</v>
      </c>
      <c r="B405" s="1" t="s">
        <v>2489</v>
      </c>
      <c r="C405" s="1" t="s">
        <v>2510</v>
      </c>
      <c r="D405" s="1" t="s">
        <v>101</v>
      </c>
      <c r="E405" s="1" t="s">
        <v>930</v>
      </c>
      <c r="F405" s="1" t="s">
        <v>2407</v>
      </c>
      <c r="G405" s="1" t="s">
        <v>2821</v>
      </c>
      <c r="H405" s="1" t="s">
        <v>88</v>
      </c>
      <c r="I405" s="2">
        <v>43948</v>
      </c>
      <c r="J405" s="1" t="s">
        <v>4282</v>
      </c>
      <c r="K405" s="1" t="s">
        <v>4283</v>
      </c>
      <c r="L405" s="1" t="s">
        <v>3400</v>
      </c>
      <c r="M405" s="1" t="s">
        <v>4284</v>
      </c>
      <c r="N405" s="3">
        <v>62137.2</v>
      </c>
      <c r="O405" s="3">
        <v>0</v>
      </c>
      <c r="P405" s="1" t="s">
        <v>2567</v>
      </c>
      <c r="Q405" s="1" t="s">
        <v>931</v>
      </c>
      <c r="R405" s="1" t="s">
        <v>929</v>
      </c>
      <c r="S405" s="1" t="s">
        <v>2407</v>
      </c>
      <c r="T405" s="1" t="s">
        <v>2407</v>
      </c>
      <c r="U405" s="1" t="s">
        <v>4622</v>
      </c>
      <c r="V405" s="1" t="s">
        <v>2470</v>
      </c>
      <c r="W405" s="1" t="s">
        <v>111</v>
      </c>
      <c r="X405" s="1" t="str">
        <f>CONCATENATE(Tableau4[[#This Row],[Numéro de pièce de la pièce de référence]],Tableau4[[#This Row],[Numéro de poste de la pièce de référence]])</f>
        <v>450067156410</v>
      </c>
    </row>
    <row r="406" spans="1:24" x14ac:dyDescent="0.35">
      <c r="A406" s="1" t="s">
        <v>97</v>
      </c>
      <c r="B406" s="1" t="s">
        <v>2489</v>
      </c>
      <c r="C406" s="1" t="s">
        <v>2510</v>
      </c>
      <c r="D406" s="1" t="s">
        <v>101</v>
      </c>
      <c r="E406" s="1" t="s">
        <v>956</v>
      </c>
      <c r="F406" s="1" t="s">
        <v>2407</v>
      </c>
      <c r="G406" s="1" t="s">
        <v>2823</v>
      </c>
      <c r="H406" s="1" t="s">
        <v>88</v>
      </c>
      <c r="I406" s="2">
        <v>43948</v>
      </c>
      <c r="J406" s="1" t="s">
        <v>4282</v>
      </c>
      <c r="K406" s="1" t="s">
        <v>4283</v>
      </c>
      <c r="L406" s="1" t="s">
        <v>3400</v>
      </c>
      <c r="M406" s="1" t="s">
        <v>4284</v>
      </c>
      <c r="N406" s="3">
        <v>519443.93</v>
      </c>
      <c r="O406" s="3">
        <v>0</v>
      </c>
      <c r="P406" s="1" t="s">
        <v>2567</v>
      </c>
      <c r="Q406" s="1" t="s">
        <v>794</v>
      </c>
      <c r="R406" s="1" t="s">
        <v>955</v>
      </c>
      <c r="S406" s="1" t="s">
        <v>2407</v>
      </c>
      <c r="T406" s="1" t="s">
        <v>2407</v>
      </c>
      <c r="U406" s="1" t="s">
        <v>4623</v>
      </c>
      <c r="V406" s="1" t="s">
        <v>2470</v>
      </c>
      <c r="W406" s="1" t="s">
        <v>51</v>
      </c>
      <c r="X406" s="1" t="str">
        <f>CONCATENATE(Tableau4[[#This Row],[Numéro de pièce de la pièce de référence]],Tableau4[[#This Row],[Numéro de poste de la pièce de référence]])</f>
        <v>450067157010</v>
      </c>
    </row>
    <row r="407" spans="1:24" x14ac:dyDescent="0.35">
      <c r="A407" s="1" t="s">
        <v>97</v>
      </c>
      <c r="B407" s="1" t="s">
        <v>2489</v>
      </c>
      <c r="C407" s="1" t="s">
        <v>2510</v>
      </c>
      <c r="D407" s="1" t="s">
        <v>101</v>
      </c>
      <c r="E407" s="1" t="s">
        <v>920</v>
      </c>
      <c r="F407" s="1" t="s">
        <v>2407</v>
      </c>
      <c r="G407" s="1" t="s">
        <v>2825</v>
      </c>
      <c r="H407" s="1" t="s">
        <v>88</v>
      </c>
      <c r="I407" s="2">
        <v>43948</v>
      </c>
      <c r="J407" s="1" t="s">
        <v>4282</v>
      </c>
      <c r="K407" s="1" t="s">
        <v>4283</v>
      </c>
      <c r="L407" s="1" t="s">
        <v>3400</v>
      </c>
      <c r="M407" s="1" t="s">
        <v>4284</v>
      </c>
      <c r="N407" s="3">
        <v>72418.5</v>
      </c>
      <c r="O407" s="3">
        <v>0</v>
      </c>
      <c r="P407" s="1" t="s">
        <v>2567</v>
      </c>
      <c r="Q407" s="1" t="s">
        <v>921</v>
      </c>
      <c r="R407" s="1" t="s">
        <v>919</v>
      </c>
      <c r="S407" s="1" t="s">
        <v>2407</v>
      </c>
      <c r="T407" s="1" t="s">
        <v>2407</v>
      </c>
      <c r="U407" s="1" t="s">
        <v>4624</v>
      </c>
      <c r="V407" s="1" t="s">
        <v>2470</v>
      </c>
      <c r="W407" s="1" t="s">
        <v>51</v>
      </c>
      <c r="X407" s="1" t="str">
        <f>CONCATENATE(Tableau4[[#This Row],[Numéro de pièce de la pièce de référence]],Tableau4[[#This Row],[Numéro de poste de la pièce de référence]])</f>
        <v>450067158010</v>
      </c>
    </row>
    <row r="408" spans="1:24" x14ac:dyDescent="0.35">
      <c r="A408" s="1" t="s">
        <v>97</v>
      </c>
      <c r="B408" s="1" t="s">
        <v>2489</v>
      </c>
      <c r="C408" s="1" t="s">
        <v>2510</v>
      </c>
      <c r="D408" s="1" t="s">
        <v>101</v>
      </c>
      <c r="E408" s="1" t="s">
        <v>936</v>
      </c>
      <c r="F408" s="1" t="s">
        <v>2407</v>
      </c>
      <c r="G408" s="1" t="s">
        <v>2827</v>
      </c>
      <c r="H408" s="1" t="s">
        <v>88</v>
      </c>
      <c r="I408" s="2">
        <v>43948</v>
      </c>
      <c r="J408" s="1" t="s">
        <v>4282</v>
      </c>
      <c r="K408" s="1" t="s">
        <v>4283</v>
      </c>
      <c r="L408" s="1" t="s">
        <v>3400</v>
      </c>
      <c r="M408" s="1" t="s">
        <v>4284</v>
      </c>
      <c r="N408" s="3">
        <v>221361.02</v>
      </c>
      <c r="O408" s="3">
        <v>0</v>
      </c>
      <c r="P408" s="1" t="s">
        <v>2567</v>
      </c>
      <c r="Q408" s="1" t="s">
        <v>937</v>
      </c>
      <c r="R408" s="1" t="s">
        <v>935</v>
      </c>
      <c r="S408" s="1" t="s">
        <v>2407</v>
      </c>
      <c r="T408" s="1" t="s">
        <v>2407</v>
      </c>
      <c r="U408" s="1" t="s">
        <v>4625</v>
      </c>
      <c r="V408" s="1" t="s">
        <v>2470</v>
      </c>
      <c r="W408" s="1" t="s">
        <v>111</v>
      </c>
      <c r="X408" s="1" t="str">
        <f>CONCATENATE(Tableau4[[#This Row],[Numéro de pièce de la pièce de référence]],Tableau4[[#This Row],[Numéro de poste de la pièce de référence]])</f>
        <v>450067158610</v>
      </c>
    </row>
    <row r="409" spans="1:24" x14ac:dyDescent="0.35">
      <c r="A409" s="1" t="s">
        <v>97</v>
      </c>
      <c r="B409" s="1" t="s">
        <v>2489</v>
      </c>
      <c r="C409" s="1" t="s">
        <v>2510</v>
      </c>
      <c r="D409" s="1" t="s">
        <v>101</v>
      </c>
      <c r="E409" s="1" t="s">
        <v>916</v>
      </c>
      <c r="F409" s="1" t="s">
        <v>2407</v>
      </c>
      <c r="G409" s="1" t="s">
        <v>2829</v>
      </c>
      <c r="H409" s="1" t="s">
        <v>88</v>
      </c>
      <c r="I409" s="2">
        <v>43948</v>
      </c>
      <c r="J409" s="1" t="s">
        <v>4282</v>
      </c>
      <c r="K409" s="1" t="s">
        <v>4283</v>
      </c>
      <c r="L409" s="1" t="s">
        <v>3400</v>
      </c>
      <c r="M409" s="1" t="s">
        <v>4284</v>
      </c>
      <c r="N409" s="3">
        <v>3193190</v>
      </c>
      <c r="O409" s="3">
        <v>0</v>
      </c>
      <c r="P409" s="1" t="s">
        <v>2567</v>
      </c>
      <c r="Q409" s="1" t="s">
        <v>818</v>
      </c>
      <c r="R409" s="1" t="s">
        <v>915</v>
      </c>
      <c r="S409" s="1" t="s">
        <v>2407</v>
      </c>
      <c r="T409" s="1" t="s">
        <v>2407</v>
      </c>
      <c r="U409" s="1" t="s">
        <v>4626</v>
      </c>
      <c r="V409" s="1" t="s">
        <v>2470</v>
      </c>
      <c r="W409" s="1" t="s">
        <v>51</v>
      </c>
      <c r="X409" s="1" t="str">
        <f>CONCATENATE(Tableau4[[#This Row],[Numéro de pièce de la pièce de référence]],Tableau4[[#This Row],[Numéro de poste de la pièce de référence]])</f>
        <v>450067163910</v>
      </c>
    </row>
    <row r="410" spans="1:24" x14ac:dyDescent="0.35">
      <c r="A410" s="1" t="s">
        <v>97</v>
      </c>
      <c r="B410" s="1" t="s">
        <v>2489</v>
      </c>
      <c r="C410" s="1" t="s">
        <v>2510</v>
      </c>
      <c r="D410" s="1" t="s">
        <v>101</v>
      </c>
      <c r="E410" s="1" t="s">
        <v>968</v>
      </c>
      <c r="F410" s="1" t="s">
        <v>2407</v>
      </c>
      <c r="G410" s="1" t="s">
        <v>2831</v>
      </c>
      <c r="H410" s="1" t="s">
        <v>88</v>
      </c>
      <c r="I410" s="2">
        <v>43948</v>
      </c>
      <c r="J410" s="1" t="s">
        <v>4282</v>
      </c>
      <c r="K410" s="1" t="s">
        <v>4283</v>
      </c>
      <c r="L410" s="1" t="s">
        <v>3400</v>
      </c>
      <c r="M410" s="1" t="s">
        <v>4284</v>
      </c>
      <c r="N410" s="3">
        <v>370370.37</v>
      </c>
      <c r="O410" s="3">
        <v>0</v>
      </c>
      <c r="P410" s="1" t="s">
        <v>2567</v>
      </c>
      <c r="Q410" s="1" t="s">
        <v>818</v>
      </c>
      <c r="R410" s="1" t="s">
        <v>967</v>
      </c>
      <c r="S410" s="1" t="s">
        <v>2407</v>
      </c>
      <c r="T410" s="1" t="s">
        <v>2407</v>
      </c>
      <c r="U410" s="1" t="s">
        <v>4627</v>
      </c>
      <c r="V410" s="1" t="s">
        <v>2470</v>
      </c>
      <c r="W410" s="1" t="s">
        <v>51</v>
      </c>
      <c r="X410" s="1" t="str">
        <f>CONCATENATE(Tableau4[[#This Row],[Numéro de pièce de la pièce de référence]],Tableau4[[#This Row],[Numéro de poste de la pièce de référence]])</f>
        <v>450067164710</v>
      </c>
    </row>
    <row r="411" spans="1:24" x14ac:dyDescent="0.35">
      <c r="A411" s="1" t="s">
        <v>97</v>
      </c>
      <c r="B411" s="1" t="s">
        <v>2489</v>
      </c>
      <c r="C411" s="1" t="s">
        <v>2510</v>
      </c>
      <c r="D411" s="1" t="s">
        <v>101</v>
      </c>
      <c r="E411" s="1" t="s">
        <v>964</v>
      </c>
      <c r="F411" s="1" t="s">
        <v>2407</v>
      </c>
      <c r="G411" s="1" t="s">
        <v>2833</v>
      </c>
      <c r="H411" s="1" t="s">
        <v>88</v>
      </c>
      <c r="I411" s="2">
        <v>43948</v>
      </c>
      <c r="J411" s="1" t="s">
        <v>4282</v>
      </c>
      <c r="K411" s="1" t="s">
        <v>4283</v>
      </c>
      <c r="L411" s="1" t="s">
        <v>3400</v>
      </c>
      <c r="M411" s="1" t="s">
        <v>4284</v>
      </c>
      <c r="N411" s="3">
        <v>2870370.37</v>
      </c>
      <c r="O411" s="3">
        <v>0</v>
      </c>
      <c r="P411" s="1" t="s">
        <v>2567</v>
      </c>
      <c r="Q411" s="1" t="s">
        <v>818</v>
      </c>
      <c r="R411" s="1" t="s">
        <v>963</v>
      </c>
      <c r="S411" s="1" t="s">
        <v>2407</v>
      </c>
      <c r="T411" s="1" t="s">
        <v>2407</v>
      </c>
      <c r="U411" s="1" t="s">
        <v>4628</v>
      </c>
      <c r="V411" s="1" t="s">
        <v>2470</v>
      </c>
      <c r="W411" s="1" t="s">
        <v>51</v>
      </c>
      <c r="X411" s="1" t="str">
        <f>CONCATENATE(Tableau4[[#This Row],[Numéro de pièce de la pièce de référence]],Tableau4[[#This Row],[Numéro de poste de la pièce de référence]])</f>
        <v>450067165110</v>
      </c>
    </row>
    <row r="412" spans="1:24" x14ac:dyDescent="0.35">
      <c r="A412" s="1" t="s">
        <v>97</v>
      </c>
      <c r="B412" s="1" t="s">
        <v>2489</v>
      </c>
      <c r="C412" s="1" t="s">
        <v>2510</v>
      </c>
      <c r="D412" s="1" t="s">
        <v>101</v>
      </c>
      <c r="E412" s="1" t="s">
        <v>960</v>
      </c>
      <c r="F412" s="1" t="s">
        <v>2407</v>
      </c>
      <c r="G412" s="1" t="s">
        <v>2835</v>
      </c>
      <c r="H412" s="1" t="s">
        <v>88</v>
      </c>
      <c r="I412" s="2">
        <v>43948</v>
      </c>
      <c r="J412" s="1" t="s">
        <v>4282</v>
      </c>
      <c r="K412" s="1" t="s">
        <v>4283</v>
      </c>
      <c r="L412" s="1" t="s">
        <v>3400</v>
      </c>
      <c r="M412" s="1" t="s">
        <v>4284</v>
      </c>
      <c r="N412" s="3">
        <v>681481.48</v>
      </c>
      <c r="O412" s="3">
        <v>0</v>
      </c>
      <c r="P412" s="1" t="s">
        <v>2567</v>
      </c>
      <c r="Q412" s="1" t="s">
        <v>952</v>
      </c>
      <c r="R412" s="1" t="s">
        <v>959</v>
      </c>
      <c r="S412" s="1" t="s">
        <v>2407</v>
      </c>
      <c r="T412" s="1" t="s">
        <v>2407</v>
      </c>
      <c r="U412" s="1" t="s">
        <v>4629</v>
      </c>
      <c r="V412" s="1" t="s">
        <v>2470</v>
      </c>
      <c r="W412" s="1" t="s">
        <v>103</v>
      </c>
      <c r="X412" s="1" t="str">
        <f>CONCATENATE(Tableau4[[#This Row],[Numéro de pièce de la pièce de référence]],Tableau4[[#This Row],[Numéro de poste de la pièce de référence]])</f>
        <v>450067165710</v>
      </c>
    </row>
    <row r="413" spans="1:24" x14ac:dyDescent="0.35">
      <c r="A413" s="1" t="s">
        <v>97</v>
      </c>
      <c r="B413" s="1" t="s">
        <v>2489</v>
      </c>
      <c r="C413" s="1" t="s">
        <v>2510</v>
      </c>
      <c r="D413" s="1" t="s">
        <v>101</v>
      </c>
      <c r="E413" s="1" t="s">
        <v>900</v>
      </c>
      <c r="F413" s="1" t="s">
        <v>2407</v>
      </c>
      <c r="G413" s="1" t="s">
        <v>2837</v>
      </c>
      <c r="H413" s="1" t="s">
        <v>88</v>
      </c>
      <c r="I413" s="2">
        <v>43948</v>
      </c>
      <c r="J413" s="1" t="s">
        <v>4282</v>
      </c>
      <c r="K413" s="1" t="s">
        <v>4283</v>
      </c>
      <c r="L413" s="1" t="s">
        <v>3400</v>
      </c>
      <c r="M413" s="1" t="s">
        <v>4284</v>
      </c>
      <c r="N413" s="3">
        <v>257943.81</v>
      </c>
      <c r="O413" s="3">
        <v>0</v>
      </c>
      <c r="P413" s="1" t="s">
        <v>2567</v>
      </c>
      <c r="Q413" s="1" t="s">
        <v>901</v>
      </c>
      <c r="R413" s="1" t="s">
        <v>899</v>
      </c>
      <c r="S413" s="1" t="s">
        <v>2407</v>
      </c>
      <c r="T413" s="1" t="s">
        <v>2407</v>
      </c>
      <c r="U413" s="1" t="s">
        <v>4630</v>
      </c>
      <c r="V413" s="1" t="s">
        <v>2470</v>
      </c>
      <c r="W413" s="1" t="s">
        <v>113</v>
      </c>
      <c r="X413" s="1" t="str">
        <f>CONCATENATE(Tableau4[[#This Row],[Numéro de pièce de la pièce de référence]],Tableau4[[#This Row],[Numéro de poste de la pièce de référence]])</f>
        <v>450067166010</v>
      </c>
    </row>
    <row r="414" spans="1:24" x14ac:dyDescent="0.35">
      <c r="A414" s="1" t="s">
        <v>97</v>
      </c>
      <c r="B414" s="1" t="s">
        <v>2489</v>
      </c>
      <c r="C414" s="1" t="s">
        <v>2510</v>
      </c>
      <c r="D414" s="1" t="s">
        <v>101</v>
      </c>
      <c r="E414" s="1" t="s">
        <v>951</v>
      </c>
      <c r="F414" s="1" t="s">
        <v>2407</v>
      </c>
      <c r="G414" s="1" t="s">
        <v>2839</v>
      </c>
      <c r="H414" s="1" t="s">
        <v>88</v>
      </c>
      <c r="I414" s="2">
        <v>43948</v>
      </c>
      <c r="J414" s="1" t="s">
        <v>4282</v>
      </c>
      <c r="K414" s="1" t="s">
        <v>4283</v>
      </c>
      <c r="L414" s="1" t="s">
        <v>3400</v>
      </c>
      <c r="M414" s="1" t="s">
        <v>4284</v>
      </c>
      <c r="N414" s="3">
        <v>998250</v>
      </c>
      <c r="O414" s="3">
        <v>0</v>
      </c>
      <c r="P414" s="1" t="s">
        <v>2567</v>
      </c>
      <c r="Q414" s="1" t="s">
        <v>952</v>
      </c>
      <c r="R414" s="1" t="s">
        <v>950</v>
      </c>
      <c r="S414" s="1" t="s">
        <v>2407</v>
      </c>
      <c r="T414" s="1" t="s">
        <v>2407</v>
      </c>
      <c r="U414" s="1" t="s">
        <v>4631</v>
      </c>
      <c r="V414" s="1" t="s">
        <v>2470</v>
      </c>
      <c r="W414" s="1" t="s">
        <v>103</v>
      </c>
      <c r="X414" s="1" t="str">
        <f>CONCATENATE(Tableau4[[#This Row],[Numéro de pièce de la pièce de référence]],Tableau4[[#This Row],[Numéro de poste de la pièce de référence]])</f>
        <v>450067167410</v>
      </c>
    </row>
    <row r="415" spans="1:24" x14ac:dyDescent="0.35">
      <c r="A415" s="1" t="s">
        <v>60</v>
      </c>
      <c r="B415" s="1" t="s">
        <v>2634</v>
      </c>
      <c r="C415" s="1" t="s">
        <v>2483</v>
      </c>
      <c r="D415" s="1" t="s">
        <v>65</v>
      </c>
      <c r="E415" s="1" t="s">
        <v>2292</v>
      </c>
      <c r="F415" s="1" t="s">
        <v>2407</v>
      </c>
      <c r="G415" s="1" t="s">
        <v>2841</v>
      </c>
      <c r="H415" s="1" t="s">
        <v>88</v>
      </c>
      <c r="I415" s="2">
        <v>43948</v>
      </c>
      <c r="J415" s="1" t="s">
        <v>4282</v>
      </c>
      <c r="K415" s="1" t="s">
        <v>4283</v>
      </c>
      <c r="L415" s="1" t="s">
        <v>3400</v>
      </c>
      <c r="M415" s="1" t="s">
        <v>4284</v>
      </c>
      <c r="N415" s="3">
        <v>29894.400000000001</v>
      </c>
      <c r="O415" s="3">
        <v>0</v>
      </c>
      <c r="P415" s="1" t="s">
        <v>2842</v>
      </c>
      <c r="Q415" s="1" t="s">
        <v>2293</v>
      </c>
      <c r="R415" s="1" t="s">
        <v>1400</v>
      </c>
      <c r="S415" s="1" t="s">
        <v>2407</v>
      </c>
      <c r="T415" s="1" t="s">
        <v>2407</v>
      </c>
      <c r="U415" s="1" t="s">
        <v>4632</v>
      </c>
      <c r="V415" s="1" t="s">
        <v>2470</v>
      </c>
      <c r="W415" s="1" t="s">
        <v>51</v>
      </c>
      <c r="X415" s="1" t="str">
        <f>CONCATENATE(Tableau4[[#This Row],[Numéro de pièce de la pièce de référence]],Tableau4[[#This Row],[Numéro de poste de la pièce de référence]])</f>
        <v>450067167910</v>
      </c>
    </row>
    <row r="416" spans="1:24" x14ac:dyDescent="0.35">
      <c r="A416" s="1" t="s">
        <v>97</v>
      </c>
      <c r="B416" s="1" t="s">
        <v>2489</v>
      </c>
      <c r="C416" s="1" t="s">
        <v>2510</v>
      </c>
      <c r="D416" s="1" t="s">
        <v>101</v>
      </c>
      <c r="E416" s="1" t="s">
        <v>718</v>
      </c>
      <c r="F416" s="1" t="s">
        <v>2407</v>
      </c>
      <c r="G416" s="1" t="s">
        <v>2753</v>
      </c>
      <c r="H416" s="1" t="s">
        <v>88</v>
      </c>
      <c r="I416" s="2">
        <v>43948</v>
      </c>
      <c r="J416" s="1" t="s">
        <v>4282</v>
      </c>
      <c r="K416" s="1" t="s">
        <v>4283</v>
      </c>
      <c r="L416" s="1" t="s">
        <v>2630</v>
      </c>
      <c r="M416" s="1" t="s">
        <v>4290</v>
      </c>
      <c r="N416" s="3">
        <v>-151008</v>
      </c>
      <c r="O416" s="3">
        <v>0</v>
      </c>
      <c r="P416" s="1" t="s">
        <v>2567</v>
      </c>
      <c r="Q416" s="1" t="s">
        <v>719</v>
      </c>
      <c r="R416" s="1" t="s">
        <v>487</v>
      </c>
      <c r="S416" s="1" t="s">
        <v>2407</v>
      </c>
      <c r="T416" s="1" t="s">
        <v>2407</v>
      </c>
      <c r="U416" s="1" t="s">
        <v>4633</v>
      </c>
      <c r="V416" s="1" t="s">
        <v>2470</v>
      </c>
      <c r="W416" s="1" t="s">
        <v>51</v>
      </c>
      <c r="X416" s="1" t="str">
        <f>CONCATENATE(Tableau4[[#This Row],[Numéro de pièce de la pièce de référence]],Tableau4[[#This Row],[Numéro de poste de la pièce de référence]])</f>
        <v>450066949710</v>
      </c>
    </row>
    <row r="417" spans="1:24" x14ac:dyDescent="0.35">
      <c r="A417" s="1" t="s">
        <v>97</v>
      </c>
      <c r="B417" s="1" t="s">
        <v>2489</v>
      </c>
      <c r="C417" s="1" t="s">
        <v>2510</v>
      </c>
      <c r="D417" s="1" t="s">
        <v>101</v>
      </c>
      <c r="E417" s="1" t="s">
        <v>722</v>
      </c>
      <c r="F417" s="1" t="s">
        <v>2407</v>
      </c>
      <c r="G417" s="1" t="s">
        <v>2757</v>
      </c>
      <c r="H417" s="1" t="s">
        <v>88</v>
      </c>
      <c r="I417" s="2">
        <v>43948</v>
      </c>
      <c r="J417" s="1" t="s">
        <v>4282</v>
      </c>
      <c r="K417" s="1" t="s">
        <v>4283</v>
      </c>
      <c r="L417" s="1" t="s">
        <v>2630</v>
      </c>
      <c r="M417" s="1" t="s">
        <v>4290</v>
      </c>
      <c r="N417" s="3">
        <v>-132495</v>
      </c>
      <c r="O417" s="3">
        <v>0</v>
      </c>
      <c r="P417" s="1" t="s">
        <v>2567</v>
      </c>
      <c r="Q417" s="1" t="s">
        <v>723</v>
      </c>
      <c r="R417" s="1" t="s">
        <v>487</v>
      </c>
      <c r="S417" s="1" t="s">
        <v>2407</v>
      </c>
      <c r="T417" s="1" t="s">
        <v>2407</v>
      </c>
      <c r="U417" s="1" t="s">
        <v>4634</v>
      </c>
      <c r="V417" s="1" t="s">
        <v>2470</v>
      </c>
      <c r="W417" s="1" t="s">
        <v>51</v>
      </c>
      <c r="X417" s="1" t="str">
        <f>CONCATENATE(Tableau4[[#This Row],[Numéro de pièce de la pièce de référence]],Tableau4[[#This Row],[Numéro de poste de la pièce de référence]])</f>
        <v>450066956610</v>
      </c>
    </row>
    <row r="418" spans="1:24" x14ac:dyDescent="0.35">
      <c r="A418" s="1" t="s">
        <v>97</v>
      </c>
      <c r="B418" s="1" t="s">
        <v>2489</v>
      </c>
      <c r="C418" s="1" t="s">
        <v>2510</v>
      </c>
      <c r="D418" s="1" t="s">
        <v>101</v>
      </c>
      <c r="E418" s="1" t="s">
        <v>440</v>
      </c>
      <c r="F418" s="1" t="s">
        <v>2407</v>
      </c>
      <c r="G418" s="1" t="s">
        <v>2664</v>
      </c>
      <c r="H418" s="1" t="s">
        <v>88</v>
      </c>
      <c r="I418" s="2">
        <v>43949</v>
      </c>
      <c r="J418" s="1" t="s">
        <v>4282</v>
      </c>
      <c r="K418" s="1" t="s">
        <v>4283</v>
      </c>
      <c r="L418" s="1" t="s">
        <v>2630</v>
      </c>
      <c r="M418" s="1" t="s">
        <v>4290</v>
      </c>
      <c r="N418" s="3">
        <v>-991351.82</v>
      </c>
      <c r="O418" s="3">
        <v>0</v>
      </c>
      <c r="P418" s="1" t="s">
        <v>2567</v>
      </c>
      <c r="Q418" s="1" t="s">
        <v>441</v>
      </c>
      <c r="R418" s="1" t="s">
        <v>439</v>
      </c>
      <c r="S418" s="1" t="s">
        <v>2407</v>
      </c>
      <c r="T418" s="1" t="s">
        <v>2407</v>
      </c>
      <c r="U418" s="1" t="s">
        <v>4635</v>
      </c>
      <c r="V418" s="1" t="s">
        <v>2470</v>
      </c>
      <c r="W418" s="1" t="s">
        <v>103</v>
      </c>
      <c r="X418" s="1" t="str">
        <f>CONCATENATE(Tableau4[[#This Row],[Numéro de pièce de la pièce de référence]],Tableau4[[#This Row],[Numéro de poste de la pièce de référence]])</f>
        <v>450066786510</v>
      </c>
    </row>
    <row r="419" spans="1:24" x14ac:dyDescent="0.35">
      <c r="A419" s="1" t="s">
        <v>97</v>
      </c>
      <c r="B419" s="1" t="s">
        <v>2489</v>
      </c>
      <c r="C419" s="1" t="s">
        <v>2510</v>
      </c>
      <c r="D419" s="1" t="s">
        <v>101</v>
      </c>
      <c r="E419" s="1" t="s">
        <v>440</v>
      </c>
      <c r="F419" s="1" t="s">
        <v>2407</v>
      </c>
      <c r="G419" s="1" t="s">
        <v>2664</v>
      </c>
      <c r="H419" s="1" t="s">
        <v>88</v>
      </c>
      <c r="I419" s="2">
        <v>43949</v>
      </c>
      <c r="J419" s="1" t="s">
        <v>4282</v>
      </c>
      <c r="K419" s="1" t="s">
        <v>4283</v>
      </c>
      <c r="L419" s="1" t="s">
        <v>2590</v>
      </c>
      <c r="M419" s="1" t="s">
        <v>4402</v>
      </c>
      <c r="N419" s="3">
        <v>9410.42</v>
      </c>
      <c r="O419" s="3">
        <v>0</v>
      </c>
      <c r="P419" s="1" t="s">
        <v>2567</v>
      </c>
      <c r="Q419" s="1" t="s">
        <v>441</v>
      </c>
      <c r="R419" s="1" t="s">
        <v>439</v>
      </c>
      <c r="S419" s="1" t="s">
        <v>2407</v>
      </c>
      <c r="T419" s="1" t="s">
        <v>2407</v>
      </c>
      <c r="U419" s="1" t="s">
        <v>4635</v>
      </c>
      <c r="V419" s="1" t="s">
        <v>2470</v>
      </c>
      <c r="W419" s="1" t="s">
        <v>103</v>
      </c>
      <c r="X419" s="1" t="str">
        <f>CONCATENATE(Tableau4[[#This Row],[Numéro de pièce de la pièce de référence]],Tableau4[[#This Row],[Numéro de poste de la pièce de référence]])</f>
        <v>450066786510</v>
      </c>
    </row>
    <row r="420" spans="1:24" x14ac:dyDescent="0.35">
      <c r="A420" s="1" t="s">
        <v>97</v>
      </c>
      <c r="B420" s="1" t="s">
        <v>2489</v>
      </c>
      <c r="C420" s="1" t="s">
        <v>2510</v>
      </c>
      <c r="D420" s="1" t="s">
        <v>101</v>
      </c>
      <c r="E420" s="1" t="s">
        <v>748</v>
      </c>
      <c r="F420" s="1" t="s">
        <v>2407</v>
      </c>
      <c r="G420" s="1" t="s">
        <v>2756</v>
      </c>
      <c r="H420" s="1" t="s">
        <v>88</v>
      </c>
      <c r="I420" s="2">
        <v>43949</v>
      </c>
      <c r="J420" s="1" t="s">
        <v>4282</v>
      </c>
      <c r="K420" s="1" t="s">
        <v>4283</v>
      </c>
      <c r="L420" s="1" t="s">
        <v>2630</v>
      </c>
      <c r="M420" s="1" t="s">
        <v>4290</v>
      </c>
      <c r="N420" s="3">
        <v>-170936.23</v>
      </c>
      <c r="O420" s="3">
        <v>0</v>
      </c>
      <c r="P420" s="1" t="s">
        <v>2567</v>
      </c>
      <c r="Q420" s="1" t="s">
        <v>749</v>
      </c>
      <c r="R420" s="1" t="s">
        <v>747</v>
      </c>
      <c r="S420" s="1" t="s">
        <v>2407</v>
      </c>
      <c r="T420" s="1" t="s">
        <v>2407</v>
      </c>
      <c r="U420" s="1" t="s">
        <v>4636</v>
      </c>
      <c r="V420" s="1" t="s">
        <v>2470</v>
      </c>
      <c r="W420" s="1" t="s">
        <v>51</v>
      </c>
      <c r="X420" s="1" t="str">
        <f>CONCATENATE(Tableau4[[#This Row],[Numéro de pièce de la pièce de référence]],Tableau4[[#This Row],[Numéro de poste de la pièce de référence]])</f>
        <v>450066955710</v>
      </c>
    </row>
    <row r="421" spans="1:24" x14ac:dyDescent="0.35">
      <c r="A421" s="1" t="s">
        <v>97</v>
      </c>
      <c r="B421" s="1" t="s">
        <v>2489</v>
      </c>
      <c r="C421" s="1" t="s">
        <v>2510</v>
      </c>
      <c r="D421" s="1" t="s">
        <v>101</v>
      </c>
      <c r="E421" s="1" t="s">
        <v>793</v>
      </c>
      <c r="F421" s="1" t="s">
        <v>2407</v>
      </c>
      <c r="G421" s="1" t="s">
        <v>2757</v>
      </c>
      <c r="H421" s="1" t="s">
        <v>88</v>
      </c>
      <c r="I421" s="2">
        <v>43949</v>
      </c>
      <c r="J421" s="1" t="s">
        <v>4282</v>
      </c>
      <c r="K421" s="1" t="s">
        <v>4283</v>
      </c>
      <c r="L421" s="1" t="s">
        <v>2630</v>
      </c>
      <c r="M421" s="1" t="s">
        <v>4290</v>
      </c>
      <c r="N421" s="3">
        <v>-871200</v>
      </c>
      <c r="O421" s="3">
        <v>0</v>
      </c>
      <c r="P421" s="1" t="s">
        <v>2567</v>
      </c>
      <c r="Q421" s="1" t="s">
        <v>794</v>
      </c>
      <c r="R421" s="1" t="s">
        <v>495</v>
      </c>
      <c r="S421" s="1" t="s">
        <v>2407</v>
      </c>
      <c r="T421" s="1" t="s">
        <v>2407</v>
      </c>
      <c r="U421" s="1" t="s">
        <v>4637</v>
      </c>
      <c r="V421" s="1" t="s">
        <v>2470</v>
      </c>
      <c r="W421" s="1" t="s">
        <v>51</v>
      </c>
      <c r="X421" s="1" t="str">
        <f>CONCATENATE(Tableau4[[#This Row],[Numéro de pièce de la pièce de référence]],Tableau4[[#This Row],[Numéro de poste de la pièce de référence]])</f>
        <v>450067073010</v>
      </c>
    </row>
    <row r="422" spans="1:24" x14ac:dyDescent="0.35">
      <c r="A422" s="1" t="s">
        <v>97</v>
      </c>
      <c r="B422" s="1" t="s">
        <v>2489</v>
      </c>
      <c r="C422" s="1" t="s">
        <v>2510</v>
      </c>
      <c r="D422" s="1" t="s">
        <v>101</v>
      </c>
      <c r="E422" s="1" t="s">
        <v>814</v>
      </c>
      <c r="F422" s="1" t="s">
        <v>2407</v>
      </c>
      <c r="G422" s="1" t="s">
        <v>2779</v>
      </c>
      <c r="H422" s="1" t="s">
        <v>88</v>
      </c>
      <c r="I422" s="2">
        <v>43949</v>
      </c>
      <c r="J422" s="1" t="s">
        <v>4282</v>
      </c>
      <c r="K422" s="1" t="s">
        <v>4283</v>
      </c>
      <c r="L422" s="1" t="s">
        <v>2630</v>
      </c>
      <c r="M422" s="1" t="s">
        <v>4290</v>
      </c>
      <c r="N422" s="3">
        <v>-104612</v>
      </c>
      <c r="O422" s="3">
        <v>0</v>
      </c>
      <c r="P422" s="1" t="s">
        <v>2567</v>
      </c>
      <c r="Q422" s="1" t="s">
        <v>815</v>
      </c>
      <c r="R422" s="1" t="s">
        <v>810</v>
      </c>
      <c r="S422" s="1" t="s">
        <v>2407</v>
      </c>
      <c r="T422" s="1" t="s">
        <v>2407</v>
      </c>
      <c r="U422" s="1" t="s">
        <v>4638</v>
      </c>
      <c r="V422" s="1" t="s">
        <v>2470</v>
      </c>
      <c r="W422" s="1" t="s">
        <v>51</v>
      </c>
      <c r="X422" s="1" t="str">
        <f>CONCATENATE(Tableau4[[#This Row],[Numéro de pièce de la pièce de référence]],Tableau4[[#This Row],[Numéro de poste de la pièce de référence]])</f>
        <v>450067093810</v>
      </c>
    </row>
    <row r="423" spans="1:24" x14ac:dyDescent="0.35">
      <c r="A423" s="1" t="s">
        <v>97</v>
      </c>
      <c r="B423" s="1" t="s">
        <v>2489</v>
      </c>
      <c r="C423" s="1" t="s">
        <v>2510</v>
      </c>
      <c r="D423" s="1" t="s">
        <v>101</v>
      </c>
      <c r="E423" s="1" t="s">
        <v>855</v>
      </c>
      <c r="F423" s="1" t="s">
        <v>2407</v>
      </c>
      <c r="G423" s="1" t="s">
        <v>2781</v>
      </c>
      <c r="H423" s="1" t="s">
        <v>88</v>
      </c>
      <c r="I423" s="2">
        <v>43949</v>
      </c>
      <c r="J423" s="1" t="s">
        <v>4282</v>
      </c>
      <c r="K423" s="1" t="s">
        <v>4283</v>
      </c>
      <c r="L423" s="1" t="s">
        <v>2630</v>
      </c>
      <c r="M423" s="1" t="s">
        <v>4290</v>
      </c>
      <c r="N423" s="3">
        <v>-1048193.88</v>
      </c>
      <c r="O423" s="3">
        <v>0</v>
      </c>
      <c r="P423" s="1" t="s">
        <v>2567</v>
      </c>
      <c r="Q423" s="1" t="s">
        <v>818</v>
      </c>
      <c r="R423" s="1" t="s">
        <v>854</v>
      </c>
      <c r="S423" s="1" t="s">
        <v>2407</v>
      </c>
      <c r="T423" s="1" t="s">
        <v>2407</v>
      </c>
      <c r="U423" s="1" t="s">
        <v>4639</v>
      </c>
      <c r="V423" s="1" t="s">
        <v>2470</v>
      </c>
      <c r="W423" s="1" t="s">
        <v>51</v>
      </c>
      <c r="X423" s="1" t="str">
        <f>CONCATENATE(Tableau4[[#This Row],[Numéro de pièce de la pièce de référence]],Tableau4[[#This Row],[Numéro de poste de la pièce de référence]])</f>
        <v>450067095610</v>
      </c>
    </row>
    <row r="424" spans="1:24" x14ac:dyDescent="0.35">
      <c r="A424" s="1" t="s">
        <v>97</v>
      </c>
      <c r="B424" s="1" t="s">
        <v>2489</v>
      </c>
      <c r="C424" s="1" t="s">
        <v>2510</v>
      </c>
      <c r="D424" s="1" t="s">
        <v>101</v>
      </c>
      <c r="E424" s="1" t="s">
        <v>859</v>
      </c>
      <c r="F424" s="1" t="s">
        <v>2407</v>
      </c>
      <c r="G424" s="1" t="s">
        <v>2783</v>
      </c>
      <c r="H424" s="1" t="s">
        <v>88</v>
      </c>
      <c r="I424" s="2">
        <v>43949</v>
      </c>
      <c r="J424" s="1" t="s">
        <v>4282</v>
      </c>
      <c r="K424" s="1" t="s">
        <v>4283</v>
      </c>
      <c r="L424" s="1" t="s">
        <v>2630</v>
      </c>
      <c r="M424" s="1" t="s">
        <v>4290</v>
      </c>
      <c r="N424" s="3">
        <v>-4174345.74</v>
      </c>
      <c r="O424" s="3">
        <v>0</v>
      </c>
      <c r="P424" s="1" t="s">
        <v>2567</v>
      </c>
      <c r="Q424" s="1" t="s">
        <v>860</v>
      </c>
      <c r="R424" s="1" t="s">
        <v>858</v>
      </c>
      <c r="S424" s="1" t="s">
        <v>2407</v>
      </c>
      <c r="T424" s="1" t="s">
        <v>2407</v>
      </c>
      <c r="U424" s="1" t="s">
        <v>4640</v>
      </c>
      <c r="V424" s="1" t="s">
        <v>2470</v>
      </c>
      <c r="W424" s="1" t="s">
        <v>51</v>
      </c>
      <c r="X424" s="1" t="str">
        <f>CONCATENATE(Tableau4[[#This Row],[Numéro de pièce de la pièce de référence]],Tableau4[[#This Row],[Numéro de poste de la pièce de référence]])</f>
        <v>450067096510</v>
      </c>
    </row>
    <row r="425" spans="1:24" x14ac:dyDescent="0.35">
      <c r="A425" s="1" t="s">
        <v>97</v>
      </c>
      <c r="B425" s="1" t="s">
        <v>2489</v>
      </c>
      <c r="C425" s="1" t="s">
        <v>2510</v>
      </c>
      <c r="D425" s="1" t="s">
        <v>101</v>
      </c>
      <c r="E425" s="1" t="s">
        <v>859</v>
      </c>
      <c r="F425" s="1" t="s">
        <v>2407</v>
      </c>
      <c r="G425" s="1" t="s">
        <v>2783</v>
      </c>
      <c r="H425" s="1" t="s">
        <v>88</v>
      </c>
      <c r="I425" s="2">
        <v>43949</v>
      </c>
      <c r="J425" s="1" t="s">
        <v>4282</v>
      </c>
      <c r="K425" s="1" t="s">
        <v>4283</v>
      </c>
      <c r="L425" s="1" t="s">
        <v>2590</v>
      </c>
      <c r="M425" s="1" t="s">
        <v>4402</v>
      </c>
      <c r="N425" s="3">
        <v>3075.02</v>
      </c>
      <c r="O425" s="3">
        <v>0</v>
      </c>
      <c r="P425" s="1" t="s">
        <v>2567</v>
      </c>
      <c r="Q425" s="1" t="s">
        <v>860</v>
      </c>
      <c r="R425" s="1" t="s">
        <v>858</v>
      </c>
      <c r="S425" s="1" t="s">
        <v>2407</v>
      </c>
      <c r="T425" s="1" t="s">
        <v>2407</v>
      </c>
      <c r="U425" s="1" t="s">
        <v>4640</v>
      </c>
      <c r="V425" s="1" t="s">
        <v>2470</v>
      </c>
      <c r="W425" s="1" t="s">
        <v>51</v>
      </c>
      <c r="X425" s="1" t="str">
        <f>CONCATENATE(Tableau4[[#This Row],[Numéro de pièce de la pièce de référence]],Tableau4[[#This Row],[Numéro de poste de la pièce de référence]])</f>
        <v>450067096510</v>
      </c>
    </row>
    <row r="426" spans="1:24" x14ac:dyDescent="0.35">
      <c r="A426" s="1" t="s">
        <v>97</v>
      </c>
      <c r="B426" s="1" t="s">
        <v>2489</v>
      </c>
      <c r="C426" s="1" t="s">
        <v>2510</v>
      </c>
      <c r="D426" s="1" t="s">
        <v>101</v>
      </c>
      <c r="E426" s="1" t="s">
        <v>824</v>
      </c>
      <c r="F426" s="1" t="s">
        <v>2407</v>
      </c>
      <c r="G426" s="1" t="s">
        <v>2786</v>
      </c>
      <c r="H426" s="1" t="s">
        <v>88</v>
      </c>
      <c r="I426" s="2">
        <v>43949</v>
      </c>
      <c r="J426" s="1" t="s">
        <v>4282</v>
      </c>
      <c r="K426" s="1" t="s">
        <v>4283</v>
      </c>
      <c r="L426" s="1" t="s">
        <v>2630</v>
      </c>
      <c r="M426" s="1" t="s">
        <v>4290</v>
      </c>
      <c r="N426" s="3">
        <v>-2195424</v>
      </c>
      <c r="O426" s="3">
        <v>0</v>
      </c>
      <c r="P426" s="1" t="s">
        <v>2567</v>
      </c>
      <c r="Q426" s="1" t="s">
        <v>818</v>
      </c>
      <c r="R426" s="1" t="s">
        <v>823</v>
      </c>
      <c r="S426" s="1" t="s">
        <v>2407</v>
      </c>
      <c r="T426" s="1" t="s">
        <v>2407</v>
      </c>
      <c r="U426" s="1" t="s">
        <v>4641</v>
      </c>
      <c r="V426" s="1" t="s">
        <v>2470</v>
      </c>
      <c r="W426" s="1" t="s">
        <v>51</v>
      </c>
      <c r="X426" s="1" t="str">
        <f>CONCATENATE(Tableau4[[#This Row],[Numéro de pièce de la pièce de référence]],Tableau4[[#This Row],[Numéro de poste de la pièce de référence]])</f>
        <v>450067097510</v>
      </c>
    </row>
    <row r="427" spans="1:24" x14ac:dyDescent="0.35">
      <c r="A427" s="1" t="s">
        <v>97</v>
      </c>
      <c r="B427" s="1" t="s">
        <v>2489</v>
      </c>
      <c r="C427" s="1" t="s">
        <v>2510</v>
      </c>
      <c r="D427" s="1" t="s">
        <v>101</v>
      </c>
      <c r="E427" s="1" t="s">
        <v>817</v>
      </c>
      <c r="F427" s="1" t="s">
        <v>2407</v>
      </c>
      <c r="G427" s="1" t="s">
        <v>2787</v>
      </c>
      <c r="H427" s="1" t="s">
        <v>88</v>
      </c>
      <c r="I427" s="2">
        <v>43949</v>
      </c>
      <c r="J427" s="1" t="s">
        <v>4282</v>
      </c>
      <c r="K427" s="1" t="s">
        <v>4283</v>
      </c>
      <c r="L427" s="1" t="s">
        <v>2630</v>
      </c>
      <c r="M427" s="1" t="s">
        <v>4290</v>
      </c>
      <c r="N427" s="3">
        <v>-330330</v>
      </c>
      <c r="O427" s="3">
        <v>0</v>
      </c>
      <c r="P427" s="1" t="s">
        <v>2567</v>
      </c>
      <c r="Q427" s="1" t="s">
        <v>818</v>
      </c>
      <c r="R427" s="1" t="s">
        <v>482</v>
      </c>
      <c r="S427" s="1" t="s">
        <v>2407</v>
      </c>
      <c r="T427" s="1" t="s">
        <v>2407</v>
      </c>
      <c r="U427" s="1" t="s">
        <v>4642</v>
      </c>
      <c r="V427" s="1" t="s">
        <v>2470</v>
      </c>
      <c r="W427" s="1" t="s">
        <v>51</v>
      </c>
      <c r="X427" s="1" t="str">
        <f>CONCATENATE(Tableau4[[#This Row],[Numéro de pièce de la pièce de référence]],Tableau4[[#This Row],[Numéro de poste de la pièce de référence]])</f>
        <v>450067097810</v>
      </c>
    </row>
    <row r="428" spans="1:24" x14ac:dyDescent="0.35">
      <c r="A428" s="1" t="s">
        <v>97</v>
      </c>
      <c r="B428" s="1" t="s">
        <v>2489</v>
      </c>
      <c r="C428" s="1" t="s">
        <v>2510</v>
      </c>
      <c r="D428" s="1" t="s">
        <v>101</v>
      </c>
      <c r="E428" s="1" t="s">
        <v>847</v>
      </c>
      <c r="F428" s="1" t="s">
        <v>2407</v>
      </c>
      <c r="G428" s="1" t="s">
        <v>2789</v>
      </c>
      <c r="H428" s="1" t="s">
        <v>88</v>
      </c>
      <c r="I428" s="2">
        <v>43949</v>
      </c>
      <c r="J428" s="1" t="s">
        <v>4282</v>
      </c>
      <c r="K428" s="1" t="s">
        <v>4283</v>
      </c>
      <c r="L428" s="1" t="s">
        <v>2630</v>
      </c>
      <c r="M428" s="1" t="s">
        <v>4290</v>
      </c>
      <c r="N428" s="3">
        <v>-4416500</v>
      </c>
      <c r="O428" s="3">
        <v>0</v>
      </c>
      <c r="P428" s="1" t="s">
        <v>2567</v>
      </c>
      <c r="Q428" s="1" t="s">
        <v>848</v>
      </c>
      <c r="R428" s="1" t="s">
        <v>846</v>
      </c>
      <c r="S428" s="1" t="s">
        <v>2407</v>
      </c>
      <c r="T428" s="1" t="s">
        <v>2407</v>
      </c>
      <c r="U428" s="1" t="s">
        <v>4643</v>
      </c>
      <c r="V428" s="1" t="s">
        <v>2470</v>
      </c>
      <c r="W428" s="1" t="s">
        <v>51</v>
      </c>
      <c r="X428" s="1" t="str">
        <f>CONCATENATE(Tableau4[[#This Row],[Numéro de pièce de la pièce de référence]],Tableau4[[#This Row],[Numéro de poste de la pièce de référence]])</f>
        <v>450067100010</v>
      </c>
    </row>
    <row r="429" spans="1:24" x14ac:dyDescent="0.35">
      <c r="A429" s="1" t="s">
        <v>97</v>
      </c>
      <c r="B429" s="1" t="s">
        <v>2489</v>
      </c>
      <c r="C429" s="1" t="s">
        <v>2510</v>
      </c>
      <c r="D429" s="1" t="s">
        <v>101</v>
      </c>
      <c r="E429" s="1" t="s">
        <v>842</v>
      </c>
      <c r="F429" s="1" t="s">
        <v>2407</v>
      </c>
      <c r="G429" s="1" t="s">
        <v>2791</v>
      </c>
      <c r="H429" s="1" t="s">
        <v>88</v>
      </c>
      <c r="I429" s="2">
        <v>43949</v>
      </c>
      <c r="J429" s="1" t="s">
        <v>4282</v>
      </c>
      <c r="K429" s="1" t="s">
        <v>4283</v>
      </c>
      <c r="L429" s="1" t="s">
        <v>2630</v>
      </c>
      <c r="M429" s="1" t="s">
        <v>4290</v>
      </c>
      <c r="N429" s="3">
        <v>-21258.49</v>
      </c>
      <c r="O429" s="3">
        <v>0</v>
      </c>
      <c r="P429" s="1" t="s">
        <v>2567</v>
      </c>
      <c r="Q429" s="1" t="s">
        <v>843</v>
      </c>
      <c r="R429" s="1" t="s">
        <v>841</v>
      </c>
      <c r="S429" s="1" t="s">
        <v>2407</v>
      </c>
      <c r="T429" s="1" t="s">
        <v>2407</v>
      </c>
      <c r="U429" s="1" t="s">
        <v>4644</v>
      </c>
      <c r="V429" s="1" t="s">
        <v>2470</v>
      </c>
      <c r="W429" s="1" t="s">
        <v>51</v>
      </c>
      <c r="X429" s="1" t="str">
        <f>CONCATENATE(Tableau4[[#This Row],[Numéro de pièce de la pièce de référence]],Tableau4[[#This Row],[Numéro de poste de la pièce de référence]])</f>
        <v>450067100310</v>
      </c>
    </row>
    <row r="430" spans="1:24" x14ac:dyDescent="0.35">
      <c r="A430" s="1" t="s">
        <v>97</v>
      </c>
      <c r="B430" s="1" t="s">
        <v>2489</v>
      </c>
      <c r="C430" s="1" t="s">
        <v>2510</v>
      </c>
      <c r="D430" s="1" t="s">
        <v>101</v>
      </c>
      <c r="E430" s="1" t="s">
        <v>834</v>
      </c>
      <c r="F430" s="1" t="s">
        <v>2407</v>
      </c>
      <c r="G430" s="1" t="s">
        <v>2796</v>
      </c>
      <c r="H430" s="1" t="s">
        <v>88</v>
      </c>
      <c r="I430" s="2">
        <v>43949</v>
      </c>
      <c r="J430" s="1" t="s">
        <v>4282</v>
      </c>
      <c r="K430" s="1" t="s">
        <v>4283</v>
      </c>
      <c r="L430" s="1" t="s">
        <v>2630</v>
      </c>
      <c r="M430" s="1" t="s">
        <v>4290</v>
      </c>
      <c r="N430" s="3">
        <v>-1045871.73</v>
      </c>
      <c r="O430" s="3">
        <v>0</v>
      </c>
      <c r="P430" s="1" t="s">
        <v>2567</v>
      </c>
      <c r="Q430" s="1" t="s">
        <v>835</v>
      </c>
      <c r="R430" s="1" t="s">
        <v>833</v>
      </c>
      <c r="S430" s="1" t="s">
        <v>2407</v>
      </c>
      <c r="T430" s="1" t="s">
        <v>2407</v>
      </c>
      <c r="U430" s="1" t="s">
        <v>4645</v>
      </c>
      <c r="V430" s="1" t="s">
        <v>2470</v>
      </c>
      <c r="W430" s="1" t="s">
        <v>51</v>
      </c>
      <c r="X430" s="1" t="str">
        <f>CONCATENATE(Tableau4[[#This Row],[Numéro de pièce de la pièce de référence]],Tableau4[[#This Row],[Numéro de poste de la pièce de référence]])</f>
        <v>450067102610</v>
      </c>
    </row>
    <row r="431" spans="1:24" x14ac:dyDescent="0.35">
      <c r="A431" s="1" t="s">
        <v>97</v>
      </c>
      <c r="B431" s="1" t="s">
        <v>2489</v>
      </c>
      <c r="C431" s="1" t="s">
        <v>2510</v>
      </c>
      <c r="D431" s="1" t="s">
        <v>101</v>
      </c>
      <c r="E431" s="1" t="s">
        <v>834</v>
      </c>
      <c r="F431" s="1" t="s">
        <v>2407</v>
      </c>
      <c r="G431" s="1" t="s">
        <v>2796</v>
      </c>
      <c r="H431" s="1" t="s">
        <v>88</v>
      </c>
      <c r="I431" s="2">
        <v>43949</v>
      </c>
      <c r="J431" s="1" t="s">
        <v>4282</v>
      </c>
      <c r="K431" s="1" t="s">
        <v>4283</v>
      </c>
      <c r="L431" s="1" t="s">
        <v>2590</v>
      </c>
      <c r="M431" s="1" t="s">
        <v>4402</v>
      </c>
      <c r="N431" s="3">
        <v>770.44</v>
      </c>
      <c r="O431" s="3">
        <v>0</v>
      </c>
      <c r="P431" s="1" t="s">
        <v>2567</v>
      </c>
      <c r="Q431" s="1" t="s">
        <v>835</v>
      </c>
      <c r="R431" s="1" t="s">
        <v>833</v>
      </c>
      <c r="S431" s="1" t="s">
        <v>2407</v>
      </c>
      <c r="T431" s="1" t="s">
        <v>2407</v>
      </c>
      <c r="U431" s="1" t="s">
        <v>4645</v>
      </c>
      <c r="V431" s="1" t="s">
        <v>2470</v>
      </c>
      <c r="W431" s="1" t="s">
        <v>51</v>
      </c>
      <c r="X431" s="1" t="str">
        <f>CONCATENATE(Tableau4[[#This Row],[Numéro de pièce de la pièce de référence]],Tableau4[[#This Row],[Numéro de poste de la pièce de référence]])</f>
        <v>450067102610</v>
      </c>
    </row>
    <row r="432" spans="1:24" x14ac:dyDescent="0.35">
      <c r="A432" s="1" t="s">
        <v>97</v>
      </c>
      <c r="B432" s="1" t="s">
        <v>2489</v>
      </c>
      <c r="C432" s="1" t="s">
        <v>2510</v>
      </c>
      <c r="D432" s="1" t="s">
        <v>101</v>
      </c>
      <c r="E432" s="1" t="s">
        <v>900</v>
      </c>
      <c r="F432" s="1" t="s">
        <v>2407</v>
      </c>
      <c r="G432" s="1" t="s">
        <v>2837</v>
      </c>
      <c r="H432" s="1" t="s">
        <v>88</v>
      </c>
      <c r="I432" s="2">
        <v>43949</v>
      </c>
      <c r="J432" s="1" t="s">
        <v>4282</v>
      </c>
      <c r="K432" s="1" t="s">
        <v>4283</v>
      </c>
      <c r="L432" s="1" t="s">
        <v>3401</v>
      </c>
      <c r="M432" s="1" t="s">
        <v>4288</v>
      </c>
      <c r="N432" s="3">
        <v>-257943.81</v>
      </c>
      <c r="O432" s="3">
        <v>0</v>
      </c>
      <c r="P432" s="1" t="s">
        <v>2567</v>
      </c>
      <c r="Q432" s="1" t="s">
        <v>901</v>
      </c>
      <c r="R432" s="1" t="s">
        <v>899</v>
      </c>
      <c r="S432" s="1" t="s">
        <v>2407</v>
      </c>
      <c r="T432" s="1" t="s">
        <v>2407</v>
      </c>
      <c r="U432" s="1" t="s">
        <v>4646</v>
      </c>
      <c r="V432" s="1" t="s">
        <v>2470</v>
      </c>
      <c r="W432" s="1" t="s">
        <v>113</v>
      </c>
      <c r="X432" s="1" t="str">
        <f>CONCATENATE(Tableau4[[#This Row],[Numéro de pièce de la pièce de référence]],Tableau4[[#This Row],[Numéro de poste de la pièce de référence]])</f>
        <v>450067166010</v>
      </c>
    </row>
    <row r="433" spans="1:24" x14ac:dyDescent="0.35">
      <c r="A433" s="1" t="s">
        <v>97</v>
      </c>
      <c r="B433" s="1" t="s">
        <v>2489</v>
      </c>
      <c r="C433" s="1" t="s">
        <v>2510</v>
      </c>
      <c r="D433" s="1" t="s">
        <v>101</v>
      </c>
      <c r="E433" s="1" t="s">
        <v>900</v>
      </c>
      <c r="F433" s="1" t="s">
        <v>2407</v>
      </c>
      <c r="G433" s="1" t="s">
        <v>2837</v>
      </c>
      <c r="H433" s="1" t="s">
        <v>88</v>
      </c>
      <c r="I433" s="2">
        <v>43949</v>
      </c>
      <c r="J433" s="1" t="s">
        <v>4282</v>
      </c>
      <c r="K433" s="1" t="s">
        <v>4283</v>
      </c>
      <c r="L433" s="1" t="s">
        <v>3401</v>
      </c>
      <c r="M433" s="1" t="s">
        <v>4288</v>
      </c>
      <c r="N433" s="3">
        <v>257943.81</v>
      </c>
      <c r="O433" s="3">
        <v>0</v>
      </c>
      <c r="P433" s="1" t="s">
        <v>2567</v>
      </c>
      <c r="Q433" s="1" t="s">
        <v>901</v>
      </c>
      <c r="R433" s="1" t="s">
        <v>899</v>
      </c>
      <c r="S433" s="1" t="s">
        <v>2407</v>
      </c>
      <c r="T433" s="1" t="s">
        <v>2407</v>
      </c>
      <c r="U433" s="1" t="s">
        <v>4647</v>
      </c>
      <c r="V433" s="1" t="s">
        <v>2470</v>
      </c>
      <c r="W433" s="1" t="s">
        <v>113</v>
      </c>
      <c r="X433" s="1" t="str">
        <f>CONCATENATE(Tableau4[[#This Row],[Numéro de pièce de la pièce de référence]],Tableau4[[#This Row],[Numéro de poste de la pièce de référence]])</f>
        <v>450067166010</v>
      </c>
    </row>
    <row r="434" spans="1:24" x14ac:dyDescent="0.35">
      <c r="A434" s="1" t="s">
        <v>97</v>
      </c>
      <c r="B434" s="1" t="s">
        <v>2489</v>
      </c>
      <c r="C434" s="1" t="s">
        <v>2510</v>
      </c>
      <c r="D434" s="1" t="s">
        <v>101</v>
      </c>
      <c r="E434" s="1" t="s">
        <v>986</v>
      </c>
      <c r="F434" s="1" t="s">
        <v>2407</v>
      </c>
      <c r="G434" s="1" t="s">
        <v>2844</v>
      </c>
      <c r="H434" s="1" t="s">
        <v>88</v>
      </c>
      <c r="I434" s="2">
        <v>43949</v>
      </c>
      <c r="J434" s="1" t="s">
        <v>4282</v>
      </c>
      <c r="K434" s="1" t="s">
        <v>4283</v>
      </c>
      <c r="L434" s="1" t="s">
        <v>3400</v>
      </c>
      <c r="M434" s="1" t="s">
        <v>4284</v>
      </c>
      <c r="N434" s="3">
        <v>10900</v>
      </c>
      <c r="O434" s="3">
        <v>0</v>
      </c>
      <c r="P434" s="1" t="s">
        <v>2581</v>
      </c>
      <c r="Q434" s="1" t="s">
        <v>987</v>
      </c>
      <c r="R434" s="1" t="s">
        <v>985</v>
      </c>
      <c r="S434" s="1" t="s">
        <v>2407</v>
      </c>
      <c r="T434" s="1" t="s">
        <v>2407</v>
      </c>
      <c r="U434" s="1" t="s">
        <v>4648</v>
      </c>
      <c r="V434" s="1" t="s">
        <v>2470</v>
      </c>
      <c r="W434" s="1" t="s">
        <v>92</v>
      </c>
      <c r="X434" s="1" t="str">
        <f>CONCATENATE(Tableau4[[#This Row],[Numéro de pièce de la pièce de référence]],Tableau4[[#This Row],[Numéro de poste de la pièce de référence]])</f>
        <v>450067169510</v>
      </c>
    </row>
    <row r="435" spans="1:24" x14ac:dyDescent="0.35">
      <c r="A435" s="1" t="s">
        <v>97</v>
      </c>
      <c r="B435" s="1" t="s">
        <v>2489</v>
      </c>
      <c r="C435" s="1" t="s">
        <v>2510</v>
      </c>
      <c r="D435" s="1" t="s">
        <v>101</v>
      </c>
      <c r="E435" s="1" t="s">
        <v>986</v>
      </c>
      <c r="F435" s="1" t="s">
        <v>2407</v>
      </c>
      <c r="G435" s="1" t="s">
        <v>2844</v>
      </c>
      <c r="H435" s="1" t="s">
        <v>217</v>
      </c>
      <c r="I435" s="2">
        <v>43949</v>
      </c>
      <c r="J435" s="1" t="s">
        <v>4282</v>
      </c>
      <c r="K435" s="1" t="s">
        <v>4283</v>
      </c>
      <c r="L435" s="1" t="s">
        <v>3400</v>
      </c>
      <c r="M435" s="1" t="s">
        <v>4284</v>
      </c>
      <c r="N435" s="3">
        <v>12450.9</v>
      </c>
      <c r="O435" s="3">
        <v>0</v>
      </c>
      <c r="P435" s="1" t="s">
        <v>2581</v>
      </c>
      <c r="Q435" s="1" t="s">
        <v>988</v>
      </c>
      <c r="R435" s="1" t="s">
        <v>985</v>
      </c>
      <c r="S435" s="1" t="s">
        <v>2407</v>
      </c>
      <c r="T435" s="1" t="s">
        <v>2407</v>
      </c>
      <c r="U435" s="1" t="s">
        <v>4648</v>
      </c>
      <c r="V435" s="1" t="s">
        <v>2470</v>
      </c>
      <c r="W435" s="1" t="s">
        <v>92</v>
      </c>
      <c r="X435" s="1" t="str">
        <f>CONCATENATE(Tableau4[[#This Row],[Numéro de pièce de la pièce de référence]],Tableau4[[#This Row],[Numéro de poste de la pièce de référence]])</f>
        <v>450067169520</v>
      </c>
    </row>
    <row r="436" spans="1:24" x14ac:dyDescent="0.35">
      <c r="A436" s="1" t="s">
        <v>97</v>
      </c>
      <c r="B436" s="1" t="s">
        <v>2489</v>
      </c>
      <c r="C436" s="1" t="s">
        <v>2510</v>
      </c>
      <c r="D436" s="1" t="s">
        <v>101</v>
      </c>
      <c r="E436" s="1" t="s">
        <v>974</v>
      </c>
      <c r="F436" s="1" t="s">
        <v>2407</v>
      </c>
      <c r="G436" s="1" t="s">
        <v>2846</v>
      </c>
      <c r="H436" s="1" t="s">
        <v>88</v>
      </c>
      <c r="I436" s="2">
        <v>43949</v>
      </c>
      <c r="J436" s="1" t="s">
        <v>4282</v>
      </c>
      <c r="K436" s="1" t="s">
        <v>4283</v>
      </c>
      <c r="L436" s="1" t="s">
        <v>3400</v>
      </c>
      <c r="M436" s="1" t="s">
        <v>4284</v>
      </c>
      <c r="N436" s="3">
        <v>21780</v>
      </c>
      <c r="O436" s="3">
        <v>0</v>
      </c>
      <c r="P436" s="1" t="s">
        <v>2581</v>
      </c>
      <c r="Q436" s="1" t="s">
        <v>975</v>
      </c>
      <c r="R436" s="1" t="s">
        <v>973</v>
      </c>
      <c r="S436" s="1" t="s">
        <v>2407</v>
      </c>
      <c r="T436" s="1" t="s">
        <v>2407</v>
      </c>
      <c r="U436" s="1" t="s">
        <v>4649</v>
      </c>
      <c r="V436" s="1" t="s">
        <v>2470</v>
      </c>
      <c r="W436" s="1" t="s">
        <v>92</v>
      </c>
      <c r="X436" s="1" t="str">
        <f>CONCATENATE(Tableau4[[#This Row],[Numéro de pièce de la pièce de référence]],Tableau4[[#This Row],[Numéro de poste de la pièce de référence]])</f>
        <v>450067169610</v>
      </c>
    </row>
    <row r="437" spans="1:24" x14ac:dyDescent="0.35">
      <c r="A437" s="1" t="s">
        <v>97</v>
      </c>
      <c r="B437" s="1" t="s">
        <v>2489</v>
      </c>
      <c r="C437" s="1" t="s">
        <v>2510</v>
      </c>
      <c r="D437" s="1" t="s">
        <v>101</v>
      </c>
      <c r="E437" s="1" t="s">
        <v>1030</v>
      </c>
      <c r="F437" s="1" t="s">
        <v>2407</v>
      </c>
      <c r="G437" s="1" t="s">
        <v>2848</v>
      </c>
      <c r="H437" s="1" t="s">
        <v>88</v>
      </c>
      <c r="I437" s="2">
        <v>43949</v>
      </c>
      <c r="J437" s="1" t="s">
        <v>4282</v>
      </c>
      <c r="K437" s="1" t="s">
        <v>4283</v>
      </c>
      <c r="L437" s="1" t="s">
        <v>3400</v>
      </c>
      <c r="M437" s="1" t="s">
        <v>4284</v>
      </c>
      <c r="N437" s="3">
        <v>3267</v>
      </c>
      <c r="O437" s="3">
        <v>0</v>
      </c>
      <c r="P437" s="1" t="s">
        <v>2581</v>
      </c>
      <c r="Q437" s="1" t="s">
        <v>1031</v>
      </c>
      <c r="R437" s="1" t="s">
        <v>1029</v>
      </c>
      <c r="S437" s="1" t="s">
        <v>2407</v>
      </c>
      <c r="T437" s="1" t="s">
        <v>2407</v>
      </c>
      <c r="U437" s="1" t="s">
        <v>4650</v>
      </c>
      <c r="V437" s="1" t="s">
        <v>2470</v>
      </c>
      <c r="W437" s="1" t="s">
        <v>92</v>
      </c>
      <c r="X437" s="1" t="str">
        <f>CONCATENATE(Tableau4[[#This Row],[Numéro de pièce de la pièce de référence]],Tableau4[[#This Row],[Numéro de poste de la pièce de référence]])</f>
        <v>450067169810</v>
      </c>
    </row>
    <row r="438" spans="1:24" x14ac:dyDescent="0.35">
      <c r="A438" s="1" t="s">
        <v>97</v>
      </c>
      <c r="B438" s="1" t="s">
        <v>2489</v>
      </c>
      <c r="C438" s="1" t="s">
        <v>2510</v>
      </c>
      <c r="D438" s="1" t="s">
        <v>101</v>
      </c>
      <c r="E438" s="1" t="s">
        <v>1030</v>
      </c>
      <c r="F438" s="1" t="s">
        <v>2407</v>
      </c>
      <c r="G438" s="1" t="s">
        <v>2848</v>
      </c>
      <c r="H438" s="1" t="s">
        <v>217</v>
      </c>
      <c r="I438" s="2">
        <v>43949</v>
      </c>
      <c r="J438" s="1" t="s">
        <v>4282</v>
      </c>
      <c r="K438" s="1" t="s">
        <v>4283</v>
      </c>
      <c r="L438" s="1" t="s">
        <v>3400</v>
      </c>
      <c r="M438" s="1" t="s">
        <v>4284</v>
      </c>
      <c r="N438" s="3">
        <v>16335</v>
      </c>
      <c r="O438" s="3">
        <v>0</v>
      </c>
      <c r="P438" s="1" t="s">
        <v>2581</v>
      </c>
      <c r="Q438" s="1" t="s">
        <v>1032</v>
      </c>
      <c r="R438" s="1" t="s">
        <v>1029</v>
      </c>
      <c r="S438" s="1" t="s">
        <v>2407</v>
      </c>
      <c r="T438" s="1" t="s">
        <v>2407</v>
      </c>
      <c r="U438" s="1" t="s">
        <v>4650</v>
      </c>
      <c r="V438" s="1" t="s">
        <v>2470</v>
      </c>
      <c r="W438" s="1" t="s">
        <v>92</v>
      </c>
      <c r="X438" s="1" t="str">
        <f>CONCATENATE(Tableau4[[#This Row],[Numéro de pièce de la pièce de référence]],Tableau4[[#This Row],[Numéro de poste de la pièce de référence]])</f>
        <v>450067169820</v>
      </c>
    </row>
    <row r="439" spans="1:24" x14ac:dyDescent="0.35">
      <c r="A439" s="1" t="s">
        <v>97</v>
      </c>
      <c r="B439" s="1" t="s">
        <v>2489</v>
      </c>
      <c r="C439" s="1" t="s">
        <v>2510</v>
      </c>
      <c r="D439" s="1" t="s">
        <v>101</v>
      </c>
      <c r="E439" s="1" t="s">
        <v>997</v>
      </c>
      <c r="F439" s="1" t="s">
        <v>2407</v>
      </c>
      <c r="G439" s="1" t="s">
        <v>2850</v>
      </c>
      <c r="H439" s="1" t="s">
        <v>88</v>
      </c>
      <c r="I439" s="2">
        <v>43949</v>
      </c>
      <c r="J439" s="1" t="s">
        <v>4282</v>
      </c>
      <c r="K439" s="1" t="s">
        <v>4283</v>
      </c>
      <c r="L439" s="1" t="s">
        <v>3400</v>
      </c>
      <c r="M439" s="1" t="s">
        <v>4284</v>
      </c>
      <c r="N439" s="3">
        <v>3158</v>
      </c>
      <c r="O439" s="3">
        <v>0</v>
      </c>
      <c r="P439" s="1" t="s">
        <v>2581</v>
      </c>
      <c r="Q439" s="1" t="s">
        <v>998</v>
      </c>
      <c r="R439" s="1" t="s">
        <v>996</v>
      </c>
      <c r="S439" s="1" t="s">
        <v>2407</v>
      </c>
      <c r="T439" s="1" t="s">
        <v>2407</v>
      </c>
      <c r="U439" s="1" t="s">
        <v>4651</v>
      </c>
      <c r="V439" s="1" t="s">
        <v>2470</v>
      </c>
      <c r="W439" s="1" t="s">
        <v>92</v>
      </c>
      <c r="X439" s="1" t="str">
        <f>CONCATENATE(Tableau4[[#This Row],[Numéro de pièce de la pièce de référence]],Tableau4[[#This Row],[Numéro de poste de la pièce de référence]])</f>
        <v>450067169910</v>
      </c>
    </row>
    <row r="440" spans="1:24" x14ac:dyDescent="0.35">
      <c r="A440" s="1" t="s">
        <v>97</v>
      </c>
      <c r="B440" s="1" t="s">
        <v>2489</v>
      </c>
      <c r="C440" s="1" t="s">
        <v>2510</v>
      </c>
      <c r="D440" s="1" t="s">
        <v>101</v>
      </c>
      <c r="E440" s="1" t="s">
        <v>1001</v>
      </c>
      <c r="F440" s="1" t="s">
        <v>2407</v>
      </c>
      <c r="G440" s="1" t="s">
        <v>2852</v>
      </c>
      <c r="H440" s="1" t="s">
        <v>88</v>
      </c>
      <c r="I440" s="2">
        <v>43949</v>
      </c>
      <c r="J440" s="1" t="s">
        <v>4282</v>
      </c>
      <c r="K440" s="1" t="s">
        <v>4283</v>
      </c>
      <c r="L440" s="1" t="s">
        <v>3400</v>
      </c>
      <c r="M440" s="1" t="s">
        <v>4284</v>
      </c>
      <c r="N440" s="3">
        <v>4356</v>
      </c>
      <c r="O440" s="3">
        <v>0</v>
      </c>
      <c r="P440" s="1" t="s">
        <v>2581</v>
      </c>
      <c r="Q440" s="1" t="s">
        <v>1002</v>
      </c>
      <c r="R440" s="1" t="s">
        <v>1000</v>
      </c>
      <c r="S440" s="1" t="s">
        <v>2407</v>
      </c>
      <c r="T440" s="1" t="s">
        <v>2407</v>
      </c>
      <c r="U440" s="1" t="s">
        <v>4652</v>
      </c>
      <c r="V440" s="1" t="s">
        <v>2470</v>
      </c>
      <c r="W440" s="1" t="s">
        <v>92</v>
      </c>
      <c r="X440" s="1" t="str">
        <f>CONCATENATE(Tableau4[[#This Row],[Numéro de pièce de la pièce de référence]],Tableau4[[#This Row],[Numéro de poste de la pièce de référence]])</f>
        <v>450067170110</v>
      </c>
    </row>
    <row r="441" spans="1:24" x14ac:dyDescent="0.35">
      <c r="A441" s="1" t="s">
        <v>97</v>
      </c>
      <c r="B441" s="1" t="s">
        <v>2489</v>
      </c>
      <c r="C441" s="1" t="s">
        <v>2510</v>
      </c>
      <c r="D441" s="1" t="s">
        <v>101</v>
      </c>
      <c r="E441" s="1" t="s">
        <v>1021</v>
      </c>
      <c r="F441" s="1" t="s">
        <v>2407</v>
      </c>
      <c r="G441" s="1" t="s">
        <v>2854</v>
      </c>
      <c r="H441" s="1" t="s">
        <v>88</v>
      </c>
      <c r="I441" s="2">
        <v>43949</v>
      </c>
      <c r="J441" s="1" t="s">
        <v>4282</v>
      </c>
      <c r="K441" s="1" t="s">
        <v>4283</v>
      </c>
      <c r="L441" s="1" t="s">
        <v>3400</v>
      </c>
      <c r="M441" s="1" t="s">
        <v>4284</v>
      </c>
      <c r="N441" s="3">
        <v>332750</v>
      </c>
      <c r="O441" s="3">
        <v>0</v>
      </c>
      <c r="P441" s="1" t="s">
        <v>2855</v>
      </c>
      <c r="Q441" s="1" t="s">
        <v>1022</v>
      </c>
      <c r="R441" s="1" t="s">
        <v>1020</v>
      </c>
      <c r="S441" s="1" t="s">
        <v>2407</v>
      </c>
      <c r="T441" s="1" t="s">
        <v>2407</v>
      </c>
      <c r="U441" s="1" t="s">
        <v>4653</v>
      </c>
      <c r="V441" s="1" t="s">
        <v>2470</v>
      </c>
      <c r="W441" s="1" t="s">
        <v>111</v>
      </c>
      <c r="X441" s="1" t="str">
        <f>CONCATENATE(Tableau4[[#This Row],[Numéro de pièce de la pièce de référence]],Tableau4[[#This Row],[Numéro de poste de la pièce de référence]])</f>
        <v>450067174210</v>
      </c>
    </row>
    <row r="442" spans="1:24" x14ac:dyDescent="0.35">
      <c r="A442" s="1" t="s">
        <v>97</v>
      </c>
      <c r="B442" s="1" t="s">
        <v>2489</v>
      </c>
      <c r="C442" s="1" t="s">
        <v>2510</v>
      </c>
      <c r="D442" s="1" t="s">
        <v>101</v>
      </c>
      <c r="E442" s="1" t="s">
        <v>1040</v>
      </c>
      <c r="F442" s="1" t="s">
        <v>2407</v>
      </c>
      <c r="G442" s="1" t="s">
        <v>2857</v>
      </c>
      <c r="H442" s="1" t="s">
        <v>88</v>
      </c>
      <c r="I442" s="2">
        <v>43949</v>
      </c>
      <c r="J442" s="1" t="s">
        <v>4282</v>
      </c>
      <c r="K442" s="1" t="s">
        <v>4283</v>
      </c>
      <c r="L442" s="1" t="s">
        <v>3400</v>
      </c>
      <c r="M442" s="1" t="s">
        <v>4284</v>
      </c>
      <c r="N442" s="3">
        <v>42388499.82</v>
      </c>
      <c r="O442" s="3">
        <v>0</v>
      </c>
      <c r="P442" s="1" t="s">
        <v>2567</v>
      </c>
      <c r="Q442" s="1" t="s">
        <v>940</v>
      </c>
      <c r="R442" s="1" t="s">
        <v>1039</v>
      </c>
      <c r="S442" s="1" t="s">
        <v>2407</v>
      </c>
      <c r="T442" s="1" t="s">
        <v>2407</v>
      </c>
      <c r="U442" s="1" t="s">
        <v>4654</v>
      </c>
      <c r="V442" s="1" t="s">
        <v>2470</v>
      </c>
      <c r="W442" s="1" t="s">
        <v>51</v>
      </c>
      <c r="X442" s="1" t="str">
        <f>CONCATENATE(Tableau4[[#This Row],[Numéro de pièce de la pièce de référence]],Tableau4[[#This Row],[Numéro de poste de la pièce de référence]])</f>
        <v>450067175710</v>
      </c>
    </row>
    <row r="443" spans="1:24" x14ac:dyDescent="0.35">
      <c r="A443" s="1" t="s">
        <v>97</v>
      </c>
      <c r="B443" s="1" t="s">
        <v>2489</v>
      </c>
      <c r="C443" s="1" t="s">
        <v>2510</v>
      </c>
      <c r="D443" s="1" t="s">
        <v>101</v>
      </c>
      <c r="E443" s="1" t="s">
        <v>1013</v>
      </c>
      <c r="F443" s="1" t="s">
        <v>2407</v>
      </c>
      <c r="G443" s="1" t="s">
        <v>2859</v>
      </c>
      <c r="H443" s="1" t="s">
        <v>88</v>
      </c>
      <c r="I443" s="2">
        <v>43949</v>
      </c>
      <c r="J443" s="1" t="s">
        <v>4282</v>
      </c>
      <c r="K443" s="1" t="s">
        <v>4283</v>
      </c>
      <c r="L443" s="1" t="s">
        <v>3400</v>
      </c>
      <c r="M443" s="1" t="s">
        <v>4284</v>
      </c>
      <c r="N443" s="3">
        <v>95400</v>
      </c>
      <c r="O443" s="3">
        <v>0</v>
      </c>
      <c r="P443" s="1" t="s">
        <v>2567</v>
      </c>
      <c r="Q443" s="1" t="s">
        <v>1014</v>
      </c>
      <c r="R443" s="1" t="s">
        <v>1012</v>
      </c>
      <c r="S443" s="1" t="s">
        <v>2407</v>
      </c>
      <c r="T443" s="1" t="s">
        <v>2407</v>
      </c>
      <c r="U443" s="1" t="s">
        <v>4655</v>
      </c>
      <c r="V443" s="1" t="s">
        <v>2470</v>
      </c>
      <c r="W443" s="1" t="s">
        <v>111</v>
      </c>
      <c r="X443" s="1" t="str">
        <f>CONCATENATE(Tableau4[[#This Row],[Numéro de pièce de la pièce de référence]],Tableau4[[#This Row],[Numéro de poste de la pièce de référence]])</f>
        <v>450067177110</v>
      </c>
    </row>
    <row r="444" spans="1:24" x14ac:dyDescent="0.35">
      <c r="A444" s="1" t="s">
        <v>97</v>
      </c>
      <c r="B444" s="1" t="s">
        <v>2489</v>
      </c>
      <c r="C444" s="1" t="s">
        <v>2510</v>
      </c>
      <c r="D444" s="1" t="s">
        <v>101</v>
      </c>
      <c r="E444" s="1" t="s">
        <v>970</v>
      </c>
      <c r="F444" s="1" t="s">
        <v>2407</v>
      </c>
      <c r="G444" s="1" t="s">
        <v>2860</v>
      </c>
      <c r="H444" s="1" t="s">
        <v>88</v>
      </c>
      <c r="I444" s="2">
        <v>43949</v>
      </c>
      <c r="J444" s="1" t="s">
        <v>4282</v>
      </c>
      <c r="K444" s="1" t="s">
        <v>4283</v>
      </c>
      <c r="L444" s="1" t="s">
        <v>3400</v>
      </c>
      <c r="M444" s="1" t="s">
        <v>4284</v>
      </c>
      <c r="N444" s="3">
        <v>179902.8</v>
      </c>
      <c r="O444" s="3">
        <v>0</v>
      </c>
      <c r="P444" s="1" t="s">
        <v>2567</v>
      </c>
      <c r="Q444" s="1" t="s">
        <v>971</v>
      </c>
      <c r="R444" s="1" t="s">
        <v>401</v>
      </c>
      <c r="S444" s="1" t="s">
        <v>2407</v>
      </c>
      <c r="T444" s="1" t="s">
        <v>2407</v>
      </c>
      <c r="U444" s="1" t="s">
        <v>4656</v>
      </c>
      <c r="V444" s="1" t="s">
        <v>2470</v>
      </c>
      <c r="W444" s="1" t="s">
        <v>103</v>
      </c>
      <c r="X444" s="1" t="str">
        <f>CONCATENATE(Tableau4[[#This Row],[Numéro de pièce de la pièce de référence]],Tableau4[[#This Row],[Numéro de poste de la pièce de référence]])</f>
        <v>450067178010</v>
      </c>
    </row>
    <row r="445" spans="1:24" x14ac:dyDescent="0.35">
      <c r="A445" s="1" t="s">
        <v>97</v>
      </c>
      <c r="B445" s="1" t="s">
        <v>2489</v>
      </c>
      <c r="C445" s="1" t="s">
        <v>2510</v>
      </c>
      <c r="D445" s="1" t="s">
        <v>101</v>
      </c>
      <c r="E445" s="1" t="s">
        <v>1036</v>
      </c>
      <c r="F445" s="1" t="s">
        <v>2407</v>
      </c>
      <c r="G445" s="1" t="s">
        <v>2861</v>
      </c>
      <c r="H445" s="1" t="s">
        <v>88</v>
      </c>
      <c r="I445" s="2">
        <v>43949</v>
      </c>
      <c r="J445" s="1" t="s">
        <v>4282</v>
      </c>
      <c r="K445" s="1" t="s">
        <v>4283</v>
      </c>
      <c r="L445" s="1" t="s">
        <v>3400</v>
      </c>
      <c r="M445" s="1" t="s">
        <v>4284</v>
      </c>
      <c r="N445" s="3">
        <v>29750000</v>
      </c>
      <c r="O445" s="3">
        <v>0</v>
      </c>
      <c r="P445" s="1" t="s">
        <v>2567</v>
      </c>
      <c r="Q445" s="1" t="s">
        <v>860</v>
      </c>
      <c r="R445" s="1" t="s">
        <v>767</v>
      </c>
      <c r="S445" s="1" t="s">
        <v>2407</v>
      </c>
      <c r="T445" s="1" t="s">
        <v>2407</v>
      </c>
      <c r="U445" s="1" t="s">
        <v>4657</v>
      </c>
      <c r="V445" s="1" t="s">
        <v>2470</v>
      </c>
      <c r="W445" s="1" t="s">
        <v>51</v>
      </c>
      <c r="X445" s="1" t="str">
        <f>CONCATENATE(Tableau4[[#This Row],[Numéro de pièce de la pièce de référence]],Tableau4[[#This Row],[Numéro de poste de la pièce de référence]])</f>
        <v>450067179110</v>
      </c>
    </row>
    <row r="446" spans="1:24" x14ac:dyDescent="0.35">
      <c r="A446" s="1" t="s">
        <v>60</v>
      </c>
      <c r="B446" s="1" t="s">
        <v>2551</v>
      </c>
      <c r="C446" s="1" t="s">
        <v>2483</v>
      </c>
      <c r="D446" s="1" t="s">
        <v>65</v>
      </c>
      <c r="E446" s="1" t="s">
        <v>980</v>
      </c>
      <c r="F446" s="1" t="s">
        <v>2407</v>
      </c>
      <c r="G446" s="1" t="s">
        <v>2862</v>
      </c>
      <c r="H446" s="1" t="s">
        <v>88</v>
      </c>
      <c r="I446" s="2">
        <v>43949</v>
      </c>
      <c r="J446" s="1" t="s">
        <v>4282</v>
      </c>
      <c r="K446" s="1" t="s">
        <v>4283</v>
      </c>
      <c r="L446" s="1" t="s">
        <v>3400</v>
      </c>
      <c r="M446" s="1" t="s">
        <v>4284</v>
      </c>
      <c r="N446" s="3">
        <v>45.34</v>
      </c>
      <c r="O446" s="3">
        <v>0</v>
      </c>
      <c r="P446" s="1" t="s">
        <v>2552</v>
      </c>
      <c r="Q446" s="1" t="s">
        <v>981</v>
      </c>
      <c r="R446" s="1" t="s">
        <v>310</v>
      </c>
      <c r="S446" s="1" t="s">
        <v>2407</v>
      </c>
      <c r="T446" s="1" t="s">
        <v>2407</v>
      </c>
      <c r="U446" s="1" t="s">
        <v>4658</v>
      </c>
      <c r="V446" s="1" t="s">
        <v>2470</v>
      </c>
      <c r="W446" s="1" t="s">
        <v>51</v>
      </c>
      <c r="X446" s="1" t="str">
        <f>CONCATENATE(Tableau4[[#This Row],[Numéro de pièce de la pièce de référence]],Tableau4[[#This Row],[Numéro de poste de la pièce de référence]])</f>
        <v>450067181210</v>
      </c>
    </row>
    <row r="447" spans="1:24" x14ac:dyDescent="0.35">
      <c r="A447" s="1" t="s">
        <v>60</v>
      </c>
      <c r="B447" s="1" t="s">
        <v>2551</v>
      </c>
      <c r="C447" s="1" t="s">
        <v>2483</v>
      </c>
      <c r="D447" s="1" t="s">
        <v>65</v>
      </c>
      <c r="E447" s="1" t="s">
        <v>980</v>
      </c>
      <c r="F447" s="1" t="s">
        <v>2407</v>
      </c>
      <c r="G447" s="1" t="s">
        <v>2862</v>
      </c>
      <c r="H447" s="1" t="s">
        <v>217</v>
      </c>
      <c r="I447" s="2">
        <v>43949</v>
      </c>
      <c r="J447" s="1" t="s">
        <v>4282</v>
      </c>
      <c r="K447" s="1" t="s">
        <v>4283</v>
      </c>
      <c r="L447" s="1" t="s">
        <v>3400</v>
      </c>
      <c r="M447" s="1" t="s">
        <v>4284</v>
      </c>
      <c r="N447" s="3">
        <v>39.869999999999997</v>
      </c>
      <c r="O447" s="3">
        <v>0</v>
      </c>
      <c r="P447" s="1" t="s">
        <v>2552</v>
      </c>
      <c r="Q447" s="1" t="s">
        <v>982</v>
      </c>
      <c r="R447" s="1" t="s">
        <v>310</v>
      </c>
      <c r="S447" s="1" t="s">
        <v>2407</v>
      </c>
      <c r="T447" s="1" t="s">
        <v>2407</v>
      </c>
      <c r="U447" s="1" t="s">
        <v>4658</v>
      </c>
      <c r="V447" s="1" t="s">
        <v>2470</v>
      </c>
      <c r="W447" s="1" t="s">
        <v>51</v>
      </c>
      <c r="X447" s="1" t="str">
        <f>CONCATENATE(Tableau4[[#This Row],[Numéro de pièce de la pièce de référence]],Tableau4[[#This Row],[Numéro de poste de la pièce de référence]])</f>
        <v>450067181220</v>
      </c>
    </row>
    <row r="448" spans="1:24" x14ac:dyDescent="0.35">
      <c r="A448" s="1" t="s">
        <v>60</v>
      </c>
      <c r="B448" s="1" t="s">
        <v>2551</v>
      </c>
      <c r="C448" s="1" t="s">
        <v>2483</v>
      </c>
      <c r="D448" s="1" t="s">
        <v>65</v>
      </c>
      <c r="E448" s="1" t="s">
        <v>980</v>
      </c>
      <c r="F448" s="1" t="s">
        <v>2407</v>
      </c>
      <c r="G448" s="1" t="s">
        <v>2862</v>
      </c>
      <c r="H448" s="1" t="s">
        <v>222</v>
      </c>
      <c r="I448" s="2">
        <v>43949</v>
      </c>
      <c r="J448" s="1" t="s">
        <v>4282</v>
      </c>
      <c r="K448" s="1" t="s">
        <v>4283</v>
      </c>
      <c r="L448" s="1" t="s">
        <v>3400</v>
      </c>
      <c r="M448" s="1" t="s">
        <v>4284</v>
      </c>
      <c r="N448" s="3">
        <v>44.29</v>
      </c>
      <c r="O448" s="3">
        <v>0</v>
      </c>
      <c r="P448" s="1" t="s">
        <v>2552</v>
      </c>
      <c r="Q448" s="1" t="s">
        <v>983</v>
      </c>
      <c r="R448" s="1" t="s">
        <v>310</v>
      </c>
      <c r="S448" s="1" t="s">
        <v>2407</v>
      </c>
      <c r="T448" s="1" t="s">
        <v>2407</v>
      </c>
      <c r="U448" s="1" t="s">
        <v>4658</v>
      </c>
      <c r="V448" s="1" t="s">
        <v>2470</v>
      </c>
      <c r="W448" s="1" t="s">
        <v>51</v>
      </c>
      <c r="X448" s="1" t="str">
        <f>CONCATENATE(Tableau4[[#This Row],[Numéro de pièce de la pièce de référence]],Tableau4[[#This Row],[Numéro de poste de la pièce de référence]])</f>
        <v>450067181230</v>
      </c>
    </row>
    <row r="449" spans="1:24" x14ac:dyDescent="0.35">
      <c r="A449" s="1" t="s">
        <v>97</v>
      </c>
      <c r="B449" s="1" t="s">
        <v>2489</v>
      </c>
      <c r="C449" s="1" t="s">
        <v>2510</v>
      </c>
      <c r="D449" s="1" t="s">
        <v>101</v>
      </c>
      <c r="E449" s="1" t="s">
        <v>1008</v>
      </c>
      <c r="F449" s="1" t="s">
        <v>2407</v>
      </c>
      <c r="G449" s="1" t="s">
        <v>2864</v>
      </c>
      <c r="H449" s="1" t="s">
        <v>88</v>
      </c>
      <c r="I449" s="2">
        <v>43949</v>
      </c>
      <c r="J449" s="1" t="s">
        <v>4282</v>
      </c>
      <c r="K449" s="1" t="s">
        <v>4283</v>
      </c>
      <c r="L449" s="1" t="s">
        <v>3400</v>
      </c>
      <c r="M449" s="1" t="s">
        <v>4284</v>
      </c>
      <c r="N449" s="3">
        <v>1.21</v>
      </c>
      <c r="O449" s="3">
        <v>0</v>
      </c>
      <c r="P449" s="1" t="s">
        <v>2567</v>
      </c>
      <c r="Q449" s="1" t="s">
        <v>1009</v>
      </c>
      <c r="R449" s="1" t="s">
        <v>757</v>
      </c>
      <c r="S449" s="1" t="s">
        <v>2407</v>
      </c>
      <c r="T449" s="1" t="s">
        <v>2407</v>
      </c>
      <c r="U449" s="1" t="s">
        <v>4659</v>
      </c>
      <c r="V449" s="1" t="s">
        <v>2470</v>
      </c>
      <c r="W449" s="1" t="s">
        <v>51</v>
      </c>
      <c r="X449" s="1" t="str">
        <f>CONCATENATE(Tableau4[[#This Row],[Numéro de pièce de la pièce de référence]],Tableau4[[#This Row],[Numéro de poste de la pièce de référence]])</f>
        <v>450067184110</v>
      </c>
    </row>
    <row r="450" spans="1:24" x14ac:dyDescent="0.35">
      <c r="A450" s="1" t="s">
        <v>97</v>
      </c>
      <c r="B450" s="1" t="s">
        <v>2489</v>
      </c>
      <c r="C450" s="1" t="s">
        <v>2510</v>
      </c>
      <c r="D450" s="1" t="s">
        <v>101</v>
      </c>
      <c r="E450" s="1" t="s">
        <v>1008</v>
      </c>
      <c r="F450" s="1" t="s">
        <v>2407</v>
      </c>
      <c r="G450" s="1" t="s">
        <v>2864</v>
      </c>
      <c r="H450" s="1" t="s">
        <v>88</v>
      </c>
      <c r="I450" s="2">
        <v>43949</v>
      </c>
      <c r="J450" s="1" t="s">
        <v>4282</v>
      </c>
      <c r="K450" s="1" t="s">
        <v>4283</v>
      </c>
      <c r="L450" s="1" t="s">
        <v>3401</v>
      </c>
      <c r="M450" s="1" t="s">
        <v>4288</v>
      </c>
      <c r="N450" s="3">
        <v>5517598.79</v>
      </c>
      <c r="O450" s="3">
        <v>0</v>
      </c>
      <c r="P450" s="1" t="s">
        <v>2567</v>
      </c>
      <c r="Q450" s="1" t="s">
        <v>1009</v>
      </c>
      <c r="R450" s="1" t="s">
        <v>757</v>
      </c>
      <c r="S450" s="1" t="s">
        <v>2407</v>
      </c>
      <c r="T450" s="1" t="s">
        <v>2407</v>
      </c>
      <c r="U450" s="1" t="s">
        <v>4660</v>
      </c>
      <c r="V450" s="1" t="s">
        <v>2470</v>
      </c>
      <c r="W450" s="1" t="s">
        <v>51</v>
      </c>
      <c r="X450" s="1" t="str">
        <f>CONCATENATE(Tableau4[[#This Row],[Numéro de pièce de la pièce de référence]],Tableau4[[#This Row],[Numéro de poste de la pièce de référence]])</f>
        <v>450067184110</v>
      </c>
    </row>
    <row r="451" spans="1:24" x14ac:dyDescent="0.35">
      <c r="A451" s="1" t="s">
        <v>97</v>
      </c>
      <c r="B451" s="1" t="s">
        <v>2489</v>
      </c>
      <c r="C451" s="1" t="s">
        <v>2510</v>
      </c>
      <c r="D451" s="1" t="s">
        <v>101</v>
      </c>
      <c r="E451" s="1" t="s">
        <v>1026</v>
      </c>
      <c r="F451" s="1" t="s">
        <v>2407</v>
      </c>
      <c r="G451" s="1" t="s">
        <v>2866</v>
      </c>
      <c r="H451" s="1" t="s">
        <v>88</v>
      </c>
      <c r="I451" s="2">
        <v>43949</v>
      </c>
      <c r="J451" s="1" t="s">
        <v>4282</v>
      </c>
      <c r="K451" s="1" t="s">
        <v>4283</v>
      </c>
      <c r="L451" s="1" t="s">
        <v>3400</v>
      </c>
      <c r="M451" s="1" t="s">
        <v>4284</v>
      </c>
      <c r="N451" s="3">
        <v>155820</v>
      </c>
      <c r="O451" s="3">
        <v>0</v>
      </c>
      <c r="P451" s="1" t="s">
        <v>2567</v>
      </c>
      <c r="Q451" s="1" t="s">
        <v>1027</v>
      </c>
      <c r="R451" s="1" t="s">
        <v>1025</v>
      </c>
      <c r="S451" s="1" t="s">
        <v>2407</v>
      </c>
      <c r="T451" s="1" t="s">
        <v>2407</v>
      </c>
      <c r="U451" s="1" t="s">
        <v>4661</v>
      </c>
      <c r="V451" s="1" t="s">
        <v>2470</v>
      </c>
      <c r="W451" s="1" t="s">
        <v>111</v>
      </c>
      <c r="X451" s="1" t="str">
        <f>CONCATENATE(Tableau4[[#This Row],[Numéro de pièce de la pièce de référence]],Tableau4[[#This Row],[Numéro de poste de la pièce de référence]])</f>
        <v>450067184710</v>
      </c>
    </row>
    <row r="452" spans="1:24" x14ac:dyDescent="0.35">
      <c r="A452" s="1" t="s">
        <v>97</v>
      </c>
      <c r="B452" s="1" t="s">
        <v>2489</v>
      </c>
      <c r="C452" s="1" t="s">
        <v>2510</v>
      </c>
      <c r="D452" s="1" t="s">
        <v>101</v>
      </c>
      <c r="E452" s="1" t="s">
        <v>722</v>
      </c>
      <c r="F452" s="1" t="s">
        <v>2407</v>
      </c>
      <c r="G452" s="1" t="s">
        <v>2757</v>
      </c>
      <c r="H452" s="1" t="s">
        <v>88</v>
      </c>
      <c r="I452" s="2">
        <v>43949</v>
      </c>
      <c r="J452" s="1" t="s">
        <v>4282</v>
      </c>
      <c r="K452" s="1" t="s">
        <v>4283</v>
      </c>
      <c r="L452" s="1" t="s">
        <v>2630</v>
      </c>
      <c r="M452" s="1" t="s">
        <v>4290</v>
      </c>
      <c r="N452" s="3">
        <v>-450483</v>
      </c>
      <c r="O452" s="3">
        <v>0</v>
      </c>
      <c r="P452" s="1" t="s">
        <v>2567</v>
      </c>
      <c r="Q452" s="1" t="s">
        <v>723</v>
      </c>
      <c r="R452" s="1" t="s">
        <v>487</v>
      </c>
      <c r="S452" s="1" t="s">
        <v>2407</v>
      </c>
      <c r="T452" s="1" t="s">
        <v>2407</v>
      </c>
      <c r="U452" s="1" t="s">
        <v>4662</v>
      </c>
      <c r="V452" s="1" t="s">
        <v>2470</v>
      </c>
      <c r="W452" s="1" t="s">
        <v>51</v>
      </c>
      <c r="X452" s="1" t="str">
        <f>CONCATENATE(Tableau4[[#This Row],[Numéro de pièce de la pièce de référence]],Tableau4[[#This Row],[Numéro de poste de la pièce de référence]])</f>
        <v>450066956610</v>
      </c>
    </row>
    <row r="453" spans="1:24" x14ac:dyDescent="0.35">
      <c r="A453" s="1" t="s">
        <v>97</v>
      </c>
      <c r="B453" s="1" t="s">
        <v>2489</v>
      </c>
      <c r="C453" s="1" t="s">
        <v>2510</v>
      </c>
      <c r="D453" s="1" t="s">
        <v>101</v>
      </c>
      <c r="E453" s="1" t="s">
        <v>713</v>
      </c>
      <c r="F453" s="1" t="s">
        <v>2407</v>
      </c>
      <c r="G453" s="1" t="s">
        <v>2749</v>
      </c>
      <c r="H453" s="1" t="s">
        <v>88</v>
      </c>
      <c r="I453" s="2">
        <v>43950</v>
      </c>
      <c r="J453" s="1" t="s">
        <v>4282</v>
      </c>
      <c r="K453" s="1" t="s">
        <v>4283</v>
      </c>
      <c r="L453" s="1" t="s">
        <v>2630</v>
      </c>
      <c r="M453" s="1" t="s">
        <v>4290</v>
      </c>
      <c r="N453" s="3">
        <v>-93944.4</v>
      </c>
      <c r="O453" s="3">
        <v>0</v>
      </c>
      <c r="P453" s="1" t="s">
        <v>2567</v>
      </c>
      <c r="Q453" s="1" t="s">
        <v>714</v>
      </c>
      <c r="R453" s="1" t="s">
        <v>487</v>
      </c>
      <c r="S453" s="1" t="s">
        <v>2407</v>
      </c>
      <c r="T453" s="1" t="s">
        <v>2407</v>
      </c>
      <c r="U453" s="1" t="s">
        <v>4663</v>
      </c>
      <c r="V453" s="1" t="s">
        <v>2470</v>
      </c>
      <c r="W453" s="1" t="s">
        <v>51</v>
      </c>
      <c r="X453" s="1" t="str">
        <f>CONCATENATE(Tableau4[[#This Row],[Numéro de pièce de la pièce de référence]],Tableau4[[#This Row],[Numéro de poste de la pièce de référence]])</f>
        <v>450066948310</v>
      </c>
    </row>
    <row r="454" spans="1:24" x14ac:dyDescent="0.35">
      <c r="A454" s="1" t="s">
        <v>97</v>
      </c>
      <c r="B454" s="1" t="s">
        <v>2489</v>
      </c>
      <c r="C454" s="1" t="s">
        <v>2510</v>
      </c>
      <c r="D454" s="1" t="s">
        <v>101</v>
      </c>
      <c r="E454" s="1" t="s">
        <v>713</v>
      </c>
      <c r="F454" s="1" t="s">
        <v>2407</v>
      </c>
      <c r="G454" s="1" t="s">
        <v>2749</v>
      </c>
      <c r="H454" s="1" t="s">
        <v>88</v>
      </c>
      <c r="I454" s="2">
        <v>43950</v>
      </c>
      <c r="J454" s="1" t="s">
        <v>4282</v>
      </c>
      <c r="K454" s="1" t="s">
        <v>4283</v>
      </c>
      <c r="L454" s="1" t="s">
        <v>2630</v>
      </c>
      <c r="M454" s="1" t="s">
        <v>4290</v>
      </c>
      <c r="N454" s="3">
        <v>-77381.8</v>
      </c>
      <c r="O454" s="3">
        <v>0</v>
      </c>
      <c r="P454" s="1" t="s">
        <v>2567</v>
      </c>
      <c r="Q454" s="1" t="s">
        <v>714</v>
      </c>
      <c r="R454" s="1" t="s">
        <v>487</v>
      </c>
      <c r="S454" s="1" t="s">
        <v>2407</v>
      </c>
      <c r="T454" s="1" t="s">
        <v>2407</v>
      </c>
      <c r="U454" s="1" t="s">
        <v>4664</v>
      </c>
      <c r="V454" s="1" t="s">
        <v>2470</v>
      </c>
      <c r="W454" s="1" t="s">
        <v>51</v>
      </c>
      <c r="X454" s="1" t="str">
        <f>CONCATENATE(Tableau4[[#This Row],[Numéro de pièce de la pièce de référence]],Tableau4[[#This Row],[Numéro de poste de la pièce de référence]])</f>
        <v>450066948310</v>
      </c>
    </row>
    <row r="455" spans="1:24" x14ac:dyDescent="0.35">
      <c r="A455" s="1" t="s">
        <v>97</v>
      </c>
      <c r="B455" s="1" t="s">
        <v>2489</v>
      </c>
      <c r="C455" s="1" t="s">
        <v>2510</v>
      </c>
      <c r="D455" s="1" t="s">
        <v>101</v>
      </c>
      <c r="E455" s="1" t="s">
        <v>641</v>
      </c>
      <c r="F455" s="1" t="s">
        <v>2407</v>
      </c>
      <c r="G455" s="1" t="s">
        <v>2730</v>
      </c>
      <c r="H455" s="1" t="s">
        <v>88</v>
      </c>
      <c r="I455" s="2">
        <v>43950</v>
      </c>
      <c r="J455" s="1" t="s">
        <v>4282</v>
      </c>
      <c r="K455" s="1" t="s">
        <v>4283</v>
      </c>
      <c r="L455" s="1" t="s">
        <v>2630</v>
      </c>
      <c r="M455" s="1" t="s">
        <v>4290</v>
      </c>
      <c r="N455" s="3">
        <v>-1597200</v>
      </c>
      <c r="O455" s="3">
        <v>0</v>
      </c>
      <c r="P455" s="1" t="s">
        <v>2567</v>
      </c>
      <c r="Q455" s="1" t="s">
        <v>642</v>
      </c>
      <c r="R455" s="1" t="s">
        <v>640</v>
      </c>
      <c r="S455" s="1" t="s">
        <v>2407</v>
      </c>
      <c r="T455" s="1" t="s">
        <v>2407</v>
      </c>
      <c r="U455" s="1" t="s">
        <v>4665</v>
      </c>
      <c r="V455" s="1" t="s">
        <v>2470</v>
      </c>
      <c r="W455" s="1" t="s">
        <v>51</v>
      </c>
      <c r="X455" s="1" t="str">
        <f>CONCATENATE(Tableau4[[#This Row],[Numéro de pièce de la pièce de référence]],Tableau4[[#This Row],[Numéro de poste de la pièce de référence]])</f>
        <v>450066906510</v>
      </c>
    </row>
    <row r="456" spans="1:24" x14ac:dyDescent="0.35">
      <c r="A456" s="1" t="s">
        <v>97</v>
      </c>
      <c r="B456" s="1" t="s">
        <v>2489</v>
      </c>
      <c r="C456" s="1" t="s">
        <v>2510</v>
      </c>
      <c r="D456" s="1" t="s">
        <v>101</v>
      </c>
      <c r="E456" s="1" t="s">
        <v>641</v>
      </c>
      <c r="F456" s="1" t="s">
        <v>2407</v>
      </c>
      <c r="G456" s="1" t="s">
        <v>2730</v>
      </c>
      <c r="H456" s="1" t="s">
        <v>88</v>
      </c>
      <c r="I456" s="2">
        <v>43950</v>
      </c>
      <c r="J456" s="1" t="s">
        <v>4282</v>
      </c>
      <c r="K456" s="1" t="s">
        <v>4283</v>
      </c>
      <c r="L456" s="1" t="s">
        <v>2630</v>
      </c>
      <c r="M456" s="1" t="s">
        <v>4290</v>
      </c>
      <c r="N456" s="3">
        <v>-559020</v>
      </c>
      <c r="O456" s="3">
        <v>0</v>
      </c>
      <c r="P456" s="1" t="s">
        <v>2567</v>
      </c>
      <c r="Q456" s="1" t="s">
        <v>642</v>
      </c>
      <c r="R456" s="1" t="s">
        <v>640</v>
      </c>
      <c r="S456" s="1" t="s">
        <v>2407</v>
      </c>
      <c r="T456" s="1" t="s">
        <v>2407</v>
      </c>
      <c r="U456" s="1" t="s">
        <v>4666</v>
      </c>
      <c r="V456" s="1" t="s">
        <v>2470</v>
      </c>
      <c r="W456" s="1" t="s">
        <v>51</v>
      </c>
      <c r="X456" s="1" t="str">
        <f>CONCATENATE(Tableau4[[#This Row],[Numéro de pièce de la pièce de référence]],Tableau4[[#This Row],[Numéro de poste de la pièce de référence]])</f>
        <v>450066906510</v>
      </c>
    </row>
    <row r="457" spans="1:24" x14ac:dyDescent="0.35">
      <c r="A457" s="1" t="s">
        <v>2539</v>
      </c>
      <c r="B457" s="1" t="s">
        <v>2543</v>
      </c>
      <c r="C457" s="1" t="s">
        <v>2492</v>
      </c>
      <c r="D457" s="1" t="s">
        <v>3419</v>
      </c>
      <c r="E457" s="1" t="s">
        <v>895</v>
      </c>
      <c r="F457" s="1" t="s">
        <v>2407</v>
      </c>
      <c r="G457" s="1" t="s">
        <v>2675</v>
      </c>
      <c r="H457" s="1" t="s">
        <v>88</v>
      </c>
      <c r="I457" s="2">
        <v>43950</v>
      </c>
      <c r="J457" s="1" t="s">
        <v>4282</v>
      </c>
      <c r="K457" s="1" t="s">
        <v>4283</v>
      </c>
      <c r="L457" s="1" t="s">
        <v>2630</v>
      </c>
      <c r="M457" s="1" t="s">
        <v>4290</v>
      </c>
      <c r="N457" s="3">
        <v>-1919.75</v>
      </c>
      <c r="O457" s="3">
        <v>0</v>
      </c>
      <c r="P457" s="1" t="s">
        <v>2676</v>
      </c>
      <c r="Q457" s="1" t="s">
        <v>896</v>
      </c>
      <c r="R457" s="1" t="s">
        <v>454</v>
      </c>
      <c r="S457" s="1" t="s">
        <v>2407</v>
      </c>
      <c r="T457" s="1" t="s">
        <v>2407</v>
      </c>
      <c r="U457" s="1" t="s">
        <v>4667</v>
      </c>
      <c r="V457" s="1" t="s">
        <v>2470</v>
      </c>
      <c r="W457" s="1" t="s">
        <v>103</v>
      </c>
      <c r="X457" s="1" t="str">
        <f>CONCATENATE(Tableau4[[#This Row],[Numéro de pièce de la pièce de référence]],Tableau4[[#This Row],[Numéro de poste de la pièce de référence]])</f>
        <v>450067146610</v>
      </c>
    </row>
    <row r="458" spans="1:24" x14ac:dyDescent="0.35">
      <c r="A458" s="1" t="s">
        <v>97</v>
      </c>
      <c r="B458" s="1" t="s">
        <v>2489</v>
      </c>
      <c r="C458" s="1" t="s">
        <v>2510</v>
      </c>
      <c r="D458" s="1" t="s">
        <v>101</v>
      </c>
      <c r="E458" s="1" t="s">
        <v>951</v>
      </c>
      <c r="F458" s="1" t="s">
        <v>2407</v>
      </c>
      <c r="G458" s="1" t="s">
        <v>2839</v>
      </c>
      <c r="H458" s="1" t="s">
        <v>88</v>
      </c>
      <c r="I458" s="2">
        <v>43950</v>
      </c>
      <c r="J458" s="1" t="s">
        <v>4282</v>
      </c>
      <c r="K458" s="1" t="s">
        <v>4283</v>
      </c>
      <c r="L458" s="1" t="s">
        <v>2630</v>
      </c>
      <c r="M458" s="1" t="s">
        <v>4290</v>
      </c>
      <c r="N458" s="3">
        <v>-998250</v>
      </c>
      <c r="O458" s="3">
        <v>0</v>
      </c>
      <c r="P458" s="1" t="s">
        <v>2567</v>
      </c>
      <c r="Q458" s="1" t="s">
        <v>952</v>
      </c>
      <c r="R458" s="1" t="s">
        <v>950</v>
      </c>
      <c r="S458" s="1" t="s">
        <v>2407</v>
      </c>
      <c r="T458" s="1" t="s">
        <v>2407</v>
      </c>
      <c r="U458" s="1" t="s">
        <v>4668</v>
      </c>
      <c r="V458" s="1" t="s">
        <v>2470</v>
      </c>
      <c r="W458" s="1" t="s">
        <v>103</v>
      </c>
      <c r="X458" s="1" t="str">
        <f>CONCATENATE(Tableau4[[#This Row],[Numéro de pièce de la pièce de référence]],Tableau4[[#This Row],[Numéro de poste de la pièce de référence]])</f>
        <v>450067167410</v>
      </c>
    </row>
    <row r="459" spans="1:24" x14ac:dyDescent="0.35">
      <c r="A459" s="1" t="s">
        <v>97</v>
      </c>
      <c r="B459" s="1" t="s">
        <v>2489</v>
      </c>
      <c r="C459" s="1" t="s">
        <v>2510</v>
      </c>
      <c r="D459" s="1" t="s">
        <v>101</v>
      </c>
      <c r="E459" s="1" t="s">
        <v>1042</v>
      </c>
      <c r="F459" s="1" t="s">
        <v>2407</v>
      </c>
      <c r="G459" s="1" t="s">
        <v>2867</v>
      </c>
      <c r="H459" s="1" t="s">
        <v>88</v>
      </c>
      <c r="I459" s="2">
        <v>43950</v>
      </c>
      <c r="J459" s="1" t="s">
        <v>4282</v>
      </c>
      <c r="K459" s="1" t="s">
        <v>4283</v>
      </c>
      <c r="L459" s="1" t="s">
        <v>3400</v>
      </c>
      <c r="M459" s="1" t="s">
        <v>4284</v>
      </c>
      <c r="N459" s="3">
        <v>1718790</v>
      </c>
      <c r="O459" s="3">
        <v>0</v>
      </c>
      <c r="P459" s="1" t="s">
        <v>2567</v>
      </c>
      <c r="Q459" s="1" t="s">
        <v>1043</v>
      </c>
      <c r="R459" s="1" t="s">
        <v>867</v>
      </c>
      <c r="S459" s="1" t="s">
        <v>2407</v>
      </c>
      <c r="T459" s="1" t="s">
        <v>2407</v>
      </c>
      <c r="U459" s="1" t="s">
        <v>4669</v>
      </c>
      <c r="V459" s="1" t="s">
        <v>2470</v>
      </c>
      <c r="W459" s="1" t="s">
        <v>111</v>
      </c>
      <c r="X459" s="1" t="str">
        <f>CONCATENATE(Tableau4[[#This Row],[Numéro de pièce de la pièce de référence]],Tableau4[[#This Row],[Numéro de poste de la pièce de référence]])</f>
        <v>450067201010</v>
      </c>
    </row>
    <row r="460" spans="1:24" x14ac:dyDescent="0.35">
      <c r="A460" s="1" t="s">
        <v>97</v>
      </c>
      <c r="B460" s="1" t="s">
        <v>2489</v>
      </c>
      <c r="C460" s="1" t="s">
        <v>2510</v>
      </c>
      <c r="D460" s="1" t="s">
        <v>101</v>
      </c>
      <c r="E460" s="1" t="s">
        <v>1066</v>
      </c>
      <c r="F460" s="1" t="s">
        <v>2407</v>
      </c>
      <c r="G460" s="1" t="s">
        <v>2869</v>
      </c>
      <c r="H460" s="1" t="s">
        <v>88</v>
      </c>
      <c r="I460" s="2">
        <v>43950</v>
      </c>
      <c r="J460" s="1" t="s">
        <v>4282</v>
      </c>
      <c r="K460" s="1" t="s">
        <v>4283</v>
      </c>
      <c r="L460" s="1" t="s">
        <v>3400</v>
      </c>
      <c r="M460" s="1" t="s">
        <v>4284</v>
      </c>
      <c r="N460" s="3">
        <v>383235.27</v>
      </c>
      <c r="O460" s="3">
        <v>0</v>
      </c>
      <c r="P460" s="1" t="s">
        <v>2567</v>
      </c>
      <c r="Q460" s="1" t="s">
        <v>1067</v>
      </c>
      <c r="R460" s="1" t="s">
        <v>1065</v>
      </c>
      <c r="S460" s="1" t="s">
        <v>2407</v>
      </c>
      <c r="T460" s="1" t="s">
        <v>2407</v>
      </c>
      <c r="U460" s="1" t="s">
        <v>4670</v>
      </c>
      <c r="V460" s="1" t="s">
        <v>2470</v>
      </c>
      <c r="W460" s="1" t="s">
        <v>111</v>
      </c>
      <c r="X460" s="1" t="str">
        <f>CONCATENATE(Tableau4[[#This Row],[Numéro de pièce de la pièce de référence]],Tableau4[[#This Row],[Numéro de poste de la pièce de référence]])</f>
        <v>450067204410</v>
      </c>
    </row>
    <row r="461" spans="1:24" x14ac:dyDescent="0.35">
      <c r="A461" s="1" t="s">
        <v>97</v>
      </c>
      <c r="B461" s="1" t="s">
        <v>2489</v>
      </c>
      <c r="C461" s="1" t="s">
        <v>2510</v>
      </c>
      <c r="D461" s="1" t="s">
        <v>101</v>
      </c>
      <c r="E461" s="1" t="s">
        <v>1076</v>
      </c>
      <c r="F461" s="1" t="s">
        <v>2407</v>
      </c>
      <c r="G461" s="1" t="s">
        <v>2871</v>
      </c>
      <c r="H461" s="1" t="s">
        <v>88</v>
      </c>
      <c r="I461" s="2">
        <v>43950</v>
      </c>
      <c r="J461" s="1" t="s">
        <v>4282</v>
      </c>
      <c r="K461" s="1" t="s">
        <v>4283</v>
      </c>
      <c r="L461" s="1" t="s">
        <v>3400</v>
      </c>
      <c r="M461" s="1" t="s">
        <v>4284</v>
      </c>
      <c r="N461" s="3">
        <v>413717.02</v>
      </c>
      <c r="O461" s="3">
        <v>0</v>
      </c>
      <c r="P461" s="1" t="s">
        <v>2567</v>
      </c>
      <c r="Q461" s="1" t="s">
        <v>818</v>
      </c>
      <c r="R461" s="1" t="s">
        <v>1075</v>
      </c>
      <c r="S461" s="1" t="s">
        <v>2407</v>
      </c>
      <c r="T461" s="1" t="s">
        <v>2407</v>
      </c>
      <c r="U461" s="1" t="s">
        <v>4671</v>
      </c>
      <c r="V461" s="1" t="s">
        <v>2470</v>
      </c>
      <c r="W461" s="1" t="s">
        <v>51</v>
      </c>
      <c r="X461" s="1" t="str">
        <f>CONCATENATE(Tableau4[[#This Row],[Numéro de pièce de la pièce de référence]],Tableau4[[#This Row],[Numéro de poste de la pièce de référence]])</f>
        <v>450067206710</v>
      </c>
    </row>
    <row r="462" spans="1:24" x14ac:dyDescent="0.35">
      <c r="A462" s="1" t="s">
        <v>97</v>
      </c>
      <c r="B462" s="1" t="s">
        <v>2489</v>
      </c>
      <c r="C462" s="1" t="s">
        <v>2510</v>
      </c>
      <c r="D462" s="1" t="s">
        <v>101</v>
      </c>
      <c r="E462" s="1" t="s">
        <v>1061</v>
      </c>
      <c r="F462" s="1" t="s">
        <v>2407</v>
      </c>
      <c r="G462" s="1" t="s">
        <v>2873</v>
      </c>
      <c r="H462" s="1" t="s">
        <v>88</v>
      </c>
      <c r="I462" s="2">
        <v>43950</v>
      </c>
      <c r="J462" s="1" t="s">
        <v>4282</v>
      </c>
      <c r="K462" s="1" t="s">
        <v>4283</v>
      </c>
      <c r="L462" s="1" t="s">
        <v>3401</v>
      </c>
      <c r="M462" s="1" t="s">
        <v>4288</v>
      </c>
      <c r="N462" s="3">
        <v>-55625.41</v>
      </c>
      <c r="O462" s="3">
        <v>0</v>
      </c>
      <c r="P462" s="1" t="s">
        <v>2567</v>
      </c>
      <c r="Q462" s="1" t="s">
        <v>1062</v>
      </c>
      <c r="R462" s="1" t="s">
        <v>1060</v>
      </c>
      <c r="S462" s="1" t="s">
        <v>2407</v>
      </c>
      <c r="T462" s="1" t="s">
        <v>2407</v>
      </c>
      <c r="U462" s="1" t="s">
        <v>4672</v>
      </c>
      <c r="V462" s="1" t="s">
        <v>2470</v>
      </c>
      <c r="W462" s="1" t="s">
        <v>111</v>
      </c>
      <c r="X462" s="1" t="str">
        <f>CONCATENATE(Tableau4[[#This Row],[Numéro de pièce de la pièce de référence]],Tableau4[[#This Row],[Numéro de poste de la pièce de référence]])</f>
        <v>450067208410</v>
      </c>
    </row>
    <row r="463" spans="1:24" x14ac:dyDescent="0.35">
      <c r="A463" s="1" t="s">
        <v>97</v>
      </c>
      <c r="B463" s="1" t="s">
        <v>2489</v>
      </c>
      <c r="C463" s="1" t="s">
        <v>2510</v>
      </c>
      <c r="D463" s="1" t="s">
        <v>101</v>
      </c>
      <c r="E463" s="1" t="s">
        <v>1061</v>
      </c>
      <c r="F463" s="1" t="s">
        <v>2407</v>
      </c>
      <c r="G463" s="1" t="s">
        <v>2873</v>
      </c>
      <c r="H463" s="1" t="s">
        <v>88</v>
      </c>
      <c r="I463" s="2">
        <v>43950</v>
      </c>
      <c r="J463" s="1" t="s">
        <v>4282</v>
      </c>
      <c r="K463" s="1" t="s">
        <v>4283</v>
      </c>
      <c r="L463" s="1" t="s">
        <v>3400</v>
      </c>
      <c r="M463" s="1" t="s">
        <v>4284</v>
      </c>
      <c r="N463" s="3">
        <v>96884</v>
      </c>
      <c r="O463" s="3">
        <v>0</v>
      </c>
      <c r="P463" s="1" t="s">
        <v>2567</v>
      </c>
      <c r="Q463" s="1" t="s">
        <v>1062</v>
      </c>
      <c r="R463" s="1" t="s">
        <v>1060</v>
      </c>
      <c r="S463" s="1" t="s">
        <v>2407</v>
      </c>
      <c r="T463" s="1" t="s">
        <v>2407</v>
      </c>
      <c r="U463" s="1" t="s">
        <v>4673</v>
      </c>
      <c r="V463" s="1" t="s">
        <v>2470</v>
      </c>
      <c r="W463" s="1" t="s">
        <v>111</v>
      </c>
      <c r="X463" s="1" t="str">
        <f>CONCATENATE(Tableau4[[#This Row],[Numéro de pièce de la pièce de référence]],Tableau4[[#This Row],[Numéro de poste de la pièce de référence]])</f>
        <v>450067208410</v>
      </c>
    </row>
    <row r="464" spans="1:24" x14ac:dyDescent="0.35">
      <c r="A464" s="1" t="s">
        <v>97</v>
      </c>
      <c r="B464" s="1" t="s">
        <v>2489</v>
      </c>
      <c r="C464" s="1" t="s">
        <v>2510</v>
      </c>
      <c r="D464" s="1" t="s">
        <v>101</v>
      </c>
      <c r="E464" s="1" t="s">
        <v>1061</v>
      </c>
      <c r="F464" s="1" t="s">
        <v>2407</v>
      </c>
      <c r="G464" s="1" t="s">
        <v>2873</v>
      </c>
      <c r="H464" s="1" t="s">
        <v>88</v>
      </c>
      <c r="I464" s="2">
        <v>43950</v>
      </c>
      <c r="J464" s="1" t="s">
        <v>4282</v>
      </c>
      <c r="K464" s="1" t="s">
        <v>4283</v>
      </c>
      <c r="L464" s="1" t="s">
        <v>3401</v>
      </c>
      <c r="M464" s="1" t="s">
        <v>4288</v>
      </c>
      <c r="N464" s="3">
        <v>-2335.39</v>
      </c>
      <c r="O464" s="3">
        <v>0</v>
      </c>
      <c r="P464" s="1" t="s">
        <v>2567</v>
      </c>
      <c r="Q464" s="1" t="s">
        <v>1062</v>
      </c>
      <c r="R464" s="1" t="s">
        <v>1060</v>
      </c>
      <c r="S464" s="1" t="s">
        <v>2407</v>
      </c>
      <c r="T464" s="1" t="s">
        <v>2407</v>
      </c>
      <c r="U464" s="1" t="s">
        <v>4674</v>
      </c>
      <c r="V464" s="1" t="s">
        <v>2470</v>
      </c>
      <c r="W464" s="1" t="s">
        <v>111</v>
      </c>
      <c r="X464" s="1" t="str">
        <f>CONCATENATE(Tableau4[[#This Row],[Numéro de pièce de la pièce de référence]],Tableau4[[#This Row],[Numéro de poste de la pièce de référence]])</f>
        <v>450067208410</v>
      </c>
    </row>
    <row r="465" spans="1:24" x14ac:dyDescent="0.35">
      <c r="A465" s="1" t="s">
        <v>97</v>
      </c>
      <c r="B465" s="1" t="s">
        <v>2489</v>
      </c>
      <c r="C465" s="1" t="s">
        <v>2510</v>
      </c>
      <c r="D465" s="1" t="s">
        <v>101</v>
      </c>
      <c r="E465" s="1" t="s">
        <v>1047</v>
      </c>
      <c r="F465" s="1" t="s">
        <v>2407</v>
      </c>
      <c r="G465" s="1" t="s">
        <v>2875</v>
      </c>
      <c r="H465" s="1" t="s">
        <v>88</v>
      </c>
      <c r="I465" s="2">
        <v>43950</v>
      </c>
      <c r="J465" s="1" t="s">
        <v>4282</v>
      </c>
      <c r="K465" s="1" t="s">
        <v>4283</v>
      </c>
      <c r="L465" s="1" t="s">
        <v>3400</v>
      </c>
      <c r="M465" s="1" t="s">
        <v>4284</v>
      </c>
      <c r="N465" s="3">
        <v>8649.6</v>
      </c>
      <c r="O465" s="3">
        <v>0</v>
      </c>
      <c r="P465" s="1" t="s">
        <v>2567</v>
      </c>
      <c r="Q465" s="1" t="s">
        <v>1048</v>
      </c>
      <c r="R465" s="1" t="s">
        <v>1046</v>
      </c>
      <c r="S465" s="1" t="s">
        <v>2407</v>
      </c>
      <c r="T465" s="1" t="s">
        <v>2407</v>
      </c>
      <c r="U465" s="1" t="s">
        <v>4675</v>
      </c>
      <c r="V465" s="1" t="s">
        <v>2470</v>
      </c>
      <c r="W465" s="1" t="s">
        <v>111</v>
      </c>
      <c r="X465" s="1" t="str">
        <f>CONCATENATE(Tableau4[[#This Row],[Numéro de pièce de la pièce de référence]],Tableau4[[#This Row],[Numéro de poste de la pièce de référence]])</f>
        <v>450067209410</v>
      </c>
    </row>
    <row r="466" spans="1:24" x14ac:dyDescent="0.35">
      <c r="A466" s="1" t="s">
        <v>97</v>
      </c>
      <c r="B466" s="1" t="s">
        <v>2489</v>
      </c>
      <c r="C466" s="1" t="s">
        <v>2510</v>
      </c>
      <c r="D466" s="1" t="s">
        <v>101</v>
      </c>
      <c r="E466" s="1" t="s">
        <v>1052</v>
      </c>
      <c r="F466" s="1" t="s">
        <v>2407</v>
      </c>
      <c r="G466" s="1" t="s">
        <v>2877</v>
      </c>
      <c r="H466" s="1" t="s">
        <v>88</v>
      </c>
      <c r="I466" s="2">
        <v>43950</v>
      </c>
      <c r="J466" s="1" t="s">
        <v>4282</v>
      </c>
      <c r="K466" s="1" t="s">
        <v>4283</v>
      </c>
      <c r="L466" s="1" t="s">
        <v>3400</v>
      </c>
      <c r="M466" s="1" t="s">
        <v>4284</v>
      </c>
      <c r="N466" s="3">
        <v>1128627.5</v>
      </c>
      <c r="O466" s="3">
        <v>0</v>
      </c>
      <c r="P466" s="1" t="s">
        <v>2567</v>
      </c>
      <c r="Q466" s="1" t="s">
        <v>1053</v>
      </c>
      <c r="R466" s="1" t="s">
        <v>1051</v>
      </c>
      <c r="S466" s="1" t="s">
        <v>2407</v>
      </c>
      <c r="T466" s="1" t="s">
        <v>2407</v>
      </c>
      <c r="U466" s="1" t="s">
        <v>4676</v>
      </c>
      <c r="V466" s="1" t="s">
        <v>2470</v>
      </c>
      <c r="W466" s="1" t="s">
        <v>51</v>
      </c>
      <c r="X466" s="1" t="str">
        <f>CONCATENATE(Tableau4[[#This Row],[Numéro de pièce de la pièce de référence]],Tableau4[[#This Row],[Numéro de poste de la pièce de référence]])</f>
        <v>450067209710</v>
      </c>
    </row>
    <row r="467" spans="1:24" x14ac:dyDescent="0.35">
      <c r="A467" s="1" t="s">
        <v>97</v>
      </c>
      <c r="B467" s="1" t="s">
        <v>2489</v>
      </c>
      <c r="C467" s="1" t="s">
        <v>2510</v>
      </c>
      <c r="D467" s="1" t="s">
        <v>101</v>
      </c>
      <c r="E467" s="1" t="s">
        <v>722</v>
      </c>
      <c r="F467" s="1" t="s">
        <v>2407</v>
      </c>
      <c r="G467" s="1" t="s">
        <v>2757</v>
      </c>
      <c r="H467" s="1" t="s">
        <v>88</v>
      </c>
      <c r="I467" s="2">
        <v>43950</v>
      </c>
      <c r="J467" s="1" t="s">
        <v>4282</v>
      </c>
      <c r="K467" s="1" t="s">
        <v>4283</v>
      </c>
      <c r="L467" s="1" t="s">
        <v>2630</v>
      </c>
      <c r="M467" s="1" t="s">
        <v>4290</v>
      </c>
      <c r="N467" s="3">
        <v>-185493</v>
      </c>
      <c r="O467" s="3">
        <v>0</v>
      </c>
      <c r="P467" s="1" t="s">
        <v>2567</v>
      </c>
      <c r="Q467" s="1" t="s">
        <v>723</v>
      </c>
      <c r="R467" s="1" t="s">
        <v>487</v>
      </c>
      <c r="S467" s="1" t="s">
        <v>2407</v>
      </c>
      <c r="T467" s="1" t="s">
        <v>2407</v>
      </c>
      <c r="U467" s="1" t="s">
        <v>4677</v>
      </c>
      <c r="V467" s="1" t="s">
        <v>2470</v>
      </c>
      <c r="W467" s="1" t="s">
        <v>51</v>
      </c>
      <c r="X467" s="1" t="str">
        <f>CONCATENATE(Tableau4[[#This Row],[Numéro de pièce de la pièce de référence]],Tableau4[[#This Row],[Numéro de poste de la pièce de référence]])</f>
        <v>450066956610</v>
      </c>
    </row>
    <row r="468" spans="1:24" x14ac:dyDescent="0.35">
      <c r="A468" s="1" t="s">
        <v>97</v>
      </c>
      <c r="B468" s="1" t="s">
        <v>2489</v>
      </c>
      <c r="C468" s="1" t="s">
        <v>2510</v>
      </c>
      <c r="D468" s="1" t="s">
        <v>101</v>
      </c>
      <c r="E468" s="1" t="s">
        <v>641</v>
      </c>
      <c r="F468" s="1" t="s">
        <v>2407</v>
      </c>
      <c r="G468" s="1" t="s">
        <v>2730</v>
      </c>
      <c r="H468" s="1" t="s">
        <v>88</v>
      </c>
      <c r="I468" s="2">
        <v>43951</v>
      </c>
      <c r="J468" s="1" t="s">
        <v>4282</v>
      </c>
      <c r="K468" s="1" t="s">
        <v>4283</v>
      </c>
      <c r="L468" s="1" t="s">
        <v>2630</v>
      </c>
      <c r="M468" s="1" t="s">
        <v>4290</v>
      </c>
      <c r="N468" s="3">
        <v>-798600</v>
      </c>
      <c r="O468" s="3">
        <v>0</v>
      </c>
      <c r="P468" s="1" t="s">
        <v>2567</v>
      </c>
      <c r="Q468" s="1" t="s">
        <v>642</v>
      </c>
      <c r="R468" s="1" t="s">
        <v>640</v>
      </c>
      <c r="S468" s="1" t="s">
        <v>2407</v>
      </c>
      <c r="T468" s="1" t="s">
        <v>2407</v>
      </c>
      <c r="U468" s="1" t="s">
        <v>4678</v>
      </c>
      <c r="V468" s="1" t="s">
        <v>2470</v>
      </c>
      <c r="W468" s="1" t="s">
        <v>51</v>
      </c>
      <c r="X468" s="1" t="str">
        <f>CONCATENATE(Tableau4[[#This Row],[Numéro de pièce de la pièce de référence]],Tableau4[[#This Row],[Numéro de poste de la pièce de référence]])</f>
        <v>450066906510</v>
      </c>
    </row>
    <row r="469" spans="1:24" x14ac:dyDescent="0.35">
      <c r="A469" s="1" t="s">
        <v>2878</v>
      </c>
      <c r="B469" s="1" t="s">
        <v>2881</v>
      </c>
      <c r="C469" s="1" t="s">
        <v>2492</v>
      </c>
      <c r="D469" s="1" t="s">
        <v>3673</v>
      </c>
      <c r="E469" s="1" t="s">
        <v>1070</v>
      </c>
      <c r="F469" s="1" t="s">
        <v>2407</v>
      </c>
      <c r="G469" s="1" t="s">
        <v>2880</v>
      </c>
      <c r="H469" s="1" t="s">
        <v>88</v>
      </c>
      <c r="I469" s="2">
        <v>43951</v>
      </c>
      <c r="J469" s="1" t="s">
        <v>4282</v>
      </c>
      <c r="K469" s="1" t="s">
        <v>4283</v>
      </c>
      <c r="L469" s="1" t="s">
        <v>3400</v>
      </c>
      <c r="M469" s="1" t="s">
        <v>4284</v>
      </c>
      <c r="N469" s="3">
        <v>4604.26</v>
      </c>
      <c r="O469" s="3">
        <v>0</v>
      </c>
      <c r="P469" s="1" t="s">
        <v>2581</v>
      </c>
      <c r="Q469" s="1" t="s">
        <v>1071</v>
      </c>
      <c r="R469" s="1" t="s">
        <v>1069</v>
      </c>
      <c r="S469" s="1" t="s">
        <v>2407</v>
      </c>
      <c r="T469" s="1" t="s">
        <v>2407</v>
      </c>
      <c r="U469" s="1" t="s">
        <v>4679</v>
      </c>
      <c r="V469" s="1" t="s">
        <v>2470</v>
      </c>
      <c r="W469" s="1" t="s">
        <v>51</v>
      </c>
      <c r="X469" s="1" t="str">
        <f>CONCATENATE(Tableau4[[#This Row],[Numéro de pièce de la pièce de référence]],Tableau4[[#This Row],[Numéro de poste de la pièce de référence]])</f>
        <v>450067211510</v>
      </c>
    </row>
    <row r="470" spans="1:24" x14ac:dyDescent="0.35">
      <c r="A470" s="1" t="s">
        <v>2878</v>
      </c>
      <c r="B470" s="1" t="s">
        <v>2881</v>
      </c>
      <c r="C470" s="1" t="s">
        <v>2492</v>
      </c>
      <c r="D470" s="1" t="s">
        <v>3673</v>
      </c>
      <c r="E470" s="1" t="s">
        <v>1070</v>
      </c>
      <c r="F470" s="1" t="s">
        <v>2407</v>
      </c>
      <c r="G470" s="1" t="s">
        <v>2880</v>
      </c>
      <c r="H470" s="1" t="s">
        <v>217</v>
      </c>
      <c r="I470" s="2">
        <v>43951</v>
      </c>
      <c r="J470" s="1" t="s">
        <v>4282</v>
      </c>
      <c r="K470" s="1" t="s">
        <v>4283</v>
      </c>
      <c r="L470" s="1" t="s">
        <v>3400</v>
      </c>
      <c r="M470" s="1" t="s">
        <v>4284</v>
      </c>
      <c r="N470" s="3">
        <v>8319.74</v>
      </c>
      <c r="O470" s="3">
        <v>0</v>
      </c>
      <c r="P470" s="1" t="s">
        <v>2581</v>
      </c>
      <c r="Q470" s="1" t="s">
        <v>1072</v>
      </c>
      <c r="R470" s="1" t="s">
        <v>1069</v>
      </c>
      <c r="S470" s="1" t="s">
        <v>2407</v>
      </c>
      <c r="T470" s="1" t="s">
        <v>2407</v>
      </c>
      <c r="U470" s="1" t="s">
        <v>4679</v>
      </c>
      <c r="V470" s="1" t="s">
        <v>2470</v>
      </c>
      <c r="W470" s="1" t="s">
        <v>51</v>
      </c>
      <c r="X470" s="1" t="str">
        <f>CONCATENATE(Tableau4[[#This Row],[Numéro de pièce de la pièce de référence]],Tableau4[[#This Row],[Numéro de poste de la pièce de référence]])</f>
        <v>450067211520</v>
      </c>
    </row>
    <row r="471" spans="1:24" x14ac:dyDescent="0.35">
      <c r="A471" s="1" t="s">
        <v>97</v>
      </c>
      <c r="B471" s="1" t="s">
        <v>2489</v>
      </c>
      <c r="C471" s="1" t="s">
        <v>2510</v>
      </c>
      <c r="D471" s="1" t="s">
        <v>101</v>
      </c>
      <c r="E471" s="1" t="s">
        <v>1104</v>
      </c>
      <c r="F471" s="1" t="s">
        <v>2407</v>
      </c>
      <c r="G471" s="1" t="s">
        <v>2882</v>
      </c>
      <c r="H471" s="1" t="s">
        <v>88</v>
      </c>
      <c r="I471" s="2">
        <v>43951</v>
      </c>
      <c r="J471" s="1" t="s">
        <v>4282</v>
      </c>
      <c r="K471" s="1" t="s">
        <v>4283</v>
      </c>
      <c r="L471" s="1" t="s">
        <v>3400</v>
      </c>
      <c r="M471" s="1" t="s">
        <v>4284</v>
      </c>
      <c r="N471" s="3">
        <v>46957.68</v>
      </c>
      <c r="O471" s="3">
        <v>0</v>
      </c>
      <c r="P471" s="1" t="s">
        <v>2567</v>
      </c>
      <c r="Q471" s="1" t="s">
        <v>1105</v>
      </c>
      <c r="R471" s="1" t="s">
        <v>401</v>
      </c>
      <c r="S471" s="1" t="s">
        <v>2407</v>
      </c>
      <c r="T471" s="1" t="s">
        <v>2407</v>
      </c>
      <c r="U471" s="1" t="s">
        <v>4680</v>
      </c>
      <c r="V471" s="1" t="s">
        <v>2470</v>
      </c>
      <c r="W471" s="1" t="s">
        <v>103</v>
      </c>
      <c r="X471" s="1" t="str">
        <f>CONCATENATE(Tableau4[[#This Row],[Numéro de pièce de la pièce de référence]],Tableau4[[#This Row],[Numéro de poste de la pièce de référence]])</f>
        <v>450067216410</v>
      </c>
    </row>
    <row r="472" spans="1:24" x14ac:dyDescent="0.35">
      <c r="A472" s="1" t="s">
        <v>97</v>
      </c>
      <c r="B472" s="1" t="s">
        <v>2489</v>
      </c>
      <c r="C472" s="1" t="s">
        <v>2510</v>
      </c>
      <c r="D472" s="1" t="s">
        <v>101</v>
      </c>
      <c r="E472" s="1" t="s">
        <v>1126</v>
      </c>
      <c r="F472" s="1" t="s">
        <v>2407</v>
      </c>
      <c r="G472" s="1" t="s">
        <v>2883</v>
      </c>
      <c r="H472" s="1" t="s">
        <v>88</v>
      </c>
      <c r="I472" s="2">
        <v>43951</v>
      </c>
      <c r="J472" s="1" t="s">
        <v>4282</v>
      </c>
      <c r="K472" s="1" t="s">
        <v>4283</v>
      </c>
      <c r="L472" s="1" t="s">
        <v>3400</v>
      </c>
      <c r="M472" s="1" t="s">
        <v>4284</v>
      </c>
      <c r="N472" s="3">
        <v>51845.78</v>
      </c>
      <c r="O472" s="3">
        <v>0</v>
      </c>
      <c r="P472" s="1" t="s">
        <v>2567</v>
      </c>
      <c r="Q472" s="1" t="s">
        <v>1127</v>
      </c>
      <c r="R472" s="1" t="s">
        <v>678</v>
      </c>
      <c r="S472" s="1" t="s">
        <v>2407</v>
      </c>
      <c r="T472" s="1" t="s">
        <v>2407</v>
      </c>
      <c r="U472" s="1" t="s">
        <v>4681</v>
      </c>
      <c r="V472" s="1" t="s">
        <v>2470</v>
      </c>
      <c r="W472" s="1" t="s">
        <v>103</v>
      </c>
      <c r="X472" s="1" t="str">
        <f>CONCATENATE(Tableau4[[#This Row],[Numéro de pièce de la pièce de référence]],Tableau4[[#This Row],[Numéro de poste de la pièce de référence]])</f>
        <v>450067217210</v>
      </c>
    </row>
    <row r="473" spans="1:24" x14ac:dyDescent="0.35">
      <c r="A473" s="1" t="s">
        <v>97</v>
      </c>
      <c r="B473" s="1" t="s">
        <v>2489</v>
      </c>
      <c r="C473" s="1" t="s">
        <v>2510</v>
      </c>
      <c r="D473" s="1" t="s">
        <v>101</v>
      </c>
      <c r="E473" s="1" t="s">
        <v>1132</v>
      </c>
      <c r="F473" s="1" t="s">
        <v>2407</v>
      </c>
      <c r="G473" s="1" t="s">
        <v>2884</v>
      </c>
      <c r="H473" s="1" t="s">
        <v>88</v>
      </c>
      <c r="I473" s="2">
        <v>43951</v>
      </c>
      <c r="J473" s="1" t="s">
        <v>4282</v>
      </c>
      <c r="K473" s="1" t="s">
        <v>4283</v>
      </c>
      <c r="L473" s="1" t="s">
        <v>3400</v>
      </c>
      <c r="M473" s="1" t="s">
        <v>4284</v>
      </c>
      <c r="N473" s="3">
        <v>260452.5</v>
      </c>
      <c r="O473" s="3">
        <v>0</v>
      </c>
      <c r="P473" s="1" t="s">
        <v>2567</v>
      </c>
      <c r="Q473" s="1" t="s">
        <v>1053</v>
      </c>
      <c r="R473" s="1" t="s">
        <v>1051</v>
      </c>
      <c r="S473" s="1" t="s">
        <v>2407</v>
      </c>
      <c r="T473" s="1" t="s">
        <v>2407</v>
      </c>
      <c r="U473" s="1" t="s">
        <v>4682</v>
      </c>
      <c r="V473" s="1" t="s">
        <v>2470</v>
      </c>
      <c r="W473" s="1" t="s">
        <v>51</v>
      </c>
      <c r="X473" s="1" t="str">
        <f>CONCATENATE(Tableau4[[#This Row],[Numéro de pièce de la pièce de référence]],Tableau4[[#This Row],[Numéro de poste de la pièce de référence]])</f>
        <v>450067217310</v>
      </c>
    </row>
    <row r="474" spans="1:24" x14ac:dyDescent="0.35">
      <c r="A474" s="1" t="s">
        <v>97</v>
      </c>
      <c r="B474" s="1" t="s">
        <v>2489</v>
      </c>
      <c r="C474" s="1" t="s">
        <v>2510</v>
      </c>
      <c r="D474" s="1" t="s">
        <v>101</v>
      </c>
      <c r="E474" s="1" t="s">
        <v>1136</v>
      </c>
      <c r="F474" s="1" t="s">
        <v>2407</v>
      </c>
      <c r="G474" s="1" t="s">
        <v>2886</v>
      </c>
      <c r="H474" s="1" t="s">
        <v>88</v>
      </c>
      <c r="I474" s="2">
        <v>43951</v>
      </c>
      <c r="J474" s="1" t="s">
        <v>4282</v>
      </c>
      <c r="K474" s="1" t="s">
        <v>4283</v>
      </c>
      <c r="L474" s="1" t="s">
        <v>3400</v>
      </c>
      <c r="M474" s="1" t="s">
        <v>4284</v>
      </c>
      <c r="N474" s="3">
        <v>141267.5</v>
      </c>
      <c r="O474" s="3">
        <v>0</v>
      </c>
      <c r="P474" s="1" t="s">
        <v>2567</v>
      </c>
      <c r="Q474" s="1" t="s">
        <v>1137</v>
      </c>
      <c r="R474" s="1" t="s">
        <v>1135</v>
      </c>
      <c r="S474" s="1" t="s">
        <v>2407</v>
      </c>
      <c r="T474" s="1" t="s">
        <v>2407</v>
      </c>
      <c r="U474" s="1" t="s">
        <v>4683</v>
      </c>
      <c r="V474" s="1" t="s">
        <v>2470</v>
      </c>
      <c r="W474" s="1" t="s">
        <v>51</v>
      </c>
      <c r="X474" s="1" t="str">
        <f>CONCATENATE(Tableau4[[#This Row],[Numéro de pièce de la pièce de référence]],Tableau4[[#This Row],[Numéro de poste de la pièce de référence]])</f>
        <v>450067221710</v>
      </c>
    </row>
    <row r="475" spans="1:24" x14ac:dyDescent="0.35">
      <c r="A475" s="1" t="s">
        <v>97</v>
      </c>
      <c r="B475" s="1" t="s">
        <v>2489</v>
      </c>
      <c r="C475" s="1" t="s">
        <v>2510</v>
      </c>
      <c r="D475" s="1" t="s">
        <v>101</v>
      </c>
      <c r="E475" s="1" t="s">
        <v>1145</v>
      </c>
      <c r="F475" s="1" t="s">
        <v>2407</v>
      </c>
      <c r="G475" s="1" t="s">
        <v>2888</v>
      </c>
      <c r="H475" s="1" t="s">
        <v>88</v>
      </c>
      <c r="I475" s="2">
        <v>43951</v>
      </c>
      <c r="J475" s="1" t="s">
        <v>4282</v>
      </c>
      <c r="K475" s="1" t="s">
        <v>4283</v>
      </c>
      <c r="L475" s="1" t="s">
        <v>3400</v>
      </c>
      <c r="M475" s="1" t="s">
        <v>4284</v>
      </c>
      <c r="N475" s="3">
        <v>96884</v>
      </c>
      <c r="O475" s="3">
        <v>0</v>
      </c>
      <c r="P475" s="1" t="s">
        <v>2567</v>
      </c>
      <c r="Q475" s="1" t="s">
        <v>1062</v>
      </c>
      <c r="R475" s="1" t="s">
        <v>1144</v>
      </c>
      <c r="S475" s="1" t="s">
        <v>2407</v>
      </c>
      <c r="T475" s="1" t="s">
        <v>2407</v>
      </c>
      <c r="U475" s="1" t="s">
        <v>4684</v>
      </c>
      <c r="V475" s="1" t="s">
        <v>2470</v>
      </c>
      <c r="W475" s="1" t="s">
        <v>111</v>
      </c>
      <c r="X475" s="1" t="str">
        <f>CONCATENATE(Tableau4[[#This Row],[Numéro de pièce de la pièce de référence]],Tableau4[[#This Row],[Numéro de poste de la pièce de référence]])</f>
        <v>450067222710</v>
      </c>
    </row>
    <row r="476" spans="1:24" x14ac:dyDescent="0.35">
      <c r="A476" s="1" t="s">
        <v>97</v>
      </c>
      <c r="B476" s="1" t="s">
        <v>2489</v>
      </c>
      <c r="C476" s="1" t="s">
        <v>2510</v>
      </c>
      <c r="D476" s="1" t="s">
        <v>101</v>
      </c>
      <c r="E476" s="1" t="s">
        <v>1149</v>
      </c>
      <c r="F476" s="1" t="s">
        <v>2407</v>
      </c>
      <c r="G476" s="1" t="s">
        <v>2890</v>
      </c>
      <c r="H476" s="1" t="s">
        <v>88</v>
      </c>
      <c r="I476" s="2">
        <v>43951</v>
      </c>
      <c r="J476" s="1" t="s">
        <v>4282</v>
      </c>
      <c r="K476" s="1" t="s">
        <v>4283</v>
      </c>
      <c r="L476" s="1" t="s">
        <v>3400</v>
      </c>
      <c r="M476" s="1" t="s">
        <v>4284</v>
      </c>
      <c r="N476" s="3">
        <v>66622.490000000005</v>
      </c>
      <c r="O476" s="3">
        <v>0</v>
      </c>
      <c r="P476" s="1" t="s">
        <v>2567</v>
      </c>
      <c r="Q476" s="1" t="s">
        <v>1150</v>
      </c>
      <c r="R476" s="1" t="s">
        <v>1148</v>
      </c>
      <c r="S476" s="1" t="s">
        <v>2407</v>
      </c>
      <c r="T476" s="1" t="s">
        <v>2407</v>
      </c>
      <c r="U476" s="1" t="s">
        <v>4685</v>
      </c>
      <c r="V476" s="1" t="s">
        <v>2470</v>
      </c>
      <c r="W476" s="1" t="s">
        <v>111</v>
      </c>
      <c r="X476" s="1" t="str">
        <f>CONCATENATE(Tableau4[[#This Row],[Numéro de pièce de la pièce de référence]],Tableau4[[#This Row],[Numéro de poste de la pièce de référence]])</f>
        <v>450067222910</v>
      </c>
    </row>
    <row r="477" spans="1:24" x14ac:dyDescent="0.35">
      <c r="A477" s="1" t="s">
        <v>97</v>
      </c>
      <c r="B477" s="1" t="s">
        <v>2489</v>
      </c>
      <c r="C477" s="1" t="s">
        <v>2510</v>
      </c>
      <c r="D477" s="1" t="s">
        <v>101</v>
      </c>
      <c r="E477" s="1" t="s">
        <v>1120</v>
      </c>
      <c r="F477" s="1" t="s">
        <v>2407</v>
      </c>
      <c r="G477" s="1" t="s">
        <v>2892</v>
      </c>
      <c r="H477" s="1" t="s">
        <v>88</v>
      </c>
      <c r="I477" s="2">
        <v>43951</v>
      </c>
      <c r="J477" s="1" t="s">
        <v>4282</v>
      </c>
      <c r="K477" s="1" t="s">
        <v>4283</v>
      </c>
      <c r="L477" s="1" t="s">
        <v>3401</v>
      </c>
      <c r="M477" s="1" t="s">
        <v>4288</v>
      </c>
      <c r="N477" s="3">
        <v>2523.67</v>
      </c>
      <c r="O477" s="3">
        <v>0</v>
      </c>
      <c r="P477" s="1" t="s">
        <v>2567</v>
      </c>
      <c r="Q477" s="1" t="s">
        <v>1121</v>
      </c>
      <c r="R477" s="1" t="s">
        <v>1119</v>
      </c>
      <c r="S477" s="1" t="s">
        <v>2407</v>
      </c>
      <c r="T477" s="1" t="s">
        <v>2407</v>
      </c>
      <c r="U477" s="1" t="s">
        <v>4686</v>
      </c>
      <c r="V477" s="1" t="s">
        <v>2470</v>
      </c>
      <c r="W477" s="1" t="s">
        <v>113</v>
      </c>
      <c r="X477" s="1" t="str">
        <f>CONCATENATE(Tableau4[[#This Row],[Numéro de pièce de la pièce de référence]],Tableau4[[#This Row],[Numéro de poste de la pièce de référence]])</f>
        <v>450067223910</v>
      </c>
    </row>
    <row r="478" spans="1:24" x14ac:dyDescent="0.35">
      <c r="A478" s="1" t="s">
        <v>97</v>
      </c>
      <c r="B478" s="1" t="s">
        <v>2489</v>
      </c>
      <c r="C478" s="1" t="s">
        <v>2510</v>
      </c>
      <c r="D478" s="1" t="s">
        <v>101</v>
      </c>
      <c r="E478" s="1" t="s">
        <v>1120</v>
      </c>
      <c r="F478" s="1" t="s">
        <v>2407</v>
      </c>
      <c r="G478" s="1" t="s">
        <v>2892</v>
      </c>
      <c r="H478" s="1" t="s">
        <v>88</v>
      </c>
      <c r="I478" s="2">
        <v>43951</v>
      </c>
      <c r="J478" s="1" t="s">
        <v>4282</v>
      </c>
      <c r="K478" s="1" t="s">
        <v>4283</v>
      </c>
      <c r="L478" s="1" t="s">
        <v>3400</v>
      </c>
      <c r="M478" s="1" t="s">
        <v>4284</v>
      </c>
      <c r="N478" s="3">
        <v>1</v>
      </c>
      <c r="O478" s="3">
        <v>0</v>
      </c>
      <c r="P478" s="1" t="s">
        <v>2567</v>
      </c>
      <c r="Q478" s="1" t="s">
        <v>1121</v>
      </c>
      <c r="R478" s="1" t="s">
        <v>1119</v>
      </c>
      <c r="S478" s="1" t="s">
        <v>2407</v>
      </c>
      <c r="T478" s="1" t="s">
        <v>2407</v>
      </c>
      <c r="U478" s="1" t="s">
        <v>4687</v>
      </c>
      <c r="V478" s="1" t="s">
        <v>2470</v>
      </c>
      <c r="W478" s="1" t="s">
        <v>113</v>
      </c>
      <c r="X478" s="1" t="str">
        <f>CONCATENATE(Tableau4[[#This Row],[Numéro de pièce de la pièce de référence]],Tableau4[[#This Row],[Numéro de poste de la pièce de référence]])</f>
        <v>450067223910</v>
      </c>
    </row>
    <row r="479" spans="1:24" x14ac:dyDescent="0.35">
      <c r="A479" s="1" t="s">
        <v>2539</v>
      </c>
      <c r="B479" s="1" t="s">
        <v>2543</v>
      </c>
      <c r="C479" s="1" t="s">
        <v>2492</v>
      </c>
      <c r="D479" s="1" t="s">
        <v>3419</v>
      </c>
      <c r="E479" s="1" t="s">
        <v>1089</v>
      </c>
      <c r="F479" s="1" t="s">
        <v>2407</v>
      </c>
      <c r="G479" s="1" t="s">
        <v>2894</v>
      </c>
      <c r="H479" s="1" t="s">
        <v>88</v>
      </c>
      <c r="I479" s="2">
        <v>43951</v>
      </c>
      <c r="J479" s="1" t="s">
        <v>4282</v>
      </c>
      <c r="K479" s="1" t="s">
        <v>4283</v>
      </c>
      <c r="L479" s="1" t="s">
        <v>3401</v>
      </c>
      <c r="M479" s="1" t="s">
        <v>4288</v>
      </c>
      <c r="N479" s="3">
        <v>709.8</v>
      </c>
      <c r="O479" s="3">
        <v>0</v>
      </c>
      <c r="P479" s="1" t="s">
        <v>2491</v>
      </c>
      <c r="Q479" s="1" t="s">
        <v>1090</v>
      </c>
      <c r="R479" s="1" t="s">
        <v>1088</v>
      </c>
      <c r="S479" s="1" t="s">
        <v>2407</v>
      </c>
      <c r="T479" s="1" t="s">
        <v>2407</v>
      </c>
      <c r="U479" s="1" t="s">
        <v>4688</v>
      </c>
      <c r="V479" s="1" t="s">
        <v>2470</v>
      </c>
      <c r="W479" s="1" t="s">
        <v>51</v>
      </c>
      <c r="X479" s="1" t="str">
        <f>CONCATENATE(Tableau4[[#This Row],[Numéro de pièce de la pièce de référence]],Tableau4[[#This Row],[Numéro de poste de la pièce de référence]])</f>
        <v>450067224410</v>
      </c>
    </row>
    <row r="480" spans="1:24" x14ac:dyDescent="0.35">
      <c r="A480" s="1" t="s">
        <v>2539</v>
      </c>
      <c r="B480" s="1" t="s">
        <v>2543</v>
      </c>
      <c r="C480" s="1" t="s">
        <v>2492</v>
      </c>
      <c r="D480" s="1" t="s">
        <v>3419</v>
      </c>
      <c r="E480" s="1" t="s">
        <v>1089</v>
      </c>
      <c r="F480" s="1" t="s">
        <v>2407</v>
      </c>
      <c r="G480" s="1" t="s">
        <v>2894</v>
      </c>
      <c r="H480" s="1" t="s">
        <v>88</v>
      </c>
      <c r="I480" s="2">
        <v>43951</v>
      </c>
      <c r="J480" s="1" t="s">
        <v>4282</v>
      </c>
      <c r="K480" s="1" t="s">
        <v>4283</v>
      </c>
      <c r="L480" s="1" t="s">
        <v>3400</v>
      </c>
      <c r="M480" s="1" t="s">
        <v>4284</v>
      </c>
      <c r="N480" s="3">
        <v>3380</v>
      </c>
      <c r="O480" s="3">
        <v>0</v>
      </c>
      <c r="P480" s="1" t="s">
        <v>2491</v>
      </c>
      <c r="Q480" s="1" t="s">
        <v>1090</v>
      </c>
      <c r="R480" s="1" t="s">
        <v>1088</v>
      </c>
      <c r="S480" s="1" t="s">
        <v>2407</v>
      </c>
      <c r="T480" s="1" t="s">
        <v>2407</v>
      </c>
      <c r="U480" s="1" t="s">
        <v>4689</v>
      </c>
      <c r="V480" s="1" t="s">
        <v>2470</v>
      </c>
      <c r="W480" s="1" t="s">
        <v>51</v>
      </c>
      <c r="X480" s="1" t="str">
        <f>CONCATENATE(Tableau4[[#This Row],[Numéro de pièce de la pièce de référence]],Tableau4[[#This Row],[Numéro de poste de la pièce de référence]])</f>
        <v>450067224410</v>
      </c>
    </row>
    <row r="481" spans="1:24" x14ac:dyDescent="0.35">
      <c r="A481" s="1" t="s">
        <v>2539</v>
      </c>
      <c r="B481" s="1" t="s">
        <v>2543</v>
      </c>
      <c r="C481" s="1" t="s">
        <v>2492</v>
      </c>
      <c r="D481" s="1" t="s">
        <v>3419</v>
      </c>
      <c r="E481" s="1" t="s">
        <v>1093</v>
      </c>
      <c r="F481" s="1" t="s">
        <v>2407</v>
      </c>
      <c r="G481" s="1" t="s">
        <v>2896</v>
      </c>
      <c r="H481" s="1" t="s">
        <v>88</v>
      </c>
      <c r="I481" s="2">
        <v>43951</v>
      </c>
      <c r="J481" s="1" t="s">
        <v>4282</v>
      </c>
      <c r="K481" s="1" t="s">
        <v>4283</v>
      </c>
      <c r="L481" s="1" t="s">
        <v>3400</v>
      </c>
      <c r="M481" s="1" t="s">
        <v>4284</v>
      </c>
      <c r="N481" s="3">
        <v>689.7</v>
      </c>
      <c r="O481" s="3">
        <v>0</v>
      </c>
      <c r="P481" s="1" t="s">
        <v>2491</v>
      </c>
      <c r="Q481" s="1" t="s">
        <v>1094</v>
      </c>
      <c r="R481" s="1" t="s">
        <v>1092</v>
      </c>
      <c r="S481" s="1" t="s">
        <v>2407</v>
      </c>
      <c r="T481" s="1" t="s">
        <v>2407</v>
      </c>
      <c r="U481" s="1" t="s">
        <v>4690</v>
      </c>
      <c r="V481" s="1" t="s">
        <v>2470</v>
      </c>
      <c r="W481" s="1" t="s">
        <v>51</v>
      </c>
      <c r="X481" s="1" t="str">
        <f>CONCATENATE(Tableau4[[#This Row],[Numéro de pièce de la pièce de référence]],Tableau4[[#This Row],[Numéro de poste de la pièce de référence]])</f>
        <v>450067226010</v>
      </c>
    </row>
    <row r="482" spans="1:24" x14ac:dyDescent="0.35">
      <c r="A482" s="1" t="s">
        <v>2539</v>
      </c>
      <c r="B482" s="1" t="s">
        <v>2543</v>
      </c>
      <c r="C482" s="1" t="s">
        <v>2492</v>
      </c>
      <c r="D482" s="1" t="s">
        <v>3419</v>
      </c>
      <c r="E482" s="1" t="s">
        <v>1093</v>
      </c>
      <c r="F482" s="1" t="s">
        <v>2407</v>
      </c>
      <c r="G482" s="1" t="s">
        <v>2896</v>
      </c>
      <c r="H482" s="1" t="s">
        <v>217</v>
      </c>
      <c r="I482" s="2">
        <v>43951</v>
      </c>
      <c r="J482" s="1" t="s">
        <v>4282</v>
      </c>
      <c r="K482" s="1" t="s">
        <v>4283</v>
      </c>
      <c r="L482" s="1" t="s">
        <v>3400</v>
      </c>
      <c r="M482" s="1" t="s">
        <v>4284</v>
      </c>
      <c r="N482" s="3">
        <v>556.6</v>
      </c>
      <c r="O482" s="3">
        <v>0</v>
      </c>
      <c r="P482" s="1" t="s">
        <v>2491</v>
      </c>
      <c r="Q482" s="1" t="s">
        <v>1095</v>
      </c>
      <c r="R482" s="1" t="s">
        <v>1092</v>
      </c>
      <c r="S482" s="1" t="s">
        <v>2407</v>
      </c>
      <c r="T482" s="1" t="s">
        <v>2407</v>
      </c>
      <c r="U482" s="1" t="s">
        <v>4690</v>
      </c>
      <c r="V482" s="1" t="s">
        <v>2470</v>
      </c>
      <c r="W482" s="1" t="s">
        <v>51</v>
      </c>
      <c r="X482" s="1" t="str">
        <f>CONCATENATE(Tableau4[[#This Row],[Numéro de pièce de la pièce de référence]],Tableau4[[#This Row],[Numéro de poste de la pièce de référence]])</f>
        <v>450067226020</v>
      </c>
    </row>
    <row r="483" spans="1:24" x14ac:dyDescent="0.35">
      <c r="A483" s="1" t="s">
        <v>2539</v>
      </c>
      <c r="B483" s="1" t="s">
        <v>2543</v>
      </c>
      <c r="C483" s="1" t="s">
        <v>2492</v>
      </c>
      <c r="D483" s="1" t="s">
        <v>3419</v>
      </c>
      <c r="E483" s="1" t="s">
        <v>1093</v>
      </c>
      <c r="F483" s="1" t="s">
        <v>2407</v>
      </c>
      <c r="G483" s="1" t="s">
        <v>2896</v>
      </c>
      <c r="H483" s="1" t="s">
        <v>222</v>
      </c>
      <c r="I483" s="2">
        <v>43951</v>
      </c>
      <c r="J483" s="1" t="s">
        <v>4282</v>
      </c>
      <c r="K483" s="1" t="s">
        <v>4283</v>
      </c>
      <c r="L483" s="1" t="s">
        <v>3400</v>
      </c>
      <c r="M483" s="1" t="s">
        <v>4284</v>
      </c>
      <c r="N483" s="3">
        <v>363</v>
      </c>
      <c r="O483" s="3">
        <v>0</v>
      </c>
      <c r="P483" s="1" t="s">
        <v>2491</v>
      </c>
      <c r="Q483" s="1" t="s">
        <v>1096</v>
      </c>
      <c r="R483" s="1" t="s">
        <v>1092</v>
      </c>
      <c r="S483" s="1" t="s">
        <v>2407</v>
      </c>
      <c r="T483" s="1" t="s">
        <v>2407</v>
      </c>
      <c r="U483" s="1" t="s">
        <v>4690</v>
      </c>
      <c r="V483" s="1" t="s">
        <v>2470</v>
      </c>
      <c r="W483" s="1" t="s">
        <v>51</v>
      </c>
      <c r="X483" s="1" t="str">
        <f>CONCATENATE(Tableau4[[#This Row],[Numéro de pièce de la pièce de référence]],Tableau4[[#This Row],[Numéro de poste de la pièce de référence]])</f>
        <v>450067226030</v>
      </c>
    </row>
    <row r="484" spans="1:24" x14ac:dyDescent="0.35">
      <c r="A484" s="1" t="s">
        <v>2539</v>
      </c>
      <c r="B484" s="1" t="s">
        <v>2543</v>
      </c>
      <c r="C484" s="1" t="s">
        <v>2492</v>
      </c>
      <c r="D484" s="1" t="s">
        <v>3419</v>
      </c>
      <c r="E484" s="1" t="s">
        <v>1093</v>
      </c>
      <c r="F484" s="1" t="s">
        <v>2407</v>
      </c>
      <c r="G484" s="1" t="s">
        <v>2896</v>
      </c>
      <c r="H484" s="1" t="s">
        <v>421</v>
      </c>
      <c r="I484" s="2">
        <v>43951</v>
      </c>
      <c r="J484" s="1" t="s">
        <v>4282</v>
      </c>
      <c r="K484" s="1" t="s">
        <v>4283</v>
      </c>
      <c r="L484" s="1" t="s">
        <v>3400</v>
      </c>
      <c r="M484" s="1" t="s">
        <v>4284</v>
      </c>
      <c r="N484" s="3">
        <v>363</v>
      </c>
      <c r="O484" s="3">
        <v>0</v>
      </c>
      <c r="P484" s="1" t="s">
        <v>2491</v>
      </c>
      <c r="Q484" s="1" t="s">
        <v>1097</v>
      </c>
      <c r="R484" s="1" t="s">
        <v>1092</v>
      </c>
      <c r="S484" s="1" t="s">
        <v>2407</v>
      </c>
      <c r="T484" s="1" t="s">
        <v>2407</v>
      </c>
      <c r="U484" s="1" t="s">
        <v>4690</v>
      </c>
      <c r="V484" s="1" t="s">
        <v>2470</v>
      </c>
      <c r="W484" s="1" t="s">
        <v>51</v>
      </c>
      <c r="X484" s="1" t="str">
        <f>CONCATENATE(Tableau4[[#This Row],[Numéro de pièce de la pièce de référence]],Tableau4[[#This Row],[Numéro de poste de la pièce de référence]])</f>
        <v>450067226040</v>
      </c>
    </row>
    <row r="485" spans="1:24" x14ac:dyDescent="0.35">
      <c r="A485" s="1" t="s">
        <v>2539</v>
      </c>
      <c r="B485" s="1" t="s">
        <v>2543</v>
      </c>
      <c r="C485" s="1" t="s">
        <v>2492</v>
      </c>
      <c r="D485" s="1" t="s">
        <v>3419</v>
      </c>
      <c r="E485" s="1" t="s">
        <v>1093</v>
      </c>
      <c r="F485" s="1" t="s">
        <v>2407</v>
      </c>
      <c r="G485" s="1" t="s">
        <v>2896</v>
      </c>
      <c r="H485" s="1" t="s">
        <v>423</v>
      </c>
      <c r="I485" s="2">
        <v>43951</v>
      </c>
      <c r="J485" s="1" t="s">
        <v>4282</v>
      </c>
      <c r="K485" s="1" t="s">
        <v>4283</v>
      </c>
      <c r="L485" s="1" t="s">
        <v>3400</v>
      </c>
      <c r="M485" s="1" t="s">
        <v>4284</v>
      </c>
      <c r="N485" s="3">
        <v>1089</v>
      </c>
      <c r="O485" s="3">
        <v>0</v>
      </c>
      <c r="P485" s="1" t="s">
        <v>2491</v>
      </c>
      <c r="Q485" s="1" t="s">
        <v>1098</v>
      </c>
      <c r="R485" s="1" t="s">
        <v>1092</v>
      </c>
      <c r="S485" s="1" t="s">
        <v>2407</v>
      </c>
      <c r="T485" s="1" t="s">
        <v>2407</v>
      </c>
      <c r="U485" s="1" t="s">
        <v>4690</v>
      </c>
      <c r="V485" s="1" t="s">
        <v>2470</v>
      </c>
      <c r="W485" s="1" t="s">
        <v>51</v>
      </c>
      <c r="X485" s="1" t="str">
        <f>CONCATENATE(Tableau4[[#This Row],[Numéro de pièce de la pièce de référence]],Tableau4[[#This Row],[Numéro de poste de la pièce de référence]])</f>
        <v>450067226050</v>
      </c>
    </row>
    <row r="486" spans="1:24" x14ac:dyDescent="0.35">
      <c r="A486" s="1" t="s">
        <v>2539</v>
      </c>
      <c r="B486" s="1" t="s">
        <v>2543</v>
      </c>
      <c r="C486" s="1" t="s">
        <v>2492</v>
      </c>
      <c r="D486" s="1" t="s">
        <v>3419</v>
      </c>
      <c r="E486" s="1" t="s">
        <v>1093</v>
      </c>
      <c r="F486" s="1" t="s">
        <v>2407</v>
      </c>
      <c r="G486" s="1" t="s">
        <v>2896</v>
      </c>
      <c r="H486" s="1" t="s">
        <v>511</v>
      </c>
      <c r="I486" s="2">
        <v>43951</v>
      </c>
      <c r="J486" s="1" t="s">
        <v>4282</v>
      </c>
      <c r="K486" s="1" t="s">
        <v>4283</v>
      </c>
      <c r="L486" s="1" t="s">
        <v>3400</v>
      </c>
      <c r="M486" s="1" t="s">
        <v>4284</v>
      </c>
      <c r="N486" s="3">
        <v>363</v>
      </c>
      <c r="O486" s="3">
        <v>0</v>
      </c>
      <c r="P486" s="1" t="s">
        <v>2491</v>
      </c>
      <c r="Q486" s="1" t="s">
        <v>1099</v>
      </c>
      <c r="R486" s="1" t="s">
        <v>1092</v>
      </c>
      <c r="S486" s="1" t="s">
        <v>2407</v>
      </c>
      <c r="T486" s="1" t="s">
        <v>2407</v>
      </c>
      <c r="U486" s="1" t="s">
        <v>4690</v>
      </c>
      <c r="V486" s="1" t="s">
        <v>2470</v>
      </c>
      <c r="W486" s="1" t="s">
        <v>51</v>
      </c>
      <c r="X486" s="1" t="str">
        <f>CONCATENATE(Tableau4[[#This Row],[Numéro de pièce de la pièce de référence]],Tableau4[[#This Row],[Numéro de poste de la pièce de référence]])</f>
        <v>450067226060</v>
      </c>
    </row>
    <row r="487" spans="1:24" x14ac:dyDescent="0.35">
      <c r="A487" s="1" t="s">
        <v>2539</v>
      </c>
      <c r="B487" s="1" t="s">
        <v>2543</v>
      </c>
      <c r="C487" s="1" t="s">
        <v>2492</v>
      </c>
      <c r="D487" s="1" t="s">
        <v>3419</v>
      </c>
      <c r="E487" s="1" t="s">
        <v>1093</v>
      </c>
      <c r="F487" s="1" t="s">
        <v>2407</v>
      </c>
      <c r="G487" s="1" t="s">
        <v>2896</v>
      </c>
      <c r="H487" s="1" t="s">
        <v>513</v>
      </c>
      <c r="I487" s="2">
        <v>43951</v>
      </c>
      <c r="J487" s="1" t="s">
        <v>4282</v>
      </c>
      <c r="K487" s="1" t="s">
        <v>4283</v>
      </c>
      <c r="L487" s="1" t="s">
        <v>3400</v>
      </c>
      <c r="M487" s="1" t="s">
        <v>4284</v>
      </c>
      <c r="N487" s="3">
        <v>363</v>
      </c>
      <c r="O487" s="3">
        <v>0</v>
      </c>
      <c r="P487" s="1" t="s">
        <v>2491</v>
      </c>
      <c r="Q487" s="1" t="s">
        <v>1100</v>
      </c>
      <c r="R487" s="1" t="s">
        <v>1092</v>
      </c>
      <c r="S487" s="1" t="s">
        <v>2407</v>
      </c>
      <c r="T487" s="1" t="s">
        <v>2407</v>
      </c>
      <c r="U487" s="1" t="s">
        <v>4690</v>
      </c>
      <c r="V487" s="1" t="s">
        <v>2470</v>
      </c>
      <c r="W487" s="1" t="s">
        <v>51</v>
      </c>
      <c r="X487" s="1" t="str">
        <f>CONCATENATE(Tableau4[[#This Row],[Numéro de pièce de la pièce de référence]],Tableau4[[#This Row],[Numéro de poste de la pièce de référence]])</f>
        <v>450067226070</v>
      </c>
    </row>
    <row r="488" spans="1:24" x14ac:dyDescent="0.35">
      <c r="A488" s="1" t="s">
        <v>2539</v>
      </c>
      <c r="B488" s="1" t="s">
        <v>2543</v>
      </c>
      <c r="C488" s="1" t="s">
        <v>2492</v>
      </c>
      <c r="D488" s="1" t="s">
        <v>3419</v>
      </c>
      <c r="E488" s="1" t="s">
        <v>1093</v>
      </c>
      <c r="F488" s="1" t="s">
        <v>2407</v>
      </c>
      <c r="G488" s="1" t="s">
        <v>2896</v>
      </c>
      <c r="H488" s="1" t="s">
        <v>515</v>
      </c>
      <c r="I488" s="2">
        <v>43951</v>
      </c>
      <c r="J488" s="1" t="s">
        <v>4282</v>
      </c>
      <c r="K488" s="1" t="s">
        <v>4283</v>
      </c>
      <c r="L488" s="1" t="s">
        <v>3400</v>
      </c>
      <c r="M488" s="1" t="s">
        <v>4284</v>
      </c>
      <c r="N488" s="3">
        <v>726</v>
      </c>
      <c r="O488" s="3">
        <v>0</v>
      </c>
      <c r="P488" s="1" t="s">
        <v>2491</v>
      </c>
      <c r="Q488" s="1" t="s">
        <v>1101</v>
      </c>
      <c r="R488" s="1" t="s">
        <v>1092</v>
      </c>
      <c r="S488" s="1" t="s">
        <v>2407</v>
      </c>
      <c r="T488" s="1" t="s">
        <v>2407</v>
      </c>
      <c r="U488" s="1" t="s">
        <v>4690</v>
      </c>
      <c r="V488" s="1" t="s">
        <v>2470</v>
      </c>
      <c r="W488" s="1" t="s">
        <v>51</v>
      </c>
      <c r="X488" s="1" t="str">
        <f>CONCATENATE(Tableau4[[#This Row],[Numéro de pièce de la pièce de référence]],Tableau4[[#This Row],[Numéro de poste de la pièce de référence]])</f>
        <v>450067226080</v>
      </c>
    </row>
    <row r="489" spans="1:24" x14ac:dyDescent="0.35">
      <c r="A489" s="1" t="s">
        <v>2539</v>
      </c>
      <c r="B489" s="1" t="s">
        <v>2543</v>
      </c>
      <c r="C489" s="1" t="s">
        <v>2492</v>
      </c>
      <c r="D489" s="1" t="s">
        <v>3419</v>
      </c>
      <c r="E489" s="1" t="s">
        <v>1093</v>
      </c>
      <c r="F489" s="1" t="s">
        <v>2407</v>
      </c>
      <c r="G489" s="1" t="s">
        <v>2896</v>
      </c>
      <c r="H489" s="1" t="s">
        <v>516</v>
      </c>
      <c r="I489" s="2">
        <v>43951</v>
      </c>
      <c r="J489" s="1" t="s">
        <v>4282</v>
      </c>
      <c r="K489" s="1" t="s">
        <v>4283</v>
      </c>
      <c r="L489" s="1" t="s">
        <v>3400</v>
      </c>
      <c r="M489" s="1" t="s">
        <v>4284</v>
      </c>
      <c r="N489" s="3">
        <v>363</v>
      </c>
      <c r="O489" s="3">
        <v>0</v>
      </c>
      <c r="P489" s="1" t="s">
        <v>2491</v>
      </c>
      <c r="Q489" s="1" t="s">
        <v>1102</v>
      </c>
      <c r="R489" s="1" t="s">
        <v>1092</v>
      </c>
      <c r="S489" s="1" t="s">
        <v>2407</v>
      </c>
      <c r="T489" s="1" t="s">
        <v>2407</v>
      </c>
      <c r="U489" s="1" t="s">
        <v>4690</v>
      </c>
      <c r="V489" s="1" t="s">
        <v>2470</v>
      </c>
      <c r="W489" s="1" t="s">
        <v>51</v>
      </c>
      <c r="X489" s="1" t="str">
        <f>CONCATENATE(Tableau4[[#This Row],[Numéro de pièce de la pièce de référence]],Tableau4[[#This Row],[Numéro de poste de la pièce de référence]])</f>
        <v>450067226090</v>
      </c>
    </row>
    <row r="490" spans="1:24" x14ac:dyDescent="0.35">
      <c r="A490" s="1" t="s">
        <v>97</v>
      </c>
      <c r="B490" s="1" t="s">
        <v>2489</v>
      </c>
      <c r="C490" s="1" t="s">
        <v>2510</v>
      </c>
      <c r="D490" s="1" t="s">
        <v>101</v>
      </c>
      <c r="E490" s="1" t="s">
        <v>1107</v>
      </c>
      <c r="F490" s="1" t="s">
        <v>2407</v>
      </c>
      <c r="G490" s="1" t="s">
        <v>2897</v>
      </c>
      <c r="H490" s="1" t="s">
        <v>88</v>
      </c>
      <c r="I490" s="2">
        <v>43951</v>
      </c>
      <c r="J490" s="1" t="s">
        <v>4282</v>
      </c>
      <c r="K490" s="1" t="s">
        <v>4283</v>
      </c>
      <c r="L490" s="1" t="s">
        <v>3400</v>
      </c>
      <c r="M490" s="1" t="s">
        <v>4284</v>
      </c>
      <c r="N490" s="3">
        <v>28979.5</v>
      </c>
      <c r="O490" s="3">
        <v>0</v>
      </c>
      <c r="P490" s="1" t="s">
        <v>2567</v>
      </c>
      <c r="Q490" s="1" t="s">
        <v>1108</v>
      </c>
      <c r="R490" s="1" t="s">
        <v>910</v>
      </c>
      <c r="S490" s="1" t="s">
        <v>2407</v>
      </c>
      <c r="T490" s="1" t="s">
        <v>2407</v>
      </c>
      <c r="U490" s="1" t="s">
        <v>4691</v>
      </c>
      <c r="V490" s="1" t="s">
        <v>2470</v>
      </c>
      <c r="W490" s="1" t="s">
        <v>103</v>
      </c>
      <c r="X490" s="1" t="str">
        <f>CONCATENATE(Tableau4[[#This Row],[Numéro de pièce de la pièce de référence]],Tableau4[[#This Row],[Numéro de poste de la pièce de référence]])</f>
        <v>450067226810</v>
      </c>
    </row>
    <row r="491" spans="1:24" x14ac:dyDescent="0.35">
      <c r="A491" s="1" t="s">
        <v>97</v>
      </c>
      <c r="B491" s="1" t="s">
        <v>2489</v>
      </c>
      <c r="C491" s="1" t="s">
        <v>2510</v>
      </c>
      <c r="D491" s="1" t="s">
        <v>101</v>
      </c>
      <c r="E491" s="1" t="s">
        <v>1123</v>
      </c>
      <c r="F491" s="1" t="s">
        <v>2407</v>
      </c>
      <c r="G491" s="1" t="s">
        <v>2898</v>
      </c>
      <c r="H491" s="1" t="s">
        <v>88</v>
      </c>
      <c r="I491" s="2">
        <v>43951</v>
      </c>
      <c r="J491" s="1" t="s">
        <v>4282</v>
      </c>
      <c r="K491" s="1" t="s">
        <v>4283</v>
      </c>
      <c r="L491" s="1" t="s">
        <v>3400</v>
      </c>
      <c r="M491" s="1" t="s">
        <v>4284</v>
      </c>
      <c r="N491" s="3">
        <v>5343</v>
      </c>
      <c r="O491" s="3">
        <v>0</v>
      </c>
      <c r="P491" s="1" t="s">
        <v>2567</v>
      </c>
      <c r="Q491" s="1" t="s">
        <v>1124</v>
      </c>
      <c r="R491" s="1" t="s">
        <v>1119</v>
      </c>
      <c r="S491" s="1" t="s">
        <v>2407</v>
      </c>
      <c r="T491" s="1" t="s">
        <v>2407</v>
      </c>
      <c r="U491" s="1" t="s">
        <v>4692</v>
      </c>
      <c r="V491" s="1" t="s">
        <v>2470</v>
      </c>
      <c r="W491" s="1" t="s">
        <v>113</v>
      </c>
      <c r="X491" s="1" t="str">
        <f>CONCATENATE(Tableau4[[#This Row],[Numéro de pièce de la pièce de référence]],Tableau4[[#This Row],[Numéro de poste de la pièce de référence]])</f>
        <v>450067227210</v>
      </c>
    </row>
    <row r="492" spans="1:24" x14ac:dyDescent="0.35">
      <c r="A492" s="1" t="s">
        <v>97</v>
      </c>
      <c r="B492" s="1" t="s">
        <v>2489</v>
      </c>
      <c r="C492" s="1" t="s">
        <v>2510</v>
      </c>
      <c r="D492" s="1" t="s">
        <v>101</v>
      </c>
      <c r="E492" s="1" t="s">
        <v>1110</v>
      </c>
      <c r="F492" s="1" t="s">
        <v>2407</v>
      </c>
      <c r="G492" s="1" t="s">
        <v>2899</v>
      </c>
      <c r="H492" s="1" t="s">
        <v>88</v>
      </c>
      <c r="I492" s="2">
        <v>43951</v>
      </c>
      <c r="J492" s="1" t="s">
        <v>4282</v>
      </c>
      <c r="K492" s="1" t="s">
        <v>4283</v>
      </c>
      <c r="L492" s="1" t="s">
        <v>3400</v>
      </c>
      <c r="M492" s="1" t="s">
        <v>4284</v>
      </c>
      <c r="N492" s="3">
        <v>81312</v>
      </c>
      <c r="O492" s="3">
        <v>0</v>
      </c>
      <c r="P492" s="1" t="s">
        <v>2567</v>
      </c>
      <c r="Q492" s="1" t="s">
        <v>1111</v>
      </c>
      <c r="R492" s="1" t="s">
        <v>924</v>
      </c>
      <c r="S492" s="1" t="s">
        <v>2407</v>
      </c>
      <c r="T492" s="1" t="s">
        <v>2407</v>
      </c>
      <c r="U492" s="1" t="s">
        <v>4693</v>
      </c>
      <c r="V492" s="1" t="s">
        <v>2470</v>
      </c>
      <c r="W492" s="1" t="s">
        <v>113</v>
      </c>
      <c r="X492" s="1" t="str">
        <f>CONCATENATE(Tableau4[[#This Row],[Numéro de pièce de la pièce de référence]],Tableau4[[#This Row],[Numéro de poste de la pièce de référence]])</f>
        <v>450067227710</v>
      </c>
    </row>
    <row r="493" spans="1:24" x14ac:dyDescent="0.35">
      <c r="A493" s="1" t="s">
        <v>97</v>
      </c>
      <c r="B493" s="1" t="s">
        <v>2489</v>
      </c>
      <c r="C493" s="1" t="s">
        <v>2510</v>
      </c>
      <c r="D493" s="1" t="s">
        <v>101</v>
      </c>
      <c r="E493" s="1" t="s">
        <v>1085</v>
      </c>
      <c r="F493" s="1" t="s">
        <v>2407</v>
      </c>
      <c r="G493" s="1" t="s">
        <v>2901</v>
      </c>
      <c r="H493" s="1" t="s">
        <v>88</v>
      </c>
      <c r="I493" s="2">
        <v>43951</v>
      </c>
      <c r="J493" s="1" t="s">
        <v>4282</v>
      </c>
      <c r="K493" s="1" t="s">
        <v>4283</v>
      </c>
      <c r="L493" s="1" t="s">
        <v>3400</v>
      </c>
      <c r="M493" s="1" t="s">
        <v>4284</v>
      </c>
      <c r="N493" s="3">
        <v>8639400</v>
      </c>
      <c r="O493" s="3">
        <v>0</v>
      </c>
      <c r="P493" s="1" t="s">
        <v>2567</v>
      </c>
      <c r="Q493" s="1" t="s">
        <v>1086</v>
      </c>
      <c r="R493" s="1" t="s">
        <v>1084</v>
      </c>
      <c r="S493" s="1" t="s">
        <v>2407</v>
      </c>
      <c r="T493" s="1" t="s">
        <v>2407</v>
      </c>
      <c r="U493" s="1" t="s">
        <v>4694</v>
      </c>
      <c r="V493" s="1" t="s">
        <v>2470</v>
      </c>
      <c r="W493" s="1" t="s">
        <v>103</v>
      </c>
      <c r="X493" s="1" t="str">
        <f>CONCATENATE(Tableau4[[#This Row],[Numéro de pièce de la pièce de référence]],Tableau4[[#This Row],[Numéro de poste de la pièce de référence]])</f>
        <v>450067230410</v>
      </c>
    </row>
    <row r="494" spans="1:24" x14ac:dyDescent="0.35">
      <c r="A494" s="1" t="s">
        <v>97</v>
      </c>
      <c r="B494" s="1" t="s">
        <v>2489</v>
      </c>
      <c r="C494" s="1" t="s">
        <v>2510</v>
      </c>
      <c r="D494" s="1" t="s">
        <v>101</v>
      </c>
      <c r="E494" s="1" t="s">
        <v>1113</v>
      </c>
      <c r="F494" s="1" t="s">
        <v>2407</v>
      </c>
      <c r="G494" s="1" t="s">
        <v>2902</v>
      </c>
      <c r="H494" s="1" t="s">
        <v>88</v>
      </c>
      <c r="I494" s="2">
        <v>43951</v>
      </c>
      <c r="J494" s="1" t="s">
        <v>4282</v>
      </c>
      <c r="K494" s="1" t="s">
        <v>4283</v>
      </c>
      <c r="L494" s="1" t="s">
        <v>3400</v>
      </c>
      <c r="M494" s="1" t="s">
        <v>4284</v>
      </c>
      <c r="N494" s="3">
        <v>3933.92</v>
      </c>
      <c r="O494" s="3">
        <v>0</v>
      </c>
      <c r="P494" s="1" t="s">
        <v>2567</v>
      </c>
      <c r="Q494" s="1" t="s">
        <v>1114</v>
      </c>
      <c r="R494" s="1" t="s">
        <v>924</v>
      </c>
      <c r="S494" s="1" t="s">
        <v>2407</v>
      </c>
      <c r="T494" s="1" t="s">
        <v>2407</v>
      </c>
      <c r="U494" s="1" t="s">
        <v>4695</v>
      </c>
      <c r="V494" s="1" t="s">
        <v>2470</v>
      </c>
      <c r="W494" s="1" t="s">
        <v>113</v>
      </c>
      <c r="X494" s="1" t="str">
        <f>CONCATENATE(Tableau4[[#This Row],[Numéro de pièce de la pièce de référence]],Tableau4[[#This Row],[Numéro de poste de la pièce de référence]])</f>
        <v>450067231210</v>
      </c>
    </row>
    <row r="495" spans="1:24" x14ac:dyDescent="0.35">
      <c r="A495" s="1" t="s">
        <v>97</v>
      </c>
      <c r="B495" s="1" t="s">
        <v>2489</v>
      </c>
      <c r="C495" s="1" t="s">
        <v>2510</v>
      </c>
      <c r="D495" s="1" t="s">
        <v>101</v>
      </c>
      <c r="E495" s="1" t="s">
        <v>1116</v>
      </c>
      <c r="F495" s="1" t="s">
        <v>2407</v>
      </c>
      <c r="G495" s="1" t="s">
        <v>2903</v>
      </c>
      <c r="H495" s="1" t="s">
        <v>88</v>
      </c>
      <c r="I495" s="2">
        <v>43951</v>
      </c>
      <c r="J495" s="1" t="s">
        <v>4282</v>
      </c>
      <c r="K495" s="1" t="s">
        <v>4283</v>
      </c>
      <c r="L495" s="1" t="s">
        <v>3400</v>
      </c>
      <c r="M495" s="1" t="s">
        <v>4284</v>
      </c>
      <c r="N495" s="3">
        <v>359128</v>
      </c>
      <c r="O495" s="3">
        <v>0</v>
      </c>
      <c r="P495" s="1" t="s">
        <v>2567</v>
      </c>
      <c r="Q495" s="1" t="s">
        <v>1048</v>
      </c>
      <c r="R495" s="1" t="s">
        <v>929</v>
      </c>
      <c r="S495" s="1" t="s">
        <v>2407</v>
      </c>
      <c r="T495" s="1" t="s">
        <v>2407</v>
      </c>
      <c r="U495" s="1" t="s">
        <v>4696</v>
      </c>
      <c r="V495" s="1" t="s">
        <v>2470</v>
      </c>
      <c r="W495" s="1" t="s">
        <v>111</v>
      </c>
      <c r="X495" s="1" t="str">
        <f>CONCATENATE(Tableau4[[#This Row],[Numéro de pièce de la pièce de référence]],Tableau4[[#This Row],[Numéro de poste de la pièce de référence]])</f>
        <v>450067231810</v>
      </c>
    </row>
    <row r="496" spans="1:24" x14ac:dyDescent="0.35">
      <c r="A496" s="1" t="s">
        <v>97</v>
      </c>
      <c r="B496" s="1" t="s">
        <v>2489</v>
      </c>
      <c r="C496" s="1" t="s">
        <v>2510</v>
      </c>
      <c r="D496" s="1" t="s">
        <v>101</v>
      </c>
      <c r="E496" s="1" t="s">
        <v>1166</v>
      </c>
      <c r="F496" s="1" t="s">
        <v>2407</v>
      </c>
      <c r="G496" s="1" t="s">
        <v>2905</v>
      </c>
      <c r="H496" s="1" t="s">
        <v>88</v>
      </c>
      <c r="I496" s="2">
        <v>43951</v>
      </c>
      <c r="J496" s="1" t="s">
        <v>4282</v>
      </c>
      <c r="K496" s="1" t="s">
        <v>4283</v>
      </c>
      <c r="L496" s="1" t="s">
        <v>3400</v>
      </c>
      <c r="M496" s="1" t="s">
        <v>4284</v>
      </c>
      <c r="N496" s="3">
        <v>0.92</v>
      </c>
      <c r="O496" s="3">
        <v>0</v>
      </c>
      <c r="P496" s="1" t="s">
        <v>2567</v>
      </c>
      <c r="Q496" s="1" t="s">
        <v>1167</v>
      </c>
      <c r="R496" s="1" t="s">
        <v>1165</v>
      </c>
      <c r="S496" s="1" t="s">
        <v>2407</v>
      </c>
      <c r="T496" s="1" t="s">
        <v>2407</v>
      </c>
      <c r="U496" s="1" t="s">
        <v>4697</v>
      </c>
      <c r="V496" s="1" t="s">
        <v>2470</v>
      </c>
      <c r="W496" s="1" t="s">
        <v>51</v>
      </c>
      <c r="X496" s="1" t="str">
        <f>CONCATENATE(Tableau4[[#This Row],[Numéro de pièce de la pièce de référence]],Tableau4[[#This Row],[Numéro de poste de la pièce de référence]])</f>
        <v>450067232710</v>
      </c>
    </row>
    <row r="497" spans="1:24" x14ac:dyDescent="0.35">
      <c r="A497" s="1" t="s">
        <v>97</v>
      </c>
      <c r="B497" s="1" t="s">
        <v>2489</v>
      </c>
      <c r="C497" s="1" t="s">
        <v>2510</v>
      </c>
      <c r="D497" s="1" t="s">
        <v>101</v>
      </c>
      <c r="E497" s="1" t="s">
        <v>1166</v>
      </c>
      <c r="F497" s="1" t="s">
        <v>2407</v>
      </c>
      <c r="G497" s="1" t="s">
        <v>2905</v>
      </c>
      <c r="H497" s="1" t="s">
        <v>88</v>
      </c>
      <c r="I497" s="2">
        <v>43951</v>
      </c>
      <c r="J497" s="1" t="s">
        <v>4282</v>
      </c>
      <c r="K497" s="1" t="s">
        <v>4283</v>
      </c>
      <c r="L497" s="1" t="s">
        <v>3401</v>
      </c>
      <c r="M497" s="1" t="s">
        <v>4288</v>
      </c>
      <c r="N497" s="3">
        <v>60874376.5</v>
      </c>
      <c r="O497" s="3">
        <v>0</v>
      </c>
      <c r="P497" s="1" t="s">
        <v>2567</v>
      </c>
      <c r="Q497" s="1" t="s">
        <v>1167</v>
      </c>
      <c r="R497" s="1" t="s">
        <v>1165</v>
      </c>
      <c r="S497" s="1" t="s">
        <v>2407</v>
      </c>
      <c r="T497" s="1" t="s">
        <v>2407</v>
      </c>
      <c r="U497" s="1" t="s">
        <v>4698</v>
      </c>
      <c r="V497" s="1" t="s">
        <v>2470</v>
      </c>
      <c r="W497" s="1" t="s">
        <v>51</v>
      </c>
      <c r="X497" s="1" t="str">
        <f>CONCATENATE(Tableau4[[#This Row],[Numéro de pièce de la pièce de référence]],Tableau4[[#This Row],[Numéro de poste de la pièce de référence]])</f>
        <v>450067232710</v>
      </c>
    </row>
    <row r="498" spans="1:24" x14ac:dyDescent="0.35">
      <c r="A498" s="1" t="s">
        <v>97</v>
      </c>
      <c r="B498" s="1" t="s">
        <v>2489</v>
      </c>
      <c r="C498" s="1" t="s">
        <v>2510</v>
      </c>
      <c r="D498" s="1" t="s">
        <v>101</v>
      </c>
      <c r="E498" s="1" t="s">
        <v>1141</v>
      </c>
      <c r="F498" s="1" t="s">
        <v>2407</v>
      </c>
      <c r="G498" s="1" t="s">
        <v>2907</v>
      </c>
      <c r="H498" s="1" t="s">
        <v>88</v>
      </c>
      <c r="I498" s="2">
        <v>43951</v>
      </c>
      <c r="J498" s="1" t="s">
        <v>4282</v>
      </c>
      <c r="K498" s="1" t="s">
        <v>4283</v>
      </c>
      <c r="L498" s="1" t="s">
        <v>3400</v>
      </c>
      <c r="M498" s="1" t="s">
        <v>4284</v>
      </c>
      <c r="N498" s="3">
        <v>364210</v>
      </c>
      <c r="O498" s="3">
        <v>0</v>
      </c>
      <c r="P498" s="1" t="s">
        <v>2567</v>
      </c>
      <c r="Q498" s="1" t="s">
        <v>1142</v>
      </c>
      <c r="R498" s="1" t="s">
        <v>1140</v>
      </c>
      <c r="S498" s="1" t="s">
        <v>2407</v>
      </c>
      <c r="T498" s="1" t="s">
        <v>2407</v>
      </c>
      <c r="U498" s="1" t="s">
        <v>4699</v>
      </c>
      <c r="V498" s="1" t="s">
        <v>2470</v>
      </c>
      <c r="W498" s="1" t="s">
        <v>111</v>
      </c>
      <c r="X498" s="1" t="str">
        <f>CONCATENATE(Tableau4[[#This Row],[Numéro de pièce de la pièce de référence]],Tableau4[[#This Row],[Numéro de poste de la pièce de référence]])</f>
        <v>450067233710</v>
      </c>
    </row>
    <row r="499" spans="1:24" x14ac:dyDescent="0.35">
      <c r="A499" s="1" t="s">
        <v>97</v>
      </c>
      <c r="B499" s="1" t="s">
        <v>2489</v>
      </c>
      <c r="C499" s="1" t="s">
        <v>2510</v>
      </c>
      <c r="D499" s="1" t="s">
        <v>101</v>
      </c>
      <c r="E499" s="1" t="s">
        <v>1158</v>
      </c>
      <c r="F499" s="1" t="s">
        <v>2407</v>
      </c>
      <c r="G499" s="1" t="s">
        <v>2909</v>
      </c>
      <c r="H499" s="1" t="s">
        <v>88</v>
      </c>
      <c r="I499" s="2">
        <v>43951</v>
      </c>
      <c r="J499" s="1" t="s">
        <v>4282</v>
      </c>
      <c r="K499" s="1" t="s">
        <v>4283</v>
      </c>
      <c r="L499" s="1" t="s">
        <v>3400</v>
      </c>
      <c r="M499" s="1" t="s">
        <v>4284</v>
      </c>
      <c r="N499" s="3">
        <v>20000</v>
      </c>
      <c r="O499" s="3">
        <v>0</v>
      </c>
      <c r="P499" s="1" t="s">
        <v>2517</v>
      </c>
      <c r="Q499" s="1" t="s">
        <v>1159</v>
      </c>
      <c r="R499" s="1" t="s">
        <v>1157</v>
      </c>
      <c r="S499" s="1" t="s">
        <v>2407</v>
      </c>
      <c r="T499" s="1" t="s">
        <v>2407</v>
      </c>
      <c r="U499" s="1" t="s">
        <v>4700</v>
      </c>
      <c r="V499" s="1" t="s">
        <v>2470</v>
      </c>
      <c r="W499" s="1" t="s">
        <v>51</v>
      </c>
      <c r="X499" s="1" t="str">
        <f>CONCATENATE(Tableau4[[#This Row],[Numéro de pièce de la pièce de référence]],Tableau4[[#This Row],[Numéro de poste de la pièce de référence]])</f>
        <v>450067234110</v>
      </c>
    </row>
    <row r="500" spans="1:24" x14ac:dyDescent="0.35">
      <c r="A500" s="1" t="s">
        <v>97</v>
      </c>
      <c r="B500" s="1" t="s">
        <v>2489</v>
      </c>
      <c r="C500" s="1" t="s">
        <v>2510</v>
      </c>
      <c r="D500" s="1" t="s">
        <v>101</v>
      </c>
      <c r="E500" s="1" t="s">
        <v>1129</v>
      </c>
      <c r="F500" s="1" t="s">
        <v>2407</v>
      </c>
      <c r="G500" s="1" t="s">
        <v>2910</v>
      </c>
      <c r="H500" s="1" t="s">
        <v>88</v>
      </c>
      <c r="I500" s="2">
        <v>43951</v>
      </c>
      <c r="J500" s="1" t="s">
        <v>4282</v>
      </c>
      <c r="K500" s="1" t="s">
        <v>4283</v>
      </c>
      <c r="L500" s="1" t="s">
        <v>3400</v>
      </c>
      <c r="M500" s="1" t="s">
        <v>4284</v>
      </c>
      <c r="N500" s="3">
        <v>41554.120000000003</v>
      </c>
      <c r="O500" s="3">
        <v>0</v>
      </c>
      <c r="P500" s="1" t="s">
        <v>2567</v>
      </c>
      <c r="Q500" s="1" t="s">
        <v>1130</v>
      </c>
      <c r="R500" s="1" t="s">
        <v>678</v>
      </c>
      <c r="S500" s="1" t="s">
        <v>2407</v>
      </c>
      <c r="T500" s="1" t="s">
        <v>2407</v>
      </c>
      <c r="U500" s="1" t="s">
        <v>4701</v>
      </c>
      <c r="V500" s="1" t="s">
        <v>2470</v>
      </c>
      <c r="W500" s="1" t="s">
        <v>103</v>
      </c>
      <c r="X500" s="1" t="str">
        <f>CONCATENATE(Tableau4[[#This Row],[Numéro de pièce de la pièce de référence]],Tableau4[[#This Row],[Numéro de poste de la pièce de référence]])</f>
        <v>450067234710</v>
      </c>
    </row>
    <row r="501" spans="1:24" x14ac:dyDescent="0.35">
      <c r="A501" s="1" t="s">
        <v>97</v>
      </c>
      <c r="B501" s="1" t="s">
        <v>2489</v>
      </c>
      <c r="C501" s="1" t="s">
        <v>2510</v>
      </c>
      <c r="D501" s="1" t="s">
        <v>101</v>
      </c>
      <c r="E501" s="1" t="s">
        <v>722</v>
      </c>
      <c r="F501" s="1" t="s">
        <v>2407</v>
      </c>
      <c r="G501" s="1" t="s">
        <v>2757</v>
      </c>
      <c r="H501" s="1" t="s">
        <v>88</v>
      </c>
      <c r="I501" s="2">
        <v>43951</v>
      </c>
      <c r="J501" s="1" t="s">
        <v>4282</v>
      </c>
      <c r="K501" s="1" t="s">
        <v>4283</v>
      </c>
      <c r="L501" s="1" t="s">
        <v>2630</v>
      </c>
      <c r="M501" s="1" t="s">
        <v>4290</v>
      </c>
      <c r="N501" s="3">
        <v>-211992</v>
      </c>
      <c r="O501" s="3">
        <v>0</v>
      </c>
      <c r="P501" s="1" t="s">
        <v>2567</v>
      </c>
      <c r="Q501" s="1" t="s">
        <v>723</v>
      </c>
      <c r="R501" s="1" t="s">
        <v>487</v>
      </c>
      <c r="S501" s="1" t="s">
        <v>2407</v>
      </c>
      <c r="T501" s="1" t="s">
        <v>2407</v>
      </c>
      <c r="U501" s="1" t="s">
        <v>4702</v>
      </c>
      <c r="V501" s="1" t="s">
        <v>2470</v>
      </c>
      <c r="W501" s="1" t="s">
        <v>51</v>
      </c>
      <c r="X501" s="1" t="str">
        <f>CONCATENATE(Tableau4[[#This Row],[Numéro de pièce de la pièce de référence]],Tableau4[[#This Row],[Numéro de poste de la pièce de référence]])</f>
        <v>450066956610</v>
      </c>
    </row>
    <row r="502" spans="1:24" x14ac:dyDescent="0.35">
      <c r="A502" s="1" t="s">
        <v>97</v>
      </c>
      <c r="B502" s="1" t="s">
        <v>2489</v>
      </c>
      <c r="C502" s="1" t="s">
        <v>2510</v>
      </c>
      <c r="D502" s="1" t="s">
        <v>101</v>
      </c>
      <c r="E502" s="1" t="s">
        <v>641</v>
      </c>
      <c r="F502" s="1" t="s">
        <v>2407</v>
      </c>
      <c r="G502" s="1" t="s">
        <v>2730</v>
      </c>
      <c r="H502" s="1" t="s">
        <v>88</v>
      </c>
      <c r="I502" s="2">
        <v>43953</v>
      </c>
      <c r="J502" s="1" t="s">
        <v>4282</v>
      </c>
      <c r="K502" s="1" t="s">
        <v>4283</v>
      </c>
      <c r="L502" s="1" t="s">
        <v>2630</v>
      </c>
      <c r="M502" s="1" t="s">
        <v>4290</v>
      </c>
      <c r="N502" s="3">
        <v>-798600</v>
      </c>
      <c r="O502" s="3">
        <v>0</v>
      </c>
      <c r="P502" s="1" t="s">
        <v>2567</v>
      </c>
      <c r="Q502" s="1" t="s">
        <v>642</v>
      </c>
      <c r="R502" s="1" t="s">
        <v>640</v>
      </c>
      <c r="S502" s="1" t="s">
        <v>2407</v>
      </c>
      <c r="T502" s="1" t="s">
        <v>2407</v>
      </c>
      <c r="U502" s="1" t="s">
        <v>4703</v>
      </c>
      <c r="V502" s="1" t="s">
        <v>2470</v>
      </c>
      <c r="W502" s="1" t="s">
        <v>51</v>
      </c>
      <c r="X502" s="1" t="str">
        <f>CONCATENATE(Tableau4[[#This Row],[Numéro de pièce de la pièce de référence]],Tableau4[[#This Row],[Numéro de poste de la pièce de référence]])</f>
        <v>450066906510</v>
      </c>
    </row>
    <row r="503" spans="1:24" x14ac:dyDescent="0.35">
      <c r="A503" s="1" t="s">
        <v>97</v>
      </c>
      <c r="B503" s="1" t="s">
        <v>2489</v>
      </c>
      <c r="C503" s="1" t="s">
        <v>2510</v>
      </c>
      <c r="D503" s="1" t="s">
        <v>101</v>
      </c>
      <c r="E503" s="1" t="s">
        <v>596</v>
      </c>
      <c r="F503" s="1" t="s">
        <v>2407</v>
      </c>
      <c r="G503" s="1" t="s">
        <v>2701</v>
      </c>
      <c r="H503" s="1" t="s">
        <v>222</v>
      </c>
      <c r="I503" s="2">
        <v>43955</v>
      </c>
      <c r="J503" s="1" t="s">
        <v>4282</v>
      </c>
      <c r="K503" s="1" t="s">
        <v>4283</v>
      </c>
      <c r="L503" s="1" t="s">
        <v>3400</v>
      </c>
      <c r="M503" s="1" t="s">
        <v>4284</v>
      </c>
      <c r="N503" s="3">
        <v>189222</v>
      </c>
      <c r="O503" s="3">
        <v>0</v>
      </c>
      <c r="P503" s="1" t="s">
        <v>2702</v>
      </c>
      <c r="Q503" s="1" t="s">
        <v>602</v>
      </c>
      <c r="R503" s="1" t="s">
        <v>595</v>
      </c>
      <c r="S503" s="1" t="s">
        <v>2407</v>
      </c>
      <c r="T503" s="1" t="s">
        <v>2407</v>
      </c>
      <c r="U503" s="1" t="s">
        <v>4704</v>
      </c>
      <c r="V503" s="1" t="s">
        <v>2470</v>
      </c>
      <c r="W503" s="1" t="s">
        <v>51</v>
      </c>
      <c r="X503" s="1" t="str">
        <f>CONCATENATE(Tableau4[[#This Row],[Numéro de pièce de la pièce de référence]],Tableau4[[#This Row],[Numéro de poste de la pièce de référence]])</f>
        <v>450066879730</v>
      </c>
    </row>
    <row r="504" spans="1:24" x14ac:dyDescent="0.35">
      <c r="A504" s="1" t="s">
        <v>97</v>
      </c>
      <c r="B504" s="1" t="s">
        <v>2489</v>
      </c>
      <c r="C504" s="1" t="s">
        <v>2510</v>
      </c>
      <c r="D504" s="1" t="s">
        <v>101</v>
      </c>
      <c r="E504" s="1" t="s">
        <v>684</v>
      </c>
      <c r="F504" s="1" t="s">
        <v>2407</v>
      </c>
      <c r="G504" s="1" t="s">
        <v>2742</v>
      </c>
      <c r="H504" s="1" t="s">
        <v>88</v>
      </c>
      <c r="I504" s="2">
        <v>43955</v>
      </c>
      <c r="J504" s="1" t="s">
        <v>4282</v>
      </c>
      <c r="K504" s="1" t="s">
        <v>4283</v>
      </c>
      <c r="L504" s="1" t="s">
        <v>2630</v>
      </c>
      <c r="M504" s="1" t="s">
        <v>4290</v>
      </c>
      <c r="N504" s="3">
        <v>-7986</v>
      </c>
      <c r="O504" s="3">
        <v>0</v>
      </c>
      <c r="P504" s="1" t="s">
        <v>2567</v>
      </c>
      <c r="Q504" s="1" t="s">
        <v>685</v>
      </c>
      <c r="R504" s="1" t="s">
        <v>683</v>
      </c>
      <c r="S504" s="1" t="s">
        <v>2407</v>
      </c>
      <c r="T504" s="1" t="s">
        <v>2407</v>
      </c>
      <c r="U504" s="1" t="s">
        <v>4705</v>
      </c>
      <c r="V504" s="1" t="s">
        <v>2470</v>
      </c>
      <c r="W504" s="1" t="s">
        <v>103</v>
      </c>
      <c r="X504" s="1" t="str">
        <f>CONCATENATE(Tableau4[[#This Row],[Numéro de pièce de la pièce de référence]],Tableau4[[#This Row],[Numéro de poste de la pièce de référence]])</f>
        <v>450066935210</v>
      </c>
    </row>
    <row r="505" spans="1:24" x14ac:dyDescent="0.35">
      <c r="A505" s="1" t="s">
        <v>97</v>
      </c>
      <c r="B505" s="1" t="s">
        <v>2489</v>
      </c>
      <c r="C505" s="1" t="s">
        <v>2510</v>
      </c>
      <c r="D505" s="1" t="s">
        <v>126</v>
      </c>
      <c r="E505" s="1" t="s">
        <v>789</v>
      </c>
      <c r="F505" s="1" t="s">
        <v>2407</v>
      </c>
      <c r="G505" s="1" t="s">
        <v>2768</v>
      </c>
      <c r="H505" s="1" t="s">
        <v>88</v>
      </c>
      <c r="I505" s="2">
        <v>43955</v>
      </c>
      <c r="J505" s="1" t="s">
        <v>4282</v>
      </c>
      <c r="K505" s="1" t="s">
        <v>4283</v>
      </c>
      <c r="L505" s="1" t="s">
        <v>2630</v>
      </c>
      <c r="M505" s="1" t="s">
        <v>4290</v>
      </c>
      <c r="N505" s="3">
        <v>-167.52</v>
      </c>
      <c r="O505" s="3">
        <v>0</v>
      </c>
      <c r="P505" s="1" t="s">
        <v>2533</v>
      </c>
      <c r="Q505" s="1" t="s">
        <v>790</v>
      </c>
      <c r="R505" s="1" t="s">
        <v>773</v>
      </c>
      <c r="S505" s="1" t="s">
        <v>2407</v>
      </c>
      <c r="T505" s="1" t="s">
        <v>2407</v>
      </c>
      <c r="U505" s="1" t="s">
        <v>4706</v>
      </c>
      <c r="V505" s="1" t="s">
        <v>2470</v>
      </c>
      <c r="W505" s="1" t="s">
        <v>99</v>
      </c>
      <c r="X505" s="1" t="str">
        <f>CONCATENATE(Tableau4[[#This Row],[Numéro de pièce de la pièce de référence]],Tableau4[[#This Row],[Numéro de poste de la pièce de référence]])</f>
        <v>450067064310</v>
      </c>
    </row>
    <row r="506" spans="1:24" x14ac:dyDescent="0.35">
      <c r="A506" s="1" t="s">
        <v>97</v>
      </c>
      <c r="B506" s="1" t="s">
        <v>2489</v>
      </c>
      <c r="C506" s="1" t="s">
        <v>2510</v>
      </c>
      <c r="D506" s="1" t="s">
        <v>126</v>
      </c>
      <c r="E506" s="1" t="s">
        <v>789</v>
      </c>
      <c r="F506" s="1" t="s">
        <v>2407</v>
      </c>
      <c r="G506" s="1" t="s">
        <v>2768</v>
      </c>
      <c r="H506" s="1" t="s">
        <v>88</v>
      </c>
      <c r="I506" s="2">
        <v>43955</v>
      </c>
      <c r="J506" s="1" t="s">
        <v>4282</v>
      </c>
      <c r="K506" s="1" t="s">
        <v>4283</v>
      </c>
      <c r="L506" s="1" t="s">
        <v>2630</v>
      </c>
      <c r="M506" s="1" t="s">
        <v>4290</v>
      </c>
      <c r="N506" s="3">
        <v>-213.04</v>
      </c>
      <c r="O506" s="3">
        <v>0</v>
      </c>
      <c r="P506" s="1" t="s">
        <v>2533</v>
      </c>
      <c r="Q506" s="1" t="s">
        <v>790</v>
      </c>
      <c r="R506" s="1" t="s">
        <v>773</v>
      </c>
      <c r="S506" s="1" t="s">
        <v>2407</v>
      </c>
      <c r="T506" s="1" t="s">
        <v>2407</v>
      </c>
      <c r="U506" s="1" t="s">
        <v>4707</v>
      </c>
      <c r="V506" s="1" t="s">
        <v>2470</v>
      </c>
      <c r="W506" s="1" t="s">
        <v>99</v>
      </c>
      <c r="X506" s="1" t="str">
        <f>CONCATENATE(Tableau4[[#This Row],[Numéro de pièce de la pièce de référence]],Tableau4[[#This Row],[Numéro de poste de la pièce de référence]])</f>
        <v>450067064310</v>
      </c>
    </row>
    <row r="507" spans="1:24" x14ac:dyDescent="0.35">
      <c r="A507" s="1" t="s">
        <v>97</v>
      </c>
      <c r="B507" s="1" t="s">
        <v>2489</v>
      </c>
      <c r="C507" s="1" t="s">
        <v>2510</v>
      </c>
      <c r="D507" s="1" t="s">
        <v>126</v>
      </c>
      <c r="E507" s="1" t="s">
        <v>789</v>
      </c>
      <c r="F507" s="1" t="s">
        <v>2407</v>
      </c>
      <c r="G507" s="1" t="s">
        <v>2768</v>
      </c>
      <c r="H507" s="1" t="s">
        <v>88</v>
      </c>
      <c r="I507" s="2">
        <v>43955</v>
      </c>
      <c r="J507" s="1" t="s">
        <v>4282</v>
      </c>
      <c r="K507" s="1" t="s">
        <v>4283</v>
      </c>
      <c r="L507" s="1" t="s">
        <v>2630</v>
      </c>
      <c r="M507" s="1" t="s">
        <v>4290</v>
      </c>
      <c r="N507" s="3">
        <v>-167.52</v>
      </c>
      <c r="O507" s="3">
        <v>0</v>
      </c>
      <c r="P507" s="1" t="s">
        <v>2533</v>
      </c>
      <c r="Q507" s="1" t="s">
        <v>790</v>
      </c>
      <c r="R507" s="1" t="s">
        <v>773</v>
      </c>
      <c r="S507" s="1" t="s">
        <v>2407</v>
      </c>
      <c r="T507" s="1" t="s">
        <v>2407</v>
      </c>
      <c r="U507" s="1" t="s">
        <v>4708</v>
      </c>
      <c r="V507" s="1" t="s">
        <v>2470</v>
      </c>
      <c r="W507" s="1" t="s">
        <v>99</v>
      </c>
      <c r="X507" s="1" t="str">
        <f>CONCATENATE(Tableau4[[#This Row],[Numéro de pièce de la pièce de référence]],Tableau4[[#This Row],[Numéro de poste de la pièce de référence]])</f>
        <v>450067064310</v>
      </c>
    </row>
    <row r="508" spans="1:24" x14ac:dyDescent="0.35">
      <c r="A508" s="1" t="s">
        <v>97</v>
      </c>
      <c r="B508" s="1" t="s">
        <v>2489</v>
      </c>
      <c r="C508" s="1" t="s">
        <v>2510</v>
      </c>
      <c r="D508" s="1" t="s">
        <v>126</v>
      </c>
      <c r="E508" s="1" t="s">
        <v>789</v>
      </c>
      <c r="F508" s="1" t="s">
        <v>2407</v>
      </c>
      <c r="G508" s="1" t="s">
        <v>2768</v>
      </c>
      <c r="H508" s="1" t="s">
        <v>88</v>
      </c>
      <c r="I508" s="2">
        <v>43955</v>
      </c>
      <c r="J508" s="1" t="s">
        <v>4282</v>
      </c>
      <c r="K508" s="1" t="s">
        <v>4283</v>
      </c>
      <c r="L508" s="1" t="s">
        <v>2630</v>
      </c>
      <c r="M508" s="1" t="s">
        <v>4290</v>
      </c>
      <c r="N508" s="3">
        <v>-213.04</v>
      </c>
      <c r="O508" s="3">
        <v>0</v>
      </c>
      <c r="P508" s="1" t="s">
        <v>2533</v>
      </c>
      <c r="Q508" s="1" t="s">
        <v>790</v>
      </c>
      <c r="R508" s="1" t="s">
        <v>773</v>
      </c>
      <c r="S508" s="1" t="s">
        <v>2407</v>
      </c>
      <c r="T508" s="1" t="s">
        <v>2407</v>
      </c>
      <c r="U508" s="1" t="s">
        <v>4709</v>
      </c>
      <c r="V508" s="1" t="s">
        <v>2470</v>
      </c>
      <c r="W508" s="1" t="s">
        <v>99</v>
      </c>
      <c r="X508" s="1" t="str">
        <f>CONCATENATE(Tableau4[[#This Row],[Numéro de pièce de la pièce de référence]],Tableau4[[#This Row],[Numéro de poste de la pièce de référence]])</f>
        <v>450067064310</v>
      </c>
    </row>
    <row r="509" spans="1:24" x14ac:dyDescent="0.35">
      <c r="A509" s="1" t="s">
        <v>97</v>
      </c>
      <c r="B509" s="1" t="s">
        <v>2489</v>
      </c>
      <c r="C509" s="1" t="s">
        <v>2510</v>
      </c>
      <c r="D509" s="1" t="s">
        <v>101</v>
      </c>
      <c r="E509" s="1" t="s">
        <v>911</v>
      </c>
      <c r="F509" s="1" t="s">
        <v>2407</v>
      </c>
      <c r="G509" s="1" t="s">
        <v>2819</v>
      </c>
      <c r="H509" s="1" t="s">
        <v>88</v>
      </c>
      <c r="I509" s="2">
        <v>43955</v>
      </c>
      <c r="J509" s="1" t="s">
        <v>4282</v>
      </c>
      <c r="K509" s="1" t="s">
        <v>4283</v>
      </c>
      <c r="L509" s="1" t="s">
        <v>2630</v>
      </c>
      <c r="M509" s="1" t="s">
        <v>4290</v>
      </c>
      <c r="N509" s="3">
        <v>-22128.48</v>
      </c>
      <c r="O509" s="3">
        <v>0</v>
      </c>
      <c r="P509" s="1" t="s">
        <v>2567</v>
      </c>
      <c r="Q509" s="1" t="s">
        <v>912</v>
      </c>
      <c r="R509" s="1" t="s">
        <v>910</v>
      </c>
      <c r="S509" s="1" t="s">
        <v>2407</v>
      </c>
      <c r="T509" s="1" t="s">
        <v>2407</v>
      </c>
      <c r="U509" s="1" t="s">
        <v>4710</v>
      </c>
      <c r="V509" s="1" t="s">
        <v>2470</v>
      </c>
      <c r="W509" s="1" t="s">
        <v>103</v>
      </c>
      <c r="X509" s="1" t="str">
        <f>CONCATENATE(Tableau4[[#This Row],[Numéro de pièce de la pièce de référence]],Tableau4[[#This Row],[Numéro de poste de la pièce de référence]])</f>
        <v>450067155710</v>
      </c>
    </row>
    <row r="510" spans="1:24" x14ac:dyDescent="0.35">
      <c r="A510" s="1" t="s">
        <v>97</v>
      </c>
      <c r="B510" s="1" t="s">
        <v>2489</v>
      </c>
      <c r="C510" s="1" t="s">
        <v>2510</v>
      </c>
      <c r="D510" s="1" t="s">
        <v>101</v>
      </c>
      <c r="E510" s="1" t="s">
        <v>997</v>
      </c>
      <c r="F510" s="1" t="s">
        <v>2407</v>
      </c>
      <c r="G510" s="1" t="s">
        <v>2850</v>
      </c>
      <c r="H510" s="1" t="s">
        <v>88</v>
      </c>
      <c r="I510" s="2">
        <v>43955</v>
      </c>
      <c r="J510" s="1" t="s">
        <v>4282</v>
      </c>
      <c r="K510" s="1" t="s">
        <v>4283</v>
      </c>
      <c r="L510" s="1" t="s">
        <v>3401</v>
      </c>
      <c r="M510" s="1" t="s">
        <v>4288</v>
      </c>
      <c r="N510" s="3">
        <v>0.1</v>
      </c>
      <c r="O510" s="3">
        <v>0</v>
      </c>
      <c r="P510" s="1" t="s">
        <v>2581</v>
      </c>
      <c r="Q510" s="1" t="s">
        <v>998</v>
      </c>
      <c r="R510" s="1" t="s">
        <v>996</v>
      </c>
      <c r="S510" s="1" t="s">
        <v>2407</v>
      </c>
      <c r="T510" s="1" t="s">
        <v>2407</v>
      </c>
      <c r="U510" s="1" t="s">
        <v>4711</v>
      </c>
      <c r="V510" s="1" t="s">
        <v>2470</v>
      </c>
      <c r="W510" s="1" t="s">
        <v>92</v>
      </c>
      <c r="X510" s="1" t="str">
        <f>CONCATENATE(Tableau4[[#This Row],[Numéro de pièce de la pièce de référence]],Tableau4[[#This Row],[Numéro de poste de la pièce de référence]])</f>
        <v>450067169910</v>
      </c>
    </row>
    <row r="511" spans="1:24" x14ac:dyDescent="0.35">
      <c r="A511" s="1" t="s">
        <v>97</v>
      </c>
      <c r="B511" s="1" t="s">
        <v>2489</v>
      </c>
      <c r="C511" s="1" t="s">
        <v>2510</v>
      </c>
      <c r="D511" s="1" t="s">
        <v>101</v>
      </c>
      <c r="E511" s="1" t="s">
        <v>1061</v>
      </c>
      <c r="F511" s="1" t="s">
        <v>2407</v>
      </c>
      <c r="G511" s="1" t="s">
        <v>2873</v>
      </c>
      <c r="H511" s="1" t="s">
        <v>88</v>
      </c>
      <c r="I511" s="2">
        <v>43955</v>
      </c>
      <c r="J511" s="1" t="s">
        <v>4282</v>
      </c>
      <c r="K511" s="1" t="s">
        <v>4283</v>
      </c>
      <c r="L511" s="1" t="s">
        <v>2630</v>
      </c>
      <c r="M511" s="1" t="s">
        <v>4290</v>
      </c>
      <c r="N511" s="3">
        <v>-38923.199999999997</v>
      </c>
      <c r="O511" s="3">
        <v>0</v>
      </c>
      <c r="P511" s="1" t="s">
        <v>2567</v>
      </c>
      <c r="Q511" s="1" t="s">
        <v>1062</v>
      </c>
      <c r="R511" s="1" t="s">
        <v>1060</v>
      </c>
      <c r="S511" s="1" t="s">
        <v>2407</v>
      </c>
      <c r="T511" s="1" t="s">
        <v>2407</v>
      </c>
      <c r="U511" s="1" t="s">
        <v>4712</v>
      </c>
      <c r="V511" s="1" t="s">
        <v>2470</v>
      </c>
      <c r="W511" s="1" t="s">
        <v>111</v>
      </c>
      <c r="X511" s="1" t="str">
        <f>CONCATENATE(Tableau4[[#This Row],[Numéro de pièce de la pièce de référence]],Tableau4[[#This Row],[Numéro de poste de la pièce de référence]])</f>
        <v>450067208410</v>
      </c>
    </row>
    <row r="512" spans="1:24" x14ac:dyDescent="0.35">
      <c r="A512" s="1" t="s">
        <v>2539</v>
      </c>
      <c r="B512" s="1" t="s">
        <v>2543</v>
      </c>
      <c r="C512" s="1" t="s">
        <v>2492</v>
      </c>
      <c r="D512" s="1" t="s">
        <v>3419</v>
      </c>
      <c r="E512" s="1" t="s">
        <v>1089</v>
      </c>
      <c r="F512" s="1" t="s">
        <v>2407</v>
      </c>
      <c r="G512" s="1" t="s">
        <v>2894</v>
      </c>
      <c r="H512" s="1" t="s">
        <v>88</v>
      </c>
      <c r="I512" s="2">
        <v>43955</v>
      </c>
      <c r="J512" s="1" t="s">
        <v>4282</v>
      </c>
      <c r="K512" s="1" t="s">
        <v>4283</v>
      </c>
      <c r="L512" s="1" t="s">
        <v>2630</v>
      </c>
      <c r="M512" s="1" t="s">
        <v>4290</v>
      </c>
      <c r="N512" s="3">
        <v>-4089.8</v>
      </c>
      <c r="O512" s="3">
        <v>0</v>
      </c>
      <c r="P512" s="1" t="s">
        <v>2491</v>
      </c>
      <c r="Q512" s="1" t="s">
        <v>1090</v>
      </c>
      <c r="R512" s="1" t="s">
        <v>1088</v>
      </c>
      <c r="S512" s="1" t="s">
        <v>2407</v>
      </c>
      <c r="T512" s="1" t="s">
        <v>2407</v>
      </c>
      <c r="U512" s="1" t="s">
        <v>4713</v>
      </c>
      <c r="V512" s="1" t="s">
        <v>2470</v>
      </c>
      <c r="W512" s="1" t="s">
        <v>51</v>
      </c>
      <c r="X512" s="1" t="str">
        <f>CONCATENATE(Tableau4[[#This Row],[Numéro de pièce de la pièce de référence]],Tableau4[[#This Row],[Numéro de poste de la pièce de référence]])</f>
        <v>450067224410</v>
      </c>
    </row>
    <row r="513" spans="1:24" x14ac:dyDescent="0.35">
      <c r="A513" s="1" t="s">
        <v>97</v>
      </c>
      <c r="B513" s="1" t="s">
        <v>2489</v>
      </c>
      <c r="C513" s="1" t="s">
        <v>2510</v>
      </c>
      <c r="D513" s="1" t="s">
        <v>101</v>
      </c>
      <c r="E513" s="1" t="s">
        <v>1141</v>
      </c>
      <c r="F513" s="1" t="s">
        <v>2407</v>
      </c>
      <c r="G513" s="1" t="s">
        <v>2907</v>
      </c>
      <c r="H513" s="1" t="s">
        <v>88</v>
      </c>
      <c r="I513" s="2">
        <v>43955</v>
      </c>
      <c r="J513" s="1" t="s">
        <v>4282</v>
      </c>
      <c r="K513" s="1" t="s">
        <v>4283</v>
      </c>
      <c r="L513" s="1" t="s">
        <v>3401</v>
      </c>
      <c r="M513" s="1" t="s">
        <v>4288</v>
      </c>
      <c r="N513" s="3">
        <v>-45150</v>
      </c>
      <c r="O513" s="3">
        <v>0</v>
      </c>
      <c r="P513" s="1" t="s">
        <v>2567</v>
      </c>
      <c r="Q513" s="1" t="s">
        <v>1142</v>
      </c>
      <c r="R513" s="1" t="s">
        <v>1140</v>
      </c>
      <c r="S513" s="1" t="s">
        <v>2407</v>
      </c>
      <c r="T513" s="1" t="s">
        <v>2407</v>
      </c>
      <c r="U513" s="1" t="s">
        <v>4714</v>
      </c>
      <c r="V513" s="1" t="s">
        <v>2470</v>
      </c>
      <c r="W513" s="1" t="s">
        <v>111</v>
      </c>
      <c r="X513" s="1" t="str">
        <f>CONCATENATE(Tableau4[[#This Row],[Numéro de pièce de la pièce de référence]],Tableau4[[#This Row],[Numéro de poste de la pièce de référence]])</f>
        <v>450067233710</v>
      </c>
    </row>
    <row r="514" spans="1:24" x14ac:dyDescent="0.35">
      <c r="A514" s="1" t="s">
        <v>97</v>
      </c>
      <c r="B514" s="1" t="s">
        <v>2489</v>
      </c>
      <c r="C514" s="1" t="s">
        <v>2510</v>
      </c>
      <c r="D514" s="1" t="s">
        <v>101</v>
      </c>
      <c r="E514" s="1" t="s">
        <v>1182</v>
      </c>
      <c r="F514" s="1" t="s">
        <v>2407</v>
      </c>
      <c r="G514" s="1" t="s">
        <v>2911</v>
      </c>
      <c r="H514" s="1" t="s">
        <v>88</v>
      </c>
      <c r="I514" s="2">
        <v>43955</v>
      </c>
      <c r="J514" s="1" t="s">
        <v>4282</v>
      </c>
      <c r="K514" s="1" t="s">
        <v>4283</v>
      </c>
      <c r="L514" s="1" t="s">
        <v>3400</v>
      </c>
      <c r="M514" s="1" t="s">
        <v>4284</v>
      </c>
      <c r="N514" s="3">
        <v>66277.08</v>
      </c>
      <c r="O514" s="3">
        <v>0</v>
      </c>
      <c r="P514" s="1" t="s">
        <v>2567</v>
      </c>
      <c r="Q514" s="1" t="s">
        <v>1183</v>
      </c>
      <c r="R514" s="1" t="s">
        <v>935</v>
      </c>
      <c r="S514" s="1" t="s">
        <v>2407</v>
      </c>
      <c r="T514" s="1" t="s">
        <v>2407</v>
      </c>
      <c r="U514" s="1" t="s">
        <v>4715</v>
      </c>
      <c r="V514" s="1" t="s">
        <v>2470</v>
      </c>
      <c r="W514" s="1" t="s">
        <v>111</v>
      </c>
      <c r="X514" s="1" t="str">
        <f>CONCATENATE(Tableau4[[#This Row],[Numéro de pièce de la pièce de référence]],Tableau4[[#This Row],[Numéro de poste de la pièce de référence]])</f>
        <v>450067237710</v>
      </c>
    </row>
    <row r="515" spans="1:24" x14ac:dyDescent="0.35">
      <c r="A515" s="1" t="s">
        <v>2535</v>
      </c>
      <c r="B515" s="1" t="s">
        <v>2914</v>
      </c>
      <c r="C515" s="1" t="s">
        <v>2492</v>
      </c>
      <c r="D515" s="1" t="s">
        <v>3417</v>
      </c>
      <c r="E515" s="1" t="s">
        <v>1173</v>
      </c>
      <c r="F515" s="1" t="s">
        <v>2407</v>
      </c>
      <c r="G515" s="1" t="s">
        <v>2913</v>
      </c>
      <c r="H515" s="1" t="s">
        <v>88</v>
      </c>
      <c r="I515" s="2">
        <v>43955</v>
      </c>
      <c r="J515" s="1" t="s">
        <v>4282</v>
      </c>
      <c r="K515" s="1" t="s">
        <v>4283</v>
      </c>
      <c r="L515" s="1" t="s">
        <v>3400</v>
      </c>
      <c r="M515" s="1" t="s">
        <v>4284</v>
      </c>
      <c r="N515" s="3">
        <v>1217.3800000000001</v>
      </c>
      <c r="O515" s="3">
        <v>0</v>
      </c>
      <c r="P515" s="1" t="s">
        <v>2842</v>
      </c>
      <c r="Q515" s="1" t="s">
        <v>1174</v>
      </c>
      <c r="R515" s="1" t="s">
        <v>1172</v>
      </c>
      <c r="S515" s="1" t="s">
        <v>2407</v>
      </c>
      <c r="T515" s="1" t="s">
        <v>2407</v>
      </c>
      <c r="U515" s="1" t="s">
        <v>4716</v>
      </c>
      <c r="V515" s="1" t="s">
        <v>2470</v>
      </c>
      <c r="W515" s="1" t="s">
        <v>103</v>
      </c>
      <c r="X515" s="1" t="str">
        <f>CONCATENATE(Tableau4[[#This Row],[Numéro de pièce de la pièce de référence]],Tableau4[[#This Row],[Numéro de poste de la pièce de référence]])</f>
        <v>450067240710</v>
      </c>
    </row>
    <row r="516" spans="1:24" x14ac:dyDescent="0.35">
      <c r="A516" s="1" t="s">
        <v>97</v>
      </c>
      <c r="B516" s="1" t="s">
        <v>2489</v>
      </c>
      <c r="C516" s="1" t="s">
        <v>2510</v>
      </c>
      <c r="D516" s="1" t="s">
        <v>101</v>
      </c>
      <c r="E516" s="1" t="s">
        <v>1188</v>
      </c>
      <c r="F516" s="1" t="s">
        <v>2407</v>
      </c>
      <c r="G516" s="1" t="s">
        <v>2916</v>
      </c>
      <c r="H516" s="1" t="s">
        <v>88</v>
      </c>
      <c r="I516" s="2">
        <v>43955</v>
      </c>
      <c r="J516" s="1" t="s">
        <v>4282</v>
      </c>
      <c r="K516" s="1" t="s">
        <v>4283</v>
      </c>
      <c r="L516" s="1" t="s">
        <v>3400</v>
      </c>
      <c r="M516" s="1" t="s">
        <v>4284</v>
      </c>
      <c r="N516" s="3">
        <v>1332388.2</v>
      </c>
      <c r="O516" s="3">
        <v>0</v>
      </c>
      <c r="P516" s="1" t="s">
        <v>2567</v>
      </c>
      <c r="Q516" s="1" t="s">
        <v>1142</v>
      </c>
      <c r="R516" s="1" t="s">
        <v>1187</v>
      </c>
      <c r="S516" s="1" t="s">
        <v>2407</v>
      </c>
      <c r="T516" s="1" t="s">
        <v>2407</v>
      </c>
      <c r="U516" s="1" t="s">
        <v>4717</v>
      </c>
      <c r="V516" s="1" t="s">
        <v>2470</v>
      </c>
      <c r="W516" s="1" t="s">
        <v>111</v>
      </c>
      <c r="X516" s="1" t="str">
        <f>CONCATENATE(Tableau4[[#This Row],[Numéro de pièce de la pièce de référence]],Tableau4[[#This Row],[Numéro de poste de la pièce de référence]])</f>
        <v>450067242810</v>
      </c>
    </row>
    <row r="517" spans="1:24" x14ac:dyDescent="0.35">
      <c r="A517" s="1" t="s">
        <v>97</v>
      </c>
      <c r="B517" s="1" t="s">
        <v>2489</v>
      </c>
      <c r="C517" s="1" t="s">
        <v>2510</v>
      </c>
      <c r="D517" s="1" t="s">
        <v>101</v>
      </c>
      <c r="E517" s="1" t="s">
        <v>1866</v>
      </c>
      <c r="F517" s="1" t="s">
        <v>2407</v>
      </c>
      <c r="G517" s="1" t="s">
        <v>2918</v>
      </c>
      <c r="H517" s="1" t="s">
        <v>88</v>
      </c>
      <c r="I517" s="2">
        <v>43955</v>
      </c>
      <c r="J517" s="1" t="s">
        <v>4282</v>
      </c>
      <c r="K517" s="1" t="s">
        <v>4283</v>
      </c>
      <c r="L517" s="1" t="s">
        <v>3400</v>
      </c>
      <c r="M517" s="1" t="s">
        <v>4284</v>
      </c>
      <c r="N517" s="3">
        <v>336457.8</v>
      </c>
      <c r="O517" s="3">
        <v>0</v>
      </c>
      <c r="P517" s="1" t="s">
        <v>2581</v>
      </c>
      <c r="Q517" s="1" t="s">
        <v>1867</v>
      </c>
      <c r="R517" s="1" t="s">
        <v>1865</v>
      </c>
      <c r="S517" s="1" t="s">
        <v>2407</v>
      </c>
      <c r="T517" s="1" t="s">
        <v>2407</v>
      </c>
      <c r="U517" s="1" t="s">
        <v>4718</v>
      </c>
      <c r="V517" s="1" t="s">
        <v>2470</v>
      </c>
      <c r="W517" s="1" t="s">
        <v>92</v>
      </c>
      <c r="X517" s="1" t="str">
        <f>CONCATENATE(Tableau4[[#This Row],[Numéro de pièce de la pièce de référence]],Tableau4[[#This Row],[Numéro de poste de la pièce de référence]])</f>
        <v>450067244710</v>
      </c>
    </row>
    <row r="518" spans="1:24" x14ac:dyDescent="0.35">
      <c r="A518" s="1" t="s">
        <v>97</v>
      </c>
      <c r="B518" s="1" t="s">
        <v>2489</v>
      </c>
      <c r="C518" s="1" t="s">
        <v>2510</v>
      </c>
      <c r="D518" s="1" t="s">
        <v>101</v>
      </c>
      <c r="E518" s="1" t="s">
        <v>1179</v>
      </c>
      <c r="F518" s="1" t="s">
        <v>2407</v>
      </c>
      <c r="G518" s="1" t="s">
        <v>2919</v>
      </c>
      <c r="H518" s="1" t="s">
        <v>88</v>
      </c>
      <c r="I518" s="2">
        <v>43955</v>
      </c>
      <c r="J518" s="1" t="s">
        <v>4282</v>
      </c>
      <c r="K518" s="1" t="s">
        <v>4283</v>
      </c>
      <c r="L518" s="1" t="s">
        <v>3400</v>
      </c>
      <c r="M518" s="1" t="s">
        <v>4284</v>
      </c>
      <c r="N518" s="3">
        <v>12495.73</v>
      </c>
      <c r="O518" s="3">
        <v>0</v>
      </c>
      <c r="P518" s="1" t="s">
        <v>2567</v>
      </c>
      <c r="Q518" s="1" t="s">
        <v>1180</v>
      </c>
      <c r="R518" s="1" t="s">
        <v>924</v>
      </c>
      <c r="S518" s="1" t="s">
        <v>2407</v>
      </c>
      <c r="T518" s="1" t="s">
        <v>2407</v>
      </c>
      <c r="U518" s="1" t="s">
        <v>4719</v>
      </c>
      <c r="V518" s="1" t="s">
        <v>2470</v>
      </c>
      <c r="W518" s="1" t="s">
        <v>113</v>
      </c>
      <c r="X518" s="1" t="str">
        <f>CONCATENATE(Tableau4[[#This Row],[Numéro de pièce de la pièce de référence]],Tableau4[[#This Row],[Numéro de poste de la pièce de référence]])</f>
        <v>450067245410</v>
      </c>
    </row>
    <row r="519" spans="1:24" x14ac:dyDescent="0.35">
      <c r="A519" s="1" t="s">
        <v>97</v>
      </c>
      <c r="B519" s="1" t="s">
        <v>2489</v>
      </c>
      <c r="C519" s="1" t="s">
        <v>2510</v>
      </c>
      <c r="D519" s="1" t="s">
        <v>101</v>
      </c>
      <c r="E519" s="1" t="s">
        <v>1194</v>
      </c>
      <c r="F519" s="1" t="s">
        <v>2407</v>
      </c>
      <c r="G519" s="1" t="s">
        <v>2704</v>
      </c>
      <c r="H519" s="1" t="s">
        <v>88</v>
      </c>
      <c r="I519" s="2">
        <v>43955</v>
      </c>
      <c r="J519" s="1" t="s">
        <v>4282</v>
      </c>
      <c r="K519" s="1" t="s">
        <v>4283</v>
      </c>
      <c r="L519" s="1" t="s">
        <v>3401</v>
      </c>
      <c r="M519" s="1" t="s">
        <v>4288</v>
      </c>
      <c r="N519" s="3">
        <v>13104</v>
      </c>
      <c r="O519" s="3">
        <v>0</v>
      </c>
      <c r="P519" s="1" t="s">
        <v>2567</v>
      </c>
      <c r="Q519" s="1" t="s">
        <v>1195</v>
      </c>
      <c r="R519" s="1" t="s">
        <v>1193</v>
      </c>
      <c r="S519" s="1" t="s">
        <v>2407</v>
      </c>
      <c r="T519" s="1" t="s">
        <v>2407</v>
      </c>
      <c r="U519" s="1" t="s">
        <v>4720</v>
      </c>
      <c r="V519" s="1" t="s">
        <v>2470</v>
      </c>
      <c r="W519" s="1" t="s">
        <v>111</v>
      </c>
      <c r="X519" s="1" t="str">
        <f>CONCATENATE(Tableau4[[#This Row],[Numéro de pièce de la pièce de référence]],Tableau4[[#This Row],[Numéro de poste de la pièce de référence]])</f>
        <v>450067254110</v>
      </c>
    </row>
    <row r="520" spans="1:24" x14ac:dyDescent="0.35">
      <c r="A520" s="1" t="s">
        <v>97</v>
      </c>
      <c r="B520" s="1" t="s">
        <v>2489</v>
      </c>
      <c r="C520" s="1" t="s">
        <v>2510</v>
      </c>
      <c r="D520" s="1" t="s">
        <v>101</v>
      </c>
      <c r="E520" s="1" t="s">
        <v>1194</v>
      </c>
      <c r="F520" s="1" t="s">
        <v>2407</v>
      </c>
      <c r="G520" s="1" t="s">
        <v>2704</v>
      </c>
      <c r="H520" s="1" t="s">
        <v>88</v>
      </c>
      <c r="I520" s="2">
        <v>43955</v>
      </c>
      <c r="J520" s="1" t="s">
        <v>4282</v>
      </c>
      <c r="K520" s="1" t="s">
        <v>4283</v>
      </c>
      <c r="L520" s="1" t="s">
        <v>3400</v>
      </c>
      <c r="M520" s="1" t="s">
        <v>4284</v>
      </c>
      <c r="N520" s="3">
        <v>218400</v>
      </c>
      <c r="O520" s="3">
        <v>0</v>
      </c>
      <c r="P520" s="1" t="s">
        <v>2567</v>
      </c>
      <c r="Q520" s="1" t="s">
        <v>1195</v>
      </c>
      <c r="R520" s="1" t="s">
        <v>1193</v>
      </c>
      <c r="S520" s="1" t="s">
        <v>2407</v>
      </c>
      <c r="T520" s="1" t="s">
        <v>2407</v>
      </c>
      <c r="U520" s="1" t="s">
        <v>4721</v>
      </c>
      <c r="V520" s="1" t="s">
        <v>2470</v>
      </c>
      <c r="W520" s="1" t="s">
        <v>111</v>
      </c>
      <c r="X520" s="1" t="str">
        <f>CONCATENATE(Tableau4[[#This Row],[Numéro de pièce de la pièce de référence]],Tableau4[[#This Row],[Numéro de poste de la pièce de référence]])</f>
        <v>450067254110</v>
      </c>
    </row>
    <row r="521" spans="1:24" x14ac:dyDescent="0.35">
      <c r="A521" s="1" t="s">
        <v>97</v>
      </c>
      <c r="B521" s="1" t="s">
        <v>2489</v>
      </c>
      <c r="C521" s="1" t="s">
        <v>2510</v>
      </c>
      <c r="D521" s="1" t="s">
        <v>101</v>
      </c>
      <c r="E521" s="1" t="s">
        <v>1176</v>
      </c>
      <c r="F521" s="1" t="s">
        <v>2407</v>
      </c>
      <c r="G521" s="1" t="s">
        <v>2921</v>
      </c>
      <c r="H521" s="1" t="s">
        <v>88</v>
      </c>
      <c r="I521" s="2">
        <v>43955</v>
      </c>
      <c r="J521" s="1" t="s">
        <v>4282</v>
      </c>
      <c r="K521" s="1" t="s">
        <v>4283</v>
      </c>
      <c r="L521" s="1" t="s">
        <v>3400</v>
      </c>
      <c r="M521" s="1" t="s">
        <v>4284</v>
      </c>
      <c r="N521" s="3">
        <v>651350.4</v>
      </c>
      <c r="O521" s="3">
        <v>0</v>
      </c>
      <c r="P521" s="1" t="s">
        <v>2567</v>
      </c>
      <c r="Q521" s="1" t="s">
        <v>1177</v>
      </c>
      <c r="R521" s="1" t="s">
        <v>810</v>
      </c>
      <c r="S521" s="1" t="s">
        <v>2407</v>
      </c>
      <c r="T521" s="1" t="s">
        <v>2407</v>
      </c>
      <c r="U521" s="1" t="s">
        <v>4722</v>
      </c>
      <c r="V521" s="1" t="s">
        <v>2470</v>
      </c>
      <c r="W521" s="1" t="s">
        <v>51</v>
      </c>
      <c r="X521" s="1" t="str">
        <f>CONCATENATE(Tableau4[[#This Row],[Numéro de pièce de la pièce de référence]],Tableau4[[#This Row],[Numéro de poste de la pièce de référence]])</f>
        <v>450067254810</v>
      </c>
    </row>
    <row r="522" spans="1:24" x14ac:dyDescent="0.35">
      <c r="A522" s="1" t="s">
        <v>97</v>
      </c>
      <c r="B522" s="1" t="s">
        <v>2489</v>
      </c>
      <c r="C522" s="1" t="s">
        <v>2510</v>
      </c>
      <c r="D522" s="1" t="s">
        <v>101</v>
      </c>
      <c r="E522" s="1" t="s">
        <v>1176</v>
      </c>
      <c r="F522" s="1" t="s">
        <v>2407</v>
      </c>
      <c r="G522" s="1" t="s">
        <v>2921</v>
      </c>
      <c r="H522" s="1" t="s">
        <v>88</v>
      </c>
      <c r="I522" s="2">
        <v>43955</v>
      </c>
      <c r="J522" s="1" t="s">
        <v>4282</v>
      </c>
      <c r="K522" s="1" t="s">
        <v>4283</v>
      </c>
      <c r="L522" s="1" t="s">
        <v>3401</v>
      </c>
      <c r="M522" s="1" t="s">
        <v>4288</v>
      </c>
      <c r="N522" s="3">
        <v>300000</v>
      </c>
      <c r="O522" s="3">
        <v>0</v>
      </c>
      <c r="P522" s="1" t="s">
        <v>2567</v>
      </c>
      <c r="Q522" s="1" t="s">
        <v>1177</v>
      </c>
      <c r="R522" s="1" t="s">
        <v>810</v>
      </c>
      <c r="S522" s="1" t="s">
        <v>2407</v>
      </c>
      <c r="T522" s="1" t="s">
        <v>2407</v>
      </c>
      <c r="U522" s="1" t="s">
        <v>4723</v>
      </c>
      <c r="V522" s="1" t="s">
        <v>2470</v>
      </c>
      <c r="W522" s="1" t="s">
        <v>51</v>
      </c>
      <c r="X522" s="1" t="str">
        <f>CONCATENATE(Tableau4[[#This Row],[Numéro de pièce de la pièce de référence]],Tableau4[[#This Row],[Numéro de poste de la pièce de référence]])</f>
        <v>450067254810</v>
      </c>
    </row>
    <row r="523" spans="1:24" x14ac:dyDescent="0.35">
      <c r="A523" s="1" t="s">
        <v>97</v>
      </c>
      <c r="B523" s="1" t="s">
        <v>2489</v>
      </c>
      <c r="C523" s="1" t="s">
        <v>2510</v>
      </c>
      <c r="D523" s="1" t="s">
        <v>101</v>
      </c>
      <c r="E523" s="1" t="s">
        <v>1190</v>
      </c>
      <c r="F523" s="1" t="s">
        <v>2407</v>
      </c>
      <c r="G523" s="1" t="s">
        <v>2922</v>
      </c>
      <c r="H523" s="1" t="s">
        <v>88</v>
      </c>
      <c r="I523" s="2">
        <v>43955</v>
      </c>
      <c r="J523" s="1" t="s">
        <v>4282</v>
      </c>
      <c r="K523" s="1" t="s">
        <v>4283</v>
      </c>
      <c r="L523" s="1" t="s">
        <v>3400</v>
      </c>
      <c r="M523" s="1" t="s">
        <v>4284</v>
      </c>
      <c r="N523" s="3">
        <v>6292</v>
      </c>
      <c r="O523" s="3">
        <v>0</v>
      </c>
      <c r="P523" s="1" t="s">
        <v>2567</v>
      </c>
      <c r="Q523" s="1" t="s">
        <v>1191</v>
      </c>
      <c r="R523" s="1" t="s">
        <v>683</v>
      </c>
      <c r="S523" s="1" t="s">
        <v>2407</v>
      </c>
      <c r="T523" s="1" t="s">
        <v>2407</v>
      </c>
      <c r="U523" s="1" t="s">
        <v>4724</v>
      </c>
      <c r="V523" s="1" t="s">
        <v>2470</v>
      </c>
      <c r="W523" s="1" t="s">
        <v>103</v>
      </c>
      <c r="X523" s="1" t="str">
        <f>CONCATENATE(Tableau4[[#This Row],[Numéro de pièce de la pièce de référence]],Tableau4[[#This Row],[Numéro de poste de la pièce de référence]])</f>
        <v>450067256010</v>
      </c>
    </row>
    <row r="524" spans="1:24" x14ac:dyDescent="0.35">
      <c r="A524" s="1" t="s">
        <v>60</v>
      </c>
      <c r="B524" s="1" t="s">
        <v>2634</v>
      </c>
      <c r="C524" s="1" t="s">
        <v>2483</v>
      </c>
      <c r="D524" s="1" t="s">
        <v>65</v>
      </c>
      <c r="E524" s="1" t="s">
        <v>2292</v>
      </c>
      <c r="F524" s="1" t="s">
        <v>2407</v>
      </c>
      <c r="G524" s="1" t="s">
        <v>2841</v>
      </c>
      <c r="H524" s="1" t="s">
        <v>88</v>
      </c>
      <c r="I524" s="2">
        <v>43956</v>
      </c>
      <c r="J524" s="1" t="s">
        <v>4282</v>
      </c>
      <c r="K524" s="1" t="s">
        <v>4283</v>
      </c>
      <c r="L524" s="1" t="s">
        <v>3401</v>
      </c>
      <c r="M524" s="1" t="s">
        <v>4288</v>
      </c>
      <c r="N524" s="3">
        <v>-29893.4</v>
      </c>
      <c r="O524" s="3">
        <v>0</v>
      </c>
      <c r="P524" s="1" t="s">
        <v>2842</v>
      </c>
      <c r="Q524" s="1" t="s">
        <v>2293</v>
      </c>
      <c r="R524" s="1" t="s">
        <v>1400</v>
      </c>
      <c r="S524" s="1" t="s">
        <v>2407</v>
      </c>
      <c r="T524" s="1" t="s">
        <v>2407</v>
      </c>
      <c r="U524" s="1" t="s">
        <v>4725</v>
      </c>
      <c r="V524" s="1" t="s">
        <v>2470</v>
      </c>
      <c r="W524" s="1" t="s">
        <v>51</v>
      </c>
      <c r="X524" s="1" t="str">
        <f>CONCATENATE(Tableau4[[#This Row],[Numéro de pièce de la pièce de référence]],Tableau4[[#This Row],[Numéro de poste de la pièce de référence]])</f>
        <v>450067167910</v>
      </c>
    </row>
    <row r="525" spans="1:24" x14ac:dyDescent="0.35">
      <c r="A525" s="1" t="s">
        <v>97</v>
      </c>
      <c r="B525" s="1" t="s">
        <v>2489</v>
      </c>
      <c r="C525" s="1" t="s">
        <v>2510</v>
      </c>
      <c r="D525" s="1" t="s">
        <v>101</v>
      </c>
      <c r="E525" s="1" t="s">
        <v>1197</v>
      </c>
      <c r="F525" s="1" t="s">
        <v>2407</v>
      </c>
      <c r="G525" s="1" t="s">
        <v>2923</v>
      </c>
      <c r="H525" s="1" t="s">
        <v>88</v>
      </c>
      <c r="I525" s="2">
        <v>43956</v>
      </c>
      <c r="J525" s="1" t="s">
        <v>4282</v>
      </c>
      <c r="K525" s="1" t="s">
        <v>4283</v>
      </c>
      <c r="L525" s="1" t="s">
        <v>3400</v>
      </c>
      <c r="M525" s="1" t="s">
        <v>4284</v>
      </c>
      <c r="N525" s="3">
        <v>5017.68</v>
      </c>
      <c r="O525" s="3">
        <v>0</v>
      </c>
      <c r="P525" s="1" t="s">
        <v>2567</v>
      </c>
      <c r="Q525" s="1" t="s">
        <v>1198</v>
      </c>
      <c r="R525" s="1" t="s">
        <v>935</v>
      </c>
      <c r="S525" s="1" t="s">
        <v>2407</v>
      </c>
      <c r="T525" s="1" t="s">
        <v>2407</v>
      </c>
      <c r="U525" s="1" t="s">
        <v>4726</v>
      </c>
      <c r="V525" s="1" t="s">
        <v>2470</v>
      </c>
      <c r="W525" s="1" t="s">
        <v>111</v>
      </c>
      <c r="X525" s="1" t="str">
        <f>CONCATENATE(Tableau4[[#This Row],[Numéro de pièce de la pièce de référence]],Tableau4[[#This Row],[Numéro de poste de la pièce de référence]])</f>
        <v>450067275010</v>
      </c>
    </row>
    <row r="526" spans="1:24" x14ac:dyDescent="0.35">
      <c r="A526" s="1" t="s">
        <v>97</v>
      </c>
      <c r="B526" s="1" t="s">
        <v>2489</v>
      </c>
      <c r="C526" s="1" t="s">
        <v>2510</v>
      </c>
      <c r="D526" s="1" t="s">
        <v>101</v>
      </c>
      <c r="E526" s="1" t="s">
        <v>1202</v>
      </c>
      <c r="F526" s="1" t="s">
        <v>2407</v>
      </c>
      <c r="G526" s="1" t="s">
        <v>2925</v>
      </c>
      <c r="H526" s="1" t="s">
        <v>88</v>
      </c>
      <c r="I526" s="2">
        <v>43956</v>
      </c>
      <c r="J526" s="1" t="s">
        <v>4282</v>
      </c>
      <c r="K526" s="1" t="s">
        <v>4283</v>
      </c>
      <c r="L526" s="1" t="s">
        <v>3400</v>
      </c>
      <c r="M526" s="1" t="s">
        <v>4284</v>
      </c>
      <c r="N526" s="3">
        <v>50077.88</v>
      </c>
      <c r="O526" s="3">
        <v>0</v>
      </c>
      <c r="P526" s="1" t="s">
        <v>2567</v>
      </c>
      <c r="Q526" s="1" t="s">
        <v>931</v>
      </c>
      <c r="R526" s="1" t="s">
        <v>1201</v>
      </c>
      <c r="S526" s="1" t="s">
        <v>2407</v>
      </c>
      <c r="T526" s="1" t="s">
        <v>2407</v>
      </c>
      <c r="U526" s="1" t="s">
        <v>4727</v>
      </c>
      <c r="V526" s="1" t="s">
        <v>2470</v>
      </c>
      <c r="W526" s="1" t="s">
        <v>111</v>
      </c>
      <c r="X526" s="1" t="str">
        <f>CONCATENATE(Tableau4[[#This Row],[Numéro de pièce de la pièce de référence]],Tableau4[[#This Row],[Numéro de poste de la pièce de référence]])</f>
        <v>450067275610</v>
      </c>
    </row>
    <row r="527" spans="1:24" x14ac:dyDescent="0.35">
      <c r="A527" s="1" t="s">
        <v>97</v>
      </c>
      <c r="B527" s="1" t="s">
        <v>2489</v>
      </c>
      <c r="C527" s="1" t="s">
        <v>2510</v>
      </c>
      <c r="D527" s="1" t="s">
        <v>101</v>
      </c>
      <c r="E527" s="1" t="s">
        <v>1207</v>
      </c>
      <c r="F527" s="1" t="s">
        <v>2407</v>
      </c>
      <c r="G527" s="1" t="s">
        <v>2927</v>
      </c>
      <c r="H527" s="1" t="s">
        <v>88</v>
      </c>
      <c r="I527" s="2">
        <v>43956</v>
      </c>
      <c r="J527" s="1" t="s">
        <v>4282</v>
      </c>
      <c r="K527" s="1" t="s">
        <v>4283</v>
      </c>
      <c r="L527" s="1" t="s">
        <v>3400</v>
      </c>
      <c r="M527" s="1" t="s">
        <v>4284</v>
      </c>
      <c r="N527" s="3">
        <v>92500.9</v>
      </c>
      <c r="O527" s="3">
        <v>0</v>
      </c>
      <c r="P527" s="1" t="s">
        <v>2567</v>
      </c>
      <c r="Q527" s="1" t="s">
        <v>1062</v>
      </c>
      <c r="R527" s="1" t="s">
        <v>1206</v>
      </c>
      <c r="S527" s="1" t="s">
        <v>2407</v>
      </c>
      <c r="T527" s="1" t="s">
        <v>2407</v>
      </c>
      <c r="U527" s="1" t="s">
        <v>4728</v>
      </c>
      <c r="V527" s="1" t="s">
        <v>2470</v>
      </c>
      <c r="W527" s="1" t="s">
        <v>111</v>
      </c>
      <c r="X527" s="1" t="str">
        <f>CONCATENATE(Tableau4[[#This Row],[Numéro de pièce de la pièce de référence]],Tableau4[[#This Row],[Numéro de poste de la pièce de référence]])</f>
        <v>450067276710</v>
      </c>
    </row>
    <row r="528" spans="1:24" x14ac:dyDescent="0.35">
      <c r="A528" s="1" t="s">
        <v>97</v>
      </c>
      <c r="B528" s="1" t="s">
        <v>2489</v>
      </c>
      <c r="C528" s="1" t="s">
        <v>2510</v>
      </c>
      <c r="D528" s="1" t="s">
        <v>101</v>
      </c>
      <c r="E528" s="1" t="s">
        <v>702</v>
      </c>
      <c r="F528" s="1" t="s">
        <v>2407</v>
      </c>
      <c r="G528" s="1" t="s">
        <v>2752</v>
      </c>
      <c r="H528" s="1" t="s">
        <v>88</v>
      </c>
      <c r="I528" s="2">
        <v>43957</v>
      </c>
      <c r="J528" s="1" t="s">
        <v>4282</v>
      </c>
      <c r="K528" s="1" t="s">
        <v>4283</v>
      </c>
      <c r="L528" s="1" t="s">
        <v>2630</v>
      </c>
      <c r="M528" s="1" t="s">
        <v>4290</v>
      </c>
      <c r="N528" s="3">
        <v>-366164.15</v>
      </c>
      <c r="O528" s="3">
        <v>0</v>
      </c>
      <c r="P528" s="1" t="s">
        <v>2567</v>
      </c>
      <c r="Q528" s="1" t="s">
        <v>703</v>
      </c>
      <c r="R528" s="1" t="s">
        <v>482</v>
      </c>
      <c r="S528" s="1" t="s">
        <v>2407</v>
      </c>
      <c r="T528" s="1" t="s">
        <v>2407</v>
      </c>
      <c r="U528" s="1" t="s">
        <v>4729</v>
      </c>
      <c r="V528" s="1" t="s">
        <v>2470</v>
      </c>
      <c r="W528" s="1" t="s">
        <v>51</v>
      </c>
      <c r="X528" s="1" t="str">
        <f>CONCATENATE(Tableau4[[#This Row],[Numéro de pièce de la pièce de référence]],Tableau4[[#This Row],[Numéro de poste de la pièce de référence]])</f>
        <v>450066949410</v>
      </c>
    </row>
    <row r="529" spans="1:24" x14ac:dyDescent="0.35">
      <c r="A529" s="1" t="s">
        <v>97</v>
      </c>
      <c r="B529" s="1" t="s">
        <v>2489</v>
      </c>
      <c r="C529" s="1" t="s">
        <v>2510</v>
      </c>
      <c r="D529" s="1" t="s">
        <v>101</v>
      </c>
      <c r="E529" s="1" t="s">
        <v>814</v>
      </c>
      <c r="F529" s="1" t="s">
        <v>2407</v>
      </c>
      <c r="G529" s="1" t="s">
        <v>2779</v>
      </c>
      <c r="H529" s="1" t="s">
        <v>88</v>
      </c>
      <c r="I529" s="2">
        <v>43957</v>
      </c>
      <c r="J529" s="1" t="s">
        <v>4282</v>
      </c>
      <c r="K529" s="1" t="s">
        <v>4283</v>
      </c>
      <c r="L529" s="1" t="s">
        <v>2630</v>
      </c>
      <c r="M529" s="1" t="s">
        <v>4290</v>
      </c>
      <c r="N529" s="3">
        <v>-114841.58</v>
      </c>
      <c r="O529" s="3">
        <v>0</v>
      </c>
      <c r="P529" s="1" t="s">
        <v>2567</v>
      </c>
      <c r="Q529" s="1" t="s">
        <v>815</v>
      </c>
      <c r="R529" s="1" t="s">
        <v>810</v>
      </c>
      <c r="S529" s="1" t="s">
        <v>2407</v>
      </c>
      <c r="T529" s="1" t="s">
        <v>2407</v>
      </c>
      <c r="U529" s="1" t="s">
        <v>4730</v>
      </c>
      <c r="V529" s="1" t="s">
        <v>2470</v>
      </c>
      <c r="W529" s="1" t="s">
        <v>51</v>
      </c>
      <c r="X529" s="1" t="str">
        <f>CONCATENATE(Tableau4[[#This Row],[Numéro de pièce de la pièce de référence]],Tableau4[[#This Row],[Numéro de poste de la pièce de référence]])</f>
        <v>450067093810</v>
      </c>
    </row>
    <row r="530" spans="1:24" x14ac:dyDescent="0.35">
      <c r="A530" s="1" t="s">
        <v>97</v>
      </c>
      <c r="B530" s="1" t="s">
        <v>2489</v>
      </c>
      <c r="C530" s="1" t="s">
        <v>2510</v>
      </c>
      <c r="D530" s="1" t="s">
        <v>101</v>
      </c>
      <c r="E530" s="1" t="s">
        <v>855</v>
      </c>
      <c r="F530" s="1" t="s">
        <v>2407</v>
      </c>
      <c r="G530" s="1" t="s">
        <v>2781</v>
      </c>
      <c r="H530" s="1" t="s">
        <v>88</v>
      </c>
      <c r="I530" s="2">
        <v>43957</v>
      </c>
      <c r="J530" s="1" t="s">
        <v>4282</v>
      </c>
      <c r="K530" s="1" t="s">
        <v>4283</v>
      </c>
      <c r="L530" s="1" t="s">
        <v>2590</v>
      </c>
      <c r="M530" s="1" t="s">
        <v>4402</v>
      </c>
      <c r="N530" s="3">
        <v>2414.33</v>
      </c>
      <c r="O530" s="3">
        <v>0</v>
      </c>
      <c r="P530" s="1" t="s">
        <v>2567</v>
      </c>
      <c r="Q530" s="1" t="s">
        <v>818</v>
      </c>
      <c r="R530" s="1" t="s">
        <v>854</v>
      </c>
      <c r="S530" s="1" t="s">
        <v>2407</v>
      </c>
      <c r="T530" s="1" t="s">
        <v>2407</v>
      </c>
      <c r="U530" s="1" t="s">
        <v>4731</v>
      </c>
      <c r="V530" s="1" t="s">
        <v>2470</v>
      </c>
      <c r="W530" s="1" t="s">
        <v>51</v>
      </c>
      <c r="X530" s="1" t="str">
        <f>CONCATENATE(Tableau4[[#This Row],[Numéro de pièce de la pièce de référence]],Tableau4[[#This Row],[Numéro de poste de la pièce de référence]])</f>
        <v>450067095610</v>
      </c>
    </row>
    <row r="531" spans="1:24" x14ac:dyDescent="0.35">
      <c r="A531" s="1" t="s">
        <v>97</v>
      </c>
      <c r="B531" s="1" t="s">
        <v>2489</v>
      </c>
      <c r="C531" s="1" t="s">
        <v>2510</v>
      </c>
      <c r="D531" s="1" t="s">
        <v>101</v>
      </c>
      <c r="E531" s="1" t="s">
        <v>855</v>
      </c>
      <c r="F531" s="1" t="s">
        <v>2407</v>
      </c>
      <c r="G531" s="1" t="s">
        <v>2781</v>
      </c>
      <c r="H531" s="1" t="s">
        <v>88</v>
      </c>
      <c r="I531" s="2">
        <v>43957</v>
      </c>
      <c r="J531" s="1" t="s">
        <v>4282</v>
      </c>
      <c r="K531" s="1" t="s">
        <v>4283</v>
      </c>
      <c r="L531" s="1" t="s">
        <v>2630</v>
      </c>
      <c r="M531" s="1" t="s">
        <v>4290</v>
      </c>
      <c r="N531" s="3">
        <v>-1049063.9099999999</v>
      </c>
      <c r="O531" s="3">
        <v>0</v>
      </c>
      <c r="P531" s="1" t="s">
        <v>2567</v>
      </c>
      <c r="Q531" s="1" t="s">
        <v>818</v>
      </c>
      <c r="R531" s="1" t="s">
        <v>854</v>
      </c>
      <c r="S531" s="1" t="s">
        <v>2407</v>
      </c>
      <c r="T531" s="1" t="s">
        <v>2407</v>
      </c>
      <c r="U531" s="1" t="s">
        <v>4731</v>
      </c>
      <c r="V531" s="1" t="s">
        <v>2470</v>
      </c>
      <c r="W531" s="1" t="s">
        <v>51</v>
      </c>
      <c r="X531" s="1" t="str">
        <f>CONCATENATE(Tableau4[[#This Row],[Numéro de pièce de la pièce de référence]],Tableau4[[#This Row],[Numéro de poste de la pièce de référence]])</f>
        <v>450067095610</v>
      </c>
    </row>
    <row r="532" spans="1:24" x14ac:dyDescent="0.35">
      <c r="A532" s="1" t="s">
        <v>97</v>
      </c>
      <c r="B532" s="1" t="s">
        <v>2489</v>
      </c>
      <c r="C532" s="1" t="s">
        <v>2510</v>
      </c>
      <c r="D532" s="1" t="s">
        <v>101</v>
      </c>
      <c r="E532" s="1" t="s">
        <v>820</v>
      </c>
      <c r="F532" s="1" t="s">
        <v>2407</v>
      </c>
      <c r="G532" s="1" t="s">
        <v>2784</v>
      </c>
      <c r="H532" s="1" t="s">
        <v>88</v>
      </c>
      <c r="I532" s="2">
        <v>43957</v>
      </c>
      <c r="J532" s="1" t="s">
        <v>4282</v>
      </c>
      <c r="K532" s="1" t="s">
        <v>4283</v>
      </c>
      <c r="L532" s="1" t="s">
        <v>2630</v>
      </c>
      <c r="M532" s="1" t="s">
        <v>4290</v>
      </c>
      <c r="N532" s="3">
        <v>-825000</v>
      </c>
      <c r="O532" s="3">
        <v>0</v>
      </c>
      <c r="P532" s="1" t="s">
        <v>2567</v>
      </c>
      <c r="Q532" s="1" t="s">
        <v>818</v>
      </c>
      <c r="R532" s="1" t="s">
        <v>707</v>
      </c>
      <c r="S532" s="1" t="s">
        <v>2407</v>
      </c>
      <c r="T532" s="1" t="s">
        <v>2407</v>
      </c>
      <c r="U532" s="1" t="s">
        <v>4732</v>
      </c>
      <c r="V532" s="1" t="s">
        <v>2470</v>
      </c>
      <c r="W532" s="1" t="s">
        <v>51</v>
      </c>
      <c r="X532" s="1" t="str">
        <f>CONCATENATE(Tableau4[[#This Row],[Numéro de pièce de la pièce de référence]],Tableau4[[#This Row],[Numéro de poste de la pièce de référence]])</f>
        <v>450067097010</v>
      </c>
    </row>
    <row r="533" spans="1:24" x14ac:dyDescent="0.35">
      <c r="A533" s="1" t="s">
        <v>97</v>
      </c>
      <c r="B533" s="1" t="s">
        <v>2489</v>
      </c>
      <c r="C533" s="1" t="s">
        <v>2510</v>
      </c>
      <c r="D533" s="1" t="s">
        <v>101</v>
      </c>
      <c r="E533" s="1" t="s">
        <v>820</v>
      </c>
      <c r="F533" s="1" t="s">
        <v>2407</v>
      </c>
      <c r="G533" s="1" t="s">
        <v>2784</v>
      </c>
      <c r="H533" s="1" t="s">
        <v>88</v>
      </c>
      <c r="I533" s="2">
        <v>43957</v>
      </c>
      <c r="J533" s="1" t="s">
        <v>4282</v>
      </c>
      <c r="K533" s="1" t="s">
        <v>4283</v>
      </c>
      <c r="L533" s="1" t="s">
        <v>2630</v>
      </c>
      <c r="M533" s="1" t="s">
        <v>4290</v>
      </c>
      <c r="N533" s="3">
        <v>-825000</v>
      </c>
      <c r="O533" s="3">
        <v>0</v>
      </c>
      <c r="P533" s="1" t="s">
        <v>2567</v>
      </c>
      <c r="Q533" s="1" t="s">
        <v>818</v>
      </c>
      <c r="R533" s="1" t="s">
        <v>707</v>
      </c>
      <c r="S533" s="1" t="s">
        <v>2407</v>
      </c>
      <c r="T533" s="1" t="s">
        <v>2407</v>
      </c>
      <c r="U533" s="1" t="s">
        <v>4733</v>
      </c>
      <c r="V533" s="1" t="s">
        <v>2470</v>
      </c>
      <c r="W533" s="1" t="s">
        <v>51</v>
      </c>
      <c r="X533" s="1" t="str">
        <f>CONCATENATE(Tableau4[[#This Row],[Numéro de pièce de la pièce de référence]],Tableau4[[#This Row],[Numéro de poste de la pièce de référence]])</f>
        <v>450067097010</v>
      </c>
    </row>
    <row r="534" spans="1:24" x14ac:dyDescent="0.35">
      <c r="A534" s="1" t="s">
        <v>97</v>
      </c>
      <c r="B534" s="1" t="s">
        <v>2489</v>
      </c>
      <c r="C534" s="1" t="s">
        <v>2510</v>
      </c>
      <c r="D534" s="1" t="s">
        <v>101</v>
      </c>
      <c r="E534" s="1" t="s">
        <v>925</v>
      </c>
      <c r="F534" s="1" t="s">
        <v>2407</v>
      </c>
      <c r="G534" s="1" t="s">
        <v>2817</v>
      </c>
      <c r="H534" s="1" t="s">
        <v>88</v>
      </c>
      <c r="I534" s="2">
        <v>43957</v>
      </c>
      <c r="J534" s="1" t="s">
        <v>4282</v>
      </c>
      <c r="K534" s="1" t="s">
        <v>4283</v>
      </c>
      <c r="L534" s="1" t="s">
        <v>2630</v>
      </c>
      <c r="M534" s="1" t="s">
        <v>4290</v>
      </c>
      <c r="N534" s="3">
        <v>-18536.84</v>
      </c>
      <c r="O534" s="3">
        <v>0</v>
      </c>
      <c r="P534" s="1" t="s">
        <v>2567</v>
      </c>
      <c r="Q534" s="1" t="s">
        <v>926</v>
      </c>
      <c r="R534" s="1" t="s">
        <v>924</v>
      </c>
      <c r="S534" s="1" t="s">
        <v>2407</v>
      </c>
      <c r="T534" s="1" t="s">
        <v>2407</v>
      </c>
      <c r="U534" s="1" t="s">
        <v>4734</v>
      </c>
      <c r="V534" s="1" t="s">
        <v>2470</v>
      </c>
      <c r="W534" s="1" t="s">
        <v>51</v>
      </c>
      <c r="X534" s="1" t="str">
        <f>CONCATENATE(Tableau4[[#This Row],[Numéro de pièce de la pièce de référence]],Tableau4[[#This Row],[Numéro de poste de la pièce de référence]])</f>
        <v>450067154810</v>
      </c>
    </row>
    <row r="535" spans="1:24" x14ac:dyDescent="0.35">
      <c r="A535" s="1" t="s">
        <v>97</v>
      </c>
      <c r="B535" s="1" t="s">
        <v>2489</v>
      </c>
      <c r="C535" s="1" t="s">
        <v>2510</v>
      </c>
      <c r="D535" s="1" t="s">
        <v>101</v>
      </c>
      <c r="E535" s="1" t="s">
        <v>920</v>
      </c>
      <c r="F535" s="1" t="s">
        <v>2407</v>
      </c>
      <c r="G535" s="1" t="s">
        <v>2825</v>
      </c>
      <c r="H535" s="1" t="s">
        <v>88</v>
      </c>
      <c r="I535" s="2">
        <v>43957</v>
      </c>
      <c r="J535" s="1" t="s">
        <v>4282</v>
      </c>
      <c r="K535" s="1" t="s">
        <v>4283</v>
      </c>
      <c r="L535" s="1" t="s">
        <v>2630</v>
      </c>
      <c r="M535" s="1" t="s">
        <v>4290</v>
      </c>
      <c r="N535" s="3">
        <v>-36209.25</v>
      </c>
      <c r="O535" s="3">
        <v>0</v>
      </c>
      <c r="P535" s="1" t="s">
        <v>2567</v>
      </c>
      <c r="Q535" s="1" t="s">
        <v>921</v>
      </c>
      <c r="R535" s="1" t="s">
        <v>919</v>
      </c>
      <c r="S535" s="1" t="s">
        <v>2407</v>
      </c>
      <c r="T535" s="1" t="s">
        <v>2407</v>
      </c>
      <c r="U535" s="1" t="s">
        <v>4735</v>
      </c>
      <c r="V535" s="1" t="s">
        <v>2470</v>
      </c>
      <c r="W535" s="1" t="s">
        <v>51</v>
      </c>
      <c r="X535" s="1" t="str">
        <f>CONCATENATE(Tableau4[[#This Row],[Numéro de pièce de la pièce de référence]],Tableau4[[#This Row],[Numéro de poste de la pièce de référence]])</f>
        <v>450067158010</v>
      </c>
    </row>
    <row r="536" spans="1:24" x14ac:dyDescent="0.35">
      <c r="A536" s="1" t="s">
        <v>97</v>
      </c>
      <c r="B536" s="1" t="s">
        <v>2489</v>
      </c>
      <c r="C536" s="1" t="s">
        <v>2510</v>
      </c>
      <c r="D536" s="1" t="s">
        <v>101</v>
      </c>
      <c r="E536" s="1" t="s">
        <v>920</v>
      </c>
      <c r="F536" s="1" t="s">
        <v>2407</v>
      </c>
      <c r="G536" s="1" t="s">
        <v>2825</v>
      </c>
      <c r="H536" s="1" t="s">
        <v>88</v>
      </c>
      <c r="I536" s="2">
        <v>43957</v>
      </c>
      <c r="J536" s="1" t="s">
        <v>4282</v>
      </c>
      <c r="K536" s="1" t="s">
        <v>4283</v>
      </c>
      <c r="L536" s="1" t="s">
        <v>2630</v>
      </c>
      <c r="M536" s="1" t="s">
        <v>4290</v>
      </c>
      <c r="N536" s="3">
        <v>-36209.25</v>
      </c>
      <c r="O536" s="3">
        <v>0</v>
      </c>
      <c r="P536" s="1" t="s">
        <v>2567</v>
      </c>
      <c r="Q536" s="1" t="s">
        <v>921</v>
      </c>
      <c r="R536" s="1" t="s">
        <v>919</v>
      </c>
      <c r="S536" s="1" t="s">
        <v>2407</v>
      </c>
      <c r="T536" s="1" t="s">
        <v>2407</v>
      </c>
      <c r="U536" s="1" t="s">
        <v>4736</v>
      </c>
      <c r="V536" s="1" t="s">
        <v>2470</v>
      </c>
      <c r="W536" s="1" t="s">
        <v>51</v>
      </c>
      <c r="X536" s="1" t="str">
        <f>CONCATENATE(Tableau4[[#This Row],[Numéro de pièce de la pièce de référence]],Tableau4[[#This Row],[Numéro de poste de la pièce de référence]])</f>
        <v>450067158010</v>
      </c>
    </row>
    <row r="537" spans="1:24" x14ac:dyDescent="0.35">
      <c r="A537" s="1" t="s">
        <v>97</v>
      </c>
      <c r="B537" s="1" t="s">
        <v>2489</v>
      </c>
      <c r="C537" s="1" t="s">
        <v>2510</v>
      </c>
      <c r="D537" s="1" t="s">
        <v>101</v>
      </c>
      <c r="E537" s="1" t="s">
        <v>936</v>
      </c>
      <c r="F537" s="1" t="s">
        <v>2407</v>
      </c>
      <c r="G537" s="1" t="s">
        <v>2827</v>
      </c>
      <c r="H537" s="1" t="s">
        <v>88</v>
      </c>
      <c r="I537" s="2">
        <v>43957</v>
      </c>
      <c r="J537" s="1" t="s">
        <v>4282</v>
      </c>
      <c r="K537" s="1" t="s">
        <v>4283</v>
      </c>
      <c r="L537" s="1" t="s">
        <v>2630</v>
      </c>
      <c r="M537" s="1" t="s">
        <v>4290</v>
      </c>
      <c r="N537" s="3">
        <v>-221361.02</v>
      </c>
      <c r="O537" s="3">
        <v>0</v>
      </c>
      <c r="P537" s="1" t="s">
        <v>2567</v>
      </c>
      <c r="Q537" s="1" t="s">
        <v>937</v>
      </c>
      <c r="R537" s="1" t="s">
        <v>935</v>
      </c>
      <c r="S537" s="1" t="s">
        <v>2407</v>
      </c>
      <c r="T537" s="1" t="s">
        <v>2407</v>
      </c>
      <c r="U537" s="1" t="s">
        <v>4737</v>
      </c>
      <c r="V537" s="1" t="s">
        <v>2470</v>
      </c>
      <c r="W537" s="1" t="s">
        <v>111</v>
      </c>
      <c r="X537" s="1" t="str">
        <f>CONCATENATE(Tableau4[[#This Row],[Numéro de pièce de la pièce de référence]],Tableau4[[#This Row],[Numéro de poste de la pièce de référence]])</f>
        <v>450067158610</v>
      </c>
    </row>
    <row r="538" spans="1:24" x14ac:dyDescent="0.35">
      <c r="A538" s="1" t="s">
        <v>97</v>
      </c>
      <c r="B538" s="1" t="s">
        <v>2489</v>
      </c>
      <c r="C538" s="1" t="s">
        <v>2510</v>
      </c>
      <c r="D538" s="1" t="s">
        <v>101</v>
      </c>
      <c r="E538" s="1" t="s">
        <v>1042</v>
      </c>
      <c r="F538" s="1" t="s">
        <v>2407</v>
      </c>
      <c r="G538" s="1" t="s">
        <v>2867</v>
      </c>
      <c r="H538" s="1" t="s">
        <v>88</v>
      </c>
      <c r="I538" s="2">
        <v>43957</v>
      </c>
      <c r="J538" s="1" t="s">
        <v>4282</v>
      </c>
      <c r="K538" s="1" t="s">
        <v>4283</v>
      </c>
      <c r="L538" s="1" t="s">
        <v>2630</v>
      </c>
      <c r="M538" s="1" t="s">
        <v>4290</v>
      </c>
      <c r="N538" s="3">
        <v>-1718790</v>
      </c>
      <c r="O538" s="3">
        <v>0</v>
      </c>
      <c r="P538" s="1" t="s">
        <v>2567</v>
      </c>
      <c r="Q538" s="1" t="s">
        <v>1043</v>
      </c>
      <c r="R538" s="1" t="s">
        <v>867</v>
      </c>
      <c r="S538" s="1" t="s">
        <v>2407</v>
      </c>
      <c r="T538" s="1" t="s">
        <v>2407</v>
      </c>
      <c r="U538" s="1" t="s">
        <v>4738</v>
      </c>
      <c r="V538" s="1" t="s">
        <v>2470</v>
      </c>
      <c r="W538" s="1" t="s">
        <v>111</v>
      </c>
      <c r="X538" s="1" t="str">
        <f>CONCATENATE(Tableau4[[#This Row],[Numéro de pièce de la pièce de référence]],Tableau4[[#This Row],[Numéro de poste de la pièce de référence]])</f>
        <v>450067201010</v>
      </c>
    </row>
    <row r="539" spans="1:24" x14ac:dyDescent="0.35">
      <c r="A539" s="1" t="s">
        <v>97</v>
      </c>
      <c r="B539" s="1" t="s">
        <v>2489</v>
      </c>
      <c r="C539" s="1" t="s">
        <v>2510</v>
      </c>
      <c r="D539" s="1" t="s">
        <v>101</v>
      </c>
      <c r="E539" s="1" t="s">
        <v>1113</v>
      </c>
      <c r="F539" s="1" t="s">
        <v>2407</v>
      </c>
      <c r="G539" s="1" t="s">
        <v>2902</v>
      </c>
      <c r="H539" s="1" t="s">
        <v>88</v>
      </c>
      <c r="I539" s="2">
        <v>43957</v>
      </c>
      <c r="J539" s="1" t="s">
        <v>4282</v>
      </c>
      <c r="K539" s="1" t="s">
        <v>4283</v>
      </c>
      <c r="L539" s="1" t="s">
        <v>2630</v>
      </c>
      <c r="M539" s="1" t="s">
        <v>4290</v>
      </c>
      <c r="N539" s="3">
        <v>-3933.79</v>
      </c>
      <c r="O539" s="3">
        <v>0</v>
      </c>
      <c r="P539" s="1" t="s">
        <v>2567</v>
      </c>
      <c r="Q539" s="1" t="s">
        <v>1114</v>
      </c>
      <c r="R539" s="1" t="s">
        <v>924</v>
      </c>
      <c r="S539" s="1" t="s">
        <v>2407</v>
      </c>
      <c r="T539" s="1" t="s">
        <v>2407</v>
      </c>
      <c r="U539" s="1" t="s">
        <v>4739</v>
      </c>
      <c r="V539" s="1" t="s">
        <v>2470</v>
      </c>
      <c r="W539" s="1" t="s">
        <v>113</v>
      </c>
      <c r="X539" s="1" t="str">
        <f>CONCATENATE(Tableau4[[#This Row],[Numéro de pièce de la pièce de référence]],Tableau4[[#This Row],[Numéro de poste de la pièce de référence]])</f>
        <v>450067231210</v>
      </c>
    </row>
    <row r="540" spans="1:24" x14ac:dyDescent="0.35">
      <c r="A540" s="1" t="s">
        <v>97</v>
      </c>
      <c r="B540" s="1" t="s">
        <v>2489</v>
      </c>
      <c r="C540" s="1" t="s">
        <v>2510</v>
      </c>
      <c r="D540" s="1" t="s">
        <v>101</v>
      </c>
      <c r="E540" s="1" t="s">
        <v>1141</v>
      </c>
      <c r="F540" s="1" t="s">
        <v>2407</v>
      </c>
      <c r="G540" s="1" t="s">
        <v>2907</v>
      </c>
      <c r="H540" s="1" t="s">
        <v>88</v>
      </c>
      <c r="I540" s="2">
        <v>43957</v>
      </c>
      <c r="J540" s="1" t="s">
        <v>4282</v>
      </c>
      <c r="K540" s="1" t="s">
        <v>4283</v>
      </c>
      <c r="L540" s="1" t="s">
        <v>2630</v>
      </c>
      <c r="M540" s="1" t="s">
        <v>4290</v>
      </c>
      <c r="N540" s="3">
        <v>-319060</v>
      </c>
      <c r="O540" s="3">
        <v>0</v>
      </c>
      <c r="P540" s="1" t="s">
        <v>2567</v>
      </c>
      <c r="Q540" s="1" t="s">
        <v>1142</v>
      </c>
      <c r="R540" s="1" t="s">
        <v>1140</v>
      </c>
      <c r="S540" s="1" t="s">
        <v>2407</v>
      </c>
      <c r="T540" s="1" t="s">
        <v>2407</v>
      </c>
      <c r="U540" s="1" t="s">
        <v>4740</v>
      </c>
      <c r="V540" s="1" t="s">
        <v>2470</v>
      </c>
      <c r="W540" s="1" t="s">
        <v>111</v>
      </c>
      <c r="X540" s="1" t="str">
        <f>CONCATENATE(Tableau4[[#This Row],[Numéro de pièce de la pièce de référence]],Tableau4[[#This Row],[Numéro de poste de la pièce de référence]])</f>
        <v>450067233710</v>
      </c>
    </row>
    <row r="541" spans="1:24" x14ac:dyDescent="0.35">
      <c r="A541" s="1" t="s">
        <v>2535</v>
      </c>
      <c r="B541" s="1" t="s">
        <v>2914</v>
      </c>
      <c r="C541" s="1" t="s">
        <v>2492</v>
      </c>
      <c r="D541" s="1" t="s">
        <v>3417</v>
      </c>
      <c r="E541" s="1" t="s">
        <v>1173</v>
      </c>
      <c r="F541" s="1" t="s">
        <v>2407</v>
      </c>
      <c r="G541" s="1" t="s">
        <v>2913</v>
      </c>
      <c r="H541" s="1" t="s">
        <v>88</v>
      </c>
      <c r="I541" s="2">
        <v>43957</v>
      </c>
      <c r="J541" s="1" t="s">
        <v>4282</v>
      </c>
      <c r="K541" s="1" t="s">
        <v>4283</v>
      </c>
      <c r="L541" s="1" t="s">
        <v>2630</v>
      </c>
      <c r="M541" s="1" t="s">
        <v>4290</v>
      </c>
      <c r="N541" s="3">
        <v>-1217.3800000000001</v>
      </c>
      <c r="O541" s="3">
        <v>0</v>
      </c>
      <c r="P541" s="1" t="s">
        <v>2842</v>
      </c>
      <c r="Q541" s="1" t="s">
        <v>1174</v>
      </c>
      <c r="R541" s="1" t="s">
        <v>1172</v>
      </c>
      <c r="S541" s="1" t="s">
        <v>2407</v>
      </c>
      <c r="T541" s="1" t="s">
        <v>2407</v>
      </c>
      <c r="U541" s="1" t="s">
        <v>4741</v>
      </c>
      <c r="V541" s="1" t="s">
        <v>2470</v>
      </c>
      <c r="W541" s="1" t="s">
        <v>103</v>
      </c>
      <c r="X541" s="1" t="str">
        <f>CONCATENATE(Tableau4[[#This Row],[Numéro de pièce de la pièce de référence]],Tableau4[[#This Row],[Numéro de poste de la pièce de référence]])</f>
        <v>450067240710</v>
      </c>
    </row>
    <row r="542" spans="1:24" x14ac:dyDescent="0.35">
      <c r="A542" s="1" t="s">
        <v>97</v>
      </c>
      <c r="B542" s="1" t="s">
        <v>2489</v>
      </c>
      <c r="C542" s="1" t="s">
        <v>2510</v>
      </c>
      <c r="D542" s="1" t="s">
        <v>101</v>
      </c>
      <c r="E542" s="1" t="s">
        <v>1190</v>
      </c>
      <c r="F542" s="1" t="s">
        <v>2407</v>
      </c>
      <c r="G542" s="1" t="s">
        <v>2922</v>
      </c>
      <c r="H542" s="1" t="s">
        <v>88</v>
      </c>
      <c r="I542" s="2">
        <v>43957</v>
      </c>
      <c r="J542" s="1" t="s">
        <v>4282</v>
      </c>
      <c r="K542" s="1" t="s">
        <v>4283</v>
      </c>
      <c r="L542" s="1" t="s">
        <v>2630</v>
      </c>
      <c r="M542" s="1" t="s">
        <v>4290</v>
      </c>
      <c r="N542" s="3">
        <v>-6292</v>
      </c>
      <c r="O542" s="3">
        <v>0</v>
      </c>
      <c r="P542" s="1" t="s">
        <v>2567</v>
      </c>
      <c r="Q542" s="1" t="s">
        <v>1191</v>
      </c>
      <c r="R542" s="1" t="s">
        <v>683</v>
      </c>
      <c r="S542" s="1" t="s">
        <v>2407</v>
      </c>
      <c r="T542" s="1" t="s">
        <v>2407</v>
      </c>
      <c r="U542" s="1" t="s">
        <v>4742</v>
      </c>
      <c r="V542" s="1" t="s">
        <v>2470</v>
      </c>
      <c r="W542" s="1" t="s">
        <v>103</v>
      </c>
      <c r="X542" s="1" t="str">
        <f>CONCATENATE(Tableau4[[#This Row],[Numéro de pièce de la pièce de référence]],Tableau4[[#This Row],[Numéro de poste de la pièce de référence]])</f>
        <v>450067256010</v>
      </c>
    </row>
    <row r="543" spans="1:24" x14ac:dyDescent="0.35">
      <c r="A543" s="1" t="s">
        <v>97</v>
      </c>
      <c r="B543" s="1" t="s">
        <v>2489</v>
      </c>
      <c r="C543" s="1" t="s">
        <v>2510</v>
      </c>
      <c r="D543" s="1" t="s">
        <v>101</v>
      </c>
      <c r="E543" s="1" t="s">
        <v>1215</v>
      </c>
      <c r="F543" s="1" t="s">
        <v>2407</v>
      </c>
      <c r="G543" s="1" t="s">
        <v>2928</v>
      </c>
      <c r="H543" s="1" t="s">
        <v>88</v>
      </c>
      <c r="I543" s="2">
        <v>43957</v>
      </c>
      <c r="J543" s="1" t="s">
        <v>4282</v>
      </c>
      <c r="K543" s="1" t="s">
        <v>4283</v>
      </c>
      <c r="L543" s="1" t="s">
        <v>3400</v>
      </c>
      <c r="M543" s="1" t="s">
        <v>4284</v>
      </c>
      <c r="N543" s="3">
        <v>4850000</v>
      </c>
      <c r="O543" s="3">
        <v>0</v>
      </c>
      <c r="P543" s="1" t="s">
        <v>2567</v>
      </c>
      <c r="Q543" s="1" t="s">
        <v>940</v>
      </c>
      <c r="R543" s="1" t="s">
        <v>595</v>
      </c>
      <c r="S543" s="1" t="s">
        <v>2407</v>
      </c>
      <c r="T543" s="1" t="s">
        <v>2407</v>
      </c>
      <c r="U543" s="1" t="s">
        <v>4743</v>
      </c>
      <c r="V543" s="1" t="s">
        <v>2470</v>
      </c>
      <c r="W543" s="1" t="s">
        <v>51</v>
      </c>
      <c r="X543" s="1" t="str">
        <f>CONCATENATE(Tableau4[[#This Row],[Numéro de pièce de la pièce de référence]],Tableau4[[#This Row],[Numéro de poste de la pièce de référence]])</f>
        <v>450067285810</v>
      </c>
    </row>
    <row r="544" spans="1:24" x14ac:dyDescent="0.35">
      <c r="A544" s="1" t="s">
        <v>97</v>
      </c>
      <c r="B544" s="1" t="s">
        <v>2489</v>
      </c>
      <c r="C544" s="1" t="s">
        <v>2510</v>
      </c>
      <c r="D544" s="1" t="s">
        <v>101</v>
      </c>
      <c r="E544" s="1" t="s">
        <v>1212</v>
      </c>
      <c r="F544" s="1" t="s">
        <v>2407</v>
      </c>
      <c r="G544" s="1" t="s">
        <v>2929</v>
      </c>
      <c r="H544" s="1" t="s">
        <v>88</v>
      </c>
      <c r="I544" s="2">
        <v>43957</v>
      </c>
      <c r="J544" s="1" t="s">
        <v>4282</v>
      </c>
      <c r="K544" s="1" t="s">
        <v>4283</v>
      </c>
      <c r="L544" s="1" t="s">
        <v>3400</v>
      </c>
      <c r="M544" s="1" t="s">
        <v>4284</v>
      </c>
      <c r="N544" s="3">
        <v>3630000</v>
      </c>
      <c r="O544" s="3">
        <v>0</v>
      </c>
      <c r="P544" s="1" t="s">
        <v>2567</v>
      </c>
      <c r="Q544" s="1" t="s">
        <v>1213</v>
      </c>
      <c r="R544" s="1" t="s">
        <v>707</v>
      </c>
      <c r="S544" s="1" t="s">
        <v>2407</v>
      </c>
      <c r="T544" s="1" t="s">
        <v>2407</v>
      </c>
      <c r="U544" s="1" t="s">
        <v>4744</v>
      </c>
      <c r="V544" s="1" t="s">
        <v>2470</v>
      </c>
      <c r="W544" s="1" t="s">
        <v>51</v>
      </c>
      <c r="X544" s="1" t="str">
        <f>CONCATENATE(Tableau4[[#This Row],[Numéro de pièce de la pièce de référence]],Tableau4[[#This Row],[Numéro de poste de la pièce de référence]])</f>
        <v>450067290910</v>
      </c>
    </row>
    <row r="545" spans="1:24" x14ac:dyDescent="0.35">
      <c r="A545" s="1" t="s">
        <v>2539</v>
      </c>
      <c r="B545" s="1" t="s">
        <v>2543</v>
      </c>
      <c r="C545" s="1" t="s">
        <v>2492</v>
      </c>
      <c r="D545" s="1" t="s">
        <v>3419</v>
      </c>
      <c r="E545" s="1" t="s">
        <v>1208</v>
      </c>
      <c r="F545" s="1" t="s">
        <v>2407</v>
      </c>
      <c r="G545" s="1" t="s">
        <v>2930</v>
      </c>
      <c r="H545" s="1" t="s">
        <v>88</v>
      </c>
      <c r="I545" s="2">
        <v>43957</v>
      </c>
      <c r="J545" s="1" t="s">
        <v>4282</v>
      </c>
      <c r="K545" s="1" t="s">
        <v>4283</v>
      </c>
      <c r="L545" s="1" t="s">
        <v>3400</v>
      </c>
      <c r="M545" s="1" t="s">
        <v>4284</v>
      </c>
      <c r="N545" s="3">
        <v>241.52</v>
      </c>
      <c r="O545" s="3">
        <v>0</v>
      </c>
      <c r="P545" s="1" t="s">
        <v>2491</v>
      </c>
      <c r="Q545" s="1" t="s">
        <v>1209</v>
      </c>
      <c r="R545" s="1" t="s">
        <v>416</v>
      </c>
      <c r="S545" s="1" t="s">
        <v>2407</v>
      </c>
      <c r="T545" s="1" t="s">
        <v>2407</v>
      </c>
      <c r="U545" s="1" t="s">
        <v>4745</v>
      </c>
      <c r="V545" s="1" t="s">
        <v>2470</v>
      </c>
      <c r="W545" s="1" t="s">
        <v>51</v>
      </c>
      <c r="X545" s="1" t="str">
        <f>CONCATENATE(Tableau4[[#This Row],[Numéro de pièce de la pièce de référence]],Tableau4[[#This Row],[Numéro de poste de la pièce de référence]])</f>
        <v>450067294910</v>
      </c>
    </row>
    <row r="546" spans="1:24" x14ac:dyDescent="0.35">
      <c r="A546" s="1" t="s">
        <v>2539</v>
      </c>
      <c r="B546" s="1" t="s">
        <v>2543</v>
      </c>
      <c r="C546" s="1" t="s">
        <v>2492</v>
      </c>
      <c r="D546" s="1" t="s">
        <v>3419</v>
      </c>
      <c r="E546" s="1" t="s">
        <v>1208</v>
      </c>
      <c r="F546" s="1" t="s">
        <v>2407</v>
      </c>
      <c r="G546" s="1" t="s">
        <v>2930</v>
      </c>
      <c r="H546" s="1" t="s">
        <v>217</v>
      </c>
      <c r="I546" s="2">
        <v>43957</v>
      </c>
      <c r="J546" s="1" t="s">
        <v>4282</v>
      </c>
      <c r="K546" s="1" t="s">
        <v>4283</v>
      </c>
      <c r="L546" s="1" t="s">
        <v>3400</v>
      </c>
      <c r="M546" s="1" t="s">
        <v>4284</v>
      </c>
      <c r="N546" s="3">
        <v>2964.5</v>
      </c>
      <c r="O546" s="3">
        <v>0</v>
      </c>
      <c r="P546" s="1" t="s">
        <v>2491</v>
      </c>
      <c r="Q546" s="1" t="s">
        <v>1210</v>
      </c>
      <c r="R546" s="1" t="s">
        <v>416</v>
      </c>
      <c r="S546" s="1" t="s">
        <v>2407</v>
      </c>
      <c r="T546" s="1" t="s">
        <v>2407</v>
      </c>
      <c r="U546" s="1" t="s">
        <v>4746</v>
      </c>
      <c r="V546" s="1" t="s">
        <v>2470</v>
      </c>
      <c r="W546" s="1" t="s">
        <v>51</v>
      </c>
      <c r="X546" s="1" t="str">
        <f>CONCATENATE(Tableau4[[#This Row],[Numéro de pièce de la pièce de référence]],Tableau4[[#This Row],[Numéro de poste de la pièce de référence]])</f>
        <v>450067294920</v>
      </c>
    </row>
    <row r="547" spans="1:24" x14ac:dyDescent="0.35">
      <c r="A547" s="1" t="s">
        <v>97</v>
      </c>
      <c r="B547" s="1" t="s">
        <v>2489</v>
      </c>
      <c r="C547" s="1" t="s">
        <v>2510</v>
      </c>
      <c r="D547" s="1" t="s">
        <v>101</v>
      </c>
      <c r="E547" s="1" t="s">
        <v>1217</v>
      </c>
      <c r="F547" s="1" t="s">
        <v>2407</v>
      </c>
      <c r="G547" s="1" t="s">
        <v>2931</v>
      </c>
      <c r="H547" s="1" t="s">
        <v>88</v>
      </c>
      <c r="I547" s="2">
        <v>43957</v>
      </c>
      <c r="J547" s="1" t="s">
        <v>4282</v>
      </c>
      <c r="K547" s="1" t="s">
        <v>4283</v>
      </c>
      <c r="L547" s="1" t="s">
        <v>3400</v>
      </c>
      <c r="M547" s="1" t="s">
        <v>4284</v>
      </c>
      <c r="N547" s="3">
        <v>85701</v>
      </c>
      <c r="O547" s="3">
        <v>0</v>
      </c>
      <c r="P547" s="1" t="s">
        <v>2567</v>
      </c>
      <c r="Q547" s="1" t="s">
        <v>1218</v>
      </c>
      <c r="R547" s="1" t="s">
        <v>1201</v>
      </c>
      <c r="S547" s="1" t="s">
        <v>2407</v>
      </c>
      <c r="T547" s="1" t="s">
        <v>2407</v>
      </c>
      <c r="U547" s="1" t="s">
        <v>4747</v>
      </c>
      <c r="V547" s="1" t="s">
        <v>2470</v>
      </c>
      <c r="W547" s="1" t="s">
        <v>111</v>
      </c>
      <c r="X547" s="1" t="str">
        <f>CONCATENATE(Tableau4[[#This Row],[Numéro de pièce de la pièce de référence]],Tableau4[[#This Row],[Numéro de poste de la pièce de référence]])</f>
        <v>450067295510</v>
      </c>
    </row>
    <row r="548" spans="1:24" x14ac:dyDescent="0.35">
      <c r="A548" s="1" t="s">
        <v>97</v>
      </c>
      <c r="B548" s="1" t="s">
        <v>2489</v>
      </c>
      <c r="C548" s="1" t="s">
        <v>2510</v>
      </c>
      <c r="D548" s="1" t="s">
        <v>101</v>
      </c>
      <c r="E548" s="1" t="s">
        <v>1222</v>
      </c>
      <c r="F548" s="1" t="s">
        <v>2407</v>
      </c>
      <c r="G548" s="1" t="s">
        <v>2933</v>
      </c>
      <c r="H548" s="1" t="s">
        <v>88</v>
      </c>
      <c r="I548" s="2">
        <v>43957</v>
      </c>
      <c r="J548" s="1" t="s">
        <v>4282</v>
      </c>
      <c r="K548" s="1" t="s">
        <v>4283</v>
      </c>
      <c r="L548" s="1" t="s">
        <v>3400</v>
      </c>
      <c r="M548" s="1" t="s">
        <v>4284</v>
      </c>
      <c r="N548" s="3">
        <v>7210.5</v>
      </c>
      <c r="O548" s="3">
        <v>0</v>
      </c>
      <c r="P548" s="1" t="s">
        <v>2702</v>
      </c>
      <c r="Q548" s="1" t="s">
        <v>1223</v>
      </c>
      <c r="R548" s="1" t="s">
        <v>1221</v>
      </c>
      <c r="S548" s="1" t="s">
        <v>2407</v>
      </c>
      <c r="T548" s="1" t="s">
        <v>2407</v>
      </c>
      <c r="U548" s="1" t="s">
        <v>4748</v>
      </c>
      <c r="V548" s="1" t="s">
        <v>2470</v>
      </c>
      <c r="W548" s="1" t="s">
        <v>103</v>
      </c>
      <c r="X548" s="1" t="str">
        <f>CONCATENATE(Tableau4[[#This Row],[Numéro de pièce de la pièce de référence]],Tableau4[[#This Row],[Numéro de poste de la pièce de référence]])</f>
        <v>450067297110</v>
      </c>
    </row>
    <row r="549" spans="1:24" x14ac:dyDescent="0.35">
      <c r="A549" s="1" t="s">
        <v>97</v>
      </c>
      <c r="B549" s="1" t="s">
        <v>2489</v>
      </c>
      <c r="C549" s="1" t="s">
        <v>2510</v>
      </c>
      <c r="D549" s="1" t="s">
        <v>101</v>
      </c>
      <c r="E549" s="1" t="s">
        <v>488</v>
      </c>
      <c r="F549" s="1" t="s">
        <v>2407</v>
      </c>
      <c r="G549" s="1" t="s">
        <v>2683</v>
      </c>
      <c r="H549" s="1" t="s">
        <v>88</v>
      </c>
      <c r="I549" s="2">
        <v>43958</v>
      </c>
      <c r="J549" s="1" t="s">
        <v>4282</v>
      </c>
      <c r="K549" s="1" t="s">
        <v>4283</v>
      </c>
      <c r="L549" s="1" t="s">
        <v>2630</v>
      </c>
      <c r="M549" s="1" t="s">
        <v>4290</v>
      </c>
      <c r="N549" s="3">
        <v>111930</v>
      </c>
      <c r="O549" s="3">
        <v>0</v>
      </c>
      <c r="P549" s="1" t="s">
        <v>2567</v>
      </c>
      <c r="Q549" s="1" t="s">
        <v>489</v>
      </c>
      <c r="R549" s="1" t="s">
        <v>487</v>
      </c>
      <c r="S549" s="1" t="s">
        <v>2407</v>
      </c>
      <c r="T549" s="1" t="s">
        <v>2407</v>
      </c>
      <c r="U549" s="1" t="s">
        <v>4749</v>
      </c>
      <c r="V549" s="1" t="s">
        <v>2470</v>
      </c>
      <c r="W549" s="1" t="s">
        <v>51</v>
      </c>
      <c r="X549" s="1" t="str">
        <f>CONCATENATE(Tableau4[[#This Row],[Numéro de pièce de la pièce de référence]],Tableau4[[#This Row],[Numéro de poste de la pièce de référence]])</f>
        <v>450066850310</v>
      </c>
    </row>
    <row r="550" spans="1:24" x14ac:dyDescent="0.35">
      <c r="A550" s="1" t="s">
        <v>97</v>
      </c>
      <c r="B550" s="1" t="s">
        <v>2489</v>
      </c>
      <c r="C550" s="1" t="s">
        <v>2510</v>
      </c>
      <c r="D550" s="1" t="s">
        <v>101</v>
      </c>
      <c r="E550" s="1" t="s">
        <v>641</v>
      </c>
      <c r="F550" s="1" t="s">
        <v>2407</v>
      </c>
      <c r="G550" s="1" t="s">
        <v>2730</v>
      </c>
      <c r="H550" s="1" t="s">
        <v>88</v>
      </c>
      <c r="I550" s="2">
        <v>43958</v>
      </c>
      <c r="J550" s="1" t="s">
        <v>4282</v>
      </c>
      <c r="K550" s="1" t="s">
        <v>4283</v>
      </c>
      <c r="L550" s="1" t="s">
        <v>2630</v>
      </c>
      <c r="M550" s="1" t="s">
        <v>4290</v>
      </c>
      <c r="N550" s="3">
        <v>-1399200</v>
      </c>
      <c r="O550" s="3">
        <v>0</v>
      </c>
      <c r="P550" s="1" t="s">
        <v>2567</v>
      </c>
      <c r="Q550" s="1" t="s">
        <v>642</v>
      </c>
      <c r="R550" s="1" t="s">
        <v>640</v>
      </c>
      <c r="S550" s="1" t="s">
        <v>2407</v>
      </c>
      <c r="T550" s="1" t="s">
        <v>2407</v>
      </c>
      <c r="U550" s="1" t="s">
        <v>4750</v>
      </c>
      <c r="V550" s="1" t="s">
        <v>2470</v>
      </c>
      <c r="W550" s="1" t="s">
        <v>51</v>
      </c>
      <c r="X550" s="1" t="str">
        <f>CONCATENATE(Tableau4[[#This Row],[Numéro de pièce de la pièce de référence]],Tableau4[[#This Row],[Numéro de poste de la pièce de référence]])</f>
        <v>450066906510</v>
      </c>
    </row>
    <row r="551" spans="1:24" x14ac:dyDescent="0.35">
      <c r="A551" s="1" t="s">
        <v>97</v>
      </c>
      <c r="B551" s="1" t="s">
        <v>2489</v>
      </c>
      <c r="C551" s="1" t="s">
        <v>2510</v>
      </c>
      <c r="D551" s="1" t="s">
        <v>101</v>
      </c>
      <c r="E551" s="1" t="s">
        <v>811</v>
      </c>
      <c r="F551" s="1" t="s">
        <v>2407</v>
      </c>
      <c r="G551" s="1" t="s">
        <v>2778</v>
      </c>
      <c r="H551" s="1" t="s">
        <v>88</v>
      </c>
      <c r="I551" s="2">
        <v>43958</v>
      </c>
      <c r="J551" s="1" t="s">
        <v>4282</v>
      </c>
      <c r="K551" s="1" t="s">
        <v>4283</v>
      </c>
      <c r="L551" s="1" t="s">
        <v>2630</v>
      </c>
      <c r="M551" s="1" t="s">
        <v>4290</v>
      </c>
      <c r="N551" s="3">
        <v>-142277.60999999999</v>
      </c>
      <c r="O551" s="3">
        <v>0</v>
      </c>
      <c r="P551" s="1" t="s">
        <v>2567</v>
      </c>
      <c r="Q551" s="1" t="s">
        <v>812</v>
      </c>
      <c r="R551" s="1" t="s">
        <v>810</v>
      </c>
      <c r="S551" s="1" t="s">
        <v>2407</v>
      </c>
      <c r="T551" s="1" t="s">
        <v>2407</v>
      </c>
      <c r="U551" s="1" t="s">
        <v>4751</v>
      </c>
      <c r="V551" s="1" t="s">
        <v>2470</v>
      </c>
      <c r="W551" s="1" t="s">
        <v>51</v>
      </c>
      <c r="X551" s="1" t="str">
        <f>CONCATENATE(Tableau4[[#This Row],[Numéro de pièce de la pièce de référence]],Tableau4[[#This Row],[Numéro de poste de la pièce de référence]])</f>
        <v>450067092910</v>
      </c>
    </row>
    <row r="552" spans="1:24" x14ac:dyDescent="0.35">
      <c r="A552" s="1" t="s">
        <v>97</v>
      </c>
      <c r="B552" s="1" t="s">
        <v>2489</v>
      </c>
      <c r="C552" s="1" t="s">
        <v>2510</v>
      </c>
      <c r="D552" s="1" t="s">
        <v>101</v>
      </c>
      <c r="E552" s="1" t="s">
        <v>880</v>
      </c>
      <c r="F552" s="1" t="s">
        <v>2407</v>
      </c>
      <c r="G552" s="1" t="s">
        <v>2800</v>
      </c>
      <c r="H552" s="1" t="s">
        <v>88</v>
      </c>
      <c r="I552" s="2">
        <v>43958</v>
      </c>
      <c r="J552" s="1" t="s">
        <v>4282</v>
      </c>
      <c r="K552" s="1" t="s">
        <v>4283</v>
      </c>
      <c r="L552" s="1" t="s">
        <v>2630</v>
      </c>
      <c r="M552" s="1" t="s">
        <v>4290</v>
      </c>
      <c r="N552" s="3">
        <v>-11557971.689999999</v>
      </c>
      <c r="O552" s="3">
        <v>0</v>
      </c>
      <c r="P552" s="1" t="s">
        <v>2567</v>
      </c>
      <c r="Q552" s="1" t="s">
        <v>881</v>
      </c>
      <c r="R552" s="1" t="s">
        <v>469</v>
      </c>
      <c r="S552" s="1" t="s">
        <v>2407</v>
      </c>
      <c r="T552" s="1" t="s">
        <v>2407</v>
      </c>
      <c r="U552" s="1" t="s">
        <v>4752</v>
      </c>
      <c r="V552" s="1" t="s">
        <v>2470</v>
      </c>
      <c r="W552" s="1" t="s">
        <v>51</v>
      </c>
      <c r="X552" s="1" t="str">
        <f>CONCATENATE(Tableau4[[#This Row],[Numéro de pièce de la pièce de référence]],Tableau4[[#This Row],[Numéro de poste de la pièce de référence]])</f>
        <v>450067124710</v>
      </c>
    </row>
    <row r="553" spans="1:24" x14ac:dyDescent="0.35">
      <c r="A553" s="1" t="s">
        <v>97</v>
      </c>
      <c r="B553" s="1" t="s">
        <v>2489</v>
      </c>
      <c r="C553" s="1" t="s">
        <v>2510</v>
      </c>
      <c r="D553" s="1" t="s">
        <v>101</v>
      </c>
      <c r="E553" s="1" t="s">
        <v>880</v>
      </c>
      <c r="F553" s="1" t="s">
        <v>2407</v>
      </c>
      <c r="G553" s="1" t="s">
        <v>2800</v>
      </c>
      <c r="H553" s="1" t="s">
        <v>88</v>
      </c>
      <c r="I553" s="2">
        <v>43958</v>
      </c>
      <c r="J553" s="1" t="s">
        <v>4282</v>
      </c>
      <c r="K553" s="1" t="s">
        <v>4283</v>
      </c>
      <c r="L553" s="1" t="s">
        <v>2590</v>
      </c>
      <c r="M553" s="1" t="s">
        <v>4402</v>
      </c>
      <c r="N553" s="3">
        <v>63815.07</v>
      </c>
      <c r="O553" s="3">
        <v>0</v>
      </c>
      <c r="P553" s="1" t="s">
        <v>2567</v>
      </c>
      <c r="Q553" s="1" t="s">
        <v>881</v>
      </c>
      <c r="R553" s="1" t="s">
        <v>469</v>
      </c>
      <c r="S553" s="1" t="s">
        <v>2407</v>
      </c>
      <c r="T553" s="1" t="s">
        <v>2407</v>
      </c>
      <c r="U553" s="1" t="s">
        <v>4752</v>
      </c>
      <c r="V553" s="1" t="s">
        <v>2470</v>
      </c>
      <c r="W553" s="1" t="s">
        <v>51</v>
      </c>
      <c r="X553" s="1" t="str">
        <f>CONCATENATE(Tableau4[[#This Row],[Numéro de pièce de la pièce de référence]],Tableau4[[#This Row],[Numéro de poste de la pièce de référence]])</f>
        <v>450067124710</v>
      </c>
    </row>
    <row r="554" spans="1:24" x14ac:dyDescent="0.35">
      <c r="A554" s="1" t="s">
        <v>97</v>
      </c>
      <c r="B554" s="1" t="s">
        <v>2489</v>
      </c>
      <c r="C554" s="1" t="s">
        <v>2510</v>
      </c>
      <c r="D554" s="1" t="s">
        <v>101</v>
      </c>
      <c r="E554" s="1" t="s">
        <v>956</v>
      </c>
      <c r="F554" s="1" t="s">
        <v>2407</v>
      </c>
      <c r="G554" s="1" t="s">
        <v>2823</v>
      </c>
      <c r="H554" s="1" t="s">
        <v>88</v>
      </c>
      <c r="I554" s="2">
        <v>43958</v>
      </c>
      <c r="J554" s="1" t="s">
        <v>4282</v>
      </c>
      <c r="K554" s="1" t="s">
        <v>4283</v>
      </c>
      <c r="L554" s="1" t="s">
        <v>2630</v>
      </c>
      <c r="M554" s="1" t="s">
        <v>4290</v>
      </c>
      <c r="N554" s="3">
        <v>-519443.93</v>
      </c>
      <c r="O554" s="3">
        <v>0</v>
      </c>
      <c r="P554" s="1" t="s">
        <v>2567</v>
      </c>
      <c r="Q554" s="1" t="s">
        <v>794</v>
      </c>
      <c r="R554" s="1" t="s">
        <v>955</v>
      </c>
      <c r="S554" s="1" t="s">
        <v>2407</v>
      </c>
      <c r="T554" s="1" t="s">
        <v>2407</v>
      </c>
      <c r="U554" s="1" t="s">
        <v>4753</v>
      </c>
      <c r="V554" s="1" t="s">
        <v>2470</v>
      </c>
      <c r="W554" s="1" t="s">
        <v>51</v>
      </c>
      <c r="X554" s="1" t="str">
        <f>CONCATENATE(Tableau4[[#This Row],[Numéro de pièce de la pièce de référence]],Tableau4[[#This Row],[Numéro de poste de la pièce de référence]])</f>
        <v>450067157010</v>
      </c>
    </row>
    <row r="555" spans="1:24" x14ac:dyDescent="0.35">
      <c r="A555" s="1" t="s">
        <v>97</v>
      </c>
      <c r="B555" s="1" t="s">
        <v>2489</v>
      </c>
      <c r="C555" s="1" t="s">
        <v>2510</v>
      </c>
      <c r="D555" s="1" t="s">
        <v>101</v>
      </c>
      <c r="E555" s="1" t="s">
        <v>916</v>
      </c>
      <c r="F555" s="1" t="s">
        <v>2407</v>
      </c>
      <c r="G555" s="1" t="s">
        <v>2829</v>
      </c>
      <c r="H555" s="1" t="s">
        <v>88</v>
      </c>
      <c r="I555" s="2">
        <v>43958</v>
      </c>
      <c r="J555" s="1" t="s">
        <v>4282</v>
      </c>
      <c r="K555" s="1" t="s">
        <v>4283</v>
      </c>
      <c r="L555" s="1" t="s">
        <v>2630</v>
      </c>
      <c r="M555" s="1" t="s">
        <v>4290</v>
      </c>
      <c r="N555" s="3">
        <v>-3193190</v>
      </c>
      <c r="O555" s="3">
        <v>0</v>
      </c>
      <c r="P555" s="1" t="s">
        <v>2567</v>
      </c>
      <c r="Q555" s="1" t="s">
        <v>818</v>
      </c>
      <c r="R555" s="1" t="s">
        <v>915</v>
      </c>
      <c r="S555" s="1" t="s">
        <v>2407</v>
      </c>
      <c r="T555" s="1" t="s">
        <v>2407</v>
      </c>
      <c r="U555" s="1" t="s">
        <v>4754</v>
      </c>
      <c r="V555" s="1" t="s">
        <v>2470</v>
      </c>
      <c r="W555" s="1" t="s">
        <v>51</v>
      </c>
      <c r="X555" s="1" t="str">
        <f>CONCATENATE(Tableau4[[#This Row],[Numéro de pièce de la pièce de référence]],Tableau4[[#This Row],[Numéro de poste de la pièce de référence]])</f>
        <v>450067163910</v>
      </c>
    </row>
    <row r="556" spans="1:24" x14ac:dyDescent="0.35">
      <c r="A556" s="1" t="s">
        <v>97</v>
      </c>
      <c r="B556" s="1" t="s">
        <v>2489</v>
      </c>
      <c r="C556" s="1" t="s">
        <v>2510</v>
      </c>
      <c r="D556" s="1" t="s">
        <v>101</v>
      </c>
      <c r="E556" s="1" t="s">
        <v>970</v>
      </c>
      <c r="F556" s="1" t="s">
        <v>2407</v>
      </c>
      <c r="G556" s="1" t="s">
        <v>2860</v>
      </c>
      <c r="H556" s="1" t="s">
        <v>88</v>
      </c>
      <c r="I556" s="2">
        <v>43958</v>
      </c>
      <c r="J556" s="1" t="s">
        <v>4282</v>
      </c>
      <c r="K556" s="1" t="s">
        <v>4283</v>
      </c>
      <c r="L556" s="1" t="s">
        <v>2630</v>
      </c>
      <c r="M556" s="1" t="s">
        <v>4290</v>
      </c>
      <c r="N556" s="3">
        <v>-51400.800000000003</v>
      </c>
      <c r="O556" s="3">
        <v>0</v>
      </c>
      <c r="P556" s="1" t="s">
        <v>2567</v>
      </c>
      <c r="Q556" s="1" t="s">
        <v>971</v>
      </c>
      <c r="R556" s="1" t="s">
        <v>401</v>
      </c>
      <c r="S556" s="1" t="s">
        <v>2407</v>
      </c>
      <c r="T556" s="1" t="s">
        <v>2407</v>
      </c>
      <c r="U556" s="1" t="s">
        <v>4755</v>
      </c>
      <c r="V556" s="1" t="s">
        <v>2470</v>
      </c>
      <c r="W556" s="1" t="s">
        <v>103</v>
      </c>
      <c r="X556" s="1" t="str">
        <f>CONCATENATE(Tableau4[[#This Row],[Numéro de pièce de la pièce de référence]],Tableau4[[#This Row],[Numéro de poste de la pièce de référence]])</f>
        <v>450067178010</v>
      </c>
    </row>
    <row r="557" spans="1:24" x14ac:dyDescent="0.35">
      <c r="A557" s="1" t="s">
        <v>97</v>
      </c>
      <c r="B557" s="1" t="s">
        <v>2489</v>
      </c>
      <c r="C557" s="1" t="s">
        <v>2510</v>
      </c>
      <c r="D557" s="1" t="s">
        <v>101</v>
      </c>
      <c r="E557" s="1" t="s">
        <v>970</v>
      </c>
      <c r="F557" s="1" t="s">
        <v>2407</v>
      </c>
      <c r="G557" s="1" t="s">
        <v>2860</v>
      </c>
      <c r="H557" s="1" t="s">
        <v>88</v>
      </c>
      <c r="I557" s="2">
        <v>43958</v>
      </c>
      <c r="J557" s="1" t="s">
        <v>4282</v>
      </c>
      <c r="K557" s="1" t="s">
        <v>4283</v>
      </c>
      <c r="L557" s="1" t="s">
        <v>2630</v>
      </c>
      <c r="M557" s="1" t="s">
        <v>4290</v>
      </c>
      <c r="N557" s="3">
        <v>-51400.800000000003</v>
      </c>
      <c r="O557" s="3">
        <v>0</v>
      </c>
      <c r="P557" s="1" t="s">
        <v>2567</v>
      </c>
      <c r="Q557" s="1" t="s">
        <v>971</v>
      </c>
      <c r="R557" s="1" t="s">
        <v>401</v>
      </c>
      <c r="S557" s="1" t="s">
        <v>2407</v>
      </c>
      <c r="T557" s="1" t="s">
        <v>2407</v>
      </c>
      <c r="U557" s="1" t="s">
        <v>4756</v>
      </c>
      <c r="V557" s="1" t="s">
        <v>2470</v>
      </c>
      <c r="W557" s="1" t="s">
        <v>103</v>
      </c>
      <c r="X557" s="1" t="str">
        <f>CONCATENATE(Tableau4[[#This Row],[Numéro de pièce de la pièce de référence]],Tableau4[[#This Row],[Numéro de poste de la pièce de référence]])</f>
        <v>450067178010</v>
      </c>
    </row>
    <row r="558" spans="1:24" x14ac:dyDescent="0.35">
      <c r="A558" s="1" t="s">
        <v>97</v>
      </c>
      <c r="B558" s="1" t="s">
        <v>2489</v>
      </c>
      <c r="C558" s="1" t="s">
        <v>2510</v>
      </c>
      <c r="D558" s="1" t="s">
        <v>101</v>
      </c>
      <c r="E558" s="1" t="s">
        <v>970</v>
      </c>
      <c r="F558" s="1" t="s">
        <v>2407</v>
      </c>
      <c r="G558" s="1" t="s">
        <v>2860</v>
      </c>
      <c r="H558" s="1" t="s">
        <v>88</v>
      </c>
      <c r="I558" s="2">
        <v>43958</v>
      </c>
      <c r="J558" s="1" t="s">
        <v>4282</v>
      </c>
      <c r="K558" s="1" t="s">
        <v>4283</v>
      </c>
      <c r="L558" s="1" t="s">
        <v>2630</v>
      </c>
      <c r="M558" s="1" t="s">
        <v>4290</v>
      </c>
      <c r="N558" s="3">
        <v>-42775.92</v>
      </c>
      <c r="O558" s="3">
        <v>0</v>
      </c>
      <c r="P558" s="1" t="s">
        <v>2567</v>
      </c>
      <c r="Q558" s="1" t="s">
        <v>971</v>
      </c>
      <c r="R558" s="1" t="s">
        <v>401</v>
      </c>
      <c r="S558" s="1" t="s">
        <v>2407</v>
      </c>
      <c r="T558" s="1" t="s">
        <v>2407</v>
      </c>
      <c r="U558" s="1" t="s">
        <v>4757</v>
      </c>
      <c r="V558" s="1" t="s">
        <v>2470</v>
      </c>
      <c r="W558" s="1" t="s">
        <v>103</v>
      </c>
      <c r="X558" s="1" t="str">
        <f>CONCATENATE(Tableau4[[#This Row],[Numéro de pièce de la pièce de référence]],Tableau4[[#This Row],[Numéro de poste de la pièce de référence]])</f>
        <v>450067178010</v>
      </c>
    </row>
    <row r="559" spans="1:24" x14ac:dyDescent="0.35">
      <c r="A559" s="1" t="s">
        <v>60</v>
      </c>
      <c r="B559" s="1" t="s">
        <v>2551</v>
      </c>
      <c r="C559" s="1" t="s">
        <v>2483</v>
      </c>
      <c r="D559" s="1" t="s">
        <v>65</v>
      </c>
      <c r="E559" s="1" t="s">
        <v>980</v>
      </c>
      <c r="F559" s="1" t="s">
        <v>2407</v>
      </c>
      <c r="G559" s="1" t="s">
        <v>2862</v>
      </c>
      <c r="H559" s="1" t="s">
        <v>88</v>
      </c>
      <c r="I559" s="2">
        <v>43958</v>
      </c>
      <c r="J559" s="1" t="s">
        <v>4282</v>
      </c>
      <c r="K559" s="1" t="s">
        <v>4283</v>
      </c>
      <c r="L559" s="1" t="s">
        <v>2630</v>
      </c>
      <c r="M559" s="1" t="s">
        <v>4290</v>
      </c>
      <c r="N559" s="3">
        <v>-45.34</v>
      </c>
      <c r="O559" s="3">
        <v>0</v>
      </c>
      <c r="P559" s="1" t="s">
        <v>2552</v>
      </c>
      <c r="Q559" s="1" t="s">
        <v>981</v>
      </c>
      <c r="R559" s="1" t="s">
        <v>310</v>
      </c>
      <c r="S559" s="1" t="s">
        <v>2407</v>
      </c>
      <c r="T559" s="1" t="s">
        <v>2407</v>
      </c>
      <c r="U559" s="1" t="s">
        <v>4758</v>
      </c>
      <c r="V559" s="1" t="s">
        <v>2470</v>
      </c>
      <c r="W559" s="1" t="s">
        <v>51</v>
      </c>
      <c r="X559" s="1" t="str">
        <f>CONCATENATE(Tableau4[[#This Row],[Numéro de pièce de la pièce de référence]],Tableau4[[#This Row],[Numéro de poste de la pièce de référence]])</f>
        <v>450067181210</v>
      </c>
    </row>
    <row r="560" spans="1:24" x14ac:dyDescent="0.35">
      <c r="A560" s="1" t="s">
        <v>60</v>
      </c>
      <c r="B560" s="1" t="s">
        <v>2551</v>
      </c>
      <c r="C560" s="1" t="s">
        <v>2483</v>
      </c>
      <c r="D560" s="1" t="s">
        <v>65</v>
      </c>
      <c r="E560" s="1" t="s">
        <v>980</v>
      </c>
      <c r="F560" s="1" t="s">
        <v>2407</v>
      </c>
      <c r="G560" s="1" t="s">
        <v>2862</v>
      </c>
      <c r="H560" s="1" t="s">
        <v>217</v>
      </c>
      <c r="I560" s="2">
        <v>43958</v>
      </c>
      <c r="J560" s="1" t="s">
        <v>4282</v>
      </c>
      <c r="K560" s="1" t="s">
        <v>4283</v>
      </c>
      <c r="L560" s="1" t="s">
        <v>2630</v>
      </c>
      <c r="M560" s="1" t="s">
        <v>4290</v>
      </c>
      <c r="N560" s="3">
        <v>-39.869999999999997</v>
      </c>
      <c r="O560" s="3">
        <v>0</v>
      </c>
      <c r="P560" s="1" t="s">
        <v>2552</v>
      </c>
      <c r="Q560" s="1" t="s">
        <v>982</v>
      </c>
      <c r="R560" s="1" t="s">
        <v>310</v>
      </c>
      <c r="S560" s="1" t="s">
        <v>2407</v>
      </c>
      <c r="T560" s="1" t="s">
        <v>2407</v>
      </c>
      <c r="U560" s="1" t="s">
        <v>4758</v>
      </c>
      <c r="V560" s="1" t="s">
        <v>2470</v>
      </c>
      <c r="W560" s="1" t="s">
        <v>51</v>
      </c>
      <c r="X560" s="1" t="str">
        <f>CONCATENATE(Tableau4[[#This Row],[Numéro de pièce de la pièce de référence]],Tableau4[[#This Row],[Numéro de poste de la pièce de référence]])</f>
        <v>450067181220</v>
      </c>
    </row>
    <row r="561" spans="1:24" x14ac:dyDescent="0.35">
      <c r="A561" s="1" t="s">
        <v>60</v>
      </c>
      <c r="B561" s="1" t="s">
        <v>2551</v>
      </c>
      <c r="C561" s="1" t="s">
        <v>2483</v>
      </c>
      <c r="D561" s="1" t="s">
        <v>65</v>
      </c>
      <c r="E561" s="1" t="s">
        <v>980</v>
      </c>
      <c r="F561" s="1" t="s">
        <v>2407</v>
      </c>
      <c r="G561" s="1" t="s">
        <v>2862</v>
      </c>
      <c r="H561" s="1" t="s">
        <v>222</v>
      </c>
      <c r="I561" s="2">
        <v>43958</v>
      </c>
      <c r="J561" s="1" t="s">
        <v>4282</v>
      </c>
      <c r="K561" s="1" t="s">
        <v>4283</v>
      </c>
      <c r="L561" s="1" t="s">
        <v>2630</v>
      </c>
      <c r="M561" s="1" t="s">
        <v>4290</v>
      </c>
      <c r="N561" s="3">
        <v>-44.29</v>
      </c>
      <c r="O561" s="3">
        <v>0</v>
      </c>
      <c r="P561" s="1" t="s">
        <v>2552</v>
      </c>
      <c r="Q561" s="1" t="s">
        <v>983</v>
      </c>
      <c r="R561" s="1" t="s">
        <v>310</v>
      </c>
      <c r="S561" s="1" t="s">
        <v>2407</v>
      </c>
      <c r="T561" s="1" t="s">
        <v>2407</v>
      </c>
      <c r="U561" s="1" t="s">
        <v>4758</v>
      </c>
      <c r="V561" s="1" t="s">
        <v>2470</v>
      </c>
      <c r="W561" s="1" t="s">
        <v>51</v>
      </c>
      <c r="X561" s="1" t="str">
        <f>CONCATENATE(Tableau4[[#This Row],[Numéro de pièce de la pièce de référence]],Tableau4[[#This Row],[Numéro de poste de la pièce de référence]])</f>
        <v>450067181230</v>
      </c>
    </row>
    <row r="562" spans="1:24" x14ac:dyDescent="0.35">
      <c r="A562" s="1" t="s">
        <v>97</v>
      </c>
      <c r="B562" s="1" t="s">
        <v>2489</v>
      </c>
      <c r="C562" s="1" t="s">
        <v>2510</v>
      </c>
      <c r="D562" s="1" t="s">
        <v>101</v>
      </c>
      <c r="E562" s="1" t="s">
        <v>1076</v>
      </c>
      <c r="F562" s="1" t="s">
        <v>2407</v>
      </c>
      <c r="G562" s="1" t="s">
        <v>2871</v>
      </c>
      <c r="H562" s="1" t="s">
        <v>88</v>
      </c>
      <c r="I562" s="2">
        <v>43958</v>
      </c>
      <c r="J562" s="1" t="s">
        <v>4282</v>
      </c>
      <c r="K562" s="1" t="s">
        <v>4283</v>
      </c>
      <c r="L562" s="1" t="s">
        <v>2590</v>
      </c>
      <c r="M562" s="1" t="s">
        <v>4402</v>
      </c>
      <c r="N562" s="3">
        <v>2679.76</v>
      </c>
      <c r="O562" s="3">
        <v>0</v>
      </c>
      <c r="P562" s="1" t="s">
        <v>2567</v>
      </c>
      <c r="Q562" s="1" t="s">
        <v>818</v>
      </c>
      <c r="R562" s="1" t="s">
        <v>1075</v>
      </c>
      <c r="S562" s="1" t="s">
        <v>2407</v>
      </c>
      <c r="T562" s="1" t="s">
        <v>2407</v>
      </c>
      <c r="U562" s="1" t="s">
        <v>4759</v>
      </c>
      <c r="V562" s="1" t="s">
        <v>2470</v>
      </c>
      <c r="W562" s="1" t="s">
        <v>51</v>
      </c>
      <c r="X562" s="1" t="str">
        <f>CONCATENATE(Tableau4[[#This Row],[Numéro de pièce de la pièce de référence]],Tableau4[[#This Row],[Numéro de poste de la pièce de référence]])</f>
        <v>450067206710</v>
      </c>
    </row>
    <row r="563" spans="1:24" x14ac:dyDescent="0.35">
      <c r="A563" s="1" t="s">
        <v>97</v>
      </c>
      <c r="B563" s="1" t="s">
        <v>2489</v>
      </c>
      <c r="C563" s="1" t="s">
        <v>2510</v>
      </c>
      <c r="D563" s="1" t="s">
        <v>101</v>
      </c>
      <c r="E563" s="1" t="s">
        <v>1076</v>
      </c>
      <c r="F563" s="1" t="s">
        <v>2407</v>
      </c>
      <c r="G563" s="1" t="s">
        <v>2871</v>
      </c>
      <c r="H563" s="1" t="s">
        <v>88</v>
      </c>
      <c r="I563" s="2">
        <v>43958</v>
      </c>
      <c r="J563" s="1" t="s">
        <v>4282</v>
      </c>
      <c r="K563" s="1" t="s">
        <v>4283</v>
      </c>
      <c r="L563" s="1" t="s">
        <v>2630</v>
      </c>
      <c r="M563" s="1" t="s">
        <v>4290</v>
      </c>
      <c r="N563" s="3">
        <v>-416396.78</v>
      </c>
      <c r="O563" s="3">
        <v>0</v>
      </c>
      <c r="P563" s="1" t="s">
        <v>2567</v>
      </c>
      <c r="Q563" s="1" t="s">
        <v>818</v>
      </c>
      <c r="R563" s="1" t="s">
        <v>1075</v>
      </c>
      <c r="S563" s="1" t="s">
        <v>2407</v>
      </c>
      <c r="T563" s="1" t="s">
        <v>2407</v>
      </c>
      <c r="U563" s="1" t="s">
        <v>4759</v>
      </c>
      <c r="V563" s="1" t="s">
        <v>2470</v>
      </c>
      <c r="W563" s="1" t="s">
        <v>51</v>
      </c>
      <c r="X563" s="1" t="str">
        <f>CONCATENATE(Tableau4[[#This Row],[Numéro de pièce de la pièce de référence]],Tableau4[[#This Row],[Numéro de poste de la pièce de référence]])</f>
        <v>450067206710</v>
      </c>
    </row>
    <row r="564" spans="1:24" x14ac:dyDescent="0.35">
      <c r="A564" s="1" t="s">
        <v>97</v>
      </c>
      <c r="B564" s="1" t="s">
        <v>2489</v>
      </c>
      <c r="C564" s="1" t="s">
        <v>2510</v>
      </c>
      <c r="D564" s="1" t="s">
        <v>101</v>
      </c>
      <c r="E564" s="1" t="s">
        <v>1136</v>
      </c>
      <c r="F564" s="1" t="s">
        <v>2407</v>
      </c>
      <c r="G564" s="1" t="s">
        <v>2886</v>
      </c>
      <c r="H564" s="1" t="s">
        <v>88</v>
      </c>
      <c r="I564" s="2">
        <v>43958</v>
      </c>
      <c r="J564" s="1" t="s">
        <v>4282</v>
      </c>
      <c r="K564" s="1" t="s">
        <v>4283</v>
      </c>
      <c r="L564" s="1" t="s">
        <v>2630</v>
      </c>
      <c r="M564" s="1" t="s">
        <v>4290</v>
      </c>
      <c r="N564" s="3">
        <v>-141267.5</v>
      </c>
      <c r="O564" s="3">
        <v>0</v>
      </c>
      <c r="P564" s="1" t="s">
        <v>2567</v>
      </c>
      <c r="Q564" s="1" t="s">
        <v>1137</v>
      </c>
      <c r="R564" s="1" t="s">
        <v>1135</v>
      </c>
      <c r="S564" s="1" t="s">
        <v>2407</v>
      </c>
      <c r="T564" s="1" t="s">
        <v>2407</v>
      </c>
      <c r="U564" s="1" t="s">
        <v>4760</v>
      </c>
      <c r="V564" s="1" t="s">
        <v>2470</v>
      </c>
      <c r="W564" s="1" t="s">
        <v>51</v>
      </c>
      <c r="X564" s="1" t="str">
        <f>CONCATENATE(Tableau4[[#This Row],[Numéro de pièce de la pièce de référence]],Tableau4[[#This Row],[Numéro de poste de la pièce de référence]])</f>
        <v>450067221710</v>
      </c>
    </row>
    <row r="565" spans="1:24" x14ac:dyDescent="0.35">
      <c r="A565" s="1" t="s">
        <v>97</v>
      </c>
      <c r="B565" s="1" t="s">
        <v>2489</v>
      </c>
      <c r="C565" s="1" t="s">
        <v>2510</v>
      </c>
      <c r="D565" s="1" t="s">
        <v>101</v>
      </c>
      <c r="E565" s="1" t="s">
        <v>1145</v>
      </c>
      <c r="F565" s="1" t="s">
        <v>2407</v>
      </c>
      <c r="G565" s="1" t="s">
        <v>2888</v>
      </c>
      <c r="H565" s="1" t="s">
        <v>88</v>
      </c>
      <c r="I565" s="2">
        <v>43958</v>
      </c>
      <c r="J565" s="1" t="s">
        <v>4282</v>
      </c>
      <c r="K565" s="1" t="s">
        <v>4283</v>
      </c>
      <c r="L565" s="1" t="s">
        <v>3401</v>
      </c>
      <c r="M565" s="1" t="s">
        <v>4288</v>
      </c>
      <c r="N565" s="3">
        <v>1590</v>
      </c>
      <c r="O565" s="3">
        <v>0</v>
      </c>
      <c r="P565" s="1" t="s">
        <v>2567</v>
      </c>
      <c r="Q565" s="1" t="s">
        <v>1062</v>
      </c>
      <c r="R565" s="1" t="s">
        <v>1144</v>
      </c>
      <c r="S565" s="1" t="s">
        <v>2407</v>
      </c>
      <c r="T565" s="1" t="s">
        <v>2407</v>
      </c>
      <c r="U565" s="1" t="s">
        <v>4761</v>
      </c>
      <c r="V565" s="1" t="s">
        <v>2470</v>
      </c>
      <c r="W565" s="1" t="s">
        <v>111</v>
      </c>
      <c r="X565" s="1" t="str">
        <f>CONCATENATE(Tableau4[[#This Row],[Numéro de pièce de la pièce de référence]],Tableau4[[#This Row],[Numéro de poste de la pièce de référence]])</f>
        <v>450067222710</v>
      </c>
    </row>
    <row r="566" spans="1:24" x14ac:dyDescent="0.35">
      <c r="A566" s="1" t="s">
        <v>97</v>
      </c>
      <c r="B566" s="1" t="s">
        <v>2489</v>
      </c>
      <c r="C566" s="1" t="s">
        <v>2510</v>
      </c>
      <c r="D566" s="1" t="s">
        <v>101</v>
      </c>
      <c r="E566" s="1" t="s">
        <v>1166</v>
      </c>
      <c r="F566" s="1" t="s">
        <v>2407</v>
      </c>
      <c r="G566" s="1" t="s">
        <v>2905</v>
      </c>
      <c r="H566" s="1" t="s">
        <v>88</v>
      </c>
      <c r="I566" s="2">
        <v>43958</v>
      </c>
      <c r="J566" s="1" t="s">
        <v>4282</v>
      </c>
      <c r="K566" s="1" t="s">
        <v>4283</v>
      </c>
      <c r="L566" s="1" t="s">
        <v>2630</v>
      </c>
      <c r="M566" s="1" t="s">
        <v>4290</v>
      </c>
      <c r="N566" s="3">
        <v>-30551795.98</v>
      </c>
      <c r="O566" s="3">
        <v>0</v>
      </c>
      <c r="P566" s="1" t="s">
        <v>2567</v>
      </c>
      <c r="Q566" s="1" t="s">
        <v>1167</v>
      </c>
      <c r="R566" s="1" t="s">
        <v>1165</v>
      </c>
      <c r="S566" s="1" t="s">
        <v>2407</v>
      </c>
      <c r="T566" s="1" t="s">
        <v>2407</v>
      </c>
      <c r="U566" s="1" t="s">
        <v>4762</v>
      </c>
      <c r="V566" s="1" t="s">
        <v>2470</v>
      </c>
      <c r="W566" s="1" t="s">
        <v>51</v>
      </c>
      <c r="X566" s="1" t="str">
        <f>CONCATENATE(Tableau4[[#This Row],[Numéro de pièce de la pièce de référence]],Tableau4[[#This Row],[Numéro de poste de la pièce de référence]])</f>
        <v>450067232710</v>
      </c>
    </row>
    <row r="567" spans="1:24" x14ac:dyDescent="0.35">
      <c r="A567" s="1" t="s">
        <v>97</v>
      </c>
      <c r="B567" s="1" t="s">
        <v>2489</v>
      </c>
      <c r="C567" s="1" t="s">
        <v>2510</v>
      </c>
      <c r="D567" s="1" t="s">
        <v>101</v>
      </c>
      <c r="E567" s="1" t="s">
        <v>1129</v>
      </c>
      <c r="F567" s="1" t="s">
        <v>2407</v>
      </c>
      <c r="G567" s="1" t="s">
        <v>2910</v>
      </c>
      <c r="H567" s="1" t="s">
        <v>88</v>
      </c>
      <c r="I567" s="2">
        <v>43958</v>
      </c>
      <c r="J567" s="1" t="s">
        <v>4282</v>
      </c>
      <c r="K567" s="1" t="s">
        <v>4283</v>
      </c>
      <c r="L567" s="1" t="s">
        <v>2630</v>
      </c>
      <c r="M567" s="1" t="s">
        <v>4290</v>
      </c>
      <c r="N567" s="3">
        <v>-41554.120000000003</v>
      </c>
      <c r="O567" s="3">
        <v>0</v>
      </c>
      <c r="P567" s="1" t="s">
        <v>2567</v>
      </c>
      <c r="Q567" s="1" t="s">
        <v>1130</v>
      </c>
      <c r="R567" s="1" t="s">
        <v>678</v>
      </c>
      <c r="S567" s="1" t="s">
        <v>2407</v>
      </c>
      <c r="T567" s="1" t="s">
        <v>2407</v>
      </c>
      <c r="U567" s="1" t="s">
        <v>4763</v>
      </c>
      <c r="V567" s="1" t="s">
        <v>2470</v>
      </c>
      <c r="W567" s="1" t="s">
        <v>103</v>
      </c>
      <c r="X567" s="1" t="str">
        <f>CONCATENATE(Tableau4[[#This Row],[Numéro de pièce de la pièce de référence]],Tableau4[[#This Row],[Numéro de poste de la pièce de référence]])</f>
        <v>450067234710</v>
      </c>
    </row>
    <row r="568" spans="1:24" x14ac:dyDescent="0.35">
      <c r="A568" s="1" t="s">
        <v>97</v>
      </c>
      <c r="B568" s="1" t="s">
        <v>2489</v>
      </c>
      <c r="C568" s="1" t="s">
        <v>2510</v>
      </c>
      <c r="D568" s="1" t="s">
        <v>101</v>
      </c>
      <c r="E568" s="1" t="s">
        <v>1207</v>
      </c>
      <c r="F568" s="1" t="s">
        <v>2407</v>
      </c>
      <c r="G568" s="1" t="s">
        <v>2927</v>
      </c>
      <c r="H568" s="1" t="s">
        <v>88</v>
      </c>
      <c r="I568" s="2">
        <v>43958</v>
      </c>
      <c r="J568" s="1" t="s">
        <v>4282</v>
      </c>
      <c r="K568" s="1" t="s">
        <v>4283</v>
      </c>
      <c r="L568" s="1" t="s">
        <v>2630</v>
      </c>
      <c r="M568" s="1" t="s">
        <v>4290</v>
      </c>
      <c r="N568" s="3">
        <v>-46250.45</v>
      </c>
      <c r="O568" s="3">
        <v>0</v>
      </c>
      <c r="P568" s="1" t="s">
        <v>2567</v>
      </c>
      <c r="Q568" s="1" t="s">
        <v>1062</v>
      </c>
      <c r="R568" s="1" t="s">
        <v>1206</v>
      </c>
      <c r="S568" s="1" t="s">
        <v>2407</v>
      </c>
      <c r="T568" s="1" t="s">
        <v>2407</v>
      </c>
      <c r="U568" s="1" t="s">
        <v>4764</v>
      </c>
      <c r="V568" s="1" t="s">
        <v>2470</v>
      </c>
      <c r="W568" s="1" t="s">
        <v>111</v>
      </c>
      <c r="X568" s="1" t="str">
        <f>CONCATENATE(Tableau4[[#This Row],[Numéro de pièce de la pièce de référence]],Tableau4[[#This Row],[Numéro de poste de la pièce de référence]])</f>
        <v>450067276710</v>
      </c>
    </row>
    <row r="569" spans="1:24" x14ac:dyDescent="0.35">
      <c r="A569" s="1" t="s">
        <v>97</v>
      </c>
      <c r="B569" s="1" t="s">
        <v>2489</v>
      </c>
      <c r="C569" s="1" t="s">
        <v>2510</v>
      </c>
      <c r="D569" s="1" t="s">
        <v>101</v>
      </c>
      <c r="E569" s="1" t="s">
        <v>1215</v>
      </c>
      <c r="F569" s="1" t="s">
        <v>2407</v>
      </c>
      <c r="G569" s="1" t="s">
        <v>2928</v>
      </c>
      <c r="H569" s="1" t="s">
        <v>88</v>
      </c>
      <c r="I569" s="2">
        <v>43958</v>
      </c>
      <c r="J569" s="1" t="s">
        <v>4282</v>
      </c>
      <c r="K569" s="1" t="s">
        <v>4283</v>
      </c>
      <c r="L569" s="1" t="s">
        <v>2630</v>
      </c>
      <c r="M569" s="1" t="s">
        <v>4290</v>
      </c>
      <c r="N569" s="3">
        <v>-2425000</v>
      </c>
      <c r="O569" s="3">
        <v>0</v>
      </c>
      <c r="P569" s="1" t="s">
        <v>2567</v>
      </c>
      <c r="Q569" s="1" t="s">
        <v>940</v>
      </c>
      <c r="R569" s="1" t="s">
        <v>595</v>
      </c>
      <c r="S569" s="1" t="s">
        <v>2407</v>
      </c>
      <c r="T569" s="1" t="s">
        <v>2407</v>
      </c>
      <c r="U569" s="1" t="s">
        <v>4765</v>
      </c>
      <c r="V569" s="1" t="s">
        <v>2470</v>
      </c>
      <c r="W569" s="1" t="s">
        <v>51</v>
      </c>
      <c r="X569" s="1" t="str">
        <f>CONCATENATE(Tableau4[[#This Row],[Numéro de pièce de la pièce de référence]],Tableau4[[#This Row],[Numéro de poste de la pièce de référence]])</f>
        <v>450067285810</v>
      </c>
    </row>
    <row r="570" spans="1:24" x14ac:dyDescent="0.35">
      <c r="A570" s="1" t="s">
        <v>2539</v>
      </c>
      <c r="B570" s="1" t="s">
        <v>2543</v>
      </c>
      <c r="C570" s="1" t="s">
        <v>2492</v>
      </c>
      <c r="D570" s="1" t="s">
        <v>3419</v>
      </c>
      <c r="E570" s="1" t="s">
        <v>1208</v>
      </c>
      <c r="F570" s="1" t="s">
        <v>2407</v>
      </c>
      <c r="G570" s="1" t="s">
        <v>2930</v>
      </c>
      <c r="H570" s="1" t="s">
        <v>217</v>
      </c>
      <c r="I570" s="2">
        <v>43958</v>
      </c>
      <c r="J570" s="1" t="s">
        <v>4282</v>
      </c>
      <c r="K570" s="1" t="s">
        <v>4283</v>
      </c>
      <c r="L570" s="1" t="s">
        <v>2630</v>
      </c>
      <c r="M570" s="1" t="s">
        <v>4290</v>
      </c>
      <c r="N570" s="3">
        <v>-2964.5</v>
      </c>
      <c r="O570" s="3">
        <v>0</v>
      </c>
      <c r="P570" s="1" t="s">
        <v>2491</v>
      </c>
      <c r="Q570" s="1" t="s">
        <v>1210</v>
      </c>
      <c r="R570" s="1" t="s">
        <v>416</v>
      </c>
      <c r="S570" s="1" t="s">
        <v>2407</v>
      </c>
      <c r="T570" s="1" t="s">
        <v>2407</v>
      </c>
      <c r="U570" s="1" t="s">
        <v>4766</v>
      </c>
      <c r="V570" s="1" t="s">
        <v>2470</v>
      </c>
      <c r="W570" s="1" t="s">
        <v>51</v>
      </c>
      <c r="X570" s="1" t="str">
        <f>CONCATENATE(Tableau4[[#This Row],[Numéro de pièce de la pièce de référence]],Tableau4[[#This Row],[Numéro de poste de la pièce de référence]])</f>
        <v>450067294920</v>
      </c>
    </row>
    <row r="571" spans="1:24" x14ac:dyDescent="0.35">
      <c r="A571" s="1" t="s">
        <v>97</v>
      </c>
      <c r="B571" s="1" t="s">
        <v>2489</v>
      </c>
      <c r="C571" s="1" t="s">
        <v>2510</v>
      </c>
      <c r="D571" s="1" t="s">
        <v>101</v>
      </c>
      <c r="E571" s="1" t="s">
        <v>1230</v>
      </c>
      <c r="F571" s="1" t="s">
        <v>2407</v>
      </c>
      <c r="G571" s="1" t="s">
        <v>2935</v>
      </c>
      <c r="H571" s="1" t="s">
        <v>88</v>
      </c>
      <c r="I571" s="2">
        <v>43958</v>
      </c>
      <c r="J571" s="1" t="s">
        <v>4282</v>
      </c>
      <c r="K571" s="1" t="s">
        <v>4283</v>
      </c>
      <c r="L571" s="1" t="s">
        <v>3400</v>
      </c>
      <c r="M571" s="1" t="s">
        <v>4284</v>
      </c>
      <c r="N571" s="3">
        <v>187270.83</v>
      </c>
      <c r="O571" s="3">
        <v>0</v>
      </c>
      <c r="P571" s="1" t="s">
        <v>2567</v>
      </c>
      <c r="Q571" s="1" t="s">
        <v>1231</v>
      </c>
      <c r="R571" s="1" t="s">
        <v>1229</v>
      </c>
      <c r="S571" s="1" t="s">
        <v>2407</v>
      </c>
      <c r="T571" s="1" t="s">
        <v>2407</v>
      </c>
      <c r="U571" s="1" t="s">
        <v>4767</v>
      </c>
      <c r="V571" s="1" t="s">
        <v>2470</v>
      </c>
      <c r="W571" s="1" t="s">
        <v>51</v>
      </c>
      <c r="X571" s="1" t="str">
        <f>CONCATENATE(Tableau4[[#This Row],[Numéro de pièce de la pièce de référence]],Tableau4[[#This Row],[Numéro de poste de la pièce de référence]])</f>
        <v>450067308010</v>
      </c>
    </row>
    <row r="572" spans="1:24" x14ac:dyDescent="0.35">
      <c r="A572" s="1" t="s">
        <v>97</v>
      </c>
      <c r="B572" s="1" t="s">
        <v>2489</v>
      </c>
      <c r="C572" s="1" t="s">
        <v>2510</v>
      </c>
      <c r="D572" s="1" t="s">
        <v>101</v>
      </c>
      <c r="E572" s="1" t="s">
        <v>1236</v>
      </c>
      <c r="F572" s="1" t="s">
        <v>2407</v>
      </c>
      <c r="G572" s="1" t="s">
        <v>2937</v>
      </c>
      <c r="H572" s="1" t="s">
        <v>88</v>
      </c>
      <c r="I572" s="2">
        <v>43958</v>
      </c>
      <c r="J572" s="1" t="s">
        <v>4282</v>
      </c>
      <c r="K572" s="1" t="s">
        <v>4283</v>
      </c>
      <c r="L572" s="1" t="s">
        <v>3400</v>
      </c>
      <c r="M572" s="1" t="s">
        <v>4284</v>
      </c>
      <c r="N572" s="3">
        <v>1522161.56</v>
      </c>
      <c r="O572" s="3">
        <v>0</v>
      </c>
      <c r="P572" s="1" t="s">
        <v>2567</v>
      </c>
      <c r="Q572" s="1" t="s">
        <v>1237</v>
      </c>
      <c r="R572" s="1" t="s">
        <v>1235</v>
      </c>
      <c r="S572" s="1" t="s">
        <v>2407</v>
      </c>
      <c r="T572" s="1" t="s">
        <v>2407</v>
      </c>
      <c r="U572" s="1" t="s">
        <v>4768</v>
      </c>
      <c r="V572" s="1" t="s">
        <v>2470</v>
      </c>
      <c r="W572" s="1" t="s">
        <v>51</v>
      </c>
      <c r="X572" s="1" t="str">
        <f>CONCATENATE(Tableau4[[#This Row],[Numéro de pièce de la pièce de référence]],Tableau4[[#This Row],[Numéro de poste de la pièce de référence]])</f>
        <v>450067310910</v>
      </c>
    </row>
    <row r="573" spans="1:24" x14ac:dyDescent="0.35">
      <c r="A573" s="1" t="s">
        <v>97</v>
      </c>
      <c r="B573" s="1" t="s">
        <v>2489</v>
      </c>
      <c r="C573" s="1" t="s">
        <v>2510</v>
      </c>
      <c r="D573" s="1" t="s">
        <v>101</v>
      </c>
      <c r="E573" s="1" t="s">
        <v>1225</v>
      </c>
      <c r="F573" s="1" t="s">
        <v>2407</v>
      </c>
      <c r="G573" s="1" t="s">
        <v>2938</v>
      </c>
      <c r="H573" s="1" t="s">
        <v>88</v>
      </c>
      <c r="I573" s="2">
        <v>43958</v>
      </c>
      <c r="J573" s="1" t="s">
        <v>4282</v>
      </c>
      <c r="K573" s="1" t="s">
        <v>4283</v>
      </c>
      <c r="L573" s="1" t="s">
        <v>3400</v>
      </c>
      <c r="M573" s="1" t="s">
        <v>4284</v>
      </c>
      <c r="N573" s="3">
        <v>10859.75</v>
      </c>
      <c r="O573" s="3">
        <v>0</v>
      </c>
      <c r="P573" s="1" t="s">
        <v>2567</v>
      </c>
      <c r="Q573" s="1" t="s">
        <v>1226</v>
      </c>
      <c r="R573" s="1" t="s">
        <v>401</v>
      </c>
      <c r="S573" s="1" t="s">
        <v>2407</v>
      </c>
      <c r="T573" s="1" t="s">
        <v>2407</v>
      </c>
      <c r="U573" s="1" t="s">
        <v>4769</v>
      </c>
      <c r="V573" s="1" t="s">
        <v>2470</v>
      </c>
      <c r="W573" s="1" t="s">
        <v>103</v>
      </c>
      <c r="X573" s="1" t="str">
        <f>CONCATENATE(Tableau4[[#This Row],[Numéro de pièce de la pièce de référence]],Tableau4[[#This Row],[Numéro de poste de la pièce de référence]])</f>
        <v>450067311710</v>
      </c>
    </row>
    <row r="574" spans="1:24" x14ac:dyDescent="0.35">
      <c r="A574" s="1" t="s">
        <v>97</v>
      </c>
      <c r="B574" s="1" t="s">
        <v>2489</v>
      </c>
      <c r="C574" s="1" t="s">
        <v>2510</v>
      </c>
      <c r="D574" s="1" t="s">
        <v>101</v>
      </c>
      <c r="E574" s="1" t="s">
        <v>488</v>
      </c>
      <c r="F574" s="1" t="s">
        <v>2407</v>
      </c>
      <c r="G574" s="1" t="s">
        <v>2683</v>
      </c>
      <c r="H574" s="1" t="s">
        <v>217</v>
      </c>
      <c r="I574" s="2">
        <v>43959</v>
      </c>
      <c r="J574" s="1" t="s">
        <v>4282</v>
      </c>
      <c r="K574" s="1" t="s">
        <v>4283</v>
      </c>
      <c r="L574" s="1" t="s">
        <v>2630</v>
      </c>
      <c r="M574" s="1" t="s">
        <v>4290</v>
      </c>
      <c r="N574" s="3">
        <v>38070</v>
      </c>
      <c r="O574" s="3">
        <v>0</v>
      </c>
      <c r="P574" s="1" t="s">
        <v>2567</v>
      </c>
      <c r="Q574" s="1" t="s">
        <v>491</v>
      </c>
      <c r="R574" s="1" t="s">
        <v>487</v>
      </c>
      <c r="S574" s="1" t="s">
        <v>2407</v>
      </c>
      <c r="T574" s="1" t="s">
        <v>2407</v>
      </c>
      <c r="U574" s="1" t="s">
        <v>4770</v>
      </c>
      <c r="V574" s="1" t="s">
        <v>2470</v>
      </c>
      <c r="W574" s="1" t="s">
        <v>51</v>
      </c>
      <c r="X574" s="1" t="str">
        <f>CONCATENATE(Tableau4[[#This Row],[Numéro de pièce de la pièce de référence]],Tableau4[[#This Row],[Numéro de poste de la pièce de référence]])</f>
        <v>450066850320</v>
      </c>
    </row>
    <row r="575" spans="1:24" x14ac:dyDescent="0.35">
      <c r="A575" s="1" t="s">
        <v>2539</v>
      </c>
      <c r="B575" s="1" t="s">
        <v>2543</v>
      </c>
      <c r="C575" s="1" t="s">
        <v>2492</v>
      </c>
      <c r="D575" s="1" t="s">
        <v>3419</v>
      </c>
      <c r="E575" s="1" t="s">
        <v>250</v>
      </c>
      <c r="F575" s="1" t="s">
        <v>2407</v>
      </c>
      <c r="G575" s="1" t="s">
        <v>2541</v>
      </c>
      <c r="H575" s="1" t="s">
        <v>88</v>
      </c>
      <c r="I575" s="2">
        <v>43959</v>
      </c>
      <c r="J575" s="1" t="s">
        <v>4282</v>
      </c>
      <c r="K575" s="1" t="s">
        <v>4283</v>
      </c>
      <c r="L575" s="1" t="s">
        <v>2590</v>
      </c>
      <c r="M575" s="1" t="s">
        <v>4402</v>
      </c>
      <c r="N575" s="3">
        <v>-1510.85</v>
      </c>
      <c r="O575" s="3">
        <v>0</v>
      </c>
      <c r="P575" s="1" t="s">
        <v>2491</v>
      </c>
      <c r="Q575" s="1" t="s">
        <v>251</v>
      </c>
      <c r="R575" s="1" t="s">
        <v>249</v>
      </c>
      <c r="S575" s="1" t="s">
        <v>2407</v>
      </c>
      <c r="T575" s="1" t="s">
        <v>2407</v>
      </c>
      <c r="U575" s="1" t="s">
        <v>4771</v>
      </c>
      <c r="V575" s="1" t="s">
        <v>2470</v>
      </c>
      <c r="W575" s="1" t="s">
        <v>51</v>
      </c>
      <c r="X575" s="1" t="str">
        <f>CONCATENATE(Tableau4[[#This Row],[Numéro de pièce de la pièce de référence]],Tableau4[[#This Row],[Numéro de poste de la pièce de référence]])</f>
        <v>450066222010</v>
      </c>
    </row>
    <row r="576" spans="1:24" x14ac:dyDescent="0.35">
      <c r="A576" s="1" t="s">
        <v>97</v>
      </c>
      <c r="B576" s="1" t="s">
        <v>2489</v>
      </c>
      <c r="C576" s="1" t="s">
        <v>2510</v>
      </c>
      <c r="D576" s="1" t="s">
        <v>101</v>
      </c>
      <c r="E576" s="1" t="s">
        <v>328</v>
      </c>
      <c r="F576" s="1" t="s">
        <v>2407</v>
      </c>
      <c r="G576" s="1" t="s">
        <v>2566</v>
      </c>
      <c r="H576" s="1" t="s">
        <v>88</v>
      </c>
      <c r="I576" s="2">
        <v>43959</v>
      </c>
      <c r="J576" s="1" t="s">
        <v>4282</v>
      </c>
      <c r="K576" s="1" t="s">
        <v>4283</v>
      </c>
      <c r="L576" s="1" t="s">
        <v>2630</v>
      </c>
      <c r="M576" s="1" t="s">
        <v>4290</v>
      </c>
      <c r="N576" s="3">
        <v>-5989500</v>
      </c>
      <c r="O576" s="3">
        <v>0</v>
      </c>
      <c r="P576" s="1" t="s">
        <v>2567</v>
      </c>
      <c r="Q576" s="1" t="s">
        <v>279</v>
      </c>
      <c r="R576" s="1" t="s">
        <v>327</v>
      </c>
      <c r="S576" s="1" t="s">
        <v>2407</v>
      </c>
      <c r="T576" s="1" t="s">
        <v>2407</v>
      </c>
      <c r="U576" s="1" t="s">
        <v>4772</v>
      </c>
      <c r="V576" s="1" t="s">
        <v>2470</v>
      </c>
      <c r="W576" s="1" t="s">
        <v>51</v>
      </c>
      <c r="X576" s="1" t="str">
        <f>CONCATENATE(Tableau4[[#This Row],[Numéro de pièce de la pièce de référence]],Tableau4[[#This Row],[Numéro de poste de la pièce de référence]])</f>
        <v>450066540510</v>
      </c>
    </row>
    <row r="577" spans="1:24" x14ac:dyDescent="0.35">
      <c r="A577" s="1" t="s">
        <v>97</v>
      </c>
      <c r="B577" s="1" t="s">
        <v>2489</v>
      </c>
      <c r="C577" s="1" t="s">
        <v>2510</v>
      </c>
      <c r="D577" s="1" t="s">
        <v>101</v>
      </c>
      <c r="E577" s="1" t="s">
        <v>328</v>
      </c>
      <c r="F577" s="1" t="s">
        <v>2407</v>
      </c>
      <c r="G577" s="1" t="s">
        <v>2566</v>
      </c>
      <c r="H577" s="1" t="s">
        <v>88</v>
      </c>
      <c r="I577" s="2">
        <v>43959</v>
      </c>
      <c r="J577" s="1" t="s">
        <v>4282</v>
      </c>
      <c r="K577" s="1" t="s">
        <v>4283</v>
      </c>
      <c r="L577" s="1" t="s">
        <v>2630</v>
      </c>
      <c r="M577" s="1" t="s">
        <v>4290</v>
      </c>
      <c r="N577" s="3">
        <v>5989500</v>
      </c>
      <c r="O577" s="3">
        <v>0</v>
      </c>
      <c r="P577" s="1" t="s">
        <v>2567</v>
      </c>
      <c r="Q577" s="1" t="s">
        <v>279</v>
      </c>
      <c r="R577" s="1" t="s">
        <v>327</v>
      </c>
      <c r="S577" s="1" t="s">
        <v>2407</v>
      </c>
      <c r="T577" s="1" t="s">
        <v>2407</v>
      </c>
      <c r="U577" s="1" t="s">
        <v>4773</v>
      </c>
      <c r="V577" s="1" t="s">
        <v>2470</v>
      </c>
      <c r="W577" s="1" t="s">
        <v>51</v>
      </c>
      <c r="X577" s="1" t="str">
        <f>CONCATENATE(Tableau4[[#This Row],[Numéro de pièce de la pièce de référence]],Tableau4[[#This Row],[Numéro de poste de la pièce de référence]])</f>
        <v>450066540510</v>
      </c>
    </row>
    <row r="578" spans="1:24" x14ac:dyDescent="0.35">
      <c r="A578" s="1" t="s">
        <v>97</v>
      </c>
      <c r="B578" s="1" t="s">
        <v>2489</v>
      </c>
      <c r="C578" s="1" t="s">
        <v>2510</v>
      </c>
      <c r="D578" s="1" t="s">
        <v>101</v>
      </c>
      <c r="E578" s="1" t="s">
        <v>328</v>
      </c>
      <c r="F578" s="1" t="s">
        <v>2407</v>
      </c>
      <c r="G578" s="1" t="s">
        <v>2566</v>
      </c>
      <c r="H578" s="1" t="s">
        <v>217</v>
      </c>
      <c r="I578" s="2">
        <v>43959</v>
      </c>
      <c r="J578" s="1" t="s">
        <v>4282</v>
      </c>
      <c r="K578" s="1" t="s">
        <v>4283</v>
      </c>
      <c r="L578" s="1" t="s">
        <v>2630</v>
      </c>
      <c r="M578" s="1" t="s">
        <v>4290</v>
      </c>
      <c r="N578" s="3">
        <v>-7078500</v>
      </c>
      <c r="O578" s="3">
        <v>0</v>
      </c>
      <c r="P578" s="1" t="s">
        <v>2567</v>
      </c>
      <c r="Q578" s="1" t="s">
        <v>330</v>
      </c>
      <c r="R578" s="1" t="s">
        <v>327</v>
      </c>
      <c r="S578" s="1" t="s">
        <v>2407</v>
      </c>
      <c r="T578" s="1" t="s">
        <v>2407</v>
      </c>
      <c r="U578" s="1" t="s">
        <v>4772</v>
      </c>
      <c r="V578" s="1" t="s">
        <v>2470</v>
      </c>
      <c r="W578" s="1" t="s">
        <v>51</v>
      </c>
      <c r="X578" s="1" t="str">
        <f>CONCATENATE(Tableau4[[#This Row],[Numéro de pièce de la pièce de référence]],Tableau4[[#This Row],[Numéro de poste de la pièce de référence]])</f>
        <v>450066540520</v>
      </c>
    </row>
    <row r="579" spans="1:24" x14ac:dyDescent="0.35">
      <c r="A579" s="1" t="s">
        <v>97</v>
      </c>
      <c r="B579" s="1" t="s">
        <v>2489</v>
      </c>
      <c r="C579" s="1" t="s">
        <v>2510</v>
      </c>
      <c r="D579" s="1" t="s">
        <v>101</v>
      </c>
      <c r="E579" s="1" t="s">
        <v>328</v>
      </c>
      <c r="F579" s="1" t="s">
        <v>2407</v>
      </c>
      <c r="G579" s="1" t="s">
        <v>2566</v>
      </c>
      <c r="H579" s="1" t="s">
        <v>217</v>
      </c>
      <c r="I579" s="2">
        <v>43959</v>
      </c>
      <c r="J579" s="1" t="s">
        <v>4282</v>
      </c>
      <c r="K579" s="1" t="s">
        <v>4283</v>
      </c>
      <c r="L579" s="1" t="s">
        <v>2630</v>
      </c>
      <c r="M579" s="1" t="s">
        <v>4290</v>
      </c>
      <c r="N579" s="3">
        <v>7078500</v>
      </c>
      <c r="O579" s="3">
        <v>0</v>
      </c>
      <c r="P579" s="1" t="s">
        <v>2567</v>
      </c>
      <c r="Q579" s="1" t="s">
        <v>330</v>
      </c>
      <c r="R579" s="1" t="s">
        <v>327</v>
      </c>
      <c r="S579" s="1" t="s">
        <v>2407</v>
      </c>
      <c r="T579" s="1" t="s">
        <v>2407</v>
      </c>
      <c r="U579" s="1" t="s">
        <v>4773</v>
      </c>
      <c r="V579" s="1" t="s">
        <v>2470</v>
      </c>
      <c r="W579" s="1" t="s">
        <v>51</v>
      </c>
      <c r="X579" s="1" t="str">
        <f>CONCATENATE(Tableau4[[#This Row],[Numéro de pièce de la pièce de référence]],Tableau4[[#This Row],[Numéro de poste de la pièce de référence]])</f>
        <v>450066540520</v>
      </c>
    </row>
    <row r="580" spans="1:24" x14ac:dyDescent="0.35">
      <c r="A580" s="1" t="s">
        <v>97</v>
      </c>
      <c r="B580" s="1" t="s">
        <v>2489</v>
      </c>
      <c r="C580" s="1" t="s">
        <v>2510</v>
      </c>
      <c r="D580" s="1" t="s">
        <v>101</v>
      </c>
      <c r="E580" s="1" t="s">
        <v>939</v>
      </c>
      <c r="F580" s="1" t="s">
        <v>2407</v>
      </c>
      <c r="G580" s="1" t="s">
        <v>2814</v>
      </c>
      <c r="H580" s="1" t="s">
        <v>88</v>
      </c>
      <c r="I580" s="2">
        <v>43959</v>
      </c>
      <c r="J580" s="1" t="s">
        <v>4282</v>
      </c>
      <c r="K580" s="1" t="s">
        <v>4283</v>
      </c>
      <c r="L580" s="1" t="s">
        <v>2630</v>
      </c>
      <c r="M580" s="1" t="s">
        <v>4290</v>
      </c>
      <c r="N580" s="3">
        <v>-592121.25</v>
      </c>
      <c r="O580" s="3">
        <v>0</v>
      </c>
      <c r="P580" s="1" t="s">
        <v>2567</v>
      </c>
      <c r="Q580" s="1" t="s">
        <v>940</v>
      </c>
      <c r="R580" s="1" t="s">
        <v>495</v>
      </c>
      <c r="S580" s="1" t="s">
        <v>2407</v>
      </c>
      <c r="T580" s="1" t="s">
        <v>2407</v>
      </c>
      <c r="U580" s="1" t="s">
        <v>4774</v>
      </c>
      <c r="V580" s="1" t="s">
        <v>2470</v>
      </c>
      <c r="W580" s="1" t="s">
        <v>51</v>
      </c>
      <c r="X580" s="1" t="str">
        <f>CONCATENATE(Tableau4[[#This Row],[Numéro de pièce de la pièce de référence]],Tableau4[[#This Row],[Numéro de poste de la pièce de référence]])</f>
        <v>450067148710</v>
      </c>
    </row>
    <row r="581" spans="1:24" x14ac:dyDescent="0.35">
      <c r="A581" s="1" t="s">
        <v>97</v>
      </c>
      <c r="B581" s="1" t="s">
        <v>2489</v>
      </c>
      <c r="C581" s="1" t="s">
        <v>2510</v>
      </c>
      <c r="D581" s="1" t="s">
        <v>101</v>
      </c>
      <c r="E581" s="1" t="s">
        <v>939</v>
      </c>
      <c r="F581" s="1" t="s">
        <v>2407</v>
      </c>
      <c r="G581" s="1" t="s">
        <v>2814</v>
      </c>
      <c r="H581" s="1" t="s">
        <v>88</v>
      </c>
      <c r="I581" s="2">
        <v>43959</v>
      </c>
      <c r="J581" s="1" t="s">
        <v>4282</v>
      </c>
      <c r="K581" s="1" t="s">
        <v>4283</v>
      </c>
      <c r="L581" s="1" t="s">
        <v>2630</v>
      </c>
      <c r="M581" s="1" t="s">
        <v>4290</v>
      </c>
      <c r="N581" s="3">
        <v>-574145</v>
      </c>
      <c r="O581" s="3">
        <v>0</v>
      </c>
      <c r="P581" s="1" t="s">
        <v>2567</v>
      </c>
      <c r="Q581" s="1" t="s">
        <v>940</v>
      </c>
      <c r="R581" s="1" t="s">
        <v>495</v>
      </c>
      <c r="S581" s="1" t="s">
        <v>2407</v>
      </c>
      <c r="T581" s="1" t="s">
        <v>2407</v>
      </c>
      <c r="U581" s="1" t="s">
        <v>4775</v>
      </c>
      <c r="V581" s="1" t="s">
        <v>2470</v>
      </c>
      <c r="W581" s="1" t="s">
        <v>51</v>
      </c>
      <c r="X581" s="1" t="str">
        <f>CONCATENATE(Tableau4[[#This Row],[Numéro de pièce de la pièce de référence]],Tableau4[[#This Row],[Numéro de poste de la pièce de référence]])</f>
        <v>450067148710</v>
      </c>
    </row>
    <row r="582" spans="1:24" x14ac:dyDescent="0.35">
      <c r="A582" s="1" t="s">
        <v>97</v>
      </c>
      <c r="B582" s="1" t="s">
        <v>2489</v>
      </c>
      <c r="C582" s="1" t="s">
        <v>2510</v>
      </c>
      <c r="D582" s="1" t="s">
        <v>101</v>
      </c>
      <c r="E582" s="1" t="s">
        <v>939</v>
      </c>
      <c r="F582" s="1" t="s">
        <v>2407</v>
      </c>
      <c r="G582" s="1" t="s">
        <v>2814</v>
      </c>
      <c r="H582" s="1" t="s">
        <v>88</v>
      </c>
      <c r="I582" s="2">
        <v>43959</v>
      </c>
      <c r="J582" s="1" t="s">
        <v>4282</v>
      </c>
      <c r="K582" s="1" t="s">
        <v>4283</v>
      </c>
      <c r="L582" s="1" t="s">
        <v>2630</v>
      </c>
      <c r="M582" s="1" t="s">
        <v>4290</v>
      </c>
      <c r="N582" s="3">
        <v>790316.25</v>
      </c>
      <c r="O582" s="3">
        <v>0</v>
      </c>
      <c r="P582" s="1" t="s">
        <v>2567</v>
      </c>
      <c r="Q582" s="1" t="s">
        <v>940</v>
      </c>
      <c r="R582" s="1" t="s">
        <v>495</v>
      </c>
      <c r="S582" s="1" t="s">
        <v>2407</v>
      </c>
      <c r="T582" s="1" t="s">
        <v>2407</v>
      </c>
      <c r="U582" s="1" t="s">
        <v>4776</v>
      </c>
      <c r="V582" s="1" t="s">
        <v>2470</v>
      </c>
      <c r="W582" s="1" t="s">
        <v>51</v>
      </c>
      <c r="X582" s="1" t="str">
        <f>CONCATENATE(Tableau4[[#This Row],[Numéro de pièce de la pièce de référence]],Tableau4[[#This Row],[Numéro de poste de la pièce de référence]])</f>
        <v>450067148710</v>
      </c>
    </row>
    <row r="583" spans="1:24" x14ac:dyDescent="0.35">
      <c r="A583" s="1" t="s">
        <v>97</v>
      </c>
      <c r="B583" s="1" t="s">
        <v>2489</v>
      </c>
      <c r="C583" s="1" t="s">
        <v>2510</v>
      </c>
      <c r="D583" s="1" t="s">
        <v>101</v>
      </c>
      <c r="E583" s="1" t="s">
        <v>939</v>
      </c>
      <c r="F583" s="1" t="s">
        <v>2407</v>
      </c>
      <c r="G583" s="1" t="s">
        <v>2814</v>
      </c>
      <c r="H583" s="1" t="s">
        <v>88</v>
      </c>
      <c r="I583" s="2">
        <v>43959</v>
      </c>
      <c r="J583" s="1" t="s">
        <v>4282</v>
      </c>
      <c r="K583" s="1" t="s">
        <v>4283</v>
      </c>
      <c r="L583" s="1" t="s">
        <v>2630</v>
      </c>
      <c r="M583" s="1" t="s">
        <v>4290</v>
      </c>
      <c r="N583" s="3">
        <v>-220277.5</v>
      </c>
      <c r="O583" s="3">
        <v>0</v>
      </c>
      <c r="P583" s="1" t="s">
        <v>2567</v>
      </c>
      <c r="Q583" s="1" t="s">
        <v>940</v>
      </c>
      <c r="R583" s="1" t="s">
        <v>495</v>
      </c>
      <c r="S583" s="1" t="s">
        <v>2407</v>
      </c>
      <c r="T583" s="1" t="s">
        <v>2407</v>
      </c>
      <c r="U583" s="1" t="s">
        <v>4777</v>
      </c>
      <c r="V583" s="1" t="s">
        <v>2470</v>
      </c>
      <c r="W583" s="1" t="s">
        <v>51</v>
      </c>
      <c r="X583" s="1" t="str">
        <f>CONCATENATE(Tableau4[[#This Row],[Numéro de pièce de la pièce de référence]],Tableau4[[#This Row],[Numéro de poste de la pièce de référence]])</f>
        <v>450067148710</v>
      </c>
    </row>
    <row r="584" spans="1:24" x14ac:dyDescent="0.35">
      <c r="A584" s="1" t="s">
        <v>97</v>
      </c>
      <c r="B584" s="1" t="s">
        <v>2489</v>
      </c>
      <c r="C584" s="1" t="s">
        <v>2510</v>
      </c>
      <c r="D584" s="1" t="s">
        <v>101</v>
      </c>
      <c r="E584" s="1" t="s">
        <v>939</v>
      </c>
      <c r="F584" s="1" t="s">
        <v>2407</v>
      </c>
      <c r="G584" s="1" t="s">
        <v>2814</v>
      </c>
      <c r="H584" s="1" t="s">
        <v>88</v>
      </c>
      <c r="I584" s="2">
        <v>43959</v>
      </c>
      <c r="J584" s="1" t="s">
        <v>4282</v>
      </c>
      <c r="K584" s="1" t="s">
        <v>4283</v>
      </c>
      <c r="L584" s="1" t="s">
        <v>2630</v>
      </c>
      <c r="M584" s="1" t="s">
        <v>4290</v>
      </c>
      <c r="N584" s="3">
        <v>-2370310</v>
      </c>
      <c r="O584" s="3">
        <v>0</v>
      </c>
      <c r="P584" s="1" t="s">
        <v>2567</v>
      </c>
      <c r="Q584" s="1" t="s">
        <v>940</v>
      </c>
      <c r="R584" s="1" t="s">
        <v>495</v>
      </c>
      <c r="S584" s="1" t="s">
        <v>2407</v>
      </c>
      <c r="T584" s="1" t="s">
        <v>2407</v>
      </c>
      <c r="U584" s="1" t="s">
        <v>4778</v>
      </c>
      <c r="V584" s="1" t="s">
        <v>2470</v>
      </c>
      <c r="W584" s="1" t="s">
        <v>51</v>
      </c>
      <c r="X584" s="1" t="str">
        <f>CONCATENATE(Tableau4[[#This Row],[Numéro de pièce de la pièce de référence]],Tableau4[[#This Row],[Numéro de poste de la pièce de référence]])</f>
        <v>450067148710</v>
      </c>
    </row>
    <row r="585" spans="1:24" x14ac:dyDescent="0.35">
      <c r="A585" s="1" t="s">
        <v>97</v>
      </c>
      <c r="B585" s="1" t="s">
        <v>2489</v>
      </c>
      <c r="C585" s="1" t="s">
        <v>2510</v>
      </c>
      <c r="D585" s="1" t="s">
        <v>101</v>
      </c>
      <c r="E585" s="1" t="s">
        <v>939</v>
      </c>
      <c r="F585" s="1" t="s">
        <v>2407</v>
      </c>
      <c r="G585" s="1" t="s">
        <v>2814</v>
      </c>
      <c r="H585" s="1" t="s">
        <v>88</v>
      </c>
      <c r="I585" s="2">
        <v>43959</v>
      </c>
      <c r="J585" s="1" t="s">
        <v>4282</v>
      </c>
      <c r="K585" s="1" t="s">
        <v>4283</v>
      </c>
      <c r="L585" s="1" t="s">
        <v>2630</v>
      </c>
      <c r="M585" s="1" t="s">
        <v>4290</v>
      </c>
      <c r="N585" s="3">
        <v>-397485</v>
      </c>
      <c r="O585" s="3">
        <v>0</v>
      </c>
      <c r="P585" s="1" t="s">
        <v>2567</v>
      </c>
      <c r="Q585" s="1" t="s">
        <v>940</v>
      </c>
      <c r="R585" s="1" t="s">
        <v>495</v>
      </c>
      <c r="S585" s="1" t="s">
        <v>2407</v>
      </c>
      <c r="T585" s="1" t="s">
        <v>2407</v>
      </c>
      <c r="U585" s="1" t="s">
        <v>4779</v>
      </c>
      <c r="V585" s="1" t="s">
        <v>2470</v>
      </c>
      <c r="W585" s="1" t="s">
        <v>51</v>
      </c>
      <c r="X585" s="1" t="str">
        <f>CONCATENATE(Tableau4[[#This Row],[Numéro de pièce de la pièce de référence]],Tableau4[[#This Row],[Numéro de poste de la pièce de référence]])</f>
        <v>450067148710</v>
      </c>
    </row>
    <row r="586" spans="1:24" x14ac:dyDescent="0.35">
      <c r="A586" s="1" t="s">
        <v>97</v>
      </c>
      <c r="B586" s="1" t="s">
        <v>2489</v>
      </c>
      <c r="C586" s="1" t="s">
        <v>2510</v>
      </c>
      <c r="D586" s="1" t="s">
        <v>101</v>
      </c>
      <c r="E586" s="1" t="s">
        <v>939</v>
      </c>
      <c r="F586" s="1" t="s">
        <v>2407</v>
      </c>
      <c r="G586" s="1" t="s">
        <v>2814</v>
      </c>
      <c r="H586" s="1" t="s">
        <v>88</v>
      </c>
      <c r="I586" s="2">
        <v>43959</v>
      </c>
      <c r="J586" s="1" t="s">
        <v>4282</v>
      </c>
      <c r="K586" s="1" t="s">
        <v>4283</v>
      </c>
      <c r="L586" s="1" t="s">
        <v>2630</v>
      </c>
      <c r="M586" s="1" t="s">
        <v>4290</v>
      </c>
      <c r="N586" s="3">
        <v>-353320</v>
      </c>
      <c r="O586" s="3">
        <v>0</v>
      </c>
      <c r="P586" s="1" t="s">
        <v>2567</v>
      </c>
      <c r="Q586" s="1" t="s">
        <v>940</v>
      </c>
      <c r="R586" s="1" t="s">
        <v>495</v>
      </c>
      <c r="S586" s="1" t="s">
        <v>2407</v>
      </c>
      <c r="T586" s="1" t="s">
        <v>2407</v>
      </c>
      <c r="U586" s="1" t="s">
        <v>4780</v>
      </c>
      <c r="V586" s="1" t="s">
        <v>2470</v>
      </c>
      <c r="W586" s="1" t="s">
        <v>51</v>
      </c>
      <c r="X586" s="1" t="str">
        <f>CONCATENATE(Tableau4[[#This Row],[Numéro de pièce de la pièce de référence]],Tableau4[[#This Row],[Numéro de poste de la pièce de référence]])</f>
        <v>450067148710</v>
      </c>
    </row>
    <row r="587" spans="1:24" x14ac:dyDescent="0.35">
      <c r="A587" s="1" t="s">
        <v>97</v>
      </c>
      <c r="B587" s="1" t="s">
        <v>2489</v>
      </c>
      <c r="C587" s="1" t="s">
        <v>2510</v>
      </c>
      <c r="D587" s="1" t="s">
        <v>101</v>
      </c>
      <c r="E587" s="1" t="s">
        <v>939</v>
      </c>
      <c r="F587" s="1" t="s">
        <v>2407</v>
      </c>
      <c r="G587" s="1" t="s">
        <v>2814</v>
      </c>
      <c r="H587" s="1" t="s">
        <v>88</v>
      </c>
      <c r="I587" s="2">
        <v>43959</v>
      </c>
      <c r="J587" s="1" t="s">
        <v>4282</v>
      </c>
      <c r="K587" s="1" t="s">
        <v>4283</v>
      </c>
      <c r="L587" s="1" t="s">
        <v>2630</v>
      </c>
      <c r="M587" s="1" t="s">
        <v>4290</v>
      </c>
      <c r="N587" s="3">
        <v>-230541.3</v>
      </c>
      <c r="O587" s="3">
        <v>0</v>
      </c>
      <c r="P587" s="1" t="s">
        <v>2567</v>
      </c>
      <c r="Q587" s="1" t="s">
        <v>940</v>
      </c>
      <c r="R587" s="1" t="s">
        <v>495</v>
      </c>
      <c r="S587" s="1" t="s">
        <v>2407</v>
      </c>
      <c r="T587" s="1" t="s">
        <v>2407</v>
      </c>
      <c r="U587" s="1" t="s">
        <v>4781</v>
      </c>
      <c r="V587" s="1" t="s">
        <v>2470</v>
      </c>
      <c r="W587" s="1" t="s">
        <v>51</v>
      </c>
      <c r="X587" s="1" t="str">
        <f>CONCATENATE(Tableau4[[#This Row],[Numéro de pièce de la pièce de référence]],Tableau4[[#This Row],[Numéro de poste de la pièce de référence]])</f>
        <v>450067148710</v>
      </c>
    </row>
    <row r="588" spans="1:24" x14ac:dyDescent="0.35">
      <c r="A588" s="1" t="s">
        <v>97</v>
      </c>
      <c r="B588" s="1" t="s">
        <v>2489</v>
      </c>
      <c r="C588" s="1" t="s">
        <v>2510</v>
      </c>
      <c r="D588" s="1" t="s">
        <v>101</v>
      </c>
      <c r="E588" s="1" t="s">
        <v>939</v>
      </c>
      <c r="F588" s="1" t="s">
        <v>2407</v>
      </c>
      <c r="G588" s="1" t="s">
        <v>2814</v>
      </c>
      <c r="H588" s="1" t="s">
        <v>88</v>
      </c>
      <c r="I588" s="2">
        <v>43959</v>
      </c>
      <c r="J588" s="1" t="s">
        <v>4282</v>
      </c>
      <c r="K588" s="1" t="s">
        <v>4283</v>
      </c>
      <c r="L588" s="1" t="s">
        <v>2630</v>
      </c>
      <c r="M588" s="1" t="s">
        <v>4290</v>
      </c>
      <c r="N588" s="3">
        <v>-264990</v>
      </c>
      <c r="O588" s="3">
        <v>0</v>
      </c>
      <c r="P588" s="1" t="s">
        <v>2567</v>
      </c>
      <c r="Q588" s="1" t="s">
        <v>940</v>
      </c>
      <c r="R588" s="1" t="s">
        <v>495</v>
      </c>
      <c r="S588" s="1" t="s">
        <v>2407</v>
      </c>
      <c r="T588" s="1" t="s">
        <v>2407</v>
      </c>
      <c r="U588" s="1" t="s">
        <v>4782</v>
      </c>
      <c r="V588" s="1" t="s">
        <v>2470</v>
      </c>
      <c r="W588" s="1" t="s">
        <v>51</v>
      </c>
      <c r="X588" s="1" t="str">
        <f>CONCATENATE(Tableau4[[#This Row],[Numéro de pièce de la pièce de référence]],Tableau4[[#This Row],[Numéro de poste de la pièce de référence]])</f>
        <v>450067148710</v>
      </c>
    </row>
    <row r="589" spans="1:24" x14ac:dyDescent="0.35">
      <c r="A589" s="1" t="s">
        <v>97</v>
      </c>
      <c r="B589" s="1" t="s">
        <v>2489</v>
      </c>
      <c r="C589" s="1" t="s">
        <v>2510</v>
      </c>
      <c r="D589" s="1" t="s">
        <v>101</v>
      </c>
      <c r="E589" s="1" t="s">
        <v>968</v>
      </c>
      <c r="F589" s="1" t="s">
        <v>2407</v>
      </c>
      <c r="G589" s="1" t="s">
        <v>2831</v>
      </c>
      <c r="H589" s="1" t="s">
        <v>88</v>
      </c>
      <c r="I589" s="2">
        <v>43959</v>
      </c>
      <c r="J589" s="1" t="s">
        <v>4282</v>
      </c>
      <c r="K589" s="1" t="s">
        <v>4283</v>
      </c>
      <c r="L589" s="1" t="s">
        <v>2630</v>
      </c>
      <c r="M589" s="1" t="s">
        <v>4290</v>
      </c>
      <c r="N589" s="3">
        <v>-297713.07</v>
      </c>
      <c r="O589" s="3">
        <v>0</v>
      </c>
      <c r="P589" s="1" t="s">
        <v>2567</v>
      </c>
      <c r="Q589" s="1" t="s">
        <v>818</v>
      </c>
      <c r="R589" s="1" t="s">
        <v>967</v>
      </c>
      <c r="S589" s="1" t="s">
        <v>2407</v>
      </c>
      <c r="T589" s="1" t="s">
        <v>2407</v>
      </c>
      <c r="U589" s="1" t="s">
        <v>4783</v>
      </c>
      <c r="V589" s="1" t="s">
        <v>2470</v>
      </c>
      <c r="W589" s="1" t="s">
        <v>51</v>
      </c>
      <c r="X589" s="1" t="str">
        <f>CONCATENATE(Tableau4[[#This Row],[Numéro de pièce de la pièce de référence]],Tableau4[[#This Row],[Numéro de poste de la pièce de référence]])</f>
        <v>450067164710</v>
      </c>
    </row>
    <row r="590" spans="1:24" x14ac:dyDescent="0.35">
      <c r="A590" s="1" t="s">
        <v>97</v>
      </c>
      <c r="B590" s="1" t="s">
        <v>2489</v>
      </c>
      <c r="C590" s="1" t="s">
        <v>2510</v>
      </c>
      <c r="D590" s="1" t="s">
        <v>101</v>
      </c>
      <c r="E590" s="1" t="s">
        <v>964</v>
      </c>
      <c r="F590" s="1" t="s">
        <v>2407</v>
      </c>
      <c r="G590" s="1" t="s">
        <v>2833</v>
      </c>
      <c r="H590" s="1" t="s">
        <v>88</v>
      </c>
      <c r="I590" s="2">
        <v>43959</v>
      </c>
      <c r="J590" s="1" t="s">
        <v>4282</v>
      </c>
      <c r="K590" s="1" t="s">
        <v>4283</v>
      </c>
      <c r="L590" s="1" t="s">
        <v>2590</v>
      </c>
      <c r="M590" s="1" t="s">
        <v>4402</v>
      </c>
      <c r="N590" s="3">
        <v>4525.3</v>
      </c>
      <c r="O590" s="3">
        <v>0</v>
      </c>
      <c r="P590" s="1" t="s">
        <v>2567</v>
      </c>
      <c r="Q590" s="1" t="s">
        <v>818</v>
      </c>
      <c r="R590" s="1" t="s">
        <v>963</v>
      </c>
      <c r="S590" s="1" t="s">
        <v>2407</v>
      </c>
      <c r="T590" s="1" t="s">
        <v>2407</v>
      </c>
      <c r="U590" s="1" t="s">
        <v>4784</v>
      </c>
      <c r="V590" s="1" t="s">
        <v>2470</v>
      </c>
      <c r="W590" s="1" t="s">
        <v>51</v>
      </c>
      <c r="X590" s="1" t="str">
        <f>CONCATENATE(Tableau4[[#This Row],[Numéro de pièce de la pièce de référence]],Tableau4[[#This Row],[Numéro de poste de la pièce de référence]])</f>
        <v>450067165110</v>
      </c>
    </row>
    <row r="591" spans="1:24" x14ac:dyDescent="0.35">
      <c r="A591" s="1" t="s">
        <v>97</v>
      </c>
      <c r="B591" s="1" t="s">
        <v>2489</v>
      </c>
      <c r="C591" s="1" t="s">
        <v>2510</v>
      </c>
      <c r="D591" s="1" t="s">
        <v>101</v>
      </c>
      <c r="E591" s="1" t="s">
        <v>964</v>
      </c>
      <c r="F591" s="1" t="s">
        <v>2407</v>
      </c>
      <c r="G591" s="1" t="s">
        <v>2833</v>
      </c>
      <c r="H591" s="1" t="s">
        <v>88</v>
      </c>
      <c r="I591" s="2">
        <v>43959</v>
      </c>
      <c r="J591" s="1" t="s">
        <v>4282</v>
      </c>
      <c r="K591" s="1" t="s">
        <v>4283</v>
      </c>
      <c r="L591" s="1" t="s">
        <v>2630</v>
      </c>
      <c r="M591" s="1" t="s">
        <v>4290</v>
      </c>
      <c r="N591" s="3">
        <v>-2874895.67</v>
      </c>
      <c r="O591" s="3">
        <v>0</v>
      </c>
      <c r="P591" s="1" t="s">
        <v>2567</v>
      </c>
      <c r="Q591" s="1" t="s">
        <v>818</v>
      </c>
      <c r="R591" s="1" t="s">
        <v>963</v>
      </c>
      <c r="S591" s="1" t="s">
        <v>2407</v>
      </c>
      <c r="T591" s="1" t="s">
        <v>2407</v>
      </c>
      <c r="U591" s="1" t="s">
        <v>4784</v>
      </c>
      <c r="V591" s="1" t="s">
        <v>2470</v>
      </c>
      <c r="W591" s="1" t="s">
        <v>51</v>
      </c>
      <c r="X591" s="1" t="str">
        <f>CONCATENATE(Tableau4[[#This Row],[Numéro de pièce de la pièce de référence]],Tableau4[[#This Row],[Numéro de poste de la pièce de référence]])</f>
        <v>450067165110</v>
      </c>
    </row>
    <row r="592" spans="1:24" x14ac:dyDescent="0.35">
      <c r="A592" s="1" t="s">
        <v>97</v>
      </c>
      <c r="B592" s="1" t="s">
        <v>2489</v>
      </c>
      <c r="C592" s="1" t="s">
        <v>2510</v>
      </c>
      <c r="D592" s="1" t="s">
        <v>101</v>
      </c>
      <c r="E592" s="1" t="s">
        <v>1040</v>
      </c>
      <c r="F592" s="1" t="s">
        <v>2407</v>
      </c>
      <c r="G592" s="1" t="s">
        <v>2857</v>
      </c>
      <c r="H592" s="1" t="s">
        <v>88</v>
      </c>
      <c r="I592" s="2">
        <v>43959</v>
      </c>
      <c r="J592" s="1" t="s">
        <v>4282</v>
      </c>
      <c r="K592" s="1" t="s">
        <v>4283</v>
      </c>
      <c r="L592" s="1" t="s">
        <v>2590</v>
      </c>
      <c r="M592" s="1" t="s">
        <v>4402</v>
      </c>
      <c r="N592" s="3">
        <v>271242.37</v>
      </c>
      <c r="O592" s="3">
        <v>0</v>
      </c>
      <c r="P592" s="1" t="s">
        <v>2567</v>
      </c>
      <c r="Q592" s="1" t="s">
        <v>940</v>
      </c>
      <c r="R592" s="1" t="s">
        <v>1039</v>
      </c>
      <c r="S592" s="1" t="s">
        <v>2407</v>
      </c>
      <c r="T592" s="1" t="s">
        <v>2407</v>
      </c>
      <c r="U592" s="1" t="s">
        <v>4785</v>
      </c>
      <c r="V592" s="1" t="s">
        <v>2470</v>
      </c>
      <c r="W592" s="1" t="s">
        <v>51</v>
      </c>
      <c r="X592" s="1" t="str">
        <f>CONCATENATE(Tableau4[[#This Row],[Numéro de pièce de la pièce de référence]],Tableau4[[#This Row],[Numéro de poste de la pièce de référence]])</f>
        <v>450067175710</v>
      </c>
    </row>
    <row r="593" spans="1:24" x14ac:dyDescent="0.35">
      <c r="A593" s="1" t="s">
        <v>97</v>
      </c>
      <c r="B593" s="1" t="s">
        <v>2489</v>
      </c>
      <c r="C593" s="1" t="s">
        <v>2510</v>
      </c>
      <c r="D593" s="1" t="s">
        <v>101</v>
      </c>
      <c r="E593" s="1" t="s">
        <v>1040</v>
      </c>
      <c r="F593" s="1" t="s">
        <v>2407</v>
      </c>
      <c r="G593" s="1" t="s">
        <v>2857</v>
      </c>
      <c r="H593" s="1" t="s">
        <v>88</v>
      </c>
      <c r="I593" s="2">
        <v>43959</v>
      </c>
      <c r="J593" s="1" t="s">
        <v>4282</v>
      </c>
      <c r="K593" s="1" t="s">
        <v>4283</v>
      </c>
      <c r="L593" s="1" t="s">
        <v>2630</v>
      </c>
      <c r="M593" s="1" t="s">
        <v>4290</v>
      </c>
      <c r="N593" s="3">
        <v>-42659742.189999998</v>
      </c>
      <c r="O593" s="3">
        <v>0</v>
      </c>
      <c r="P593" s="1" t="s">
        <v>2567</v>
      </c>
      <c r="Q593" s="1" t="s">
        <v>940</v>
      </c>
      <c r="R593" s="1" t="s">
        <v>1039</v>
      </c>
      <c r="S593" s="1" t="s">
        <v>2407</v>
      </c>
      <c r="T593" s="1" t="s">
        <v>2407</v>
      </c>
      <c r="U593" s="1" t="s">
        <v>4785</v>
      </c>
      <c r="V593" s="1" t="s">
        <v>2470</v>
      </c>
      <c r="W593" s="1" t="s">
        <v>51</v>
      </c>
      <c r="X593" s="1" t="str">
        <f>CONCATENATE(Tableau4[[#This Row],[Numéro de pièce de la pièce de référence]],Tableau4[[#This Row],[Numéro de poste de la pièce de référence]])</f>
        <v>450067175710</v>
      </c>
    </row>
    <row r="594" spans="1:24" x14ac:dyDescent="0.35">
      <c r="A594" s="1" t="s">
        <v>97</v>
      </c>
      <c r="B594" s="1" t="s">
        <v>2489</v>
      </c>
      <c r="C594" s="1" t="s">
        <v>2510</v>
      </c>
      <c r="D594" s="1" t="s">
        <v>101</v>
      </c>
      <c r="E594" s="1" t="s">
        <v>1036</v>
      </c>
      <c r="F594" s="1" t="s">
        <v>2407</v>
      </c>
      <c r="G594" s="1" t="s">
        <v>2861</v>
      </c>
      <c r="H594" s="1" t="s">
        <v>88</v>
      </c>
      <c r="I594" s="2">
        <v>43959</v>
      </c>
      <c r="J594" s="1" t="s">
        <v>4282</v>
      </c>
      <c r="K594" s="1" t="s">
        <v>4283</v>
      </c>
      <c r="L594" s="1" t="s">
        <v>2630</v>
      </c>
      <c r="M594" s="1" t="s">
        <v>4290</v>
      </c>
      <c r="N594" s="3">
        <v>-29750000</v>
      </c>
      <c r="O594" s="3">
        <v>0</v>
      </c>
      <c r="P594" s="1" t="s">
        <v>2567</v>
      </c>
      <c r="Q594" s="1" t="s">
        <v>860</v>
      </c>
      <c r="R594" s="1" t="s">
        <v>767</v>
      </c>
      <c r="S594" s="1" t="s">
        <v>2407</v>
      </c>
      <c r="T594" s="1" t="s">
        <v>2407</v>
      </c>
      <c r="U594" s="1" t="s">
        <v>4786</v>
      </c>
      <c r="V594" s="1" t="s">
        <v>2470</v>
      </c>
      <c r="W594" s="1" t="s">
        <v>51</v>
      </c>
      <c r="X594" s="1" t="str">
        <f>CONCATENATE(Tableau4[[#This Row],[Numéro de pièce de la pièce de référence]],Tableau4[[#This Row],[Numéro de poste de la pièce de référence]])</f>
        <v>450067179110</v>
      </c>
    </row>
    <row r="595" spans="1:24" x14ac:dyDescent="0.35">
      <c r="A595" s="1" t="s">
        <v>97</v>
      </c>
      <c r="B595" s="1" t="s">
        <v>2489</v>
      </c>
      <c r="C595" s="1" t="s">
        <v>2510</v>
      </c>
      <c r="D595" s="1" t="s">
        <v>101</v>
      </c>
      <c r="E595" s="1" t="s">
        <v>1194</v>
      </c>
      <c r="F595" s="1" t="s">
        <v>2407</v>
      </c>
      <c r="G595" s="1" t="s">
        <v>2704</v>
      </c>
      <c r="H595" s="1" t="s">
        <v>88</v>
      </c>
      <c r="I595" s="2">
        <v>43959</v>
      </c>
      <c r="J595" s="1" t="s">
        <v>4282</v>
      </c>
      <c r="K595" s="1" t="s">
        <v>4283</v>
      </c>
      <c r="L595" s="1" t="s">
        <v>2630</v>
      </c>
      <c r="M595" s="1" t="s">
        <v>4290</v>
      </c>
      <c r="N595" s="3">
        <v>-231504</v>
      </c>
      <c r="O595" s="3">
        <v>0</v>
      </c>
      <c r="P595" s="1" t="s">
        <v>2567</v>
      </c>
      <c r="Q595" s="1" t="s">
        <v>1195</v>
      </c>
      <c r="R595" s="1" t="s">
        <v>1193</v>
      </c>
      <c r="S595" s="1" t="s">
        <v>2407</v>
      </c>
      <c r="T595" s="1" t="s">
        <v>2407</v>
      </c>
      <c r="U595" s="1" t="s">
        <v>4787</v>
      </c>
      <c r="V595" s="1" t="s">
        <v>2470</v>
      </c>
      <c r="W595" s="1" t="s">
        <v>111</v>
      </c>
      <c r="X595" s="1" t="str">
        <f>CONCATENATE(Tableau4[[#This Row],[Numéro de pièce de la pièce de référence]],Tableau4[[#This Row],[Numéro de poste de la pièce de référence]])</f>
        <v>450067254110</v>
      </c>
    </row>
    <row r="596" spans="1:24" x14ac:dyDescent="0.35">
      <c r="A596" s="1" t="s">
        <v>97</v>
      </c>
      <c r="B596" s="1" t="s">
        <v>2489</v>
      </c>
      <c r="C596" s="1" t="s">
        <v>2510</v>
      </c>
      <c r="D596" s="1" t="s">
        <v>101</v>
      </c>
      <c r="E596" s="1" t="s">
        <v>1212</v>
      </c>
      <c r="F596" s="1" t="s">
        <v>2407</v>
      </c>
      <c r="G596" s="1" t="s">
        <v>2929</v>
      </c>
      <c r="H596" s="1" t="s">
        <v>88</v>
      </c>
      <c r="I596" s="2">
        <v>43959</v>
      </c>
      <c r="J596" s="1" t="s">
        <v>4282</v>
      </c>
      <c r="K596" s="1" t="s">
        <v>4283</v>
      </c>
      <c r="L596" s="1" t="s">
        <v>2630</v>
      </c>
      <c r="M596" s="1" t="s">
        <v>4290</v>
      </c>
      <c r="N596" s="3">
        <v>-1500000</v>
      </c>
      <c r="O596" s="3">
        <v>0</v>
      </c>
      <c r="P596" s="1" t="s">
        <v>2567</v>
      </c>
      <c r="Q596" s="1" t="s">
        <v>1213</v>
      </c>
      <c r="R596" s="1" t="s">
        <v>707</v>
      </c>
      <c r="S596" s="1" t="s">
        <v>2407</v>
      </c>
      <c r="T596" s="1" t="s">
        <v>2407</v>
      </c>
      <c r="U596" s="1" t="s">
        <v>4788</v>
      </c>
      <c r="V596" s="1" t="s">
        <v>2470</v>
      </c>
      <c r="W596" s="1" t="s">
        <v>51</v>
      </c>
      <c r="X596" s="1" t="str">
        <f>CONCATENATE(Tableau4[[#This Row],[Numéro de pièce de la pièce de référence]],Tableau4[[#This Row],[Numéro de poste de la pièce de référence]])</f>
        <v>450067290910</v>
      </c>
    </row>
    <row r="597" spans="1:24" x14ac:dyDescent="0.35">
      <c r="A597" s="1" t="s">
        <v>97</v>
      </c>
      <c r="B597" s="1" t="s">
        <v>2489</v>
      </c>
      <c r="C597" s="1" t="s">
        <v>2510</v>
      </c>
      <c r="D597" s="1" t="s">
        <v>101</v>
      </c>
      <c r="E597" s="1" t="s">
        <v>1267</v>
      </c>
      <c r="F597" s="1" t="s">
        <v>2407</v>
      </c>
      <c r="G597" s="1" t="s">
        <v>2940</v>
      </c>
      <c r="H597" s="1" t="s">
        <v>88</v>
      </c>
      <c r="I597" s="2">
        <v>43959</v>
      </c>
      <c r="J597" s="1" t="s">
        <v>4282</v>
      </c>
      <c r="K597" s="1" t="s">
        <v>4283</v>
      </c>
      <c r="L597" s="1" t="s">
        <v>3400</v>
      </c>
      <c r="M597" s="1" t="s">
        <v>4284</v>
      </c>
      <c r="N597" s="3">
        <v>1</v>
      </c>
      <c r="O597" s="3">
        <v>0</v>
      </c>
      <c r="P597" s="1" t="s">
        <v>2567</v>
      </c>
      <c r="Q597" s="1" t="s">
        <v>1268</v>
      </c>
      <c r="R597" s="1" t="s">
        <v>1266</v>
      </c>
      <c r="S597" s="1" t="s">
        <v>2407</v>
      </c>
      <c r="T597" s="1" t="s">
        <v>2407</v>
      </c>
      <c r="U597" s="1" t="s">
        <v>4789</v>
      </c>
      <c r="V597" s="1" t="s">
        <v>2470</v>
      </c>
      <c r="W597" s="1" t="s">
        <v>51</v>
      </c>
      <c r="X597" s="1" t="str">
        <f>CONCATENATE(Tableau4[[#This Row],[Numéro de pièce de la pièce de référence]],Tableau4[[#This Row],[Numéro de poste de la pièce de référence]])</f>
        <v>450067325210</v>
      </c>
    </row>
    <row r="598" spans="1:24" x14ac:dyDescent="0.35">
      <c r="A598" s="1" t="s">
        <v>97</v>
      </c>
      <c r="B598" s="1" t="s">
        <v>2489</v>
      </c>
      <c r="C598" s="1" t="s">
        <v>2510</v>
      </c>
      <c r="D598" s="1" t="s">
        <v>101</v>
      </c>
      <c r="E598" s="1" t="s">
        <v>1251</v>
      </c>
      <c r="F598" s="1" t="s">
        <v>2407</v>
      </c>
      <c r="G598" s="1" t="s">
        <v>2942</v>
      </c>
      <c r="H598" s="1" t="s">
        <v>88</v>
      </c>
      <c r="I598" s="2">
        <v>43959</v>
      </c>
      <c r="J598" s="1" t="s">
        <v>4282</v>
      </c>
      <c r="K598" s="1" t="s">
        <v>4283</v>
      </c>
      <c r="L598" s="1" t="s">
        <v>3400</v>
      </c>
      <c r="M598" s="1" t="s">
        <v>4284</v>
      </c>
      <c r="N598" s="3">
        <v>297962.5</v>
      </c>
      <c r="O598" s="3">
        <v>0</v>
      </c>
      <c r="P598" s="1" t="s">
        <v>2581</v>
      </c>
      <c r="Q598" s="1" t="s">
        <v>1252</v>
      </c>
      <c r="R598" s="1" t="s">
        <v>1250</v>
      </c>
      <c r="S598" s="1" t="s">
        <v>2407</v>
      </c>
      <c r="T598" s="1" t="s">
        <v>2407</v>
      </c>
      <c r="U598" s="1" t="s">
        <v>4790</v>
      </c>
      <c r="V598" s="1" t="s">
        <v>2470</v>
      </c>
      <c r="W598" s="1" t="s">
        <v>51</v>
      </c>
      <c r="X598" s="1" t="str">
        <f>CONCATENATE(Tableau4[[#This Row],[Numéro de pièce de la pièce de référence]],Tableau4[[#This Row],[Numéro de poste de la pièce de référence]])</f>
        <v>450067329810</v>
      </c>
    </row>
    <row r="599" spans="1:24" x14ac:dyDescent="0.35">
      <c r="A599" s="1" t="s">
        <v>97</v>
      </c>
      <c r="B599" s="1" t="s">
        <v>2489</v>
      </c>
      <c r="C599" s="1" t="s">
        <v>2510</v>
      </c>
      <c r="D599" s="1" t="s">
        <v>101</v>
      </c>
      <c r="E599" s="1" t="s">
        <v>1241</v>
      </c>
      <c r="F599" s="1" t="s">
        <v>2407</v>
      </c>
      <c r="G599" s="1" t="s">
        <v>2944</v>
      </c>
      <c r="H599" s="1" t="s">
        <v>88</v>
      </c>
      <c r="I599" s="2">
        <v>43959</v>
      </c>
      <c r="J599" s="1" t="s">
        <v>4282</v>
      </c>
      <c r="K599" s="1" t="s">
        <v>4283</v>
      </c>
      <c r="L599" s="1" t="s">
        <v>3400</v>
      </c>
      <c r="M599" s="1" t="s">
        <v>4284</v>
      </c>
      <c r="N599" s="3">
        <v>108850.39</v>
      </c>
      <c r="O599" s="3">
        <v>0</v>
      </c>
      <c r="P599" s="1" t="s">
        <v>2581</v>
      </c>
      <c r="Q599" s="1" t="s">
        <v>1242</v>
      </c>
      <c r="R599" s="1" t="s">
        <v>1240</v>
      </c>
      <c r="S599" s="1" t="s">
        <v>2407</v>
      </c>
      <c r="T599" s="1" t="s">
        <v>2407</v>
      </c>
      <c r="U599" s="1" t="s">
        <v>4791</v>
      </c>
      <c r="V599" s="1" t="s">
        <v>2470</v>
      </c>
      <c r="W599" s="1" t="s">
        <v>51</v>
      </c>
      <c r="X599" s="1" t="str">
        <f>CONCATENATE(Tableau4[[#This Row],[Numéro de pièce de la pièce de référence]],Tableau4[[#This Row],[Numéro de poste de la pièce de référence]])</f>
        <v>450067330210</v>
      </c>
    </row>
    <row r="600" spans="1:24" x14ac:dyDescent="0.35">
      <c r="A600" s="1" t="s">
        <v>97</v>
      </c>
      <c r="B600" s="1" t="s">
        <v>2489</v>
      </c>
      <c r="C600" s="1" t="s">
        <v>2510</v>
      </c>
      <c r="D600" s="1" t="s">
        <v>101</v>
      </c>
      <c r="E600" s="1" t="s">
        <v>1246</v>
      </c>
      <c r="F600" s="1" t="s">
        <v>2407</v>
      </c>
      <c r="G600" s="1" t="s">
        <v>2945</v>
      </c>
      <c r="H600" s="1" t="s">
        <v>88</v>
      </c>
      <c r="I600" s="2">
        <v>43959</v>
      </c>
      <c r="J600" s="1" t="s">
        <v>4282</v>
      </c>
      <c r="K600" s="1" t="s">
        <v>4283</v>
      </c>
      <c r="L600" s="1" t="s">
        <v>3400</v>
      </c>
      <c r="M600" s="1" t="s">
        <v>4284</v>
      </c>
      <c r="N600" s="3">
        <v>66731.5</v>
      </c>
      <c r="O600" s="3">
        <v>0</v>
      </c>
      <c r="P600" s="1" t="s">
        <v>2567</v>
      </c>
      <c r="Q600" s="1" t="s">
        <v>1247</v>
      </c>
      <c r="R600" s="1" t="s">
        <v>910</v>
      </c>
      <c r="S600" s="1" t="s">
        <v>2407</v>
      </c>
      <c r="T600" s="1" t="s">
        <v>2407</v>
      </c>
      <c r="U600" s="1" t="s">
        <v>4792</v>
      </c>
      <c r="V600" s="1" t="s">
        <v>2470</v>
      </c>
      <c r="W600" s="1" t="s">
        <v>103</v>
      </c>
      <c r="X600" s="1" t="str">
        <f>CONCATENATE(Tableau4[[#This Row],[Numéro de pièce de la pièce de référence]],Tableau4[[#This Row],[Numéro de poste de la pièce de référence]])</f>
        <v>450067332110</v>
      </c>
    </row>
    <row r="601" spans="1:24" x14ac:dyDescent="0.35">
      <c r="A601" s="1" t="s">
        <v>97</v>
      </c>
      <c r="B601" s="1" t="s">
        <v>2489</v>
      </c>
      <c r="C601" s="1" t="s">
        <v>2510</v>
      </c>
      <c r="D601" s="1" t="s">
        <v>101</v>
      </c>
      <c r="E601" s="1" t="s">
        <v>1256</v>
      </c>
      <c r="F601" s="1" t="s">
        <v>2407</v>
      </c>
      <c r="G601" s="1" t="s">
        <v>2947</v>
      </c>
      <c r="H601" s="1" t="s">
        <v>88</v>
      </c>
      <c r="I601" s="2">
        <v>43959</v>
      </c>
      <c r="J601" s="1" t="s">
        <v>4282</v>
      </c>
      <c r="K601" s="1" t="s">
        <v>4283</v>
      </c>
      <c r="L601" s="1" t="s">
        <v>3400</v>
      </c>
      <c r="M601" s="1" t="s">
        <v>4284</v>
      </c>
      <c r="N601" s="3">
        <v>3832</v>
      </c>
      <c r="O601" s="3">
        <v>0</v>
      </c>
      <c r="P601" s="1" t="s">
        <v>2702</v>
      </c>
      <c r="Q601" s="1" t="s">
        <v>1257</v>
      </c>
      <c r="R601" s="1" t="s">
        <v>1255</v>
      </c>
      <c r="S601" s="1" t="s">
        <v>2407</v>
      </c>
      <c r="T601" s="1" t="s">
        <v>2407</v>
      </c>
      <c r="U601" s="1" t="s">
        <v>4793</v>
      </c>
      <c r="V601" s="1" t="s">
        <v>2470</v>
      </c>
      <c r="W601" s="1" t="s">
        <v>103</v>
      </c>
      <c r="X601" s="1" t="str">
        <f>CONCATENATE(Tableau4[[#This Row],[Numéro de pièce de la pièce de référence]],Tableau4[[#This Row],[Numéro de poste de la pièce de référence]])</f>
        <v>450067332810</v>
      </c>
    </row>
    <row r="602" spans="1:24" x14ac:dyDescent="0.35">
      <c r="A602" s="1" t="s">
        <v>97</v>
      </c>
      <c r="B602" s="1" t="s">
        <v>2489</v>
      </c>
      <c r="C602" s="1" t="s">
        <v>2510</v>
      </c>
      <c r="D602" s="1" t="s">
        <v>101</v>
      </c>
      <c r="E602" s="1" t="s">
        <v>1272</v>
      </c>
      <c r="F602" s="1" t="s">
        <v>2407</v>
      </c>
      <c r="G602" s="1" t="s">
        <v>2948</v>
      </c>
      <c r="H602" s="1" t="s">
        <v>88</v>
      </c>
      <c r="I602" s="2">
        <v>43959</v>
      </c>
      <c r="J602" s="1" t="s">
        <v>4282</v>
      </c>
      <c r="K602" s="1" t="s">
        <v>4283</v>
      </c>
      <c r="L602" s="1" t="s">
        <v>3400</v>
      </c>
      <c r="M602" s="1" t="s">
        <v>4284</v>
      </c>
      <c r="N602" s="3">
        <v>353615.88</v>
      </c>
      <c r="O602" s="3">
        <v>0</v>
      </c>
      <c r="P602" s="1" t="s">
        <v>2567</v>
      </c>
      <c r="Q602" s="1" t="s">
        <v>1273</v>
      </c>
      <c r="R602" s="1" t="s">
        <v>469</v>
      </c>
      <c r="S602" s="1" t="s">
        <v>2407</v>
      </c>
      <c r="T602" s="1" t="s">
        <v>2407</v>
      </c>
      <c r="U602" s="1" t="s">
        <v>4794</v>
      </c>
      <c r="V602" s="1" t="s">
        <v>2470</v>
      </c>
      <c r="W602" s="1" t="s">
        <v>113</v>
      </c>
      <c r="X602" s="1" t="str">
        <f>CONCATENATE(Tableau4[[#This Row],[Numéro de pièce de la pièce de référence]],Tableau4[[#This Row],[Numéro de poste de la pièce de référence]])</f>
        <v>450067333010</v>
      </c>
    </row>
    <row r="603" spans="1:24" x14ac:dyDescent="0.35">
      <c r="A603" s="1" t="s">
        <v>97</v>
      </c>
      <c r="B603" s="1" t="s">
        <v>2489</v>
      </c>
      <c r="C603" s="1" t="s">
        <v>2510</v>
      </c>
      <c r="D603" s="1" t="s">
        <v>101</v>
      </c>
      <c r="E603" s="1" t="s">
        <v>1261</v>
      </c>
      <c r="F603" s="1" t="s">
        <v>2407</v>
      </c>
      <c r="G603" s="1" t="s">
        <v>2950</v>
      </c>
      <c r="H603" s="1" t="s">
        <v>88</v>
      </c>
      <c r="I603" s="2">
        <v>43959</v>
      </c>
      <c r="J603" s="1" t="s">
        <v>4282</v>
      </c>
      <c r="K603" s="1" t="s">
        <v>4283</v>
      </c>
      <c r="L603" s="1" t="s">
        <v>3400</v>
      </c>
      <c r="M603" s="1" t="s">
        <v>4284</v>
      </c>
      <c r="N603" s="3">
        <v>3342.39</v>
      </c>
      <c r="O603" s="3">
        <v>0</v>
      </c>
      <c r="P603" s="1" t="s">
        <v>2567</v>
      </c>
      <c r="Q603" s="1" t="s">
        <v>1262</v>
      </c>
      <c r="R603" s="1" t="s">
        <v>1260</v>
      </c>
      <c r="S603" s="1" t="s">
        <v>2407</v>
      </c>
      <c r="T603" s="1" t="s">
        <v>2407</v>
      </c>
      <c r="U603" s="1" t="s">
        <v>4795</v>
      </c>
      <c r="V603" s="1" t="s">
        <v>2470</v>
      </c>
      <c r="W603" s="1" t="s">
        <v>111</v>
      </c>
      <c r="X603" s="1" t="str">
        <f>CONCATENATE(Tableau4[[#This Row],[Numéro de pièce de la pièce de référence]],Tableau4[[#This Row],[Numéro de poste de la pièce de référence]])</f>
        <v>450067333710</v>
      </c>
    </row>
    <row r="604" spans="1:24" x14ac:dyDescent="0.35">
      <c r="A604" s="1" t="s">
        <v>97</v>
      </c>
      <c r="B604" s="1" t="s">
        <v>2489</v>
      </c>
      <c r="C604" s="1" t="s">
        <v>2510</v>
      </c>
      <c r="D604" s="1" t="s">
        <v>126</v>
      </c>
      <c r="E604" s="1" t="s">
        <v>284</v>
      </c>
      <c r="F604" s="1" t="s">
        <v>2407</v>
      </c>
      <c r="G604" s="1" t="s">
        <v>2579</v>
      </c>
      <c r="H604" s="1" t="s">
        <v>88</v>
      </c>
      <c r="I604" s="2">
        <v>43962</v>
      </c>
      <c r="J604" s="1" t="s">
        <v>4282</v>
      </c>
      <c r="K604" s="1" t="s">
        <v>4283</v>
      </c>
      <c r="L604" s="1" t="s">
        <v>2630</v>
      </c>
      <c r="M604" s="1" t="s">
        <v>4290</v>
      </c>
      <c r="N604" s="3">
        <v>-9473.2199999999993</v>
      </c>
      <c r="O604" s="3">
        <v>0</v>
      </c>
      <c r="P604" s="1" t="s">
        <v>2581</v>
      </c>
      <c r="Q604" s="1" t="s">
        <v>285</v>
      </c>
      <c r="R604" s="1" t="s">
        <v>283</v>
      </c>
      <c r="S604" s="1" t="s">
        <v>2407</v>
      </c>
      <c r="T604" s="1" t="s">
        <v>2407</v>
      </c>
      <c r="U604" s="1" t="s">
        <v>4796</v>
      </c>
      <c r="V604" s="1" t="s">
        <v>2470</v>
      </c>
      <c r="W604" s="1" t="s">
        <v>51</v>
      </c>
      <c r="X604" s="1" t="str">
        <f>CONCATENATE(Tableau4[[#This Row],[Numéro de pièce de la pièce de référence]],Tableau4[[#This Row],[Numéro de poste de la pièce de référence]])</f>
        <v>450066419510</v>
      </c>
    </row>
    <row r="605" spans="1:24" x14ac:dyDescent="0.35">
      <c r="A605" s="1" t="s">
        <v>97</v>
      </c>
      <c r="B605" s="1" t="s">
        <v>2489</v>
      </c>
      <c r="C605" s="1" t="s">
        <v>2510</v>
      </c>
      <c r="D605" s="1" t="s">
        <v>101</v>
      </c>
      <c r="E605" s="1" t="s">
        <v>670</v>
      </c>
      <c r="F605" s="1" t="s">
        <v>2407</v>
      </c>
      <c r="G605" s="1" t="s">
        <v>2732</v>
      </c>
      <c r="H605" s="1" t="s">
        <v>217</v>
      </c>
      <c r="I605" s="2">
        <v>43962</v>
      </c>
      <c r="J605" s="1" t="s">
        <v>4282</v>
      </c>
      <c r="K605" s="1" t="s">
        <v>4283</v>
      </c>
      <c r="L605" s="1" t="s">
        <v>3400</v>
      </c>
      <c r="M605" s="1" t="s">
        <v>4284</v>
      </c>
      <c r="N605" s="3">
        <v>3747.36</v>
      </c>
      <c r="O605" s="3">
        <v>0</v>
      </c>
      <c r="P605" s="1" t="s">
        <v>2567</v>
      </c>
      <c r="Q605" s="1" t="s">
        <v>672</v>
      </c>
      <c r="R605" s="1" t="s">
        <v>669</v>
      </c>
      <c r="S605" s="1" t="s">
        <v>2407</v>
      </c>
      <c r="T605" s="1" t="s">
        <v>2407</v>
      </c>
      <c r="U605" s="1" t="s">
        <v>4797</v>
      </c>
      <c r="V605" s="1" t="s">
        <v>2470</v>
      </c>
      <c r="W605" s="1" t="s">
        <v>103</v>
      </c>
      <c r="X605" s="1" t="str">
        <f>CONCATENATE(Tableau4[[#This Row],[Numéro de pièce de la pièce de référence]],Tableau4[[#This Row],[Numéro de poste de la pièce de référence]])</f>
        <v>450066912620</v>
      </c>
    </row>
    <row r="606" spans="1:24" x14ac:dyDescent="0.35">
      <c r="A606" s="1" t="s">
        <v>97</v>
      </c>
      <c r="B606" s="1" t="s">
        <v>2489</v>
      </c>
      <c r="C606" s="1" t="s">
        <v>2510</v>
      </c>
      <c r="D606" s="1" t="s">
        <v>101</v>
      </c>
      <c r="E606" s="1" t="s">
        <v>725</v>
      </c>
      <c r="F606" s="1" t="s">
        <v>2407</v>
      </c>
      <c r="G606" s="1" t="s">
        <v>2754</v>
      </c>
      <c r="H606" s="1" t="s">
        <v>88</v>
      </c>
      <c r="I606" s="2">
        <v>43962</v>
      </c>
      <c r="J606" s="1" t="s">
        <v>4282</v>
      </c>
      <c r="K606" s="1" t="s">
        <v>4283</v>
      </c>
      <c r="L606" s="1" t="s">
        <v>2630</v>
      </c>
      <c r="M606" s="1" t="s">
        <v>4290</v>
      </c>
      <c r="N606" s="3">
        <v>-383691</v>
      </c>
      <c r="O606" s="3">
        <v>0</v>
      </c>
      <c r="P606" s="1" t="s">
        <v>2567</v>
      </c>
      <c r="Q606" s="1" t="s">
        <v>726</v>
      </c>
      <c r="R606" s="1" t="s">
        <v>495</v>
      </c>
      <c r="S606" s="1" t="s">
        <v>2407</v>
      </c>
      <c r="T606" s="1" t="s">
        <v>2407</v>
      </c>
      <c r="U606" s="1" t="s">
        <v>4798</v>
      </c>
      <c r="V606" s="1" t="s">
        <v>2470</v>
      </c>
      <c r="W606" s="1" t="s">
        <v>51</v>
      </c>
      <c r="X606" s="1" t="str">
        <f>CONCATENATE(Tableau4[[#This Row],[Numéro de pièce de la pièce de référence]],Tableau4[[#This Row],[Numéro de poste de la pièce de référence]])</f>
        <v>450066955410</v>
      </c>
    </row>
    <row r="607" spans="1:24" x14ac:dyDescent="0.35">
      <c r="A607" s="1" t="s">
        <v>97</v>
      </c>
      <c r="B607" s="1" t="s">
        <v>2489</v>
      </c>
      <c r="C607" s="1" t="s">
        <v>2510</v>
      </c>
      <c r="D607" s="1" t="s">
        <v>126</v>
      </c>
      <c r="E607" s="1" t="s">
        <v>789</v>
      </c>
      <c r="F607" s="1" t="s">
        <v>2407</v>
      </c>
      <c r="G607" s="1" t="s">
        <v>2768</v>
      </c>
      <c r="H607" s="1" t="s">
        <v>88</v>
      </c>
      <c r="I607" s="2">
        <v>43962</v>
      </c>
      <c r="J607" s="1" t="s">
        <v>4282</v>
      </c>
      <c r="K607" s="1" t="s">
        <v>4283</v>
      </c>
      <c r="L607" s="1" t="s">
        <v>2630</v>
      </c>
      <c r="M607" s="1" t="s">
        <v>4290</v>
      </c>
      <c r="N607" s="3">
        <v>-1929.62</v>
      </c>
      <c r="O607" s="3">
        <v>0</v>
      </c>
      <c r="P607" s="1" t="s">
        <v>2533</v>
      </c>
      <c r="Q607" s="1" t="s">
        <v>790</v>
      </c>
      <c r="R607" s="1" t="s">
        <v>773</v>
      </c>
      <c r="S607" s="1" t="s">
        <v>2407</v>
      </c>
      <c r="T607" s="1" t="s">
        <v>2407</v>
      </c>
      <c r="U607" s="1" t="s">
        <v>4799</v>
      </c>
      <c r="V607" s="1" t="s">
        <v>2470</v>
      </c>
      <c r="W607" s="1" t="s">
        <v>99</v>
      </c>
      <c r="X607" s="1" t="str">
        <f>CONCATENATE(Tableau4[[#This Row],[Numéro de pièce de la pièce de référence]],Tableau4[[#This Row],[Numéro de poste de la pièce de référence]])</f>
        <v>450067064310</v>
      </c>
    </row>
    <row r="608" spans="1:24" x14ac:dyDescent="0.35">
      <c r="A608" s="1" t="s">
        <v>97</v>
      </c>
      <c r="B608" s="1" t="s">
        <v>2489</v>
      </c>
      <c r="C608" s="1" t="s">
        <v>2510</v>
      </c>
      <c r="D608" s="1" t="s">
        <v>101</v>
      </c>
      <c r="E608" s="1" t="s">
        <v>939</v>
      </c>
      <c r="F608" s="1" t="s">
        <v>2407</v>
      </c>
      <c r="G608" s="1" t="s">
        <v>2814</v>
      </c>
      <c r="H608" s="1" t="s">
        <v>88</v>
      </c>
      <c r="I608" s="2">
        <v>43962</v>
      </c>
      <c r="J608" s="1" t="s">
        <v>4282</v>
      </c>
      <c r="K608" s="1" t="s">
        <v>4283</v>
      </c>
      <c r="L608" s="1" t="s">
        <v>2630</v>
      </c>
      <c r="M608" s="1" t="s">
        <v>4290</v>
      </c>
      <c r="N608" s="3">
        <v>-441650</v>
      </c>
      <c r="O608" s="3">
        <v>0</v>
      </c>
      <c r="P608" s="1" t="s">
        <v>2567</v>
      </c>
      <c r="Q608" s="1" t="s">
        <v>940</v>
      </c>
      <c r="R608" s="1" t="s">
        <v>495</v>
      </c>
      <c r="S608" s="1" t="s">
        <v>2407</v>
      </c>
      <c r="T608" s="1" t="s">
        <v>2407</v>
      </c>
      <c r="U608" s="1" t="s">
        <v>4800</v>
      </c>
      <c r="V608" s="1" t="s">
        <v>2470</v>
      </c>
      <c r="W608" s="1" t="s">
        <v>51</v>
      </c>
      <c r="X608" s="1" t="str">
        <f>CONCATENATE(Tableau4[[#This Row],[Numéro de pièce de la pièce de référence]],Tableau4[[#This Row],[Numéro de poste de la pièce de référence]])</f>
        <v>450067148710</v>
      </c>
    </row>
    <row r="609" spans="1:24" x14ac:dyDescent="0.35">
      <c r="A609" s="1" t="s">
        <v>97</v>
      </c>
      <c r="B609" s="1" t="s">
        <v>2489</v>
      </c>
      <c r="C609" s="1" t="s">
        <v>2510</v>
      </c>
      <c r="D609" s="1" t="s">
        <v>101</v>
      </c>
      <c r="E609" s="1" t="s">
        <v>939</v>
      </c>
      <c r="F609" s="1" t="s">
        <v>2407</v>
      </c>
      <c r="G609" s="1" t="s">
        <v>2814</v>
      </c>
      <c r="H609" s="1" t="s">
        <v>88</v>
      </c>
      <c r="I609" s="2">
        <v>43962</v>
      </c>
      <c r="J609" s="1" t="s">
        <v>4282</v>
      </c>
      <c r="K609" s="1" t="s">
        <v>4283</v>
      </c>
      <c r="L609" s="1" t="s">
        <v>2630</v>
      </c>
      <c r="M609" s="1" t="s">
        <v>4290</v>
      </c>
      <c r="N609" s="3">
        <v>-65700</v>
      </c>
      <c r="O609" s="3">
        <v>0</v>
      </c>
      <c r="P609" s="1" t="s">
        <v>2567</v>
      </c>
      <c r="Q609" s="1" t="s">
        <v>940</v>
      </c>
      <c r="R609" s="1" t="s">
        <v>495</v>
      </c>
      <c r="S609" s="1" t="s">
        <v>2407</v>
      </c>
      <c r="T609" s="1" t="s">
        <v>2407</v>
      </c>
      <c r="U609" s="1" t="s">
        <v>4801</v>
      </c>
      <c r="V609" s="1" t="s">
        <v>2470</v>
      </c>
      <c r="W609" s="1" t="s">
        <v>51</v>
      </c>
      <c r="X609" s="1" t="str">
        <f>CONCATENATE(Tableau4[[#This Row],[Numéro de pièce de la pièce de référence]],Tableau4[[#This Row],[Numéro de poste de la pièce de référence]])</f>
        <v>450067148710</v>
      </c>
    </row>
    <row r="610" spans="1:24" x14ac:dyDescent="0.35">
      <c r="A610" s="1" t="s">
        <v>97</v>
      </c>
      <c r="B610" s="1" t="s">
        <v>2489</v>
      </c>
      <c r="C610" s="1" t="s">
        <v>2510</v>
      </c>
      <c r="D610" s="1" t="s">
        <v>101</v>
      </c>
      <c r="E610" s="1" t="s">
        <v>939</v>
      </c>
      <c r="F610" s="1" t="s">
        <v>2407</v>
      </c>
      <c r="G610" s="1" t="s">
        <v>2814</v>
      </c>
      <c r="H610" s="1" t="s">
        <v>88</v>
      </c>
      <c r="I610" s="2">
        <v>43962</v>
      </c>
      <c r="J610" s="1" t="s">
        <v>4282</v>
      </c>
      <c r="K610" s="1" t="s">
        <v>4283</v>
      </c>
      <c r="L610" s="1" t="s">
        <v>2630</v>
      </c>
      <c r="M610" s="1" t="s">
        <v>4290</v>
      </c>
      <c r="N610" s="3">
        <v>-397485</v>
      </c>
      <c r="O610" s="3">
        <v>0</v>
      </c>
      <c r="P610" s="1" t="s">
        <v>2567</v>
      </c>
      <c r="Q610" s="1" t="s">
        <v>940</v>
      </c>
      <c r="R610" s="1" t="s">
        <v>495</v>
      </c>
      <c r="S610" s="1" t="s">
        <v>2407</v>
      </c>
      <c r="T610" s="1" t="s">
        <v>2407</v>
      </c>
      <c r="U610" s="1" t="s">
        <v>4802</v>
      </c>
      <c r="V610" s="1" t="s">
        <v>2470</v>
      </c>
      <c r="W610" s="1" t="s">
        <v>51</v>
      </c>
      <c r="X610" s="1" t="str">
        <f>CONCATENATE(Tableau4[[#This Row],[Numéro de pièce de la pièce de référence]],Tableau4[[#This Row],[Numéro de poste de la pièce de référence]])</f>
        <v>450067148710</v>
      </c>
    </row>
    <row r="611" spans="1:24" x14ac:dyDescent="0.35">
      <c r="A611" s="1" t="s">
        <v>97</v>
      </c>
      <c r="B611" s="1" t="s">
        <v>2489</v>
      </c>
      <c r="C611" s="1" t="s">
        <v>2510</v>
      </c>
      <c r="D611" s="1" t="s">
        <v>101</v>
      </c>
      <c r="E611" s="1" t="s">
        <v>939</v>
      </c>
      <c r="F611" s="1" t="s">
        <v>2407</v>
      </c>
      <c r="G611" s="1" t="s">
        <v>2814</v>
      </c>
      <c r="H611" s="1" t="s">
        <v>88</v>
      </c>
      <c r="I611" s="2">
        <v>43962</v>
      </c>
      <c r="J611" s="1" t="s">
        <v>4282</v>
      </c>
      <c r="K611" s="1" t="s">
        <v>4283</v>
      </c>
      <c r="L611" s="1" t="s">
        <v>2630</v>
      </c>
      <c r="M611" s="1" t="s">
        <v>4290</v>
      </c>
      <c r="N611" s="3">
        <v>-353320</v>
      </c>
      <c r="O611" s="3">
        <v>0</v>
      </c>
      <c r="P611" s="1" t="s">
        <v>2567</v>
      </c>
      <c r="Q611" s="1" t="s">
        <v>940</v>
      </c>
      <c r="R611" s="1" t="s">
        <v>495</v>
      </c>
      <c r="S611" s="1" t="s">
        <v>2407</v>
      </c>
      <c r="T611" s="1" t="s">
        <v>2407</v>
      </c>
      <c r="U611" s="1" t="s">
        <v>4803</v>
      </c>
      <c r="V611" s="1" t="s">
        <v>2470</v>
      </c>
      <c r="W611" s="1" t="s">
        <v>51</v>
      </c>
      <c r="X611" s="1" t="str">
        <f>CONCATENATE(Tableau4[[#This Row],[Numéro de pièce de la pièce de référence]],Tableau4[[#This Row],[Numéro de poste de la pièce de référence]])</f>
        <v>450067148710</v>
      </c>
    </row>
    <row r="612" spans="1:24" x14ac:dyDescent="0.35">
      <c r="A612" s="1" t="s">
        <v>97</v>
      </c>
      <c r="B612" s="1" t="s">
        <v>2489</v>
      </c>
      <c r="C612" s="1" t="s">
        <v>2510</v>
      </c>
      <c r="D612" s="1" t="s">
        <v>101</v>
      </c>
      <c r="E612" s="1" t="s">
        <v>939</v>
      </c>
      <c r="F612" s="1" t="s">
        <v>2407</v>
      </c>
      <c r="G612" s="1" t="s">
        <v>2814</v>
      </c>
      <c r="H612" s="1" t="s">
        <v>88</v>
      </c>
      <c r="I612" s="2">
        <v>43962</v>
      </c>
      <c r="J612" s="1" t="s">
        <v>4282</v>
      </c>
      <c r="K612" s="1" t="s">
        <v>4283</v>
      </c>
      <c r="L612" s="1" t="s">
        <v>2630</v>
      </c>
      <c r="M612" s="1" t="s">
        <v>4290</v>
      </c>
      <c r="N612" s="3">
        <v>-103477.5</v>
      </c>
      <c r="O612" s="3">
        <v>0</v>
      </c>
      <c r="P612" s="1" t="s">
        <v>2567</v>
      </c>
      <c r="Q612" s="1" t="s">
        <v>940</v>
      </c>
      <c r="R612" s="1" t="s">
        <v>495</v>
      </c>
      <c r="S612" s="1" t="s">
        <v>2407</v>
      </c>
      <c r="T612" s="1" t="s">
        <v>2407</v>
      </c>
      <c r="U612" s="1" t="s">
        <v>4804</v>
      </c>
      <c r="V612" s="1" t="s">
        <v>2470</v>
      </c>
      <c r="W612" s="1" t="s">
        <v>51</v>
      </c>
      <c r="X612" s="1" t="str">
        <f>CONCATENATE(Tableau4[[#This Row],[Numéro de pièce de la pièce de référence]],Tableau4[[#This Row],[Numéro de poste de la pièce de référence]])</f>
        <v>450067148710</v>
      </c>
    </row>
    <row r="613" spans="1:24" x14ac:dyDescent="0.35">
      <c r="A613" s="1" t="s">
        <v>97</v>
      </c>
      <c r="B613" s="1" t="s">
        <v>2489</v>
      </c>
      <c r="C613" s="1" t="s">
        <v>2510</v>
      </c>
      <c r="D613" s="1" t="s">
        <v>101</v>
      </c>
      <c r="E613" s="1" t="s">
        <v>939</v>
      </c>
      <c r="F613" s="1" t="s">
        <v>2407</v>
      </c>
      <c r="G613" s="1" t="s">
        <v>2814</v>
      </c>
      <c r="H613" s="1" t="s">
        <v>88</v>
      </c>
      <c r="I613" s="2">
        <v>43962</v>
      </c>
      <c r="J613" s="1" t="s">
        <v>4282</v>
      </c>
      <c r="K613" s="1" t="s">
        <v>4283</v>
      </c>
      <c r="L613" s="1" t="s">
        <v>2630</v>
      </c>
      <c r="M613" s="1" t="s">
        <v>4290</v>
      </c>
      <c r="N613" s="3">
        <v>-695598.75</v>
      </c>
      <c r="O613" s="3">
        <v>0</v>
      </c>
      <c r="P613" s="1" t="s">
        <v>2567</v>
      </c>
      <c r="Q613" s="1" t="s">
        <v>940</v>
      </c>
      <c r="R613" s="1" t="s">
        <v>495</v>
      </c>
      <c r="S613" s="1" t="s">
        <v>2407</v>
      </c>
      <c r="T613" s="1" t="s">
        <v>2407</v>
      </c>
      <c r="U613" s="1" t="s">
        <v>4805</v>
      </c>
      <c r="V613" s="1" t="s">
        <v>2470</v>
      </c>
      <c r="W613" s="1" t="s">
        <v>51</v>
      </c>
      <c r="X613" s="1" t="str">
        <f>CONCATENATE(Tableau4[[#This Row],[Numéro de pièce de la pièce de référence]],Tableau4[[#This Row],[Numéro de poste de la pièce de référence]])</f>
        <v>450067148710</v>
      </c>
    </row>
    <row r="614" spans="1:24" x14ac:dyDescent="0.35">
      <c r="A614" s="1" t="s">
        <v>97</v>
      </c>
      <c r="B614" s="1" t="s">
        <v>2489</v>
      </c>
      <c r="C614" s="1" t="s">
        <v>2510</v>
      </c>
      <c r="D614" s="1" t="s">
        <v>101</v>
      </c>
      <c r="E614" s="1" t="s">
        <v>939</v>
      </c>
      <c r="F614" s="1" t="s">
        <v>2407</v>
      </c>
      <c r="G614" s="1" t="s">
        <v>2814</v>
      </c>
      <c r="H614" s="1" t="s">
        <v>88</v>
      </c>
      <c r="I614" s="2">
        <v>43962</v>
      </c>
      <c r="J614" s="1" t="s">
        <v>4282</v>
      </c>
      <c r="K614" s="1" t="s">
        <v>4283</v>
      </c>
      <c r="L614" s="1" t="s">
        <v>2630</v>
      </c>
      <c r="M614" s="1" t="s">
        <v>4290</v>
      </c>
      <c r="N614" s="3">
        <v>-397485</v>
      </c>
      <c r="O614" s="3">
        <v>0</v>
      </c>
      <c r="P614" s="1" t="s">
        <v>2567</v>
      </c>
      <c r="Q614" s="1" t="s">
        <v>940</v>
      </c>
      <c r="R614" s="1" t="s">
        <v>495</v>
      </c>
      <c r="S614" s="1" t="s">
        <v>2407</v>
      </c>
      <c r="T614" s="1" t="s">
        <v>2407</v>
      </c>
      <c r="U614" s="1" t="s">
        <v>4806</v>
      </c>
      <c r="V614" s="1" t="s">
        <v>2470</v>
      </c>
      <c r="W614" s="1" t="s">
        <v>51</v>
      </c>
      <c r="X614" s="1" t="str">
        <f>CONCATENATE(Tableau4[[#This Row],[Numéro de pièce de la pièce de référence]],Tableau4[[#This Row],[Numéro de poste de la pièce de référence]])</f>
        <v>450067148710</v>
      </c>
    </row>
    <row r="615" spans="1:24" x14ac:dyDescent="0.35">
      <c r="A615" s="1" t="s">
        <v>97</v>
      </c>
      <c r="B615" s="1" t="s">
        <v>2489</v>
      </c>
      <c r="C615" s="1" t="s">
        <v>2510</v>
      </c>
      <c r="D615" s="1" t="s">
        <v>101</v>
      </c>
      <c r="E615" s="1" t="s">
        <v>939</v>
      </c>
      <c r="F615" s="1" t="s">
        <v>2407</v>
      </c>
      <c r="G615" s="1" t="s">
        <v>2814</v>
      </c>
      <c r="H615" s="1" t="s">
        <v>88</v>
      </c>
      <c r="I615" s="2">
        <v>43962</v>
      </c>
      <c r="J615" s="1" t="s">
        <v>4282</v>
      </c>
      <c r="K615" s="1" t="s">
        <v>4283</v>
      </c>
      <c r="L615" s="1" t="s">
        <v>2630</v>
      </c>
      <c r="M615" s="1" t="s">
        <v>4290</v>
      </c>
      <c r="N615" s="3">
        <v>-397485</v>
      </c>
      <c r="O615" s="3">
        <v>0</v>
      </c>
      <c r="P615" s="1" t="s">
        <v>2567</v>
      </c>
      <c r="Q615" s="1" t="s">
        <v>940</v>
      </c>
      <c r="R615" s="1" t="s">
        <v>495</v>
      </c>
      <c r="S615" s="1" t="s">
        <v>2407</v>
      </c>
      <c r="T615" s="1" t="s">
        <v>2407</v>
      </c>
      <c r="U615" s="1" t="s">
        <v>4807</v>
      </c>
      <c r="V615" s="1" t="s">
        <v>2470</v>
      </c>
      <c r="W615" s="1" t="s">
        <v>51</v>
      </c>
      <c r="X615" s="1" t="str">
        <f>CONCATENATE(Tableau4[[#This Row],[Numéro de pièce de la pièce de référence]],Tableau4[[#This Row],[Numéro de poste de la pièce de référence]])</f>
        <v>450067148710</v>
      </c>
    </row>
    <row r="616" spans="1:24" x14ac:dyDescent="0.35">
      <c r="A616" s="1" t="s">
        <v>97</v>
      </c>
      <c r="B616" s="1" t="s">
        <v>2489</v>
      </c>
      <c r="C616" s="1" t="s">
        <v>2510</v>
      </c>
      <c r="D616" s="1" t="s">
        <v>101</v>
      </c>
      <c r="E616" s="1" t="s">
        <v>960</v>
      </c>
      <c r="F616" s="1" t="s">
        <v>2407</v>
      </c>
      <c r="G616" s="1" t="s">
        <v>2835</v>
      </c>
      <c r="H616" s="1" t="s">
        <v>88</v>
      </c>
      <c r="I616" s="2">
        <v>43962</v>
      </c>
      <c r="J616" s="1" t="s">
        <v>4282</v>
      </c>
      <c r="K616" s="1" t="s">
        <v>4283</v>
      </c>
      <c r="L616" s="1" t="s">
        <v>2590</v>
      </c>
      <c r="M616" s="1" t="s">
        <v>4402</v>
      </c>
      <c r="N616" s="3">
        <v>-2702.54</v>
      </c>
      <c r="O616" s="3">
        <v>0</v>
      </c>
      <c r="P616" s="1" t="s">
        <v>2567</v>
      </c>
      <c r="Q616" s="1" t="s">
        <v>952</v>
      </c>
      <c r="R616" s="1" t="s">
        <v>959</v>
      </c>
      <c r="S616" s="1" t="s">
        <v>2407</v>
      </c>
      <c r="T616" s="1" t="s">
        <v>2407</v>
      </c>
      <c r="U616" s="1" t="s">
        <v>4808</v>
      </c>
      <c r="V616" s="1" t="s">
        <v>2470</v>
      </c>
      <c r="W616" s="1" t="s">
        <v>103</v>
      </c>
      <c r="X616" s="1" t="str">
        <f>CONCATENATE(Tableau4[[#This Row],[Numéro de pièce de la pièce de référence]],Tableau4[[#This Row],[Numéro de poste de la pièce de référence]])</f>
        <v>450067165710</v>
      </c>
    </row>
    <row r="617" spans="1:24" x14ac:dyDescent="0.35">
      <c r="A617" s="1" t="s">
        <v>97</v>
      </c>
      <c r="B617" s="1" t="s">
        <v>2489</v>
      </c>
      <c r="C617" s="1" t="s">
        <v>2510</v>
      </c>
      <c r="D617" s="1" t="s">
        <v>101</v>
      </c>
      <c r="E617" s="1" t="s">
        <v>960</v>
      </c>
      <c r="F617" s="1" t="s">
        <v>2407</v>
      </c>
      <c r="G617" s="1" t="s">
        <v>2835</v>
      </c>
      <c r="H617" s="1" t="s">
        <v>88</v>
      </c>
      <c r="I617" s="2">
        <v>43962</v>
      </c>
      <c r="J617" s="1" t="s">
        <v>4282</v>
      </c>
      <c r="K617" s="1" t="s">
        <v>4283</v>
      </c>
      <c r="L617" s="1" t="s">
        <v>2630</v>
      </c>
      <c r="M617" s="1" t="s">
        <v>4290</v>
      </c>
      <c r="N617" s="3">
        <v>-678778.94</v>
      </c>
      <c r="O617" s="3">
        <v>0</v>
      </c>
      <c r="P617" s="1" t="s">
        <v>2567</v>
      </c>
      <c r="Q617" s="1" t="s">
        <v>952</v>
      </c>
      <c r="R617" s="1" t="s">
        <v>959</v>
      </c>
      <c r="S617" s="1" t="s">
        <v>2407</v>
      </c>
      <c r="T617" s="1" t="s">
        <v>2407</v>
      </c>
      <c r="U617" s="1" t="s">
        <v>4808</v>
      </c>
      <c r="V617" s="1" t="s">
        <v>2470</v>
      </c>
      <c r="W617" s="1" t="s">
        <v>103</v>
      </c>
      <c r="X617" s="1" t="str">
        <f>CONCATENATE(Tableau4[[#This Row],[Numéro de pièce de la pièce de référence]],Tableau4[[#This Row],[Numéro de poste de la pièce de référence]])</f>
        <v>450067165710</v>
      </c>
    </row>
    <row r="618" spans="1:24" x14ac:dyDescent="0.35">
      <c r="A618" s="1" t="s">
        <v>60</v>
      </c>
      <c r="B618" s="1" t="s">
        <v>2551</v>
      </c>
      <c r="C618" s="1" t="s">
        <v>2483</v>
      </c>
      <c r="D618" s="1" t="s">
        <v>65</v>
      </c>
      <c r="E618" s="1" t="s">
        <v>980</v>
      </c>
      <c r="F618" s="1" t="s">
        <v>2407</v>
      </c>
      <c r="G618" s="1" t="s">
        <v>2862</v>
      </c>
      <c r="H618" s="1" t="s">
        <v>88</v>
      </c>
      <c r="I618" s="2">
        <v>43962</v>
      </c>
      <c r="J618" s="1" t="s">
        <v>4282</v>
      </c>
      <c r="K618" s="1" t="s">
        <v>4283</v>
      </c>
      <c r="L618" s="1" t="s">
        <v>2630</v>
      </c>
      <c r="M618" s="1" t="s">
        <v>4290</v>
      </c>
      <c r="N618" s="3">
        <v>0.01</v>
      </c>
      <c r="O618" s="3">
        <v>0</v>
      </c>
      <c r="P618" s="1" t="s">
        <v>2552</v>
      </c>
      <c r="Q618" s="1" t="s">
        <v>981</v>
      </c>
      <c r="R618" s="1" t="s">
        <v>310</v>
      </c>
      <c r="S618" s="1" t="s">
        <v>2407</v>
      </c>
      <c r="T618" s="1" t="s">
        <v>2407</v>
      </c>
      <c r="U618" s="1" t="s">
        <v>4809</v>
      </c>
      <c r="V618" s="1" t="s">
        <v>2470</v>
      </c>
      <c r="W618" s="1" t="s">
        <v>51</v>
      </c>
      <c r="X618" s="1" t="str">
        <f>CONCATENATE(Tableau4[[#This Row],[Numéro de pièce de la pièce de référence]],Tableau4[[#This Row],[Numéro de poste de la pièce de référence]])</f>
        <v>450067181210</v>
      </c>
    </row>
    <row r="619" spans="1:24" x14ac:dyDescent="0.35">
      <c r="A619" s="1" t="s">
        <v>97</v>
      </c>
      <c r="B619" s="1" t="s">
        <v>2489</v>
      </c>
      <c r="C619" s="1" t="s">
        <v>2510</v>
      </c>
      <c r="D619" s="1" t="s">
        <v>101</v>
      </c>
      <c r="E619" s="1" t="s">
        <v>1145</v>
      </c>
      <c r="F619" s="1" t="s">
        <v>2407</v>
      </c>
      <c r="G619" s="1" t="s">
        <v>2888</v>
      </c>
      <c r="H619" s="1" t="s">
        <v>88</v>
      </c>
      <c r="I619" s="2">
        <v>43962</v>
      </c>
      <c r="J619" s="1" t="s">
        <v>4282</v>
      </c>
      <c r="K619" s="1" t="s">
        <v>4283</v>
      </c>
      <c r="L619" s="1" t="s">
        <v>2630</v>
      </c>
      <c r="M619" s="1" t="s">
        <v>4290</v>
      </c>
      <c r="N619" s="3">
        <v>-98474</v>
      </c>
      <c r="O619" s="3">
        <v>0</v>
      </c>
      <c r="P619" s="1" t="s">
        <v>2567</v>
      </c>
      <c r="Q619" s="1" t="s">
        <v>1062</v>
      </c>
      <c r="R619" s="1" t="s">
        <v>1144</v>
      </c>
      <c r="S619" s="1" t="s">
        <v>2407</v>
      </c>
      <c r="T619" s="1" t="s">
        <v>2407</v>
      </c>
      <c r="U619" s="1" t="s">
        <v>4810</v>
      </c>
      <c r="V619" s="1" t="s">
        <v>2470</v>
      </c>
      <c r="W619" s="1" t="s">
        <v>111</v>
      </c>
      <c r="X619" s="1" t="str">
        <f>CONCATENATE(Tableau4[[#This Row],[Numéro de pièce de la pièce de référence]],Tableau4[[#This Row],[Numéro de poste de la pièce de référence]])</f>
        <v>450067222710</v>
      </c>
    </row>
    <row r="620" spans="1:24" x14ac:dyDescent="0.35">
      <c r="A620" s="1" t="s">
        <v>97</v>
      </c>
      <c r="B620" s="1" t="s">
        <v>2489</v>
      </c>
      <c r="C620" s="1" t="s">
        <v>2510</v>
      </c>
      <c r="D620" s="1" t="s">
        <v>101</v>
      </c>
      <c r="E620" s="1" t="s">
        <v>1272</v>
      </c>
      <c r="F620" s="1" t="s">
        <v>2407</v>
      </c>
      <c r="G620" s="1" t="s">
        <v>2948</v>
      </c>
      <c r="H620" s="1" t="s">
        <v>88</v>
      </c>
      <c r="I620" s="2">
        <v>43962</v>
      </c>
      <c r="J620" s="1" t="s">
        <v>4282</v>
      </c>
      <c r="K620" s="1" t="s">
        <v>4283</v>
      </c>
      <c r="L620" s="1" t="s">
        <v>2630</v>
      </c>
      <c r="M620" s="1" t="s">
        <v>4290</v>
      </c>
      <c r="N620" s="3">
        <v>-351659.13</v>
      </c>
      <c r="O620" s="3">
        <v>0</v>
      </c>
      <c r="P620" s="1" t="s">
        <v>2567</v>
      </c>
      <c r="Q620" s="1" t="s">
        <v>1273</v>
      </c>
      <c r="R620" s="1" t="s">
        <v>469</v>
      </c>
      <c r="S620" s="1" t="s">
        <v>2407</v>
      </c>
      <c r="T620" s="1" t="s">
        <v>2407</v>
      </c>
      <c r="U620" s="1" t="s">
        <v>4811</v>
      </c>
      <c r="V620" s="1" t="s">
        <v>2470</v>
      </c>
      <c r="W620" s="1" t="s">
        <v>113</v>
      </c>
      <c r="X620" s="1" t="str">
        <f>CONCATENATE(Tableau4[[#This Row],[Numéro de pièce de la pièce de référence]],Tableau4[[#This Row],[Numéro de poste de la pièce de référence]])</f>
        <v>450067333010</v>
      </c>
    </row>
    <row r="621" spans="1:24" x14ac:dyDescent="0.35">
      <c r="A621" s="1" t="s">
        <v>97</v>
      </c>
      <c r="B621" s="1" t="s">
        <v>2489</v>
      </c>
      <c r="C621" s="1" t="s">
        <v>2510</v>
      </c>
      <c r="D621" s="1" t="s">
        <v>101</v>
      </c>
      <c r="E621" s="1" t="s">
        <v>1272</v>
      </c>
      <c r="F621" s="1" t="s">
        <v>2407</v>
      </c>
      <c r="G621" s="1" t="s">
        <v>2948</v>
      </c>
      <c r="H621" s="1" t="s">
        <v>88</v>
      </c>
      <c r="I621" s="2">
        <v>43962</v>
      </c>
      <c r="J621" s="1" t="s">
        <v>4282</v>
      </c>
      <c r="K621" s="1" t="s">
        <v>4283</v>
      </c>
      <c r="L621" s="1" t="s">
        <v>2590</v>
      </c>
      <c r="M621" s="1" t="s">
        <v>4402</v>
      </c>
      <c r="N621" s="3">
        <v>-1956.75</v>
      </c>
      <c r="O621" s="3">
        <v>0</v>
      </c>
      <c r="P621" s="1" t="s">
        <v>2567</v>
      </c>
      <c r="Q621" s="1" t="s">
        <v>1273</v>
      </c>
      <c r="R621" s="1" t="s">
        <v>469</v>
      </c>
      <c r="S621" s="1" t="s">
        <v>2407</v>
      </c>
      <c r="T621" s="1" t="s">
        <v>2407</v>
      </c>
      <c r="U621" s="1" t="s">
        <v>4811</v>
      </c>
      <c r="V621" s="1" t="s">
        <v>2470</v>
      </c>
      <c r="W621" s="1" t="s">
        <v>113</v>
      </c>
      <c r="X621" s="1" t="str">
        <f>CONCATENATE(Tableau4[[#This Row],[Numéro de pièce de la pièce de référence]],Tableau4[[#This Row],[Numéro de poste de la pièce de référence]])</f>
        <v>450067333010</v>
      </c>
    </row>
    <row r="622" spans="1:24" x14ac:dyDescent="0.35">
      <c r="A622" s="1" t="s">
        <v>97</v>
      </c>
      <c r="B622" s="1" t="s">
        <v>2489</v>
      </c>
      <c r="C622" s="1" t="s">
        <v>2510</v>
      </c>
      <c r="D622" s="1" t="s">
        <v>101</v>
      </c>
      <c r="E622" s="1" t="s">
        <v>1294</v>
      </c>
      <c r="F622" s="1" t="s">
        <v>2407</v>
      </c>
      <c r="G622" s="1" t="s">
        <v>2952</v>
      </c>
      <c r="H622" s="1" t="s">
        <v>88</v>
      </c>
      <c r="I622" s="2">
        <v>43962</v>
      </c>
      <c r="J622" s="1" t="s">
        <v>4282</v>
      </c>
      <c r="K622" s="1" t="s">
        <v>4283</v>
      </c>
      <c r="L622" s="1" t="s">
        <v>3400</v>
      </c>
      <c r="M622" s="1" t="s">
        <v>4284</v>
      </c>
      <c r="N622" s="3">
        <v>390951</v>
      </c>
      <c r="O622" s="3">
        <v>0</v>
      </c>
      <c r="P622" s="1" t="s">
        <v>2567</v>
      </c>
      <c r="Q622" s="1" t="s">
        <v>1295</v>
      </c>
      <c r="R622" s="1" t="s">
        <v>1293</v>
      </c>
      <c r="S622" s="1" t="s">
        <v>2407</v>
      </c>
      <c r="T622" s="1" t="s">
        <v>2407</v>
      </c>
      <c r="U622" s="1" t="s">
        <v>4812</v>
      </c>
      <c r="V622" s="1" t="s">
        <v>2470</v>
      </c>
      <c r="W622" s="1" t="s">
        <v>113</v>
      </c>
      <c r="X622" s="1" t="str">
        <f>CONCATENATE(Tableau4[[#This Row],[Numéro de pièce de la pièce de référence]],Tableau4[[#This Row],[Numéro de poste de la pièce de référence]])</f>
        <v>450067347210</v>
      </c>
    </row>
    <row r="623" spans="1:24" x14ac:dyDescent="0.35">
      <c r="A623" s="1" t="s">
        <v>97</v>
      </c>
      <c r="B623" s="1" t="s">
        <v>2489</v>
      </c>
      <c r="C623" s="1" t="s">
        <v>2510</v>
      </c>
      <c r="D623" s="1" t="s">
        <v>101</v>
      </c>
      <c r="E623" s="1" t="s">
        <v>1297</v>
      </c>
      <c r="F623" s="1" t="s">
        <v>2407</v>
      </c>
      <c r="G623" s="1" t="s">
        <v>2953</v>
      </c>
      <c r="H623" s="1" t="s">
        <v>88</v>
      </c>
      <c r="I623" s="2">
        <v>43962</v>
      </c>
      <c r="J623" s="1" t="s">
        <v>4282</v>
      </c>
      <c r="K623" s="1" t="s">
        <v>4283</v>
      </c>
      <c r="L623" s="1" t="s">
        <v>3400</v>
      </c>
      <c r="M623" s="1" t="s">
        <v>4284</v>
      </c>
      <c r="N623" s="3">
        <v>19017.57</v>
      </c>
      <c r="O623" s="3">
        <v>0</v>
      </c>
      <c r="P623" s="1" t="s">
        <v>2567</v>
      </c>
      <c r="Q623" s="1" t="s">
        <v>1298</v>
      </c>
      <c r="R623" s="1" t="s">
        <v>1293</v>
      </c>
      <c r="S623" s="1" t="s">
        <v>2407</v>
      </c>
      <c r="T623" s="1" t="s">
        <v>2407</v>
      </c>
      <c r="U623" s="1" t="s">
        <v>4813</v>
      </c>
      <c r="V623" s="1" t="s">
        <v>2470</v>
      </c>
      <c r="W623" s="1" t="s">
        <v>51</v>
      </c>
      <c r="X623" s="1" t="str">
        <f>CONCATENATE(Tableau4[[#This Row],[Numéro de pièce de la pièce de référence]],Tableau4[[#This Row],[Numéro de poste de la pièce de référence]])</f>
        <v>450067347310</v>
      </c>
    </row>
    <row r="624" spans="1:24" x14ac:dyDescent="0.35">
      <c r="A624" s="1" t="s">
        <v>97</v>
      </c>
      <c r="B624" s="1" t="s">
        <v>2489</v>
      </c>
      <c r="C624" s="1" t="s">
        <v>2510</v>
      </c>
      <c r="D624" s="1" t="s">
        <v>101</v>
      </c>
      <c r="E624" s="1" t="s">
        <v>1300</v>
      </c>
      <c r="F624" s="1" t="s">
        <v>2407</v>
      </c>
      <c r="G624" s="1" t="s">
        <v>2954</v>
      </c>
      <c r="H624" s="1" t="s">
        <v>88</v>
      </c>
      <c r="I624" s="2">
        <v>43962</v>
      </c>
      <c r="J624" s="1" t="s">
        <v>4282</v>
      </c>
      <c r="K624" s="1" t="s">
        <v>4283</v>
      </c>
      <c r="L624" s="1" t="s">
        <v>3401</v>
      </c>
      <c r="M624" s="1" t="s">
        <v>4288</v>
      </c>
      <c r="N624" s="3">
        <v>34769.56</v>
      </c>
      <c r="O624" s="3">
        <v>0</v>
      </c>
      <c r="P624" s="1" t="s">
        <v>2567</v>
      </c>
      <c r="Q624" s="1" t="s">
        <v>1301</v>
      </c>
      <c r="R624" s="1" t="s">
        <v>1293</v>
      </c>
      <c r="S624" s="1" t="s">
        <v>2407</v>
      </c>
      <c r="T624" s="1" t="s">
        <v>2407</v>
      </c>
      <c r="U624" s="1" t="s">
        <v>4814</v>
      </c>
      <c r="V624" s="1" t="s">
        <v>2470</v>
      </c>
      <c r="W624" s="1" t="s">
        <v>113</v>
      </c>
      <c r="X624" s="1" t="str">
        <f>CONCATENATE(Tableau4[[#This Row],[Numéro de pièce de la pièce de référence]],Tableau4[[#This Row],[Numéro de poste de la pièce de référence]])</f>
        <v>450067347610</v>
      </c>
    </row>
    <row r="625" spans="1:24" x14ac:dyDescent="0.35">
      <c r="A625" s="1" t="s">
        <v>97</v>
      </c>
      <c r="B625" s="1" t="s">
        <v>2489</v>
      </c>
      <c r="C625" s="1" t="s">
        <v>2510</v>
      </c>
      <c r="D625" s="1" t="s">
        <v>101</v>
      </c>
      <c r="E625" s="1" t="s">
        <v>1300</v>
      </c>
      <c r="F625" s="1" t="s">
        <v>2407</v>
      </c>
      <c r="G625" s="1" t="s">
        <v>2954</v>
      </c>
      <c r="H625" s="1" t="s">
        <v>88</v>
      </c>
      <c r="I625" s="2">
        <v>43962</v>
      </c>
      <c r="J625" s="1" t="s">
        <v>4282</v>
      </c>
      <c r="K625" s="1" t="s">
        <v>4283</v>
      </c>
      <c r="L625" s="1" t="s">
        <v>3400</v>
      </c>
      <c r="M625" s="1" t="s">
        <v>4284</v>
      </c>
      <c r="N625" s="3">
        <v>1</v>
      </c>
      <c r="O625" s="3">
        <v>0</v>
      </c>
      <c r="P625" s="1" t="s">
        <v>2567</v>
      </c>
      <c r="Q625" s="1" t="s">
        <v>1301</v>
      </c>
      <c r="R625" s="1" t="s">
        <v>1293</v>
      </c>
      <c r="S625" s="1" t="s">
        <v>2407</v>
      </c>
      <c r="T625" s="1" t="s">
        <v>2407</v>
      </c>
      <c r="U625" s="1" t="s">
        <v>4815</v>
      </c>
      <c r="V625" s="1" t="s">
        <v>2470</v>
      </c>
      <c r="W625" s="1" t="s">
        <v>113</v>
      </c>
      <c r="X625" s="1" t="str">
        <f>CONCATENATE(Tableau4[[#This Row],[Numéro de pièce de la pièce de référence]],Tableau4[[#This Row],[Numéro de poste de la pièce de référence]])</f>
        <v>450067347610</v>
      </c>
    </row>
    <row r="626" spans="1:24" x14ac:dyDescent="0.35">
      <c r="A626" s="1" t="s">
        <v>97</v>
      </c>
      <c r="B626" s="1" t="s">
        <v>2489</v>
      </c>
      <c r="C626" s="1" t="s">
        <v>2510</v>
      </c>
      <c r="D626" s="1" t="s">
        <v>101</v>
      </c>
      <c r="E626" s="1" t="s">
        <v>1303</v>
      </c>
      <c r="F626" s="1" t="s">
        <v>2407</v>
      </c>
      <c r="G626" s="1" t="s">
        <v>2955</v>
      </c>
      <c r="H626" s="1" t="s">
        <v>88</v>
      </c>
      <c r="I626" s="2">
        <v>43962</v>
      </c>
      <c r="J626" s="1" t="s">
        <v>4282</v>
      </c>
      <c r="K626" s="1" t="s">
        <v>4283</v>
      </c>
      <c r="L626" s="1" t="s">
        <v>3400</v>
      </c>
      <c r="M626" s="1" t="s">
        <v>4284</v>
      </c>
      <c r="N626" s="3">
        <v>30680.76</v>
      </c>
      <c r="O626" s="3">
        <v>0</v>
      </c>
      <c r="P626" s="1" t="s">
        <v>2567</v>
      </c>
      <c r="Q626" s="1" t="s">
        <v>1295</v>
      </c>
      <c r="R626" s="1" t="s">
        <v>1293</v>
      </c>
      <c r="S626" s="1" t="s">
        <v>2407</v>
      </c>
      <c r="T626" s="1" t="s">
        <v>2407</v>
      </c>
      <c r="U626" s="1" t="s">
        <v>4816</v>
      </c>
      <c r="V626" s="1" t="s">
        <v>2470</v>
      </c>
      <c r="W626" s="1" t="s">
        <v>113</v>
      </c>
      <c r="X626" s="1" t="str">
        <f>CONCATENATE(Tableau4[[#This Row],[Numéro de pièce de la pièce de référence]],Tableau4[[#This Row],[Numéro de poste de la pièce de référence]])</f>
        <v>450067347710</v>
      </c>
    </row>
    <row r="627" spans="1:24" x14ac:dyDescent="0.35">
      <c r="A627" s="1" t="s">
        <v>97</v>
      </c>
      <c r="B627" s="1" t="s">
        <v>2489</v>
      </c>
      <c r="C627" s="1" t="s">
        <v>2510</v>
      </c>
      <c r="D627" s="1" t="s">
        <v>101</v>
      </c>
      <c r="E627" s="1" t="s">
        <v>1305</v>
      </c>
      <c r="F627" s="1" t="s">
        <v>2407</v>
      </c>
      <c r="G627" s="1" t="s">
        <v>2956</v>
      </c>
      <c r="H627" s="1" t="s">
        <v>88</v>
      </c>
      <c r="I627" s="2">
        <v>43962</v>
      </c>
      <c r="J627" s="1" t="s">
        <v>4282</v>
      </c>
      <c r="K627" s="1" t="s">
        <v>4283</v>
      </c>
      <c r="L627" s="1" t="s">
        <v>3400</v>
      </c>
      <c r="M627" s="1" t="s">
        <v>4284</v>
      </c>
      <c r="N627" s="3">
        <v>13619.76</v>
      </c>
      <c r="O627" s="3">
        <v>0</v>
      </c>
      <c r="P627" s="1" t="s">
        <v>2567</v>
      </c>
      <c r="Q627" s="1" t="s">
        <v>1306</v>
      </c>
      <c r="R627" s="1" t="s">
        <v>924</v>
      </c>
      <c r="S627" s="1" t="s">
        <v>2407</v>
      </c>
      <c r="T627" s="1" t="s">
        <v>2407</v>
      </c>
      <c r="U627" s="1" t="s">
        <v>4817</v>
      </c>
      <c r="V627" s="1" t="s">
        <v>2470</v>
      </c>
      <c r="W627" s="1" t="s">
        <v>113</v>
      </c>
      <c r="X627" s="1" t="str">
        <f>CONCATENATE(Tableau4[[#This Row],[Numéro de pièce de la pièce de référence]],Tableau4[[#This Row],[Numéro de poste de la pièce de référence]])</f>
        <v>450067351610</v>
      </c>
    </row>
    <row r="628" spans="1:24" x14ac:dyDescent="0.35">
      <c r="A628" s="1" t="s">
        <v>97</v>
      </c>
      <c r="B628" s="1" t="s">
        <v>2489</v>
      </c>
      <c r="C628" s="1" t="s">
        <v>2510</v>
      </c>
      <c r="D628" s="1" t="s">
        <v>101</v>
      </c>
      <c r="E628" s="1" t="s">
        <v>1319</v>
      </c>
      <c r="F628" s="1" t="s">
        <v>2407</v>
      </c>
      <c r="G628" s="1" t="s">
        <v>2958</v>
      </c>
      <c r="H628" s="1" t="s">
        <v>88</v>
      </c>
      <c r="I628" s="2">
        <v>43962</v>
      </c>
      <c r="J628" s="1" t="s">
        <v>4282</v>
      </c>
      <c r="K628" s="1" t="s">
        <v>4283</v>
      </c>
      <c r="L628" s="1" t="s">
        <v>3400</v>
      </c>
      <c r="M628" s="1" t="s">
        <v>4284</v>
      </c>
      <c r="N628" s="3">
        <v>163740.59</v>
      </c>
      <c r="O628" s="3">
        <v>0</v>
      </c>
      <c r="P628" s="1" t="s">
        <v>2567</v>
      </c>
      <c r="Q628" s="1" t="s">
        <v>1247</v>
      </c>
      <c r="R628" s="1" t="s">
        <v>1318</v>
      </c>
      <c r="S628" s="1" t="s">
        <v>2407</v>
      </c>
      <c r="T628" s="1" t="s">
        <v>2407</v>
      </c>
      <c r="U628" s="1" t="s">
        <v>4818</v>
      </c>
      <c r="V628" s="1" t="s">
        <v>2470</v>
      </c>
      <c r="W628" s="1" t="s">
        <v>103</v>
      </c>
      <c r="X628" s="1" t="str">
        <f>CONCATENATE(Tableau4[[#This Row],[Numéro de pièce de la pièce de référence]],Tableau4[[#This Row],[Numéro de poste de la pièce de référence]])</f>
        <v>450067352710</v>
      </c>
    </row>
    <row r="629" spans="1:24" x14ac:dyDescent="0.35">
      <c r="A629" s="1" t="s">
        <v>97</v>
      </c>
      <c r="B629" s="1" t="s">
        <v>2489</v>
      </c>
      <c r="C629" s="1" t="s">
        <v>2510</v>
      </c>
      <c r="D629" s="1" t="s">
        <v>101</v>
      </c>
      <c r="E629" s="1" t="s">
        <v>1321</v>
      </c>
      <c r="F629" s="1" t="s">
        <v>2407</v>
      </c>
      <c r="G629" s="1" t="s">
        <v>2959</v>
      </c>
      <c r="H629" s="1" t="s">
        <v>88</v>
      </c>
      <c r="I629" s="2">
        <v>43962</v>
      </c>
      <c r="J629" s="1" t="s">
        <v>4282</v>
      </c>
      <c r="K629" s="1" t="s">
        <v>4283</v>
      </c>
      <c r="L629" s="1" t="s">
        <v>3400</v>
      </c>
      <c r="M629" s="1" t="s">
        <v>4284</v>
      </c>
      <c r="N629" s="3">
        <v>333960</v>
      </c>
      <c r="O629" s="3">
        <v>0</v>
      </c>
      <c r="P629" s="1" t="s">
        <v>2567</v>
      </c>
      <c r="Q629" s="1" t="s">
        <v>1247</v>
      </c>
      <c r="R629" s="1" t="s">
        <v>1318</v>
      </c>
      <c r="S629" s="1" t="s">
        <v>2407</v>
      </c>
      <c r="T629" s="1" t="s">
        <v>2407</v>
      </c>
      <c r="U629" s="1" t="s">
        <v>4819</v>
      </c>
      <c r="V629" s="1" t="s">
        <v>2470</v>
      </c>
      <c r="W629" s="1" t="s">
        <v>103</v>
      </c>
      <c r="X629" s="1" t="str">
        <f>CONCATENATE(Tableau4[[#This Row],[Numéro de pièce de la pièce de référence]],Tableau4[[#This Row],[Numéro de poste de la pièce de référence]])</f>
        <v>450067353710</v>
      </c>
    </row>
    <row r="630" spans="1:24" x14ac:dyDescent="0.35">
      <c r="A630" s="1" t="s">
        <v>97</v>
      </c>
      <c r="B630" s="1" t="s">
        <v>2489</v>
      </c>
      <c r="C630" s="1" t="s">
        <v>2510</v>
      </c>
      <c r="D630" s="1" t="s">
        <v>101</v>
      </c>
      <c r="E630" s="1" t="s">
        <v>1313</v>
      </c>
      <c r="F630" s="1" t="s">
        <v>2407</v>
      </c>
      <c r="G630" s="1" t="s">
        <v>2960</v>
      </c>
      <c r="H630" s="1" t="s">
        <v>88</v>
      </c>
      <c r="I630" s="2">
        <v>43962</v>
      </c>
      <c r="J630" s="1" t="s">
        <v>4282</v>
      </c>
      <c r="K630" s="1" t="s">
        <v>4283</v>
      </c>
      <c r="L630" s="1" t="s">
        <v>3400</v>
      </c>
      <c r="M630" s="1" t="s">
        <v>4284</v>
      </c>
      <c r="N630" s="3">
        <v>47818.9</v>
      </c>
      <c r="O630" s="3">
        <v>0</v>
      </c>
      <c r="P630" s="1" t="s">
        <v>2567</v>
      </c>
      <c r="Q630" s="1" t="s">
        <v>1314</v>
      </c>
      <c r="R630" s="1" t="s">
        <v>678</v>
      </c>
      <c r="S630" s="1" t="s">
        <v>2407</v>
      </c>
      <c r="T630" s="1" t="s">
        <v>2407</v>
      </c>
      <c r="U630" s="1" t="s">
        <v>4820</v>
      </c>
      <c r="V630" s="1" t="s">
        <v>2470</v>
      </c>
      <c r="W630" s="1" t="s">
        <v>103</v>
      </c>
      <c r="X630" s="1" t="str">
        <f>CONCATENATE(Tableau4[[#This Row],[Numéro de pièce de la pièce de référence]],Tableau4[[#This Row],[Numéro de poste de la pièce de référence]])</f>
        <v>450067354510</v>
      </c>
    </row>
    <row r="631" spans="1:24" x14ac:dyDescent="0.35">
      <c r="A631" s="1" t="s">
        <v>97</v>
      </c>
      <c r="B631" s="1" t="s">
        <v>2489</v>
      </c>
      <c r="C631" s="1" t="s">
        <v>2510</v>
      </c>
      <c r="D631" s="1" t="s">
        <v>101</v>
      </c>
      <c r="E631" s="1" t="s">
        <v>1275</v>
      </c>
      <c r="F631" s="1" t="s">
        <v>2407</v>
      </c>
      <c r="G631" s="1" t="s">
        <v>2961</v>
      </c>
      <c r="H631" s="1" t="s">
        <v>88</v>
      </c>
      <c r="I631" s="2">
        <v>43962</v>
      </c>
      <c r="J631" s="1" t="s">
        <v>4282</v>
      </c>
      <c r="K631" s="1" t="s">
        <v>4283</v>
      </c>
      <c r="L631" s="1" t="s">
        <v>3400</v>
      </c>
      <c r="M631" s="1" t="s">
        <v>4284</v>
      </c>
      <c r="N631" s="3">
        <v>1048.1600000000001</v>
      </c>
      <c r="O631" s="3">
        <v>0</v>
      </c>
      <c r="P631" s="1" t="s">
        <v>2567</v>
      </c>
      <c r="Q631" s="1" t="s">
        <v>1276</v>
      </c>
      <c r="R631" s="1" t="s">
        <v>899</v>
      </c>
      <c r="S631" s="1" t="s">
        <v>2407</v>
      </c>
      <c r="T631" s="1" t="s">
        <v>2407</v>
      </c>
      <c r="U631" s="1" t="s">
        <v>4821</v>
      </c>
      <c r="V631" s="1" t="s">
        <v>2470</v>
      </c>
      <c r="W631" s="1" t="s">
        <v>51</v>
      </c>
      <c r="X631" s="1" t="str">
        <f>CONCATENATE(Tableau4[[#This Row],[Numéro de pièce de la pièce de référence]],Tableau4[[#This Row],[Numéro de poste de la pièce de référence]])</f>
        <v>450067354810</v>
      </c>
    </row>
    <row r="632" spans="1:24" x14ac:dyDescent="0.35">
      <c r="A632" s="1" t="s">
        <v>97</v>
      </c>
      <c r="B632" s="1" t="s">
        <v>2489</v>
      </c>
      <c r="C632" s="1" t="s">
        <v>2510</v>
      </c>
      <c r="D632" s="1" t="s">
        <v>101</v>
      </c>
      <c r="E632" s="1" t="s">
        <v>1283</v>
      </c>
      <c r="F632" s="1" t="s">
        <v>2407</v>
      </c>
      <c r="G632" s="1" t="s">
        <v>2963</v>
      </c>
      <c r="H632" s="1" t="s">
        <v>88</v>
      </c>
      <c r="I632" s="2">
        <v>43962</v>
      </c>
      <c r="J632" s="1" t="s">
        <v>4282</v>
      </c>
      <c r="K632" s="1" t="s">
        <v>4283</v>
      </c>
      <c r="L632" s="1" t="s">
        <v>3400</v>
      </c>
      <c r="M632" s="1" t="s">
        <v>4284</v>
      </c>
      <c r="N632" s="3">
        <v>593983.21</v>
      </c>
      <c r="O632" s="3">
        <v>0</v>
      </c>
      <c r="P632" s="1" t="s">
        <v>2567</v>
      </c>
      <c r="Q632" s="1" t="s">
        <v>1284</v>
      </c>
      <c r="R632" s="1" t="s">
        <v>1282</v>
      </c>
      <c r="S632" s="1" t="s">
        <v>2407</v>
      </c>
      <c r="T632" s="1" t="s">
        <v>2407</v>
      </c>
      <c r="U632" s="1" t="s">
        <v>4822</v>
      </c>
      <c r="V632" s="1" t="s">
        <v>2470</v>
      </c>
      <c r="W632" s="1" t="s">
        <v>51</v>
      </c>
      <c r="X632" s="1" t="str">
        <f>CONCATENATE(Tableau4[[#This Row],[Numéro de pièce de la pièce de référence]],Tableau4[[#This Row],[Numéro de poste de la pièce de référence]])</f>
        <v>450067358310</v>
      </c>
    </row>
    <row r="633" spans="1:24" x14ac:dyDescent="0.35">
      <c r="A633" s="1" t="s">
        <v>97</v>
      </c>
      <c r="B633" s="1" t="s">
        <v>2489</v>
      </c>
      <c r="C633" s="1" t="s">
        <v>2510</v>
      </c>
      <c r="D633" s="1" t="s">
        <v>101</v>
      </c>
      <c r="E633" s="1" t="s">
        <v>1325</v>
      </c>
      <c r="F633" s="1" t="s">
        <v>2407</v>
      </c>
      <c r="G633" s="1" t="s">
        <v>2965</v>
      </c>
      <c r="H633" s="1" t="s">
        <v>88</v>
      </c>
      <c r="I633" s="2">
        <v>43962</v>
      </c>
      <c r="J633" s="1" t="s">
        <v>4282</v>
      </c>
      <c r="K633" s="1" t="s">
        <v>4283</v>
      </c>
      <c r="L633" s="1" t="s">
        <v>3400</v>
      </c>
      <c r="M633" s="1" t="s">
        <v>4284</v>
      </c>
      <c r="N633" s="3">
        <v>68603.199999999997</v>
      </c>
      <c r="O633" s="3">
        <v>0</v>
      </c>
      <c r="P633" s="1" t="s">
        <v>2567</v>
      </c>
      <c r="Q633" s="1" t="s">
        <v>1326</v>
      </c>
      <c r="R633" s="1" t="s">
        <v>1324</v>
      </c>
      <c r="S633" s="1" t="s">
        <v>2407</v>
      </c>
      <c r="T633" s="1" t="s">
        <v>2407</v>
      </c>
      <c r="U633" s="1" t="s">
        <v>4823</v>
      </c>
      <c r="V633" s="1" t="s">
        <v>2470</v>
      </c>
      <c r="W633" s="1" t="s">
        <v>111</v>
      </c>
      <c r="X633" s="1" t="str">
        <f>CONCATENATE(Tableau4[[#This Row],[Numéro de pièce de la pièce de référence]],Tableau4[[#This Row],[Numéro de poste de la pièce de référence]])</f>
        <v>450067359310</v>
      </c>
    </row>
    <row r="634" spans="1:24" x14ac:dyDescent="0.35">
      <c r="A634" s="1" t="s">
        <v>97</v>
      </c>
      <c r="B634" s="1" t="s">
        <v>2489</v>
      </c>
      <c r="C634" s="1" t="s">
        <v>2510</v>
      </c>
      <c r="D634" s="1" t="s">
        <v>101</v>
      </c>
      <c r="E634" s="1" t="s">
        <v>1287</v>
      </c>
      <c r="F634" s="1" t="s">
        <v>2407</v>
      </c>
      <c r="G634" s="1" t="s">
        <v>2966</v>
      </c>
      <c r="H634" s="1" t="s">
        <v>88</v>
      </c>
      <c r="I634" s="2">
        <v>43962</v>
      </c>
      <c r="J634" s="1" t="s">
        <v>4282</v>
      </c>
      <c r="K634" s="1" t="s">
        <v>4283</v>
      </c>
      <c r="L634" s="1" t="s">
        <v>3400</v>
      </c>
      <c r="M634" s="1" t="s">
        <v>4284</v>
      </c>
      <c r="N634" s="3">
        <v>145664.64000000001</v>
      </c>
      <c r="O634" s="3">
        <v>0</v>
      </c>
      <c r="P634" s="1" t="s">
        <v>2567</v>
      </c>
      <c r="Q634" s="1" t="s">
        <v>1284</v>
      </c>
      <c r="R634" s="1" t="s">
        <v>1282</v>
      </c>
      <c r="S634" s="1" t="s">
        <v>2407</v>
      </c>
      <c r="T634" s="1" t="s">
        <v>2407</v>
      </c>
      <c r="U634" s="1" t="s">
        <v>4824</v>
      </c>
      <c r="V634" s="1" t="s">
        <v>2470</v>
      </c>
      <c r="W634" s="1" t="s">
        <v>51</v>
      </c>
      <c r="X634" s="1" t="str">
        <f>CONCATENATE(Tableau4[[#This Row],[Numéro de pièce de la pièce de référence]],Tableau4[[#This Row],[Numéro de poste de la pièce de référence]])</f>
        <v>450067361410</v>
      </c>
    </row>
    <row r="635" spans="1:24" x14ac:dyDescent="0.35">
      <c r="A635" s="1" t="s">
        <v>97</v>
      </c>
      <c r="B635" s="1" t="s">
        <v>2489</v>
      </c>
      <c r="C635" s="1" t="s">
        <v>2510</v>
      </c>
      <c r="D635" s="1" t="s">
        <v>101</v>
      </c>
      <c r="E635" s="1" t="s">
        <v>1310</v>
      </c>
      <c r="F635" s="1" t="s">
        <v>2407</v>
      </c>
      <c r="G635" s="1" t="s">
        <v>2968</v>
      </c>
      <c r="H635" s="1" t="s">
        <v>88</v>
      </c>
      <c r="I635" s="2">
        <v>43962</v>
      </c>
      <c r="J635" s="1" t="s">
        <v>4282</v>
      </c>
      <c r="K635" s="1" t="s">
        <v>4283</v>
      </c>
      <c r="L635" s="1" t="s">
        <v>3400</v>
      </c>
      <c r="M635" s="1" t="s">
        <v>4284</v>
      </c>
      <c r="N635" s="3">
        <v>51425</v>
      </c>
      <c r="O635" s="3">
        <v>0</v>
      </c>
      <c r="P635" s="1" t="s">
        <v>2567</v>
      </c>
      <c r="Q635" s="1" t="s">
        <v>1311</v>
      </c>
      <c r="R635" s="1" t="s">
        <v>1309</v>
      </c>
      <c r="S635" s="1" t="s">
        <v>2407</v>
      </c>
      <c r="T635" s="1" t="s">
        <v>2407</v>
      </c>
      <c r="U635" s="1" t="s">
        <v>4825</v>
      </c>
      <c r="V635" s="1" t="s">
        <v>2470</v>
      </c>
      <c r="W635" s="1" t="s">
        <v>113</v>
      </c>
      <c r="X635" s="1" t="str">
        <f>CONCATENATE(Tableau4[[#This Row],[Numéro de pièce de la pièce de référence]],Tableau4[[#This Row],[Numéro de poste de la pièce de référence]])</f>
        <v>450067363510</v>
      </c>
    </row>
    <row r="636" spans="1:24" x14ac:dyDescent="0.35">
      <c r="A636" s="1" t="s">
        <v>97</v>
      </c>
      <c r="B636" s="1" t="s">
        <v>2489</v>
      </c>
      <c r="C636" s="1" t="s">
        <v>2510</v>
      </c>
      <c r="D636" s="1" t="s">
        <v>101</v>
      </c>
      <c r="E636" s="1" t="s">
        <v>488</v>
      </c>
      <c r="F636" s="1" t="s">
        <v>2407</v>
      </c>
      <c r="G636" s="1" t="s">
        <v>2683</v>
      </c>
      <c r="H636" s="1" t="s">
        <v>217</v>
      </c>
      <c r="I636" s="2">
        <v>43963</v>
      </c>
      <c r="J636" s="1" t="s">
        <v>4282</v>
      </c>
      <c r="K636" s="1" t="s">
        <v>4283</v>
      </c>
      <c r="L636" s="1" t="s">
        <v>2630</v>
      </c>
      <c r="M636" s="1" t="s">
        <v>4290</v>
      </c>
      <c r="N636" s="3">
        <v>16200</v>
      </c>
      <c r="O636" s="3">
        <v>0</v>
      </c>
      <c r="P636" s="1" t="s">
        <v>2567</v>
      </c>
      <c r="Q636" s="1" t="s">
        <v>491</v>
      </c>
      <c r="R636" s="1" t="s">
        <v>487</v>
      </c>
      <c r="S636" s="1" t="s">
        <v>2407</v>
      </c>
      <c r="T636" s="1" t="s">
        <v>2407</v>
      </c>
      <c r="U636" s="1" t="s">
        <v>4826</v>
      </c>
      <c r="V636" s="1" t="s">
        <v>2470</v>
      </c>
      <c r="W636" s="1" t="s">
        <v>51</v>
      </c>
      <c r="X636" s="1" t="str">
        <f>CONCATENATE(Tableau4[[#This Row],[Numéro de pièce de la pièce de référence]],Tableau4[[#This Row],[Numéro de poste de la pièce de référence]])</f>
        <v>450066850320</v>
      </c>
    </row>
    <row r="637" spans="1:24" x14ac:dyDescent="0.35">
      <c r="A637" s="1" t="s">
        <v>97</v>
      </c>
      <c r="B637" s="1" t="s">
        <v>2489</v>
      </c>
      <c r="C637" s="1" t="s">
        <v>2510</v>
      </c>
      <c r="D637" s="1" t="s">
        <v>101</v>
      </c>
      <c r="E637" s="1" t="s">
        <v>814</v>
      </c>
      <c r="F637" s="1" t="s">
        <v>2407</v>
      </c>
      <c r="G637" s="1" t="s">
        <v>2779</v>
      </c>
      <c r="H637" s="1" t="s">
        <v>88</v>
      </c>
      <c r="I637" s="2">
        <v>43963</v>
      </c>
      <c r="J637" s="1" t="s">
        <v>4282</v>
      </c>
      <c r="K637" s="1" t="s">
        <v>4283</v>
      </c>
      <c r="L637" s="1" t="s">
        <v>2630</v>
      </c>
      <c r="M637" s="1" t="s">
        <v>4290</v>
      </c>
      <c r="N637" s="3">
        <v>-115342.52</v>
      </c>
      <c r="O637" s="3">
        <v>0</v>
      </c>
      <c r="P637" s="1" t="s">
        <v>2567</v>
      </c>
      <c r="Q637" s="1" t="s">
        <v>815</v>
      </c>
      <c r="R637" s="1" t="s">
        <v>810</v>
      </c>
      <c r="S637" s="1" t="s">
        <v>2407</v>
      </c>
      <c r="T637" s="1" t="s">
        <v>2407</v>
      </c>
      <c r="U637" s="1" t="s">
        <v>4827</v>
      </c>
      <c r="V637" s="1" t="s">
        <v>2470</v>
      </c>
      <c r="W637" s="1" t="s">
        <v>51</v>
      </c>
      <c r="X637" s="1" t="str">
        <f>CONCATENATE(Tableau4[[#This Row],[Numéro de pièce de la pièce de référence]],Tableau4[[#This Row],[Numéro de poste de la pièce de référence]])</f>
        <v>450067093810</v>
      </c>
    </row>
    <row r="638" spans="1:24" x14ac:dyDescent="0.35">
      <c r="A638" s="1" t="s">
        <v>2539</v>
      </c>
      <c r="B638" s="1" t="s">
        <v>2543</v>
      </c>
      <c r="C638" s="1" t="s">
        <v>2492</v>
      </c>
      <c r="D638" s="1" t="s">
        <v>3419</v>
      </c>
      <c r="E638" s="1" t="s">
        <v>1093</v>
      </c>
      <c r="F638" s="1" t="s">
        <v>2407</v>
      </c>
      <c r="G638" s="1" t="s">
        <v>2896</v>
      </c>
      <c r="H638" s="1" t="s">
        <v>222</v>
      </c>
      <c r="I638" s="2">
        <v>43963</v>
      </c>
      <c r="J638" s="1" t="s">
        <v>4282</v>
      </c>
      <c r="K638" s="1" t="s">
        <v>4283</v>
      </c>
      <c r="L638" s="1" t="s">
        <v>2630</v>
      </c>
      <c r="M638" s="1" t="s">
        <v>4290</v>
      </c>
      <c r="N638" s="3">
        <v>-363</v>
      </c>
      <c r="O638" s="3">
        <v>0</v>
      </c>
      <c r="P638" s="1" t="s">
        <v>2491</v>
      </c>
      <c r="Q638" s="1" t="s">
        <v>1096</v>
      </c>
      <c r="R638" s="1" t="s">
        <v>1092</v>
      </c>
      <c r="S638" s="1" t="s">
        <v>2407</v>
      </c>
      <c r="T638" s="1" t="s">
        <v>2407</v>
      </c>
      <c r="U638" s="1" t="s">
        <v>4828</v>
      </c>
      <c r="V638" s="1" t="s">
        <v>2470</v>
      </c>
      <c r="W638" s="1" t="s">
        <v>51</v>
      </c>
      <c r="X638" s="1" t="str">
        <f>CONCATENATE(Tableau4[[#This Row],[Numéro de pièce de la pièce de référence]],Tableau4[[#This Row],[Numéro de poste de la pièce de référence]])</f>
        <v>450067226030</v>
      </c>
    </row>
    <row r="639" spans="1:24" x14ac:dyDescent="0.35">
      <c r="A639" s="1" t="s">
        <v>2539</v>
      </c>
      <c r="B639" s="1" t="s">
        <v>2543</v>
      </c>
      <c r="C639" s="1" t="s">
        <v>2492</v>
      </c>
      <c r="D639" s="1" t="s">
        <v>3419</v>
      </c>
      <c r="E639" s="1" t="s">
        <v>1093</v>
      </c>
      <c r="F639" s="1" t="s">
        <v>2407</v>
      </c>
      <c r="G639" s="1" t="s">
        <v>2896</v>
      </c>
      <c r="H639" s="1" t="s">
        <v>421</v>
      </c>
      <c r="I639" s="2">
        <v>43963</v>
      </c>
      <c r="J639" s="1" t="s">
        <v>4282</v>
      </c>
      <c r="K639" s="1" t="s">
        <v>4283</v>
      </c>
      <c r="L639" s="1" t="s">
        <v>2630</v>
      </c>
      <c r="M639" s="1" t="s">
        <v>4290</v>
      </c>
      <c r="N639" s="3">
        <v>-363</v>
      </c>
      <c r="O639" s="3">
        <v>0</v>
      </c>
      <c r="P639" s="1" t="s">
        <v>2491</v>
      </c>
      <c r="Q639" s="1" t="s">
        <v>1097</v>
      </c>
      <c r="R639" s="1" t="s">
        <v>1092</v>
      </c>
      <c r="S639" s="1" t="s">
        <v>2407</v>
      </c>
      <c r="T639" s="1" t="s">
        <v>2407</v>
      </c>
      <c r="U639" s="1" t="s">
        <v>4828</v>
      </c>
      <c r="V639" s="1" t="s">
        <v>2470</v>
      </c>
      <c r="W639" s="1" t="s">
        <v>51</v>
      </c>
      <c r="X639" s="1" t="str">
        <f>CONCATENATE(Tableau4[[#This Row],[Numéro de pièce de la pièce de référence]],Tableau4[[#This Row],[Numéro de poste de la pièce de référence]])</f>
        <v>450067226040</v>
      </c>
    </row>
    <row r="640" spans="1:24" x14ac:dyDescent="0.35">
      <c r="A640" s="1" t="s">
        <v>2539</v>
      </c>
      <c r="B640" s="1" t="s">
        <v>2543</v>
      </c>
      <c r="C640" s="1" t="s">
        <v>2492</v>
      </c>
      <c r="D640" s="1" t="s">
        <v>3419</v>
      </c>
      <c r="E640" s="1" t="s">
        <v>1093</v>
      </c>
      <c r="F640" s="1" t="s">
        <v>2407</v>
      </c>
      <c r="G640" s="1" t="s">
        <v>2896</v>
      </c>
      <c r="H640" s="1" t="s">
        <v>423</v>
      </c>
      <c r="I640" s="2">
        <v>43963</v>
      </c>
      <c r="J640" s="1" t="s">
        <v>4282</v>
      </c>
      <c r="K640" s="1" t="s">
        <v>4283</v>
      </c>
      <c r="L640" s="1" t="s">
        <v>2630</v>
      </c>
      <c r="M640" s="1" t="s">
        <v>4290</v>
      </c>
      <c r="N640" s="3">
        <v>-1089</v>
      </c>
      <c r="O640" s="3">
        <v>0</v>
      </c>
      <c r="P640" s="1" t="s">
        <v>2491</v>
      </c>
      <c r="Q640" s="1" t="s">
        <v>1098</v>
      </c>
      <c r="R640" s="1" t="s">
        <v>1092</v>
      </c>
      <c r="S640" s="1" t="s">
        <v>2407</v>
      </c>
      <c r="T640" s="1" t="s">
        <v>2407</v>
      </c>
      <c r="U640" s="1" t="s">
        <v>4828</v>
      </c>
      <c r="V640" s="1" t="s">
        <v>2470</v>
      </c>
      <c r="W640" s="1" t="s">
        <v>51</v>
      </c>
      <c r="X640" s="1" t="str">
        <f>CONCATENATE(Tableau4[[#This Row],[Numéro de pièce de la pièce de référence]],Tableau4[[#This Row],[Numéro de poste de la pièce de référence]])</f>
        <v>450067226050</v>
      </c>
    </row>
    <row r="641" spans="1:24" x14ac:dyDescent="0.35">
      <c r="A641" s="1" t="s">
        <v>2539</v>
      </c>
      <c r="B641" s="1" t="s">
        <v>2543</v>
      </c>
      <c r="C641" s="1" t="s">
        <v>2492</v>
      </c>
      <c r="D641" s="1" t="s">
        <v>3419</v>
      </c>
      <c r="E641" s="1" t="s">
        <v>1093</v>
      </c>
      <c r="F641" s="1" t="s">
        <v>2407</v>
      </c>
      <c r="G641" s="1" t="s">
        <v>2896</v>
      </c>
      <c r="H641" s="1" t="s">
        <v>511</v>
      </c>
      <c r="I641" s="2">
        <v>43963</v>
      </c>
      <c r="J641" s="1" t="s">
        <v>4282</v>
      </c>
      <c r="K641" s="1" t="s">
        <v>4283</v>
      </c>
      <c r="L641" s="1" t="s">
        <v>2630</v>
      </c>
      <c r="M641" s="1" t="s">
        <v>4290</v>
      </c>
      <c r="N641" s="3">
        <v>-363</v>
      </c>
      <c r="O641" s="3">
        <v>0</v>
      </c>
      <c r="P641" s="1" t="s">
        <v>2491</v>
      </c>
      <c r="Q641" s="1" t="s">
        <v>1099</v>
      </c>
      <c r="R641" s="1" t="s">
        <v>1092</v>
      </c>
      <c r="S641" s="1" t="s">
        <v>2407</v>
      </c>
      <c r="T641" s="1" t="s">
        <v>2407</v>
      </c>
      <c r="U641" s="1" t="s">
        <v>4828</v>
      </c>
      <c r="V641" s="1" t="s">
        <v>2470</v>
      </c>
      <c r="W641" s="1" t="s">
        <v>51</v>
      </c>
      <c r="X641" s="1" t="str">
        <f>CONCATENATE(Tableau4[[#This Row],[Numéro de pièce de la pièce de référence]],Tableau4[[#This Row],[Numéro de poste de la pièce de référence]])</f>
        <v>450067226060</v>
      </c>
    </row>
    <row r="642" spans="1:24" x14ac:dyDescent="0.35">
      <c r="A642" s="1" t="s">
        <v>2539</v>
      </c>
      <c r="B642" s="1" t="s">
        <v>2543</v>
      </c>
      <c r="C642" s="1" t="s">
        <v>2492</v>
      </c>
      <c r="D642" s="1" t="s">
        <v>3419</v>
      </c>
      <c r="E642" s="1" t="s">
        <v>1093</v>
      </c>
      <c r="F642" s="1" t="s">
        <v>2407</v>
      </c>
      <c r="G642" s="1" t="s">
        <v>2896</v>
      </c>
      <c r="H642" s="1" t="s">
        <v>513</v>
      </c>
      <c r="I642" s="2">
        <v>43963</v>
      </c>
      <c r="J642" s="1" t="s">
        <v>4282</v>
      </c>
      <c r="K642" s="1" t="s">
        <v>4283</v>
      </c>
      <c r="L642" s="1" t="s">
        <v>2630</v>
      </c>
      <c r="M642" s="1" t="s">
        <v>4290</v>
      </c>
      <c r="N642" s="3">
        <v>-363</v>
      </c>
      <c r="O642" s="3">
        <v>0</v>
      </c>
      <c r="P642" s="1" t="s">
        <v>2491</v>
      </c>
      <c r="Q642" s="1" t="s">
        <v>1100</v>
      </c>
      <c r="R642" s="1" t="s">
        <v>1092</v>
      </c>
      <c r="S642" s="1" t="s">
        <v>2407</v>
      </c>
      <c r="T642" s="1" t="s">
        <v>2407</v>
      </c>
      <c r="U642" s="1" t="s">
        <v>4828</v>
      </c>
      <c r="V642" s="1" t="s">
        <v>2470</v>
      </c>
      <c r="W642" s="1" t="s">
        <v>51</v>
      </c>
      <c r="X642" s="1" t="str">
        <f>CONCATENATE(Tableau4[[#This Row],[Numéro de pièce de la pièce de référence]],Tableau4[[#This Row],[Numéro de poste de la pièce de référence]])</f>
        <v>450067226070</v>
      </c>
    </row>
    <row r="643" spans="1:24" x14ac:dyDescent="0.35">
      <c r="A643" s="1" t="s">
        <v>2539</v>
      </c>
      <c r="B643" s="1" t="s">
        <v>2543</v>
      </c>
      <c r="C643" s="1" t="s">
        <v>2492</v>
      </c>
      <c r="D643" s="1" t="s">
        <v>3419</v>
      </c>
      <c r="E643" s="1" t="s">
        <v>1093</v>
      </c>
      <c r="F643" s="1" t="s">
        <v>2407</v>
      </c>
      <c r="G643" s="1" t="s">
        <v>2896</v>
      </c>
      <c r="H643" s="1" t="s">
        <v>515</v>
      </c>
      <c r="I643" s="2">
        <v>43963</v>
      </c>
      <c r="J643" s="1" t="s">
        <v>4282</v>
      </c>
      <c r="K643" s="1" t="s">
        <v>4283</v>
      </c>
      <c r="L643" s="1" t="s">
        <v>2630</v>
      </c>
      <c r="M643" s="1" t="s">
        <v>4290</v>
      </c>
      <c r="N643" s="3">
        <v>-726</v>
      </c>
      <c r="O643" s="3">
        <v>0</v>
      </c>
      <c r="P643" s="1" t="s">
        <v>2491</v>
      </c>
      <c r="Q643" s="1" t="s">
        <v>1101</v>
      </c>
      <c r="R643" s="1" t="s">
        <v>1092</v>
      </c>
      <c r="S643" s="1" t="s">
        <v>2407</v>
      </c>
      <c r="T643" s="1" t="s">
        <v>2407</v>
      </c>
      <c r="U643" s="1" t="s">
        <v>4828</v>
      </c>
      <c r="V643" s="1" t="s">
        <v>2470</v>
      </c>
      <c r="W643" s="1" t="s">
        <v>51</v>
      </c>
      <c r="X643" s="1" t="str">
        <f>CONCATENATE(Tableau4[[#This Row],[Numéro de pièce de la pièce de référence]],Tableau4[[#This Row],[Numéro de poste de la pièce de référence]])</f>
        <v>450067226080</v>
      </c>
    </row>
    <row r="644" spans="1:24" x14ac:dyDescent="0.35">
      <c r="A644" s="1" t="s">
        <v>2539</v>
      </c>
      <c r="B644" s="1" t="s">
        <v>2543</v>
      </c>
      <c r="C644" s="1" t="s">
        <v>2492</v>
      </c>
      <c r="D644" s="1" t="s">
        <v>3419</v>
      </c>
      <c r="E644" s="1" t="s">
        <v>1093</v>
      </c>
      <c r="F644" s="1" t="s">
        <v>2407</v>
      </c>
      <c r="G644" s="1" t="s">
        <v>2896</v>
      </c>
      <c r="H644" s="1" t="s">
        <v>516</v>
      </c>
      <c r="I644" s="2">
        <v>43963</v>
      </c>
      <c r="J644" s="1" t="s">
        <v>4282</v>
      </c>
      <c r="K644" s="1" t="s">
        <v>4283</v>
      </c>
      <c r="L644" s="1" t="s">
        <v>2630</v>
      </c>
      <c r="M644" s="1" t="s">
        <v>4290</v>
      </c>
      <c r="N644" s="3">
        <v>-363</v>
      </c>
      <c r="O644" s="3">
        <v>0</v>
      </c>
      <c r="P644" s="1" t="s">
        <v>2491</v>
      </c>
      <c r="Q644" s="1" t="s">
        <v>1102</v>
      </c>
      <c r="R644" s="1" t="s">
        <v>1092</v>
      </c>
      <c r="S644" s="1" t="s">
        <v>2407</v>
      </c>
      <c r="T644" s="1" t="s">
        <v>2407</v>
      </c>
      <c r="U644" s="1" t="s">
        <v>4828</v>
      </c>
      <c r="V644" s="1" t="s">
        <v>2470</v>
      </c>
      <c r="W644" s="1" t="s">
        <v>51</v>
      </c>
      <c r="X644" s="1" t="str">
        <f>CONCATENATE(Tableau4[[#This Row],[Numéro de pièce de la pièce de référence]],Tableau4[[#This Row],[Numéro de poste de la pièce de référence]])</f>
        <v>450067226090</v>
      </c>
    </row>
    <row r="645" spans="1:24" x14ac:dyDescent="0.35">
      <c r="A645" s="1" t="s">
        <v>97</v>
      </c>
      <c r="B645" s="1" t="s">
        <v>2489</v>
      </c>
      <c r="C645" s="1" t="s">
        <v>2510</v>
      </c>
      <c r="D645" s="1" t="s">
        <v>101</v>
      </c>
      <c r="E645" s="1" t="s">
        <v>1215</v>
      </c>
      <c r="F645" s="1" t="s">
        <v>2407</v>
      </c>
      <c r="G645" s="1" t="s">
        <v>2928</v>
      </c>
      <c r="H645" s="1" t="s">
        <v>88</v>
      </c>
      <c r="I645" s="2">
        <v>43963</v>
      </c>
      <c r="J645" s="1" t="s">
        <v>4282</v>
      </c>
      <c r="K645" s="1" t="s">
        <v>4283</v>
      </c>
      <c r="L645" s="1" t="s">
        <v>2630</v>
      </c>
      <c r="M645" s="1" t="s">
        <v>4290</v>
      </c>
      <c r="N645" s="3">
        <v>-1211128.8799999999</v>
      </c>
      <c r="O645" s="3">
        <v>0</v>
      </c>
      <c r="P645" s="1" t="s">
        <v>2567</v>
      </c>
      <c r="Q645" s="1" t="s">
        <v>940</v>
      </c>
      <c r="R645" s="1" t="s">
        <v>595</v>
      </c>
      <c r="S645" s="1" t="s">
        <v>2407</v>
      </c>
      <c r="T645" s="1" t="s">
        <v>2407</v>
      </c>
      <c r="U645" s="1" t="s">
        <v>4829</v>
      </c>
      <c r="V645" s="1" t="s">
        <v>2470</v>
      </c>
      <c r="W645" s="1" t="s">
        <v>51</v>
      </c>
      <c r="X645" s="1" t="str">
        <f>CONCATENATE(Tableau4[[#This Row],[Numéro de pièce de la pièce de référence]],Tableau4[[#This Row],[Numéro de poste de la pièce de référence]])</f>
        <v>450067285810</v>
      </c>
    </row>
    <row r="646" spans="1:24" x14ac:dyDescent="0.35">
      <c r="A646" s="1" t="s">
        <v>97</v>
      </c>
      <c r="B646" s="1" t="s">
        <v>2489</v>
      </c>
      <c r="C646" s="1" t="s">
        <v>2510</v>
      </c>
      <c r="D646" s="1" t="s">
        <v>101</v>
      </c>
      <c r="E646" s="1" t="s">
        <v>1230</v>
      </c>
      <c r="F646" s="1" t="s">
        <v>2407</v>
      </c>
      <c r="G646" s="1" t="s">
        <v>2935</v>
      </c>
      <c r="H646" s="1" t="s">
        <v>88</v>
      </c>
      <c r="I646" s="2">
        <v>43963</v>
      </c>
      <c r="J646" s="1" t="s">
        <v>4282</v>
      </c>
      <c r="K646" s="1" t="s">
        <v>4283</v>
      </c>
      <c r="L646" s="1" t="s">
        <v>2630</v>
      </c>
      <c r="M646" s="1" t="s">
        <v>4290</v>
      </c>
      <c r="N646" s="3">
        <v>-142573.32999999999</v>
      </c>
      <c r="O646" s="3">
        <v>0</v>
      </c>
      <c r="P646" s="1" t="s">
        <v>2567</v>
      </c>
      <c r="Q646" s="1" t="s">
        <v>1231</v>
      </c>
      <c r="R646" s="1" t="s">
        <v>1229</v>
      </c>
      <c r="S646" s="1" t="s">
        <v>2407</v>
      </c>
      <c r="T646" s="1" t="s">
        <v>2407</v>
      </c>
      <c r="U646" s="1" t="s">
        <v>4830</v>
      </c>
      <c r="V646" s="1" t="s">
        <v>2470</v>
      </c>
      <c r="W646" s="1" t="s">
        <v>51</v>
      </c>
      <c r="X646" s="1" t="str">
        <f>CONCATENATE(Tableau4[[#This Row],[Numéro de pièce de la pièce de référence]],Tableau4[[#This Row],[Numéro de poste de la pièce de référence]])</f>
        <v>450067308010</v>
      </c>
    </row>
    <row r="647" spans="1:24" x14ac:dyDescent="0.35">
      <c r="A647" s="1" t="s">
        <v>97</v>
      </c>
      <c r="B647" s="1" t="s">
        <v>2489</v>
      </c>
      <c r="C647" s="1" t="s">
        <v>2510</v>
      </c>
      <c r="D647" s="1" t="s">
        <v>101</v>
      </c>
      <c r="E647" s="1" t="s">
        <v>1230</v>
      </c>
      <c r="F647" s="1" t="s">
        <v>2407</v>
      </c>
      <c r="G647" s="1" t="s">
        <v>2935</v>
      </c>
      <c r="H647" s="1" t="s">
        <v>88</v>
      </c>
      <c r="I647" s="2">
        <v>43963</v>
      </c>
      <c r="J647" s="1" t="s">
        <v>4282</v>
      </c>
      <c r="K647" s="1" t="s">
        <v>4283</v>
      </c>
      <c r="L647" s="1" t="s">
        <v>2630</v>
      </c>
      <c r="M647" s="1" t="s">
        <v>4290</v>
      </c>
      <c r="N647" s="3">
        <v>-1947.13</v>
      </c>
      <c r="O647" s="3">
        <v>0</v>
      </c>
      <c r="P647" s="1" t="s">
        <v>2567</v>
      </c>
      <c r="Q647" s="1" t="s">
        <v>1231</v>
      </c>
      <c r="R647" s="1" t="s">
        <v>1229</v>
      </c>
      <c r="S647" s="1" t="s">
        <v>2407</v>
      </c>
      <c r="T647" s="1" t="s">
        <v>2407</v>
      </c>
      <c r="U647" s="1" t="s">
        <v>4831</v>
      </c>
      <c r="V647" s="1" t="s">
        <v>2470</v>
      </c>
      <c r="W647" s="1" t="s">
        <v>51</v>
      </c>
      <c r="X647" s="1" t="str">
        <f>CONCATENATE(Tableau4[[#This Row],[Numéro de pièce de la pièce de référence]],Tableau4[[#This Row],[Numéro de poste de la pièce de référence]])</f>
        <v>450067308010</v>
      </c>
    </row>
    <row r="648" spans="1:24" x14ac:dyDescent="0.35">
      <c r="A648" s="1" t="s">
        <v>97</v>
      </c>
      <c r="B648" s="1" t="s">
        <v>2489</v>
      </c>
      <c r="C648" s="1" t="s">
        <v>2510</v>
      </c>
      <c r="D648" s="1" t="s">
        <v>101</v>
      </c>
      <c r="E648" s="1" t="s">
        <v>1230</v>
      </c>
      <c r="F648" s="1" t="s">
        <v>2407</v>
      </c>
      <c r="G648" s="1" t="s">
        <v>2935</v>
      </c>
      <c r="H648" s="1" t="s">
        <v>88</v>
      </c>
      <c r="I648" s="2">
        <v>43963</v>
      </c>
      <c r="J648" s="1" t="s">
        <v>4282</v>
      </c>
      <c r="K648" s="1" t="s">
        <v>4283</v>
      </c>
      <c r="L648" s="1" t="s">
        <v>2630</v>
      </c>
      <c r="M648" s="1" t="s">
        <v>4290</v>
      </c>
      <c r="N648" s="3">
        <v>-237.98</v>
      </c>
      <c r="O648" s="3">
        <v>0</v>
      </c>
      <c r="P648" s="1" t="s">
        <v>2567</v>
      </c>
      <c r="Q648" s="1" t="s">
        <v>1231</v>
      </c>
      <c r="R648" s="1" t="s">
        <v>1229</v>
      </c>
      <c r="S648" s="1" t="s">
        <v>2407</v>
      </c>
      <c r="T648" s="1" t="s">
        <v>2407</v>
      </c>
      <c r="U648" s="1" t="s">
        <v>4832</v>
      </c>
      <c r="V648" s="1" t="s">
        <v>2470</v>
      </c>
      <c r="W648" s="1" t="s">
        <v>51</v>
      </c>
      <c r="X648" s="1" t="str">
        <f>CONCATENATE(Tableau4[[#This Row],[Numéro de pièce de la pièce de référence]],Tableau4[[#This Row],[Numéro de poste de la pièce de référence]])</f>
        <v>450067308010</v>
      </c>
    </row>
    <row r="649" spans="1:24" x14ac:dyDescent="0.35">
      <c r="A649" s="1" t="s">
        <v>97</v>
      </c>
      <c r="B649" s="1" t="s">
        <v>2489</v>
      </c>
      <c r="C649" s="1" t="s">
        <v>2510</v>
      </c>
      <c r="D649" s="1" t="s">
        <v>101</v>
      </c>
      <c r="E649" s="1" t="s">
        <v>1230</v>
      </c>
      <c r="F649" s="1" t="s">
        <v>2407</v>
      </c>
      <c r="G649" s="1" t="s">
        <v>2935</v>
      </c>
      <c r="H649" s="1" t="s">
        <v>88</v>
      </c>
      <c r="I649" s="2">
        <v>43963</v>
      </c>
      <c r="J649" s="1" t="s">
        <v>4282</v>
      </c>
      <c r="K649" s="1" t="s">
        <v>4283</v>
      </c>
      <c r="L649" s="1" t="s">
        <v>2630</v>
      </c>
      <c r="M649" s="1" t="s">
        <v>4290</v>
      </c>
      <c r="N649" s="3">
        <v>-31803.16</v>
      </c>
      <c r="O649" s="3">
        <v>0</v>
      </c>
      <c r="P649" s="1" t="s">
        <v>2567</v>
      </c>
      <c r="Q649" s="1" t="s">
        <v>1231</v>
      </c>
      <c r="R649" s="1" t="s">
        <v>1229</v>
      </c>
      <c r="S649" s="1" t="s">
        <v>2407</v>
      </c>
      <c r="T649" s="1" t="s">
        <v>2407</v>
      </c>
      <c r="U649" s="1" t="s">
        <v>4833</v>
      </c>
      <c r="V649" s="1" t="s">
        <v>2470</v>
      </c>
      <c r="W649" s="1" t="s">
        <v>51</v>
      </c>
      <c r="X649" s="1" t="str">
        <f>CONCATENATE(Tableau4[[#This Row],[Numéro de pièce de la pièce de référence]],Tableau4[[#This Row],[Numéro de poste de la pièce de référence]])</f>
        <v>450067308010</v>
      </c>
    </row>
    <row r="650" spans="1:24" x14ac:dyDescent="0.35">
      <c r="A650" s="1" t="s">
        <v>97</v>
      </c>
      <c r="B650" s="1" t="s">
        <v>2489</v>
      </c>
      <c r="C650" s="1" t="s">
        <v>2510</v>
      </c>
      <c r="D650" s="1" t="s">
        <v>101</v>
      </c>
      <c r="E650" s="1" t="s">
        <v>1251</v>
      </c>
      <c r="F650" s="1" t="s">
        <v>2407</v>
      </c>
      <c r="G650" s="1" t="s">
        <v>2942</v>
      </c>
      <c r="H650" s="1" t="s">
        <v>88</v>
      </c>
      <c r="I650" s="2">
        <v>43963</v>
      </c>
      <c r="J650" s="1" t="s">
        <v>4282</v>
      </c>
      <c r="K650" s="1" t="s">
        <v>4283</v>
      </c>
      <c r="L650" s="1" t="s">
        <v>2630</v>
      </c>
      <c r="M650" s="1" t="s">
        <v>4290</v>
      </c>
      <c r="N650" s="3">
        <v>-968.61</v>
      </c>
      <c r="O650" s="3">
        <v>0</v>
      </c>
      <c r="P650" s="1" t="s">
        <v>2581</v>
      </c>
      <c r="Q650" s="1" t="s">
        <v>1252</v>
      </c>
      <c r="R650" s="1" t="s">
        <v>1250</v>
      </c>
      <c r="S650" s="1" t="s">
        <v>2407</v>
      </c>
      <c r="T650" s="1" t="s">
        <v>2407</v>
      </c>
      <c r="U650" s="1" t="s">
        <v>4834</v>
      </c>
      <c r="V650" s="1" t="s">
        <v>2470</v>
      </c>
      <c r="W650" s="1" t="s">
        <v>51</v>
      </c>
      <c r="X650" s="1" t="str">
        <f>CONCATENATE(Tableau4[[#This Row],[Numéro de pièce de la pièce de référence]],Tableau4[[#This Row],[Numéro de poste de la pièce de référence]])</f>
        <v>450067329810</v>
      </c>
    </row>
    <row r="651" spans="1:24" x14ac:dyDescent="0.35">
      <c r="A651" s="1" t="s">
        <v>97</v>
      </c>
      <c r="B651" s="1" t="s">
        <v>2489</v>
      </c>
      <c r="C651" s="1" t="s">
        <v>2510</v>
      </c>
      <c r="D651" s="1" t="s">
        <v>101</v>
      </c>
      <c r="E651" s="1" t="s">
        <v>1251</v>
      </c>
      <c r="F651" s="1" t="s">
        <v>2407</v>
      </c>
      <c r="G651" s="1" t="s">
        <v>2942</v>
      </c>
      <c r="H651" s="1" t="s">
        <v>88</v>
      </c>
      <c r="I651" s="2">
        <v>43963</v>
      </c>
      <c r="J651" s="1" t="s">
        <v>4282</v>
      </c>
      <c r="K651" s="1" t="s">
        <v>4283</v>
      </c>
      <c r="L651" s="1" t="s">
        <v>2630</v>
      </c>
      <c r="M651" s="1" t="s">
        <v>4290</v>
      </c>
      <c r="N651" s="3">
        <v>-16678.04</v>
      </c>
      <c r="O651" s="3">
        <v>0</v>
      </c>
      <c r="P651" s="1" t="s">
        <v>2581</v>
      </c>
      <c r="Q651" s="1" t="s">
        <v>1252</v>
      </c>
      <c r="R651" s="1" t="s">
        <v>1250</v>
      </c>
      <c r="S651" s="1" t="s">
        <v>2407</v>
      </c>
      <c r="T651" s="1" t="s">
        <v>2407</v>
      </c>
      <c r="U651" s="1" t="s">
        <v>4835</v>
      </c>
      <c r="V651" s="1" t="s">
        <v>2470</v>
      </c>
      <c r="W651" s="1" t="s">
        <v>51</v>
      </c>
      <c r="X651" s="1" t="str">
        <f>CONCATENATE(Tableau4[[#This Row],[Numéro de pièce de la pièce de référence]],Tableau4[[#This Row],[Numéro de poste de la pièce de référence]])</f>
        <v>450067329810</v>
      </c>
    </row>
    <row r="652" spans="1:24" x14ac:dyDescent="0.35">
      <c r="A652" s="1" t="s">
        <v>97</v>
      </c>
      <c r="B652" s="1" t="s">
        <v>2489</v>
      </c>
      <c r="C652" s="1" t="s">
        <v>2510</v>
      </c>
      <c r="D652" s="1" t="s">
        <v>101</v>
      </c>
      <c r="E652" s="1" t="s">
        <v>1251</v>
      </c>
      <c r="F652" s="1" t="s">
        <v>2407</v>
      </c>
      <c r="G652" s="1" t="s">
        <v>2942</v>
      </c>
      <c r="H652" s="1" t="s">
        <v>88</v>
      </c>
      <c r="I652" s="2">
        <v>43963</v>
      </c>
      <c r="J652" s="1" t="s">
        <v>4282</v>
      </c>
      <c r="K652" s="1" t="s">
        <v>4283</v>
      </c>
      <c r="L652" s="1" t="s">
        <v>2630</v>
      </c>
      <c r="M652" s="1" t="s">
        <v>4290</v>
      </c>
      <c r="N652" s="3">
        <v>4192.04</v>
      </c>
      <c r="O652" s="3">
        <v>0</v>
      </c>
      <c r="P652" s="1" t="s">
        <v>2581</v>
      </c>
      <c r="Q652" s="1" t="s">
        <v>1252</v>
      </c>
      <c r="R652" s="1" t="s">
        <v>1250</v>
      </c>
      <c r="S652" s="1" t="s">
        <v>2407</v>
      </c>
      <c r="T652" s="1" t="s">
        <v>2407</v>
      </c>
      <c r="U652" s="1" t="s">
        <v>4836</v>
      </c>
      <c r="V652" s="1" t="s">
        <v>2470</v>
      </c>
      <c r="W652" s="1" t="s">
        <v>51</v>
      </c>
      <c r="X652" s="1" t="str">
        <f>CONCATENATE(Tableau4[[#This Row],[Numéro de pièce de la pièce de référence]],Tableau4[[#This Row],[Numéro de poste de la pièce de référence]])</f>
        <v>450067329810</v>
      </c>
    </row>
    <row r="653" spans="1:24" x14ac:dyDescent="0.35">
      <c r="A653" s="1" t="s">
        <v>97</v>
      </c>
      <c r="B653" s="1" t="s">
        <v>2489</v>
      </c>
      <c r="C653" s="1" t="s">
        <v>2510</v>
      </c>
      <c r="D653" s="1" t="s">
        <v>101</v>
      </c>
      <c r="E653" s="1" t="s">
        <v>1251</v>
      </c>
      <c r="F653" s="1" t="s">
        <v>2407</v>
      </c>
      <c r="G653" s="1" t="s">
        <v>2942</v>
      </c>
      <c r="H653" s="1" t="s">
        <v>88</v>
      </c>
      <c r="I653" s="2">
        <v>43963</v>
      </c>
      <c r="J653" s="1" t="s">
        <v>4282</v>
      </c>
      <c r="K653" s="1" t="s">
        <v>4283</v>
      </c>
      <c r="L653" s="1" t="s">
        <v>2630</v>
      </c>
      <c r="M653" s="1" t="s">
        <v>4290</v>
      </c>
      <c r="N653" s="3">
        <v>886.82</v>
      </c>
      <c r="O653" s="3">
        <v>0</v>
      </c>
      <c r="P653" s="1" t="s">
        <v>2581</v>
      </c>
      <c r="Q653" s="1" t="s">
        <v>1252</v>
      </c>
      <c r="R653" s="1" t="s">
        <v>1250</v>
      </c>
      <c r="S653" s="1" t="s">
        <v>2407</v>
      </c>
      <c r="T653" s="1" t="s">
        <v>2407</v>
      </c>
      <c r="U653" s="1" t="s">
        <v>4837</v>
      </c>
      <c r="V653" s="1" t="s">
        <v>2470</v>
      </c>
      <c r="W653" s="1" t="s">
        <v>51</v>
      </c>
      <c r="X653" s="1" t="str">
        <f>CONCATENATE(Tableau4[[#This Row],[Numéro de pièce de la pièce de référence]],Tableau4[[#This Row],[Numéro de poste de la pièce de référence]])</f>
        <v>450067329810</v>
      </c>
    </row>
    <row r="654" spans="1:24" x14ac:dyDescent="0.35">
      <c r="A654" s="1" t="s">
        <v>97</v>
      </c>
      <c r="B654" s="1" t="s">
        <v>2489</v>
      </c>
      <c r="C654" s="1" t="s">
        <v>2510</v>
      </c>
      <c r="D654" s="1" t="s">
        <v>101</v>
      </c>
      <c r="E654" s="1" t="s">
        <v>1251</v>
      </c>
      <c r="F654" s="1" t="s">
        <v>2407</v>
      </c>
      <c r="G654" s="1" t="s">
        <v>2942</v>
      </c>
      <c r="H654" s="1" t="s">
        <v>88</v>
      </c>
      <c r="I654" s="2">
        <v>43963</v>
      </c>
      <c r="J654" s="1" t="s">
        <v>4282</v>
      </c>
      <c r="K654" s="1" t="s">
        <v>4283</v>
      </c>
      <c r="L654" s="1" t="s">
        <v>2630</v>
      </c>
      <c r="M654" s="1" t="s">
        <v>4290</v>
      </c>
      <c r="N654" s="3">
        <v>-4240.45</v>
      </c>
      <c r="O654" s="3">
        <v>0</v>
      </c>
      <c r="P654" s="1" t="s">
        <v>2581</v>
      </c>
      <c r="Q654" s="1" t="s">
        <v>1252</v>
      </c>
      <c r="R654" s="1" t="s">
        <v>1250</v>
      </c>
      <c r="S654" s="1" t="s">
        <v>2407</v>
      </c>
      <c r="T654" s="1" t="s">
        <v>2407</v>
      </c>
      <c r="U654" s="1" t="s">
        <v>4838</v>
      </c>
      <c r="V654" s="1" t="s">
        <v>2470</v>
      </c>
      <c r="W654" s="1" t="s">
        <v>51</v>
      </c>
      <c r="X654" s="1" t="str">
        <f>CONCATENATE(Tableau4[[#This Row],[Numéro de pièce de la pièce de référence]],Tableau4[[#This Row],[Numéro de poste de la pièce de référence]])</f>
        <v>450067329810</v>
      </c>
    </row>
    <row r="655" spans="1:24" x14ac:dyDescent="0.35">
      <c r="A655" s="1" t="s">
        <v>97</v>
      </c>
      <c r="B655" s="1" t="s">
        <v>2489</v>
      </c>
      <c r="C655" s="1" t="s">
        <v>2510</v>
      </c>
      <c r="D655" s="1" t="s">
        <v>101</v>
      </c>
      <c r="E655" s="1" t="s">
        <v>1251</v>
      </c>
      <c r="F655" s="1" t="s">
        <v>2407</v>
      </c>
      <c r="G655" s="1" t="s">
        <v>2942</v>
      </c>
      <c r="H655" s="1" t="s">
        <v>88</v>
      </c>
      <c r="I655" s="2">
        <v>43963</v>
      </c>
      <c r="J655" s="1" t="s">
        <v>4282</v>
      </c>
      <c r="K655" s="1" t="s">
        <v>4283</v>
      </c>
      <c r="L655" s="1" t="s">
        <v>2630</v>
      </c>
      <c r="M655" s="1" t="s">
        <v>4290</v>
      </c>
      <c r="N655" s="3">
        <v>-2563.63</v>
      </c>
      <c r="O655" s="3">
        <v>0</v>
      </c>
      <c r="P655" s="1" t="s">
        <v>2581</v>
      </c>
      <c r="Q655" s="1" t="s">
        <v>1252</v>
      </c>
      <c r="R655" s="1" t="s">
        <v>1250</v>
      </c>
      <c r="S655" s="1" t="s">
        <v>2407</v>
      </c>
      <c r="T655" s="1" t="s">
        <v>2407</v>
      </c>
      <c r="U655" s="1" t="s">
        <v>4839</v>
      </c>
      <c r="V655" s="1" t="s">
        <v>2470</v>
      </c>
      <c r="W655" s="1" t="s">
        <v>51</v>
      </c>
      <c r="X655" s="1" t="str">
        <f>CONCATENATE(Tableau4[[#This Row],[Numéro de pièce de la pièce de référence]],Tableau4[[#This Row],[Numéro de poste de la pièce de référence]])</f>
        <v>450067329810</v>
      </c>
    </row>
    <row r="656" spans="1:24" x14ac:dyDescent="0.35">
      <c r="A656" s="1" t="s">
        <v>97</v>
      </c>
      <c r="B656" s="1" t="s">
        <v>2489</v>
      </c>
      <c r="C656" s="1" t="s">
        <v>2510</v>
      </c>
      <c r="D656" s="1" t="s">
        <v>101</v>
      </c>
      <c r="E656" s="1" t="s">
        <v>1251</v>
      </c>
      <c r="F656" s="1" t="s">
        <v>2407</v>
      </c>
      <c r="G656" s="1" t="s">
        <v>2942</v>
      </c>
      <c r="H656" s="1" t="s">
        <v>88</v>
      </c>
      <c r="I656" s="2">
        <v>43963</v>
      </c>
      <c r="J656" s="1" t="s">
        <v>4282</v>
      </c>
      <c r="K656" s="1" t="s">
        <v>4283</v>
      </c>
      <c r="L656" s="1" t="s">
        <v>2630</v>
      </c>
      <c r="M656" s="1" t="s">
        <v>4290</v>
      </c>
      <c r="N656" s="3">
        <v>-1464.1</v>
      </c>
      <c r="O656" s="3">
        <v>0</v>
      </c>
      <c r="P656" s="1" t="s">
        <v>2581</v>
      </c>
      <c r="Q656" s="1" t="s">
        <v>1252</v>
      </c>
      <c r="R656" s="1" t="s">
        <v>1250</v>
      </c>
      <c r="S656" s="1" t="s">
        <v>2407</v>
      </c>
      <c r="T656" s="1" t="s">
        <v>2407</v>
      </c>
      <c r="U656" s="1" t="s">
        <v>4840</v>
      </c>
      <c r="V656" s="1" t="s">
        <v>2470</v>
      </c>
      <c r="W656" s="1" t="s">
        <v>51</v>
      </c>
      <c r="X656" s="1" t="str">
        <f>CONCATENATE(Tableau4[[#This Row],[Numéro de pièce de la pièce de référence]],Tableau4[[#This Row],[Numéro de poste de la pièce de référence]])</f>
        <v>450067329810</v>
      </c>
    </row>
    <row r="657" spans="1:24" x14ac:dyDescent="0.35">
      <c r="A657" s="1" t="s">
        <v>97</v>
      </c>
      <c r="B657" s="1" t="s">
        <v>2489</v>
      </c>
      <c r="C657" s="1" t="s">
        <v>2510</v>
      </c>
      <c r="D657" s="1" t="s">
        <v>101</v>
      </c>
      <c r="E657" s="1" t="s">
        <v>1251</v>
      </c>
      <c r="F657" s="1" t="s">
        <v>2407</v>
      </c>
      <c r="G657" s="1" t="s">
        <v>2942</v>
      </c>
      <c r="H657" s="1" t="s">
        <v>88</v>
      </c>
      <c r="I657" s="2">
        <v>43963</v>
      </c>
      <c r="J657" s="1" t="s">
        <v>4282</v>
      </c>
      <c r="K657" s="1" t="s">
        <v>4283</v>
      </c>
      <c r="L657" s="1" t="s">
        <v>2630</v>
      </c>
      <c r="M657" s="1" t="s">
        <v>4290</v>
      </c>
      <c r="N657" s="3">
        <v>-6146.8</v>
      </c>
      <c r="O657" s="3">
        <v>0</v>
      </c>
      <c r="P657" s="1" t="s">
        <v>2581</v>
      </c>
      <c r="Q657" s="1" t="s">
        <v>1252</v>
      </c>
      <c r="R657" s="1" t="s">
        <v>1250</v>
      </c>
      <c r="S657" s="1" t="s">
        <v>2407</v>
      </c>
      <c r="T657" s="1" t="s">
        <v>2407</v>
      </c>
      <c r="U657" s="1" t="s">
        <v>4841</v>
      </c>
      <c r="V657" s="1" t="s">
        <v>2470</v>
      </c>
      <c r="W657" s="1" t="s">
        <v>51</v>
      </c>
      <c r="X657" s="1" t="str">
        <f>CONCATENATE(Tableau4[[#This Row],[Numéro de pièce de la pièce de référence]],Tableau4[[#This Row],[Numéro de poste de la pièce de référence]])</f>
        <v>450067329810</v>
      </c>
    </row>
    <row r="658" spans="1:24" x14ac:dyDescent="0.35">
      <c r="A658" s="1" t="s">
        <v>97</v>
      </c>
      <c r="B658" s="1" t="s">
        <v>2489</v>
      </c>
      <c r="C658" s="1" t="s">
        <v>2510</v>
      </c>
      <c r="D658" s="1" t="s">
        <v>101</v>
      </c>
      <c r="E658" s="1" t="s">
        <v>1251</v>
      </c>
      <c r="F658" s="1" t="s">
        <v>2407</v>
      </c>
      <c r="G658" s="1" t="s">
        <v>2942</v>
      </c>
      <c r="H658" s="1" t="s">
        <v>88</v>
      </c>
      <c r="I658" s="2">
        <v>43963</v>
      </c>
      <c r="J658" s="1" t="s">
        <v>4282</v>
      </c>
      <c r="K658" s="1" t="s">
        <v>4283</v>
      </c>
      <c r="L658" s="1" t="s">
        <v>2630</v>
      </c>
      <c r="M658" s="1" t="s">
        <v>4290</v>
      </c>
      <c r="N658" s="3">
        <v>-2710.4</v>
      </c>
      <c r="O658" s="3">
        <v>0</v>
      </c>
      <c r="P658" s="1" t="s">
        <v>2581</v>
      </c>
      <c r="Q658" s="1" t="s">
        <v>1252</v>
      </c>
      <c r="R658" s="1" t="s">
        <v>1250</v>
      </c>
      <c r="S658" s="1" t="s">
        <v>2407</v>
      </c>
      <c r="T658" s="1" t="s">
        <v>2407</v>
      </c>
      <c r="U658" s="1" t="s">
        <v>4842</v>
      </c>
      <c r="V658" s="1" t="s">
        <v>2470</v>
      </c>
      <c r="W658" s="1" t="s">
        <v>51</v>
      </c>
      <c r="X658" s="1" t="str">
        <f>CONCATENATE(Tableau4[[#This Row],[Numéro de pièce de la pièce de référence]],Tableau4[[#This Row],[Numéro de poste de la pièce de référence]])</f>
        <v>450067329810</v>
      </c>
    </row>
    <row r="659" spans="1:24" x14ac:dyDescent="0.35">
      <c r="A659" s="1" t="s">
        <v>97</v>
      </c>
      <c r="B659" s="1" t="s">
        <v>2489</v>
      </c>
      <c r="C659" s="1" t="s">
        <v>2510</v>
      </c>
      <c r="D659" s="1" t="s">
        <v>101</v>
      </c>
      <c r="E659" s="1" t="s">
        <v>1251</v>
      </c>
      <c r="F659" s="1" t="s">
        <v>2407</v>
      </c>
      <c r="G659" s="1" t="s">
        <v>2942</v>
      </c>
      <c r="H659" s="1" t="s">
        <v>88</v>
      </c>
      <c r="I659" s="2">
        <v>43963</v>
      </c>
      <c r="J659" s="1" t="s">
        <v>4282</v>
      </c>
      <c r="K659" s="1" t="s">
        <v>4283</v>
      </c>
      <c r="L659" s="1" t="s">
        <v>2630</v>
      </c>
      <c r="M659" s="1" t="s">
        <v>4290</v>
      </c>
      <c r="N659" s="3">
        <v>-9196</v>
      </c>
      <c r="O659" s="3">
        <v>0</v>
      </c>
      <c r="P659" s="1" t="s">
        <v>2581</v>
      </c>
      <c r="Q659" s="1" t="s">
        <v>1252</v>
      </c>
      <c r="R659" s="1" t="s">
        <v>1250</v>
      </c>
      <c r="S659" s="1" t="s">
        <v>2407</v>
      </c>
      <c r="T659" s="1" t="s">
        <v>2407</v>
      </c>
      <c r="U659" s="1" t="s">
        <v>4843</v>
      </c>
      <c r="V659" s="1" t="s">
        <v>2470</v>
      </c>
      <c r="W659" s="1" t="s">
        <v>51</v>
      </c>
      <c r="X659" s="1" t="str">
        <f>CONCATENATE(Tableau4[[#This Row],[Numéro de pièce de la pièce de référence]],Tableau4[[#This Row],[Numéro de poste de la pièce de référence]])</f>
        <v>450067329810</v>
      </c>
    </row>
    <row r="660" spans="1:24" x14ac:dyDescent="0.35">
      <c r="A660" s="1" t="s">
        <v>97</v>
      </c>
      <c r="B660" s="1" t="s">
        <v>2489</v>
      </c>
      <c r="C660" s="1" t="s">
        <v>2510</v>
      </c>
      <c r="D660" s="1" t="s">
        <v>101</v>
      </c>
      <c r="E660" s="1" t="s">
        <v>1251</v>
      </c>
      <c r="F660" s="1" t="s">
        <v>2407</v>
      </c>
      <c r="G660" s="1" t="s">
        <v>2942</v>
      </c>
      <c r="H660" s="1" t="s">
        <v>88</v>
      </c>
      <c r="I660" s="2">
        <v>43963</v>
      </c>
      <c r="J660" s="1" t="s">
        <v>4282</v>
      </c>
      <c r="K660" s="1" t="s">
        <v>4283</v>
      </c>
      <c r="L660" s="1" t="s">
        <v>2630</v>
      </c>
      <c r="M660" s="1" t="s">
        <v>4290</v>
      </c>
      <c r="N660" s="3">
        <v>-920.21</v>
      </c>
      <c r="O660" s="3">
        <v>0</v>
      </c>
      <c r="P660" s="1" t="s">
        <v>2581</v>
      </c>
      <c r="Q660" s="1" t="s">
        <v>1252</v>
      </c>
      <c r="R660" s="1" t="s">
        <v>1250</v>
      </c>
      <c r="S660" s="1" t="s">
        <v>2407</v>
      </c>
      <c r="T660" s="1" t="s">
        <v>2407</v>
      </c>
      <c r="U660" s="1" t="s">
        <v>4844</v>
      </c>
      <c r="V660" s="1" t="s">
        <v>2470</v>
      </c>
      <c r="W660" s="1" t="s">
        <v>51</v>
      </c>
      <c r="X660" s="1" t="str">
        <f>CONCATENATE(Tableau4[[#This Row],[Numéro de pièce de la pièce de référence]],Tableau4[[#This Row],[Numéro de poste de la pièce de référence]])</f>
        <v>450067329810</v>
      </c>
    </row>
    <row r="661" spans="1:24" x14ac:dyDescent="0.35">
      <c r="A661" s="1" t="s">
        <v>97</v>
      </c>
      <c r="B661" s="1" t="s">
        <v>2489</v>
      </c>
      <c r="C661" s="1" t="s">
        <v>2510</v>
      </c>
      <c r="D661" s="1" t="s">
        <v>101</v>
      </c>
      <c r="E661" s="1" t="s">
        <v>1251</v>
      </c>
      <c r="F661" s="1" t="s">
        <v>2407</v>
      </c>
      <c r="G661" s="1" t="s">
        <v>2942</v>
      </c>
      <c r="H661" s="1" t="s">
        <v>88</v>
      </c>
      <c r="I661" s="2">
        <v>43963</v>
      </c>
      <c r="J661" s="1" t="s">
        <v>4282</v>
      </c>
      <c r="K661" s="1" t="s">
        <v>4283</v>
      </c>
      <c r="L661" s="1" t="s">
        <v>2630</v>
      </c>
      <c r="M661" s="1" t="s">
        <v>4290</v>
      </c>
      <c r="N661" s="3">
        <v>-1819.6</v>
      </c>
      <c r="O661" s="3">
        <v>0</v>
      </c>
      <c r="P661" s="1" t="s">
        <v>2581</v>
      </c>
      <c r="Q661" s="1" t="s">
        <v>1252</v>
      </c>
      <c r="R661" s="1" t="s">
        <v>1250</v>
      </c>
      <c r="S661" s="1" t="s">
        <v>2407</v>
      </c>
      <c r="T661" s="1" t="s">
        <v>2407</v>
      </c>
      <c r="U661" s="1" t="s">
        <v>4845</v>
      </c>
      <c r="V661" s="1" t="s">
        <v>2470</v>
      </c>
      <c r="W661" s="1" t="s">
        <v>51</v>
      </c>
      <c r="X661" s="1" t="str">
        <f>CONCATENATE(Tableau4[[#This Row],[Numéro de pièce de la pièce de référence]],Tableau4[[#This Row],[Numéro de poste de la pièce de référence]])</f>
        <v>450067329810</v>
      </c>
    </row>
    <row r="662" spans="1:24" x14ac:dyDescent="0.35">
      <c r="A662" s="1" t="s">
        <v>97</v>
      </c>
      <c r="B662" s="1" t="s">
        <v>2489</v>
      </c>
      <c r="C662" s="1" t="s">
        <v>2510</v>
      </c>
      <c r="D662" s="1" t="s">
        <v>101</v>
      </c>
      <c r="E662" s="1" t="s">
        <v>1251</v>
      </c>
      <c r="F662" s="1" t="s">
        <v>2407</v>
      </c>
      <c r="G662" s="1" t="s">
        <v>2942</v>
      </c>
      <c r="H662" s="1" t="s">
        <v>88</v>
      </c>
      <c r="I662" s="2">
        <v>43963</v>
      </c>
      <c r="J662" s="1" t="s">
        <v>4282</v>
      </c>
      <c r="K662" s="1" t="s">
        <v>4283</v>
      </c>
      <c r="L662" s="1" t="s">
        <v>2630</v>
      </c>
      <c r="M662" s="1" t="s">
        <v>4290</v>
      </c>
      <c r="N662" s="3">
        <v>-9738.08</v>
      </c>
      <c r="O662" s="3">
        <v>0</v>
      </c>
      <c r="P662" s="1" t="s">
        <v>2581</v>
      </c>
      <c r="Q662" s="1" t="s">
        <v>1252</v>
      </c>
      <c r="R662" s="1" t="s">
        <v>1250</v>
      </c>
      <c r="S662" s="1" t="s">
        <v>2407</v>
      </c>
      <c r="T662" s="1" t="s">
        <v>2407</v>
      </c>
      <c r="U662" s="1" t="s">
        <v>4846</v>
      </c>
      <c r="V662" s="1" t="s">
        <v>2470</v>
      </c>
      <c r="W662" s="1" t="s">
        <v>51</v>
      </c>
      <c r="X662" s="1" t="str">
        <f>CONCATENATE(Tableau4[[#This Row],[Numéro de pièce de la pièce de référence]],Tableau4[[#This Row],[Numéro de poste de la pièce de référence]])</f>
        <v>450067329810</v>
      </c>
    </row>
    <row r="663" spans="1:24" x14ac:dyDescent="0.35">
      <c r="A663" s="1" t="s">
        <v>97</v>
      </c>
      <c r="B663" s="1" t="s">
        <v>2489</v>
      </c>
      <c r="C663" s="1" t="s">
        <v>2510</v>
      </c>
      <c r="D663" s="1" t="s">
        <v>101</v>
      </c>
      <c r="E663" s="1" t="s">
        <v>1251</v>
      </c>
      <c r="F663" s="1" t="s">
        <v>2407</v>
      </c>
      <c r="G663" s="1" t="s">
        <v>2942</v>
      </c>
      <c r="H663" s="1" t="s">
        <v>88</v>
      </c>
      <c r="I663" s="2">
        <v>43963</v>
      </c>
      <c r="J663" s="1" t="s">
        <v>4282</v>
      </c>
      <c r="K663" s="1" t="s">
        <v>4283</v>
      </c>
      <c r="L663" s="1" t="s">
        <v>2630</v>
      </c>
      <c r="M663" s="1" t="s">
        <v>4290</v>
      </c>
      <c r="N663" s="3">
        <v>12171.16</v>
      </c>
      <c r="O663" s="3">
        <v>0</v>
      </c>
      <c r="P663" s="1" t="s">
        <v>2581</v>
      </c>
      <c r="Q663" s="1" t="s">
        <v>1252</v>
      </c>
      <c r="R663" s="1" t="s">
        <v>1250</v>
      </c>
      <c r="S663" s="1" t="s">
        <v>2407</v>
      </c>
      <c r="T663" s="1" t="s">
        <v>2407</v>
      </c>
      <c r="U663" s="1" t="s">
        <v>4847</v>
      </c>
      <c r="V663" s="1" t="s">
        <v>2470</v>
      </c>
      <c r="W663" s="1" t="s">
        <v>51</v>
      </c>
      <c r="X663" s="1" t="str">
        <f>CONCATENATE(Tableau4[[#This Row],[Numéro de pièce de la pièce de référence]],Tableau4[[#This Row],[Numéro de poste de la pièce de référence]])</f>
        <v>450067329810</v>
      </c>
    </row>
    <row r="664" spans="1:24" x14ac:dyDescent="0.35">
      <c r="A664" s="1" t="s">
        <v>97</v>
      </c>
      <c r="B664" s="1" t="s">
        <v>2489</v>
      </c>
      <c r="C664" s="1" t="s">
        <v>2510</v>
      </c>
      <c r="D664" s="1" t="s">
        <v>101</v>
      </c>
      <c r="E664" s="1" t="s">
        <v>1251</v>
      </c>
      <c r="F664" s="1" t="s">
        <v>2407</v>
      </c>
      <c r="G664" s="1" t="s">
        <v>2942</v>
      </c>
      <c r="H664" s="1" t="s">
        <v>88</v>
      </c>
      <c r="I664" s="2">
        <v>43963</v>
      </c>
      <c r="J664" s="1" t="s">
        <v>4282</v>
      </c>
      <c r="K664" s="1" t="s">
        <v>4283</v>
      </c>
      <c r="L664" s="1" t="s">
        <v>2630</v>
      </c>
      <c r="M664" s="1" t="s">
        <v>4290</v>
      </c>
      <c r="N664" s="3">
        <v>-22215.97</v>
      </c>
      <c r="O664" s="3">
        <v>0</v>
      </c>
      <c r="P664" s="1" t="s">
        <v>2581</v>
      </c>
      <c r="Q664" s="1" t="s">
        <v>1252</v>
      </c>
      <c r="R664" s="1" t="s">
        <v>1250</v>
      </c>
      <c r="S664" s="1" t="s">
        <v>2407</v>
      </c>
      <c r="T664" s="1" t="s">
        <v>2407</v>
      </c>
      <c r="U664" s="1" t="s">
        <v>4848</v>
      </c>
      <c r="V664" s="1" t="s">
        <v>2470</v>
      </c>
      <c r="W664" s="1" t="s">
        <v>51</v>
      </c>
      <c r="X664" s="1" t="str">
        <f>CONCATENATE(Tableau4[[#This Row],[Numéro de pièce de la pièce de référence]],Tableau4[[#This Row],[Numéro de poste de la pièce de référence]])</f>
        <v>450067329810</v>
      </c>
    </row>
    <row r="665" spans="1:24" x14ac:dyDescent="0.35">
      <c r="A665" s="1" t="s">
        <v>97</v>
      </c>
      <c r="B665" s="1" t="s">
        <v>2489</v>
      </c>
      <c r="C665" s="1" t="s">
        <v>2510</v>
      </c>
      <c r="D665" s="1" t="s">
        <v>101</v>
      </c>
      <c r="E665" s="1" t="s">
        <v>1251</v>
      </c>
      <c r="F665" s="1" t="s">
        <v>2407</v>
      </c>
      <c r="G665" s="1" t="s">
        <v>2942</v>
      </c>
      <c r="H665" s="1" t="s">
        <v>88</v>
      </c>
      <c r="I665" s="2">
        <v>43963</v>
      </c>
      <c r="J665" s="1" t="s">
        <v>4282</v>
      </c>
      <c r="K665" s="1" t="s">
        <v>4283</v>
      </c>
      <c r="L665" s="1" t="s">
        <v>2630</v>
      </c>
      <c r="M665" s="1" t="s">
        <v>4290</v>
      </c>
      <c r="N665" s="3">
        <v>-10947.72</v>
      </c>
      <c r="O665" s="3">
        <v>0</v>
      </c>
      <c r="P665" s="1" t="s">
        <v>2581</v>
      </c>
      <c r="Q665" s="1" t="s">
        <v>1252</v>
      </c>
      <c r="R665" s="1" t="s">
        <v>1250</v>
      </c>
      <c r="S665" s="1" t="s">
        <v>2407</v>
      </c>
      <c r="T665" s="1" t="s">
        <v>2407</v>
      </c>
      <c r="U665" s="1" t="s">
        <v>4849</v>
      </c>
      <c r="V665" s="1" t="s">
        <v>2470</v>
      </c>
      <c r="W665" s="1" t="s">
        <v>51</v>
      </c>
      <c r="X665" s="1" t="str">
        <f>CONCATENATE(Tableau4[[#This Row],[Numéro de pièce de la pièce de référence]],Tableau4[[#This Row],[Numéro de poste de la pièce de référence]])</f>
        <v>450067329810</v>
      </c>
    </row>
    <row r="666" spans="1:24" x14ac:dyDescent="0.35">
      <c r="A666" s="1" t="s">
        <v>97</v>
      </c>
      <c r="B666" s="1" t="s">
        <v>2489</v>
      </c>
      <c r="C666" s="1" t="s">
        <v>2510</v>
      </c>
      <c r="D666" s="1" t="s">
        <v>101</v>
      </c>
      <c r="E666" s="1" t="s">
        <v>1246</v>
      </c>
      <c r="F666" s="1" t="s">
        <v>2407</v>
      </c>
      <c r="G666" s="1" t="s">
        <v>2945</v>
      </c>
      <c r="H666" s="1" t="s">
        <v>88</v>
      </c>
      <c r="I666" s="2">
        <v>43963</v>
      </c>
      <c r="J666" s="1" t="s">
        <v>4282</v>
      </c>
      <c r="K666" s="1" t="s">
        <v>4283</v>
      </c>
      <c r="L666" s="1" t="s">
        <v>3401</v>
      </c>
      <c r="M666" s="1" t="s">
        <v>4288</v>
      </c>
      <c r="N666" s="3">
        <v>3986.95</v>
      </c>
      <c r="O666" s="3">
        <v>0</v>
      </c>
      <c r="P666" s="1" t="s">
        <v>2567</v>
      </c>
      <c r="Q666" s="1" t="s">
        <v>1247</v>
      </c>
      <c r="R666" s="1" t="s">
        <v>910</v>
      </c>
      <c r="S666" s="1" t="s">
        <v>2407</v>
      </c>
      <c r="T666" s="1" t="s">
        <v>2407</v>
      </c>
      <c r="U666" s="1" t="s">
        <v>4850</v>
      </c>
      <c r="V666" s="1" t="s">
        <v>2470</v>
      </c>
      <c r="W666" s="1" t="s">
        <v>103</v>
      </c>
      <c r="X666" s="1" t="str">
        <f>CONCATENATE(Tableau4[[#This Row],[Numéro de pièce de la pièce de référence]],Tableau4[[#This Row],[Numéro de poste de la pièce de référence]])</f>
        <v>450067332110</v>
      </c>
    </row>
    <row r="667" spans="1:24" x14ac:dyDescent="0.35">
      <c r="A667" s="1" t="s">
        <v>97</v>
      </c>
      <c r="B667" s="1" t="s">
        <v>2489</v>
      </c>
      <c r="C667" s="1" t="s">
        <v>2510</v>
      </c>
      <c r="D667" s="1" t="s">
        <v>101</v>
      </c>
      <c r="E667" s="1" t="s">
        <v>1283</v>
      </c>
      <c r="F667" s="1" t="s">
        <v>2407</v>
      </c>
      <c r="G667" s="1" t="s">
        <v>2963</v>
      </c>
      <c r="H667" s="1" t="s">
        <v>88</v>
      </c>
      <c r="I667" s="2">
        <v>43963</v>
      </c>
      <c r="J667" s="1" t="s">
        <v>4282</v>
      </c>
      <c r="K667" s="1" t="s">
        <v>4283</v>
      </c>
      <c r="L667" s="1" t="s">
        <v>3401</v>
      </c>
      <c r="M667" s="1" t="s">
        <v>4288</v>
      </c>
      <c r="N667" s="3">
        <v>1877.92</v>
      </c>
      <c r="O667" s="3">
        <v>0</v>
      </c>
      <c r="P667" s="1" t="s">
        <v>2567</v>
      </c>
      <c r="Q667" s="1" t="s">
        <v>1284</v>
      </c>
      <c r="R667" s="1" t="s">
        <v>1282</v>
      </c>
      <c r="S667" s="1" t="s">
        <v>2407</v>
      </c>
      <c r="T667" s="1" t="s">
        <v>2407</v>
      </c>
      <c r="U667" s="1" t="s">
        <v>4851</v>
      </c>
      <c r="V667" s="1" t="s">
        <v>2470</v>
      </c>
      <c r="W667" s="1" t="s">
        <v>51</v>
      </c>
      <c r="X667" s="1" t="str">
        <f>CONCATENATE(Tableau4[[#This Row],[Numéro de pièce de la pièce de référence]],Tableau4[[#This Row],[Numéro de poste de la pièce de référence]])</f>
        <v>450067358310</v>
      </c>
    </row>
    <row r="668" spans="1:24" x14ac:dyDescent="0.35">
      <c r="A668" s="1" t="s">
        <v>97</v>
      </c>
      <c r="B668" s="1" t="s">
        <v>2489</v>
      </c>
      <c r="C668" s="1" t="s">
        <v>2510</v>
      </c>
      <c r="D668" s="1" t="s">
        <v>101</v>
      </c>
      <c r="E668" s="1" t="s">
        <v>1331</v>
      </c>
      <c r="F668" s="1" t="s">
        <v>2407</v>
      </c>
      <c r="G668" s="1" t="s">
        <v>2969</v>
      </c>
      <c r="H668" s="1" t="s">
        <v>88</v>
      </c>
      <c r="I668" s="2">
        <v>43963</v>
      </c>
      <c r="J668" s="1" t="s">
        <v>4282</v>
      </c>
      <c r="K668" s="1" t="s">
        <v>4283</v>
      </c>
      <c r="L668" s="1" t="s">
        <v>3400</v>
      </c>
      <c r="M668" s="1" t="s">
        <v>4284</v>
      </c>
      <c r="N668" s="3">
        <v>282704.40000000002</v>
      </c>
      <c r="O668" s="3">
        <v>0</v>
      </c>
      <c r="P668" s="1" t="s">
        <v>2567</v>
      </c>
      <c r="Q668" s="1" t="s">
        <v>1226</v>
      </c>
      <c r="R668" s="1" t="s">
        <v>401</v>
      </c>
      <c r="S668" s="1" t="s">
        <v>2407</v>
      </c>
      <c r="T668" s="1" t="s">
        <v>2407</v>
      </c>
      <c r="U668" s="1" t="s">
        <v>4852</v>
      </c>
      <c r="V668" s="1" t="s">
        <v>2470</v>
      </c>
      <c r="W668" s="1" t="s">
        <v>103</v>
      </c>
      <c r="X668" s="1" t="str">
        <f>CONCATENATE(Tableau4[[#This Row],[Numéro de pièce de la pièce de référence]],Tableau4[[#This Row],[Numéro de poste de la pièce de référence]])</f>
        <v>450067380810</v>
      </c>
    </row>
    <row r="669" spans="1:24" x14ac:dyDescent="0.35">
      <c r="A669" s="1" t="s">
        <v>97</v>
      </c>
      <c r="B669" s="1" t="s">
        <v>2489</v>
      </c>
      <c r="C669" s="1" t="s">
        <v>2510</v>
      </c>
      <c r="D669" s="1" t="s">
        <v>101</v>
      </c>
      <c r="E669" s="1" t="s">
        <v>1351</v>
      </c>
      <c r="F669" s="1" t="s">
        <v>2407</v>
      </c>
      <c r="G669" s="1" t="s">
        <v>2970</v>
      </c>
      <c r="H669" s="1" t="s">
        <v>88</v>
      </c>
      <c r="I669" s="2">
        <v>43963</v>
      </c>
      <c r="J669" s="1" t="s">
        <v>4282</v>
      </c>
      <c r="K669" s="1" t="s">
        <v>4283</v>
      </c>
      <c r="L669" s="1" t="s">
        <v>3400</v>
      </c>
      <c r="M669" s="1" t="s">
        <v>4284</v>
      </c>
      <c r="N669" s="3">
        <v>22748</v>
      </c>
      <c r="O669" s="3">
        <v>0</v>
      </c>
      <c r="P669" s="1" t="s">
        <v>2567</v>
      </c>
      <c r="Q669" s="1" t="s">
        <v>1191</v>
      </c>
      <c r="R669" s="1" t="s">
        <v>683</v>
      </c>
      <c r="S669" s="1" t="s">
        <v>2407</v>
      </c>
      <c r="T669" s="1" t="s">
        <v>2407</v>
      </c>
      <c r="U669" s="1" t="s">
        <v>4853</v>
      </c>
      <c r="V669" s="1" t="s">
        <v>2470</v>
      </c>
      <c r="W669" s="1" t="s">
        <v>103</v>
      </c>
      <c r="X669" s="1" t="str">
        <f>CONCATENATE(Tableau4[[#This Row],[Numéro de pièce de la pièce de référence]],Tableau4[[#This Row],[Numéro de poste de la pièce de référence]])</f>
        <v>450067381010</v>
      </c>
    </row>
    <row r="670" spans="1:24" x14ac:dyDescent="0.35">
      <c r="A670" s="1" t="s">
        <v>97</v>
      </c>
      <c r="B670" s="1" t="s">
        <v>2489</v>
      </c>
      <c r="C670" s="1" t="s">
        <v>2510</v>
      </c>
      <c r="D670" s="1" t="s">
        <v>101</v>
      </c>
      <c r="E670" s="1" t="s">
        <v>1333</v>
      </c>
      <c r="F670" s="1" t="s">
        <v>2407</v>
      </c>
      <c r="G670" s="1" t="s">
        <v>2971</v>
      </c>
      <c r="H670" s="1" t="s">
        <v>88</v>
      </c>
      <c r="I670" s="2">
        <v>43963</v>
      </c>
      <c r="J670" s="1" t="s">
        <v>4282</v>
      </c>
      <c r="K670" s="1" t="s">
        <v>4283</v>
      </c>
      <c r="L670" s="1" t="s">
        <v>3400</v>
      </c>
      <c r="M670" s="1" t="s">
        <v>4284</v>
      </c>
      <c r="N670" s="3">
        <v>5976.43</v>
      </c>
      <c r="O670" s="3">
        <v>0</v>
      </c>
      <c r="P670" s="1" t="s">
        <v>2567</v>
      </c>
      <c r="Q670" s="1" t="s">
        <v>1334</v>
      </c>
      <c r="R670" s="1" t="s">
        <v>401</v>
      </c>
      <c r="S670" s="1" t="s">
        <v>2407</v>
      </c>
      <c r="T670" s="1" t="s">
        <v>2407</v>
      </c>
      <c r="U670" s="1" t="s">
        <v>4854</v>
      </c>
      <c r="V670" s="1" t="s">
        <v>2470</v>
      </c>
      <c r="W670" s="1" t="s">
        <v>103</v>
      </c>
      <c r="X670" s="1" t="str">
        <f>CONCATENATE(Tableau4[[#This Row],[Numéro de pièce de la pièce de référence]],Tableau4[[#This Row],[Numéro de poste de la pièce de référence]])</f>
        <v>450067381810</v>
      </c>
    </row>
    <row r="671" spans="1:24" x14ac:dyDescent="0.35">
      <c r="A671" s="1" t="s">
        <v>97</v>
      </c>
      <c r="B671" s="1" t="s">
        <v>2489</v>
      </c>
      <c r="C671" s="1" t="s">
        <v>2510</v>
      </c>
      <c r="D671" s="1" t="s">
        <v>101</v>
      </c>
      <c r="E671" s="1" t="s">
        <v>1341</v>
      </c>
      <c r="F671" s="1" t="s">
        <v>2407</v>
      </c>
      <c r="G671" s="1" t="s">
        <v>2973</v>
      </c>
      <c r="H671" s="1" t="s">
        <v>88</v>
      </c>
      <c r="I671" s="2">
        <v>43963</v>
      </c>
      <c r="J671" s="1" t="s">
        <v>4282</v>
      </c>
      <c r="K671" s="1" t="s">
        <v>4283</v>
      </c>
      <c r="L671" s="1" t="s">
        <v>3400</v>
      </c>
      <c r="M671" s="1" t="s">
        <v>4284</v>
      </c>
      <c r="N671" s="3">
        <v>14955.6</v>
      </c>
      <c r="O671" s="3">
        <v>0</v>
      </c>
      <c r="P671" s="1" t="s">
        <v>2567</v>
      </c>
      <c r="Q671" s="1" t="s">
        <v>1342</v>
      </c>
      <c r="R671" s="1" t="s">
        <v>1340</v>
      </c>
      <c r="S671" s="1" t="s">
        <v>2407</v>
      </c>
      <c r="T671" s="1" t="s">
        <v>2407</v>
      </c>
      <c r="U671" s="1" t="s">
        <v>4855</v>
      </c>
      <c r="V671" s="1" t="s">
        <v>2470</v>
      </c>
      <c r="W671" s="1" t="s">
        <v>103</v>
      </c>
      <c r="X671" s="1" t="str">
        <f>CONCATENATE(Tableau4[[#This Row],[Numéro de pièce de la pièce de référence]],Tableau4[[#This Row],[Numéro de poste de la pièce de référence]])</f>
        <v>450067382310</v>
      </c>
    </row>
    <row r="672" spans="1:24" x14ac:dyDescent="0.35">
      <c r="A672" s="1" t="s">
        <v>97</v>
      </c>
      <c r="B672" s="1" t="s">
        <v>2489</v>
      </c>
      <c r="C672" s="1" t="s">
        <v>2510</v>
      </c>
      <c r="D672" s="1" t="s">
        <v>101</v>
      </c>
      <c r="E672" s="1" t="s">
        <v>1348</v>
      </c>
      <c r="F672" s="1" t="s">
        <v>2407</v>
      </c>
      <c r="G672" s="1" t="s">
        <v>2974</v>
      </c>
      <c r="H672" s="1" t="s">
        <v>88</v>
      </c>
      <c r="I672" s="2">
        <v>43963</v>
      </c>
      <c r="J672" s="1" t="s">
        <v>4282</v>
      </c>
      <c r="K672" s="1" t="s">
        <v>4283</v>
      </c>
      <c r="L672" s="1" t="s">
        <v>3400</v>
      </c>
      <c r="M672" s="1" t="s">
        <v>4284</v>
      </c>
      <c r="N672" s="3">
        <v>6779.31</v>
      </c>
      <c r="O672" s="3">
        <v>0</v>
      </c>
      <c r="P672" s="1" t="s">
        <v>2567</v>
      </c>
      <c r="Q672" s="1" t="s">
        <v>1349</v>
      </c>
      <c r="R672" s="1" t="s">
        <v>1250</v>
      </c>
      <c r="S672" s="1" t="s">
        <v>2407</v>
      </c>
      <c r="T672" s="1" t="s">
        <v>2407</v>
      </c>
      <c r="U672" s="1" t="s">
        <v>4856</v>
      </c>
      <c r="V672" s="1" t="s">
        <v>2470</v>
      </c>
      <c r="W672" s="1" t="s">
        <v>113</v>
      </c>
      <c r="X672" s="1" t="str">
        <f>CONCATENATE(Tableau4[[#This Row],[Numéro de pièce de la pièce de référence]],Tableau4[[#This Row],[Numéro de poste de la pièce de référence]])</f>
        <v>450067382710</v>
      </c>
    </row>
    <row r="673" spans="1:24" x14ac:dyDescent="0.35">
      <c r="A673" s="1" t="s">
        <v>60</v>
      </c>
      <c r="B673" s="1" t="s">
        <v>2634</v>
      </c>
      <c r="C673" s="1" t="s">
        <v>2483</v>
      </c>
      <c r="D673" s="1" t="s">
        <v>65</v>
      </c>
      <c r="E673" s="1" t="s">
        <v>1328</v>
      </c>
      <c r="F673" s="1" t="s">
        <v>2407</v>
      </c>
      <c r="G673" s="1" t="s">
        <v>2975</v>
      </c>
      <c r="H673" s="1" t="s">
        <v>88</v>
      </c>
      <c r="I673" s="2">
        <v>43963</v>
      </c>
      <c r="J673" s="1" t="s">
        <v>4282</v>
      </c>
      <c r="K673" s="1" t="s">
        <v>4283</v>
      </c>
      <c r="L673" s="1" t="s">
        <v>3400</v>
      </c>
      <c r="M673" s="1" t="s">
        <v>4284</v>
      </c>
      <c r="N673" s="3">
        <v>13797.99</v>
      </c>
      <c r="O673" s="3">
        <v>0</v>
      </c>
      <c r="P673" s="1" t="s">
        <v>2635</v>
      </c>
      <c r="Q673" s="1" t="s">
        <v>1329</v>
      </c>
      <c r="R673" s="1" t="s">
        <v>316</v>
      </c>
      <c r="S673" s="1" t="s">
        <v>2407</v>
      </c>
      <c r="T673" s="1" t="s">
        <v>2407</v>
      </c>
      <c r="U673" s="1" t="s">
        <v>4857</v>
      </c>
      <c r="V673" s="1" t="s">
        <v>2470</v>
      </c>
      <c r="W673" s="1" t="s">
        <v>51</v>
      </c>
      <c r="X673" s="1" t="str">
        <f>CONCATENATE(Tableau4[[#This Row],[Numéro de pièce de la pièce de référence]],Tableau4[[#This Row],[Numéro de poste de la pièce de référence]])</f>
        <v>450067382910</v>
      </c>
    </row>
    <row r="674" spans="1:24" x14ac:dyDescent="0.35">
      <c r="A674" s="1" t="s">
        <v>97</v>
      </c>
      <c r="B674" s="1" t="s">
        <v>2489</v>
      </c>
      <c r="C674" s="1" t="s">
        <v>2510</v>
      </c>
      <c r="D674" s="1" t="s">
        <v>101</v>
      </c>
      <c r="E674" s="1" t="s">
        <v>1357</v>
      </c>
      <c r="F674" s="1" t="s">
        <v>2407</v>
      </c>
      <c r="G674" s="1" t="s">
        <v>2977</v>
      </c>
      <c r="H674" s="1" t="s">
        <v>88</v>
      </c>
      <c r="I674" s="2">
        <v>43963</v>
      </c>
      <c r="J674" s="1" t="s">
        <v>4282</v>
      </c>
      <c r="K674" s="1" t="s">
        <v>4283</v>
      </c>
      <c r="L674" s="1" t="s">
        <v>3400</v>
      </c>
      <c r="M674" s="1" t="s">
        <v>4284</v>
      </c>
      <c r="N674" s="3">
        <v>326142.19</v>
      </c>
      <c r="O674" s="3">
        <v>0</v>
      </c>
      <c r="P674" s="1" t="s">
        <v>2567</v>
      </c>
      <c r="Q674" s="1" t="s">
        <v>1358</v>
      </c>
      <c r="R674" s="1" t="s">
        <v>1356</v>
      </c>
      <c r="S674" s="1" t="s">
        <v>2407</v>
      </c>
      <c r="T674" s="1" t="s">
        <v>2407</v>
      </c>
      <c r="U674" s="1" t="s">
        <v>4858</v>
      </c>
      <c r="V674" s="1" t="s">
        <v>2470</v>
      </c>
      <c r="W674" s="1" t="s">
        <v>111</v>
      </c>
      <c r="X674" s="1" t="str">
        <f>CONCATENATE(Tableau4[[#This Row],[Numéro de pièce de la pièce de référence]],Tableau4[[#This Row],[Numéro de poste de la pièce de référence]])</f>
        <v>450067384010</v>
      </c>
    </row>
    <row r="675" spans="1:24" x14ac:dyDescent="0.35">
      <c r="A675" s="1" t="s">
        <v>97</v>
      </c>
      <c r="B675" s="1" t="s">
        <v>2489</v>
      </c>
      <c r="C675" s="1" t="s">
        <v>2510</v>
      </c>
      <c r="D675" s="1" t="s">
        <v>101</v>
      </c>
      <c r="E675" s="1" t="s">
        <v>1363</v>
      </c>
      <c r="F675" s="1" t="s">
        <v>2407</v>
      </c>
      <c r="G675" s="1" t="s">
        <v>2979</v>
      </c>
      <c r="H675" s="1" t="s">
        <v>88</v>
      </c>
      <c r="I675" s="2">
        <v>43963</v>
      </c>
      <c r="J675" s="1" t="s">
        <v>4282</v>
      </c>
      <c r="K675" s="1" t="s">
        <v>4283</v>
      </c>
      <c r="L675" s="1" t="s">
        <v>3400</v>
      </c>
      <c r="M675" s="1" t="s">
        <v>4284</v>
      </c>
      <c r="N675" s="3">
        <v>2023281.6</v>
      </c>
      <c r="O675" s="3">
        <v>0</v>
      </c>
      <c r="P675" s="1" t="s">
        <v>2567</v>
      </c>
      <c r="Q675" s="1" t="s">
        <v>1364</v>
      </c>
      <c r="R675" s="1" t="s">
        <v>1362</v>
      </c>
      <c r="S675" s="1" t="s">
        <v>2407</v>
      </c>
      <c r="T675" s="1" t="s">
        <v>2407</v>
      </c>
      <c r="U675" s="1" t="s">
        <v>4859</v>
      </c>
      <c r="V675" s="1" t="s">
        <v>2470</v>
      </c>
      <c r="W675" s="1" t="s">
        <v>103</v>
      </c>
      <c r="X675" s="1" t="str">
        <f>CONCATENATE(Tableau4[[#This Row],[Numéro de pièce de la pièce de référence]],Tableau4[[#This Row],[Numéro de poste de la pièce de référence]])</f>
        <v>450067384510</v>
      </c>
    </row>
    <row r="676" spans="1:24" x14ac:dyDescent="0.35">
      <c r="A676" s="1" t="s">
        <v>97</v>
      </c>
      <c r="B676" s="1" t="s">
        <v>2489</v>
      </c>
      <c r="C676" s="1" t="s">
        <v>2510</v>
      </c>
      <c r="D676" s="1" t="s">
        <v>101</v>
      </c>
      <c r="E676" s="1" t="s">
        <v>1345</v>
      </c>
      <c r="F676" s="1" t="s">
        <v>2407</v>
      </c>
      <c r="G676" s="1" t="s">
        <v>2981</v>
      </c>
      <c r="H676" s="1" t="s">
        <v>88</v>
      </c>
      <c r="I676" s="2">
        <v>43963</v>
      </c>
      <c r="J676" s="1" t="s">
        <v>4282</v>
      </c>
      <c r="K676" s="1" t="s">
        <v>4283</v>
      </c>
      <c r="L676" s="1" t="s">
        <v>3400</v>
      </c>
      <c r="M676" s="1" t="s">
        <v>4284</v>
      </c>
      <c r="N676" s="3">
        <v>1</v>
      </c>
      <c r="O676" s="3">
        <v>0</v>
      </c>
      <c r="P676" s="1" t="s">
        <v>2808</v>
      </c>
      <c r="Q676" s="1" t="s">
        <v>1346</v>
      </c>
      <c r="R676" s="1" t="s">
        <v>1344</v>
      </c>
      <c r="S676" s="1" t="s">
        <v>2407</v>
      </c>
      <c r="T676" s="1" t="s">
        <v>2407</v>
      </c>
      <c r="U676" s="1" t="s">
        <v>4860</v>
      </c>
      <c r="V676" s="1" t="s">
        <v>2470</v>
      </c>
      <c r="W676" s="1" t="s">
        <v>51</v>
      </c>
      <c r="X676" s="1" t="str">
        <f>CONCATENATE(Tableau4[[#This Row],[Numéro de pièce de la pièce de référence]],Tableau4[[#This Row],[Numéro de poste de la pièce de référence]])</f>
        <v>450067386910</v>
      </c>
    </row>
    <row r="677" spans="1:24" x14ac:dyDescent="0.35">
      <c r="A677" s="1" t="s">
        <v>97</v>
      </c>
      <c r="B677" s="1" t="s">
        <v>2489</v>
      </c>
      <c r="C677" s="1" t="s">
        <v>2510</v>
      </c>
      <c r="D677" s="1" t="s">
        <v>101</v>
      </c>
      <c r="E677" s="1" t="s">
        <v>1345</v>
      </c>
      <c r="F677" s="1" t="s">
        <v>2407</v>
      </c>
      <c r="G677" s="1" t="s">
        <v>2981</v>
      </c>
      <c r="H677" s="1" t="s">
        <v>88</v>
      </c>
      <c r="I677" s="2">
        <v>43963</v>
      </c>
      <c r="J677" s="1" t="s">
        <v>4282</v>
      </c>
      <c r="K677" s="1" t="s">
        <v>4283</v>
      </c>
      <c r="L677" s="1" t="s">
        <v>3401</v>
      </c>
      <c r="M677" s="1" t="s">
        <v>4288</v>
      </c>
      <c r="N677" s="3">
        <v>194</v>
      </c>
      <c r="O677" s="3">
        <v>0</v>
      </c>
      <c r="P677" s="1" t="s">
        <v>2808</v>
      </c>
      <c r="Q677" s="1" t="s">
        <v>1346</v>
      </c>
      <c r="R677" s="1" t="s">
        <v>1344</v>
      </c>
      <c r="S677" s="1" t="s">
        <v>2407</v>
      </c>
      <c r="T677" s="1" t="s">
        <v>2407</v>
      </c>
      <c r="U677" s="1" t="s">
        <v>4861</v>
      </c>
      <c r="V677" s="1" t="s">
        <v>2470</v>
      </c>
      <c r="W677" s="1" t="s">
        <v>51</v>
      </c>
      <c r="X677" s="1" t="str">
        <f>CONCATENATE(Tableau4[[#This Row],[Numéro de pièce de la pièce de référence]],Tableau4[[#This Row],[Numéro de poste de la pièce de référence]])</f>
        <v>450067386910</v>
      </c>
    </row>
    <row r="678" spans="1:24" x14ac:dyDescent="0.35">
      <c r="A678" s="1" t="s">
        <v>97</v>
      </c>
      <c r="B678" s="1" t="s">
        <v>2489</v>
      </c>
      <c r="C678" s="1" t="s">
        <v>2510</v>
      </c>
      <c r="D678" s="1" t="s">
        <v>101</v>
      </c>
      <c r="E678" s="1" t="s">
        <v>488</v>
      </c>
      <c r="F678" s="1" t="s">
        <v>2407</v>
      </c>
      <c r="G678" s="1" t="s">
        <v>2683</v>
      </c>
      <c r="H678" s="1" t="s">
        <v>217</v>
      </c>
      <c r="I678" s="2">
        <v>43964</v>
      </c>
      <c r="J678" s="1" t="s">
        <v>4282</v>
      </c>
      <c r="K678" s="1" t="s">
        <v>4283</v>
      </c>
      <c r="L678" s="1" t="s">
        <v>2630</v>
      </c>
      <c r="M678" s="1" t="s">
        <v>4290</v>
      </c>
      <c r="N678" s="3">
        <v>24300</v>
      </c>
      <c r="O678" s="3">
        <v>0</v>
      </c>
      <c r="P678" s="1" t="s">
        <v>2567</v>
      </c>
      <c r="Q678" s="1" t="s">
        <v>491</v>
      </c>
      <c r="R678" s="1" t="s">
        <v>487</v>
      </c>
      <c r="S678" s="1" t="s">
        <v>2407</v>
      </c>
      <c r="T678" s="1" t="s">
        <v>2407</v>
      </c>
      <c r="U678" s="1" t="s">
        <v>4862</v>
      </c>
      <c r="V678" s="1" t="s">
        <v>2470</v>
      </c>
      <c r="W678" s="1" t="s">
        <v>51</v>
      </c>
      <c r="X678" s="1" t="str">
        <f>CONCATENATE(Tableau4[[#This Row],[Numéro de pièce de la pièce de référence]],Tableau4[[#This Row],[Numéro de poste de la pièce de référence]])</f>
        <v>450066850320</v>
      </c>
    </row>
    <row r="679" spans="1:24" x14ac:dyDescent="0.35">
      <c r="A679" s="1" t="s">
        <v>97</v>
      </c>
      <c r="B679" s="1" t="s">
        <v>2489</v>
      </c>
      <c r="C679" s="1" t="s">
        <v>2510</v>
      </c>
      <c r="D679" s="1" t="s">
        <v>101</v>
      </c>
      <c r="E679" s="1" t="s">
        <v>626</v>
      </c>
      <c r="F679" s="1" t="s">
        <v>2407</v>
      </c>
      <c r="G679" s="1" t="s">
        <v>2724</v>
      </c>
      <c r="H679" s="1" t="s">
        <v>88</v>
      </c>
      <c r="I679" s="2">
        <v>43964</v>
      </c>
      <c r="J679" s="1" t="s">
        <v>4282</v>
      </c>
      <c r="K679" s="1" t="s">
        <v>4283</v>
      </c>
      <c r="L679" s="1" t="s">
        <v>2630</v>
      </c>
      <c r="M679" s="1" t="s">
        <v>4290</v>
      </c>
      <c r="N679" s="3">
        <v>-4268.88</v>
      </c>
      <c r="O679" s="3">
        <v>0</v>
      </c>
      <c r="P679" s="1" t="s">
        <v>2567</v>
      </c>
      <c r="Q679" s="1" t="s">
        <v>627</v>
      </c>
      <c r="R679" s="1" t="s">
        <v>401</v>
      </c>
      <c r="S679" s="1" t="s">
        <v>2407</v>
      </c>
      <c r="T679" s="1" t="s">
        <v>2407</v>
      </c>
      <c r="U679" s="1" t="s">
        <v>4863</v>
      </c>
      <c r="V679" s="1" t="s">
        <v>2470</v>
      </c>
      <c r="W679" s="1" t="s">
        <v>103</v>
      </c>
      <c r="X679" s="1" t="str">
        <f>CONCATENATE(Tableau4[[#This Row],[Numéro de pièce de la pièce de référence]],Tableau4[[#This Row],[Numéro de poste de la pièce de référence]])</f>
        <v>450066902710</v>
      </c>
    </row>
    <row r="680" spans="1:24" x14ac:dyDescent="0.35">
      <c r="A680" s="1" t="s">
        <v>97</v>
      </c>
      <c r="B680" s="1" t="s">
        <v>2489</v>
      </c>
      <c r="C680" s="1" t="s">
        <v>2510</v>
      </c>
      <c r="D680" s="1" t="s">
        <v>101</v>
      </c>
      <c r="E680" s="1" t="s">
        <v>626</v>
      </c>
      <c r="F680" s="1" t="s">
        <v>2407</v>
      </c>
      <c r="G680" s="1" t="s">
        <v>2724</v>
      </c>
      <c r="H680" s="1" t="s">
        <v>88</v>
      </c>
      <c r="I680" s="2">
        <v>43964</v>
      </c>
      <c r="J680" s="1" t="s">
        <v>4282</v>
      </c>
      <c r="K680" s="1" t="s">
        <v>4283</v>
      </c>
      <c r="L680" s="1" t="s">
        <v>2630</v>
      </c>
      <c r="M680" s="1" t="s">
        <v>4290</v>
      </c>
      <c r="N680" s="3">
        <v>-7826.28</v>
      </c>
      <c r="O680" s="3">
        <v>0</v>
      </c>
      <c r="P680" s="1" t="s">
        <v>2567</v>
      </c>
      <c r="Q680" s="1" t="s">
        <v>627</v>
      </c>
      <c r="R680" s="1" t="s">
        <v>401</v>
      </c>
      <c r="S680" s="1" t="s">
        <v>2407</v>
      </c>
      <c r="T680" s="1" t="s">
        <v>2407</v>
      </c>
      <c r="U680" s="1" t="s">
        <v>4864</v>
      </c>
      <c r="V680" s="1" t="s">
        <v>2470</v>
      </c>
      <c r="W680" s="1" t="s">
        <v>103</v>
      </c>
      <c r="X680" s="1" t="str">
        <f>CONCATENATE(Tableau4[[#This Row],[Numéro de pièce de la pièce de référence]],Tableau4[[#This Row],[Numéro de poste de la pièce de référence]])</f>
        <v>450066902710</v>
      </c>
    </row>
    <row r="681" spans="1:24" x14ac:dyDescent="0.35">
      <c r="A681" s="1" t="s">
        <v>97</v>
      </c>
      <c r="B681" s="1" t="s">
        <v>2489</v>
      </c>
      <c r="C681" s="1" t="s">
        <v>2510</v>
      </c>
      <c r="D681" s="1" t="s">
        <v>101</v>
      </c>
      <c r="E681" s="1" t="s">
        <v>634</v>
      </c>
      <c r="F681" s="1" t="s">
        <v>2407</v>
      </c>
      <c r="G681" s="1" t="s">
        <v>2726</v>
      </c>
      <c r="H681" s="1" t="s">
        <v>88</v>
      </c>
      <c r="I681" s="2">
        <v>43964</v>
      </c>
      <c r="J681" s="1" t="s">
        <v>4282</v>
      </c>
      <c r="K681" s="1" t="s">
        <v>4283</v>
      </c>
      <c r="L681" s="1" t="s">
        <v>3401</v>
      </c>
      <c r="M681" s="1" t="s">
        <v>4288</v>
      </c>
      <c r="N681" s="3">
        <v>3501.75</v>
      </c>
      <c r="O681" s="3">
        <v>0</v>
      </c>
      <c r="P681" s="1" t="s">
        <v>2567</v>
      </c>
      <c r="Q681" s="1" t="s">
        <v>635</v>
      </c>
      <c r="R681" s="1" t="s">
        <v>633</v>
      </c>
      <c r="S681" s="1" t="s">
        <v>2407</v>
      </c>
      <c r="T681" s="1" t="s">
        <v>2407</v>
      </c>
      <c r="U681" s="1" t="s">
        <v>4865</v>
      </c>
      <c r="V681" s="1" t="s">
        <v>2470</v>
      </c>
      <c r="W681" s="1" t="s">
        <v>51</v>
      </c>
      <c r="X681" s="1" t="str">
        <f>CONCATENATE(Tableau4[[#This Row],[Numéro de pièce de la pièce de référence]],Tableau4[[#This Row],[Numéro de poste de la pièce de référence]])</f>
        <v>450066903910</v>
      </c>
    </row>
    <row r="682" spans="1:24" x14ac:dyDescent="0.35">
      <c r="A682" s="1" t="s">
        <v>97</v>
      </c>
      <c r="B682" s="1" t="s">
        <v>2489</v>
      </c>
      <c r="C682" s="1" t="s">
        <v>2510</v>
      </c>
      <c r="D682" s="1" t="s">
        <v>101</v>
      </c>
      <c r="E682" s="1" t="s">
        <v>634</v>
      </c>
      <c r="F682" s="1" t="s">
        <v>2407</v>
      </c>
      <c r="G682" s="1" t="s">
        <v>2726</v>
      </c>
      <c r="H682" s="1" t="s">
        <v>217</v>
      </c>
      <c r="I682" s="2">
        <v>43964</v>
      </c>
      <c r="J682" s="1" t="s">
        <v>4282</v>
      </c>
      <c r="K682" s="1" t="s">
        <v>4283</v>
      </c>
      <c r="L682" s="1" t="s">
        <v>3401</v>
      </c>
      <c r="M682" s="1" t="s">
        <v>4288</v>
      </c>
      <c r="N682" s="3">
        <v>383.48</v>
      </c>
      <c r="O682" s="3">
        <v>0</v>
      </c>
      <c r="P682" s="1" t="s">
        <v>2567</v>
      </c>
      <c r="Q682" s="1" t="s">
        <v>636</v>
      </c>
      <c r="R682" s="1" t="s">
        <v>633</v>
      </c>
      <c r="S682" s="1" t="s">
        <v>2407</v>
      </c>
      <c r="T682" s="1" t="s">
        <v>2407</v>
      </c>
      <c r="U682" s="1" t="s">
        <v>4865</v>
      </c>
      <c r="V682" s="1" t="s">
        <v>2470</v>
      </c>
      <c r="W682" s="1" t="s">
        <v>51</v>
      </c>
      <c r="X682" s="1" t="str">
        <f>CONCATENATE(Tableau4[[#This Row],[Numéro de pièce de la pièce de référence]],Tableau4[[#This Row],[Numéro de poste de la pièce de référence]])</f>
        <v>450066903920</v>
      </c>
    </row>
    <row r="683" spans="1:24" x14ac:dyDescent="0.35">
      <c r="A683" s="1" t="s">
        <v>97</v>
      </c>
      <c r="B683" s="1" t="s">
        <v>2489</v>
      </c>
      <c r="C683" s="1" t="s">
        <v>2510</v>
      </c>
      <c r="D683" s="1" t="s">
        <v>101</v>
      </c>
      <c r="E683" s="1" t="s">
        <v>670</v>
      </c>
      <c r="F683" s="1" t="s">
        <v>2407</v>
      </c>
      <c r="G683" s="1" t="s">
        <v>2732</v>
      </c>
      <c r="H683" s="1" t="s">
        <v>217</v>
      </c>
      <c r="I683" s="2">
        <v>43964</v>
      </c>
      <c r="J683" s="1" t="s">
        <v>4282</v>
      </c>
      <c r="K683" s="1" t="s">
        <v>4283</v>
      </c>
      <c r="L683" s="1" t="s">
        <v>2590</v>
      </c>
      <c r="M683" s="1" t="s">
        <v>4402</v>
      </c>
      <c r="N683" s="3">
        <v>9.32</v>
      </c>
      <c r="O683" s="3">
        <v>0</v>
      </c>
      <c r="P683" s="1" t="s">
        <v>2567</v>
      </c>
      <c r="Q683" s="1" t="s">
        <v>672</v>
      </c>
      <c r="R683" s="1" t="s">
        <v>669</v>
      </c>
      <c r="S683" s="1" t="s">
        <v>2407</v>
      </c>
      <c r="T683" s="1" t="s">
        <v>2407</v>
      </c>
      <c r="U683" s="1" t="s">
        <v>4866</v>
      </c>
      <c r="V683" s="1" t="s">
        <v>2470</v>
      </c>
      <c r="W683" s="1" t="s">
        <v>103</v>
      </c>
      <c r="X683" s="1" t="str">
        <f>CONCATENATE(Tableau4[[#This Row],[Numéro de pièce de la pièce de référence]],Tableau4[[#This Row],[Numéro de poste de la pièce de référence]])</f>
        <v>450066912620</v>
      </c>
    </row>
    <row r="684" spans="1:24" x14ac:dyDescent="0.35">
      <c r="A684" s="1" t="s">
        <v>97</v>
      </c>
      <c r="B684" s="1" t="s">
        <v>2489</v>
      </c>
      <c r="C684" s="1" t="s">
        <v>2510</v>
      </c>
      <c r="D684" s="1" t="s">
        <v>101</v>
      </c>
      <c r="E684" s="1" t="s">
        <v>670</v>
      </c>
      <c r="F684" s="1" t="s">
        <v>2407</v>
      </c>
      <c r="G684" s="1" t="s">
        <v>2732</v>
      </c>
      <c r="H684" s="1" t="s">
        <v>217</v>
      </c>
      <c r="I684" s="2">
        <v>43964</v>
      </c>
      <c r="J684" s="1" t="s">
        <v>4282</v>
      </c>
      <c r="K684" s="1" t="s">
        <v>4283</v>
      </c>
      <c r="L684" s="1" t="s">
        <v>2630</v>
      </c>
      <c r="M684" s="1" t="s">
        <v>4290</v>
      </c>
      <c r="N684" s="3">
        <v>-3756.68</v>
      </c>
      <c r="O684" s="3">
        <v>0</v>
      </c>
      <c r="P684" s="1" t="s">
        <v>2567</v>
      </c>
      <c r="Q684" s="1" t="s">
        <v>672</v>
      </c>
      <c r="R684" s="1" t="s">
        <v>669</v>
      </c>
      <c r="S684" s="1" t="s">
        <v>2407</v>
      </c>
      <c r="T684" s="1" t="s">
        <v>2407</v>
      </c>
      <c r="U684" s="1" t="s">
        <v>4866</v>
      </c>
      <c r="V684" s="1" t="s">
        <v>2470</v>
      </c>
      <c r="W684" s="1" t="s">
        <v>103</v>
      </c>
      <c r="X684" s="1" t="str">
        <f>CONCATENATE(Tableau4[[#This Row],[Numéro de pièce de la pièce de référence]],Tableau4[[#This Row],[Numéro de poste de la pièce de référence]])</f>
        <v>450066912620</v>
      </c>
    </row>
    <row r="685" spans="1:24" x14ac:dyDescent="0.35">
      <c r="A685" s="1" t="s">
        <v>97</v>
      </c>
      <c r="B685" s="1" t="s">
        <v>2489</v>
      </c>
      <c r="C685" s="1" t="s">
        <v>2510</v>
      </c>
      <c r="D685" s="1" t="s">
        <v>101</v>
      </c>
      <c r="E685" s="1" t="s">
        <v>758</v>
      </c>
      <c r="F685" s="1" t="s">
        <v>2407</v>
      </c>
      <c r="G685" s="1" t="s">
        <v>2762</v>
      </c>
      <c r="H685" s="1" t="s">
        <v>88</v>
      </c>
      <c r="I685" s="2">
        <v>43964</v>
      </c>
      <c r="J685" s="1" t="s">
        <v>4282</v>
      </c>
      <c r="K685" s="1" t="s">
        <v>4283</v>
      </c>
      <c r="L685" s="1" t="s">
        <v>2630</v>
      </c>
      <c r="M685" s="1" t="s">
        <v>4290</v>
      </c>
      <c r="N685" s="3">
        <v>-338800</v>
      </c>
      <c r="O685" s="3">
        <v>0</v>
      </c>
      <c r="P685" s="1" t="s">
        <v>2567</v>
      </c>
      <c r="Q685" s="1" t="s">
        <v>759</v>
      </c>
      <c r="R685" s="1" t="s">
        <v>757</v>
      </c>
      <c r="S685" s="1" t="s">
        <v>2407</v>
      </c>
      <c r="T685" s="1" t="s">
        <v>2407</v>
      </c>
      <c r="U685" s="1" t="s">
        <v>4867</v>
      </c>
      <c r="V685" s="1" t="s">
        <v>2470</v>
      </c>
      <c r="W685" s="1" t="s">
        <v>51</v>
      </c>
      <c r="X685" s="1" t="str">
        <f>CONCATENATE(Tableau4[[#This Row],[Numéro de pièce de la pièce de référence]],Tableau4[[#This Row],[Numéro de poste de la pièce de référence]])</f>
        <v>450066959610</v>
      </c>
    </row>
    <row r="686" spans="1:24" x14ac:dyDescent="0.35">
      <c r="A686" s="1" t="s">
        <v>97</v>
      </c>
      <c r="B686" s="1" t="s">
        <v>2489</v>
      </c>
      <c r="C686" s="1" t="s">
        <v>2510</v>
      </c>
      <c r="D686" s="1" t="s">
        <v>101</v>
      </c>
      <c r="E686" s="1" t="s">
        <v>824</v>
      </c>
      <c r="F686" s="1" t="s">
        <v>2407</v>
      </c>
      <c r="G686" s="1" t="s">
        <v>2786</v>
      </c>
      <c r="H686" s="1" t="s">
        <v>88</v>
      </c>
      <c r="I686" s="2">
        <v>43964</v>
      </c>
      <c r="J686" s="1" t="s">
        <v>4282</v>
      </c>
      <c r="K686" s="1" t="s">
        <v>4283</v>
      </c>
      <c r="L686" s="1" t="s">
        <v>2630</v>
      </c>
      <c r="M686" s="1" t="s">
        <v>4290</v>
      </c>
      <c r="N686" s="3">
        <v>-627264</v>
      </c>
      <c r="O686" s="3">
        <v>0</v>
      </c>
      <c r="P686" s="1" t="s">
        <v>2567</v>
      </c>
      <c r="Q686" s="1" t="s">
        <v>818</v>
      </c>
      <c r="R686" s="1" t="s">
        <v>823</v>
      </c>
      <c r="S686" s="1" t="s">
        <v>2407</v>
      </c>
      <c r="T686" s="1" t="s">
        <v>2407</v>
      </c>
      <c r="U686" s="1" t="s">
        <v>4868</v>
      </c>
      <c r="V686" s="1" t="s">
        <v>2470</v>
      </c>
      <c r="W686" s="1" t="s">
        <v>51</v>
      </c>
      <c r="X686" s="1" t="str">
        <f>CONCATENATE(Tableau4[[#This Row],[Numéro de pièce de la pièce de référence]],Tableau4[[#This Row],[Numéro de poste de la pièce de référence]])</f>
        <v>450067097510</v>
      </c>
    </row>
    <row r="687" spans="1:24" x14ac:dyDescent="0.35">
      <c r="A687" s="1" t="s">
        <v>97</v>
      </c>
      <c r="B687" s="1" t="s">
        <v>2489</v>
      </c>
      <c r="C687" s="1" t="s">
        <v>2510</v>
      </c>
      <c r="D687" s="1" t="s">
        <v>101</v>
      </c>
      <c r="E687" s="1" t="s">
        <v>939</v>
      </c>
      <c r="F687" s="1" t="s">
        <v>2407</v>
      </c>
      <c r="G687" s="1" t="s">
        <v>2814</v>
      </c>
      <c r="H687" s="1" t="s">
        <v>88</v>
      </c>
      <c r="I687" s="2">
        <v>43964</v>
      </c>
      <c r="J687" s="1" t="s">
        <v>4282</v>
      </c>
      <c r="K687" s="1" t="s">
        <v>4283</v>
      </c>
      <c r="L687" s="1" t="s">
        <v>2630</v>
      </c>
      <c r="M687" s="1" t="s">
        <v>4290</v>
      </c>
      <c r="N687" s="3">
        <v>-397485</v>
      </c>
      <c r="O687" s="3">
        <v>0</v>
      </c>
      <c r="P687" s="1" t="s">
        <v>2567</v>
      </c>
      <c r="Q687" s="1" t="s">
        <v>940</v>
      </c>
      <c r="R687" s="1" t="s">
        <v>495</v>
      </c>
      <c r="S687" s="1" t="s">
        <v>2407</v>
      </c>
      <c r="T687" s="1" t="s">
        <v>2407</v>
      </c>
      <c r="U687" s="1" t="s">
        <v>4869</v>
      </c>
      <c r="V687" s="1" t="s">
        <v>2470</v>
      </c>
      <c r="W687" s="1" t="s">
        <v>51</v>
      </c>
      <c r="X687" s="1" t="str">
        <f>CONCATENATE(Tableau4[[#This Row],[Numéro de pièce de la pièce de référence]],Tableau4[[#This Row],[Numéro de poste de la pièce de référence]])</f>
        <v>450067148710</v>
      </c>
    </row>
    <row r="688" spans="1:24" x14ac:dyDescent="0.35">
      <c r="A688" s="1" t="s">
        <v>97</v>
      </c>
      <c r="B688" s="1" t="s">
        <v>2489</v>
      </c>
      <c r="C688" s="1" t="s">
        <v>2510</v>
      </c>
      <c r="D688" s="1" t="s">
        <v>101</v>
      </c>
      <c r="E688" s="1" t="s">
        <v>939</v>
      </c>
      <c r="F688" s="1" t="s">
        <v>2407</v>
      </c>
      <c r="G688" s="1" t="s">
        <v>2814</v>
      </c>
      <c r="H688" s="1" t="s">
        <v>88</v>
      </c>
      <c r="I688" s="2">
        <v>43964</v>
      </c>
      <c r="J688" s="1" t="s">
        <v>4282</v>
      </c>
      <c r="K688" s="1" t="s">
        <v>4283</v>
      </c>
      <c r="L688" s="1" t="s">
        <v>2630</v>
      </c>
      <c r="M688" s="1" t="s">
        <v>4290</v>
      </c>
      <c r="N688" s="3">
        <v>-375402.5</v>
      </c>
      <c r="O688" s="3">
        <v>0</v>
      </c>
      <c r="P688" s="1" t="s">
        <v>2567</v>
      </c>
      <c r="Q688" s="1" t="s">
        <v>940</v>
      </c>
      <c r="R688" s="1" t="s">
        <v>495</v>
      </c>
      <c r="S688" s="1" t="s">
        <v>2407</v>
      </c>
      <c r="T688" s="1" t="s">
        <v>2407</v>
      </c>
      <c r="U688" s="1" t="s">
        <v>4870</v>
      </c>
      <c r="V688" s="1" t="s">
        <v>2470</v>
      </c>
      <c r="W688" s="1" t="s">
        <v>51</v>
      </c>
      <c r="X688" s="1" t="str">
        <f>CONCATENATE(Tableau4[[#This Row],[Numéro de pièce de la pièce de référence]],Tableau4[[#This Row],[Numéro de poste de la pièce de référence]])</f>
        <v>450067148710</v>
      </c>
    </row>
    <row r="689" spans="1:24" x14ac:dyDescent="0.35">
      <c r="A689" s="1" t="s">
        <v>97</v>
      </c>
      <c r="B689" s="1" t="s">
        <v>2489</v>
      </c>
      <c r="C689" s="1" t="s">
        <v>2510</v>
      </c>
      <c r="D689" s="1" t="s">
        <v>101</v>
      </c>
      <c r="E689" s="1" t="s">
        <v>946</v>
      </c>
      <c r="F689" s="1" t="s">
        <v>2407</v>
      </c>
      <c r="G689" s="1" t="s">
        <v>2815</v>
      </c>
      <c r="H689" s="1" t="s">
        <v>88</v>
      </c>
      <c r="I689" s="2">
        <v>43964</v>
      </c>
      <c r="J689" s="1" t="s">
        <v>4282</v>
      </c>
      <c r="K689" s="1" t="s">
        <v>4283</v>
      </c>
      <c r="L689" s="1" t="s">
        <v>2630</v>
      </c>
      <c r="M689" s="1" t="s">
        <v>4290</v>
      </c>
      <c r="N689" s="3">
        <v>-518700</v>
      </c>
      <c r="O689" s="3">
        <v>0</v>
      </c>
      <c r="P689" s="1" t="s">
        <v>2567</v>
      </c>
      <c r="Q689" s="1" t="s">
        <v>947</v>
      </c>
      <c r="R689" s="1" t="s">
        <v>495</v>
      </c>
      <c r="S689" s="1" t="s">
        <v>2407</v>
      </c>
      <c r="T689" s="1" t="s">
        <v>2407</v>
      </c>
      <c r="U689" s="1" t="s">
        <v>4871</v>
      </c>
      <c r="V689" s="1" t="s">
        <v>2470</v>
      </c>
      <c r="W689" s="1" t="s">
        <v>51</v>
      </c>
      <c r="X689" s="1" t="str">
        <f>CONCATENATE(Tableau4[[#This Row],[Numéro de pièce de la pièce de référence]],Tableau4[[#This Row],[Numéro de poste de la pièce de référence]])</f>
        <v>450067151610</v>
      </c>
    </row>
    <row r="690" spans="1:24" x14ac:dyDescent="0.35">
      <c r="A690" s="1" t="s">
        <v>97</v>
      </c>
      <c r="B690" s="1" t="s">
        <v>2489</v>
      </c>
      <c r="C690" s="1" t="s">
        <v>2510</v>
      </c>
      <c r="D690" s="1" t="s">
        <v>101</v>
      </c>
      <c r="E690" s="1" t="s">
        <v>946</v>
      </c>
      <c r="F690" s="1" t="s">
        <v>2407</v>
      </c>
      <c r="G690" s="1" t="s">
        <v>2815</v>
      </c>
      <c r="H690" s="1" t="s">
        <v>88</v>
      </c>
      <c r="I690" s="2">
        <v>43964</v>
      </c>
      <c r="J690" s="1" t="s">
        <v>4282</v>
      </c>
      <c r="K690" s="1" t="s">
        <v>4283</v>
      </c>
      <c r="L690" s="1" t="s">
        <v>2630</v>
      </c>
      <c r="M690" s="1" t="s">
        <v>4290</v>
      </c>
      <c r="N690" s="3">
        <v>-518700</v>
      </c>
      <c r="O690" s="3">
        <v>0</v>
      </c>
      <c r="P690" s="1" t="s">
        <v>2567</v>
      </c>
      <c r="Q690" s="1" t="s">
        <v>947</v>
      </c>
      <c r="R690" s="1" t="s">
        <v>495</v>
      </c>
      <c r="S690" s="1" t="s">
        <v>2407</v>
      </c>
      <c r="T690" s="1" t="s">
        <v>2407</v>
      </c>
      <c r="U690" s="1" t="s">
        <v>4872</v>
      </c>
      <c r="V690" s="1" t="s">
        <v>2470</v>
      </c>
      <c r="W690" s="1" t="s">
        <v>51</v>
      </c>
      <c r="X690" s="1" t="str">
        <f>CONCATENATE(Tableau4[[#This Row],[Numéro de pièce de la pièce de référence]],Tableau4[[#This Row],[Numéro de poste de la pièce de référence]])</f>
        <v>450067151610</v>
      </c>
    </row>
    <row r="691" spans="1:24" x14ac:dyDescent="0.35">
      <c r="A691" s="1" t="s">
        <v>97</v>
      </c>
      <c r="B691" s="1" t="s">
        <v>2489</v>
      </c>
      <c r="C691" s="1" t="s">
        <v>2510</v>
      </c>
      <c r="D691" s="1" t="s">
        <v>101</v>
      </c>
      <c r="E691" s="1" t="s">
        <v>946</v>
      </c>
      <c r="F691" s="1" t="s">
        <v>2407</v>
      </c>
      <c r="G691" s="1" t="s">
        <v>2815</v>
      </c>
      <c r="H691" s="1" t="s">
        <v>88</v>
      </c>
      <c r="I691" s="2">
        <v>43964</v>
      </c>
      <c r="J691" s="1" t="s">
        <v>4282</v>
      </c>
      <c r="K691" s="1" t="s">
        <v>4283</v>
      </c>
      <c r="L691" s="1" t="s">
        <v>2630</v>
      </c>
      <c r="M691" s="1" t="s">
        <v>4290</v>
      </c>
      <c r="N691" s="3">
        <v>-36300000</v>
      </c>
      <c r="O691" s="3">
        <v>0</v>
      </c>
      <c r="P691" s="1" t="s">
        <v>2567</v>
      </c>
      <c r="Q691" s="1" t="s">
        <v>947</v>
      </c>
      <c r="R691" s="1" t="s">
        <v>495</v>
      </c>
      <c r="S691" s="1" t="s">
        <v>2407</v>
      </c>
      <c r="T691" s="1" t="s">
        <v>2407</v>
      </c>
      <c r="U691" s="1" t="s">
        <v>4873</v>
      </c>
      <c r="V691" s="1" t="s">
        <v>2470</v>
      </c>
      <c r="W691" s="1" t="s">
        <v>51</v>
      </c>
      <c r="X691" s="1" t="str">
        <f>CONCATENATE(Tableau4[[#This Row],[Numéro de pièce de la pièce de référence]],Tableau4[[#This Row],[Numéro de poste de la pièce de référence]])</f>
        <v>450067151610</v>
      </c>
    </row>
    <row r="692" spans="1:24" x14ac:dyDescent="0.35">
      <c r="A692" s="1" t="s">
        <v>97</v>
      </c>
      <c r="B692" s="1" t="s">
        <v>2489</v>
      </c>
      <c r="C692" s="1" t="s">
        <v>2510</v>
      </c>
      <c r="D692" s="1" t="s">
        <v>101</v>
      </c>
      <c r="E692" s="1" t="s">
        <v>1325</v>
      </c>
      <c r="F692" s="1" t="s">
        <v>2407</v>
      </c>
      <c r="G692" s="1" t="s">
        <v>2965</v>
      </c>
      <c r="H692" s="1" t="s">
        <v>88</v>
      </c>
      <c r="I692" s="2">
        <v>43964</v>
      </c>
      <c r="J692" s="1" t="s">
        <v>4282</v>
      </c>
      <c r="K692" s="1" t="s">
        <v>4283</v>
      </c>
      <c r="L692" s="1" t="s">
        <v>2630</v>
      </c>
      <c r="M692" s="1" t="s">
        <v>4290</v>
      </c>
      <c r="N692" s="3">
        <v>-68603.199999999997</v>
      </c>
      <c r="O692" s="3">
        <v>0</v>
      </c>
      <c r="P692" s="1" t="s">
        <v>2567</v>
      </c>
      <c r="Q692" s="1" t="s">
        <v>1326</v>
      </c>
      <c r="R692" s="1" t="s">
        <v>1324</v>
      </c>
      <c r="S692" s="1" t="s">
        <v>2407</v>
      </c>
      <c r="T692" s="1" t="s">
        <v>2407</v>
      </c>
      <c r="U692" s="1" t="s">
        <v>4874</v>
      </c>
      <c r="V692" s="1" t="s">
        <v>2470</v>
      </c>
      <c r="W692" s="1" t="s">
        <v>111</v>
      </c>
      <c r="X692" s="1" t="str">
        <f>CONCATENATE(Tableau4[[#This Row],[Numéro de pièce de la pièce de référence]],Tableau4[[#This Row],[Numéro de poste de la pièce de référence]])</f>
        <v>450067359310</v>
      </c>
    </row>
    <row r="693" spans="1:24" x14ac:dyDescent="0.35">
      <c r="A693" s="1" t="s">
        <v>97</v>
      </c>
      <c r="B693" s="1" t="s">
        <v>2489</v>
      </c>
      <c r="C693" s="1" t="s">
        <v>2510</v>
      </c>
      <c r="D693" s="1" t="s">
        <v>101</v>
      </c>
      <c r="E693" s="1" t="s">
        <v>1287</v>
      </c>
      <c r="F693" s="1" t="s">
        <v>2407</v>
      </c>
      <c r="G693" s="1" t="s">
        <v>2966</v>
      </c>
      <c r="H693" s="1" t="s">
        <v>88</v>
      </c>
      <c r="I693" s="2">
        <v>43964</v>
      </c>
      <c r="J693" s="1" t="s">
        <v>4282</v>
      </c>
      <c r="K693" s="1" t="s">
        <v>4283</v>
      </c>
      <c r="L693" s="1" t="s">
        <v>2630</v>
      </c>
      <c r="M693" s="1" t="s">
        <v>4290</v>
      </c>
      <c r="N693" s="3">
        <v>-145664.64000000001</v>
      </c>
      <c r="O693" s="3">
        <v>0</v>
      </c>
      <c r="P693" s="1" t="s">
        <v>2567</v>
      </c>
      <c r="Q693" s="1" t="s">
        <v>1284</v>
      </c>
      <c r="R693" s="1" t="s">
        <v>1282</v>
      </c>
      <c r="S693" s="1" t="s">
        <v>2407</v>
      </c>
      <c r="T693" s="1" t="s">
        <v>2407</v>
      </c>
      <c r="U693" s="1" t="s">
        <v>4875</v>
      </c>
      <c r="V693" s="1" t="s">
        <v>2470</v>
      </c>
      <c r="W693" s="1" t="s">
        <v>51</v>
      </c>
      <c r="X693" s="1" t="str">
        <f>CONCATENATE(Tableau4[[#This Row],[Numéro de pièce de la pièce de référence]],Tableau4[[#This Row],[Numéro de poste de la pièce de référence]])</f>
        <v>450067361410</v>
      </c>
    </row>
    <row r="694" spans="1:24" x14ac:dyDescent="0.35">
      <c r="A694" s="1" t="s">
        <v>97</v>
      </c>
      <c r="B694" s="1" t="s">
        <v>2489</v>
      </c>
      <c r="C694" s="1" t="s">
        <v>2510</v>
      </c>
      <c r="D694" s="1" t="s">
        <v>101</v>
      </c>
      <c r="E694" s="1" t="s">
        <v>1345</v>
      </c>
      <c r="F694" s="1" t="s">
        <v>2407</v>
      </c>
      <c r="G694" s="1" t="s">
        <v>2981</v>
      </c>
      <c r="H694" s="1" t="s">
        <v>88</v>
      </c>
      <c r="I694" s="2">
        <v>43964</v>
      </c>
      <c r="J694" s="1" t="s">
        <v>4282</v>
      </c>
      <c r="K694" s="1" t="s">
        <v>4283</v>
      </c>
      <c r="L694" s="1" t="s">
        <v>2630</v>
      </c>
      <c r="M694" s="1" t="s">
        <v>4290</v>
      </c>
      <c r="N694" s="3">
        <v>-195</v>
      </c>
      <c r="O694" s="3">
        <v>0</v>
      </c>
      <c r="P694" s="1" t="s">
        <v>2808</v>
      </c>
      <c r="Q694" s="1" t="s">
        <v>1346</v>
      </c>
      <c r="R694" s="1" t="s">
        <v>1344</v>
      </c>
      <c r="S694" s="1" t="s">
        <v>2407</v>
      </c>
      <c r="T694" s="1" t="s">
        <v>2407</v>
      </c>
      <c r="U694" s="1" t="s">
        <v>4876</v>
      </c>
      <c r="V694" s="1" t="s">
        <v>2470</v>
      </c>
      <c r="W694" s="1" t="s">
        <v>51</v>
      </c>
      <c r="X694" s="1" t="str">
        <f>CONCATENATE(Tableau4[[#This Row],[Numéro de pièce de la pièce de référence]],Tableau4[[#This Row],[Numéro de poste de la pièce de référence]])</f>
        <v>450067386910</v>
      </c>
    </row>
    <row r="695" spans="1:24" x14ac:dyDescent="0.35">
      <c r="A695" s="1" t="s">
        <v>97</v>
      </c>
      <c r="B695" s="1" t="s">
        <v>2489</v>
      </c>
      <c r="C695" s="1" t="s">
        <v>2510</v>
      </c>
      <c r="D695" s="1" t="s">
        <v>101</v>
      </c>
      <c r="E695" s="1" t="s">
        <v>1389</v>
      </c>
      <c r="F695" s="1" t="s">
        <v>2407</v>
      </c>
      <c r="G695" s="1" t="s">
        <v>2983</v>
      </c>
      <c r="H695" s="1" t="s">
        <v>88</v>
      </c>
      <c r="I695" s="2">
        <v>43964</v>
      </c>
      <c r="J695" s="1" t="s">
        <v>4282</v>
      </c>
      <c r="K695" s="1" t="s">
        <v>4283</v>
      </c>
      <c r="L695" s="1" t="s">
        <v>3400</v>
      </c>
      <c r="M695" s="1" t="s">
        <v>4284</v>
      </c>
      <c r="N695" s="3">
        <v>435787</v>
      </c>
      <c r="O695" s="3">
        <v>0</v>
      </c>
      <c r="P695" s="1" t="s">
        <v>2567</v>
      </c>
      <c r="Q695" s="1" t="s">
        <v>1390</v>
      </c>
      <c r="R695" s="1" t="s">
        <v>1388</v>
      </c>
      <c r="S695" s="1" t="s">
        <v>2407</v>
      </c>
      <c r="T695" s="1" t="s">
        <v>2407</v>
      </c>
      <c r="U695" s="1" t="s">
        <v>4877</v>
      </c>
      <c r="V695" s="1" t="s">
        <v>2470</v>
      </c>
      <c r="W695" s="1" t="s">
        <v>103</v>
      </c>
      <c r="X695" s="1" t="str">
        <f>CONCATENATE(Tableau4[[#This Row],[Numéro de pièce de la pièce de référence]],Tableau4[[#This Row],[Numéro de poste de la pièce de référence]])</f>
        <v>450067393710</v>
      </c>
    </row>
    <row r="696" spans="1:24" x14ac:dyDescent="0.35">
      <c r="A696" s="1" t="s">
        <v>97</v>
      </c>
      <c r="B696" s="1" t="s">
        <v>2489</v>
      </c>
      <c r="C696" s="1" t="s">
        <v>2510</v>
      </c>
      <c r="D696" s="1" t="s">
        <v>101</v>
      </c>
      <c r="E696" s="1" t="s">
        <v>1376</v>
      </c>
      <c r="F696" s="1" t="s">
        <v>2407</v>
      </c>
      <c r="G696" s="1" t="s">
        <v>2985</v>
      </c>
      <c r="H696" s="1" t="s">
        <v>88</v>
      </c>
      <c r="I696" s="2">
        <v>43964</v>
      </c>
      <c r="J696" s="1" t="s">
        <v>4282</v>
      </c>
      <c r="K696" s="1" t="s">
        <v>4283</v>
      </c>
      <c r="L696" s="1" t="s">
        <v>3400</v>
      </c>
      <c r="M696" s="1" t="s">
        <v>4284</v>
      </c>
      <c r="N696" s="3">
        <v>1</v>
      </c>
      <c r="O696" s="3">
        <v>0</v>
      </c>
      <c r="P696" s="1" t="s">
        <v>2567</v>
      </c>
      <c r="Q696" s="1" t="s">
        <v>947</v>
      </c>
      <c r="R696" s="1" t="s">
        <v>1375</v>
      </c>
      <c r="S696" s="1" t="s">
        <v>2407</v>
      </c>
      <c r="T696" s="1" t="s">
        <v>2407</v>
      </c>
      <c r="U696" s="1" t="s">
        <v>4878</v>
      </c>
      <c r="V696" s="1" t="s">
        <v>2470</v>
      </c>
      <c r="W696" s="1" t="s">
        <v>51</v>
      </c>
      <c r="X696" s="1" t="str">
        <f>CONCATENATE(Tableau4[[#This Row],[Numéro de pièce de la pièce de référence]],Tableau4[[#This Row],[Numéro de poste de la pièce de référence]])</f>
        <v>450067396110</v>
      </c>
    </row>
    <row r="697" spans="1:24" x14ac:dyDescent="0.35">
      <c r="A697" s="1" t="s">
        <v>97</v>
      </c>
      <c r="B697" s="1" t="s">
        <v>2489</v>
      </c>
      <c r="C697" s="1" t="s">
        <v>2510</v>
      </c>
      <c r="D697" s="1" t="s">
        <v>101</v>
      </c>
      <c r="E697" s="1" t="s">
        <v>1370</v>
      </c>
      <c r="F697" s="1" t="s">
        <v>2407</v>
      </c>
      <c r="G697" s="1" t="s">
        <v>2987</v>
      </c>
      <c r="H697" s="1" t="s">
        <v>88</v>
      </c>
      <c r="I697" s="2">
        <v>43964</v>
      </c>
      <c r="J697" s="1" t="s">
        <v>4282</v>
      </c>
      <c r="K697" s="1" t="s">
        <v>4283</v>
      </c>
      <c r="L697" s="1" t="s">
        <v>3400</v>
      </c>
      <c r="M697" s="1" t="s">
        <v>4284</v>
      </c>
      <c r="N697" s="3">
        <v>265716</v>
      </c>
      <c r="O697" s="3">
        <v>0</v>
      </c>
      <c r="P697" s="1" t="s">
        <v>2567</v>
      </c>
      <c r="Q697" s="1" t="s">
        <v>1371</v>
      </c>
      <c r="R697" s="1" t="s">
        <v>1369</v>
      </c>
      <c r="S697" s="1" t="s">
        <v>2407</v>
      </c>
      <c r="T697" s="1" t="s">
        <v>2407</v>
      </c>
      <c r="U697" s="1" t="s">
        <v>4879</v>
      </c>
      <c r="V697" s="1" t="s">
        <v>2470</v>
      </c>
      <c r="W697" s="1" t="s">
        <v>113</v>
      </c>
      <c r="X697" s="1" t="str">
        <f>CONCATENATE(Tableau4[[#This Row],[Numéro de pièce de la pièce de référence]],Tableau4[[#This Row],[Numéro de poste de la pièce de référence]])</f>
        <v>450067406810</v>
      </c>
    </row>
    <row r="698" spans="1:24" x14ac:dyDescent="0.35">
      <c r="A698" s="1" t="s">
        <v>97</v>
      </c>
      <c r="B698" s="1" t="s">
        <v>2489</v>
      </c>
      <c r="C698" s="1" t="s">
        <v>2510</v>
      </c>
      <c r="D698" s="1" t="s">
        <v>101</v>
      </c>
      <c r="E698" s="1" t="s">
        <v>1380</v>
      </c>
      <c r="F698" s="1" t="s">
        <v>2407</v>
      </c>
      <c r="G698" s="1" t="s">
        <v>2989</v>
      </c>
      <c r="H698" s="1" t="s">
        <v>88</v>
      </c>
      <c r="I698" s="2">
        <v>43964</v>
      </c>
      <c r="J698" s="1" t="s">
        <v>4282</v>
      </c>
      <c r="K698" s="1" t="s">
        <v>4283</v>
      </c>
      <c r="L698" s="1" t="s">
        <v>3400</v>
      </c>
      <c r="M698" s="1" t="s">
        <v>4284</v>
      </c>
      <c r="N698" s="3">
        <v>1887.6</v>
      </c>
      <c r="O698" s="3">
        <v>0</v>
      </c>
      <c r="P698" s="1" t="s">
        <v>2567</v>
      </c>
      <c r="Q698" s="1" t="s">
        <v>1381</v>
      </c>
      <c r="R698" s="1" t="s">
        <v>1379</v>
      </c>
      <c r="S698" s="1" t="s">
        <v>2407</v>
      </c>
      <c r="T698" s="1" t="s">
        <v>2407</v>
      </c>
      <c r="U698" s="1" t="s">
        <v>4880</v>
      </c>
      <c r="V698" s="1" t="s">
        <v>2470</v>
      </c>
      <c r="W698" s="1" t="s">
        <v>113</v>
      </c>
      <c r="X698" s="1" t="str">
        <f>CONCATENATE(Tableau4[[#This Row],[Numéro de pièce de la pièce de référence]],Tableau4[[#This Row],[Numéro de poste de la pièce de référence]])</f>
        <v>450067407710</v>
      </c>
    </row>
    <row r="699" spans="1:24" x14ac:dyDescent="0.35">
      <c r="A699" s="1" t="s">
        <v>97</v>
      </c>
      <c r="B699" s="1" t="s">
        <v>2489</v>
      </c>
      <c r="C699" s="1" t="s">
        <v>2510</v>
      </c>
      <c r="D699" s="1" t="s">
        <v>101</v>
      </c>
      <c r="E699" s="1" t="s">
        <v>1366</v>
      </c>
      <c r="F699" s="1" t="s">
        <v>2407</v>
      </c>
      <c r="G699" s="1" t="s">
        <v>2966</v>
      </c>
      <c r="H699" s="1" t="s">
        <v>88</v>
      </c>
      <c r="I699" s="2">
        <v>43964</v>
      </c>
      <c r="J699" s="1" t="s">
        <v>4282</v>
      </c>
      <c r="K699" s="1" t="s">
        <v>4283</v>
      </c>
      <c r="L699" s="1" t="s">
        <v>3400</v>
      </c>
      <c r="M699" s="1" t="s">
        <v>4284</v>
      </c>
      <c r="N699" s="3">
        <v>1</v>
      </c>
      <c r="O699" s="3">
        <v>0</v>
      </c>
      <c r="P699" s="1" t="s">
        <v>2567</v>
      </c>
      <c r="Q699" s="1" t="s">
        <v>1284</v>
      </c>
      <c r="R699" s="1" t="s">
        <v>1282</v>
      </c>
      <c r="S699" s="1" t="s">
        <v>2407</v>
      </c>
      <c r="T699" s="1" t="s">
        <v>2407</v>
      </c>
      <c r="U699" s="1" t="s">
        <v>4881</v>
      </c>
      <c r="V699" s="1" t="s">
        <v>2470</v>
      </c>
      <c r="W699" s="1" t="s">
        <v>51</v>
      </c>
      <c r="X699" s="1" t="str">
        <f>CONCATENATE(Tableau4[[#This Row],[Numéro de pièce de la pièce de référence]],Tableau4[[#This Row],[Numéro de poste de la pièce de référence]])</f>
        <v>450067413010</v>
      </c>
    </row>
    <row r="700" spans="1:24" x14ac:dyDescent="0.35">
      <c r="A700" s="1" t="s">
        <v>97</v>
      </c>
      <c r="B700" s="1" t="s">
        <v>2489</v>
      </c>
      <c r="C700" s="1" t="s">
        <v>2510</v>
      </c>
      <c r="D700" s="1" t="s">
        <v>126</v>
      </c>
      <c r="E700" s="1" t="s">
        <v>1384</v>
      </c>
      <c r="F700" s="1" t="s">
        <v>2407</v>
      </c>
      <c r="G700" s="1" t="s">
        <v>2991</v>
      </c>
      <c r="H700" s="1" t="s">
        <v>88</v>
      </c>
      <c r="I700" s="2">
        <v>43964</v>
      </c>
      <c r="J700" s="1" t="s">
        <v>4282</v>
      </c>
      <c r="K700" s="1" t="s">
        <v>4283</v>
      </c>
      <c r="L700" s="1" t="s">
        <v>3400</v>
      </c>
      <c r="M700" s="1" t="s">
        <v>4284</v>
      </c>
      <c r="N700" s="3">
        <v>1000</v>
      </c>
      <c r="O700" s="3">
        <v>0</v>
      </c>
      <c r="P700" s="1" t="s">
        <v>2992</v>
      </c>
      <c r="Q700" s="1" t="s">
        <v>1385</v>
      </c>
      <c r="R700" s="1" t="s">
        <v>1383</v>
      </c>
      <c r="S700" s="1" t="s">
        <v>2407</v>
      </c>
      <c r="T700" s="1" t="s">
        <v>2407</v>
      </c>
      <c r="U700" s="1" t="s">
        <v>4882</v>
      </c>
      <c r="V700" s="1" t="s">
        <v>2470</v>
      </c>
      <c r="W700" s="1" t="s">
        <v>99</v>
      </c>
      <c r="X700" s="1" t="str">
        <f>CONCATENATE(Tableau4[[#This Row],[Numéro de pièce de la pièce de référence]],Tableau4[[#This Row],[Numéro de poste de la pièce de référence]])</f>
        <v>450067414510</v>
      </c>
    </row>
    <row r="701" spans="1:24" x14ac:dyDescent="0.35">
      <c r="A701" s="1" t="s">
        <v>97</v>
      </c>
      <c r="B701" s="1" t="s">
        <v>2489</v>
      </c>
      <c r="C701" s="1" t="s">
        <v>2510</v>
      </c>
      <c r="D701" s="1" t="s">
        <v>101</v>
      </c>
      <c r="E701" s="1" t="s">
        <v>488</v>
      </c>
      <c r="F701" s="1" t="s">
        <v>2407</v>
      </c>
      <c r="G701" s="1" t="s">
        <v>2683</v>
      </c>
      <c r="H701" s="1" t="s">
        <v>217</v>
      </c>
      <c r="I701" s="2">
        <v>43965</v>
      </c>
      <c r="J701" s="1" t="s">
        <v>4282</v>
      </c>
      <c r="K701" s="1" t="s">
        <v>4283</v>
      </c>
      <c r="L701" s="1" t="s">
        <v>2630</v>
      </c>
      <c r="M701" s="1" t="s">
        <v>4290</v>
      </c>
      <c r="N701" s="3">
        <v>24300</v>
      </c>
      <c r="O701" s="3">
        <v>0</v>
      </c>
      <c r="P701" s="1" t="s">
        <v>2567</v>
      </c>
      <c r="Q701" s="1" t="s">
        <v>491</v>
      </c>
      <c r="R701" s="1" t="s">
        <v>487</v>
      </c>
      <c r="S701" s="1" t="s">
        <v>2407</v>
      </c>
      <c r="T701" s="1" t="s">
        <v>2407</v>
      </c>
      <c r="U701" s="1" t="s">
        <v>4883</v>
      </c>
      <c r="V701" s="1" t="s">
        <v>2470</v>
      </c>
      <c r="W701" s="1" t="s">
        <v>51</v>
      </c>
      <c r="X701" s="1" t="str">
        <f>CONCATENATE(Tableau4[[#This Row],[Numéro de pièce de la pièce de référence]],Tableau4[[#This Row],[Numéro de poste de la pièce de référence]])</f>
        <v>450066850320</v>
      </c>
    </row>
    <row r="702" spans="1:24" x14ac:dyDescent="0.35">
      <c r="A702" s="1" t="s">
        <v>97</v>
      </c>
      <c r="B702" s="1" t="s">
        <v>2489</v>
      </c>
      <c r="C702" s="1" t="s">
        <v>2510</v>
      </c>
      <c r="D702" s="1" t="s">
        <v>101</v>
      </c>
      <c r="E702" s="1" t="s">
        <v>440</v>
      </c>
      <c r="F702" s="1" t="s">
        <v>2407</v>
      </c>
      <c r="G702" s="1" t="s">
        <v>2664</v>
      </c>
      <c r="H702" s="1" t="s">
        <v>88</v>
      </c>
      <c r="I702" s="2">
        <v>43965</v>
      </c>
      <c r="J702" s="1" t="s">
        <v>4282</v>
      </c>
      <c r="K702" s="1" t="s">
        <v>4283</v>
      </c>
      <c r="L702" s="1" t="s">
        <v>3401</v>
      </c>
      <c r="M702" s="1" t="s">
        <v>4288</v>
      </c>
      <c r="N702" s="3">
        <v>61224.12</v>
      </c>
      <c r="O702" s="3">
        <v>0</v>
      </c>
      <c r="P702" s="1" t="s">
        <v>2567</v>
      </c>
      <c r="Q702" s="1" t="s">
        <v>441</v>
      </c>
      <c r="R702" s="1" t="s">
        <v>439</v>
      </c>
      <c r="S702" s="1" t="s">
        <v>2407</v>
      </c>
      <c r="T702" s="1" t="s">
        <v>2407</v>
      </c>
      <c r="U702" s="1" t="s">
        <v>4884</v>
      </c>
      <c r="V702" s="1" t="s">
        <v>2470</v>
      </c>
      <c r="W702" s="1" t="s">
        <v>103</v>
      </c>
      <c r="X702" s="1" t="str">
        <f>CONCATENATE(Tableau4[[#This Row],[Numéro de pièce de la pièce de référence]],Tableau4[[#This Row],[Numéro de poste de la pièce de référence]])</f>
        <v>450066786510</v>
      </c>
    </row>
    <row r="703" spans="1:24" x14ac:dyDescent="0.35">
      <c r="A703" s="1" t="s">
        <v>97</v>
      </c>
      <c r="B703" s="1" t="s">
        <v>2489</v>
      </c>
      <c r="C703" s="1" t="s">
        <v>2510</v>
      </c>
      <c r="D703" s="1" t="s">
        <v>101</v>
      </c>
      <c r="E703" s="1" t="s">
        <v>440</v>
      </c>
      <c r="F703" s="1" t="s">
        <v>2407</v>
      </c>
      <c r="G703" s="1" t="s">
        <v>2664</v>
      </c>
      <c r="H703" s="1" t="s">
        <v>88</v>
      </c>
      <c r="I703" s="2">
        <v>43965</v>
      </c>
      <c r="J703" s="1" t="s">
        <v>4282</v>
      </c>
      <c r="K703" s="1" t="s">
        <v>4283</v>
      </c>
      <c r="L703" s="1" t="s">
        <v>2590</v>
      </c>
      <c r="M703" s="1" t="s">
        <v>4402</v>
      </c>
      <c r="N703" s="3">
        <v>-9410.42</v>
      </c>
      <c r="O703" s="3">
        <v>0</v>
      </c>
      <c r="P703" s="1" t="s">
        <v>2567</v>
      </c>
      <c r="Q703" s="1" t="s">
        <v>441</v>
      </c>
      <c r="R703" s="1" t="s">
        <v>439</v>
      </c>
      <c r="S703" s="1" t="s">
        <v>2407</v>
      </c>
      <c r="T703" s="1" t="s">
        <v>2407</v>
      </c>
      <c r="U703" s="1" t="s">
        <v>4884</v>
      </c>
      <c r="V703" s="1" t="s">
        <v>2470</v>
      </c>
      <c r="W703" s="1" t="s">
        <v>103</v>
      </c>
      <c r="X703" s="1" t="str">
        <f>CONCATENATE(Tableau4[[#This Row],[Numéro de pièce de la pièce de référence]],Tableau4[[#This Row],[Numéro de poste de la pièce de référence]])</f>
        <v>450066786510</v>
      </c>
    </row>
    <row r="704" spans="1:24" x14ac:dyDescent="0.35">
      <c r="A704" s="1" t="s">
        <v>97</v>
      </c>
      <c r="B704" s="1" t="s">
        <v>2489</v>
      </c>
      <c r="C704" s="1" t="s">
        <v>2510</v>
      </c>
      <c r="D704" s="1" t="s">
        <v>101</v>
      </c>
      <c r="E704" s="1" t="s">
        <v>564</v>
      </c>
      <c r="F704" s="1" t="s">
        <v>2407</v>
      </c>
      <c r="G704" s="1" t="s">
        <v>2717</v>
      </c>
      <c r="H704" s="1" t="s">
        <v>88</v>
      </c>
      <c r="I704" s="2">
        <v>43965</v>
      </c>
      <c r="J704" s="1" t="s">
        <v>4282</v>
      </c>
      <c r="K704" s="1" t="s">
        <v>4283</v>
      </c>
      <c r="L704" s="1" t="s">
        <v>2630</v>
      </c>
      <c r="M704" s="1" t="s">
        <v>4290</v>
      </c>
      <c r="N704" s="3">
        <v>-214962.55</v>
      </c>
      <c r="O704" s="3">
        <v>0</v>
      </c>
      <c r="P704" s="1" t="s">
        <v>2567</v>
      </c>
      <c r="Q704" s="1" t="s">
        <v>565</v>
      </c>
      <c r="R704" s="1" t="s">
        <v>495</v>
      </c>
      <c r="S704" s="1" t="s">
        <v>2407</v>
      </c>
      <c r="T704" s="1" t="s">
        <v>2407</v>
      </c>
      <c r="U704" s="1" t="s">
        <v>4885</v>
      </c>
      <c r="V704" s="1" t="s">
        <v>2470</v>
      </c>
      <c r="W704" s="1" t="s">
        <v>51</v>
      </c>
      <c r="X704" s="1" t="str">
        <f>CONCATENATE(Tableau4[[#This Row],[Numéro de pièce de la pièce de référence]],Tableau4[[#This Row],[Numéro de poste de la pièce de référence]])</f>
        <v>450066891510</v>
      </c>
    </row>
    <row r="705" spans="1:24" x14ac:dyDescent="0.35">
      <c r="A705" s="1" t="s">
        <v>97</v>
      </c>
      <c r="B705" s="1" t="s">
        <v>2489</v>
      </c>
      <c r="C705" s="1" t="s">
        <v>2510</v>
      </c>
      <c r="D705" s="1" t="s">
        <v>101</v>
      </c>
      <c r="E705" s="1" t="s">
        <v>634</v>
      </c>
      <c r="F705" s="1" t="s">
        <v>2407</v>
      </c>
      <c r="G705" s="1" t="s">
        <v>2726</v>
      </c>
      <c r="H705" s="1" t="s">
        <v>217</v>
      </c>
      <c r="I705" s="2">
        <v>43965</v>
      </c>
      <c r="J705" s="1" t="s">
        <v>4282</v>
      </c>
      <c r="K705" s="1" t="s">
        <v>4283</v>
      </c>
      <c r="L705" s="1" t="s">
        <v>3401</v>
      </c>
      <c r="M705" s="1" t="s">
        <v>4288</v>
      </c>
      <c r="N705" s="3">
        <v>-0.01</v>
      </c>
      <c r="O705" s="3">
        <v>0</v>
      </c>
      <c r="P705" s="1" t="s">
        <v>2567</v>
      </c>
      <c r="Q705" s="1" t="s">
        <v>636</v>
      </c>
      <c r="R705" s="1" t="s">
        <v>633</v>
      </c>
      <c r="S705" s="1" t="s">
        <v>2407</v>
      </c>
      <c r="T705" s="1" t="s">
        <v>2407</v>
      </c>
      <c r="U705" s="1" t="s">
        <v>4886</v>
      </c>
      <c r="V705" s="1" t="s">
        <v>2470</v>
      </c>
      <c r="W705" s="1" t="s">
        <v>51</v>
      </c>
      <c r="X705" s="1" t="str">
        <f>CONCATENATE(Tableau4[[#This Row],[Numéro de pièce de la pièce de référence]],Tableau4[[#This Row],[Numéro de poste de la pièce de référence]])</f>
        <v>450066903920</v>
      </c>
    </row>
    <row r="706" spans="1:24" x14ac:dyDescent="0.35">
      <c r="A706" s="1" t="s">
        <v>97</v>
      </c>
      <c r="B706" s="1" t="s">
        <v>2489</v>
      </c>
      <c r="C706" s="1" t="s">
        <v>2510</v>
      </c>
      <c r="D706" s="1" t="s">
        <v>101</v>
      </c>
      <c r="E706" s="1" t="s">
        <v>796</v>
      </c>
      <c r="F706" s="1" t="s">
        <v>2407</v>
      </c>
      <c r="G706" s="1" t="s">
        <v>2762</v>
      </c>
      <c r="H706" s="1" t="s">
        <v>88</v>
      </c>
      <c r="I706" s="2">
        <v>43965</v>
      </c>
      <c r="J706" s="1" t="s">
        <v>4282</v>
      </c>
      <c r="K706" s="1" t="s">
        <v>4283</v>
      </c>
      <c r="L706" s="1" t="s">
        <v>2630</v>
      </c>
      <c r="M706" s="1" t="s">
        <v>4290</v>
      </c>
      <c r="N706" s="3">
        <v>-1393920</v>
      </c>
      <c r="O706" s="3">
        <v>0</v>
      </c>
      <c r="P706" s="1" t="s">
        <v>2567</v>
      </c>
      <c r="Q706" s="1" t="s">
        <v>794</v>
      </c>
      <c r="R706" s="1" t="s">
        <v>495</v>
      </c>
      <c r="S706" s="1" t="s">
        <v>2407</v>
      </c>
      <c r="T706" s="1" t="s">
        <v>2407</v>
      </c>
      <c r="U706" s="1" t="s">
        <v>4887</v>
      </c>
      <c r="V706" s="1" t="s">
        <v>2470</v>
      </c>
      <c r="W706" s="1" t="s">
        <v>51</v>
      </c>
      <c r="X706" s="1" t="str">
        <f>CONCATENATE(Tableau4[[#This Row],[Numéro de pièce de la pièce de référence]],Tableau4[[#This Row],[Numéro de poste de la pièce de référence]])</f>
        <v>450067073210</v>
      </c>
    </row>
    <row r="707" spans="1:24" x14ac:dyDescent="0.35">
      <c r="A707" s="1" t="s">
        <v>97</v>
      </c>
      <c r="B707" s="1" t="s">
        <v>2489</v>
      </c>
      <c r="C707" s="1" t="s">
        <v>2510</v>
      </c>
      <c r="D707" s="1" t="s">
        <v>101</v>
      </c>
      <c r="E707" s="1" t="s">
        <v>796</v>
      </c>
      <c r="F707" s="1" t="s">
        <v>2407</v>
      </c>
      <c r="G707" s="1" t="s">
        <v>2762</v>
      </c>
      <c r="H707" s="1" t="s">
        <v>88</v>
      </c>
      <c r="I707" s="2">
        <v>43965</v>
      </c>
      <c r="J707" s="1" t="s">
        <v>4282</v>
      </c>
      <c r="K707" s="1" t="s">
        <v>4283</v>
      </c>
      <c r="L707" s="1" t="s">
        <v>2630</v>
      </c>
      <c r="M707" s="1" t="s">
        <v>4290</v>
      </c>
      <c r="N707" s="3">
        <v>-1393920</v>
      </c>
      <c r="O707" s="3">
        <v>0</v>
      </c>
      <c r="P707" s="1" t="s">
        <v>2567</v>
      </c>
      <c r="Q707" s="1" t="s">
        <v>794</v>
      </c>
      <c r="R707" s="1" t="s">
        <v>495</v>
      </c>
      <c r="S707" s="1" t="s">
        <v>2407</v>
      </c>
      <c r="T707" s="1" t="s">
        <v>2407</v>
      </c>
      <c r="U707" s="1" t="s">
        <v>4888</v>
      </c>
      <c r="V707" s="1" t="s">
        <v>2470</v>
      </c>
      <c r="W707" s="1" t="s">
        <v>51</v>
      </c>
      <c r="X707" s="1" t="str">
        <f>CONCATENATE(Tableau4[[#This Row],[Numéro de pièce de la pièce de référence]],Tableau4[[#This Row],[Numéro de poste de la pièce de référence]])</f>
        <v>450067073210</v>
      </c>
    </row>
    <row r="708" spans="1:24" x14ac:dyDescent="0.35">
      <c r="A708" s="1" t="s">
        <v>97</v>
      </c>
      <c r="B708" s="1" t="s">
        <v>2489</v>
      </c>
      <c r="C708" s="1" t="s">
        <v>2510</v>
      </c>
      <c r="D708" s="1" t="s">
        <v>101</v>
      </c>
      <c r="E708" s="1" t="s">
        <v>796</v>
      </c>
      <c r="F708" s="1" t="s">
        <v>2407</v>
      </c>
      <c r="G708" s="1" t="s">
        <v>2762</v>
      </c>
      <c r="H708" s="1" t="s">
        <v>88</v>
      </c>
      <c r="I708" s="2">
        <v>43965</v>
      </c>
      <c r="J708" s="1" t="s">
        <v>4282</v>
      </c>
      <c r="K708" s="1" t="s">
        <v>4283</v>
      </c>
      <c r="L708" s="1" t="s">
        <v>2630</v>
      </c>
      <c r="M708" s="1" t="s">
        <v>4290</v>
      </c>
      <c r="N708" s="3">
        <v>-871200</v>
      </c>
      <c r="O708" s="3">
        <v>0</v>
      </c>
      <c r="P708" s="1" t="s">
        <v>2567</v>
      </c>
      <c r="Q708" s="1" t="s">
        <v>794</v>
      </c>
      <c r="R708" s="1" t="s">
        <v>495</v>
      </c>
      <c r="S708" s="1" t="s">
        <v>2407</v>
      </c>
      <c r="T708" s="1" t="s">
        <v>2407</v>
      </c>
      <c r="U708" s="1" t="s">
        <v>4889</v>
      </c>
      <c r="V708" s="1" t="s">
        <v>2470</v>
      </c>
      <c r="W708" s="1" t="s">
        <v>51</v>
      </c>
      <c r="X708" s="1" t="str">
        <f>CONCATENATE(Tableau4[[#This Row],[Numéro de pièce de la pièce de référence]],Tableau4[[#This Row],[Numéro de poste de la pièce de référence]])</f>
        <v>450067073210</v>
      </c>
    </row>
    <row r="709" spans="1:24" x14ac:dyDescent="0.35">
      <c r="A709" s="1" t="s">
        <v>97</v>
      </c>
      <c r="B709" s="1" t="s">
        <v>2489</v>
      </c>
      <c r="C709" s="1" t="s">
        <v>2510</v>
      </c>
      <c r="D709" s="1" t="s">
        <v>101</v>
      </c>
      <c r="E709" s="1" t="s">
        <v>796</v>
      </c>
      <c r="F709" s="1" t="s">
        <v>2407</v>
      </c>
      <c r="G709" s="1" t="s">
        <v>2762</v>
      </c>
      <c r="H709" s="1" t="s">
        <v>88</v>
      </c>
      <c r="I709" s="2">
        <v>43965</v>
      </c>
      <c r="J709" s="1" t="s">
        <v>4282</v>
      </c>
      <c r="K709" s="1" t="s">
        <v>4283</v>
      </c>
      <c r="L709" s="1" t="s">
        <v>2630</v>
      </c>
      <c r="M709" s="1" t="s">
        <v>4290</v>
      </c>
      <c r="N709" s="3">
        <v>-1393920</v>
      </c>
      <c r="O709" s="3">
        <v>0</v>
      </c>
      <c r="P709" s="1" t="s">
        <v>2567</v>
      </c>
      <c r="Q709" s="1" t="s">
        <v>794</v>
      </c>
      <c r="R709" s="1" t="s">
        <v>495</v>
      </c>
      <c r="S709" s="1" t="s">
        <v>2407</v>
      </c>
      <c r="T709" s="1" t="s">
        <v>2407</v>
      </c>
      <c r="U709" s="1" t="s">
        <v>4890</v>
      </c>
      <c r="V709" s="1" t="s">
        <v>2470</v>
      </c>
      <c r="W709" s="1" t="s">
        <v>51</v>
      </c>
      <c r="X709" s="1" t="str">
        <f>CONCATENATE(Tableau4[[#This Row],[Numéro de pièce de la pièce de référence]],Tableau4[[#This Row],[Numéro de poste de la pièce de référence]])</f>
        <v>450067073210</v>
      </c>
    </row>
    <row r="710" spans="1:24" x14ac:dyDescent="0.35">
      <c r="A710" s="1" t="s">
        <v>97</v>
      </c>
      <c r="B710" s="1" t="s">
        <v>2489</v>
      </c>
      <c r="C710" s="1" t="s">
        <v>2510</v>
      </c>
      <c r="D710" s="1" t="s">
        <v>101</v>
      </c>
      <c r="E710" s="1" t="s">
        <v>796</v>
      </c>
      <c r="F710" s="1" t="s">
        <v>2407</v>
      </c>
      <c r="G710" s="1" t="s">
        <v>2762</v>
      </c>
      <c r="H710" s="1" t="s">
        <v>88</v>
      </c>
      <c r="I710" s="2">
        <v>43965</v>
      </c>
      <c r="J710" s="1" t="s">
        <v>4282</v>
      </c>
      <c r="K710" s="1" t="s">
        <v>4283</v>
      </c>
      <c r="L710" s="1" t="s">
        <v>2630</v>
      </c>
      <c r="M710" s="1" t="s">
        <v>4290</v>
      </c>
      <c r="N710" s="3">
        <v>-348480</v>
      </c>
      <c r="O710" s="3">
        <v>0</v>
      </c>
      <c r="P710" s="1" t="s">
        <v>2567</v>
      </c>
      <c r="Q710" s="1" t="s">
        <v>794</v>
      </c>
      <c r="R710" s="1" t="s">
        <v>495</v>
      </c>
      <c r="S710" s="1" t="s">
        <v>2407</v>
      </c>
      <c r="T710" s="1" t="s">
        <v>2407</v>
      </c>
      <c r="U710" s="1" t="s">
        <v>4891</v>
      </c>
      <c r="V710" s="1" t="s">
        <v>2470</v>
      </c>
      <c r="W710" s="1" t="s">
        <v>51</v>
      </c>
      <c r="X710" s="1" t="str">
        <f>CONCATENATE(Tableau4[[#This Row],[Numéro de pièce de la pièce de référence]],Tableau4[[#This Row],[Numéro de poste de la pièce de référence]])</f>
        <v>450067073210</v>
      </c>
    </row>
    <row r="711" spans="1:24" x14ac:dyDescent="0.35">
      <c r="A711" s="1" t="s">
        <v>97</v>
      </c>
      <c r="B711" s="1" t="s">
        <v>2489</v>
      </c>
      <c r="C711" s="1" t="s">
        <v>2510</v>
      </c>
      <c r="D711" s="1" t="s">
        <v>101</v>
      </c>
      <c r="E711" s="1" t="s">
        <v>796</v>
      </c>
      <c r="F711" s="1" t="s">
        <v>2407</v>
      </c>
      <c r="G711" s="1" t="s">
        <v>2762</v>
      </c>
      <c r="H711" s="1" t="s">
        <v>88</v>
      </c>
      <c r="I711" s="2">
        <v>43965</v>
      </c>
      <c r="J711" s="1" t="s">
        <v>4282</v>
      </c>
      <c r="K711" s="1" t="s">
        <v>4283</v>
      </c>
      <c r="L711" s="1" t="s">
        <v>2630</v>
      </c>
      <c r="M711" s="1" t="s">
        <v>4290</v>
      </c>
      <c r="N711" s="3">
        <v>-696960</v>
      </c>
      <c r="O711" s="3">
        <v>0</v>
      </c>
      <c r="P711" s="1" t="s">
        <v>2567</v>
      </c>
      <c r="Q711" s="1" t="s">
        <v>794</v>
      </c>
      <c r="R711" s="1" t="s">
        <v>495</v>
      </c>
      <c r="S711" s="1" t="s">
        <v>2407</v>
      </c>
      <c r="T711" s="1" t="s">
        <v>2407</v>
      </c>
      <c r="U711" s="1" t="s">
        <v>4892</v>
      </c>
      <c r="V711" s="1" t="s">
        <v>2470</v>
      </c>
      <c r="W711" s="1" t="s">
        <v>51</v>
      </c>
      <c r="X711" s="1" t="str">
        <f>CONCATENATE(Tableau4[[#This Row],[Numéro de pièce de la pièce de référence]],Tableau4[[#This Row],[Numéro de poste de la pièce de référence]])</f>
        <v>450067073210</v>
      </c>
    </row>
    <row r="712" spans="1:24" x14ac:dyDescent="0.35">
      <c r="A712" s="1" t="s">
        <v>97</v>
      </c>
      <c r="B712" s="1" t="s">
        <v>2489</v>
      </c>
      <c r="C712" s="1" t="s">
        <v>2510</v>
      </c>
      <c r="D712" s="1" t="s">
        <v>101</v>
      </c>
      <c r="E712" s="1" t="s">
        <v>796</v>
      </c>
      <c r="F712" s="1" t="s">
        <v>2407</v>
      </c>
      <c r="G712" s="1" t="s">
        <v>2762</v>
      </c>
      <c r="H712" s="1" t="s">
        <v>88</v>
      </c>
      <c r="I712" s="2">
        <v>43965</v>
      </c>
      <c r="J712" s="1" t="s">
        <v>4282</v>
      </c>
      <c r="K712" s="1" t="s">
        <v>4283</v>
      </c>
      <c r="L712" s="1" t="s">
        <v>2630</v>
      </c>
      <c r="M712" s="1" t="s">
        <v>4290</v>
      </c>
      <c r="N712" s="3">
        <v>-696960</v>
      </c>
      <c r="O712" s="3">
        <v>0</v>
      </c>
      <c r="P712" s="1" t="s">
        <v>2567</v>
      </c>
      <c r="Q712" s="1" t="s">
        <v>794</v>
      </c>
      <c r="R712" s="1" t="s">
        <v>495</v>
      </c>
      <c r="S712" s="1" t="s">
        <v>2407</v>
      </c>
      <c r="T712" s="1" t="s">
        <v>2407</v>
      </c>
      <c r="U712" s="1" t="s">
        <v>4893</v>
      </c>
      <c r="V712" s="1" t="s">
        <v>2470</v>
      </c>
      <c r="W712" s="1" t="s">
        <v>51</v>
      </c>
      <c r="X712" s="1" t="str">
        <f>CONCATENATE(Tableau4[[#This Row],[Numéro de pièce de la pièce de référence]],Tableau4[[#This Row],[Numéro de poste de la pièce de référence]])</f>
        <v>450067073210</v>
      </c>
    </row>
    <row r="713" spans="1:24" x14ac:dyDescent="0.35">
      <c r="A713" s="1" t="s">
        <v>97</v>
      </c>
      <c r="B713" s="1" t="s">
        <v>2489</v>
      </c>
      <c r="C713" s="1" t="s">
        <v>2510</v>
      </c>
      <c r="D713" s="1" t="s">
        <v>101</v>
      </c>
      <c r="E713" s="1" t="s">
        <v>796</v>
      </c>
      <c r="F713" s="1" t="s">
        <v>2407</v>
      </c>
      <c r="G713" s="1" t="s">
        <v>2762</v>
      </c>
      <c r="H713" s="1" t="s">
        <v>88</v>
      </c>
      <c r="I713" s="2">
        <v>43965</v>
      </c>
      <c r="J713" s="1" t="s">
        <v>4282</v>
      </c>
      <c r="K713" s="1" t="s">
        <v>4283</v>
      </c>
      <c r="L713" s="1" t="s">
        <v>2630</v>
      </c>
      <c r="M713" s="1" t="s">
        <v>4290</v>
      </c>
      <c r="N713" s="3">
        <v>-4820640</v>
      </c>
      <c r="O713" s="3">
        <v>0</v>
      </c>
      <c r="P713" s="1" t="s">
        <v>2567</v>
      </c>
      <c r="Q713" s="1" t="s">
        <v>794</v>
      </c>
      <c r="R713" s="1" t="s">
        <v>495</v>
      </c>
      <c r="S713" s="1" t="s">
        <v>2407</v>
      </c>
      <c r="T713" s="1" t="s">
        <v>2407</v>
      </c>
      <c r="U713" s="1" t="s">
        <v>4894</v>
      </c>
      <c r="V713" s="1" t="s">
        <v>2470</v>
      </c>
      <c r="W713" s="1" t="s">
        <v>51</v>
      </c>
      <c r="X713" s="1" t="str">
        <f>CONCATENATE(Tableau4[[#This Row],[Numéro de pièce de la pièce de référence]],Tableau4[[#This Row],[Numéro de poste de la pièce de référence]])</f>
        <v>450067073210</v>
      </c>
    </row>
    <row r="714" spans="1:24" x14ac:dyDescent="0.35">
      <c r="A714" s="1" t="s">
        <v>97</v>
      </c>
      <c r="B714" s="1" t="s">
        <v>2489</v>
      </c>
      <c r="C714" s="1" t="s">
        <v>2510</v>
      </c>
      <c r="D714" s="1" t="s">
        <v>101</v>
      </c>
      <c r="E714" s="1" t="s">
        <v>798</v>
      </c>
      <c r="F714" s="1" t="s">
        <v>2407</v>
      </c>
      <c r="G714" s="1" t="s">
        <v>2776</v>
      </c>
      <c r="H714" s="1" t="s">
        <v>88</v>
      </c>
      <c r="I714" s="2">
        <v>43965</v>
      </c>
      <c r="J714" s="1" t="s">
        <v>4282</v>
      </c>
      <c r="K714" s="1" t="s">
        <v>4283</v>
      </c>
      <c r="L714" s="1" t="s">
        <v>2630</v>
      </c>
      <c r="M714" s="1" t="s">
        <v>4290</v>
      </c>
      <c r="N714" s="3">
        <v>-987360</v>
      </c>
      <c r="O714" s="3">
        <v>0</v>
      </c>
      <c r="P714" s="1" t="s">
        <v>2567</v>
      </c>
      <c r="Q714" s="1" t="s">
        <v>794</v>
      </c>
      <c r="R714" s="1" t="s">
        <v>495</v>
      </c>
      <c r="S714" s="1" t="s">
        <v>2407</v>
      </c>
      <c r="T714" s="1" t="s">
        <v>2407</v>
      </c>
      <c r="U714" s="1" t="s">
        <v>4894</v>
      </c>
      <c r="V714" s="1" t="s">
        <v>2470</v>
      </c>
      <c r="W714" s="1" t="s">
        <v>51</v>
      </c>
      <c r="X714" s="1" t="str">
        <f>CONCATENATE(Tableau4[[#This Row],[Numéro de pièce de la pièce de référence]],Tableau4[[#This Row],[Numéro de poste de la pièce de référence]])</f>
        <v>450067073410</v>
      </c>
    </row>
    <row r="715" spans="1:24" x14ac:dyDescent="0.35">
      <c r="A715" s="1" t="s">
        <v>97</v>
      </c>
      <c r="B715" s="1" t="s">
        <v>2489</v>
      </c>
      <c r="C715" s="1" t="s">
        <v>2510</v>
      </c>
      <c r="D715" s="1" t="s">
        <v>101</v>
      </c>
      <c r="E715" s="1" t="s">
        <v>798</v>
      </c>
      <c r="F715" s="1" t="s">
        <v>2407</v>
      </c>
      <c r="G715" s="1" t="s">
        <v>2776</v>
      </c>
      <c r="H715" s="1" t="s">
        <v>88</v>
      </c>
      <c r="I715" s="2">
        <v>43965</v>
      </c>
      <c r="J715" s="1" t="s">
        <v>4282</v>
      </c>
      <c r="K715" s="1" t="s">
        <v>4283</v>
      </c>
      <c r="L715" s="1" t="s">
        <v>2630</v>
      </c>
      <c r="M715" s="1" t="s">
        <v>4290</v>
      </c>
      <c r="N715" s="3">
        <v>-5324000</v>
      </c>
      <c r="O715" s="3">
        <v>0</v>
      </c>
      <c r="P715" s="1" t="s">
        <v>2567</v>
      </c>
      <c r="Q715" s="1" t="s">
        <v>794</v>
      </c>
      <c r="R715" s="1" t="s">
        <v>495</v>
      </c>
      <c r="S715" s="1" t="s">
        <v>2407</v>
      </c>
      <c r="T715" s="1" t="s">
        <v>2407</v>
      </c>
      <c r="U715" s="1" t="s">
        <v>4895</v>
      </c>
      <c r="V715" s="1" t="s">
        <v>2470</v>
      </c>
      <c r="W715" s="1" t="s">
        <v>51</v>
      </c>
      <c r="X715" s="1" t="str">
        <f>CONCATENATE(Tableau4[[#This Row],[Numéro de pièce de la pièce de référence]],Tableau4[[#This Row],[Numéro de poste de la pièce de référence]])</f>
        <v>450067073410</v>
      </c>
    </row>
    <row r="716" spans="1:24" x14ac:dyDescent="0.35">
      <c r="A716" s="1" t="s">
        <v>97</v>
      </c>
      <c r="B716" s="1" t="s">
        <v>2489</v>
      </c>
      <c r="C716" s="1" t="s">
        <v>2510</v>
      </c>
      <c r="D716" s="1" t="s">
        <v>101</v>
      </c>
      <c r="E716" s="1" t="s">
        <v>798</v>
      </c>
      <c r="F716" s="1" t="s">
        <v>2407</v>
      </c>
      <c r="G716" s="1" t="s">
        <v>2776</v>
      </c>
      <c r="H716" s="1" t="s">
        <v>88</v>
      </c>
      <c r="I716" s="2">
        <v>43965</v>
      </c>
      <c r="J716" s="1" t="s">
        <v>4282</v>
      </c>
      <c r="K716" s="1" t="s">
        <v>4283</v>
      </c>
      <c r="L716" s="1" t="s">
        <v>2630</v>
      </c>
      <c r="M716" s="1" t="s">
        <v>4290</v>
      </c>
      <c r="N716" s="3">
        <v>-638880</v>
      </c>
      <c r="O716" s="3">
        <v>0</v>
      </c>
      <c r="P716" s="1" t="s">
        <v>2567</v>
      </c>
      <c r="Q716" s="1" t="s">
        <v>794</v>
      </c>
      <c r="R716" s="1" t="s">
        <v>495</v>
      </c>
      <c r="S716" s="1" t="s">
        <v>2407</v>
      </c>
      <c r="T716" s="1" t="s">
        <v>2407</v>
      </c>
      <c r="U716" s="1" t="s">
        <v>4896</v>
      </c>
      <c r="V716" s="1" t="s">
        <v>2470</v>
      </c>
      <c r="W716" s="1" t="s">
        <v>51</v>
      </c>
      <c r="X716" s="1" t="str">
        <f>CONCATENATE(Tableau4[[#This Row],[Numéro de pièce de la pièce de référence]],Tableau4[[#This Row],[Numéro de poste de la pièce de référence]])</f>
        <v>450067073410</v>
      </c>
    </row>
    <row r="717" spans="1:24" x14ac:dyDescent="0.35">
      <c r="A717" s="1" t="s">
        <v>97</v>
      </c>
      <c r="B717" s="1" t="s">
        <v>2489</v>
      </c>
      <c r="C717" s="1" t="s">
        <v>2510</v>
      </c>
      <c r="D717" s="1" t="s">
        <v>101</v>
      </c>
      <c r="E717" s="1" t="s">
        <v>798</v>
      </c>
      <c r="F717" s="1" t="s">
        <v>2407</v>
      </c>
      <c r="G717" s="1" t="s">
        <v>2776</v>
      </c>
      <c r="H717" s="1" t="s">
        <v>88</v>
      </c>
      <c r="I717" s="2">
        <v>43965</v>
      </c>
      <c r="J717" s="1" t="s">
        <v>4282</v>
      </c>
      <c r="K717" s="1" t="s">
        <v>4283</v>
      </c>
      <c r="L717" s="1" t="s">
        <v>2630</v>
      </c>
      <c r="M717" s="1" t="s">
        <v>4290</v>
      </c>
      <c r="N717" s="3">
        <v>-1331000</v>
      </c>
      <c r="O717" s="3">
        <v>0</v>
      </c>
      <c r="P717" s="1" t="s">
        <v>2567</v>
      </c>
      <c r="Q717" s="1" t="s">
        <v>794</v>
      </c>
      <c r="R717" s="1" t="s">
        <v>495</v>
      </c>
      <c r="S717" s="1" t="s">
        <v>2407</v>
      </c>
      <c r="T717" s="1" t="s">
        <v>2407</v>
      </c>
      <c r="U717" s="1" t="s">
        <v>4897</v>
      </c>
      <c r="V717" s="1" t="s">
        <v>2470</v>
      </c>
      <c r="W717" s="1" t="s">
        <v>51</v>
      </c>
      <c r="X717" s="1" t="str">
        <f>CONCATENATE(Tableau4[[#This Row],[Numéro de pièce de la pièce de référence]],Tableau4[[#This Row],[Numéro de poste de la pièce de référence]])</f>
        <v>450067073410</v>
      </c>
    </row>
    <row r="718" spans="1:24" x14ac:dyDescent="0.35">
      <c r="A718" s="1" t="s">
        <v>97</v>
      </c>
      <c r="B718" s="1" t="s">
        <v>2489</v>
      </c>
      <c r="C718" s="1" t="s">
        <v>2510</v>
      </c>
      <c r="D718" s="1" t="s">
        <v>101</v>
      </c>
      <c r="E718" s="1" t="s">
        <v>939</v>
      </c>
      <c r="F718" s="1" t="s">
        <v>2407</v>
      </c>
      <c r="G718" s="1" t="s">
        <v>2814</v>
      </c>
      <c r="H718" s="1" t="s">
        <v>88</v>
      </c>
      <c r="I718" s="2">
        <v>43965</v>
      </c>
      <c r="J718" s="1" t="s">
        <v>4282</v>
      </c>
      <c r="K718" s="1" t="s">
        <v>4283</v>
      </c>
      <c r="L718" s="1" t="s">
        <v>2630</v>
      </c>
      <c r="M718" s="1" t="s">
        <v>4290</v>
      </c>
      <c r="N718" s="3">
        <v>-17572037.449999999</v>
      </c>
      <c r="O718" s="3">
        <v>0</v>
      </c>
      <c r="P718" s="1" t="s">
        <v>2567</v>
      </c>
      <c r="Q718" s="1" t="s">
        <v>940</v>
      </c>
      <c r="R718" s="1" t="s">
        <v>495</v>
      </c>
      <c r="S718" s="1" t="s">
        <v>2407</v>
      </c>
      <c r="T718" s="1" t="s">
        <v>2407</v>
      </c>
      <c r="U718" s="1" t="s">
        <v>4885</v>
      </c>
      <c r="V718" s="1" t="s">
        <v>2470</v>
      </c>
      <c r="W718" s="1" t="s">
        <v>51</v>
      </c>
      <c r="X718" s="1" t="str">
        <f>CONCATENATE(Tableau4[[#This Row],[Numéro de pièce de la pièce de référence]],Tableau4[[#This Row],[Numéro de poste de la pièce de référence]])</f>
        <v>450067148710</v>
      </c>
    </row>
    <row r="719" spans="1:24" x14ac:dyDescent="0.35">
      <c r="A719" s="1" t="s">
        <v>97</v>
      </c>
      <c r="B719" s="1" t="s">
        <v>2489</v>
      </c>
      <c r="C719" s="1" t="s">
        <v>2510</v>
      </c>
      <c r="D719" s="1" t="s">
        <v>101</v>
      </c>
      <c r="E719" s="1" t="s">
        <v>1021</v>
      </c>
      <c r="F719" s="1" t="s">
        <v>2407</v>
      </c>
      <c r="G719" s="1" t="s">
        <v>2854</v>
      </c>
      <c r="H719" s="1" t="s">
        <v>88</v>
      </c>
      <c r="I719" s="2">
        <v>43965</v>
      </c>
      <c r="J719" s="1" t="s">
        <v>4282</v>
      </c>
      <c r="K719" s="1" t="s">
        <v>4283</v>
      </c>
      <c r="L719" s="1" t="s">
        <v>3401</v>
      </c>
      <c r="M719" s="1" t="s">
        <v>4288</v>
      </c>
      <c r="N719" s="3">
        <v>9982.5</v>
      </c>
      <c r="O719" s="3">
        <v>0</v>
      </c>
      <c r="P719" s="1" t="s">
        <v>2855</v>
      </c>
      <c r="Q719" s="1" t="s">
        <v>1022</v>
      </c>
      <c r="R719" s="1" t="s">
        <v>1020</v>
      </c>
      <c r="S719" s="1" t="s">
        <v>2407</v>
      </c>
      <c r="T719" s="1" t="s">
        <v>2407</v>
      </c>
      <c r="U719" s="1" t="s">
        <v>4898</v>
      </c>
      <c r="V719" s="1" t="s">
        <v>2470</v>
      </c>
      <c r="W719" s="1" t="s">
        <v>111</v>
      </c>
      <c r="X719" s="1" t="str">
        <f>CONCATENATE(Tableau4[[#This Row],[Numéro de pièce de la pièce de référence]],Tableau4[[#This Row],[Numéro de poste de la pièce de référence]])</f>
        <v>450067174210</v>
      </c>
    </row>
    <row r="720" spans="1:24" x14ac:dyDescent="0.35">
      <c r="A720" s="1" t="s">
        <v>97</v>
      </c>
      <c r="B720" s="1" t="s">
        <v>2489</v>
      </c>
      <c r="C720" s="1" t="s">
        <v>2510</v>
      </c>
      <c r="D720" s="1" t="s">
        <v>101</v>
      </c>
      <c r="E720" s="1" t="s">
        <v>1107</v>
      </c>
      <c r="F720" s="1" t="s">
        <v>2407</v>
      </c>
      <c r="G720" s="1" t="s">
        <v>2897</v>
      </c>
      <c r="H720" s="1" t="s">
        <v>88</v>
      </c>
      <c r="I720" s="2">
        <v>43965</v>
      </c>
      <c r="J720" s="1" t="s">
        <v>4282</v>
      </c>
      <c r="K720" s="1" t="s">
        <v>4283</v>
      </c>
      <c r="L720" s="1" t="s">
        <v>2630</v>
      </c>
      <c r="M720" s="1" t="s">
        <v>4290</v>
      </c>
      <c r="N720" s="3">
        <v>-27696.9</v>
      </c>
      <c r="O720" s="3">
        <v>0</v>
      </c>
      <c r="P720" s="1" t="s">
        <v>2567</v>
      </c>
      <c r="Q720" s="1" t="s">
        <v>1108</v>
      </c>
      <c r="R720" s="1" t="s">
        <v>910</v>
      </c>
      <c r="S720" s="1" t="s">
        <v>2407</v>
      </c>
      <c r="T720" s="1" t="s">
        <v>2407</v>
      </c>
      <c r="U720" s="1" t="s">
        <v>4899</v>
      </c>
      <c r="V720" s="1" t="s">
        <v>2470</v>
      </c>
      <c r="W720" s="1" t="s">
        <v>103</v>
      </c>
      <c r="X720" s="1" t="str">
        <f>CONCATENATE(Tableau4[[#This Row],[Numéro de pièce de la pièce de référence]],Tableau4[[#This Row],[Numéro de poste de la pièce de référence]])</f>
        <v>450067226810</v>
      </c>
    </row>
    <row r="721" spans="1:24" x14ac:dyDescent="0.35">
      <c r="A721" s="1" t="s">
        <v>97</v>
      </c>
      <c r="B721" s="1" t="s">
        <v>2489</v>
      </c>
      <c r="C721" s="1" t="s">
        <v>2510</v>
      </c>
      <c r="D721" s="1" t="s">
        <v>101</v>
      </c>
      <c r="E721" s="1" t="s">
        <v>1166</v>
      </c>
      <c r="F721" s="1" t="s">
        <v>2407</v>
      </c>
      <c r="G721" s="1" t="s">
        <v>2905</v>
      </c>
      <c r="H721" s="1" t="s">
        <v>88</v>
      </c>
      <c r="I721" s="2">
        <v>43965</v>
      </c>
      <c r="J721" s="1" t="s">
        <v>4282</v>
      </c>
      <c r="K721" s="1" t="s">
        <v>4283</v>
      </c>
      <c r="L721" s="1" t="s">
        <v>2630</v>
      </c>
      <c r="M721" s="1" t="s">
        <v>4290</v>
      </c>
      <c r="N721" s="3">
        <v>-16095987.32</v>
      </c>
      <c r="O721" s="3">
        <v>0</v>
      </c>
      <c r="P721" s="1" t="s">
        <v>2567</v>
      </c>
      <c r="Q721" s="1" t="s">
        <v>1167</v>
      </c>
      <c r="R721" s="1" t="s">
        <v>1165</v>
      </c>
      <c r="S721" s="1" t="s">
        <v>2407</v>
      </c>
      <c r="T721" s="1" t="s">
        <v>2407</v>
      </c>
      <c r="U721" s="1" t="s">
        <v>4900</v>
      </c>
      <c r="V721" s="1" t="s">
        <v>2470</v>
      </c>
      <c r="W721" s="1" t="s">
        <v>51</v>
      </c>
      <c r="X721" s="1" t="str">
        <f>CONCATENATE(Tableau4[[#This Row],[Numéro de pièce de la pièce de référence]],Tableau4[[#This Row],[Numéro de poste de la pièce de référence]])</f>
        <v>450067232710</v>
      </c>
    </row>
    <row r="722" spans="1:24" x14ac:dyDescent="0.35">
      <c r="A722" s="1" t="s">
        <v>97</v>
      </c>
      <c r="B722" s="1" t="s">
        <v>2489</v>
      </c>
      <c r="C722" s="1" t="s">
        <v>2510</v>
      </c>
      <c r="D722" s="1" t="s">
        <v>101</v>
      </c>
      <c r="E722" s="1" t="s">
        <v>1236</v>
      </c>
      <c r="F722" s="1" t="s">
        <v>2407</v>
      </c>
      <c r="G722" s="1" t="s">
        <v>2937</v>
      </c>
      <c r="H722" s="1" t="s">
        <v>88</v>
      </c>
      <c r="I722" s="2">
        <v>43965</v>
      </c>
      <c r="J722" s="1" t="s">
        <v>4282</v>
      </c>
      <c r="K722" s="1" t="s">
        <v>4283</v>
      </c>
      <c r="L722" s="1" t="s">
        <v>2630</v>
      </c>
      <c r="M722" s="1" t="s">
        <v>4290</v>
      </c>
      <c r="N722" s="3">
        <v>-756321.84</v>
      </c>
      <c r="O722" s="3">
        <v>0</v>
      </c>
      <c r="P722" s="1" t="s">
        <v>2567</v>
      </c>
      <c r="Q722" s="1" t="s">
        <v>1237</v>
      </c>
      <c r="R722" s="1" t="s">
        <v>1235</v>
      </c>
      <c r="S722" s="1" t="s">
        <v>2407</v>
      </c>
      <c r="T722" s="1" t="s">
        <v>2407</v>
      </c>
      <c r="U722" s="1" t="s">
        <v>4901</v>
      </c>
      <c r="V722" s="1" t="s">
        <v>2470</v>
      </c>
      <c r="W722" s="1" t="s">
        <v>51</v>
      </c>
      <c r="X722" s="1" t="str">
        <f>CONCATENATE(Tableau4[[#This Row],[Numéro de pièce de la pièce de référence]],Tableau4[[#This Row],[Numéro de poste de la pièce de référence]])</f>
        <v>450067310910</v>
      </c>
    </row>
    <row r="723" spans="1:24" x14ac:dyDescent="0.35">
      <c r="A723" s="1" t="s">
        <v>97</v>
      </c>
      <c r="B723" s="1" t="s">
        <v>2489</v>
      </c>
      <c r="C723" s="1" t="s">
        <v>2510</v>
      </c>
      <c r="D723" s="1" t="s">
        <v>101</v>
      </c>
      <c r="E723" s="1" t="s">
        <v>1251</v>
      </c>
      <c r="F723" s="1" t="s">
        <v>2407</v>
      </c>
      <c r="G723" s="1" t="s">
        <v>2942</v>
      </c>
      <c r="H723" s="1" t="s">
        <v>88</v>
      </c>
      <c r="I723" s="2">
        <v>43965</v>
      </c>
      <c r="J723" s="1" t="s">
        <v>4282</v>
      </c>
      <c r="K723" s="1" t="s">
        <v>4283</v>
      </c>
      <c r="L723" s="1" t="s">
        <v>2630</v>
      </c>
      <c r="M723" s="1" t="s">
        <v>4290</v>
      </c>
      <c r="N723" s="3">
        <v>-11337.7</v>
      </c>
      <c r="O723" s="3">
        <v>0</v>
      </c>
      <c r="P723" s="1" t="s">
        <v>2581</v>
      </c>
      <c r="Q723" s="1" t="s">
        <v>1252</v>
      </c>
      <c r="R723" s="1" t="s">
        <v>1250</v>
      </c>
      <c r="S723" s="1" t="s">
        <v>2407</v>
      </c>
      <c r="T723" s="1" t="s">
        <v>2407</v>
      </c>
      <c r="U723" s="1" t="s">
        <v>4902</v>
      </c>
      <c r="V723" s="1" t="s">
        <v>2470</v>
      </c>
      <c r="W723" s="1" t="s">
        <v>51</v>
      </c>
      <c r="X723" s="1" t="str">
        <f>CONCATENATE(Tableau4[[#This Row],[Numéro de pièce de la pièce de référence]],Tableau4[[#This Row],[Numéro de poste de la pièce de référence]])</f>
        <v>450067329810</v>
      </c>
    </row>
    <row r="724" spans="1:24" x14ac:dyDescent="0.35">
      <c r="A724" s="1" t="s">
        <v>97</v>
      </c>
      <c r="B724" s="1" t="s">
        <v>2489</v>
      </c>
      <c r="C724" s="1" t="s">
        <v>2510</v>
      </c>
      <c r="D724" s="1" t="s">
        <v>101</v>
      </c>
      <c r="E724" s="1" t="s">
        <v>1251</v>
      </c>
      <c r="F724" s="1" t="s">
        <v>2407</v>
      </c>
      <c r="G724" s="1" t="s">
        <v>2942</v>
      </c>
      <c r="H724" s="1" t="s">
        <v>88</v>
      </c>
      <c r="I724" s="2">
        <v>43965</v>
      </c>
      <c r="J724" s="1" t="s">
        <v>4282</v>
      </c>
      <c r="K724" s="1" t="s">
        <v>4283</v>
      </c>
      <c r="L724" s="1" t="s">
        <v>2630</v>
      </c>
      <c r="M724" s="1" t="s">
        <v>4290</v>
      </c>
      <c r="N724" s="3">
        <v>-2861.65</v>
      </c>
      <c r="O724" s="3">
        <v>0</v>
      </c>
      <c r="P724" s="1" t="s">
        <v>2581</v>
      </c>
      <c r="Q724" s="1" t="s">
        <v>1252</v>
      </c>
      <c r="R724" s="1" t="s">
        <v>1250</v>
      </c>
      <c r="S724" s="1" t="s">
        <v>2407</v>
      </c>
      <c r="T724" s="1" t="s">
        <v>2407</v>
      </c>
      <c r="U724" s="1" t="s">
        <v>4903</v>
      </c>
      <c r="V724" s="1" t="s">
        <v>2470</v>
      </c>
      <c r="W724" s="1" t="s">
        <v>51</v>
      </c>
      <c r="X724" s="1" t="str">
        <f>CONCATENATE(Tableau4[[#This Row],[Numéro de pièce de la pièce de référence]],Tableau4[[#This Row],[Numéro de poste de la pièce de référence]])</f>
        <v>450067329810</v>
      </c>
    </row>
    <row r="725" spans="1:24" x14ac:dyDescent="0.35">
      <c r="A725" s="1" t="s">
        <v>97</v>
      </c>
      <c r="B725" s="1" t="s">
        <v>2489</v>
      </c>
      <c r="C725" s="1" t="s">
        <v>2510</v>
      </c>
      <c r="D725" s="1" t="s">
        <v>101</v>
      </c>
      <c r="E725" s="1" t="s">
        <v>1251</v>
      </c>
      <c r="F725" s="1" t="s">
        <v>2407</v>
      </c>
      <c r="G725" s="1" t="s">
        <v>2942</v>
      </c>
      <c r="H725" s="1" t="s">
        <v>88</v>
      </c>
      <c r="I725" s="2">
        <v>43965</v>
      </c>
      <c r="J725" s="1" t="s">
        <v>4282</v>
      </c>
      <c r="K725" s="1" t="s">
        <v>4283</v>
      </c>
      <c r="L725" s="1" t="s">
        <v>2630</v>
      </c>
      <c r="M725" s="1" t="s">
        <v>4290</v>
      </c>
      <c r="N725" s="3">
        <v>-5876.97</v>
      </c>
      <c r="O725" s="3">
        <v>0</v>
      </c>
      <c r="P725" s="1" t="s">
        <v>2581</v>
      </c>
      <c r="Q725" s="1" t="s">
        <v>1252</v>
      </c>
      <c r="R725" s="1" t="s">
        <v>1250</v>
      </c>
      <c r="S725" s="1" t="s">
        <v>2407</v>
      </c>
      <c r="T725" s="1" t="s">
        <v>2407</v>
      </c>
      <c r="U725" s="1" t="s">
        <v>4904</v>
      </c>
      <c r="V725" s="1" t="s">
        <v>2470</v>
      </c>
      <c r="W725" s="1" t="s">
        <v>51</v>
      </c>
      <c r="X725" s="1" t="str">
        <f>CONCATENATE(Tableau4[[#This Row],[Numéro de pièce de la pièce de référence]],Tableau4[[#This Row],[Numéro de poste de la pièce de référence]])</f>
        <v>450067329810</v>
      </c>
    </row>
    <row r="726" spans="1:24" x14ac:dyDescent="0.35">
      <c r="A726" s="1" t="s">
        <v>97</v>
      </c>
      <c r="B726" s="1" t="s">
        <v>2489</v>
      </c>
      <c r="C726" s="1" t="s">
        <v>2510</v>
      </c>
      <c r="D726" s="1" t="s">
        <v>101</v>
      </c>
      <c r="E726" s="1" t="s">
        <v>1283</v>
      </c>
      <c r="F726" s="1" t="s">
        <v>2407</v>
      </c>
      <c r="G726" s="1" t="s">
        <v>2963</v>
      </c>
      <c r="H726" s="1" t="s">
        <v>88</v>
      </c>
      <c r="I726" s="2">
        <v>43965</v>
      </c>
      <c r="J726" s="1" t="s">
        <v>4282</v>
      </c>
      <c r="K726" s="1" t="s">
        <v>4283</v>
      </c>
      <c r="L726" s="1" t="s">
        <v>2630</v>
      </c>
      <c r="M726" s="1" t="s">
        <v>4290</v>
      </c>
      <c r="N726" s="3">
        <v>-313471.8</v>
      </c>
      <c r="O726" s="3">
        <v>0</v>
      </c>
      <c r="P726" s="1" t="s">
        <v>2567</v>
      </c>
      <c r="Q726" s="1" t="s">
        <v>1284</v>
      </c>
      <c r="R726" s="1" t="s">
        <v>1282</v>
      </c>
      <c r="S726" s="1" t="s">
        <v>2407</v>
      </c>
      <c r="T726" s="1" t="s">
        <v>2407</v>
      </c>
      <c r="U726" s="1" t="s">
        <v>4905</v>
      </c>
      <c r="V726" s="1" t="s">
        <v>2470</v>
      </c>
      <c r="W726" s="1" t="s">
        <v>51</v>
      </c>
      <c r="X726" s="1" t="str">
        <f>CONCATENATE(Tableau4[[#This Row],[Numéro de pièce de la pièce de référence]],Tableau4[[#This Row],[Numéro de poste de la pièce de référence]])</f>
        <v>450067358310</v>
      </c>
    </row>
    <row r="727" spans="1:24" x14ac:dyDescent="0.35">
      <c r="A727" s="1" t="s">
        <v>97</v>
      </c>
      <c r="B727" s="1" t="s">
        <v>2489</v>
      </c>
      <c r="C727" s="1" t="s">
        <v>2510</v>
      </c>
      <c r="D727" s="1" t="s">
        <v>101</v>
      </c>
      <c r="E727" s="1" t="s">
        <v>1283</v>
      </c>
      <c r="F727" s="1" t="s">
        <v>2407</v>
      </c>
      <c r="G727" s="1" t="s">
        <v>2963</v>
      </c>
      <c r="H727" s="1" t="s">
        <v>88</v>
      </c>
      <c r="I727" s="2">
        <v>43965</v>
      </c>
      <c r="J727" s="1" t="s">
        <v>4282</v>
      </c>
      <c r="K727" s="1" t="s">
        <v>4283</v>
      </c>
      <c r="L727" s="1" t="s">
        <v>2630</v>
      </c>
      <c r="M727" s="1" t="s">
        <v>4290</v>
      </c>
      <c r="N727" s="3">
        <v>-275256.12</v>
      </c>
      <c r="O727" s="3">
        <v>0</v>
      </c>
      <c r="P727" s="1" t="s">
        <v>2567</v>
      </c>
      <c r="Q727" s="1" t="s">
        <v>1284</v>
      </c>
      <c r="R727" s="1" t="s">
        <v>1282</v>
      </c>
      <c r="S727" s="1" t="s">
        <v>2407</v>
      </c>
      <c r="T727" s="1" t="s">
        <v>2407</v>
      </c>
      <c r="U727" s="1" t="s">
        <v>4906</v>
      </c>
      <c r="V727" s="1" t="s">
        <v>2470</v>
      </c>
      <c r="W727" s="1" t="s">
        <v>51</v>
      </c>
      <c r="X727" s="1" t="str">
        <f>CONCATENATE(Tableau4[[#This Row],[Numéro de pièce de la pièce de référence]],Tableau4[[#This Row],[Numéro de poste de la pièce de référence]])</f>
        <v>450067358310</v>
      </c>
    </row>
    <row r="728" spans="1:24" x14ac:dyDescent="0.35">
      <c r="A728" s="1" t="s">
        <v>97</v>
      </c>
      <c r="B728" s="1" t="s">
        <v>2489</v>
      </c>
      <c r="C728" s="1" t="s">
        <v>2510</v>
      </c>
      <c r="D728" s="1" t="s">
        <v>101</v>
      </c>
      <c r="E728" s="1" t="s">
        <v>1283</v>
      </c>
      <c r="F728" s="1" t="s">
        <v>2407</v>
      </c>
      <c r="G728" s="1" t="s">
        <v>2963</v>
      </c>
      <c r="H728" s="1" t="s">
        <v>88</v>
      </c>
      <c r="I728" s="2">
        <v>43965</v>
      </c>
      <c r="J728" s="1" t="s">
        <v>4282</v>
      </c>
      <c r="K728" s="1" t="s">
        <v>4283</v>
      </c>
      <c r="L728" s="1" t="s">
        <v>2630</v>
      </c>
      <c r="M728" s="1" t="s">
        <v>4290</v>
      </c>
      <c r="N728" s="3">
        <v>-1267.5999999999999</v>
      </c>
      <c r="O728" s="3">
        <v>0</v>
      </c>
      <c r="P728" s="1" t="s">
        <v>2567</v>
      </c>
      <c r="Q728" s="1" t="s">
        <v>1284</v>
      </c>
      <c r="R728" s="1" t="s">
        <v>1282</v>
      </c>
      <c r="S728" s="1" t="s">
        <v>2407</v>
      </c>
      <c r="T728" s="1" t="s">
        <v>2407</v>
      </c>
      <c r="U728" s="1" t="s">
        <v>4907</v>
      </c>
      <c r="V728" s="1" t="s">
        <v>2470</v>
      </c>
      <c r="W728" s="1" t="s">
        <v>51</v>
      </c>
      <c r="X728" s="1" t="str">
        <f>CONCATENATE(Tableau4[[#This Row],[Numéro de pièce de la pièce de référence]],Tableau4[[#This Row],[Numéro de poste de la pièce de référence]])</f>
        <v>450067358310</v>
      </c>
    </row>
    <row r="729" spans="1:24" x14ac:dyDescent="0.35">
      <c r="A729" s="1" t="s">
        <v>97</v>
      </c>
      <c r="B729" s="1" t="s">
        <v>2489</v>
      </c>
      <c r="C729" s="1" t="s">
        <v>2510</v>
      </c>
      <c r="D729" s="1" t="s">
        <v>101</v>
      </c>
      <c r="E729" s="1" t="s">
        <v>1392</v>
      </c>
      <c r="F729" s="1" t="s">
        <v>2407</v>
      </c>
      <c r="G729" s="1" t="s">
        <v>2993</v>
      </c>
      <c r="H729" s="1" t="s">
        <v>88</v>
      </c>
      <c r="I729" s="2">
        <v>43965</v>
      </c>
      <c r="J729" s="1" t="s">
        <v>4282</v>
      </c>
      <c r="K729" s="1" t="s">
        <v>4283</v>
      </c>
      <c r="L729" s="1" t="s">
        <v>3400</v>
      </c>
      <c r="M729" s="1" t="s">
        <v>4284</v>
      </c>
      <c r="N729" s="3">
        <v>89642.55</v>
      </c>
      <c r="O729" s="3">
        <v>0</v>
      </c>
      <c r="P729" s="1" t="s">
        <v>2567</v>
      </c>
      <c r="Q729" s="1" t="s">
        <v>1393</v>
      </c>
      <c r="R729" s="1" t="s">
        <v>678</v>
      </c>
      <c r="S729" s="1" t="s">
        <v>2407</v>
      </c>
      <c r="T729" s="1" t="s">
        <v>2407</v>
      </c>
      <c r="U729" s="1" t="s">
        <v>4908</v>
      </c>
      <c r="V729" s="1" t="s">
        <v>2470</v>
      </c>
      <c r="W729" s="1" t="s">
        <v>103</v>
      </c>
      <c r="X729" s="1" t="str">
        <f>CONCATENATE(Tableau4[[#This Row],[Numéro de pièce de la pièce de référence]],Tableau4[[#This Row],[Numéro de poste de la pièce de référence]])</f>
        <v>450067418310</v>
      </c>
    </row>
    <row r="730" spans="1:24" x14ac:dyDescent="0.35">
      <c r="A730" s="1" t="s">
        <v>97</v>
      </c>
      <c r="B730" s="1" t="s">
        <v>2489</v>
      </c>
      <c r="C730" s="1" t="s">
        <v>2510</v>
      </c>
      <c r="D730" s="1" t="s">
        <v>101</v>
      </c>
      <c r="E730" s="1" t="s">
        <v>1395</v>
      </c>
      <c r="F730" s="1" t="s">
        <v>2407</v>
      </c>
      <c r="G730" s="1" t="s">
        <v>2994</v>
      </c>
      <c r="H730" s="1" t="s">
        <v>88</v>
      </c>
      <c r="I730" s="2">
        <v>43965</v>
      </c>
      <c r="J730" s="1" t="s">
        <v>4282</v>
      </c>
      <c r="K730" s="1" t="s">
        <v>4283</v>
      </c>
      <c r="L730" s="1" t="s">
        <v>3400</v>
      </c>
      <c r="M730" s="1" t="s">
        <v>4284</v>
      </c>
      <c r="N730" s="3">
        <v>500940</v>
      </c>
      <c r="O730" s="3">
        <v>0</v>
      </c>
      <c r="P730" s="1" t="s">
        <v>2567</v>
      </c>
      <c r="Q730" s="1" t="s">
        <v>1396</v>
      </c>
      <c r="R730" s="1" t="s">
        <v>1318</v>
      </c>
      <c r="S730" s="1" t="s">
        <v>2407</v>
      </c>
      <c r="T730" s="1" t="s">
        <v>2407</v>
      </c>
      <c r="U730" s="1" t="s">
        <v>4909</v>
      </c>
      <c r="V730" s="1" t="s">
        <v>2470</v>
      </c>
      <c r="W730" s="1" t="s">
        <v>103</v>
      </c>
      <c r="X730" s="1" t="str">
        <f>CONCATENATE(Tableau4[[#This Row],[Numéro de pièce de la pièce de référence]],Tableau4[[#This Row],[Numéro de poste de la pièce de référence]])</f>
        <v>450067419010</v>
      </c>
    </row>
    <row r="731" spans="1:24" x14ac:dyDescent="0.35">
      <c r="A731" s="1" t="s">
        <v>60</v>
      </c>
      <c r="B731" s="1" t="s">
        <v>2634</v>
      </c>
      <c r="C731" s="1" t="s">
        <v>2483</v>
      </c>
      <c r="D731" s="1" t="s">
        <v>65</v>
      </c>
      <c r="E731" s="1" t="s">
        <v>1401</v>
      </c>
      <c r="F731" s="1" t="s">
        <v>2407</v>
      </c>
      <c r="G731" s="1" t="s">
        <v>2995</v>
      </c>
      <c r="H731" s="1" t="s">
        <v>88</v>
      </c>
      <c r="I731" s="2">
        <v>43965</v>
      </c>
      <c r="J731" s="1" t="s">
        <v>4282</v>
      </c>
      <c r="K731" s="1" t="s">
        <v>4283</v>
      </c>
      <c r="L731" s="1" t="s">
        <v>3400</v>
      </c>
      <c r="M731" s="1" t="s">
        <v>4284</v>
      </c>
      <c r="N731" s="3">
        <v>1</v>
      </c>
      <c r="O731" s="3">
        <v>0</v>
      </c>
      <c r="P731" s="1" t="s">
        <v>2996</v>
      </c>
      <c r="Q731" s="1" t="s">
        <v>1402</v>
      </c>
      <c r="R731" s="1" t="s">
        <v>1400</v>
      </c>
      <c r="S731" s="1" t="s">
        <v>2407</v>
      </c>
      <c r="T731" s="1" t="s">
        <v>2407</v>
      </c>
      <c r="U731" s="1" t="s">
        <v>4910</v>
      </c>
      <c r="V731" s="1" t="s">
        <v>2470</v>
      </c>
      <c r="W731" s="1" t="s">
        <v>51</v>
      </c>
      <c r="X731" s="1" t="str">
        <f>CONCATENATE(Tableau4[[#This Row],[Numéro de pièce de la pièce de référence]],Tableau4[[#This Row],[Numéro de poste de la pièce de référence]])</f>
        <v>450067419810</v>
      </c>
    </row>
    <row r="732" spans="1:24" x14ac:dyDescent="0.35">
      <c r="A732" s="1" t="s">
        <v>60</v>
      </c>
      <c r="B732" s="1" t="s">
        <v>2634</v>
      </c>
      <c r="C732" s="1" t="s">
        <v>2483</v>
      </c>
      <c r="D732" s="1" t="s">
        <v>65</v>
      </c>
      <c r="E732" s="1" t="s">
        <v>1404</v>
      </c>
      <c r="F732" s="1" t="s">
        <v>2407</v>
      </c>
      <c r="G732" s="1" t="s">
        <v>2997</v>
      </c>
      <c r="H732" s="1" t="s">
        <v>88</v>
      </c>
      <c r="I732" s="2">
        <v>43965</v>
      </c>
      <c r="J732" s="1" t="s">
        <v>4282</v>
      </c>
      <c r="K732" s="1" t="s">
        <v>4283</v>
      </c>
      <c r="L732" s="1" t="s">
        <v>3400</v>
      </c>
      <c r="M732" s="1" t="s">
        <v>4284</v>
      </c>
      <c r="N732" s="3">
        <v>1</v>
      </c>
      <c r="O732" s="3">
        <v>0</v>
      </c>
      <c r="P732" s="1" t="s">
        <v>2996</v>
      </c>
      <c r="Q732" s="1" t="s">
        <v>1405</v>
      </c>
      <c r="R732" s="1" t="s">
        <v>1400</v>
      </c>
      <c r="S732" s="1" t="s">
        <v>2407</v>
      </c>
      <c r="T732" s="1" t="s">
        <v>2407</v>
      </c>
      <c r="U732" s="1" t="s">
        <v>4911</v>
      </c>
      <c r="V732" s="1" t="s">
        <v>2470</v>
      </c>
      <c r="W732" s="1" t="s">
        <v>51</v>
      </c>
      <c r="X732" s="1" t="str">
        <f>CONCATENATE(Tableau4[[#This Row],[Numéro de pièce de la pièce de référence]],Tableau4[[#This Row],[Numéro de poste de la pièce de référence]])</f>
        <v>450067420710</v>
      </c>
    </row>
    <row r="733" spans="1:24" x14ac:dyDescent="0.35">
      <c r="A733" s="1" t="s">
        <v>97</v>
      </c>
      <c r="B733" s="1" t="s">
        <v>2489</v>
      </c>
      <c r="C733" s="1" t="s">
        <v>2510</v>
      </c>
      <c r="D733" s="1" t="s">
        <v>101</v>
      </c>
      <c r="E733" s="1" t="s">
        <v>488</v>
      </c>
      <c r="F733" s="1" t="s">
        <v>2407</v>
      </c>
      <c r="G733" s="1" t="s">
        <v>2683</v>
      </c>
      <c r="H733" s="1" t="s">
        <v>217</v>
      </c>
      <c r="I733" s="2">
        <v>43966</v>
      </c>
      <c r="J733" s="1" t="s">
        <v>4282</v>
      </c>
      <c r="K733" s="1" t="s">
        <v>4283</v>
      </c>
      <c r="L733" s="1" t="s">
        <v>2630</v>
      </c>
      <c r="M733" s="1" t="s">
        <v>4290</v>
      </c>
      <c r="N733" s="3">
        <v>54000</v>
      </c>
      <c r="O733" s="3">
        <v>0</v>
      </c>
      <c r="P733" s="1" t="s">
        <v>2567</v>
      </c>
      <c r="Q733" s="1" t="s">
        <v>491</v>
      </c>
      <c r="R733" s="1" t="s">
        <v>487</v>
      </c>
      <c r="S733" s="1" t="s">
        <v>2407</v>
      </c>
      <c r="T733" s="1" t="s">
        <v>2407</v>
      </c>
      <c r="U733" s="1" t="s">
        <v>4912</v>
      </c>
      <c r="V733" s="1" t="s">
        <v>2470</v>
      </c>
      <c r="W733" s="1" t="s">
        <v>51</v>
      </c>
      <c r="X733" s="1" t="str">
        <f>CONCATENATE(Tableau4[[#This Row],[Numéro de pièce de la pièce de référence]],Tableau4[[#This Row],[Numéro de poste de la pièce de référence]])</f>
        <v>450066850320</v>
      </c>
    </row>
    <row r="734" spans="1:24" x14ac:dyDescent="0.35">
      <c r="A734" s="1" t="s">
        <v>97</v>
      </c>
      <c r="B734" s="1" t="s">
        <v>2489</v>
      </c>
      <c r="C734" s="1" t="s">
        <v>2510</v>
      </c>
      <c r="D734" s="1" t="s">
        <v>101</v>
      </c>
      <c r="E734" s="1" t="s">
        <v>488</v>
      </c>
      <c r="F734" s="1" t="s">
        <v>2407</v>
      </c>
      <c r="G734" s="1" t="s">
        <v>2683</v>
      </c>
      <c r="H734" s="1" t="s">
        <v>217</v>
      </c>
      <c r="I734" s="2">
        <v>43966</v>
      </c>
      <c r="J734" s="1" t="s">
        <v>4282</v>
      </c>
      <c r="K734" s="1" t="s">
        <v>4283</v>
      </c>
      <c r="L734" s="1" t="s">
        <v>2630</v>
      </c>
      <c r="M734" s="1" t="s">
        <v>4290</v>
      </c>
      <c r="N734" s="3">
        <v>24300</v>
      </c>
      <c r="O734" s="3">
        <v>0</v>
      </c>
      <c r="P734" s="1" t="s">
        <v>2567</v>
      </c>
      <c r="Q734" s="1" t="s">
        <v>491</v>
      </c>
      <c r="R734" s="1" t="s">
        <v>487</v>
      </c>
      <c r="S734" s="1" t="s">
        <v>2407</v>
      </c>
      <c r="T734" s="1" t="s">
        <v>2407</v>
      </c>
      <c r="U734" s="1" t="s">
        <v>4913</v>
      </c>
      <c r="V734" s="1" t="s">
        <v>2470</v>
      </c>
      <c r="W734" s="1" t="s">
        <v>51</v>
      </c>
      <c r="X734" s="1" t="str">
        <f>CONCATENATE(Tableau4[[#This Row],[Numéro de pièce de la pièce de référence]],Tableau4[[#This Row],[Numéro de poste de la pièce de référence]])</f>
        <v>450066850320</v>
      </c>
    </row>
    <row r="735" spans="1:24" x14ac:dyDescent="0.35">
      <c r="A735" s="1" t="s">
        <v>97</v>
      </c>
      <c r="B735" s="1" t="s">
        <v>2489</v>
      </c>
      <c r="C735" s="1" t="s">
        <v>2510</v>
      </c>
      <c r="D735" s="1" t="s">
        <v>101</v>
      </c>
      <c r="E735" s="1" t="s">
        <v>748</v>
      </c>
      <c r="F735" s="1" t="s">
        <v>2407</v>
      </c>
      <c r="G735" s="1" t="s">
        <v>2756</v>
      </c>
      <c r="H735" s="1" t="s">
        <v>88</v>
      </c>
      <c r="I735" s="2">
        <v>43966</v>
      </c>
      <c r="J735" s="1" t="s">
        <v>4282</v>
      </c>
      <c r="K735" s="1" t="s">
        <v>4283</v>
      </c>
      <c r="L735" s="1" t="s">
        <v>2630</v>
      </c>
      <c r="M735" s="1" t="s">
        <v>4290</v>
      </c>
      <c r="N735" s="3">
        <v>-171886.58</v>
      </c>
      <c r="O735" s="3">
        <v>0</v>
      </c>
      <c r="P735" s="1" t="s">
        <v>2567</v>
      </c>
      <c r="Q735" s="1" t="s">
        <v>749</v>
      </c>
      <c r="R735" s="1" t="s">
        <v>747</v>
      </c>
      <c r="S735" s="1" t="s">
        <v>2407</v>
      </c>
      <c r="T735" s="1" t="s">
        <v>2407</v>
      </c>
      <c r="U735" s="1" t="s">
        <v>4914</v>
      </c>
      <c r="V735" s="1" t="s">
        <v>2470</v>
      </c>
      <c r="W735" s="1" t="s">
        <v>51</v>
      </c>
      <c r="X735" s="1" t="str">
        <f>CONCATENATE(Tableau4[[#This Row],[Numéro de pièce de la pièce de référence]],Tableau4[[#This Row],[Numéro de poste de la pièce de référence]])</f>
        <v>450066955710</v>
      </c>
    </row>
    <row r="736" spans="1:24" x14ac:dyDescent="0.35">
      <c r="A736" s="1" t="s">
        <v>97</v>
      </c>
      <c r="B736" s="1" t="s">
        <v>2489</v>
      </c>
      <c r="C736" s="1" t="s">
        <v>2510</v>
      </c>
      <c r="D736" s="1" t="s">
        <v>101</v>
      </c>
      <c r="E736" s="1" t="s">
        <v>748</v>
      </c>
      <c r="F736" s="1" t="s">
        <v>2407</v>
      </c>
      <c r="G736" s="1" t="s">
        <v>2756</v>
      </c>
      <c r="H736" s="1" t="s">
        <v>88</v>
      </c>
      <c r="I736" s="2">
        <v>43966</v>
      </c>
      <c r="J736" s="1" t="s">
        <v>4282</v>
      </c>
      <c r="K736" s="1" t="s">
        <v>4283</v>
      </c>
      <c r="L736" s="1" t="s">
        <v>2590</v>
      </c>
      <c r="M736" s="1" t="s">
        <v>4402</v>
      </c>
      <c r="N736" s="3">
        <v>1422.24</v>
      </c>
      <c r="O736" s="3">
        <v>0</v>
      </c>
      <c r="P736" s="1" t="s">
        <v>2567</v>
      </c>
      <c r="Q736" s="1" t="s">
        <v>749</v>
      </c>
      <c r="R736" s="1" t="s">
        <v>747</v>
      </c>
      <c r="S736" s="1" t="s">
        <v>2407</v>
      </c>
      <c r="T736" s="1" t="s">
        <v>2407</v>
      </c>
      <c r="U736" s="1" t="s">
        <v>4914</v>
      </c>
      <c r="V736" s="1" t="s">
        <v>2470</v>
      </c>
      <c r="W736" s="1" t="s">
        <v>51</v>
      </c>
      <c r="X736" s="1" t="str">
        <f>CONCATENATE(Tableau4[[#This Row],[Numéro de pièce de la pièce de référence]],Tableau4[[#This Row],[Numéro de poste de la pièce de référence]])</f>
        <v>450066955710</v>
      </c>
    </row>
    <row r="737" spans="1:24" x14ac:dyDescent="0.35">
      <c r="A737" s="1" t="s">
        <v>97</v>
      </c>
      <c r="B737" s="1" t="s">
        <v>2489</v>
      </c>
      <c r="C737" s="1" t="s">
        <v>2510</v>
      </c>
      <c r="D737" s="1" t="s">
        <v>101</v>
      </c>
      <c r="E737" s="1" t="s">
        <v>970</v>
      </c>
      <c r="F737" s="1" t="s">
        <v>2407</v>
      </c>
      <c r="G737" s="1" t="s">
        <v>2860</v>
      </c>
      <c r="H737" s="1" t="s">
        <v>88</v>
      </c>
      <c r="I737" s="2">
        <v>43966</v>
      </c>
      <c r="J737" s="1" t="s">
        <v>4282</v>
      </c>
      <c r="K737" s="1" t="s">
        <v>4283</v>
      </c>
      <c r="L737" s="1" t="s">
        <v>2630</v>
      </c>
      <c r="M737" s="1" t="s">
        <v>4290</v>
      </c>
      <c r="N737" s="3">
        <v>-12850.2</v>
      </c>
      <c r="O737" s="3">
        <v>0</v>
      </c>
      <c r="P737" s="1" t="s">
        <v>2567</v>
      </c>
      <c r="Q737" s="1" t="s">
        <v>971</v>
      </c>
      <c r="R737" s="1" t="s">
        <v>401</v>
      </c>
      <c r="S737" s="1" t="s">
        <v>2407</v>
      </c>
      <c r="T737" s="1" t="s">
        <v>2407</v>
      </c>
      <c r="U737" s="1" t="s">
        <v>4915</v>
      </c>
      <c r="V737" s="1" t="s">
        <v>2470</v>
      </c>
      <c r="W737" s="1" t="s">
        <v>103</v>
      </c>
      <c r="X737" s="1" t="str">
        <f>CONCATENATE(Tableau4[[#This Row],[Numéro de pièce de la pièce de référence]],Tableau4[[#This Row],[Numéro de poste de la pièce de référence]])</f>
        <v>450067178010</v>
      </c>
    </row>
    <row r="738" spans="1:24" x14ac:dyDescent="0.35">
      <c r="A738" s="1" t="s">
        <v>97</v>
      </c>
      <c r="B738" s="1" t="s">
        <v>2489</v>
      </c>
      <c r="C738" s="1" t="s">
        <v>2510</v>
      </c>
      <c r="D738" s="1" t="s">
        <v>101</v>
      </c>
      <c r="E738" s="1" t="s">
        <v>970</v>
      </c>
      <c r="F738" s="1" t="s">
        <v>2407</v>
      </c>
      <c r="G738" s="1" t="s">
        <v>2860</v>
      </c>
      <c r="H738" s="1" t="s">
        <v>88</v>
      </c>
      <c r="I738" s="2">
        <v>43966</v>
      </c>
      <c r="J738" s="1" t="s">
        <v>4282</v>
      </c>
      <c r="K738" s="1" t="s">
        <v>4283</v>
      </c>
      <c r="L738" s="1" t="s">
        <v>2630</v>
      </c>
      <c r="M738" s="1" t="s">
        <v>4290</v>
      </c>
      <c r="N738" s="3">
        <v>-8624.8799999999992</v>
      </c>
      <c r="O738" s="3">
        <v>0</v>
      </c>
      <c r="P738" s="1" t="s">
        <v>2567</v>
      </c>
      <c r="Q738" s="1" t="s">
        <v>971</v>
      </c>
      <c r="R738" s="1" t="s">
        <v>401</v>
      </c>
      <c r="S738" s="1" t="s">
        <v>2407</v>
      </c>
      <c r="T738" s="1" t="s">
        <v>2407</v>
      </c>
      <c r="U738" s="1" t="s">
        <v>4916</v>
      </c>
      <c r="V738" s="1" t="s">
        <v>2470</v>
      </c>
      <c r="W738" s="1" t="s">
        <v>103</v>
      </c>
      <c r="X738" s="1" t="str">
        <f>CONCATENATE(Tableau4[[#This Row],[Numéro de pièce de la pièce de référence]],Tableau4[[#This Row],[Numéro de poste de la pièce de référence]])</f>
        <v>450067178010</v>
      </c>
    </row>
    <row r="739" spans="1:24" x14ac:dyDescent="0.35">
      <c r="A739" s="1" t="s">
        <v>97</v>
      </c>
      <c r="B739" s="1" t="s">
        <v>2489</v>
      </c>
      <c r="C739" s="1" t="s">
        <v>2510</v>
      </c>
      <c r="D739" s="1" t="s">
        <v>101</v>
      </c>
      <c r="E739" s="1" t="s">
        <v>1104</v>
      </c>
      <c r="F739" s="1" t="s">
        <v>2407</v>
      </c>
      <c r="G739" s="1" t="s">
        <v>2882</v>
      </c>
      <c r="H739" s="1" t="s">
        <v>88</v>
      </c>
      <c r="I739" s="2">
        <v>43966</v>
      </c>
      <c r="J739" s="1" t="s">
        <v>4282</v>
      </c>
      <c r="K739" s="1" t="s">
        <v>4283</v>
      </c>
      <c r="L739" s="1" t="s">
        <v>2630</v>
      </c>
      <c r="M739" s="1" t="s">
        <v>4290</v>
      </c>
      <c r="N739" s="3">
        <v>-17075.52</v>
      </c>
      <c r="O739" s="3">
        <v>0</v>
      </c>
      <c r="P739" s="1" t="s">
        <v>2567</v>
      </c>
      <c r="Q739" s="1" t="s">
        <v>1105</v>
      </c>
      <c r="R739" s="1" t="s">
        <v>401</v>
      </c>
      <c r="S739" s="1" t="s">
        <v>2407</v>
      </c>
      <c r="T739" s="1" t="s">
        <v>2407</v>
      </c>
      <c r="U739" s="1" t="s">
        <v>4916</v>
      </c>
      <c r="V739" s="1" t="s">
        <v>2470</v>
      </c>
      <c r="W739" s="1" t="s">
        <v>103</v>
      </c>
      <c r="X739" s="1" t="str">
        <f>CONCATENATE(Tableau4[[#This Row],[Numéro de pièce de la pièce de référence]],Tableau4[[#This Row],[Numéro de poste de la pièce de référence]])</f>
        <v>450067216410</v>
      </c>
    </row>
    <row r="740" spans="1:24" x14ac:dyDescent="0.35">
      <c r="A740" s="1" t="s">
        <v>97</v>
      </c>
      <c r="B740" s="1" t="s">
        <v>2489</v>
      </c>
      <c r="C740" s="1" t="s">
        <v>2510</v>
      </c>
      <c r="D740" s="1" t="s">
        <v>101</v>
      </c>
      <c r="E740" s="1" t="s">
        <v>1182</v>
      </c>
      <c r="F740" s="1" t="s">
        <v>2407</v>
      </c>
      <c r="G740" s="1" t="s">
        <v>2911</v>
      </c>
      <c r="H740" s="1" t="s">
        <v>88</v>
      </c>
      <c r="I740" s="2">
        <v>43966</v>
      </c>
      <c r="J740" s="1" t="s">
        <v>4282</v>
      </c>
      <c r="K740" s="1" t="s">
        <v>4283</v>
      </c>
      <c r="L740" s="1" t="s">
        <v>2630</v>
      </c>
      <c r="M740" s="1" t="s">
        <v>4290</v>
      </c>
      <c r="N740" s="3">
        <v>-66277.070000000007</v>
      </c>
      <c r="O740" s="3">
        <v>0</v>
      </c>
      <c r="P740" s="1" t="s">
        <v>2567</v>
      </c>
      <c r="Q740" s="1" t="s">
        <v>1183</v>
      </c>
      <c r="R740" s="1" t="s">
        <v>935</v>
      </c>
      <c r="S740" s="1" t="s">
        <v>2407</v>
      </c>
      <c r="T740" s="1" t="s">
        <v>2407</v>
      </c>
      <c r="U740" s="1" t="s">
        <v>4917</v>
      </c>
      <c r="V740" s="1" t="s">
        <v>2470</v>
      </c>
      <c r="W740" s="1" t="s">
        <v>111</v>
      </c>
      <c r="X740" s="1" t="str">
        <f>CONCATENATE(Tableau4[[#This Row],[Numéro de pièce de la pièce de référence]],Tableau4[[#This Row],[Numéro de poste de la pièce de référence]])</f>
        <v>450067237710</v>
      </c>
    </row>
    <row r="741" spans="1:24" x14ac:dyDescent="0.35">
      <c r="A741" s="1" t="s">
        <v>97</v>
      </c>
      <c r="B741" s="1" t="s">
        <v>2489</v>
      </c>
      <c r="C741" s="1" t="s">
        <v>2510</v>
      </c>
      <c r="D741" s="1" t="s">
        <v>101</v>
      </c>
      <c r="E741" s="1" t="s">
        <v>1225</v>
      </c>
      <c r="F741" s="1" t="s">
        <v>2407</v>
      </c>
      <c r="G741" s="1" t="s">
        <v>2938</v>
      </c>
      <c r="H741" s="1" t="s">
        <v>88</v>
      </c>
      <c r="I741" s="2">
        <v>43966</v>
      </c>
      <c r="J741" s="1" t="s">
        <v>4282</v>
      </c>
      <c r="K741" s="1" t="s">
        <v>4283</v>
      </c>
      <c r="L741" s="1" t="s">
        <v>2630</v>
      </c>
      <c r="M741" s="1" t="s">
        <v>4290</v>
      </c>
      <c r="N741" s="3">
        <v>-3149.25</v>
      </c>
      <c r="O741" s="3">
        <v>0</v>
      </c>
      <c r="P741" s="1" t="s">
        <v>2567</v>
      </c>
      <c r="Q741" s="1" t="s">
        <v>1226</v>
      </c>
      <c r="R741" s="1" t="s">
        <v>401</v>
      </c>
      <c r="S741" s="1" t="s">
        <v>2407</v>
      </c>
      <c r="T741" s="1" t="s">
        <v>2407</v>
      </c>
      <c r="U741" s="1" t="s">
        <v>4918</v>
      </c>
      <c r="V741" s="1" t="s">
        <v>2470</v>
      </c>
      <c r="W741" s="1" t="s">
        <v>103</v>
      </c>
      <c r="X741" s="1" t="str">
        <f>CONCATENATE(Tableau4[[#This Row],[Numéro de pièce de la pièce de référence]],Tableau4[[#This Row],[Numéro de poste de la pièce de référence]])</f>
        <v>450067311710</v>
      </c>
    </row>
    <row r="742" spans="1:24" x14ac:dyDescent="0.35">
      <c r="A742" s="1" t="s">
        <v>97</v>
      </c>
      <c r="B742" s="1" t="s">
        <v>2489</v>
      </c>
      <c r="C742" s="1" t="s">
        <v>2510</v>
      </c>
      <c r="D742" s="1" t="s">
        <v>101</v>
      </c>
      <c r="E742" s="1" t="s">
        <v>1283</v>
      </c>
      <c r="F742" s="1" t="s">
        <v>2407</v>
      </c>
      <c r="G742" s="1" t="s">
        <v>2963</v>
      </c>
      <c r="H742" s="1" t="s">
        <v>88</v>
      </c>
      <c r="I742" s="2">
        <v>43966</v>
      </c>
      <c r="J742" s="1" t="s">
        <v>4282</v>
      </c>
      <c r="K742" s="1" t="s">
        <v>4283</v>
      </c>
      <c r="L742" s="1" t="s">
        <v>3401</v>
      </c>
      <c r="M742" s="1" t="s">
        <v>4288</v>
      </c>
      <c r="N742" s="3">
        <v>2.9</v>
      </c>
      <c r="O742" s="3">
        <v>0</v>
      </c>
      <c r="P742" s="1" t="s">
        <v>2567</v>
      </c>
      <c r="Q742" s="1" t="s">
        <v>1284</v>
      </c>
      <c r="R742" s="1" t="s">
        <v>1282</v>
      </c>
      <c r="S742" s="1" t="s">
        <v>2407</v>
      </c>
      <c r="T742" s="1" t="s">
        <v>2407</v>
      </c>
      <c r="U742" s="1" t="s">
        <v>4919</v>
      </c>
      <c r="V742" s="1" t="s">
        <v>2470</v>
      </c>
      <c r="W742" s="1" t="s">
        <v>51</v>
      </c>
      <c r="X742" s="1" t="str">
        <f>CONCATENATE(Tableau4[[#This Row],[Numéro de pièce de la pièce de référence]],Tableau4[[#This Row],[Numéro de poste de la pièce de référence]])</f>
        <v>450067358310</v>
      </c>
    </row>
    <row r="743" spans="1:24" x14ac:dyDescent="0.35">
      <c r="A743" s="1" t="s">
        <v>97</v>
      </c>
      <c r="B743" s="1" t="s">
        <v>2489</v>
      </c>
      <c r="C743" s="1" t="s">
        <v>2510</v>
      </c>
      <c r="D743" s="1" t="s">
        <v>101</v>
      </c>
      <c r="E743" s="1" t="s">
        <v>1283</v>
      </c>
      <c r="F743" s="1" t="s">
        <v>2407</v>
      </c>
      <c r="G743" s="1" t="s">
        <v>2963</v>
      </c>
      <c r="H743" s="1" t="s">
        <v>88</v>
      </c>
      <c r="I743" s="2">
        <v>43966</v>
      </c>
      <c r="J743" s="1" t="s">
        <v>4282</v>
      </c>
      <c r="K743" s="1" t="s">
        <v>4283</v>
      </c>
      <c r="L743" s="1" t="s">
        <v>2630</v>
      </c>
      <c r="M743" s="1" t="s">
        <v>4290</v>
      </c>
      <c r="N743" s="3">
        <v>-5868.51</v>
      </c>
      <c r="O743" s="3">
        <v>0</v>
      </c>
      <c r="P743" s="1" t="s">
        <v>2567</v>
      </c>
      <c r="Q743" s="1" t="s">
        <v>1284</v>
      </c>
      <c r="R743" s="1" t="s">
        <v>1282</v>
      </c>
      <c r="S743" s="1" t="s">
        <v>2407</v>
      </c>
      <c r="T743" s="1" t="s">
        <v>2407</v>
      </c>
      <c r="U743" s="1" t="s">
        <v>4920</v>
      </c>
      <c r="V743" s="1" t="s">
        <v>2470</v>
      </c>
      <c r="W743" s="1" t="s">
        <v>51</v>
      </c>
      <c r="X743" s="1" t="str">
        <f>CONCATENATE(Tableau4[[#This Row],[Numéro de pièce de la pièce de référence]],Tableau4[[#This Row],[Numéro de poste de la pièce de référence]])</f>
        <v>450067358310</v>
      </c>
    </row>
    <row r="744" spans="1:24" x14ac:dyDescent="0.35">
      <c r="A744" s="1" t="s">
        <v>97</v>
      </c>
      <c r="B744" s="1" t="s">
        <v>2489</v>
      </c>
      <c r="C744" s="1" t="s">
        <v>2510</v>
      </c>
      <c r="D744" s="1" t="s">
        <v>101</v>
      </c>
      <c r="E744" s="1" t="s">
        <v>1331</v>
      </c>
      <c r="F744" s="1" t="s">
        <v>2407</v>
      </c>
      <c r="G744" s="1" t="s">
        <v>2969</v>
      </c>
      <c r="H744" s="1" t="s">
        <v>88</v>
      </c>
      <c r="I744" s="2">
        <v>43966</v>
      </c>
      <c r="J744" s="1" t="s">
        <v>4282</v>
      </c>
      <c r="K744" s="1" t="s">
        <v>4283</v>
      </c>
      <c r="L744" s="1" t="s">
        <v>2630</v>
      </c>
      <c r="M744" s="1" t="s">
        <v>4290</v>
      </c>
      <c r="N744" s="3">
        <v>-51400.800000000003</v>
      </c>
      <c r="O744" s="3">
        <v>0</v>
      </c>
      <c r="P744" s="1" t="s">
        <v>2567</v>
      </c>
      <c r="Q744" s="1" t="s">
        <v>1226</v>
      </c>
      <c r="R744" s="1" t="s">
        <v>401</v>
      </c>
      <c r="S744" s="1" t="s">
        <v>2407</v>
      </c>
      <c r="T744" s="1" t="s">
        <v>2407</v>
      </c>
      <c r="U744" s="1" t="s">
        <v>4921</v>
      </c>
      <c r="V744" s="1" t="s">
        <v>2470</v>
      </c>
      <c r="W744" s="1" t="s">
        <v>103</v>
      </c>
      <c r="X744" s="1" t="str">
        <f>CONCATENATE(Tableau4[[#This Row],[Numéro de pièce de la pièce de référence]],Tableau4[[#This Row],[Numéro de poste de la pièce de référence]])</f>
        <v>450067380810</v>
      </c>
    </row>
    <row r="745" spans="1:24" x14ac:dyDescent="0.35">
      <c r="A745" s="1" t="s">
        <v>97</v>
      </c>
      <c r="B745" s="1" t="s">
        <v>2489</v>
      </c>
      <c r="C745" s="1" t="s">
        <v>2510</v>
      </c>
      <c r="D745" s="1" t="s">
        <v>101</v>
      </c>
      <c r="E745" s="1" t="s">
        <v>1333</v>
      </c>
      <c r="F745" s="1" t="s">
        <v>2407</v>
      </c>
      <c r="G745" s="1" t="s">
        <v>2971</v>
      </c>
      <c r="H745" s="1" t="s">
        <v>88</v>
      </c>
      <c r="I745" s="2">
        <v>43966</v>
      </c>
      <c r="J745" s="1" t="s">
        <v>4282</v>
      </c>
      <c r="K745" s="1" t="s">
        <v>4283</v>
      </c>
      <c r="L745" s="1" t="s">
        <v>2630</v>
      </c>
      <c r="M745" s="1" t="s">
        <v>4290</v>
      </c>
      <c r="N745" s="3">
        <v>-5976.43</v>
      </c>
      <c r="O745" s="3">
        <v>0</v>
      </c>
      <c r="P745" s="1" t="s">
        <v>2567</v>
      </c>
      <c r="Q745" s="1" t="s">
        <v>1334</v>
      </c>
      <c r="R745" s="1" t="s">
        <v>401</v>
      </c>
      <c r="S745" s="1" t="s">
        <v>2407</v>
      </c>
      <c r="T745" s="1" t="s">
        <v>2407</v>
      </c>
      <c r="U745" s="1" t="s">
        <v>4922</v>
      </c>
      <c r="V745" s="1" t="s">
        <v>2470</v>
      </c>
      <c r="W745" s="1" t="s">
        <v>103</v>
      </c>
      <c r="X745" s="1" t="str">
        <f>CONCATENATE(Tableau4[[#This Row],[Numéro de pièce de la pièce de référence]],Tableau4[[#This Row],[Numéro de poste de la pièce de référence]])</f>
        <v>450067381810</v>
      </c>
    </row>
    <row r="746" spans="1:24" x14ac:dyDescent="0.35">
      <c r="A746" s="1" t="s">
        <v>97</v>
      </c>
      <c r="B746" s="1" t="s">
        <v>2489</v>
      </c>
      <c r="C746" s="1" t="s">
        <v>2510</v>
      </c>
      <c r="D746" s="1" t="s">
        <v>101</v>
      </c>
      <c r="E746" s="1" t="s">
        <v>1366</v>
      </c>
      <c r="F746" s="1" t="s">
        <v>2407</v>
      </c>
      <c r="G746" s="1" t="s">
        <v>2966</v>
      </c>
      <c r="H746" s="1" t="s">
        <v>88</v>
      </c>
      <c r="I746" s="2">
        <v>43966</v>
      </c>
      <c r="J746" s="1" t="s">
        <v>4282</v>
      </c>
      <c r="K746" s="1" t="s">
        <v>4283</v>
      </c>
      <c r="L746" s="1" t="s">
        <v>3401</v>
      </c>
      <c r="M746" s="1" t="s">
        <v>4288</v>
      </c>
      <c r="N746" s="3">
        <v>825191.19</v>
      </c>
      <c r="O746" s="3">
        <v>0</v>
      </c>
      <c r="P746" s="1" t="s">
        <v>2567</v>
      </c>
      <c r="Q746" s="1" t="s">
        <v>1284</v>
      </c>
      <c r="R746" s="1" t="s">
        <v>1282</v>
      </c>
      <c r="S746" s="1" t="s">
        <v>2407</v>
      </c>
      <c r="T746" s="1" t="s">
        <v>2407</v>
      </c>
      <c r="U746" s="1" t="s">
        <v>4923</v>
      </c>
      <c r="V746" s="1" t="s">
        <v>2470</v>
      </c>
      <c r="W746" s="1" t="s">
        <v>51</v>
      </c>
      <c r="X746" s="1" t="str">
        <f>CONCATENATE(Tableau4[[#This Row],[Numéro de pièce de la pièce de référence]],Tableau4[[#This Row],[Numéro de poste de la pièce de référence]])</f>
        <v>450067413010</v>
      </c>
    </row>
    <row r="747" spans="1:24" x14ac:dyDescent="0.35">
      <c r="A747" s="1" t="s">
        <v>97</v>
      </c>
      <c r="B747" s="1" t="s">
        <v>2489</v>
      </c>
      <c r="C747" s="1" t="s">
        <v>2510</v>
      </c>
      <c r="D747" s="1" t="s">
        <v>101</v>
      </c>
      <c r="E747" s="1" t="s">
        <v>1409</v>
      </c>
      <c r="F747" s="1" t="s">
        <v>2407</v>
      </c>
      <c r="G747" s="1" t="s">
        <v>2998</v>
      </c>
      <c r="H747" s="1" t="s">
        <v>88</v>
      </c>
      <c r="I747" s="2">
        <v>43966</v>
      </c>
      <c r="J747" s="1" t="s">
        <v>4282</v>
      </c>
      <c r="K747" s="1" t="s">
        <v>4283</v>
      </c>
      <c r="L747" s="1" t="s">
        <v>3400</v>
      </c>
      <c r="M747" s="1" t="s">
        <v>4284</v>
      </c>
      <c r="N747" s="3">
        <v>96356.12</v>
      </c>
      <c r="O747" s="3">
        <v>0</v>
      </c>
      <c r="P747" s="1" t="s">
        <v>2567</v>
      </c>
      <c r="Q747" s="1" t="s">
        <v>1410</v>
      </c>
      <c r="R747" s="1" t="s">
        <v>1140</v>
      </c>
      <c r="S747" s="1" t="s">
        <v>2407</v>
      </c>
      <c r="T747" s="1" t="s">
        <v>2407</v>
      </c>
      <c r="U747" s="1" t="s">
        <v>4924</v>
      </c>
      <c r="V747" s="1" t="s">
        <v>2470</v>
      </c>
      <c r="W747" s="1" t="s">
        <v>111</v>
      </c>
      <c r="X747" s="1" t="str">
        <f>CONCATENATE(Tableau4[[#This Row],[Numéro de pièce de la pièce de référence]],Tableau4[[#This Row],[Numéro de poste de la pièce de référence]])</f>
        <v>450067445410</v>
      </c>
    </row>
    <row r="748" spans="1:24" x14ac:dyDescent="0.35">
      <c r="A748" s="1" t="s">
        <v>97</v>
      </c>
      <c r="B748" s="1" t="s">
        <v>2489</v>
      </c>
      <c r="C748" s="1" t="s">
        <v>2510</v>
      </c>
      <c r="D748" s="1" t="s">
        <v>101</v>
      </c>
      <c r="E748" s="1" t="s">
        <v>488</v>
      </c>
      <c r="F748" s="1" t="s">
        <v>2407</v>
      </c>
      <c r="G748" s="1" t="s">
        <v>2683</v>
      </c>
      <c r="H748" s="1" t="s">
        <v>217</v>
      </c>
      <c r="I748" s="2">
        <v>43969</v>
      </c>
      <c r="J748" s="1" t="s">
        <v>4282</v>
      </c>
      <c r="K748" s="1" t="s">
        <v>4283</v>
      </c>
      <c r="L748" s="1" t="s">
        <v>2630</v>
      </c>
      <c r="M748" s="1" t="s">
        <v>4290</v>
      </c>
      <c r="N748" s="3">
        <v>54000</v>
      </c>
      <c r="O748" s="3">
        <v>0</v>
      </c>
      <c r="P748" s="1" t="s">
        <v>2567</v>
      </c>
      <c r="Q748" s="1" t="s">
        <v>491</v>
      </c>
      <c r="R748" s="1" t="s">
        <v>487</v>
      </c>
      <c r="S748" s="1" t="s">
        <v>2407</v>
      </c>
      <c r="T748" s="1" t="s">
        <v>2407</v>
      </c>
      <c r="U748" s="1" t="s">
        <v>4925</v>
      </c>
      <c r="V748" s="1" t="s">
        <v>2470</v>
      </c>
      <c r="W748" s="1" t="s">
        <v>51</v>
      </c>
      <c r="X748" s="1" t="str">
        <f>CONCATENATE(Tableau4[[#This Row],[Numéro de pièce de la pièce de référence]],Tableau4[[#This Row],[Numéro de poste de la pièce de référence]])</f>
        <v>450066850320</v>
      </c>
    </row>
    <row r="749" spans="1:24" x14ac:dyDescent="0.35">
      <c r="A749" s="1" t="s">
        <v>97</v>
      </c>
      <c r="B749" s="1" t="s">
        <v>2489</v>
      </c>
      <c r="C749" s="1" t="s">
        <v>2510</v>
      </c>
      <c r="D749" s="1" t="s">
        <v>101</v>
      </c>
      <c r="E749" s="1" t="s">
        <v>488</v>
      </c>
      <c r="F749" s="1" t="s">
        <v>2407</v>
      </c>
      <c r="G749" s="1" t="s">
        <v>2683</v>
      </c>
      <c r="H749" s="1" t="s">
        <v>217</v>
      </c>
      <c r="I749" s="2">
        <v>43969</v>
      </c>
      <c r="J749" s="1" t="s">
        <v>4282</v>
      </c>
      <c r="K749" s="1" t="s">
        <v>4283</v>
      </c>
      <c r="L749" s="1" t="s">
        <v>2630</v>
      </c>
      <c r="M749" s="1" t="s">
        <v>4290</v>
      </c>
      <c r="N749" s="3">
        <v>21978</v>
      </c>
      <c r="O749" s="3">
        <v>0</v>
      </c>
      <c r="P749" s="1" t="s">
        <v>2567</v>
      </c>
      <c r="Q749" s="1" t="s">
        <v>491</v>
      </c>
      <c r="R749" s="1" t="s">
        <v>487</v>
      </c>
      <c r="S749" s="1" t="s">
        <v>2407</v>
      </c>
      <c r="T749" s="1" t="s">
        <v>2407</v>
      </c>
      <c r="U749" s="1" t="s">
        <v>4926</v>
      </c>
      <c r="V749" s="1" t="s">
        <v>2470</v>
      </c>
      <c r="W749" s="1" t="s">
        <v>51</v>
      </c>
      <c r="X749" s="1" t="str">
        <f>CONCATENATE(Tableau4[[#This Row],[Numéro de pièce de la pièce de référence]],Tableau4[[#This Row],[Numéro de poste de la pièce de référence]])</f>
        <v>450066850320</v>
      </c>
    </row>
    <row r="750" spans="1:24" x14ac:dyDescent="0.35">
      <c r="A750" s="1" t="s">
        <v>97</v>
      </c>
      <c r="B750" s="1" t="s">
        <v>2489</v>
      </c>
      <c r="C750" s="1" t="s">
        <v>2510</v>
      </c>
      <c r="D750" s="1" t="s">
        <v>101</v>
      </c>
      <c r="E750" s="1" t="s">
        <v>1040</v>
      </c>
      <c r="F750" s="1" t="s">
        <v>2407</v>
      </c>
      <c r="G750" s="1" t="s">
        <v>2857</v>
      </c>
      <c r="H750" s="1" t="s">
        <v>88</v>
      </c>
      <c r="I750" s="2">
        <v>43969</v>
      </c>
      <c r="J750" s="1" t="s">
        <v>4282</v>
      </c>
      <c r="K750" s="1" t="s">
        <v>4283</v>
      </c>
      <c r="L750" s="1" t="s">
        <v>2630</v>
      </c>
      <c r="M750" s="1" t="s">
        <v>4290</v>
      </c>
      <c r="N750" s="3">
        <v>42600481.57</v>
      </c>
      <c r="O750" s="3">
        <v>0</v>
      </c>
      <c r="P750" s="1" t="s">
        <v>2567</v>
      </c>
      <c r="Q750" s="1" t="s">
        <v>940</v>
      </c>
      <c r="R750" s="1" t="s">
        <v>1039</v>
      </c>
      <c r="S750" s="1" t="s">
        <v>2407</v>
      </c>
      <c r="T750" s="1" t="s">
        <v>2407</v>
      </c>
      <c r="U750" s="1" t="s">
        <v>4927</v>
      </c>
      <c r="V750" s="1" t="s">
        <v>2470</v>
      </c>
      <c r="W750" s="1" t="s">
        <v>51</v>
      </c>
      <c r="X750" s="1" t="str">
        <f>CONCATENATE(Tableau4[[#This Row],[Numéro de pièce de la pièce de référence]],Tableau4[[#This Row],[Numéro de poste de la pièce de référence]])</f>
        <v>450067175710</v>
      </c>
    </row>
    <row r="751" spans="1:24" x14ac:dyDescent="0.35">
      <c r="A751" s="1" t="s">
        <v>97</v>
      </c>
      <c r="B751" s="1" t="s">
        <v>2489</v>
      </c>
      <c r="C751" s="1" t="s">
        <v>2510</v>
      </c>
      <c r="D751" s="1" t="s">
        <v>101</v>
      </c>
      <c r="E751" s="1" t="s">
        <v>1040</v>
      </c>
      <c r="F751" s="1" t="s">
        <v>2407</v>
      </c>
      <c r="G751" s="1" t="s">
        <v>2857</v>
      </c>
      <c r="H751" s="1" t="s">
        <v>88</v>
      </c>
      <c r="I751" s="2">
        <v>43969</v>
      </c>
      <c r="J751" s="1" t="s">
        <v>4282</v>
      </c>
      <c r="K751" s="1" t="s">
        <v>4283</v>
      </c>
      <c r="L751" s="1" t="s">
        <v>2590</v>
      </c>
      <c r="M751" s="1" t="s">
        <v>4402</v>
      </c>
      <c r="N751" s="3">
        <v>-271242.37</v>
      </c>
      <c r="O751" s="3">
        <v>0</v>
      </c>
      <c r="P751" s="1" t="s">
        <v>2567</v>
      </c>
      <c r="Q751" s="1" t="s">
        <v>940</v>
      </c>
      <c r="R751" s="1" t="s">
        <v>1039</v>
      </c>
      <c r="S751" s="1" t="s">
        <v>2407</v>
      </c>
      <c r="T751" s="1" t="s">
        <v>2407</v>
      </c>
      <c r="U751" s="1" t="s">
        <v>4927</v>
      </c>
      <c r="V751" s="1" t="s">
        <v>2470</v>
      </c>
      <c r="W751" s="1" t="s">
        <v>51</v>
      </c>
      <c r="X751" s="1" t="str">
        <f>CONCATENATE(Tableau4[[#This Row],[Numéro de pièce de la pièce de référence]],Tableau4[[#This Row],[Numéro de poste de la pièce de référence]])</f>
        <v>450067175710</v>
      </c>
    </row>
    <row r="752" spans="1:24" x14ac:dyDescent="0.35">
      <c r="A752" s="1" t="s">
        <v>97</v>
      </c>
      <c r="B752" s="1" t="s">
        <v>2489</v>
      </c>
      <c r="C752" s="1" t="s">
        <v>2510</v>
      </c>
      <c r="D752" s="1" t="s">
        <v>101</v>
      </c>
      <c r="E752" s="1" t="s">
        <v>1197</v>
      </c>
      <c r="F752" s="1" t="s">
        <v>2407</v>
      </c>
      <c r="G752" s="1" t="s">
        <v>2923</v>
      </c>
      <c r="H752" s="1" t="s">
        <v>88</v>
      </c>
      <c r="I752" s="2">
        <v>43969</v>
      </c>
      <c r="J752" s="1" t="s">
        <v>4282</v>
      </c>
      <c r="K752" s="1" t="s">
        <v>4283</v>
      </c>
      <c r="L752" s="1" t="s">
        <v>2630</v>
      </c>
      <c r="M752" s="1" t="s">
        <v>4290</v>
      </c>
      <c r="N752" s="3">
        <v>65.06</v>
      </c>
      <c r="O752" s="3">
        <v>0</v>
      </c>
      <c r="P752" s="1" t="s">
        <v>2567</v>
      </c>
      <c r="Q752" s="1" t="s">
        <v>1198</v>
      </c>
      <c r="R752" s="1" t="s">
        <v>935</v>
      </c>
      <c r="S752" s="1" t="s">
        <v>2407</v>
      </c>
      <c r="T752" s="1" t="s">
        <v>2407</v>
      </c>
      <c r="U752" s="1" t="s">
        <v>4928</v>
      </c>
      <c r="V752" s="1" t="s">
        <v>2470</v>
      </c>
      <c r="W752" s="1" t="s">
        <v>111</v>
      </c>
      <c r="X752" s="1" t="str">
        <f>CONCATENATE(Tableau4[[#This Row],[Numéro de pièce de la pièce de référence]],Tableau4[[#This Row],[Numéro de poste de la pièce de référence]])</f>
        <v>450067275010</v>
      </c>
    </row>
    <row r="753" spans="1:24" x14ac:dyDescent="0.35">
      <c r="A753" s="1" t="s">
        <v>97</v>
      </c>
      <c r="B753" s="1" t="s">
        <v>2489</v>
      </c>
      <c r="C753" s="1" t="s">
        <v>2510</v>
      </c>
      <c r="D753" s="1" t="s">
        <v>101</v>
      </c>
      <c r="E753" s="1" t="s">
        <v>1197</v>
      </c>
      <c r="F753" s="1" t="s">
        <v>2407</v>
      </c>
      <c r="G753" s="1" t="s">
        <v>2923</v>
      </c>
      <c r="H753" s="1" t="s">
        <v>88</v>
      </c>
      <c r="I753" s="2">
        <v>43969</v>
      </c>
      <c r="J753" s="1" t="s">
        <v>4282</v>
      </c>
      <c r="K753" s="1" t="s">
        <v>4283</v>
      </c>
      <c r="L753" s="1" t="s">
        <v>2630</v>
      </c>
      <c r="M753" s="1" t="s">
        <v>4290</v>
      </c>
      <c r="N753" s="3">
        <v>-2076.67</v>
      </c>
      <c r="O753" s="3">
        <v>0</v>
      </c>
      <c r="P753" s="1" t="s">
        <v>2567</v>
      </c>
      <c r="Q753" s="1" t="s">
        <v>1198</v>
      </c>
      <c r="R753" s="1" t="s">
        <v>935</v>
      </c>
      <c r="S753" s="1" t="s">
        <v>2407</v>
      </c>
      <c r="T753" s="1" t="s">
        <v>2407</v>
      </c>
      <c r="U753" s="1" t="s">
        <v>4929</v>
      </c>
      <c r="V753" s="1" t="s">
        <v>2470</v>
      </c>
      <c r="W753" s="1" t="s">
        <v>111</v>
      </c>
      <c r="X753" s="1" t="str">
        <f>CONCATENATE(Tableau4[[#This Row],[Numéro de pièce de la pièce de référence]],Tableau4[[#This Row],[Numéro de poste de la pièce de référence]])</f>
        <v>450067275010</v>
      </c>
    </row>
    <row r="754" spans="1:24" x14ac:dyDescent="0.35">
      <c r="A754" s="1" t="s">
        <v>97</v>
      </c>
      <c r="B754" s="1" t="s">
        <v>2489</v>
      </c>
      <c r="C754" s="1" t="s">
        <v>2510</v>
      </c>
      <c r="D754" s="1" t="s">
        <v>101</v>
      </c>
      <c r="E754" s="1" t="s">
        <v>1436</v>
      </c>
      <c r="F754" s="1" t="s">
        <v>2407</v>
      </c>
      <c r="G754" s="1" t="s">
        <v>3000</v>
      </c>
      <c r="H754" s="1" t="s">
        <v>88</v>
      </c>
      <c r="I754" s="2">
        <v>43969</v>
      </c>
      <c r="J754" s="1" t="s">
        <v>4282</v>
      </c>
      <c r="K754" s="1" t="s">
        <v>4283</v>
      </c>
      <c r="L754" s="1" t="s">
        <v>3400</v>
      </c>
      <c r="M754" s="1" t="s">
        <v>4284</v>
      </c>
      <c r="N754" s="3">
        <v>4040.19</v>
      </c>
      <c r="O754" s="3">
        <v>0</v>
      </c>
      <c r="P754" s="1" t="s">
        <v>2567</v>
      </c>
      <c r="Q754" s="1" t="s">
        <v>1437</v>
      </c>
      <c r="R754" s="1" t="s">
        <v>1435</v>
      </c>
      <c r="S754" s="1" t="s">
        <v>2407</v>
      </c>
      <c r="T754" s="1" t="s">
        <v>2407</v>
      </c>
      <c r="U754" s="1" t="s">
        <v>4930</v>
      </c>
      <c r="V754" s="1" t="s">
        <v>2470</v>
      </c>
      <c r="W754" s="1" t="s">
        <v>113</v>
      </c>
      <c r="X754" s="1" t="str">
        <f>CONCATENATE(Tableau4[[#This Row],[Numéro de pièce de la pièce de référence]],Tableau4[[#This Row],[Numéro de poste de la pièce de référence]])</f>
        <v>450067456810</v>
      </c>
    </row>
    <row r="755" spans="1:24" x14ac:dyDescent="0.35">
      <c r="A755" s="1" t="s">
        <v>60</v>
      </c>
      <c r="B755" s="1" t="s">
        <v>2551</v>
      </c>
      <c r="C755" s="1" t="s">
        <v>2483</v>
      </c>
      <c r="D755" s="1" t="s">
        <v>65</v>
      </c>
      <c r="E755" s="1" t="s">
        <v>1445</v>
      </c>
      <c r="F755" s="1" t="s">
        <v>2407</v>
      </c>
      <c r="G755" s="1" t="s">
        <v>3001</v>
      </c>
      <c r="H755" s="1" t="s">
        <v>88</v>
      </c>
      <c r="I755" s="2">
        <v>43969</v>
      </c>
      <c r="J755" s="1" t="s">
        <v>4282</v>
      </c>
      <c r="K755" s="1" t="s">
        <v>4283</v>
      </c>
      <c r="L755" s="1" t="s">
        <v>3401</v>
      </c>
      <c r="M755" s="1" t="s">
        <v>4288</v>
      </c>
      <c r="N755" s="3">
        <v>-177.74</v>
      </c>
      <c r="O755" s="3">
        <v>0</v>
      </c>
      <c r="P755" s="1" t="s">
        <v>2552</v>
      </c>
      <c r="Q755" s="1" t="s">
        <v>1446</v>
      </c>
      <c r="R755" s="1" t="s">
        <v>263</v>
      </c>
      <c r="S755" s="1" t="s">
        <v>2407</v>
      </c>
      <c r="T755" s="1" t="s">
        <v>2407</v>
      </c>
      <c r="U755" s="1" t="s">
        <v>4931</v>
      </c>
      <c r="V755" s="1" t="s">
        <v>2470</v>
      </c>
      <c r="W755" s="1" t="s">
        <v>51</v>
      </c>
      <c r="X755" s="1" t="str">
        <f>CONCATENATE(Tableau4[[#This Row],[Numéro de pièce de la pièce de référence]],Tableau4[[#This Row],[Numéro de poste de la pièce de référence]])</f>
        <v>450067460210</v>
      </c>
    </row>
    <row r="756" spans="1:24" x14ac:dyDescent="0.35">
      <c r="A756" s="1" t="s">
        <v>60</v>
      </c>
      <c r="B756" s="1" t="s">
        <v>2551</v>
      </c>
      <c r="C756" s="1" t="s">
        <v>2483</v>
      </c>
      <c r="D756" s="1" t="s">
        <v>65</v>
      </c>
      <c r="E756" s="1" t="s">
        <v>1445</v>
      </c>
      <c r="F756" s="1" t="s">
        <v>2407</v>
      </c>
      <c r="G756" s="1" t="s">
        <v>3001</v>
      </c>
      <c r="H756" s="1" t="s">
        <v>88</v>
      </c>
      <c r="I756" s="2">
        <v>43969</v>
      </c>
      <c r="J756" s="1" t="s">
        <v>4282</v>
      </c>
      <c r="K756" s="1" t="s">
        <v>4283</v>
      </c>
      <c r="L756" s="1" t="s">
        <v>2630</v>
      </c>
      <c r="M756" s="1" t="s">
        <v>4290</v>
      </c>
      <c r="N756" s="3">
        <v>-846.4</v>
      </c>
      <c r="O756" s="3">
        <v>0</v>
      </c>
      <c r="P756" s="1" t="s">
        <v>2552</v>
      </c>
      <c r="Q756" s="1" t="s">
        <v>1446</v>
      </c>
      <c r="R756" s="1" t="s">
        <v>263</v>
      </c>
      <c r="S756" s="1" t="s">
        <v>2407</v>
      </c>
      <c r="T756" s="1" t="s">
        <v>2407</v>
      </c>
      <c r="U756" s="1" t="s">
        <v>4932</v>
      </c>
      <c r="V756" s="1" t="s">
        <v>2470</v>
      </c>
      <c r="W756" s="1" t="s">
        <v>51</v>
      </c>
      <c r="X756" s="1" t="str">
        <f>CONCATENATE(Tableau4[[#This Row],[Numéro de pièce de la pièce de référence]],Tableau4[[#This Row],[Numéro de poste de la pièce de référence]])</f>
        <v>450067460210</v>
      </c>
    </row>
    <row r="757" spans="1:24" x14ac:dyDescent="0.35">
      <c r="A757" s="1" t="s">
        <v>60</v>
      </c>
      <c r="B757" s="1" t="s">
        <v>2551</v>
      </c>
      <c r="C757" s="1" t="s">
        <v>2483</v>
      </c>
      <c r="D757" s="1" t="s">
        <v>65</v>
      </c>
      <c r="E757" s="1" t="s">
        <v>1445</v>
      </c>
      <c r="F757" s="1" t="s">
        <v>2407</v>
      </c>
      <c r="G757" s="1" t="s">
        <v>3001</v>
      </c>
      <c r="H757" s="1" t="s">
        <v>88</v>
      </c>
      <c r="I757" s="2">
        <v>43969</v>
      </c>
      <c r="J757" s="1" t="s">
        <v>4282</v>
      </c>
      <c r="K757" s="1" t="s">
        <v>4283</v>
      </c>
      <c r="L757" s="1" t="s">
        <v>3400</v>
      </c>
      <c r="M757" s="1" t="s">
        <v>4284</v>
      </c>
      <c r="N757" s="3">
        <v>1024.1400000000001</v>
      </c>
      <c r="O757" s="3">
        <v>0</v>
      </c>
      <c r="P757" s="1" t="s">
        <v>2552</v>
      </c>
      <c r="Q757" s="1" t="s">
        <v>1446</v>
      </c>
      <c r="R757" s="1" t="s">
        <v>263</v>
      </c>
      <c r="S757" s="1" t="s">
        <v>2407</v>
      </c>
      <c r="T757" s="1" t="s">
        <v>2407</v>
      </c>
      <c r="U757" s="1" t="s">
        <v>4933</v>
      </c>
      <c r="V757" s="1" t="s">
        <v>2470</v>
      </c>
      <c r="W757" s="1" t="s">
        <v>51</v>
      </c>
      <c r="X757" s="1" t="str">
        <f>CONCATENATE(Tableau4[[#This Row],[Numéro de pièce de la pièce de référence]],Tableau4[[#This Row],[Numéro de poste de la pièce de référence]])</f>
        <v>450067460210</v>
      </c>
    </row>
    <row r="758" spans="1:24" x14ac:dyDescent="0.35">
      <c r="A758" s="1" t="s">
        <v>97</v>
      </c>
      <c r="B758" s="1" t="s">
        <v>2489</v>
      </c>
      <c r="C758" s="1" t="s">
        <v>2510</v>
      </c>
      <c r="D758" s="1" t="s">
        <v>101</v>
      </c>
      <c r="E758" s="1" t="s">
        <v>1423</v>
      </c>
      <c r="F758" s="1" t="s">
        <v>2407</v>
      </c>
      <c r="G758" s="1" t="s">
        <v>3002</v>
      </c>
      <c r="H758" s="1" t="s">
        <v>88</v>
      </c>
      <c r="I758" s="2">
        <v>43969</v>
      </c>
      <c r="J758" s="1" t="s">
        <v>4282</v>
      </c>
      <c r="K758" s="1" t="s">
        <v>4283</v>
      </c>
      <c r="L758" s="1" t="s">
        <v>3400</v>
      </c>
      <c r="M758" s="1" t="s">
        <v>4284</v>
      </c>
      <c r="N758" s="3">
        <v>147620</v>
      </c>
      <c r="O758" s="3">
        <v>0</v>
      </c>
      <c r="P758" s="1" t="s">
        <v>2567</v>
      </c>
      <c r="Q758" s="1" t="s">
        <v>1424</v>
      </c>
      <c r="R758" s="1" t="s">
        <v>1293</v>
      </c>
      <c r="S758" s="1" t="s">
        <v>2407</v>
      </c>
      <c r="T758" s="1" t="s">
        <v>2407</v>
      </c>
      <c r="U758" s="1" t="s">
        <v>4934</v>
      </c>
      <c r="V758" s="1" t="s">
        <v>2470</v>
      </c>
      <c r="W758" s="1" t="s">
        <v>113</v>
      </c>
      <c r="X758" s="1" t="str">
        <f>CONCATENATE(Tableau4[[#This Row],[Numéro de pièce de la pièce de référence]],Tableau4[[#This Row],[Numéro de poste de la pièce de référence]])</f>
        <v>450067461310</v>
      </c>
    </row>
    <row r="759" spans="1:24" x14ac:dyDescent="0.35">
      <c r="A759" s="1" t="s">
        <v>97</v>
      </c>
      <c r="B759" s="1" t="s">
        <v>2489</v>
      </c>
      <c r="C759" s="1" t="s">
        <v>2510</v>
      </c>
      <c r="D759" s="1" t="s">
        <v>101</v>
      </c>
      <c r="E759" s="1" t="s">
        <v>1414</v>
      </c>
      <c r="F759" s="1" t="s">
        <v>2407</v>
      </c>
      <c r="G759" s="1" t="s">
        <v>3004</v>
      </c>
      <c r="H759" s="1" t="s">
        <v>88</v>
      </c>
      <c r="I759" s="2">
        <v>43969</v>
      </c>
      <c r="J759" s="1" t="s">
        <v>4282</v>
      </c>
      <c r="K759" s="1" t="s">
        <v>4283</v>
      </c>
      <c r="L759" s="1" t="s">
        <v>3400</v>
      </c>
      <c r="M759" s="1" t="s">
        <v>4284</v>
      </c>
      <c r="N759" s="3">
        <v>3193.58</v>
      </c>
      <c r="O759" s="3">
        <v>0</v>
      </c>
      <c r="P759" s="1" t="s">
        <v>2567</v>
      </c>
      <c r="Q759" s="1" t="s">
        <v>1415</v>
      </c>
      <c r="R759" s="1" t="s">
        <v>1413</v>
      </c>
      <c r="S759" s="1" t="s">
        <v>2407</v>
      </c>
      <c r="T759" s="1" t="s">
        <v>2407</v>
      </c>
      <c r="U759" s="1" t="s">
        <v>4935</v>
      </c>
      <c r="V759" s="1" t="s">
        <v>2470</v>
      </c>
      <c r="W759" s="1" t="s">
        <v>113</v>
      </c>
      <c r="X759" s="1" t="str">
        <f>CONCATENATE(Tableau4[[#This Row],[Numéro de pièce de la pièce de référence]],Tableau4[[#This Row],[Numéro de poste de la pièce de référence]])</f>
        <v>450067462010</v>
      </c>
    </row>
    <row r="760" spans="1:24" x14ac:dyDescent="0.35">
      <c r="A760" s="1" t="s">
        <v>97</v>
      </c>
      <c r="B760" s="1" t="s">
        <v>2489</v>
      </c>
      <c r="C760" s="1" t="s">
        <v>2510</v>
      </c>
      <c r="D760" s="1" t="s">
        <v>101</v>
      </c>
      <c r="E760" s="1" t="s">
        <v>1443</v>
      </c>
      <c r="F760" s="1" t="s">
        <v>2407</v>
      </c>
      <c r="G760" s="1" t="s">
        <v>3006</v>
      </c>
      <c r="H760" s="1" t="s">
        <v>88</v>
      </c>
      <c r="I760" s="2">
        <v>43969</v>
      </c>
      <c r="J760" s="1" t="s">
        <v>4282</v>
      </c>
      <c r="K760" s="1" t="s">
        <v>4283</v>
      </c>
      <c r="L760" s="1" t="s">
        <v>3400</v>
      </c>
      <c r="M760" s="1" t="s">
        <v>4284</v>
      </c>
      <c r="N760" s="3">
        <v>37322.21</v>
      </c>
      <c r="O760" s="3">
        <v>0</v>
      </c>
      <c r="P760" s="1" t="s">
        <v>2567</v>
      </c>
      <c r="Q760" s="1" t="s">
        <v>1444</v>
      </c>
      <c r="R760" s="1" t="s">
        <v>1442</v>
      </c>
      <c r="S760" s="1" t="s">
        <v>2407</v>
      </c>
      <c r="T760" s="1" t="s">
        <v>2407</v>
      </c>
      <c r="U760" s="1" t="s">
        <v>4936</v>
      </c>
      <c r="V760" s="1" t="s">
        <v>2470</v>
      </c>
      <c r="W760" s="1" t="s">
        <v>113</v>
      </c>
      <c r="X760" s="1" t="str">
        <f>CONCATENATE(Tableau4[[#This Row],[Numéro de pièce de la pièce de référence]],Tableau4[[#This Row],[Numéro de poste de la pièce de référence]])</f>
        <v>450067462210</v>
      </c>
    </row>
    <row r="761" spans="1:24" x14ac:dyDescent="0.35">
      <c r="A761" s="1" t="s">
        <v>97</v>
      </c>
      <c r="B761" s="1" t="s">
        <v>2489</v>
      </c>
      <c r="C761" s="1" t="s">
        <v>2510</v>
      </c>
      <c r="D761" s="1" t="s">
        <v>101</v>
      </c>
      <c r="E761" s="1" t="s">
        <v>1451</v>
      </c>
      <c r="F761" s="1" t="s">
        <v>2407</v>
      </c>
      <c r="G761" s="1" t="s">
        <v>3008</v>
      </c>
      <c r="H761" s="1" t="s">
        <v>88</v>
      </c>
      <c r="I761" s="2">
        <v>43969</v>
      </c>
      <c r="J761" s="1" t="s">
        <v>4282</v>
      </c>
      <c r="K761" s="1" t="s">
        <v>4283</v>
      </c>
      <c r="L761" s="1" t="s">
        <v>3400</v>
      </c>
      <c r="M761" s="1" t="s">
        <v>4284</v>
      </c>
      <c r="N761" s="3">
        <v>8470</v>
      </c>
      <c r="O761" s="3">
        <v>0</v>
      </c>
      <c r="P761" s="1" t="s">
        <v>2567</v>
      </c>
      <c r="Q761" s="1" t="s">
        <v>1452</v>
      </c>
      <c r="R761" s="1" t="s">
        <v>1450</v>
      </c>
      <c r="S761" s="1" t="s">
        <v>2407</v>
      </c>
      <c r="T761" s="1" t="s">
        <v>2407</v>
      </c>
      <c r="U761" s="1" t="s">
        <v>4937</v>
      </c>
      <c r="V761" s="1" t="s">
        <v>2470</v>
      </c>
      <c r="W761" s="1" t="s">
        <v>113</v>
      </c>
      <c r="X761" s="1" t="str">
        <f>CONCATENATE(Tableau4[[#This Row],[Numéro de pièce de la pièce de référence]],Tableau4[[#This Row],[Numéro de poste de la pièce de référence]])</f>
        <v>450067462610</v>
      </c>
    </row>
    <row r="762" spans="1:24" x14ac:dyDescent="0.35">
      <c r="A762" s="1" t="s">
        <v>97</v>
      </c>
      <c r="B762" s="1" t="s">
        <v>2489</v>
      </c>
      <c r="C762" s="1" t="s">
        <v>2510</v>
      </c>
      <c r="D762" s="1" t="s">
        <v>101</v>
      </c>
      <c r="E762" s="1" t="s">
        <v>2281</v>
      </c>
      <c r="F762" s="1" t="s">
        <v>2407</v>
      </c>
      <c r="G762" s="1" t="s">
        <v>3010</v>
      </c>
      <c r="H762" s="1" t="s">
        <v>88</v>
      </c>
      <c r="I762" s="2">
        <v>43969</v>
      </c>
      <c r="J762" s="1" t="s">
        <v>4282</v>
      </c>
      <c r="K762" s="1" t="s">
        <v>4283</v>
      </c>
      <c r="L762" s="1" t="s">
        <v>3400</v>
      </c>
      <c r="M762" s="1" t="s">
        <v>4284</v>
      </c>
      <c r="N762" s="3">
        <v>1.06</v>
      </c>
      <c r="O762" s="3">
        <v>0</v>
      </c>
      <c r="P762" s="1" t="s">
        <v>2567</v>
      </c>
      <c r="Q762" s="1" t="s">
        <v>2282</v>
      </c>
      <c r="R762" s="1" t="s">
        <v>2280</v>
      </c>
      <c r="S762" s="1" t="s">
        <v>2407</v>
      </c>
      <c r="T762" s="1" t="s">
        <v>2407</v>
      </c>
      <c r="U762" s="1" t="s">
        <v>4938</v>
      </c>
      <c r="V762" s="1" t="s">
        <v>2470</v>
      </c>
      <c r="W762" s="1" t="s">
        <v>111</v>
      </c>
      <c r="X762" s="1" t="str">
        <f>CONCATENATE(Tableau4[[#This Row],[Numéro de pièce de la pièce de référence]],Tableau4[[#This Row],[Numéro de poste de la pièce de référence]])</f>
        <v>450067462910</v>
      </c>
    </row>
    <row r="763" spans="1:24" x14ac:dyDescent="0.35">
      <c r="A763" s="1" t="s">
        <v>97</v>
      </c>
      <c r="B763" s="1" t="s">
        <v>2489</v>
      </c>
      <c r="C763" s="1" t="s">
        <v>2510</v>
      </c>
      <c r="D763" s="1" t="s">
        <v>101</v>
      </c>
      <c r="E763" s="1" t="s">
        <v>1426</v>
      </c>
      <c r="F763" s="1" t="s">
        <v>2407</v>
      </c>
      <c r="G763" s="1" t="s">
        <v>3011</v>
      </c>
      <c r="H763" s="1" t="s">
        <v>88</v>
      </c>
      <c r="I763" s="2">
        <v>43969</v>
      </c>
      <c r="J763" s="1" t="s">
        <v>4282</v>
      </c>
      <c r="K763" s="1" t="s">
        <v>4283</v>
      </c>
      <c r="L763" s="1" t="s">
        <v>3400</v>
      </c>
      <c r="M763" s="1" t="s">
        <v>4284</v>
      </c>
      <c r="N763" s="3">
        <v>1</v>
      </c>
      <c r="O763" s="3">
        <v>0</v>
      </c>
      <c r="P763" s="1" t="s">
        <v>2567</v>
      </c>
      <c r="Q763" s="1" t="s">
        <v>1427</v>
      </c>
      <c r="R763" s="1" t="s">
        <v>401</v>
      </c>
      <c r="S763" s="1" t="s">
        <v>2407</v>
      </c>
      <c r="T763" s="1" t="s">
        <v>2407</v>
      </c>
      <c r="U763" s="1" t="s">
        <v>4939</v>
      </c>
      <c r="V763" s="1" t="s">
        <v>2470</v>
      </c>
      <c r="W763" s="1" t="s">
        <v>103</v>
      </c>
      <c r="X763" s="1" t="str">
        <f>CONCATENATE(Tableau4[[#This Row],[Numéro de pièce de la pièce de référence]],Tableau4[[#This Row],[Numéro de poste de la pièce de référence]])</f>
        <v>450067463010</v>
      </c>
    </row>
    <row r="764" spans="1:24" x14ac:dyDescent="0.35">
      <c r="A764" s="1" t="s">
        <v>97</v>
      </c>
      <c r="B764" s="1" t="s">
        <v>2489</v>
      </c>
      <c r="C764" s="1" t="s">
        <v>2510</v>
      </c>
      <c r="D764" s="1" t="s">
        <v>101</v>
      </c>
      <c r="E764" s="1" t="s">
        <v>1417</v>
      </c>
      <c r="F764" s="1" t="s">
        <v>2407</v>
      </c>
      <c r="G764" s="1" t="s">
        <v>3012</v>
      </c>
      <c r="H764" s="1" t="s">
        <v>88</v>
      </c>
      <c r="I764" s="2">
        <v>43969</v>
      </c>
      <c r="J764" s="1" t="s">
        <v>4282</v>
      </c>
      <c r="K764" s="1" t="s">
        <v>4283</v>
      </c>
      <c r="L764" s="1" t="s">
        <v>3400</v>
      </c>
      <c r="M764" s="1" t="s">
        <v>4284</v>
      </c>
      <c r="N764" s="3">
        <v>1</v>
      </c>
      <c r="O764" s="3">
        <v>0</v>
      </c>
      <c r="P764" s="1" t="s">
        <v>2567</v>
      </c>
      <c r="Q764" s="1" t="s">
        <v>1418</v>
      </c>
      <c r="R764" s="1" t="s">
        <v>1413</v>
      </c>
      <c r="S764" s="1" t="s">
        <v>2407</v>
      </c>
      <c r="T764" s="1" t="s">
        <v>2407</v>
      </c>
      <c r="U764" s="1" t="s">
        <v>4940</v>
      </c>
      <c r="V764" s="1" t="s">
        <v>2470</v>
      </c>
      <c r="W764" s="1" t="s">
        <v>113</v>
      </c>
      <c r="X764" s="1" t="str">
        <f>CONCATENATE(Tableau4[[#This Row],[Numéro de pièce de la pièce de référence]],Tableau4[[#This Row],[Numéro de poste de la pièce de référence]])</f>
        <v>450067463310</v>
      </c>
    </row>
    <row r="765" spans="1:24" x14ac:dyDescent="0.35">
      <c r="A765" s="1" t="s">
        <v>97</v>
      </c>
      <c r="B765" s="1" t="s">
        <v>2489</v>
      </c>
      <c r="C765" s="1" t="s">
        <v>2510</v>
      </c>
      <c r="D765" s="1" t="s">
        <v>101</v>
      </c>
      <c r="E765" s="1" t="s">
        <v>1438</v>
      </c>
      <c r="F765" s="1" t="s">
        <v>2407</v>
      </c>
      <c r="G765" s="1" t="s">
        <v>3013</v>
      </c>
      <c r="H765" s="1" t="s">
        <v>88</v>
      </c>
      <c r="I765" s="2">
        <v>43969</v>
      </c>
      <c r="J765" s="1" t="s">
        <v>4282</v>
      </c>
      <c r="K765" s="1" t="s">
        <v>4283</v>
      </c>
      <c r="L765" s="1" t="s">
        <v>3400</v>
      </c>
      <c r="M765" s="1" t="s">
        <v>4284</v>
      </c>
      <c r="N765" s="3">
        <v>1</v>
      </c>
      <c r="O765" s="3">
        <v>0</v>
      </c>
      <c r="P765" s="1" t="s">
        <v>2567</v>
      </c>
      <c r="Q765" s="1" t="s">
        <v>1439</v>
      </c>
      <c r="R765" s="1" t="s">
        <v>867</v>
      </c>
      <c r="S765" s="1" t="s">
        <v>2407</v>
      </c>
      <c r="T765" s="1" t="s">
        <v>2407</v>
      </c>
      <c r="U765" s="1" t="s">
        <v>4941</v>
      </c>
      <c r="V765" s="1" t="s">
        <v>2470</v>
      </c>
      <c r="W765" s="1" t="s">
        <v>111</v>
      </c>
      <c r="X765" s="1" t="str">
        <f>CONCATENATE(Tableau4[[#This Row],[Numéro de pièce de la pièce de référence]],Tableau4[[#This Row],[Numéro de poste de la pièce de référence]])</f>
        <v>450067468110</v>
      </c>
    </row>
    <row r="766" spans="1:24" x14ac:dyDescent="0.35">
      <c r="A766" s="1" t="s">
        <v>97</v>
      </c>
      <c r="B766" s="1" t="s">
        <v>2489</v>
      </c>
      <c r="C766" s="1" t="s">
        <v>2510</v>
      </c>
      <c r="D766" s="1" t="s">
        <v>101</v>
      </c>
      <c r="E766" s="1" t="s">
        <v>1431</v>
      </c>
      <c r="F766" s="1" t="s">
        <v>2407</v>
      </c>
      <c r="G766" s="1" t="s">
        <v>3015</v>
      </c>
      <c r="H766" s="1" t="s">
        <v>88</v>
      </c>
      <c r="I766" s="2">
        <v>43969</v>
      </c>
      <c r="J766" s="1" t="s">
        <v>4282</v>
      </c>
      <c r="K766" s="1" t="s">
        <v>4283</v>
      </c>
      <c r="L766" s="1" t="s">
        <v>3400</v>
      </c>
      <c r="M766" s="1" t="s">
        <v>4284</v>
      </c>
      <c r="N766" s="3">
        <v>1</v>
      </c>
      <c r="O766" s="3">
        <v>0</v>
      </c>
      <c r="P766" s="1" t="s">
        <v>2567</v>
      </c>
      <c r="Q766" s="1" t="s">
        <v>1432</v>
      </c>
      <c r="R766" s="1" t="s">
        <v>1430</v>
      </c>
      <c r="S766" s="1" t="s">
        <v>2407</v>
      </c>
      <c r="T766" s="1" t="s">
        <v>2407</v>
      </c>
      <c r="U766" s="1" t="s">
        <v>4942</v>
      </c>
      <c r="V766" s="1" t="s">
        <v>2470</v>
      </c>
      <c r="W766" s="1" t="s">
        <v>111</v>
      </c>
      <c r="X766" s="1" t="str">
        <f>CONCATENATE(Tableau4[[#This Row],[Numéro de pièce de la pièce de référence]],Tableau4[[#This Row],[Numéro de poste de la pièce de référence]])</f>
        <v>450067468710</v>
      </c>
    </row>
    <row r="767" spans="1:24" x14ac:dyDescent="0.35">
      <c r="A767" s="1" t="s">
        <v>97</v>
      </c>
      <c r="B767" s="1" t="s">
        <v>2489</v>
      </c>
      <c r="C767" s="1" t="s">
        <v>2510</v>
      </c>
      <c r="D767" s="1" t="s">
        <v>101</v>
      </c>
      <c r="E767" s="1" t="s">
        <v>4943</v>
      </c>
      <c r="F767" s="1" t="s">
        <v>2407</v>
      </c>
      <c r="G767" s="1" t="s">
        <v>3189</v>
      </c>
      <c r="H767" s="1" t="s">
        <v>88</v>
      </c>
      <c r="I767" s="2">
        <v>43969</v>
      </c>
      <c r="J767" s="1" t="s">
        <v>4282</v>
      </c>
      <c r="K767" s="1" t="s">
        <v>4283</v>
      </c>
      <c r="L767" s="1" t="s">
        <v>3400</v>
      </c>
      <c r="M767" s="1" t="s">
        <v>4284</v>
      </c>
      <c r="N767" s="3">
        <v>1.06</v>
      </c>
      <c r="O767" s="3">
        <v>0</v>
      </c>
      <c r="P767" s="1" t="s">
        <v>2567</v>
      </c>
      <c r="Q767" s="1" t="s">
        <v>1924</v>
      </c>
      <c r="R767" s="1" t="s">
        <v>1922</v>
      </c>
      <c r="S767" s="1" t="s">
        <v>2407</v>
      </c>
      <c r="T767" s="1" t="s">
        <v>2407</v>
      </c>
      <c r="U767" s="1" t="s">
        <v>4944</v>
      </c>
      <c r="V767" s="1" t="s">
        <v>2470</v>
      </c>
      <c r="W767" s="1" t="s">
        <v>111</v>
      </c>
      <c r="X767" s="1" t="str">
        <f>CONCATENATE(Tableau4[[#This Row],[Numéro de pièce de la pièce de référence]],Tableau4[[#This Row],[Numéro de poste de la pièce de référence]])</f>
        <v>450067469310</v>
      </c>
    </row>
    <row r="768" spans="1:24" x14ac:dyDescent="0.35">
      <c r="A768" s="1" t="s">
        <v>97</v>
      </c>
      <c r="B768" s="1" t="s">
        <v>2489</v>
      </c>
      <c r="C768" s="1" t="s">
        <v>2510</v>
      </c>
      <c r="D768" s="1" t="s">
        <v>101</v>
      </c>
      <c r="E768" s="1" t="s">
        <v>1458</v>
      </c>
      <c r="F768" s="1" t="s">
        <v>2407</v>
      </c>
      <c r="G768" s="1" t="s">
        <v>3017</v>
      </c>
      <c r="H768" s="1" t="s">
        <v>88</v>
      </c>
      <c r="I768" s="2">
        <v>43969</v>
      </c>
      <c r="J768" s="1" t="s">
        <v>4282</v>
      </c>
      <c r="K768" s="1" t="s">
        <v>4283</v>
      </c>
      <c r="L768" s="1" t="s">
        <v>3400</v>
      </c>
      <c r="M768" s="1" t="s">
        <v>4284</v>
      </c>
      <c r="N768" s="3">
        <v>1371.48</v>
      </c>
      <c r="O768" s="3">
        <v>0</v>
      </c>
      <c r="P768" s="1" t="s">
        <v>2567</v>
      </c>
      <c r="Q768" s="1" t="s">
        <v>1459</v>
      </c>
      <c r="R768" s="1" t="s">
        <v>1457</v>
      </c>
      <c r="S768" s="1" t="s">
        <v>2407</v>
      </c>
      <c r="T768" s="1" t="s">
        <v>2407</v>
      </c>
      <c r="U768" s="1" t="s">
        <v>4945</v>
      </c>
      <c r="V768" s="1" t="s">
        <v>2470</v>
      </c>
      <c r="W768" s="1" t="s">
        <v>111</v>
      </c>
      <c r="X768" s="1" t="str">
        <f>CONCATENATE(Tableau4[[#This Row],[Numéro de pièce de la pièce de référence]],Tableau4[[#This Row],[Numéro de poste de la pièce de référence]])</f>
        <v>450067469610</v>
      </c>
    </row>
    <row r="769" spans="1:24" x14ac:dyDescent="0.35">
      <c r="A769" s="1" t="s">
        <v>97</v>
      </c>
      <c r="B769" s="1" t="s">
        <v>2489</v>
      </c>
      <c r="C769" s="1" t="s">
        <v>2510</v>
      </c>
      <c r="D769" s="1" t="s">
        <v>101</v>
      </c>
      <c r="E769" s="1" t="s">
        <v>1458</v>
      </c>
      <c r="F769" s="1" t="s">
        <v>2407</v>
      </c>
      <c r="G769" s="1" t="s">
        <v>3017</v>
      </c>
      <c r="H769" s="1" t="s">
        <v>217</v>
      </c>
      <c r="I769" s="2">
        <v>43969</v>
      </c>
      <c r="J769" s="1" t="s">
        <v>4282</v>
      </c>
      <c r="K769" s="1" t="s">
        <v>4283</v>
      </c>
      <c r="L769" s="1" t="s">
        <v>3400</v>
      </c>
      <c r="M769" s="1" t="s">
        <v>4284</v>
      </c>
      <c r="N769" s="3">
        <v>1361.93</v>
      </c>
      <c r="O769" s="3">
        <v>0</v>
      </c>
      <c r="P769" s="1" t="s">
        <v>2567</v>
      </c>
      <c r="Q769" s="1" t="s">
        <v>931</v>
      </c>
      <c r="R769" s="1" t="s">
        <v>1457</v>
      </c>
      <c r="S769" s="1" t="s">
        <v>2407</v>
      </c>
      <c r="T769" s="1" t="s">
        <v>2407</v>
      </c>
      <c r="U769" s="1" t="s">
        <v>4946</v>
      </c>
      <c r="V769" s="1" t="s">
        <v>2470</v>
      </c>
      <c r="W769" s="1" t="s">
        <v>111</v>
      </c>
      <c r="X769" s="1" t="str">
        <f>CONCATENATE(Tableau4[[#This Row],[Numéro de pièce de la pièce de référence]],Tableau4[[#This Row],[Numéro de poste de la pièce de référence]])</f>
        <v>450067469620</v>
      </c>
    </row>
    <row r="770" spans="1:24" x14ac:dyDescent="0.35">
      <c r="A770" s="1" t="s">
        <v>97</v>
      </c>
      <c r="B770" s="1" t="s">
        <v>2489</v>
      </c>
      <c r="C770" s="1" t="s">
        <v>2510</v>
      </c>
      <c r="D770" s="1" t="s">
        <v>101</v>
      </c>
      <c r="E770" s="1" t="s">
        <v>1458</v>
      </c>
      <c r="F770" s="1" t="s">
        <v>2407</v>
      </c>
      <c r="G770" s="1" t="s">
        <v>3017</v>
      </c>
      <c r="H770" s="1" t="s">
        <v>222</v>
      </c>
      <c r="I770" s="2">
        <v>43969</v>
      </c>
      <c r="J770" s="1" t="s">
        <v>4282</v>
      </c>
      <c r="K770" s="1" t="s">
        <v>4283</v>
      </c>
      <c r="L770" s="1" t="s">
        <v>3400</v>
      </c>
      <c r="M770" s="1" t="s">
        <v>4284</v>
      </c>
      <c r="N770" s="3">
        <v>8201.18</v>
      </c>
      <c r="O770" s="3">
        <v>0</v>
      </c>
      <c r="P770" s="1" t="s">
        <v>2567</v>
      </c>
      <c r="Q770" s="1" t="s">
        <v>1924</v>
      </c>
      <c r="R770" s="1" t="s">
        <v>1457</v>
      </c>
      <c r="S770" s="1" t="s">
        <v>2407</v>
      </c>
      <c r="T770" s="1" t="s">
        <v>2407</v>
      </c>
      <c r="U770" s="1" t="s">
        <v>4946</v>
      </c>
      <c r="V770" s="1" t="s">
        <v>2470</v>
      </c>
      <c r="W770" s="1" t="s">
        <v>111</v>
      </c>
      <c r="X770" s="1" t="str">
        <f>CONCATENATE(Tableau4[[#This Row],[Numéro de pièce de la pièce de référence]],Tableau4[[#This Row],[Numéro de poste de la pièce de référence]])</f>
        <v>450067469630</v>
      </c>
    </row>
    <row r="771" spans="1:24" x14ac:dyDescent="0.35">
      <c r="A771" s="1" t="s">
        <v>97</v>
      </c>
      <c r="B771" s="1" t="s">
        <v>2489</v>
      </c>
      <c r="C771" s="1" t="s">
        <v>2510</v>
      </c>
      <c r="D771" s="1" t="s">
        <v>101</v>
      </c>
      <c r="E771" s="1" t="s">
        <v>1458</v>
      </c>
      <c r="F771" s="1" t="s">
        <v>2407</v>
      </c>
      <c r="G771" s="1" t="s">
        <v>3017</v>
      </c>
      <c r="H771" s="1" t="s">
        <v>421</v>
      </c>
      <c r="I771" s="2">
        <v>43969</v>
      </c>
      <c r="J771" s="1" t="s">
        <v>4282</v>
      </c>
      <c r="K771" s="1" t="s">
        <v>4283</v>
      </c>
      <c r="L771" s="1" t="s">
        <v>3400</v>
      </c>
      <c r="M771" s="1" t="s">
        <v>4284</v>
      </c>
      <c r="N771" s="3">
        <v>3784.21</v>
      </c>
      <c r="O771" s="3">
        <v>0</v>
      </c>
      <c r="P771" s="1" t="s">
        <v>2567</v>
      </c>
      <c r="Q771" s="1" t="s">
        <v>3018</v>
      </c>
      <c r="R771" s="1" t="s">
        <v>1457</v>
      </c>
      <c r="S771" s="1" t="s">
        <v>2407</v>
      </c>
      <c r="T771" s="1" t="s">
        <v>2407</v>
      </c>
      <c r="U771" s="1" t="s">
        <v>4946</v>
      </c>
      <c r="V771" s="1" t="s">
        <v>2470</v>
      </c>
      <c r="W771" s="1" t="s">
        <v>111</v>
      </c>
      <c r="X771" s="1" t="str">
        <f>CONCATENATE(Tableau4[[#This Row],[Numéro de pièce de la pièce de référence]],Tableau4[[#This Row],[Numéro de poste de la pièce de référence]])</f>
        <v>450067469640</v>
      </c>
    </row>
    <row r="772" spans="1:24" x14ac:dyDescent="0.35">
      <c r="A772" s="1" t="s">
        <v>97</v>
      </c>
      <c r="B772" s="1" t="s">
        <v>2489</v>
      </c>
      <c r="C772" s="1" t="s">
        <v>2510</v>
      </c>
      <c r="D772" s="1" t="s">
        <v>101</v>
      </c>
      <c r="E772" s="1" t="s">
        <v>488</v>
      </c>
      <c r="F772" s="1" t="s">
        <v>2407</v>
      </c>
      <c r="G772" s="1" t="s">
        <v>2683</v>
      </c>
      <c r="H772" s="1" t="s">
        <v>217</v>
      </c>
      <c r="I772" s="2">
        <v>43970</v>
      </c>
      <c r="J772" s="1" t="s">
        <v>4282</v>
      </c>
      <c r="K772" s="1" t="s">
        <v>4283</v>
      </c>
      <c r="L772" s="1" t="s">
        <v>2630</v>
      </c>
      <c r="M772" s="1" t="s">
        <v>4290</v>
      </c>
      <c r="N772" s="3">
        <v>108000</v>
      </c>
      <c r="O772" s="3">
        <v>0</v>
      </c>
      <c r="P772" s="1" t="s">
        <v>2567</v>
      </c>
      <c r="Q772" s="1" t="s">
        <v>491</v>
      </c>
      <c r="R772" s="1" t="s">
        <v>487</v>
      </c>
      <c r="S772" s="1" t="s">
        <v>2407</v>
      </c>
      <c r="T772" s="1" t="s">
        <v>2407</v>
      </c>
      <c r="U772" s="1" t="s">
        <v>4947</v>
      </c>
      <c r="V772" s="1" t="s">
        <v>2470</v>
      </c>
      <c r="W772" s="1" t="s">
        <v>51</v>
      </c>
      <c r="X772" s="1" t="str">
        <f>CONCATENATE(Tableau4[[#This Row],[Numéro de pièce de la pièce de référence]],Tableau4[[#This Row],[Numéro de poste de la pièce de référence]])</f>
        <v>450066850320</v>
      </c>
    </row>
    <row r="773" spans="1:24" x14ac:dyDescent="0.35">
      <c r="A773" s="1" t="s">
        <v>97</v>
      </c>
      <c r="B773" s="1" t="s">
        <v>2489</v>
      </c>
      <c r="C773" s="1" t="s">
        <v>2510</v>
      </c>
      <c r="D773" s="1" t="s">
        <v>126</v>
      </c>
      <c r="E773" s="1" t="s">
        <v>789</v>
      </c>
      <c r="F773" s="1" t="s">
        <v>2407</v>
      </c>
      <c r="G773" s="1" t="s">
        <v>2768</v>
      </c>
      <c r="H773" s="1" t="s">
        <v>88</v>
      </c>
      <c r="I773" s="2">
        <v>43970</v>
      </c>
      <c r="J773" s="1" t="s">
        <v>4282</v>
      </c>
      <c r="K773" s="1" t="s">
        <v>4283</v>
      </c>
      <c r="L773" s="1" t="s">
        <v>3401</v>
      </c>
      <c r="M773" s="1" t="s">
        <v>4288</v>
      </c>
      <c r="N773" s="3">
        <v>-3309.26</v>
      </c>
      <c r="O773" s="3">
        <v>0</v>
      </c>
      <c r="P773" s="1" t="s">
        <v>2533</v>
      </c>
      <c r="Q773" s="1" t="s">
        <v>790</v>
      </c>
      <c r="R773" s="1" t="s">
        <v>773</v>
      </c>
      <c r="S773" s="1" t="s">
        <v>2407</v>
      </c>
      <c r="T773" s="1" t="s">
        <v>2407</v>
      </c>
      <c r="U773" s="1" t="s">
        <v>4948</v>
      </c>
      <c r="V773" s="1" t="s">
        <v>2470</v>
      </c>
      <c r="W773" s="1" t="s">
        <v>99</v>
      </c>
      <c r="X773" s="1" t="str">
        <f>CONCATENATE(Tableau4[[#This Row],[Numéro de pièce de la pièce de référence]],Tableau4[[#This Row],[Numéro de poste de la pièce de référence]])</f>
        <v>450067064310</v>
      </c>
    </row>
    <row r="774" spans="1:24" x14ac:dyDescent="0.35">
      <c r="A774" s="1" t="s">
        <v>97</v>
      </c>
      <c r="B774" s="1" t="s">
        <v>2489</v>
      </c>
      <c r="C774" s="1" t="s">
        <v>2510</v>
      </c>
      <c r="D774" s="1" t="s">
        <v>101</v>
      </c>
      <c r="E774" s="1" t="s">
        <v>811</v>
      </c>
      <c r="F774" s="1" t="s">
        <v>2407</v>
      </c>
      <c r="G774" s="1" t="s">
        <v>2778</v>
      </c>
      <c r="H774" s="1" t="s">
        <v>88</v>
      </c>
      <c r="I774" s="2">
        <v>43970</v>
      </c>
      <c r="J774" s="1" t="s">
        <v>4282</v>
      </c>
      <c r="K774" s="1" t="s">
        <v>4283</v>
      </c>
      <c r="L774" s="1" t="s">
        <v>2630</v>
      </c>
      <c r="M774" s="1" t="s">
        <v>4290</v>
      </c>
      <c r="N774" s="3">
        <v>-49676.79</v>
      </c>
      <c r="O774" s="3">
        <v>0</v>
      </c>
      <c r="P774" s="1" t="s">
        <v>2567</v>
      </c>
      <c r="Q774" s="1" t="s">
        <v>812</v>
      </c>
      <c r="R774" s="1" t="s">
        <v>810</v>
      </c>
      <c r="S774" s="1" t="s">
        <v>2407</v>
      </c>
      <c r="T774" s="1" t="s">
        <v>2407</v>
      </c>
      <c r="U774" s="1" t="s">
        <v>4949</v>
      </c>
      <c r="V774" s="1" t="s">
        <v>2470</v>
      </c>
      <c r="W774" s="1" t="s">
        <v>51</v>
      </c>
      <c r="X774" s="1" t="str">
        <f>CONCATENATE(Tableau4[[#This Row],[Numéro de pièce de la pièce de référence]],Tableau4[[#This Row],[Numéro de poste de la pièce de référence]])</f>
        <v>450067092910</v>
      </c>
    </row>
    <row r="775" spans="1:24" x14ac:dyDescent="0.35">
      <c r="A775" s="1" t="s">
        <v>97</v>
      </c>
      <c r="B775" s="1" t="s">
        <v>2489</v>
      </c>
      <c r="C775" s="1" t="s">
        <v>2510</v>
      </c>
      <c r="D775" s="1" t="s">
        <v>101</v>
      </c>
      <c r="E775" s="1" t="s">
        <v>814</v>
      </c>
      <c r="F775" s="1" t="s">
        <v>2407</v>
      </c>
      <c r="G775" s="1" t="s">
        <v>2779</v>
      </c>
      <c r="H775" s="1" t="s">
        <v>88</v>
      </c>
      <c r="I775" s="2">
        <v>43970</v>
      </c>
      <c r="J775" s="1" t="s">
        <v>4282</v>
      </c>
      <c r="K775" s="1" t="s">
        <v>4283</v>
      </c>
      <c r="L775" s="1" t="s">
        <v>2630</v>
      </c>
      <c r="M775" s="1" t="s">
        <v>4290</v>
      </c>
      <c r="N775" s="3">
        <v>-129295.52</v>
      </c>
      <c r="O775" s="3">
        <v>0</v>
      </c>
      <c r="P775" s="1" t="s">
        <v>2567</v>
      </c>
      <c r="Q775" s="1" t="s">
        <v>815</v>
      </c>
      <c r="R775" s="1" t="s">
        <v>810</v>
      </c>
      <c r="S775" s="1" t="s">
        <v>2407</v>
      </c>
      <c r="T775" s="1" t="s">
        <v>2407</v>
      </c>
      <c r="U775" s="1" t="s">
        <v>4950</v>
      </c>
      <c r="V775" s="1" t="s">
        <v>2470</v>
      </c>
      <c r="W775" s="1" t="s">
        <v>51</v>
      </c>
      <c r="X775" s="1" t="str">
        <f>CONCATENATE(Tableau4[[#This Row],[Numéro de pièce de la pièce de référence]],Tableau4[[#This Row],[Numéro de poste de la pièce de référence]])</f>
        <v>450067093810</v>
      </c>
    </row>
    <row r="776" spans="1:24" x14ac:dyDescent="0.35">
      <c r="A776" s="1" t="s">
        <v>97</v>
      </c>
      <c r="B776" s="1" t="s">
        <v>2489</v>
      </c>
      <c r="C776" s="1" t="s">
        <v>2510</v>
      </c>
      <c r="D776" s="1" t="s">
        <v>101</v>
      </c>
      <c r="E776" s="1" t="s">
        <v>1126</v>
      </c>
      <c r="F776" s="1" t="s">
        <v>2407</v>
      </c>
      <c r="G776" s="1" t="s">
        <v>2883</v>
      </c>
      <c r="H776" s="1" t="s">
        <v>88</v>
      </c>
      <c r="I776" s="2">
        <v>43970</v>
      </c>
      <c r="J776" s="1" t="s">
        <v>4282</v>
      </c>
      <c r="K776" s="1" t="s">
        <v>4283</v>
      </c>
      <c r="L776" s="1" t="s">
        <v>2630</v>
      </c>
      <c r="M776" s="1" t="s">
        <v>4290</v>
      </c>
      <c r="N776" s="3">
        <v>-51845.78</v>
      </c>
      <c r="O776" s="3">
        <v>0</v>
      </c>
      <c r="P776" s="1" t="s">
        <v>2567</v>
      </c>
      <c r="Q776" s="1" t="s">
        <v>1127</v>
      </c>
      <c r="R776" s="1" t="s">
        <v>678</v>
      </c>
      <c r="S776" s="1" t="s">
        <v>2407</v>
      </c>
      <c r="T776" s="1" t="s">
        <v>2407</v>
      </c>
      <c r="U776" s="1" t="s">
        <v>4951</v>
      </c>
      <c r="V776" s="1" t="s">
        <v>2470</v>
      </c>
      <c r="W776" s="1" t="s">
        <v>103</v>
      </c>
      <c r="X776" s="1" t="str">
        <f>CONCATENATE(Tableau4[[#This Row],[Numéro de pièce de la pièce de référence]],Tableau4[[#This Row],[Numéro de poste de la pièce de référence]])</f>
        <v>450067217210</v>
      </c>
    </row>
    <row r="777" spans="1:24" x14ac:dyDescent="0.35">
      <c r="A777" s="1" t="s">
        <v>97</v>
      </c>
      <c r="B777" s="1" t="s">
        <v>2489</v>
      </c>
      <c r="C777" s="1" t="s">
        <v>2510</v>
      </c>
      <c r="D777" s="1" t="s">
        <v>101</v>
      </c>
      <c r="E777" s="1" t="s">
        <v>1197</v>
      </c>
      <c r="F777" s="1" t="s">
        <v>2407</v>
      </c>
      <c r="G777" s="1" t="s">
        <v>2923</v>
      </c>
      <c r="H777" s="1" t="s">
        <v>88</v>
      </c>
      <c r="I777" s="2">
        <v>43970</v>
      </c>
      <c r="J777" s="1" t="s">
        <v>4282</v>
      </c>
      <c r="K777" s="1" t="s">
        <v>4283</v>
      </c>
      <c r="L777" s="1" t="s">
        <v>3401</v>
      </c>
      <c r="M777" s="1" t="s">
        <v>4288</v>
      </c>
      <c r="N777" s="3">
        <v>-622.02</v>
      </c>
      <c r="O777" s="3">
        <v>0</v>
      </c>
      <c r="P777" s="1" t="s">
        <v>2567</v>
      </c>
      <c r="Q777" s="1" t="s">
        <v>1198</v>
      </c>
      <c r="R777" s="1" t="s">
        <v>935</v>
      </c>
      <c r="S777" s="1" t="s">
        <v>2407</v>
      </c>
      <c r="T777" s="1" t="s">
        <v>2407</v>
      </c>
      <c r="U777" s="1" t="s">
        <v>4952</v>
      </c>
      <c r="V777" s="1" t="s">
        <v>2470</v>
      </c>
      <c r="W777" s="1" t="s">
        <v>111</v>
      </c>
      <c r="X777" s="1" t="str">
        <f>CONCATENATE(Tableau4[[#This Row],[Numéro de pièce de la pièce de référence]],Tableau4[[#This Row],[Numéro de poste de la pièce de référence]])</f>
        <v>450067275010</v>
      </c>
    </row>
    <row r="778" spans="1:24" x14ac:dyDescent="0.35">
      <c r="A778" s="1" t="s">
        <v>97</v>
      </c>
      <c r="B778" s="1" t="s">
        <v>2489</v>
      </c>
      <c r="C778" s="1" t="s">
        <v>2510</v>
      </c>
      <c r="D778" s="1" t="s">
        <v>101</v>
      </c>
      <c r="E778" s="1" t="s">
        <v>1313</v>
      </c>
      <c r="F778" s="1" t="s">
        <v>2407</v>
      </c>
      <c r="G778" s="1" t="s">
        <v>2960</v>
      </c>
      <c r="H778" s="1" t="s">
        <v>88</v>
      </c>
      <c r="I778" s="2">
        <v>43970</v>
      </c>
      <c r="J778" s="1" t="s">
        <v>4282</v>
      </c>
      <c r="K778" s="1" t="s">
        <v>4283</v>
      </c>
      <c r="L778" s="1" t="s">
        <v>2630</v>
      </c>
      <c r="M778" s="1" t="s">
        <v>4290</v>
      </c>
      <c r="N778" s="3">
        <v>-47818.9</v>
      </c>
      <c r="O778" s="3">
        <v>0</v>
      </c>
      <c r="P778" s="1" t="s">
        <v>2567</v>
      </c>
      <c r="Q778" s="1" t="s">
        <v>1314</v>
      </c>
      <c r="R778" s="1" t="s">
        <v>678</v>
      </c>
      <c r="S778" s="1" t="s">
        <v>2407</v>
      </c>
      <c r="T778" s="1" t="s">
        <v>2407</v>
      </c>
      <c r="U778" s="1" t="s">
        <v>4953</v>
      </c>
      <c r="V778" s="1" t="s">
        <v>2470</v>
      </c>
      <c r="W778" s="1" t="s">
        <v>103</v>
      </c>
      <c r="X778" s="1" t="str">
        <f>CONCATENATE(Tableau4[[#This Row],[Numéro de pièce de la pièce de référence]],Tableau4[[#This Row],[Numéro de poste de la pièce de référence]])</f>
        <v>450067354510</v>
      </c>
    </row>
    <row r="779" spans="1:24" x14ac:dyDescent="0.35">
      <c r="A779" s="1" t="s">
        <v>97</v>
      </c>
      <c r="B779" s="1" t="s">
        <v>2489</v>
      </c>
      <c r="C779" s="1" t="s">
        <v>2510</v>
      </c>
      <c r="D779" s="1" t="s">
        <v>101</v>
      </c>
      <c r="E779" s="1" t="s">
        <v>1341</v>
      </c>
      <c r="F779" s="1" t="s">
        <v>2407</v>
      </c>
      <c r="G779" s="1" t="s">
        <v>2973</v>
      </c>
      <c r="H779" s="1" t="s">
        <v>88</v>
      </c>
      <c r="I779" s="2">
        <v>43970</v>
      </c>
      <c r="J779" s="1" t="s">
        <v>4282</v>
      </c>
      <c r="K779" s="1" t="s">
        <v>4283</v>
      </c>
      <c r="L779" s="1" t="s">
        <v>3401</v>
      </c>
      <c r="M779" s="1" t="s">
        <v>4288</v>
      </c>
      <c r="N779" s="3">
        <v>7477.8</v>
      </c>
      <c r="O779" s="3">
        <v>0</v>
      </c>
      <c r="P779" s="1" t="s">
        <v>2567</v>
      </c>
      <c r="Q779" s="1" t="s">
        <v>1342</v>
      </c>
      <c r="R779" s="1" t="s">
        <v>1340</v>
      </c>
      <c r="S779" s="1" t="s">
        <v>2407</v>
      </c>
      <c r="T779" s="1" t="s">
        <v>2407</v>
      </c>
      <c r="U779" s="1" t="s">
        <v>4954</v>
      </c>
      <c r="V779" s="1" t="s">
        <v>2470</v>
      </c>
      <c r="W779" s="1" t="s">
        <v>103</v>
      </c>
      <c r="X779" s="1" t="str">
        <f>CONCATENATE(Tableau4[[#This Row],[Numéro de pièce de la pièce de référence]],Tableau4[[#This Row],[Numéro de poste de la pièce de référence]])</f>
        <v>450067382310</v>
      </c>
    </row>
    <row r="780" spans="1:24" x14ac:dyDescent="0.35">
      <c r="A780" s="1" t="s">
        <v>97</v>
      </c>
      <c r="B780" s="1" t="s">
        <v>2489</v>
      </c>
      <c r="C780" s="1" t="s">
        <v>2510</v>
      </c>
      <c r="D780" s="1" t="s">
        <v>101</v>
      </c>
      <c r="E780" s="1" t="s">
        <v>1363</v>
      </c>
      <c r="F780" s="1" t="s">
        <v>2407</v>
      </c>
      <c r="G780" s="1" t="s">
        <v>2979</v>
      </c>
      <c r="H780" s="1" t="s">
        <v>88</v>
      </c>
      <c r="I780" s="2">
        <v>43970</v>
      </c>
      <c r="J780" s="1" t="s">
        <v>4282</v>
      </c>
      <c r="K780" s="1" t="s">
        <v>4283</v>
      </c>
      <c r="L780" s="1" t="s">
        <v>2590</v>
      </c>
      <c r="M780" s="1" t="s">
        <v>4402</v>
      </c>
      <c r="N780" s="3">
        <v>-1494.3</v>
      </c>
      <c r="O780" s="3">
        <v>0</v>
      </c>
      <c r="P780" s="1" t="s">
        <v>2567</v>
      </c>
      <c r="Q780" s="1" t="s">
        <v>1364</v>
      </c>
      <c r="R780" s="1" t="s">
        <v>1362</v>
      </c>
      <c r="S780" s="1" t="s">
        <v>2407</v>
      </c>
      <c r="T780" s="1" t="s">
        <v>2407</v>
      </c>
      <c r="U780" s="1" t="s">
        <v>4955</v>
      </c>
      <c r="V780" s="1" t="s">
        <v>2470</v>
      </c>
      <c r="W780" s="1" t="s">
        <v>103</v>
      </c>
      <c r="X780" s="1" t="str">
        <f>CONCATENATE(Tableau4[[#This Row],[Numéro de pièce de la pièce de référence]],Tableau4[[#This Row],[Numéro de poste de la pièce de référence]])</f>
        <v>450067384510</v>
      </c>
    </row>
    <row r="781" spans="1:24" x14ac:dyDescent="0.35">
      <c r="A781" s="1" t="s">
        <v>97</v>
      </c>
      <c r="B781" s="1" t="s">
        <v>2489</v>
      </c>
      <c r="C781" s="1" t="s">
        <v>2510</v>
      </c>
      <c r="D781" s="1" t="s">
        <v>101</v>
      </c>
      <c r="E781" s="1" t="s">
        <v>1363</v>
      </c>
      <c r="F781" s="1" t="s">
        <v>2407</v>
      </c>
      <c r="G781" s="1" t="s">
        <v>2979</v>
      </c>
      <c r="H781" s="1" t="s">
        <v>88</v>
      </c>
      <c r="I781" s="2">
        <v>43970</v>
      </c>
      <c r="J781" s="1" t="s">
        <v>4282</v>
      </c>
      <c r="K781" s="1" t="s">
        <v>4283</v>
      </c>
      <c r="L781" s="1" t="s">
        <v>2630</v>
      </c>
      <c r="M781" s="1" t="s">
        <v>4290</v>
      </c>
      <c r="N781" s="3">
        <v>-2021787.3</v>
      </c>
      <c r="O781" s="3">
        <v>0</v>
      </c>
      <c r="P781" s="1" t="s">
        <v>2567</v>
      </c>
      <c r="Q781" s="1" t="s">
        <v>1364</v>
      </c>
      <c r="R781" s="1" t="s">
        <v>1362</v>
      </c>
      <c r="S781" s="1" t="s">
        <v>2407</v>
      </c>
      <c r="T781" s="1" t="s">
        <v>2407</v>
      </c>
      <c r="U781" s="1" t="s">
        <v>4955</v>
      </c>
      <c r="V781" s="1" t="s">
        <v>2470</v>
      </c>
      <c r="W781" s="1" t="s">
        <v>103</v>
      </c>
      <c r="X781" s="1" t="str">
        <f>CONCATENATE(Tableau4[[#This Row],[Numéro de pièce de la pièce de référence]],Tableau4[[#This Row],[Numéro de poste de la pièce de référence]])</f>
        <v>450067384510</v>
      </c>
    </row>
    <row r="782" spans="1:24" x14ac:dyDescent="0.35">
      <c r="A782" s="1" t="s">
        <v>97</v>
      </c>
      <c r="B782" s="1" t="s">
        <v>2489</v>
      </c>
      <c r="C782" s="1" t="s">
        <v>2510</v>
      </c>
      <c r="D782" s="1" t="s">
        <v>101</v>
      </c>
      <c r="E782" s="1" t="s">
        <v>398</v>
      </c>
      <c r="F782" s="1" t="s">
        <v>2407</v>
      </c>
      <c r="G782" s="1" t="s">
        <v>2617</v>
      </c>
      <c r="H782" s="1" t="s">
        <v>88</v>
      </c>
      <c r="I782" s="2">
        <v>43971</v>
      </c>
      <c r="J782" s="1" t="s">
        <v>4282</v>
      </c>
      <c r="K782" s="1" t="s">
        <v>4283</v>
      </c>
      <c r="L782" s="1" t="s">
        <v>3401</v>
      </c>
      <c r="M782" s="1" t="s">
        <v>4288</v>
      </c>
      <c r="N782" s="3">
        <v>12162.5</v>
      </c>
      <c r="O782" s="3">
        <v>0</v>
      </c>
      <c r="P782" s="1" t="s">
        <v>2567</v>
      </c>
      <c r="Q782" s="1" t="s">
        <v>399</v>
      </c>
      <c r="R782" s="1" t="s">
        <v>397</v>
      </c>
      <c r="S782" s="1" t="s">
        <v>2407</v>
      </c>
      <c r="T782" s="1" t="s">
        <v>2407</v>
      </c>
      <c r="U782" s="1" t="s">
        <v>4956</v>
      </c>
      <c r="V782" s="1" t="s">
        <v>2470</v>
      </c>
      <c r="W782" s="1" t="s">
        <v>111</v>
      </c>
      <c r="X782" s="1" t="str">
        <f>CONCATENATE(Tableau4[[#This Row],[Numéro de pièce de la pièce de référence]],Tableau4[[#This Row],[Numéro de poste de la pièce de référence]])</f>
        <v>450066728910</v>
      </c>
    </row>
    <row r="783" spans="1:24" x14ac:dyDescent="0.35">
      <c r="A783" s="1" t="s">
        <v>97</v>
      </c>
      <c r="B783" s="1" t="s">
        <v>2489</v>
      </c>
      <c r="C783" s="1" t="s">
        <v>2510</v>
      </c>
      <c r="D783" s="1" t="s">
        <v>101</v>
      </c>
      <c r="E783" s="1" t="s">
        <v>798</v>
      </c>
      <c r="F783" s="1" t="s">
        <v>2407</v>
      </c>
      <c r="G783" s="1" t="s">
        <v>2776</v>
      </c>
      <c r="H783" s="1" t="s">
        <v>88</v>
      </c>
      <c r="I783" s="2">
        <v>43971</v>
      </c>
      <c r="J783" s="1" t="s">
        <v>4282</v>
      </c>
      <c r="K783" s="1" t="s">
        <v>4283</v>
      </c>
      <c r="L783" s="1" t="s">
        <v>2630</v>
      </c>
      <c r="M783" s="1" t="s">
        <v>4290</v>
      </c>
      <c r="N783" s="3">
        <v>-466400</v>
      </c>
      <c r="O783" s="3">
        <v>0</v>
      </c>
      <c r="P783" s="1" t="s">
        <v>2567</v>
      </c>
      <c r="Q783" s="1" t="s">
        <v>794</v>
      </c>
      <c r="R783" s="1" t="s">
        <v>495</v>
      </c>
      <c r="S783" s="1" t="s">
        <v>2407</v>
      </c>
      <c r="T783" s="1" t="s">
        <v>2407</v>
      </c>
      <c r="U783" s="1" t="s">
        <v>4957</v>
      </c>
      <c r="V783" s="1" t="s">
        <v>2470</v>
      </c>
      <c r="W783" s="1" t="s">
        <v>51</v>
      </c>
      <c r="X783" s="1" t="str">
        <f>CONCATENATE(Tableau4[[#This Row],[Numéro de pièce de la pièce de référence]],Tableau4[[#This Row],[Numéro de poste de la pièce de référence]])</f>
        <v>450067073410</v>
      </c>
    </row>
    <row r="784" spans="1:24" x14ac:dyDescent="0.35">
      <c r="A784" s="1" t="s">
        <v>97</v>
      </c>
      <c r="B784" s="1" t="s">
        <v>2489</v>
      </c>
      <c r="C784" s="1" t="s">
        <v>2510</v>
      </c>
      <c r="D784" s="1" t="s">
        <v>101</v>
      </c>
      <c r="E784" s="1" t="s">
        <v>798</v>
      </c>
      <c r="F784" s="1" t="s">
        <v>2407</v>
      </c>
      <c r="G784" s="1" t="s">
        <v>2776</v>
      </c>
      <c r="H784" s="1" t="s">
        <v>88</v>
      </c>
      <c r="I784" s="2">
        <v>43971</v>
      </c>
      <c r="J784" s="1" t="s">
        <v>4282</v>
      </c>
      <c r="K784" s="1" t="s">
        <v>4283</v>
      </c>
      <c r="L784" s="1" t="s">
        <v>2630</v>
      </c>
      <c r="M784" s="1" t="s">
        <v>4290</v>
      </c>
      <c r="N784" s="3">
        <v>-466400</v>
      </c>
      <c r="O784" s="3">
        <v>0</v>
      </c>
      <c r="P784" s="1" t="s">
        <v>2567</v>
      </c>
      <c r="Q784" s="1" t="s">
        <v>794</v>
      </c>
      <c r="R784" s="1" t="s">
        <v>495</v>
      </c>
      <c r="S784" s="1" t="s">
        <v>2407</v>
      </c>
      <c r="T784" s="1" t="s">
        <v>2407</v>
      </c>
      <c r="U784" s="1" t="s">
        <v>4958</v>
      </c>
      <c r="V784" s="1" t="s">
        <v>2470</v>
      </c>
      <c r="W784" s="1" t="s">
        <v>51</v>
      </c>
      <c r="X784" s="1" t="str">
        <f>CONCATENATE(Tableau4[[#This Row],[Numéro de pièce de la pièce de référence]],Tableau4[[#This Row],[Numéro de poste de la pièce de référence]])</f>
        <v>450067073410</v>
      </c>
    </row>
    <row r="785" spans="1:24" x14ac:dyDescent="0.35">
      <c r="A785" s="1" t="s">
        <v>97</v>
      </c>
      <c r="B785" s="1" t="s">
        <v>2489</v>
      </c>
      <c r="C785" s="1" t="s">
        <v>2510</v>
      </c>
      <c r="D785" s="1" t="s">
        <v>101</v>
      </c>
      <c r="E785" s="1" t="s">
        <v>798</v>
      </c>
      <c r="F785" s="1" t="s">
        <v>2407</v>
      </c>
      <c r="G785" s="1" t="s">
        <v>2776</v>
      </c>
      <c r="H785" s="1" t="s">
        <v>88</v>
      </c>
      <c r="I785" s="2">
        <v>43971</v>
      </c>
      <c r="J785" s="1" t="s">
        <v>4282</v>
      </c>
      <c r="K785" s="1" t="s">
        <v>4283</v>
      </c>
      <c r="L785" s="1" t="s">
        <v>2630</v>
      </c>
      <c r="M785" s="1" t="s">
        <v>4290</v>
      </c>
      <c r="N785" s="3">
        <v>-349800</v>
      </c>
      <c r="O785" s="3">
        <v>0</v>
      </c>
      <c r="P785" s="1" t="s">
        <v>2567</v>
      </c>
      <c r="Q785" s="1" t="s">
        <v>794</v>
      </c>
      <c r="R785" s="1" t="s">
        <v>495</v>
      </c>
      <c r="S785" s="1" t="s">
        <v>2407</v>
      </c>
      <c r="T785" s="1" t="s">
        <v>2407</v>
      </c>
      <c r="U785" s="1" t="s">
        <v>4959</v>
      </c>
      <c r="V785" s="1" t="s">
        <v>2470</v>
      </c>
      <c r="W785" s="1" t="s">
        <v>51</v>
      </c>
      <c r="X785" s="1" t="str">
        <f>CONCATENATE(Tableau4[[#This Row],[Numéro de pièce de la pièce de référence]],Tableau4[[#This Row],[Numéro de poste de la pièce de référence]])</f>
        <v>450067073410</v>
      </c>
    </row>
    <row r="786" spans="1:24" x14ac:dyDescent="0.35">
      <c r="A786" s="1" t="s">
        <v>97</v>
      </c>
      <c r="B786" s="1" t="s">
        <v>2489</v>
      </c>
      <c r="C786" s="1" t="s">
        <v>2510</v>
      </c>
      <c r="D786" s="1" t="s">
        <v>101</v>
      </c>
      <c r="E786" s="1" t="s">
        <v>798</v>
      </c>
      <c r="F786" s="1" t="s">
        <v>2407</v>
      </c>
      <c r="G786" s="1" t="s">
        <v>2776</v>
      </c>
      <c r="H786" s="1" t="s">
        <v>88</v>
      </c>
      <c r="I786" s="2">
        <v>43971</v>
      </c>
      <c r="J786" s="1" t="s">
        <v>4282</v>
      </c>
      <c r="K786" s="1" t="s">
        <v>4283</v>
      </c>
      <c r="L786" s="1" t="s">
        <v>2630</v>
      </c>
      <c r="M786" s="1" t="s">
        <v>4290</v>
      </c>
      <c r="N786" s="3">
        <v>-489720</v>
      </c>
      <c r="O786" s="3">
        <v>0</v>
      </c>
      <c r="P786" s="1" t="s">
        <v>2567</v>
      </c>
      <c r="Q786" s="1" t="s">
        <v>794</v>
      </c>
      <c r="R786" s="1" t="s">
        <v>495</v>
      </c>
      <c r="S786" s="1" t="s">
        <v>2407</v>
      </c>
      <c r="T786" s="1" t="s">
        <v>2407</v>
      </c>
      <c r="U786" s="1" t="s">
        <v>4960</v>
      </c>
      <c r="V786" s="1" t="s">
        <v>2470</v>
      </c>
      <c r="W786" s="1" t="s">
        <v>51</v>
      </c>
      <c r="X786" s="1" t="str">
        <f>CONCATENATE(Tableau4[[#This Row],[Numéro de pièce de la pièce de référence]],Tableau4[[#This Row],[Numéro de poste de la pièce de référence]])</f>
        <v>450067073410</v>
      </c>
    </row>
    <row r="787" spans="1:24" x14ac:dyDescent="0.35">
      <c r="A787" s="1" t="s">
        <v>97</v>
      </c>
      <c r="B787" s="1" t="s">
        <v>2489</v>
      </c>
      <c r="C787" s="1" t="s">
        <v>2510</v>
      </c>
      <c r="D787" s="1" t="s">
        <v>101</v>
      </c>
      <c r="E787" s="1" t="s">
        <v>946</v>
      </c>
      <c r="F787" s="1" t="s">
        <v>2407</v>
      </c>
      <c r="G787" s="1" t="s">
        <v>2815</v>
      </c>
      <c r="H787" s="1" t="s">
        <v>88</v>
      </c>
      <c r="I787" s="2">
        <v>43971</v>
      </c>
      <c r="J787" s="1" t="s">
        <v>4282</v>
      </c>
      <c r="K787" s="1" t="s">
        <v>4283</v>
      </c>
      <c r="L787" s="1" t="s">
        <v>2630</v>
      </c>
      <c r="M787" s="1" t="s">
        <v>4290</v>
      </c>
      <c r="N787" s="3">
        <v>-604200</v>
      </c>
      <c r="O787" s="3">
        <v>0</v>
      </c>
      <c r="P787" s="1" t="s">
        <v>2567</v>
      </c>
      <c r="Q787" s="1" t="s">
        <v>947</v>
      </c>
      <c r="R787" s="1" t="s">
        <v>495</v>
      </c>
      <c r="S787" s="1" t="s">
        <v>2407</v>
      </c>
      <c r="T787" s="1" t="s">
        <v>2407</v>
      </c>
      <c r="U787" s="1" t="s">
        <v>4961</v>
      </c>
      <c r="V787" s="1" t="s">
        <v>2470</v>
      </c>
      <c r="W787" s="1" t="s">
        <v>51</v>
      </c>
      <c r="X787" s="1" t="str">
        <f>CONCATENATE(Tableau4[[#This Row],[Numéro de pièce de la pièce de référence]],Tableau4[[#This Row],[Numéro de poste de la pièce de référence]])</f>
        <v>450067151610</v>
      </c>
    </row>
    <row r="788" spans="1:24" x14ac:dyDescent="0.35">
      <c r="A788" s="1" t="s">
        <v>97</v>
      </c>
      <c r="B788" s="1" t="s">
        <v>2489</v>
      </c>
      <c r="C788" s="1" t="s">
        <v>2510</v>
      </c>
      <c r="D788" s="1" t="s">
        <v>101</v>
      </c>
      <c r="E788" s="1" t="s">
        <v>946</v>
      </c>
      <c r="F788" s="1" t="s">
        <v>2407</v>
      </c>
      <c r="G788" s="1" t="s">
        <v>2815</v>
      </c>
      <c r="H788" s="1" t="s">
        <v>88</v>
      </c>
      <c r="I788" s="2">
        <v>43971</v>
      </c>
      <c r="J788" s="1" t="s">
        <v>4282</v>
      </c>
      <c r="K788" s="1" t="s">
        <v>4283</v>
      </c>
      <c r="L788" s="1" t="s">
        <v>2630</v>
      </c>
      <c r="M788" s="1" t="s">
        <v>4290</v>
      </c>
      <c r="N788" s="3">
        <v>-604200</v>
      </c>
      <c r="O788" s="3">
        <v>0</v>
      </c>
      <c r="P788" s="1" t="s">
        <v>2567</v>
      </c>
      <c r="Q788" s="1" t="s">
        <v>947</v>
      </c>
      <c r="R788" s="1" t="s">
        <v>495</v>
      </c>
      <c r="S788" s="1" t="s">
        <v>2407</v>
      </c>
      <c r="T788" s="1" t="s">
        <v>2407</v>
      </c>
      <c r="U788" s="1" t="s">
        <v>4962</v>
      </c>
      <c r="V788" s="1" t="s">
        <v>2470</v>
      </c>
      <c r="W788" s="1" t="s">
        <v>51</v>
      </c>
      <c r="X788" s="1" t="str">
        <f>CONCATENATE(Tableau4[[#This Row],[Numéro de pièce de la pièce de référence]],Tableau4[[#This Row],[Numéro de poste de la pièce de référence]])</f>
        <v>450067151610</v>
      </c>
    </row>
    <row r="789" spans="1:24" x14ac:dyDescent="0.35">
      <c r="A789" s="1" t="s">
        <v>97</v>
      </c>
      <c r="B789" s="1" t="s">
        <v>2489</v>
      </c>
      <c r="C789" s="1" t="s">
        <v>2510</v>
      </c>
      <c r="D789" s="1" t="s">
        <v>101</v>
      </c>
      <c r="E789" s="1" t="s">
        <v>946</v>
      </c>
      <c r="F789" s="1" t="s">
        <v>2407</v>
      </c>
      <c r="G789" s="1" t="s">
        <v>2815</v>
      </c>
      <c r="H789" s="1" t="s">
        <v>88</v>
      </c>
      <c r="I789" s="2">
        <v>43971</v>
      </c>
      <c r="J789" s="1" t="s">
        <v>4282</v>
      </c>
      <c r="K789" s="1" t="s">
        <v>4283</v>
      </c>
      <c r="L789" s="1" t="s">
        <v>2630</v>
      </c>
      <c r="M789" s="1" t="s">
        <v>4290</v>
      </c>
      <c r="N789" s="3">
        <v>-725040</v>
      </c>
      <c r="O789" s="3">
        <v>0</v>
      </c>
      <c r="P789" s="1" t="s">
        <v>2567</v>
      </c>
      <c r="Q789" s="1" t="s">
        <v>947</v>
      </c>
      <c r="R789" s="1" t="s">
        <v>495</v>
      </c>
      <c r="S789" s="1" t="s">
        <v>2407</v>
      </c>
      <c r="T789" s="1" t="s">
        <v>2407</v>
      </c>
      <c r="U789" s="1" t="s">
        <v>4963</v>
      </c>
      <c r="V789" s="1" t="s">
        <v>2470</v>
      </c>
      <c r="W789" s="1" t="s">
        <v>51</v>
      </c>
      <c r="X789" s="1" t="str">
        <f>CONCATENATE(Tableau4[[#This Row],[Numéro de pièce de la pièce de référence]],Tableau4[[#This Row],[Numéro de poste de la pièce de référence]])</f>
        <v>450067151610</v>
      </c>
    </row>
    <row r="790" spans="1:24" x14ac:dyDescent="0.35">
      <c r="A790" s="1" t="s">
        <v>97</v>
      </c>
      <c r="B790" s="1" t="s">
        <v>2489</v>
      </c>
      <c r="C790" s="1" t="s">
        <v>2510</v>
      </c>
      <c r="D790" s="1" t="s">
        <v>101</v>
      </c>
      <c r="E790" s="1" t="s">
        <v>946</v>
      </c>
      <c r="F790" s="1" t="s">
        <v>2407</v>
      </c>
      <c r="G790" s="1" t="s">
        <v>2815</v>
      </c>
      <c r="H790" s="1" t="s">
        <v>88</v>
      </c>
      <c r="I790" s="2">
        <v>43971</v>
      </c>
      <c r="J790" s="1" t="s">
        <v>4282</v>
      </c>
      <c r="K790" s="1" t="s">
        <v>4283</v>
      </c>
      <c r="L790" s="1" t="s">
        <v>2630</v>
      </c>
      <c r="M790" s="1" t="s">
        <v>4290</v>
      </c>
      <c r="N790" s="3">
        <v>-483360</v>
      </c>
      <c r="O790" s="3">
        <v>0</v>
      </c>
      <c r="P790" s="1" t="s">
        <v>2567</v>
      </c>
      <c r="Q790" s="1" t="s">
        <v>947</v>
      </c>
      <c r="R790" s="1" t="s">
        <v>495</v>
      </c>
      <c r="S790" s="1" t="s">
        <v>2407</v>
      </c>
      <c r="T790" s="1" t="s">
        <v>2407</v>
      </c>
      <c r="U790" s="1" t="s">
        <v>4964</v>
      </c>
      <c r="V790" s="1" t="s">
        <v>2470</v>
      </c>
      <c r="W790" s="1" t="s">
        <v>51</v>
      </c>
      <c r="X790" s="1" t="str">
        <f>CONCATENATE(Tableau4[[#This Row],[Numéro de pièce de la pièce de référence]],Tableau4[[#This Row],[Numéro de poste de la pièce de référence]])</f>
        <v>450067151610</v>
      </c>
    </row>
    <row r="791" spans="1:24" x14ac:dyDescent="0.35">
      <c r="A791" s="1" t="s">
        <v>97</v>
      </c>
      <c r="B791" s="1" t="s">
        <v>2489</v>
      </c>
      <c r="C791" s="1" t="s">
        <v>2510</v>
      </c>
      <c r="D791" s="1" t="s">
        <v>101</v>
      </c>
      <c r="E791" s="1" t="s">
        <v>946</v>
      </c>
      <c r="F791" s="1" t="s">
        <v>2407</v>
      </c>
      <c r="G791" s="1" t="s">
        <v>2815</v>
      </c>
      <c r="H791" s="1" t="s">
        <v>88</v>
      </c>
      <c r="I791" s="2">
        <v>43971</v>
      </c>
      <c r="J791" s="1" t="s">
        <v>4282</v>
      </c>
      <c r="K791" s="1" t="s">
        <v>4283</v>
      </c>
      <c r="L791" s="1" t="s">
        <v>2630</v>
      </c>
      <c r="M791" s="1" t="s">
        <v>4290</v>
      </c>
      <c r="N791" s="3">
        <v>-604200</v>
      </c>
      <c r="O791" s="3">
        <v>0</v>
      </c>
      <c r="P791" s="1" t="s">
        <v>2567</v>
      </c>
      <c r="Q791" s="1" t="s">
        <v>947</v>
      </c>
      <c r="R791" s="1" t="s">
        <v>495</v>
      </c>
      <c r="S791" s="1" t="s">
        <v>2407</v>
      </c>
      <c r="T791" s="1" t="s">
        <v>2407</v>
      </c>
      <c r="U791" s="1" t="s">
        <v>4965</v>
      </c>
      <c r="V791" s="1" t="s">
        <v>2470</v>
      </c>
      <c r="W791" s="1" t="s">
        <v>51</v>
      </c>
      <c r="X791" s="1" t="str">
        <f>CONCATENATE(Tableau4[[#This Row],[Numéro de pièce de la pièce de référence]],Tableau4[[#This Row],[Numéro de poste de la pièce de référence]])</f>
        <v>450067151610</v>
      </c>
    </row>
    <row r="792" spans="1:24" x14ac:dyDescent="0.35">
      <c r="A792" s="1" t="s">
        <v>97</v>
      </c>
      <c r="B792" s="1" t="s">
        <v>2489</v>
      </c>
      <c r="C792" s="1" t="s">
        <v>2510</v>
      </c>
      <c r="D792" s="1" t="s">
        <v>101</v>
      </c>
      <c r="E792" s="1" t="s">
        <v>946</v>
      </c>
      <c r="F792" s="1" t="s">
        <v>2407</v>
      </c>
      <c r="G792" s="1" t="s">
        <v>2815</v>
      </c>
      <c r="H792" s="1" t="s">
        <v>88</v>
      </c>
      <c r="I792" s="2">
        <v>43971</v>
      </c>
      <c r="J792" s="1" t="s">
        <v>4282</v>
      </c>
      <c r="K792" s="1" t="s">
        <v>4283</v>
      </c>
      <c r="L792" s="1" t="s">
        <v>2630</v>
      </c>
      <c r="M792" s="1" t="s">
        <v>4290</v>
      </c>
      <c r="N792" s="3">
        <v>-604200</v>
      </c>
      <c r="O792" s="3">
        <v>0</v>
      </c>
      <c r="P792" s="1" t="s">
        <v>2567</v>
      </c>
      <c r="Q792" s="1" t="s">
        <v>947</v>
      </c>
      <c r="R792" s="1" t="s">
        <v>495</v>
      </c>
      <c r="S792" s="1" t="s">
        <v>2407</v>
      </c>
      <c r="T792" s="1" t="s">
        <v>2407</v>
      </c>
      <c r="U792" s="1" t="s">
        <v>4966</v>
      </c>
      <c r="V792" s="1" t="s">
        <v>2470</v>
      </c>
      <c r="W792" s="1" t="s">
        <v>51</v>
      </c>
      <c r="X792" s="1" t="str">
        <f>CONCATENATE(Tableau4[[#This Row],[Numéro de pièce de la pièce de référence]],Tableau4[[#This Row],[Numéro de poste de la pièce de référence]])</f>
        <v>450067151610</v>
      </c>
    </row>
    <row r="793" spans="1:24" x14ac:dyDescent="0.35">
      <c r="A793" s="1" t="s">
        <v>97</v>
      </c>
      <c r="B793" s="1" t="s">
        <v>2489</v>
      </c>
      <c r="C793" s="1" t="s">
        <v>2510</v>
      </c>
      <c r="D793" s="1" t="s">
        <v>101</v>
      </c>
      <c r="E793" s="1" t="s">
        <v>946</v>
      </c>
      <c r="F793" s="1" t="s">
        <v>2407</v>
      </c>
      <c r="G793" s="1" t="s">
        <v>2815</v>
      </c>
      <c r="H793" s="1" t="s">
        <v>88</v>
      </c>
      <c r="I793" s="2">
        <v>43971</v>
      </c>
      <c r="J793" s="1" t="s">
        <v>4282</v>
      </c>
      <c r="K793" s="1" t="s">
        <v>4283</v>
      </c>
      <c r="L793" s="1" t="s">
        <v>2630</v>
      </c>
      <c r="M793" s="1" t="s">
        <v>4290</v>
      </c>
      <c r="N793" s="3">
        <v>-85500</v>
      </c>
      <c r="O793" s="3">
        <v>0</v>
      </c>
      <c r="P793" s="1" t="s">
        <v>2567</v>
      </c>
      <c r="Q793" s="1" t="s">
        <v>947</v>
      </c>
      <c r="R793" s="1" t="s">
        <v>495</v>
      </c>
      <c r="S793" s="1" t="s">
        <v>2407</v>
      </c>
      <c r="T793" s="1" t="s">
        <v>2407</v>
      </c>
      <c r="U793" s="1" t="s">
        <v>4967</v>
      </c>
      <c r="V793" s="1" t="s">
        <v>2470</v>
      </c>
      <c r="W793" s="1" t="s">
        <v>51</v>
      </c>
      <c r="X793" s="1" t="str">
        <f>CONCATENATE(Tableau4[[#This Row],[Numéro de pièce de la pièce de référence]],Tableau4[[#This Row],[Numéro de poste de la pièce de référence]])</f>
        <v>450067151610</v>
      </c>
    </row>
    <row r="794" spans="1:24" x14ac:dyDescent="0.35">
      <c r="A794" s="1" t="s">
        <v>97</v>
      </c>
      <c r="B794" s="1" t="s">
        <v>2489</v>
      </c>
      <c r="C794" s="1" t="s">
        <v>2510</v>
      </c>
      <c r="D794" s="1" t="s">
        <v>101</v>
      </c>
      <c r="E794" s="1" t="s">
        <v>946</v>
      </c>
      <c r="F794" s="1" t="s">
        <v>2407</v>
      </c>
      <c r="G794" s="1" t="s">
        <v>2815</v>
      </c>
      <c r="H794" s="1" t="s">
        <v>88</v>
      </c>
      <c r="I794" s="2">
        <v>43971</v>
      </c>
      <c r="J794" s="1" t="s">
        <v>4282</v>
      </c>
      <c r="K794" s="1" t="s">
        <v>4283</v>
      </c>
      <c r="L794" s="1" t="s">
        <v>2630</v>
      </c>
      <c r="M794" s="1" t="s">
        <v>4290</v>
      </c>
      <c r="N794" s="3">
        <v>-85500</v>
      </c>
      <c r="O794" s="3">
        <v>0</v>
      </c>
      <c r="P794" s="1" t="s">
        <v>2567</v>
      </c>
      <c r="Q794" s="1" t="s">
        <v>947</v>
      </c>
      <c r="R794" s="1" t="s">
        <v>495</v>
      </c>
      <c r="S794" s="1" t="s">
        <v>2407</v>
      </c>
      <c r="T794" s="1" t="s">
        <v>2407</v>
      </c>
      <c r="U794" s="1" t="s">
        <v>4968</v>
      </c>
      <c r="V794" s="1" t="s">
        <v>2470</v>
      </c>
      <c r="W794" s="1" t="s">
        <v>51</v>
      </c>
      <c r="X794" s="1" t="str">
        <f>CONCATENATE(Tableau4[[#This Row],[Numéro de pièce de la pièce de référence]],Tableau4[[#This Row],[Numéro de poste de la pièce de référence]])</f>
        <v>450067151610</v>
      </c>
    </row>
    <row r="795" spans="1:24" x14ac:dyDescent="0.35">
      <c r="A795" s="1" t="s">
        <v>97</v>
      </c>
      <c r="B795" s="1" t="s">
        <v>2489</v>
      </c>
      <c r="C795" s="1" t="s">
        <v>2510</v>
      </c>
      <c r="D795" s="1" t="s">
        <v>101</v>
      </c>
      <c r="E795" s="1" t="s">
        <v>1194</v>
      </c>
      <c r="F795" s="1" t="s">
        <v>2407</v>
      </c>
      <c r="G795" s="1" t="s">
        <v>2704</v>
      </c>
      <c r="H795" s="1" t="s">
        <v>88</v>
      </c>
      <c r="I795" s="2">
        <v>43971</v>
      </c>
      <c r="J795" s="1" t="s">
        <v>4282</v>
      </c>
      <c r="K795" s="1" t="s">
        <v>4283</v>
      </c>
      <c r="L795" s="1" t="s">
        <v>3401</v>
      </c>
      <c r="M795" s="1" t="s">
        <v>4288</v>
      </c>
      <c r="N795" s="3">
        <v>32760</v>
      </c>
      <c r="O795" s="3">
        <v>0</v>
      </c>
      <c r="P795" s="1" t="s">
        <v>2567</v>
      </c>
      <c r="Q795" s="1" t="s">
        <v>1195</v>
      </c>
      <c r="R795" s="1" t="s">
        <v>1193</v>
      </c>
      <c r="S795" s="1" t="s">
        <v>2407</v>
      </c>
      <c r="T795" s="1" t="s">
        <v>2407</v>
      </c>
      <c r="U795" s="1" t="s">
        <v>4969</v>
      </c>
      <c r="V795" s="1" t="s">
        <v>2470</v>
      </c>
      <c r="W795" s="1" t="s">
        <v>111</v>
      </c>
      <c r="X795" s="1" t="str">
        <f>CONCATENATE(Tableau4[[#This Row],[Numéro de pièce de la pièce de référence]],Tableau4[[#This Row],[Numéro de poste de la pièce de référence]])</f>
        <v>450067254110</v>
      </c>
    </row>
    <row r="796" spans="1:24" x14ac:dyDescent="0.35">
      <c r="A796" s="1" t="s">
        <v>97</v>
      </c>
      <c r="B796" s="1" t="s">
        <v>2489</v>
      </c>
      <c r="C796" s="1" t="s">
        <v>2510</v>
      </c>
      <c r="D796" s="1" t="s">
        <v>101</v>
      </c>
      <c r="E796" s="1" t="s">
        <v>1261</v>
      </c>
      <c r="F796" s="1" t="s">
        <v>2407</v>
      </c>
      <c r="G796" s="1" t="s">
        <v>2950</v>
      </c>
      <c r="H796" s="1" t="s">
        <v>88</v>
      </c>
      <c r="I796" s="2">
        <v>43971</v>
      </c>
      <c r="J796" s="1" t="s">
        <v>4282</v>
      </c>
      <c r="K796" s="1" t="s">
        <v>4283</v>
      </c>
      <c r="L796" s="1" t="s">
        <v>2630</v>
      </c>
      <c r="M796" s="1" t="s">
        <v>4290</v>
      </c>
      <c r="N796" s="3">
        <v>-3342.39</v>
      </c>
      <c r="O796" s="3">
        <v>0</v>
      </c>
      <c r="P796" s="1" t="s">
        <v>2567</v>
      </c>
      <c r="Q796" s="1" t="s">
        <v>1262</v>
      </c>
      <c r="R796" s="1" t="s">
        <v>1260</v>
      </c>
      <c r="S796" s="1" t="s">
        <v>2407</v>
      </c>
      <c r="T796" s="1" t="s">
        <v>2407</v>
      </c>
      <c r="U796" s="1" t="s">
        <v>4970</v>
      </c>
      <c r="V796" s="1" t="s">
        <v>2470</v>
      </c>
      <c r="W796" s="1" t="s">
        <v>111</v>
      </c>
      <c r="X796" s="1" t="str">
        <f>CONCATENATE(Tableau4[[#This Row],[Numéro de pièce de la pièce de référence]],Tableau4[[#This Row],[Numéro de poste de la pièce de référence]])</f>
        <v>450067333710</v>
      </c>
    </row>
    <row r="797" spans="1:24" x14ac:dyDescent="0.35">
      <c r="A797" s="1" t="s">
        <v>97</v>
      </c>
      <c r="B797" s="1" t="s">
        <v>2489</v>
      </c>
      <c r="C797" s="1" t="s">
        <v>2510</v>
      </c>
      <c r="D797" s="1" t="s">
        <v>101</v>
      </c>
      <c r="E797" s="1" t="s">
        <v>1451</v>
      </c>
      <c r="F797" s="1" t="s">
        <v>2407</v>
      </c>
      <c r="G797" s="1" t="s">
        <v>3008</v>
      </c>
      <c r="H797" s="1" t="s">
        <v>88</v>
      </c>
      <c r="I797" s="2">
        <v>43971</v>
      </c>
      <c r="J797" s="1" t="s">
        <v>4282</v>
      </c>
      <c r="K797" s="1" t="s">
        <v>4283</v>
      </c>
      <c r="L797" s="1" t="s">
        <v>2630</v>
      </c>
      <c r="M797" s="1" t="s">
        <v>4290</v>
      </c>
      <c r="N797" s="3">
        <v>-2420</v>
      </c>
      <c r="O797" s="3">
        <v>0</v>
      </c>
      <c r="P797" s="1" t="s">
        <v>2567</v>
      </c>
      <c r="Q797" s="1" t="s">
        <v>1452</v>
      </c>
      <c r="R797" s="1" t="s">
        <v>1450</v>
      </c>
      <c r="S797" s="1" t="s">
        <v>2407</v>
      </c>
      <c r="T797" s="1" t="s">
        <v>2407</v>
      </c>
      <c r="U797" s="1" t="s">
        <v>4971</v>
      </c>
      <c r="V797" s="1" t="s">
        <v>2470</v>
      </c>
      <c r="W797" s="1" t="s">
        <v>113</v>
      </c>
      <c r="X797" s="1" t="str">
        <f>CONCATENATE(Tableau4[[#This Row],[Numéro de pièce de la pièce de référence]],Tableau4[[#This Row],[Numéro de poste de la pièce de référence]])</f>
        <v>450067462610</v>
      </c>
    </row>
    <row r="798" spans="1:24" x14ac:dyDescent="0.35">
      <c r="A798" s="1" t="s">
        <v>97</v>
      </c>
      <c r="B798" s="1" t="s">
        <v>2489</v>
      </c>
      <c r="C798" s="1" t="s">
        <v>2510</v>
      </c>
      <c r="D798" s="1" t="s">
        <v>101</v>
      </c>
      <c r="E798" s="1" t="s">
        <v>1426</v>
      </c>
      <c r="F798" s="1" t="s">
        <v>2407</v>
      </c>
      <c r="G798" s="1" t="s">
        <v>3011</v>
      </c>
      <c r="H798" s="1" t="s">
        <v>88</v>
      </c>
      <c r="I798" s="2">
        <v>43971</v>
      </c>
      <c r="J798" s="1" t="s">
        <v>4282</v>
      </c>
      <c r="K798" s="1" t="s">
        <v>4283</v>
      </c>
      <c r="L798" s="1" t="s">
        <v>3401</v>
      </c>
      <c r="M798" s="1" t="s">
        <v>4288</v>
      </c>
      <c r="N798" s="3">
        <v>88934</v>
      </c>
      <c r="O798" s="3">
        <v>0</v>
      </c>
      <c r="P798" s="1" t="s">
        <v>2567</v>
      </c>
      <c r="Q798" s="1" t="s">
        <v>1427</v>
      </c>
      <c r="R798" s="1" t="s">
        <v>401</v>
      </c>
      <c r="S798" s="1" t="s">
        <v>2407</v>
      </c>
      <c r="T798" s="1" t="s">
        <v>2407</v>
      </c>
      <c r="U798" s="1" t="s">
        <v>4972</v>
      </c>
      <c r="V798" s="1" t="s">
        <v>2470</v>
      </c>
      <c r="W798" s="1" t="s">
        <v>103</v>
      </c>
      <c r="X798" s="1" t="str">
        <f>CONCATENATE(Tableau4[[#This Row],[Numéro de pièce de la pièce de référence]],Tableau4[[#This Row],[Numéro de poste de la pièce de référence]])</f>
        <v>450067463010</v>
      </c>
    </row>
    <row r="799" spans="1:24" x14ac:dyDescent="0.35">
      <c r="A799" s="1" t="s">
        <v>97</v>
      </c>
      <c r="B799" s="1" t="s">
        <v>2489</v>
      </c>
      <c r="C799" s="1" t="s">
        <v>2510</v>
      </c>
      <c r="D799" s="1" t="s">
        <v>101</v>
      </c>
      <c r="E799" s="1" t="s">
        <v>1417</v>
      </c>
      <c r="F799" s="1" t="s">
        <v>2407</v>
      </c>
      <c r="G799" s="1" t="s">
        <v>3012</v>
      </c>
      <c r="H799" s="1" t="s">
        <v>88</v>
      </c>
      <c r="I799" s="2">
        <v>43971</v>
      </c>
      <c r="J799" s="1" t="s">
        <v>4282</v>
      </c>
      <c r="K799" s="1" t="s">
        <v>4283</v>
      </c>
      <c r="L799" s="1" t="s">
        <v>3401</v>
      </c>
      <c r="M799" s="1" t="s">
        <v>4288</v>
      </c>
      <c r="N799" s="3">
        <v>21369.84</v>
      </c>
      <c r="O799" s="3">
        <v>0</v>
      </c>
      <c r="P799" s="1" t="s">
        <v>2567</v>
      </c>
      <c r="Q799" s="1" t="s">
        <v>1418</v>
      </c>
      <c r="R799" s="1" t="s">
        <v>1413</v>
      </c>
      <c r="S799" s="1" t="s">
        <v>2407</v>
      </c>
      <c r="T799" s="1" t="s">
        <v>2407</v>
      </c>
      <c r="U799" s="1" t="s">
        <v>4973</v>
      </c>
      <c r="V799" s="1" t="s">
        <v>2470</v>
      </c>
      <c r="W799" s="1" t="s">
        <v>113</v>
      </c>
      <c r="X799" s="1" t="str">
        <f>CONCATENATE(Tableau4[[#This Row],[Numéro de pièce de la pièce de référence]],Tableau4[[#This Row],[Numéro de poste de la pièce de référence]])</f>
        <v>450067463310</v>
      </c>
    </row>
    <row r="800" spans="1:24" x14ac:dyDescent="0.35">
      <c r="A800" s="1" t="s">
        <v>97</v>
      </c>
      <c r="B800" s="1" t="s">
        <v>2489</v>
      </c>
      <c r="C800" s="1" t="s">
        <v>2510</v>
      </c>
      <c r="D800" s="1" t="s">
        <v>101</v>
      </c>
      <c r="E800" s="1" t="s">
        <v>1438</v>
      </c>
      <c r="F800" s="1" t="s">
        <v>2407</v>
      </c>
      <c r="G800" s="1" t="s">
        <v>3013</v>
      </c>
      <c r="H800" s="1" t="s">
        <v>88</v>
      </c>
      <c r="I800" s="2">
        <v>43971</v>
      </c>
      <c r="J800" s="1" t="s">
        <v>4282</v>
      </c>
      <c r="K800" s="1" t="s">
        <v>4283</v>
      </c>
      <c r="L800" s="1" t="s">
        <v>3401</v>
      </c>
      <c r="M800" s="1" t="s">
        <v>4288</v>
      </c>
      <c r="N800" s="3">
        <v>11235</v>
      </c>
      <c r="O800" s="3">
        <v>0</v>
      </c>
      <c r="P800" s="1" t="s">
        <v>2567</v>
      </c>
      <c r="Q800" s="1" t="s">
        <v>1439</v>
      </c>
      <c r="R800" s="1" t="s">
        <v>867</v>
      </c>
      <c r="S800" s="1" t="s">
        <v>2407</v>
      </c>
      <c r="T800" s="1" t="s">
        <v>2407</v>
      </c>
      <c r="U800" s="1" t="s">
        <v>4974</v>
      </c>
      <c r="V800" s="1" t="s">
        <v>2470</v>
      </c>
      <c r="W800" s="1" t="s">
        <v>111</v>
      </c>
      <c r="X800" s="1" t="str">
        <f>CONCATENATE(Tableau4[[#This Row],[Numéro de pièce de la pièce de référence]],Tableau4[[#This Row],[Numéro de poste de la pièce de référence]])</f>
        <v>450067468110</v>
      </c>
    </row>
    <row r="801" spans="1:24" x14ac:dyDescent="0.35">
      <c r="A801" s="1" t="s">
        <v>97</v>
      </c>
      <c r="B801" s="1" t="s">
        <v>2489</v>
      </c>
      <c r="C801" s="1" t="s">
        <v>2510</v>
      </c>
      <c r="D801" s="1" t="s">
        <v>101</v>
      </c>
      <c r="E801" s="1" t="s">
        <v>4943</v>
      </c>
      <c r="F801" s="1" t="s">
        <v>2407</v>
      </c>
      <c r="G801" s="1" t="s">
        <v>3189</v>
      </c>
      <c r="H801" s="1" t="s">
        <v>88</v>
      </c>
      <c r="I801" s="2">
        <v>43971</v>
      </c>
      <c r="J801" s="1" t="s">
        <v>4282</v>
      </c>
      <c r="K801" s="1" t="s">
        <v>4283</v>
      </c>
      <c r="L801" s="1" t="s">
        <v>3401</v>
      </c>
      <c r="M801" s="1" t="s">
        <v>4288</v>
      </c>
      <c r="N801" s="3">
        <v>10127.83</v>
      </c>
      <c r="O801" s="3">
        <v>0</v>
      </c>
      <c r="P801" s="1" t="s">
        <v>2567</v>
      </c>
      <c r="Q801" s="1" t="s">
        <v>1924</v>
      </c>
      <c r="R801" s="1" t="s">
        <v>1922</v>
      </c>
      <c r="S801" s="1" t="s">
        <v>2407</v>
      </c>
      <c r="T801" s="1" t="s">
        <v>2407</v>
      </c>
      <c r="U801" s="1" t="s">
        <v>4975</v>
      </c>
      <c r="V801" s="1" t="s">
        <v>2470</v>
      </c>
      <c r="W801" s="1" t="s">
        <v>111</v>
      </c>
      <c r="X801" s="1" t="str">
        <f>CONCATENATE(Tableau4[[#This Row],[Numéro de pièce de la pièce de référence]],Tableau4[[#This Row],[Numéro de poste de la pièce de référence]])</f>
        <v>450067469310</v>
      </c>
    </row>
    <row r="802" spans="1:24" x14ac:dyDescent="0.35">
      <c r="A802" s="1" t="s">
        <v>97</v>
      </c>
      <c r="B802" s="1" t="s">
        <v>2489</v>
      </c>
      <c r="C802" s="1" t="s">
        <v>2510</v>
      </c>
      <c r="D802" s="1" t="s">
        <v>101</v>
      </c>
      <c r="E802" s="1" t="s">
        <v>1458</v>
      </c>
      <c r="F802" s="1" t="s">
        <v>2407</v>
      </c>
      <c r="G802" s="1" t="s">
        <v>3017</v>
      </c>
      <c r="H802" s="1" t="s">
        <v>88</v>
      </c>
      <c r="I802" s="2">
        <v>43971</v>
      </c>
      <c r="J802" s="1" t="s">
        <v>4282</v>
      </c>
      <c r="K802" s="1" t="s">
        <v>4283</v>
      </c>
      <c r="L802" s="1" t="s">
        <v>3401</v>
      </c>
      <c r="M802" s="1" t="s">
        <v>4288</v>
      </c>
      <c r="N802" s="3">
        <v>14475.8</v>
      </c>
      <c r="O802" s="3">
        <v>0</v>
      </c>
      <c r="P802" s="1" t="s">
        <v>2567</v>
      </c>
      <c r="Q802" s="1" t="s">
        <v>1459</v>
      </c>
      <c r="R802" s="1" t="s">
        <v>1457</v>
      </c>
      <c r="S802" s="1" t="s">
        <v>2407</v>
      </c>
      <c r="T802" s="1" t="s">
        <v>2407</v>
      </c>
      <c r="U802" s="1" t="s">
        <v>4976</v>
      </c>
      <c r="V802" s="1" t="s">
        <v>2470</v>
      </c>
      <c r="W802" s="1" t="s">
        <v>111</v>
      </c>
      <c r="X802" s="1" t="str">
        <f>CONCATENATE(Tableau4[[#This Row],[Numéro de pièce de la pièce de référence]],Tableau4[[#This Row],[Numéro de poste de la pièce de référence]])</f>
        <v>450067469610</v>
      </c>
    </row>
    <row r="803" spans="1:24" x14ac:dyDescent="0.35">
      <c r="A803" s="1" t="s">
        <v>97</v>
      </c>
      <c r="B803" s="1" t="s">
        <v>2489</v>
      </c>
      <c r="C803" s="1" t="s">
        <v>2510</v>
      </c>
      <c r="D803" s="1" t="s">
        <v>101</v>
      </c>
      <c r="E803" s="1" t="s">
        <v>1458</v>
      </c>
      <c r="F803" s="1" t="s">
        <v>2407</v>
      </c>
      <c r="G803" s="1" t="s">
        <v>3017</v>
      </c>
      <c r="H803" s="1" t="s">
        <v>217</v>
      </c>
      <c r="I803" s="2">
        <v>43971</v>
      </c>
      <c r="J803" s="1" t="s">
        <v>4282</v>
      </c>
      <c r="K803" s="1" t="s">
        <v>4283</v>
      </c>
      <c r="L803" s="1" t="s">
        <v>3401</v>
      </c>
      <c r="M803" s="1" t="s">
        <v>4288</v>
      </c>
      <c r="N803" s="3">
        <v>-1361.93</v>
      </c>
      <c r="O803" s="3">
        <v>0</v>
      </c>
      <c r="P803" s="1" t="s">
        <v>2567</v>
      </c>
      <c r="Q803" s="1" t="s">
        <v>931</v>
      </c>
      <c r="R803" s="1" t="s">
        <v>1457</v>
      </c>
      <c r="S803" s="1" t="s">
        <v>2407</v>
      </c>
      <c r="T803" s="1" t="s">
        <v>2407</v>
      </c>
      <c r="U803" s="1" t="s">
        <v>4977</v>
      </c>
      <c r="V803" s="1" t="s">
        <v>2470</v>
      </c>
      <c r="W803" s="1" t="s">
        <v>111</v>
      </c>
      <c r="X803" s="1" t="str">
        <f>CONCATENATE(Tableau4[[#This Row],[Numéro de pièce de la pièce de référence]],Tableau4[[#This Row],[Numéro de poste de la pièce de référence]])</f>
        <v>450067469620</v>
      </c>
    </row>
    <row r="804" spans="1:24" x14ac:dyDescent="0.35">
      <c r="A804" s="1" t="s">
        <v>97</v>
      </c>
      <c r="B804" s="1" t="s">
        <v>2489</v>
      </c>
      <c r="C804" s="1" t="s">
        <v>2510</v>
      </c>
      <c r="D804" s="1" t="s">
        <v>101</v>
      </c>
      <c r="E804" s="1" t="s">
        <v>1458</v>
      </c>
      <c r="F804" s="1" t="s">
        <v>2407</v>
      </c>
      <c r="G804" s="1" t="s">
        <v>3017</v>
      </c>
      <c r="H804" s="1" t="s">
        <v>222</v>
      </c>
      <c r="I804" s="2">
        <v>43971</v>
      </c>
      <c r="J804" s="1" t="s">
        <v>4282</v>
      </c>
      <c r="K804" s="1" t="s">
        <v>4283</v>
      </c>
      <c r="L804" s="1" t="s">
        <v>3401</v>
      </c>
      <c r="M804" s="1" t="s">
        <v>4288</v>
      </c>
      <c r="N804" s="3">
        <v>-8201.18</v>
      </c>
      <c r="O804" s="3">
        <v>0</v>
      </c>
      <c r="P804" s="1" t="s">
        <v>2567</v>
      </c>
      <c r="Q804" s="1" t="s">
        <v>1924</v>
      </c>
      <c r="R804" s="1" t="s">
        <v>1457</v>
      </c>
      <c r="S804" s="1" t="s">
        <v>2407</v>
      </c>
      <c r="T804" s="1" t="s">
        <v>2407</v>
      </c>
      <c r="U804" s="1" t="s">
        <v>4977</v>
      </c>
      <c r="V804" s="1" t="s">
        <v>2470</v>
      </c>
      <c r="W804" s="1" t="s">
        <v>111</v>
      </c>
      <c r="X804" s="1" t="str">
        <f>CONCATENATE(Tableau4[[#This Row],[Numéro de pièce de la pièce de référence]],Tableau4[[#This Row],[Numéro de poste de la pièce de référence]])</f>
        <v>450067469630</v>
      </c>
    </row>
    <row r="805" spans="1:24" x14ac:dyDescent="0.35">
      <c r="A805" s="1" t="s">
        <v>97</v>
      </c>
      <c r="B805" s="1" t="s">
        <v>2489</v>
      </c>
      <c r="C805" s="1" t="s">
        <v>2510</v>
      </c>
      <c r="D805" s="1" t="s">
        <v>101</v>
      </c>
      <c r="E805" s="1" t="s">
        <v>1458</v>
      </c>
      <c r="F805" s="1" t="s">
        <v>2407</v>
      </c>
      <c r="G805" s="1" t="s">
        <v>3017</v>
      </c>
      <c r="H805" s="1" t="s">
        <v>421</v>
      </c>
      <c r="I805" s="2">
        <v>43971</v>
      </c>
      <c r="J805" s="1" t="s">
        <v>4282</v>
      </c>
      <c r="K805" s="1" t="s">
        <v>4283</v>
      </c>
      <c r="L805" s="1" t="s">
        <v>3401</v>
      </c>
      <c r="M805" s="1" t="s">
        <v>4288</v>
      </c>
      <c r="N805" s="3">
        <v>-3784.21</v>
      </c>
      <c r="O805" s="3">
        <v>0</v>
      </c>
      <c r="P805" s="1" t="s">
        <v>2567</v>
      </c>
      <c r="Q805" s="1" t="s">
        <v>3018</v>
      </c>
      <c r="R805" s="1" t="s">
        <v>1457</v>
      </c>
      <c r="S805" s="1" t="s">
        <v>2407</v>
      </c>
      <c r="T805" s="1" t="s">
        <v>2407</v>
      </c>
      <c r="U805" s="1" t="s">
        <v>4977</v>
      </c>
      <c r="V805" s="1" t="s">
        <v>2470</v>
      </c>
      <c r="W805" s="1" t="s">
        <v>111</v>
      </c>
      <c r="X805" s="1" t="str">
        <f>CONCATENATE(Tableau4[[#This Row],[Numéro de pièce de la pièce de référence]],Tableau4[[#This Row],[Numéro de poste de la pièce de référence]])</f>
        <v>450067469640</v>
      </c>
    </row>
    <row r="806" spans="1:24" x14ac:dyDescent="0.35">
      <c r="A806" s="1" t="s">
        <v>97</v>
      </c>
      <c r="B806" s="1" t="s">
        <v>2489</v>
      </c>
      <c r="C806" s="1" t="s">
        <v>2510</v>
      </c>
      <c r="D806" s="1" t="s">
        <v>101</v>
      </c>
      <c r="E806" s="1" t="s">
        <v>1471</v>
      </c>
      <c r="F806" s="1" t="s">
        <v>2407</v>
      </c>
      <c r="G806" s="1" t="s">
        <v>3022</v>
      </c>
      <c r="H806" s="1" t="s">
        <v>88</v>
      </c>
      <c r="I806" s="2">
        <v>43971</v>
      </c>
      <c r="J806" s="1" t="s">
        <v>4282</v>
      </c>
      <c r="K806" s="1" t="s">
        <v>4283</v>
      </c>
      <c r="L806" s="1" t="s">
        <v>3400</v>
      </c>
      <c r="M806" s="1" t="s">
        <v>4284</v>
      </c>
      <c r="N806" s="3">
        <v>210</v>
      </c>
      <c r="O806" s="3">
        <v>0</v>
      </c>
      <c r="P806" s="1" t="s">
        <v>2702</v>
      </c>
      <c r="Q806" s="1" t="s">
        <v>1472</v>
      </c>
      <c r="R806" s="1" t="s">
        <v>1470</v>
      </c>
      <c r="S806" s="1" t="s">
        <v>2407</v>
      </c>
      <c r="T806" s="1" t="s">
        <v>2407</v>
      </c>
      <c r="U806" s="1" t="s">
        <v>4978</v>
      </c>
      <c r="V806" s="1" t="s">
        <v>2470</v>
      </c>
      <c r="W806" s="1" t="s">
        <v>103</v>
      </c>
      <c r="X806" s="1" t="str">
        <f>CONCATENATE(Tableau4[[#This Row],[Numéro de pièce de la pièce de référence]],Tableau4[[#This Row],[Numéro de poste de la pièce de référence]])</f>
        <v>450067507610</v>
      </c>
    </row>
    <row r="807" spans="1:24" x14ac:dyDescent="0.35">
      <c r="A807" s="1" t="s">
        <v>97</v>
      </c>
      <c r="B807" s="1" t="s">
        <v>2489</v>
      </c>
      <c r="C807" s="1" t="s">
        <v>2510</v>
      </c>
      <c r="D807" s="1" t="s">
        <v>101</v>
      </c>
      <c r="E807" s="1" t="s">
        <v>1471</v>
      </c>
      <c r="F807" s="1" t="s">
        <v>2407</v>
      </c>
      <c r="G807" s="1" t="s">
        <v>3022</v>
      </c>
      <c r="H807" s="1" t="s">
        <v>88</v>
      </c>
      <c r="I807" s="2">
        <v>43971</v>
      </c>
      <c r="J807" s="1" t="s">
        <v>4282</v>
      </c>
      <c r="K807" s="1" t="s">
        <v>4283</v>
      </c>
      <c r="L807" s="1" t="s">
        <v>2630</v>
      </c>
      <c r="M807" s="1" t="s">
        <v>4290</v>
      </c>
      <c r="N807" s="3">
        <v>-210</v>
      </c>
      <c r="O807" s="3">
        <v>0</v>
      </c>
      <c r="P807" s="1" t="s">
        <v>2702</v>
      </c>
      <c r="Q807" s="1" t="s">
        <v>1472</v>
      </c>
      <c r="R807" s="1" t="s">
        <v>1470</v>
      </c>
      <c r="S807" s="1" t="s">
        <v>2407</v>
      </c>
      <c r="T807" s="1" t="s">
        <v>2407</v>
      </c>
      <c r="U807" s="1" t="s">
        <v>4979</v>
      </c>
      <c r="V807" s="1" t="s">
        <v>2470</v>
      </c>
      <c r="W807" s="1" t="s">
        <v>103</v>
      </c>
      <c r="X807" s="1" t="str">
        <f>CONCATENATE(Tableau4[[#This Row],[Numéro de pièce de la pièce de référence]],Tableau4[[#This Row],[Numéro de poste de la pièce de référence]])</f>
        <v>450067507610</v>
      </c>
    </row>
    <row r="808" spans="1:24" x14ac:dyDescent="0.35">
      <c r="A808" s="1" t="s">
        <v>97</v>
      </c>
      <c r="B808" s="1" t="s">
        <v>2489</v>
      </c>
      <c r="C808" s="1" t="s">
        <v>2510</v>
      </c>
      <c r="D808" s="1" t="s">
        <v>101</v>
      </c>
      <c r="E808" s="1" t="s">
        <v>1471</v>
      </c>
      <c r="F808" s="1" t="s">
        <v>2407</v>
      </c>
      <c r="G808" s="1" t="s">
        <v>3022</v>
      </c>
      <c r="H808" s="1" t="s">
        <v>217</v>
      </c>
      <c r="I808" s="2">
        <v>43971</v>
      </c>
      <c r="J808" s="1" t="s">
        <v>4282</v>
      </c>
      <c r="K808" s="1" t="s">
        <v>4283</v>
      </c>
      <c r="L808" s="1" t="s">
        <v>3400</v>
      </c>
      <c r="M808" s="1" t="s">
        <v>4284</v>
      </c>
      <c r="N808" s="3">
        <v>1120</v>
      </c>
      <c r="O808" s="3">
        <v>0</v>
      </c>
      <c r="P808" s="1" t="s">
        <v>2702</v>
      </c>
      <c r="Q808" s="1" t="s">
        <v>1472</v>
      </c>
      <c r="R808" s="1" t="s">
        <v>1470</v>
      </c>
      <c r="S808" s="1" t="s">
        <v>2407</v>
      </c>
      <c r="T808" s="1" t="s">
        <v>2407</v>
      </c>
      <c r="U808" s="1" t="s">
        <v>4978</v>
      </c>
      <c r="V808" s="1" t="s">
        <v>2470</v>
      </c>
      <c r="W808" s="1" t="s">
        <v>103</v>
      </c>
      <c r="X808" s="1" t="str">
        <f>CONCATENATE(Tableau4[[#This Row],[Numéro de pièce de la pièce de référence]],Tableau4[[#This Row],[Numéro de poste de la pièce de référence]])</f>
        <v>450067507620</v>
      </c>
    </row>
    <row r="809" spans="1:24" x14ac:dyDescent="0.35">
      <c r="A809" s="1" t="s">
        <v>97</v>
      </c>
      <c r="B809" s="1" t="s">
        <v>2489</v>
      </c>
      <c r="C809" s="1" t="s">
        <v>2510</v>
      </c>
      <c r="D809" s="1" t="s">
        <v>101</v>
      </c>
      <c r="E809" s="1" t="s">
        <v>1471</v>
      </c>
      <c r="F809" s="1" t="s">
        <v>2407</v>
      </c>
      <c r="G809" s="1" t="s">
        <v>3022</v>
      </c>
      <c r="H809" s="1" t="s">
        <v>217</v>
      </c>
      <c r="I809" s="2">
        <v>43971</v>
      </c>
      <c r="J809" s="1" t="s">
        <v>4282</v>
      </c>
      <c r="K809" s="1" t="s">
        <v>4283</v>
      </c>
      <c r="L809" s="1" t="s">
        <v>2630</v>
      </c>
      <c r="M809" s="1" t="s">
        <v>4290</v>
      </c>
      <c r="N809" s="3">
        <v>-1120</v>
      </c>
      <c r="O809" s="3">
        <v>0</v>
      </c>
      <c r="P809" s="1" t="s">
        <v>2702</v>
      </c>
      <c r="Q809" s="1" t="s">
        <v>1472</v>
      </c>
      <c r="R809" s="1" t="s">
        <v>1470</v>
      </c>
      <c r="S809" s="1" t="s">
        <v>2407</v>
      </c>
      <c r="T809" s="1" t="s">
        <v>2407</v>
      </c>
      <c r="U809" s="1" t="s">
        <v>4980</v>
      </c>
      <c r="V809" s="1" t="s">
        <v>2470</v>
      </c>
      <c r="W809" s="1" t="s">
        <v>103</v>
      </c>
      <c r="X809" s="1" t="str">
        <f>CONCATENATE(Tableau4[[#This Row],[Numéro de pièce de la pièce de référence]],Tableau4[[#This Row],[Numéro de poste de la pièce de référence]])</f>
        <v>450067507620</v>
      </c>
    </row>
    <row r="810" spans="1:24" x14ac:dyDescent="0.35">
      <c r="A810" s="1" t="s">
        <v>97</v>
      </c>
      <c r="B810" s="1" t="s">
        <v>2489</v>
      </c>
      <c r="C810" s="1" t="s">
        <v>2510</v>
      </c>
      <c r="D810" s="1" t="s">
        <v>101</v>
      </c>
      <c r="E810" s="1" t="s">
        <v>1471</v>
      </c>
      <c r="F810" s="1" t="s">
        <v>2407</v>
      </c>
      <c r="G810" s="1" t="s">
        <v>3022</v>
      </c>
      <c r="H810" s="1" t="s">
        <v>222</v>
      </c>
      <c r="I810" s="2">
        <v>43971</v>
      </c>
      <c r="J810" s="1" t="s">
        <v>4282</v>
      </c>
      <c r="K810" s="1" t="s">
        <v>4283</v>
      </c>
      <c r="L810" s="1" t="s">
        <v>2630</v>
      </c>
      <c r="M810" s="1" t="s">
        <v>4290</v>
      </c>
      <c r="N810" s="3">
        <v>-753.69</v>
      </c>
      <c r="O810" s="3">
        <v>0</v>
      </c>
      <c r="P810" s="1" t="s">
        <v>2702</v>
      </c>
      <c r="Q810" s="1" t="s">
        <v>1472</v>
      </c>
      <c r="R810" s="1" t="s">
        <v>1470</v>
      </c>
      <c r="S810" s="1" t="s">
        <v>2407</v>
      </c>
      <c r="T810" s="1" t="s">
        <v>2407</v>
      </c>
      <c r="U810" s="1" t="s">
        <v>4981</v>
      </c>
      <c r="V810" s="1" t="s">
        <v>2470</v>
      </c>
      <c r="W810" s="1" t="s">
        <v>103</v>
      </c>
      <c r="X810" s="1" t="str">
        <f>CONCATENATE(Tableau4[[#This Row],[Numéro de pièce de la pièce de référence]],Tableau4[[#This Row],[Numéro de poste de la pièce de référence]])</f>
        <v>450067507630</v>
      </c>
    </row>
    <row r="811" spans="1:24" x14ac:dyDescent="0.35">
      <c r="A811" s="1" t="s">
        <v>97</v>
      </c>
      <c r="B811" s="1" t="s">
        <v>2489</v>
      </c>
      <c r="C811" s="1" t="s">
        <v>2510</v>
      </c>
      <c r="D811" s="1" t="s">
        <v>101</v>
      </c>
      <c r="E811" s="1" t="s">
        <v>1471</v>
      </c>
      <c r="F811" s="1" t="s">
        <v>2407</v>
      </c>
      <c r="G811" s="1" t="s">
        <v>3022</v>
      </c>
      <c r="H811" s="1" t="s">
        <v>222</v>
      </c>
      <c r="I811" s="2">
        <v>43971</v>
      </c>
      <c r="J811" s="1" t="s">
        <v>4282</v>
      </c>
      <c r="K811" s="1" t="s">
        <v>4283</v>
      </c>
      <c r="L811" s="1" t="s">
        <v>3400</v>
      </c>
      <c r="M811" s="1" t="s">
        <v>4284</v>
      </c>
      <c r="N811" s="3">
        <v>753.69</v>
      </c>
      <c r="O811" s="3">
        <v>0</v>
      </c>
      <c r="P811" s="1" t="s">
        <v>2702</v>
      </c>
      <c r="Q811" s="1" t="s">
        <v>1472</v>
      </c>
      <c r="R811" s="1" t="s">
        <v>1470</v>
      </c>
      <c r="S811" s="1" t="s">
        <v>2407</v>
      </c>
      <c r="T811" s="1" t="s">
        <v>2407</v>
      </c>
      <c r="U811" s="1" t="s">
        <v>4982</v>
      </c>
      <c r="V811" s="1" t="s">
        <v>2470</v>
      </c>
      <c r="W811" s="1" t="s">
        <v>103</v>
      </c>
      <c r="X811" s="1" t="str">
        <f>CONCATENATE(Tableau4[[#This Row],[Numéro de pièce de la pièce de référence]],Tableau4[[#This Row],[Numéro de poste de la pièce de référence]])</f>
        <v>450067507630</v>
      </c>
    </row>
    <row r="812" spans="1:24" x14ac:dyDescent="0.35">
      <c r="A812" s="1" t="s">
        <v>97</v>
      </c>
      <c r="B812" s="1" t="s">
        <v>2489</v>
      </c>
      <c r="C812" s="1" t="s">
        <v>2510</v>
      </c>
      <c r="D812" s="1" t="s">
        <v>101</v>
      </c>
      <c r="E812" s="1" t="s">
        <v>1474</v>
      </c>
      <c r="F812" s="1" t="s">
        <v>2407</v>
      </c>
      <c r="G812" s="1" t="s">
        <v>3025</v>
      </c>
      <c r="H812" s="1" t="s">
        <v>88</v>
      </c>
      <c r="I812" s="2">
        <v>43971</v>
      </c>
      <c r="J812" s="1" t="s">
        <v>4282</v>
      </c>
      <c r="K812" s="1" t="s">
        <v>4283</v>
      </c>
      <c r="L812" s="1" t="s">
        <v>3400</v>
      </c>
      <c r="M812" s="1" t="s">
        <v>4284</v>
      </c>
      <c r="N812" s="3">
        <v>38160</v>
      </c>
      <c r="O812" s="3">
        <v>0</v>
      </c>
      <c r="P812" s="1" t="s">
        <v>2567</v>
      </c>
      <c r="Q812" s="1" t="s">
        <v>1014</v>
      </c>
      <c r="R812" s="1" t="s">
        <v>1012</v>
      </c>
      <c r="S812" s="1" t="s">
        <v>2407</v>
      </c>
      <c r="T812" s="1" t="s">
        <v>2407</v>
      </c>
      <c r="U812" s="1" t="s">
        <v>4983</v>
      </c>
      <c r="V812" s="1" t="s">
        <v>2470</v>
      </c>
      <c r="W812" s="1" t="s">
        <v>111</v>
      </c>
      <c r="X812" s="1" t="str">
        <f>CONCATENATE(Tableau4[[#This Row],[Numéro de pièce de la pièce de référence]],Tableau4[[#This Row],[Numéro de poste de la pièce de référence]])</f>
        <v>450067524410</v>
      </c>
    </row>
    <row r="813" spans="1:24" x14ac:dyDescent="0.35">
      <c r="A813" s="1" t="s">
        <v>97</v>
      </c>
      <c r="B813" s="1" t="s">
        <v>2489</v>
      </c>
      <c r="C813" s="1" t="s">
        <v>2510</v>
      </c>
      <c r="D813" s="1" t="s">
        <v>101</v>
      </c>
      <c r="E813" s="1" t="s">
        <v>1481</v>
      </c>
      <c r="F813" s="1" t="s">
        <v>2407</v>
      </c>
      <c r="G813" s="1" t="s">
        <v>2864</v>
      </c>
      <c r="H813" s="1" t="s">
        <v>88</v>
      </c>
      <c r="I813" s="2">
        <v>43973</v>
      </c>
      <c r="J813" s="1" t="s">
        <v>4282</v>
      </c>
      <c r="K813" s="1" t="s">
        <v>4283</v>
      </c>
      <c r="L813" s="1" t="s">
        <v>3400</v>
      </c>
      <c r="M813" s="1" t="s">
        <v>4284</v>
      </c>
      <c r="N813" s="3">
        <v>4263.24</v>
      </c>
      <c r="O813" s="3">
        <v>0</v>
      </c>
      <c r="P813" s="1" t="s">
        <v>2567</v>
      </c>
      <c r="Q813" s="1" t="s">
        <v>1482</v>
      </c>
      <c r="R813" s="1" t="s">
        <v>1480</v>
      </c>
      <c r="S813" s="1" t="s">
        <v>2407</v>
      </c>
      <c r="T813" s="1" t="s">
        <v>2407</v>
      </c>
      <c r="U813" s="1" t="s">
        <v>4984</v>
      </c>
      <c r="V813" s="1" t="s">
        <v>2470</v>
      </c>
      <c r="W813" s="1" t="s">
        <v>103</v>
      </c>
      <c r="X813" s="1" t="str">
        <f>CONCATENATE(Tableau4[[#This Row],[Numéro de pièce de la pièce de référence]],Tableau4[[#This Row],[Numéro de poste de la pièce de référence]])</f>
        <v>450067526910</v>
      </c>
    </row>
    <row r="814" spans="1:24" x14ac:dyDescent="0.35">
      <c r="A814" s="1" t="s">
        <v>97</v>
      </c>
      <c r="B814" s="1" t="s">
        <v>2489</v>
      </c>
      <c r="C814" s="1" t="s">
        <v>2510</v>
      </c>
      <c r="D814" s="1" t="s">
        <v>101</v>
      </c>
      <c r="E814" s="1" t="s">
        <v>520</v>
      </c>
      <c r="F814" s="1" t="s">
        <v>2407</v>
      </c>
      <c r="G814" s="1" t="s">
        <v>2696</v>
      </c>
      <c r="H814" s="1" t="s">
        <v>88</v>
      </c>
      <c r="I814" s="2">
        <v>43976</v>
      </c>
      <c r="J814" s="1" t="s">
        <v>4282</v>
      </c>
      <c r="K814" s="1" t="s">
        <v>4283</v>
      </c>
      <c r="L814" s="1" t="s">
        <v>2630</v>
      </c>
      <c r="M814" s="1" t="s">
        <v>4290</v>
      </c>
      <c r="N814" s="3">
        <v>-677902.5</v>
      </c>
      <c r="O814" s="3">
        <v>0</v>
      </c>
      <c r="P814" s="1" t="s">
        <v>2567</v>
      </c>
      <c r="Q814" s="1" t="s">
        <v>521</v>
      </c>
      <c r="R814" s="1" t="s">
        <v>519</v>
      </c>
      <c r="S814" s="1" t="s">
        <v>2407</v>
      </c>
      <c r="T814" s="1" t="s">
        <v>2407</v>
      </c>
      <c r="U814" s="1" t="s">
        <v>4985</v>
      </c>
      <c r="V814" s="1" t="s">
        <v>2470</v>
      </c>
      <c r="W814" s="1" t="s">
        <v>51</v>
      </c>
      <c r="X814" s="1" t="str">
        <f>CONCATENATE(Tableau4[[#This Row],[Numéro de pièce de la pièce de référence]],Tableau4[[#This Row],[Numéro de poste de la pièce de référence]])</f>
        <v>450066869710</v>
      </c>
    </row>
    <row r="815" spans="1:24" x14ac:dyDescent="0.35">
      <c r="A815" s="1" t="s">
        <v>97</v>
      </c>
      <c r="B815" s="1" t="s">
        <v>2489</v>
      </c>
      <c r="C815" s="1" t="s">
        <v>2510</v>
      </c>
      <c r="D815" s="1" t="s">
        <v>101</v>
      </c>
      <c r="E815" s="1" t="s">
        <v>758</v>
      </c>
      <c r="F815" s="1" t="s">
        <v>2407</v>
      </c>
      <c r="G815" s="1" t="s">
        <v>2762</v>
      </c>
      <c r="H815" s="1" t="s">
        <v>88</v>
      </c>
      <c r="I815" s="2">
        <v>43976</v>
      </c>
      <c r="J815" s="1" t="s">
        <v>4282</v>
      </c>
      <c r="K815" s="1" t="s">
        <v>4283</v>
      </c>
      <c r="L815" s="1" t="s">
        <v>2630</v>
      </c>
      <c r="M815" s="1" t="s">
        <v>4290</v>
      </c>
      <c r="N815" s="3">
        <v>-677600</v>
      </c>
      <c r="O815" s="3">
        <v>0</v>
      </c>
      <c r="P815" s="1" t="s">
        <v>2567</v>
      </c>
      <c r="Q815" s="1" t="s">
        <v>759</v>
      </c>
      <c r="R815" s="1" t="s">
        <v>757</v>
      </c>
      <c r="S815" s="1" t="s">
        <v>2407</v>
      </c>
      <c r="T815" s="1" t="s">
        <v>2407</v>
      </c>
      <c r="U815" s="1" t="s">
        <v>4986</v>
      </c>
      <c r="V815" s="1" t="s">
        <v>2470</v>
      </c>
      <c r="W815" s="1" t="s">
        <v>51</v>
      </c>
      <c r="X815" s="1" t="str">
        <f>CONCATENATE(Tableau4[[#This Row],[Numéro de pièce de la pièce de référence]],Tableau4[[#This Row],[Numéro de poste de la pièce de référence]])</f>
        <v>450066959610</v>
      </c>
    </row>
    <row r="816" spans="1:24" x14ac:dyDescent="0.35">
      <c r="A816" s="1" t="s">
        <v>97</v>
      </c>
      <c r="B816" s="1" t="s">
        <v>2489</v>
      </c>
      <c r="C816" s="1" t="s">
        <v>2510</v>
      </c>
      <c r="D816" s="1" t="s">
        <v>101</v>
      </c>
      <c r="E816" s="1" t="s">
        <v>1212</v>
      </c>
      <c r="F816" s="1" t="s">
        <v>2407</v>
      </c>
      <c r="G816" s="1" t="s">
        <v>2929</v>
      </c>
      <c r="H816" s="1" t="s">
        <v>88</v>
      </c>
      <c r="I816" s="2">
        <v>43976</v>
      </c>
      <c r="J816" s="1" t="s">
        <v>4282</v>
      </c>
      <c r="K816" s="1" t="s">
        <v>4283</v>
      </c>
      <c r="L816" s="1" t="s">
        <v>2630</v>
      </c>
      <c r="M816" s="1" t="s">
        <v>4290</v>
      </c>
      <c r="N816" s="3">
        <v>-1764000</v>
      </c>
      <c r="O816" s="3">
        <v>0</v>
      </c>
      <c r="P816" s="1" t="s">
        <v>2567</v>
      </c>
      <c r="Q816" s="1" t="s">
        <v>1213</v>
      </c>
      <c r="R816" s="1" t="s">
        <v>707</v>
      </c>
      <c r="S816" s="1" t="s">
        <v>2407</v>
      </c>
      <c r="T816" s="1" t="s">
        <v>2407</v>
      </c>
      <c r="U816" s="1" t="s">
        <v>4987</v>
      </c>
      <c r="V816" s="1" t="s">
        <v>2470</v>
      </c>
      <c r="W816" s="1" t="s">
        <v>51</v>
      </c>
      <c r="X816" s="1" t="str">
        <f>CONCATENATE(Tableau4[[#This Row],[Numéro de pièce de la pièce de référence]],Tableau4[[#This Row],[Numéro de poste de la pièce de référence]])</f>
        <v>450067290910</v>
      </c>
    </row>
    <row r="817" spans="1:24" x14ac:dyDescent="0.35">
      <c r="A817" s="1" t="s">
        <v>97</v>
      </c>
      <c r="B817" s="1" t="s">
        <v>2489</v>
      </c>
      <c r="C817" s="1" t="s">
        <v>2510</v>
      </c>
      <c r="D817" s="1" t="s">
        <v>101</v>
      </c>
      <c r="E817" s="1" t="s">
        <v>1380</v>
      </c>
      <c r="F817" s="1" t="s">
        <v>2407</v>
      </c>
      <c r="G817" s="1" t="s">
        <v>2989</v>
      </c>
      <c r="H817" s="1" t="s">
        <v>88</v>
      </c>
      <c r="I817" s="2">
        <v>43976</v>
      </c>
      <c r="J817" s="1" t="s">
        <v>4282</v>
      </c>
      <c r="K817" s="1" t="s">
        <v>4283</v>
      </c>
      <c r="L817" s="1" t="s">
        <v>2630</v>
      </c>
      <c r="M817" s="1" t="s">
        <v>4290</v>
      </c>
      <c r="N817" s="3">
        <v>-1887.6</v>
      </c>
      <c r="O817" s="3">
        <v>0</v>
      </c>
      <c r="P817" s="1" t="s">
        <v>2567</v>
      </c>
      <c r="Q817" s="1" t="s">
        <v>1381</v>
      </c>
      <c r="R817" s="1" t="s">
        <v>1379</v>
      </c>
      <c r="S817" s="1" t="s">
        <v>2407</v>
      </c>
      <c r="T817" s="1" t="s">
        <v>2407</v>
      </c>
      <c r="U817" s="1" t="s">
        <v>4988</v>
      </c>
      <c r="V817" s="1" t="s">
        <v>2470</v>
      </c>
      <c r="W817" s="1" t="s">
        <v>113</v>
      </c>
      <c r="X817" s="1" t="str">
        <f>CONCATENATE(Tableau4[[#This Row],[Numéro de pièce de la pièce de référence]],Tableau4[[#This Row],[Numéro de poste de la pièce de référence]])</f>
        <v>450067407710</v>
      </c>
    </row>
    <row r="818" spans="1:24" x14ac:dyDescent="0.35">
      <c r="A818" s="1" t="s">
        <v>97</v>
      </c>
      <c r="B818" s="1" t="s">
        <v>2489</v>
      </c>
      <c r="C818" s="1" t="s">
        <v>2510</v>
      </c>
      <c r="D818" s="1" t="s">
        <v>101</v>
      </c>
      <c r="E818" s="1" t="s">
        <v>1471</v>
      </c>
      <c r="F818" s="1" t="s">
        <v>2407</v>
      </c>
      <c r="G818" s="1" t="s">
        <v>3022</v>
      </c>
      <c r="H818" s="1" t="s">
        <v>421</v>
      </c>
      <c r="I818" s="2">
        <v>43976</v>
      </c>
      <c r="J818" s="1" t="s">
        <v>4282</v>
      </c>
      <c r="K818" s="1" t="s">
        <v>4283</v>
      </c>
      <c r="L818" s="1" t="s">
        <v>2630</v>
      </c>
      <c r="M818" s="1" t="s">
        <v>4290</v>
      </c>
      <c r="N818" s="3">
        <v>-713.75</v>
      </c>
      <c r="O818" s="3">
        <v>0</v>
      </c>
      <c r="P818" s="1" t="s">
        <v>2702</v>
      </c>
      <c r="Q818" s="1" t="s">
        <v>1472</v>
      </c>
      <c r="R818" s="1" t="s">
        <v>1470</v>
      </c>
      <c r="S818" s="1" t="s">
        <v>2407</v>
      </c>
      <c r="T818" s="1" t="s">
        <v>2407</v>
      </c>
      <c r="U818" s="1" t="s">
        <v>4989</v>
      </c>
      <c r="V818" s="1" t="s">
        <v>2470</v>
      </c>
      <c r="W818" s="1" t="s">
        <v>103</v>
      </c>
      <c r="X818" s="1" t="str">
        <f>CONCATENATE(Tableau4[[#This Row],[Numéro de pièce de la pièce de référence]],Tableau4[[#This Row],[Numéro de poste de la pièce de référence]])</f>
        <v>450067507640</v>
      </c>
    </row>
    <row r="819" spans="1:24" x14ac:dyDescent="0.35">
      <c r="A819" s="1" t="s">
        <v>97</v>
      </c>
      <c r="B819" s="1" t="s">
        <v>2489</v>
      </c>
      <c r="C819" s="1" t="s">
        <v>2510</v>
      </c>
      <c r="D819" s="1" t="s">
        <v>101</v>
      </c>
      <c r="E819" s="1" t="s">
        <v>1471</v>
      </c>
      <c r="F819" s="1" t="s">
        <v>2407</v>
      </c>
      <c r="G819" s="1" t="s">
        <v>3022</v>
      </c>
      <c r="H819" s="1" t="s">
        <v>421</v>
      </c>
      <c r="I819" s="2">
        <v>43976</v>
      </c>
      <c r="J819" s="1" t="s">
        <v>4282</v>
      </c>
      <c r="K819" s="1" t="s">
        <v>4283</v>
      </c>
      <c r="L819" s="1" t="s">
        <v>3400</v>
      </c>
      <c r="M819" s="1" t="s">
        <v>4284</v>
      </c>
      <c r="N819" s="3">
        <v>713.75</v>
      </c>
      <c r="O819" s="3">
        <v>0</v>
      </c>
      <c r="P819" s="1" t="s">
        <v>2702</v>
      </c>
      <c r="Q819" s="1" t="s">
        <v>1472</v>
      </c>
      <c r="R819" s="1" t="s">
        <v>1470</v>
      </c>
      <c r="S819" s="1" t="s">
        <v>2407</v>
      </c>
      <c r="T819" s="1" t="s">
        <v>2407</v>
      </c>
      <c r="U819" s="1" t="s">
        <v>4990</v>
      </c>
      <c r="V819" s="1" t="s">
        <v>2470</v>
      </c>
      <c r="W819" s="1" t="s">
        <v>103</v>
      </c>
      <c r="X819" s="1" t="str">
        <f>CONCATENATE(Tableau4[[#This Row],[Numéro de pièce de la pièce de référence]],Tableau4[[#This Row],[Numéro de poste de la pièce de référence]])</f>
        <v>450067507640</v>
      </c>
    </row>
    <row r="820" spans="1:24" x14ac:dyDescent="0.35">
      <c r="A820" s="1" t="s">
        <v>97</v>
      </c>
      <c r="B820" s="1" t="s">
        <v>2489</v>
      </c>
      <c r="C820" s="1" t="s">
        <v>2510</v>
      </c>
      <c r="D820" s="1" t="s">
        <v>101</v>
      </c>
      <c r="E820" s="1" t="s">
        <v>1471</v>
      </c>
      <c r="F820" s="1" t="s">
        <v>2407</v>
      </c>
      <c r="G820" s="1" t="s">
        <v>3022</v>
      </c>
      <c r="H820" s="1" t="s">
        <v>423</v>
      </c>
      <c r="I820" s="2">
        <v>43976</v>
      </c>
      <c r="J820" s="1" t="s">
        <v>4282</v>
      </c>
      <c r="K820" s="1" t="s">
        <v>4283</v>
      </c>
      <c r="L820" s="1" t="s">
        <v>2630</v>
      </c>
      <c r="M820" s="1" t="s">
        <v>4290</v>
      </c>
      <c r="N820" s="3">
        <v>-1150.6500000000001</v>
      </c>
      <c r="O820" s="3">
        <v>0</v>
      </c>
      <c r="P820" s="1" t="s">
        <v>2702</v>
      </c>
      <c r="Q820" s="1" t="s">
        <v>1472</v>
      </c>
      <c r="R820" s="1" t="s">
        <v>1470</v>
      </c>
      <c r="S820" s="1" t="s">
        <v>2407</v>
      </c>
      <c r="T820" s="1" t="s">
        <v>2407</v>
      </c>
      <c r="U820" s="1" t="s">
        <v>4991</v>
      </c>
      <c r="V820" s="1" t="s">
        <v>2470</v>
      </c>
      <c r="W820" s="1" t="s">
        <v>103</v>
      </c>
      <c r="X820" s="1" t="str">
        <f>CONCATENATE(Tableau4[[#This Row],[Numéro de pièce de la pièce de référence]],Tableau4[[#This Row],[Numéro de poste de la pièce de référence]])</f>
        <v>450067507650</v>
      </c>
    </row>
    <row r="821" spans="1:24" x14ac:dyDescent="0.35">
      <c r="A821" s="1" t="s">
        <v>97</v>
      </c>
      <c r="B821" s="1" t="s">
        <v>2489</v>
      </c>
      <c r="C821" s="1" t="s">
        <v>2510</v>
      </c>
      <c r="D821" s="1" t="s">
        <v>101</v>
      </c>
      <c r="E821" s="1" t="s">
        <v>1471</v>
      </c>
      <c r="F821" s="1" t="s">
        <v>2407</v>
      </c>
      <c r="G821" s="1" t="s">
        <v>3022</v>
      </c>
      <c r="H821" s="1" t="s">
        <v>423</v>
      </c>
      <c r="I821" s="2">
        <v>43976</v>
      </c>
      <c r="J821" s="1" t="s">
        <v>4282</v>
      </c>
      <c r="K821" s="1" t="s">
        <v>4283</v>
      </c>
      <c r="L821" s="1" t="s">
        <v>3400</v>
      </c>
      <c r="M821" s="1" t="s">
        <v>4284</v>
      </c>
      <c r="N821" s="3">
        <v>1150.6500000000001</v>
      </c>
      <c r="O821" s="3">
        <v>0</v>
      </c>
      <c r="P821" s="1" t="s">
        <v>2702</v>
      </c>
      <c r="Q821" s="1" t="s">
        <v>1472</v>
      </c>
      <c r="R821" s="1" t="s">
        <v>1470</v>
      </c>
      <c r="S821" s="1" t="s">
        <v>2407</v>
      </c>
      <c r="T821" s="1" t="s">
        <v>2407</v>
      </c>
      <c r="U821" s="1" t="s">
        <v>4990</v>
      </c>
      <c r="V821" s="1" t="s">
        <v>2470</v>
      </c>
      <c r="W821" s="1" t="s">
        <v>103</v>
      </c>
      <c r="X821" s="1" t="str">
        <f>CONCATENATE(Tableau4[[#This Row],[Numéro de pièce de la pièce de référence]],Tableau4[[#This Row],[Numéro de poste de la pièce de référence]])</f>
        <v>450067507650</v>
      </c>
    </row>
    <row r="822" spans="1:24" x14ac:dyDescent="0.35">
      <c r="A822" s="1" t="s">
        <v>97</v>
      </c>
      <c r="B822" s="1" t="s">
        <v>2489</v>
      </c>
      <c r="C822" s="1" t="s">
        <v>2510</v>
      </c>
      <c r="D822" s="1" t="s">
        <v>101</v>
      </c>
      <c r="E822" s="1" t="s">
        <v>1471</v>
      </c>
      <c r="F822" s="1" t="s">
        <v>2407</v>
      </c>
      <c r="G822" s="1" t="s">
        <v>3022</v>
      </c>
      <c r="H822" s="1" t="s">
        <v>511</v>
      </c>
      <c r="I822" s="2">
        <v>43976</v>
      </c>
      <c r="J822" s="1" t="s">
        <v>4282</v>
      </c>
      <c r="K822" s="1" t="s">
        <v>4283</v>
      </c>
      <c r="L822" s="1" t="s">
        <v>2630</v>
      </c>
      <c r="M822" s="1" t="s">
        <v>4290</v>
      </c>
      <c r="N822" s="3">
        <v>-75</v>
      </c>
      <c r="O822" s="3">
        <v>0</v>
      </c>
      <c r="P822" s="1" t="s">
        <v>2702</v>
      </c>
      <c r="Q822" s="1" t="s">
        <v>1472</v>
      </c>
      <c r="R822" s="1" t="s">
        <v>1470</v>
      </c>
      <c r="S822" s="1" t="s">
        <v>2407</v>
      </c>
      <c r="T822" s="1" t="s">
        <v>2407</v>
      </c>
      <c r="U822" s="1" t="s">
        <v>4992</v>
      </c>
      <c r="V822" s="1" t="s">
        <v>2470</v>
      </c>
      <c r="W822" s="1" t="s">
        <v>103</v>
      </c>
      <c r="X822" s="1" t="str">
        <f>CONCATENATE(Tableau4[[#This Row],[Numéro de pièce de la pièce de référence]],Tableau4[[#This Row],[Numéro de poste de la pièce de référence]])</f>
        <v>450067507660</v>
      </c>
    </row>
    <row r="823" spans="1:24" x14ac:dyDescent="0.35">
      <c r="A823" s="1" t="s">
        <v>97</v>
      </c>
      <c r="B823" s="1" t="s">
        <v>2489</v>
      </c>
      <c r="C823" s="1" t="s">
        <v>2510</v>
      </c>
      <c r="D823" s="1" t="s">
        <v>101</v>
      </c>
      <c r="E823" s="1" t="s">
        <v>1471</v>
      </c>
      <c r="F823" s="1" t="s">
        <v>2407</v>
      </c>
      <c r="G823" s="1" t="s">
        <v>3022</v>
      </c>
      <c r="H823" s="1" t="s">
        <v>511</v>
      </c>
      <c r="I823" s="2">
        <v>43976</v>
      </c>
      <c r="J823" s="1" t="s">
        <v>4282</v>
      </c>
      <c r="K823" s="1" t="s">
        <v>4283</v>
      </c>
      <c r="L823" s="1" t="s">
        <v>3400</v>
      </c>
      <c r="M823" s="1" t="s">
        <v>4284</v>
      </c>
      <c r="N823" s="3">
        <v>75</v>
      </c>
      <c r="O823" s="3">
        <v>0</v>
      </c>
      <c r="P823" s="1" t="s">
        <v>2702</v>
      </c>
      <c r="Q823" s="1" t="s">
        <v>1472</v>
      </c>
      <c r="R823" s="1" t="s">
        <v>1470</v>
      </c>
      <c r="S823" s="1" t="s">
        <v>2407</v>
      </c>
      <c r="T823" s="1" t="s">
        <v>2407</v>
      </c>
      <c r="U823" s="1" t="s">
        <v>4990</v>
      </c>
      <c r="V823" s="1" t="s">
        <v>2470</v>
      </c>
      <c r="W823" s="1" t="s">
        <v>103</v>
      </c>
      <c r="X823" s="1" t="str">
        <f>CONCATENATE(Tableau4[[#This Row],[Numéro de pièce de la pièce de référence]],Tableau4[[#This Row],[Numéro de poste de la pièce de référence]])</f>
        <v>450067507660</v>
      </c>
    </row>
    <row r="824" spans="1:24" x14ac:dyDescent="0.35">
      <c r="A824" s="1" t="s">
        <v>97</v>
      </c>
      <c r="B824" s="1" t="s">
        <v>2489</v>
      </c>
      <c r="C824" s="1" t="s">
        <v>2510</v>
      </c>
      <c r="D824" s="1" t="s">
        <v>101</v>
      </c>
      <c r="E824" s="1" t="s">
        <v>586</v>
      </c>
      <c r="F824" s="1" t="s">
        <v>2407</v>
      </c>
      <c r="G824" s="1" t="s">
        <v>2708</v>
      </c>
      <c r="H824" s="1" t="s">
        <v>222</v>
      </c>
      <c r="I824" s="2">
        <v>43977</v>
      </c>
      <c r="J824" s="1" t="s">
        <v>4282</v>
      </c>
      <c r="K824" s="1" t="s">
        <v>4283</v>
      </c>
      <c r="L824" s="1" t="s">
        <v>3400</v>
      </c>
      <c r="M824" s="1" t="s">
        <v>4284</v>
      </c>
      <c r="N824" s="3">
        <v>21108.45</v>
      </c>
      <c r="O824" s="3">
        <v>0</v>
      </c>
      <c r="P824" s="1" t="s">
        <v>2581</v>
      </c>
      <c r="Q824" s="1" t="s">
        <v>589</v>
      </c>
      <c r="R824" s="1" t="s">
        <v>585</v>
      </c>
      <c r="S824" s="1" t="s">
        <v>2407</v>
      </c>
      <c r="T824" s="1" t="s">
        <v>2407</v>
      </c>
      <c r="U824" s="1" t="s">
        <v>4993</v>
      </c>
      <c r="V824" s="1" t="s">
        <v>2470</v>
      </c>
      <c r="W824" s="1" t="s">
        <v>92</v>
      </c>
      <c r="X824" s="1" t="str">
        <f>CONCATENATE(Tableau4[[#This Row],[Numéro de pièce de la pièce de référence]],Tableau4[[#This Row],[Numéro de poste de la pièce de référence]])</f>
        <v>450066888130</v>
      </c>
    </row>
    <row r="825" spans="1:24" x14ac:dyDescent="0.35">
      <c r="A825" s="1" t="s">
        <v>97</v>
      </c>
      <c r="B825" s="1" t="s">
        <v>2489</v>
      </c>
      <c r="C825" s="1" t="s">
        <v>2510</v>
      </c>
      <c r="D825" s="1" t="s">
        <v>101</v>
      </c>
      <c r="E825" s="1" t="s">
        <v>549</v>
      </c>
      <c r="F825" s="1" t="s">
        <v>2407</v>
      </c>
      <c r="G825" s="1" t="s">
        <v>2710</v>
      </c>
      <c r="H825" s="1" t="s">
        <v>421</v>
      </c>
      <c r="I825" s="2">
        <v>43977</v>
      </c>
      <c r="J825" s="1" t="s">
        <v>4282</v>
      </c>
      <c r="K825" s="1" t="s">
        <v>4283</v>
      </c>
      <c r="L825" s="1" t="s">
        <v>3400</v>
      </c>
      <c r="M825" s="1" t="s">
        <v>4284</v>
      </c>
      <c r="N825" s="3">
        <v>43024.72</v>
      </c>
      <c r="O825" s="3">
        <v>0</v>
      </c>
      <c r="P825" s="1" t="s">
        <v>2581</v>
      </c>
      <c r="Q825" s="1" t="s">
        <v>553</v>
      </c>
      <c r="R825" s="1" t="s">
        <v>548</v>
      </c>
      <c r="S825" s="1" t="s">
        <v>2407</v>
      </c>
      <c r="T825" s="1" t="s">
        <v>2407</v>
      </c>
      <c r="U825" s="1" t="s">
        <v>4994</v>
      </c>
      <c r="V825" s="1" t="s">
        <v>2470</v>
      </c>
      <c r="W825" s="1" t="s">
        <v>92</v>
      </c>
      <c r="X825" s="1" t="str">
        <f>CONCATENATE(Tableau4[[#This Row],[Numéro de pièce de la pièce de référence]],Tableau4[[#This Row],[Numéro de poste de la pièce de référence]])</f>
        <v>450066888340</v>
      </c>
    </row>
    <row r="826" spans="1:24" x14ac:dyDescent="0.35">
      <c r="A826" s="1" t="s">
        <v>97</v>
      </c>
      <c r="B826" s="1" t="s">
        <v>2489</v>
      </c>
      <c r="C826" s="1" t="s">
        <v>2510</v>
      </c>
      <c r="D826" s="1" t="s">
        <v>101</v>
      </c>
      <c r="E826" s="1" t="s">
        <v>577</v>
      </c>
      <c r="F826" s="1" t="s">
        <v>2407</v>
      </c>
      <c r="G826" s="1" t="s">
        <v>2712</v>
      </c>
      <c r="H826" s="1" t="s">
        <v>222</v>
      </c>
      <c r="I826" s="2">
        <v>43977</v>
      </c>
      <c r="J826" s="1" t="s">
        <v>4282</v>
      </c>
      <c r="K826" s="1" t="s">
        <v>4283</v>
      </c>
      <c r="L826" s="1" t="s">
        <v>3400</v>
      </c>
      <c r="M826" s="1" t="s">
        <v>4284</v>
      </c>
      <c r="N826" s="3">
        <v>8712</v>
      </c>
      <c r="O826" s="3">
        <v>0</v>
      </c>
      <c r="P826" s="1" t="s">
        <v>2581</v>
      </c>
      <c r="Q826" s="1" t="s">
        <v>580</v>
      </c>
      <c r="R826" s="1" t="s">
        <v>576</v>
      </c>
      <c r="S826" s="1" t="s">
        <v>2407</v>
      </c>
      <c r="T826" s="1" t="s">
        <v>2407</v>
      </c>
      <c r="U826" s="1" t="s">
        <v>4995</v>
      </c>
      <c r="V826" s="1" t="s">
        <v>2470</v>
      </c>
      <c r="W826" s="1" t="s">
        <v>92</v>
      </c>
      <c r="X826" s="1" t="str">
        <f>CONCATENATE(Tableau4[[#This Row],[Numéro de pièce de la pièce de référence]],Tableau4[[#This Row],[Numéro de poste de la pièce de référence]])</f>
        <v>450066888830</v>
      </c>
    </row>
    <row r="827" spans="1:24" x14ac:dyDescent="0.35">
      <c r="A827" s="1" t="s">
        <v>97</v>
      </c>
      <c r="B827" s="1" t="s">
        <v>2489</v>
      </c>
      <c r="C827" s="1" t="s">
        <v>2510</v>
      </c>
      <c r="D827" s="1" t="s">
        <v>101</v>
      </c>
      <c r="E827" s="1" t="s">
        <v>568</v>
      </c>
      <c r="F827" s="1" t="s">
        <v>2407</v>
      </c>
      <c r="G827" s="1" t="s">
        <v>2716</v>
      </c>
      <c r="H827" s="1" t="s">
        <v>222</v>
      </c>
      <c r="I827" s="2">
        <v>43977</v>
      </c>
      <c r="J827" s="1" t="s">
        <v>4282</v>
      </c>
      <c r="K827" s="1" t="s">
        <v>4283</v>
      </c>
      <c r="L827" s="1" t="s">
        <v>3400</v>
      </c>
      <c r="M827" s="1" t="s">
        <v>4284</v>
      </c>
      <c r="N827" s="3">
        <v>24659.8</v>
      </c>
      <c r="O827" s="3">
        <v>0</v>
      </c>
      <c r="P827" s="1" t="s">
        <v>2581</v>
      </c>
      <c r="Q827" s="1" t="s">
        <v>571</v>
      </c>
      <c r="R827" s="1" t="s">
        <v>567</v>
      </c>
      <c r="S827" s="1" t="s">
        <v>2407</v>
      </c>
      <c r="T827" s="1" t="s">
        <v>2407</v>
      </c>
      <c r="U827" s="1" t="s">
        <v>4996</v>
      </c>
      <c r="V827" s="1" t="s">
        <v>2470</v>
      </c>
      <c r="W827" s="1" t="s">
        <v>92</v>
      </c>
      <c r="X827" s="1" t="str">
        <f>CONCATENATE(Tableau4[[#This Row],[Numéro de pièce de la pièce de référence]],Tableau4[[#This Row],[Numéro de poste de la pièce de référence]])</f>
        <v>450066889230</v>
      </c>
    </row>
    <row r="828" spans="1:24" x14ac:dyDescent="0.35">
      <c r="A828" s="1" t="s">
        <v>97</v>
      </c>
      <c r="B828" s="1" t="s">
        <v>2489</v>
      </c>
      <c r="C828" s="1" t="s">
        <v>2510</v>
      </c>
      <c r="D828" s="1" t="s">
        <v>101</v>
      </c>
      <c r="E828" s="1" t="s">
        <v>986</v>
      </c>
      <c r="F828" s="1" t="s">
        <v>2407</v>
      </c>
      <c r="G828" s="1" t="s">
        <v>2844</v>
      </c>
      <c r="H828" s="1" t="s">
        <v>222</v>
      </c>
      <c r="I828" s="2">
        <v>43977</v>
      </c>
      <c r="J828" s="1" t="s">
        <v>4282</v>
      </c>
      <c r="K828" s="1" t="s">
        <v>4283</v>
      </c>
      <c r="L828" s="1" t="s">
        <v>3400</v>
      </c>
      <c r="M828" s="1" t="s">
        <v>4284</v>
      </c>
      <c r="N828" s="3">
        <v>21465.4</v>
      </c>
      <c r="O828" s="3">
        <v>0</v>
      </c>
      <c r="P828" s="1" t="s">
        <v>2581</v>
      </c>
      <c r="Q828" s="1" t="s">
        <v>989</v>
      </c>
      <c r="R828" s="1" t="s">
        <v>985</v>
      </c>
      <c r="S828" s="1" t="s">
        <v>2407</v>
      </c>
      <c r="T828" s="1" t="s">
        <v>2407</v>
      </c>
      <c r="U828" s="1" t="s">
        <v>4997</v>
      </c>
      <c r="V828" s="1" t="s">
        <v>2470</v>
      </c>
      <c r="W828" s="1" t="s">
        <v>92</v>
      </c>
      <c r="X828" s="1" t="str">
        <f>CONCATENATE(Tableau4[[#This Row],[Numéro de pièce de la pièce de référence]],Tableau4[[#This Row],[Numéro de poste de la pièce de référence]])</f>
        <v>450067169530</v>
      </c>
    </row>
    <row r="829" spans="1:24" x14ac:dyDescent="0.35">
      <c r="A829" s="1" t="s">
        <v>97</v>
      </c>
      <c r="B829" s="1" t="s">
        <v>2489</v>
      </c>
      <c r="C829" s="1" t="s">
        <v>2510</v>
      </c>
      <c r="D829" s="1" t="s">
        <v>101</v>
      </c>
      <c r="E829" s="1" t="s">
        <v>974</v>
      </c>
      <c r="F829" s="1" t="s">
        <v>2407</v>
      </c>
      <c r="G829" s="1" t="s">
        <v>2846</v>
      </c>
      <c r="H829" s="1" t="s">
        <v>217</v>
      </c>
      <c r="I829" s="2">
        <v>43977</v>
      </c>
      <c r="J829" s="1" t="s">
        <v>4282</v>
      </c>
      <c r="K829" s="1" t="s">
        <v>4283</v>
      </c>
      <c r="L829" s="1" t="s">
        <v>3400</v>
      </c>
      <c r="M829" s="1" t="s">
        <v>4284</v>
      </c>
      <c r="N829" s="3">
        <v>15567.35</v>
      </c>
      <c r="O829" s="3">
        <v>0</v>
      </c>
      <c r="P829" s="1" t="s">
        <v>2581</v>
      </c>
      <c r="Q829" s="1" t="s">
        <v>976</v>
      </c>
      <c r="R829" s="1" t="s">
        <v>973</v>
      </c>
      <c r="S829" s="1" t="s">
        <v>2407</v>
      </c>
      <c r="T829" s="1" t="s">
        <v>2407</v>
      </c>
      <c r="U829" s="1" t="s">
        <v>4998</v>
      </c>
      <c r="V829" s="1" t="s">
        <v>2470</v>
      </c>
      <c r="W829" s="1" t="s">
        <v>92</v>
      </c>
      <c r="X829" s="1" t="str">
        <f>CONCATENATE(Tableau4[[#This Row],[Numéro de pièce de la pièce de référence]],Tableau4[[#This Row],[Numéro de poste de la pièce de référence]])</f>
        <v>450067169620</v>
      </c>
    </row>
    <row r="830" spans="1:24" x14ac:dyDescent="0.35">
      <c r="A830" s="1" t="s">
        <v>97</v>
      </c>
      <c r="B830" s="1" t="s">
        <v>2489</v>
      </c>
      <c r="C830" s="1" t="s">
        <v>2510</v>
      </c>
      <c r="D830" s="1" t="s">
        <v>101</v>
      </c>
      <c r="E830" s="1" t="s">
        <v>1030</v>
      </c>
      <c r="F830" s="1" t="s">
        <v>2407</v>
      </c>
      <c r="G830" s="1" t="s">
        <v>2848</v>
      </c>
      <c r="H830" s="1" t="s">
        <v>222</v>
      </c>
      <c r="I830" s="2">
        <v>43977</v>
      </c>
      <c r="J830" s="1" t="s">
        <v>4282</v>
      </c>
      <c r="K830" s="1" t="s">
        <v>4283</v>
      </c>
      <c r="L830" s="1" t="s">
        <v>3400</v>
      </c>
      <c r="M830" s="1" t="s">
        <v>4284</v>
      </c>
      <c r="N830" s="3">
        <v>10890</v>
      </c>
      <c r="O830" s="3">
        <v>0</v>
      </c>
      <c r="P830" s="1" t="s">
        <v>2581</v>
      </c>
      <c r="Q830" s="1" t="s">
        <v>1033</v>
      </c>
      <c r="R830" s="1" t="s">
        <v>1029</v>
      </c>
      <c r="S830" s="1" t="s">
        <v>2407</v>
      </c>
      <c r="T830" s="1" t="s">
        <v>2407</v>
      </c>
      <c r="U830" s="1" t="s">
        <v>4999</v>
      </c>
      <c r="V830" s="1" t="s">
        <v>2470</v>
      </c>
      <c r="W830" s="1" t="s">
        <v>92</v>
      </c>
      <c r="X830" s="1" t="str">
        <f>CONCATENATE(Tableau4[[#This Row],[Numéro de pièce de la pièce de référence]],Tableau4[[#This Row],[Numéro de poste de la pièce de référence]])</f>
        <v>450067169830</v>
      </c>
    </row>
    <row r="831" spans="1:24" x14ac:dyDescent="0.35">
      <c r="A831" s="1" t="s">
        <v>97</v>
      </c>
      <c r="B831" s="1" t="s">
        <v>2489</v>
      </c>
      <c r="C831" s="1" t="s">
        <v>2510</v>
      </c>
      <c r="D831" s="1" t="s">
        <v>101</v>
      </c>
      <c r="E831" s="1" t="s">
        <v>1001</v>
      </c>
      <c r="F831" s="1" t="s">
        <v>2407</v>
      </c>
      <c r="G831" s="1" t="s">
        <v>2852</v>
      </c>
      <c r="H831" s="1" t="s">
        <v>217</v>
      </c>
      <c r="I831" s="2">
        <v>43977</v>
      </c>
      <c r="J831" s="1" t="s">
        <v>4282</v>
      </c>
      <c r="K831" s="1" t="s">
        <v>4283</v>
      </c>
      <c r="L831" s="1" t="s">
        <v>3400</v>
      </c>
      <c r="M831" s="1" t="s">
        <v>4284</v>
      </c>
      <c r="N831" s="3">
        <v>15391.2</v>
      </c>
      <c r="O831" s="3">
        <v>0</v>
      </c>
      <c r="P831" s="1" t="s">
        <v>2581</v>
      </c>
      <c r="Q831" s="1" t="s">
        <v>1003</v>
      </c>
      <c r="R831" s="1" t="s">
        <v>1000</v>
      </c>
      <c r="S831" s="1" t="s">
        <v>2407</v>
      </c>
      <c r="T831" s="1" t="s">
        <v>2407</v>
      </c>
      <c r="U831" s="1" t="s">
        <v>5000</v>
      </c>
      <c r="V831" s="1" t="s">
        <v>2470</v>
      </c>
      <c r="W831" s="1" t="s">
        <v>92</v>
      </c>
      <c r="X831" s="1" t="str">
        <f>CONCATENATE(Tableau4[[#This Row],[Numéro de pièce de la pièce de référence]],Tableau4[[#This Row],[Numéro de poste de la pièce de référence]])</f>
        <v>450067170120</v>
      </c>
    </row>
    <row r="832" spans="1:24" x14ac:dyDescent="0.35">
      <c r="A832" s="1" t="s">
        <v>97</v>
      </c>
      <c r="B832" s="1" t="s">
        <v>2489</v>
      </c>
      <c r="C832" s="1" t="s">
        <v>2510</v>
      </c>
      <c r="D832" s="1" t="s">
        <v>101</v>
      </c>
      <c r="E832" s="1" t="s">
        <v>1040</v>
      </c>
      <c r="F832" s="1" t="s">
        <v>2407</v>
      </c>
      <c r="G832" s="1" t="s">
        <v>2857</v>
      </c>
      <c r="H832" s="1" t="s">
        <v>88</v>
      </c>
      <c r="I832" s="2">
        <v>43977</v>
      </c>
      <c r="J832" s="1" t="s">
        <v>4282</v>
      </c>
      <c r="K832" s="1" t="s">
        <v>4283</v>
      </c>
      <c r="L832" s="1" t="s">
        <v>2590</v>
      </c>
      <c r="M832" s="1" t="s">
        <v>4402</v>
      </c>
      <c r="N832" s="3">
        <v>-42329239.200000003</v>
      </c>
      <c r="O832" s="3">
        <v>0</v>
      </c>
      <c r="P832" s="1" t="s">
        <v>2567</v>
      </c>
      <c r="Q832" s="1" t="s">
        <v>940</v>
      </c>
      <c r="R832" s="1" t="s">
        <v>1039</v>
      </c>
      <c r="S832" s="1" t="s">
        <v>2407</v>
      </c>
      <c r="T832" s="1" t="s">
        <v>2407</v>
      </c>
      <c r="U832" s="1" t="s">
        <v>5001</v>
      </c>
      <c r="V832" s="1" t="s">
        <v>2470</v>
      </c>
      <c r="W832" s="1" t="s">
        <v>51</v>
      </c>
      <c r="X832" s="1" t="str">
        <f>CONCATENATE(Tableau4[[#This Row],[Numéro de pièce de la pièce de référence]],Tableau4[[#This Row],[Numéro de poste de la pièce de référence]])</f>
        <v>450067175710</v>
      </c>
    </row>
    <row r="833" spans="1:24" x14ac:dyDescent="0.35">
      <c r="A833" s="1" t="s">
        <v>97</v>
      </c>
      <c r="B833" s="1" t="s">
        <v>2489</v>
      </c>
      <c r="C833" s="1" t="s">
        <v>2510</v>
      </c>
      <c r="D833" s="1" t="s">
        <v>101</v>
      </c>
      <c r="E833" s="1" t="s">
        <v>1013</v>
      </c>
      <c r="F833" s="1" t="s">
        <v>2407</v>
      </c>
      <c r="G833" s="1" t="s">
        <v>2859</v>
      </c>
      <c r="H833" s="1" t="s">
        <v>88</v>
      </c>
      <c r="I833" s="2">
        <v>43977</v>
      </c>
      <c r="J833" s="1" t="s">
        <v>4282</v>
      </c>
      <c r="K833" s="1" t="s">
        <v>4283</v>
      </c>
      <c r="L833" s="1" t="s">
        <v>2630</v>
      </c>
      <c r="M833" s="1" t="s">
        <v>4290</v>
      </c>
      <c r="N833" s="3">
        <v>-9540</v>
      </c>
      <c r="O833" s="3">
        <v>0</v>
      </c>
      <c r="P833" s="1" t="s">
        <v>2567</v>
      </c>
      <c r="Q833" s="1" t="s">
        <v>1014</v>
      </c>
      <c r="R833" s="1" t="s">
        <v>1012</v>
      </c>
      <c r="S833" s="1" t="s">
        <v>2407</v>
      </c>
      <c r="T833" s="1" t="s">
        <v>2407</v>
      </c>
      <c r="U833" s="1" t="s">
        <v>5002</v>
      </c>
      <c r="V833" s="1" t="s">
        <v>2470</v>
      </c>
      <c r="W833" s="1" t="s">
        <v>111</v>
      </c>
      <c r="X833" s="1" t="str">
        <f>CONCATENATE(Tableau4[[#This Row],[Numéro de pièce de la pièce de référence]],Tableau4[[#This Row],[Numéro de poste de la pièce de référence]])</f>
        <v>450067177110</v>
      </c>
    </row>
    <row r="834" spans="1:24" x14ac:dyDescent="0.35">
      <c r="A834" s="1" t="s">
        <v>97</v>
      </c>
      <c r="B834" s="1" t="s">
        <v>2489</v>
      </c>
      <c r="C834" s="1" t="s">
        <v>2510</v>
      </c>
      <c r="D834" s="1" t="s">
        <v>101</v>
      </c>
      <c r="E834" s="1" t="s">
        <v>1493</v>
      </c>
      <c r="F834" s="1" t="s">
        <v>2407</v>
      </c>
      <c r="G834" s="1" t="s">
        <v>3028</v>
      </c>
      <c r="H834" s="1" t="s">
        <v>88</v>
      </c>
      <c r="I834" s="2">
        <v>43977</v>
      </c>
      <c r="J834" s="1" t="s">
        <v>4282</v>
      </c>
      <c r="K834" s="1" t="s">
        <v>4283</v>
      </c>
      <c r="L834" s="1" t="s">
        <v>3400</v>
      </c>
      <c r="M834" s="1" t="s">
        <v>4284</v>
      </c>
      <c r="N834" s="3">
        <v>1</v>
      </c>
      <c r="O834" s="3">
        <v>0</v>
      </c>
      <c r="P834" s="1" t="s">
        <v>2567</v>
      </c>
      <c r="Q834" s="1" t="s">
        <v>1494</v>
      </c>
      <c r="R834" s="1" t="s">
        <v>1492</v>
      </c>
      <c r="S834" s="1" t="s">
        <v>2407</v>
      </c>
      <c r="T834" s="1" t="s">
        <v>2407</v>
      </c>
      <c r="U834" s="1" t="s">
        <v>5003</v>
      </c>
      <c r="V834" s="1" t="s">
        <v>2470</v>
      </c>
      <c r="W834" s="1" t="s">
        <v>113</v>
      </c>
      <c r="X834" s="1" t="str">
        <f>CONCATENATE(Tableau4[[#This Row],[Numéro de pièce de la pièce de référence]],Tableau4[[#This Row],[Numéro de poste de la pièce de référence]])</f>
        <v>450067567210</v>
      </c>
    </row>
    <row r="835" spans="1:24" x14ac:dyDescent="0.35">
      <c r="A835" s="1" t="s">
        <v>97</v>
      </c>
      <c r="B835" s="1" t="s">
        <v>2489</v>
      </c>
      <c r="C835" s="1" t="s">
        <v>2510</v>
      </c>
      <c r="D835" s="1" t="s">
        <v>101</v>
      </c>
      <c r="E835" s="1" t="s">
        <v>1496</v>
      </c>
      <c r="F835" s="1" t="s">
        <v>2407</v>
      </c>
      <c r="G835" s="1" t="s">
        <v>3029</v>
      </c>
      <c r="H835" s="1" t="s">
        <v>88</v>
      </c>
      <c r="I835" s="2">
        <v>43977</v>
      </c>
      <c r="J835" s="1" t="s">
        <v>4282</v>
      </c>
      <c r="K835" s="1" t="s">
        <v>4283</v>
      </c>
      <c r="L835" s="1" t="s">
        <v>3400</v>
      </c>
      <c r="M835" s="1" t="s">
        <v>4284</v>
      </c>
      <c r="N835" s="3">
        <v>1</v>
      </c>
      <c r="O835" s="3">
        <v>0</v>
      </c>
      <c r="P835" s="1" t="s">
        <v>2567</v>
      </c>
      <c r="Q835" s="1" t="s">
        <v>1497</v>
      </c>
      <c r="R835" s="1" t="s">
        <v>678</v>
      </c>
      <c r="S835" s="1" t="s">
        <v>2407</v>
      </c>
      <c r="T835" s="1" t="s">
        <v>2407</v>
      </c>
      <c r="U835" s="1" t="s">
        <v>5004</v>
      </c>
      <c r="V835" s="1" t="s">
        <v>2470</v>
      </c>
      <c r="W835" s="1" t="s">
        <v>103</v>
      </c>
      <c r="X835" s="1" t="str">
        <f>CONCATENATE(Tableau4[[#This Row],[Numéro de pièce de la pièce de référence]],Tableau4[[#This Row],[Numéro de poste de la pièce de référence]])</f>
        <v>450067567610</v>
      </c>
    </row>
    <row r="836" spans="1:24" x14ac:dyDescent="0.35">
      <c r="A836" s="1" t="s">
        <v>97</v>
      </c>
      <c r="B836" s="1" t="s">
        <v>2489</v>
      </c>
      <c r="C836" s="1" t="s">
        <v>2510</v>
      </c>
      <c r="D836" s="1" t="s">
        <v>101</v>
      </c>
      <c r="E836" s="1" t="s">
        <v>1496</v>
      </c>
      <c r="F836" s="1" t="s">
        <v>2407</v>
      </c>
      <c r="G836" s="1" t="s">
        <v>3029</v>
      </c>
      <c r="H836" s="1" t="s">
        <v>217</v>
      </c>
      <c r="I836" s="2">
        <v>43977</v>
      </c>
      <c r="J836" s="1" t="s">
        <v>4282</v>
      </c>
      <c r="K836" s="1" t="s">
        <v>4283</v>
      </c>
      <c r="L836" s="1" t="s">
        <v>3400</v>
      </c>
      <c r="M836" s="1" t="s">
        <v>4284</v>
      </c>
      <c r="N836" s="3">
        <v>1</v>
      </c>
      <c r="O836" s="3">
        <v>0</v>
      </c>
      <c r="P836" s="1" t="s">
        <v>2567</v>
      </c>
      <c r="Q836" s="1" t="s">
        <v>1497</v>
      </c>
      <c r="R836" s="1" t="s">
        <v>678</v>
      </c>
      <c r="S836" s="1" t="s">
        <v>2407</v>
      </c>
      <c r="T836" s="1" t="s">
        <v>2407</v>
      </c>
      <c r="U836" s="1" t="s">
        <v>5004</v>
      </c>
      <c r="V836" s="1" t="s">
        <v>2470</v>
      </c>
      <c r="W836" s="1" t="s">
        <v>103</v>
      </c>
      <c r="X836" s="1" t="str">
        <f>CONCATENATE(Tableau4[[#This Row],[Numéro de pièce de la pièce de référence]],Tableau4[[#This Row],[Numéro de poste de la pièce de référence]])</f>
        <v>450067567620</v>
      </c>
    </row>
    <row r="837" spans="1:24" x14ac:dyDescent="0.35">
      <c r="A837" s="1" t="s">
        <v>97</v>
      </c>
      <c r="B837" s="1" t="s">
        <v>2489</v>
      </c>
      <c r="C837" s="1" t="s">
        <v>2510</v>
      </c>
      <c r="D837" s="1" t="s">
        <v>101</v>
      </c>
      <c r="E837" s="1" t="s">
        <v>1488</v>
      </c>
      <c r="F837" s="1" t="s">
        <v>2407</v>
      </c>
      <c r="G837" s="1" t="s">
        <v>3030</v>
      </c>
      <c r="H837" s="1" t="s">
        <v>88</v>
      </c>
      <c r="I837" s="2">
        <v>43977</v>
      </c>
      <c r="J837" s="1" t="s">
        <v>4282</v>
      </c>
      <c r="K837" s="1" t="s">
        <v>4283</v>
      </c>
      <c r="L837" s="1" t="s">
        <v>3400</v>
      </c>
      <c r="M837" s="1" t="s">
        <v>4284</v>
      </c>
      <c r="N837" s="3">
        <v>1</v>
      </c>
      <c r="O837" s="3">
        <v>0</v>
      </c>
      <c r="P837" s="1" t="s">
        <v>2567</v>
      </c>
      <c r="Q837" s="1" t="s">
        <v>1489</v>
      </c>
      <c r="R837" s="1" t="s">
        <v>910</v>
      </c>
      <c r="S837" s="1" t="s">
        <v>2407</v>
      </c>
      <c r="T837" s="1" t="s">
        <v>2407</v>
      </c>
      <c r="U837" s="1" t="s">
        <v>5005</v>
      </c>
      <c r="V837" s="1" t="s">
        <v>2470</v>
      </c>
      <c r="W837" s="1" t="s">
        <v>103</v>
      </c>
      <c r="X837" s="1" t="str">
        <f>CONCATENATE(Tableau4[[#This Row],[Numéro de pièce de la pièce de référence]],Tableau4[[#This Row],[Numéro de poste de la pièce de référence]])</f>
        <v>450067568110</v>
      </c>
    </row>
    <row r="838" spans="1:24" x14ac:dyDescent="0.35">
      <c r="A838" s="1" t="s">
        <v>97</v>
      </c>
      <c r="B838" s="1" t="s">
        <v>2489</v>
      </c>
      <c r="C838" s="1" t="s">
        <v>2510</v>
      </c>
      <c r="D838" s="1" t="s">
        <v>101</v>
      </c>
      <c r="E838" s="1" t="s">
        <v>1500</v>
      </c>
      <c r="F838" s="1" t="s">
        <v>2407</v>
      </c>
      <c r="G838" s="1" t="s">
        <v>2857</v>
      </c>
      <c r="H838" s="1" t="s">
        <v>88</v>
      </c>
      <c r="I838" s="2">
        <v>43977</v>
      </c>
      <c r="J838" s="1" t="s">
        <v>4282</v>
      </c>
      <c r="K838" s="1" t="s">
        <v>4283</v>
      </c>
      <c r="L838" s="1" t="s">
        <v>2590</v>
      </c>
      <c r="M838" s="1" t="s">
        <v>4402</v>
      </c>
      <c r="N838" s="3">
        <v>-42549614.43</v>
      </c>
      <c r="O838" s="3">
        <v>0</v>
      </c>
      <c r="P838" s="1" t="s">
        <v>2567</v>
      </c>
      <c r="Q838" s="1" t="s">
        <v>940</v>
      </c>
      <c r="R838" s="1" t="s">
        <v>1039</v>
      </c>
      <c r="S838" s="1" t="s">
        <v>2407</v>
      </c>
      <c r="T838" s="1" t="s">
        <v>2407</v>
      </c>
      <c r="U838" s="1" t="s">
        <v>5006</v>
      </c>
      <c r="V838" s="1" t="s">
        <v>2470</v>
      </c>
      <c r="W838" s="1" t="s">
        <v>51</v>
      </c>
      <c r="X838" s="1" t="str">
        <f>CONCATENATE(Tableau4[[#This Row],[Numéro de pièce de la pièce de référence]],Tableau4[[#This Row],[Numéro de poste de la pièce de référence]])</f>
        <v>450067574610</v>
      </c>
    </row>
    <row r="839" spans="1:24" x14ac:dyDescent="0.35">
      <c r="A839" s="1" t="s">
        <v>97</v>
      </c>
      <c r="B839" s="1" t="s">
        <v>2489</v>
      </c>
      <c r="C839" s="1" t="s">
        <v>2510</v>
      </c>
      <c r="D839" s="1" t="s">
        <v>101</v>
      </c>
      <c r="E839" s="1" t="s">
        <v>1500</v>
      </c>
      <c r="F839" s="1" t="s">
        <v>2407</v>
      </c>
      <c r="G839" s="1" t="s">
        <v>2857</v>
      </c>
      <c r="H839" s="1" t="s">
        <v>88</v>
      </c>
      <c r="I839" s="2">
        <v>43977</v>
      </c>
      <c r="J839" s="1" t="s">
        <v>4282</v>
      </c>
      <c r="K839" s="1" t="s">
        <v>4283</v>
      </c>
      <c r="L839" s="1" t="s">
        <v>2630</v>
      </c>
      <c r="M839" s="1" t="s">
        <v>4290</v>
      </c>
      <c r="N839" s="3">
        <v>42549614.43</v>
      </c>
      <c r="O839" s="3">
        <v>0</v>
      </c>
      <c r="P839" s="1" t="s">
        <v>2567</v>
      </c>
      <c r="Q839" s="1" t="s">
        <v>940</v>
      </c>
      <c r="R839" s="1" t="s">
        <v>1039</v>
      </c>
      <c r="S839" s="1" t="s">
        <v>2407</v>
      </c>
      <c r="T839" s="1" t="s">
        <v>2407</v>
      </c>
      <c r="U839" s="1" t="s">
        <v>5007</v>
      </c>
      <c r="V839" s="1" t="s">
        <v>2470</v>
      </c>
      <c r="W839" s="1" t="s">
        <v>51</v>
      </c>
      <c r="X839" s="1" t="str">
        <f>CONCATENATE(Tableau4[[#This Row],[Numéro de pièce de la pièce de référence]],Tableau4[[#This Row],[Numéro de poste de la pièce de référence]])</f>
        <v>450067574610</v>
      </c>
    </row>
    <row r="840" spans="1:24" x14ac:dyDescent="0.35">
      <c r="A840" s="1" t="s">
        <v>97</v>
      </c>
      <c r="B840" s="1" t="s">
        <v>2489</v>
      </c>
      <c r="C840" s="1" t="s">
        <v>2510</v>
      </c>
      <c r="D840" s="1" t="s">
        <v>101</v>
      </c>
      <c r="E840" s="1" t="s">
        <v>1500</v>
      </c>
      <c r="F840" s="1" t="s">
        <v>2407</v>
      </c>
      <c r="G840" s="1" t="s">
        <v>2857</v>
      </c>
      <c r="H840" s="1" t="s">
        <v>88</v>
      </c>
      <c r="I840" s="2">
        <v>43977</v>
      </c>
      <c r="J840" s="1" t="s">
        <v>4282</v>
      </c>
      <c r="K840" s="1" t="s">
        <v>4283</v>
      </c>
      <c r="L840" s="1" t="s">
        <v>3400</v>
      </c>
      <c r="M840" s="1" t="s">
        <v>4284</v>
      </c>
      <c r="N840" s="3">
        <v>42550000</v>
      </c>
      <c r="O840" s="3">
        <v>0</v>
      </c>
      <c r="P840" s="1" t="s">
        <v>2567</v>
      </c>
      <c r="Q840" s="1" t="s">
        <v>940</v>
      </c>
      <c r="R840" s="1" t="s">
        <v>1039</v>
      </c>
      <c r="S840" s="1" t="s">
        <v>2407</v>
      </c>
      <c r="T840" s="1" t="s">
        <v>2407</v>
      </c>
      <c r="U840" s="1" t="s">
        <v>5008</v>
      </c>
      <c r="V840" s="1" t="s">
        <v>2470</v>
      </c>
      <c r="W840" s="1" t="s">
        <v>51</v>
      </c>
      <c r="X840" s="1" t="str">
        <f>CONCATENATE(Tableau4[[#This Row],[Numéro de pièce de la pièce de référence]],Tableau4[[#This Row],[Numéro de poste de la pièce de référence]])</f>
        <v>450067574610</v>
      </c>
    </row>
    <row r="841" spans="1:24" x14ac:dyDescent="0.35">
      <c r="A841" s="1" t="s">
        <v>97</v>
      </c>
      <c r="B841" s="1" t="s">
        <v>2489</v>
      </c>
      <c r="C841" s="1" t="s">
        <v>2510</v>
      </c>
      <c r="D841" s="1" t="s">
        <v>101</v>
      </c>
      <c r="E841" s="1" t="s">
        <v>1500</v>
      </c>
      <c r="F841" s="1" t="s">
        <v>2407</v>
      </c>
      <c r="G841" s="1" t="s">
        <v>2857</v>
      </c>
      <c r="H841" s="1" t="s">
        <v>88</v>
      </c>
      <c r="I841" s="2">
        <v>43977</v>
      </c>
      <c r="J841" s="1" t="s">
        <v>4282</v>
      </c>
      <c r="K841" s="1" t="s">
        <v>4283</v>
      </c>
      <c r="L841" s="1" t="s">
        <v>2630</v>
      </c>
      <c r="M841" s="1" t="s">
        <v>4290</v>
      </c>
      <c r="N841" s="3">
        <v>-42550000</v>
      </c>
      <c r="O841" s="3">
        <v>0</v>
      </c>
      <c r="P841" s="1" t="s">
        <v>2567</v>
      </c>
      <c r="Q841" s="1" t="s">
        <v>940</v>
      </c>
      <c r="R841" s="1" t="s">
        <v>1039</v>
      </c>
      <c r="S841" s="1" t="s">
        <v>2407</v>
      </c>
      <c r="T841" s="1" t="s">
        <v>2407</v>
      </c>
      <c r="U841" s="1" t="s">
        <v>5009</v>
      </c>
      <c r="V841" s="1" t="s">
        <v>2470</v>
      </c>
      <c r="W841" s="1" t="s">
        <v>51</v>
      </c>
      <c r="X841" s="1" t="str">
        <f>CONCATENATE(Tableau4[[#This Row],[Numéro de pièce de la pièce de référence]],Tableau4[[#This Row],[Numéro de poste de la pièce de référence]])</f>
        <v>450067574610</v>
      </c>
    </row>
    <row r="842" spans="1:24" x14ac:dyDescent="0.35">
      <c r="A842" s="1" t="s">
        <v>97</v>
      </c>
      <c r="B842" s="1" t="s">
        <v>2489</v>
      </c>
      <c r="C842" s="1" t="s">
        <v>2510</v>
      </c>
      <c r="D842" s="1" t="s">
        <v>101</v>
      </c>
      <c r="E842" s="1" t="s">
        <v>1498</v>
      </c>
      <c r="F842" s="1" t="s">
        <v>2407</v>
      </c>
      <c r="G842" s="1" t="s">
        <v>3031</v>
      </c>
      <c r="H842" s="1" t="s">
        <v>88</v>
      </c>
      <c r="I842" s="2">
        <v>43977</v>
      </c>
      <c r="J842" s="1" t="s">
        <v>4282</v>
      </c>
      <c r="K842" s="1" t="s">
        <v>4283</v>
      </c>
      <c r="L842" s="1" t="s">
        <v>3400</v>
      </c>
      <c r="M842" s="1" t="s">
        <v>4284</v>
      </c>
      <c r="N842" s="3">
        <v>1041.3499999999999</v>
      </c>
      <c r="O842" s="3">
        <v>0</v>
      </c>
      <c r="P842" s="1" t="s">
        <v>2771</v>
      </c>
      <c r="Q842" s="1" t="s">
        <v>1499</v>
      </c>
      <c r="R842" s="1" t="s">
        <v>800</v>
      </c>
      <c r="S842" s="1" t="s">
        <v>2407</v>
      </c>
      <c r="T842" s="1" t="s">
        <v>2407</v>
      </c>
      <c r="U842" s="1" t="s">
        <v>5010</v>
      </c>
      <c r="V842" s="1" t="s">
        <v>2470</v>
      </c>
      <c r="W842" s="1" t="s">
        <v>92</v>
      </c>
      <c r="X842" s="1" t="str">
        <f>CONCATENATE(Tableau4[[#This Row],[Numéro de pièce de la pièce de référence]],Tableau4[[#This Row],[Numéro de poste de la pièce de référence]])</f>
        <v>450067581110</v>
      </c>
    </row>
    <row r="843" spans="1:24" x14ac:dyDescent="0.35">
      <c r="A843" s="1" t="s">
        <v>97</v>
      </c>
      <c r="B843" s="1" t="s">
        <v>2489</v>
      </c>
      <c r="C843" s="1" t="s">
        <v>2510</v>
      </c>
      <c r="D843" s="1" t="s">
        <v>101</v>
      </c>
      <c r="E843" s="1" t="s">
        <v>1498</v>
      </c>
      <c r="F843" s="1" t="s">
        <v>2407</v>
      </c>
      <c r="G843" s="1" t="s">
        <v>3031</v>
      </c>
      <c r="H843" s="1" t="s">
        <v>88</v>
      </c>
      <c r="I843" s="2">
        <v>43977</v>
      </c>
      <c r="J843" s="1" t="s">
        <v>4282</v>
      </c>
      <c r="K843" s="1" t="s">
        <v>4283</v>
      </c>
      <c r="L843" s="1" t="s">
        <v>2630</v>
      </c>
      <c r="M843" s="1" t="s">
        <v>4290</v>
      </c>
      <c r="N843" s="3">
        <v>-1041.3499999999999</v>
      </c>
      <c r="O843" s="3">
        <v>0</v>
      </c>
      <c r="P843" s="1" t="s">
        <v>2771</v>
      </c>
      <c r="Q843" s="1" t="s">
        <v>1499</v>
      </c>
      <c r="R843" s="1" t="s">
        <v>800</v>
      </c>
      <c r="S843" s="1" t="s">
        <v>2407</v>
      </c>
      <c r="T843" s="1" t="s">
        <v>2407</v>
      </c>
      <c r="U843" s="1" t="s">
        <v>5011</v>
      </c>
      <c r="V843" s="1" t="s">
        <v>2470</v>
      </c>
      <c r="W843" s="1" t="s">
        <v>92</v>
      </c>
      <c r="X843" s="1" t="str">
        <f>CONCATENATE(Tableau4[[#This Row],[Numéro de pièce de la pièce de référence]],Tableau4[[#This Row],[Numéro de poste de la pièce de référence]])</f>
        <v>450067581110</v>
      </c>
    </row>
    <row r="844" spans="1:24" x14ac:dyDescent="0.35">
      <c r="A844" s="1" t="s">
        <v>97</v>
      </c>
      <c r="B844" s="1" t="s">
        <v>2489</v>
      </c>
      <c r="C844" s="1" t="s">
        <v>2510</v>
      </c>
      <c r="D844" s="1" t="s">
        <v>126</v>
      </c>
      <c r="E844" s="1" t="s">
        <v>1485</v>
      </c>
      <c r="F844" s="1" t="s">
        <v>2407</v>
      </c>
      <c r="G844" s="1" t="s">
        <v>3033</v>
      </c>
      <c r="H844" s="1" t="s">
        <v>88</v>
      </c>
      <c r="I844" s="2">
        <v>43977</v>
      </c>
      <c r="J844" s="1" t="s">
        <v>4282</v>
      </c>
      <c r="K844" s="1" t="s">
        <v>4283</v>
      </c>
      <c r="L844" s="1" t="s">
        <v>3400</v>
      </c>
      <c r="M844" s="1" t="s">
        <v>4284</v>
      </c>
      <c r="N844" s="3">
        <v>28.22</v>
      </c>
      <c r="O844" s="3">
        <v>0</v>
      </c>
      <c r="P844" s="1" t="s">
        <v>2702</v>
      </c>
      <c r="Q844" s="1" t="s">
        <v>1486</v>
      </c>
      <c r="R844" s="1" t="s">
        <v>1484</v>
      </c>
      <c r="S844" s="1" t="s">
        <v>2407</v>
      </c>
      <c r="T844" s="1" t="s">
        <v>2407</v>
      </c>
      <c r="U844" s="1" t="s">
        <v>5012</v>
      </c>
      <c r="V844" s="1" t="s">
        <v>2470</v>
      </c>
      <c r="W844" s="1" t="s">
        <v>99</v>
      </c>
      <c r="X844" s="1" t="str">
        <f>CONCATENATE(Tableau4[[#This Row],[Numéro de pièce de la pièce de référence]],Tableau4[[#This Row],[Numéro de poste de la pièce de référence]])</f>
        <v>450067585510</v>
      </c>
    </row>
    <row r="845" spans="1:24" x14ac:dyDescent="0.35">
      <c r="A845" s="1" t="s">
        <v>97</v>
      </c>
      <c r="B845" s="1" t="s">
        <v>2489</v>
      </c>
      <c r="C845" s="1" t="s">
        <v>2510</v>
      </c>
      <c r="D845" s="1" t="s">
        <v>101</v>
      </c>
      <c r="E845" s="1" t="s">
        <v>713</v>
      </c>
      <c r="F845" s="1" t="s">
        <v>2407</v>
      </c>
      <c r="G845" s="1" t="s">
        <v>2749</v>
      </c>
      <c r="H845" s="1" t="s">
        <v>88</v>
      </c>
      <c r="I845" s="2">
        <v>43978</v>
      </c>
      <c r="J845" s="1" t="s">
        <v>4282</v>
      </c>
      <c r="K845" s="1" t="s">
        <v>4283</v>
      </c>
      <c r="L845" s="1" t="s">
        <v>2630</v>
      </c>
      <c r="M845" s="1" t="s">
        <v>4290</v>
      </c>
      <c r="N845" s="3">
        <v>-8409.5</v>
      </c>
      <c r="O845" s="3">
        <v>0</v>
      </c>
      <c r="P845" s="1" t="s">
        <v>2567</v>
      </c>
      <c r="Q845" s="1" t="s">
        <v>714</v>
      </c>
      <c r="R845" s="1" t="s">
        <v>487</v>
      </c>
      <c r="S845" s="1" t="s">
        <v>2407</v>
      </c>
      <c r="T845" s="1" t="s">
        <v>2407</v>
      </c>
      <c r="U845" s="1" t="s">
        <v>5013</v>
      </c>
      <c r="V845" s="1" t="s">
        <v>2470</v>
      </c>
      <c r="W845" s="1" t="s">
        <v>51</v>
      </c>
      <c r="X845" s="1" t="str">
        <f>CONCATENATE(Tableau4[[#This Row],[Numéro de pièce de la pièce de référence]],Tableau4[[#This Row],[Numéro de poste de la pièce de référence]])</f>
        <v>450066948310</v>
      </c>
    </row>
    <row r="846" spans="1:24" x14ac:dyDescent="0.35">
      <c r="A846" s="1" t="s">
        <v>97</v>
      </c>
      <c r="B846" s="1" t="s">
        <v>2489</v>
      </c>
      <c r="C846" s="1" t="s">
        <v>2510</v>
      </c>
      <c r="D846" s="1" t="s">
        <v>101</v>
      </c>
      <c r="E846" s="1" t="s">
        <v>725</v>
      </c>
      <c r="F846" s="1" t="s">
        <v>2407</v>
      </c>
      <c r="G846" s="1" t="s">
        <v>2754</v>
      </c>
      <c r="H846" s="1" t="s">
        <v>88</v>
      </c>
      <c r="I846" s="2">
        <v>43978</v>
      </c>
      <c r="J846" s="1" t="s">
        <v>4282</v>
      </c>
      <c r="K846" s="1" t="s">
        <v>4283</v>
      </c>
      <c r="L846" s="1" t="s">
        <v>2630</v>
      </c>
      <c r="M846" s="1" t="s">
        <v>4290</v>
      </c>
      <c r="N846" s="3">
        <v>762300</v>
      </c>
      <c r="O846" s="3">
        <v>0</v>
      </c>
      <c r="P846" s="1" t="s">
        <v>2567</v>
      </c>
      <c r="Q846" s="1" t="s">
        <v>726</v>
      </c>
      <c r="R846" s="1" t="s">
        <v>495</v>
      </c>
      <c r="S846" s="1" t="s">
        <v>2407</v>
      </c>
      <c r="T846" s="1" t="s">
        <v>2407</v>
      </c>
      <c r="U846" s="1" t="s">
        <v>5014</v>
      </c>
      <c r="V846" s="1" t="s">
        <v>2470</v>
      </c>
      <c r="W846" s="1" t="s">
        <v>51</v>
      </c>
      <c r="X846" s="1" t="str">
        <f>CONCATENATE(Tableau4[[#This Row],[Numéro de pièce de la pièce de référence]],Tableau4[[#This Row],[Numéro de poste de la pièce de référence]])</f>
        <v>450066955410</v>
      </c>
    </row>
    <row r="847" spans="1:24" x14ac:dyDescent="0.35">
      <c r="A847" s="1" t="s">
        <v>97</v>
      </c>
      <c r="B847" s="1" t="s">
        <v>2489</v>
      </c>
      <c r="C847" s="1" t="s">
        <v>2510</v>
      </c>
      <c r="D847" s="1" t="s">
        <v>101</v>
      </c>
      <c r="E847" s="1" t="s">
        <v>725</v>
      </c>
      <c r="F847" s="1" t="s">
        <v>2407</v>
      </c>
      <c r="G847" s="1" t="s">
        <v>2754</v>
      </c>
      <c r="H847" s="1" t="s">
        <v>88</v>
      </c>
      <c r="I847" s="2">
        <v>43978</v>
      </c>
      <c r="J847" s="1" t="s">
        <v>4282</v>
      </c>
      <c r="K847" s="1" t="s">
        <v>4283</v>
      </c>
      <c r="L847" s="1" t="s">
        <v>2630</v>
      </c>
      <c r="M847" s="1" t="s">
        <v>4290</v>
      </c>
      <c r="N847" s="3">
        <v>-762300</v>
      </c>
      <c r="O847" s="3">
        <v>0</v>
      </c>
      <c r="P847" s="1" t="s">
        <v>2567</v>
      </c>
      <c r="Q847" s="1" t="s">
        <v>726</v>
      </c>
      <c r="R847" s="1" t="s">
        <v>495</v>
      </c>
      <c r="S847" s="1" t="s">
        <v>2407</v>
      </c>
      <c r="T847" s="1" t="s">
        <v>2407</v>
      </c>
      <c r="U847" s="1" t="s">
        <v>5015</v>
      </c>
      <c r="V847" s="1" t="s">
        <v>2470</v>
      </c>
      <c r="W847" s="1" t="s">
        <v>51</v>
      </c>
      <c r="X847" s="1" t="str">
        <f>CONCATENATE(Tableau4[[#This Row],[Numéro de pièce de la pièce de référence]],Tableau4[[#This Row],[Numéro de poste de la pièce de référence]])</f>
        <v>450066955410</v>
      </c>
    </row>
    <row r="848" spans="1:24" x14ac:dyDescent="0.35">
      <c r="A848" s="1" t="s">
        <v>97</v>
      </c>
      <c r="B848" s="1" t="s">
        <v>2489</v>
      </c>
      <c r="C848" s="1" t="s">
        <v>2510</v>
      </c>
      <c r="D848" s="1" t="s">
        <v>101</v>
      </c>
      <c r="E848" s="1" t="s">
        <v>796</v>
      </c>
      <c r="F848" s="1" t="s">
        <v>2407</v>
      </c>
      <c r="G848" s="1" t="s">
        <v>2762</v>
      </c>
      <c r="H848" s="1" t="s">
        <v>88</v>
      </c>
      <c r="I848" s="2">
        <v>43978</v>
      </c>
      <c r="J848" s="1" t="s">
        <v>4282</v>
      </c>
      <c r="K848" s="1" t="s">
        <v>4283</v>
      </c>
      <c r="L848" s="1" t="s">
        <v>2630</v>
      </c>
      <c r="M848" s="1" t="s">
        <v>4290</v>
      </c>
      <c r="N848" s="3">
        <v>987360</v>
      </c>
      <c r="O848" s="3">
        <v>0</v>
      </c>
      <c r="P848" s="1" t="s">
        <v>2567</v>
      </c>
      <c r="Q848" s="1" t="s">
        <v>794</v>
      </c>
      <c r="R848" s="1" t="s">
        <v>495</v>
      </c>
      <c r="S848" s="1" t="s">
        <v>2407</v>
      </c>
      <c r="T848" s="1" t="s">
        <v>2407</v>
      </c>
      <c r="U848" s="1" t="s">
        <v>5016</v>
      </c>
      <c r="V848" s="1" t="s">
        <v>2470</v>
      </c>
      <c r="W848" s="1" t="s">
        <v>51</v>
      </c>
      <c r="X848" s="1" t="str">
        <f>CONCATENATE(Tableau4[[#This Row],[Numéro de pièce de la pièce de référence]],Tableau4[[#This Row],[Numéro de poste de la pièce de référence]])</f>
        <v>450067073210</v>
      </c>
    </row>
    <row r="849" spans="1:24" x14ac:dyDescent="0.35">
      <c r="A849" s="1" t="s">
        <v>97</v>
      </c>
      <c r="B849" s="1" t="s">
        <v>2489</v>
      </c>
      <c r="C849" s="1" t="s">
        <v>2510</v>
      </c>
      <c r="D849" s="1" t="s">
        <v>101</v>
      </c>
      <c r="E849" s="1" t="s">
        <v>814</v>
      </c>
      <c r="F849" s="1" t="s">
        <v>2407</v>
      </c>
      <c r="G849" s="1" t="s">
        <v>2779</v>
      </c>
      <c r="H849" s="1" t="s">
        <v>88</v>
      </c>
      <c r="I849" s="2">
        <v>43978</v>
      </c>
      <c r="J849" s="1" t="s">
        <v>4282</v>
      </c>
      <c r="K849" s="1" t="s">
        <v>4283</v>
      </c>
      <c r="L849" s="1" t="s">
        <v>2630</v>
      </c>
      <c r="M849" s="1" t="s">
        <v>4290</v>
      </c>
      <c r="N849" s="3">
        <v>-114770.92</v>
      </c>
      <c r="O849" s="3">
        <v>0</v>
      </c>
      <c r="P849" s="1" t="s">
        <v>2567</v>
      </c>
      <c r="Q849" s="1" t="s">
        <v>815</v>
      </c>
      <c r="R849" s="1" t="s">
        <v>810</v>
      </c>
      <c r="S849" s="1" t="s">
        <v>2407</v>
      </c>
      <c r="T849" s="1" t="s">
        <v>2407</v>
      </c>
      <c r="U849" s="1" t="s">
        <v>5017</v>
      </c>
      <c r="V849" s="1" t="s">
        <v>2470</v>
      </c>
      <c r="W849" s="1" t="s">
        <v>51</v>
      </c>
      <c r="X849" s="1" t="str">
        <f>CONCATENATE(Tableau4[[#This Row],[Numéro de pièce de la pièce de référence]],Tableau4[[#This Row],[Numéro de poste de la pièce de référence]])</f>
        <v>450067093810</v>
      </c>
    </row>
    <row r="850" spans="1:24" x14ac:dyDescent="0.35">
      <c r="A850" s="1" t="s">
        <v>97</v>
      </c>
      <c r="B850" s="1" t="s">
        <v>2489</v>
      </c>
      <c r="C850" s="1" t="s">
        <v>2510</v>
      </c>
      <c r="D850" s="1" t="s">
        <v>101</v>
      </c>
      <c r="E850" s="1" t="s">
        <v>834</v>
      </c>
      <c r="F850" s="1" t="s">
        <v>2407</v>
      </c>
      <c r="G850" s="1" t="s">
        <v>2796</v>
      </c>
      <c r="H850" s="1" t="s">
        <v>217</v>
      </c>
      <c r="I850" s="2">
        <v>43978</v>
      </c>
      <c r="J850" s="1" t="s">
        <v>4282</v>
      </c>
      <c r="K850" s="1" t="s">
        <v>4283</v>
      </c>
      <c r="L850" s="1" t="s">
        <v>3400</v>
      </c>
      <c r="M850" s="1" t="s">
        <v>4284</v>
      </c>
      <c r="N850" s="3">
        <v>552878.44999999995</v>
      </c>
      <c r="O850" s="3">
        <v>0</v>
      </c>
      <c r="P850" s="1" t="s">
        <v>2702</v>
      </c>
      <c r="Q850" s="1" t="s">
        <v>837</v>
      </c>
      <c r="R850" s="1" t="s">
        <v>833</v>
      </c>
      <c r="S850" s="1" t="s">
        <v>2407</v>
      </c>
      <c r="T850" s="1" t="s">
        <v>2407</v>
      </c>
      <c r="U850" s="1" t="s">
        <v>5018</v>
      </c>
      <c r="V850" s="1" t="s">
        <v>2470</v>
      </c>
      <c r="W850" s="1" t="s">
        <v>51</v>
      </c>
      <c r="X850" s="1" t="str">
        <f>CONCATENATE(Tableau4[[#This Row],[Numéro de pièce de la pièce de référence]],Tableau4[[#This Row],[Numéro de poste de la pièce de référence]])</f>
        <v>450067102620</v>
      </c>
    </row>
    <row r="851" spans="1:24" x14ac:dyDescent="0.35">
      <c r="A851" s="1" t="s">
        <v>97</v>
      </c>
      <c r="B851" s="1" t="s">
        <v>2489</v>
      </c>
      <c r="C851" s="1" t="s">
        <v>2510</v>
      </c>
      <c r="D851" s="1" t="s">
        <v>101</v>
      </c>
      <c r="E851" s="1" t="s">
        <v>946</v>
      </c>
      <c r="F851" s="1" t="s">
        <v>2407</v>
      </c>
      <c r="G851" s="1" t="s">
        <v>2815</v>
      </c>
      <c r="H851" s="1" t="s">
        <v>88</v>
      </c>
      <c r="I851" s="2">
        <v>43978</v>
      </c>
      <c r="J851" s="1" t="s">
        <v>4282</v>
      </c>
      <c r="K851" s="1" t="s">
        <v>4283</v>
      </c>
      <c r="L851" s="1" t="s">
        <v>3401</v>
      </c>
      <c r="M851" s="1" t="s">
        <v>4288</v>
      </c>
      <c r="N851" s="3">
        <v>9680000</v>
      </c>
      <c r="O851" s="3">
        <v>0</v>
      </c>
      <c r="P851" s="1" t="s">
        <v>2567</v>
      </c>
      <c r="Q851" s="1" t="s">
        <v>947</v>
      </c>
      <c r="R851" s="1" t="s">
        <v>495</v>
      </c>
      <c r="S851" s="1" t="s">
        <v>2407</v>
      </c>
      <c r="T851" s="1" t="s">
        <v>2407</v>
      </c>
      <c r="U851" s="1" t="s">
        <v>5019</v>
      </c>
      <c r="V851" s="1" t="s">
        <v>2470</v>
      </c>
      <c r="W851" s="1" t="s">
        <v>51</v>
      </c>
      <c r="X851" s="1" t="str">
        <f>CONCATENATE(Tableau4[[#This Row],[Numéro de pièce de la pièce de référence]],Tableau4[[#This Row],[Numéro de poste de la pièce de référence]])</f>
        <v>450067151610</v>
      </c>
    </row>
    <row r="852" spans="1:24" x14ac:dyDescent="0.35">
      <c r="A852" s="1" t="s">
        <v>2878</v>
      </c>
      <c r="B852" s="1" t="s">
        <v>2881</v>
      </c>
      <c r="C852" s="1" t="s">
        <v>2492</v>
      </c>
      <c r="D852" s="1" t="s">
        <v>3673</v>
      </c>
      <c r="E852" s="1" t="s">
        <v>1070</v>
      </c>
      <c r="F852" s="1" t="s">
        <v>2407</v>
      </c>
      <c r="G852" s="1" t="s">
        <v>2880</v>
      </c>
      <c r="H852" s="1" t="s">
        <v>88</v>
      </c>
      <c r="I852" s="2">
        <v>43978</v>
      </c>
      <c r="J852" s="1" t="s">
        <v>4282</v>
      </c>
      <c r="K852" s="1" t="s">
        <v>4283</v>
      </c>
      <c r="L852" s="1" t="s">
        <v>2630</v>
      </c>
      <c r="M852" s="1" t="s">
        <v>4290</v>
      </c>
      <c r="N852" s="3">
        <v>-4604.26</v>
      </c>
      <c r="O852" s="3">
        <v>0</v>
      </c>
      <c r="P852" s="1" t="s">
        <v>2581</v>
      </c>
      <c r="Q852" s="1" t="s">
        <v>1071</v>
      </c>
      <c r="R852" s="1" t="s">
        <v>1069</v>
      </c>
      <c r="S852" s="1" t="s">
        <v>2407</v>
      </c>
      <c r="T852" s="1" t="s">
        <v>2407</v>
      </c>
      <c r="U852" s="1" t="s">
        <v>5020</v>
      </c>
      <c r="V852" s="1" t="s">
        <v>2470</v>
      </c>
      <c r="W852" s="1" t="s">
        <v>51</v>
      </c>
      <c r="X852" s="1" t="str">
        <f>CONCATENATE(Tableau4[[#This Row],[Numéro de pièce de la pièce de référence]],Tableau4[[#This Row],[Numéro de poste de la pièce de référence]])</f>
        <v>450067211510</v>
      </c>
    </row>
    <row r="853" spans="1:24" x14ac:dyDescent="0.35">
      <c r="A853" s="1" t="s">
        <v>2878</v>
      </c>
      <c r="B853" s="1" t="s">
        <v>2881</v>
      </c>
      <c r="C853" s="1" t="s">
        <v>2492</v>
      </c>
      <c r="D853" s="1" t="s">
        <v>3673</v>
      </c>
      <c r="E853" s="1" t="s">
        <v>1070</v>
      </c>
      <c r="F853" s="1" t="s">
        <v>2407</v>
      </c>
      <c r="G853" s="1" t="s">
        <v>2880</v>
      </c>
      <c r="H853" s="1" t="s">
        <v>217</v>
      </c>
      <c r="I853" s="2">
        <v>43978</v>
      </c>
      <c r="J853" s="1" t="s">
        <v>4282</v>
      </c>
      <c r="K853" s="1" t="s">
        <v>4283</v>
      </c>
      <c r="L853" s="1" t="s">
        <v>2630</v>
      </c>
      <c r="M853" s="1" t="s">
        <v>4290</v>
      </c>
      <c r="N853" s="3">
        <v>-8319.74</v>
      </c>
      <c r="O853" s="3">
        <v>0</v>
      </c>
      <c r="P853" s="1" t="s">
        <v>2581</v>
      </c>
      <c r="Q853" s="1" t="s">
        <v>1072</v>
      </c>
      <c r="R853" s="1" t="s">
        <v>1069</v>
      </c>
      <c r="S853" s="1" t="s">
        <v>2407</v>
      </c>
      <c r="T853" s="1" t="s">
        <v>2407</v>
      </c>
      <c r="U853" s="1" t="s">
        <v>5021</v>
      </c>
      <c r="V853" s="1" t="s">
        <v>2470</v>
      </c>
      <c r="W853" s="1" t="s">
        <v>51</v>
      </c>
      <c r="X853" s="1" t="str">
        <f>CONCATENATE(Tableau4[[#This Row],[Numéro de pièce de la pièce de référence]],Tableau4[[#This Row],[Numéro de poste de la pièce de référence]])</f>
        <v>450067211520</v>
      </c>
    </row>
    <row r="854" spans="1:24" x14ac:dyDescent="0.35">
      <c r="A854" s="1" t="s">
        <v>2539</v>
      </c>
      <c r="B854" s="1" t="s">
        <v>2543</v>
      </c>
      <c r="C854" s="1" t="s">
        <v>2492</v>
      </c>
      <c r="D854" s="1" t="s">
        <v>3419</v>
      </c>
      <c r="E854" s="1" t="s">
        <v>1208</v>
      </c>
      <c r="F854" s="1" t="s">
        <v>2407</v>
      </c>
      <c r="G854" s="1" t="s">
        <v>2930</v>
      </c>
      <c r="H854" s="1" t="s">
        <v>88</v>
      </c>
      <c r="I854" s="2">
        <v>43978</v>
      </c>
      <c r="J854" s="1" t="s">
        <v>4282</v>
      </c>
      <c r="K854" s="1" t="s">
        <v>4283</v>
      </c>
      <c r="L854" s="1" t="s">
        <v>2630</v>
      </c>
      <c r="M854" s="1" t="s">
        <v>4290</v>
      </c>
      <c r="N854" s="3">
        <v>-241.52</v>
      </c>
      <c r="O854" s="3">
        <v>0</v>
      </c>
      <c r="P854" s="1" t="s">
        <v>2491</v>
      </c>
      <c r="Q854" s="1" t="s">
        <v>1209</v>
      </c>
      <c r="R854" s="1" t="s">
        <v>416</v>
      </c>
      <c r="S854" s="1" t="s">
        <v>2407</v>
      </c>
      <c r="T854" s="1" t="s">
        <v>2407</v>
      </c>
      <c r="U854" s="1" t="s">
        <v>5022</v>
      </c>
      <c r="V854" s="1" t="s">
        <v>2470</v>
      </c>
      <c r="W854" s="1" t="s">
        <v>51</v>
      </c>
      <c r="X854" s="1" t="str">
        <f>CONCATENATE(Tableau4[[#This Row],[Numéro de pièce de la pièce de référence]],Tableau4[[#This Row],[Numéro de poste de la pièce de référence]])</f>
        <v>450067294910</v>
      </c>
    </row>
    <row r="855" spans="1:24" x14ac:dyDescent="0.35">
      <c r="A855" s="1" t="s">
        <v>97</v>
      </c>
      <c r="B855" s="1" t="s">
        <v>2489</v>
      </c>
      <c r="C855" s="1" t="s">
        <v>2510</v>
      </c>
      <c r="D855" s="1" t="s">
        <v>101</v>
      </c>
      <c r="E855" s="1" t="s">
        <v>1225</v>
      </c>
      <c r="F855" s="1" t="s">
        <v>2407</v>
      </c>
      <c r="G855" s="1" t="s">
        <v>2938</v>
      </c>
      <c r="H855" s="1" t="s">
        <v>88</v>
      </c>
      <c r="I855" s="2">
        <v>43978</v>
      </c>
      <c r="J855" s="1" t="s">
        <v>4282</v>
      </c>
      <c r="K855" s="1" t="s">
        <v>4283</v>
      </c>
      <c r="L855" s="1" t="s">
        <v>2630</v>
      </c>
      <c r="M855" s="1" t="s">
        <v>4290</v>
      </c>
      <c r="N855" s="3">
        <v>-4343.8999999999996</v>
      </c>
      <c r="O855" s="3">
        <v>0</v>
      </c>
      <c r="P855" s="1" t="s">
        <v>2567</v>
      </c>
      <c r="Q855" s="1" t="s">
        <v>1226</v>
      </c>
      <c r="R855" s="1" t="s">
        <v>401</v>
      </c>
      <c r="S855" s="1" t="s">
        <v>2407</v>
      </c>
      <c r="T855" s="1" t="s">
        <v>2407</v>
      </c>
      <c r="U855" s="1" t="s">
        <v>5023</v>
      </c>
      <c r="V855" s="1" t="s">
        <v>2470</v>
      </c>
      <c r="W855" s="1" t="s">
        <v>103</v>
      </c>
      <c r="X855" s="1" t="str">
        <f>CONCATENATE(Tableau4[[#This Row],[Numéro de pièce de la pièce de référence]],Tableau4[[#This Row],[Numéro de poste de la pièce de référence]])</f>
        <v>450067311710</v>
      </c>
    </row>
    <row r="856" spans="1:24" x14ac:dyDescent="0.35">
      <c r="A856" s="1" t="s">
        <v>97</v>
      </c>
      <c r="B856" s="1" t="s">
        <v>2489</v>
      </c>
      <c r="C856" s="1" t="s">
        <v>2510</v>
      </c>
      <c r="D856" s="1" t="s">
        <v>101</v>
      </c>
      <c r="E856" s="1" t="s">
        <v>1267</v>
      </c>
      <c r="F856" s="1" t="s">
        <v>2407</v>
      </c>
      <c r="G856" s="1" t="s">
        <v>2940</v>
      </c>
      <c r="H856" s="1" t="s">
        <v>88</v>
      </c>
      <c r="I856" s="2">
        <v>43978</v>
      </c>
      <c r="J856" s="1" t="s">
        <v>4282</v>
      </c>
      <c r="K856" s="1" t="s">
        <v>4283</v>
      </c>
      <c r="L856" s="1" t="s">
        <v>3401</v>
      </c>
      <c r="M856" s="1" t="s">
        <v>4288</v>
      </c>
      <c r="N856" s="3">
        <v>16843199</v>
      </c>
      <c r="O856" s="3">
        <v>0</v>
      </c>
      <c r="P856" s="1" t="s">
        <v>2567</v>
      </c>
      <c r="Q856" s="1" t="s">
        <v>1268</v>
      </c>
      <c r="R856" s="1" t="s">
        <v>1266</v>
      </c>
      <c r="S856" s="1" t="s">
        <v>2407</v>
      </c>
      <c r="T856" s="1" t="s">
        <v>2407</v>
      </c>
      <c r="U856" s="1" t="s">
        <v>5024</v>
      </c>
      <c r="V856" s="1" t="s">
        <v>2470</v>
      </c>
      <c r="W856" s="1" t="s">
        <v>51</v>
      </c>
      <c r="X856" s="1" t="str">
        <f>CONCATENATE(Tableau4[[#This Row],[Numéro de pièce de la pièce de référence]],Tableau4[[#This Row],[Numéro de poste de la pièce de référence]])</f>
        <v>450067325210</v>
      </c>
    </row>
    <row r="857" spans="1:24" x14ac:dyDescent="0.35">
      <c r="A857" s="1" t="s">
        <v>97</v>
      </c>
      <c r="B857" s="1" t="s">
        <v>2489</v>
      </c>
      <c r="C857" s="1" t="s">
        <v>2510</v>
      </c>
      <c r="D857" s="1" t="s">
        <v>101</v>
      </c>
      <c r="E857" s="1" t="s">
        <v>1331</v>
      </c>
      <c r="F857" s="1" t="s">
        <v>2407</v>
      </c>
      <c r="G857" s="1" t="s">
        <v>2969</v>
      </c>
      <c r="H857" s="1" t="s">
        <v>88</v>
      </c>
      <c r="I857" s="2">
        <v>43978</v>
      </c>
      <c r="J857" s="1" t="s">
        <v>4282</v>
      </c>
      <c r="K857" s="1" t="s">
        <v>4283</v>
      </c>
      <c r="L857" s="1" t="s">
        <v>2630</v>
      </c>
      <c r="M857" s="1" t="s">
        <v>4290</v>
      </c>
      <c r="N857" s="3">
        <v>-77101.2</v>
      </c>
      <c r="O857" s="3">
        <v>0</v>
      </c>
      <c r="P857" s="1" t="s">
        <v>2567</v>
      </c>
      <c r="Q857" s="1" t="s">
        <v>1226</v>
      </c>
      <c r="R857" s="1" t="s">
        <v>401</v>
      </c>
      <c r="S857" s="1" t="s">
        <v>2407</v>
      </c>
      <c r="T857" s="1" t="s">
        <v>2407</v>
      </c>
      <c r="U857" s="1" t="s">
        <v>5025</v>
      </c>
      <c r="V857" s="1" t="s">
        <v>2470</v>
      </c>
      <c r="W857" s="1" t="s">
        <v>103</v>
      </c>
      <c r="X857" s="1" t="str">
        <f>CONCATENATE(Tableau4[[#This Row],[Numéro de pièce de la pièce de référence]],Tableau4[[#This Row],[Numéro de poste de la pièce de référence]])</f>
        <v>450067380810</v>
      </c>
    </row>
    <row r="858" spans="1:24" x14ac:dyDescent="0.35">
      <c r="A858" s="1" t="s">
        <v>97</v>
      </c>
      <c r="B858" s="1" t="s">
        <v>2489</v>
      </c>
      <c r="C858" s="1" t="s">
        <v>2510</v>
      </c>
      <c r="D858" s="1" t="s">
        <v>101</v>
      </c>
      <c r="E858" s="1" t="s">
        <v>1331</v>
      </c>
      <c r="F858" s="1" t="s">
        <v>2407</v>
      </c>
      <c r="G858" s="1" t="s">
        <v>2969</v>
      </c>
      <c r="H858" s="1" t="s">
        <v>88</v>
      </c>
      <c r="I858" s="2">
        <v>43978</v>
      </c>
      <c r="J858" s="1" t="s">
        <v>4282</v>
      </c>
      <c r="K858" s="1" t="s">
        <v>4283</v>
      </c>
      <c r="L858" s="1" t="s">
        <v>2630</v>
      </c>
      <c r="M858" s="1" t="s">
        <v>4290</v>
      </c>
      <c r="N858" s="3">
        <v>-77101.2</v>
      </c>
      <c r="O858" s="3">
        <v>0</v>
      </c>
      <c r="P858" s="1" t="s">
        <v>2567</v>
      </c>
      <c r="Q858" s="1" t="s">
        <v>1226</v>
      </c>
      <c r="R858" s="1" t="s">
        <v>401</v>
      </c>
      <c r="S858" s="1" t="s">
        <v>2407</v>
      </c>
      <c r="T858" s="1" t="s">
        <v>2407</v>
      </c>
      <c r="U858" s="1" t="s">
        <v>5026</v>
      </c>
      <c r="V858" s="1" t="s">
        <v>2470</v>
      </c>
      <c r="W858" s="1" t="s">
        <v>103</v>
      </c>
      <c r="X858" s="1" t="str">
        <f>CONCATENATE(Tableau4[[#This Row],[Numéro de pièce de la pièce de référence]],Tableau4[[#This Row],[Numéro de poste de la pièce de référence]])</f>
        <v>450067380810</v>
      </c>
    </row>
    <row r="859" spans="1:24" x14ac:dyDescent="0.35">
      <c r="A859" s="1" t="s">
        <v>97</v>
      </c>
      <c r="B859" s="1" t="s">
        <v>2489</v>
      </c>
      <c r="C859" s="1" t="s">
        <v>2510</v>
      </c>
      <c r="D859" s="1" t="s">
        <v>101</v>
      </c>
      <c r="E859" s="1" t="s">
        <v>1376</v>
      </c>
      <c r="F859" s="1" t="s">
        <v>2407</v>
      </c>
      <c r="G859" s="1" t="s">
        <v>2985</v>
      </c>
      <c r="H859" s="1" t="s">
        <v>88</v>
      </c>
      <c r="I859" s="2">
        <v>43978</v>
      </c>
      <c r="J859" s="1" t="s">
        <v>4282</v>
      </c>
      <c r="K859" s="1" t="s">
        <v>4283</v>
      </c>
      <c r="L859" s="1" t="s">
        <v>3401</v>
      </c>
      <c r="M859" s="1" t="s">
        <v>4288</v>
      </c>
      <c r="N859" s="3">
        <v>5428059</v>
      </c>
      <c r="O859" s="3">
        <v>0</v>
      </c>
      <c r="P859" s="1" t="s">
        <v>2567</v>
      </c>
      <c r="Q859" s="1" t="s">
        <v>947</v>
      </c>
      <c r="R859" s="1" t="s">
        <v>1375</v>
      </c>
      <c r="S859" s="1" t="s">
        <v>2407</v>
      </c>
      <c r="T859" s="1" t="s">
        <v>2407</v>
      </c>
      <c r="U859" s="1" t="s">
        <v>5027</v>
      </c>
      <c r="V859" s="1" t="s">
        <v>2470</v>
      </c>
      <c r="W859" s="1" t="s">
        <v>51</v>
      </c>
      <c r="X859" s="1" t="str">
        <f>CONCATENATE(Tableau4[[#This Row],[Numéro de pièce de la pièce de référence]],Tableau4[[#This Row],[Numéro de poste de la pièce de référence]])</f>
        <v>450067396110</v>
      </c>
    </row>
    <row r="860" spans="1:24" x14ac:dyDescent="0.35">
      <c r="A860" s="1" t="s">
        <v>97</v>
      </c>
      <c r="B860" s="1" t="s">
        <v>2489</v>
      </c>
      <c r="C860" s="1" t="s">
        <v>2510</v>
      </c>
      <c r="D860" s="1" t="s">
        <v>101</v>
      </c>
      <c r="E860" s="1" t="s">
        <v>2281</v>
      </c>
      <c r="F860" s="1" t="s">
        <v>2407</v>
      </c>
      <c r="G860" s="1" t="s">
        <v>3010</v>
      </c>
      <c r="H860" s="1" t="s">
        <v>88</v>
      </c>
      <c r="I860" s="2">
        <v>43978</v>
      </c>
      <c r="J860" s="1" t="s">
        <v>4282</v>
      </c>
      <c r="K860" s="1" t="s">
        <v>4283</v>
      </c>
      <c r="L860" s="1" t="s">
        <v>3401</v>
      </c>
      <c r="M860" s="1" t="s">
        <v>4288</v>
      </c>
      <c r="N860" s="3">
        <v>326478.94</v>
      </c>
      <c r="O860" s="3">
        <v>0</v>
      </c>
      <c r="P860" s="1" t="s">
        <v>2567</v>
      </c>
      <c r="Q860" s="1" t="s">
        <v>2282</v>
      </c>
      <c r="R860" s="1" t="s">
        <v>2280</v>
      </c>
      <c r="S860" s="1" t="s">
        <v>2407</v>
      </c>
      <c r="T860" s="1" t="s">
        <v>2407</v>
      </c>
      <c r="U860" s="1" t="s">
        <v>5028</v>
      </c>
      <c r="V860" s="1" t="s">
        <v>2470</v>
      </c>
      <c r="W860" s="1" t="s">
        <v>111</v>
      </c>
      <c r="X860" s="1" t="str">
        <f>CONCATENATE(Tableau4[[#This Row],[Numéro de pièce de la pièce de référence]],Tableau4[[#This Row],[Numéro de poste de la pièce de référence]])</f>
        <v>450067462910</v>
      </c>
    </row>
    <row r="861" spans="1:24" x14ac:dyDescent="0.35">
      <c r="A861" s="1" t="s">
        <v>97</v>
      </c>
      <c r="B861" s="1" t="s">
        <v>2489</v>
      </c>
      <c r="C861" s="1" t="s">
        <v>2510</v>
      </c>
      <c r="D861" s="1" t="s">
        <v>101</v>
      </c>
      <c r="E861" s="1" t="s">
        <v>1426</v>
      </c>
      <c r="F861" s="1" t="s">
        <v>2407</v>
      </c>
      <c r="G861" s="1" t="s">
        <v>3011</v>
      </c>
      <c r="H861" s="1" t="s">
        <v>88</v>
      </c>
      <c r="I861" s="2">
        <v>43978</v>
      </c>
      <c r="J861" s="1" t="s">
        <v>4282</v>
      </c>
      <c r="K861" s="1" t="s">
        <v>4283</v>
      </c>
      <c r="L861" s="1" t="s">
        <v>2630</v>
      </c>
      <c r="M861" s="1" t="s">
        <v>4290</v>
      </c>
      <c r="N861" s="3">
        <v>-34151.040000000001</v>
      </c>
      <c r="O861" s="3">
        <v>0</v>
      </c>
      <c r="P861" s="1" t="s">
        <v>2567</v>
      </c>
      <c r="Q861" s="1" t="s">
        <v>1427</v>
      </c>
      <c r="R861" s="1" t="s">
        <v>401</v>
      </c>
      <c r="S861" s="1" t="s">
        <v>2407</v>
      </c>
      <c r="T861" s="1" t="s">
        <v>2407</v>
      </c>
      <c r="U861" s="1" t="s">
        <v>5029</v>
      </c>
      <c r="V861" s="1" t="s">
        <v>2470</v>
      </c>
      <c r="W861" s="1" t="s">
        <v>103</v>
      </c>
      <c r="X861" s="1" t="str">
        <f>CONCATENATE(Tableau4[[#This Row],[Numéro de pièce de la pièce de référence]],Tableau4[[#This Row],[Numéro de poste de la pièce de référence]])</f>
        <v>450067463010</v>
      </c>
    </row>
    <row r="862" spans="1:24" x14ac:dyDescent="0.35">
      <c r="A862" s="1" t="s">
        <v>97</v>
      </c>
      <c r="B862" s="1" t="s">
        <v>2489</v>
      </c>
      <c r="C862" s="1" t="s">
        <v>2510</v>
      </c>
      <c r="D862" s="1" t="s">
        <v>101</v>
      </c>
      <c r="E862" s="1" t="s">
        <v>1426</v>
      </c>
      <c r="F862" s="1" t="s">
        <v>2407</v>
      </c>
      <c r="G862" s="1" t="s">
        <v>3011</v>
      </c>
      <c r="H862" s="1" t="s">
        <v>88</v>
      </c>
      <c r="I862" s="2">
        <v>43978</v>
      </c>
      <c r="J862" s="1" t="s">
        <v>4282</v>
      </c>
      <c r="K862" s="1" t="s">
        <v>4283</v>
      </c>
      <c r="L862" s="1" t="s">
        <v>2630</v>
      </c>
      <c r="M862" s="1" t="s">
        <v>4290</v>
      </c>
      <c r="N862" s="3">
        <v>-17075.52</v>
      </c>
      <c r="O862" s="3">
        <v>0</v>
      </c>
      <c r="P862" s="1" t="s">
        <v>2567</v>
      </c>
      <c r="Q862" s="1" t="s">
        <v>1427</v>
      </c>
      <c r="R862" s="1" t="s">
        <v>401</v>
      </c>
      <c r="S862" s="1" t="s">
        <v>2407</v>
      </c>
      <c r="T862" s="1" t="s">
        <v>2407</v>
      </c>
      <c r="U862" s="1" t="s">
        <v>5030</v>
      </c>
      <c r="V862" s="1" t="s">
        <v>2470</v>
      </c>
      <c r="W862" s="1" t="s">
        <v>103</v>
      </c>
      <c r="X862" s="1" t="str">
        <f>CONCATENATE(Tableau4[[#This Row],[Numéro de pièce de la pièce de référence]],Tableau4[[#This Row],[Numéro de poste de la pièce de référence]])</f>
        <v>450067463010</v>
      </c>
    </row>
    <row r="863" spans="1:24" x14ac:dyDescent="0.35">
      <c r="A863" s="1" t="s">
        <v>97</v>
      </c>
      <c r="B863" s="1" t="s">
        <v>2489</v>
      </c>
      <c r="C863" s="1" t="s">
        <v>2510</v>
      </c>
      <c r="D863" s="1" t="s">
        <v>101</v>
      </c>
      <c r="E863" s="1" t="s">
        <v>1431</v>
      </c>
      <c r="F863" s="1" t="s">
        <v>2407</v>
      </c>
      <c r="G863" s="1" t="s">
        <v>3015</v>
      </c>
      <c r="H863" s="1" t="s">
        <v>88</v>
      </c>
      <c r="I863" s="2">
        <v>43978</v>
      </c>
      <c r="J863" s="1" t="s">
        <v>4282</v>
      </c>
      <c r="K863" s="1" t="s">
        <v>4283</v>
      </c>
      <c r="L863" s="1" t="s">
        <v>3401</v>
      </c>
      <c r="M863" s="1" t="s">
        <v>4288</v>
      </c>
      <c r="N863" s="3">
        <v>176567.42</v>
      </c>
      <c r="O863" s="3">
        <v>0</v>
      </c>
      <c r="P863" s="1" t="s">
        <v>2567</v>
      </c>
      <c r="Q863" s="1" t="s">
        <v>1432</v>
      </c>
      <c r="R863" s="1" t="s">
        <v>1430</v>
      </c>
      <c r="S863" s="1" t="s">
        <v>2407</v>
      </c>
      <c r="T863" s="1" t="s">
        <v>2407</v>
      </c>
      <c r="U863" s="1" t="s">
        <v>5031</v>
      </c>
      <c r="V863" s="1" t="s">
        <v>2470</v>
      </c>
      <c r="W863" s="1" t="s">
        <v>111</v>
      </c>
      <c r="X863" s="1" t="str">
        <f>CONCATENATE(Tableau4[[#This Row],[Numéro de pièce de la pièce de référence]],Tableau4[[#This Row],[Numéro de poste de la pièce de référence]])</f>
        <v>450067468710</v>
      </c>
    </row>
    <row r="864" spans="1:24" x14ac:dyDescent="0.35">
      <c r="A864" s="1" t="s">
        <v>97</v>
      </c>
      <c r="B864" s="1" t="s">
        <v>2489</v>
      </c>
      <c r="C864" s="1" t="s">
        <v>2510</v>
      </c>
      <c r="D864" s="1" t="s">
        <v>101</v>
      </c>
      <c r="E864" s="1" t="s">
        <v>1493</v>
      </c>
      <c r="F864" s="1" t="s">
        <v>2407</v>
      </c>
      <c r="G864" s="1" t="s">
        <v>3028</v>
      </c>
      <c r="H864" s="1" t="s">
        <v>88</v>
      </c>
      <c r="I864" s="2">
        <v>43978</v>
      </c>
      <c r="J864" s="1" t="s">
        <v>4282</v>
      </c>
      <c r="K864" s="1" t="s">
        <v>4283</v>
      </c>
      <c r="L864" s="1" t="s">
        <v>3401</v>
      </c>
      <c r="M864" s="1" t="s">
        <v>4288</v>
      </c>
      <c r="N864" s="3">
        <v>62888.75</v>
      </c>
      <c r="O864" s="3">
        <v>0</v>
      </c>
      <c r="P864" s="1" t="s">
        <v>2567</v>
      </c>
      <c r="Q864" s="1" t="s">
        <v>1494</v>
      </c>
      <c r="R864" s="1" t="s">
        <v>1492</v>
      </c>
      <c r="S864" s="1" t="s">
        <v>2407</v>
      </c>
      <c r="T864" s="1" t="s">
        <v>2407</v>
      </c>
      <c r="U864" s="1" t="s">
        <v>5032</v>
      </c>
      <c r="V864" s="1" t="s">
        <v>2470</v>
      </c>
      <c r="W864" s="1" t="s">
        <v>113</v>
      </c>
      <c r="X864" s="1" t="str">
        <f>CONCATENATE(Tableau4[[#This Row],[Numéro de pièce de la pièce de référence]],Tableau4[[#This Row],[Numéro de poste de la pièce de référence]])</f>
        <v>450067567210</v>
      </c>
    </row>
    <row r="865" spans="1:24" x14ac:dyDescent="0.35">
      <c r="A865" s="1" t="s">
        <v>97</v>
      </c>
      <c r="B865" s="1" t="s">
        <v>2489</v>
      </c>
      <c r="C865" s="1" t="s">
        <v>2510</v>
      </c>
      <c r="D865" s="1" t="s">
        <v>101</v>
      </c>
      <c r="E865" s="1" t="s">
        <v>1496</v>
      </c>
      <c r="F865" s="1" t="s">
        <v>2407</v>
      </c>
      <c r="G865" s="1" t="s">
        <v>3029</v>
      </c>
      <c r="H865" s="1" t="s">
        <v>88</v>
      </c>
      <c r="I865" s="2">
        <v>43978</v>
      </c>
      <c r="J865" s="1" t="s">
        <v>4282</v>
      </c>
      <c r="K865" s="1" t="s">
        <v>4283</v>
      </c>
      <c r="L865" s="1" t="s">
        <v>3401</v>
      </c>
      <c r="M865" s="1" t="s">
        <v>4288</v>
      </c>
      <c r="N865" s="3">
        <v>65856.52</v>
      </c>
      <c r="O865" s="3">
        <v>0</v>
      </c>
      <c r="P865" s="1" t="s">
        <v>2567</v>
      </c>
      <c r="Q865" s="1" t="s">
        <v>1497</v>
      </c>
      <c r="R865" s="1" t="s">
        <v>678</v>
      </c>
      <c r="S865" s="1" t="s">
        <v>2407</v>
      </c>
      <c r="T865" s="1" t="s">
        <v>2407</v>
      </c>
      <c r="U865" s="1" t="s">
        <v>5033</v>
      </c>
      <c r="V865" s="1" t="s">
        <v>2470</v>
      </c>
      <c r="W865" s="1" t="s">
        <v>103</v>
      </c>
      <c r="X865" s="1" t="str">
        <f>CONCATENATE(Tableau4[[#This Row],[Numéro de pièce de la pièce de référence]],Tableau4[[#This Row],[Numéro de poste de la pièce de référence]])</f>
        <v>450067567610</v>
      </c>
    </row>
    <row r="866" spans="1:24" x14ac:dyDescent="0.35">
      <c r="A866" s="1" t="s">
        <v>97</v>
      </c>
      <c r="B866" s="1" t="s">
        <v>2489</v>
      </c>
      <c r="C866" s="1" t="s">
        <v>2510</v>
      </c>
      <c r="D866" s="1" t="s">
        <v>101</v>
      </c>
      <c r="E866" s="1" t="s">
        <v>1496</v>
      </c>
      <c r="F866" s="1" t="s">
        <v>2407</v>
      </c>
      <c r="G866" s="1" t="s">
        <v>3029</v>
      </c>
      <c r="H866" s="1" t="s">
        <v>217</v>
      </c>
      <c r="I866" s="2">
        <v>43978</v>
      </c>
      <c r="J866" s="1" t="s">
        <v>4282</v>
      </c>
      <c r="K866" s="1" t="s">
        <v>4283</v>
      </c>
      <c r="L866" s="1" t="s">
        <v>3401</v>
      </c>
      <c r="M866" s="1" t="s">
        <v>4288</v>
      </c>
      <c r="N866" s="3">
        <v>50651.839999999997</v>
      </c>
      <c r="O866" s="3">
        <v>0</v>
      </c>
      <c r="P866" s="1" t="s">
        <v>2567</v>
      </c>
      <c r="Q866" s="1" t="s">
        <v>1497</v>
      </c>
      <c r="R866" s="1" t="s">
        <v>678</v>
      </c>
      <c r="S866" s="1" t="s">
        <v>2407</v>
      </c>
      <c r="T866" s="1" t="s">
        <v>2407</v>
      </c>
      <c r="U866" s="1" t="s">
        <v>5033</v>
      </c>
      <c r="V866" s="1" t="s">
        <v>2470</v>
      </c>
      <c r="W866" s="1" t="s">
        <v>103</v>
      </c>
      <c r="X866" s="1" t="str">
        <f>CONCATENATE(Tableau4[[#This Row],[Numéro de pièce de la pièce de référence]],Tableau4[[#This Row],[Numéro de poste de la pièce de référence]])</f>
        <v>450067567620</v>
      </c>
    </row>
    <row r="867" spans="1:24" x14ac:dyDescent="0.35">
      <c r="A867" s="1" t="s">
        <v>97</v>
      </c>
      <c r="B867" s="1" t="s">
        <v>2489</v>
      </c>
      <c r="C867" s="1" t="s">
        <v>2510</v>
      </c>
      <c r="D867" s="1" t="s">
        <v>101</v>
      </c>
      <c r="E867" s="1" t="s">
        <v>1488</v>
      </c>
      <c r="F867" s="1" t="s">
        <v>2407</v>
      </c>
      <c r="G867" s="1" t="s">
        <v>3030</v>
      </c>
      <c r="H867" s="1" t="s">
        <v>88</v>
      </c>
      <c r="I867" s="2">
        <v>43978</v>
      </c>
      <c r="J867" s="1" t="s">
        <v>4282</v>
      </c>
      <c r="K867" s="1" t="s">
        <v>4283</v>
      </c>
      <c r="L867" s="1" t="s">
        <v>3401</v>
      </c>
      <c r="M867" s="1" t="s">
        <v>4288</v>
      </c>
      <c r="N867" s="3">
        <v>69695</v>
      </c>
      <c r="O867" s="3">
        <v>0</v>
      </c>
      <c r="P867" s="1" t="s">
        <v>2567</v>
      </c>
      <c r="Q867" s="1" t="s">
        <v>1489</v>
      </c>
      <c r="R867" s="1" t="s">
        <v>910</v>
      </c>
      <c r="S867" s="1" t="s">
        <v>2407</v>
      </c>
      <c r="T867" s="1" t="s">
        <v>2407</v>
      </c>
      <c r="U867" s="1" t="s">
        <v>5034</v>
      </c>
      <c r="V867" s="1" t="s">
        <v>2470</v>
      </c>
      <c r="W867" s="1" t="s">
        <v>103</v>
      </c>
      <c r="X867" s="1" t="str">
        <f>CONCATENATE(Tableau4[[#This Row],[Numéro de pièce de la pièce de référence]],Tableau4[[#This Row],[Numéro de poste de la pièce de référence]])</f>
        <v>450067568110</v>
      </c>
    </row>
    <row r="868" spans="1:24" x14ac:dyDescent="0.35">
      <c r="A868" s="1" t="s">
        <v>2539</v>
      </c>
      <c r="B868" s="1" t="s">
        <v>2543</v>
      </c>
      <c r="C868" s="1" t="s">
        <v>2492</v>
      </c>
      <c r="D868" s="1" t="s">
        <v>3419</v>
      </c>
      <c r="E868" s="1" t="s">
        <v>1501</v>
      </c>
      <c r="F868" s="1" t="s">
        <v>2407</v>
      </c>
      <c r="G868" s="1" t="s">
        <v>3034</v>
      </c>
      <c r="H868" s="1" t="s">
        <v>88</v>
      </c>
      <c r="I868" s="2">
        <v>43978</v>
      </c>
      <c r="J868" s="1" t="s">
        <v>4282</v>
      </c>
      <c r="K868" s="1" t="s">
        <v>4283</v>
      </c>
      <c r="L868" s="1" t="s">
        <v>3400</v>
      </c>
      <c r="M868" s="1" t="s">
        <v>4284</v>
      </c>
      <c r="N868" s="3">
        <v>647.69000000000005</v>
      </c>
      <c r="O868" s="3">
        <v>0</v>
      </c>
      <c r="P868" s="1" t="s">
        <v>2676</v>
      </c>
      <c r="Q868" s="1" t="s">
        <v>1502</v>
      </c>
      <c r="R868" s="1" t="s">
        <v>454</v>
      </c>
      <c r="S868" s="1" t="s">
        <v>2407</v>
      </c>
      <c r="T868" s="1" t="s">
        <v>2407</v>
      </c>
      <c r="U868" s="1" t="s">
        <v>5035</v>
      </c>
      <c r="V868" s="1" t="s">
        <v>2470</v>
      </c>
      <c r="W868" s="1" t="s">
        <v>103</v>
      </c>
      <c r="X868" s="1" t="str">
        <f>CONCATENATE(Tableau4[[#This Row],[Numéro de pièce de la pièce de référence]],Tableau4[[#This Row],[Numéro de poste de la pièce de référence]])</f>
        <v>450067600110</v>
      </c>
    </row>
    <row r="869" spans="1:24" x14ac:dyDescent="0.35">
      <c r="A869" s="1" t="s">
        <v>2539</v>
      </c>
      <c r="B869" s="1" t="s">
        <v>2543</v>
      </c>
      <c r="C869" s="1" t="s">
        <v>2492</v>
      </c>
      <c r="D869" s="1" t="s">
        <v>3419</v>
      </c>
      <c r="E869" s="1" t="s">
        <v>1501</v>
      </c>
      <c r="F869" s="1" t="s">
        <v>2407</v>
      </c>
      <c r="G869" s="1" t="s">
        <v>3034</v>
      </c>
      <c r="H869" s="1" t="s">
        <v>88</v>
      </c>
      <c r="I869" s="2">
        <v>43978</v>
      </c>
      <c r="J869" s="1" t="s">
        <v>4282</v>
      </c>
      <c r="K869" s="1" t="s">
        <v>4283</v>
      </c>
      <c r="L869" s="1" t="s">
        <v>2630</v>
      </c>
      <c r="M869" s="1" t="s">
        <v>4290</v>
      </c>
      <c r="N869" s="3">
        <v>-647.69000000000005</v>
      </c>
      <c r="O869" s="3">
        <v>0</v>
      </c>
      <c r="P869" s="1" t="s">
        <v>2676</v>
      </c>
      <c r="Q869" s="1" t="s">
        <v>1502</v>
      </c>
      <c r="R869" s="1" t="s">
        <v>454</v>
      </c>
      <c r="S869" s="1" t="s">
        <v>2407</v>
      </c>
      <c r="T869" s="1" t="s">
        <v>2407</v>
      </c>
      <c r="U869" s="1" t="s">
        <v>5036</v>
      </c>
      <c r="V869" s="1" t="s">
        <v>2470</v>
      </c>
      <c r="W869" s="1" t="s">
        <v>103</v>
      </c>
      <c r="X869" s="1" t="str">
        <f>CONCATENATE(Tableau4[[#This Row],[Numéro de pièce de la pièce de référence]],Tableau4[[#This Row],[Numéro de poste de la pièce de référence]])</f>
        <v>450067600110</v>
      </c>
    </row>
    <row r="870" spans="1:24" x14ac:dyDescent="0.35">
      <c r="A870" s="1" t="s">
        <v>97</v>
      </c>
      <c r="B870" s="1" t="s">
        <v>2489</v>
      </c>
      <c r="C870" s="1" t="s">
        <v>2510</v>
      </c>
      <c r="D870" s="1" t="s">
        <v>126</v>
      </c>
      <c r="E870" s="1" t="s">
        <v>361</v>
      </c>
      <c r="F870" s="1" t="s">
        <v>2407</v>
      </c>
      <c r="G870" s="1" t="s">
        <v>2637</v>
      </c>
      <c r="H870" s="1" t="s">
        <v>88</v>
      </c>
      <c r="I870" s="2">
        <v>43979</v>
      </c>
      <c r="J870" s="1" t="s">
        <v>4282</v>
      </c>
      <c r="K870" s="1" t="s">
        <v>4283</v>
      </c>
      <c r="L870" s="1" t="s">
        <v>3401</v>
      </c>
      <c r="M870" s="1" t="s">
        <v>4288</v>
      </c>
      <c r="N870" s="3">
        <v>4739.2</v>
      </c>
      <c r="O870" s="3">
        <v>0</v>
      </c>
      <c r="P870" s="1" t="s">
        <v>2639</v>
      </c>
      <c r="Q870" s="1" t="s">
        <v>362</v>
      </c>
      <c r="R870" s="1" t="s">
        <v>360</v>
      </c>
      <c r="S870" s="1" t="s">
        <v>2407</v>
      </c>
      <c r="T870" s="1" t="s">
        <v>2407</v>
      </c>
      <c r="U870" s="1" t="s">
        <v>5037</v>
      </c>
      <c r="V870" s="1" t="s">
        <v>2470</v>
      </c>
      <c r="W870" s="1" t="s">
        <v>99</v>
      </c>
      <c r="X870" s="1" t="str">
        <f>CONCATENATE(Tableau4[[#This Row],[Numéro de pièce de la pièce de référence]],Tableau4[[#This Row],[Numéro de poste de la pièce de référence]])</f>
        <v>450066667910</v>
      </c>
    </row>
    <row r="871" spans="1:24" x14ac:dyDescent="0.35">
      <c r="A871" s="1" t="s">
        <v>97</v>
      </c>
      <c r="B871" s="1" t="s">
        <v>2489</v>
      </c>
      <c r="C871" s="1" t="s">
        <v>2510</v>
      </c>
      <c r="D871" s="1" t="s">
        <v>101</v>
      </c>
      <c r="E871" s="1" t="s">
        <v>834</v>
      </c>
      <c r="F871" s="1" t="s">
        <v>2407</v>
      </c>
      <c r="G871" s="1" t="s">
        <v>2796</v>
      </c>
      <c r="H871" s="1" t="s">
        <v>217</v>
      </c>
      <c r="I871" s="2">
        <v>43979</v>
      </c>
      <c r="J871" s="1" t="s">
        <v>4282</v>
      </c>
      <c r="K871" s="1" t="s">
        <v>4283</v>
      </c>
      <c r="L871" s="1" t="s">
        <v>2630</v>
      </c>
      <c r="M871" s="1" t="s">
        <v>4290</v>
      </c>
      <c r="N871" s="3">
        <v>-546288.78</v>
      </c>
      <c r="O871" s="3">
        <v>0</v>
      </c>
      <c r="P871" s="1" t="s">
        <v>2702</v>
      </c>
      <c r="Q871" s="1" t="s">
        <v>837</v>
      </c>
      <c r="R871" s="1" t="s">
        <v>833</v>
      </c>
      <c r="S871" s="1" t="s">
        <v>2407</v>
      </c>
      <c r="T871" s="1" t="s">
        <v>2407</v>
      </c>
      <c r="U871" s="1" t="s">
        <v>5038</v>
      </c>
      <c r="V871" s="1" t="s">
        <v>2470</v>
      </c>
      <c r="W871" s="1" t="s">
        <v>51</v>
      </c>
      <c r="X871" s="1" t="str">
        <f>CONCATENATE(Tableau4[[#This Row],[Numéro de pièce de la pièce de référence]],Tableau4[[#This Row],[Numéro de poste de la pièce de référence]])</f>
        <v>450067102620</v>
      </c>
    </row>
    <row r="872" spans="1:24" x14ac:dyDescent="0.35">
      <c r="A872" s="1" t="s">
        <v>97</v>
      </c>
      <c r="B872" s="1" t="s">
        <v>2489</v>
      </c>
      <c r="C872" s="1" t="s">
        <v>2510</v>
      </c>
      <c r="D872" s="1" t="s">
        <v>101</v>
      </c>
      <c r="E872" s="1" t="s">
        <v>834</v>
      </c>
      <c r="F872" s="1" t="s">
        <v>2407</v>
      </c>
      <c r="G872" s="1" t="s">
        <v>2796</v>
      </c>
      <c r="H872" s="1" t="s">
        <v>217</v>
      </c>
      <c r="I872" s="2">
        <v>43979</v>
      </c>
      <c r="J872" s="1" t="s">
        <v>4282</v>
      </c>
      <c r="K872" s="1" t="s">
        <v>4283</v>
      </c>
      <c r="L872" s="1" t="s">
        <v>2590</v>
      </c>
      <c r="M872" s="1" t="s">
        <v>4402</v>
      </c>
      <c r="N872" s="3">
        <v>-6589.67</v>
      </c>
      <c r="O872" s="3">
        <v>0</v>
      </c>
      <c r="P872" s="1" t="s">
        <v>2702</v>
      </c>
      <c r="Q872" s="1" t="s">
        <v>837</v>
      </c>
      <c r="R872" s="1" t="s">
        <v>833</v>
      </c>
      <c r="S872" s="1" t="s">
        <v>2407</v>
      </c>
      <c r="T872" s="1" t="s">
        <v>2407</v>
      </c>
      <c r="U872" s="1" t="s">
        <v>5038</v>
      </c>
      <c r="V872" s="1" t="s">
        <v>2470</v>
      </c>
      <c r="W872" s="1" t="s">
        <v>51</v>
      </c>
      <c r="X872" s="1" t="str">
        <f>CONCATENATE(Tableau4[[#This Row],[Numéro de pièce de la pièce de référence]],Tableau4[[#This Row],[Numéro de poste de la pièce de référence]])</f>
        <v>450067102620</v>
      </c>
    </row>
    <row r="873" spans="1:24" x14ac:dyDescent="0.35">
      <c r="A873" s="1" t="s">
        <v>2539</v>
      </c>
      <c r="B873" s="1" t="s">
        <v>2543</v>
      </c>
      <c r="C873" s="1" t="s">
        <v>2492</v>
      </c>
      <c r="D873" s="1" t="s">
        <v>3419</v>
      </c>
      <c r="E873" s="1" t="s">
        <v>887</v>
      </c>
      <c r="F873" s="1" t="s">
        <v>2407</v>
      </c>
      <c r="G873" s="1" t="s">
        <v>2813</v>
      </c>
      <c r="H873" s="1" t="s">
        <v>88</v>
      </c>
      <c r="I873" s="2">
        <v>43979</v>
      </c>
      <c r="J873" s="1" t="s">
        <v>4282</v>
      </c>
      <c r="K873" s="1" t="s">
        <v>4283</v>
      </c>
      <c r="L873" s="1" t="s">
        <v>2630</v>
      </c>
      <c r="M873" s="1" t="s">
        <v>4290</v>
      </c>
      <c r="N873" s="3">
        <v>-9801.06</v>
      </c>
      <c r="O873" s="3">
        <v>0</v>
      </c>
      <c r="P873" s="1" t="s">
        <v>2491</v>
      </c>
      <c r="Q873" s="1" t="s">
        <v>888</v>
      </c>
      <c r="R873" s="1" t="s">
        <v>886</v>
      </c>
      <c r="S873" s="1" t="s">
        <v>2407</v>
      </c>
      <c r="T873" s="1" t="s">
        <v>2407</v>
      </c>
      <c r="U873" s="1" t="s">
        <v>5039</v>
      </c>
      <c r="V873" s="1" t="s">
        <v>2470</v>
      </c>
      <c r="W873" s="1" t="s">
        <v>51</v>
      </c>
      <c r="X873" s="1" t="str">
        <f>CONCATENATE(Tableau4[[#This Row],[Numéro de pièce de la pièce de référence]],Tableau4[[#This Row],[Numéro de poste de la pièce de référence]])</f>
        <v>450067141710</v>
      </c>
    </row>
    <row r="874" spans="1:24" x14ac:dyDescent="0.35">
      <c r="A874" s="1" t="s">
        <v>97</v>
      </c>
      <c r="B874" s="1" t="s">
        <v>2489</v>
      </c>
      <c r="C874" s="1" t="s">
        <v>2510</v>
      </c>
      <c r="D874" s="1" t="s">
        <v>101</v>
      </c>
      <c r="E874" s="1" t="s">
        <v>1267</v>
      </c>
      <c r="F874" s="1" t="s">
        <v>2407</v>
      </c>
      <c r="G874" s="1" t="s">
        <v>2940</v>
      </c>
      <c r="H874" s="1" t="s">
        <v>88</v>
      </c>
      <c r="I874" s="2">
        <v>43979</v>
      </c>
      <c r="J874" s="1" t="s">
        <v>4282</v>
      </c>
      <c r="K874" s="1" t="s">
        <v>4283</v>
      </c>
      <c r="L874" s="1" t="s">
        <v>2630</v>
      </c>
      <c r="M874" s="1" t="s">
        <v>4290</v>
      </c>
      <c r="N874" s="3">
        <v>-1475520</v>
      </c>
      <c r="O874" s="3">
        <v>0</v>
      </c>
      <c r="P874" s="1" t="s">
        <v>2567</v>
      </c>
      <c r="Q874" s="1" t="s">
        <v>1268</v>
      </c>
      <c r="R874" s="1" t="s">
        <v>1266</v>
      </c>
      <c r="S874" s="1" t="s">
        <v>2407</v>
      </c>
      <c r="T874" s="1" t="s">
        <v>2407</v>
      </c>
      <c r="U874" s="1" t="s">
        <v>5040</v>
      </c>
      <c r="V874" s="1" t="s">
        <v>2470</v>
      </c>
      <c r="W874" s="1" t="s">
        <v>51</v>
      </c>
      <c r="X874" s="1" t="str">
        <f>CONCATENATE(Tableau4[[#This Row],[Numéro de pièce de la pièce de référence]],Tableau4[[#This Row],[Numéro de poste de la pièce de référence]])</f>
        <v>450067325210</v>
      </c>
    </row>
    <row r="875" spans="1:24" x14ac:dyDescent="0.35">
      <c r="A875" s="1" t="s">
        <v>97</v>
      </c>
      <c r="B875" s="1" t="s">
        <v>2489</v>
      </c>
      <c r="C875" s="1" t="s">
        <v>2510</v>
      </c>
      <c r="D875" s="1" t="s">
        <v>101</v>
      </c>
      <c r="E875" s="1" t="s">
        <v>1267</v>
      </c>
      <c r="F875" s="1" t="s">
        <v>2407</v>
      </c>
      <c r="G875" s="1" t="s">
        <v>2940</v>
      </c>
      <c r="H875" s="1" t="s">
        <v>88</v>
      </c>
      <c r="I875" s="2">
        <v>43979</v>
      </c>
      <c r="J875" s="1" t="s">
        <v>4282</v>
      </c>
      <c r="K875" s="1" t="s">
        <v>4283</v>
      </c>
      <c r="L875" s="1" t="s">
        <v>2630</v>
      </c>
      <c r="M875" s="1" t="s">
        <v>4290</v>
      </c>
      <c r="N875" s="3">
        <v>-2951040</v>
      </c>
      <c r="O875" s="3">
        <v>0</v>
      </c>
      <c r="P875" s="1" t="s">
        <v>2567</v>
      </c>
      <c r="Q875" s="1" t="s">
        <v>1268</v>
      </c>
      <c r="R875" s="1" t="s">
        <v>1266</v>
      </c>
      <c r="S875" s="1" t="s">
        <v>2407</v>
      </c>
      <c r="T875" s="1" t="s">
        <v>2407</v>
      </c>
      <c r="U875" s="1" t="s">
        <v>5041</v>
      </c>
      <c r="V875" s="1" t="s">
        <v>2470</v>
      </c>
      <c r="W875" s="1" t="s">
        <v>51</v>
      </c>
      <c r="X875" s="1" t="str">
        <f>CONCATENATE(Tableau4[[#This Row],[Numéro de pièce de la pièce de référence]],Tableau4[[#This Row],[Numéro de poste de la pièce de référence]])</f>
        <v>450067325210</v>
      </c>
    </row>
    <row r="876" spans="1:24" x14ac:dyDescent="0.35">
      <c r="A876" s="1" t="s">
        <v>97</v>
      </c>
      <c r="B876" s="1" t="s">
        <v>2489</v>
      </c>
      <c r="C876" s="1" t="s">
        <v>2510</v>
      </c>
      <c r="D876" s="1" t="s">
        <v>101</v>
      </c>
      <c r="E876" s="1" t="s">
        <v>1267</v>
      </c>
      <c r="F876" s="1" t="s">
        <v>2407</v>
      </c>
      <c r="G876" s="1" t="s">
        <v>2940</v>
      </c>
      <c r="H876" s="1" t="s">
        <v>88</v>
      </c>
      <c r="I876" s="2">
        <v>43979</v>
      </c>
      <c r="J876" s="1" t="s">
        <v>4282</v>
      </c>
      <c r="K876" s="1" t="s">
        <v>4283</v>
      </c>
      <c r="L876" s="1" t="s">
        <v>2630</v>
      </c>
      <c r="M876" s="1" t="s">
        <v>4290</v>
      </c>
      <c r="N876" s="3">
        <v>-2951040</v>
      </c>
      <c r="O876" s="3">
        <v>0</v>
      </c>
      <c r="P876" s="1" t="s">
        <v>2567</v>
      </c>
      <c r="Q876" s="1" t="s">
        <v>1268</v>
      </c>
      <c r="R876" s="1" t="s">
        <v>1266</v>
      </c>
      <c r="S876" s="1" t="s">
        <v>2407</v>
      </c>
      <c r="T876" s="1" t="s">
        <v>2407</v>
      </c>
      <c r="U876" s="1" t="s">
        <v>5042</v>
      </c>
      <c r="V876" s="1" t="s">
        <v>2470</v>
      </c>
      <c r="W876" s="1" t="s">
        <v>51</v>
      </c>
      <c r="X876" s="1" t="str">
        <f>CONCATENATE(Tableau4[[#This Row],[Numéro de pièce de la pièce de référence]],Tableau4[[#This Row],[Numéro de poste de la pièce de référence]])</f>
        <v>450067325210</v>
      </c>
    </row>
    <row r="877" spans="1:24" x14ac:dyDescent="0.35">
      <c r="A877" s="1" t="s">
        <v>97</v>
      </c>
      <c r="B877" s="1" t="s">
        <v>2489</v>
      </c>
      <c r="C877" s="1" t="s">
        <v>2510</v>
      </c>
      <c r="D877" s="1" t="s">
        <v>101</v>
      </c>
      <c r="E877" s="1" t="s">
        <v>1267</v>
      </c>
      <c r="F877" s="1" t="s">
        <v>2407</v>
      </c>
      <c r="G877" s="1" t="s">
        <v>2940</v>
      </c>
      <c r="H877" s="1" t="s">
        <v>88</v>
      </c>
      <c r="I877" s="2">
        <v>43979</v>
      </c>
      <c r="J877" s="1" t="s">
        <v>4282</v>
      </c>
      <c r="K877" s="1" t="s">
        <v>4283</v>
      </c>
      <c r="L877" s="1" t="s">
        <v>2630</v>
      </c>
      <c r="M877" s="1" t="s">
        <v>4290</v>
      </c>
      <c r="N877" s="3">
        <v>-3368640</v>
      </c>
      <c r="O877" s="3">
        <v>0</v>
      </c>
      <c r="P877" s="1" t="s">
        <v>2567</v>
      </c>
      <c r="Q877" s="1" t="s">
        <v>1268</v>
      </c>
      <c r="R877" s="1" t="s">
        <v>1266</v>
      </c>
      <c r="S877" s="1" t="s">
        <v>2407</v>
      </c>
      <c r="T877" s="1" t="s">
        <v>2407</v>
      </c>
      <c r="U877" s="1" t="s">
        <v>5043</v>
      </c>
      <c r="V877" s="1" t="s">
        <v>2470</v>
      </c>
      <c r="W877" s="1" t="s">
        <v>51</v>
      </c>
      <c r="X877" s="1" t="str">
        <f>CONCATENATE(Tableau4[[#This Row],[Numéro de pièce de la pièce de référence]],Tableau4[[#This Row],[Numéro de poste de la pièce de référence]])</f>
        <v>450067325210</v>
      </c>
    </row>
    <row r="878" spans="1:24" x14ac:dyDescent="0.35">
      <c r="A878" s="1" t="s">
        <v>97</v>
      </c>
      <c r="B878" s="1" t="s">
        <v>2489</v>
      </c>
      <c r="C878" s="1" t="s">
        <v>2510</v>
      </c>
      <c r="D878" s="1" t="s">
        <v>101</v>
      </c>
      <c r="E878" s="1" t="s">
        <v>1251</v>
      </c>
      <c r="F878" s="1" t="s">
        <v>2407</v>
      </c>
      <c r="G878" s="1" t="s">
        <v>2942</v>
      </c>
      <c r="H878" s="1" t="s">
        <v>88</v>
      </c>
      <c r="I878" s="2">
        <v>43979</v>
      </c>
      <c r="J878" s="1" t="s">
        <v>4282</v>
      </c>
      <c r="K878" s="1" t="s">
        <v>4283</v>
      </c>
      <c r="L878" s="1" t="s">
        <v>2630</v>
      </c>
      <c r="M878" s="1" t="s">
        <v>4290</v>
      </c>
      <c r="N878" s="3">
        <v>-2002.55</v>
      </c>
      <c r="O878" s="3">
        <v>0</v>
      </c>
      <c r="P878" s="1" t="s">
        <v>2581</v>
      </c>
      <c r="Q878" s="1" t="s">
        <v>1252</v>
      </c>
      <c r="R878" s="1" t="s">
        <v>1250</v>
      </c>
      <c r="S878" s="1" t="s">
        <v>2407</v>
      </c>
      <c r="T878" s="1" t="s">
        <v>2407</v>
      </c>
      <c r="U878" s="1" t="s">
        <v>5044</v>
      </c>
      <c r="V878" s="1" t="s">
        <v>2470</v>
      </c>
      <c r="W878" s="1" t="s">
        <v>51</v>
      </c>
      <c r="X878" s="1" t="str">
        <f>CONCATENATE(Tableau4[[#This Row],[Numéro de pièce de la pièce de référence]],Tableau4[[#This Row],[Numéro de poste de la pièce de référence]])</f>
        <v>450067329810</v>
      </c>
    </row>
    <row r="879" spans="1:24" x14ac:dyDescent="0.35">
      <c r="A879" s="1" t="s">
        <v>97</v>
      </c>
      <c r="B879" s="1" t="s">
        <v>2489</v>
      </c>
      <c r="C879" s="1" t="s">
        <v>2510</v>
      </c>
      <c r="D879" s="1" t="s">
        <v>101</v>
      </c>
      <c r="E879" s="1" t="s">
        <v>1251</v>
      </c>
      <c r="F879" s="1" t="s">
        <v>2407</v>
      </c>
      <c r="G879" s="1" t="s">
        <v>2942</v>
      </c>
      <c r="H879" s="1" t="s">
        <v>88</v>
      </c>
      <c r="I879" s="2">
        <v>43979</v>
      </c>
      <c r="J879" s="1" t="s">
        <v>4282</v>
      </c>
      <c r="K879" s="1" t="s">
        <v>4283</v>
      </c>
      <c r="L879" s="1" t="s">
        <v>2630</v>
      </c>
      <c r="M879" s="1" t="s">
        <v>4290</v>
      </c>
      <c r="N879" s="3">
        <v>-3146</v>
      </c>
      <c r="O879" s="3">
        <v>0</v>
      </c>
      <c r="P879" s="1" t="s">
        <v>2581</v>
      </c>
      <c r="Q879" s="1" t="s">
        <v>1252</v>
      </c>
      <c r="R879" s="1" t="s">
        <v>1250</v>
      </c>
      <c r="S879" s="1" t="s">
        <v>2407</v>
      </c>
      <c r="T879" s="1" t="s">
        <v>2407</v>
      </c>
      <c r="U879" s="1" t="s">
        <v>5045</v>
      </c>
      <c r="V879" s="1" t="s">
        <v>2470</v>
      </c>
      <c r="W879" s="1" t="s">
        <v>51</v>
      </c>
      <c r="X879" s="1" t="str">
        <f>CONCATENATE(Tableau4[[#This Row],[Numéro de pièce de la pièce de référence]],Tableau4[[#This Row],[Numéro de poste de la pièce de référence]])</f>
        <v>450067329810</v>
      </c>
    </row>
    <row r="880" spans="1:24" x14ac:dyDescent="0.35">
      <c r="A880" s="1" t="s">
        <v>97</v>
      </c>
      <c r="B880" s="1" t="s">
        <v>2489</v>
      </c>
      <c r="C880" s="1" t="s">
        <v>2510</v>
      </c>
      <c r="D880" s="1" t="s">
        <v>101</v>
      </c>
      <c r="E880" s="1" t="s">
        <v>1251</v>
      </c>
      <c r="F880" s="1" t="s">
        <v>2407</v>
      </c>
      <c r="G880" s="1" t="s">
        <v>2942</v>
      </c>
      <c r="H880" s="1" t="s">
        <v>88</v>
      </c>
      <c r="I880" s="2">
        <v>43979</v>
      </c>
      <c r="J880" s="1" t="s">
        <v>4282</v>
      </c>
      <c r="K880" s="1" t="s">
        <v>4283</v>
      </c>
      <c r="L880" s="1" t="s">
        <v>2630</v>
      </c>
      <c r="M880" s="1" t="s">
        <v>4290</v>
      </c>
      <c r="N880" s="3">
        <v>-756.25</v>
      </c>
      <c r="O880" s="3">
        <v>0</v>
      </c>
      <c r="P880" s="1" t="s">
        <v>2581</v>
      </c>
      <c r="Q880" s="1" t="s">
        <v>1252</v>
      </c>
      <c r="R880" s="1" t="s">
        <v>1250</v>
      </c>
      <c r="S880" s="1" t="s">
        <v>2407</v>
      </c>
      <c r="T880" s="1" t="s">
        <v>2407</v>
      </c>
      <c r="U880" s="1" t="s">
        <v>5046</v>
      </c>
      <c r="V880" s="1" t="s">
        <v>2470</v>
      </c>
      <c r="W880" s="1" t="s">
        <v>51</v>
      </c>
      <c r="X880" s="1" t="str">
        <f>CONCATENATE(Tableau4[[#This Row],[Numéro de pièce de la pièce de référence]],Tableau4[[#This Row],[Numéro de poste de la pièce de référence]])</f>
        <v>450067329810</v>
      </c>
    </row>
    <row r="881" spans="1:24" x14ac:dyDescent="0.35">
      <c r="A881" s="1" t="s">
        <v>97</v>
      </c>
      <c r="B881" s="1" t="s">
        <v>2489</v>
      </c>
      <c r="C881" s="1" t="s">
        <v>2510</v>
      </c>
      <c r="D881" s="1" t="s">
        <v>101</v>
      </c>
      <c r="E881" s="1" t="s">
        <v>1251</v>
      </c>
      <c r="F881" s="1" t="s">
        <v>2407</v>
      </c>
      <c r="G881" s="1" t="s">
        <v>2942</v>
      </c>
      <c r="H881" s="1" t="s">
        <v>88</v>
      </c>
      <c r="I881" s="2">
        <v>43979</v>
      </c>
      <c r="J881" s="1" t="s">
        <v>4282</v>
      </c>
      <c r="K881" s="1" t="s">
        <v>4283</v>
      </c>
      <c r="L881" s="1" t="s">
        <v>2630</v>
      </c>
      <c r="M881" s="1" t="s">
        <v>4290</v>
      </c>
      <c r="N881" s="3">
        <v>-2087.25</v>
      </c>
      <c r="O881" s="3">
        <v>0</v>
      </c>
      <c r="P881" s="1" t="s">
        <v>2581</v>
      </c>
      <c r="Q881" s="1" t="s">
        <v>1252</v>
      </c>
      <c r="R881" s="1" t="s">
        <v>1250</v>
      </c>
      <c r="S881" s="1" t="s">
        <v>2407</v>
      </c>
      <c r="T881" s="1" t="s">
        <v>2407</v>
      </c>
      <c r="U881" s="1" t="s">
        <v>5047</v>
      </c>
      <c r="V881" s="1" t="s">
        <v>2470</v>
      </c>
      <c r="W881" s="1" t="s">
        <v>51</v>
      </c>
      <c r="X881" s="1" t="str">
        <f>CONCATENATE(Tableau4[[#This Row],[Numéro de pièce de la pièce de référence]],Tableau4[[#This Row],[Numéro de poste de la pièce de référence]])</f>
        <v>450067329810</v>
      </c>
    </row>
    <row r="882" spans="1:24" x14ac:dyDescent="0.35">
      <c r="A882" s="1" t="s">
        <v>97</v>
      </c>
      <c r="B882" s="1" t="s">
        <v>2489</v>
      </c>
      <c r="C882" s="1" t="s">
        <v>2510</v>
      </c>
      <c r="D882" s="1" t="s">
        <v>101</v>
      </c>
      <c r="E882" s="1" t="s">
        <v>1251</v>
      </c>
      <c r="F882" s="1" t="s">
        <v>2407</v>
      </c>
      <c r="G882" s="1" t="s">
        <v>2942</v>
      </c>
      <c r="H882" s="1" t="s">
        <v>88</v>
      </c>
      <c r="I882" s="2">
        <v>43979</v>
      </c>
      <c r="J882" s="1" t="s">
        <v>4282</v>
      </c>
      <c r="K882" s="1" t="s">
        <v>4283</v>
      </c>
      <c r="L882" s="1" t="s">
        <v>2630</v>
      </c>
      <c r="M882" s="1" t="s">
        <v>4290</v>
      </c>
      <c r="N882" s="3">
        <v>-2238.5</v>
      </c>
      <c r="O882" s="3">
        <v>0</v>
      </c>
      <c r="P882" s="1" t="s">
        <v>2581</v>
      </c>
      <c r="Q882" s="1" t="s">
        <v>1252</v>
      </c>
      <c r="R882" s="1" t="s">
        <v>1250</v>
      </c>
      <c r="S882" s="1" t="s">
        <v>2407</v>
      </c>
      <c r="T882" s="1" t="s">
        <v>2407</v>
      </c>
      <c r="U882" s="1" t="s">
        <v>5048</v>
      </c>
      <c r="V882" s="1" t="s">
        <v>2470</v>
      </c>
      <c r="W882" s="1" t="s">
        <v>51</v>
      </c>
      <c r="X882" s="1" t="str">
        <f>CONCATENATE(Tableau4[[#This Row],[Numéro de pièce de la pièce de référence]],Tableau4[[#This Row],[Numéro de poste de la pièce de référence]])</f>
        <v>450067329810</v>
      </c>
    </row>
    <row r="883" spans="1:24" x14ac:dyDescent="0.35">
      <c r="A883" s="1" t="s">
        <v>2642</v>
      </c>
      <c r="B883" s="1" t="s">
        <v>2646</v>
      </c>
      <c r="C883" s="1" t="s">
        <v>2492</v>
      </c>
      <c r="D883" s="1" t="s">
        <v>3457</v>
      </c>
      <c r="E883" s="1" t="s">
        <v>1507</v>
      </c>
      <c r="F883" s="1" t="s">
        <v>2407</v>
      </c>
      <c r="G883" s="1" t="s">
        <v>3036</v>
      </c>
      <c r="H883" s="1" t="s">
        <v>88</v>
      </c>
      <c r="I883" s="2">
        <v>43979</v>
      </c>
      <c r="J883" s="1" t="s">
        <v>4282</v>
      </c>
      <c r="K883" s="1" t="s">
        <v>4283</v>
      </c>
      <c r="L883" s="1" t="s">
        <v>3400</v>
      </c>
      <c r="M883" s="1" t="s">
        <v>4284</v>
      </c>
      <c r="N883" s="3">
        <v>229.59</v>
      </c>
      <c r="O883" s="3">
        <v>0</v>
      </c>
      <c r="P883" s="1" t="s">
        <v>2502</v>
      </c>
      <c r="Q883" s="1" t="s">
        <v>1508</v>
      </c>
      <c r="R883" s="1" t="s">
        <v>1506</v>
      </c>
      <c r="S883" s="1" t="s">
        <v>2407</v>
      </c>
      <c r="T883" s="1" t="s">
        <v>2407</v>
      </c>
      <c r="U883" s="1" t="s">
        <v>5049</v>
      </c>
      <c r="V883" s="1" t="s">
        <v>2470</v>
      </c>
      <c r="W883" s="1" t="s">
        <v>51</v>
      </c>
      <c r="X883" s="1" t="str">
        <f>CONCATENATE(Tableau4[[#This Row],[Numéro de pièce de la pièce de référence]],Tableau4[[#This Row],[Numéro de poste de la pièce de référence]])</f>
        <v>450067622710</v>
      </c>
    </row>
    <row r="884" spans="1:24" x14ac:dyDescent="0.35">
      <c r="A884" s="1" t="s">
        <v>2535</v>
      </c>
      <c r="B884" s="1" t="s">
        <v>2914</v>
      </c>
      <c r="C884" s="1" t="s">
        <v>2492</v>
      </c>
      <c r="D884" s="1" t="s">
        <v>3417</v>
      </c>
      <c r="E884" s="1" t="s">
        <v>1503</v>
      </c>
      <c r="F884" s="1" t="s">
        <v>2407</v>
      </c>
      <c r="G884" s="1" t="s">
        <v>3037</v>
      </c>
      <c r="H884" s="1" t="s">
        <v>88</v>
      </c>
      <c r="I884" s="2">
        <v>43979</v>
      </c>
      <c r="J884" s="1" t="s">
        <v>4282</v>
      </c>
      <c r="K884" s="1" t="s">
        <v>4283</v>
      </c>
      <c r="L884" s="1" t="s">
        <v>2630</v>
      </c>
      <c r="M884" s="1" t="s">
        <v>4290</v>
      </c>
      <c r="N884" s="3">
        <v>-601.46</v>
      </c>
      <c r="O884" s="3">
        <v>0</v>
      </c>
      <c r="P884" s="1" t="s">
        <v>2842</v>
      </c>
      <c r="Q884" s="1" t="s">
        <v>1504</v>
      </c>
      <c r="R884" s="1" t="s">
        <v>1172</v>
      </c>
      <c r="S884" s="1" t="s">
        <v>2407</v>
      </c>
      <c r="T884" s="1" t="s">
        <v>2407</v>
      </c>
      <c r="U884" s="1" t="s">
        <v>5050</v>
      </c>
      <c r="V884" s="1" t="s">
        <v>2470</v>
      </c>
      <c r="W884" s="1" t="s">
        <v>103</v>
      </c>
      <c r="X884" s="1" t="str">
        <f>CONCATENATE(Tableau4[[#This Row],[Numéro de pièce de la pièce de référence]],Tableau4[[#This Row],[Numéro de poste de la pièce de référence]])</f>
        <v>450067626010</v>
      </c>
    </row>
    <row r="885" spans="1:24" x14ac:dyDescent="0.35">
      <c r="A885" s="1" t="s">
        <v>2535</v>
      </c>
      <c r="B885" s="1" t="s">
        <v>2914</v>
      </c>
      <c r="C885" s="1" t="s">
        <v>2492</v>
      </c>
      <c r="D885" s="1" t="s">
        <v>3417</v>
      </c>
      <c r="E885" s="1" t="s">
        <v>1503</v>
      </c>
      <c r="F885" s="1" t="s">
        <v>2407</v>
      </c>
      <c r="G885" s="1" t="s">
        <v>3037</v>
      </c>
      <c r="H885" s="1" t="s">
        <v>88</v>
      </c>
      <c r="I885" s="2">
        <v>43979</v>
      </c>
      <c r="J885" s="1" t="s">
        <v>4282</v>
      </c>
      <c r="K885" s="1" t="s">
        <v>4283</v>
      </c>
      <c r="L885" s="1" t="s">
        <v>3400</v>
      </c>
      <c r="M885" s="1" t="s">
        <v>4284</v>
      </c>
      <c r="N885" s="3">
        <v>601.46</v>
      </c>
      <c r="O885" s="3">
        <v>0</v>
      </c>
      <c r="P885" s="1" t="s">
        <v>2842</v>
      </c>
      <c r="Q885" s="1" t="s">
        <v>1504</v>
      </c>
      <c r="R885" s="1" t="s">
        <v>1172</v>
      </c>
      <c r="S885" s="1" t="s">
        <v>2407</v>
      </c>
      <c r="T885" s="1" t="s">
        <v>2407</v>
      </c>
      <c r="U885" s="1" t="s">
        <v>5051</v>
      </c>
      <c r="V885" s="1" t="s">
        <v>2470</v>
      </c>
      <c r="W885" s="1" t="s">
        <v>103</v>
      </c>
      <c r="X885" s="1" t="str">
        <f>CONCATENATE(Tableau4[[#This Row],[Numéro de pièce de la pièce de référence]],Tableau4[[#This Row],[Numéro de poste de la pièce de référence]])</f>
        <v>450067626010</v>
      </c>
    </row>
    <row r="886" spans="1:24" x14ac:dyDescent="0.35">
      <c r="A886" s="1" t="s">
        <v>97</v>
      </c>
      <c r="B886" s="1" t="s">
        <v>2489</v>
      </c>
      <c r="C886" s="1" t="s">
        <v>2510</v>
      </c>
      <c r="D886" s="1" t="s">
        <v>101</v>
      </c>
      <c r="E886" s="1" t="s">
        <v>1866</v>
      </c>
      <c r="F886" s="1" t="s">
        <v>2407</v>
      </c>
      <c r="G886" s="1" t="s">
        <v>2918</v>
      </c>
      <c r="H886" s="1" t="s">
        <v>88</v>
      </c>
      <c r="I886" s="2">
        <v>43980</v>
      </c>
      <c r="J886" s="1" t="s">
        <v>4282</v>
      </c>
      <c r="K886" s="1" t="s">
        <v>4283</v>
      </c>
      <c r="L886" s="1" t="s">
        <v>3401</v>
      </c>
      <c r="M886" s="1" t="s">
        <v>4288</v>
      </c>
      <c r="N886" s="3">
        <v>927048.45</v>
      </c>
      <c r="O886" s="3">
        <v>0</v>
      </c>
      <c r="P886" s="1" t="s">
        <v>2581</v>
      </c>
      <c r="Q886" s="1" t="s">
        <v>1867</v>
      </c>
      <c r="R886" s="1" t="s">
        <v>1865</v>
      </c>
      <c r="S886" s="1" t="s">
        <v>2407</v>
      </c>
      <c r="T886" s="1" t="s">
        <v>2407</v>
      </c>
      <c r="U886" s="1" t="s">
        <v>5052</v>
      </c>
      <c r="V886" s="1" t="s">
        <v>2470</v>
      </c>
      <c r="W886" s="1" t="s">
        <v>92</v>
      </c>
      <c r="X886" s="1" t="str">
        <f>CONCATENATE(Tableau4[[#This Row],[Numéro de pièce de la pièce de référence]],Tableau4[[#This Row],[Numéro de poste de la pièce de référence]])</f>
        <v>450067244710</v>
      </c>
    </row>
    <row r="887" spans="1:24" x14ac:dyDescent="0.35">
      <c r="A887" s="1" t="s">
        <v>97</v>
      </c>
      <c r="B887" s="1" t="s">
        <v>2489</v>
      </c>
      <c r="C887" s="1" t="s">
        <v>2510</v>
      </c>
      <c r="D887" s="1" t="s">
        <v>101</v>
      </c>
      <c r="E887" s="1" t="s">
        <v>1513</v>
      </c>
      <c r="F887" s="1" t="s">
        <v>2407</v>
      </c>
      <c r="G887" s="1" t="s">
        <v>3038</v>
      </c>
      <c r="H887" s="1" t="s">
        <v>88</v>
      </c>
      <c r="I887" s="2">
        <v>43980</v>
      </c>
      <c r="J887" s="1" t="s">
        <v>4282</v>
      </c>
      <c r="K887" s="1" t="s">
        <v>4283</v>
      </c>
      <c r="L887" s="1" t="s">
        <v>3401</v>
      </c>
      <c r="M887" s="1" t="s">
        <v>4288</v>
      </c>
      <c r="N887" s="3">
        <v>1505541.5</v>
      </c>
      <c r="O887" s="3">
        <v>0</v>
      </c>
      <c r="P887" s="1" t="s">
        <v>2567</v>
      </c>
      <c r="Q887" s="1" t="s">
        <v>1514</v>
      </c>
      <c r="R887" s="1" t="s">
        <v>649</v>
      </c>
      <c r="S887" s="1" t="s">
        <v>2407</v>
      </c>
      <c r="T887" s="1" t="s">
        <v>2407</v>
      </c>
      <c r="U887" s="1" t="s">
        <v>5053</v>
      </c>
      <c r="V887" s="1" t="s">
        <v>2470</v>
      </c>
      <c r="W887" s="1" t="s">
        <v>51</v>
      </c>
      <c r="X887" s="1" t="str">
        <f>CONCATENATE(Tableau4[[#This Row],[Numéro de pièce de la pièce de référence]],Tableau4[[#This Row],[Numéro de poste de la pièce de référence]])</f>
        <v>450067643610</v>
      </c>
    </row>
    <row r="888" spans="1:24" x14ac:dyDescent="0.35">
      <c r="A888" s="1" t="s">
        <v>97</v>
      </c>
      <c r="B888" s="1" t="s">
        <v>2489</v>
      </c>
      <c r="C888" s="1" t="s">
        <v>2510</v>
      </c>
      <c r="D888" s="1" t="s">
        <v>101</v>
      </c>
      <c r="E888" s="1" t="s">
        <v>1513</v>
      </c>
      <c r="F888" s="1" t="s">
        <v>2407</v>
      </c>
      <c r="G888" s="1" t="s">
        <v>3038</v>
      </c>
      <c r="H888" s="1" t="s">
        <v>88</v>
      </c>
      <c r="I888" s="2">
        <v>43980</v>
      </c>
      <c r="J888" s="1" t="s">
        <v>4282</v>
      </c>
      <c r="K888" s="1" t="s">
        <v>4283</v>
      </c>
      <c r="L888" s="1" t="s">
        <v>3400</v>
      </c>
      <c r="M888" s="1" t="s">
        <v>4284</v>
      </c>
      <c r="N888" s="3">
        <v>1</v>
      </c>
      <c r="O888" s="3">
        <v>0</v>
      </c>
      <c r="P888" s="1" t="s">
        <v>2567</v>
      </c>
      <c r="Q888" s="1" t="s">
        <v>1514</v>
      </c>
      <c r="R888" s="1" t="s">
        <v>649</v>
      </c>
      <c r="S888" s="1" t="s">
        <v>2407</v>
      </c>
      <c r="T888" s="1" t="s">
        <v>2407</v>
      </c>
      <c r="U888" s="1" t="s">
        <v>5054</v>
      </c>
      <c r="V888" s="1" t="s">
        <v>2470</v>
      </c>
      <c r="W888" s="1" t="s">
        <v>51</v>
      </c>
      <c r="X888" s="1" t="str">
        <f>CONCATENATE(Tableau4[[#This Row],[Numéro de pièce de la pièce de référence]],Tableau4[[#This Row],[Numéro de poste de la pièce de référence]])</f>
        <v>450067643610</v>
      </c>
    </row>
    <row r="889" spans="1:24" x14ac:dyDescent="0.35">
      <c r="A889" s="1" t="s">
        <v>97</v>
      </c>
      <c r="B889" s="1" t="s">
        <v>2489</v>
      </c>
      <c r="C889" s="1" t="s">
        <v>2510</v>
      </c>
      <c r="D889" s="1" t="s">
        <v>101</v>
      </c>
      <c r="E889" s="1" t="s">
        <v>1510</v>
      </c>
      <c r="F889" s="1" t="s">
        <v>2407</v>
      </c>
      <c r="G889" s="1" t="s">
        <v>3039</v>
      </c>
      <c r="H889" s="1" t="s">
        <v>88</v>
      </c>
      <c r="I889" s="2">
        <v>43980</v>
      </c>
      <c r="J889" s="1" t="s">
        <v>4282</v>
      </c>
      <c r="K889" s="1" t="s">
        <v>4283</v>
      </c>
      <c r="L889" s="1" t="s">
        <v>3400</v>
      </c>
      <c r="M889" s="1" t="s">
        <v>4284</v>
      </c>
      <c r="N889" s="3">
        <v>25168</v>
      </c>
      <c r="O889" s="3">
        <v>0</v>
      </c>
      <c r="P889" s="1" t="s">
        <v>2567</v>
      </c>
      <c r="Q889" s="1" t="s">
        <v>1511</v>
      </c>
      <c r="R889" s="1" t="s">
        <v>1430</v>
      </c>
      <c r="S889" s="1" t="s">
        <v>2407</v>
      </c>
      <c r="T889" s="1" t="s">
        <v>2407</v>
      </c>
      <c r="U889" s="1" t="s">
        <v>5055</v>
      </c>
      <c r="V889" s="1" t="s">
        <v>2470</v>
      </c>
      <c r="W889" s="1" t="s">
        <v>113</v>
      </c>
      <c r="X889" s="1" t="str">
        <f>CONCATENATE(Tableau4[[#This Row],[Numéro de pièce de la pièce de référence]],Tableau4[[#This Row],[Numéro de poste de la pièce de référence]])</f>
        <v>450067645010</v>
      </c>
    </row>
    <row r="890" spans="1:24" x14ac:dyDescent="0.35">
      <c r="A890" s="1" t="s">
        <v>97</v>
      </c>
      <c r="B890" s="1" t="s">
        <v>2489</v>
      </c>
      <c r="C890" s="1" t="s">
        <v>2510</v>
      </c>
      <c r="D890" s="1" t="s">
        <v>101</v>
      </c>
      <c r="E890" s="1" t="s">
        <v>1521</v>
      </c>
      <c r="F890" s="1" t="s">
        <v>2407</v>
      </c>
      <c r="G890" s="1" t="s">
        <v>2796</v>
      </c>
      <c r="H890" s="1" t="s">
        <v>88</v>
      </c>
      <c r="I890" s="2">
        <v>43980</v>
      </c>
      <c r="J890" s="1" t="s">
        <v>4282</v>
      </c>
      <c r="K890" s="1" t="s">
        <v>4283</v>
      </c>
      <c r="L890" s="1" t="s">
        <v>3400</v>
      </c>
      <c r="M890" s="1" t="s">
        <v>4284</v>
      </c>
      <c r="N890" s="3">
        <v>110899.35</v>
      </c>
      <c r="O890" s="3">
        <v>0</v>
      </c>
      <c r="P890" s="1" t="s">
        <v>2702</v>
      </c>
      <c r="Q890" s="1" t="s">
        <v>837</v>
      </c>
      <c r="R890" s="1" t="s">
        <v>833</v>
      </c>
      <c r="S890" s="1" t="s">
        <v>2407</v>
      </c>
      <c r="T890" s="1" t="s">
        <v>2407</v>
      </c>
      <c r="U890" s="1" t="s">
        <v>5056</v>
      </c>
      <c r="V890" s="1" t="s">
        <v>2470</v>
      </c>
      <c r="W890" s="1" t="s">
        <v>51</v>
      </c>
      <c r="X890" s="1" t="str">
        <f>CONCATENATE(Tableau4[[#This Row],[Numéro de pièce de la pièce de référence]],Tableau4[[#This Row],[Numéro de poste de la pièce de référence]])</f>
        <v>450067646710</v>
      </c>
    </row>
    <row r="891" spans="1:24" x14ac:dyDescent="0.35">
      <c r="A891" s="1" t="s">
        <v>97</v>
      </c>
      <c r="B891" s="1" t="s">
        <v>2489</v>
      </c>
      <c r="C891" s="1" t="s">
        <v>2510</v>
      </c>
      <c r="D891" s="1" t="s">
        <v>101</v>
      </c>
      <c r="E891" s="1" t="s">
        <v>1519</v>
      </c>
      <c r="F891" s="1" t="s">
        <v>2407</v>
      </c>
      <c r="G891" s="1" t="s">
        <v>3040</v>
      </c>
      <c r="H891" s="1" t="s">
        <v>88</v>
      </c>
      <c r="I891" s="2">
        <v>43980</v>
      </c>
      <c r="J891" s="1" t="s">
        <v>4282</v>
      </c>
      <c r="K891" s="1" t="s">
        <v>4283</v>
      </c>
      <c r="L891" s="1" t="s">
        <v>3400</v>
      </c>
      <c r="M891" s="1" t="s">
        <v>4284</v>
      </c>
      <c r="N891" s="3">
        <v>12342</v>
      </c>
      <c r="O891" s="3">
        <v>0</v>
      </c>
      <c r="P891" s="1" t="s">
        <v>2567</v>
      </c>
      <c r="Q891" s="1" t="s">
        <v>1191</v>
      </c>
      <c r="R891" s="1" t="s">
        <v>683</v>
      </c>
      <c r="S891" s="1" t="s">
        <v>2407</v>
      </c>
      <c r="T891" s="1" t="s">
        <v>2407</v>
      </c>
      <c r="U891" s="1" t="s">
        <v>5057</v>
      </c>
      <c r="V891" s="1" t="s">
        <v>2470</v>
      </c>
      <c r="W891" s="1" t="s">
        <v>103</v>
      </c>
      <c r="X891" s="1" t="str">
        <f>CONCATENATE(Tableau4[[#This Row],[Numéro de pièce de la pièce de référence]],Tableau4[[#This Row],[Numéro de poste de la pièce de référence]])</f>
        <v>450067649610</v>
      </c>
    </row>
    <row r="892" spans="1:24" x14ac:dyDescent="0.35">
      <c r="A892" s="1" t="s">
        <v>97</v>
      </c>
      <c r="B892" s="1" t="s">
        <v>2489</v>
      </c>
      <c r="C892" s="1" t="s">
        <v>2510</v>
      </c>
      <c r="D892" s="1" t="s">
        <v>101</v>
      </c>
      <c r="E892" s="1" t="s">
        <v>564</v>
      </c>
      <c r="F892" s="1" t="s">
        <v>2407</v>
      </c>
      <c r="G892" s="1" t="s">
        <v>2717</v>
      </c>
      <c r="H892" s="1" t="s">
        <v>88</v>
      </c>
      <c r="I892" s="2">
        <v>43983</v>
      </c>
      <c r="J892" s="1" t="s">
        <v>4282</v>
      </c>
      <c r="K892" s="1" t="s">
        <v>4283</v>
      </c>
      <c r="L892" s="1" t="s">
        <v>2630</v>
      </c>
      <c r="M892" s="1" t="s">
        <v>4290</v>
      </c>
      <c r="N892" s="3">
        <v>-390678.75</v>
      </c>
      <c r="O892" s="3">
        <v>0</v>
      </c>
      <c r="P892" s="1" t="s">
        <v>2567</v>
      </c>
      <c r="Q892" s="1" t="s">
        <v>565</v>
      </c>
      <c r="R892" s="1" t="s">
        <v>495</v>
      </c>
      <c r="S892" s="1" t="s">
        <v>2407</v>
      </c>
      <c r="T892" s="1" t="s">
        <v>2407</v>
      </c>
      <c r="U892" s="1" t="s">
        <v>5058</v>
      </c>
      <c r="V892" s="1" t="s">
        <v>2470</v>
      </c>
      <c r="W892" s="1" t="s">
        <v>51</v>
      </c>
      <c r="X892" s="1" t="str">
        <f>CONCATENATE(Tableau4[[#This Row],[Numéro de pièce de la pièce de référence]],Tableau4[[#This Row],[Numéro de poste de la pièce de référence]])</f>
        <v>450066891510</v>
      </c>
    </row>
    <row r="893" spans="1:24" x14ac:dyDescent="0.35">
      <c r="A893" s="1" t="s">
        <v>97</v>
      </c>
      <c r="B893" s="1" t="s">
        <v>2489</v>
      </c>
      <c r="C893" s="1" t="s">
        <v>2510</v>
      </c>
      <c r="D893" s="1" t="s">
        <v>101</v>
      </c>
      <c r="E893" s="1" t="s">
        <v>564</v>
      </c>
      <c r="F893" s="1" t="s">
        <v>2407</v>
      </c>
      <c r="G893" s="1" t="s">
        <v>2717</v>
      </c>
      <c r="H893" s="1" t="s">
        <v>88</v>
      </c>
      <c r="I893" s="2">
        <v>43983</v>
      </c>
      <c r="J893" s="1" t="s">
        <v>4282</v>
      </c>
      <c r="K893" s="1" t="s">
        <v>4283</v>
      </c>
      <c r="L893" s="1" t="s">
        <v>2630</v>
      </c>
      <c r="M893" s="1" t="s">
        <v>4290</v>
      </c>
      <c r="N893" s="3">
        <v>-228690</v>
      </c>
      <c r="O893" s="3">
        <v>0</v>
      </c>
      <c r="P893" s="1" t="s">
        <v>2567</v>
      </c>
      <c r="Q893" s="1" t="s">
        <v>565</v>
      </c>
      <c r="R893" s="1" t="s">
        <v>495</v>
      </c>
      <c r="S893" s="1" t="s">
        <v>2407</v>
      </c>
      <c r="T893" s="1" t="s">
        <v>2407</v>
      </c>
      <c r="U893" s="1" t="s">
        <v>5059</v>
      </c>
      <c r="V893" s="1" t="s">
        <v>2470</v>
      </c>
      <c r="W893" s="1" t="s">
        <v>51</v>
      </c>
      <c r="X893" s="1" t="str">
        <f>CONCATENATE(Tableau4[[#This Row],[Numéro de pièce de la pièce de référence]],Tableau4[[#This Row],[Numéro de poste de la pièce de référence]])</f>
        <v>450066891510</v>
      </c>
    </row>
    <row r="894" spans="1:24" x14ac:dyDescent="0.35">
      <c r="A894" s="1" t="s">
        <v>97</v>
      </c>
      <c r="B894" s="1" t="s">
        <v>2489</v>
      </c>
      <c r="C894" s="1" t="s">
        <v>2510</v>
      </c>
      <c r="D894" s="1" t="s">
        <v>101</v>
      </c>
      <c r="E894" s="1" t="s">
        <v>564</v>
      </c>
      <c r="F894" s="1" t="s">
        <v>2407</v>
      </c>
      <c r="G894" s="1" t="s">
        <v>2717</v>
      </c>
      <c r="H894" s="1" t="s">
        <v>88</v>
      </c>
      <c r="I894" s="2">
        <v>43983</v>
      </c>
      <c r="J894" s="1" t="s">
        <v>4282</v>
      </c>
      <c r="K894" s="1" t="s">
        <v>4283</v>
      </c>
      <c r="L894" s="1" t="s">
        <v>2630</v>
      </c>
      <c r="M894" s="1" t="s">
        <v>4290</v>
      </c>
      <c r="N894" s="3">
        <v>-76230</v>
      </c>
      <c r="O894" s="3">
        <v>0</v>
      </c>
      <c r="P894" s="1" t="s">
        <v>2567</v>
      </c>
      <c r="Q894" s="1" t="s">
        <v>565</v>
      </c>
      <c r="R894" s="1" t="s">
        <v>495</v>
      </c>
      <c r="S894" s="1" t="s">
        <v>2407</v>
      </c>
      <c r="T894" s="1" t="s">
        <v>2407</v>
      </c>
      <c r="U894" s="1" t="s">
        <v>5060</v>
      </c>
      <c r="V894" s="1" t="s">
        <v>2470</v>
      </c>
      <c r="W894" s="1" t="s">
        <v>51</v>
      </c>
      <c r="X894" s="1" t="str">
        <f>CONCATENATE(Tableau4[[#This Row],[Numéro de pièce de la pièce de référence]],Tableau4[[#This Row],[Numéro de poste de la pièce de référence]])</f>
        <v>450066891510</v>
      </c>
    </row>
    <row r="895" spans="1:24" x14ac:dyDescent="0.35">
      <c r="A895" s="1" t="s">
        <v>97</v>
      </c>
      <c r="B895" s="1" t="s">
        <v>2489</v>
      </c>
      <c r="C895" s="1" t="s">
        <v>2510</v>
      </c>
      <c r="D895" s="1" t="s">
        <v>101</v>
      </c>
      <c r="E895" s="1" t="s">
        <v>564</v>
      </c>
      <c r="F895" s="1" t="s">
        <v>2407</v>
      </c>
      <c r="G895" s="1" t="s">
        <v>2717</v>
      </c>
      <c r="H895" s="1" t="s">
        <v>88</v>
      </c>
      <c r="I895" s="2">
        <v>43983</v>
      </c>
      <c r="J895" s="1" t="s">
        <v>4282</v>
      </c>
      <c r="K895" s="1" t="s">
        <v>4283</v>
      </c>
      <c r="L895" s="1" t="s">
        <v>2630</v>
      </c>
      <c r="M895" s="1" t="s">
        <v>4290</v>
      </c>
      <c r="N895" s="3">
        <v>-364140.43</v>
      </c>
      <c r="O895" s="3">
        <v>0</v>
      </c>
      <c r="P895" s="1" t="s">
        <v>2567</v>
      </c>
      <c r="Q895" s="1" t="s">
        <v>565</v>
      </c>
      <c r="R895" s="1" t="s">
        <v>495</v>
      </c>
      <c r="S895" s="1" t="s">
        <v>2407</v>
      </c>
      <c r="T895" s="1" t="s">
        <v>2407</v>
      </c>
      <c r="U895" s="1" t="s">
        <v>5061</v>
      </c>
      <c r="V895" s="1" t="s">
        <v>2470</v>
      </c>
      <c r="W895" s="1" t="s">
        <v>51</v>
      </c>
      <c r="X895" s="1" t="str">
        <f>CONCATENATE(Tableau4[[#This Row],[Numéro de pièce de la pièce de référence]],Tableau4[[#This Row],[Numéro de poste de la pièce de référence]])</f>
        <v>450066891510</v>
      </c>
    </row>
    <row r="896" spans="1:24" x14ac:dyDescent="0.35">
      <c r="A896" s="1" t="s">
        <v>97</v>
      </c>
      <c r="B896" s="1" t="s">
        <v>2489</v>
      </c>
      <c r="C896" s="1" t="s">
        <v>2510</v>
      </c>
      <c r="D896" s="1" t="s">
        <v>101</v>
      </c>
      <c r="E896" s="1" t="s">
        <v>564</v>
      </c>
      <c r="F896" s="1" t="s">
        <v>2407</v>
      </c>
      <c r="G896" s="1" t="s">
        <v>2717</v>
      </c>
      <c r="H896" s="1" t="s">
        <v>88</v>
      </c>
      <c r="I896" s="2">
        <v>43983</v>
      </c>
      <c r="J896" s="1" t="s">
        <v>4282</v>
      </c>
      <c r="K896" s="1" t="s">
        <v>4283</v>
      </c>
      <c r="L896" s="1" t="s">
        <v>2630</v>
      </c>
      <c r="M896" s="1" t="s">
        <v>4290</v>
      </c>
      <c r="N896" s="3">
        <v>-695598.75</v>
      </c>
      <c r="O896" s="3">
        <v>0</v>
      </c>
      <c r="P896" s="1" t="s">
        <v>2567</v>
      </c>
      <c r="Q896" s="1" t="s">
        <v>565</v>
      </c>
      <c r="R896" s="1" t="s">
        <v>495</v>
      </c>
      <c r="S896" s="1" t="s">
        <v>2407</v>
      </c>
      <c r="T896" s="1" t="s">
        <v>2407</v>
      </c>
      <c r="U896" s="1" t="s">
        <v>5062</v>
      </c>
      <c r="V896" s="1" t="s">
        <v>2470</v>
      </c>
      <c r="W896" s="1" t="s">
        <v>51</v>
      </c>
      <c r="X896" s="1" t="str">
        <f>CONCATENATE(Tableau4[[#This Row],[Numéro de pièce de la pièce de référence]],Tableau4[[#This Row],[Numéro de poste de la pièce de référence]])</f>
        <v>450066891510</v>
      </c>
    </row>
    <row r="897" spans="1:24" x14ac:dyDescent="0.35">
      <c r="A897" s="1" t="s">
        <v>97</v>
      </c>
      <c r="B897" s="1" t="s">
        <v>2489</v>
      </c>
      <c r="C897" s="1" t="s">
        <v>2510</v>
      </c>
      <c r="D897" s="1" t="s">
        <v>101</v>
      </c>
      <c r="E897" s="1" t="s">
        <v>564</v>
      </c>
      <c r="F897" s="1" t="s">
        <v>2407</v>
      </c>
      <c r="G897" s="1" t="s">
        <v>2717</v>
      </c>
      <c r="H897" s="1" t="s">
        <v>88</v>
      </c>
      <c r="I897" s="2">
        <v>43983</v>
      </c>
      <c r="J897" s="1" t="s">
        <v>4282</v>
      </c>
      <c r="K897" s="1" t="s">
        <v>4283</v>
      </c>
      <c r="L897" s="1" t="s">
        <v>2630</v>
      </c>
      <c r="M897" s="1" t="s">
        <v>4290</v>
      </c>
      <c r="N897" s="3">
        <v>-480249</v>
      </c>
      <c r="O897" s="3">
        <v>0</v>
      </c>
      <c r="P897" s="1" t="s">
        <v>2567</v>
      </c>
      <c r="Q897" s="1" t="s">
        <v>565</v>
      </c>
      <c r="R897" s="1" t="s">
        <v>495</v>
      </c>
      <c r="S897" s="1" t="s">
        <v>2407</v>
      </c>
      <c r="T897" s="1" t="s">
        <v>2407</v>
      </c>
      <c r="U897" s="1" t="s">
        <v>5063</v>
      </c>
      <c r="V897" s="1" t="s">
        <v>2470</v>
      </c>
      <c r="W897" s="1" t="s">
        <v>51</v>
      </c>
      <c r="X897" s="1" t="str">
        <f>CONCATENATE(Tableau4[[#This Row],[Numéro de pièce de la pièce de référence]],Tableau4[[#This Row],[Numéro de poste de la pièce de référence]])</f>
        <v>450066891510</v>
      </c>
    </row>
    <row r="898" spans="1:24" x14ac:dyDescent="0.35">
      <c r="A898" s="1" t="s">
        <v>97</v>
      </c>
      <c r="B898" s="1" t="s">
        <v>2489</v>
      </c>
      <c r="C898" s="1" t="s">
        <v>2510</v>
      </c>
      <c r="D898" s="1" t="s">
        <v>101</v>
      </c>
      <c r="E898" s="1" t="s">
        <v>564</v>
      </c>
      <c r="F898" s="1" t="s">
        <v>2407</v>
      </c>
      <c r="G898" s="1" t="s">
        <v>2717</v>
      </c>
      <c r="H898" s="1" t="s">
        <v>88</v>
      </c>
      <c r="I898" s="2">
        <v>43983</v>
      </c>
      <c r="J898" s="1" t="s">
        <v>4282</v>
      </c>
      <c r="K898" s="1" t="s">
        <v>4283</v>
      </c>
      <c r="L898" s="1" t="s">
        <v>2630</v>
      </c>
      <c r="M898" s="1" t="s">
        <v>4290</v>
      </c>
      <c r="N898" s="3">
        <v>-364361.25</v>
      </c>
      <c r="O898" s="3">
        <v>0</v>
      </c>
      <c r="P898" s="1" t="s">
        <v>2567</v>
      </c>
      <c r="Q898" s="1" t="s">
        <v>565</v>
      </c>
      <c r="R898" s="1" t="s">
        <v>495</v>
      </c>
      <c r="S898" s="1" t="s">
        <v>2407</v>
      </c>
      <c r="T898" s="1" t="s">
        <v>2407</v>
      </c>
      <c r="U898" s="1" t="s">
        <v>5064</v>
      </c>
      <c r="V898" s="1" t="s">
        <v>2470</v>
      </c>
      <c r="W898" s="1" t="s">
        <v>51</v>
      </c>
      <c r="X898" s="1" t="str">
        <f>CONCATENATE(Tableau4[[#This Row],[Numéro de pièce de la pièce de référence]],Tableau4[[#This Row],[Numéro de poste de la pièce de référence]])</f>
        <v>450066891510</v>
      </c>
    </row>
    <row r="899" spans="1:24" x14ac:dyDescent="0.35">
      <c r="A899" s="1" t="s">
        <v>97</v>
      </c>
      <c r="B899" s="1" t="s">
        <v>2489</v>
      </c>
      <c r="C899" s="1" t="s">
        <v>2510</v>
      </c>
      <c r="D899" s="1" t="s">
        <v>101</v>
      </c>
      <c r="E899" s="1" t="s">
        <v>564</v>
      </c>
      <c r="F899" s="1" t="s">
        <v>2407</v>
      </c>
      <c r="G899" s="1" t="s">
        <v>2717</v>
      </c>
      <c r="H899" s="1" t="s">
        <v>88</v>
      </c>
      <c r="I899" s="2">
        <v>43983</v>
      </c>
      <c r="J899" s="1" t="s">
        <v>4282</v>
      </c>
      <c r="K899" s="1" t="s">
        <v>4283</v>
      </c>
      <c r="L899" s="1" t="s">
        <v>2630</v>
      </c>
      <c r="M899" s="1" t="s">
        <v>4290</v>
      </c>
      <c r="N899" s="3">
        <v>-625086</v>
      </c>
      <c r="O899" s="3">
        <v>0</v>
      </c>
      <c r="P899" s="1" t="s">
        <v>2567</v>
      </c>
      <c r="Q899" s="1" t="s">
        <v>565</v>
      </c>
      <c r="R899" s="1" t="s">
        <v>495</v>
      </c>
      <c r="S899" s="1" t="s">
        <v>2407</v>
      </c>
      <c r="T899" s="1" t="s">
        <v>2407</v>
      </c>
      <c r="U899" s="1" t="s">
        <v>5065</v>
      </c>
      <c r="V899" s="1" t="s">
        <v>2470</v>
      </c>
      <c r="W899" s="1" t="s">
        <v>51</v>
      </c>
      <c r="X899" s="1" t="str">
        <f>CONCATENATE(Tableau4[[#This Row],[Numéro de pièce de la pièce de référence]],Tableau4[[#This Row],[Numéro de poste de la pièce de référence]])</f>
        <v>450066891510</v>
      </c>
    </row>
    <row r="900" spans="1:24" x14ac:dyDescent="0.35">
      <c r="A900" s="1" t="s">
        <v>97</v>
      </c>
      <c r="B900" s="1" t="s">
        <v>2489</v>
      </c>
      <c r="C900" s="1" t="s">
        <v>2510</v>
      </c>
      <c r="D900" s="1" t="s">
        <v>101</v>
      </c>
      <c r="E900" s="1" t="s">
        <v>564</v>
      </c>
      <c r="F900" s="1" t="s">
        <v>2407</v>
      </c>
      <c r="G900" s="1" t="s">
        <v>2717</v>
      </c>
      <c r="H900" s="1" t="s">
        <v>88</v>
      </c>
      <c r="I900" s="2">
        <v>43983</v>
      </c>
      <c r="J900" s="1" t="s">
        <v>4282</v>
      </c>
      <c r="K900" s="1" t="s">
        <v>4283</v>
      </c>
      <c r="L900" s="1" t="s">
        <v>2630</v>
      </c>
      <c r="M900" s="1" t="s">
        <v>4290</v>
      </c>
      <c r="N900" s="3">
        <v>-158558.39999999999</v>
      </c>
      <c r="O900" s="3">
        <v>0</v>
      </c>
      <c r="P900" s="1" t="s">
        <v>2567</v>
      </c>
      <c r="Q900" s="1" t="s">
        <v>565</v>
      </c>
      <c r="R900" s="1" t="s">
        <v>495</v>
      </c>
      <c r="S900" s="1" t="s">
        <v>2407</v>
      </c>
      <c r="T900" s="1" t="s">
        <v>2407</v>
      </c>
      <c r="U900" s="1" t="s">
        <v>5066</v>
      </c>
      <c r="V900" s="1" t="s">
        <v>2470</v>
      </c>
      <c r="W900" s="1" t="s">
        <v>51</v>
      </c>
      <c r="X900" s="1" t="str">
        <f>CONCATENATE(Tableau4[[#This Row],[Numéro de pièce de la pièce de référence]],Tableau4[[#This Row],[Numéro de poste de la pièce de référence]])</f>
        <v>450066891510</v>
      </c>
    </row>
    <row r="901" spans="1:24" x14ac:dyDescent="0.35">
      <c r="A901" s="1" t="s">
        <v>97</v>
      </c>
      <c r="B901" s="1" t="s">
        <v>2489</v>
      </c>
      <c r="C901" s="1" t="s">
        <v>2510</v>
      </c>
      <c r="D901" s="1" t="s">
        <v>101</v>
      </c>
      <c r="E901" s="1" t="s">
        <v>564</v>
      </c>
      <c r="F901" s="1" t="s">
        <v>2407</v>
      </c>
      <c r="G901" s="1" t="s">
        <v>2717</v>
      </c>
      <c r="H901" s="1" t="s">
        <v>88</v>
      </c>
      <c r="I901" s="2">
        <v>43983</v>
      </c>
      <c r="J901" s="1" t="s">
        <v>4282</v>
      </c>
      <c r="K901" s="1" t="s">
        <v>4283</v>
      </c>
      <c r="L901" s="1" t="s">
        <v>2630</v>
      </c>
      <c r="M901" s="1" t="s">
        <v>4290</v>
      </c>
      <c r="N901" s="3">
        <v>-259182</v>
      </c>
      <c r="O901" s="3">
        <v>0</v>
      </c>
      <c r="P901" s="1" t="s">
        <v>2567</v>
      </c>
      <c r="Q901" s="1" t="s">
        <v>565</v>
      </c>
      <c r="R901" s="1" t="s">
        <v>495</v>
      </c>
      <c r="S901" s="1" t="s">
        <v>2407</v>
      </c>
      <c r="T901" s="1" t="s">
        <v>2407</v>
      </c>
      <c r="U901" s="1" t="s">
        <v>5067</v>
      </c>
      <c r="V901" s="1" t="s">
        <v>2470</v>
      </c>
      <c r="W901" s="1" t="s">
        <v>51</v>
      </c>
      <c r="X901" s="1" t="str">
        <f>CONCATENATE(Tableau4[[#This Row],[Numéro de pièce de la pièce de référence]],Tableau4[[#This Row],[Numéro de poste de la pièce de référence]])</f>
        <v>450066891510</v>
      </c>
    </row>
    <row r="902" spans="1:24" x14ac:dyDescent="0.35">
      <c r="A902" s="1" t="s">
        <v>97</v>
      </c>
      <c r="B902" s="1" t="s">
        <v>2489</v>
      </c>
      <c r="C902" s="1" t="s">
        <v>2510</v>
      </c>
      <c r="D902" s="1" t="s">
        <v>101</v>
      </c>
      <c r="E902" s="1" t="s">
        <v>564</v>
      </c>
      <c r="F902" s="1" t="s">
        <v>2407</v>
      </c>
      <c r="G902" s="1" t="s">
        <v>2717</v>
      </c>
      <c r="H902" s="1" t="s">
        <v>88</v>
      </c>
      <c r="I902" s="2">
        <v>43983</v>
      </c>
      <c r="J902" s="1" t="s">
        <v>4282</v>
      </c>
      <c r="K902" s="1" t="s">
        <v>4283</v>
      </c>
      <c r="L902" s="1" t="s">
        <v>2630</v>
      </c>
      <c r="M902" s="1" t="s">
        <v>4290</v>
      </c>
      <c r="N902" s="3">
        <v>-335412</v>
      </c>
      <c r="O902" s="3">
        <v>0</v>
      </c>
      <c r="P902" s="1" t="s">
        <v>2567</v>
      </c>
      <c r="Q902" s="1" t="s">
        <v>565</v>
      </c>
      <c r="R902" s="1" t="s">
        <v>495</v>
      </c>
      <c r="S902" s="1" t="s">
        <v>2407</v>
      </c>
      <c r="T902" s="1" t="s">
        <v>2407</v>
      </c>
      <c r="U902" s="1" t="s">
        <v>5068</v>
      </c>
      <c r="V902" s="1" t="s">
        <v>2470</v>
      </c>
      <c r="W902" s="1" t="s">
        <v>51</v>
      </c>
      <c r="X902" s="1" t="str">
        <f>CONCATENATE(Tableau4[[#This Row],[Numéro de pièce de la pièce de référence]],Tableau4[[#This Row],[Numéro de poste de la pièce de référence]])</f>
        <v>450066891510</v>
      </c>
    </row>
    <row r="903" spans="1:24" x14ac:dyDescent="0.35">
      <c r="A903" s="1" t="s">
        <v>97</v>
      </c>
      <c r="B903" s="1" t="s">
        <v>2489</v>
      </c>
      <c r="C903" s="1" t="s">
        <v>2510</v>
      </c>
      <c r="D903" s="1" t="s">
        <v>101</v>
      </c>
      <c r="E903" s="1" t="s">
        <v>564</v>
      </c>
      <c r="F903" s="1" t="s">
        <v>2407</v>
      </c>
      <c r="G903" s="1" t="s">
        <v>2717</v>
      </c>
      <c r="H903" s="1" t="s">
        <v>88</v>
      </c>
      <c r="I903" s="2">
        <v>43983</v>
      </c>
      <c r="J903" s="1" t="s">
        <v>4282</v>
      </c>
      <c r="K903" s="1" t="s">
        <v>4283</v>
      </c>
      <c r="L903" s="1" t="s">
        <v>2630</v>
      </c>
      <c r="M903" s="1" t="s">
        <v>4290</v>
      </c>
      <c r="N903" s="3">
        <v>-167706</v>
      </c>
      <c r="O903" s="3">
        <v>0</v>
      </c>
      <c r="P903" s="1" t="s">
        <v>2567</v>
      </c>
      <c r="Q903" s="1" t="s">
        <v>565</v>
      </c>
      <c r="R903" s="1" t="s">
        <v>495</v>
      </c>
      <c r="S903" s="1" t="s">
        <v>2407</v>
      </c>
      <c r="T903" s="1" t="s">
        <v>2407</v>
      </c>
      <c r="U903" s="1" t="s">
        <v>5069</v>
      </c>
      <c r="V903" s="1" t="s">
        <v>2470</v>
      </c>
      <c r="W903" s="1" t="s">
        <v>51</v>
      </c>
      <c r="X903" s="1" t="str">
        <f>CONCATENATE(Tableau4[[#This Row],[Numéro de pièce de la pièce de référence]],Tableau4[[#This Row],[Numéro de poste de la pièce de référence]])</f>
        <v>450066891510</v>
      </c>
    </row>
    <row r="904" spans="1:24" x14ac:dyDescent="0.35">
      <c r="A904" s="1" t="s">
        <v>97</v>
      </c>
      <c r="B904" s="1" t="s">
        <v>2489</v>
      </c>
      <c r="C904" s="1" t="s">
        <v>2510</v>
      </c>
      <c r="D904" s="1" t="s">
        <v>101</v>
      </c>
      <c r="E904" s="1" t="s">
        <v>564</v>
      </c>
      <c r="F904" s="1" t="s">
        <v>2407</v>
      </c>
      <c r="G904" s="1" t="s">
        <v>2717</v>
      </c>
      <c r="H904" s="1" t="s">
        <v>88</v>
      </c>
      <c r="I904" s="2">
        <v>43983</v>
      </c>
      <c r="J904" s="1" t="s">
        <v>4282</v>
      </c>
      <c r="K904" s="1" t="s">
        <v>4283</v>
      </c>
      <c r="L904" s="1" t="s">
        <v>2630</v>
      </c>
      <c r="M904" s="1" t="s">
        <v>4290</v>
      </c>
      <c r="N904" s="3">
        <v>-776478.78</v>
      </c>
      <c r="O904" s="3">
        <v>0</v>
      </c>
      <c r="P904" s="1" t="s">
        <v>2567</v>
      </c>
      <c r="Q904" s="1" t="s">
        <v>565</v>
      </c>
      <c r="R904" s="1" t="s">
        <v>495</v>
      </c>
      <c r="S904" s="1" t="s">
        <v>2407</v>
      </c>
      <c r="T904" s="1" t="s">
        <v>2407</v>
      </c>
      <c r="U904" s="1" t="s">
        <v>5070</v>
      </c>
      <c r="V904" s="1" t="s">
        <v>2470</v>
      </c>
      <c r="W904" s="1" t="s">
        <v>51</v>
      </c>
      <c r="X904" s="1" t="str">
        <f>CONCATENATE(Tableau4[[#This Row],[Numéro de pièce de la pièce de référence]],Tableau4[[#This Row],[Numéro de poste de la pièce de référence]])</f>
        <v>450066891510</v>
      </c>
    </row>
    <row r="905" spans="1:24" x14ac:dyDescent="0.35">
      <c r="A905" s="1" t="s">
        <v>97</v>
      </c>
      <c r="B905" s="1" t="s">
        <v>2489</v>
      </c>
      <c r="C905" s="1" t="s">
        <v>2510</v>
      </c>
      <c r="D905" s="1" t="s">
        <v>101</v>
      </c>
      <c r="E905" s="1" t="s">
        <v>564</v>
      </c>
      <c r="F905" s="1" t="s">
        <v>2407</v>
      </c>
      <c r="G905" s="1" t="s">
        <v>2717</v>
      </c>
      <c r="H905" s="1" t="s">
        <v>88</v>
      </c>
      <c r="I905" s="2">
        <v>43983</v>
      </c>
      <c r="J905" s="1" t="s">
        <v>4282</v>
      </c>
      <c r="K905" s="1" t="s">
        <v>4283</v>
      </c>
      <c r="L905" s="1" t="s">
        <v>2630</v>
      </c>
      <c r="M905" s="1" t="s">
        <v>4290</v>
      </c>
      <c r="N905" s="3">
        <v>-252626.22</v>
      </c>
      <c r="O905" s="3">
        <v>0</v>
      </c>
      <c r="P905" s="1" t="s">
        <v>2567</v>
      </c>
      <c r="Q905" s="1" t="s">
        <v>565</v>
      </c>
      <c r="R905" s="1" t="s">
        <v>495</v>
      </c>
      <c r="S905" s="1" t="s">
        <v>2407</v>
      </c>
      <c r="T905" s="1" t="s">
        <v>2407</v>
      </c>
      <c r="U905" s="1" t="s">
        <v>5071</v>
      </c>
      <c r="V905" s="1" t="s">
        <v>2470</v>
      </c>
      <c r="W905" s="1" t="s">
        <v>51</v>
      </c>
      <c r="X905" s="1" t="str">
        <f>CONCATENATE(Tableau4[[#This Row],[Numéro de pièce de la pièce de référence]],Tableau4[[#This Row],[Numéro de poste de la pièce de référence]])</f>
        <v>450066891510</v>
      </c>
    </row>
    <row r="906" spans="1:24" x14ac:dyDescent="0.35">
      <c r="A906" s="1" t="s">
        <v>97</v>
      </c>
      <c r="B906" s="1" t="s">
        <v>2489</v>
      </c>
      <c r="C906" s="1" t="s">
        <v>2510</v>
      </c>
      <c r="D906" s="1" t="s">
        <v>101</v>
      </c>
      <c r="E906" s="1" t="s">
        <v>564</v>
      </c>
      <c r="F906" s="1" t="s">
        <v>2407</v>
      </c>
      <c r="G906" s="1" t="s">
        <v>2717</v>
      </c>
      <c r="H906" s="1" t="s">
        <v>88</v>
      </c>
      <c r="I906" s="2">
        <v>43983</v>
      </c>
      <c r="J906" s="1" t="s">
        <v>4282</v>
      </c>
      <c r="K906" s="1" t="s">
        <v>4283</v>
      </c>
      <c r="L906" s="1" t="s">
        <v>2630</v>
      </c>
      <c r="M906" s="1" t="s">
        <v>4290</v>
      </c>
      <c r="N906" s="3">
        <v>-182952</v>
      </c>
      <c r="O906" s="3">
        <v>0</v>
      </c>
      <c r="P906" s="1" t="s">
        <v>2567</v>
      </c>
      <c r="Q906" s="1" t="s">
        <v>565</v>
      </c>
      <c r="R906" s="1" t="s">
        <v>495</v>
      </c>
      <c r="S906" s="1" t="s">
        <v>2407</v>
      </c>
      <c r="T906" s="1" t="s">
        <v>2407</v>
      </c>
      <c r="U906" s="1" t="s">
        <v>5072</v>
      </c>
      <c r="V906" s="1" t="s">
        <v>2470</v>
      </c>
      <c r="W906" s="1" t="s">
        <v>51</v>
      </c>
      <c r="X906" s="1" t="str">
        <f>CONCATENATE(Tableau4[[#This Row],[Numéro de pièce de la pièce de référence]],Tableau4[[#This Row],[Numéro de poste de la pièce de référence]])</f>
        <v>450066891510</v>
      </c>
    </row>
    <row r="907" spans="1:24" x14ac:dyDescent="0.35">
      <c r="A907" s="1" t="s">
        <v>97</v>
      </c>
      <c r="B907" s="1" t="s">
        <v>2489</v>
      </c>
      <c r="C907" s="1" t="s">
        <v>2510</v>
      </c>
      <c r="D907" s="1" t="s">
        <v>101</v>
      </c>
      <c r="E907" s="1" t="s">
        <v>796</v>
      </c>
      <c r="F907" s="1" t="s">
        <v>2407</v>
      </c>
      <c r="G907" s="1" t="s">
        <v>2762</v>
      </c>
      <c r="H907" s="1" t="s">
        <v>88</v>
      </c>
      <c r="I907" s="2">
        <v>43983</v>
      </c>
      <c r="J907" s="1" t="s">
        <v>4282</v>
      </c>
      <c r="K907" s="1" t="s">
        <v>4283</v>
      </c>
      <c r="L907" s="1" t="s">
        <v>2630</v>
      </c>
      <c r="M907" s="1" t="s">
        <v>4290</v>
      </c>
      <c r="N907" s="3">
        <v>-571560</v>
      </c>
      <c r="O907" s="3">
        <v>0</v>
      </c>
      <c r="P907" s="1" t="s">
        <v>2567</v>
      </c>
      <c r="Q907" s="1" t="s">
        <v>794</v>
      </c>
      <c r="R907" s="1" t="s">
        <v>495</v>
      </c>
      <c r="S907" s="1" t="s">
        <v>2407</v>
      </c>
      <c r="T907" s="1" t="s">
        <v>2407</v>
      </c>
      <c r="U907" s="1" t="s">
        <v>5073</v>
      </c>
      <c r="V907" s="1" t="s">
        <v>2470</v>
      </c>
      <c r="W907" s="1" t="s">
        <v>51</v>
      </c>
      <c r="X907" s="1" t="str">
        <f>CONCATENATE(Tableau4[[#This Row],[Numéro de pièce de la pièce de référence]],Tableau4[[#This Row],[Numéro de poste de la pièce de référence]])</f>
        <v>450067073210</v>
      </c>
    </row>
    <row r="908" spans="1:24" x14ac:dyDescent="0.35">
      <c r="A908" s="1" t="s">
        <v>97</v>
      </c>
      <c r="B908" s="1" t="s">
        <v>2489</v>
      </c>
      <c r="C908" s="1" t="s">
        <v>2510</v>
      </c>
      <c r="D908" s="1" t="s">
        <v>101</v>
      </c>
      <c r="E908" s="1" t="s">
        <v>798</v>
      </c>
      <c r="F908" s="1" t="s">
        <v>2407</v>
      </c>
      <c r="G908" s="1" t="s">
        <v>2776</v>
      </c>
      <c r="H908" s="1" t="s">
        <v>88</v>
      </c>
      <c r="I908" s="2">
        <v>43983</v>
      </c>
      <c r="J908" s="1" t="s">
        <v>4282</v>
      </c>
      <c r="K908" s="1" t="s">
        <v>4283</v>
      </c>
      <c r="L908" s="1" t="s">
        <v>2630</v>
      </c>
      <c r="M908" s="1" t="s">
        <v>4290</v>
      </c>
      <c r="N908" s="3">
        <v>-244640</v>
      </c>
      <c r="O908" s="3">
        <v>0</v>
      </c>
      <c r="P908" s="1" t="s">
        <v>2567</v>
      </c>
      <c r="Q908" s="1" t="s">
        <v>794</v>
      </c>
      <c r="R908" s="1" t="s">
        <v>495</v>
      </c>
      <c r="S908" s="1" t="s">
        <v>2407</v>
      </c>
      <c r="T908" s="1" t="s">
        <v>2407</v>
      </c>
      <c r="U908" s="1" t="s">
        <v>5073</v>
      </c>
      <c r="V908" s="1" t="s">
        <v>2470</v>
      </c>
      <c r="W908" s="1" t="s">
        <v>51</v>
      </c>
      <c r="X908" s="1" t="str">
        <f>CONCATENATE(Tableau4[[#This Row],[Numéro de pièce de la pièce de référence]],Tableau4[[#This Row],[Numéro de poste de la pièce de référence]])</f>
        <v>450067073410</v>
      </c>
    </row>
    <row r="909" spans="1:24" x14ac:dyDescent="0.35">
      <c r="A909" s="1" t="s">
        <v>97</v>
      </c>
      <c r="B909" s="1" t="s">
        <v>2489</v>
      </c>
      <c r="C909" s="1" t="s">
        <v>2510</v>
      </c>
      <c r="D909" s="1" t="s">
        <v>101</v>
      </c>
      <c r="E909" s="1" t="s">
        <v>798</v>
      </c>
      <c r="F909" s="1" t="s">
        <v>2407</v>
      </c>
      <c r="G909" s="1" t="s">
        <v>2776</v>
      </c>
      <c r="H909" s="1" t="s">
        <v>88</v>
      </c>
      <c r="I909" s="2">
        <v>43983</v>
      </c>
      <c r="J909" s="1" t="s">
        <v>4282</v>
      </c>
      <c r="K909" s="1" t="s">
        <v>4283</v>
      </c>
      <c r="L909" s="1" t="s">
        <v>2630</v>
      </c>
      <c r="M909" s="1" t="s">
        <v>4290</v>
      </c>
      <c r="N909" s="3">
        <v>-349800</v>
      </c>
      <c r="O909" s="3">
        <v>0</v>
      </c>
      <c r="P909" s="1" t="s">
        <v>2567</v>
      </c>
      <c r="Q909" s="1" t="s">
        <v>794</v>
      </c>
      <c r="R909" s="1" t="s">
        <v>495</v>
      </c>
      <c r="S909" s="1" t="s">
        <v>2407</v>
      </c>
      <c r="T909" s="1" t="s">
        <v>2407</v>
      </c>
      <c r="U909" s="1" t="s">
        <v>5074</v>
      </c>
      <c r="V909" s="1" t="s">
        <v>2470</v>
      </c>
      <c r="W909" s="1" t="s">
        <v>51</v>
      </c>
      <c r="X909" s="1" t="str">
        <f>CONCATENATE(Tableau4[[#This Row],[Numéro de pièce de la pièce de référence]],Tableau4[[#This Row],[Numéro de poste de la pièce de référence]])</f>
        <v>450067073410</v>
      </c>
    </row>
    <row r="910" spans="1:24" x14ac:dyDescent="0.35">
      <c r="A910" s="1" t="s">
        <v>97</v>
      </c>
      <c r="B910" s="1" t="s">
        <v>2489</v>
      </c>
      <c r="C910" s="1" t="s">
        <v>2510</v>
      </c>
      <c r="D910" s="1" t="s">
        <v>101</v>
      </c>
      <c r="E910" s="1" t="s">
        <v>946</v>
      </c>
      <c r="F910" s="1" t="s">
        <v>2407</v>
      </c>
      <c r="G910" s="1" t="s">
        <v>2815</v>
      </c>
      <c r="H910" s="1" t="s">
        <v>88</v>
      </c>
      <c r="I910" s="2">
        <v>43983</v>
      </c>
      <c r="J910" s="1" t="s">
        <v>4282</v>
      </c>
      <c r="K910" s="1" t="s">
        <v>4283</v>
      </c>
      <c r="L910" s="1" t="s">
        <v>2630</v>
      </c>
      <c r="M910" s="1" t="s">
        <v>4290</v>
      </c>
      <c r="N910" s="3">
        <v>-805600</v>
      </c>
      <c r="O910" s="3">
        <v>0</v>
      </c>
      <c r="P910" s="1" t="s">
        <v>2567</v>
      </c>
      <c r="Q910" s="1" t="s">
        <v>947</v>
      </c>
      <c r="R910" s="1" t="s">
        <v>495</v>
      </c>
      <c r="S910" s="1" t="s">
        <v>2407</v>
      </c>
      <c r="T910" s="1" t="s">
        <v>2407</v>
      </c>
      <c r="U910" s="1" t="s">
        <v>5075</v>
      </c>
      <c r="V910" s="1" t="s">
        <v>2470</v>
      </c>
      <c r="W910" s="1" t="s">
        <v>51</v>
      </c>
      <c r="X910" s="1" t="str">
        <f>CONCATENATE(Tableau4[[#This Row],[Numéro de pièce de la pièce de référence]],Tableau4[[#This Row],[Numéro de poste de la pièce de référence]])</f>
        <v>450067151610</v>
      </c>
    </row>
    <row r="911" spans="1:24" x14ac:dyDescent="0.35">
      <c r="A911" s="1" t="s">
        <v>97</v>
      </c>
      <c r="B911" s="1" t="s">
        <v>2489</v>
      </c>
      <c r="C911" s="1" t="s">
        <v>2510</v>
      </c>
      <c r="D911" s="1" t="s">
        <v>101</v>
      </c>
      <c r="E911" s="1" t="s">
        <v>946</v>
      </c>
      <c r="F911" s="1" t="s">
        <v>2407</v>
      </c>
      <c r="G911" s="1" t="s">
        <v>2815</v>
      </c>
      <c r="H911" s="1" t="s">
        <v>88</v>
      </c>
      <c r="I911" s="2">
        <v>43983</v>
      </c>
      <c r="J911" s="1" t="s">
        <v>4282</v>
      </c>
      <c r="K911" s="1" t="s">
        <v>4283</v>
      </c>
      <c r="L911" s="1" t="s">
        <v>2630</v>
      </c>
      <c r="M911" s="1" t="s">
        <v>4290</v>
      </c>
      <c r="N911" s="3">
        <v>-805600</v>
      </c>
      <c r="O911" s="3">
        <v>0</v>
      </c>
      <c r="P911" s="1" t="s">
        <v>2567</v>
      </c>
      <c r="Q911" s="1" t="s">
        <v>947</v>
      </c>
      <c r="R911" s="1" t="s">
        <v>495</v>
      </c>
      <c r="S911" s="1" t="s">
        <v>2407</v>
      </c>
      <c r="T911" s="1" t="s">
        <v>2407</v>
      </c>
      <c r="U911" s="1" t="s">
        <v>5076</v>
      </c>
      <c r="V911" s="1" t="s">
        <v>2470</v>
      </c>
      <c r="W911" s="1" t="s">
        <v>51</v>
      </c>
      <c r="X911" s="1" t="str">
        <f>CONCATENATE(Tableau4[[#This Row],[Numéro de pièce de la pièce de référence]],Tableau4[[#This Row],[Numéro de poste de la pièce de référence]])</f>
        <v>450067151610</v>
      </c>
    </row>
    <row r="912" spans="1:24" x14ac:dyDescent="0.35">
      <c r="A912" s="1" t="s">
        <v>97</v>
      </c>
      <c r="B912" s="1" t="s">
        <v>2489</v>
      </c>
      <c r="C912" s="1" t="s">
        <v>2510</v>
      </c>
      <c r="D912" s="1" t="s">
        <v>126</v>
      </c>
      <c r="E912" s="1" t="s">
        <v>1485</v>
      </c>
      <c r="F912" s="1" t="s">
        <v>2407</v>
      </c>
      <c r="G912" s="1" t="s">
        <v>3033</v>
      </c>
      <c r="H912" s="1" t="s">
        <v>88</v>
      </c>
      <c r="I912" s="2">
        <v>43983</v>
      </c>
      <c r="J912" s="1" t="s">
        <v>4282</v>
      </c>
      <c r="K912" s="1" t="s">
        <v>4283</v>
      </c>
      <c r="L912" s="1" t="s">
        <v>2630</v>
      </c>
      <c r="M912" s="1" t="s">
        <v>4290</v>
      </c>
      <c r="N912" s="3">
        <v>-28.22</v>
      </c>
      <c r="O912" s="3">
        <v>0</v>
      </c>
      <c r="P912" s="1" t="s">
        <v>2702</v>
      </c>
      <c r="Q912" s="1" t="s">
        <v>1486</v>
      </c>
      <c r="R912" s="1" t="s">
        <v>1484</v>
      </c>
      <c r="S912" s="1" t="s">
        <v>2407</v>
      </c>
      <c r="T912" s="1" t="s">
        <v>2407</v>
      </c>
      <c r="U912" s="1" t="s">
        <v>5077</v>
      </c>
      <c r="V912" s="1" t="s">
        <v>2470</v>
      </c>
      <c r="W912" s="1" t="s">
        <v>99</v>
      </c>
      <c r="X912" s="1" t="str">
        <f>CONCATENATE(Tableau4[[#This Row],[Numéro de pièce de la pièce de référence]],Tableau4[[#This Row],[Numéro de poste de la pièce de référence]])</f>
        <v>450067585510</v>
      </c>
    </row>
    <row r="913" spans="1:24" x14ac:dyDescent="0.35">
      <c r="A913" s="1" t="s">
        <v>97</v>
      </c>
      <c r="B913" s="1" t="s">
        <v>2489</v>
      </c>
      <c r="C913" s="1" t="s">
        <v>2510</v>
      </c>
      <c r="D913" s="1" t="s">
        <v>101</v>
      </c>
      <c r="E913" s="1" t="s">
        <v>564</v>
      </c>
      <c r="F913" s="1" t="s">
        <v>2407</v>
      </c>
      <c r="G913" s="1" t="s">
        <v>2717</v>
      </c>
      <c r="H913" s="1" t="s">
        <v>88</v>
      </c>
      <c r="I913" s="2">
        <v>43984</v>
      </c>
      <c r="J913" s="1" t="s">
        <v>4282</v>
      </c>
      <c r="K913" s="1" t="s">
        <v>4283</v>
      </c>
      <c r="L913" s="1" t="s">
        <v>2630</v>
      </c>
      <c r="M913" s="1" t="s">
        <v>4290</v>
      </c>
      <c r="N913" s="3">
        <v>-264990</v>
      </c>
      <c r="O913" s="3">
        <v>0</v>
      </c>
      <c r="P913" s="1" t="s">
        <v>2567</v>
      </c>
      <c r="Q913" s="1" t="s">
        <v>565</v>
      </c>
      <c r="R913" s="1" t="s">
        <v>495</v>
      </c>
      <c r="S913" s="1" t="s">
        <v>2407</v>
      </c>
      <c r="T913" s="1" t="s">
        <v>2407</v>
      </c>
      <c r="U913" s="1" t="s">
        <v>5078</v>
      </c>
      <c r="V913" s="1" t="s">
        <v>2470</v>
      </c>
      <c r="W913" s="1" t="s">
        <v>51</v>
      </c>
      <c r="X913" s="1" t="str">
        <f>CONCATENATE(Tableau4[[#This Row],[Numéro de pièce de la pièce de référence]],Tableau4[[#This Row],[Numéro de poste de la pièce de référence]])</f>
        <v>450066891510</v>
      </c>
    </row>
    <row r="914" spans="1:24" x14ac:dyDescent="0.35">
      <c r="A914" s="1" t="s">
        <v>97</v>
      </c>
      <c r="B914" s="1" t="s">
        <v>2489</v>
      </c>
      <c r="C914" s="1" t="s">
        <v>2510</v>
      </c>
      <c r="D914" s="1" t="s">
        <v>101</v>
      </c>
      <c r="E914" s="1" t="s">
        <v>564</v>
      </c>
      <c r="F914" s="1" t="s">
        <v>2407</v>
      </c>
      <c r="G914" s="1" t="s">
        <v>2717</v>
      </c>
      <c r="H914" s="1" t="s">
        <v>88</v>
      </c>
      <c r="I914" s="2">
        <v>43984</v>
      </c>
      <c r="J914" s="1" t="s">
        <v>4282</v>
      </c>
      <c r="K914" s="1" t="s">
        <v>4283</v>
      </c>
      <c r="L914" s="1" t="s">
        <v>2630</v>
      </c>
      <c r="M914" s="1" t="s">
        <v>4290</v>
      </c>
      <c r="N914" s="3">
        <v>-1083588.28</v>
      </c>
      <c r="O914" s="3">
        <v>0</v>
      </c>
      <c r="P914" s="1" t="s">
        <v>2567</v>
      </c>
      <c r="Q914" s="1" t="s">
        <v>565</v>
      </c>
      <c r="R914" s="1" t="s">
        <v>495</v>
      </c>
      <c r="S914" s="1" t="s">
        <v>2407</v>
      </c>
      <c r="T914" s="1" t="s">
        <v>2407</v>
      </c>
      <c r="U914" s="1" t="s">
        <v>5079</v>
      </c>
      <c r="V914" s="1" t="s">
        <v>2470</v>
      </c>
      <c r="W914" s="1" t="s">
        <v>51</v>
      </c>
      <c r="X914" s="1" t="str">
        <f>CONCATENATE(Tableau4[[#This Row],[Numéro de pièce de la pièce de référence]],Tableau4[[#This Row],[Numéro de poste de la pièce de référence]])</f>
        <v>450066891510</v>
      </c>
    </row>
    <row r="915" spans="1:24" x14ac:dyDescent="0.35">
      <c r="A915" s="1" t="s">
        <v>97</v>
      </c>
      <c r="B915" s="1" t="s">
        <v>2489</v>
      </c>
      <c r="C915" s="1" t="s">
        <v>2510</v>
      </c>
      <c r="D915" s="1" t="s">
        <v>101</v>
      </c>
      <c r="E915" s="1" t="s">
        <v>1246</v>
      </c>
      <c r="F915" s="1" t="s">
        <v>2407</v>
      </c>
      <c r="G915" s="1" t="s">
        <v>2945</v>
      </c>
      <c r="H915" s="1" t="s">
        <v>88</v>
      </c>
      <c r="I915" s="2">
        <v>43984</v>
      </c>
      <c r="J915" s="1" t="s">
        <v>4282</v>
      </c>
      <c r="K915" s="1" t="s">
        <v>4283</v>
      </c>
      <c r="L915" s="1" t="s">
        <v>2630</v>
      </c>
      <c r="M915" s="1" t="s">
        <v>4290</v>
      </c>
      <c r="N915" s="3">
        <v>-70718.45</v>
      </c>
      <c r="O915" s="3">
        <v>0</v>
      </c>
      <c r="P915" s="1" t="s">
        <v>2567</v>
      </c>
      <c r="Q915" s="1" t="s">
        <v>1247</v>
      </c>
      <c r="R915" s="1" t="s">
        <v>910</v>
      </c>
      <c r="S915" s="1" t="s">
        <v>2407</v>
      </c>
      <c r="T915" s="1" t="s">
        <v>2407</v>
      </c>
      <c r="U915" s="1" t="s">
        <v>5080</v>
      </c>
      <c r="V915" s="1" t="s">
        <v>2470</v>
      </c>
      <c r="W915" s="1" t="s">
        <v>103</v>
      </c>
      <c r="X915" s="1" t="str">
        <f>CONCATENATE(Tableau4[[#This Row],[Numéro de pièce de la pièce de référence]],Tableau4[[#This Row],[Numéro de poste de la pièce de référence]])</f>
        <v>450067332110</v>
      </c>
    </row>
    <row r="916" spans="1:24" x14ac:dyDescent="0.35">
      <c r="A916" s="1" t="s">
        <v>97</v>
      </c>
      <c r="B916" s="1" t="s">
        <v>2489</v>
      </c>
      <c r="C916" s="1" t="s">
        <v>2510</v>
      </c>
      <c r="D916" s="1" t="s">
        <v>101</v>
      </c>
      <c r="E916" s="1" t="s">
        <v>1536</v>
      </c>
      <c r="F916" s="1" t="s">
        <v>2407</v>
      </c>
      <c r="G916" s="1" t="s">
        <v>2971</v>
      </c>
      <c r="H916" s="1" t="s">
        <v>88</v>
      </c>
      <c r="I916" s="2">
        <v>43984</v>
      </c>
      <c r="J916" s="1" t="s">
        <v>4282</v>
      </c>
      <c r="K916" s="1" t="s">
        <v>4283</v>
      </c>
      <c r="L916" s="1" t="s">
        <v>3400</v>
      </c>
      <c r="M916" s="1" t="s">
        <v>4284</v>
      </c>
      <c r="N916" s="3">
        <v>1</v>
      </c>
      <c r="O916" s="3">
        <v>0</v>
      </c>
      <c r="P916" s="1" t="s">
        <v>2567</v>
      </c>
      <c r="Q916" s="1" t="s">
        <v>1537</v>
      </c>
      <c r="R916" s="1" t="s">
        <v>1535</v>
      </c>
      <c r="S916" s="1" t="s">
        <v>2407</v>
      </c>
      <c r="T916" s="1" t="s">
        <v>2407</v>
      </c>
      <c r="U916" s="1" t="s">
        <v>5081</v>
      </c>
      <c r="V916" s="1" t="s">
        <v>2470</v>
      </c>
      <c r="W916" s="1" t="s">
        <v>103</v>
      </c>
      <c r="X916" s="1" t="str">
        <f>CONCATENATE(Tableau4[[#This Row],[Numéro de pièce de la pièce de référence]],Tableau4[[#This Row],[Numéro de poste de la pièce de référence]])</f>
        <v>450067662510</v>
      </c>
    </row>
    <row r="917" spans="1:24" x14ac:dyDescent="0.35">
      <c r="A917" s="1" t="s">
        <v>97</v>
      </c>
      <c r="B917" s="1" t="s">
        <v>2489</v>
      </c>
      <c r="C917" s="1" t="s">
        <v>2510</v>
      </c>
      <c r="D917" s="1" t="s">
        <v>126</v>
      </c>
      <c r="E917" s="1" t="s">
        <v>361</v>
      </c>
      <c r="F917" s="1" t="s">
        <v>2407</v>
      </c>
      <c r="G917" s="1" t="s">
        <v>2637</v>
      </c>
      <c r="H917" s="1" t="s">
        <v>88</v>
      </c>
      <c r="I917" s="2">
        <v>43985</v>
      </c>
      <c r="J917" s="1" t="s">
        <v>4282</v>
      </c>
      <c r="K917" s="1" t="s">
        <v>4283</v>
      </c>
      <c r="L917" s="1" t="s">
        <v>2630</v>
      </c>
      <c r="M917" s="1" t="s">
        <v>4290</v>
      </c>
      <c r="N917" s="3">
        <v>-5739.2</v>
      </c>
      <c r="O917" s="3">
        <v>0</v>
      </c>
      <c r="P917" s="1" t="s">
        <v>2639</v>
      </c>
      <c r="Q917" s="1" t="s">
        <v>362</v>
      </c>
      <c r="R917" s="1" t="s">
        <v>360</v>
      </c>
      <c r="S917" s="1" t="s">
        <v>2407</v>
      </c>
      <c r="T917" s="1" t="s">
        <v>2407</v>
      </c>
      <c r="U917" s="1" t="s">
        <v>5082</v>
      </c>
      <c r="V917" s="1" t="s">
        <v>2470</v>
      </c>
      <c r="W917" s="1" t="s">
        <v>99</v>
      </c>
      <c r="X917" s="1" t="str">
        <f>CONCATENATE(Tableau4[[#This Row],[Numéro de pièce de la pièce de référence]],Tableau4[[#This Row],[Numéro de poste de la pièce de référence]])</f>
        <v>450066667910</v>
      </c>
    </row>
    <row r="918" spans="1:24" x14ac:dyDescent="0.35">
      <c r="A918" s="1" t="s">
        <v>97</v>
      </c>
      <c r="B918" s="1" t="s">
        <v>2489</v>
      </c>
      <c r="C918" s="1" t="s">
        <v>2510</v>
      </c>
      <c r="D918" s="1" t="s">
        <v>101</v>
      </c>
      <c r="E918" s="1" t="s">
        <v>440</v>
      </c>
      <c r="F918" s="1" t="s">
        <v>2407</v>
      </c>
      <c r="G918" s="1" t="s">
        <v>2664</v>
      </c>
      <c r="H918" s="1" t="s">
        <v>88</v>
      </c>
      <c r="I918" s="2">
        <v>43985</v>
      </c>
      <c r="J918" s="1" t="s">
        <v>4282</v>
      </c>
      <c r="K918" s="1" t="s">
        <v>4283</v>
      </c>
      <c r="L918" s="1" t="s">
        <v>2590</v>
      </c>
      <c r="M918" s="1" t="s">
        <v>4402</v>
      </c>
      <c r="N918" s="3">
        <v>8215.9599999999991</v>
      </c>
      <c r="O918" s="3">
        <v>0</v>
      </c>
      <c r="P918" s="1" t="s">
        <v>2567</v>
      </c>
      <c r="Q918" s="1" t="s">
        <v>441</v>
      </c>
      <c r="R918" s="1" t="s">
        <v>439</v>
      </c>
      <c r="S918" s="1" t="s">
        <v>2407</v>
      </c>
      <c r="T918" s="1" t="s">
        <v>2407</v>
      </c>
      <c r="U918" s="1" t="s">
        <v>5083</v>
      </c>
      <c r="V918" s="1" t="s">
        <v>2470</v>
      </c>
      <c r="W918" s="1" t="s">
        <v>103</v>
      </c>
      <c r="X918" s="1" t="str">
        <f>CONCATENATE(Tableau4[[#This Row],[Numéro de pièce de la pièce de référence]],Tableau4[[#This Row],[Numéro de poste de la pièce de référence]])</f>
        <v>450066786510</v>
      </c>
    </row>
    <row r="919" spans="1:24" x14ac:dyDescent="0.35">
      <c r="A919" s="1" t="s">
        <v>97</v>
      </c>
      <c r="B919" s="1" t="s">
        <v>2489</v>
      </c>
      <c r="C919" s="1" t="s">
        <v>2510</v>
      </c>
      <c r="D919" s="1" t="s">
        <v>101</v>
      </c>
      <c r="E919" s="1" t="s">
        <v>440</v>
      </c>
      <c r="F919" s="1" t="s">
        <v>2407</v>
      </c>
      <c r="G919" s="1" t="s">
        <v>2664</v>
      </c>
      <c r="H919" s="1" t="s">
        <v>88</v>
      </c>
      <c r="I919" s="2">
        <v>43985</v>
      </c>
      <c r="J919" s="1" t="s">
        <v>4282</v>
      </c>
      <c r="K919" s="1" t="s">
        <v>4283</v>
      </c>
      <c r="L919" s="1" t="s">
        <v>2630</v>
      </c>
      <c r="M919" s="1" t="s">
        <v>4290</v>
      </c>
      <c r="N919" s="3">
        <v>-60029.66</v>
      </c>
      <c r="O919" s="3">
        <v>0</v>
      </c>
      <c r="P919" s="1" t="s">
        <v>2567</v>
      </c>
      <c r="Q919" s="1" t="s">
        <v>441</v>
      </c>
      <c r="R919" s="1" t="s">
        <v>439</v>
      </c>
      <c r="S919" s="1" t="s">
        <v>2407</v>
      </c>
      <c r="T919" s="1" t="s">
        <v>2407</v>
      </c>
      <c r="U919" s="1" t="s">
        <v>5083</v>
      </c>
      <c r="V919" s="1" t="s">
        <v>2470</v>
      </c>
      <c r="W919" s="1" t="s">
        <v>103</v>
      </c>
      <c r="X919" s="1" t="str">
        <f>CONCATENATE(Tableau4[[#This Row],[Numéro de pièce de la pièce de référence]],Tableau4[[#This Row],[Numéro de poste de la pièce de référence]])</f>
        <v>450066786510</v>
      </c>
    </row>
    <row r="920" spans="1:24" x14ac:dyDescent="0.35">
      <c r="A920" s="1" t="s">
        <v>97</v>
      </c>
      <c r="B920" s="1" t="s">
        <v>2489</v>
      </c>
      <c r="C920" s="1" t="s">
        <v>2510</v>
      </c>
      <c r="D920" s="1" t="s">
        <v>101</v>
      </c>
      <c r="E920" s="1" t="s">
        <v>596</v>
      </c>
      <c r="F920" s="1" t="s">
        <v>2407</v>
      </c>
      <c r="G920" s="1" t="s">
        <v>2701</v>
      </c>
      <c r="H920" s="1" t="s">
        <v>222</v>
      </c>
      <c r="I920" s="2">
        <v>43985</v>
      </c>
      <c r="J920" s="1" t="s">
        <v>4282</v>
      </c>
      <c r="K920" s="1" t="s">
        <v>4283</v>
      </c>
      <c r="L920" s="1" t="s">
        <v>2630</v>
      </c>
      <c r="M920" s="1" t="s">
        <v>4290</v>
      </c>
      <c r="N920" s="3">
        <v>-189222</v>
      </c>
      <c r="O920" s="3">
        <v>0</v>
      </c>
      <c r="P920" s="1" t="s">
        <v>2702</v>
      </c>
      <c r="Q920" s="1" t="s">
        <v>602</v>
      </c>
      <c r="R920" s="1" t="s">
        <v>595</v>
      </c>
      <c r="S920" s="1" t="s">
        <v>2407</v>
      </c>
      <c r="T920" s="1" t="s">
        <v>2407</v>
      </c>
      <c r="U920" s="1" t="s">
        <v>5084</v>
      </c>
      <c r="V920" s="1" t="s">
        <v>2470</v>
      </c>
      <c r="W920" s="1" t="s">
        <v>51</v>
      </c>
      <c r="X920" s="1" t="str">
        <f>CONCATENATE(Tableau4[[#This Row],[Numéro de pièce de la pièce de référence]],Tableau4[[#This Row],[Numéro de poste de la pièce de référence]])</f>
        <v>450066879730</v>
      </c>
    </row>
    <row r="921" spans="1:24" x14ac:dyDescent="0.35">
      <c r="A921" s="1" t="s">
        <v>97</v>
      </c>
      <c r="B921" s="1" t="s">
        <v>2489</v>
      </c>
      <c r="C921" s="1" t="s">
        <v>2510</v>
      </c>
      <c r="D921" s="1" t="s">
        <v>101</v>
      </c>
      <c r="E921" s="1" t="s">
        <v>564</v>
      </c>
      <c r="F921" s="1" t="s">
        <v>2407</v>
      </c>
      <c r="G921" s="1" t="s">
        <v>2717</v>
      </c>
      <c r="H921" s="1" t="s">
        <v>88</v>
      </c>
      <c r="I921" s="2">
        <v>43985</v>
      </c>
      <c r="J921" s="1" t="s">
        <v>4282</v>
      </c>
      <c r="K921" s="1" t="s">
        <v>4283</v>
      </c>
      <c r="L921" s="1" t="s">
        <v>2630</v>
      </c>
      <c r="M921" s="1" t="s">
        <v>4290</v>
      </c>
      <c r="N921" s="3">
        <v>7623</v>
      </c>
      <c r="O921" s="3">
        <v>0</v>
      </c>
      <c r="P921" s="1" t="s">
        <v>2567</v>
      </c>
      <c r="Q921" s="1" t="s">
        <v>565</v>
      </c>
      <c r="R921" s="1" t="s">
        <v>495</v>
      </c>
      <c r="S921" s="1" t="s">
        <v>2407</v>
      </c>
      <c r="T921" s="1" t="s">
        <v>2407</v>
      </c>
      <c r="U921" s="1" t="s">
        <v>5085</v>
      </c>
      <c r="V921" s="1" t="s">
        <v>2470</v>
      </c>
      <c r="W921" s="1" t="s">
        <v>51</v>
      </c>
      <c r="X921" s="1" t="str">
        <f>CONCATENATE(Tableau4[[#This Row],[Numéro de pièce de la pièce de référence]],Tableau4[[#This Row],[Numéro de poste de la pièce de référence]])</f>
        <v>450066891510</v>
      </c>
    </row>
    <row r="922" spans="1:24" x14ac:dyDescent="0.35">
      <c r="A922" s="1" t="s">
        <v>97</v>
      </c>
      <c r="B922" s="1" t="s">
        <v>2489</v>
      </c>
      <c r="C922" s="1" t="s">
        <v>2510</v>
      </c>
      <c r="D922" s="1" t="s">
        <v>101</v>
      </c>
      <c r="E922" s="1" t="s">
        <v>564</v>
      </c>
      <c r="F922" s="1" t="s">
        <v>2407</v>
      </c>
      <c r="G922" s="1" t="s">
        <v>2717</v>
      </c>
      <c r="H922" s="1" t="s">
        <v>88</v>
      </c>
      <c r="I922" s="2">
        <v>43985</v>
      </c>
      <c r="J922" s="1" t="s">
        <v>4282</v>
      </c>
      <c r="K922" s="1" t="s">
        <v>4283</v>
      </c>
      <c r="L922" s="1" t="s">
        <v>2630</v>
      </c>
      <c r="M922" s="1" t="s">
        <v>4290</v>
      </c>
      <c r="N922" s="3">
        <v>-259182</v>
      </c>
      <c r="O922" s="3">
        <v>0</v>
      </c>
      <c r="P922" s="1" t="s">
        <v>2567</v>
      </c>
      <c r="Q922" s="1" t="s">
        <v>565</v>
      </c>
      <c r="R922" s="1" t="s">
        <v>495</v>
      </c>
      <c r="S922" s="1" t="s">
        <v>2407</v>
      </c>
      <c r="T922" s="1" t="s">
        <v>2407</v>
      </c>
      <c r="U922" s="1" t="s">
        <v>5086</v>
      </c>
      <c r="V922" s="1" t="s">
        <v>2470</v>
      </c>
      <c r="W922" s="1" t="s">
        <v>51</v>
      </c>
      <c r="X922" s="1" t="str">
        <f>CONCATENATE(Tableau4[[#This Row],[Numéro de pièce de la pièce de référence]],Tableau4[[#This Row],[Numéro de poste de la pièce de référence]])</f>
        <v>450066891510</v>
      </c>
    </row>
    <row r="923" spans="1:24" x14ac:dyDescent="0.35">
      <c r="A923" s="1" t="s">
        <v>97</v>
      </c>
      <c r="B923" s="1" t="s">
        <v>2489</v>
      </c>
      <c r="C923" s="1" t="s">
        <v>2510</v>
      </c>
      <c r="D923" s="1" t="s">
        <v>101</v>
      </c>
      <c r="E923" s="1" t="s">
        <v>564</v>
      </c>
      <c r="F923" s="1" t="s">
        <v>2407</v>
      </c>
      <c r="G923" s="1" t="s">
        <v>2717</v>
      </c>
      <c r="H923" s="1" t="s">
        <v>88</v>
      </c>
      <c r="I923" s="2">
        <v>43985</v>
      </c>
      <c r="J923" s="1" t="s">
        <v>4282</v>
      </c>
      <c r="K923" s="1" t="s">
        <v>4283</v>
      </c>
      <c r="L923" s="1" t="s">
        <v>2630</v>
      </c>
      <c r="M923" s="1" t="s">
        <v>4290</v>
      </c>
      <c r="N923" s="3">
        <v>-259182</v>
      </c>
      <c r="O923" s="3">
        <v>0</v>
      </c>
      <c r="P923" s="1" t="s">
        <v>2567</v>
      </c>
      <c r="Q923" s="1" t="s">
        <v>565</v>
      </c>
      <c r="R923" s="1" t="s">
        <v>495</v>
      </c>
      <c r="S923" s="1" t="s">
        <v>2407</v>
      </c>
      <c r="T923" s="1" t="s">
        <v>2407</v>
      </c>
      <c r="U923" s="1" t="s">
        <v>5087</v>
      </c>
      <c r="V923" s="1" t="s">
        <v>2470</v>
      </c>
      <c r="W923" s="1" t="s">
        <v>51</v>
      </c>
      <c r="X923" s="1" t="str">
        <f>CONCATENATE(Tableau4[[#This Row],[Numéro de pièce de la pièce de référence]],Tableau4[[#This Row],[Numéro de poste de la pièce de référence]])</f>
        <v>450066891510</v>
      </c>
    </row>
    <row r="924" spans="1:24" x14ac:dyDescent="0.35">
      <c r="A924" s="1" t="s">
        <v>97</v>
      </c>
      <c r="B924" s="1" t="s">
        <v>2489</v>
      </c>
      <c r="C924" s="1" t="s">
        <v>2510</v>
      </c>
      <c r="D924" s="1" t="s">
        <v>101</v>
      </c>
      <c r="E924" s="1" t="s">
        <v>564</v>
      </c>
      <c r="F924" s="1" t="s">
        <v>2407</v>
      </c>
      <c r="G924" s="1" t="s">
        <v>2717</v>
      </c>
      <c r="H924" s="1" t="s">
        <v>88</v>
      </c>
      <c r="I924" s="2">
        <v>43985</v>
      </c>
      <c r="J924" s="1" t="s">
        <v>4282</v>
      </c>
      <c r="K924" s="1" t="s">
        <v>4283</v>
      </c>
      <c r="L924" s="1" t="s">
        <v>2630</v>
      </c>
      <c r="M924" s="1" t="s">
        <v>4290</v>
      </c>
      <c r="N924" s="3">
        <v>-243936</v>
      </c>
      <c r="O924" s="3">
        <v>0</v>
      </c>
      <c r="P924" s="1" t="s">
        <v>2567</v>
      </c>
      <c r="Q924" s="1" t="s">
        <v>565</v>
      </c>
      <c r="R924" s="1" t="s">
        <v>495</v>
      </c>
      <c r="S924" s="1" t="s">
        <v>2407</v>
      </c>
      <c r="T924" s="1" t="s">
        <v>2407</v>
      </c>
      <c r="U924" s="1" t="s">
        <v>5088</v>
      </c>
      <c r="V924" s="1" t="s">
        <v>2470</v>
      </c>
      <c r="W924" s="1" t="s">
        <v>51</v>
      </c>
      <c r="X924" s="1" t="str">
        <f>CONCATENATE(Tableau4[[#This Row],[Numéro de pièce de la pièce de référence]],Tableau4[[#This Row],[Numéro de poste de la pièce de référence]])</f>
        <v>450066891510</v>
      </c>
    </row>
    <row r="925" spans="1:24" x14ac:dyDescent="0.35">
      <c r="A925" s="1" t="s">
        <v>97</v>
      </c>
      <c r="B925" s="1" t="s">
        <v>2489</v>
      </c>
      <c r="C925" s="1" t="s">
        <v>2510</v>
      </c>
      <c r="D925" s="1" t="s">
        <v>101</v>
      </c>
      <c r="E925" s="1" t="s">
        <v>564</v>
      </c>
      <c r="F925" s="1" t="s">
        <v>2407</v>
      </c>
      <c r="G925" s="1" t="s">
        <v>2717</v>
      </c>
      <c r="H925" s="1" t="s">
        <v>88</v>
      </c>
      <c r="I925" s="2">
        <v>43985</v>
      </c>
      <c r="J925" s="1" t="s">
        <v>4282</v>
      </c>
      <c r="K925" s="1" t="s">
        <v>4283</v>
      </c>
      <c r="L925" s="1" t="s">
        <v>2630</v>
      </c>
      <c r="M925" s="1" t="s">
        <v>4290</v>
      </c>
      <c r="N925" s="3">
        <v>-304920</v>
      </c>
      <c r="O925" s="3">
        <v>0</v>
      </c>
      <c r="P925" s="1" t="s">
        <v>2567</v>
      </c>
      <c r="Q925" s="1" t="s">
        <v>565</v>
      </c>
      <c r="R925" s="1" t="s">
        <v>495</v>
      </c>
      <c r="S925" s="1" t="s">
        <v>2407</v>
      </c>
      <c r="T925" s="1" t="s">
        <v>2407</v>
      </c>
      <c r="U925" s="1" t="s">
        <v>5089</v>
      </c>
      <c r="V925" s="1" t="s">
        <v>2470</v>
      </c>
      <c r="W925" s="1" t="s">
        <v>51</v>
      </c>
      <c r="X925" s="1" t="str">
        <f>CONCATENATE(Tableau4[[#This Row],[Numéro de pièce de la pièce de référence]],Tableau4[[#This Row],[Numéro de poste de la pièce de référence]])</f>
        <v>450066891510</v>
      </c>
    </row>
    <row r="926" spans="1:24" x14ac:dyDescent="0.35">
      <c r="A926" s="1" t="s">
        <v>97</v>
      </c>
      <c r="B926" s="1" t="s">
        <v>2489</v>
      </c>
      <c r="C926" s="1" t="s">
        <v>2510</v>
      </c>
      <c r="D926" s="1" t="s">
        <v>101</v>
      </c>
      <c r="E926" s="1" t="s">
        <v>564</v>
      </c>
      <c r="F926" s="1" t="s">
        <v>2407</v>
      </c>
      <c r="G926" s="1" t="s">
        <v>2717</v>
      </c>
      <c r="H926" s="1" t="s">
        <v>88</v>
      </c>
      <c r="I926" s="2">
        <v>43985</v>
      </c>
      <c r="J926" s="1" t="s">
        <v>4282</v>
      </c>
      <c r="K926" s="1" t="s">
        <v>4283</v>
      </c>
      <c r="L926" s="1" t="s">
        <v>2630</v>
      </c>
      <c r="M926" s="1" t="s">
        <v>4290</v>
      </c>
      <c r="N926" s="3">
        <v>-480249</v>
      </c>
      <c r="O926" s="3">
        <v>0</v>
      </c>
      <c r="P926" s="1" t="s">
        <v>2567</v>
      </c>
      <c r="Q926" s="1" t="s">
        <v>565</v>
      </c>
      <c r="R926" s="1" t="s">
        <v>495</v>
      </c>
      <c r="S926" s="1" t="s">
        <v>2407</v>
      </c>
      <c r="T926" s="1" t="s">
        <v>2407</v>
      </c>
      <c r="U926" s="1" t="s">
        <v>5090</v>
      </c>
      <c r="V926" s="1" t="s">
        <v>2470</v>
      </c>
      <c r="W926" s="1" t="s">
        <v>51</v>
      </c>
      <c r="X926" s="1" t="str">
        <f>CONCATENATE(Tableau4[[#This Row],[Numéro de pièce de la pièce de référence]],Tableau4[[#This Row],[Numéro de poste de la pièce de référence]])</f>
        <v>450066891510</v>
      </c>
    </row>
    <row r="927" spans="1:24" x14ac:dyDescent="0.35">
      <c r="A927" s="1" t="s">
        <v>97</v>
      </c>
      <c r="B927" s="1" t="s">
        <v>2489</v>
      </c>
      <c r="C927" s="1" t="s">
        <v>2510</v>
      </c>
      <c r="D927" s="1" t="s">
        <v>101</v>
      </c>
      <c r="E927" s="1" t="s">
        <v>768</v>
      </c>
      <c r="F927" s="1" t="s">
        <v>2407</v>
      </c>
      <c r="G927" s="1" t="s">
        <v>2752</v>
      </c>
      <c r="H927" s="1" t="s">
        <v>88</v>
      </c>
      <c r="I927" s="2">
        <v>43985</v>
      </c>
      <c r="J927" s="1" t="s">
        <v>4282</v>
      </c>
      <c r="K927" s="1" t="s">
        <v>4283</v>
      </c>
      <c r="L927" s="1" t="s">
        <v>2630</v>
      </c>
      <c r="M927" s="1" t="s">
        <v>4290</v>
      </c>
      <c r="N927" s="3">
        <v>-2655000</v>
      </c>
      <c r="O927" s="3">
        <v>0</v>
      </c>
      <c r="P927" s="1" t="s">
        <v>2567</v>
      </c>
      <c r="Q927" s="1" t="s">
        <v>769</v>
      </c>
      <c r="R927" s="1" t="s">
        <v>767</v>
      </c>
      <c r="S927" s="1" t="s">
        <v>2407</v>
      </c>
      <c r="T927" s="1" t="s">
        <v>2407</v>
      </c>
      <c r="U927" s="1" t="s">
        <v>5091</v>
      </c>
      <c r="V927" s="1" t="s">
        <v>2470</v>
      </c>
      <c r="W927" s="1" t="s">
        <v>51</v>
      </c>
      <c r="X927" s="1" t="str">
        <f>CONCATENATE(Tableau4[[#This Row],[Numéro de pièce de la pièce de référence]],Tableau4[[#This Row],[Numéro de poste de la pièce de référence]])</f>
        <v>450066961110</v>
      </c>
    </row>
    <row r="928" spans="1:24" x14ac:dyDescent="0.35">
      <c r="A928" s="1" t="s">
        <v>97</v>
      </c>
      <c r="B928" s="1" t="s">
        <v>2489</v>
      </c>
      <c r="C928" s="1" t="s">
        <v>2510</v>
      </c>
      <c r="D928" s="1" t="s">
        <v>101</v>
      </c>
      <c r="E928" s="1" t="s">
        <v>946</v>
      </c>
      <c r="F928" s="1" t="s">
        <v>2407</v>
      </c>
      <c r="G928" s="1" t="s">
        <v>2815</v>
      </c>
      <c r="H928" s="1" t="s">
        <v>88</v>
      </c>
      <c r="I928" s="2">
        <v>43985</v>
      </c>
      <c r="J928" s="1" t="s">
        <v>4282</v>
      </c>
      <c r="K928" s="1" t="s">
        <v>4283</v>
      </c>
      <c r="L928" s="1" t="s">
        <v>2630</v>
      </c>
      <c r="M928" s="1" t="s">
        <v>4290</v>
      </c>
      <c r="N928" s="3">
        <v>-1022306.4</v>
      </c>
      <c r="O928" s="3">
        <v>0</v>
      </c>
      <c r="P928" s="1" t="s">
        <v>2567</v>
      </c>
      <c r="Q928" s="1" t="s">
        <v>947</v>
      </c>
      <c r="R928" s="1" t="s">
        <v>495</v>
      </c>
      <c r="S928" s="1" t="s">
        <v>2407</v>
      </c>
      <c r="T928" s="1" t="s">
        <v>2407</v>
      </c>
      <c r="U928" s="1" t="s">
        <v>5092</v>
      </c>
      <c r="V928" s="1" t="s">
        <v>2470</v>
      </c>
      <c r="W928" s="1" t="s">
        <v>51</v>
      </c>
      <c r="X928" s="1" t="str">
        <f>CONCATENATE(Tableau4[[#This Row],[Numéro de pièce de la pièce de référence]],Tableau4[[#This Row],[Numéro de poste de la pièce de référence]])</f>
        <v>450067151610</v>
      </c>
    </row>
    <row r="929" spans="1:24" x14ac:dyDescent="0.35">
      <c r="A929" s="1" t="s">
        <v>97</v>
      </c>
      <c r="B929" s="1" t="s">
        <v>2489</v>
      </c>
      <c r="C929" s="1" t="s">
        <v>2510</v>
      </c>
      <c r="D929" s="1" t="s">
        <v>101</v>
      </c>
      <c r="E929" s="1" t="s">
        <v>946</v>
      </c>
      <c r="F929" s="1" t="s">
        <v>2407</v>
      </c>
      <c r="G929" s="1" t="s">
        <v>2815</v>
      </c>
      <c r="H929" s="1" t="s">
        <v>88</v>
      </c>
      <c r="I929" s="2">
        <v>43985</v>
      </c>
      <c r="J929" s="1" t="s">
        <v>4282</v>
      </c>
      <c r="K929" s="1" t="s">
        <v>4283</v>
      </c>
      <c r="L929" s="1" t="s">
        <v>2630</v>
      </c>
      <c r="M929" s="1" t="s">
        <v>4290</v>
      </c>
      <c r="N929" s="3">
        <v>-1022306.4</v>
      </c>
      <c r="O929" s="3">
        <v>0</v>
      </c>
      <c r="P929" s="1" t="s">
        <v>2567</v>
      </c>
      <c r="Q929" s="1" t="s">
        <v>947</v>
      </c>
      <c r="R929" s="1" t="s">
        <v>495</v>
      </c>
      <c r="S929" s="1" t="s">
        <v>2407</v>
      </c>
      <c r="T929" s="1" t="s">
        <v>2407</v>
      </c>
      <c r="U929" s="1" t="s">
        <v>5093</v>
      </c>
      <c r="V929" s="1" t="s">
        <v>2470</v>
      </c>
      <c r="W929" s="1" t="s">
        <v>51</v>
      </c>
      <c r="X929" s="1" t="str">
        <f>CONCATENATE(Tableau4[[#This Row],[Numéro de pièce de la pièce de référence]],Tableau4[[#This Row],[Numéro de poste de la pièce de référence]])</f>
        <v>450067151610</v>
      </c>
    </row>
    <row r="930" spans="1:24" x14ac:dyDescent="0.35">
      <c r="A930" s="1" t="s">
        <v>97</v>
      </c>
      <c r="B930" s="1" t="s">
        <v>2489</v>
      </c>
      <c r="C930" s="1" t="s">
        <v>2510</v>
      </c>
      <c r="D930" s="1" t="s">
        <v>101</v>
      </c>
      <c r="E930" s="1" t="s">
        <v>946</v>
      </c>
      <c r="F930" s="1" t="s">
        <v>2407</v>
      </c>
      <c r="G930" s="1" t="s">
        <v>2815</v>
      </c>
      <c r="H930" s="1" t="s">
        <v>88</v>
      </c>
      <c r="I930" s="2">
        <v>43985</v>
      </c>
      <c r="J930" s="1" t="s">
        <v>4282</v>
      </c>
      <c r="K930" s="1" t="s">
        <v>4283</v>
      </c>
      <c r="L930" s="1" t="s">
        <v>2630</v>
      </c>
      <c r="M930" s="1" t="s">
        <v>4290</v>
      </c>
      <c r="N930" s="3">
        <v>-765320</v>
      </c>
      <c r="O930" s="3">
        <v>0</v>
      </c>
      <c r="P930" s="1" t="s">
        <v>2567</v>
      </c>
      <c r="Q930" s="1" t="s">
        <v>947</v>
      </c>
      <c r="R930" s="1" t="s">
        <v>495</v>
      </c>
      <c r="S930" s="1" t="s">
        <v>2407</v>
      </c>
      <c r="T930" s="1" t="s">
        <v>2407</v>
      </c>
      <c r="U930" s="1" t="s">
        <v>5094</v>
      </c>
      <c r="V930" s="1" t="s">
        <v>2470</v>
      </c>
      <c r="W930" s="1" t="s">
        <v>51</v>
      </c>
      <c r="X930" s="1" t="str">
        <f>CONCATENATE(Tableau4[[#This Row],[Numéro de pièce de la pièce de référence]],Tableau4[[#This Row],[Numéro de poste de la pièce de référence]])</f>
        <v>450067151610</v>
      </c>
    </row>
    <row r="931" spans="1:24" x14ac:dyDescent="0.35">
      <c r="A931" s="1" t="s">
        <v>97</v>
      </c>
      <c r="B931" s="1" t="s">
        <v>2489</v>
      </c>
      <c r="C931" s="1" t="s">
        <v>2510</v>
      </c>
      <c r="D931" s="1" t="s">
        <v>101</v>
      </c>
      <c r="E931" s="1" t="s">
        <v>946</v>
      </c>
      <c r="F931" s="1" t="s">
        <v>2407</v>
      </c>
      <c r="G931" s="1" t="s">
        <v>2815</v>
      </c>
      <c r="H931" s="1" t="s">
        <v>88</v>
      </c>
      <c r="I931" s="2">
        <v>43985</v>
      </c>
      <c r="J931" s="1" t="s">
        <v>4282</v>
      </c>
      <c r="K931" s="1" t="s">
        <v>4283</v>
      </c>
      <c r="L931" s="1" t="s">
        <v>2630</v>
      </c>
      <c r="M931" s="1" t="s">
        <v>4290</v>
      </c>
      <c r="N931" s="3">
        <v>-1022306.4</v>
      </c>
      <c r="O931" s="3">
        <v>0</v>
      </c>
      <c r="P931" s="1" t="s">
        <v>2567</v>
      </c>
      <c r="Q931" s="1" t="s">
        <v>947</v>
      </c>
      <c r="R931" s="1" t="s">
        <v>495</v>
      </c>
      <c r="S931" s="1" t="s">
        <v>2407</v>
      </c>
      <c r="T931" s="1" t="s">
        <v>2407</v>
      </c>
      <c r="U931" s="1" t="s">
        <v>5095</v>
      </c>
      <c r="V931" s="1" t="s">
        <v>2470</v>
      </c>
      <c r="W931" s="1" t="s">
        <v>51</v>
      </c>
      <c r="X931" s="1" t="str">
        <f>CONCATENATE(Tableau4[[#This Row],[Numéro de pièce de la pièce de référence]],Tableau4[[#This Row],[Numéro de poste de la pièce de référence]])</f>
        <v>450067151610</v>
      </c>
    </row>
    <row r="932" spans="1:24" x14ac:dyDescent="0.35">
      <c r="A932" s="1" t="s">
        <v>97</v>
      </c>
      <c r="B932" s="1" t="s">
        <v>2489</v>
      </c>
      <c r="C932" s="1" t="s">
        <v>2510</v>
      </c>
      <c r="D932" s="1" t="s">
        <v>101</v>
      </c>
      <c r="E932" s="1" t="s">
        <v>946</v>
      </c>
      <c r="F932" s="1" t="s">
        <v>2407</v>
      </c>
      <c r="G932" s="1" t="s">
        <v>2815</v>
      </c>
      <c r="H932" s="1" t="s">
        <v>88</v>
      </c>
      <c r="I932" s="2">
        <v>43985</v>
      </c>
      <c r="J932" s="1" t="s">
        <v>4282</v>
      </c>
      <c r="K932" s="1" t="s">
        <v>4283</v>
      </c>
      <c r="L932" s="1" t="s">
        <v>2630</v>
      </c>
      <c r="M932" s="1" t="s">
        <v>4290</v>
      </c>
      <c r="N932" s="3">
        <v>-825740</v>
      </c>
      <c r="O932" s="3">
        <v>0</v>
      </c>
      <c r="P932" s="1" t="s">
        <v>2567</v>
      </c>
      <c r="Q932" s="1" t="s">
        <v>947</v>
      </c>
      <c r="R932" s="1" t="s">
        <v>495</v>
      </c>
      <c r="S932" s="1" t="s">
        <v>2407</v>
      </c>
      <c r="T932" s="1" t="s">
        <v>2407</v>
      </c>
      <c r="U932" s="1" t="s">
        <v>5096</v>
      </c>
      <c r="V932" s="1" t="s">
        <v>2470</v>
      </c>
      <c r="W932" s="1" t="s">
        <v>51</v>
      </c>
      <c r="X932" s="1" t="str">
        <f>CONCATENATE(Tableau4[[#This Row],[Numéro de pièce de la pièce de référence]],Tableau4[[#This Row],[Numéro de poste de la pièce de référence]])</f>
        <v>450067151610</v>
      </c>
    </row>
    <row r="933" spans="1:24" x14ac:dyDescent="0.35">
      <c r="A933" s="1" t="s">
        <v>97</v>
      </c>
      <c r="B933" s="1" t="s">
        <v>2489</v>
      </c>
      <c r="C933" s="1" t="s">
        <v>2510</v>
      </c>
      <c r="D933" s="1" t="s">
        <v>101</v>
      </c>
      <c r="E933" s="1" t="s">
        <v>946</v>
      </c>
      <c r="F933" s="1" t="s">
        <v>2407</v>
      </c>
      <c r="G933" s="1" t="s">
        <v>2815</v>
      </c>
      <c r="H933" s="1" t="s">
        <v>88</v>
      </c>
      <c r="I933" s="2">
        <v>43985</v>
      </c>
      <c r="J933" s="1" t="s">
        <v>4282</v>
      </c>
      <c r="K933" s="1" t="s">
        <v>4283</v>
      </c>
      <c r="L933" s="1" t="s">
        <v>2630</v>
      </c>
      <c r="M933" s="1" t="s">
        <v>4290</v>
      </c>
      <c r="N933" s="3">
        <v>-960678</v>
      </c>
      <c r="O933" s="3">
        <v>0</v>
      </c>
      <c r="P933" s="1" t="s">
        <v>2567</v>
      </c>
      <c r="Q933" s="1" t="s">
        <v>947</v>
      </c>
      <c r="R933" s="1" t="s">
        <v>495</v>
      </c>
      <c r="S933" s="1" t="s">
        <v>2407</v>
      </c>
      <c r="T933" s="1" t="s">
        <v>2407</v>
      </c>
      <c r="U933" s="1" t="s">
        <v>5097</v>
      </c>
      <c r="V933" s="1" t="s">
        <v>2470</v>
      </c>
      <c r="W933" s="1" t="s">
        <v>51</v>
      </c>
      <c r="X933" s="1" t="str">
        <f>CONCATENATE(Tableau4[[#This Row],[Numéro de pièce de la pièce de référence]],Tableau4[[#This Row],[Numéro de poste de la pièce de référence]])</f>
        <v>450067151610</v>
      </c>
    </row>
    <row r="934" spans="1:24" x14ac:dyDescent="0.35">
      <c r="A934" s="1" t="s">
        <v>97</v>
      </c>
      <c r="B934" s="1" t="s">
        <v>2489</v>
      </c>
      <c r="C934" s="1" t="s">
        <v>2510</v>
      </c>
      <c r="D934" s="1" t="s">
        <v>101</v>
      </c>
      <c r="E934" s="1" t="s">
        <v>1104</v>
      </c>
      <c r="F934" s="1" t="s">
        <v>2407</v>
      </c>
      <c r="G934" s="1" t="s">
        <v>2882</v>
      </c>
      <c r="H934" s="1" t="s">
        <v>88</v>
      </c>
      <c r="I934" s="2">
        <v>43985</v>
      </c>
      <c r="J934" s="1" t="s">
        <v>4282</v>
      </c>
      <c r="K934" s="1" t="s">
        <v>4283</v>
      </c>
      <c r="L934" s="1" t="s">
        <v>2630</v>
      </c>
      <c r="M934" s="1" t="s">
        <v>4290</v>
      </c>
      <c r="N934" s="3">
        <v>-4268.88</v>
      </c>
      <c r="O934" s="3">
        <v>0</v>
      </c>
      <c r="P934" s="1" t="s">
        <v>2567</v>
      </c>
      <c r="Q934" s="1" t="s">
        <v>1105</v>
      </c>
      <c r="R934" s="1" t="s">
        <v>401</v>
      </c>
      <c r="S934" s="1" t="s">
        <v>2407</v>
      </c>
      <c r="T934" s="1" t="s">
        <v>2407</v>
      </c>
      <c r="U934" s="1" t="s">
        <v>5098</v>
      </c>
      <c r="V934" s="1" t="s">
        <v>2470</v>
      </c>
      <c r="W934" s="1" t="s">
        <v>103</v>
      </c>
      <c r="X934" s="1" t="str">
        <f>CONCATENATE(Tableau4[[#This Row],[Numéro de pièce de la pièce de référence]],Tableau4[[#This Row],[Numéro de poste de la pièce de référence]])</f>
        <v>450067216410</v>
      </c>
    </row>
    <row r="935" spans="1:24" x14ac:dyDescent="0.35">
      <c r="A935" s="1" t="s">
        <v>97</v>
      </c>
      <c r="B935" s="1" t="s">
        <v>2489</v>
      </c>
      <c r="C935" s="1" t="s">
        <v>2510</v>
      </c>
      <c r="D935" s="1" t="s">
        <v>101</v>
      </c>
      <c r="E935" s="1" t="s">
        <v>1104</v>
      </c>
      <c r="F935" s="1" t="s">
        <v>2407</v>
      </c>
      <c r="G935" s="1" t="s">
        <v>2882</v>
      </c>
      <c r="H935" s="1" t="s">
        <v>88</v>
      </c>
      <c r="I935" s="2">
        <v>43985</v>
      </c>
      <c r="J935" s="1" t="s">
        <v>4282</v>
      </c>
      <c r="K935" s="1" t="s">
        <v>4283</v>
      </c>
      <c r="L935" s="1" t="s">
        <v>2630</v>
      </c>
      <c r="M935" s="1" t="s">
        <v>4290</v>
      </c>
      <c r="N935" s="3">
        <v>-12806.64</v>
      </c>
      <c r="O935" s="3">
        <v>0</v>
      </c>
      <c r="P935" s="1" t="s">
        <v>2567</v>
      </c>
      <c r="Q935" s="1" t="s">
        <v>1105</v>
      </c>
      <c r="R935" s="1" t="s">
        <v>401</v>
      </c>
      <c r="S935" s="1" t="s">
        <v>2407</v>
      </c>
      <c r="T935" s="1" t="s">
        <v>2407</v>
      </c>
      <c r="U935" s="1" t="s">
        <v>5099</v>
      </c>
      <c r="V935" s="1" t="s">
        <v>2470</v>
      </c>
      <c r="W935" s="1" t="s">
        <v>103</v>
      </c>
      <c r="X935" s="1" t="str">
        <f>CONCATENATE(Tableau4[[#This Row],[Numéro de pièce de la pièce de référence]],Tableau4[[#This Row],[Numéro de poste de la pièce de référence]])</f>
        <v>450067216410</v>
      </c>
    </row>
    <row r="936" spans="1:24" x14ac:dyDescent="0.35">
      <c r="A936" s="1" t="s">
        <v>97</v>
      </c>
      <c r="B936" s="1" t="s">
        <v>2489</v>
      </c>
      <c r="C936" s="1" t="s">
        <v>2510</v>
      </c>
      <c r="D936" s="1" t="s">
        <v>101</v>
      </c>
      <c r="E936" s="1" t="s">
        <v>1104</v>
      </c>
      <c r="F936" s="1" t="s">
        <v>2407</v>
      </c>
      <c r="G936" s="1" t="s">
        <v>2882</v>
      </c>
      <c r="H936" s="1" t="s">
        <v>88</v>
      </c>
      <c r="I936" s="2">
        <v>43985</v>
      </c>
      <c r="J936" s="1" t="s">
        <v>4282</v>
      </c>
      <c r="K936" s="1" t="s">
        <v>4283</v>
      </c>
      <c r="L936" s="1" t="s">
        <v>2630</v>
      </c>
      <c r="M936" s="1" t="s">
        <v>4290</v>
      </c>
      <c r="N936" s="3">
        <v>-12806.64</v>
      </c>
      <c r="O936" s="3">
        <v>0</v>
      </c>
      <c r="P936" s="1" t="s">
        <v>2567</v>
      </c>
      <c r="Q936" s="1" t="s">
        <v>1105</v>
      </c>
      <c r="R936" s="1" t="s">
        <v>401</v>
      </c>
      <c r="S936" s="1" t="s">
        <v>2407</v>
      </c>
      <c r="T936" s="1" t="s">
        <v>2407</v>
      </c>
      <c r="U936" s="1" t="s">
        <v>5100</v>
      </c>
      <c r="V936" s="1" t="s">
        <v>2470</v>
      </c>
      <c r="W936" s="1" t="s">
        <v>103</v>
      </c>
      <c r="X936" s="1" t="str">
        <f>CONCATENATE(Tableau4[[#This Row],[Numéro de pièce de la pièce de référence]],Tableau4[[#This Row],[Numéro de poste de la pièce de référence]])</f>
        <v>450067216410</v>
      </c>
    </row>
    <row r="937" spans="1:24" x14ac:dyDescent="0.35">
      <c r="A937" s="1" t="s">
        <v>97</v>
      </c>
      <c r="B937" s="1" t="s">
        <v>2489</v>
      </c>
      <c r="C937" s="1" t="s">
        <v>2510</v>
      </c>
      <c r="D937" s="1" t="s">
        <v>101</v>
      </c>
      <c r="E937" s="1" t="s">
        <v>1251</v>
      </c>
      <c r="F937" s="1" t="s">
        <v>2407</v>
      </c>
      <c r="G937" s="1" t="s">
        <v>2942</v>
      </c>
      <c r="H937" s="1" t="s">
        <v>88</v>
      </c>
      <c r="I937" s="2">
        <v>43985</v>
      </c>
      <c r="J937" s="1" t="s">
        <v>4282</v>
      </c>
      <c r="K937" s="1" t="s">
        <v>4283</v>
      </c>
      <c r="L937" s="1" t="s">
        <v>2630</v>
      </c>
      <c r="M937" s="1" t="s">
        <v>4290</v>
      </c>
      <c r="N937" s="3">
        <v>-793.76</v>
      </c>
      <c r="O937" s="3">
        <v>0</v>
      </c>
      <c r="P937" s="1" t="s">
        <v>2581</v>
      </c>
      <c r="Q937" s="1" t="s">
        <v>1252</v>
      </c>
      <c r="R937" s="1" t="s">
        <v>1250</v>
      </c>
      <c r="S937" s="1" t="s">
        <v>2407</v>
      </c>
      <c r="T937" s="1" t="s">
        <v>2407</v>
      </c>
      <c r="U937" s="1" t="s">
        <v>5101</v>
      </c>
      <c r="V937" s="1" t="s">
        <v>2470</v>
      </c>
      <c r="W937" s="1" t="s">
        <v>51</v>
      </c>
      <c r="X937" s="1" t="str">
        <f>CONCATENATE(Tableau4[[#This Row],[Numéro de pièce de la pièce de référence]],Tableau4[[#This Row],[Numéro de poste de la pièce de référence]])</f>
        <v>450067329810</v>
      </c>
    </row>
    <row r="938" spans="1:24" x14ac:dyDescent="0.35">
      <c r="A938" s="1" t="s">
        <v>97</v>
      </c>
      <c r="B938" s="1" t="s">
        <v>2489</v>
      </c>
      <c r="C938" s="1" t="s">
        <v>2510</v>
      </c>
      <c r="D938" s="1" t="s">
        <v>101</v>
      </c>
      <c r="E938" s="1" t="s">
        <v>1331</v>
      </c>
      <c r="F938" s="1" t="s">
        <v>2407</v>
      </c>
      <c r="G938" s="1" t="s">
        <v>2969</v>
      </c>
      <c r="H938" s="1" t="s">
        <v>88</v>
      </c>
      <c r="I938" s="2">
        <v>43985</v>
      </c>
      <c r="J938" s="1" t="s">
        <v>4282</v>
      </c>
      <c r="K938" s="1" t="s">
        <v>4283</v>
      </c>
      <c r="L938" s="1" t="s">
        <v>2630</v>
      </c>
      <c r="M938" s="1" t="s">
        <v>4290</v>
      </c>
      <c r="N938" s="3">
        <v>-77101.2</v>
      </c>
      <c r="O938" s="3">
        <v>0</v>
      </c>
      <c r="P938" s="1" t="s">
        <v>2567</v>
      </c>
      <c r="Q938" s="1" t="s">
        <v>1226</v>
      </c>
      <c r="R938" s="1" t="s">
        <v>401</v>
      </c>
      <c r="S938" s="1" t="s">
        <v>2407</v>
      </c>
      <c r="T938" s="1" t="s">
        <v>2407</v>
      </c>
      <c r="U938" s="1" t="s">
        <v>5102</v>
      </c>
      <c r="V938" s="1" t="s">
        <v>2470</v>
      </c>
      <c r="W938" s="1" t="s">
        <v>103</v>
      </c>
      <c r="X938" s="1" t="str">
        <f>CONCATENATE(Tableau4[[#This Row],[Numéro de pièce de la pièce de référence]],Tableau4[[#This Row],[Numéro de poste de la pièce de référence]])</f>
        <v>450067380810</v>
      </c>
    </row>
    <row r="939" spans="1:24" x14ac:dyDescent="0.35">
      <c r="A939" s="1" t="s">
        <v>97</v>
      </c>
      <c r="B939" s="1" t="s">
        <v>2489</v>
      </c>
      <c r="C939" s="1" t="s">
        <v>2510</v>
      </c>
      <c r="D939" s="1" t="s">
        <v>101</v>
      </c>
      <c r="E939" s="1" t="s">
        <v>1536</v>
      </c>
      <c r="F939" s="1" t="s">
        <v>2407</v>
      </c>
      <c r="G939" s="1" t="s">
        <v>2971</v>
      </c>
      <c r="H939" s="1" t="s">
        <v>88</v>
      </c>
      <c r="I939" s="2">
        <v>43985</v>
      </c>
      <c r="J939" s="1" t="s">
        <v>4282</v>
      </c>
      <c r="K939" s="1" t="s">
        <v>4283</v>
      </c>
      <c r="L939" s="1" t="s">
        <v>3401</v>
      </c>
      <c r="M939" s="1" t="s">
        <v>4288</v>
      </c>
      <c r="N939" s="3">
        <v>16067.8</v>
      </c>
      <c r="O939" s="3">
        <v>0</v>
      </c>
      <c r="P939" s="1" t="s">
        <v>2567</v>
      </c>
      <c r="Q939" s="1" t="s">
        <v>1537</v>
      </c>
      <c r="R939" s="1" t="s">
        <v>1535</v>
      </c>
      <c r="S939" s="1" t="s">
        <v>2407</v>
      </c>
      <c r="T939" s="1" t="s">
        <v>2407</v>
      </c>
      <c r="U939" s="1" t="s">
        <v>5103</v>
      </c>
      <c r="V939" s="1" t="s">
        <v>2470</v>
      </c>
      <c r="W939" s="1" t="s">
        <v>103</v>
      </c>
      <c r="X939" s="1" t="str">
        <f>CONCATENATE(Tableau4[[#This Row],[Numéro de pièce de la pièce de référence]],Tableau4[[#This Row],[Numéro de poste de la pièce de référence]])</f>
        <v>450067662510</v>
      </c>
    </row>
    <row r="940" spans="1:24" x14ac:dyDescent="0.35">
      <c r="A940" s="1" t="s">
        <v>2809</v>
      </c>
      <c r="B940" s="1" t="s">
        <v>2811</v>
      </c>
      <c r="C940" s="1" t="s">
        <v>2492</v>
      </c>
      <c r="D940" s="1" t="s">
        <v>3616</v>
      </c>
      <c r="E940" s="1" t="s">
        <v>1527</v>
      </c>
      <c r="F940" s="1" t="s">
        <v>2407</v>
      </c>
      <c r="G940" s="1" t="s">
        <v>3042</v>
      </c>
      <c r="H940" s="1" t="s">
        <v>88</v>
      </c>
      <c r="I940" s="2">
        <v>43985</v>
      </c>
      <c r="J940" s="1" t="s">
        <v>4282</v>
      </c>
      <c r="K940" s="1" t="s">
        <v>4283</v>
      </c>
      <c r="L940" s="1" t="s">
        <v>3400</v>
      </c>
      <c r="M940" s="1" t="s">
        <v>4284</v>
      </c>
      <c r="N940" s="3">
        <v>65</v>
      </c>
      <c r="O940" s="3">
        <v>0</v>
      </c>
      <c r="P940" s="1" t="s">
        <v>2647</v>
      </c>
      <c r="Q940" s="1" t="s">
        <v>1528</v>
      </c>
      <c r="R940" s="1" t="s">
        <v>371</v>
      </c>
      <c r="S940" s="1" t="s">
        <v>2407</v>
      </c>
      <c r="T940" s="1" t="s">
        <v>2407</v>
      </c>
      <c r="U940" s="1" t="s">
        <v>5104</v>
      </c>
      <c r="V940" s="1" t="s">
        <v>2470</v>
      </c>
      <c r="W940" s="1" t="s">
        <v>103</v>
      </c>
      <c r="X940" s="1" t="str">
        <f>CONCATENATE(Tableau4[[#This Row],[Numéro de pièce de la pièce de référence]],Tableau4[[#This Row],[Numéro de poste de la pièce de référence]])</f>
        <v>450067674410</v>
      </c>
    </row>
    <row r="941" spans="1:24" x14ac:dyDescent="0.35">
      <c r="A941" s="1" t="s">
        <v>2809</v>
      </c>
      <c r="B941" s="1" t="s">
        <v>2811</v>
      </c>
      <c r="C941" s="1" t="s">
        <v>2492</v>
      </c>
      <c r="D941" s="1" t="s">
        <v>3616</v>
      </c>
      <c r="E941" s="1" t="s">
        <v>1527</v>
      </c>
      <c r="F941" s="1" t="s">
        <v>2407</v>
      </c>
      <c r="G941" s="1" t="s">
        <v>3042</v>
      </c>
      <c r="H941" s="1" t="s">
        <v>217</v>
      </c>
      <c r="I941" s="2">
        <v>43985</v>
      </c>
      <c r="J941" s="1" t="s">
        <v>4282</v>
      </c>
      <c r="K941" s="1" t="s">
        <v>4283</v>
      </c>
      <c r="L941" s="1" t="s">
        <v>3400</v>
      </c>
      <c r="M941" s="1" t="s">
        <v>4284</v>
      </c>
      <c r="N941" s="3">
        <v>65</v>
      </c>
      <c r="O941" s="3">
        <v>0</v>
      </c>
      <c r="P941" s="1" t="s">
        <v>2647</v>
      </c>
      <c r="Q941" s="1" t="s">
        <v>1529</v>
      </c>
      <c r="R941" s="1" t="s">
        <v>371</v>
      </c>
      <c r="S941" s="1" t="s">
        <v>2407</v>
      </c>
      <c r="T941" s="1" t="s">
        <v>2407</v>
      </c>
      <c r="U941" s="1" t="s">
        <v>5104</v>
      </c>
      <c r="V941" s="1" t="s">
        <v>2470</v>
      </c>
      <c r="W941" s="1" t="s">
        <v>103</v>
      </c>
      <c r="X941" s="1" t="str">
        <f>CONCATENATE(Tableau4[[#This Row],[Numéro de pièce de la pièce de référence]],Tableau4[[#This Row],[Numéro de poste de la pièce de référence]])</f>
        <v>450067674420</v>
      </c>
    </row>
    <row r="942" spans="1:24" x14ac:dyDescent="0.35">
      <c r="A942" s="1" t="s">
        <v>2809</v>
      </c>
      <c r="B942" s="1" t="s">
        <v>2811</v>
      </c>
      <c r="C942" s="1" t="s">
        <v>2492</v>
      </c>
      <c r="D942" s="1" t="s">
        <v>3616</v>
      </c>
      <c r="E942" s="1" t="s">
        <v>1527</v>
      </c>
      <c r="F942" s="1" t="s">
        <v>2407</v>
      </c>
      <c r="G942" s="1" t="s">
        <v>3042</v>
      </c>
      <c r="H942" s="1" t="s">
        <v>222</v>
      </c>
      <c r="I942" s="2">
        <v>43985</v>
      </c>
      <c r="J942" s="1" t="s">
        <v>4282</v>
      </c>
      <c r="K942" s="1" t="s">
        <v>4283</v>
      </c>
      <c r="L942" s="1" t="s">
        <v>3400</v>
      </c>
      <c r="M942" s="1" t="s">
        <v>4284</v>
      </c>
      <c r="N942" s="3">
        <v>65</v>
      </c>
      <c r="O942" s="3">
        <v>0</v>
      </c>
      <c r="P942" s="1" t="s">
        <v>2647</v>
      </c>
      <c r="Q942" s="1" t="s">
        <v>1530</v>
      </c>
      <c r="R942" s="1" t="s">
        <v>371</v>
      </c>
      <c r="S942" s="1" t="s">
        <v>2407</v>
      </c>
      <c r="T942" s="1" t="s">
        <v>2407</v>
      </c>
      <c r="U942" s="1" t="s">
        <v>5104</v>
      </c>
      <c r="V942" s="1" t="s">
        <v>2470</v>
      </c>
      <c r="W942" s="1" t="s">
        <v>103</v>
      </c>
      <c r="X942" s="1" t="str">
        <f>CONCATENATE(Tableau4[[#This Row],[Numéro de pièce de la pièce de référence]],Tableau4[[#This Row],[Numéro de poste de la pièce de référence]])</f>
        <v>450067674430</v>
      </c>
    </row>
    <row r="943" spans="1:24" x14ac:dyDescent="0.35">
      <c r="A943" s="1" t="s">
        <v>2809</v>
      </c>
      <c r="B943" s="1" t="s">
        <v>2811</v>
      </c>
      <c r="C943" s="1" t="s">
        <v>2492</v>
      </c>
      <c r="D943" s="1" t="s">
        <v>3616</v>
      </c>
      <c r="E943" s="1" t="s">
        <v>1527</v>
      </c>
      <c r="F943" s="1" t="s">
        <v>2407</v>
      </c>
      <c r="G943" s="1" t="s">
        <v>3042</v>
      </c>
      <c r="H943" s="1" t="s">
        <v>421</v>
      </c>
      <c r="I943" s="2">
        <v>43985</v>
      </c>
      <c r="J943" s="1" t="s">
        <v>4282</v>
      </c>
      <c r="K943" s="1" t="s">
        <v>4283</v>
      </c>
      <c r="L943" s="1" t="s">
        <v>3400</v>
      </c>
      <c r="M943" s="1" t="s">
        <v>4284</v>
      </c>
      <c r="N943" s="3">
        <v>67.430000000000007</v>
      </c>
      <c r="O943" s="3">
        <v>0</v>
      </c>
      <c r="P943" s="1" t="s">
        <v>2647</v>
      </c>
      <c r="Q943" s="1" t="s">
        <v>1531</v>
      </c>
      <c r="R943" s="1" t="s">
        <v>371</v>
      </c>
      <c r="S943" s="1" t="s">
        <v>2407</v>
      </c>
      <c r="T943" s="1" t="s">
        <v>2407</v>
      </c>
      <c r="U943" s="1" t="s">
        <v>5104</v>
      </c>
      <c r="V943" s="1" t="s">
        <v>2470</v>
      </c>
      <c r="W943" s="1" t="s">
        <v>103</v>
      </c>
      <c r="X943" s="1" t="str">
        <f>CONCATENATE(Tableau4[[#This Row],[Numéro de pièce de la pièce de référence]],Tableau4[[#This Row],[Numéro de poste de la pièce de référence]])</f>
        <v>450067674440</v>
      </c>
    </row>
    <row r="944" spans="1:24" x14ac:dyDescent="0.35">
      <c r="A944" s="1" t="s">
        <v>2809</v>
      </c>
      <c r="B944" s="1" t="s">
        <v>2811</v>
      </c>
      <c r="C944" s="1" t="s">
        <v>2492</v>
      </c>
      <c r="D944" s="1" t="s">
        <v>3616</v>
      </c>
      <c r="E944" s="1" t="s">
        <v>1527</v>
      </c>
      <c r="F944" s="1" t="s">
        <v>2407</v>
      </c>
      <c r="G944" s="1" t="s">
        <v>3042</v>
      </c>
      <c r="H944" s="1" t="s">
        <v>423</v>
      </c>
      <c r="I944" s="2">
        <v>43985</v>
      </c>
      <c r="J944" s="1" t="s">
        <v>4282</v>
      </c>
      <c r="K944" s="1" t="s">
        <v>4283</v>
      </c>
      <c r="L944" s="1" t="s">
        <v>3400</v>
      </c>
      <c r="M944" s="1" t="s">
        <v>4284</v>
      </c>
      <c r="N944" s="3">
        <v>65</v>
      </c>
      <c r="O944" s="3">
        <v>0</v>
      </c>
      <c r="P944" s="1" t="s">
        <v>2647</v>
      </c>
      <c r="Q944" s="1" t="s">
        <v>1532</v>
      </c>
      <c r="R944" s="1" t="s">
        <v>371</v>
      </c>
      <c r="S944" s="1" t="s">
        <v>2407</v>
      </c>
      <c r="T944" s="1" t="s">
        <v>2407</v>
      </c>
      <c r="U944" s="1" t="s">
        <v>5104</v>
      </c>
      <c r="V944" s="1" t="s">
        <v>2470</v>
      </c>
      <c r="W944" s="1" t="s">
        <v>51</v>
      </c>
      <c r="X944" s="1" t="str">
        <f>CONCATENATE(Tableau4[[#This Row],[Numéro de pièce de la pièce de référence]],Tableau4[[#This Row],[Numéro de poste de la pièce de référence]])</f>
        <v>450067674450</v>
      </c>
    </row>
    <row r="945" spans="1:24" x14ac:dyDescent="0.35">
      <c r="A945" s="1" t="s">
        <v>97</v>
      </c>
      <c r="B945" s="1" t="s">
        <v>2489</v>
      </c>
      <c r="C945" s="1" t="s">
        <v>2510</v>
      </c>
      <c r="D945" s="1" t="s">
        <v>101</v>
      </c>
      <c r="E945" s="1" t="s">
        <v>1539</v>
      </c>
      <c r="F945" s="1" t="s">
        <v>2407</v>
      </c>
      <c r="G945" s="1" t="s">
        <v>3046</v>
      </c>
      <c r="H945" s="1" t="s">
        <v>88</v>
      </c>
      <c r="I945" s="2">
        <v>43985</v>
      </c>
      <c r="J945" s="1" t="s">
        <v>4282</v>
      </c>
      <c r="K945" s="1" t="s">
        <v>4283</v>
      </c>
      <c r="L945" s="1" t="s">
        <v>3400</v>
      </c>
      <c r="M945" s="1" t="s">
        <v>4284</v>
      </c>
      <c r="N945" s="3">
        <v>1607.34</v>
      </c>
      <c r="O945" s="3">
        <v>0</v>
      </c>
      <c r="P945" s="1" t="s">
        <v>2567</v>
      </c>
      <c r="Q945" s="1" t="s">
        <v>1540</v>
      </c>
      <c r="R945" s="1" t="s">
        <v>1470</v>
      </c>
      <c r="S945" s="1" t="s">
        <v>2407</v>
      </c>
      <c r="T945" s="1" t="s">
        <v>2407</v>
      </c>
      <c r="U945" s="1" t="s">
        <v>5105</v>
      </c>
      <c r="V945" s="1" t="s">
        <v>2470</v>
      </c>
      <c r="W945" s="1" t="s">
        <v>103</v>
      </c>
      <c r="X945" s="1" t="str">
        <f>CONCATENATE(Tableau4[[#This Row],[Numéro de pièce de la pièce de référence]],Tableau4[[#This Row],[Numéro de poste de la pièce de référence]])</f>
        <v>450067685110</v>
      </c>
    </row>
    <row r="946" spans="1:24" x14ac:dyDescent="0.35">
      <c r="A946" s="1" t="s">
        <v>97</v>
      </c>
      <c r="B946" s="1" t="s">
        <v>2489</v>
      </c>
      <c r="C946" s="1" t="s">
        <v>2510</v>
      </c>
      <c r="D946" s="1" t="s">
        <v>101</v>
      </c>
      <c r="E946" s="1" t="s">
        <v>1539</v>
      </c>
      <c r="F946" s="1" t="s">
        <v>2407</v>
      </c>
      <c r="G946" s="1" t="s">
        <v>3046</v>
      </c>
      <c r="H946" s="1" t="s">
        <v>88</v>
      </c>
      <c r="I946" s="2">
        <v>43985</v>
      </c>
      <c r="J946" s="1" t="s">
        <v>4282</v>
      </c>
      <c r="K946" s="1" t="s">
        <v>4283</v>
      </c>
      <c r="L946" s="1" t="s">
        <v>2630</v>
      </c>
      <c r="M946" s="1" t="s">
        <v>4290</v>
      </c>
      <c r="N946" s="3">
        <v>-1607.34</v>
      </c>
      <c r="O946" s="3">
        <v>0</v>
      </c>
      <c r="P946" s="1" t="s">
        <v>2567</v>
      </c>
      <c r="Q946" s="1" t="s">
        <v>1540</v>
      </c>
      <c r="R946" s="1" t="s">
        <v>1470</v>
      </c>
      <c r="S946" s="1" t="s">
        <v>2407</v>
      </c>
      <c r="T946" s="1" t="s">
        <v>2407</v>
      </c>
      <c r="U946" s="1" t="s">
        <v>5106</v>
      </c>
      <c r="V946" s="1" t="s">
        <v>2470</v>
      </c>
      <c r="W946" s="1" t="s">
        <v>103</v>
      </c>
      <c r="X946" s="1" t="str">
        <f>CONCATENATE(Tableau4[[#This Row],[Numéro de pièce de la pièce de référence]],Tableau4[[#This Row],[Numéro de poste de la pièce de référence]])</f>
        <v>450067685110</v>
      </c>
    </row>
    <row r="947" spans="1:24" x14ac:dyDescent="0.35">
      <c r="A947" s="1" t="s">
        <v>97</v>
      </c>
      <c r="B947" s="1" t="s">
        <v>2489</v>
      </c>
      <c r="C947" s="1" t="s">
        <v>2510</v>
      </c>
      <c r="D947" s="1" t="s">
        <v>101</v>
      </c>
      <c r="E947" s="1" t="s">
        <v>1539</v>
      </c>
      <c r="F947" s="1" t="s">
        <v>2407</v>
      </c>
      <c r="G947" s="1" t="s">
        <v>3046</v>
      </c>
      <c r="H947" s="1" t="s">
        <v>217</v>
      </c>
      <c r="I947" s="2">
        <v>43985</v>
      </c>
      <c r="J947" s="1" t="s">
        <v>4282</v>
      </c>
      <c r="K947" s="1" t="s">
        <v>4283</v>
      </c>
      <c r="L947" s="1" t="s">
        <v>2630</v>
      </c>
      <c r="M947" s="1" t="s">
        <v>4290</v>
      </c>
      <c r="N947" s="3">
        <v>-450</v>
      </c>
      <c r="O947" s="3">
        <v>0</v>
      </c>
      <c r="P947" s="1" t="s">
        <v>2567</v>
      </c>
      <c r="Q947" s="1" t="s">
        <v>1541</v>
      </c>
      <c r="R947" s="1" t="s">
        <v>1470</v>
      </c>
      <c r="S947" s="1" t="s">
        <v>2407</v>
      </c>
      <c r="T947" s="1" t="s">
        <v>2407</v>
      </c>
      <c r="U947" s="1" t="s">
        <v>5107</v>
      </c>
      <c r="V947" s="1" t="s">
        <v>2470</v>
      </c>
      <c r="W947" s="1" t="s">
        <v>103</v>
      </c>
      <c r="X947" s="1" t="str">
        <f>CONCATENATE(Tableau4[[#This Row],[Numéro de pièce de la pièce de référence]],Tableau4[[#This Row],[Numéro de poste de la pièce de référence]])</f>
        <v>450067685120</v>
      </c>
    </row>
    <row r="948" spans="1:24" x14ac:dyDescent="0.35">
      <c r="A948" s="1" t="s">
        <v>97</v>
      </c>
      <c r="B948" s="1" t="s">
        <v>2489</v>
      </c>
      <c r="C948" s="1" t="s">
        <v>2510</v>
      </c>
      <c r="D948" s="1" t="s">
        <v>101</v>
      </c>
      <c r="E948" s="1" t="s">
        <v>1539</v>
      </c>
      <c r="F948" s="1" t="s">
        <v>2407</v>
      </c>
      <c r="G948" s="1" t="s">
        <v>3046</v>
      </c>
      <c r="H948" s="1" t="s">
        <v>217</v>
      </c>
      <c r="I948" s="2">
        <v>43985</v>
      </c>
      <c r="J948" s="1" t="s">
        <v>4282</v>
      </c>
      <c r="K948" s="1" t="s">
        <v>4283</v>
      </c>
      <c r="L948" s="1" t="s">
        <v>3400</v>
      </c>
      <c r="M948" s="1" t="s">
        <v>4284</v>
      </c>
      <c r="N948" s="3">
        <v>450</v>
      </c>
      <c r="O948" s="3">
        <v>0</v>
      </c>
      <c r="P948" s="1" t="s">
        <v>2567</v>
      </c>
      <c r="Q948" s="1" t="s">
        <v>1541</v>
      </c>
      <c r="R948" s="1" t="s">
        <v>1470</v>
      </c>
      <c r="S948" s="1" t="s">
        <v>2407</v>
      </c>
      <c r="T948" s="1" t="s">
        <v>2407</v>
      </c>
      <c r="U948" s="1" t="s">
        <v>5105</v>
      </c>
      <c r="V948" s="1" t="s">
        <v>2470</v>
      </c>
      <c r="W948" s="1" t="s">
        <v>103</v>
      </c>
      <c r="X948" s="1" t="str">
        <f>CONCATENATE(Tableau4[[#This Row],[Numéro de pièce de la pièce de référence]],Tableau4[[#This Row],[Numéro de poste de la pièce de référence]])</f>
        <v>450067685120</v>
      </c>
    </row>
    <row r="949" spans="1:24" x14ac:dyDescent="0.35">
      <c r="A949" s="1" t="s">
        <v>97</v>
      </c>
      <c r="B949" s="1" t="s">
        <v>2489</v>
      </c>
      <c r="C949" s="1" t="s">
        <v>2510</v>
      </c>
      <c r="D949" s="1" t="s">
        <v>101</v>
      </c>
      <c r="E949" s="1" t="s">
        <v>1539</v>
      </c>
      <c r="F949" s="1" t="s">
        <v>2407</v>
      </c>
      <c r="G949" s="1" t="s">
        <v>3046</v>
      </c>
      <c r="H949" s="1" t="s">
        <v>222</v>
      </c>
      <c r="I949" s="2">
        <v>43985</v>
      </c>
      <c r="J949" s="1" t="s">
        <v>4282</v>
      </c>
      <c r="K949" s="1" t="s">
        <v>4283</v>
      </c>
      <c r="L949" s="1" t="s">
        <v>2630</v>
      </c>
      <c r="M949" s="1" t="s">
        <v>4290</v>
      </c>
      <c r="N949" s="3">
        <v>-753.12</v>
      </c>
      <c r="O949" s="3">
        <v>0</v>
      </c>
      <c r="P949" s="1" t="s">
        <v>2567</v>
      </c>
      <c r="Q949" s="1" t="s">
        <v>1542</v>
      </c>
      <c r="R949" s="1" t="s">
        <v>1470</v>
      </c>
      <c r="S949" s="1" t="s">
        <v>2407</v>
      </c>
      <c r="T949" s="1" t="s">
        <v>2407</v>
      </c>
      <c r="U949" s="1" t="s">
        <v>5108</v>
      </c>
      <c r="V949" s="1" t="s">
        <v>2470</v>
      </c>
      <c r="W949" s="1" t="s">
        <v>103</v>
      </c>
      <c r="X949" s="1" t="str">
        <f>CONCATENATE(Tableau4[[#This Row],[Numéro de pièce de la pièce de référence]],Tableau4[[#This Row],[Numéro de poste de la pièce de référence]])</f>
        <v>450067685130</v>
      </c>
    </row>
    <row r="950" spans="1:24" x14ac:dyDescent="0.35">
      <c r="A950" s="1" t="s">
        <v>97</v>
      </c>
      <c r="B950" s="1" t="s">
        <v>2489</v>
      </c>
      <c r="C950" s="1" t="s">
        <v>2510</v>
      </c>
      <c r="D950" s="1" t="s">
        <v>101</v>
      </c>
      <c r="E950" s="1" t="s">
        <v>1539</v>
      </c>
      <c r="F950" s="1" t="s">
        <v>2407</v>
      </c>
      <c r="G950" s="1" t="s">
        <v>3046</v>
      </c>
      <c r="H950" s="1" t="s">
        <v>222</v>
      </c>
      <c r="I950" s="2">
        <v>43985</v>
      </c>
      <c r="J950" s="1" t="s">
        <v>4282</v>
      </c>
      <c r="K950" s="1" t="s">
        <v>4283</v>
      </c>
      <c r="L950" s="1" t="s">
        <v>3400</v>
      </c>
      <c r="M950" s="1" t="s">
        <v>4284</v>
      </c>
      <c r="N950" s="3">
        <v>753.12</v>
      </c>
      <c r="O950" s="3">
        <v>0</v>
      </c>
      <c r="P950" s="1" t="s">
        <v>2567</v>
      </c>
      <c r="Q950" s="1" t="s">
        <v>1542</v>
      </c>
      <c r="R950" s="1" t="s">
        <v>1470</v>
      </c>
      <c r="S950" s="1" t="s">
        <v>2407</v>
      </c>
      <c r="T950" s="1" t="s">
        <v>2407</v>
      </c>
      <c r="U950" s="1" t="s">
        <v>5105</v>
      </c>
      <c r="V950" s="1" t="s">
        <v>2470</v>
      </c>
      <c r="W950" s="1" t="s">
        <v>103</v>
      </c>
      <c r="X950" s="1" t="str">
        <f>CONCATENATE(Tableau4[[#This Row],[Numéro de pièce de la pièce de référence]],Tableau4[[#This Row],[Numéro de poste de la pièce de référence]])</f>
        <v>450067685130</v>
      </c>
    </row>
    <row r="951" spans="1:24" x14ac:dyDescent="0.35">
      <c r="A951" s="1" t="s">
        <v>97</v>
      </c>
      <c r="B951" s="1" t="s">
        <v>2489</v>
      </c>
      <c r="C951" s="1" t="s">
        <v>2510</v>
      </c>
      <c r="D951" s="1" t="s">
        <v>101</v>
      </c>
      <c r="E951" s="1" t="s">
        <v>1545</v>
      </c>
      <c r="F951" s="1" t="s">
        <v>2407</v>
      </c>
      <c r="G951" s="1" t="s">
        <v>3048</v>
      </c>
      <c r="H951" s="1" t="s">
        <v>88</v>
      </c>
      <c r="I951" s="2">
        <v>43985</v>
      </c>
      <c r="J951" s="1" t="s">
        <v>4282</v>
      </c>
      <c r="K951" s="1" t="s">
        <v>4283</v>
      </c>
      <c r="L951" s="1" t="s">
        <v>3400</v>
      </c>
      <c r="M951" s="1" t="s">
        <v>4284</v>
      </c>
      <c r="N951" s="3">
        <v>14647118.27</v>
      </c>
      <c r="O951" s="3">
        <v>0</v>
      </c>
      <c r="P951" s="1" t="s">
        <v>2567</v>
      </c>
      <c r="Q951" s="1" t="s">
        <v>1546</v>
      </c>
      <c r="R951" s="1" t="s">
        <v>967</v>
      </c>
      <c r="S951" s="1" t="s">
        <v>2407</v>
      </c>
      <c r="T951" s="1" t="s">
        <v>2407</v>
      </c>
      <c r="U951" s="1" t="s">
        <v>5109</v>
      </c>
      <c r="V951" s="1" t="s">
        <v>2470</v>
      </c>
      <c r="W951" s="1" t="s">
        <v>51</v>
      </c>
      <c r="X951" s="1" t="str">
        <f>CONCATENATE(Tableau4[[#This Row],[Numéro de pièce de la pièce de référence]],Tableau4[[#This Row],[Numéro de poste de la pièce de référence]])</f>
        <v>450067692310</v>
      </c>
    </row>
    <row r="952" spans="1:24" x14ac:dyDescent="0.35">
      <c r="A952" s="1" t="s">
        <v>97</v>
      </c>
      <c r="B952" s="1" t="s">
        <v>2489</v>
      </c>
      <c r="C952" s="1" t="s">
        <v>2510</v>
      </c>
      <c r="D952" s="1" t="s">
        <v>101</v>
      </c>
      <c r="E952" s="1" t="s">
        <v>1545</v>
      </c>
      <c r="F952" s="1" t="s">
        <v>2407</v>
      </c>
      <c r="G952" s="1" t="s">
        <v>3048</v>
      </c>
      <c r="H952" s="1" t="s">
        <v>88</v>
      </c>
      <c r="I952" s="2">
        <v>43985</v>
      </c>
      <c r="J952" s="1" t="s">
        <v>4282</v>
      </c>
      <c r="K952" s="1" t="s">
        <v>4283</v>
      </c>
      <c r="L952" s="1" t="s">
        <v>2630</v>
      </c>
      <c r="M952" s="1" t="s">
        <v>4290</v>
      </c>
      <c r="N952" s="3">
        <v>-14647118.27</v>
      </c>
      <c r="O952" s="3">
        <v>0</v>
      </c>
      <c r="P952" s="1" t="s">
        <v>2567</v>
      </c>
      <c r="Q952" s="1" t="s">
        <v>1546</v>
      </c>
      <c r="R952" s="1" t="s">
        <v>967</v>
      </c>
      <c r="S952" s="1" t="s">
        <v>2407</v>
      </c>
      <c r="T952" s="1" t="s">
        <v>2407</v>
      </c>
      <c r="U952" s="1" t="s">
        <v>5110</v>
      </c>
      <c r="V952" s="1" t="s">
        <v>2470</v>
      </c>
      <c r="W952" s="1" t="s">
        <v>51</v>
      </c>
      <c r="X952" s="1" t="str">
        <f>CONCATENATE(Tableau4[[#This Row],[Numéro de pièce de la pièce de référence]],Tableau4[[#This Row],[Numéro de poste de la pièce de référence]])</f>
        <v>450067692310</v>
      </c>
    </row>
    <row r="953" spans="1:24" x14ac:dyDescent="0.35">
      <c r="A953" s="1" t="s">
        <v>86</v>
      </c>
      <c r="B953" s="1" t="s">
        <v>2489</v>
      </c>
      <c r="C953" s="1" t="s">
        <v>2503</v>
      </c>
      <c r="D953" s="1" t="s">
        <v>91</v>
      </c>
      <c r="E953" s="1" t="s">
        <v>376</v>
      </c>
      <c r="F953" s="1" t="s">
        <v>2407</v>
      </c>
      <c r="G953" s="1" t="s">
        <v>2653</v>
      </c>
      <c r="H953" s="1" t="s">
        <v>88</v>
      </c>
      <c r="I953" s="2">
        <v>43986</v>
      </c>
      <c r="J953" s="1" t="s">
        <v>4282</v>
      </c>
      <c r="K953" s="1" t="s">
        <v>4283</v>
      </c>
      <c r="L953" s="1" t="s">
        <v>2630</v>
      </c>
      <c r="M953" s="1" t="s">
        <v>4290</v>
      </c>
      <c r="N953" s="3">
        <v>-179.96</v>
      </c>
      <c r="O953" s="3">
        <v>0</v>
      </c>
      <c r="P953" s="1" t="s">
        <v>2517</v>
      </c>
      <c r="Q953" s="1" t="s">
        <v>377</v>
      </c>
      <c r="R953" s="1" t="s">
        <v>375</v>
      </c>
      <c r="S953" s="1" t="s">
        <v>2407</v>
      </c>
      <c r="T953" s="1" t="s">
        <v>2407</v>
      </c>
      <c r="U953" s="1" t="s">
        <v>5111</v>
      </c>
      <c r="V953" s="1" t="s">
        <v>2470</v>
      </c>
      <c r="W953" s="1" t="s">
        <v>103</v>
      </c>
      <c r="X953" s="1" t="str">
        <f>CONCATENATE(Tableau4[[#This Row],[Numéro de pièce de la pièce de référence]],Tableau4[[#This Row],[Numéro de poste de la pièce de référence]])</f>
        <v>450066712910</v>
      </c>
    </row>
    <row r="954" spans="1:24" x14ac:dyDescent="0.35">
      <c r="A954" s="1" t="s">
        <v>97</v>
      </c>
      <c r="B954" s="1" t="s">
        <v>2489</v>
      </c>
      <c r="C954" s="1" t="s">
        <v>2510</v>
      </c>
      <c r="D954" s="1" t="s">
        <v>101</v>
      </c>
      <c r="E954" s="1" t="s">
        <v>483</v>
      </c>
      <c r="F954" s="1" t="s">
        <v>2407</v>
      </c>
      <c r="G954" s="1" t="s">
        <v>2685</v>
      </c>
      <c r="H954" s="1" t="s">
        <v>88</v>
      </c>
      <c r="I954" s="2">
        <v>43986</v>
      </c>
      <c r="J954" s="1" t="s">
        <v>4282</v>
      </c>
      <c r="K954" s="1" t="s">
        <v>4283</v>
      </c>
      <c r="L954" s="1" t="s">
        <v>2630</v>
      </c>
      <c r="M954" s="1" t="s">
        <v>4290</v>
      </c>
      <c r="N954" s="3">
        <v>-374374</v>
      </c>
      <c r="O954" s="3">
        <v>0</v>
      </c>
      <c r="P954" s="1" t="s">
        <v>2567</v>
      </c>
      <c r="Q954" s="1" t="s">
        <v>476</v>
      </c>
      <c r="R954" s="1" t="s">
        <v>482</v>
      </c>
      <c r="S954" s="1" t="s">
        <v>2407</v>
      </c>
      <c r="T954" s="1" t="s">
        <v>2407</v>
      </c>
      <c r="U954" s="1" t="s">
        <v>5112</v>
      </c>
      <c r="V954" s="1" t="s">
        <v>2470</v>
      </c>
      <c r="W954" s="1" t="s">
        <v>51</v>
      </c>
      <c r="X954" s="1" t="str">
        <f>CONCATENATE(Tableau4[[#This Row],[Numéro de pièce de la pièce de référence]],Tableau4[[#This Row],[Numéro de poste de la pièce de référence]])</f>
        <v>450066850410</v>
      </c>
    </row>
    <row r="955" spans="1:24" x14ac:dyDescent="0.35">
      <c r="A955" s="1" t="s">
        <v>97</v>
      </c>
      <c r="B955" s="1" t="s">
        <v>2489</v>
      </c>
      <c r="C955" s="1" t="s">
        <v>2510</v>
      </c>
      <c r="D955" s="1" t="s">
        <v>101</v>
      </c>
      <c r="E955" s="1" t="s">
        <v>814</v>
      </c>
      <c r="F955" s="1" t="s">
        <v>2407</v>
      </c>
      <c r="G955" s="1" t="s">
        <v>2779</v>
      </c>
      <c r="H955" s="1" t="s">
        <v>88</v>
      </c>
      <c r="I955" s="2">
        <v>43986</v>
      </c>
      <c r="J955" s="1" t="s">
        <v>4282</v>
      </c>
      <c r="K955" s="1" t="s">
        <v>4283</v>
      </c>
      <c r="L955" s="1" t="s">
        <v>2630</v>
      </c>
      <c r="M955" s="1" t="s">
        <v>4290</v>
      </c>
      <c r="N955" s="3">
        <v>-133088.38</v>
      </c>
      <c r="O955" s="3">
        <v>0</v>
      </c>
      <c r="P955" s="1" t="s">
        <v>2567</v>
      </c>
      <c r="Q955" s="1" t="s">
        <v>815</v>
      </c>
      <c r="R955" s="1" t="s">
        <v>810</v>
      </c>
      <c r="S955" s="1" t="s">
        <v>2407</v>
      </c>
      <c r="T955" s="1" t="s">
        <v>2407</v>
      </c>
      <c r="U955" s="1" t="s">
        <v>5113</v>
      </c>
      <c r="V955" s="1" t="s">
        <v>2470</v>
      </c>
      <c r="W955" s="1" t="s">
        <v>51</v>
      </c>
      <c r="X955" s="1" t="str">
        <f>CONCATENATE(Tableau4[[#This Row],[Numéro de pièce de la pièce de référence]],Tableau4[[#This Row],[Numéro de poste de la pièce de référence]])</f>
        <v>450067093810</v>
      </c>
    </row>
    <row r="956" spans="1:24" x14ac:dyDescent="0.35">
      <c r="A956" s="1" t="s">
        <v>97</v>
      </c>
      <c r="B956" s="1" t="s">
        <v>2489</v>
      </c>
      <c r="C956" s="1" t="s">
        <v>2510</v>
      </c>
      <c r="D956" s="1" t="s">
        <v>101</v>
      </c>
      <c r="E956" s="1" t="s">
        <v>1116</v>
      </c>
      <c r="F956" s="1" t="s">
        <v>2407</v>
      </c>
      <c r="G956" s="1" t="s">
        <v>2903</v>
      </c>
      <c r="H956" s="1" t="s">
        <v>88</v>
      </c>
      <c r="I956" s="2">
        <v>43986</v>
      </c>
      <c r="J956" s="1" t="s">
        <v>4282</v>
      </c>
      <c r="K956" s="1" t="s">
        <v>4283</v>
      </c>
      <c r="L956" s="1" t="s">
        <v>2630</v>
      </c>
      <c r="M956" s="1" t="s">
        <v>4290</v>
      </c>
      <c r="N956" s="3">
        <v>-359128</v>
      </c>
      <c r="O956" s="3">
        <v>0</v>
      </c>
      <c r="P956" s="1" t="s">
        <v>2567</v>
      </c>
      <c r="Q956" s="1" t="s">
        <v>1048</v>
      </c>
      <c r="R956" s="1" t="s">
        <v>929</v>
      </c>
      <c r="S956" s="1" t="s">
        <v>2407</v>
      </c>
      <c r="T956" s="1" t="s">
        <v>2407</v>
      </c>
      <c r="U956" s="1" t="s">
        <v>5114</v>
      </c>
      <c r="V956" s="1" t="s">
        <v>2470</v>
      </c>
      <c r="W956" s="1" t="s">
        <v>111</v>
      </c>
      <c r="X956" s="1" t="str">
        <f>CONCATENATE(Tableau4[[#This Row],[Numéro de pièce de la pièce de référence]],Tableau4[[#This Row],[Numéro de poste de la pièce de référence]])</f>
        <v>450067231810</v>
      </c>
    </row>
    <row r="957" spans="1:24" x14ac:dyDescent="0.35">
      <c r="A957" s="1" t="s">
        <v>97</v>
      </c>
      <c r="B957" s="1" t="s">
        <v>2489</v>
      </c>
      <c r="C957" s="1" t="s">
        <v>2510</v>
      </c>
      <c r="D957" s="1" t="s">
        <v>101</v>
      </c>
      <c r="E957" s="1" t="s">
        <v>1179</v>
      </c>
      <c r="F957" s="1" t="s">
        <v>2407</v>
      </c>
      <c r="G957" s="1" t="s">
        <v>2919</v>
      </c>
      <c r="H957" s="1" t="s">
        <v>88</v>
      </c>
      <c r="I957" s="2">
        <v>43986</v>
      </c>
      <c r="J957" s="1" t="s">
        <v>4282</v>
      </c>
      <c r="K957" s="1" t="s">
        <v>4283</v>
      </c>
      <c r="L957" s="1" t="s">
        <v>2630</v>
      </c>
      <c r="M957" s="1" t="s">
        <v>4290</v>
      </c>
      <c r="N957" s="3">
        <v>-12495.73</v>
      </c>
      <c r="O957" s="3">
        <v>0</v>
      </c>
      <c r="P957" s="1" t="s">
        <v>2567</v>
      </c>
      <c r="Q957" s="1" t="s">
        <v>1180</v>
      </c>
      <c r="R957" s="1" t="s">
        <v>924</v>
      </c>
      <c r="S957" s="1" t="s">
        <v>2407</v>
      </c>
      <c r="T957" s="1" t="s">
        <v>2407</v>
      </c>
      <c r="U957" s="1" t="s">
        <v>5115</v>
      </c>
      <c r="V957" s="1" t="s">
        <v>2470</v>
      </c>
      <c r="W957" s="1" t="s">
        <v>113</v>
      </c>
      <c r="X957" s="1" t="str">
        <f>CONCATENATE(Tableau4[[#This Row],[Numéro de pièce de la pièce de référence]],Tableau4[[#This Row],[Numéro de poste de la pièce de référence]])</f>
        <v>450067245410</v>
      </c>
    </row>
    <row r="958" spans="1:24" x14ac:dyDescent="0.35">
      <c r="A958" s="1" t="s">
        <v>97</v>
      </c>
      <c r="B958" s="1" t="s">
        <v>2489</v>
      </c>
      <c r="C958" s="1" t="s">
        <v>2510</v>
      </c>
      <c r="D958" s="1" t="s">
        <v>101</v>
      </c>
      <c r="E958" s="1" t="s">
        <v>1176</v>
      </c>
      <c r="F958" s="1" t="s">
        <v>2407</v>
      </c>
      <c r="G958" s="1" t="s">
        <v>2921</v>
      </c>
      <c r="H958" s="1" t="s">
        <v>88</v>
      </c>
      <c r="I958" s="2">
        <v>43986</v>
      </c>
      <c r="J958" s="1" t="s">
        <v>4282</v>
      </c>
      <c r="K958" s="1" t="s">
        <v>4283</v>
      </c>
      <c r="L958" s="1" t="s">
        <v>2630</v>
      </c>
      <c r="M958" s="1" t="s">
        <v>4290</v>
      </c>
      <c r="N958" s="3">
        <v>-195064.1</v>
      </c>
      <c r="O958" s="3">
        <v>0</v>
      </c>
      <c r="P958" s="1" t="s">
        <v>2567</v>
      </c>
      <c r="Q958" s="1" t="s">
        <v>1177</v>
      </c>
      <c r="R958" s="1" t="s">
        <v>810</v>
      </c>
      <c r="S958" s="1" t="s">
        <v>2407</v>
      </c>
      <c r="T958" s="1" t="s">
        <v>2407</v>
      </c>
      <c r="U958" s="1" t="s">
        <v>5116</v>
      </c>
      <c r="V958" s="1" t="s">
        <v>2470</v>
      </c>
      <c r="W958" s="1" t="s">
        <v>51</v>
      </c>
      <c r="X958" s="1" t="str">
        <f>CONCATENATE(Tableau4[[#This Row],[Numéro de pièce de la pièce de référence]],Tableau4[[#This Row],[Numéro de poste de la pièce de référence]])</f>
        <v>450067254810</v>
      </c>
    </row>
    <row r="959" spans="1:24" x14ac:dyDescent="0.35">
      <c r="A959" s="1" t="s">
        <v>97</v>
      </c>
      <c r="B959" s="1" t="s">
        <v>2489</v>
      </c>
      <c r="C959" s="1" t="s">
        <v>2510</v>
      </c>
      <c r="D959" s="1" t="s">
        <v>101</v>
      </c>
      <c r="E959" s="1" t="s">
        <v>1176</v>
      </c>
      <c r="F959" s="1" t="s">
        <v>2407</v>
      </c>
      <c r="G959" s="1" t="s">
        <v>2921</v>
      </c>
      <c r="H959" s="1" t="s">
        <v>88</v>
      </c>
      <c r="I959" s="2">
        <v>43986</v>
      </c>
      <c r="J959" s="1" t="s">
        <v>4282</v>
      </c>
      <c r="K959" s="1" t="s">
        <v>4283</v>
      </c>
      <c r="L959" s="1" t="s">
        <v>2630</v>
      </c>
      <c r="M959" s="1" t="s">
        <v>4290</v>
      </c>
      <c r="N959" s="3">
        <v>-53267.83</v>
      </c>
      <c r="O959" s="3">
        <v>0</v>
      </c>
      <c r="P959" s="1" t="s">
        <v>2567</v>
      </c>
      <c r="Q959" s="1" t="s">
        <v>1177</v>
      </c>
      <c r="R959" s="1" t="s">
        <v>810</v>
      </c>
      <c r="S959" s="1" t="s">
        <v>2407</v>
      </c>
      <c r="T959" s="1" t="s">
        <v>2407</v>
      </c>
      <c r="U959" s="1" t="s">
        <v>5117</v>
      </c>
      <c r="V959" s="1" t="s">
        <v>2470</v>
      </c>
      <c r="W959" s="1" t="s">
        <v>51</v>
      </c>
      <c r="X959" s="1" t="str">
        <f>CONCATENATE(Tableau4[[#This Row],[Numéro de pièce de la pièce de référence]],Tableau4[[#This Row],[Numéro de poste de la pièce de référence]])</f>
        <v>450067254810</v>
      </c>
    </row>
    <row r="960" spans="1:24" x14ac:dyDescent="0.35">
      <c r="A960" s="1" t="s">
        <v>97</v>
      </c>
      <c r="B960" s="1" t="s">
        <v>2489</v>
      </c>
      <c r="C960" s="1" t="s">
        <v>2510</v>
      </c>
      <c r="D960" s="1" t="s">
        <v>101</v>
      </c>
      <c r="E960" s="1" t="s">
        <v>1207</v>
      </c>
      <c r="F960" s="1" t="s">
        <v>2407</v>
      </c>
      <c r="G960" s="1" t="s">
        <v>2927</v>
      </c>
      <c r="H960" s="1" t="s">
        <v>88</v>
      </c>
      <c r="I960" s="2">
        <v>43986</v>
      </c>
      <c r="J960" s="1" t="s">
        <v>4282</v>
      </c>
      <c r="K960" s="1" t="s">
        <v>4283</v>
      </c>
      <c r="L960" s="1" t="s">
        <v>2630</v>
      </c>
      <c r="M960" s="1" t="s">
        <v>4290</v>
      </c>
      <c r="N960" s="3">
        <v>-33023.129999999997</v>
      </c>
      <c r="O960" s="3">
        <v>0</v>
      </c>
      <c r="P960" s="1" t="s">
        <v>2567</v>
      </c>
      <c r="Q960" s="1" t="s">
        <v>1062</v>
      </c>
      <c r="R960" s="1" t="s">
        <v>1206</v>
      </c>
      <c r="S960" s="1" t="s">
        <v>2407</v>
      </c>
      <c r="T960" s="1" t="s">
        <v>2407</v>
      </c>
      <c r="U960" s="1" t="s">
        <v>5118</v>
      </c>
      <c r="V960" s="1" t="s">
        <v>2470</v>
      </c>
      <c r="W960" s="1" t="s">
        <v>111</v>
      </c>
      <c r="X960" s="1" t="str">
        <f>CONCATENATE(Tableau4[[#This Row],[Numéro de pièce de la pièce de référence]],Tableau4[[#This Row],[Numéro de poste de la pièce de référence]])</f>
        <v>450067276710</v>
      </c>
    </row>
    <row r="961" spans="1:24" x14ac:dyDescent="0.35">
      <c r="A961" s="1" t="s">
        <v>97</v>
      </c>
      <c r="B961" s="1" t="s">
        <v>2489</v>
      </c>
      <c r="C961" s="1" t="s">
        <v>2510</v>
      </c>
      <c r="D961" s="1" t="s">
        <v>101</v>
      </c>
      <c r="E961" s="1" t="s">
        <v>1267</v>
      </c>
      <c r="F961" s="1" t="s">
        <v>2407</v>
      </c>
      <c r="G961" s="1" t="s">
        <v>2940</v>
      </c>
      <c r="H961" s="1" t="s">
        <v>88</v>
      </c>
      <c r="I961" s="2">
        <v>43986</v>
      </c>
      <c r="J961" s="1" t="s">
        <v>4282</v>
      </c>
      <c r="K961" s="1" t="s">
        <v>4283</v>
      </c>
      <c r="L961" s="1" t="s">
        <v>2630</v>
      </c>
      <c r="M961" s="1" t="s">
        <v>4290</v>
      </c>
      <c r="N961" s="3">
        <v>-1475520</v>
      </c>
      <c r="O961" s="3">
        <v>0</v>
      </c>
      <c r="P961" s="1" t="s">
        <v>2567</v>
      </c>
      <c r="Q961" s="1" t="s">
        <v>1268</v>
      </c>
      <c r="R961" s="1" t="s">
        <v>1266</v>
      </c>
      <c r="S961" s="1" t="s">
        <v>2407</v>
      </c>
      <c r="T961" s="1" t="s">
        <v>2407</v>
      </c>
      <c r="U961" s="1" t="s">
        <v>5119</v>
      </c>
      <c r="V961" s="1" t="s">
        <v>2470</v>
      </c>
      <c r="W961" s="1" t="s">
        <v>51</v>
      </c>
      <c r="X961" s="1" t="str">
        <f>CONCATENATE(Tableau4[[#This Row],[Numéro de pièce de la pièce de référence]],Tableau4[[#This Row],[Numéro de poste de la pièce de référence]])</f>
        <v>450067325210</v>
      </c>
    </row>
    <row r="962" spans="1:24" x14ac:dyDescent="0.35">
      <c r="A962" s="1" t="s">
        <v>97</v>
      </c>
      <c r="B962" s="1" t="s">
        <v>2489</v>
      </c>
      <c r="C962" s="1" t="s">
        <v>2510</v>
      </c>
      <c r="D962" s="1" t="s">
        <v>101</v>
      </c>
      <c r="E962" s="1" t="s">
        <v>1305</v>
      </c>
      <c r="F962" s="1" t="s">
        <v>2407</v>
      </c>
      <c r="G962" s="1" t="s">
        <v>2956</v>
      </c>
      <c r="H962" s="1" t="s">
        <v>88</v>
      </c>
      <c r="I962" s="2">
        <v>43986</v>
      </c>
      <c r="J962" s="1" t="s">
        <v>4282</v>
      </c>
      <c r="K962" s="1" t="s">
        <v>4283</v>
      </c>
      <c r="L962" s="1" t="s">
        <v>2630</v>
      </c>
      <c r="M962" s="1" t="s">
        <v>4290</v>
      </c>
      <c r="N962" s="3">
        <v>-13619.76</v>
      </c>
      <c r="O962" s="3">
        <v>0</v>
      </c>
      <c r="P962" s="1" t="s">
        <v>2567</v>
      </c>
      <c r="Q962" s="1" t="s">
        <v>1306</v>
      </c>
      <c r="R962" s="1" t="s">
        <v>924</v>
      </c>
      <c r="S962" s="1" t="s">
        <v>2407</v>
      </c>
      <c r="T962" s="1" t="s">
        <v>2407</v>
      </c>
      <c r="U962" s="1" t="s">
        <v>5120</v>
      </c>
      <c r="V962" s="1" t="s">
        <v>2470</v>
      </c>
      <c r="W962" s="1" t="s">
        <v>113</v>
      </c>
      <c r="X962" s="1" t="str">
        <f>CONCATENATE(Tableau4[[#This Row],[Numéro de pièce de la pièce de référence]],Tableau4[[#This Row],[Numéro de poste de la pièce de référence]])</f>
        <v>450067351610</v>
      </c>
    </row>
    <row r="963" spans="1:24" x14ac:dyDescent="0.35">
      <c r="A963" s="1" t="s">
        <v>97</v>
      </c>
      <c r="B963" s="1" t="s">
        <v>2489</v>
      </c>
      <c r="C963" s="1" t="s">
        <v>2510</v>
      </c>
      <c r="D963" s="1" t="s">
        <v>101</v>
      </c>
      <c r="E963" s="1" t="s">
        <v>1321</v>
      </c>
      <c r="F963" s="1" t="s">
        <v>2407</v>
      </c>
      <c r="G963" s="1" t="s">
        <v>2959</v>
      </c>
      <c r="H963" s="1" t="s">
        <v>88</v>
      </c>
      <c r="I963" s="2">
        <v>43986</v>
      </c>
      <c r="J963" s="1" t="s">
        <v>4282</v>
      </c>
      <c r="K963" s="1" t="s">
        <v>4283</v>
      </c>
      <c r="L963" s="1" t="s">
        <v>2630</v>
      </c>
      <c r="M963" s="1" t="s">
        <v>4290</v>
      </c>
      <c r="N963" s="3">
        <v>-333960</v>
      </c>
      <c r="O963" s="3">
        <v>0</v>
      </c>
      <c r="P963" s="1" t="s">
        <v>2567</v>
      </c>
      <c r="Q963" s="1" t="s">
        <v>1247</v>
      </c>
      <c r="R963" s="1" t="s">
        <v>1318</v>
      </c>
      <c r="S963" s="1" t="s">
        <v>2407</v>
      </c>
      <c r="T963" s="1" t="s">
        <v>2407</v>
      </c>
      <c r="U963" s="1" t="s">
        <v>5121</v>
      </c>
      <c r="V963" s="1" t="s">
        <v>2470</v>
      </c>
      <c r="W963" s="1" t="s">
        <v>103</v>
      </c>
      <c r="X963" s="1" t="str">
        <f>CONCATENATE(Tableau4[[#This Row],[Numéro de pièce de la pièce de référence]],Tableau4[[#This Row],[Numéro de poste de la pièce de référence]])</f>
        <v>450067353710</v>
      </c>
    </row>
    <row r="964" spans="1:24" x14ac:dyDescent="0.35">
      <c r="A964" s="1" t="s">
        <v>97</v>
      </c>
      <c r="B964" s="1" t="s">
        <v>2489</v>
      </c>
      <c r="C964" s="1" t="s">
        <v>2510</v>
      </c>
      <c r="D964" s="1" t="s">
        <v>101</v>
      </c>
      <c r="E964" s="1" t="s">
        <v>1341</v>
      </c>
      <c r="F964" s="1" t="s">
        <v>2407</v>
      </c>
      <c r="G964" s="1" t="s">
        <v>2973</v>
      </c>
      <c r="H964" s="1" t="s">
        <v>88</v>
      </c>
      <c r="I964" s="2">
        <v>43986</v>
      </c>
      <c r="J964" s="1" t="s">
        <v>4282</v>
      </c>
      <c r="K964" s="1" t="s">
        <v>4283</v>
      </c>
      <c r="L964" s="1" t="s">
        <v>3401</v>
      </c>
      <c r="M964" s="1" t="s">
        <v>4288</v>
      </c>
      <c r="N964" s="3">
        <v>-7477.8</v>
      </c>
      <c r="O964" s="3">
        <v>0</v>
      </c>
      <c r="P964" s="1" t="s">
        <v>2567</v>
      </c>
      <c r="Q964" s="1" t="s">
        <v>1342</v>
      </c>
      <c r="R964" s="1" t="s">
        <v>1340</v>
      </c>
      <c r="S964" s="1" t="s">
        <v>2407</v>
      </c>
      <c r="T964" s="1" t="s">
        <v>2407</v>
      </c>
      <c r="U964" s="1" t="s">
        <v>5122</v>
      </c>
      <c r="V964" s="1" t="s">
        <v>2470</v>
      </c>
      <c r="W964" s="1" t="s">
        <v>103</v>
      </c>
      <c r="X964" s="1" t="str">
        <f>CONCATENATE(Tableau4[[#This Row],[Numéro de pièce de la pièce de référence]],Tableau4[[#This Row],[Numéro de poste de la pièce de référence]])</f>
        <v>450067382310</v>
      </c>
    </row>
    <row r="965" spans="1:24" x14ac:dyDescent="0.35">
      <c r="A965" s="1" t="s">
        <v>60</v>
      </c>
      <c r="B965" s="1" t="s">
        <v>2634</v>
      </c>
      <c r="C965" s="1" t="s">
        <v>2483</v>
      </c>
      <c r="D965" s="1" t="s">
        <v>65</v>
      </c>
      <c r="E965" s="1" t="s">
        <v>1328</v>
      </c>
      <c r="F965" s="1" t="s">
        <v>2407</v>
      </c>
      <c r="G965" s="1" t="s">
        <v>2975</v>
      </c>
      <c r="H965" s="1" t="s">
        <v>88</v>
      </c>
      <c r="I965" s="2">
        <v>43986</v>
      </c>
      <c r="J965" s="1" t="s">
        <v>4282</v>
      </c>
      <c r="K965" s="1" t="s">
        <v>4283</v>
      </c>
      <c r="L965" s="1" t="s">
        <v>2630</v>
      </c>
      <c r="M965" s="1" t="s">
        <v>4290</v>
      </c>
      <c r="N965" s="3">
        <v>-13797.99</v>
      </c>
      <c r="O965" s="3">
        <v>0</v>
      </c>
      <c r="P965" s="1" t="s">
        <v>2635</v>
      </c>
      <c r="Q965" s="1" t="s">
        <v>1329</v>
      </c>
      <c r="R965" s="1" t="s">
        <v>316</v>
      </c>
      <c r="S965" s="1" t="s">
        <v>2407</v>
      </c>
      <c r="T965" s="1" t="s">
        <v>2407</v>
      </c>
      <c r="U965" s="1" t="s">
        <v>5123</v>
      </c>
      <c r="V965" s="1" t="s">
        <v>2470</v>
      </c>
      <c r="W965" s="1" t="s">
        <v>51</v>
      </c>
      <c r="X965" s="1" t="str">
        <f>CONCATENATE(Tableau4[[#This Row],[Numéro de pièce de la pièce de référence]],Tableau4[[#This Row],[Numéro de poste de la pièce de référence]])</f>
        <v>450067382910</v>
      </c>
    </row>
    <row r="966" spans="1:24" x14ac:dyDescent="0.35">
      <c r="A966" s="1" t="s">
        <v>60</v>
      </c>
      <c r="B966" s="1" t="s">
        <v>2634</v>
      </c>
      <c r="C966" s="1" t="s">
        <v>2483</v>
      </c>
      <c r="D966" s="1" t="s">
        <v>65</v>
      </c>
      <c r="E966" s="1" t="s">
        <v>1328</v>
      </c>
      <c r="F966" s="1" t="s">
        <v>2407</v>
      </c>
      <c r="G966" s="1" t="s">
        <v>2975</v>
      </c>
      <c r="H966" s="1" t="s">
        <v>88</v>
      </c>
      <c r="I966" s="2">
        <v>43986</v>
      </c>
      <c r="J966" s="1" t="s">
        <v>4282</v>
      </c>
      <c r="K966" s="1" t="s">
        <v>4283</v>
      </c>
      <c r="L966" s="1" t="s">
        <v>2630</v>
      </c>
      <c r="M966" s="1" t="s">
        <v>4290</v>
      </c>
      <c r="N966" s="3">
        <v>13797.99</v>
      </c>
      <c r="O966" s="3">
        <v>0</v>
      </c>
      <c r="P966" s="1" t="s">
        <v>2635</v>
      </c>
      <c r="Q966" s="1" t="s">
        <v>1329</v>
      </c>
      <c r="R966" s="1" t="s">
        <v>316</v>
      </c>
      <c r="S966" s="1" t="s">
        <v>2407</v>
      </c>
      <c r="T966" s="1" t="s">
        <v>2407</v>
      </c>
      <c r="U966" s="1" t="s">
        <v>5124</v>
      </c>
      <c r="V966" s="1" t="s">
        <v>2470</v>
      </c>
      <c r="W966" s="1" t="s">
        <v>51</v>
      </c>
      <c r="X966" s="1" t="str">
        <f>CONCATENATE(Tableau4[[#This Row],[Numéro de pièce de la pièce de référence]],Tableau4[[#This Row],[Numéro de poste de la pièce de référence]])</f>
        <v>450067382910</v>
      </c>
    </row>
    <row r="967" spans="1:24" x14ac:dyDescent="0.35">
      <c r="A967" s="1" t="s">
        <v>60</v>
      </c>
      <c r="B967" s="1" t="s">
        <v>2634</v>
      </c>
      <c r="C967" s="1" t="s">
        <v>2483</v>
      </c>
      <c r="D967" s="1" t="s">
        <v>65</v>
      </c>
      <c r="E967" s="1" t="s">
        <v>1328</v>
      </c>
      <c r="F967" s="1" t="s">
        <v>2407</v>
      </c>
      <c r="G967" s="1" t="s">
        <v>2975</v>
      </c>
      <c r="H967" s="1" t="s">
        <v>88</v>
      </c>
      <c r="I967" s="2">
        <v>43986</v>
      </c>
      <c r="J967" s="1" t="s">
        <v>4282</v>
      </c>
      <c r="K967" s="1" t="s">
        <v>4283</v>
      </c>
      <c r="L967" s="1" t="s">
        <v>2630</v>
      </c>
      <c r="M967" s="1" t="s">
        <v>4290</v>
      </c>
      <c r="N967" s="3">
        <v>-13797.99</v>
      </c>
      <c r="O967" s="3">
        <v>0</v>
      </c>
      <c r="P967" s="1" t="s">
        <v>2635</v>
      </c>
      <c r="Q967" s="1" t="s">
        <v>1329</v>
      </c>
      <c r="R967" s="1" t="s">
        <v>316</v>
      </c>
      <c r="S967" s="1" t="s">
        <v>2407</v>
      </c>
      <c r="T967" s="1" t="s">
        <v>2407</v>
      </c>
      <c r="U967" s="1" t="s">
        <v>5125</v>
      </c>
      <c r="V967" s="1" t="s">
        <v>2470</v>
      </c>
      <c r="W967" s="1" t="s">
        <v>51</v>
      </c>
      <c r="X967" s="1" t="str">
        <f>CONCATENATE(Tableau4[[#This Row],[Numéro de pièce de la pièce de référence]],Tableau4[[#This Row],[Numéro de poste de la pièce de référence]])</f>
        <v>450067382910</v>
      </c>
    </row>
    <row r="968" spans="1:24" x14ac:dyDescent="0.35">
      <c r="A968" s="1" t="s">
        <v>97</v>
      </c>
      <c r="B968" s="1" t="s">
        <v>2489</v>
      </c>
      <c r="C968" s="1" t="s">
        <v>2510</v>
      </c>
      <c r="D968" s="1" t="s">
        <v>101</v>
      </c>
      <c r="E968" s="1" t="s">
        <v>1436</v>
      </c>
      <c r="F968" s="1" t="s">
        <v>2407</v>
      </c>
      <c r="G968" s="1" t="s">
        <v>3000</v>
      </c>
      <c r="H968" s="1" t="s">
        <v>88</v>
      </c>
      <c r="I968" s="2">
        <v>43986</v>
      </c>
      <c r="J968" s="1" t="s">
        <v>4282</v>
      </c>
      <c r="K968" s="1" t="s">
        <v>4283</v>
      </c>
      <c r="L968" s="1" t="s">
        <v>2630</v>
      </c>
      <c r="M968" s="1" t="s">
        <v>4290</v>
      </c>
      <c r="N968" s="3">
        <v>-1458.96</v>
      </c>
      <c r="O968" s="3">
        <v>0</v>
      </c>
      <c r="P968" s="1" t="s">
        <v>2567</v>
      </c>
      <c r="Q968" s="1" t="s">
        <v>1437</v>
      </c>
      <c r="R968" s="1" t="s">
        <v>1435</v>
      </c>
      <c r="S968" s="1" t="s">
        <v>2407</v>
      </c>
      <c r="T968" s="1" t="s">
        <v>2407</v>
      </c>
      <c r="U968" s="1" t="s">
        <v>5126</v>
      </c>
      <c r="V968" s="1" t="s">
        <v>2470</v>
      </c>
      <c r="W968" s="1" t="s">
        <v>113</v>
      </c>
      <c r="X968" s="1" t="str">
        <f>CONCATENATE(Tableau4[[#This Row],[Numéro de pièce de la pièce de référence]],Tableau4[[#This Row],[Numéro de poste de la pièce de référence]])</f>
        <v>450067456810</v>
      </c>
    </row>
    <row r="969" spans="1:24" x14ac:dyDescent="0.35">
      <c r="A969" s="1" t="s">
        <v>2809</v>
      </c>
      <c r="B969" s="1" t="s">
        <v>2811</v>
      </c>
      <c r="C969" s="1" t="s">
        <v>2492</v>
      </c>
      <c r="D969" s="1" t="s">
        <v>3616</v>
      </c>
      <c r="E969" s="1" t="s">
        <v>1527</v>
      </c>
      <c r="F969" s="1" t="s">
        <v>2407</v>
      </c>
      <c r="G969" s="1" t="s">
        <v>3042</v>
      </c>
      <c r="H969" s="1" t="s">
        <v>88</v>
      </c>
      <c r="I969" s="2">
        <v>43986</v>
      </c>
      <c r="J969" s="1" t="s">
        <v>4282</v>
      </c>
      <c r="K969" s="1" t="s">
        <v>4283</v>
      </c>
      <c r="L969" s="1" t="s">
        <v>2630</v>
      </c>
      <c r="M969" s="1" t="s">
        <v>4290</v>
      </c>
      <c r="N969" s="3">
        <v>-65</v>
      </c>
      <c r="O969" s="3">
        <v>0</v>
      </c>
      <c r="P969" s="1" t="s">
        <v>2647</v>
      </c>
      <c r="Q969" s="1" t="s">
        <v>1528</v>
      </c>
      <c r="R969" s="1" t="s">
        <v>371</v>
      </c>
      <c r="S969" s="1" t="s">
        <v>2407</v>
      </c>
      <c r="T969" s="1" t="s">
        <v>2407</v>
      </c>
      <c r="U969" s="1" t="s">
        <v>5127</v>
      </c>
      <c r="V969" s="1" t="s">
        <v>2470</v>
      </c>
      <c r="W969" s="1" t="s">
        <v>103</v>
      </c>
      <c r="X969" s="1" t="str">
        <f>CONCATENATE(Tableau4[[#This Row],[Numéro de pièce de la pièce de référence]],Tableau4[[#This Row],[Numéro de poste de la pièce de référence]])</f>
        <v>450067674410</v>
      </c>
    </row>
    <row r="970" spans="1:24" x14ac:dyDescent="0.35">
      <c r="A970" s="1" t="s">
        <v>2809</v>
      </c>
      <c r="B970" s="1" t="s">
        <v>2811</v>
      </c>
      <c r="C970" s="1" t="s">
        <v>2492</v>
      </c>
      <c r="D970" s="1" t="s">
        <v>3616</v>
      </c>
      <c r="E970" s="1" t="s">
        <v>1527</v>
      </c>
      <c r="F970" s="1" t="s">
        <v>2407</v>
      </c>
      <c r="G970" s="1" t="s">
        <v>3042</v>
      </c>
      <c r="H970" s="1" t="s">
        <v>421</v>
      </c>
      <c r="I970" s="2">
        <v>43986</v>
      </c>
      <c r="J970" s="1" t="s">
        <v>4282</v>
      </c>
      <c r="K970" s="1" t="s">
        <v>4283</v>
      </c>
      <c r="L970" s="1" t="s">
        <v>2630</v>
      </c>
      <c r="M970" s="1" t="s">
        <v>4290</v>
      </c>
      <c r="N970" s="3">
        <v>-67.430000000000007</v>
      </c>
      <c r="O970" s="3">
        <v>0</v>
      </c>
      <c r="P970" s="1" t="s">
        <v>2647</v>
      </c>
      <c r="Q970" s="1" t="s">
        <v>1531</v>
      </c>
      <c r="R970" s="1" t="s">
        <v>371</v>
      </c>
      <c r="S970" s="1" t="s">
        <v>2407</v>
      </c>
      <c r="T970" s="1" t="s">
        <v>2407</v>
      </c>
      <c r="U970" s="1" t="s">
        <v>5128</v>
      </c>
      <c r="V970" s="1" t="s">
        <v>2470</v>
      </c>
      <c r="W970" s="1" t="s">
        <v>103</v>
      </c>
      <c r="X970" s="1" t="str">
        <f>CONCATENATE(Tableau4[[#This Row],[Numéro de pièce de la pièce de référence]],Tableau4[[#This Row],[Numéro de poste de la pièce de référence]])</f>
        <v>450067674440</v>
      </c>
    </row>
    <row r="971" spans="1:24" x14ac:dyDescent="0.35">
      <c r="A971" s="1" t="s">
        <v>60</v>
      </c>
      <c r="B971" s="1" t="s">
        <v>2634</v>
      </c>
      <c r="C971" s="1" t="s">
        <v>2483</v>
      </c>
      <c r="D971" s="1" t="s">
        <v>65</v>
      </c>
      <c r="E971" s="1" t="s">
        <v>1525</v>
      </c>
      <c r="F971" s="1" t="s">
        <v>2407</v>
      </c>
      <c r="G971" s="1" t="s">
        <v>3044</v>
      </c>
      <c r="H971" s="1" t="s">
        <v>88</v>
      </c>
      <c r="I971" s="2">
        <v>43986</v>
      </c>
      <c r="J971" s="1" t="s">
        <v>4282</v>
      </c>
      <c r="K971" s="1" t="s">
        <v>4283</v>
      </c>
      <c r="L971" s="1" t="s">
        <v>3400</v>
      </c>
      <c r="M971" s="1" t="s">
        <v>4284</v>
      </c>
      <c r="N971" s="3">
        <v>126000</v>
      </c>
      <c r="O971" s="3">
        <v>0</v>
      </c>
      <c r="P971" s="1" t="s">
        <v>2842</v>
      </c>
      <c r="Q971" s="1" t="s">
        <v>1526</v>
      </c>
      <c r="R971" s="1" t="s">
        <v>1524</v>
      </c>
      <c r="S971" s="1" t="s">
        <v>2407</v>
      </c>
      <c r="T971" s="1" t="s">
        <v>2407</v>
      </c>
      <c r="U971" s="1" t="s">
        <v>5129</v>
      </c>
      <c r="V971" s="1" t="s">
        <v>2470</v>
      </c>
      <c r="W971" s="1" t="s">
        <v>51</v>
      </c>
      <c r="X971" s="1" t="str">
        <f>CONCATENATE(Tableau4[[#This Row],[Numéro de pièce de la pièce de référence]],Tableau4[[#This Row],[Numéro de poste de la pièce de référence]])</f>
        <v>450067676510</v>
      </c>
    </row>
    <row r="972" spans="1:24" x14ac:dyDescent="0.35">
      <c r="A972" s="1" t="s">
        <v>97</v>
      </c>
      <c r="B972" s="1" t="s">
        <v>2489</v>
      </c>
      <c r="C972" s="1" t="s">
        <v>2510</v>
      </c>
      <c r="D972" s="1" t="s">
        <v>101</v>
      </c>
      <c r="E972" s="1" t="s">
        <v>1008</v>
      </c>
      <c r="F972" s="1" t="s">
        <v>2407</v>
      </c>
      <c r="G972" s="1" t="s">
        <v>2864</v>
      </c>
      <c r="H972" s="1" t="s">
        <v>88</v>
      </c>
      <c r="I972" s="2">
        <v>43987</v>
      </c>
      <c r="J972" s="1" t="s">
        <v>4282</v>
      </c>
      <c r="K972" s="1" t="s">
        <v>4283</v>
      </c>
      <c r="L972" s="1" t="s">
        <v>2630</v>
      </c>
      <c r="M972" s="1" t="s">
        <v>4290</v>
      </c>
      <c r="N972" s="3">
        <v>-1655280</v>
      </c>
      <c r="O972" s="3">
        <v>0</v>
      </c>
      <c r="P972" s="1" t="s">
        <v>2567</v>
      </c>
      <c r="Q972" s="1" t="s">
        <v>1009</v>
      </c>
      <c r="R972" s="1" t="s">
        <v>757</v>
      </c>
      <c r="S972" s="1" t="s">
        <v>2407</v>
      </c>
      <c r="T972" s="1" t="s">
        <v>2407</v>
      </c>
      <c r="U972" s="1" t="s">
        <v>5130</v>
      </c>
      <c r="V972" s="1" t="s">
        <v>2470</v>
      </c>
      <c r="W972" s="1" t="s">
        <v>51</v>
      </c>
      <c r="X972" s="1" t="str">
        <f>CONCATENATE(Tableau4[[#This Row],[Numéro de pièce de la pièce de référence]],Tableau4[[#This Row],[Numéro de poste de la pièce de référence]])</f>
        <v>450067184110</v>
      </c>
    </row>
    <row r="973" spans="1:24" x14ac:dyDescent="0.35">
      <c r="A973" s="1" t="s">
        <v>97</v>
      </c>
      <c r="B973" s="1" t="s">
        <v>2489</v>
      </c>
      <c r="C973" s="1" t="s">
        <v>2510</v>
      </c>
      <c r="D973" s="1" t="s">
        <v>101</v>
      </c>
      <c r="E973" s="1" t="s">
        <v>1026</v>
      </c>
      <c r="F973" s="1" t="s">
        <v>2407</v>
      </c>
      <c r="G973" s="1" t="s">
        <v>2866</v>
      </c>
      <c r="H973" s="1" t="s">
        <v>88</v>
      </c>
      <c r="I973" s="2">
        <v>43987</v>
      </c>
      <c r="J973" s="1" t="s">
        <v>4282</v>
      </c>
      <c r="K973" s="1" t="s">
        <v>4283</v>
      </c>
      <c r="L973" s="1" t="s">
        <v>2630</v>
      </c>
      <c r="M973" s="1" t="s">
        <v>4290</v>
      </c>
      <c r="N973" s="3">
        <v>-152963.29999999999</v>
      </c>
      <c r="O973" s="3">
        <v>0</v>
      </c>
      <c r="P973" s="1" t="s">
        <v>2567</v>
      </c>
      <c r="Q973" s="1" t="s">
        <v>1027</v>
      </c>
      <c r="R973" s="1" t="s">
        <v>1025</v>
      </c>
      <c r="S973" s="1" t="s">
        <v>2407</v>
      </c>
      <c r="T973" s="1" t="s">
        <v>2407</v>
      </c>
      <c r="U973" s="1" t="s">
        <v>5131</v>
      </c>
      <c r="V973" s="1" t="s">
        <v>2470</v>
      </c>
      <c r="W973" s="1" t="s">
        <v>111</v>
      </c>
      <c r="X973" s="1" t="str">
        <f>CONCATENATE(Tableau4[[#This Row],[Numéro de pièce de la pièce de référence]],Tableau4[[#This Row],[Numéro de poste de la pièce de référence]])</f>
        <v>450067184710</v>
      </c>
    </row>
    <row r="974" spans="1:24" x14ac:dyDescent="0.35">
      <c r="A974" s="1" t="s">
        <v>97</v>
      </c>
      <c r="B974" s="1" t="s">
        <v>2489</v>
      </c>
      <c r="C974" s="1" t="s">
        <v>2510</v>
      </c>
      <c r="D974" s="1" t="s">
        <v>101</v>
      </c>
      <c r="E974" s="1" t="s">
        <v>1132</v>
      </c>
      <c r="F974" s="1" t="s">
        <v>2407</v>
      </c>
      <c r="G974" s="1" t="s">
        <v>2884</v>
      </c>
      <c r="H974" s="1" t="s">
        <v>88</v>
      </c>
      <c r="I974" s="2">
        <v>43987</v>
      </c>
      <c r="J974" s="1" t="s">
        <v>4282</v>
      </c>
      <c r="K974" s="1" t="s">
        <v>4283</v>
      </c>
      <c r="L974" s="1" t="s">
        <v>2630</v>
      </c>
      <c r="M974" s="1" t="s">
        <v>4290</v>
      </c>
      <c r="N974" s="3">
        <v>-251597.12</v>
      </c>
      <c r="O974" s="3">
        <v>0</v>
      </c>
      <c r="P974" s="1" t="s">
        <v>2567</v>
      </c>
      <c r="Q974" s="1" t="s">
        <v>1053</v>
      </c>
      <c r="R974" s="1" t="s">
        <v>1051</v>
      </c>
      <c r="S974" s="1" t="s">
        <v>2407</v>
      </c>
      <c r="T974" s="1" t="s">
        <v>2407</v>
      </c>
      <c r="U974" s="1" t="s">
        <v>5132</v>
      </c>
      <c r="V974" s="1" t="s">
        <v>2470</v>
      </c>
      <c r="W974" s="1" t="s">
        <v>51</v>
      </c>
      <c r="X974" s="1" t="str">
        <f>CONCATENATE(Tableau4[[#This Row],[Numéro de pièce de la pièce de référence]],Tableau4[[#This Row],[Numéro de poste de la pièce de référence]])</f>
        <v>450067217310</v>
      </c>
    </row>
    <row r="975" spans="1:24" x14ac:dyDescent="0.35">
      <c r="A975" s="1" t="s">
        <v>97</v>
      </c>
      <c r="B975" s="1" t="s">
        <v>2489</v>
      </c>
      <c r="C975" s="1" t="s">
        <v>2510</v>
      </c>
      <c r="D975" s="1" t="s">
        <v>101</v>
      </c>
      <c r="E975" s="1" t="s">
        <v>1120</v>
      </c>
      <c r="F975" s="1" t="s">
        <v>2407</v>
      </c>
      <c r="G975" s="1" t="s">
        <v>2892</v>
      </c>
      <c r="H975" s="1" t="s">
        <v>88</v>
      </c>
      <c r="I975" s="2">
        <v>43987</v>
      </c>
      <c r="J975" s="1" t="s">
        <v>4282</v>
      </c>
      <c r="K975" s="1" t="s">
        <v>4283</v>
      </c>
      <c r="L975" s="1" t="s">
        <v>2630</v>
      </c>
      <c r="M975" s="1" t="s">
        <v>4290</v>
      </c>
      <c r="N975" s="3">
        <v>-2524.67</v>
      </c>
      <c r="O975" s="3">
        <v>0</v>
      </c>
      <c r="P975" s="1" t="s">
        <v>2567</v>
      </c>
      <c r="Q975" s="1" t="s">
        <v>1121</v>
      </c>
      <c r="R975" s="1" t="s">
        <v>1119</v>
      </c>
      <c r="S975" s="1" t="s">
        <v>2407</v>
      </c>
      <c r="T975" s="1" t="s">
        <v>2407</v>
      </c>
      <c r="U975" s="1" t="s">
        <v>5133</v>
      </c>
      <c r="V975" s="1" t="s">
        <v>2470</v>
      </c>
      <c r="W975" s="1" t="s">
        <v>113</v>
      </c>
      <c r="X975" s="1" t="str">
        <f>CONCATENATE(Tableau4[[#This Row],[Numéro de pièce de la pièce de référence]],Tableau4[[#This Row],[Numéro de poste de la pièce de référence]])</f>
        <v>450067223910</v>
      </c>
    </row>
    <row r="976" spans="1:24" x14ac:dyDescent="0.35">
      <c r="A976" s="1" t="s">
        <v>97</v>
      </c>
      <c r="B976" s="1" t="s">
        <v>2489</v>
      </c>
      <c r="C976" s="1" t="s">
        <v>2510</v>
      </c>
      <c r="D976" s="1" t="s">
        <v>101</v>
      </c>
      <c r="E976" s="1" t="s">
        <v>1123</v>
      </c>
      <c r="F976" s="1" t="s">
        <v>2407</v>
      </c>
      <c r="G976" s="1" t="s">
        <v>2898</v>
      </c>
      <c r="H976" s="1" t="s">
        <v>88</v>
      </c>
      <c r="I976" s="2">
        <v>43987</v>
      </c>
      <c r="J976" s="1" t="s">
        <v>4282</v>
      </c>
      <c r="K976" s="1" t="s">
        <v>4283</v>
      </c>
      <c r="L976" s="1" t="s">
        <v>2630</v>
      </c>
      <c r="M976" s="1" t="s">
        <v>4290</v>
      </c>
      <c r="N976" s="3">
        <v>-19.03</v>
      </c>
      <c r="O976" s="3">
        <v>0</v>
      </c>
      <c r="P976" s="1" t="s">
        <v>2567</v>
      </c>
      <c r="Q976" s="1" t="s">
        <v>1124</v>
      </c>
      <c r="R976" s="1" t="s">
        <v>1119</v>
      </c>
      <c r="S976" s="1" t="s">
        <v>2407</v>
      </c>
      <c r="T976" s="1" t="s">
        <v>2407</v>
      </c>
      <c r="U976" s="1" t="s">
        <v>5134</v>
      </c>
      <c r="V976" s="1" t="s">
        <v>2470</v>
      </c>
      <c r="W976" s="1" t="s">
        <v>113</v>
      </c>
      <c r="X976" s="1" t="str">
        <f>CONCATENATE(Tableau4[[#This Row],[Numéro de pièce de la pièce de référence]],Tableau4[[#This Row],[Numéro de poste de la pièce de référence]])</f>
        <v>450067227210</v>
      </c>
    </row>
    <row r="977" spans="1:24" x14ac:dyDescent="0.35">
      <c r="A977" s="1" t="s">
        <v>97</v>
      </c>
      <c r="B977" s="1" t="s">
        <v>2489</v>
      </c>
      <c r="C977" s="1" t="s">
        <v>2510</v>
      </c>
      <c r="D977" s="1" t="s">
        <v>101</v>
      </c>
      <c r="E977" s="1" t="s">
        <v>1123</v>
      </c>
      <c r="F977" s="1" t="s">
        <v>2407</v>
      </c>
      <c r="G977" s="1" t="s">
        <v>2898</v>
      </c>
      <c r="H977" s="1" t="s">
        <v>88</v>
      </c>
      <c r="I977" s="2">
        <v>43987</v>
      </c>
      <c r="J977" s="1" t="s">
        <v>4282</v>
      </c>
      <c r="K977" s="1" t="s">
        <v>4283</v>
      </c>
      <c r="L977" s="1" t="s">
        <v>2630</v>
      </c>
      <c r="M977" s="1" t="s">
        <v>4290</v>
      </c>
      <c r="N977" s="3">
        <v>-4623.5600000000004</v>
      </c>
      <c r="O977" s="3">
        <v>0</v>
      </c>
      <c r="P977" s="1" t="s">
        <v>2567</v>
      </c>
      <c r="Q977" s="1" t="s">
        <v>1124</v>
      </c>
      <c r="R977" s="1" t="s">
        <v>1119</v>
      </c>
      <c r="S977" s="1" t="s">
        <v>2407</v>
      </c>
      <c r="T977" s="1" t="s">
        <v>2407</v>
      </c>
      <c r="U977" s="1" t="s">
        <v>5135</v>
      </c>
      <c r="V977" s="1" t="s">
        <v>2470</v>
      </c>
      <c r="W977" s="1" t="s">
        <v>113</v>
      </c>
      <c r="X977" s="1" t="str">
        <f>CONCATENATE(Tableau4[[#This Row],[Numéro de pièce de la pièce de référence]],Tableau4[[#This Row],[Numéro de poste de la pièce de référence]])</f>
        <v>450067227210</v>
      </c>
    </row>
    <row r="978" spans="1:24" x14ac:dyDescent="0.35">
      <c r="A978" s="1" t="s">
        <v>97</v>
      </c>
      <c r="B978" s="1" t="s">
        <v>2489</v>
      </c>
      <c r="C978" s="1" t="s">
        <v>2510</v>
      </c>
      <c r="D978" s="1" t="s">
        <v>101</v>
      </c>
      <c r="E978" s="1" t="s">
        <v>1194</v>
      </c>
      <c r="F978" s="1" t="s">
        <v>2407</v>
      </c>
      <c r="G978" s="1" t="s">
        <v>2704</v>
      </c>
      <c r="H978" s="1" t="s">
        <v>88</v>
      </c>
      <c r="I978" s="2">
        <v>43987</v>
      </c>
      <c r="J978" s="1" t="s">
        <v>4282</v>
      </c>
      <c r="K978" s="1" t="s">
        <v>4283</v>
      </c>
      <c r="L978" s="1" t="s">
        <v>3401</v>
      </c>
      <c r="M978" s="1" t="s">
        <v>4288</v>
      </c>
      <c r="N978" s="3">
        <v>32760</v>
      </c>
      <c r="O978" s="3">
        <v>0</v>
      </c>
      <c r="P978" s="1" t="s">
        <v>2567</v>
      </c>
      <c r="Q978" s="1" t="s">
        <v>1195</v>
      </c>
      <c r="R978" s="1" t="s">
        <v>1193</v>
      </c>
      <c r="S978" s="1" t="s">
        <v>2407</v>
      </c>
      <c r="T978" s="1" t="s">
        <v>2407</v>
      </c>
      <c r="U978" s="1" t="s">
        <v>5136</v>
      </c>
      <c r="V978" s="1" t="s">
        <v>2470</v>
      </c>
      <c r="W978" s="1" t="s">
        <v>111</v>
      </c>
      <c r="X978" s="1" t="str">
        <f>CONCATENATE(Tableau4[[#This Row],[Numéro de pièce de la pièce de référence]],Tableau4[[#This Row],[Numéro de poste de la pièce de référence]])</f>
        <v>450067254110</v>
      </c>
    </row>
    <row r="979" spans="1:24" x14ac:dyDescent="0.35">
      <c r="A979" s="1" t="s">
        <v>97</v>
      </c>
      <c r="B979" s="1" t="s">
        <v>2489</v>
      </c>
      <c r="C979" s="1" t="s">
        <v>2510</v>
      </c>
      <c r="D979" s="1" t="s">
        <v>101</v>
      </c>
      <c r="E979" s="1" t="s">
        <v>1194</v>
      </c>
      <c r="F979" s="1" t="s">
        <v>2407</v>
      </c>
      <c r="G979" s="1" t="s">
        <v>2704</v>
      </c>
      <c r="H979" s="1" t="s">
        <v>88</v>
      </c>
      <c r="I979" s="2">
        <v>43987</v>
      </c>
      <c r="J979" s="1" t="s">
        <v>4282</v>
      </c>
      <c r="K979" s="1" t="s">
        <v>4283</v>
      </c>
      <c r="L979" s="1" t="s">
        <v>3401</v>
      </c>
      <c r="M979" s="1" t="s">
        <v>4288</v>
      </c>
      <c r="N979" s="3">
        <v>-32760</v>
      </c>
      <c r="O979" s="3">
        <v>0</v>
      </c>
      <c r="P979" s="1" t="s">
        <v>2567</v>
      </c>
      <c r="Q979" s="1" t="s">
        <v>1195</v>
      </c>
      <c r="R979" s="1" t="s">
        <v>1193</v>
      </c>
      <c r="S979" s="1" t="s">
        <v>2407</v>
      </c>
      <c r="T979" s="1" t="s">
        <v>2407</v>
      </c>
      <c r="U979" s="1" t="s">
        <v>5137</v>
      </c>
      <c r="V979" s="1" t="s">
        <v>2470</v>
      </c>
      <c r="W979" s="1" t="s">
        <v>111</v>
      </c>
      <c r="X979" s="1" t="str">
        <f>CONCATENATE(Tableau4[[#This Row],[Numéro de pièce de la pièce de référence]],Tableau4[[#This Row],[Numéro de poste de la pièce de référence]])</f>
        <v>450067254110</v>
      </c>
    </row>
    <row r="980" spans="1:24" x14ac:dyDescent="0.35">
      <c r="A980" s="1" t="s">
        <v>97</v>
      </c>
      <c r="B980" s="1" t="s">
        <v>2489</v>
      </c>
      <c r="C980" s="1" t="s">
        <v>2510</v>
      </c>
      <c r="D980" s="1" t="s">
        <v>101</v>
      </c>
      <c r="E980" s="1" t="s">
        <v>1251</v>
      </c>
      <c r="F980" s="1" t="s">
        <v>2407</v>
      </c>
      <c r="G980" s="1" t="s">
        <v>2942</v>
      </c>
      <c r="H980" s="1" t="s">
        <v>88</v>
      </c>
      <c r="I980" s="2">
        <v>43987</v>
      </c>
      <c r="J980" s="1" t="s">
        <v>4282</v>
      </c>
      <c r="K980" s="1" t="s">
        <v>4283</v>
      </c>
      <c r="L980" s="1" t="s">
        <v>2630</v>
      </c>
      <c r="M980" s="1" t="s">
        <v>4290</v>
      </c>
      <c r="N980" s="3">
        <v>-284.35000000000002</v>
      </c>
      <c r="O980" s="3">
        <v>0</v>
      </c>
      <c r="P980" s="1" t="s">
        <v>2581</v>
      </c>
      <c r="Q980" s="1" t="s">
        <v>1252</v>
      </c>
      <c r="R980" s="1" t="s">
        <v>1250</v>
      </c>
      <c r="S980" s="1" t="s">
        <v>2407</v>
      </c>
      <c r="T980" s="1" t="s">
        <v>2407</v>
      </c>
      <c r="U980" s="1" t="s">
        <v>5138</v>
      </c>
      <c r="V980" s="1" t="s">
        <v>2470</v>
      </c>
      <c r="W980" s="1" t="s">
        <v>51</v>
      </c>
      <c r="X980" s="1" t="str">
        <f>CONCATENATE(Tableau4[[#This Row],[Numéro de pièce de la pièce de référence]],Tableau4[[#This Row],[Numéro de poste de la pièce de référence]])</f>
        <v>450067329810</v>
      </c>
    </row>
    <row r="981" spans="1:24" x14ac:dyDescent="0.35">
      <c r="A981" s="1" t="s">
        <v>97</v>
      </c>
      <c r="B981" s="1" t="s">
        <v>2489</v>
      </c>
      <c r="C981" s="1" t="s">
        <v>2510</v>
      </c>
      <c r="D981" s="1" t="s">
        <v>101</v>
      </c>
      <c r="E981" s="1" t="s">
        <v>1251</v>
      </c>
      <c r="F981" s="1" t="s">
        <v>2407</v>
      </c>
      <c r="G981" s="1" t="s">
        <v>2942</v>
      </c>
      <c r="H981" s="1" t="s">
        <v>88</v>
      </c>
      <c r="I981" s="2">
        <v>43987</v>
      </c>
      <c r="J981" s="1" t="s">
        <v>4282</v>
      </c>
      <c r="K981" s="1" t="s">
        <v>4283</v>
      </c>
      <c r="L981" s="1" t="s">
        <v>2630</v>
      </c>
      <c r="M981" s="1" t="s">
        <v>4290</v>
      </c>
      <c r="N981" s="3">
        <v>-284.35000000000002</v>
      </c>
      <c r="O981" s="3">
        <v>0</v>
      </c>
      <c r="P981" s="1" t="s">
        <v>2581</v>
      </c>
      <c r="Q981" s="1" t="s">
        <v>1252</v>
      </c>
      <c r="R981" s="1" t="s">
        <v>1250</v>
      </c>
      <c r="S981" s="1" t="s">
        <v>2407</v>
      </c>
      <c r="T981" s="1" t="s">
        <v>2407</v>
      </c>
      <c r="U981" s="1" t="s">
        <v>5139</v>
      </c>
      <c r="V981" s="1" t="s">
        <v>2470</v>
      </c>
      <c r="W981" s="1" t="s">
        <v>51</v>
      </c>
      <c r="X981" s="1" t="str">
        <f>CONCATENATE(Tableau4[[#This Row],[Numéro de pièce de la pièce de référence]],Tableau4[[#This Row],[Numéro de poste de la pièce de référence]])</f>
        <v>450067329810</v>
      </c>
    </row>
    <row r="982" spans="1:24" x14ac:dyDescent="0.35">
      <c r="A982" s="1" t="s">
        <v>97</v>
      </c>
      <c r="B982" s="1" t="s">
        <v>2489</v>
      </c>
      <c r="C982" s="1" t="s">
        <v>2510</v>
      </c>
      <c r="D982" s="1" t="s">
        <v>101</v>
      </c>
      <c r="E982" s="1" t="s">
        <v>1251</v>
      </c>
      <c r="F982" s="1" t="s">
        <v>2407</v>
      </c>
      <c r="G982" s="1" t="s">
        <v>2942</v>
      </c>
      <c r="H982" s="1" t="s">
        <v>88</v>
      </c>
      <c r="I982" s="2">
        <v>43987</v>
      </c>
      <c r="J982" s="1" t="s">
        <v>4282</v>
      </c>
      <c r="K982" s="1" t="s">
        <v>4283</v>
      </c>
      <c r="L982" s="1" t="s">
        <v>2630</v>
      </c>
      <c r="M982" s="1" t="s">
        <v>4290</v>
      </c>
      <c r="N982" s="3">
        <v>-284.35000000000002</v>
      </c>
      <c r="O982" s="3">
        <v>0</v>
      </c>
      <c r="P982" s="1" t="s">
        <v>2581</v>
      </c>
      <c r="Q982" s="1" t="s">
        <v>1252</v>
      </c>
      <c r="R982" s="1" t="s">
        <v>1250</v>
      </c>
      <c r="S982" s="1" t="s">
        <v>2407</v>
      </c>
      <c r="T982" s="1" t="s">
        <v>2407</v>
      </c>
      <c r="U982" s="1" t="s">
        <v>5140</v>
      </c>
      <c r="V982" s="1" t="s">
        <v>2470</v>
      </c>
      <c r="W982" s="1" t="s">
        <v>51</v>
      </c>
      <c r="X982" s="1" t="str">
        <f>CONCATENATE(Tableau4[[#This Row],[Numéro de pièce de la pièce de référence]],Tableau4[[#This Row],[Numéro de poste de la pièce de référence]])</f>
        <v>450067329810</v>
      </c>
    </row>
    <row r="983" spans="1:24" x14ac:dyDescent="0.35">
      <c r="A983" s="1" t="s">
        <v>97</v>
      </c>
      <c r="B983" s="1" t="s">
        <v>2489</v>
      </c>
      <c r="C983" s="1" t="s">
        <v>2510</v>
      </c>
      <c r="D983" s="1" t="s">
        <v>101</v>
      </c>
      <c r="E983" s="1" t="s">
        <v>1251</v>
      </c>
      <c r="F983" s="1" t="s">
        <v>2407</v>
      </c>
      <c r="G983" s="1" t="s">
        <v>2942</v>
      </c>
      <c r="H983" s="1" t="s">
        <v>88</v>
      </c>
      <c r="I983" s="2">
        <v>43987</v>
      </c>
      <c r="J983" s="1" t="s">
        <v>4282</v>
      </c>
      <c r="K983" s="1" t="s">
        <v>4283</v>
      </c>
      <c r="L983" s="1" t="s">
        <v>2630</v>
      </c>
      <c r="M983" s="1" t="s">
        <v>4290</v>
      </c>
      <c r="N983" s="3">
        <v>-284.35000000000002</v>
      </c>
      <c r="O983" s="3">
        <v>0</v>
      </c>
      <c r="P983" s="1" t="s">
        <v>2581</v>
      </c>
      <c r="Q983" s="1" t="s">
        <v>1252</v>
      </c>
      <c r="R983" s="1" t="s">
        <v>1250</v>
      </c>
      <c r="S983" s="1" t="s">
        <v>2407</v>
      </c>
      <c r="T983" s="1" t="s">
        <v>2407</v>
      </c>
      <c r="U983" s="1" t="s">
        <v>5141</v>
      </c>
      <c r="V983" s="1" t="s">
        <v>2470</v>
      </c>
      <c r="W983" s="1" t="s">
        <v>51</v>
      </c>
      <c r="X983" s="1" t="str">
        <f>CONCATENATE(Tableau4[[#This Row],[Numéro de pièce de la pièce de référence]],Tableau4[[#This Row],[Numéro de poste de la pièce de référence]])</f>
        <v>450067329810</v>
      </c>
    </row>
    <row r="984" spans="1:24" x14ac:dyDescent="0.35">
      <c r="A984" s="1" t="s">
        <v>97</v>
      </c>
      <c r="B984" s="1" t="s">
        <v>2489</v>
      </c>
      <c r="C984" s="1" t="s">
        <v>2510</v>
      </c>
      <c r="D984" s="1" t="s">
        <v>101</v>
      </c>
      <c r="E984" s="1" t="s">
        <v>1251</v>
      </c>
      <c r="F984" s="1" t="s">
        <v>2407</v>
      </c>
      <c r="G984" s="1" t="s">
        <v>2942</v>
      </c>
      <c r="H984" s="1" t="s">
        <v>88</v>
      </c>
      <c r="I984" s="2">
        <v>43987</v>
      </c>
      <c r="J984" s="1" t="s">
        <v>4282</v>
      </c>
      <c r="K984" s="1" t="s">
        <v>4283</v>
      </c>
      <c r="L984" s="1" t="s">
        <v>2630</v>
      </c>
      <c r="M984" s="1" t="s">
        <v>4290</v>
      </c>
      <c r="N984" s="3">
        <v>-284.35000000000002</v>
      </c>
      <c r="O984" s="3">
        <v>0</v>
      </c>
      <c r="P984" s="1" t="s">
        <v>2581</v>
      </c>
      <c r="Q984" s="1" t="s">
        <v>1252</v>
      </c>
      <c r="R984" s="1" t="s">
        <v>1250</v>
      </c>
      <c r="S984" s="1" t="s">
        <v>2407</v>
      </c>
      <c r="T984" s="1" t="s">
        <v>2407</v>
      </c>
      <c r="U984" s="1" t="s">
        <v>5142</v>
      </c>
      <c r="V984" s="1" t="s">
        <v>2470</v>
      </c>
      <c r="W984" s="1" t="s">
        <v>51</v>
      </c>
      <c r="X984" s="1" t="str">
        <f>CONCATENATE(Tableau4[[#This Row],[Numéro de pièce de la pièce de référence]],Tableau4[[#This Row],[Numéro de poste de la pièce de référence]])</f>
        <v>450067329810</v>
      </c>
    </row>
    <row r="985" spans="1:24" x14ac:dyDescent="0.35">
      <c r="A985" s="1" t="s">
        <v>97</v>
      </c>
      <c r="B985" s="1" t="s">
        <v>2489</v>
      </c>
      <c r="C985" s="1" t="s">
        <v>2510</v>
      </c>
      <c r="D985" s="1" t="s">
        <v>101</v>
      </c>
      <c r="E985" s="1" t="s">
        <v>1251</v>
      </c>
      <c r="F985" s="1" t="s">
        <v>2407</v>
      </c>
      <c r="G985" s="1" t="s">
        <v>2942</v>
      </c>
      <c r="H985" s="1" t="s">
        <v>88</v>
      </c>
      <c r="I985" s="2">
        <v>43987</v>
      </c>
      <c r="J985" s="1" t="s">
        <v>4282</v>
      </c>
      <c r="K985" s="1" t="s">
        <v>4283</v>
      </c>
      <c r="L985" s="1" t="s">
        <v>2630</v>
      </c>
      <c r="M985" s="1" t="s">
        <v>4290</v>
      </c>
      <c r="N985" s="3">
        <v>-1986.34</v>
      </c>
      <c r="O985" s="3">
        <v>0</v>
      </c>
      <c r="P985" s="1" t="s">
        <v>2581</v>
      </c>
      <c r="Q985" s="1" t="s">
        <v>1252</v>
      </c>
      <c r="R985" s="1" t="s">
        <v>1250</v>
      </c>
      <c r="S985" s="1" t="s">
        <v>2407</v>
      </c>
      <c r="T985" s="1" t="s">
        <v>2407</v>
      </c>
      <c r="U985" s="1" t="s">
        <v>5143</v>
      </c>
      <c r="V985" s="1" t="s">
        <v>2470</v>
      </c>
      <c r="W985" s="1" t="s">
        <v>51</v>
      </c>
      <c r="X985" s="1" t="str">
        <f>CONCATENATE(Tableau4[[#This Row],[Numéro de pièce de la pièce de référence]],Tableau4[[#This Row],[Numéro de poste de la pièce de référence]])</f>
        <v>450067329810</v>
      </c>
    </row>
    <row r="986" spans="1:24" x14ac:dyDescent="0.35">
      <c r="A986" s="1" t="s">
        <v>97</v>
      </c>
      <c r="B986" s="1" t="s">
        <v>2489</v>
      </c>
      <c r="C986" s="1" t="s">
        <v>2510</v>
      </c>
      <c r="D986" s="1" t="s">
        <v>101</v>
      </c>
      <c r="E986" s="1" t="s">
        <v>1392</v>
      </c>
      <c r="F986" s="1" t="s">
        <v>2407</v>
      </c>
      <c r="G986" s="1" t="s">
        <v>2993</v>
      </c>
      <c r="H986" s="1" t="s">
        <v>88</v>
      </c>
      <c r="I986" s="2">
        <v>43987</v>
      </c>
      <c r="J986" s="1" t="s">
        <v>4282</v>
      </c>
      <c r="K986" s="1" t="s">
        <v>4283</v>
      </c>
      <c r="L986" s="1" t="s">
        <v>2630</v>
      </c>
      <c r="M986" s="1" t="s">
        <v>4290</v>
      </c>
      <c r="N986" s="3">
        <v>-89642.55</v>
      </c>
      <c r="O986" s="3">
        <v>0</v>
      </c>
      <c r="P986" s="1" t="s">
        <v>2567</v>
      </c>
      <c r="Q986" s="1" t="s">
        <v>1393</v>
      </c>
      <c r="R986" s="1" t="s">
        <v>678</v>
      </c>
      <c r="S986" s="1" t="s">
        <v>2407</v>
      </c>
      <c r="T986" s="1" t="s">
        <v>2407</v>
      </c>
      <c r="U986" s="1" t="s">
        <v>5144</v>
      </c>
      <c r="V986" s="1" t="s">
        <v>2470</v>
      </c>
      <c r="W986" s="1" t="s">
        <v>103</v>
      </c>
      <c r="X986" s="1" t="str">
        <f>CONCATENATE(Tableau4[[#This Row],[Numéro de pièce de la pièce de référence]],Tableau4[[#This Row],[Numéro de poste de la pièce de référence]])</f>
        <v>450067418310</v>
      </c>
    </row>
    <row r="987" spans="1:24" x14ac:dyDescent="0.35">
      <c r="A987" s="1" t="s">
        <v>97</v>
      </c>
      <c r="B987" s="1" t="s">
        <v>2489</v>
      </c>
      <c r="C987" s="1" t="s">
        <v>2510</v>
      </c>
      <c r="D987" s="1" t="s">
        <v>101</v>
      </c>
      <c r="E987" s="1" t="s">
        <v>1436</v>
      </c>
      <c r="F987" s="1" t="s">
        <v>2407</v>
      </c>
      <c r="G987" s="1" t="s">
        <v>3000</v>
      </c>
      <c r="H987" s="1" t="s">
        <v>88</v>
      </c>
      <c r="I987" s="2">
        <v>43987</v>
      </c>
      <c r="J987" s="1" t="s">
        <v>4282</v>
      </c>
      <c r="K987" s="1" t="s">
        <v>4283</v>
      </c>
      <c r="L987" s="1" t="s">
        <v>2630</v>
      </c>
      <c r="M987" s="1" t="s">
        <v>4290</v>
      </c>
      <c r="N987" s="3">
        <v>-561.14</v>
      </c>
      <c r="O987" s="3">
        <v>0</v>
      </c>
      <c r="P987" s="1" t="s">
        <v>2567</v>
      </c>
      <c r="Q987" s="1" t="s">
        <v>1437</v>
      </c>
      <c r="R987" s="1" t="s">
        <v>1435</v>
      </c>
      <c r="S987" s="1" t="s">
        <v>2407</v>
      </c>
      <c r="T987" s="1" t="s">
        <v>2407</v>
      </c>
      <c r="U987" s="1" t="s">
        <v>5145</v>
      </c>
      <c r="V987" s="1" t="s">
        <v>2470</v>
      </c>
      <c r="W987" s="1" t="s">
        <v>113</v>
      </c>
      <c r="X987" s="1" t="str">
        <f>CONCATENATE(Tableau4[[#This Row],[Numéro de pièce de la pièce de référence]],Tableau4[[#This Row],[Numéro de poste de la pièce de référence]])</f>
        <v>450067456810</v>
      </c>
    </row>
    <row r="988" spans="1:24" x14ac:dyDescent="0.35">
      <c r="A988" s="1" t="s">
        <v>2642</v>
      </c>
      <c r="B988" s="1" t="s">
        <v>2646</v>
      </c>
      <c r="C988" s="1" t="s">
        <v>2492</v>
      </c>
      <c r="D988" s="1" t="s">
        <v>3457</v>
      </c>
      <c r="E988" s="1" t="s">
        <v>1507</v>
      </c>
      <c r="F988" s="1" t="s">
        <v>2407</v>
      </c>
      <c r="G988" s="1" t="s">
        <v>3036</v>
      </c>
      <c r="H988" s="1" t="s">
        <v>88</v>
      </c>
      <c r="I988" s="2">
        <v>43987</v>
      </c>
      <c r="J988" s="1" t="s">
        <v>4282</v>
      </c>
      <c r="K988" s="1" t="s">
        <v>4283</v>
      </c>
      <c r="L988" s="1" t="s">
        <v>2630</v>
      </c>
      <c r="M988" s="1" t="s">
        <v>4290</v>
      </c>
      <c r="N988" s="3">
        <v>-229.59</v>
      </c>
      <c r="O988" s="3">
        <v>0</v>
      </c>
      <c r="P988" s="1" t="s">
        <v>2502</v>
      </c>
      <c r="Q988" s="1" t="s">
        <v>1508</v>
      </c>
      <c r="R988" s="1" t="s">
        <v>1506</v>
      </c>
      <c r="S988" s="1" t="s">
        <v>2407</v>
      </c>
      <c r="T988" s="1" t="s">
        <v>2407</v>
      </c>
      <c r="U988" s="1" t="s">
        <v>5146</v>
      </c>
      <c r="V988" s="1" t="s">
        <v>2470</v>
      </c>
      <c r="W988" s="1" t="s">
        <v>51</v>
      </c>
      <c r="X988" s="1" t="str">
        <f>CONCATENATE(Tableau4[[#This Row],[Numéro de pièce de la pièce de référence]],Tableau4[[#This Row],[Numéro de poste de la pièce de référence]])</f>
        <v>450067622710</v>
      </c>
    </row>
    <row r="989" spans="1:24" x14ac:dyDescent="0.35">
      <c r="A989" s="1" t="s">
        <v>2809</v>
      </c>
      <c r="B989" s="1" t="s">
        <v>2811</v>
      </c>
      <c r="C989" s="1" t="s">
        <v>2492</v>
      </c>
      <c r="D989" s="1" t="s">
        <v>3616</v>
      </c>
      <c r="E989" s="1" t="s">
        <v>1527</v>
      </c>
      <c r="F989" s="1" t="s">
        <v>2407</v>
      </c>
      <c r="G989" s="1" t="s">
        <v>3042</v>
      </c>
      <c r="H989" s="1" t="s">
        <v>217</v>
      </c>
      <c r="I989" s="2">
        <v>43987</v>
      </c>
      <c r="J989" s="1" t="s">
        <v>4282</v>
      </c>
      <c r="K989" s="1" t="s">
        <v>4283</v>
      </c>
      <c r="L989" s="1" t="s">
        <v>2630</v>
      </c>
      <c r="M989" s="1" t="s">
        <v>4290</v>
      </c>
      <c r="N989" s="3">
        <v>-65</v>
      </c>
      <c r="O989" s="3">
        <v>0</v>
      </c>
      <c r="P989" s="1" t="s">
        <v>2647</v>
      </c>
      <c r="Q989" s="1" t="s">
        <v>1529</v>
      </c>
      <c r="R989" s="1" t="s">
        <v>371</v>
      </c>
      <c r="S989" s="1" t="s">
        <v>2407</v>
      </c>
      <c r="T989" s="1" t="s">
        <v>2407</v>
      </c>
      <c r="U989" s="1" t="s">
        <v>5147</v>
      </c>
      <c r="V989" s="1" t="s">
        <v>2470</v>
      </c>
      <c r="W989" s="1" t="s">
        <v>103</v>
      </c>
      <c r="X989" s="1" t="str">
        <f>CONCATENATE(Tableau4[[#This Row],[Numéro de pièce de la pièce de référence]],Tableau4[[#This Row],[Numéro de poste de la pièce de référence]])</f>
        <v>450067674420</v>
      </c>
    </row>
    <row r="990" spans="1:24" x14ac:dyDescent="0.35">
      <c r="A990" s="1" t="s">
        <v>2809</v>
      </c>
      <c r="B990" s="1" t="s">
        <v>2811</v>
      </c>
      <c r="C990" s="1" t="s">
        <v>2492</v>
      </c>
      <c r="D990" s="1" t="s">
        <v>3616</v>
      </c>
      <c r="E990" s="1" t="s">
        <v>1527</v>
      </c>
      <c r="F990" s="1" t="s">
        <v>2407</v>
      </c>
      <c r="G990" s="1" t="s">
        <v>3042</v>
      </c>
      <c r="H990" s="1" t="s">
        <v>222</v>
      </c>
      <c r="I990" s="2">
        <v>43987</v>
      </c>
      <c r="J990" s="1" t="s">
        <v>4282</v>
      </c>
      <c r="K990" s="1" t="s">
        <v>4283</v>
      </c>
      <c r="L990" s="1" t="s">
        <v>2630</v>
      </c>
      <c r="M990" s="1" t="s">
        <v>4290</v>
      </c>
      <c r="N990" s="3">
        <v>-65</v>
      </c>
      <c r="O990" s="3">
        <v>0</v>
      </c>
      <c r="P990" s="1" t="s">
        <v>2647</v>
      </c>
      <c r="Q990" s="1" t="s">
        <v>1530</v>
      </c>
      <c r="R990" s="1" t="s">
        <v>371</v>
      </c>
      <c r="S990" s="1" t="s">
        <v>2407</v>
      </c>
      <c r="T990" s="1" t="s">
        <v>2407</v>
      </c>
      <c r="U990" s="1" t="s">
        <v>5148</v>
      </c>
      <c r="V990" s="1" t="s">
        <v>2470</v>
      </c>
      <c r="W990" s="1" t="s">
        <v>103</v>
      </c>
      <c r="X990" s="1" t="str">
        <f>CONCATENATE(Tableau4[[#This Row],[Numéro de pièce de la pièce de référence]],Tableau4[[#This Row],[Numéro de poste de la pièce de référence]])</f>
        <v>450067674430</v>
      </c>
    </row>
    <row r="991" spans="1:24" x14ac:dyDescent="0.35">
      <c r="A991" s="1" t="s">
        <v>97</v>
      </c>
      <c r="B991" s="1" t="s">
        <v>2489</v>
      </c>
      <c r="C991" s="1" t="s">
        <v>2510</v>
      </c>
      <c r="D991" s="1" t="s">
        <v>101</v>
      </c>
      <c r="E991" s="1" t="s">
        <v>1553</v>
      </c>
      <c r="F991" s="1" t="s">
        <v>2407</v>
      </c>
      <c r="G991" s="1" t="s">
        <v>3049</v>
      </c>
      <c r="H991" s="1" t="s">
        <v>88</v>
      </c>
      <c r="I991" s="2">
        <v>43987</v>
      </c>
      <c r="J991" s="1" t="s">
        <v>4282</v>
      </c>
      <c r="K991" s="1" t="s">
        <v>4283</v>
      </c>
      <c r="L991" s="1" t="s">
        <v>3400</v>
      </c>
      <c r="M991" s="1" t="s">
        <v>4284</v>
      </c>
      <c r="N991" s="3">
        <v>65292.08</v>
      </c>
      <c r="O991" s="3">
        <v>0</v>
      </c>
      <c r="P991" s="1" t="s">
        <v>2567</v>
      </c>
      <c r="Q991" s="1" t="s">
        <v>1554</v>
      </c>
      <c r="R991" s="1" t="s">
        <v>678</v>
      </c>
      <c r="S991" s="1" t="s">
        <v>2407</v>
      </c>
      <c r="T991" s="1" t="s">
        <v>2407</v>
      </c>
      <c r="U991" s="1" t="s">
        <v>5149</v>
      </c>
      <c r="V991" s="1" t="s">
        <v>2470</v>
      </c>
      <c r="W991" s="1" t="s">
        <v>103</v>
      </c>
      <c r="X991" s="1" t="str">
        <f>CONCATENATE(Tableau4[[#This Row],[Numéro de pièce de la pièce de référence]],Tableau4[[#This Row],[Numéro de poste de la pièce de référence]])</f>
        <v>450067721510</v>
      </c>
    </row>
    <row r="992" spans="1:24" x14ac:dyDescent="0.35">
      <c r="A992" s="1" t="s">
        <v>97</v>
      </c>
      <c r="B992" s="1" t="s">
        <v>2489</v>
      </c>
      <c r="C992" s="1" t="s">
        <v>2510</v>
      </c>
      <c r="D992" s="1" t="s">
        <v>101</v>
      </c>
      <c r="E992" s="1" t="s">
        <v>1550</v>
      </c>
      <c r="F992" s="1" t="s">
        <v>2407</v>
      </c>
      <c r="G992" s="1" t="s">
        <v>3051</v>
      </c>
      <c r="H992" s="1" t="s">
        <v>88</v>
      </c>
      <c r="I992" s="2">
        <v>43987</v>
      </c>
      <c r="J992" s="1" t="s">
        <v>4282</v>
      </c>
      <c r="K992" s="1" t="s">
        <v>4283</v>
      </c>
      <c r="L992" s="1" t="s">
        <v>3400</v>
      </c>
      <c r="M992" s="1" t="s">
        <v>4284</v>
      </c>
      <c r="N992" s="3">
        <v>726000</v>
      </c>
      <c r="O992" s="3">
        <v>0</v>
      </c>
      <c r="P992" s="1" t="s">
        <v>2567</v>
      </c>
      <c r="Q992" s="1" t="s">
        <v>1551</v>
      </c>
      <c r="R992" s="1" t="s">
        <v>1549</v>
      </c>
      <c r="S992" s="1" t="s">
        <v>2407</v>
      </c>
      <c r="T992" s="1" t="s">
        <v>2407</v>
      </c>
      <c r="U992" s="1" t="s">
        <v>5150</v>
      </c>
      <c r="V992" s="1" t="s">
        <v>2470</v>
      </c>
      <c r="W992" s="1" t="s">
        <v>103</v>
      </c>
      <c r="X992" s="1" t="str">
        <f>CONCATENATE(Tableau4[[#This Row],[Numéro de pièce de la pièce de référence]],Tableau4[[#This Row],[Numéro de poste de la pièce de référence]])</f>
        <v>450067721810</v>
      </c>
    </row>
    <row r="993" spans="1:24" x14ac:dyDescent="0.35">
      <c r="A993" s="1" t="s">
        <v>97</v>
      </c>
      <c r="B993" s="1" t="s">
        <v>2489</v>
      </c>
      <c r="C993" s="1" t="s">
        <v>2510</v>
      </c>
      <c r="D993" s="1" t="s">
        <v>101</v>
      </c>
      <c r="E993" s="1" t="s">
        <v>1558</v>
      </c>
      <c r="F993" s="1" t="s">
        <v>2407</v>
      </c>
      <c r="G993" s="1" t="s">
        <v>3053</v>
      </c>
      <c r="H993" s="1" t="s">
        <v>88</v>
      </c>
      <c r="I993" s="2">
        <v>43987</v>
      </c>
      <c r="J993" s="1" t="s">
        <v>4282</v>
      </c>
      <c r="K993" s="1" t="s">
        <v>4283</v>
      </c>
      <c r="L993" s="1" t="s">
        <v>3400</v>
      </c>
      <c r="M993" s="1" t="s">
        <v>4284</v>
      </c>
      <c r="N993" s="3">
        <v>139002.26999999999</v>
      </c>
      <c r="O993" s="3">
        <v>0</v>
      </c>
      <c r="P993" s="1" t="s">
        <v>2702</v>
      </c>
      <c r="Q993" s="1" t="s">
        <v>1559</v>
      </c>
      <c r="R993" s="1" t="s">
        <v>1557</v>
      </c>
      <c r="S993" s="1" t="s">
        <v>2407</v>
      </c>
      <c r="T993" s="1" t="s">
        <v>2407</v>
      </c>
      <c r="U993" s="1" t="s">
        <v>5151</v>
      </c>
      <c r="V993" s="1" t="s">
        <v>2470</v>
      </c>
      <c r="W993" s="1" t="s">
        <v>51</v>
      </c>
      <c r="X993" s="1" t="str">
        <f>CONCATENATE(Tableau4[[#This Row],[Numéro de pièce de la pièce de référence]],Tableau4[[#This Row],[Numéro de poste de la pièce de référence]])</f>
        <v>450067721910</v>
      </c>
    </row>
    <row r="994" spans="1:24" x14ac:dyDescent="0.35">
      <c r="A994" s="1" t="s">
        <v>97</v>
      </c>
      <c r="B994" s="1" t="s">
        <v>2489</v>
      </c>
      <c r="C994" s="1" t="s">
        <v>2510</v>
      </c>
      <c r="D994" s="1" t="s">
        <v>101</v>
      </c>
      <c r="E994" s="1" t="s">
        <v>1567</v>
      </c>
      <c r="F994" s="1" t="s">
        <v>2407</v>
      </c>
      <c r="G994" s="1" t="s">
        <v>3055</v>
      </c>
      <c r="H994" s="1" t="s">
        <v>88</v>
      </c>
      <c r="I994" s="2">
        <v>43987</v>
      </c>
      <c r="J994" s="1" t="s">
        <v>4282</v>
      </c>
      <c r="K994" s="1" t="s">
        <v>4283</v>
      </c>
      <c r="L994" s="1" t="s">
        <v>3400</v>
      </c>
      <c r="M994" s="1" t="s">
        <v>4284</v>
      </c>
      <c r="N994" s="3">
        <v>8835555.5600000005</v>
      </c>
      <c r="O994" s="3">
        <v>0</v>
      </c>
      <c r="P994" s="1" t="s">
        <v>2567</v>
      </c>
      <c r="Q994" s="1" t="s">
        <v>1568</v>
      </c>
      <c r="R994" s="1" t="s">
        <v>1566</v>
      </c>
      <c r="S994" s="1" t="s">
        <v>2407</v>
      </c>
      <c r="T994" s="1" t="s">
        <v>2407</v>
      </c>
      <c r="U994" s="1" t="s">
        <v>5152</v>
      </c>
      <c r="V994" s="1" t="s">
        <v>2470</v>
      </c>
      <c r="W994" s="1" t="s">
        <v>51</v>
      </c>
      <c r="X994" s="1" t="str">
        <f>CONCATENATE(Tableau4[[#This Row],[Numéro de pièce de la pièce de référence]],Tableau4[[#This Row],[Numéro de poste de la pièce de référence]])</f>
        <v>450067734510</v>
      </c>
    </row>
    <row r="995" spans="1:24" x14ac:dyDescent="0.35">
      <c r="A995" s="1" t="s">
        <v>97</v>
      </c>
      <c r="B995" s="1" t="s">
        <v>2489</v>
      </c>
      <c r="C995" s="1" t="s">
        <v>2510</v>
      </c>
      <c r="D995" s="1" t="s">
        <v>101</v>
      </c>
      <c r="E995" s="1" t="s">
        <v>708</v>
      </c>
      <c r="F995" s="1" t="s">
        <v>2407</v>
      </c>
      <c r="G995" s="1" t="s">
        <v>2746</v>
      </c>
      <c r="H995" s="1" t="s">
        <v>88</v>
      </c>
      <c r="I995" s="2">
        <v>43990</v>
      </c>
      <c r="J995" s="1" t="s">
        <v>4282</v>
      </c>
      <c r="K995" s="1" t="s">
        <v>4283</v>
      </c>
      <c r="L995" s="1" t="s">
        <v>2630</v>
      </c>
      <c r="M995" s="1" t="s">
        <v>4290</v>
      </c>
      <c r="N995" s="3">
        <v>-525000</v>
      </c>
      <c r="O995" s="3">
        <v>0</v>
      </c>
      <c r="P995" s="1" t="s">
        <v>2567</v>
      </c>
      <c r="Q995" s="1" t="s">
        <v>709</v>
      </c>
      <c r="R995" s="1" t="s">
        <v>707</v>
      </c>
      <c r="S995" s="1" t="s">
        <v>2407</v>
      </c>
      <c r="T995" s="1" t="s">
        <v>2407</v>
      </c>
      <c r="U995" s="1" t="s">
        <v>5153</v>
      </c>
      <c r="V995" s="1" t="s">
        <v>2470</v>
      </c>
      <c r="W995" s="1" t="s">
        <v>51</v>
      </c>
      <c r="X995" s="1" t="str">
        <f>CONCATENATE(Tableau4[[#This Row],[Numéro de pièce de la pièce de référence]],Tableau4[[#This Row],[Numéro de poste de la pièce de référence]])</f>
        <v>450066945810</v>
      </c>
    </row>
    <row r="996" spans="1:24" x14ac:dyDescent="0.35">
      <c r="A996" s="1" t="s">
        <v>97</v>
      </c>
      <c r="B996" s="1" t="s">
        <v>2489</v>
      </c>
      <c r="C996" s="1" t="s">
        <v>2510</v>
      </c>
      <c r="D996" s="1" t="s">
        <v>101</v>
      </c>
      <c r="E996" s="1" t="s">
        <v>758</v>
      </c>
      <c r="F996" s="1" t="s">
        <v>2407</v>
      </c>
      <c r="G996" s="1" t="s">
        <v>2762</v>
      </c>
      <c r="H996" s="1" t="s">
        <v>88</v>
      </c>
      <c r="I996" s="2">
        <v>43990</v>
      </c>
      <c r="J996" s="1" t="s">
        <v>4282</v>
      </c>
      <c r="K996" s="1" t="s">
        <v>4283</v>
      </c>
      <c r="L996" s="1" t="s">
        <v>2630</v>
      </c>
      <c r="M996" s="1" t="s">
        <v>4290</v>
      </c>
      <c r="N996" s="3">
        <v>-254100</v>
      </c>
      <c r="O996" s="3">
        <v>0</v>
      </c>
      <c r="P996" s="1" t="s">
        <v>2567</v>
      </c>
      <c r="Q996" s="1" t="s">
        <v>759</v>
      </c>
      <c r="R996" s="1" t="s">
        <v>757</v>
      </c>
      <c r="S996" s="1" t="s">
        <v>2407</v>
      </c>
      <c r="T996" s="1" t="s">
        <v>2407</v>
      </c>
      <c r="U996" s="1" t="s">
        <v>5154</v>
      </c>
      <c r="V996" s="1" t="s">
        <v>2470</v>
      </c>
      <c r="W996" s="1" t="s">
        <v>51</v>
      </c>
      <c r="X996" s="1" t="str">
        <f>CONCATENATE(Tableau4[[#This Row],[Numéro de pièce de la pièce de référence]],Tableau4[[#This Row],[Numéro de poste de la pièce de référence]])</f>
        <v>450066959610</v>
      </c>
    </row>
    <row r="997" spans="1:24" x14ac:dyDescent="0.35">
      <c r="A997" s="1" t="s">
        <v>97</v>
      </c>
      <c r="B997" s="1" t="s">
        <v>2489</v>
      </c>
      <c r="C997" s="1" t="s">
        <v>2510</v>
      </c>
      <c r="D997" s="1" t="s">
        <v>101</v>
      </c>
      <c r="E997" s="1" t="s">
        <v>758</v>
      </c>
      <c r="F997" s="1" t="s">
        <v>2407</v>
      </c>
      <c r="G997" s="1" t="s">
        <v>2762</v>
      </c>
      <c r="H997" s="1" t="s">
        <v>88</v>
      </c>
      <c r="I997" s="2">
        <v>43990</v>
      </c>
      <c r="J997" s="1" t="s">
        <v>4282</v>
      </c>
      <c r="K997" s="1" t="s">
        <v>4283</v>
      </c>
      <c r="L997" s="1" t="s">
        <v>2630</v>
      </c>
      <c r="M997" s="1" t="s">
        <v>4290</v>
      </c>
      <c r="N997" s="3">
        <v>-254100</v>
      </c>
      <c r="O997" s="3">
        <v>0</v>
      </c>
      <c r="P997" s="1" t="s">
        <v>2567</v>
      </c>
      <c r="Q997" s="1" t="s">
        <v>759</v>
      </c>
      <c r="R997" s="1" t="s">
        <v>757</v>
      </c>
      <c r="S997" s="1" t="s">
        <v>2407</v>
      </c>
      <c r="T997" s="1" t="s">
        <v>2407</v>
      </c>
      <c r="U997" s="1" t="s">
        <v>5155</v>
      </c>
      <c r="V997" s="1" t="s">
        <v>2470</v>
      </c>
      <c r="W997" s="1" t="s">
        <v>51</v>
      </c>
      <c r="X997" s="1" t="str">
        <f>CONCATENATE(Tableau4[[#This Row],[Numéro de pièce de la pièce de référence]],Tableau4[[#This Row],[Numéro de poste de la pièce de référence]])</f>
        <v>450066959610</v>
      </c>
    </row>
    <row r="998" spans="1:24" x14ac:dyDescent="0.35">
      <c r="A998" s="1" t="s">
        <v>97</v>
      </c>
      <c r="B998" s="1" t="s">
        <v>2489</v>
      </c>
      <c r="C998" s="1" t="s">
        <v>2510</v>
      </c>
      <c r="D998" s="1" t="s">
        <v>101</v>
      </c>
      <c r="E998" s="1" t="s">
        <v>758</v>
      </c>
      <c r="F998" s="1" t="s">
        <v>2407</v>
      </c>
      <c r="G998" s="1" t="s">
        <v>2762</v>
      </c>
      <c r="H998" s="1" t="s">
        <v>88</v>
      </c>
      <c r="I998" s="2">
        <v>43990</v>
      </c>
      <c r="J998" s="1" t="s">
        <v>4282</v>
      </c>
      <c r="K998" s="1" t="s">
        <v>4283</v>
      </c>
      <c r="L998" s="1" t="s">
        <v>2630</v>
      </c>
      <c r="M998" s="1" t="s">
        <v>4290</v>
      </c>
      <c r="N998" s="3">
        <v>-254100</v>
      </c>
      <c r="O998" s="3">
        <v>0</v>
      </c>
      <c r="P998" s="1" t="s">
        <v>2567</v>
      </c>
      <c r="Q998" s="1" t="s">
        <v>759</v>
      </c>
      <c r="R998" s="1" t="s">
        <v>757</v>
      </c>
      <c r="S998" s="1" t="s">
        <v>2407</v>
      </c>
      <c r="T998" s="1" t="s">
        <v>2407</v>
      </c>
      <c r="U998" s="1" t="s">
        <v>5156</v>
      </c>
      <c r="V998" s="1" t="s">
        <v>2470</v>
      </c>
      <c r="W998" s="1" t="s">
        <v>51</v>
      </c>
      <c r="X998" s="1" t="str">
        <f>CONCATENATE(Tableau4[[#This Row],[Numéro de pièce de la pièce de référence]],Tableau4[[#This Row],[Numéro de poste de la pièce de référence]])</f>
        <v>450066959610</v>
      </c>
    </row>
    <row r="999" spans="1:24" x14ac:dyDescent="0.35">
      <c r="A999" s="1" t="s">
        <v>97</v>
      </c>
      <c r="B999" s="1" t="s">
        <v>2489</v>
      </c>
      <c r="C999" s="1" t="s">
        <v>2510</v>
      </c>
      <c r="D999" s="1" t="s">
        <v>101</v>
      </c>
      <c r="E999" s="1" t="s">
        <v>758</v>
      </c>
      <c r="F999" s="1" t="s">
        <v>2407</v>
      </c>
      <c r="G999" s="1" t="s">
        <v>2762</v>
      </c>
      <c r="H999" s="1" t="s">
        <v>88</v>
      </c>
      <c r="I999" s="2">
        <v>43990</v>
      </c>
      <c r="J999" s="1" t="s">
        <v>4282</v>
      </c>
      <c r="K999" s="1" t="s">
        <v>4283</v>
      </c>
      <c r="L999" s="1" t="s">
        <v>2630</v>
      </c>
      <c r="M999" s="1" t="s">
        <v>4290</v>
      </c>
      <c r="N999" s="3">
        <v>-338800</v>
      </c>
      <c r="O999" s="3">
        <v>0</v>
      </c>
      <c r="P999" s="1" t="s">
        <v>2567</v>
      </c>
      <c r="Q999" s="1" t="s">
        <v>759</v>
      </c>
      <c r="R999" s="1" t="s">
        <v>757</v>
      </c>
      <c r="S999" s="1" t="s">
        <v>2407</v>
      </c>
      <c r="T999" s="1" t="s">
        <v>2407</v>
      </c>
      <c r="U999" s="1" t="s">
        <v>5157</v>
      </c>
      <c r="V999" s="1" t="s">
        <v>2470</v>
      </c>
      <c r="W999" s="1" t="s">
        <v>51</v>
      </c>
      <c r="X999" s="1" t="str">
        <f>CONCATENATE(Tableau4[[#This Row],[Numéro de pièce de la pièce de référence]],Tableau4[[#This Row],[Numéro de poste de la pièce de référence]])</f>
        <v>450066959610</v>
      </c>
    </row>
    <row r="1000" spans="1:24" x14ac:dyDescent="0.35">
      <c r="A1000" s="1" t="s">
        <v>97</v>
      </c>
      <c r="B1000" s="1" t="s">
        <v>2489</v>
      </c>
      <c r="C1000" s="1" t="s">
        <v>2510</v>
      </c>
      <c r="D1000" s="1" t="s">
        <v>101</v>
      </c>
      <c r="E1000" s="1" t="s">
        <v>758</v>
      </c>
      <c r="F1000" s="1" t="s">
        <v>2407</v>
      </c>
      <c r="G1000" s="1" t="s">
        <v>2762</v>
      </c>
      <c r="H1000" s="1" t="s">
        <v>88</v>
      </c>
      <c r="I1000" s="2">
        <v>43990</v>
      </c>
      <c r="J1000" s="1" t="s">
        <v>4282</v>
      </c>
      <c r="K1000" s="1" t="s">
        <v>4283</v>
      </c>
      <c r="L1000" s="1" t="s">
        <v>2630</v>
      </c>
      <c r="M1000" s="1" t="s">
        <v>4290</v>
      </c>
      <c r="N1000" s="3">
        <v>-254100</v>
      </c>
      <c r="O1000" s="3">
        <v>0</v>
      </c>
      <c r="P1000" s="1" t="s">
        <v>2567</v>
      </c>
      <c r="Q1000" s="1" t="s">
        <v>759</v>
      </c>
      <c r="R1000" s="1" t="s">
        <v>757</v>
      </c>
      <c r="S1000" s="1" t="s">
        <v>2407</v>
      </c>
      <c r="T1000" s="1" t="s">
        <v>2407</v>
      </c>
      <c r="U1000" s="1" t="s">
        <v>5158</v>
      </c>
      <c r="V1000" s="1" t="s">
        <v>2470</v>
      </c>
      <c r="W1000" s="1" t="s">
        <v>51</v>
      </c>
      <c r="X1000" s="1" t="str">
        <f>CONCATENATE(Tableau4[[#This Row],[Numéro de pièce de la pièce de référence]],Tableau4[[#This Row],[Numéro de poste de la pièce de référence]])</f>
        <v>450066959610</v>
      </c>
    </row>
    <row r="1001" spans="1:24" x14ac:dyDescent="0.35">
      <c r="A1001" s="1" t="s">
        <v>97</v>
      </c>
      <c r="B1001" s="1" t="s">
        <v>2489</v>
      </c>
      <c r="C1001" s="1" t="s">
        <v>2510</v>
      </c>
      <c r="D1001" s="1" t="s">
        <v>101</v>
      </c>
      <c r="E1001" s="1" t="s">
        <v>814</v>
      </c>
      <c r="F1001" s="1" t="s">
        <v>2407</v>
      </c>
      <c r="G1001" s="1" t="s">
        <v>2779</v>
      </c>
      <c r="H1001" s="1" t="s">
        <v>88</v>
      </c>
      <c r="I1001" s="2">
        <v>43990</v>
      </c>
      <c r="J1001" s="1" t="s">
        <v>4282</v>
      </c>
      <c r="K1001" s="1" t="s">
        <v>4283</v>
      </c>
      <c r="L1001" s="1" t="s">
        <v>2630</v>
      </c>
      <c r="M1001" s="1" t="s">
        <v>4290</v>
      </c>
      <c r="N1001" s="3">
        <v>-133803.74</v>
      </c>
      <c r="O1001" s="3">
        <v>0</v>
      </c>
      <c r="P1001" s="1" t="s">
        <v>2567</v>
      </c>
      <c r="Q1001" s="1" t="s">
        <v>815</v>
      </c>
      <c r="R1001" s="1" t="s">
        <v>810</v>
      </c>
      <c r="S1001" s="1" t="s">
        <v>2407</v>
      </c>
      <c r="T1001" s="1" t="s">
        <v>2407</v>
      </c>
      <c r="U1001" s="1" t="s">
        <v>5159</v>
      </c>
      <c r="V1001" s="1" t="s">
        <v>2470</v>
      </c>
      <c r="W1001" s="1" t="s">
        <v>51</v>
      </c>
      <c r="X1001" s="1" t="str">
        <f>CONCATENATE(Tableau4[[#This Row],[Numéro de pièce de la pièce de référence]],Tableau4[[#This Row],[Numéro de poste de la pièce de référence]])</f>
        <v>450067093810</v>
      </c>
    </row>
    <row r="1002" spans="1:24" x14ac:dyDescent="0.35">
      <c r="A1002" s="1" t="s">
        <v>97</v>
      </c>
      <c r="B1002" s="1" t="s">
        <v>2489</v>
      </c>
      <c r="C1002" s="1" t="s">
        <v>2510</v>
      </c>
      <c r="D1002" s="1" t="s">
        <v>101</v>
      </c>
      <c r="E1002" s="1" t="s">
        <v>1194</v>
      </c>
      <c r="F1002" s="1" t="s">
        <v>2407</v>
      </c>
      <c r="G1002" s="1" t="s">
        <v>2704</v>
      </c>
      <c r="H1002" s="1" t="s">
        <v>88</v>
      </c>
      <c r="I1002" s="2">
        <v>43990</v>
      </c>
      <c r="J1002" s="1" t="s">
        <v>4282</v>
      </c>
      <c r="K1002" s="1" t="s">
        <v>4283</v>
      </c>
      <c r="L1002" s="1" t="s">
        <v>3401</v>
      </c>
      <c r="M1002" s="1" t="s">
        <v>4288</v>
      </c>
      <c r="N1002" s="3">
        <v>-32760</v>
      </c>
      <c r="O1002" s="3">
        <v>0</v>
      </c>
      <c r="P1002" s="1" t="s">
        <v>2567</v>
      </c>
      <c r="Q1002" s="1" t="s">
        <v>1195</v>
      </c>
      <c r="R1002" s="1" t="s">
        <v>1193</v>
      </c>
      <c r="S1002" s="1" t="s">
        <v>2407</v>
      </c>
      <c r="T1002" s="1" t="s">
        <v>2407</v>
      </c>
      <c r="U1002" s="1" t="s">
        <v>5160</v>
      </c>
      <c r="V1002" s="1" t="s">
        <v>2470</v>
      </c>
      <c r="W1002" s="1" t="s">
        <v>111</v>
      </c>
      <c r="X1002" s="1" t="str">
        <f>CONCATENATE(Tableau4[[#This Row],[Numéro de pièce de la pièce de référence]],Tableau4[[#This Row],[Numéro de poste de la pièce de référence]])</f>
        <v>450067254110</v>
      </c>
    </row>
    <row r="1003" spans="1:24" x14ac:dyDescent="0.35">
      <c r="A1003" s="1" t="s">
        <v>97</v>
      </c>
      <c r="B1003" s="1" t="s">
        <v>2489</v>
      </c>
      <c r="C1003" s="1" t="s">
        <v>2510</v>
      </c>
      <c r="D1003" s="1" t="s">
        <v>101</v>
      </c>
      <c r="E1003" s="1" t="s">
        <v>1215</v>
      </c>
      <c r="F1003" s="1" t="s">
        <v>2407</v>
      </c>
      <c r="G1003" s="1" t="s">
        <v>2928</v>
      </c>
      <c r="H1003" s="1" t="s">
        <v>88</v>
      </c>
      <c r="I1003" s="2">
        <v>43990</v>
      </c>
      <c r="J1003" s="1" t="s">
        <v>4282</v>
      </c>
      <c r="K1003" s="1" t="s">
        <v>4283</v>
      </c>
      <c r="L1003" s="1" t="s">
        <v>2630</v>
      </c>
      <c r="M1003" s="1" t="s">
        <v>4290</v>
      </c>
      <c r="N1003" s="3">
        <v>-786770.88</v>
      </c>
      <c r="O1003" s="3">
        <v>0</v>
      </c>
      <c r="P1003" s="1" t="s">
        <v>2567</v>
      </c>
      <c r="Q1003" s="1" t="s">
        <v>940</v>
      </c>
      <c r="R1003" s="1" t="s">
        <v>595</v>
      </c>
      <c r="S1003" s="1" t="s">
        <v>2407</v>
      </c>
      <c r="T1003" s="1" t="s">
        <v>2407</v>
      </c>
      <c r="U1003" s="1" t="s">
        <v>5161</v>
      </c>
      <c r="V1003" s="1" t="s">
        <v>2470</v>
      </c>
      <c r="W1003" s="1" t="s">
        <v>51</v>
      </c>
      <c r="X1003" s="1" t="str">
        <f>CONCATENATE(Tableau4[[#This Row],[Numéro de pièce de la pièce de référence]],Tableau4[[#This Row],[Numéro de poste de la pièce de référence]])</f>
        <v>450067285810</v>
      </c>
    </row>
    <row r="1004" spans="1:24" x14ac:dyDescent="0.35">
      <c r="A1004" s="1" t="s">
        <v>97</v>
      </c>
      <c r="B1004" s="1" t="s">
        <v>2489</v>
      </c>
      <c r="C1004" s="1" t="s">
        <v>2510</v>
      </c>
      <c r="D1004" s="1" t="s">
        <v>101</v>
      </c>
      <c r="E1004" s="1" t="s">
        <v>1225</v>
      </c>
      <c r="F1004" s="1" t="s">
        <v>2407</v>
      </c>
      <c r="G1004" s="1" t="s">
        <v>2938</v>
      </c>
      <c r="H1004" s="1" t="s">
        <v>88</v>
      </c>
      <c r="I1004" s="2">
        <v>43990</v>
      </c>
      <c r="J1004" s="1" t="s">
        <v>4282</v>
      </c>
      <c r="K1004" s="1" t="s">
        <v>4283</v>
      </c>
      <c r="L1004" s="1" t="s">
        <v>2630</v>
      </c>
      <c r="M1004" s="1" t="s">
        <v>4290</v>
      </c>
      <c r="N1004" s="3">
        <v>-3366.45</v>
      </c>
      <c r="O1004" s="3">
        <v>0</v>
      </c>
      <c r="P1004" s="1" t="s">
        <v>2567</v>
      </c>
      <c r="Q1004" s="1" t="s">
        <v>1226</v>
      </c>
      <c r="R1004" s="1" t="s">
        <v>401</v>
      </c>
      <c r="S1004" s="1" t="s">
        <v>2407</v>
      </c>
      <c r="T1004" s="1" t="s">
        <v>2407</v>
      </c>
      <c r="U1004" s="1" t="s">
        <v>5162</v>
      </c>
      <c r="V1004" s="1" t="s">
        <v>2470</v>
      </c>
      <c r="W1004" s="1" t="s">
        <v>103</v>
      </c>
      <c r="X1004" s="1" t="str">
        <f>CONCATENATE(Tableau4[[#This Row],[Numéro de pièce de la pièce de référence]],Tableau4[[#This Row],[Numéro de poste de la pièce de référence]])</f>
        <v>450067311710</v>
      </c>
    </row>
    <row r="1005" spans="1:24" x14ac:dyDescent="0.35">
      <c r="A1005" s="1" t="s">
        <v>97</v>
      </c>
      <c r="B1005" s="1" t="s">
        <v>2489</v>
      </c>
      <c r="C1005" s="1" t="s">
        <v>2510</v>
      </c>
      <c r="D1005" s="1" t="s">
        <v>101</v>
      </c>
      <c r="E1005" s="1" t="s">
        <v>1351</v>
      </c>
      <c r="F1005" s="1" t="s">
        <v>2407</v>
      </c>
      <c r="G1005" s="1" t="s">
        <v>2970</v>
      </c>
      <c r="H1005" s="1" t="s">
        <v>88</v>
      </c>
      <c r="I1005" s="2">
        <v>43990</v>
      </c>
      <c r="J1005" s="1" t="s">
        <v>4282</v>
      </c>
      <c r="K1005" s="1" t="s">
        <v>4283</v>
      </c>
      <c r="L1005" s="1" t="s">
        <v>2630</v>
      </c>
      <c r="M1005" s="1" t="s">
        <v>4290</v>
      </c>
      <c r="N1005" s="3">
        <v>-22748</v>
      </c>
      <c r="O1005" s="3">
        <v>0</v>
      </c>
      <c r="P1005" s="1" t="s">
        <v>2567</v>
      </c>
      <c r="Q1005" s="1" t="s">
        <v>1191</v>
      </c>
      <c r="R1005" s="1" t="s">
        <v>683</v>
      </c>
      <c r="S1005" s="1" t="s">
        <v>2407</v>
      </c>
      <c r="T1005" s="1" t="s">
        <v>2407</v>
      </c>
      <c r="U1005" s="1" t="s">
        <v>5163</v>
      </c>
      <c r="V1005" s="1" t="s">
        <v>2470</v>
      </c>
      <c r="W1005" s="1" t="s">
        <v>103</v>
      </c>
      <c r="X1005" s="1" t="str">
        <f>CONCATENATE(Tableau4[[#This Row],[Numéro de pièce de la pièce de référence]],Tableau4[[#This Row],[Numéro de poste de la pièce de référence]])</f>
        <v>450067381010</v>
      </c>
    </row>
    <row r="1006" spans="1:24" x14ac:dyDescent="0.35">
      <c r="A1006" s="1" t="s">
        <v>97</v>
      </c>
      <c r="B1006" s="1" t="s">
        <v>2489</v>
      </c>
      <c r="C1006" s="1" t="s">
        <v>2510</v>
      </c>
      <c r="D1006" s="1" t="s">
        <v>101</v>
      </c>
      <c r="E1006" s="1" t="s">
        <v>1426</v>
      </c>
      <c r="F1006" s="1" t="s">
        <v>2407</v>
      </c>
      <c r="G1006" s="1" t="s">
        <v>3011</v>
      </c>
      <c r="H1006" s="1" t="s">
        <v>88</v>
      </c>
      <c r="I1006" s="2">
        <v>43990</v>
      </c>
      <c r="J1006" s="1" t="s">
        <v>4282</v>
      </c>
      <c r="K1006" s="1" t="s">
        <v>4283</v>
      </c>
      <c r="L1006" s="1" t="s">
        <v>2630</v>
      </c>
      <c r="M1006" s="1" t="s">
        <v>4290</v>
      </c>
      <c r="N1006" s="3">
        <v>-36558.21</v>
      </c>
      <c r="O1006" s="3">
        <v>0</v>
      </c>
      <c r="P1006" s="1" t="s">
        <v>2567</v>
      </c>
      <c r="Q1006" s="1" t="s">
        <v>1427</v>
      </c>
      <c r="R1006" s="1" t="s">
        <v>401</v>
      </c>
      <c r="S1006" s="1" t="s">
        <v>2407</v>
      </c>
      <c r="T1006" s="1" t="s">
        <v>2407</v>
      </c>
      <c r="U1006" s="1" t="s">
        <v>5164</v>
      </c>
      <c r="V1006" s="1" t="s">
        <v>2470</v>
      </c>
      <c r="W1006" s="1" t="s">
        <v>103</v>
      </c>
      <c r="X1006" s="1" t="str">
        <f>CONCATENATE(Tableau4[[#This Row],[Numéro de pièce de la pièce de référence]],Tableau4[[#This Row],[Numéro de poste de la pièce de référence]])</f>
        <v>450067463010</v>
      </c>
    </row>
    <row r="1007" spans="1:24" x14ac:dyDescent="0.35">
      <c r="A1007" s="1" t="s">
        <v>97</v>
      </c>
      <c r="B1007" s="1" t="s">
        <v>2489</v>
      </c>
      <c r="C1007" s="1" t="s">
        <v>2510</v>
      </c>
      <c r="D1007" s="1" t="s">
        <v>101</v>
      </c>
      <c r="E1007" s="1" t="s">
        <v>1521</v>
      </c>
      <c r="F1007" s="1" t="s">
        <v>2407</v>
      </c>
      <c r="G1007" s="1" t="s">
        <v>2796</v>
      </c>
      <c r="H1007" s="1" t="s">
        <v>88</v>
      </c>
      <c r="I1007" s="2">
        <v>43990</v>
      </c>
      <c r="J1007" s="1" t="s">
        <v>4282</v>
      </c>
      <c r="K1007" s="1" t="s">
        <v>4283</v>
      </c>
      <c r="L1007" s="1" t="s">
        <v>2630</v>
      </c>
      <c r="M1007" s="1" t="s">
        <v>4290</v>
      </c>
      <c r="N1007" s="3">
        <v>-110899.35</v>
      </c>
      <c r="O1007" s="3">
        <v>0</v>
      </c>
      <c r="P1007" s="1" t="s">
        <v>2702</v>
      </c>
      <c r="Q1007" s="1" t="s">
        <v>837</v>
      </c>
      <c r="R1007" s="1" t="s">
        <v>833</v>
      </c>
      <c r="S1007" s="1" t="s">
        <v>2407</v>
      </c>
      <c r="T1007" s="1" t="s">
        <v>2407</v>
      </c>
      <c r="U1007" s="1" t="s">
        <v>5165</v>
      </c>
      <c r="V1007" s="1" t="s">
        <v>2470</v>
      </c>
      <c r="W1007" s="1" t="s">
        <v>51</v>
      </c>
      <c r="X1007" s="1" t="str">
        <f>CONCATENATE(Tableau4[[#This Row],[Numéro de pièce de la pièce de référence]],Tableau4[[#This Row],[Numéro de poste de la pièce de référence]])</f>
        <v>450067646710</v>
      </c>
    </row>
    <row r="1008" spans="1:24" x14ac:dyDescent="0.35">
      <c r="A1008" s="1" t="s">
        <v>97</v>
      </c>
      <c r="B1008" s="1" t="s">
        <v>2489</v>
      </c>
      <c r="C1008" s="1" t="s">
        <v>2510</v>
      </c>
      <c r="D1008" s="1" t="s">
        <v>101</v>
      </c>
      <c r="E1008" s="1" t="s">
        <v>1571</v>
      </c>
      <c r="F1008" s="1" t="s">
        <v>2407</v>
      </c>
      <c r="G1008" s="1" t="s">
        <v>3057</v>
      </c>
      <c r="H1008" s="1" t="s">
        <v>88</v>
      </c>
      <c r="I1008" s="2">
        <v>43990</v>
      </c>
      <c r="J1008" s="1" t="s">
        <v>4282</v>
      </c>
      <c r="K1008" s="1" t="s">
        <v>4283</v>
      </c>
      <c r="L1008" s="1" t="s">
        <v>3400</v>
      </c>
      <c r="M1008" s="1" t="s">
        <v>4284</v>
      </c>
      <c r="N1008" s="3">
        <v>1.21</v>
      </c>
      <c r="O1008" s="3">
        <v>0</v>
      </c>
      <c r="P1008" s="1" t="s">
        <v>2567</v>
      </c>
      <c r="Q1008" s="1" t="s">
        <v>1572</v>
      </c>
      <c r="R1008" s="1" t="s">
        <v>1570</v>
      </c>
      <c r="S1008" s="1" t="s">
        <v>2407</v>
      </c>
      <c r="T1008" s="1" t="s">
        <v>2407</v>
      </c>
      <c r="U1008" s="1" t="s">
        <v>5166</v>
      </c>
      <c r="V1008" s="1" t="s">
        <v>2470</v>
      </c>
      <c r="W1008" s="1" t="s">
        <v>103</v>
      </c>
      <c r="X1008" s="1" t="str">
        <f>CONCATENATE(Tableau4[[#This Row],[Numéro de pièce de la pièce de référence]],Tableau4[[#This Row],[Numéro de poste de la pièce de référence]])</f>
        <v>450067744710</v>
      </c>
    </row>
    <row r="1009" spans="1:24" x14ac:dyDescent="0.35">
      <c r="A1009" s="1" t="s">
        <v>97</v>
      </c>
      <c r="B1009" s="1" t="s">
        <v>2489</v>
      </c>
      <c r="C1009" s="1" t="s">
        <v>2510</v>
      </c>
      <c r="D1009" s="1" t="s">
        <v>101</v>
      </c>
      <c r="E1009" s="1" t="s">
        <v>1571</v>
      </c>
      <c r="F1009" s="1" t="s">
        <v>2407</v>
      </c>
      <c r="G1009" s="1" t="s">
        <v>3057</v>
      </c>
      <c r="H1009" s="1" t="s">
        <v>88</v>
      </c>
      <c r="I1009" s="2">
        <v>43990</v>
      </c>
      <c r="J1009" s="1" t="s">
        <v>4282</v>
      </c>
      <c r="K1009" s="1" t="s">
        <v>4283</v>
      </c>
      <c r="L1009" s="1" t="s">
        <v>3401</v>
      </c>
      <c r="M1009" s="1" t="s">
        <v>4288</v>
      </c>
      <c r="N1009" s="3">
        <v>5201.79</v>
      </c>
      <c r="O1009" s="3">
        <v>0</v>
      </c>
      <c r="P1009" s="1" t="s">
        <v>2567</v>
      </c>
      <c r="Q1009" s="1" t="s">
        <v>1572</v>
      </c>
      <c r="R1009" s="1" t="s">
        <v>1570</v>
      </c>
      <c r="S1009" s="1" t="s">
        <v>2407</v>
      </c>
      <c r="T1009" s="1" t="s">
        <v>2407</v>
      </c>
      <c r="U1009" s="1" t="s">
        <v>5167</v>
      </c>
      <c r="V1009" s="1" t="s">
        <v>2470</v>
      </c>
      <c r="W1009" s="1" t="s">
        <v>103</v>
      </c>
      <c r="X1009" s="1" t="str">
        <f>CONCATENATE(Tableau4[[#This Row],[Numéro de pièce de la pièce de référence]],Tableau4[[#This Row],[Numéro de poste de la pièce de référence]])</f>
        <v>450067744710</v>
      </c>
    </row>
    <row r="1010" spans="1:24" x14ac:dyDescent="0.35">
      <c r="A1010" s="1" t="s">
        <v>97</v>
      </c>
      <c r="B1010" s="1" t="s">
        <v>2489</v>
      </c>
      <c r="C1010" s="1" t="s">
        <v>2510</v>
      </c>
      <c r="D1010" s="1" t="s">
        <v>101</v>
      </c>
      <c r="E1010" s="1" t="s">
        <v>398</v>
      </c>
      <c r="F1010" s="1" t="s">
        <v>2407</v>
      </c>
      <c r="G1010" s="1" t="s">
        <v>2617</v>
      </c>
      <c r="H1010" s="1" t="s">
        <v>88</v>
      </c>
      <c r="I1010" s="2">
        <v>43991</v>
      </c>
      <c r="J1010" s="1" t="s">
        <v>4282</v>
      </c>
      <c r="K1010" s="1" t="s">
        <v>4283</v>
      </c>
      <c r="L1010" s="1" t="s">
        <v>2630</v>
      </c>
      <c r="M1010" s="1" t="s">
        <v>4290</v>
      </c>
      <c r="N1010" s="3">
        <v>-15446.13</v>
      </c>
      <c r="O1010" s="3">
        <v>0</v>
      </c>
      <c r="P1010" s="1" t="s">
        <v>2567</v>
      </c>
      <c r="Q1010" s="1" t="s">
        <v>399</v>
      </c>
      <c r="R1010" s="1" t="s">
        <v>397</v>
      </c>
      <c r="S1010" s="1" t="s">
        <v>2407</v>
      </c>
      <c r="T1010" s="1" t="s">
        <v>2407</v>
      </c>
      <c r="U1010" s="1" t="s">
        <v>5168</v>
      </c>
      <c r="V1010" s="1" t="s">
        <v>2470</v>
      </c>
      <c r="W1010" s="1" t="s">
        <v>111</v>
      </c>
      <c r="X1010" s="1" t="str">
        <f>CONCATENATE(Tableau4[[#This Row],[Numéro de pièce de la pièce de référence]],Tableau4[[#This Row],[Numéro de poste de la pièce de référence]])</f>
        <v>450066728910</v>
      </c>
    </row>
    <row r="1011" spans="1:24" x14ac:dyDescent="0.35">
      <c r="A1011" s="1" t="s">
        <v>97</v>
      </c>
      <c r="B1011" s="1" t="s">
        <v>2489</v>
      </c>
      <c r="C1011" s="1" t="s">
        <v>2510</v>
      </c>
      <c r="D1011" s="1" t="s">
        <v>101</v>
      </c>
      <c r="E1011" s="1" t="s">
        <v>398</v>
      </c>
      <c r="F1011" s="1" t="s">
        <v>2407</v>
      </c>
      <c r="G1011" s="1" t="s">
        <v>2617</v>
      </c>
      <c r="H1011" s="1" t="s">
        <v>88</v>
      </c>
      <c r="I1011" s="2">
        <v>43991</v>
      </c>
      <c r="J1011" s="1" t="s">
        <v>4282</v>
      </c>
      <c r="K1011" s="1" t="s">
        <v>4283</v>
      </c>
      <c r="L1011" s="1" t="s">
        <v>2630</v>
      </c>
      <c r="M1011" s="1" t="s">
        <v>4290</v>
      </c>
      <c r="N1011" s="3">
        <v>-9025.75</v>
      </c>
      <c r="O1011" s="3">
        <v>0</v>
      </c>
      <c r="P1011" s="1" t="s">
        <v>2567</v>
      </c>
      <c r="Q1011" s="1" t="s">
        <v>399</v>
      </c>
      <c r="R1011" s="1" t="s">
        <v>397</v>
      </c>
      <c r="S1011" s="1" t="s">
        <v>2407</v>
      </c>
      <c r="T1011" s="1" t="s">
        <v>2407</v>
      </c>
      <c r="U1011" s="1" t="s">
        <v>5169</v>
      </c>
      <c r="V1011" s="1" t="s">
        <v>2470</v>
      </c>
      <c r="W1011" s="1" t="s">
        <v>111</v>
      </c>
      <c r="X1011" s="1" t="str">
        <f>CONCATENATE(Tableau4[[#This Row],[Numéro de pièce de la pièce de référence]],Tableau4[[#This Row],[Numéro de poste de la pièce de référence]])</f>
        <v>450066728910</v>
      </c>
    </row>
    <row r="1012" spans="1:24" x14ac:dyDescent="0.35">
      <c r="A1012" s="1" t="s">
        <v>97</v>
      </c>
      <c r="B1012" s="1" t="s">
        <v>2489</v>
      </c>
      <c r="C1012" s="1" t="s">
        <v>2510</v>
      </c>
      <c r="D1012" s="1" t="s">
        <v>101</v>
      </c>
      <c r="E1012" s="1" t="s">
        <v>398</v>
      </c>
      <c r="F1012" s="1" t="s">
        <v>2407</v>
      </c>
      <c r="G1012" s="1" t="s">
        <v>2617</v>
      </c>
      <c r="H1012" s="1" t="s">
        <v>88</v>
      </c>
      <c r="I1012" s="2">
        <v>43991</v>
      </c>
      <c r="J1012" s="1" t="s">
        <v>4282</v>
      </c>
      <c r="K1012" s="1" t="s">
        <v>4283</v>
      </c>
      <c r="L1012" s="1" t="s">
        <v>2630</v>
      </c>
      <c r="M1012" s="1" t="s">
        <v>4290</v>
      </c>
      <c r="N1012" s="3">
        <v>-2047.08</v>
      </c>
      <c r="O1012" s="3">
        <v>0</v>
      </c>
      <c r="P1012" s="1" t="s">
        <v>2567</v>
      </c>
      <c r="Q1012" s="1" t="s">
        <v>399</v>
      </c>
      <c r="R1012" s="1" t="s">
        <v>397</v>
      </c>
      <c r="S1012" s="1" t="s">
        <v>2407</v>
      </c>
      <c r="T1012" s="1" t="s">
        <v>2407</v>
      </c>
      <c r="U1012" s="1" t="s">
        <v>5170</v>
      </c>
      <c r="V1012" s="1" t="s">
        <v>2470</v>
      </c>
      <c r="W1012" s="1" t="s">
        <v>111</v>
      </c>
      <c r="X1012" s="1" t="str">
        <f>CONCATENATE(Tableau4[[#This Row],[Numéro de pièce de la pièce de référence]],Tableau4[[#This Row],[Numéro de poste de la pièce de référence]])</f>
        <v>450066728910</v>
      </c>
    </row>
    <row r="1013" spans="1:24" x14ac:dyDescent="0.35">
      <c r="A1013" s="1" t="s">
        <v>97</v>
      </c>
      <c r="B1013" s="1" t="s">
        <v>2489</v>
      </c>
      <c r="C1013" s="1" t="s">
        <v>2510</v>
      </c>
      <c r="D1013" s="1" t="s">
        <v>101</v>
      </c>
      <c r="E1013" s="1" t="s">
        <v>398</v>
      </c>
      <c r="F1013" s="1" t="s">
        <v>2407</v>
      </c>
      <c r="G1013" s="1" t="s">
        <v>2617</v>
      </c>
      <c r="H1013" s="1" t="s">
        <v>88</v>
      </c>
      <c r="I1013" s="2">
        <v>43991</v>
      </c>
      <c r="J1013" s="1" t="s">
        <v>4282</v>
      </c>
      <c r="K1013" s="1" t="s">
        <v>4283</v>
      </c>
      <c r="L1013" s="1" t="s">
        <v>2630</v>
      </c>
      <c r="M1013" s="1" t="s">
        <v>4290</v>
      </c>
      <c r="N1013" s="3">
        <v>-1023.54</v>
      </c>
      <c r="O1013" s="3">
        <v>0</v>
      </c>
      <c r="P1013" s="1" t="s">
        <v>2567</v>
      </c>
      <c r="Q1013" s="1" t="s">
        <v>399</v>
      </c>
      <c r="R1013" s="1" t="s">
        <v>397</v>
      </c>
      <c r="S1013" s="1" t="s">
        <v>2407</v>
      </c>
      <c r="T1013" s="1" t="s">
        <v>2407</v>
      </c>
      <c r="U1013" s="1" t="s">
        <v>5171</v>
      </c>
      <c r="V1013" s="1" t="s">
        <v>2470</v>
      </c>
      <c r="W1013" s="1" t="s">
        <v>111</v>
      </c>
      <c r="X1013" s="1" t="str">
        <f>CONCATENATE(Tableau4[[#This Row],[Numéro de pièce de la pièce de référence]],Tableau4[[#This Row],[Numéro de poste de la pièce de référence]])</f>
        <v>450066728910</v>
      </c>
    </row>
    <row r="1014" spans="1:24" x14ac:dyDescent="0.35">
      <c r="A1014" s="1" t="s">
        <v>97</v>
      </c>
      <c r="B1014" s="1" t="s">
        <v>2489</v>
      </c>
      <c r="C1014" s="1" t="s">
        <v>2510</v>
      </c>
      <c r="D1014" s="1" t="s">
        <v>101</v>
      </c>
      <c r="E1014" s="1" t="s">
        <v>506</v>
      </c>
      <c r="F1014" s="1" t="s">
        <v>2407</v>
      </c>
      <c r="G1014" s="1" t="s">
        <v>2691</v>
      </c>
      <c r="H1014" s="1" t="s">
        <v>516</v>
      </c>
      <c r="I1014" s="2">
        <v>43991</v>
      </c>
      <c r="J1014" s="1" t="s">
        <v>4282</v>
      </c>
      <c r="K1014" s="1" t="s">
        <v>4283</v>
      </c>
      <c r="L1014" s="1" t="s">
        <v>2630</v>
      </c>
      <c r="M1014" s="1" t="s">
        <v>4290</v>
      </c>
      <c r="N1014" s="3">
        <v>-9.08</v>
      </c>
      <c r="O1014" s="3">
        <v>0</v>
      </c>
      <c r="P1014" s="1" t="s">
        <v>2567</v>
      </c>
      <c r="Q1014" s="1" t="s">
        <v>514</v>
      </c>
      <c r="R1014" s="1" t="s">
        <v>505</v>
      </c>
      <c r="S1014" s="1" t="s">
        <v>2407</v>
      </c>
      <c r="T1014" s="1" t="s">
        <v>2407</v>
      </c>
      <c r="U1014" s="1" t="s">
        <v>5172</v>
      </c>
      <c r="V1014" s="1" t="s">
        <v>2470</v>
      </c>
      <c r="W1014" s="1" t="s">
        <v>51</v>
      </c>
      <c r="X1014" s="1" t="str">
        <f>CONCATENATE(Tableau4[[#This Row],[Numéro de pièce de la pièce de référence]],Tableau4[[#This Row],[Numéro de poste de la pièce de référence]])</f>
        <v>450066860290</v>
      </c>
    </row>
    <row r="1015" spans="1:24" x14ac:dyDescent="0.35">
      <c r="A1015" s="1" t="s">
        <v>97</v>
      </c>
      <c r="B1015" s="1" t="s">
        <v>2489</v>
      </c>
      <c r="C1015" s="1" t="s">
        <v>2510</v>
      </c>
      <c r="D1015" s="1" t="s">
        <v>101</v>
      </c>
      <c r="E1015" s="1" t="s">
        <v>814</v>
      </c>
      <c r="F1015" s="1" t="s">
        <v>2407</v>
      </c>
      <c r="G1015" s="1" t="s">
        <v>2779</v>
      </c>
      <c r="H1015" s="1" t="s">
        <v>88</v>
      </c>
      <c r="I1015" s="2">
        <v>43991</v>
      </c>
      <c r="J1015" s="1" t="s">
        <v>4282</v>
      </c>
      <c r="K1015" s="1" t="s">
        <v>4283</v>
      </c>
      <c r="L1015" s="1" t="s">
        <v>2630</v>
      </c>
      <c r="M1015" s="1" t="s">
        <v>4290</v>
      </c>
      <c r="N1015" s="3">
        <v>-548.53</v>
      </c>
      <c r="O1015" s="3">
        <v>0</v>
      </c>
      <c r="P1015" s="1" t="s">
        <v>2567</v>
      </c>
      <c r="Q1015" s="1" t="s">
        <v>815</v>
      </c>
      <c r="R1015" s="1" t="s">
        <v>810</v>
      </c>
      <c r="S1015" s="1" t="s">
        <v>2407</v>
      </c>
      <c r="T1015" s="1" t="s">
        <v>2407</v>
      </c>
      <c r="U1015" s="1" t="s">
        <v>5173</v>
      </c>
      <c r="V1015" s="1" t="s">
        <v>2470</v>
      </c>
      <c r="W1015" s="1" t="s">
        <v>51</v>
      </c>
      <c r="X1015" s="1" t="str">
        <f>CONCATENATE(Tableau4[[#This Row],[Numéro de pièce de la pièce de référence]],Tableau4[[#This Row],[Numéro de poste de la pièce de référence]])</f>
        <v>450067093810</v>
      </c>
    </row>
    <row r="1016" spans="1:24" x14ac:dyDescent="0.35">
      <c r="A1016" s="1" t="s">
        <v>97</v>
      </c>
      <c r="B1016" s="1" t="s">
        <v>2489</v>
      </c>
      <c r="C1016" s="1" t="s">
        <v>2510</v>
      </c>
      <c r="D1016" s="1" t="s">
        <v>101</v>
      </c>
      <c r="E1016" s="1" t="s">
        <v>997</v>
      </c>
      <c r="F1016" s="1" t="s">
        <v>2407</v>
      </c>
      <c r="G1016" s="1" t="s">
        <v>2850</v>
      </c>
      <c r="H1016" s="1" t="s">
        <v>88</v>
      </c>
      <c r="I1016" s="2">
        <v>43991</v>
      </c>
      <c r="J1016" s="1" t="s">
        <v>4282</v>
      </c>
      <c r="K1016" s="1" t="s">
        <v>4283</v>
      </c>
      <c r="L1016" s="1" t="s">
        <v>2630</v>
      </c>
      <c r="M1016" s="1" t="s">
        <v>4290</v>
      </c>
      <c r="N1016" s="3">
        <v>-3158.1</v>
      </c>
      <c r="O1016" s="3">
        <v>0</v>
      </c>
      <c r="P1016" s="1" t="s">
        <v>2581</v>
      </c>
      <c r="Q1016" s="1" t="s">
        <v>998</v>
      </c>
      <c r="R1016" s="1" t="s">
        <v>996</v>
      </c>
      <c r="S1016" s="1" t="s">
        <v>2407</v>
      </c>
      <c r="T1016" s="1" t="s">
        <v>2407</v>
      </c>
      <c r="U1016" s="1" t="s">
        <v>5174</v>
      </c>
      <c r="V1016" s="1" t="s">
        <v>2470</v>
      </c>
      <c r="W1016" s="1" t="s">
        <v>92</v>
      </c>
      <c r="X1016" s="1" t="str">
        <f>CONCATENATE(Tableau4[[#This Row],[Numéro de pièce de la pièce de référence]],Tableau4[[#This Row],[Numéro de poste de la pièce de référence]])</f>
        <v>450067169910</v>
      </c>
    </row>
    <row r="1017" spans="1:24" x14ac:dyDescent="0.35">
      <c r="A1017" s="1" t="s">
        <v>2539</v>
      </c>
      <c r="B1017" s="1" t="s">
        <v>2543</v>
      </c>
      <c r="C1017" s="1" t="s">
        <v>2492</v>
      </c>
      <c r="D1017" s="1" t="s">
        <v>3419</v>
      </c>
      <c r="E1017" s="1" t="s">
        <v>1093</v>
      </c>
      <c r="F1017" s="1" t="s">
        <v>2407</v>
      </c>
      <c r="G1017" s="1" t="s">
        <v>2896</v>
      </c>
      <c r="H1017" s="1" t="s">
        <v>88</v>
      </c>
      <c r="I1017" s="2">
        <v>43991</v>
      </c>
      <c r="J1017" s="1" t="s">
        <v>4282</v>
      </c>
      <c r="K1017" s="1" t="s">
        <v>4283</v>
      </c>
      <c r="L1017" s="1" t="s">
        <v>2630</v>
      </c>
      <c r="M1017" s="1" t="s">
        <v>4290</v>
      </c>
      <c r="N1017" s="3">
        <v>-689.7</v>
      </c>
      <c r="O1017" s="3">
        <v>0</v>
      </c>
      <c r="P1017" s="1" t="s">
        <v>2491</v>
      </c>
      <c r="Q1017" s="1" t="s">
        <v>1094</v>
      </c>
      <c r="R1017" s="1" t="s">
        <v>1092</v>
      </c>
      <c r="S1017" s="1" t="s">
        <v>2407</v>
      </c>
      <c r="T1017" s="1" t="s">
        <v>2407</v>
      </c>
      <c r="U1017" s="1" t="s">
        <v>5175</v>
      </c>
      <c r="V1017" s="1" t="s">
        <v>2470</v>
      </c>
      <c r="W1017" s="1" t="s">
        <v>51</v>
      </c>
      <c r="X1017" s="1" t="str">
        <f>CONCATENATE(Tableau4[[#This Row],[Numéro de pièce de la pièce de référence]],Tableau4[[#This Row],[Numéro de poste de la pièce de référence]])</f>
        <v>450067226010</v>
      </c>
    </row>
    <row r="1018" spans="1:24" x14ac:dyDescent="0.35">
      <c r="A1018" s="1" t="s">
        <v>2539</v>
      </c>
      <c r="B1018" s="1" t="s">
        <v>2543</v>
      </c>
      <c r="C1018" s="1" t="s">
        <v>2492</v>
      </c>
      <c r="D1018" s="1" t="s">
        <v>3419</v>
      </c>
      <c r="E1018" s="1" t="s">
        <v>1093</v>
      </c>
      <c r="F1018" s="1" t="s">
        <v>2407</v>
      </c>
      <c r="G1018" s="1" t="s">
        <v>2896</v>
      </c>
      <c r="H1018" s="1" t="s">
        <v>217</v>
      </c>
      <c r="I1018" s="2">
        <v>43991</v>
      </c>
      <c r="J1018" s="1" t="s">
        <v>4282</v>
      </c>
      <c r="K1018" s="1" t="s">
        <v>4283</v>
      </c>
      <c r="L1018" s="1" t="s">
        <v>2630</v>
      </c>
      <c r="M1018" s="1" t="s">
        <v>4290</v>
      </c>
      <c r="N1018" s="3">
        <v>-556.6</v>
      </c>
      <c r="O1018" s="3">
        <v>0</v>
      </c>
      <c r="P1018" s="1" t="s">
        <v>2491</v>
      </c>
      <c r="Q1018" s="1" t="s">
        <v>1095</v>
      </c>
      <c r="R1018" s="1" t="s">
        <v>1092</v>
      </c>
      <c r="S1018" s="1" t="s">
        <v>2407</v>
      </c>
      <c r="T1018" s="1" t="s">
        <v>2407</v>
      </c>
      <c r="U1018" s="1" t="s">
        <v>5175</v>
      </c>
      <c r="V1018" s="1" t="s">
        <v>2470</v>
      </c>
      <c r="W1018" s="1" t="s">
        <v>51</v>
      </c>
      <c r="X1018" s="1" t="str">
        <f>CONCATENATE(Tableau4[[#This Row],[Numéro de pièce de la pièce de référence]],Tableau4[[#This Row],[Numéro de poste de la pièce de référence]])</f>
        <v>450067226020</v>
      </c>
    </row>
    <row r="1019" spans="1:24" x14ac:dyDescent="0.35">
      <c r="A1019" s="1" t="s">
        <v>97</v>
      </c>
      <c r="B1019" s="1" t="s">
        <v>2489</v>
      </c>
      <c r="C1019" s="1" t="s">
        <v>2510</v>
      </c>
      <c r="D1019" s="1" t="s">
        <v>101</v>
      </c>
      <c r="E1019" s="1" t="s">
        <v>1256</v>
      </c>
      <c r="F1019" s="1" t="s">
        <v>2407</v>
      </c>
      <c r="G1019" s="1" t="s">
        <v>2947</v>
      </c>
      <c r="H1019" s="1" t="s">
        <v>88</v>
      </c>
      <c r="I1019" s="2">
        <v>43991</v>
      </c>
      <c r="J1019" s="1" t="s">
        <v>4282</v>
      </c>
      <c r="K1019" s="1" t="s">
        <v>4283</v>
      </c>
      <c r="L1019" s="1" t="s">
        <v>2630</v>
      </c>
      <c r="M1019" s="1" t="s">
        <v>4290</v>
      </c>
      <c r="N1019" s="3">
        <v>-3832</v>
      </c>
      <c r="O1019" s="3">
        <v>0</v>
      </c>
      <c r="P1019" s="1" t="s">
        <v>2702</v>
      </c>
      <c r="Q1019" s="1" t="s">
        <v>1257</v>
      </c>
      <c r="R1019" s="1" t="s">
        <v>1255</v>
      </c>
      <c r="S1019" s="1" t="s">
        <v>2407</v>
      </c>
      <c r="T1019" s="1" t="s">
        <v>2407</v>
      </c>
      <c r="U1019" s="1" t="s">
        <v>5176</v>
      </c>
      <c r="V1019" s="1" t="s">
        <v>2470</v>
      </c>
      <c r="W1019" s="1" t="s">
        <v>103</v>
      </c>
      <c r="X1019" s="1" t="str">
        <f>CONCATENATE(Tableau4[[#This Row],[Numéro de pièce de la pièce de référence]],Tableau4[[#This Row],[Numéro de poste de la pièce de référence]])</f>
        <v>450067332810</v>
      </c>
    </row>
    <row r="1020" spans="1:24" x14ac:dyDescent="0.35">
      <c r="A1020" s="1" t="s">
        <v>97</v>
      </c>
      <c r="B1020" s="1" t="s">
        <v>2489</v>
      </c>
      <c r="C1020" s="1" t="s">
        <v>2510</v>
      </c>
      <c r="D1020" s="1" t="s">
        <v>101</v>
      </c>
      <c r="E1020" s="1" t="s">
        <v>1294</v>
      </c>
      <c r="F1020" s="1" t="s">
        <v>2407</v>
      </c>
      <c r="G1020" s="1" t="s">
        <v>2952</v>
      </c>
      <c r="H1020" s="1" t="s">
        <v>88</v>
      </c>
      <c r="I1020" s="2">
        <v>43991</v>
      </c>
      <c r="J1020" s="1" t="s">
        <v>4282</v>
      </c>
      <c r="K1020" s="1" t="s">
        <v>4283</v>
      </c>
      <c r="L1020" s="1" t="s">
        <v>2630</v>
      </c>
      <c r="M1020" s="1" t="s">
        <v>4290</v>
      </c>
      <c r="N1020" s="3">
        <v>-161593.07999999999</v>
      </c>
      <c r="O1020" s="3">
        <v>0</v>
      </c>
      <c r="P1020" s="1" t="s">
        <v>2567</v>
      </c>
      <c r="Q1020" s="1" t="s">
        <v>1295</v>
      </c>
      <c r="R1020" s="1" t="s">
        <v>1293</v>
      </c>
      <c r="S1020" s="1" t="s">
        <v>2407</v>
      </c>
      <c r="T1020" s="1" t="s">
        <v>2407</v>
      </c>
      <c r="U1020" s="1" t="s">
        <v>5177</v>
      </c>
      <c r="V1020" s="1" t="s">
        <v>2470</v>
      </c>
      <c r="W1020" s="1" t="s">
        <v>113</v>
      </c>
      <c r="X1020" s="1" t="str">
        <f>CONCATENATE(Tableau4[[#This Row],[Numéro de pièce de la pièce de référence]],Tableau4[[#This Row],[Numéro de poste de la pièce de référence]])</f>
        <v>450067347210</v>
      </c>
    </row>
    <row r="1021" spans="1:24" x14ac:dyDescent="0.35">
      <c r="A1021" s="1" t="s">
        <v>97</v>
      </c>
      <c r="B1021" s="1" t="s">
        <v>2489</v>
      </c>
      <c r="C1021" s="1" t="s">
        <v>2510</v>
      </c>
      <c r="D1021" s="1" t="s">
        <v>101</v>
      </c>
      <c r="E1021" s="1" t="s">
        <v>1303</v>
      </c>
      <c r="F1021" s="1" t="s">
        <v>2407</v>
      </c>
      <c r="G1021" s="1" t="s">
        <v>2955</v>
      </c>
      <c r="H1021" s="1" t="s">
        <v>88</v>
      </c>
      <c r="I1021" s="2">
        <v>43991</v>
      </c>
      <c r="J1021" s="1" t="s">
        <v>4282</v>
      </c>
      <c r="K1021" s="1" t="s">
        <v>4283</v>
      </c>
      <c r="L1021" s="1" t="s">
        <v>2630</v>
      </c>
      <c r="M1021" s="1" t="s">
        <v>4290</v>
      </c>
      <c r="N1021" s="3">
        <v>-15340.38</v>
      </c>
      <c r="O1021" s="3">
        <v>0</v>
      </c>
      <c r="P1021" s="1" t="s">
        <v>2567</v>
      </c>
      <c r="Q1021" s="1" t="s">
        <v>1295</v>
      </c>
      <c r="R1021" s="1" t="s">
        <v>1293</v>
      </c>
      <c r="S1021" s="1" t="s">
        <v>2407</v>
      </c>
      <c r="T1021" s="1" t="s">
        <v>2407</v>
      </c>
      <c r="U1021" s="1" t="s">
        <v>5178</v>
      </c>
      <c r="V1021" s="1" t="s">
        <v>2470</v>
      </c>
      <c r="W1021" s="1" t="s">
        <v>113</v>
      </c>
      <c r="X1021" s="1" t="str">
        <f>CONCATENATE(Tableau4[[#This Row],[Numéro de pièce de la pièce de référence]],Tableau4[[#This Row],[Numéro de poste de la pièce de référence]])</f>
        <v>450067347710</v>
      </c>
    </row>
    <row r="1022" spans="1:24" x14ac:dyDescent="0.35">
      <c r="A1022" s="1" t="s">
        <v>97</v>
      </c>
      <c r="B1022" s="1" t="s">
        <v>2489</v>
      </c>
      <c r="C1022" s="1" t="s">
        <v>2510</v>
      </c>
      <c r="D1022" s="1" t="s">
        <v>101</v>
      </c>
      <c r="E1022" s="1" t="s">
        <v>1303</v>
      </c>
      <c r="F1022" s="1" t="s">
        <v>2407</v>
      </c>
      <c r="G1022" s="1" t="s">
        <v>2955</v>
      </c>
      <c r="H1022" s="1" t="s">
        <v>88</v>
      </c>
      <c r="I1022" s="2">
        <v>43991</v>
      </c>
      <c r="J1022" s="1" t="s">
        <v>4282</v>
      </c>
      <c r="K1022" s="1" t="s">
        <v>4283</v>
      </c>
      <c r="L1022" s="1" t="s">
        <v>2630</v>
      </c>
      <c r="M1022" s="1" t="s">
        <v>4290</v>
      </c>
      <c r="N1022" s="3">
        <v>-9204.23</v>
      </c>
      <c r="O1022" s="3">
        <v>0</v>
      </c>
      <c r="P1022" s="1" t="s">
        <v>2567</v>
      </c>
      <c r="Q1022" s="1" t="s">
        <v>1295</v>
      </c>
      <c r="R1022" s="1" t="s">
        <v>1293</v>
      </c>
      <c r="S1022" s="1" t="s">
        <v>2407</v>
      </c>
      <c r="T1022" s="1" t="s">
        <v>2407</v>
      </c>
      <c r="U1022" s="1" t="s">
        <v>5179</v>
      </c>
      <c r="V1022" s="1" t="s">
        <v>2470</v>
      </c>
      <c r="W1022" s="1" t="s">
        <v>113</v>
      </c>
      <c r="X1022" s="1" t="str">
        <f>CONCATENATE(Tableau4[[#This Row],[Numéro de pièce de la pièce de référence]],Tableau4[[#This Row],[Numéro de poste de la pièce de référence]])</f>
        <v>450067347710</v>
      </c>
    </row>
    <row r="1023" spans="1:24" x14ac:dyDescent="0.35">
      <c r="A1023" s="1" t="s">
        <v>97</v>
      </c>
      <c r="B1023" s="1" t="s">
        <v>2489</v>
      </c>
      <c r="C1023" s="1" t="s">
        <v>2510</v>
      </c>
      <c r="D1023" s="1" t="s">
        <v>101</v>
      </c>
      <c r="E1023" s="1" t="s">
        <v>1319</v>
      </c>
      <c r="F1023" s="1" t="s">
        <v>2407</v>
      </c>
      <c r="G1023" s="1" t="s">
        <v>2958</v>
      </c>
      <c r="H1023" s="1" t="s">
        <v>88</v>
      </c>
      <c r="I1023" s="2">
        <v>43991</v>
      </c>
      <c r="J1023" s="1" t="s">
        <v>4282</v>
      </c>
      <c r="K1023" s="1" t="s">
        <v>4283</v>
      </c>
      <c r="L1023" s="1" t="s">
        <v>2630</v>
      </c>
      <c r="M1023" s="1" t="s">
        <v>4290</v>
      </c>
      <c r="N1023" s="3">
        <v>-32778.370000000003</v>
      </c>
      <c r="O1023" s="3">
        <v>0</v>
      </c>
      <c r="P1023" s="1" t="s">
        <v>2567</v>
      </c>
      <c r="Q1023" s="1" t="s">
        <v>1247</v>
      </c>
      <c r="R1023" s="1" t="s">
        <v>1318</v>
      </c>
      <c r="S1023" s="1" t="s">
        <v>2407</v>
      </c>
      <c r="T1023" s="1" t="s">
        <v>2407</v>
      </c>
      <c r="U1023" s="1" t="s">
        <v>5180</v>
      </c>
      <c r="V1023" s="1" t="s">
        <v>2470</v>
      </c>
      <c r="W1023" s="1" t="s">
        <v>103</v>
      </c>
      <c r="X1023" s="1" t="str">
        <f>CONCATENATE(Tableau4[[#This Row],[Numéro de pièce de la pièce de référence]],Tableau4[[#This Row],[Numéro de poste de la pièce de référence]])</f>
        <v>450067352710</v>
      </c>
    </row>
    <row r="1024" spans="1:24" x14ac:dyDescent="0.35">
      <c r="A1024" s="1" t="s">
        <v>60</v>
      </c>
      <c r="B1024" s="1" t="s">
        <v>2634</v>
      </c>
      <c r="C1024" s="1" t="s">
        <v>2483</v>
      </c>
      <c r="D1024" s="1" t="s">
        <v>65</v>
      </c>
      <c r="E1024" s="1" t="s">
        <v>1328</v>
      </c>
      <c r="F1024" s="1" t="s">
        <v>2407</v>
      </c>
      <c r="G1024" s="1" t="s">
        <v>2975</v>
      </c>
      <c r="H1024" s="1" t="s">
        <v>88</v>
      </c>
      <c r="I1024" s="2">
        <v>43991</v>
      </c>
      <c r="J1024" s="1" t="s">
        <v>4282</v>
      </c>
      <c r="K1024" s="1" t="s">
        <v>4283</v>
      </c>
      <c r="L1024" s="1" t="s">
        <v>2630</v>
      </c>
      <c r="M1024" s="1" t="s">
        <v>4290</v>
      </c>
      <c r="N1024" s="3">
        <v>0.12</v>
      </c>
      <c r="O1024" s="3">
        <v>0</v>
      </c>
      <c r="P1024" s="1" t="s">
        <v>2635</v>
      </c>
      <c r="Q1024" s="1" t="s">
        <v>1329</v>
      </c>
      <c r="R1024" s="1" t="s">
        <v>316</v>
      </c>
      <c r="S1024" s="1" t="s">
        <v>2407</v>
      </c>
      <c r="T1024" s="1" t="s">
        <v>2407</v>
      </c>
      <c r="U1024" s="1" t="s">
        <v>5181</v>
      </c>
      <c r="V1024" s="1" t="s">
        <v>2470</v>
      </c>
      <c r="W1024" s="1" t="s">
        <v>51</v>
      </c>
      <c r="X1024" s="1" t="str">
        <f>CONCATENATE(Tableau4[[#This Row],[Numéro de pièce de la pièce de référence]],Tableau4[[#This Row],[Numéro de poste de la pièce de référence]])</f>
        <v>450067382910</v>
      </c>
    </row>
    <row r="1025" spans="1:24" x14ac:dyDescent="0.35">
      <c r="A1025" s="1" t="s">
        <v>97</v>
      </c>
      <c r="B1025" s="1" t="s">
        <v>2489</v>
      </c>
      <c r="C1025" s="1" t="s">
        <v>2510</v>
      </c>
      <c r="D1025" s="1" t="s">
        <v>101</v>
      </c>
      <c r="E1025" s="1" t="s">
        <v>1287</v>
      </c>
      <c r="F1025" s="1" t="s">
        <v>2407</v>
      </c>
      <c r="G1025" s="1" t="s">
        <v>2966</v>
      </c>
      <c r="H1025" s="1" t="s">
        <v>88</v>
      </c>
      <c r="I1025" s="2">
        <v>43992</v>
      </c>
      <c r="J1025" s="1" t="s">
        <v>4282</v>
      </c>
      <c r="K1025" s="1" t="s">
        <v>4283</v>
      </c>
      <c r="L1025" s="1" t="s">
        <v>3401</v>
      </c>
      <c r="M1025" s="1" t="s">
        <v>4288</v>
      </c>
      <c r="N1025" s="3">
        <v>3629535.36</v>
      </c>
      <c r="O1025" s="3">
        <v>0</v>
      </c>
      <c r="P1025" s="1" t="s">
        <v>2567</v>
      </c>
      <c r="Q1025" s="1" t="s">
        <v>1284</v>
      </c>
      <c r="R1025" s="1" t="s">
        <v>1282</v>
      </c>
      <c r="S1025" s="1" t="s">
        <v>2407</v>
      </c>
      <c r="T1025" s="1" t="s">
        <v>2407</v>
      </c>
      <c r="U1025" s="1" t="s">
        <v>5182</v>
      </c>
      <c r="V1025" s="1" t="s">
        <v>2470</v>
      </c>
      <c r="W1025" s="1" t="s">
        <v>51</v>
      </c>
      <c r="X1025" s="1" t="str">
        <f>CONCATENATE(Tableau4[[#This Row],[Numéro de pièce de la pièce de référence]],Tableau4[[#This Row],[Numéro de poste de la pièce de référence]])</f>
        <v>450067361410</v>
      </c>
    </row>
    <row r="1026" spans="1:24" x14ac:dyDescent="0.35">
      <c r="A1026" s="1" t="s">
        <v>97</v>
      </c>
      <c r="B1026" s="1" t="s">
        <v>2489</v>
      </c>
      <c r="C1026" s="1" t="s">
        <v>2510</v>
      </c>
      <c r="D1026" s="1" t="s">
        <v>101</v>
      </c>
      <c r="E1026" s="1" t="s">
        <v>1366</v>
      </c>
      <c r="F1026" s="1" t="s">
        <v>2407</v>
      </c>
      <c r="G1026" s="1" t="s">
        <v>2966</v>
      </c>
      <c r="H1026" s="1" t="s">
        <v>88</v>
      </c>
      <c r="I1026" s="2">
        <v>43992</v>
      </c>
      <c r="J1026" s="1" t="s">
        <v>4282</v>
      </c>
      <c r="K1026" s="1" t="s">
        <v>4283</v>
      </c>
      <c r="L1026" s="1" t="s">
        <v>3401</v>
      </c>
      <c r="M1026" s="1" t="s">
        <v>4288</v>
      </c>
      <c r="N1026" s="3">
        <v>116772.48</v>
      </c>
      <c r="O1026" s="3">
        <v>0</v>
      </c>
      <c r="P1026" s="1" t="s">
        <v>2567</v>
      </c>
      <c r="Q1026" s="1" t="s">
        <v>1284</v>
      </c>
      <c r="R1026" s="1" t="s">
        <v>1282</v>
      </c>
      <c r="S1026" s="1" t="s">
        <v>2407</v>
      </c>
      <c r="T1026" s="1" t="s">
        <v>2407</v>
      </c>
      <c r="U1026" s="1" t="s">
        <v>5183</v>
      </c>
      <c r="V1026" s="1" t="s">
        <v>2470</v>
      </c>
      <c r="W1026" s="1" t="s">
        <v>51</v>
      </c>
      <c r="X1026" s="1" t="str">
        <f>CONCATENATE(Tableau4[[#This Row],[Numéro de pièce de la pièce de référence]],Tableau4[[#This Row],[Numéro de poste de la pièce de référence]])</f>
        <v>450067413010</v>
      </c>
    </row>
    <row r="1027" spans="1:24" x14ac:dyDescent="0.35">
      <c r="A1027" s="1" t="s">
        <v>2487</v>
      </c>
      <c r="B1027" s="1" t="s">
        <v>2489</v>
      </c>
      <c r="C1027" s="1" t="s">
        <v>2492</v>
      </c>
      <c r="D1027" s="1" t="s">
        <v>3409</v>
      </c>
      <c r="E1027" s="1" t="s">
        <v>1477</v>
      </c>
      <c r="F1027" s="1" t="s">
        <v>2407</v>
      </c>
      <c r="G1027" s="1" t="s">
        <v>3024</v>
      </c>
      <c r="H1027" s="1" t="s">
        <v>88</v>
      </c>
      <c r="I1027" s="2">
        <v>43992</v>
      </c>
      <c r="J1027" s="1" t="s">
        <v>4282</v>
      </c>
      <c r="K1027" s="1" t="s">
        <v>4283</v>
      </c>
      <c r="L1027" s="1" t="s">
        <v>3400</v>
      </c>
      <c r="M1027" s="1" t="s">
        <v>4284</v>
      </c>
      <c r="N1027" s="3">
        <v>382.5</v>
      </c>
      <c r="O1027" s="3">
        <v>0</v>
      </c>
      <c r="P1027" s="1" t="s">
        <v>2533</v>
      </c>
      <c r="Q1027" s="1" t="s">
        <v>1478</v>
      </c>
      <c r="R1027" s="1" t="s">
        <v>1476</v>
      </c>
      <c r="S1027" s="1" t="s">
        <v>2407</v>
      </c>
      <c r="T1027" s="1" t="s">
        <v>2407</v>
      </c>
      <c r="U1027" s="1" t="s">
        <v>5184</v>
      </c>
      <c r="V1027" s="1" t="s">
        <v>2470</v>
      </c>
      <c r="W1027" s="1" t="s">
        <v>51</v>
      </c>
      <c r="X1027" s="1" t="str">
        <f>CONCATENATE(Tableau4[[#This Row],[Numéro de pièce de la pièce de référence]],Tableau4[[#This Row],[Numéro de poste de la pièce de référence]])</f>
        <v>450067509510</v>
      </c>
    </row>
    <row r="1028" spans="1:24" x14ac:dyDescent="0.35">
      <c r="A1028" s="1" t="s">
        <v>97</v>
      </c>
      <c r="B1028" s="1" t="s">
        <v>2914</v>
      </c>
      <c r="C1028" s="1" t="s">
        <v>2510</v>
      </c>
      <c r="D1028" s="1" t="s">
        <v>126</v>
      </c>
      <c r="E1028" s="1" t="s">
        <v>1538</v>
      </c>
      <c r="F1028" s="1" t="s">
        <v>2407</v>
      </c>
      <c r="G1028" s="1" t="s">
        <v>3047</v>
      </c>
      <c r="H1028" s="1" t="s">
        <v>88</v>
      </c>
      <c r="I1028" s="2">
        <v>43992</v>
      </c>
      <c r="J1028" s="1" t="s">
        <v>4282</v>
      </c>
      <c r="K1028" s="1" t="s">
        <v>4283</v>
      </c>
      <c r="L1028" s="1" t="s">
        <v>3400</v>
      </c>
      <c r="M1028" s="1" t="s">
        <v>4284</v>
      </c>
      <c r="N1028" s="3">
        <v>455.41</v>
      </c>
      <c r="O1028" s="3">
        <v>0</v>
      </c>
      <c r="P1028" s="1" t="s">
        <v>2842</v>
      </c>
      <c r="Q1028" s="1" t="s">
        <v>1174</v>
      </c>
      <c r="R1028" s="1" t="s">
        <v>263</v>
      </c>
      <c r="S1028" s="1" t="s">
        <v>2407</v>
      </c>
      <c r="T1028" s="1" t="s">
        <v>2407</v>
      </c>
      <c r="U1028" s="1" t="s">
        <v>5185</v>
      </c>
      <c r="V1028" s="1" t="s">
        <v>2470</v>
      </c>
      <c r="W1028" s="1" t="s">
        <v>113</v>
      </c>
      <c r="X1028" s="1" t="str">
        <f>CONCATENATE(Tableau4[[#This Row],[Numéro de pièce de la pièce de référence]],Tableau4[[#This Row],[Numéro de poste de la pièce de référence]])</f>
        <v>450067685910</v>
      </c>
    </row>
    <row r="1029" spans="1:24" x14ac:dyDescent="0.35">
      <c r="A1029" s="1" t="s">
        <v>97</v>
      </c>
      <c r="B1029" s="1" t="s">
        <v>2489</v>
      </c>
      <c r="C1029" s="1" t="s">
        <v>2510</v>
      </c>
      <c r="D1029" s="1" t="s">
        <v>101</v>
      </c>
      <c r="E1029" s="1" t="s">
        <v>1587</v>
      </c>
      <c r="F1029" s="1" t="s">
        <v>2407</v>
      </c>
      <c r="G1029" s="1" t="s">
        <v>3065</v>
      </c>
      <c r="H1029" s="1" t="s">
        <v>88</v>
      </c>
      <c r="I1029" s="2">
        <v>43992</v>
      </c>
      <c r="J1029" s="1" t="s">
        <v>4282</v>
      </c>
      <c r="K1029" s="1" t="s">
        <v>4283</v>
      </c>
      <c r="L1029" s="1" t="s">
        <v>3400</v>
      </c>
      <c r="M1029" s="1" t="s">
        <v>4284</v>
      </c>
      <c r="N1029" s="3">
        <v>897</v>
      </c>
      <c r="O1029" s="3">
        <v>0</v>
      </c>
      <c r="P1029" s="1" t="s">
        <v>2771</v>
      </c>
      <c r="Q1029" s="1" t="s">
        <v>1499</v>
      </c>
      <c r="R1029" s="1" t="s">
        <v>800</v>
      </c>
      <c r="S1029" s="1" t="s">
        <v>2407</v>
      </c>
      <c r="T1029" s="1" t="s">
        <v>2407</v>
      </c>
      <c r="U1029" s="1" t="s">
        <v>5186</v>
      </c>
      <c r="V1029" s="1" t="s">
        <v>2470</v>
      </c>
      <c r="W1029" s="1" t="s">
        <v>92</v>
      </c>
      <c r="X1029" s="1" t="str">
        <f>CONCATENATE(Tableau4[[#This Row],[Numéro de pièce de la pièce de référence]],Tableau4[[#This Row],[Numéro de poste de la pièce de référence]])</f>
        <v>450067788410</v>
      </c>
    </row>
    <row r="1030" spans="1:24" x14ac:dyDescent="0.35">
      <c r="A1030" s="1" t="s">
        <v>97</v>
      </c>
      <c r="B1030" s="1" t="s">
        <v>2489</v>
      </c>
      <c r="C1030" s="1" t="s">
        <v>2510</v>
      </c>
      <c r="D1030" s="1" t="s">
        <v>101</v>
      </c>
      <c r="E1030" s="1" t="s">
        <v>1577</v>
      </c>
      <c r="F1030" s="1" t="s">
        <v>2407</v>
      </c>
      <c r="G1030" s="1" t="s">
        <v>2796</v>
      </c>
      <c r="H1030" s="1" t="s">
        <v>88</v>
      </c>
      <c r="I1030" s="2">
        <v>43992</v>
      </c>
      <c r="J1030" s="1" t="s">
        <v>4282</v>
      </c>
      <c r="K1030" s="1" t="s">
        <v>4283</v>
      </c>
      <c r="L1030" s="1" t="s">
        <v>3400</v>
      </c>
      <c r="M1030" s="1" t="s">
        <v>4284</v>
      </c>
      <c r="N1030" s="3">
        <v>461451.96</v>
      </c>
      <c r="O1030" s="3">
        <v>0</v>
      </c>
      <c r="P1030" s="1" t="s">
        <v>2702</v>
      </c>
      <c r="Q1030" s="1" t="s">
        <v>837</v>
      </c>
      <c r="R1030" s="1" t="s">
        <v>833</v>
      </c>
      <c r="S1030" s="1" t="s">
        <v>2407</v>
      </c>
      <c r="T1030" s="1" t="s">
        <v>2407</v>
      </c>
      <c r="U1030" s="1" t="s">
        <v>5187</v>
      </c>
      <c r="V1030" s="1" t="s">
        <v>2470</v>
      </c>
      <c r="W1030" s="1" t="s">
        <v>51</v>
      </c>
      <c r="X1030" s="1" t="str">
        <f>CONCATENATE(Tableau4[[#This Row],[Numéro de pièce de la pièce de référence]],Tableau4[[#This Row],[Numéro de poste de la pièce de référence]])</f>
        <v>450067796310</v>
      </c>
    </row>
    <row r="1031" spans="1:24" x14ac:dyDescent="0.35">
      <c r="A1031" s="1" t="s">
        <v>97</v>
      </c>
      <c r="B1031" s="1" t="s">
        <v>2489</v>
      </c>
      <c r="C1031" s="1" t="s">
        <v>2510</v>
      </c>
      <c r="D1031" s="1" t="s">
        <v>101</v>
      </c>
      <c r="E1031" s="1" t="s">
        <v>1581</v>
      </c>
      <c r="F1031" s="1" t="s">
        <v>2407</v>
      </c>
      <c r="G1031" s="1" t="s">
        <v>2940</v>
      </c>
      <c r="H1031" s="1" t="s">
        <v>88</v>
      </c>
      <c r="I1031" s="2">
        <v>43992</v>
      </c>
      <c r="J1031" s="1" t="s">
        <v>4282</v>
      </c>
      <c r="K1031" s="1" t="s">
        <v>4283</v>
      </c>
      <c r="L1031" s="1" t="s">
        <v>3400</v>
      </c>
      <c r="M1031" s="1" t="s">
        <v>4284</v>
      </c>
      <c r="N1031" s="3">
        <v>196075.76</v>
      </c>
      <c r="O1031" s="3">
        <v>0</v>
      </c>
      <c r="P1031" s="1" t="s">
        <v>2702</v>
      </c>
      <c r="Q1031" s="1" t="s">
        <v>1582</v>
      </c>
      <c r="R1031" s="1" t="s">
        <v>1580</v>
      </c>
      <c r="S1031" s="1" t="s">
        <v>2407</v>
      </c>
      <c r="T1031" s="1" t="s">
        <v>2407</v>
      </c>
      <c r="U1031" s="1" t="s">
        <v>5188</v>
      </c>
      <c r="V1031" s="1" t="s">
        <v>2470</v>
      </c>
      <c r="W1031" s="1" t="s">
        <v>51</v>
      </c>
      <c r="X1031" s="1" t="str">
        <f>CONCATENATE(Tableau4[[#This Row],[Numéro de pièce de la pièce de référence]],Tableau4[[#This Row],[Numéro de poste de la pièce de référence]])</f>
        <v>450067797310</v>
      </c>
    </row>
    <row r="1032" spans="1:24" x14ac:dyDescent="0.35">
      <c r="A1032" s="1" t="s">
        <v>97</v>
      </c>
      <c r="B1032" s="1" t="s">
        <v>2489</v>
      </c>
      <c r="C1032" s="1" t="s">
        <v>2510</v>
      </c>
      <c r="D1032" s="1" t="s">
        <v>101</v>
      </c>
      <c r="E1032" s="1" t="s">
        <v>634</v>
      </c>
      <c r="F1032" s="1" t="s">
        <v>2407</v>
      </c>
      <c r="G1032" s="1" t="s">
        <v>2726</v>
      </c>
      <c r="H1032" s="1" t="s">
        <v>88</v>
      </c>
      <c r="I1032" s="2">
        <v>43993</v>
      </c>
      <c r="J1032" s="1" t="s">
        <v>4282</v>
      </c>
      <c r="K1032" s="1" t="s">
        <v>4283</v>
      </c>
      <c r="L1032" s="1" t="s">
        <v>2630</v>
      </c>
      <c r="M1032" s="1" t="s">
        <v>4290</v>
      </c>
      <c r="N1032" s="3">
        <v>-20176.75</v>
      </c>
      <c r="O1032" s="3">
        <v>0</v>
      </c>
      <c r="P1032" s="1" t="s">
        <v>2567</v>
      </c>
      <c r="Q1032" s="1" t="s">
        <v>635</v>
      </c>
      <c r="R1032" s="1" t="s">
        <v>633</v>
      </c>
      <c r="S1032" s="1" t="s">
        <v>2407</v>
      </c>
      <c r="T1032" s="1" t="s">
        <v>2407</v>
      </c>
      <c r="U1032" s="1" t="s">
        <v>5189</v>
      </c>
      <c r="V1032" s="1" t="s">
        <v>2470</v>
      </c>
      <c r="W1032" s="1" t="s">
        <v>51</v>
      </c>
      <c r="X1032" s="1" t="str">
        <f>CONCATENATE(Tableau4[[#This Row],[Numéro de pièce de la pièce de référence]],Tableau4[[#This Row],[Numéro de poste de la pièce de référence]])</f>
        <v>450066903910</v>
      </c>
    </row>
    <row r="1033" spans="1:24" x14ac:dyDescent="0.35">
      <c r="A1033" s="1" t="s">
        <v>97</v>
      </c>
      <c r="B1033" s="1" t="s">
        <v>2489</v>
      </c>
      <c r="C1033" s="1" t="s">
        <v>2510</v>
      </c>
      <c r="D1033" s="1" t="s">
        <v>101</v>
      </c>
      <c r="E1033" s="1" t="s">
        <v>634</v>
      </c>
      <c r="F1033" s="1" t="s">
        <v>2407</v>
      </c>
      <c r="G1033" s="1" t="s">
        <v>2726</v>
      </c>
      <c r="H1033" s="1" t="s">
        <v>217</v>
      </c>
      <c r="I1033" s="2">
        <v>43993</v>
      </c>
      <c r="J1033" s="1" t="s">
        <v>4282</v>
      </c>
      <c r="K1033" s="1" t="s">
        <v>4283</v>
      </c>
      <c r="L1033" s="1" t="s">
        <v>2630</v>
      </c>
      <c r="M1033" s="1" t="s">
        <v>4290</v>
      </c>
      <c r="N1033" s="3">
        <v>-5653.47</v>
      </c>
      <c r="O1033" s="3">
        <v>0</v>
      </c>
      <c r="P1033" s="1" t="s">
        <v>2567</v>
      </c>
      <c r="Q1033" s="1" t="s">
        <v>636</v>
      </c>
      <c r="R1033" s="1" t="s">
        <v>633</v>
      </c>
      <c r="S1033" s="1" t="s">
        <v>2407</v>
      </c>
      <c r="T1033" s="1" t="s">
        <v>2407</v>
      </c>
      <c r="U1033" s="1" t="s">
        <v>5189</v>
      </c>
      <c r="V1033" s="1" t="s">
        <v>2470</v>
      </c>
      <c r="W1033" s="1" t="s">
        <v>51</v>
      </c>
      <c r="X1033" s="1" t="str">
        <f>CONCATENATE(Tableau4[[#This Row],[Numéro de pièce de la pièce de référence]],Tableau4[[#This Row],[Numéro de poste de la pièce de référence]])</f>
        <v>450066903920</v>
      </c>
    </row>
    <row r="1034" spans="1:24" x14ac:dyDescent="0.35">
      <c r="A1034" s="1" t="s">
        <v>97</v>
      </c>
      <c r="B1034" s="1" t="s">
        <v>2489</v>
      </c>
      <c r="C1034" s="1" t="s">
        <v>2510</v>
      </c>
      <c r="D1034" s="1" t="s">
        <v>101</v>
      </c>
      <c r="E1034" s="1" t="s">
        <v>641</v>
      </c>
      <c r="F1034" s="1" t="s">
        <v>2407</v>
      </c>
      <c r="G1034" s="1" t="s">
        <v>2730</v>
      </c>
      <c r="H1034" s="1" t="s">
        <v>88</v>
      </c>
      <c r="I1034" s="2">
        <v>43993</v>
      </c>
      <c r="J1034" s="1" t="s">
        <v>4282</v>
      </c>
      <c r="K1034" s="1" t="s">
        <v>4283</v>
      </c>
      <c r="L1034" s="1" t="s">
        <v>2630</v>
      </c>
      <c r="M1034" s="1" t="s">
        <v>4290</v>
      </c>
      <c r="N1034" s="3">
        <v>-445200</v>
      </c>
      <c r="O1034" s="3">
        <v>0</v>
      </c>
      <c r="P1034" s="1" t="s">
        <v>2567</v>
      </c>
      <c r="Q1034" s="1" t="s">
        <v>642</v>
      </c>
      <c r="R1034" s="1" t="s">
        <v>640</v>
      </c>
      <c r="S1034" s="1" t="s">
        <v>2407</v>
      </c>
      <c r="T1034" s="1" t="s">
        <v>2407</v>
      </c>
      <c r="U1034" s="1" t="s">
        <v>5190</v>
      </c>
      <c r="V1034" s="1" t="s">
        <v>2470</v>
      </c>
      <c r="W1034" s="1" t="s">
        <v>51</v>
      </c>
      <c r="X1034" s="1" t="str">
        <f>CONCATENATE(Tableau4[[#This Row],[Numéro de pièce de la pièce de référence]],Tableau4[[#This Row],[Numéro de poste de la pièce de référence]])</f>
        <v>450066906510</v>
      </c>
    </row>
    <row r="1035" spans="1:24" x14ac:dyDescent="0.35">
      <c r="A1035" s="1" t="s">
        <v>97</v>
      </c>
      <c r="B1035" s="1" t="s">
        <v>2489</v>
      </c>
      <c r="C1035" s="1" t="s">
        <v>2510</v>
      </c>
      <c r="D1035" s="1" t="s">
        <v>101</v>
      </c>
      <c r="E1035" s="1" t="s">
        <v>641</v>
      </c>
      <c r="F1035" s="1" t="s">
        <v>2407</v>
      </c>
      <c r="G1035" s="1" t="s">
        <v>2730</v>
      </c>
      <c r="H1035" s="1" t="s">
        <v>88</v>
      </c>
      <c r="I1035" s="2">
        <v>43993</v>
      </c>
      <c r="J1035" s="1" t="s">
        <v>4282</v>
      </c>
      <c r="K1035" s="1" t="s">
        <v>4283</v>
      </c>
      <c r="L1035" s="1" t="s">
        <v>2630</v>
      </c>
      <c r="M1035" s="1" t="s">
        <v>4290</v>
      </c>
      <c r="N1035" s="3">
        <v>-127200</v>
      </c>
      <c r="O1035" s="3">
        <v>0</v>
      </c>
      <c r="P1035" s="1" t="s">
        <v>2567</v>
      </c>
      <c r="Q1035" s="1" t="s">
        <v>642</v>
      </c>
      <c r="R1035" s="1" t="s">
        <v>640</v>
      </c>
      <c r="S1035" s="1" t="s">
        <v>2407</v>
      </c>
      <c r="T1035" s="1" t="s">
        <v>2407</v>
      </c>
      <c r="U1035" s="1" t="s">
        <v>5191</v>
      </c>
      <c r="V1035" s="1" t="s">
        <v>2470</v>
      </c>
      <c r="W1035" s="1" t="s">
        <v>51</v>
      </c>
      <c r="X1035" s="1" t="str">
        <f>CONCATENATE(Tableau4[[#This Row],[Numéro de pièce de la pièce de référence]],Tableau4[[#This Row],[Numéro de poste de la pièce de référence]])</f>
        <v>450066906510</v>
      </c>
    </row>
    <row r="1036" spans="1:24" x14ac:dyDescent="0.35">
      <c r="A1036" s="1" t="s">
        <v>97</v>
      </c>
      <c r="B1036" s="1" t="s">
        <v>2489</v>
      </c>
      <c r="C1036" s="1" t="s">
        <v>2510</v>
      </c>
      <c r="D1036" s="1" t="s">
        <v>101</v>
      </c>
      <c r="E1036" s="1" t="s">
        <v>786</v>
      </c>
      <c r="F1036" s="1" t="s">
        <v>2407</v>
      </c>
      <c r="G1036" s="1" t="s">
        <v>2754</v>
      </c>
      <c r="H1036" s="1" t="s">
        <v>88</v>
      </c>
      <c r="I1036" s="2">
        <v>43993</v>
      </c>
      <c r="J1036" s="1" t="s">
        <v>4282</v>
      </c>
      <c r="K1036" s="1" t="s">
        <v>4283</v>
      </c>
      <c r="L1036" s="1" t="s">
        <v>2630</v>
      </c>
      <c r="M1036" s="1" t="s">
        <v>4290</v>
      </c>
      <c r="N1036" s="3">
        <v>-1031.04</v>
      </c>
      <c r="O1036" s="3">
        <v>0</v>
      </c>
      <c r="P1036" s="1" t="s">
        <v>2567</v>
      </c>
      <c r="Q1036" s="1" t="s">
        <v>787</v>
      </c>
      <c r="R1036" s="1" t="s">
        <v>785</v>
      </c>
      <c r="S1036" s="1" t="s">
        <v>2407</v>
      </c>
      <c r="T1036" s="1" t="s">
        <v>2407</v>
      </c>
      <c r="U1036" s="1" t="s">
        <v>5192</v>
      </c>
      <c r="V1036" s="1" t="s">
        <v>2470</v>
      </c>
      <c r="W1036" s="1" t="s">
        <v>103</v>
      </c>
      <c r="X1036" s="1" t="str">
        <f>CONCATENATE(Tableau4[[#This Row],[Numéro de pièce de la pièce de référence]],Tableau4[[#This Row],[Numéro de poste de la pièce de référence]])</f>
        <v>450067051510</v>
      </c>
    </row>
    <row r="1037" spans="1:24" x14ac:dyDescent="0.35">
      <c r="A1037" s="1" t="s">
        <v>97</v>
      </c>
      <c r="B1037" s="1" t="s">
        <v>2489</v>
      </c>
      <c r="C1037" s="1" t="s">
        <v>2510</v>
      </c>
      <c r="D1037" s="1" t="s">
        <v>101</v>
      </c>
      <c r="E1037" s="1" t="s">
        <v>786</v>
      </c>
      <c r="F1037" s="1" t="s">
        <v>2407</v>
      </c>
      <c r="G1037" s="1" t="s">
        <v>2754</v>
      </c>
      <c r="H1037" s="1" t="s">
        <v>88</v>
      </c>
      <c r="I1037" s="2">
        <v>43993</v>
      </c>
      <c r="J1037" s="1" t="s">
        <v>4282</v>
      </c>
      <c r="K1037" s="1" t="s">
        <v>4283</v>
      </c>
      <c r="L1037" s="1" t="s">
        <v>2630</v>
      </c>
      <c r="M1037" s="1" t="s">
        <v>4290</v>
      </c>
      <c r="N1037" s="3">
        <v>-1370.69</v>
      </c>
      <c r="O1037" s="3">
        <v>0</v>
      </c>
      <c r="P1037" s="1" t="s">
        <v>2567</v>
      </c>
      <c r="Q1037" s="1" t="s">
        <v>787</v>
      </c>
      <c r="R1037" s="1" t="s">
        <v>785</v>
      </c>
      <c r="S1037" s="1" t="s">
        <v>2407</v>
      </c>
      <c r="T1037" s="1" t="s">
        <v>2407</v>
      </c>
      <c r="U1037" s="1" t="s">
        <v>5193</v>
      </c>
      <c r="V1037" s="1" t="s">
        <v>2470</v>
      </c>
      <c r="W1037" s="1" t="s">
        <v>103</v>
      </c>
      <c r="X1037" s="1" t="str">
        <f>CONCATENATE(Tableau4[[#This Row],[Numéro de pièce de la pièce de référence]],Tableau4[[#This Row],[Numéro de poste de la pièce de référence]])</f>
        <v>450067051510</v>
      </c>
    </row>
    <row r="1038" spans="1:24" x14ac:dyDescent="0.35">
      <c r="A1038" s="1" t="s">
        <v>97</v>
      </c>
      <c r="B1038" s="1" t="s">
        <v>2489</v>
      </c>
      <c r="C1038" s="1" t="s">
        <v>2510</v>
      </c>
      <c r="D1038" s="1" t="s">
        <v>126</v>
      </c>
      <c r="E1038" s="1" t="s">
        <v>789</v>
      </c>
      <c r="F1038" s="1" t="s">
        <v>2407</v>
      </c>
      <c r="G1038" s="1" t="s">
        <v>2768</v>
      </c>
      <c r="H1038" s="1" t="s">
        <v>88</v>
      </c>
      <c r="I1038" s="2">
        <v>43993</v>
      </c>
      <c r="J1038" s="1" t="s">
        <v>4282</v>
      </c>
      <c r="K1038" s="1" t="s">
        <v>4283</v>
      </c>
      <c r="L1038" s="1" t="s">
        <v>3401</v>
      </c>
      <c r="M1038" s="1" t="s">
        <v>4288</v>
      </c>
      <c r="N1038" s="3">
        <v>3904.95</v>
      </c>
      <c r="O1038" s="3">
        <v>0</v>
      </c>
      <c r="P1038" s="1" t="s">
        <v>2533</v>
      </c>
      <c r="Q1038" s="1" t="s">
        <v>790</v>
      </c>
      <c r="R1038" s="1" t="s">
        <v>773</v>
      </c>
      <c r="S1038" s="1" t="s">
        <v>2407</v>
      </c>
      <c r="T1038" s="1" t="s">
        <v>2407</v>
      </c>
      <c r="U1038" s="1" t="s">
        <v>5194</v>
      </c>
      <c r="V1038" s="1" t="s">
        <v>2470</v>
      </c>
      <c r="W1038" s="1" t="s">
        <v>99</v>
      </c>
      <c r="X1038" s="1" t="str">
        <f>CONCATENATE(Tableau4[[#This Row],[Numéro de pièce de la pièce de référence]],Tableau4[[#This Row],[Numéro de poste de la pièce de référence]])</f>
        <v>450067064310</v>
      </c>
    </row>
    <row r="1039" spans="1:24" x14ac:dyDescent="0.35">
      <c r="A1039" s="1" t="s">
        <v>97</v>
      </c>
      <c r="B1039" s="1" t="s">
        <v>2489</v>
      </c>
      <c r="C1039" s="1" t="s">
        <v>2510</v>
      </c>
      <c r="D1039" s="1" t="s">
        <v>126</v>
      </c>
      <c r="E1039" s="1" t="s">
        <v>789</v>
      </c>
      <c r="F1039" s="1" t="s">
        <v>2407</v>
      </c>
      <c r="G1039" s="1" t="s">
        <v>2768</v>
      </c>
      <c r="H1039" s="1" t="s">
        <v>88</v>
      </c>
      <c r="I1039" s="2">
        <v>43993</v>
      </c>
      <c r="J1039" s="1" t="s">
        <v>4282</v>
      </c>
      <c r="K1039" s="1" t="s">
        <v>4283</v>
      </c>
      <c r="L1039" s="1" t="s">
        <v>2630</v>
      </c>
      <c r="M1039" s="1" t="s">
        <v>4290</v>
      </c>
      <c r="N1039" s="3">
        <v>-2135.2800000000002</v>
      </c>
      <c r="O1039" s="3">
        <v>0</v>
      </c>
      <c r="P1039" s="1" t="s">
        <v>2533</v>
      </c>
      <c r="Q1039" s="1" t="s">
        <v>790</v>
      </c>
      <c r="R1039" s="1" t="s">
        <v>773</v>
      </c>
      <c r="S1039" s="1" t="s">
        <v>2407</v>
      </c>
      <c r="T1039" s="1" t="s">
        <v>2407</v>
      </c>
      <c r="U1039" s="1" t="s">
        <v>5195</v>
      </c>
      <c r="V1039" s="1" t="s">
        <v>2470</v>
      </c>
      <c r="W1039" s="1" t="s">
        <v>99</v>
      </c>
      <c r="X1039" s="1" t="str">
        <f>CONCATENATE(Tableau4[[#This Row],[Numéro de pièce de la pièce de référence]],Tableau4[[#This Row],[Numéro de poste de la pièce de référence]])</f>
        <v>450067064310</v>
      </c>
    </row>
    <row r="1040" spans="1:24" x14ac:dyDescent="0.35">
      <c r="A1040" s="1" t="s">
        <v>97</v>
      </c>
      <c r="B1040" s="1" t="s">
        <v>2489</v>
      </c>
      <c r="C1040" s="1" t="s">
        <v>2510</v>
      </c>
      <c r="D1040" s="1" t="s">
        <v>126</v>
      </c>
      <c r="E1040" s="1" t="s">
        <v>789</v>
      </c>
      <c r="F1040" s="1" t="s">
        <v>2407</v>
      </c>
      <c r="G1040" s="1" t="s">
        <v>2768</v>
      </c>
      <c r="H1040" s="1" t="s">
        <v>88</v>
      </c>
      <c r="I1040" s="2">
        <v>43993</v>
      </c>
      <c r="J1040" s="1" t="s">
        <v>4282</v>
      </c>
      <c r="K1040" s="1" t="s">
        <v>4283</v>
      </c>
      <c r="L1040" s="1" t="s">
        <v>2630</v>
      </c>
      <c r="M1040" s="1" t="s">
        <v>4290</v>
      </c>
      <c r="N1040" s="3">
        <v>-1267.1099999999999</v>
      </c>
      <c r="O1040" s="3">
        <v>0</v>
      </c>
      <c r="P1040" s="1" t="s">
        <v>2533</v>
      </c>
      <c r="Q1040" s="1" t="s">
        <v>790</v>
      </c>
      <c r="R1040" s="1" t="s">
        <v>773</v>
      </c>
      <c r="S1040" s="1" t="s">
        <v>2407</v>
      </c>
      <c r="T1040" s="1" t="s">
        <v>2407</v>
      </c>
      <c r="U1040" s="1" t="s">
        <v>5196</v>
      </c>
      <c r="V1040" s="1" t="s">
        <v>2470</v>
      </c>
      <c r="W1040" s="1" t="s">
        <v>99</v>
      </c>
      <c r="X1040" s="1" t="str">
        <f>CONCATENATE(Tableau4[[#This Row],[Numéro de pièce de la pièce de référence]],Tableau4[[#This Row],[Numéro de poste de la pièce de référence]])</f>
        <v>450067064310</v>
      </c>
    </row>
    <row r="1041" spans="1:24" x14ac:dyDescent="0.35">
      <c r="A1041" s="1" t="s">
        <v>97</v>
      </c>
      <c r="B1041" s="1" t="s">
        <v>2489</v>
      </c>
      <c r="C1041" s="1" t="s">
        <v>2510</v>
      </c>
      <c r="D1041" s="1" t="s">
        <v>126</v>
      </c>
      <c r="E1041" s="1" t="s">
        <v>789</v>
      </c>
      <c r="F1041" s="1" t="s">
        <v>2407</v>
      </c>
      <c r="G1041" s="1" t="s">
        <v>2768</v>
      </c>
      <c r="H1041" s="1" t="s">
        <v>88</v>
      </c>
      <c r="I1041" s="2">
        <v>43993</v>
      </c>
      <c r="J1041" s="1" t="s">
        <v>4282</v>
      </c>
      <c r="K1041" s="1" t="s">
        <v>4283</v>
      </c>
      <c r="L1041" s="1" t="s">
        <v>2630</v>
      </c>
      <c r="M1041" s="1" t="s">
        <v>4290</v>
      </c>
      <c r="N1041" s="3">
        <v>-502.56</v>
      </c>
      <c r="O1041" s="3">
        <v>0</v>
      </c>
      <c r="P1041" s="1" t="s">
        <v>2533</v>
      </c>
      <c r="Q1041" s="1" t="s">
        <v>790</v>
      </c>
      <c r="R1041" s="1" t="s">
        <v>773</v>
      </c>
      <c r="S1041" s="1" t="s">
        <v>2407</v>
      </c>
      <c r="T1041" s="1" t="s">
        <v>2407</v>
      </c>
      <c r="U1041" s="1" t="s">
        <v>5197</v>
      </c>
      <c r="V1041" s="1" t="s">
        <v>2470</v>
      </c>
      <c r="W1041" s="1" t="s">
        <v>99</v>
      </c>
      <c r="X1041" s="1" t="str">
        <f>CONCATENATE(Tableau4[[#This Row],[Numéro de pièce de la pièce de référence]],Tableau4[[#This Row],[Numéro de poste de la pièce de référence]])</f>
        <v>450067064310</v>
      </c>
    </row>
    <row r="1042" spans="1:24" x14ac:dyDescent="0.35">
      <c r="A1042" s="1" t="s">
        <v>97</v>
      </c>
      <c r="B1042" s="1" t="s">
        <v>2489</v>
      </c>
      <c r="C1042" s="1" t="s">
        <v>2510</v>
      </c>
      <c r="D1042" s="1" t="s">
        <v>101</v>
      </c>
      <c r="E1042" s="1" t="s">
        <v>946</v>
      </c>
      <c r="F1042" s="1" t="s">
        <v>2407</v>
      </c>
      <c r="G1042" s="1" t="s">
        <v>2815</v>
      </c>
      <c r="H1042" s="1" t="s">
        <v>88</v>
      </c>
      <c r="I1042" s="2">
        <v>43993</v>
      </c>
      <c r="J1042" s="1" t="s">
        <v>4282</v>
      </c>
      <c r="K1042" s="1" t="s">
        <v>4283</v>
      </c>
      <c r="L1042" s="1" t="s">
        <v>2630</v>
      </c>
      <c r="M1042" s="1" t="s">
        <v>4290</v>
      </c>
      <c r="N1042" s="3">
        <v>-956460</v>
      </c>
      <c r="O1042" s="3">
        <v>0</v>
      </c>
      <c r="P1042" s="1" t="s">
        <v>2567</v>
      </c>
      <c r="Q1042" s="1" t="s">
        <v>947</v>
      </c>
      <c r="R1042" s="1" t="s">
        <v>495</v>
      </c>
      <c r="S1042" s="1" t="s">
        <v>2407</v>
      </c>
      <c r="T1042" s="1" t="s">
        <v>2407</v>
      </c>
      <c r="U1042" s="1" t="s">
        <v>5198</v>
      </c>
      <c r="V1042" s="1" t="s">
        <v>2470</v>
      </c>
      <c r="W1042" s="1" t="s">
        <v>51</v>
      </c>
      <c r="X1042" s="1" t="str">
        <f>CONCATENATE(Tableau4[[#This Row],[Numéro de pièce de la pièce de référence]],Tableau4[[#This Row],[Numéro de poste de la pièce de référence]])</f>
        <v>450067151610</v>
      </c>
    </row>
    <row r="1043" spans="1:24" x14ac:dyDescent="0.35">
      <c r="A1043" s="1" t="s">
        <v>97</v>
      </c>
      <c r="B1043" s="1" t="s">
        <v>2489</v>
      </c>
      <c r="C1043" s="1" t="s">
        <v>2510</v>
      </c>
      <c r="D1043" s="1" t="s">
        <v>101</v>
      </c>
      <c r="E1043" s="1" t="s">
        <v>946</v>
      </c>
      <c r="F1043" s="1" t="s">
        <v>2407</v>
      </c>
      <c r="G1043" s="1" t="s">
        <v>2815</v>
      </c>
      <c r="H1043" s="1" t="s">
        <v>88</v>
      </c>
      <c r="I1043" s="2">
        <v>43993</v>
      </c>
      <c r="J1043" s="1" t="s">
        <v>4282</v>
      </c>
      <c r="K1043" s="1" t="s">
        <v>4283</v>
      </c>
      <c r="L1043" s="1" t="s">
        <v>2630</v>
      </c>
      <c r="M1043" s="1" t="s">
        <v>4290</v>
      </c>
      <c r="N1043" s="3">
        <v>-961020</v>
      </c>
      <c r="O1043" s="3">
        <v>0</v>
      </c>
      <c r="P1043" s="1" t="s">
        <v>2567</v>
      </c>
      <c r="Q1043" s="1" t="s">
        <v>947</v>
      </c>
      <c r="R1043" s="1" t="s">
        <v>495</v>
      </c>
      <c r="S1043" s="1" t="s">
        <v>2407</v>
      </c>
      <c r="T1043" s="1" t="s">
        <v>2407</v>
      </c>
      <c r="U1043" s="1" t="s">
        <v>5199</v>
      </c>
      <c r="V1043" s="1" t="s">
        <v>2470</v>
      </c>
      <c r="W1043" s="1" t="s">
        <v>51</v>
      </c>
      <c r="X1043" s="1" t="str">
        <f>CONCATENATE(Tableau4[[#This Row],[Numéro de pièce de la pièce de référence]],Tableau4[[#This Row],[Numéro de poste de la pièce de référence]])</f>
        <v>450067151610</v>
      </c>
    </row>
    <row r="1044" spans="1:24" x14ac:dyDescent="0.35">
      <c r="A1044" s="1" t="s">
        <v>97</v>
      </c>
      <c r="B1044" s="1" t="s">
        <v>2489</v>
      </c>
      <c r="C1044" s="1" t="s">
        <v>2510</v>
      </c>
      <c r="D1044" s="1" t="s">
        <v>101</v>
      </c>
      <c r="E1044" s="1" t="s">
        <v>946</v>
      </c>
      <c r="F1044" s="1" t="s">
        <v>2407</v>
      </c>
      <c r="G1044" s="1" t="s">
        <v>2815</v>
      </c>
      <c r="H1044" s="1" t="s">
        <v>88</v>
      </c>
      <c r="I1044" s="2">
        <v>43993</v>
      </c>
      <c r="J1044" s="1" t="s">
        <v>4282</v>
      </c>
      <c r="K1044" s="1" t="s">
        <v>4283</v>
      </c>
      <c r="L1044" s="1" t="s">
        <v>2630</v>
      </c>
      <c r="M1044" s="1" t="s">
        <v>4290</v>
      </c>
      <c r="N1044" s="3">
        <v>-922260</v>
      </c>
      <c r="O1044" s="3">
        <v>0</v>
      </c>
      <c r="P1044" s="1" t="s">
        <v>2567</v>
      </c>
      <c r="Q1044" s="1" t="s">
        <v>947</v>
      </c>
      <c r="R1044" s="1" t="s">
        <v>495</v>
      </c>
      <c r="S1044" s="1" t="s">
        <v>2407</v>
      </c>
      <c r="T1044" s="1" t="s">
        <v>2407</v>
      </c>
      <c r="U1044" s="1" t="s">
        <v>5200</v>
      </c>
      <c r="V1044" s="1" t="s">
        <v>2470</v>
      </c>
      <c r="W1044" s="1" t="s">
        <v>51</v>
      </c>
      <c r="X1044" s="1" t="str">
        <f>CONCATENATE(Tableau4[[#This Row],[Numéro de pièce de la pièce de référence]],Tableau4[[#This Row],[Numéro de poste de la pièce de référence]])</f>
        <v>450067151610</v>
      </c>
    </row>
    <row r="1045" spans="1:24" x14ac:dyDescent="0.35">
      <c r="A1045" s="1" t="s">
        <v>97</v>
      </c>
      <c r="B1045" s="1" t="s">
        <v>2489</v>
      </c>
      <c r="C1045" s="1" t="s">
        <v>2510</v>
      </c>
      <c r="D1045" s="1" t="s">
        <v>101</v>
      </c>
      <c r="E1045" s="1" t="s">
        <v>946</v>
      </c>
      <c r="F1045" s="1" t="s">
        <v>2407</v>
      </c>
      <c r="G1045" s="1" t="s">
        <v>2815</v>
      </c>
      <c r="H1045" s="1" t="s">
        <v>88</v>
      </c>
      <c r="I1045" s="2">
        <v>43993</v>
      </c>
      <c r="J1045" s="1" t="s">
        <v>4282</v>
      </c>
      <c r="K1045" s="1" t="s">
        <v>4283</v>
      </c>
      <c r="L1045" s="1" t="s">
        <v>2630</v>
      </c>
      <c r="M1045" s="1" t="s">
        <v>4290</v>
      </c>
      <c r="N1045" s="3">
        <v>-17100</v>
      </c>
      <c r="O1045" s="3">
        <v>0</v>
      </c>
      <c r="P1045" s="1" t="s">
        <v>2567</v>
      </c>
      <c r="Q1045" s="1" t="s">
        <v>947</v>
      </c>
      <c r="R1045" s="1" t="s">
        <v>495</v>
      </c>
      <c r="S1045" s="1" t="s">
        <v>2407</v>
      </c>
      <c r="T1045" s="1" t="s">
        <v>2407</v>
      </c>
      <c r="U1045" s="1" t="s">
        <v>5201</v>
      </c>
      <c r="V1045" s="1" t="s">
        <v>2470</v>
      </c>
      <c r="W1045" s="1" t="s">
        <v>51</v>
      </c>
      <c r="X1045" s="1" t="str">
        <f>CONCATENATE(Tableau4[[#This Row],[Numéro de pièce de la pièce de référence]],Tableau4[[#This Row],[Numéro de poste de la pièce de référence]])</f>
        <v>450067151610</v>
      </c>
    </row>
    <row r="1046" spans="1:24" x14ac:dyDescent="0.35">
      <c r="A1046" s="1" t="s">
        <v>97</v>
      </c>
      <c r="B1046" s="1" t="s">
        <v>2489</v>
      </c>
      <c r="C1046" s="1" t="s">
        <v>2510</v>
      </c>
      <c r="D1046" s="1" t="s">
        <v>101</v>
      </c>
      <c r="E1046" s="1" t="s">
        <v>946</v>
      </c>
      <c r="F1046" s="1" t="s">
        <v>2407</v>
      </c>
      <c r="G1046" s="1" t="s">
        <v>2815</v>
      </c>
      <c r="H1046" s="1" t="s">
        <v>88</v>
      </c>
      <c r="I1046" s="2">
        <v>43993</v>
      </c>
      <c r="J1046" s="1" t="s">
        <v>4282</v>
      </c>
      <c r="K1046" s="1" t="s">
        <v>4283</v>
      </c>
      <c r="L1046" s="1" t="s">
        <v>2630</v>
      </c>
      <c r="M1046" s="1" t="s">
        <v>4290</v>
      </c>
      <c r="N1046" s="3">
        <v>-892620</v>
      </c>
      <c r="O1046" s="3">
        <v>0</v>
      </c>
      <c r="P1046" s="1" t="s">
        <v>2567</v>
      </c>
      <c r="Q1046" s="1" t="s">
        <v>947</v>
      </c>
      <c r="R1046" s="1" t="s">
        <v>495</v>
      </c>
      <c r="S1046" s="1" t="s">
        <v>2407</v>
      </c>
      <c r="T1046" s="1" t="s">
        <v>2407</v>
      </c>
      <c r="U1046" s="1" t="s">
        <v>5202</v>
      </c>
      <c r="V1046" s="1" t="s">
        <v>2470</v>
      </c>
      <c r="W1046" s="1" t="s">
        <v>51</v>
      </c>
      <c r="X1046" s="1" t="str">
        <f>CONCATENATE(Tableau4[[#This Row],[Numéro de pièce de la pièce de référence]],Tableau4[[#This Row],[Numéro de poste de la pièce de référence]])</f>
        <v>450067151610</v>
      </c>
    </row>
    <row r="1047" spans="1:24" x14ac:dyDescent="0.35">
      <c r="A1047" s="1" t="s">
        <v>97</v>
      </c>
      <c r="B1047" s="1" t="s">
        <v>2489</v>
      </c>
      <c r="C1047" s="1" t="s">
        <v>2510</v>
      </c>
      <c r="D1047" s="1" t="s">
        <v>101</v>
      </c>
      <c r="E1047" s="1" t="s">
        <v>946</v>
      </c>
      <c r="F1047" s="1" t="s">
        <v>2407</v>
      </c>
      <c r="G1047" s="1" t="s">
        <v>2815</v>
      </c>
      <c r="H1047" s="1" t="s">
        <v>88</v>
      </c>
      <c r="I1047" s="2">
        <v>43993</v>
      </c>
      <c r="J1047" s="1" t="s">
        <v>4282</v>
      </c>
      <c r="K1047" s="1" t="s">
        <v>4283</v>
      </c>
      <c r="L1047" s="1" t="s">
        <v>2630</v>
      </c>
      <c r="M1047" s="1" t="s">
        <v>4290</v>
      </c>
      <c r="N1047" s="3">
        <v>-956460</v>
      </c>
      <c r="O1047" s="3">
        <v>0</v>
      </c>
      <c r="P1047" s="1" t="s">
        <v>2567</v>
      </c>
      <c r="Q1047" s="1" t="s">
        <v>947</v>
      </c>
      <c r="R1047" s="1" t="s">
        <v>495</v>
      </c>
      <c r="S1047" s="1" t="s">
        <v>2407</v>
      </c>
      <c r="T1047" s="1" t="s">
        <v>2407</v>
      </c>
      <c r="U1047" s="1" t="s">
        <v>5203</v>
      </c>
      <c r="V1047" s="1" t="s">
        <v>2470</v>
      </c>
      <c r="W1047" s="1" t="s">
        <v>51</v>
      </c>
      <c r="X1047" s="1" t="str">
        <f>CONCATENATE(Tableau4[[#This Row],[Numéro de pièce de la pièce de référence]],Tableau4[[#This Row],[Numéro de poste de la pièce de référence]])</f>
        <v>450067151610</v>
      </c>
    </row>
    <row r="1048" spans="1:24" x14ac:dyDescent="0.35">
      <c r="A1048" s="1" t="s">
        <v>97</v>
      </c>
      <c r="B1048" s="1" t="s">
        <v>2489</v>
      </c>
      <c r="C1048" s="1" t="s">
        <v>2510</v>
      </c>
      <c r="D1048" s="1" t="s">
        <v>101</v>
      </c>
      <c r="E1048" s="1" t="s">
        <v>1047</v>
      </c>
      <c r="F1048" s="1" t="s">
        <v>2407</v>
      </c>
      <c r="G1048" s="1" t="s">
        <v>2875</v>
      </c>
      <c r="H1048" s="1" t="s">
        <v>88</v>
      </c>
      <c r="I1048" s="2">
        <v>43993</v>
      </c>
      <c r="J1048" s="1" t="s">
        <v>4282</v>
      </c>
      <c r="K1048" s="1" t="s">
        <v>4283</v>
      </c>
      <c r="L1048" s="1" t="s">
        <v>2630</v>
      </c>
      <c r="M1048" s="1" t="s">
        <v>4290</v>
      </c>
      <c r="N1048" s="3">
        <v>-3632.83</v>
      </c>
      <c r="O1048" s="3">
        <v>0</v>
      </c>
      <c r="P1048" s="1" t="s">
        <v>2567</v>
      </c>
      <c r="Q1048" s="1" t="s">
        <v>1048</v>
      </c>
      <c r="R1048" s="1" t="s">
        <v>1046</v>
      </c>
      <c r="S1048" s="1" t="s">
        <v>2407</v>
      </c>
      <c r="T1048" s="1" t="s">
        <v>2407</v>
      </c>
      <c r="U1048" s="1" t="s">
        <v>5204</v>
      </c>
      <c r="V1048" s="1" t="s">
        <v>2470</v>
      </c>
      <c r="W1048" s="1" t="s">
        <v>111</v>
      </c>
      <c r="X1048" s="1" t="str">
        <f>CONCATENATE(Tableau4[[#This Row],[Numéro de pièce de la pièce de référence]],Tableau4[[#This Row],[Numéro de poste de la pièce de référence]])</f>
        <v>450067209410</v>
      </c>
    </row>
    <row r="1049" spans="1:24" x14ac:dyDescent="0.35">
      <c r="A1049" s="1" t="s">
        <v>97</v>
      </c>
      <c r="B1049" s="1" t="s">
        <v>2489</v>
      </c>
      <c r="C1049" s="1" t="s">
        <v>2510</v>
      </c>
      <c r="D1049" s="1" t="s">
        <v>101</v>
      </c>
      <c r="E1049" s="1" t="s">
        <v>1047</v>
      </c>
      <c r="F1049" s="1" t="s">
        <v>2407</v>
      </c>
      <c r="G1049" s="1" t="s">
        <v>2875</v>
      </c>
      <c r="H1049" s="1" t="s">
        <v>88</v>
      </c>
      <c r="I1049" s="2">
        <v>43993</v>
      </c>
      <c r="J1049" s="1" t="s">
        <v>4282</v>
      </c>
      <c r="K1049" s="1" t="s">
        <v>4283</v>
      </c>
      <c r="L1049" s="1" t="s">
        <v>2630</v>
      </c>
      <c r="M1049" s="1" t="s">
        <v>4290</v>
      </c>
      <c r="N1049" s="3">
        <v>-5016.7700000000004</v>
      </c>
      <c r="O1049" s="3">
        <v>0</v>
      </c>
      <c r="P1049" s="1" t="s">
        <v>2567</v>
      </c>
      <c r="Q1049" s="1" t="s">
        <v>1048</v>
      </c>
      <c r="R1049" s="1" t="s">
        <v>1046</v>
      </c>
      <c r="S1049" s="1" t="s">
        <v>2407</v>
      </c>
      <c r="T1049" s="1" t="s">
        <v>2407</v>
      </c>
      <c r="U1049" s="1" t="s">
        <v>5205</v>
      </c>
      <c r="V1049" s="1" t="s">
        <v>2470</v>
      </c>
      <c r="W1049" s="1" t="s">
        <v>111</v>
      </c>
      <c r="X1049" s="1" t="str">
        <f>CONCATENATE(Tableau4[[#This Row],[Numéro de pièce de la pièce de référence]],Tableau4[[#This Row],[Numéro de poste de la pièce de référence]])</f>
        <v>450067209410</v>
      </c>
    </row>
    <row r="1050" spans="1:24" x14ac:dyDescent="0.35">
      <c r="A1050" s="1" t="s">
        <v>97</v>
      </c>
      <c r="B1050" s="1" t="s">
        <v>2489</v>
      </c>
      <c r="C1050" s="1" t="s">
        <v>2510</v>
      </c>
      <c r="D1050" s="1" t="s">
        <v>101</v>
      </c>
      <c r="E1050" s="1" t="s">
        <v>1188</v>
      </c>
      <c r="F1050" s="1" t="s">
        <v>2407</v>
      </c>
      <c r="G1050" s="1" t="s">
        <v>2916</v>
      </c>
      <c r="H1050" s="1" t="s">
        <v>88</v>
      </c>
      <c r="I1050" s="2">
        <v>43993</v>
      </c>
      <c r="J1050" s="1" t="s">
        <v>4282</v>
      </c>
      <c r="K1050" s="1" t="s">
        <v>4283</v>
      </c>
      <c r="L1050" s="1" t="s">
        <v>2630</v>
      </c>
      <c r="M1050" s="1" t="s">
        <v>4290</v>
      </c>
      <c r="N1050" s="3">
        <v>-1254435.9099999999</v>
      </c>
      <c r="O1050" s="3">
        <v>0</v>
      </c>
      <c r="P1050" s="1" t="s">
        <v>2567</v>
      </c>
      <c r="Q1050" s="1" t="s">
        <v>1142</v>
      </c>
      <c r="R1050" s="1" t="s">
        <v>1187</v>
      </c>
      <c r="S1050" s="1" t="s">
        <v>2407</v>
      </c>
      <c r="T1050" s="1" t="s">
        <v>2407</v>
      </c>
      <c r="U1050" s="1" t="s">
        <v>5206</v>
      </c>
      <c r="V1050" s="1" t="s">
        <v>2470</v>
      </c>
      <c r="W1050" s="1" t="s">
        <v>111</v>
      </c>
      <c r="X1050" s="1" t="str">
        <f>CONCATENATE(Tableau4[[#This Row],[Numéro de pièce de la pièce de référence]],Tableau4[[#This Row],[Numéro de poste de la pièce de référence]])</f>
        <v>450067242810</v>
      </c>
    </row>
    <row r="1051" spans="1:24" x14ac:dyDescent="0.35">
      <c r="A1051" s="1" t="s">
        <v>97</v>
      </c>
      <c r="B1051" s="1" t="s">
        <v>2489</v>
      </c>
      <c r="C1051" s="1" t="s">
        <v>2510</v>
      </c>
      <c r="D1051" s="1" t="s">
        <v>101</v>
      </c>
      <c r="E1051" s="1" t="s">
        <v>1176</v>
      </c>
      <c r="F1051" s="1" t="s">
        <v>2407</v>
      </c>
      <c r="G1051" s="1" t="s">
        <v>2921</v>
      </c>
      <c r="H1051" s="1" t="s">
        <v>88</v>
      </c>
      <c r="I1051" s="2">
        <v>43993</v>
      </c>
      <c r="J1051" s="1" t="s">
        <v>4282</v>
      </c>
      <c r="K1051" s="1" t="s">
        <v>4283</v>
      </c>
      <c r="L1051" s="1" t="s">
        <v>2630</v>
      </c>
      <c r="M1051" s="1" t="s">
        <v>4290</v>
      </c>
      <c r="N1051" s="3">
        <v>-81723.399999999994</v>
      </c>
      <c r="O1051" s="3">
        <v>0</v>
      </c>
      <c r="P1051" s="1" t="s">
        <v>2567</v>
      </c>
      <c r="Q1051" s="1" t="s">
        <v>1177</v>
      </c>
      <c r="R1051" s="1" t="s">
        <v>810</v>
      </c>
      <c r="S1051" s="1" t="s">
        <v>2407</v>
      </c>
      <c r="T1051" s="1" t="s">
        <v>2407</v>
      </c>
      <c r="U1051" s="1" t="s">
        <v>5207</v>
      </c>
      <c r="V1051" s="1" t="s">
        <v>2470</v>
      </c>
      <c r="W1051" s="1" t="s">
        <v>51</v>
      </c>
      <c r="X1051" s="1" t="str">
        <f>CONCATENATE(Tableau4[[#This Row],[Numéro de pièce de la pièce de référence]],Tableau4[[#This Row],[Numéro de poste de la pièce de référence]])</f>
        <v>450067254810</v>
      </c>
    </row>
    <row r="1052" spans="1:24" x14ac:dyDescent="0.35">
      <c r="A1052" s="1" t="s">
        <v>97</v>
      </c>
      <c r="B1052" s="1" t="s">
        <v>2489</v>
      </c>
      <c r="C1052" s="1" t="s">
        <v>2510</v>
      </c>
      <c r="D1052" s="1" t="s">
        <v>101</v>
      </c>
      <c r="E1052" s="1" t="s">
        <v>1443</v>
      </c>
      <c r="F1052" s="1" t="s">
        <v>2407</v>
      </c>
      <c r="G1052" s="1" t="s">
        <v>3006</v>
      </c>
      <c r="H1052" s="1" t="s">
        <v>88</v>
      </c>
      <c r="I1052" s="2">
        <v>43993</v>
      </c>
      <c r="J1052" s="1" t="s">
        <v>4282</v>
      </c>
      <c r="K1052" s="1" t="s">
        <v>4283</v>
      </c>
      <c r="L1052" s="1" t="s">
        <v>2630</v>
      </c>
      <c r="M1052" s="1" t="s">
        <v>4290</v>
      </c>
      <c r="N1052" s="3">
        <v>-8904.01</v>
      </c>
      <c r="O1052" s="3">
        <v>0</v>
      </c>
      <c r="P1052" s="1" t="s">
        <v>2567</v>
      </c>
      <c r="Q1052" s="1" t="s">
        <v>1444</v>
      </c>
      <c r="R1052" s="1" t="s">
        <v>1442</v>
      </c>
      <c r="S1052" s="1" t="s">
        <v>2407</v>
      </c>
      <c r="T1052" s="1" t="s">
        <v>2407</v>
      </c>
      <c r="U1052" s="1" t="s">
        <v>5208</v>
      </c>
      <c r="V1052" s="1" t="s">
        <v>2470</v>
      </c>
      <c r="W1052" s="1" t="s">
        <v>113</v>
      </c>
      <c r="X1052" s="1" t="str">
        <f>CONCATENATE(Tableau4[[#This Row],[Numéro de pièce de la pièce de référence]],Tableau4[[#This Row],[Numéro de poste de la pièce de référence]])</f>
        <v>450067462210</v>
      </c>
    </row>
    <row r="1053" spans="1:24" x14ac:dyDescent="0.35">
      <c r="A1053" s="1" t="s">
        <v>97</v>
      </c>
      <c r="B1053" s="1" t="s">
        <v>2489</v>
      </c>
      <c r="C1053" s="1" t="s">
        <v>2510</v>
      </c>
      <c r="D1053" s="1" t="s">
        <v>101</v>
      </c>
      <c r="E1053" s="1" t="s">
        <v>1426</v>
      </c>
      <c r="F1053" s="1" t="s">
        <v>2407</v>
      </c>
      <c r="G1053" s="1" t="s">
        <v>3011</v>
      </c>
      <c r="H1053" s="1" t="s">
        <v>88</v>
      </c>
      <c r="I1053" s="2">
        <v>43993</v>
      </c>
      <c r="J1053" s="1" t="s">
        <v>4282</v>
      </c>
      <c r="K1053" s="1" t="s">
        <v>4283</v>
      </c>
      <c r="L1053" s="1" t="s">
        <v>2630</v>
      </c>
      <c r="M1053" s="1" t="s">
        <v>4290</v>
      </c>
      <c r="N1053" s="3">
        <v>-1150.23</v>
      </c>
      <c r="O1053" s="3">
        <v>0</v>
      </c>
      <c r="P1053" s="1" t="s">
        <v>2567</v>
      </c>
      <c r="Q1053" s="1" t="s">
        <v>1427</v>
      </c>
      <c r="R1053" s="1" t="s">
        <v>401</v>
      </c>
      <c r="S1053" s="1" t="s">
        <v>2407</v>
      </c>
      <c r="T1053" s="1" t="s">
        <v>2407</v>
      </c>
      <c r="U1053" s="1" t="s">
        <v>5209</v>
      </c>
      <c r="V1053" s="1" t="s">
        <v>2470</v>
      </c>
      <c r="W1053" s="1" t="s">
        <v>103</v>
      </c>
      <c r="X1053" s="1" t="str">
        <f>CONCATENATE(Tableau4[[#This Row],[Numéro de pièce de la pièce de référence]],Tableau4[[#This Row],[Numéro de poste de la pièce de référence]])</f>
        <v>450067463010</v>
      </c>
    </row>
    <row r="1054" spans="1:24" x14ac:dyDescent="0.35">
      <c r="A1054" s="1" t="s">
        <v>97</v>
      </c>
      <c r="B1054" s="1" t="s">
        <v>2489</v>
      </c>
      <c r="C1054" s="1" t="s">
        <v>2510</v>
      </c>
      <c r="D1054" s="1" t="s">
        <v>101</v>
      </c>
      <c r="E1054" s="1" t="s">
        <v>1471</v>
      </c>
      <c r="F1054" s="1" t="s">
        <v>2407</v>
      </c>
      <c r="G1054" s="1" t="s">
        <v>3022</v>
      </c>
      <c r="H1054" s="1" t="s">
        <v>513</v>
      </c>
      <c r="I1054" s="2">
        <v>43993</v>
      </c>
      <c r="J1054" s="1" t="s">
        <v>4282</v>
      </c>
      <c r="K1054" s="1" t="s">
        <v>4283</v>
      </c>
      <c r="L1054" s="1" t="s">
        <v>3400</v>
      </c>
      <c r="M1054" s="1" t="s">
        <v>4284</v>
      </c>
      <c r="N1054" s="3">
        <v>368.6</v>
      </c>
      <c r="O1054" s="3">
        <v>0</v>
      </c>
      <c r="P1054" s="1" t="s">
        <v>2702</v>
      </c>
      <c r="Q1054" s="1" t="s">
        <v>1472</v>
      </c>
      <c r="R1054" s="1" t="s">
        <v>1470</v>
      </c>
      <c r="S1054" s="1" t="s">
        <v>2407</v>
      </c>
      <c r="T1054" s="1" t="s">
        <v>2407</v>
      </c>
      <c r="U1054" s="1" t="s">
        <v>5210</v>
      </c>
      <c r="V1054" s="1" t="s">
        <v>2470</v>
      </c>
      <c r="W1054" s="1" t="s">
        <v>103</v>
      </c>
      <c r="X1054" s="1" t="str">
        <f>CONCATENATE(Tableau4[[#This Row],[Numéro de pièce de la pièce de référence]],Tableau4[[#This Row],[Numéro de poste de la pièce de référence]])</f>
        <v>450067507670</v>
      </c>
    </row>
    <row r="1055" spans="1:24" x14ac:dyDescent="0.35">
      <c r="A1055" s="1" t="s">
        <v>97</v>
      </c>
      <c r="B1055" s="1" t="s">
        <v>2489</v>
      </c>
      <c r="C1055" s="1" t="s">
        <v>2510</v>
      </c>
      <c r="D1055" s="1" t="s">
        <v>101</v>
      </c>
      <c r="E1055" s="1" t="s">
        <v>1471</v>
      </c>
      <c r="F1055" s="1" t="s">
        <v>2407</v>
      </c>
      <c r="G1055" s="1" t="s">
        <v>3022</v>
      </c>
      <c r="H1055" s="1" t="s">
        <v>513</v>
      </c>
      <c r="I1055" s="2">
        <v>43993</v>
      </c>
      <c r="J1055" s="1" t="s">
        <v>4282</v>
      </c>
      <c r="K1055" s="1" t="s">
        <v>4283</v>
      </c>
      <c r="L1055" s="1" t="s">
        <v>2630</v>
      </c>
      <c r="M1055" s="1" t="s">
        <v>4290</v>
      </c>
      <c r="N1055" s="3">
        <v>-368.6</v>
      </c>
      <c r="O1055" s="3">
        <v>0</v>
      </c>
      <c r="P1055" s="1" t="s">
        <v>2702</v>
      </c>
      <c r="Q1055" s="1" t="s">
        <v>1472</v>
      </c>
      <c r="R1055" s="1" t="s">
        <v>1470</v>
      </c>
      <c r="S1055" s="1" t="s">
        <v>2407</v>
      </c>
      <c r="T1055" s="1" t="s">
        <v>2407</v>
      </c>
      <c r="U1055" s="1" t="s">
        <v>5211</v>
      </c>
      <c r="V1055" s="1" t="s">
        <v>2470</v>
      </c>
      <c r="W1055" s="1" t="s">
        <v>103</v>
      </c>
      <c r="X1055" s="1" t="str">
        <f>CONCATENATE(Tableau4[[#This Row],[Numéro de pièce de la pièce de référence]],Tableau4[[#This Row],[Numéro de poste de la pièce de référence]])</f>
        <v>450067507670</v>
      </c>
    </row>
    <row r="1056" spans="1:24" x14ac:dyDescent="0.35">
      <c r="A1056" s="1" t="s">
        <v>97</v>
      </c>
      <c r="B1056" s="1" t="s">
        <v>2489</v>
      </c>
      <c r="C1056" s="1" t="s">
        <v>2510</v>
      </c>
      <c r="D1056" s="1" t="s">
        <v>101</v>
      </c>
      <c r="E1056" s="1" t="s">
        <v>1471</v>
      </c>
      <c r="F1056" s="1" t="s">
        <v>2407</v>
      </c>
      <c r="G1056" s="1" t="s">
        <v>3022</v>
      </c>
      <c r="H1056" s="1" t="s">
        <v>515</v>
      </c>
      <c r="I1056" s="2">
        <v>43993</v>
      </c>
      <c r="J1056" s="1" t="s">
        <v>4282</v>
      </c>
      <c r="K1056" s="1" t="s">
        <v>4283</v>
      </c>
      <c r="L1056" s="1" t="s">
        <v>2630</v>
      </c>
      <c r="M1056" s="1" t="s">
        <v>4290</v>
      </c>
      <c r="N1056" s="3">
        <v>-937.44</v>
      </c>
      <c r="O1056" s="3">
        <v>0</v>
      </c>
      <c r="P1056" s="1" t="s">
        <v>2702</v>
      </c>
      <c r="Q1056" s="1" t="s">
        <v>1472</v>
      </c>
      <c r="R1056" s="1" t="s">
        <v>1470</v>
      </c>
      <c r="S1056" s="1" t="s">
        <v>2407</v>
      </c>
      <c r="T1056" s="1" t="s">
        <v>2407</v>
      </c>
      <c r="U1056" s="1" t="s">
        <v>5212</v>
      </c>
      <c r="V1056" s="1" t="s">
        <v>2470</v>
      </c>
      <c r="W1056" s="1" t="s">
        <v>103</v>
      </c>
      <c r="X1056" s="1" t="str">
        <f>CONCATENATE(Tableau4[[#This Row],[Numéro de pièce de la pièce de référence]],Tableau4[[#This Row],[Numéro de poste de la pièce de référence]])</f>
        <v>450067507680</v>
      </c>
    </row>
    <row r="1057" spans="1:24" x14ac:dyDescent="0.35">
      <c r="A1057" s="1" t="s">
        <v>97</v>
      </c>
      <c r="B1057" s="1" t="s">
        <v>2489</v>
      </c>
      <c r="C1057" s="1" t="s">
        <v>2510</v>
      </c>
      <c r="D1057" s="1" t="s">
        <v>101</v>
      </c>
      <c r="E1057" s="1" t="s">
        <v>1471</v>
      </c>
      <c r="F1057" s="1" t="s">
        <v>2407</v>
      </c>
      <c r="G1057" s="1" t="s">
        <v>3022</v>
      </c>
      <c r="H1057" s="1" t="s">
        <v>515</v>
      </c>
      <c r="I1057" s="2">
        <v>43993</v>
      </c>
      <c r="J1057" s="1" t="s">
        <v>4282</v>
      </c>
      <c r="K1057" s="1" t="s">
        <v>4283</v>
      </c>
      <c r="L1057" s="1" t="s">
        <v>3400</v>
      </c>
      <c r="M1057" s="1" t="s">
        <v>4284</v>
      </c>
      <c r="N1057" s="3">
        <v>937.44</v>
      </c>
      <c r="O1057" s="3">
        <v>0</v>
      </c>
      <c r="P1057" s="1" t="s">
        <v>2702</v>
      </c>
      <c r="Q1057" s="1" t="s">
        <v>1472</v>
      </c>
      <c r="R1057" s="1" t="s">
        <v>1470</v>
      </c>
      <c r="S1057" s="1" t="s">
        <v>2407</v>
      </c>
      <c r="T1057" s="1" t="s">
        <v>2407</v>
      </c>
      <c r="U1057" s="1" t="s">
        <v>5210</v>
      </c>
      <c r="V1057" s="1" t="s">
        <v>2470</v>
      </c>
      <c r="W1057" s="1" t="s">
        <v>103</v>
      </c>
      <c r="X1057" s="1" t="str">
        <f>CONCATENATE(Tableau4[[#This Row],[Numéro de pièce de la pièce de référence]],Tableau4[[#This Row],[Numéro de poste de la pièce de référence]])</f>
        <v>450067507680</v>
      </c>
    </row>
    <row r="1058" spans="1:24" x14ac:dyDescent="0.35">
      <c r="A1058" s="1" t="s">
        <v>2487</v>
      </c>
      <c r="B1058" s="1" t="s">
        <v>2489</v>
      </c>
      <c r="C1058" s="1" t="s">
        <v>2492</v>
      </c>
      <c r="D1058" s="1" t="s">
        <v>3409</v>
      </c>
      <c r="E1058" s="1" t="s">
        <v>1477</v>
      </c>
      <c r="F1058" s="1" t="s">
        <v>2407</v>
      </c>
      <c r="G1058" s="1" t="s">
        <v>3024</v>
      </c>
      <c r="H1058" s="1" t="s">
        <v>88</v>
      </c>
      <c r="I1058" s="2">
        <v>43993</v>
      </c>
      <c r="J1058" s="1" t="s">
        <v>4282</v>
      </c>
      <c r="K1058" s="1" t="s">
        <v>4283</v>
      </c>
      <c r="L1058" s="1" t="s">
        <v>2630</v>
      </c>
      <c r="M1058" s="1" t="s">
        <v>4290</v>
      </c>
      <c r="N1058" s="3">
        <v>-382.5</v>
      </c>
      <c r="O1058" s="3">
        <v>0</v>
      </c>
      <c r="P1058" s="1" t="s">
        <v>2533</v>
      </c>
      <c r="Q1058" s="1" t="s">
        <v>1478</v>
      </c>
      <c r="R1058" s="1" t="s">
        <v>1476</v>
      </c>
      <c r="S1058" s="1" t="s">
        <v>2407</v>
      </c>
      <c r="T1058" s="1" t="s">
        <v>2407</v>
      </c>
      <c r="U1058" s="1" t="s">
        <v>5213</v>
      </c>
      <c r="V1058" s="1" t="s">
        <v>2470</v>
      </c>
      <c r="W1058" s="1" t="s">
        <v>51</v>
      </c>
      <c r="X1058" s="1" t="str">
        <f>CONCATENATE(Tableau4[[#This Row],[Numéro de pièce de la pièce de référence]],Tableau4[[#This Row],[Numéro de poste de la pièce de référence]])</f>
        <v>450067509510</v>
      </c>
    </row>
    <row r="1059" spans="1:24" x14ac:dyDescent="0.35">
      <c r="A1059" s="1" t="s">
        <v>97</v>
      </c>
      <c r="B1059" s="1" t="s">
        <v>2489</v>
      </c>
      <c r="C1059" s="1" t="s">
        <v>2510</v>
      </c>
      <c r="D1059" s="1" t="s">
        <v>101</v>
      </c>
      <c r="E1059" s="1" t="s">
        <v>1587</v>
      </c>
      <c r="F1059" s="1" t="s">
        <v>2407</v>
      </c>
      <c r="G1059" s="1" t="s">
        <v>3065</v>
      </c>
      <c r="H1059" s="1" t="s">
        <v>88</v>
      </c>
      <c r="I1059" s="2">
        <v>43993</v>
      </c>
      <c r="J1059" s="1" t="s">
        <v>4282</v>
      </c>
      <c r="K1059" s="1" t="s">
        <v>4283</v>
      </c>
      <c r="L1059" s="1" t="s">
        <v>2630</v>
      </c>
      <c r="M1059" s="1" t="s">
        <v>4290</v>
      </c>
      <c r="N1059" s="3">
        <v>-897</v>
      </c>
      <c r="O1059" s="3">
        <v>0</v>
      </c>
      <c r="P1059" s="1" t="s">
        <v>2771</v>
      </c>
      <c r="Q1059" s="1" t="s">
        <v>1499</v>
      </c>
      <c r="R1059" s="1" t="s">
        <v>800</v>
      </c>
      <c r="S1059" s="1" t="s">
        <v>2407</v>
      </c>
      <c r="T1059" s="1" t="s">
        <v>2407</v>
      </c>
      <c r="U1059" s="1" t="s">
        <v>5214</v>
      </c>
      <c r="V1059" s="1" t="s">
        <v>2470</v>
      </c>
      <c r="W1059" s="1" t="s">
        <v>92</v>
      </c>
      <c r="X1059" s="1" t="str">
        <f>CONCATENATE(Tableau4[[#This Row],[Numéro de pièce de la pièce de référence]],Tableau4[[#This Row],[Numéro de poste de la pièce de référence]])</f>
        <v>450067788410</v>
      </c>
    </row>
    <row r="1060" spans="1:24" x14ac:dyDescent="0.35">
      <c r="A1060" s="1" t="s">
        <v>97</v>
      </c>
      <c r="B1060" s="1" t="s">
        <v>2489</v>
      </c>
      <c r="C1060" s="1" t="s">
        <v>2510</v>
      </c>
      <c r="D1060" s="1" t="s">
        <v>101</v>
      </c>
      <c r="E1060" s="1" t="s">
        <v>1989</v>
      </c>
      <c r="F1060" s="1" t="s">
        <v>2407</v>
      </c>
      <c r="G1060" s="1" t="s">
        <v>3068</v>
      </c>
      <c r="H1060" s="1" t="s">
        <v>88</v>
      </c>
      <c r="I1060" s="2">
        <v>43993</v>
      </c>
      <c r="J1060" s="1" t="s">
        <v>4282</v>
      </c>
      <c r="K1060" s="1" t="s">
        <v>4283</v>
      </c>
      <c r="L1060" s="1" t="s">
        <v>3400</v>
      </c>
      <c r="M1060" s="1" t="s">
        <v>4284</v>
      </c>
      <c r="N1060" s="3">
        <v>10500000</v>
      </c>
      <c r="O1060" s="3">
        <v>0</v>
      </c>
      <c r="P1060" s="1" t="s">
        <v>2702</v>
      </c>
      <c r="Q1060" s="1" t="s">
        <v>1990</v>
      </c>
      <c r="R1060" s="1" t="s">
        <v>1988</v>
      </c>
      <c r="S1060" s="1" t="s">
        <v>2407</v>
      </c>
      <c r="T1060" s="1" t="s">
        <v>2407</v>
      </c>
      <c r="U1060" s="1" t="s">
        <v>5215</v>
      </c>
      <c r="V1060" s="1" t="s">
        <v>2470</v>
      </c>
      <c r="W1060" s="1" t="s">
        <v>74</v>
      </c>
      <c r="X1060" s="1" t="str">
        <f>CONCATENATE(Tableau4[[#This Row],[Numéro de pièce de la pièce de référence]],Tableau4[[#This Row],[Numéro de poste de la pièce de référence]])</f>
        <v>450067811910</v>
      </c>
    </row>
    <row r="1061" spans="1:24" x14ac:dyDescent="0.35">
      <c r="A1061" s="1" t="s">
        <v>97</v>
      </c>
      <c r="B1061" s="1" t="s">
        <v>2489</v>
      </c>
      <c r="C1061" s="1" t="s">
        <v>2510</v>
      </c>
      <c r="D1061" s="1" t="s">
        <v>101</v>
      </c>
      <c r="E1061" s="1" t="s">
        <v>1595</v>
      </c>
      <c r="F1061" s="1" t="s">
        <v>2407</v>
      </c>
      <c r="G1061" s="1" t="s">
        <v>3069</v>
      </c>
      <c r="H1061" s="1" t="s">
        <v>88</v>
      </c>
      <c r="I1061" s="2">
        <v>43993</v>
      </c>
      <c r="J1061" s="1" t="s">
        <v>4282</v>
      </c>
      <c r="K1061" s="1" t="s">
        <v>4283</v>
      </c>
      <c r="L1061" s="1" t="s">
        <v>3400</v>
      </c>
      <c r="M1061" s="1" t="s">
        <v>4284</v>
      </c>
      <c r="N1061" s="3">
        <v>1</v>
      </c>
      <c r="O1061" s="3">
        <v>0</v>
      </c>
      <c r="P1061" s="1" t="s">
        <v>2517</v>
      </c>
      <c r="Q1061" s="1" t="s">
        <v>1596</v>
      </c>
      <c r="R1061" s="1" t="s">
        <v>301</v>
      </c>
      <c r="S1061" s="1" t="s">
        <v>2407</v>
      </c>
      <c r="T1061" s="1" t="s">
        <v>2407</v>
      </c>
      <c r="U1061" s="1" t="s">
        <v>5216</v>
      </c>
      <c r="V1061" s="1" t="s">
        <v>2470</v>
      </c>
      <c r="W1061" s="1" t="s">
        <v>103</v>
      </c>
      <c r="X1061" s="1" t="str">
        <f>CONCATENATE(Tableau4[[#This Row],[Numéro de pièce de la pièce de référence]],Tableau4[[#This Row],[Numéro de poste de la pièce de référence]])</f>
        <v>450067816910</v>
      </c>
    </row>
    <row r="1062" spans="1:24" x14ac:dyDescent="0.35">
      <c r="A1062" s="1" t="s">
        <v>60</v>
      </c>
      <c r="B1062" s="1" t="s">
        <v>2551</v>
      </c>
      <c r="C1062" s="1" t="s">
        <v>2483</v>
      </c>
      <c r="D1062" s="1" t="s">
        <v>65</v>
      </c>
      <c r="E1062" s="1" t="s">
        <v>1589</v>
      </c>
      <c r="F1062" s="1" t="s">
        <v>2407</v>
      </c>
      <c r="G1062" s="1" t="s">
        <v>3070</v>
      </c>
      <c r="H1062" s="1" t="s">
        <v>88</v>
      </c>
      <c r="I1062" s="2">
        <v>43993</v>
      </c>
      <c r="J1062" s="1" t="s">
        <v>4282</v>
      </c>
      <c r="K1062" s="1" t="s">
        <v>4283</v>
      </c>
      <c r="L1062" s="1" t="s">
        <v>3400</v>
      </c>
      <c r="M1062" s="1" t="s">
        <v>4284</v>
      </c>
      <c r="N1062" s="3">
        <v>1314.42</v>
      </c>
      <c r="O1062" s="3">
        <v>0</v>
      </c>
      <c r="P1062" s="1" t="s">
        <v>2552</v>
      </c>
      <c r="Q1062" s="1" t="s">
        <v>1590</v>
      </c>
      <c r="R1062" s="1" t="s">
        <v>263</v>
      </c>
      <c r="S1062" s="1" t="s">
        <v>2407</v>
      </c>
      <c r="T1062" s="1" t="s">
        <v>2407</v>
      </c>
      <c r="U1062" s="1" t="s">
        <v>5217</v>
      </c>
      <c r="V1062" s="1" t="s">
        <v>2470</v>
      </c>
      <c r="W1062" s="1" t="s">
        <v>51</v>
      </c>
      <c r="X1062" s="1" t="str">
        <f>CONCATENATE(Tableau4[[#This Row],[Numéro de pièce de la pièce de référence]],Tableau4[[#This Row],[Numéro de poste de la pièce de référence]])</f>
        <v>450067824110</v>
      </c>
    </row>
    <row r="1063" spans="1:24" x14ac:dyDescent="0.35">
      <c r="A1063" s="1" t="s">
        <v>97</v>
      </c>
      <c r="B1063" s="1" t="s">
        <v>2489</v>
      </c>
      <c r="C1063" s="1" t="s">
        <v>2510</v>
      </c>
      <c r="D1063" s="1" t="s">
        <v>101</v>
      </c>
      <c r="E1063" s="1" t="s">
        <v>586</v>
      </c>
      <c r="F1063" s="1" t="s">
        <v>2407</v>
      </c>
      <c r="G1063" s="1" t="s">
        <v>2708</v>
      </c>
      <c r="H1063" s="1" t="s">
        <v>421</v>
      </c>
      <c r="I1063" s="2">
        <v>43994</v>
      </c>
      <c r="J1063" s="1" t="s">
        <v>4282</v>
      </c>
      <c r="K1063" s="1" t="s">
        <v>4283</v>
      </c>
      <c r="L1063" s="1" t="s">
        <v>3400</v>
      </c>
      <c r="M1063" s="1" t="s">
        <v>4284</v>
      </c>
      <c r="N1063" s="3">
        <v>25797.200000000001</v>
      </c>
      <c r="O1063" s="3">
        <v>0</v>
      </c>
      <c r="P1063" s="1" t="s">
        <v>2581</v>
      </c>
      <c r="Q1063" s="1" t="s">
        <v>590</v>
      </c>
      <c r="R1063" s="1" t="s">
        <v>585</v>
      </c>
      <c r="S1063" s="1" t="s">
        <v>2407</v>
      </c>
      <c r="T1063" s="1" t="s">
        <v>2407</v>
      </c>
      <c r="U1063" s="1" t="s">
        <v>5218</v>
      </c>
      <c r="V1063" s="1" t="s">
        <v>2470</v>
      </c>
      <c r="W1063" s="1" t="s">
        <v>92</v>
      </c>
      <c r="X1063" s="1" t="str">
        <f>CONCATENATE(Tableau4[[#This Row],[Numéro de pièce de la pièce de référence]],Tableau4[[#This Row],[Numéro de poste de la pièce de référence]])</f>
        <v>450066888140</v>
      </c>
    </row>
    <row r="1064" spans="1:24" x14ac:dyDescent="0.35">
      <c r="A1064" s="1" t="s">
        <v>97</v>
      </c>
      <c r="B1064" s="1" t="s">
        <v>2489</v>
      </c>
      <c r="C1064" s="1" t="s">
        <v>2510</v>
      </c>
      <c r="D1064" s="1" t="s">
        <v>101</v>
      </c>
      <c r="E1064" s="1" t="s">
        <v>586</v>
      </c>
      <c r="F1064" s="1" t="s">
        <v>2407</v>
      </c>
      <c r="G1064" s="1" t="s">
        <v>2708</v>
      </c>
      <c r="H1064" s="1" t="s">
        <v>423</v>
      </c>
      <c r="I1064" s="2">
        <v>43994</v>
      </c>
      <c r="J1064" s="1" t="s">
        <v>4282</v>
      </c>
      <c r="K1064" s="1" t="s">
        <v>4283</v>
      </c>
      <c r="L1064" s="1" t="s">
        <v>3400</v>
      </c>
      <c r="M1064" s="1" t="s">
        <v>4284</v>
      </c>
      <c r="N1064" s="3">
        <v>17227.38</v>
      </c>
      <c r="O1064" s="3">
        <v>0</v>
      </c>
      <c r="P1064" s="1" t="s">
        <v>2581</v>
      </c>
      <c r="Q1064" s="1" t="s">
        <v>591</v>
      </c>
      <c r="R1064" s="1" t="s">
        <v>585</v>
      </c>
      <c r="S1064" s="1" t="s">
        <v>2407</v>
      </c>
      <c r="T1064" s="1" t="s">
        <v>2407</v>
      </c>
      <c r="U1064" s="1" t="s">
        <v>5218</v>
      </c>
      <c r="V1064" s="1" t="s">
        <v>2470</v>
      </c>
      <c r="W1064" s="1" t="s">
        <v>92</v>
      </c>
      <c r="X1064" s="1" t="str">
        <f>CONCATENATE(Tableau4[[#This Row],[Numéro de pièce de la pièce de référence]],Tableau4[[#This Row],[Numéro de poste de la pièce de référence]])</f>
        <v>450066888150</v>
      </c>
    </row>
    <row r="1065" spans="1:24" x14ac:dyDescent="0.35">
      <c r="A1065" s="1" t="s">
        <v>97</v>
      </c>
      <c r="B1065" s="1" t="s">
        <v>2489</v>
      </c>
      <c r="C1065" s="1" t="s">
        <v>2510</v>
      </c>
      <c r="D1065" s="1" t="s">
        <v>101</v>
      </c>
      <c r="E1065" s="1" t="s">
        <v>549</v>
      </c>
      <c r="F1065" s="1" t="s">
        <v>2407</v>
      </c>
      <c r="G1065" s="1" t="s">
        <v>2710</v>
      </c>
      <c r="H1065" s="1" t="s">
        <v>423</v>
      </c>
      <c r="I1065" s="2">
        <v>43994</v>
      </c>
      <c r="J1065" s="1" t="s">
        <v>4282</v>
      </c>
      <c r="K1065" s="1" t="s">
        <v>4283</v>
      </c>
      <c r="L1065" s="1" t="s">
        <v>3400</v>
      </c>
      <c r="M1065" s="1" t="s">
        <v>4284</v>
      </c>
      <c r="N1065" s="3">
        <v>24684</v>
      </c>
      <c r="O1065" s="3">
        <v>0</v>
      </c>
      <c r="P1065" s="1" t="s">
        <v>2581</v>
      </c>
      <c r="Q1065" s="1" t="s">
        <v>554</v>
      </c>
      <c r="R1065" s="1" t="s">
        <v>548</v>
      </c>
      <c r="S1065" s="1" t="s">
        <v>2407</v>
      </c>
      <c r="T1065" s="1" t="s">
        <v>2407</v>
      </c>
      <c r="U1065" s="1" t="s">
        <v>5219</v>
      </c>
      <c r="V1065" s="1" t="s">
        <v>2470</v>
      </c>
      <c r="W1065" s="1" t="s">
        <v>92</v>
      </c>
      <c r="X1065" s="1" t="str">
        <f>CONCATENATE(Tableau4[[#This Row],[Numéro de pièce de la pièce de référence]],Tableau4[[#This Row],[Numéro de poste de la pièce de référence]])</f>
        <v>450066888350</v>
      </c>
    </row>
    <row r="1066" spans="1:24" x14ac:dyDescent="0.35">
      <c r="A1066" s="1" t="s">
        <v>97</v>
      </c>
      <c r="B1066" s="1" t="s">
        <v>2489</v>
      </c>
      <c r="C1066" s="1" t="s">
        <v>2510</v>
      </c>
      <c r="D1066" s="1" t="s">
        <v>101</v>
      </c>
      <c r="E1066" s="1" t="s">
        <v>549</v>
      </c>
      <c r="F1066" s="1" t="s">
        <v>2407</v>
      </c>
      <c r="G1066" s="1" t="s">
        <v>2710</v>
      </c>
      <c r="H1066" s="1" t="s">
        <v>511</v>
      </c>
      <c r="I1066" s="2">
        <v>43994</v>
      </c>
      <c r="J1066" s="1" t="s">
        <v>4282</v>
      </c>
      <c r="K1066" s="1" t="s">
        <v>4283</v>
      </c>
      <c r="L1066" s="1" t="s">
        <v>3400</v>
      </c>
      <c r="M1066" s="1" t="s">
        <v>4284</v>
      </c>
      <c r="N1066" s="3">
        <v>21780</v>
      </c>
      <c r="O1066" s="3">
        <v>0</v>
      </c>
      <c r="P1066" s="1" t="s">
        <v>2581</v>
      </c>
      <c r="Q1066" s="1" t="s">
        <v>555</v>
      </c>
      <c r="R1066" s="1" t="s">
        <v>548</v>
      </c>
      <c r="S1066" s="1" t="s">
        <v>2407</v>
      </c>
      <c r="T1066" s="1" t="s">
        <v>2407</v>
      </c>
      <c r="U1066" s="1" t="s">
        <v>5219</v>
      </c>
      <c r="V1066" s="1" t="s">
        <v>2470</v>
      </c>
      <c r="W1066" s="1" t="s">
        <v>92</v>
      </c>
      <c r="X1066" s="1" t="str">
        <f>CONCATENATE(Tableau4[[#This Row],[Numéro de pièce de la pièce de référence]],Tableau4[[#This Row],[Numéro de poste de la pièce de référence]])</f>
        <v>450066888360</v>
      </c>
    </row>
    <row r="1067" spans="1:24" x14ac:dyDescent="0.35">
      <c r="A1067" s="1" t="s">
        <v>97</v>
      </c>
      <c r="B1067" s="1" t="s">
        <v>2489</v>
      </c>
      <c r="C1067" s="1" t="s">
        <v>2510</v>
      </c>
      <c r="D1067" s="1" t="s">
        <v>101</v>
      </c>
      <c r="E1067" s="1" t="s">
        <v>549</v>
      </c>
      <c r="F1067" s="1" t="s">
        <v>2407</v>
      </c>
      <c r="G1067" s="1" t="s">
        <v>2710</v>
      </c>
      <c r="H1067" s="1" t="s">
        <v>513</v>
      </c>
      <c r="I1067" s="2">
        <v>43994</v>
      </c>
      <c r="J1067" s="1" t="s">
        <v>4282</v>
      </c>
      <c r="K1067" s="1" t="s">
        <v>4283</v>
      </c>
      <c r="L1067" s="1" t="s">
        <v>3400</v>
      </c>
      <c r="M1067" s="1" t="s">
        <v>4284</v>
      </c>
      <c r="N1067" s="3">
        <v>12342</v>
      </c>
      <c r="O1067" s="3">
        <v>0</v>
      </c>
      <c r="P1067" s="1" t="s">
        <v>2581</v>
      </c>
      <c r="Q1067" s="1" t="s">
        <v>556</v>
      </c>
      <c r="R1067" s="1" t="s">
        <v>548</v>
      </c>
      <c r="S1067" s="1" t="s">
        <v>2407</v>
      </c>
      <c r="T1067" s="1" t="s">
        <v>2407</v>
      </c>
      <c r="U1067" s="1" t="s">
        <v>5219</v>
      </c>
      <c r="V1067" s="1" t="s">
        <v>2470</v>
      </c>
      <c r="W1067" s="1" t="s">
        <v>92</v>
      </c>
      <c r="X1067" s="1" t="str">
        <f>CONCATENATE(Tableau4[[#This Row],[Numéro de pièce de la pièce de référence]],Tableau4[[#This Row],[Numéro de poste de la pièce de référence]])</f>
        <v>450066888370</v>
      </c>
    </row>
    <row r="1068" spans="1:24" x14ac:dyDescent="0.35">
      <c r="A1068" s="1" t="s">
        <v>97</v>
      </c>
      <c r="B1068" s="1" t="s">
        <v>2489</v>
      </c>
      <c r="C1068" s="1" t="s">
        <v>2510</v>
      </c>
      <c r="D1068" s="1" t="s">
        <v>101</v>
      </c>
      <c r="E1068" s="1" t="s">
        <v>549</v>
      </c>
      <c r="F1068" s="1" t="s">
        <v>2407</v>
      </c>
      <c r="G1068" s="1" t="s">
        <v>2710</v>
      </c>
      <c r="H1068" s="1" t="s">
        <v>515</v>
      </c>
      <c r="I1068" s="2">
        <v>43994</v>
      </c>
      <c r="J1068" s="1" t="s">
        <v>4282</v>
      </c>
      <c r="K1068" s="1" t="s">
        <v>4283</v>
      </c>
      <c r="L1068" s="1" t="s">
        <v>3400</v>
      </c>
      <c r="M1068" s="1" t="s">
        <v>4284</v>
      </c>
      <c r="N1068" s="3">
        <v>15972</v>
      </c>
      <c r="O1068" s="3">
        <v>0</v>
      </c>
      <c r="P1068" s="1" t="s">
        <v>2581</v>
      </c>
      <c r="Q1068" s="1" t="s">
        <v>557</v>
      </c>
      <c r="R1068" s="1" t="s">
        <v>548</v>
      </c>
      <c r="S1068" s="1" t="s">
        <v>2407</v>
      </c>
      <c r="T1068" s="1" t="s">
        <v>2407</v>
      </c>
      <c r="U1068" s="1" t="s">
        <v>5219</v>
      </c>
      <c r="V1068" s="1" t="s">
        <v>2470</v>
      </c>
      <c r="W1068" s="1" t="s">
        <v>92</v>
      </c>
      <c r="X1068" s="1" t="str">
        <f>CONCATENATE(Tableau4[[#This Row],[Numéro de pièce de la pièce de référence]],Tableau4[[#This Row],[Numéro de poste de la pièce de référence]])</f>
        <v>450066888380</v>
      </c>
    </row>
    <row r="1069" spans="1:24" x14ac:dyDescent="0.35">
      <c r="A1069" s="1" t="s">
        <v>97</v>
      </c>
      <c r="B1069" s="1" t="s">
        <v>2489</v>
      </c>
      <c r="C1069" s="1" t="s">
        <v>2510</v>
      </c>
      <c r="D1069" s="1" t="s">
        <v>101</v>
      </c>
      <c r="E1069" s="1" t="s">
        <v>577</v>
      </c>
      <c r="F1069" s="1" t="s">
        <v>2407</v>
      </c>
      <c r="G1069" s="1" t="s">
        <v>2712</v>
      </c>
      <c r="H1069" s="1" t="s">
        <v>421</v>
      </c>
      <c r="I1069" s="2">
        <v>43994</v>
      </c>
      <c r="J1069" s="1" t="s">
        <v>4282</v>
      </c>
      <c r="K1069" s="1" t="s">
        <v>4283</v>
      </c>
      <c r="L1069" s="1" t="s">
        <v>3400</v>
      </c>
      <c r="M1069" s="1" t="s">
        <v>4284</v>
      </c>
      <c r="N1069" s="3">
        <v>12850.2</v>
      </c>
      <c r="O1069" s="3">
        <v>0</v>
      </c>
      <c r="P1069" s="1" t="s">
        <v>2581</v>
      </c>
      <c r="Q1069" s="1" t="s">
        <v>581</v>
      </c>
      <c r="R1069" s="1" t="s">
        <v>576</v>
      </c>
      <c r="S1069" s="1" t="s">
        <v>2407</v>
      </c>
      <c r="T1069" s="1" t="s">
        <v>2407</v>
      </c>
      <c r="U1069" s="1" t="s">
        <v>5220</v>
      </c>
      <c r="V1069" s="1" t="s">
        <v>2470</v>
      </c>
      <c r="W1069" s="1" t="s">
        <v>92</v>
      </c>
      <c r="X1069" s="1" t="str">
        <f>CONCATENATE(Tableau4[[#This Row],[Numéro de pièce de la pièce de référence]],Tableau4[[#This Row],[Numéro de poste de la pièce de référence]])</f>
        <v>450066888840</v>
      </c>
    </row>
    <row r="1070" spans="1:24" x14ac:dyDescent="0.35">
      <c r="A1070" s="1" t="s">
        <v>97</v>
      </c>
      <c r="B1070" s="1" t="s">
        <v>2489</v>
      </c>
      <c r="C1070" s="1" t="s">
        <v>2510</v>
      </c>
      <c r="D1070" s="1" t="s">
        <v>101</v>
      </c>
      <c r="E1070" s="1" t="s">
        <v>577</v>
      </c>
      <c r="F1070" s="1" t="s">
        <v>2407</v>
      </c>
      <c r="G1070" s="1" t="s">
        <v>2712</v>
      </c>
      <c r="H1070" s="1" t="s">
        <v>423</v>
      </c>
      <c r="I1070" s="2">
        <v>43994</v>
      </c>
      <c r="J1070" s="1" t="s">
        <v>4282</v>
      </c>
      <c r="K1070" s="1" t="s">
        <v>4283</v>
      </c>
      <c r="L1070" s="1" t="s">
        <v>3400</v>
      </c>
      <c r="M1070" s="1" t="s">
        <v>4284</v>
      </c>
      <c r="N1070" s="3">
        <v>7405.2</v>
      </c>
      <c r="O1070" s="3">
        <v>0</v>
      </c>
      <c r="P1070" s="1" t="s">
        <v>2581</v>
      </c>
      <c r="Q1070" s="1" t="s">
        <v>582</v>
      </c>
      <c r="R1070" s="1" t="s">
        <v>576</v>
      </c>
      <c r="S1070" s="1" t="s">
        <v>2407</v>
      </c>
      <c r="T1070" s="1" t="s">
        <v>2407</v>
      </c>
      <c r="U1070" s="1" t="s">
        <v>5220</v>
      </c>
      <c r="V1070" s="1" t="s">
        <v>2470</v>
      </c>
      <c r="W1070" s="1" t="s">
        <v>92</v>
      </c>
      <c r="X1070" s="1" t="str">
        <f>CONCATENATE(Tableau4[[#This Row],[Numéro de pièce de la pièce de référence]],Tableau4[[#This Row],[Numéro de poste de la pièce de référence]])</f>
        <v>450066888850</v>
      </c>
    </row>
    <row r="1071" spans="1:24" x14ac:dyDescent="0.35">
      <c r="A1071" s="1" t="s">
        <v>97</v>
      </c>
      <c r="B1071" s="1" t="s">
        <v>2489</v>
      </c>
      <c r="C1071" s="1" t="s">
        <v>2510</v>
      </c>
      <c r="D1071" s="1" t="s">
        <v>101</v>
      </c>
      <c r="E1071" s="1" t="s">
        <v>568</v>
      </c>
      <c r="F1071" s="1" t="s">
        <v>2407</v>
      </c>
      <c r="G1071" s="1" t="s">
        <v>2716</v>
      </c>
      <c r="H1071" s="1" t="s">
        <v>421</v>
      </c>
      <c r="I1071" s="2">
        <v>43994</v>
      </c>
      <c r="J1071" s="1" t="s">
        <v>4282</v>
      </c>
      <c r="K1071" s="1" t="s">
        <v>4283</v>
      </c>
      <c r="L1071" s="1" t="s">
        <v>3400</v>
      </c>
      <c r="M1071" s="1" t="s">
        <v>4284</v>
      </c>
      <c r="N1071" s="3">
        <v>25410</v>
      </c>
      <c r="O1071" s="3">
        <v>0</v>
      </c>
      <c r="P1071" s="1" t="s">
        <v>2581</v>
      </c>
      <c r="Q1071" s="1" t="s">
        <v>572</v>
      </c>
      <c r="R1071" s="1" t="s">
        <v>567</v>
      </c>
      <c r="S1071" s="1" t="s">
        <v>2407</v>
      </c>
      <c r="T1071" s="1" t="s">
        <v>2407</v>
      </c>
      <c r="U1071" s="1" t="s">
        <v>5221</v>
      </c>
      <c r="V1071" s="1" t="s">
        <v>2470</v>
      </c>
      <c r="W1071" s="1" t="s">
        <v>92</v>
      </c>
      <c r="X1071" s="1" t="str">
        <f>CONCATENATE(Tableau4[[#This Row],[Numéro de pièce de la pièce de référence]],Tableau4[[#This Row],[Numéro de poste de la pièce de référence]])</f>
        <v>450066889240</v>
      </c>
    </row>
    <row r="1072" spans="1:24" x14ac:dyDescent="0.35">
      <c r="A1072" s="1" t="s">
        <v>97</v>
      </c>
      <c r="B1072" s="1" t="s">
        <v>2489</v>
      </c>
      <c r="C1072" s="1" t="s">
        <v>2510</v>
      </c>
      <c r="D1072" s="1" t="s">
        <v>101</v>
      </c>
      <c r="E1072" s="1" t="s">
        <v>568</v>
      </c>
      <c r="F1072" s="1" t="s">
        <v>2407</v>
      </c>
      <c r="G1072" s="1" t="s">
        <v>2716</v>
      </c>
      <c r="H1072" s="1" t="s">
        <v>423</v>
      </c>
      <c r="I1072" s="2">
        <v>43994</v>
      </c>
      <c r="J1072" s="1" t="s">
        <v>4282</v>
      </c>
      <c r="K1072" s="1" t="s">
        <v>4283</v>
      </c>
      <c r="L1072" s="1" t="s">
        <v>3400</v>
      </c>
      <c r="M1072" s="1" t="s">
        <v>4284</v>
      </c>
      <c r="N1072" s="3">
        <v>15460.78</v>
      </c>
      <c r="O1072" s="3">
        <v>0</v>
      </c>
      <c r="P1072" s="1" t="s">
        <v>2581</v>
      </c>
      <c r="Q1072" s="1" t="s">
        <v>573</v>
      </c>
      <c r="R1072" s="1" t="s">
        <v>567</v>
      </c>
      <c r="S1072" s="1" t="s">
        <v>2407</v>
      </c>
      <c r="T1072" s="1" t="s">
        <v>2407</v>
      </c>
      <c r="U1072" s="1" t="s">
        <v>5221</v>
      </c>
      <c r="V1072" s="1" t="s">
        <v>2470</v>
      </c>
      <c r="W1072" s="1" t="s">
        <v>92</v>
      </c>
      <c r="X1072" s="1" t="str">
        <f>CONCATENATE(Tableau4[[#This Row],[Numéro de pièce de la pièce de référence]],Tableau4[[#This Row],[Numéro de poste de la pièce de référence]])</f>
        <v>450066889250</v>
      </c>
    </row>
    <row r="1073" spans="1:24" x14ac:dyDescent="0.35">
      <c r="A1073" s="1" t="s">
        <v>97</v>
      </c>
      <c r="B1073" s="1" t="s">
        <v>2489</v>
      </c>
      <c r="C1073" s="1" t="s">
        <v>2510</v>
      </c>
      <c r="D1073" s="1" t="s">
        <v>101</v>
      </c>
      <c r="E1073" s="1" t="s">
        <v>564</v>
      </c>
      <c r="F1073" s="1" t="s">
        <v>2407</v>
      </c>
      <c r="G1073" s="1" t="s">
        <v>2717</v>
      </c>
      <c r="H1073" s="1" t="s">
        <v>88</v>
      </c>
      <c r="I1073" s="2">
        <v>43994</v>
      </c>
      <c r="J1073" s="1" t="s">
        <v>4282</v>
      </c>
      <c r="K1073" s="1" t="s">
        <v>4283</v>
      </c>
      <c r="L1073" s="1" t="s">
        <v>2630</v>
      </c>
      <c r="M1073" s="1" t="s">
        <v>4290</v>
      </c>
      <c r="N1073" s="3">
        <v>-674982</v>
      </c>
      <c r="O1073" s="3">
        <v>0</v>
      </c>
      <c r="P1073" s="1" t="s">
        <v>2567</v>
      </c>
      <c r="Q1073" s="1" t="s">
        <v>565</v>
      </c>
      <c r="R1073" s="1" t="s">
        <v>495</v>
      </c>
      <c r="S1073" s="1" t="s">
        <v>2407</v>
      </c>
      <c r="T1073" s="1" t="s">
        <v>2407</v>
      </c>
      <c r="U1073" s="1" t="s">
        <v>5222</v>
      </c>
      <c r="V1073" s="1" t="s">
        <v>2470</v>
      </c>
      <c r="W1073" s="1" t="s">
        <v>51</v>
      </c>
      <c r="X1073" s="1" t="str">
        <f>CONCATENATE(Tableau4[[#This Row],[Numéro de pièce de la pièce de référence]],Tableau4[[#This Row],[Numéro de poste de la pièce de référence]])</f>
        <v>450066891510</v>
      </c>
    </row>
    <row r="1074" spans="1:24" x14ac:dyDescent="0.35">
      <c r="A1074" s="1" t="s">
        <v>97</v>
      </c>
      <c r="B1074" s="1" t="s">
        <v>2489</v>
      </c>
      <c r="C1074" s="1" t="s">
        <v>2510</v>
      </c>
      <c r="D1074" s="1" t="s">
        <v>101</v>
      </c>
      <c r="E1074" s="1" t="s">
        <v>564</v>
      </c>
      <c r="F1074" s="1" t="s">
        <v>2407</v>
      </c>
      <c r="G1074" s="1" t="s">
        <v>2717</v>
      </c>
      <c r="H1074" s="1" t="s">
        <v>88</v>
      </c>
      <c r="I1074" s="2">
        <v>43994</v>
      </c>
      <c r="J1074" s="1" t="s">
        <v>4282</v>
      </c>
      <c r="K1074" s="1" t="s">
        <v>4283</v>
      </c>
      <c r="L1074" s="1" t="s">
        <v>2630</v>
      </c>
      <c r="M1074" s="1" t="s">
        <v>4290</v>
      </c>
      <c r="N1074" s="3">
        <v>-214200</v>
      </c>
      <c r="O1074" s="3">
        <v>0</v>
      </c>
      <c r="P1074" s="1" t="s">
        <v>2567</v>
      </c>
      <c r="Q1074" s="1" t="s">
        <v>565</v>
      </c>
      <c r="R1074" s="1" t="s">
        <v>495</v>
      </c>
      <c r="S1074" s="1" t="s">
        <v>2407</v>
      </c>
      <c r="T1074" s="1" t="s">
        <v>2407</v>
      </c>
      <c r="U1074" s="1" t="s">
        <v>5223</v>
      </c>
      <c r="V1074" s="1" t="s">
        <v>2470</v>
      </c>
      <c r="W1074" s="1" t="s">
        <v>51</v>
      </c>
      <c r="X1074" s="1" t="str">
        <f>CONCATENATE(Tableau4[[#This Row],[Numéro de pièce de la pièce de référence]],Tableau4[[#This Row],[Numéro de poste de la pièce de référence]])</f>
        <v>450066891510</v>
      </c>
    </row>
    <row r="1075" spans="1:24" x14ac:dyDescent="0.35">
      <c r="A1075" s="1" t="s">
        <v>97</v>
      </c>
      <c r="B1075" s="1" t="s">
        <v>2489</v>
      </c>
      <c r="C1075" s="1" t="s">
        <v>2510</v>
      </c>
      <c r="D1075" s="1" t="s">
        <v>101</v>
      </c>
      <c r="E1075" s="1" t="s">
        <v>564</v>
      </c>
      <c r="F1075" s="1" t="s">
        <v>2407</v>
      </c>
      <c r="G1075" s="1" t="s">
        <v>2717</v>
      </c>
      <c r="H1075" s="1" t="s">
        <v>88</v>
      </c>
      <c r="I1075" s="2">
        <v>43994</v>
      </c>
      <c r="J1075" s="1" t="s">
        <v>4282</v>
      </c>
      <c r="K1075" s="1" t="s">
        <v>4283</v>
      </c>
      <c r="L1075" s="1" t="s">
        <v>2630</v>
      </c>
      <c r="M1075" s="1" t="s">
        <v>4290</v>
      </c>
      <c r="N1075" s="3">
        <v>-226800</v>
      </c>
      <c r="O1075" s="3">
        <v>0</v>
      </c>
      <c r="P1075" s="1" t="s">
        <v>2567</v>
      </c>
      <c r="Q1075" s="1" t="s">
        <v>565</v>
      </c>
      <c r="R1075" s="1" t="s">
        <v>495</v>
      </c>
      <c r="S1075" s="1" t="s">
        <v>2407</v>
      </c>
      <c r="T1075" s="1" t="s">
        <v>2407</v>
      </c>
      <c r="U1075" s="1" t="s">
        <v>5224</v>
      </c>
      <c r="V1075" s="1" t="s">
        <v>2470</v>
      </c>
      <c r="W1075" s="1" t="s">
        <v>51</v>
      </c>
      <c r="X1075" s="1" t="str">
        <f>CONCATENATE(Tableau4[[#This Row],[Numéro de pièce de la pièce de référence]],Tableau4[[#This Row],[Numéro de poste de la pièce de référence]])</f>
        <v>450066891510</v>
      </c>
    </row>
    <row r="1076" spans="1:24" x14ac:dyDescent="0.35">
      <c r="A1076" s="1" t="s">
        <v>97</v>
      </c>
      <c r="B1076" s="1" t="s">
        <v>2489</v>
      </c>
      <c r="C1076" s="1" t="s">
        <v>2510</v>
      </c>
      <c r="D1076" s="1" t="s">
        <v>101</v>
      </c>
      <c r="E1076" s="1" t="s">
        <v>663</v>
      </c>
      <c r="F1076" s="1" t="s">
        <v>2407</v>
      </c>
      <c r="G1076" s="1" t="s">
        <v>2728</v>
      </c>
      <c r="H1076" s="1" t="s">
        <v>88</v>
      </c>
      <c r="I1076" s="2">
        <v>43994</v>
      </c>
      <c r="J1076" s="1" t="s">
        <v>4282</v>
      </c>
      <c r="K1076" s="1" t="s">
        <v>4283</v>
      </c>
      <c r="L1076" s="1" t="s">
        <v>3401</v>
      </c>
      <c r="M1076" s="1" t="s">
        <v>4288</v>
      </c>
      <c r="N1076" s="3">
        <v>1189.8699999999999</v>
      </c>
      <c r="O1076" s="3">
        <v>0</v>
      </c>
      <c r="P1076" s="1" t="s">
        <v>2567</v>
      </c>
      <c r="Q1076" s="1" t="s">
        <v>664</v>
      </c>
      <c r="R1076" s="1" t="s">
        <v>662</v>
      </c>
      <c r="S1076" s="1" t="s">
        <v>2407</v>
      </c>
      <c r="T1076" s="1" t="s">
        <v>2407</v>
      </c>
      <c r="U1076" s="1" t="s">
        <v>5225</v>
      </c>
      <c r="V1076" s="1" t="s">
        <v>2470</v>
      </c>
      <c r="W1076" s="1" t="s">
        <v>51</v>
      </c>
      <c r="X1076" s="1" t="str">
        <f>CONCATENATE(Tableau4[[#This Row],[Numéro de pièce de la pièce de référence]],Tableau4[[#This Row],[Numéro de poste de la pièce de référence]])</f>
        <v>450066905510</v>
      </c>
    </row>
    <row r="1077" spans="1:24" x14ac:dyDescent="0.35">
      <c r="A1077" s="1" t="s">
        <v>97</v>
      </c>
      <c r="B1077" s="1" t="s">
        <v>2489</v>
      </c>
      <c r="C1077" s="1" t="s">
        <v>2510</v>
      </c>
      <c r="D1077" s="1" t="s">
        <v>126</v>
      </c>
      <c r="E1077" s="1" t="s">
        <v>774</v>
      </c>
      <c r="F1077" s="1" t="s">
        <v>2407</v>
      </c>
      <c r="G1077" s="1" t="s">
        <v>2768</v>
      </c>
      <c r="H1077" s="1" t="s">
        <v>88</v>
      </c>
      <c r="I1077" s="2">
        <v>43994</v>
      </c>
      <c r="J1077" s="1" t="s">
        <v>4282</v>
      </c>
      <c r="K1077" s="1" t="s">
        <v>4283</v>
      </c>
      <c r="L1077" s="1" t="s">
        <v>2630</v>
      </c>
      <c r="M1077" s="1" t="s">
        <v>4290</v>
      </c>
      <c r="N1077" s="3">
        <v>2202.92</v>
      </c>
      <c r="O1077" s="3">
        <v>0</v>
      </c>
      <c r="P1077" s="1" t="s">
        <v>2533</v>
      </c>
      <c r="Q1077" s="1" t="s">
        <v>775</v>
      </c>
      <c r="R1077" s="1" t="s">
        <v>773</v>
      </c>
      <c r="S1077" s="1" t="s">
        <v>2407</v>
      </c>
      <c r="T1077" s="1" t="s">
        <v>2407</v>
      </c>
      <c r="U1077" s="1" t="s">
        <v>5226</v>
      </c>
      <c r="V1077" s="1" t="s">
        <v>2470</v>
      </c>
      <c r="W1077" s="1" t="s">
        <v>99</v>
      </c>
      <c r="X1077" s="1" t="str">
        <f>CONCATENATE(Tableau4[[#This Row],[Numéro de pièce de la pièce de référence]],Tableau4[[#This Row],[Numéro de poste de la pièce de référence]])</f>
        <v>450067038110</v>
      </c>
    </row>
    <row r="1078" spans="1:24" x14ac:dyDescent="0.35">
      <c r="A1078" s="1" t="s">
        <v>97</v>
      </c>
      <c r="B1078" s="1" t="s">
        <v>2489</v>
      </c>
      <c r="C1078" s="1" t="s">
        <v>2510</v>
      </c>
      <c r="D1078" s="1" t="s">
        <v>126</v>
      </c>
      <c r="E1078" s="1" t="s">
        <v>774</v>
      </c>
      <c r="F1078" s="1" t="s">
        <v>2407</v>
      </c>
      <c r="G1078" s="1" t="s">
        <v>2768</v>
      </c>
      <c r="H1078" s="1" t="s">
        <v>217</v>
      </c>
      <c r="I1078" s="2">
        <v>43994</v>
      </c>
      <c r="J1078" s="1" t="s">
        <v>4282</v>
      </c>
      <c r="K1078" s="1" t="s">
        <v>4283</v>
      </c>
      <c r="L1078" s="1" t="s">
        <v>2630</v>
      </c>
      <c r="M1078" s="1" t="s">
        <v>4290</v>
      </c>
      <c r="N1078" s="3">
        <v>106</v>
      </c>
      <c r="O1078" s="3">
        <v>0</v>
      </c>
      <c r="P1078" s="1" t="s">
        <v>2533</v>
      </c>
      <c r="Q1078" s="1" t="s">
        <v>776</v>
      </c>
      <c r="R1078" s="1" t="s">
        <v>773</v>
      </c>
      <c r="S1078" s="1" t="s">
        <v>2407</v>
      </c>
      <c r="T1078" s="1" t="s">
        <v>2407</v>
      </c>
      <c r="U1078" s="1" t="s">
        <v>5226</v>
      </c>
      <c r="V1078" s="1" t="s">
        <v>2470</v>
      </c>
      <c r="W1078" s="1" t="s">
        <v>99</v>
      </c>
      <c r="X1078" s="1" t="str">
        <f>CONCATENATE(Tableau4[[#This Row],[Numéro de pièce de la pièce de référence]],Tableau4[[#This Row],[Numéro de poste de la pièce de référence]])</f>
        <v>450067038120</v>
      </c>
    </row>
    <row r="1079" spans="1:24" x14ac:dyDescent="0.35">
      <c r="A1079" s="1" t="s">
        <v>97</v>
      </c>
      <c r="B1079" s="1" t="s">
        <v>2489</v>
      </c>
      <c r="C1079" s="1" t="s">
        <v>2510</v>
      </c>
      <c r="D1079" s="1" t="s">
        <v>126</v>
      </c>
      <c r="E1079" s="1" t="s">
        <v>774</v>
      </c>
      <c r="F1079" s="1" t="s">
        <v>2407</v>
      </c>
      <c r="G1079" s="1" t="s">
        <v>2768</v>
      </c>
      <c r="H1079" s="1" t="s">
        <v>222</v>
      </c>
      <c r="I1079" s="2">
        <v>43994</v>
      </c>
      <c r="J1079" s="1" t="s">
        <v>4282</v>
      </c>
      <c r="K1079" s="1" t="s">
        <v>4283</v>
      </c>
      <c r="L1079" s="1" t="s">
        <v>2630</v>
      </c>
      <c r="M1079" s="1" t="s">
        <v>4290</v>
      </c>
      <c r="N1079" s="3">
        <v>265.98</v>
      </c>
      <c r="O1079" s="3">
        <v>0</v>
      </c>
      <c r="P1079" s="1" t="s">
        <v>2533</v>
      </c>
      <c r="Q1079" s="1" t="s">
        <v>777</v>
      </c>
      <c r="R1079" s="1" t="s">
        <v>773</v>
      </c>
      <c r="S1079" s="1" t="s">
        <v>2407</v>
      </c>
      <c r="T1079" s="1" t="s">
        <v>2407</v>
      </c>
      <c r="U1079" s="1" t="s">
        <v>5226</v>
      </c>
      <c r="V1079" s="1" t="s">
        <v>2470</v>
      </c>
      <c r="W1079" s="1" t="s">
        <v>99</v>
      </c>
      <c r="X1079" s="1" t="str">
        <f>CONCATENATE(Tableau4[[#This Row],[Numéro de pièce de la pièce de référence]],Tableau4[[#This Row],[Numéro de poste de la pièce de référence]])</f>
        <v>450067038130</v>
      </c>
    </row>
    <row r="1080" spans="1:24" x14ac:dyDescent="0.35">
      <c r="A1080" s="1" t="s">
        <v>97</v>
      </c>
      <c r="B1080" s="1" t="s">
        <v>2489</v>
      </c>
      <c r="C1080" s="1" t="s">
        <v>2510</v>
      </c>
      <c r="D1080" s="1" t="s">
        <v>126</v>
      </c>
      <c r="E1080" s="1" t="s">
        <v>774</v>
      </c>
      <c r="F1080" s="1" t="s">
        <v>2407</v>
      </c>
      <c r="G1080" s="1" t="s">
        <v>2768</v>
      </c>
      <c r="H1080" s="1" t="s">
        <v>421</v>
      </c>
      <c r="I1080" s="2">
        <v>43994</v>
      </c>
      <c r="J1080" s="1" t="s">
        <v>4282</v>
      </c>
      <c r="K1080" s="1" t="s">
        <v>4283</v>
      </c>
      <c r="L1080" s="1" t="s">
        <v>2630</v>
      </c>
      <c r="M1080" s="1" t="s">
        <v>4290</v>
      </c>
      <c r="N1080" s="3">
        <v>370.04</v>
      </c>
      <c r="O1080" s="3">
        <v>0</v>
      </c>
      <c r="P1080" s="1" t="s">
        <v>2533</v>
      </c>
      <c r="Q1080" s="1" t="s">
        <v>778</v>
      </c>
      <c r="R1080" s="1" t="s">
        <v>773</v>
      </c>
      <c r="S1080" s="1" t="s">
        <v>2407</v>
      </c>
      <c r="T1080" s="1" t="s">
        <v>2407</v>
      </c>
      <c r="U1080" s="1" t="s">
        <v>5226</v>
      </c>
      <c r="V1080" s="1" t="s">
        <v>2470</v>
      </c>
      <c r="W1080" s="1" t="s">
        <v>99</v>
      </c>
      <c r="X1080" s="1" t="str">
        <f>CONCATENATE(Tableau4[[#This Row],[Numéro de pièce de la pièce de référence]],Tableau4[[#This Row],[Numéro de poste de la pièce de référence]])</f>
        <v>450067038140</v>
      </c>
    </row>
    <row r="1081" spans="1:24" x14ac:dyDescent="0.35">
      <c r="A1081" s="1" t="s">
        <v>97</v>
      </c>
      <c r="B1081" s="1" t="s">
        <v>2489</v>
      </c>
      <c r="C1081" s="1" t="s">
        <v>2510</v>
      </c>
      <c r="D1081" s="1" t="s">
        <v>126</v>
      </c>
      <c r="E1081" s="1" t="s">
        <v>774</v>
      </c>
      <c r="F1081" s="1" t="s">
        <v>2407</v>
      </c>
      <c r="G1081" s="1" t="s">
        <v>2768</v>
      </c>
      <c r="H1081" s="1" t="s">
        <v>423</v>
      </c>
      <c r="I1081" s="2">
        <v>43994</v>
      </c>
      <c r="J1081" s="1" t="s">
        <v>4282</v>
      </c>
      <c r="K1081" s="1" t="s">
        <v>4283</v>
      </c>
      <c r="L1081" s="1" t="s">
        <v>2630</v>
      </c>
      <c r="M1081" s="1" t="s">
        <v>4290</v>
      </c>
      <c r="N1081" s="3">
        <v>184.04</v>
      </c>
      <c r="O1081" s="3">
        <v>0</v>
      </c>
      <c r="P1081" s="1" t="s">
        <v>2533</v>
      </c>
      <c r="Q1081" s="1" t="s">
        <v>779</v>
      </c>
      <c r="R1081" s="1" t="s">
        <v>773</v>
      </c>
      <c r="S1081" s="1" t="s">
        <v>2407</v>
      </c>
      <c r="T1081" s="1" t="s">
        <v>2407</v>
      </c>
      <c r="U1081" s="1" t="s">
        <v>5226</v>
      </c>
      <c r="V1081" s="1" t="s">
        <v>2470</v>
      </c>
      <c r="W1081" s="1" t="s">
        <v>99</v>
      </c>
      <c r="X1081" s="1" t="str">
        <f>CONCATENATE(Tableau4[[#This Row],[Numéro de pièce de la pièce de référence]],Tableau4[[#This Row],[Numéro de poste de la pièce de référence]])</f>
        <v>450067038150</v>
      </c>
    </row>
    <row r="1082" spans="1:24" x14ac:dyDescent="0.35">
      <c r="A1082" s="1" t="s">
        <v>97</v>
      </c>
      <c r="B1082" s="1" t="s">
        <v>2489</v>
      </c>
      <c r="C1082" s="1" t="s">
        <v>2510</v>
      </c>
      <c r="D1082" s="1" t="s">
        <v>126</v>
      </c>
      <c r="E1082" s="1" t="s">
        <v>774</v>
      </c>
      <c r="F1082" s="1" t="s">
        <v>2407</v>
      </c>
      <c r="G1082" s="1" t="s">
        <v>2768</v>
      </c>
      <c r="H1082" s="1" t="s">
        <v>511</v>
      </c>
      <c r="I1082" s="2">
        <v>43994</v>
      </c>
      <c r="J1082" s="1" t="s">
        <v>4282</v>
      </c>
      <c r="K1082" s="1" t="s">
        <v>4283</v>
      </c>
      <c r="L1082" s="1" t="s">
        <v>2630</v>
      </c>
      <c r="M1082" s="1" t="s">
        <v>4290</v>
      </c>
      <c r="N1082" s="3">
        <v>184.04</v>
      </c>
      <c r="O1082" s="3">
        <v>0</v>
      </c>
      <c r="P1082" s="1" t="s">
        <v>2533</v>
      </c>
      <c r="Q1082" s="1" t="s">
        <v>780</v>
      </c>
      <c r="R1082" s="1" t="s">
        <v>773</v>
      </c>
      <c r="S1082" s="1" t="s">
        <v>2407</v>
      </c>
      <c r="T1082" s="1" t="s">
        <v>2407</v>
      </c>
      <c r="U1082" s="1" t="s">
        <v>5226</v>
      </c>
      <c r="V1082" s="1" t="s">
        <v>2470</v>
      </c>
      <c r="W1082" s="1" t="s">
        <v>99</v>
      </c>
      <c r="X1082" s="1" t="str">
        <f>CONCATENATE(Tableau4[[#This Row],[Numéro de pièce de la pièce de référence]],Tableau4[[#This Row],[Numéro de poste de la pièce de référence]])</f>
        <v>450067038160</v>
      </c>
    </row>
    <row r="1083" spans="1:24" x14ac:dyDescent="0.35">
      <c r="A1083" s="1" t="s">
        <v>97</v>
      </c>
      <c r="B1083" s="1" t="s">
        <v>2489</v>
      </c>
      <c r="C1083" s="1" t="s">
        <v>2510</v>
      </c>
      <c r="D1083" s="1" t="s">
        <v>126</v>
      </c>
      <c r="E1083" s="1" t="s">
        <v>774</v>
      </c>
      <c r="F1083" s="1" t="s">
        <v>2407</v>
      </c>
      <c r="G1083" s="1" t="s">
        <v>2768</v>
      </c>
      <c r="H1083" s="1" t="s">
        <v>513</v>
      </c>
      <c r="I1083" s="2">
        <v>43994</v>
      </c>
      <c r="J1083" s="1" t="s">
        <v>4282</v>
      </c>
      <c r="K1083" s="1" t="s">
        <v>4283</v>
      </c>
      <c r="L1083" s="1" t="s">
        <v>2630</v>
      </c>
      <c r="M1083" s="1" t="s">
        <v>4290</v>
      </c>
      <c r="N1083" s="3">
        <v>290.04000000000002</v>
      </c>
      <c r="O1083" s="3">
        <v>0</v>
      </c>
      <c r="P1083" s="1" t="s">
        <v>2533</v>
      </c>
      <c r="Q1083" s="1" t="s">
        <v>781</v>
      </c>
      <c r="R1083" s="1" t="s">
        <v>773</v>
      </c>
      <c r="S1083" s="1" t="s">
        <v>2407</v>
      </c>
      <c r="T1083" s="1" t="s">
        <v>2407</v>
      </c>
      <c r="U1083" s="1" t="s">
        <v>5226</v>
      </c>
      <c r="V1083" s="1" t="s">
        <v>2470</v>
      </c>
      <c r="W1083" s="1" t="s">
        <v>99</v>
      </c>
      <c r="X1083" s="1" t="str">
        <f>CONCATENATE(Tableau4[[#This Row],[Numéro de pièce de la pièce de référence]],Tableau4[[#This Row],[Numéro de poste de la pièce de référence]])</f>
        <v>450067038170</v>
      </c>
    </row>
    <row r="1084" spans="1:24" x14ac:dyDescent="0.35">
      <c r="A1084" s="1" t="s">
        <v>97</v>
      </c>
      <c r="B1084" s="1" t="s">
        <v>2489</v>
      </c>
      <c r="C1084" s="1" t="s">
        <v>2510</v>
      </c>
      <c r="D1084" s="1" t="s">
        <v>126</v>
      </c>
      <c r="E1084" s="1" t="s">
        <v>774</v>
      </c>
      <c r="F1084" s="1" t="s">
        <v>2407</v>
      </c>
      <c r="G1084" s="1" t="s">
        <v>2768</v>
      </c>
      <c r="H1084" s="1" t="s">
        <v>515</v>
      </c>
      <c r="I1084" s="2">
        <v>43994</v>
      </c>
      <c r="J1084" s="1" t="s">
        <v>4282</v>
      </c>
      <c r="K1084" s="1" t="s">
        <v>4283</v>
      </c>
      <c r="L1084" s="1" t="s">
        <v>2630</v>
      </c>
      <c r="M1084" s="1" t="s">
        <v>4290</v>
      </c>
      <c r="N1084" s="3">
        <v>1985.4</v>
      </c>
      <c r="O1084" s="3">
        <v>0</v>
      </c>
      <c r="P1084" s="1" t="s">
        <v>2533</v>
      </c>
      <c r="Q1084" s="1" t="s">
        <v>782</v>
      </c>
      <c r="R1084" s="1" t="s">
        <v>773</v>
      </c>
      <c r="S1084" s="1" t="s">
        <v>2407</v>
      </c>
      <c r="T1084" s="1" t="s">
        <v>2407</v>
      </c>
      <c r="U1084" s="1" t="s">
        <v>5226</v>
      </c>
      <c r="V1084" s="1" t="s">
        <v>2470</v>
      </c>
      <c r="W1084" s="1" t="s">
        <v>99</v>
      </c>
      <c r="X1084" s="1" t="str">
        <f>CONCATENATE(Tableau4[[#This Row],[Numéro de pièce de la pièce de référence]],Tableau4[[#This Row],[Numéro de poste de la pièce de référence]])</f>
        <v>450067038180</v>
      </c>
    </row>
    <row r="1085" spans="1:24" x14ac:dyDescent="0.35">
      <c r="A1085" s="1" t="s">
        <v>97</v>
      </c>
      <c r="B1085" s="1" t="s">
        <v>2489</v>
      </c>
      <c r="C1085" s="1" t="s">
        <v>2510</v>
      </c>
      <c r="D1085" s="1" t="s">
        <v>126</v>
      </c>
      <c r="E1085" s="1" t="s">
        <v>789</v>
      </c>
      <c r="F1085" s="1" t="s">
        <v>2407</v>
      </c>
      <c r="G1085" s="1" t="s">
        <v>2768</v>
      </c>
      <c r="H1085" s="1" t="s">
        <v>88</v>
      </c>
      <c r="I1085" s="2">
        <v>43994</v>
      </c>
      <c r="J1085" s="1" t="s">
        <v>4282</v>
      </c>
      <c r="K1085" s="1" t="s">
        <v>4283</v>
      </c>
      <c r="L1085" s="1" t="s">
        <v>2630</v>
      </c>
      <c r="M1085" s="1" t="s">
        <v>4290</v>
      </c>
      <c r="N1085" s="3">
        <v>928.64</v>
      </c>
      <c r="O1085" s="3">
        <v>0</v>
      </c>
      <c r="P1085" s="1" t="s">
        <v>2533</v>
      </c>
      <c r="Q1085" s="1" t="s">
        <v>790</v>
      </c>
      <c r="R1085" s="1" t="s">
        <v>773</v>
      </c>
      <c r="S1085" s="1" t="s">
        <v>2407</v>
      </c>
      <c r="T1085" s="1" t="s">
        <v>2407</v>
      </c>
      <c r="U1085" s="1" t="s">
        <v>5227</v>
      </c>
      <c r="V1085" s="1" t="s">
        <v>2470</v>
      </c>
      <c r="W1085" s="1" t="s">
        <v>99</v>
      </c>
      <c r="X1085" s="1" t="str">
        <f>CONCATENATE(Tableau4[[#This Row],[Numéro de pièce de la pièce de référence]],Tableau4[[#This Row],[Numéro de poste de la pièce de référence]])</f>
        <v>450067064310</v>
      </c>
    </row>
    <row r="1086" spans="1:24" x14ac:dyDescent="0.35">
      <c r="A1086" s="1" t="s">
        <v>97</v>
      </c>
      <c r="B1086" s="1" t="s">
        <v>2489</v>
      </c>
      <c r="C1086" s="1" t="s">
        <v>2510</v>
      </c>
      <c r="D1086" s="1" t="s">
        <v>101</v>
      </c>
      <c r="E1086" s="1" t="s">
        <v>850</v>
      </c>
      <c r="F1086" s="1" t="s">
        <v>2407</v>
      </c>
      <c r="G1086" s="1" t="s">
        <v>2794</v>
      </c>
      <c r="H1086" s="1" t="s">
        <v>88</v>
      </c>
      <c r="I1086" s="2">
        <v>43994</v>
      </c>
      <c r="J1086" s="1" t="s">
        <v>4282</v>
      </c>
      <c r="K1086" s="1" t="s">
        <v>4283</v>
      </c>
      <c r="L1086" s="1" t="s">
        <v>3401</v>
      </c>
      <c r="M1086" s="1" t="s">
        <v>4288</v>
      </c>
      <c r="N1086" s="3">
        <v>-151.34</v>
      </c>
      <c r="O1086" s="3">
        <v>0</v>
      </c>
      <c r="P1086" s="1" t="s">
        <v>2567</v>
      </c>
      <c r="Q1086" s="1" t="s">
        <v>851</v>
      </c>
      <c r="R1086" s="1" t="s">
        <v>662</v>
      </c>
      <c r="S1086" s="1" t="s">
        <v>2407</v>
      </c>
      <c r="T1086" s="1" t="s">
        <v>2407</v>
      </c>
      <c r="U1086" s="1" t="s">
        <v>5228</v>
      </c>
      <c r="V1086" s="1" t="s">
        <v>2470</v>
      </c>
      <c r="W1086" s="1" t="s">
        <v>51</v>
      </c>
      <c r="X1086" s="1" t="str">
        <f>CONCATENATE(Tableau4[[#This Row],[Numéro de pièce de la pièce de référence]],Tableau4[[#This Row],[Numéro de poste de la pièce de référence]])</f>
        <v>450067102010</v>
      </c>
    </row>
    <row r="1087" spans="1:24" x14ac:dyDescent="0.35">
      <c r="A1087" s="1" t="s">
        <v>97</v>
      </c>
      <c r="B1087" s="1" t="s">
        <v>2489</v>
      </c>
      <c r="C1087" s="1" t="s">
        <v>2510</v>
      </c>
      <c r="D1087" s="1" t="s">
        <v>101</v>
      </c>
      <c r="E1087" s="1" t="s">
        <v>850</v>
      </c>
      <c r="F1087" s="1" t="s">
        <v>2407</v>
      </c>
      <c r="G1087" s="1" t="s">
        <v>2794</v>
      </c>
      <c r="H1087" s="1" t="s">
        <v>88</v>
      </c>
      <c r="I1087" s="2">
        <v>43994</v>
      </c>
      <c r="J1087" s="1" t="s">
        <v>4282</v>
      </c>
      <c r="K1087" s="1" t="s">
        <v>4283</v>
      </c>
      <c r="L1087" s="1" t="s">
        <v>3402</v>
      </c>
      <c r="M1087" s="1" t="s">
        <v>4303</v>
      </c>
      <c r="N1087" s="3">
        <v>2705497.97</v>
      </c>
      <c r="O1087" s="3">
        <v>0</v>
      </c>
      <c r="P1087" s="1" t="s">
        <v>2567</v>
      </c>
      <c r="Q1087" s="1" t="s">
        <v>851</v>
      </c>
      <c r="R1087" s="1" t="s">
        <v>662</v>
      </c>
      <c r="S1087" s="1" t="s">
        <v>2407</v>
      </c>
      <c r="T1087" s="1" t="s">
        <v>2407</v>
      </c>
      <c r="U1087" s="1" t="s">
        <v>5228</v>
      </c>
      <c r="V1087" s="1" t="s">
        <v>2470</v>
      </c>
      <c r="W1087" s="1" t="s">
        <v>51</v>
      </c>
      <c r="X1087" s="1" t="str">
        <f>CONCATENATE(Tableau4[[#This Row],[Numéro de pièce de la pièce de référence]],Tableau4[[#This Row],[Numéro de poste de la pièce de référence]])</f>
        <v>450067102010</v>
      </c>
    </row>
    <row r="1088" spans="1:24" x14ac:dyDescent="0.35">
      <c r="A1088" s="1" t="s">
        <v>97</v>
      </c>
      <c r="B1088" s="1" t="s">
        <v>2489</v>
      </c>
      <c r="C1088" s="1" t="s">
        <v>2510</v>
      </c>
      <c r="D1088" s="1" t="s">
        <v>101</v>
      </c>
      <c r="E1088" s="1" t="s">
        <v>850</v>
      </c>
      <c r="F1088" s="1" t="s">
        <v>2407</v>
      </c>
      <c r="G1088" s="1" t="s">
        <v>2794</v>
      </c>
      <c r="H1088" s="1" t="s">
        <v>88</v>
      </c>
      <c r="I1088" s="2">
        <v>43994</v>
      </c>
      <c r="J1088" s="1" t="s">
        <v>4282</v>
      </c>
      <c r="K1088" s="1" t="s">
        <v>4283</v>
      </c>
      <c r="L1088" s="1" t="s">
        <v>2548</v>
      </c>
      <c r="M1088" s="1" t="s">
        <v>4306</v>
      </c>
      <c r="N1088" s="3">
        <v>-2705497.97</v>
      </c>
      <c r="O1088" s="3">
        <v>0</v>
      </c>
      <c r="P1088" s="1" t="s">
        <v>2567</v>
      </c>
      <c r="Q1088" s="1" t="s">
        <v>851</v>
      </c>
      <c r="R1088" s="1" t="s">
        <v>662</v>
      </c>
      <c r="S1088" s="1" t="s">
        <v>2407</v>
      </c>
      <c r="T1088" s="1" t="s">
        <v>2407</v>
      </c>
      <c r="U1088" s="1" t="s">
        <v>5228</v>
      </c>
      <c r="V1088" s="1" t="s">
        <v>2470</v>
      </c>
      <c r="W1088" s="1" t="s">
        <v>51</v>
      </c>
      <c r="X1088" s="1" t="str">
        <f>CONCATENATE(Tableau4[[#This Row],[Numéro de pièce de la pièce de référence]],Tableau4[[#This Row],[Numéro de poste de la pièce de référence]])</f>
        <v>450067102010</v>
      </c>
    </row>
    <row r="1089" spans="1:24" x14ac:dyDescent="0.35">
      <c r="A1089" s="1" t="s">
        <v>97</v>
      </c>
      <c r="B1089" s="1" t="s">
        <v>2489</v>
      </c>
      <c r="C1089" s="1" t="s">
        <v>2510</v>
      </c>
      <c r="D1089" s="1" t="s">
        <v>126</v>
      </c>
      <c r="E1089" s="1" t="s">
        <v>863</v>
      </c>
      <c r="F1089" s="1" t="s">
        <v>2407</v>
      </c>
      <c r="G1089" s="1" t="s">
        <v>2798</v>
      </c>
      <c r="H1089" s="1" t="s">
        <v>88</v>
      </c>
      <c r="I1089" s="2">
        <v>43994</v>
      </c>
      <c r="J1089" s="1" t="s">
        <v>4282</v>
      </c>
      <c r="K1089" s="1" t="s">
        <v>4283</v>
      </c>
      <c r="L1089" s="1" t="s">
        <v>2630</v>
      </c>
      <c r="M1089" s="1" t="s">
        <v>4290</v>
      </c>
      <c r="N1089" s="3">
        <v>476.4</v>
      </c>
      <c r="O1089" s="3">
        <v>0</v>
      </c>
      <c r="P1089" s="1" t="s">
        <v>2533</v>
      </c>
      <c r="Q1089" s="1" t="s">
        <v>864</v>
      </c>
      <c r="R1089" s="1" t="s">
        <v>862</v>
      </c>
      <c r="S1089" s="1" t="s">
        <v>2407</v>
      </c>
      <c r="T1089" s="1" t="s">
        <v>2407</v>
      </c>
      <c r="U1089" s="1" t="s">
        <v>5229</v>
      </c>
      <c r="V1089" s="1" t="s">
        <v>2470</v>
      </c>
      <c r="W1089" s="1" t="s">
        <v>99</v>
      </c>
      <c r="X1089" s="1" t="str">
        <f>CONCATENATE(Tableau4[[#This Row],[Numéro de pièce de la pièce de référence]],Tableau4[[#This Row],[Numéro de poste de la pièce de référence]])</f>
        <v>450067103510</v>
      </c>
    </row>
    <row r="1090" spans="1:24" x14ac:dyDescent="0.35">
      <c r="A1090" s="1" t="s">
        <v>97</v>
      </c>
      <c r="B1090" s="1" t="s">
        <v>2489</v>
      </c>
      <c r="C1090" s="1" t="s">
        <v>2510</v>
      </c>
      <c r="D1090" s="1" t="s">
        <v>101</v>
      </c>
      <c r="E1090" s="1" t="s">
        <v>900</v>
      </c>
      <c r="F1090" s="1" t="s">
        <v>2407</v>
      </c>
      <c r="G1090" s="1" t="s">
        <v>2837</v>
      </c>
      <c r="H1090" s="1" t="s">
        <v>88</v>
      </c>
      <c r="I1090" s="2">
        <v>43994</v>
      </c>
      <c r="J1090" s="1" t="s">
        <v>4282</v>
      </c>
      <c r="K1090" s="1" t="s">
        <v>4283</v>
      </c>
      <c r="L1090" s="1" t="s">
        <v>2630</v>
      </c>
      <c r="M1090" s="1" t="s">
        <v>4290</v>
      </c>
      <c r="N1090" s="3">
        <v>-240132.36</v>
      </c>
      <c r="O1090" s="3">
        <v>0</v>
      </c>
      <c r="P1090" s="1" t="s">
        <v>2567</v>
      </c>
      <c r="Q1090" s="1" t="s">
        <v>901</v>
      </c>
      <c r="R1090" s="1" t="s">
        <v>899</v>
      </c>
      <c r="S1090" s="1" t="s">
        <v>2407</v>
      </c>
      <c r="T1090" s="1" t="s">
        <v>2407</v>
      </c>
      <c r="U1090" s="1" t="s">
        <v>5230</v>
      </c>
      <c r="V1090" s="1" t="s">
        <v>2470</v>
      </c>
      <c r="W1090" s="1" t="s">
        <v>113</v>
      </c>
      <c r="X1090" s="1" t="str">
        <f>CONCATENATE(Tableau4[[#This Row],[Numéro de pièce de la pièce de référence]],Tableau4[[#This Row],[Numéro de poste de la pièce de référence]])</f>
        <v>450067166010</v>
      </c>
    </row>
    <row r="1091" spans="1:24" x14ac:dyDescent="0.35">
      <c r="A1091" s="1" t="s">
        <v>97</v>
      </c>
      <c r="B1091" s="1" t="s">
        <v>2489</v>
      </c>
      <c r="C1091" s="1" t="s">
        <v>2510</v>
      </c>
      <c r="D1091" s="1" t="s">
        <v>101</v>
      </c>
      <c r="E1091" s="1" t="s">
        <v>900</v>
      </c>
      <c r="F1091" s="1" t="s">
        <v>2407</v>
      </c>
      <c r="G1091" s="1" t="s">
        <v>2837</v>
      </c>
      <c r="H1091" s="1" t="s">
        <v>88</v>
      </c>
      <c r="I1091" s="2">
        <v>43994</v>
      </c>
      <c r="J1091" s="1" t="s">
        <v>4282</v>
      </c>
      <c r="K1091" s="1" t="s">
        <v>4283</v>
      </c>
      <c r="L1091" s="1" t="s">
        <v>2630</v>
      </c>
      <c r="M1091" s="1" t="s">
        <v>4290</v>
      </c>
      <c r="N1091" s="3">
        <v>226914.08</v>
      </c>
      <c r="O1091" s="3">
        <v>0</v>
      </c>
      <c r="P1091" s="1" t="s">
        <v>2567</v>
      </c>
      <c r="Q1091" s="1" t="s">
        <v>901</v>
      </c>
      <c r="R1091" s="1" t="s">
        <v>899</v>
      </c>
      <c r="S1091" s="1" t="s">
        <v>2407</v>
      </c>
      <c r="T1091" s="1" t="s">
        <v>2407</v>
      </c>
      <c r="U1091" s="1" t="s">
        <v>5231</v>
      </c>
      <c r="V1091" s="1" t="s">
        <v>2470</v>
      </c>
      <c r="W1091" s="1" t="s">
        <v>113</v>
      </c>
      <c r="X1091" s="1" t="str">
        <f>CONCATENATE(Tableau4[[#This Row],[Numéro de pièce de la pièce de référence]],Tableau4[[#This Row],[Numéro de poste de la pièce de référence]])</f>
        <v>450067166010</v>
      </c>
    </row>
    <row r="1092" spans="1:24" x14ac:dyDescent="0.35">
      <c r="A1092" s="1" t="s">
        <v>97</v>
      </c>
      <c r="B1092" s="1" t="s">
        <v>2489</v>
      </c>
      <c r="C1092" s="1" t="s">
        <v>2510</v>
      </c>
      <c r="D1092" s="1" t="s">
        <v>101</v>
      </c>
      <c r="E1092" s="1" t="s">
        <v>900</v>
      </c>
      <c r="F1092" s="1" t="s">
        <v>2407</v>
      </c>
      <c r="G1092" s="1" t="s">
        <v>2837</v>
      </c>
      <c r="H1092" s="1" t="s">
        <v>88</v>
      </c>
      <c r="I1092" s="2">
        <v>43994</v>
      </c>
      <c r="J1092" s="1" t="s">
        <v>4282</v>
      </c>
      <c r="K1092" s="1" t="s">
        <v>4283</v>
      </c>
      <c r="L1092" s="1" t="s">
        <v>2630</v>
      </c>
      <c r="M1092" s="1" t="s">
        <v>4290</v>
      </c>
      <c r="N1092" s="3">
        <v>-233523.22</v>
      </c>
      <c r="O1092" s="3">
        <v>0</v>
      </c>
      <c r="P1092" s="1" t="s">
        <v>2567</v>
      </c>
      <c r="Q1092" s="1" t="s">
        <v>901</v>
      </c>
      <c r="R1092" s="1" t="s">
        <v>899</v>
      </c>
      <c r="S1092" s="1" t="s">
        <v>2407</v>
      </c>
      <c r="T1092" s="1" t="s">
        <v>2407</v>
      </c>
      <c r="U1092" s="1" t="s">
        <v>5232</v>
      </c>
      <c r="V1092" s="1" t="s">
        <v>2470</v>
      </c>
      <c r="W1092" s="1" t="s">
        <v>113</v>
      </c>
      <c r="X1092" s="1" t="str">
        <f>CONCATENATE(Tableau4[[#This Row],[Numéro de pièce de la pièce de référence]],Tableau4[[#This Row],[Numéro de poste de la pièce de référence]])</f>
        <v>450067166010</v>
      </c>
    </row>
    <row r="1093" spans="1:24" x14ac:dyDescent="0.35">
      <c r="A1093" s="1" t="s">
        <v>97</v>
      </c>
      <c r="B1093" s="1" t="s">
        <v>2489</v>
      </c>
      <c r="C1093" s="1" t="s">
        <v>2510</v>
      </c>
      <c r="D1093" s="1" t="s">
        <v>101</v>
      </c>
      <c r="E1093" s="1" t="s">
        <v>900</v>
      </c>
      <c r="F1093" s="1" t="s">
        <v>2407</v>
      </c>
      <c r="G1093" s="1" t="s">
        <v>2837</v>
      </c>
      <c r="H1093" s="1" t="s">
        <v>88</v>
      </c>
      <c r="I1093" s="2">
        <v>43994</v>
      </c>
      <c r="J1093" s="1" t="s">
        <v>4282</v>
      </c>
      <c r="K1093" s="1" t="s">
        <v>4283</v>
      </c>
      <c r="L1093" s="1" t="s">
        <v>2630</v>
      </c>
      <c r="M1093" s="1" t="s">
        <v>4290</v>
      </c>
      <c r="N1093" s="3">
        <v>-2203.0500000000002</v>
      </c>
      <c r="O1093" s="3">
        <v>0</v>
      </c>
      <c r="P1093" s="1" t="s">
        <v>2567</v>
      </c>
      <c r="Q1093" s="1" t="s">
        <v>901</v>
      </c>
      <c r="R1093" s="1" t="s">
        <v>899</v>
      </c>
      <c r="S1093" s="1" t="s">
        <v>2407</v>
      </c>
      <c r="T1093" s="1" t="s">
        <v>2407</v>
      </c>
      <c r="U1093" s="1" t="s">
        <v>5233</v>
      </c>
      <c r="V1093" s="1" t="s">
        <v>2470</v>
      </c>
      <c r="W1093" s="1" t="s">
        <v>113</v>
      </c>
      <c r="X1093" s="1" t="str">
        <f>CONCATENATE(Tableau4[[#This Row],[Numéro de pièce de la pièce de référence]],Tableau4[[#This Row],[Numéro de poste de la pièce de référence]])</f>
        <v>450067166010</v>
      </c>
    </row>
    <row r="1094" spans="1:24" x14ac:dyDescent="0.35">
      <c r="A1094" s="1" t="s">
        <v>97</v>
      </c>
      <c r="B1094" s="1" t="s">
        <v>2489</v>
      </c>
      <c r="C1094" s="1" t="s">
        <v>2510</v>
      </c>
      <c r="D1094" s="1" t="s">
        <v>101</v>
      </c>
      <c r="E1094" s="1" t="s">
        <v>986</v>
      </c>
      <c r="F1094" s="1" t="s">
        <v>2407</v>
      </c>
      <c r="G1094" s="1" t="s">
        <v>2844</v>
      </c>
      <c r="H1094" s="1" t="s">
        <v>421</v>
      </c>
      <c r="I1094" s="2">
        <v>43994</v>
      </c>
      <c r="J1094" s="1" t="s">
        <v>4282</v>
      </c>
      <c r="K1094" s="1" t="s">
        <v>4283</v>
      </c>
      <c r="L1094" s="1" t="s">
        <v>3400</v>
      </c>
      <c r="M1094" s="1" t="s">
        <v>4284</v>
      </c>
      <c r="N1094" s="3">
        <v>13636.7</v>
      </c>
      <c r="O1094" s="3">
        <v>0</v>
      </c>
      <c r="P1094" s="1" t="s">
        <v>2581</v>
      </c>
      <c r="Q1094" s="1" t="s">
        <v>990</v>
      </c>
      <c r="R1094" s="1" t="s">
        <v>985</v>
      </c>
      <c r="S1094" s="1" t="s">
        <v>2407</v>
      </c>
      <c r="T1094" s="1" t="s">
        <v>2407</v>
      </c>
      <c r="U1094" s="1" t="s">
        <v>5234</v>
      </c>
      <c r="V1094" s="1" t="s">
        <v>2470</v>
      </c>
      <c r="W1094" s="1" t="s">
        <v>92</v>
      </c>
      <c r="X1094" s="1" t="str">
        <f>CONCATENATE(Tableau4[[#This Row],[Numéro de pièce de la pièce de référence]],Tableau4[[#This Row],[Numéro de poste de la pièce de référence]])</f>
        <v>450067169540</v>
      </c>
    </row>
    <row r="1095" spans="1:24" x14ac:dyDescent="0.35">
      <c r="A1095" s="1" t="s">
        <v>97</v>
      </c>
      <c r="B1095" s="1" t="s">
        <v>2489</v>
      </c>
      <c r="C1095" s="1" t="s">
        <v>2510</v>
      </c>
      <c r="D1095" s="1" t="s">
        <v>101</v>
      </c>
      <c r="E1095" s="1" t="s">
        <v>986</v>
      </c>
      <c r="F1095" s="1" t="s">
        <v>2407</v>
      </c>
      <c r="G1095" s="1" t="s">
        <v>2844</v>
      </c>
      <c r="H1095" s="1" t="s">
        <v>423</v>
      </c>
      <c r="I1095" s="2">
        <v>43994</v>
      </c>
      <c r="J1095" s="1" t="s">
        <v>4282</v>
      </c>
      <c r="K1095" s="1" t="s">
        <v>4283</v>
      </c>
      <c r="L1095" s="1" t="s">
        <v>3400</v>
      </c>
      <c r="M1095" s="1" t="s">
        <v>4284</v>
      </c>
      <c r="N1095" s="3">
        <v>9801</v>
      </c>
      <c r="O1095" s="3">
        <v>0</v>
      </c>
      <c r="P1095" s="1" t="s">
        <v>2581</v>
      </c>
      <c r="Q1095" s="1" t="s">
        <v>991</v>
      </c>
      <c r="R1095" s="1" t="s">
        <v>985</v>
      </c>
      <c r="S1095" s="1" t="s">
        <v>2407</v>
      </c>
      <c r="T1095" s="1" t="s">
        <v>2407</v>
      </c>
      <c r="U1095" s="1" t="s">
        <v>5234</v>
      </c>
      <c r="V1095" s="1" t="s">
        <v>2470</v>
      </c>
      <c r="W1095" s="1" t="s">
        <v>92</v>
      </c>
      <c r="X1095" s="1" t="str">
        <f>CONCATENATE(Tableau4[[#This Row],[Numéro de pièce de la pièce de référence]],Tableau4[[#This Row],[Numéro de poste de la pièce de référence]])</f>
        <v>450067169550</v>
      </c>
    </row>
    <row r="1096" spans="1:24" x14ac:dyDescent="0.35">
      <c r="A1096" s="1" t="s">
        <v>97</v>
      </c>
      <c r="B1096" s="1" t="s">
        <v>2489</v>
      </c>
      <c r="C1096" s="1" t="s">
        <v>2510</v>
      </c>
      <c r="D1096" s="1" t="s">
        <v>101</v>
      </c>
      <c r="E1096" s="1" t="s">
        <v>986</v>
      </c>
      <c r="F1096" s="1" t="s">
        <v>2407</v>
      </c>
      <c r="G1096" s="1" t="s">
        <v>2844</v>
      </c>
      <c r="H1096" s="1" t="s">
        <v>511</v>
      </c>
      <c r="I1096" s="2">
        <v>43994</v>
      </c>
      <c r="J1096" s="1" t="s">
        <v>4282</v>
      </c>
      <c r="K1096" s="1" t="s">
        <v>4283</v>
      </c>
      <c r="L1096" s="1" t="s">
        <v>3400</v>
      </c>
      <c r="M1096" s="1" t="s">
        <v>4284</v>
      </c>
      <c r="N1096" s="3">
        <v>9196</v>
      </c>
      <c r="O1096" s="3">
        <v>0</v>
      </c>
      <c r="P1096" s="1" t="s">
        <v>2581</v>
      </c>
      <c r="Q1096" s="1" t="s">
        <v>992</v>
      </c>
      <c r="R1096" s="1" t="s">
        <v>985</v>
      </c>
      <c r="S1096" s="1" t="s">
        <v>2407</v>
      </c>
      <c r="T1096" s="1" t="s">
        <v>2407</v>
      </c>
      <c r="U1096" s="1" t="s">
        <v>5234</v>
      </c>
      <c r="V1096" s="1" t="s">
        <v>2470</v>
      </c>
      <c r="W1096" s="1" t="s">
        <v>92</v>
      </c>
      <c r="X1096" s="1" t="str">
        <f>CONCATENATE(Tableau4[[#This Row],[Numéro de pièce de la pièce de référence]],Tableau4[[#This Row],[Numéro de poste de la pièce de référence]])</f>
        <v>450067169560</v>
      </c>
    </row>
    <row r="1097" spans="1:24" x14ac:dyDescent="0.35">
      <c r="A1097" s="1" t="s">
        <v>97</v>
      </c>
      <c r="B1097" s="1" t="s">
        <v>2489</v>
      </c>
      <c r="C1097" s="1" t="s">
        <v>2510</v>
      </c>
      <c r="D1097" s="1" t="s">
        <v>101</v>
      </c>
      <c r="E1097" s="1" t="s">
        <v>974</v>
      </c>
      <c r="F1097" s="1" t="s">
        <v>2407</v>
      </c>
      <c r="G1097" s="1" t="s">
        <v>2846</v>
      </c>
      <c r="H1097" s="1" t="s">
        <v>222</v>
      </c>
      <c r="I1097" s="2">
        <v>43994</v>
      </c>
      <c r="J1097" s="1" t="s">
        <v>4282</v>
      </c>
      <c r="K1097" s="1" t="s">
        <v>4283</v>
      </c>
      <c r="L1097" s="1" t="s">
        <v>3400</v>
      </c>
      <c r="M1097" s="1" t="s">
        <v>4284</v>
      </c>
      <c r="N1097" s="3">
        <v>20731.5</v>
      </c>
      <c r="O1097" s="3">
        <v>0</v>
      </c>
      <c r="P1097" s="1" t="s">
        <v>2581</v>
      </c>
      <c r="Q1097" s="1" t="s">
        <v>977</v>
      </c>
      <c r="R1097" s="1" t="s">
        <v>973</v>
      </c>
      <c r="S1097" s="1" t="s">
        <v>2407</v>
      </c>
      <c r="T1097" s="1" t="s">
        <v>2407</v>
      </c>
      <c r="U1097" s="1" t="s">
        <v>5235</v>
      </c>
      <c r="V1097" s="1" t="s">
        <v>2470</v>
      </c>
      <c r="W1097" s="1" t="s">
        <v>92</v>
      </c>
      <c r="X1097" s="1" t="str">
        <f>CONCATENATE(Tableau4[[#This Row],[Numéro de pièce de la pièce de référence]],Tableau4[[#This Row],[Numéro de poste de la pièce de référence]])</f>
        <v>450067169630</v>
      </c>
    </row>
    <row r="1098" spans="1:24" x14ac:dyDescent="0.35">
      <c r="A1098" s="1" t="s">
        <v>97</v>
      </c>
      <c r="B1098" s="1" t="s">
        <v>2489</v>
      </c>
      <c r="C1098" s="1" t="s">
        <v>2510</v>
      </c>
      <c r="D1098" s="1" t="s">
        <v>101</v>
      </c>
      <c r="E1098" s="1" t="s">
        <v>974</v>
      </c>
      <c r="F1098" s="1" t="s">
        <v>2407</v>
      </c>
      <c r="G1098" s="1" t="s">
        <v>2846</v>
      </c>
      <c r="H1098" s="1" t="s">
        <v>421</v>
      </c>
      <c r="I1098" s="2">
        <v>43994</v>
      </c>
      <c r="J1098" s="1" t="s">
        <v>4282</v>
      </c>
      <c r="K1098" s="1" t="s">
        <v>4283</v>
      </c>
      <c r="L1098" s="1" t="s">
        <v>3400</v>
      </c>
      <c r="M1098" s="1" t="s">
        <v>4284</v>
      </c>
      <c r="N1098" s="3">
        <v>11313.5</v>
      </c>
      <c r="O1098" s="3">
        <v>0</v>
      </c>
      <c r="P1098" s="1" t="s">
        <v>2581</v>
      </c>
      <c r="Q1098" s="1" t="s">
        <v>978</v>
      </c>
      <c r="R1098" s="1" t="s">
        <v>973</v>
      </c>
      <c r="S1098" s="1" t="s">
        <v>2407</v>
      </c>
      <c r="T1098" s="1" t="s">
        <v>2407</v>
      </c>
      <c r="U1098" s="1" t="s">
        <v>5235</v>
      </c>
      <c r="V1098" s="1" t="s">
        <v>2470</v>
      </c>
      <c r="W1098" s="1" t="s">
        <v>92</v>
      </c>
      <c r="X1098" s="1" t="str">
        <f>CONCATENATE(Tableau4[[#This Row],[Numéro de pièce de la pièce de référence]],Tableau4[[#This Row],[Numéro de poste de la pièce de référence]])</f>
        <v>450067169640</v>
      </c>
    </row>
    <row r="1099" spans="1:24" x14ac:dyDescent="0.35">
      <c r="A1099" s="1" t="s">
        <v>97</v>
      </c>
      <c r="B1099" s="1" t="s">
        <v>2489</v>
      </c>
      <c r="C1099" s="1" t="s">
        <v>2510</v>
      </c>
      <c r="D1099" s="1" t="s">
        <v>101</v>
      </c>
      <c r="E1099" s="1" t="s">
        <v>1030</v>
      </c>
      <c r="F1099" s="1" t="s">
        <v>2407</v>
      </c>
      <c r="G1099" s="1" t="s">
        <v>2848</v>
      </c>
      <c r="H1099" s="1" t="s">
        <v>421</v>
      </c>
      <c r="I1099" s="2">
        <v>43994</v>
      </c>
      <c r="J1099" s="1" t="s">
        <v>4282</v>
      </c>
      <c r="K1099" s="1" t="s">
        <v>4283</v>
      </c>
      <c r="L1099" s="1" t="s">
        <v>3400</v>
      </c>
      <c r="M1099" s="1" t="s">
        <v>4284</v>
      </c>
      <c r="N1099" s="3">
        <v>14157</v>
      </c>
      <c r="O1099" s="3">
        <v>0</v>
      </c>
      <c r="P1099" s="1" t="s">
        <v>2581</v>
      </c>
      <c r="Q1099" s="1" t="s">
        <v>1034</v>
      </c>
      <c r="R1099" s="1" t="s">
        <v>1029</v>
      </c>
      <c r="S1099" s="1" t="s">
        <v>2407</v>
      </c>
      <c r="T1099" s="1" t="s">
        <v>2407</v>
      </c>
      <c r="U1099" s="1" t="s">
        <v>5236</v>
      </c>
      <c r="V1099" s="1" t="s">
        <v>2470</v>
      </c>
      <c r="W1099" s="1" t="s">
        <v>92</v>
      </c>
      <c r="X1099" s="1" t="str">
        <f>CONCATENATE(Tableau4[[#This Row],[Numéro de pièce de la pièce de référence]],Tableau4[[#This Row],[Numéro de poste de la pièce de référence]])</f>
        <v>450067169840</v>
      </c>
    </row>
    <row r="1100" spans="1:24" x14ac:dyDescent="0.35">
      <c r="A1100" s="1" t="s">
        <v>97</v>
      </c>
      <c r="B1100" s="1" t="s">
        <v>2489</v>
      </c>
      <c r="C1100" s="1" t="s">
        <v>2510</v>
      </c>
      <c r="D1100" s="1" t="s">
        <v>101</v>
      </c>
      <c r="E1100" s="1" t="s">
        <v>1001</v>
      </c>
      <c r="F1100" s="1" t="s">
        <v>2407</v>
      </c>
      <c r="G1100" s="1" t="s">
        <v>2852</v>
      </c>
      <c r="H1100" s="1" t="s">
        <v>222</v>
      </c>
      <c r="I1100" s="2">
        <v>43994</v>
      </c>
      <c r="J1100" s="1" t="s">
        <v>4282</v>
      </c>
      <c r="K1100" s="1" t="s">
        <v>4283</v>
      </c>
      <c r="L1100" s="1" t="s">
        <v>3400</v>
      </c>
      <c r="M1100" s="1" t="s">
        <v>4284</v>
      </c>
      <c r="N1100" s="3">
        <v>21780</v>
      </c>
      <c r="O1100" s="3">
        <v>0</v>
      </c>
      <c r="P1100" s="1" t="s">
        <v>2581</v>
      </c>
      <c r="Q1100" s="1" t="s">
        <v>1004</v>
      </c>
      <c r="R1100" s="1" t="s">
        <v>1000</v>
      </c>
      <c r="S1100" s="1" t="s">
        <v>2407</v>
      </c>
      <c r="T1100" s="1" t="s">
        <v>2407</v>
      </c>
      <c r="U1100" s="1" t="s">
        <v>5237</v>
      </c>
      <c r="V1100" s="1" t="s">
        <v>2470</v>
      </c>
      <c r="W1100" s="1" t="s">
        <v>92</v>
      </c>
      <c r="X1100" s="1" t="str">
        <f>CONCATENATE(Tableau4[[#This Row],[Numéro de pièce de la pièce de référence]],Tableau4[[#This Row],[Numéro de poste de la pièce de référence]])</f>
        <v>450067170130</v>
      </c>
    </row>
    <row r="1101" spans="1:24" x14ac:dyDescent="0.35">
      <c r="A1101" s="1" t="s">
        <v>97</v>
      </c>
      <c r="B1101" s="1" t="s">
        <v>2489</v>
      </c>
      <c r="C1101" s="1" t="s">
        <v>2510</v>
      </c>
      <c r="D1101" s="1" t="s">
        <v>101</v>
      </c>
      <c r="E1101" s="1" t="s">
        <v>1001</v>
      </c>
      <c r="F1101" s="1" t="s">
        <v>2407</v>
      </c>
      <c r="G1101" s="1" t="s">
        <v>2852</v>
      </c>
      <c r="H1101" s="1" t="s">
        <v>421</v>
      </c>
      <c r="I1101" s="2">
        <v>43994</v>
      </c>
      <c r="J1101" s="1" t="s">
        <v>4282</v>
      </c>
      <c r="K1101" s="1" t="s">
        <v>4283</v>
      </c>
      <c r="L1101" s="1" t="s">
        <v>3400</v>
      </c>
      <c r="M1101" s="1" t="s">
        <v>4284</v>
      </c>
      <c r="N1101" s="3">
        <v>8966.1</v>
      </c>
      <c r="O1101" s="3">
        <v>0</v>
      </c>
      <c r="P1101" s="1" t="s">
        <v>2581</v>
      </c>
      <c r="Q1101" s="1" t="s">
        <v>1005</v>
      </c>
      <c r="R1101" s="1" t="s">
        <v>1000</v>
      </c>
      <c r="S1101" s="1" t="s">
        <v>2407</v>
      </c>
      <c r="T1101" s="1" t="s">
        <v>2407</v>
      </c>
      <c r="U1101" s="1" t="s">
        <v>5237</v>
      </c>
      <c r="V1101" s="1" t="s">
        <v>2470</v>
      </c>
      <c r="W1101" s="1" t="s">
        <v>92</v>
      </c>
      <c r="X1101" s="1" t="str">
        <f>CONCATENATE(Tableau4[[#This Row],[Numéro de pièce de la pièce de référence]],Tableau4[[#This Row],[Numéro de poste de la pièce de référence]])</f>
        <v>450067170140</v>
      </c>
    </row>
    <row r="1102" spans="1:24" x14ac:dyDescent="0.35">
      <c r="A1102" s="1" t="s">
        <v>97</v>
      </c>
      <c r="B1102" s="1" t="s">
        <v>2489</v>
      </c>
      <c r="C1102" s="1" t="s">
        <v>2510</v>
      </c>
      <c r="D1102" s="1" t="s">
        <v>101</v>
      </c>
      <c r="E1102" s="1" t="s">
        <v>1110</v>
      </c>
      <c r="F1102" s="1" t="s">
        <v>2407</v>
      </c>
      <c r="G1102" s="1" t="s">
        <v>2899</v>
      </c>
      <c r="H1102" s="1" t="s">
        <v>88</v>
      </c>
      <c r="I1102" s="2">
        <v>43994</v>
      </c>
      <c r="J1102" s="1" t="s">
        <v>4282</v>
      </c>
      <c r="K1102" s="1" t="s">
        <v>4283</v>
      </c>
      <c r="L1102" s="1" t="s">
        <v>2630</v>
      </c>
      <c r="M1102" s="1" t="s">
        <v>4290</v>
      </c>
      <c r="N1102" s="3">
        <v>-12196.8</v>
      </c>
      <c r="O1102" s="3">
        <v>0</v>
      </c>
      <c r="P1102" s="1" t="s">
        <v>2567</v>
      </c>
      <c r="Q1102" s="1" t="s">
        <v>1111</v>
      </c>
      <c r="R1102" s="1" t="s">
        <v>924</v>
      </c>
      <c r="S1102" s="1" t="s">
        <v>2407</v>
      </c>
      <c r="T1102" s="1" t="s">
        <v>2407</v>
      </c>
      <c r="U1102" s="1" t="s">
        <v>5238</v>
      </c>
      <c r="V1102" s="1" t="s">
        <v>2470</v>
      </c>
      <c r="W1102" s="1" t="s">
        <v>113</v>
      </c>
      <c r="X1102" s="1" t="str">
        <f>CONCATENATE(Tableau4[[#This Row],[Numéro de pièce de la pièce de référence]],Tableau4[[#This Row],[Numéro de poste de la pièce de référence]])</f>
        <v>450067227710</v>
      </c>
    </row>
    <row r="1103" spans="1:24" x14ac:dyDescent="0.35">
      <c r="A1103" s="1" t="s">
        <v>97</v>
      </c>
      <c r="B1103" s="1" t="s">
        <v>2489</v>
      </c>
      <c r="C1103" s="1" t="s">
        <v>2510</v>
      </c>
      <c r="D1103" s="1" t="s">
        <v>101</v>
      </c>
      <c r="E1103" s="1" t="s">
        <v>1110</v>
      </c>
      <c r="F1103" s="1" t="s">
        <v>2407</v>
      </c>
      <c r="G1103" s="1" t="s">
        <v>2899</v>
      </c>
      <c r="H1103" s="1" t="s">
        <v>88</v>
      </c>
      <c r="I1103" s="2">
        <v>43994</v>
      </c>
      <c r="J1103" s="1" t="s">
        <v>4282</v>
      </c>
      <c r="K1103" s="1" t="s">
        <v>4283</v>
      </c>
      <c r="L1103" s="1" t="s">
        <v>2630</v>
      </c>
      <c r="M1103" s="1" t="s">
        <v>4290</v>
      </c>
      <c r="N1103" s="3">
        <v>-13552</v>
      </c>
      <c r="O1103" s="3">
        <v>0</v>
      </c>
      <c r="P1103" s="1" t="s">
        <v>2567</v>
      </c>
      <c r="Q1103" s="1" t="s">
        <v>1111</v>
      </c>
      <c r="R1103" s="1" t="s">
        <v>924</v>
      </c>
      <c r="S1103" s="1" t="s">
        <v>2407</v>
      </c>
      <c r="T1103" s="1" t="s">
        <v>2407</v>
      </c>
      <c r="U1103" s="1" t="s">
        <v>5239</v>
      </c>
      <c r="V1103" s="1" t="s">
        <v>2470</v>
      </c>
      <c r="W1103" s="1" t="s">
        <v>113</v>
      </c>
      <c r="X1103" s="1" t="str">
        <f>CONCATENATE(Tableau4[[#This Row],[Numéro de pièce de la pièce de référence]],Tableau4[[#This Row],[Numéro de poste de la pièce de référence]])</f>
        <v>450067227710</v>
      </c>
    </row>
    <row r="1104" spans="1:24" x14ac:dyDescent="0.35">
      <c r="A1104" s="1" t="s">
        <v>97</v>
      </c>
      <c r="B1104" s="1" t="s">
        <v>2489</v>
      </c>
      <c r="C1104" s="1" t="s">
        <v>2510</v>
      </c>
      <c r="D1104" s="1" t="s">
        <v>101</v>
      </c>
      <c r="E1104" s="1" t="s">
        <v>1217</v>
      </c>
      <c r="F1104" s="1" t="s">
        <v>2407</v>
      </c>
      <c r="G1104" s="1" t="s">
        <v>2931</v>
      </c>
      <c r="H1104" s="1" t="s">
        <v>88</v>
      </c>
      <c r="I1104" s="2">
        <v>43994</v>
      </c>
      <c r="J1104" s="1" t="s">
        <v>4282</v>
      </c>
      <c r="K1104" s="1" t="s">
        <v>4283</v>
      </c>
      <c r="L1104" s="1" t="s">
        <v>2630</v>
      </c>
      <c r="M1104" s="1" t="s">
        <v>4290</v>
      </c>
      <c r="N1104" s="3">
        <v>-85701</v>
      </c>
      <c r="O1104" s="3">
        <v>0</v>
      </c>
      <c r="P1104" s="1" t="s">
        <v>2567</v>
      </c>
      <c r="Q1104" s="1" t="s">
        <v>1218</v>
      </c>
      <c r="R1104" s="1" t="s">
        <v>1201</v>
      </c>
      <c r="S1104" s="1" t="s">
        <v>2407</v>
      </c>
      <c r="T1104" s="1" t="s">
        <v>2407</v>
      </c>
      <c r="U1104" s="1" t="s">
        <v>5240</v>
      </c>
      <c r="V1104" s="1" t="s">
        <v>2470</v>
      </c>
      <c r="W1104" s="1" t="s">
        <v>111</v>
      </c>
      <c r="X1104" s="1" t="str">
        <f>CONCATENATE(Tableau4[[#This Row],[Numéro de pièce de la pièce de référence]],Tableau4[[#This Row],[Numéro de poste de la pièce de référence]])</f>
        <v>450067295510</v>
      </c>
    </row>
    <row r="1105" spans="1:24" x14ac:dyDescent="0.35">
      <c r="A1105" s="1" t="s">
        <v>97</v>
      </c>
      <c r="B1105" s="1" t="s">
        <v>2489</v>
      </c>
      <c r="C1105" s="1" t="s">
        <v>2510</v>
      </c>
      <c r="D1105" s="1" t="s">
        <v>101</v>
      </c>
      <c r="E1105" s="1" t="s">
        <v>1222</v>
      </c>
      <c r="F1105" s="1" t="s">
        <v>2407</v>
      </c>
      <c r="G1105" s="1" t="s">
        <v>2933</v>
      </c>
      <c r="H1105" s="1" t="s">
        <v>88</v>
      </c>
      <c r="I1105" s="2">
        <v>43994</v>
      </c>
      <c r="J1105" s="1" t="s">
        <v>4282</v>
      </c>
      <c r="K1105" s="1" t="s">
        <v>4283</v>
      </c>
      <c r="L1105" s="1" t="s">
        <v>2630</v>
      </c>
      <c r="M1105" s="1" t="s">
        <v>4290</v>
      </c>
      <c r="N1105" s="3">
        <v>-7210.5</v>
      </c>
      <c r="O1105" s="3">
        <v>0</v>
      </c>
      <c r="P1105" s="1" t="s">
        <v>2702</v>
      </c>
      <c r="Q1105" s="1" t="s">
        <v>1223</v>
      </c>
      <c r="R1105" s="1" t="s">
        <v>1221</v>
      </c>
      <c r="S1105" s="1" t="s">
        <v>2407</v>
      </c>
      <c r="T1105" s="1" t="s">
        <v>2407</v>
      </c>
      <c r="U1105" s="1" t="s">
        <v>5241</v>
      </c>
      <c r="V1105" s="1" t="s">
        <v>2470</v>
      </c>
      <c r="W1105" s="1" t="s">
        <v>103</v>
      </c>
      <c r="X1105" s="1" t="str">
        <f>CONCATENATE(Tableau4[[#This Row],[Numéro de pièce de la pièce de référence]],Tableau4[[#This Row],[Numéro de poste de la pièce de référence]])</f>
        <v>450067297110</v>
      </c>
    </row>
    <row r="1106" spans="1:24" x14ac:dyDescent="0.35">
      <c r="A1106" s="1" t="s">
        <v>97</v>
      </c>
      <c r="B1106" s="1" t="s">
        <v>2489</v>
      </c>
      <c r="C1106" s="1" t="s">
        <v>2510</v>
      </c>
      <c r="D1106" s="1" t="s">
        <v>101</v>
      </c>
      <c r="E1106" s="1" t="s">
        <v>1251</v>
      </c>
      <c r="F1106" s="1" t="s">
        <v>2407</v>
      </c>
      <c r="G1106" s="1" t="s">
        <v>2942</v>
      </c>
      <c r="H1106" s="1" t="s">
        <v>88</v>
      </c>
      <c r="I1106" s="2">
        <v>43994</v>
      </c>
      <c r="J1106" s="1" t="s">
        <v>4282</v>
      </c>
      <c r="K1106" s="1" t="s">
        <v>4283</v>
      </c>
      <c r="L1106" s="1" t="s">
        <v>2630</v>
      </c>
      <c r="M1106" s="1" t="s">
        <v>4290</v>
      </c>
      <c r="N1106" s="3">
        <v>-2928.2</v>
      </c>
      <c r="O1106" s="3">
        <v>0</v>
      </c>
      <c r="P1106" s="1" t="s">
        <v>2581</v>
      </c>
      <c r="Q1106" s="1" t="s">
        <v>1252</v>
      </c>
      <c r="R1106" s="1" t="s">
        <v>1250</v>
      </c>
      <c r="S1106" s="1" t="s">
        <v>2407</v>
      </c>
      <c r="T1106" s="1" t="s">
        <v>2407</v>
      </c>
      <c r="U1106" s="1" t="s">
        <v>5242</v>
      </c>
      <c r="V1106" s="1" t="s">
        <v>2470</v>
      </c>
      <c r="W1106" s="1" t="s">
        <v>51</v>
      </c>
      <c r="X1106" s="1" t="str">
        <f>CONCATENATE(Tableau4[[#This Row],[Numéro de pièce de la pièce de référence]],Tableau4[[#This Row],[Numéro de poste de la pièce de référence]])</f>
        <v>450067329810</v>
      </c>
    </row>
    <row r="1107" spans="1:24" x14ac:dyDescent="0.35">
      <c r="A1107" s="1" t="s">
        <v>97</v>
      </c>
      <c r="B1107" s="1" t="s">
        <v>2489</v>
      </c>
      <c r="C1107" s="1" t="s">
        <v>2510</v>
      </c>
      <c r="D1107" s="1" t="s">
        <v>101</v>
      </c>
      <c r="E1107" s="1" t="s">
        <v>1319</v>
      </c>
      <c r="F1107" s="1" t="s">
        <v>2407</v>
      </c>
      <c r="G1107" s="1" t="s">
        <v>2958</v>
      </c>
      <c r="H1107" s="1" t="s">
        <v>88</v>
      </c>
      <c r="I1107" s="2">
        <v>43994</v>
      </c>
      <c r="J1107" s="1" t="s">
        <v>4282</v>
      </c>
      <c r="K1107" s="1" t="s">
        <v>4283</v>
      </c>
      <c r="L1107" s="1" t="s">
        <v>2630</v>
      </c>
      <c r="M1107" s="1" t="s">
        <v>4290</v>
      </c>
      <c r="N1107" s="3">
        <v>-130962.22</v>
      </c>
      <c r="O1107" s="3">
        <v>0</v>
      </c>
      <c r="P1107" s="1" t="s">
        <v>2567</v>
      </c>
      <c r="Q1107" s="1" t="s">
        <v>1247</v>
      </c>
      <c r="R1107" s="1" t="s">
        <v>1318</v>
      </c>
      <c r="S1107" s="1" t="s">
        <v>2407</v>
      </c>
      <c r="T1107" s="1" t="s">
        <v>2407</v>
      </c>
      <c r="U1107" s="1" t="s">
        <v>5243</v>
      </c>
      <c r="V1107" s="1" t="s">
        <v>2470</v>
      </c>
      <c r="W1107" s="1" t="s">
        <v>103</v>
      </c>
      <c r="X1107" s="1" t="str">
        <f>CONCATENATE(Tableau4[[#This Row],[Numéro de pièce de la pièce de référence]],Tableau4[[#This Row],[Numéro de poste de la pièce de référence]])</f>
        <v>450067352710</v>
      </c>
    </row>
    <row r="1108" spans="1:24" x14ac:dyDescent="0.35">
      <c r="A1108" s="1" t="s">
        <v>97</v>
      </c>
      <c r="B1108" s="1" t="s">
        <v>2489</v>
      </c>
      <c r="C1108" s="1" t="s">
        <v>2510</v>
      </c>
      <c r="D1108" s="1" t="s">
        <v>101</v>
      </c>
      <c r="E1108" s="1" t="s">
        <v>1310</v>
      </c>
      <c r="F1108" s="1" t="s">
        <v>2407</v>
      </c>
      <c r="G1108" s="1" t="s">
        <v>2968</v>
      </c>
      <c r="H1108" s="1" t="s">
        <v>88</v>
      </c>
      <c r="I1108" s="2">
        <v>43994</v>
      </c>
      <c r="J1108" s="1" t="s">
        <v>4282</v>
      </c>
      <c r="K1108" s="1" t="s">
        <v>4283</v>
      </c>
      <c r="L1108" s="1" t="s">
        <v>2630</v>
      </c>
      <c r="M1108" s="1" t="s">
        <v>4290</v>
      </c>
      <c r="N1108" s="3">
        <v>-49368</v>
      </c>
      <c r="O1108" s="3">
        <v>0</v>
      </c>
      <c r="P1108" s="1" t="s">
        <v>2567</v>
      </c>
      <c r="Q1108" s="1" t="s">
        <v>1311</v>
      </c>
      <c r="R1108" s="1" t="s">
        <v>1309</v>
      </c>
      <c r="S1108" s="1" t="s">
        <v>2407</v>
      </c>
      <c r="T1108" s="1" t="s">
        <v>2407</v>
      </c>
      <c r="U1108" s="1" t="s">
        <v>5244</v>
      </c>
      <c r="V1108" s="1" t="s">
        <v>2470</v>
      </c>
      <c r="W1108" s="1" t="s">
        <v>113</v>
      </c>
      <c r="X1108" s="1" t="str">
        <f>CONCATENATE(Tableau4[[#This Row],[Numéro de pièce de la pièce de référence]],Tableau4[[#This Row],[Numéro de poste de la pièce de référence]])</f>
        <v>450067363510</v>
      </c>
    </row>
    <row r="1109" spans="1:24" x14ac:dyDescent="0.35">
      <c r="A1109" s="1" t="s">
        <v>97</v>
      </c>
      <c r="B1109" s="1" t="s">
        <v>2489</v>
      </c>
      <c r="C1109" s="1" t="s">
        <v>2510</v>
      </c>
      <c r="D1109" s="1" t="s">
        <v>101</v>
      </c>
      <c r="E1109" s="1" t="s">
        <v>1310</v>
      </c>
      <c r="F1109" s="1" t="s">
        <v>2407</v>
      </c>
      <c r="G1109" s="1" t="s">
        <v>2968</v>
      </c>
      <c r="H1109" s="1" t="s">
        <v>88</v>
      </c>
      <c r="I1109" s="2">
        <v>43994</v>
      </c>
      <c r="J1109" s="1" t="s">
        <v>4282</v>
      </c>
      <c r="K1109" s="1" t="s">
        <v>4283</v>
      </c>
      <c r="L1109" s="1" t="s">
        <v>2630</v>
      </c>
      <c r="M1109" s="1" t="s">
        <v>4290</v>
      </c>
      <c r="N1109" s="3">
        <v>-1028.5</v>
      </c>
      <c r="O1109" s="3">
        <v>0</v>
      </c>
      <c r="P1109" s="1" t="s">
        <v>2567</v>
      </c>
      <c r="Q1109" s="1" t="s">
        <v>1311</v>
      </c>
      <c r="R1109" s="1" t="s">
        <v>1309</v>
      </c>
      <c r="S1109" s="1" t="s">
        <v>2407</v>
      </c>
      <c r="T1109" s="1" t="s">
        <v>2407</v>
      </c>
      <c r="U1109" s="1" t="s">
        <v>5245</v>
      </c>
      <c r="V1109" s="1" t="s">
        <v>2470</v>
      </c>
      <c r="W1109" s="1" t="s">
        <v>113</v>
      </c>
      <c r="X1109" s="1" t="str">
        <f>CONCATENATE(Tableau4[[#This Row],[Numéro de pièce de la pièce de référence]],Tableau4[[#This Row],[Numéro de poste de la pièce de référence]])</f>
        <v>450067363510</v>
      </c>
    </row>
    <row r="1110" spans="1:24" x14ac:dyDescent="0.35">
      <c r="A1110" s="1" t="s">
        <v>97</v>
      </c>
      <c r="B1110" s="1" t="s">
        <v>2489</v>
      </c>
      <c r="C1110" s="1" t="s">
        <v>2510</v>
      </c>
      <c r="D1110" s="1" t="s">
        <v>101</v>
      </c>
      <c r="E1110" s="1" t="s">
        <v>1370</v>
      </c>
      <c r="F1110" s="1" t="s">
        <v>2407</v>
      </c>
      <c r="G1110" s="1" t="s">
        <v>2987</v>
      </c>
      <c r="H1110" s="1" t="s">
        <v>88</v>
      </c>
      <c r="I1110" s="2">
        <v>43994</v>
      </c>
      <c r="J1110" s="1" t="s">
        <v>4282</v>
      </c>
      <c r="K1110" s="1" t="s">
        <v>4283</v>
      </c>
      <c r="L1110" s="1" t="s">
        <v>2630</v>
      </c>
      <c r="M1110" s="1" t="s">
        <v>4290</v>
      </c>
      <c r="N1110" s="3">
        <v>-97047.51</v>
      </c>
      <c r="O1110" s="3">
        <v>0</v>
      </c>
      <c r="P1110" s="1" t="s">
        <v>2567</v>
      </c>
      <c r="Q1110" s="1" t="s">
        <v>1371</v>
      </c>
      <c r="R1110" s="1" t="s">
        <v>1369</v>
      </c>
      <c r="S1110" s="1" t="s">
        <v>2407</v>
      </c>
      <c r="T1110" s="1" t="s">
        <v>2407</v>
      </c>
      <c r="U1110" s="1" t="s">
        <v>5246</v>
      </c>
      <c r="V1110" s="1" t="s">
        <v>2470</v>
      </c>
      <c r="W1110" s="1" t="s">
        <v>113</v>
      </c>
      <c r="X1110" s="1" t="str">
        <f>CONCATENATE(Tableau4[[#This Row],[Numéro de pièce de la pièce de référence]],Tableau4[[#This Row],[Numéro de poste de la pièce de référence]])</f>
        <v>450067406810</v>
      </c>
    </row>
    <row r="1111" spans="1:24" x14ac:dyDescent="0.35">
      <c r="A1111" s="1" t="s">
        <v>97</v>
      </c>
      <c r="B1111" s="1" t="s">
        <v>2489</v>
      </c>
      <c r="C1111" s="1" t="s">
        <v>2510</v>
      </c>
      <c r="D1111" s="1" t="s">
        <v>101</v>
      </c>
      <c r="E1111" s="1" t="s">
        <v>1366</v>
      </c>
      <c r="F1111" s="1" t="s">
        <v>2407</v>
      </c>
      <c r="G1111" s="1" t="s">
        <v>2966</v>
      </c>
      <c r="H1111" s="1" t="s">
        <v>88</v>
      </c>
      <c r="I1111" s="2">
        <v>43994</v>
      </c>
      <c r="J1111" s="1" t="s">
        <v>4282</v>
      </c>
      <c r="K1111" s="1" t="s">
        <v>4283</v>
      </c>
      <c r="L1111" s="1" t="s">
        <v>2630</v>
      </c>
      <c r="M1111" s="1" t="s">
        <v>4290</v>
      </c>
      <c r="N1111" s="3">
        <v>-127607.03999999999</v>
      </c>
      <c r="O1111" s="3">
        <v>0</v>
      </c>
      <c r="P1111" s="1" t="s">
        <v>2567</v>
      </c>
      <c r="Q1111" s="1" t="s">
        <v>1284</v>
      </c>
      <c r="R1111" s="1" t="s">
        <v>1282</v>
      </c>
      <c r="S1111" s="1" t="s">
        <v>2407</v>
      </c>
      <c r="T1111" s="1" t="s">
        <v>2407</v>
      </c>
      <c r="U1111" s="1" t="s">
        <v>5247</v>
      </c>
      <c r="V1111" s="1" t="s">
        <v>2470</v>
      </c>
      <c r="W1111" s="1" t="s">
        <v>51</v>
      </c>
      <c r="X1111" s="1" t="str">
        <f>CONCATENATE(Tableau4[[#This Row],[Numéro de pièce de la pièce de référence]],Tableau4[[#This Row],[Numéro de poste de la pièce de référence]])</f>
        <v>450067413010</v>
      </c>
    </row>
    <row r="1112" spans="1:24" x14ac:dyDescent="0.35">
      <c r="A1112" s="1" t="s">
        <v>97</v>
      </c>
      <c r="B1112" s="1" t="s">
        <v>2489</v>
      </c>
      <c r="C1112" s="1" t="s">
        <v>2510</v>
      </c>
      <c r="D1112" s="1" t="s">
        <v>101</v>
      </c>
      <c r="E1112" s="1" t="s">
        <v>1366</v>
      </c>
      <c r="F1112" s="1" t="s">
        <v>2407</v>
      </c>
      <c r="G1112" s="1" t="s">
        <v>2966</v>
      </c>
      <c r="H1112" s="1" t="s">
        <v>88</v>
      </c>
      <c r="I1112" s="2">
        <v>43994</v>
      </c>
      <c r="J1112" s="1" t="s">
        <v>4282</v>
      </c>
      <c r="K1112" s="1" t="s">
        <v>4283</v>
      </c>
      <c r="L1112" s="1" t="s">
        <v>2630</v>
      </c>
      <c r="M1112" s="1" t="s">
        <v>4290</v>
      </c>
      <c r="N1112" s="3">
        <v>-158342.79999999999</v>
      </c>
      <c r="O1112" s="3">
        <v>0</v>
      </c>
      <c r="P1112" s="1" t="s">
        <v>2567</v>
      </c>
      <c r="Q1112" s="1" t="s">
        <v>1284</v>
      </c>
      <c r="R1112" s="1" t="s">
        <v>1282</v>
      </c>
      <c r="S1112" s="1" t="s">
        <v>2407</v>
      </c>
      <c r="T1112" s="1" t="s">
        <v>2407</v>
      </c>
      <c r="U1112" s="1" t="s">
        <v>5248</v>
      </c>
      <c r="V1112" s="1" t="s">
        <v>2470</v>
      </c>
      <c r="W1112" s="1" t="s">
        <v>51</v>
      </c>
      <c r="X1112" s="1" t="str">
        <f>CONCATENATE(Tableau4[[#This Row],[Numéro de pièce de la pièce de référence]],Tableau4[[#This Row],[Numéro de poste de la pièce de référence]])</f>
        <v>450067413010</v>
      </c>
    </row>
    <row r="1113" spans="1:24" x14ac:dyDescent="0.35">
      <c r="A1113" s="1" t="s">
        <v>97</v>
      </c>
      <c r="B1113" s="1" t="s">
        <v>2489</v>
      </c>
      <c r="C1113" s="1" t="s">
        <v>2510</v>
      </c>
      <c r="D1113" s="1" t="s">
        <v>101</v>
      </c>
      <c r="E1113" s="1" t="s">
        <v>1366</v>
      </c>
      <c r="F1113" s="1" t="s">
        <v>2407</v>
      </c>
      <c r="G1113" s="1" t="s">
        <v>2966</v>
      </c>
      <c r="H1113" s="1" t="s">
        <v>88</v>
      </c>
      <c r="I1113" s="2">
        <v>43994</v>
      </c>
      <c r="J1113" s="1" t="s">
        <v>4282</v>
      </c>
      <c r="K1113" s="1" t="s">
        <v>4283</v>
      </c>
      <c r="L1113" s="1" t="s">
        <v>2630</v>
      </c>
      <c r="M1113" s="1" t="s">
        <v>4290</v>
      </c>
      <c r="N1113" s="3">
        <v>-103149.02</v>
      </c>
      <c r="O1113" s="3">
        <v>0</v>
      </c>
      <c r="P1113" s="1" t="s">
        <v>2567</v>
      </c>
      <c r="Q1113" s="1" t="s">
        <v>1284</v>
      </c>
      <c r="R1113" s="1" t="s">
        <v>1282</v>
      </c>
      <c r="S1113" s="1" t="s">
        <v>2407</v>
      </c>
      <c r="T1113" s="1" t="s">
        <v>2407</v>
      </c>
      <c r="U1113" s="1" t="s">
        <v>5249</v>
      </c>
      <c r="V1113" s="1" t="s">
        <v>2470</v>
      </c>
      <c r="W1113" s="1" t="s">
        <v>51</v>
      </c>
      <c r="X1113" s="1" t="str">
        <f>CONCATENATE(Tableau4[[#This Row],[Numéro de pièce de la pièce de référence]],Tableau4[[#This Row],[Numéro de poste de la pièce de référence]])</f>
        <v>450067413010</v>
      </c>
    </row>
    <row r="1114" spans="1:24" x14ac:dyDescent="0.35">
      <c r="A1114" s="1" t="s">
        <v>97</v>
      </c>
      <c r="B1114" s="1" t="s">
        <v>2489</v>
      </c>
      <c r="C1114" s="1" t="s">
        <v>2510</v>
      </c>
      <c r="D1114" s="1" t="s">
        <v>101</v>
      </c>
      <c r="E1114" s="1" t="s">
        <v>1366</v>
      </c>
      <c r="F1114" s="1" t="s">
        <v>2407</v>
      </c>
      <c r="G1114" s="1" t="s">
        <v>2966</v>
      </c>
      <c r="H1114" s="1" t="s">
        <v>88</v>
      </c>
      <c r="I1114" s="2">
        <v>43994</v>
      </c>
      <c r="J1114" s="1" t="s">
        <v>4282</v>
      </c>
      <c r="K1114" s="1" t="s">
        <v>4283</v>
      </c>
      <c r="L1114" s="1" t="s">
        <v>2630</v>
      </c>
      <c r="M1114" s="1" t="s">
        <v>4290</v>
      </c>
      <c r="N1114" s="3">
        <v>-127607.03999999999</v>
      </c>
      <c r="O1114" s="3">
        <v>0</v>
      </c>
      <c r="P1114" s="1" t="s">
        <v>2567</v>
      </c>
      <c r="Q1114" s="1" t="s">
        <v>1284</v>
      </c>
      <c r="R1114" s="1" t="s">
        <v>1282</v>
      </c>
      <c r="S1114" s="1" t="s">
        <v>2407</v>
      </c>
      <c r="T1114" s="1" t="s">
        <v>2407</v>
      </c>
      <c r="U1114" s="1" t="s">
        <v>5250</v>
      </c>
      <c r="V1114" s="1" t="s">
        <v>2470</v>
      </c>
      <c r="W1114" s="1" t="s">
        <v>51</v>
      </c>
      <c r="X1114" s="1" t="str">
        <f>CONCATENATE(Tableau4[[#This Row],[Numéro de pièce de la pièce de référence]],Tableau4[[#This Row],[Numéro de poste de la pièce de référence]])</f>
        <v>450067413010</v>
      </c>
    </row>
    <row r="1115" spans="1:24" x14ac:dyDescent="0.35">
      <c r="A1115" s="1" t="s">
        <v>97</v>
      </c>
      <c r="B1115" s="1" t="s">
        <v>2489</v>
      </c>
      <c r="C1115" s="1" t="s">
        <v>2510</v>
      </c>
      <c r="D1115" s="1" t="s">
        <v>101</v>
      </c>
      <c r="E1115" s="1" t="s">
        <v>1395</v>
      </c>
      <c r="F1115" s="1" t="s">
        <v>2407</v>
      </c>
      <c r="G1115" s="1" t="s">
        <v>2994</v>
      </c>
      <c r="H1115" s="1" t="s">
        <v>88</v>
      </c>
      <c r="I1115" s="2">
        <v>43994</v>
      </c>
      <c r="J1115" s="1" t="s">
        <v>4282</v>
      </c>
      <c r="K1115" s="1" t="s">
        <v>4283</v>
      </c>
      <c r="L1115" s="1" t="s">
        <v>2630</v>
      </c>
      <c r="M1115" s="1" t="s">
        <v>4290</v>
      </c>
      <c r="N1115" s="3">
        <v>-233772</v>
      </c>
      <c r="O1115" s="3">
        <v>0</v>
      </c>
      <c r="P1115" s="1" t="s">
        <v>2567</v>
      </c>
      <c r="Q1115" s="1" t="s">
        <v>1396</v>
      </c>
      <c r="R1115" s="1" t="s">
        <v>1318</v>
      </c>
      <c r="S1115" s="1" t="s">
        <v>2407</v>
      </c>
      <c r="T1115" s="1" t="s">
        <v>2407</v>
      </c>
      <c r="U1115" s="1" t="s">
        <v>5251</v>
      </c>
      <c r="V1115" s="1" t="s">
        <v>2470</v>
      </c>
      <c r="W1115" s="1" t="s">
        <v>103</v>
      </c>
      <c r="X1115" s="1" t="str">
        <f>CONCATENATE(Tableau4[[#This Row],[Numéro de pièce de la pièce de référence]],Tableau4[[#This Row],[Numéro de poste de la pièce de référence]])</f>
        <v>450067419010</v>
      </c>
    </row>
    <row r="1116" spans="1:24" x14ac:dyDescent="0.35">
      <c r="A1116" s="1" t="s">
        <v>97</v>
      </c>
      <c r="B1116" s="1" t="s">
        <v>2489</v>
      </c>
      <c r="C1116" s="1" t="s">
        <v>2510</v>
      </c>
      <c r="D1116" s="1" t="s">
        <v>101</v>
      </c>
      <c r="E1116" s="1" t="s">
        <v>1395</v>
      </c>
      <c r="F1116" s="1" t="s">
        <v>2407</v>
      </c>
      <c r="G1116" s="1" t="s">
        <v>2994</v>
      </c>
      <c r="H1116" s="1" t="s">
        <v>88</v>
      </c>
      <c r="I1116" s="2">
        <v>43994</v>
      </c>
      <c r="J1116" s="1" t="s">
        <v>4282</v>
      </c>
      <c r="K1116" s="1" t="s">
        <v>4283</v>
      </c>
      <c r="L1116" s="1" t="s">
        <v>2630</v>
      </c>
      <c r="M1116" s="1" t="s">
        <v>4290</v>
      </c>
      <c r="N1116" s="3">
        <v>-30.25</v>
      </c>
      <c r="O1116" s="3">
        <v>0</v>
      </c>
      <c r="P1116" s="1" t="s">
        <v>2567</v>
      </c>
      <c r="Q1116" s="1" t="s">
        <v>1396</v>
      </c>
      <c r="R1116" s="1" t="s">
        <v>1318</v>
      </c>
      <c r="S1116" s="1" t="s">
        <v>2407</v>
      </c>
      <c r="T1116" s="1" t="s">
        <v>2407</v>
      </c>
      <c r="U1116" s="1" t="s">
        <v>5243</v>
      </c>
      <c r="V1116" s="1" t="s">
        <v>2470</v>
      </c>
      <c r="W1116" s="1" t="s">
        <v>103</v>
      </c>
      <c r="X1116" s="1" t="str">
        <f>CONCATENATE(Tableau4[[#This Row],[Numéro de pièce de la pièce de référence]],Tableau4[[#This Row],[Numéro de poste de la pièce de référence]])</f>
        <v>450067419010</v>
      </c>
    </row>
    <row r="1117" spans="1:24" x14ac:dyDescent="0.35">
      <c r="A1117" s="1" t="s">
        <v>97</v>
      </c>
      <c r="B1117" s="1" t="s">
        <v>2489</v>
      </c>
      <c r="C1117" s="1" t="s">
        <v>2510</v>
      </c>
      <c r="D1117" s="1" t="s">
        <v>101</v>
      </c>
      <c r="E1117" s="1" t="s">
        <v>1395</v>
      </c>
      <c r="F1117" s="1" t="s">
        <v>2407</v>
      </c>
      <c r="G1117" s="1" t="s">
        <v>2994</v>
      </c>
      <c r="H1117" s="1" t="s">
        <v>88</v>
      </c>
      <c r="I1117" s="2">
        <v>43994</v>
      </c>
      <c r="J1117" s="1" t="s">
        <v>4282</v>
      </c>
      <c r="K1117" s="1" t="s">
        <v>4283</v>
      </c>
      <c r="L1117" s="1" t="s">
        <v>2630</v>
      </c>
      <c r="M1117" s="1" t="s">
        <v>4290</v>
      </c>
      <c r="N1117" s="3">
        <v>-33396</v>
      </c>
      <c r="O1117" s="3">
        <v>0</v>
      </c>
      <c r="P1117" s="1" t="s">
        <v>2567</v>
      </c>
      <c r="Q1117" s="1" t="s">
        <v>1396</v>
      </c>
      <c r="R1117" s="1" t="s">
        <v>1318</v>
      </c>
      <c r="S1117" s="1" t="s">
        <v>2407</v>
      </c>
      <c r="T1117" s="1" t="s">
        <v>2407</v>
      </c>
      <c r="U1117" s="1" t="s">
        <v>5252</v>
      </c>
      <c r="V1117" s="1" t="s">
        <v>2470</v>
      </c>
      <c r="W1117" s="1" t="s">
        <v>103</v>
      </c>
      <c r="X1117" s="1" t="str">
        <f>CONCATENATE(Tableau4[[#This Row],[Numéro de pièce de la pièce de référence]],Tableau4[[#This Row],[Numéro de poste de la pièce de référence]])</f>
        <v>450067419010</v>
      </c>
    </row>
    <row r="1118" spans="1:24" x14ac:dyDescent="0.35">
      <c r="A1118" s="1" t="s">
        <v>97</v>
      </c>
      <c r="B1118" s="1" t="s">
        <v>2489</v>
      </c>
      <c r="C1118" s="1" t="s">
        <v>2510</v>
      </c>
      <c r="D1118" s="1" t="s">
        <v>101</v>
      </c>
      <c r="E1118" s="1" t="s">
        <v>1409</v>
      </c>
      <c r="F1118" s="1" t="s">
        <v>2407</v>
      </c>
      <c r="G1118" s="1" t="s">
        <v>2998</v>
      </c>
      <c r="H1118" s="1" t="s">
        <v>88</v>
      </c>
      <c r="I1118" s="2">
        <v>43994</v>
      </c>
      <c r="J1118" s="1" t="s">
        <v>4282</v>
      </c>
      <c r="K1118" s="1" t="s">
        <v>4283</v>
      </c>
      <c r="L1118" s="1" t="s">
        <v>2630</v>
      </c>
      <c r="M1118" s="1" t="s">
        <v>4290</v>
      </c>
      <c r="N1118" s="3">
        <v>-96356.12</v>
      </c>
      <c r="O1118" s="3">
        <v>0</v>
      </c>
      <c r="P1118" s="1" t="s">
        <v>2567</v>
      </c>
      <c r="Q1118" s="1" t="s">
        <v>1410</v>
      </c>
      <c r="R1118" s="1" t="s">
        <v>1140</v>
      </c>
      <c r="S1118" s="1" t="s">
        <v>2407</v>
      </c>
      <c r="T1118" s="1" t="s">
        <v>2407</v>
      </c>
      <c r="U1118" s="1" t="s">
        <v>5253</v>
      </c>
      <c r="V1118" s="1" t="s">
        <v>2470</v>
      </c>
      <c r="W1118" s="1" t="s">
        <v>111</v>
      </c>
      <c r="X1118" s="1" t="str">
        <f>CONCATENATE(Tableau4[[#This Row],[Numéro de pièce de la pièce de référence]],Tableau4[[#This Row],[Numéro de poste de la pièce de référence]])</f>
        <v>450067445410</v>
      </c>
    </row>
    <row r="1119" spans="1:24" x14ac:dyDescent="0.35">
      <c r="A1119" s="1" t="s">
        <v>97</v>
      </c>
      <c r="B1119" s="1" t="s">
        <v>2489</v>
      </c>
      <c r="C1119" s="1" t="s">
        <v>2510</v>
      </c>
      <c r="D1119" s="1" t="s">
        <v>101</v>
      </c>
      <c r="E1119" s="1" t="s">
        <v>1414</v>
      </c>
      <c r="F1119" s="1" t="s">
        <v>2407</v>
      </c>
      <c r="G1119" s="1" t="s">
        <v>3004</v>
      </c>
      <c r="H1119" s="1" t="s">
        <v>88</v>
      </c>
      <c r="I1119" s="2">
        <v>43994</v>
      </c>
      <c r="J1119" s="1" t="s">
        <v>4282</v>
      </c>
      <c r="K1119" s="1" t="s">
        <v>4283</v>
      </c>
      <c r="L1119" s="1" t="s">
        <v>2630</v>
      </c>
      <c r="M1119" s="1" t="s">
        <v>4290</v>
      </c>
      <c r="N1119" s="3">
        <v>-3193.58</v>
      </c>
      <c r="O1119" s="3">
        <v>0</v>
      </c>
      <c r="P1119" s="1" t="s">
        <v>2567</v>
      </c>
      <c r="Q1119" s="1" t="s">
        <v>1415</v>
      </c>
      <c r="R1119" s="1" t="s">
        <v>1413</v>
      </c>
      <c r="S1119" s="1" t="s">
        <v>2407</v>
      </c>
      <c r="T1119" s="1" t="s">
        <v>2407</v>
      </c>
      <c r="U1119" s="1" t="s">
        <v>5254</v>
      </c>
      <c r="V1119" s="1" t="s">
        <v>2470</v>
      </c>
      <c r="W1119" s="1" t="s">
        <v>113</v>
      </c>
      <c r="X1119" s="1" t="str">
        <f>CONCATENATE(Tableau4[[#This Row],[Numéro de pièce de la pièce de référence]],Tableau4[[#This Row],[Numéro de poste de la pièce de référence]])</f>
        <v>450067462010</v>
      </c>
    </row>
    <row r="1120" spans="1:24" x14ac:dyDescent="0.35">
      <c r="A1120" s="1" t="s">
        <v>97</v>
      </c>
      <c r="B1120" s="1" t="s">
        <v>2489</v>
      </c>
      <c r="C1120" s="1" t="s">
        <v>2510</v>
      </c>
      <c r="D1120" s="1" t="s">
        <v>101</v>
      </c>
      <c r="E1120" s="1" t="s">
        <v>1417</v>
      </c>
      <c r="F1120" s="1" t="s">
        <v>2407</v>
      </c>
      <c r="G1120" s="1" t="s">
        <v>3012</v>
      </c>
      <c r="H1120" s="1" t="s">
        <v>88</v>
      </c>
      <c r="I1120" s="2">
        <v>43994</v>
      </c>
      <c r="J1120" s="1" t="s">
        <v>4282</v>
      </c>
      <c r="K1120" s="1" t="s">
        <v>4283</v>
      </c>
      <c r="L1120" s="1" t="s">
        <v>2630</v>
      </c>
      <c r="M1120" s="1" t="s">
        <v>4290</v>
      </c>
      <c r="N1120" s="3">
        <v>-5213.29</v>
      </c>
      <c r="O1120" s="3">
        <v>0</v>
      </c>
      <c r="P1120" s="1" t="s">
        <v>2567</v>
      </c>
      <c r="Q1120" s="1" t="s">
        <v>1418</v>
      </c>
      <c r="R1120" s="1" t="s">
        <v>1413</v>
      </c>
      <c r="S1120" s="1" t="s">
        <v>2407</v>
      </c>
      <c r="T1120" s="1" t="s">
        <v>2407</v>
      </c>
      <c r="U1120" s="1" t="s">
        <v>5255</v>
      </c>
      <c r="V1120" s="1" t="s">
        <v>2470</v>
      </c>
      <c r="W1120" s="1" t="s">
        <v>113</v>
      </c>
      <c r="X1120" s="1" t="str">
        <f>CONCATENATE(Tableau4[[#This Row],[Numéro de pièce de la pièce de référence]],Tableau4[[#This Row],[Numéro de poste de la pièce de référence]])</f>
        <v>450067463310</v>
      </c>
    </row>
    <row r="1121" spans="1:24" x14ac:dyDescent="0.35">
      <c r="A1121" s="1" t="s">
        <v>97</v>
      </c>
      <c r="B1121" s="1" t="s">
        <v>2489</v>
      </c>
      <c r="C1121" s="1" t="s">
        <v>2510</v>
      </c>
      <c r="D1121" s="1" t="s">
        <v>101</v>
      </c>
      <c r="E1121" s="1" t="s">
        <v>1417</v>
      </c>
      <c r="F1121" s="1" t="s">
        <v>2407</v>
      </c>
      <c r="G1121" s="1" t="s">
        <v>3012</v>
      </c>
      <c r="H1121" s="1" t="s">
        <v>88</v>
      </c>
      <c r="I1121" s="2">
        <v>43994</v>
      </c>
      <c r="J1121" s="1" t="s">
        <v>4282</v>
      </c>
      <c r="K1121" s="1" t="s">
        <v>4283</v>
      </c>
      <c r="L1121" s="1" t="s">
        <v>2630</v>
      </c>
      <c r="M1121" s="1" t="s">
        <v>4290</v>
      </c>
      <c r="N1121" s="3">
        <v>-8635.89</v>
      </c>
      <c r="O1121" s="3">
        <v>0</v>
      </c>
      <c r="P1121" s="1" t="s">
        <v>2567</v>
      </c>
      <c r="Q1121" s="1" t="s">
        <v>1418</v>
      </c>
      <c r="R1121" s="1" t="s">
        <v>1413</v>
      </c>
      <c r="S1121" s="1" t="s">
        <v>2407</v>
      </c>
      <c r="T1121" s="1" t="s">
        <v>2407</v>
      </c>
      <c r="U1121" s="1" t="s">
        <v>5256</v>
      </c>
      <c r="V1121" s="1" t="s">
        <v>2470</v>
      </c>
      <c r="W1121" s="1" t="s">
        <v>113</v>
      </c>
      <c r="X1121" s="1" t="str">
        <f>CONCATENATE(Tableau4[[#This Row],[Numéro de pièce de la pièce de référence]],Tableau4[[#This Row],[Numéro de poste de la pièce de référence]])</f>
        <v>450067463310</v>
      </c>
    </row>
    <row r="1122" spans="1:24" x14ac:dyDescent="0.35">
      <c r="A1122" s="1" t="s">
        <v>97</v>
      </c>
      <c r="B1122" s="1" t="s">
        <v>2489</v>
      </c>
      <c r="C1122" s="1" t="s">
        <v>2510</v>
      </c>
      <c r="D1122" s="1" t="s">
        <v>101</v>
      </c>
      <c r="E1122" s="1" t="s">
        <v>1496</v>
      </c>
      <c r="F1122" s="1" t="s">
        <v>2407</v>
      </c>
      <c r="G1122" s="1" t="s">
        <v>3029</v>
      </c>
      <c r="H1122" s="1" t="s">
        <v>88</v>
      </c>
      <c r="I1122" s="2">
        <v>43994</v>
      </c>
      <c r="J1122" s="1" t="s">
        <v>4282</v>
      </c>
      <c r="K1122" s="1" t="s">
        <v>4283</v>
      </c>
      <c r="L1122" s="1" t="s">
        <v>2630</v>
      </c>
      <c r="M1122" s="1" t="s">
        <v>4290</v>
      </c>
      <c r="N1122" s="3">
        <v>-65857.52</v>
      </c>
      <c r="O1122" s="3">
        <v>0</v>
      </c>
      <c r="P1122" s="1" t="s">
        <v>2567</v>
      </c>
      <c r="Q1122" s="1" t="s">
        <v>1497</v>
      </c>
      <c r="R1122" s="1" t="s">
        <v>678</v>
      </c>
      <c r="S1122" s="1" t="s">
        <v>2407</v>
      </c>
      <c r="T1122" s="1" t="s">
        <v>2407</v>
      </c>
      <c r="U1122" s="1" t="s">
        <v>5257</v>
      </c>
      <c r="V1122" s="1" t="s">
        <v>2470</v>
      </c>
      <c r="W1122" s="1" t="s">
        <v>103</v>
      </c>
      <c r="X1122" s="1" t="str">
        <f>CONCATENATE(Tableau4[[#This Row],[Numéro de pièce de la pièce de référence]],Tableau4[[#This Row],[Numéro de poste de la pièce de référence]])</f>
        <v>450067567610</v>
      </c>
    </row>
    <row r="1123" spans="1:24" x14ac:dyDescent="0.35">
      <c r="A1123" s="1" t="s">
        <v>97</v>
      </c>
      <c r="B1123" s="1" t="s">
        <v>2489</v>
      </c>
      <c r="C1123" s="1" t="s">
        <v>2510</v>
      </c>
      <c r="D1123" s="1" t="s">
        <v>101</v>
      </c>
      <c r="E1123" s="1" t="s">
        <v>1496</v>
      </c>
      <c r="F1123" s="1" t="s">
        <v>2407</v>
      </c>
      <c r="G1123" s="1" t="s">
        <v>3029</v>
      </c>
      <c r="H1123" s="1" t="s">
        <v>217</v>
      </c>
      <c r="I1123" s="2">
        <v>43994</v>
      </c>
      <c r="J1123" s="1" t="s">
        <v>4282</v>
      </c>
      <c r="K1123" s="1" t="s">
        <v>4283</v>
      </c>
      <c r="L1123" s="1" t="s">
        <v>2630</v>
      </c>
      <c r="M1123" s="1" t="s">
        <v>4290</v>
      </c>
      <c r="N1123" s="3">
        <v>-50652.84</v>
      </c>
      <c r="O1123" s="3">
        <v>0</v>
      </c>
      <c r="P1123" s="1" t="s">
        <v>2567</v>
      </c>
      <c r="Q1123" s="1" t="s">
        <v>1497</v>
      </c>
      <c r="R1123" s="1" t="s">
        <v>678</v>
      </c>
      <c r="S1123" s="1" t="s">
        <v>2407</v>
      </c>
      <c r="T1123" s="1" t="s">
        <v>2407</v>
      </c>
      <c r="U1123" s="1" t="s">
        <v>5258</v>
      </c>
      <c r="V1123" s="1" t="s">
        <v>2470</v>
      </c>
      <c r="W1123" s="1" t="s">
        <v>103</v>
      </c>
      <c r="X1123" s="1" t="str">
        <f>CONCATENATE(Tableau4[[#This Row],[Numéro de pièce de la pièce de référence]],Tableau4[[#This Row],[Numéro de poste de la pièce de référence]])</f>
        <v>450067567620</v>
      </c>
    </row>
    <row r="1124" spans="1:24" x14ac:dyDescent="0.35">
      <c r="A1124" s="1" t="s">
        <v>97</v>
      </c>
      <c r="B1124" s="1" t="s">
        <v>2489</v>
      </c>
      <c r="C1124" s="1" t="s">
        <v>2510</v>
      </c>
      <c r="D1124" s="1" t="s">
        <v>101</v>
      </c>
      <c r="E1124" s="1" t="s">
        <v>1513</v>
      </c>
      <c r="F1124" s="1" t="s">
        <v>2407</v>
      </c>
      <c r="G1124" s="1" t="s">
        <v>3038</v>
      </c>
      <c r="H1124" s="1" t="s">
        <v>88</v>
      </c>
      <c r="I1124" s="2">
        <v>43994</v>
      </c>
      <c r="J1124" s="1" t="s">
        <v>4282</v>
      </c>
      <c r="K1124" s="1" t="s">
        <v>4283</v>
      </c>
      <c r="L1124" s="1" t="s">
        <v>2630</v>
      </c>
      <c r="M1124" s="1" t="s">
        <v>4290</v>
      </c>
      <c r="N1124" s="3">
        <v>-544.5</v>
      </c>
      <c r="O1124" s="3">
        <v>0</v>
      </c>
      <c r="P1124" s="1" t="s">
        <v>2567</v>
      </c>
      <c r="Q1124" s="1" t="s">
        <v>1514</v>
      </c>
      <c r="R1124" s="1" t="s">
        <v>649</v>
      </c>
      <c r="S1124" s="1" t="s">
        <v>2407</v>
      </c>
      <c r="T1124" s="1" t="s">
        <v>2407</v>
      </c>
      <c r="U1124" s="1" t="s">
        <v>5259</v>
      </c>
      <c r="V1124" s="1" t="s">
        <v>2470</v>
      </c>
      <c r="W1124" s="1" t="s">
        <v>51</v>
      </c>
      <c r="X1124" s="1" t="str">
        <f>CONCATENATE(Tableau4[[#This Row],[Numéro de pièce de la pièce de référence]],Tableau4[[#This Row],[Numéro de poste de la pièce de référence]])</f>
        <v>450067643610</v>
      </c>
    </row>
    <row r="1125" spans="1:24" x14ac:dyDescent="0.35">
      <c r="A1125" s="1" t="s">
        <v>97</v>
      </c>
      <c r="B1125" s="1" t="s">
        <v>2489</v>
      </c>
      <c r="C1125" s="1" t="s">
        <v>2510</v>
      </c>
      <c r="D1125" s="1" t="s">
        <v>101</v>
      </c>
      <c r="E1125" s="1" t="s">
        <v>1513</v>
      </c>
      <c r="F1125" s="1" t="s">
        <v>2407</v>
      </c>
      <c r="G1125" s="1" t="s">
        <v>3038</v>
      </c>
      <c r="H1125" s="1" t="s">
        <v>88</v>
      </c>
      <c r="I1125" s="2">
        <v>43994</v>
      </c>
      <c r="J1125" s="1" t="s">
        <v>4282</v>
      </c>
      <c r="K1125" s="1" t="s">
        <v>4283</v>
      </c>
      <c r="L1125" s="1" t="s">
        <v>2630</v>
      </c>
      <c r="M1125" s="1" t="s">
        <v>4290</v>
      </c>
      <c r="N1125" s="3">
        <v>-194860.22</v>
      </c>
      <c r="O1125" s="3">
        <v>0</v>
      </c>
      <c r="P1125" s="1" t="s">
        <v>2567</v>
      </c>
      <c r="Q1125" s="1" t="s">
        <v>1514</v>
      </c>
      <c r="R1125" s="1" t="s">
        <v>649</v>
      </c>
      <c r="S1125" s="1" t="s">
        <v>2407</v>
      </c>
      <c r="T1125" s="1" t="s">
        <v>2407</v>
      </c>
      <c r="U1125" s="1" t="s">
        <v>5260</v>
      </c>
      <c r="V1125" s="1" t="s">
        <v>2470</v>
      </c>
      <c r="W1125" s="1" t="s">
        <v>51</v>
      </c>
      <c r="X1125" s="1" t="str">
        <f>CONCATENATE(Tableau4[[#This Row],[Numéro de pièce de la pièce de référence]],Tableau4[[#This Row],[Numéro de poste de la pièce de référence]])</f>
        <v>450067643610</v>
      </c>
    </row>
    <row r="1126" spans="1:24" x14ac:dyDescent="0.35">
      <c r="A1126" s="1" t="s">
        <v>97</v>
      </c>
      <c r="B1126" s="1" t="s">
        <v>2489</v>
      </c>
      <c r="C1126" s="1" t="s">
        <v>2510</v>
      </c>
      <c r="D1126" s="1" t="s">
        <v>101</v>
      </c>
      <c r="E1126" s="1" t="s">
        <v>1513</v>
      </c>
      <c r="F1126" s="1" t="s">
        <v>2407</v>
      </c>
      <c r="G1126" s="1" t="s">
        <v>3038</v>
      </c>
      <c r="H1126" s="1" t="s">
        <v>88</v>
      </c>
      <c r="I1126" s="2">
        <v>43994</v>
      </c>
      <c r="J1126" s="1" t="s">
        <v>4282</v>
      </c>
      <c r="K1126" s="1" t="s">
        <v>4283</v>
      </c>
      <c r="L1126" s="1" t="s">
        <v>2630</v>
      </c>
      <c r="M1126" s="1" t="s">
        <v>4290</v>
      </c>
      <c r="N1126" s="3">
        <v>-95351.03</v>
      </c>
      <c r="O1126" s="3">
        <v>0</v>
      </c>
      <c r="P1126" s="1" t="s">
        <v>2567</v>
      </c>
      <c r="Q1126" s="1" t="s">
        <v>1514</v>
      </c>
      <c r="R1126" s="1" t="s">
        <v>649</v>
      </c>
      <c r="S1126" s="1" t="s">
        <v>2407</v>
      </c>
      <c r="T1126" s="1" t="s">
        <v>2407</v>
      </c>
      <c r="U1126" s="1" t="s">
        <v>5261</v>
      </c>
      <c r="V1126" s="1" t="s">
        <v>2470</v>
      </c>
      <c r="W1126" s="1" t="s">
        <v>51</v>
      </c>
      <c r="X1126" s="1" t="str">
        <f>CONCATENATE(Tableau4[[#This Row],[Numéro de pièce de la pièce de référence]],Tableau4[[#This Row],[Numéro de poste de la pièce de référence]])</f>
        <v>450067643610</v>
      </c>
    </row>
    <row r="1127" spans="1:24" x14ac:dyDescent="0.35">
      <c r="A1127" s="1" t="s">
        <v>97</v>
      </c>
      <c r="B1127" s="1" t="s">
        <v>2489</v>
      </c>
      <c r="C1127" s="1" t="s">
        <v>2510</v>
      </c>
      <c r="D1127" s="1" t="s">
        <v>101</v>
      </c>
      <c r="E1127" s="1" t="s">
        <v>1513</v>
      </c>
      <c r="F1127" s="1" t="s">
        <v>2407</v>
      </c>
      <c r="G1127" s="1" t="s">
        <v>3038</v>
      </c>
      <c r="H1127" s="1" t="s">
        <v>88</v>
      </c>
      <c r="I1127" s="2">
        <v>43994</v>
      </c>
      <c r="J1127" s="1" t="s">
        <v>4282</v>
      </c>
      <c r="K1127" s="1" t="s">
        <v>4283</v>
      </c>
      <c r="L1127" s="1" t="s">
        <v>2630</v>
      </c>
      <c r="M1127" s="1" t="s">
        <v>4290</v>
      </c>
      <c r="N1127" s="3">
        <v>-171918.62</v>
      </c>
      <c r="O1127" s="3">
        <v>0</v>
      </c>
      <c r="P1127" s="1" t="s">
        <v>2567</v>
      </c>
      <c r="Q1127" s="1" t="s">
        <v>1514</v>
      </c>
      <c r="R1127" s="1" t="s">
        <v>649</v>
      </c>
      <c r="S1127" s="1" t="s">
        <v>2407</v>
      </c>
      <c r="T1127" s="1" t="s">
        <v>2407</v>
      </c>
      <c r="U1127" s="1" t="s">
        <v>5262</v>
      </c>
      <c r="V1127" s="1" t="s">
        <v>2470</v>
      </c>
      <c r="W1127" s="1" t="s">
        <v>51</v>
      </c>
      <c r="X1127" s="1" t="str">
        <f>CONCATENATE(Tableau4[[#This Row],[Numéro de pièce de la pièce de référence]],Tableau4[[#This Row],[Numéro de poste de la pièce de référence]])</f>
        <v>450067643610</v>
      </c>
    </row>
    <row r="1128" spans="1:24" x14ac:dyDescent="0.35">
      <c r="A1128" s="1" t="s">
        <v>97</v>
      </c>
      <c r="B1128" s="1" t="s">
        <v>2489</v>
      </c>
      <c r="C1128" s="1" t="s">
        <v>2510</v>
      </c>
      <c r="D1128" s="1" t="s">
        <v>101</v>
      </c>
      <c r="E1128" s="1" t="s">
        <v>1513</v>
      </c>
      <c r="F1128" s="1" t="s">
        <v>2407</v>
      </c>
      <c r="G1128" s="1" t="s">
        <v>3038</v>
      </c>
      <c r="H1128" s="1" t="s">
        <v>88</v>
      </c>
      <c r="I1128" s="2">
        <v>43994</v>
      </c>
      <c r="J1128" s="1" t="s">
        <v>4282</v>
      </c>
      <c r="K1128" s="1" t="s">
        <v>4283</v>
      </c>
      <c r="L1128" s="1" t="s">
        <v>2630</v>
      </c>
      <c r="M1128" s="1" t="s">
        <v>4290</v>
      </c>
      <c r="N1128" s="3">
        <v>114277.85</v>
      </c>
      <c r="O1128" s="3">
        <v>0</v>
      </c>
      <c r="P1128" s="1" t="s">
        <v>2567</v>
      </c>
      <c r="Q1128" s="1" t="s">
        <v>1514</v>
      </c>
      <c r="R1128" s="1" t="s">
        <v>649</v>
      </c>
      <c r="S1128" s="1" t="s">
        <v>2407</v>
      </c>
      <c r="T1128" s="1" t="s">
        <v>2407</v>
      </c>
      <c r="U1128" s="1" t="s">
        <v>5263</v>
      </c>
      <c r="V1128" s="1" t="s">
        <v>2470</v>
      </c>
      <c r="W1128" s="1" t="s">
        <v>51</v>
      </c>
      <c r="X1128" s="1" t="str">
        <f>CONCATENATE(Tableau4[[#This Row],[Numéro de pièce de la pièce de référence]],Tableau4[[#This Row],[Numéro de poste de la pièce de référence]])</f>
        <v>450067643610</v>
      </c>
    </row>
    <row r="1129" spans="1:24" x14ac:dyDescent="0.35">
      <c r="A1129" s="1" t="s">
        <v>97</v>
      </c>
      <c r="B1129" s="1" t="s">
        <v>2489</v>
      </c>
      <c r="C1129" s="1" t="s">
        <v>2510</v>
      </c>
      <c r="D1129" s="1" t="s">
        <v>101</v>
      </c>
      <c r="E1129" s="1" t="s">
        <v>1519</v>
      </c>
      <c r="F1129" s="1" t="s">
        <v>2407</v>
      </c>
      <c r="G1129" s="1" t="s">
        <v>3040</v>
      </c>
      <c r="H1129" s="1" t="s">
        <v>88</v>
      </c>
      <c r="I1129" s="2">
        <v>43994</v>
      </c>
      <c r="J1129" s="1" t="s">
        <v>4282</v>
      </c>
      <c r="K1129" s="1" t="s">
        <v>4283</v>
      </c>
      <c r="L1129" s="1" t="s">
        <v>2630</v>
      </c>
      <c r="M1129" s="1" t="s">
        <v>4290</v>
      </c>
      <c r="N1129" s="3">
        <v>-12342</v>
      </c>
      <c r="O1129" s="3">
        <v>0</v>
      </c>
      <c r="P1129" s="1" t="s">
        <v>2567</v>
      </c>
      <c r="Q1129" s="1" t="s">
        <v>1191</v>
      </c>
      <c r="R1129" s="1" t="s">
        <v>683</v>
      </c>
      <c r="S1129" s="1" t="s">
        <v>2407</v>
      </c>
      <c r="T1129" s="1" t="s">
        <v>2407</v>
      </c>
      <c r="U1129" s="1" t="s">
        <v>5264</v>
      </c>
      <c r="V1129" s="1" t="s">
        <v>2470</v>
      </c>
      <c r="W1129" s="1" t="s">
        <v>103</v>
      </c>
      <c r="X1129" s="1" t="str">
        <f>CONCATENATE(Tableau4[[#This Row],[Numéro de pièce de la pièce de référence]],Tableau4[[#This Row],[Numéro de poste de la pièce de référence]])</f>
        <v>450067649610</v>
      </c>
    </row>
    <row r="1130" spans="1:24" x14ac:dyDescent="0.35">
      <c r="A1130" s="1" t="s">
        <v>97</v>
      </c>
      <c r="B1130" s="1" t="s">
        <v>2489</v>
      </c>
      <c r="C1130" s="1" t="s">
        <v>2510</v>
      </c>
      <c r="D1130" s="1" t="s">
        <v>101</v>
      </c>
      <c r="E1130" s="1" t="s">
        <v>1558</v>
      </c>
      <c r="F1130" s="1" t="s">
        <v>2407</v>
      </c>
      <c r="G1130" s="1" t="s">
        <v>3053</v>
      </c>
      <c r="H1130" s="1" t="s">
        <v>88</v>
      </c>
      <c r="I1130" s="2">
        <v>43994</v>
      </c>
      <c r="J1130" s="1" t="s">
        <v>4282</v>
      </c>
      <c r="K1130" s="1" t="s">
        <v>4283</v>
      </c>
      <c r="L1130" s="1" t="s">
        <v>2630</v>
      </c>
      <c r="M1130" s="1" t="s">
        <v>4290</v>
      </c>
      <c r="N1130" s="3">
        <v>-139002.26999999999</v>
      </c>
      <c r="O1130" s="3">
        <v>0</v>
      </c>
      <c r="P1130" s="1" t="s">
        <v>2702</v>
      </c>
      <c r="Q1130" s="1" t="s">
        <v>1559</v>
      </c>
      <c r="R1130" s="1" t="s">
        <v>1557</v>
      </c>
      <c r="S1130" s="1" t="s">
        <v>2407</v>
      </c>
      <c r="T1130" s="1" t="s">
        <v>2407</v>
      </c>
      <c r="U1130" s="1" t="s">
        <v>5265</v>
      </c>
      <c r="V1130" s="1" t="s">
        <v>2470</v>
      </c>
      <c r="W1130" s="1" t="s">
        <v>51</v>
      </c>
      <c r="X1130" s="1" t="str">
        <f>CONCATENATE(Tableau4[[#This Row],[Numéro de pièce de la pièce de référence]],Tableau4[[#This Row],[Numéro de poste de la pièce de référence]])</f>
        <v>450067721910</v>
      </c>
    </row>
    <row r="1131" spans="1:24" x14ac:dyDescent="0.35">
      <c r="A1131" s="1" t="s">
        <v>97</v>
      </c>
      <c r="B1131" s="1" t="s">
        <v>2489</v>
      </c>
      <c r="C1131" s="1" t="s">
        <v>2510</v>
      </c>
      <c r="D1131" s="1" t="s">
        <v>101</v>
      </c>
      <c r="E1131" s="1" t="s">
        <v>1600</v>
      </c>
      <c r="F1131" s="1" t="s">
        <v>2407</v>
      </c>
      <c r="G1131" s="1" t="s">
        <v>3072</v>
      </c>
      <c r="H1131" s="1" t="s">
        <v>88</v>
      </c>
      <c r="I1131" s="2">
        <v>43994</v>
      </c>
      <c r="J1131" s="1" t="s">
        <v>4282</v>
      </c>
      <c r="K1131" s="1" t="s">
        <v>4283</v>
      </c>
      <c r="L1131" s="1" t="s">
        <v>3400</v>
      </c>
      <c r="M1131" s="1" t="s">
        <v>4284</v>
      </c>
      <c r="N1131" s="3">
        <v>170766.38</v>
      </c>
      <c r="O1131" s="3">
        <v>0</v>
      </c>
      <c r="P1131" s="1" t="s">
        <v>2567</v>
      </c>
      <c r="Q1131" s="1" t="s">
        <v>1601</v>
      </c>
      <c r="R1131" s="1" t="s">
        <v>1599</v>
      </c>
      <c r="S1131" s="1" t="s">
        <v>2407</v>
      </c>
      <c r="T1131" s="1" t="s">
        <v>2407</v>
      </c>
      <c r="U1131" s="1" t="s">
        <v>5266</v>
      </c>
      <c r="V1131" s="1" t="s">
        <v>2470</v>
      </c>
      <c r="W1131" s="1" t="s">
        <v>111</v>
      </c>
      <c r="X1131" s="1" t="str">
        <f>CONCATENATE(Tableau4[[#This Row],[Numéro de pièce de la pièce de référence]],Tableau4[[#This Row],[Numéro de poste de la pièce de référence]])</f>
        <v>450067844210</v>
      </c>
    </row>
    <row r="1132" spans="1:24" x14ac:dyDescent="0.35">
      <c r="A1132" s="1" t="s">
        <v>97</v>
      </c>
      <c r="B1132" s="1" t="s">
        <v>2489</v>
      </c>
      <c r="C1132" s="1" t="s">
        <v>2510</v>
      </c>
      <c r="D1132" s="1" t="s">
        <v>101</v>
      </c>
      <c r="E1132" s="1" t="s">
        <v>586</v>
      </c>
      <c r="F1132" s="1" t="s">
        <v>2407</v>
      </c>
      <c r="G1132" s="1" t="s">
        <v>2708</v>
      </c>
      <c r="H1132" s="1" t="s">
        <v>217</v>
      </c>
      <c r="I1132" s="2">
        <v>43997</v>
      </c>
      <c r="J1132" s="1" t="s">
        <v>4282</v>
      </c>
      <c r="K1132" s="1" t="s">
        <v>4283</v>
      </c>
      <c r="L1132" s="1" t="s">
        <v>2630</v>
      </c>
      <c r="M1132" s="1" t="s">
        <v>4290</v>
      </c>
      <c r="N1132" s="3">
        <v>-28326.1</v>
      </c>
      <c r="O1132" s="3">
        <v>0</v>
      </c>
      <c r="P1132" s="1" t="s">
        <v>2581</v>
      </c>
      <c r="Q1132" s="1" t="s">
        <v>588</v>
      </c>
      <c r="R1132" s="1" t="s">
        <v>585</v>
      </c>
      <c r="S1132" s="1" t="s">
        <v>2407</v>
      </c>
      <c r="T1132" s="1" t="s">
        <v>2407</v>
      </c>
      <c r="U1132" s="1" t="s">
        <v>5267</v>
      </c>
      <c r="V1132" s="1" t="s">
        <v>2470</v>
      </c>
      <c r="W1132" s="1" t="s">
        <v>92</v>
      </c>
      <c r="X1132" s="1" t="str">
        <f>CONCATENATE(Tableau4[[#This Row],[Numéro de pièce de la pièce de référence]],Tableau4[[#This Row],[Numéro de poste de la pièce de référence]])</f>
        <v>450066888120</v>
      </c>
    </row>
    <row r="1133" spans="1:24" x14ac:dyDescent="0.35">
      <c r="A1133" s="1" t="s">
        <v>97</v>
      </c>
      <c r="B1133" s="1" t="s">
        <v>2489</v>
      </c>
      <c r="C1133" s="1" t="s">
        <v>2510</v>
      </c>
      <c r="D1133" s="1" t="s">
        <v>101</v>
      </c>
      <c r="E1133" s="1" t="s">
        <v>586</v>
      </c>
      <c r="F1133" s="1" t="s">
        <v>2407</v>
      </c>
      <c r="G1133" s="1" t="s">
        <v>2708</v>
      </c>
      <c r="H1133" s="1" t="s">
        <v>222</v>
      </c>
      <c r="I1133" s="2">
        <v>43997</v>
      </c>
      <c r="J1133" s="1" t="s">
        <v>4282</v>
      </c>
      <c r="K1133" s="1" t="s">
        <v>4283</v>
      </c>
      <c r="L1133" s="1" t="s">
        <v>2630</v>
      </c>
      <c r="M1133" s="1" t="s">
        <v>4290</v>
      </c>
      <c r="N1133" s="3">
        <v>-21108.45</v>
      </c>
      <c r="O1133" s="3">
        <v>0</v>
      </c>
      <c r="P1133" s="1" t="s">
        <v>2581</v>
      </c>
      <c r="Q1133" s="1" t="s">
        <v>589</v>
      </c>
      <c r="R1133" s="1" t="s">
        <v>585</v>
      </c>
      <c r="S1133" s="1" t="s">
        <v>2407</v>
      </c>
      <c r="T1133" s="1" t="s">
        <v>2407</v>
      </c>
      <c r="U1133" s="1" t="s">
        <v>5268</v>
      </c>
      <c r="V1133" s="1" t="s">
        <v>2470</v>
      </c>
      <c r="W1133" s="1" t="s">
        <v>92</v>
      </c>
      <c r="X1133" s="1" t="str">
        <f>CONCATENATE(Tableau4[[#This Row],[Numéro de pièce de la pièce de référence]],Tableau4[[#This Row],[Numéro de poste de la pièce de référence]])</f>
        <v>450066888130</v>
      </c>
    </row>
    <row r="1134" spans="1:24" x14ac:dyDescent="0.35">
      <c r="A1134" s="1" t="s">
        <v>97</v>
      </c>
      <c r="B1134" s="1" t="s">
        <v>2489</v>
      </c>
      <c r="C1134" s="1" t="s">
        <v>2510</v>
      </c>
      <c r="D1134" s="1" t="s">
        <v>101</v>
      </c>
      <c r="E1134" s="1" t="s">
        <v>586</v>
      </c>
      <c r="F1134" s="1" t="s">
        <v>2407</v>
      </c>
      <c r="G1134" s="1" t="s">
        <v>2708</v>
      </c>
      <c r="H1134" s="1" t="s">
        <v>421</v>
      </c>
      <c r="I1134" s="2">
        <v>43997</v>
      </c>
      <c r="J1134" s="1" t="s">
        <v>4282</v>
      </c>
      <c r="K1134" s="1" t="s">
        <v>4283</v>
      </c>
      <c r="L1134" s="1" t="s">
        <v>2630</v>
      </c>
      <c r="M1134" s="1" t="s">
        <v>4290</v>
      </c>
      <c r="N1134" s="3">
        <v>-25797.200000000001</v>
      </c>
      <c r="O1134" s="3">
        <v>0</v>
      </c>
      <c r="P1134" s="1" t="s">
        <v>2581</v>
      </c>
      <c r="Q1134" s="1" t="s">
        <v>590</v>
      </c>
      <c r="R1134" s="1" t="s">
        <v>585</v>
      </c>
      <c r="S1134" s="1" t="s">
        <v>2407</v>
      </c>
      <c r="T1134" s="1" t="s">
        <v>2407</v>
      </c>
      <c r="U1134" s="1" t="s">
        <v>5269</v>
      </c>
      <c r="V1134" s="1" t="s">
        <v>2470</v>
      </c>
      <c r="W1134" s="1" t="s">
        <v>92</v>
      </c>
      <c r="X1134" s="1" t="str">
        <f>CONCATENATE(Tableau4[[#This Row],[Numéro de pièce de la pièce de référence]],Tableau4[[#This Row],[Numéro de poste de la pièce de référence]])</f>
        <v>450066888140</v>
      </c>
    </row>
    <row r="1135" spans="1:24" x14ac:dyDescent="0.35">
      <c r="A1135" s="1" t="s">
        <v>97</v>
      </c>
      <c r="B1135" s="1" t="s">
        <v>2489</v>
      </c>
      <c r="C1135" s="1" t="s">
        <v>2510</v>
      </c>
      <c r="D1135" s="1" t="s">
        <v>101</v>
      </c>
      <c r="E1135" s="1" t="s">
        <v>586</v>
      </c>
      <c r="F1135" s="1" t="s">
        <v>2407</v>
      </c>
      <c r="G1135" s="1" t="s">
        <v>2708</v>
      </c>
      <c r="H1135" s="1" t="s">
        <v>423</v>
      </c>
      <c r="I1135" s="2">
        <v>43997</v>
      </c>
      <c r="J1135" s="1" t="s">
        <v>4282</v>
      </c>
      <c r="K1135" s="1" t="s">
        <v>4283</v>
      </c>
      <c r="L1135" s="1" t="s">
        <v>2630</v>
      </c>
      <c r="M1135" s="1" t="s">
        <v>4290</v>
      </c>
      <c r="N1135" s="3">
        <v>-17227.38</v>
      </c>
      <c r="O1135" s="3">
        <v>0</v>
      </c>
      <c r="P1135" s="1" t="s">
        <v>2581</v>
      </c>
      <c r="Q1135" s="1" t="s">
        <v>591</v>
      </c>
      <c r="R1135" s="1" t="s">
        <v>585</v>
      </c>
      <c r="S1135" s="1" t="s">
        <v>2407</v>
      </c>
      <c r="T1135" s="1" t="s">
        <v>2407</v>
      </c>
      <c r="U1135" s="1" t="s">
        <v>5270</v>
      </c>
      <c r="V1135" s="1" t="s">
        <v>2470</v>
      </c>
      <c r="W1135" s="1" t="s">
        <v>92</v>
      </c>
      <c r="X1135" s="1" t="str">
        <f>CONCATENATE(Tableau4[[#This Row],[Numéro de pièce de la pièce de référence]],Tableau4[[#This Row],[Numéro de poste de la pièce de référence]])</f>
        <v>450066888150</v>
      </c>
    </row>
    <row r="1136" spans="1:24" x14ac:dyDescent="0.35">
      <c r="A1136" s="1" t="s">
        <v>97</v>
      </c>
      <c r="B1136" s="1" t="s">
        <v>2489</v>
      </c>
      <c r="C1136" s="1" t="s">
        <v>2510</v>
      </c>
      <c r="D1136" s="1" t="s">
        <v>101</v>
      </c>
      <c r="E1136" s="1" t="s">
        <v>549</v>
      </c>
      <c r="F1136" s="1" t="s">
        <v>2407</v>
      </c>
      <c r="G1136" s="1" t="s">
        <v>2710</v>
      </c>
      <c r="H1136" s="1" t="s">
        <v>217</v>
      </c>
      <c r="I1136" s="2">
        <v>43997</v>
      </c>
      <c r="J1136" s="1" t="s">
        <v>4282</v>
      </c>
      <c r="K1136" s="1" t="s">
        <v>4283</v>
      </c>
      <c r="L1136" s="1" t="s">
        <v>2630</v>
      </c>
      <c r="M1136" s="1" t="s">
        <v>4290</v>
      </c>
      <c r="N1136" s="3">
        <v>-21780</v>
      </c>
      <c r="O1136" s="3">
        <v>0</v>
      </c>
      <c r="P1136" s="1" t="s">
        <v>2581</v>
      </c>
      <c r="Q1136" s="1" t="s">
        <v>551</v>
      </c>
      <c r="R1136" s="1" t="s">
        <v>548</v>
      </c>
      <c r="S1136" s="1" t="s">
        <v>2407</v>
      </c>
      <c r="T1136" s="1" t="s">
        <v>2407</v>
      </c>
      <c r="U1136" s="1" t="s">
        <v>5271</v>
      </c>
      <c r="V1136" s="1" t="s">
        <v>2470</v>
      </c>
      <c r="W1136" s="1" t="s">
        <v>92</v>
      </c>
      <c r="X1136" s="1" t="str">
        <f>CONCATENATE(Tableau4[[#This Row],[Numéro de pièce de la pièce de référence]],Tableau4[[#This Row],[Numéro de poste de la pièce de référence]])</f>
        <v>450066888320</v>
      </c>
    </row>
    <row r="1137" spans="1:24" x14ac:dyDescent="0.35">
      <c r="A1137" s="1" t="s">
        <v>97</v>
      </c>
      <c r="B1137" s="1" t="s">
        <v>2489</v>
      </c>
      <c r="C1137" s="1" t="s">
        <v>2510</v>
      </c>
      <c r="D1137" s="1" t="s">
        <v>101</v>
      </c>
      <c r="E1137" s="1" t="s">
        <v>549</v>
      </c>
      <c r="F1137" s="1" t="s">
        <v>2407</v>
      </c>
      <c r="G1137" s="1" t="s">
        <v>2710</v>
      </c>
      <c r="H1137" s="1" t="s">
        <v>222</v>
      </c>
      <c r="I1137" s="2">
        <v>43997</v>
      </c>
      <c r="J1137" s="1" t="s">
        <v>4282</v>
      </c>
      <c r="K1137" s="1" t="s">
        <v>4283</v>
      </c>
      <c r="L1137" s="1" t="s">
        <v>2630</v>
      </c>
      <c r="M1137" s="1" t="s">
        <v>4290</v>
      </c>
      <c r="N1137" s="3">
        <v>-16698</v>
      </c>
      <c r="O1137" s="3">
        <v>0</v>
      </c>
      <c r="P1137" s="1" t="s">
        <v>2581</v>
      </c>
      <c r="Q1137" s="1" t="s">
        <v>552</v>
      </c>
      <c r="R1137" s="1" t="s">
        <v>548</v>
      </c>
      <c r="S1137" s="1" t="s">
        <v>2407</v>
      </c>
      <c r="T1137" s="1" t="s">
        <v>2407</v>
      </c>
      <c r="U1137" s="1" t="s">
        <v>5272</v>
      </c>
      <c r="V1137" s="1" t="s">
        <v>2470</v>
      </c>
      <c r="W1137" s="1" t="s">
        <v>92</v>
      </c>
      <c r="X1137" s="1" t="str">
        <f>CONCATENATE(Tableau4[[#This Row],[Numéro de pièce de la pièce de référence]],Tableau4[[#This Row],[Numéro de poste de la pièce de référence]])</f>
        <v>450066888330</v>
      </c>
    </row>
    <row r="1138" spans="1:24" x14ac:dyDescent="0.35">
      <c r="A1138" s="1" t="s">
        <v>97</v>
      </c>
      <c r="B1138" s="1" t="s">
        <v>2489</v>
      </c>
      <c r="C1138" s="1" t="s">
        <v>2510</v>
      </c>
      <c r="D1138" s="1" t="s">
        <v>101</v>
      </c>
      <c r="E1138" s="1" t="s">
        <v>549</v>
      </c>
      <c r="F1138" s="1" t="s">
        <v>2407</v>
      </c>
      <c r="G1138" s="1" t="s">
        <v>2710</v>
      </c>
      <c r="H1138" s="1" t="s">
        <v>421</v>
      </c>
      <c r="I1138" s="2">
        <v>43997</v>
      </c>
      <c r="J1138" s="1" t="s">
        <v>4282</v>
      </c>
      <c r="K1138" s="1" t="s">
        <v>4283</v>
      </c>
      <c r="L1138" s="1" t="s">
        <v>2630</v>
      </c>
      <c r="M1138" s="1" t="s">
        <v>4290</v>
      </c>
      <c r="N1138" s="3">
        <v>-43024.72</v>
      </c>
      <c r="O1138" s="3">
        <v>0</v>
      </c>
      <c r="P1138" s="1" t="s">
        <v>2581</v>
      </c>
      <c r="Q1138" s="1" t="s">
        <v>553</v>
      </c>
      <c r="R1138" s="1" t="s">
        <v>548</v>
      </c>
      <c r="S1138" s="1" t="s">
        <v>2407</v>
      </c>
      <c r="T1138" s="1" t="s">
        <v>2407</v>
      </c>
      <c r="U1138" s="1" t="s">
        <v>5273</v>
      </c>
      <c r="V1138" s="1" t="s">
        <v>2470</v>
      </c>
      <c r="W1138" s="1" t="s">
        <v>92</v>
      </c>
      <c r="X1138" s="1" t="str">
        <f>CONCATENATE(Tableau4[[#This Row],[Numéro de pièce de la pièce de référence]],Tableau4[[#This Row],[Numéro de poste de la pièce de référence]])</f>
        <v>450066888340</v>
      </c>
    </row>
    <row r="1139" spans="1:24" x14ac:dyDescent="0.35">
      <c r="A1139" s="1" t="s">
        <v>97</v>
      </c>
      <c r="B1139" s="1" t="s">
        <v>2489</v>
      </c>
      <c r="C1139" s="1" t="s">
        <v>2510</v>
      </c>
      <c r="D1139" s="1" t="s">
        <v>101</v>
      </c>
      <c r="E1139" s="1" t="s">
        <v>549</v>
      </c>
      <c r="F1139" s="1" t="s">
        <v>2407</v>
      </c>
      <c r="G1139" s="1" t="s">
        <v>2710</v>
      </c>
      <c r="H1139" s="1" t="s">
        <v>423</v>
      </c>
      <c r="I1139" s="2">
        <v>43997</v>
      </c>
      <c r="J1139" s="1" t="s">
        <v>4282</v>
      </c>
      <c r="K1139" s="1" t="s">
        <v>4283</v>
      </c>
      <c r="L1139" s="1" t="s">
        <v>2630</v>
      </c>
      <c r="M1139" s="1" t="s">
        <v>4290</v>
      </c>
      <c r="N1139" s="3">
        <v>-24684</v>
      </c>
      <c r="O1139" s="3">
        <v>0</v>
      </c>
      <c r="P1139" s="1" t="s">
        <v>2581</v>
      </c>
      <c r="Q1139" s="1" t="s">
        <v>554</v>
      </c>
      <c r="R1139" s="1" t="s">
        <v>548</v>
      </c>
      <c r="S1139" s="1" t="s">
        <v>2407</v>
      </c>
      <c r="T1139" s="1" t="s">
        <v>2407</v>
      </c>
      <c r="U1139" s="1" t="s">
        <v>5274</v>
      </c>
      <c r="V1139" s="1" t="s">
        <v>2470</v>
      </c>
      <c r="W1139" s="1" t="s">
        <v>92</v>
      </c>
      <c r="X1139" s="1" t="str">
        <f>CONCATENATE(Tableau4[[#This Row],[Numéro de pièce de la pièce de référence]],Tableau4[[#This Row],[Numéro de poste de la pièce de référence]])</f>
        <v>450066888350</v>
      </c>
    </row>
    <row r="1140" spans="1:24" x14ac:dyDescent="0.35">
      <c r="A1140" s="1" t="s">
        <v>97</v>
      </c>
      <c r="B1140" s="1" t="s">
        <v>2489</v>
      </c>
      <c r="C1140" s="1" t="s">
        <v>2510</v>
      </c>
      <c r="D1140" s="1" t="s">
        <v>101</v>
      </c>
      <c r="E1140" s="1" t="s">
        <v>549</v>
      </c>
      <c r="F1140" s="1" t="s">
        <v>2407</v>
      </c>
      <c r="G1140" s="1" t="s">
        <v>2710</v>
      </c>
      <c r="H1140" s="1" t="s">
        <v>513</v>
      </c>
      <c r="I1140" s="2">
        <v>43997</v>
      </c>
      <c r="J1140" s="1" t="s">
        <v>4282</v>
      </c>
      <c r="K1140" s="1" t="s">
        <v>4283</v>
      </c>
      <c r="L1140" s="1" t="s">
        <v>2630</v>
      </c>
      <c r="M1140" s="1" t="s">
        <v>4290</v>
      </c>
      <c r="N1140" s="3">
        <v>-12342</v>
      </c>
      <c r="O1140" s="3">
        <v>0</v>
      </c>
      <c r="P1140" s="1" t="s">
        <v>2581</v>
      </c>
      <c r="Q1140" s="1" t="s">
        <v>556</v>
      </c>
      <c r="R1140" s="1" t="s">
        <v>548</v>
      </c>
      <c r="S1140" s="1" t="s">
        <v>2407</v>
      </c>
      <c r="T1140" s="1" t="s">
        <v>2407</v>
      </c>
      <c r="U1140" s="1" t="s">
        <v>5275</v>
      </c>
      <c r="V1140" s="1" t="s">
        <v>2470</v>
      </c>
      <c r="W1140" s="1" t="s">
        <v>92</v>
      </c>
      <c r="X1140" s="1" t="str">
        <f>CONCATENATE(Tableau4[[#This Row],[Numéro de pièce de la pièce de référence]],Tableau4[[#This Row],[Numéro de poste de la pièce de référence]])</f>
        <v>450066888370</v>
      </c>
    </row>
    <row r="1141" spans="1:24" x14ac:dyDescent="0.35">
      <c r="A1141" s="1" t="s">
        <v>97</v>
      </c>
      <c r="B1141" s="1" t="s">
        <v>2489</v>
      </c>
      <c r="C1141" s="1" t="s">
        <v>2510</v>
      </c>
      <c r="D1141" s="1" t="s">
        <v>101</v>
      </c>
      <c r="E1141" s="1" t="s">
        <v>549</v>
      </c>
      <c r="F1141" s="1" t="s">
        <v>2407</v>
      </c>
      <c r="G1141" s="1" t="s">
        <v>2710</v>
      </c>
      <c r="H1141" s="1" t="s">
        <v>515</v>
      </c>
      <c r="I1141" s="2">
        <v>43997</v>
      </c>
      <c r="J1141" s="1" t="s">
        <v>4282</v>
      </c>
      <c r="K1141" s="1" t="s">
        <v>4283</v>
      </c>
      <c r="L1141" s="1" t="s">
        <v>2630</v>
      </c>
      <c r="M1141" s="1" t="s">
        <v>4290</v>
      </c>
      <c r="N1141" s="3">
        <v>-15972</v>
      </c>
      <c r="O1141" s="3">
        <v>0</v>
      </c>
      <c r="P1141" s="1" t="s">
        <v>2581</v>
      </c>
      <c r="Q1141" s="1" t="s">
        <v>557</v>
      </c>
      <c r="R1141" s="1" t="s">
        <v>548</v>
      </c>
      <c r="S1141" s="1" t="s">
        <v>2407</v>
      </c>
      <c r="T1141" s="1" t="s">
        <v>2407</v>
      </c>
      <c r="U1141" s="1" t="s">
        <v>5276</v>
      </c>
      <c r="V1141" s="1" t="s">
        <v>2470</v>
      </c>
      <c r="W1141" s="1" t="s">
        <v>92</v>
      </c>
      <c r="X1141" s="1" t="str">
        <f>CONCATENATE(Tableau4[[#This Row],[Numéro de pièce de la pièce de référence]],Tableau4[[#This Row],[Numéro de poste de la pièce de référence]])</f>
        <v>450066888380</v>
      </c>
    </row>
    <row r="1142" spans="1:24" x14ac:dyDescent="0.35">
      <c r="A1142" s="1" t="s">
        <v>97</v>
      </c>
      <c r="B1142" s="1" t="s">
        <v>2489</v>
      </c>
      <c r="C1142" s="1" t="s">
        <v>2510</v>
      </c>
      <c r="D1142" s="1" t="s">
        <v>101</v>
      </c>
      <c r="E1142" s="1" t="s">
        <v>577</v>
      </c>
      <c r="F1142" s="1" t="s">
        <v>2407</v>
      </c>
      <c r="G1142" s="1" t="s">
        <v>2712</v>
      </c>
      <c r="H1142" s="1" t="s">
        <v>217</v>
      </c>
      <c r="I1142" s="2">
        <v>43997</v>
      </c>
      <c r="J1142" s="1" t="s">
        <v>4282</v>
      </c>
      <c r="K1142" s="1" t="s">
        <v>4283</v>
      </c>
      <c r="L1142" s="1" t="s">
        <v>2630</v>
      </c>
      <c r="M1142" s="1" t="s">
        <v>4290</v>
      </c>
      <c r="N1142" s="3">
        <v>-13939.2</v>
      </c>
      <c r="O1142" s="3">
        <v>0</v>
      </c>
      <c r="P1142" s="1" t="s">
        <v>2581</v>
      </c>
      <c r="Q1142" s="1" t="s">
        <v>579</v>
      </c>
      <c r="R1142" s="1" t="s">
        <v>576</v>
      </c>
      <c r="S1142" s="1" t="s">
        <v>2407</v>
      </c>
      <c r="T1142" s="1" t="s">
        <v>2407</v>
      </c>
      <c r="U1142" s="1" t="s">
        <v>5277</v>
      </c>
      <c r="V1142" s="1" t="s">
        <v>2470</v>
      </c>
      <c r="W1142" s="1" t="s">
        <v>92</v>
      </c>
      <c r="X1142" s="1" t="str">
        <f>CONCATENATE(Tableau4[[#This Row],[Numéro de pièce de la pièce de référence]],Tableau4[[#This Row],[Numéro de poste de la pièce de référence]])</f>
        <v>450066888820</v>
      </c>
    </row>
    <row r="1143" spans="1:24" x14ac:dyDescent="0.35">
      <c r="A1143" s="1" t="s">
        <v>97</v>
      </c>
      <c r="B1143" s="1" t="s">
        <v>2489</v>
      </c>
      <c r="C1143" s="1" t="s">
        <v>2510</v>
      </c>
      <c r="D1143" s="1" t="s">
        <v>101</v>
      </c>
      <c r="E1143" s="1" t="s">
        <v>577</v>
      </c>
      <c r="F1143" s="1" t="s">
        <v>2407</v>
      </c>
      <c r="G1143" s="1" t="s">
        <v>2712</v>
      </c>
      <c r="H1143" s="1" t="s">
        <v>222</v>
      </c>
      <c r="I1143" s="2">
        <v>43997</v>
      </c>
      <c r="J1143" s="1" t="s">
        <v>4282</v>
      </c>
      <c r="K1143" s="1" t="s">
        <v>4283</v>
      </c>
      <c r="L1143" s="1" t="s">
        <v>2630</v>
      </c>
      <c r="M1143" s="1" t="s">
        <v>4290</v>
      </c>
      <c r="N1143" s="3">
        <v>-8712</v>
      </c>
      <c r="O1143" s="3">
        <v>0</v>
      </c>
      <c r="P1143" s="1" t="s">
        <v>2581</v>
      </c>
      <c r="Q1143" s="1" t="s">
        <v>580</v>
      </c>
      <c r="R1143" s="1" t="s">
        <v>576</v>
      </c>
      <c r="S1143" s="1" t="s">
        <v>2407</v>
      </c>
      <c r="T1143" s="1" t="s">
        <v>2407</v>
      </c>
      <c r="U1143" s="1" t="s">
        <v>5278</v>
      </c>
      <c r="V1143" s="1" t="s">
        <v>2470</v>
      </c>
      <c r="W1143" s="1" t="s">
        <v>92</v>
      </c>
      <c r="X1143" s="1" t="str">
        <f>CONCATENATE(Tableau4[[#This Row],[Numéro de pièce de la pièce de référence]],Tableau4[[#This Row],[Numéro de poste de la pièce de référence]])</f>
        <v>450066888830</v>
      </c>
    </row>
    <row r="1144" spans="1:24" x14ac:dyDescent="0.35">
      <c r="A1144" s="1" t="s">
        <v>97</v>
      </c>
      <c r="B1144" s="1" t="s">
        <v>2489</v>
      </c>
      <c r="C1144" s="1" t="s">
        <v>2510</v>
      </c>
      <c r="D1144" s="1" t="s">
        <v>101</v>
      </c>
      <c r="E1144" s="1" t="s">
        <v>577</v>
      </c>
      <c r="F1144" s="1" t="s">
        <v>2407</v>
      </c>
      <c r="G1144" s="1" t="s">
        <v>2712</v>
      </c>
      <c r="H1144" s="1" t="s">
        <v>421</v>
      </c>
      <c r="I1144" s="2">
        <v>43997</v>
      </c>
      <c r="J1144" s="1" t="s">
        <v>4282</v>
      </c>
      <c r="K1144" s="1" t="s">
        <v>4283</v>
      </c>
      <c r="L1144" s="1" t="s">
        <v>2630</v>
      </c>
      <c r="M1144" s="1" t="s">
        <v>4290</v>
      </c>
      <c r="N1144" s="3">
        <v>-12850.2</v>
      </c>
      <c r="O1144" s="3">
        <v>0</v>
      </c>
      <c r="P1144" s="1" t="s">
        <v>2581</v>
      </c>
      <c r="Q1144" s="1" t="s">
        <v>581</v>
      </c>
      <c r="R1144" s="1" t="s">
        <v>576</v>
      </c>
      <c r="S1144" s="1" t="s">
        <v>2407</v>
      </c>
      <c r="T1144" s="1" t="s">
        <v>2407</v>
      </c>
      <c r="U1144" s="1" t="s">
        <v>5279</v>
      </c>
      <c r="V1144" s="1" t="s">
        <v>2470</v>
      </c>
      <c r="W1144" s="1" t="s">
        <v>92</v>
      </c>
      <c r="X1144" s="1" t="str">
        <f>CONCATENATE(Tableau4[[#This Row],[Numéro de pièce de la pièce de référence]],Tableau4[[#This Row],[Numéro de poste de la pièce de référence]])</f>
        <v>450066888840</v>
      </c>
    </row>
    <row r="1145" spans="1:24" x14ac:dyDescent="0.35">
      <c r="A1145" s="1" t="s">
        <v>97</v>
      </c>
      <c r="B1145" s="1" t="s">
        <v>2489</v>
      </c>
      <c r="C1145" s="1" t="s">
        <v>2510</v>
      </c>
      <c r="D1145" s="1" t="s">
        <v>101</v>
      </c>
      <c r="E1145" s="1" t="s">
        <v>577</v>
      </c>
      <c r="F1145" s="1" t="s">
        <v>2407</v>
      </c>
      <c r="G1145" s="1" t="s">
        <v>2712</v>
      </c>
      <c r="H1145" s="1" t="s">
        <v>423</v>
      </c>
      <c r="I1145" s="2">
        <v>43997</v>
      </c>
      <c r="J1145" s="1" t="s">
        <v>4282</v>
      </c>
      <c r="K1145" s="1" t="s">
        <v>4283</v>
      </c>
      <c r="L1145" s="1" t="s">
        <v>2630</v>
      </c>
      <c r="M1145" s="1" t="s">
        <v>4290</v>
      </c>
      <c r="N1145" s="3">
        <v>-7405.2</v>
      </c>
      <c r="O1145" s="3">
        <v>0</v>
      </c>
      <c r="P1145" s="1" t="s">
        <v>2581</v>
      </c>
      <c r="Q1145" s="1" t="s">
        <v>582</v>
      </c>
      <c r="R1145" s="1" t="s">
        <v>576</v>
      </c>
      <c r="S1145" s="1" t="s">
        <v>2407</v>
      </c>
      <c r="T1145" s="1" t="s">
        <v>2407</v>
      </c>
      <c r="U1145" s="1" t="s">
        <v>5280</v>
      </c>
      <c r="V1145" s="1" t="s">
        <v>2470</v>
      </c>
      <c r="W1145" s="1" t="s">
        <v>92</v>
      </c>
      <c r="X1145" s="1" t="str">
        <f>CONCATENATE(Tableau4[[#This Row],[Numéro de pièce de la pièce de référence]],Tableau4[[#This Row],[Numéro de poste de la pièce de référence]])</f>
        <v>450066888850</v>
      </c>
    </row>
    <row r="1146" spans="1:24" x14ac:dyDescent="0.35">
      <c r="A1146" s="1" t="s">
        <v>97</v>
      </c>
      <c r="B1146" s="1" t="s">
        <v>2489</v>
      </c>
      <c r="C1146" s="1" t="s">
        <v>2510</v>
      </c>
      <c r="D1146" s="1" t="s">
        <v>101</v>
      </c>
      <c r="E1146" s="1" t="s">
        <v>614</v>
      </c>
      <c r="F1146" s="1" t="s">
        <v>2407</v>
      </c>
      <c r="G1146" s="1" t="s">
        <v>2714</v>
      </c>
      <c r="H1146" s="1" t="s">
        <v>217</v>
      </c>
      <c r="I1146" s="2">
        <v>43997</v>
      </c>
      <c r="J1146" s="1" t="s">
        <v>4282</v>
      </c>
      <c r="K1146" s="1" t="s">
        <v>4283</v>
      </c>
      <c r="L1146" s="1" t="s">
        <v>2630</v>
      </c>
      <c r="M1146" s="1" t="s">
        <v>4290</v>
      </c>
      <c r="N1146" s="3">
        <v>-1452</v>
      </c>
      <c r="O1146" s="3">
        <v>0</v>
      </c>
      <c r="P1146" s="1" t="s">
        <v>2581</v>
      </c>
      <c r="Q1146" s="1" t="s">
        <v>616</v>
      </c>
      <c r="R1146" s="1" t="s">
        <v>613</v>
      </c>
      <c r="S1146" s="1" t="s">
        <v>2407</v>
      </c>
      <c r="T1146" s="1" t="s">
        <v>2407</v>
      </c>
      <c r="U1146" s="1" t="s">
        <v>5281</v>
      </c>
      <c r="V1146" s="1" t="s">
        <v>2470</v>
      </c>
      <c r="W1146" s="1" t="s">
        <v>92</v>
      </c>
      <c r="X1146" s="1" t="str">
        <f>CONCATENATE(Tableau4[[#This Row],[Numéro de pièce de la pièce de référence]],Tableau4[[#This Row],[Numéro de poste de la pièce de référence]])</f>
        <v>450066888920</v>
      </c>
    </row>
    <row r="1147" spans="1:24" x14ac:dyDescent="0.35">
      <c r="A1147" s="1" t="s">
        <v>97</v>
      </c>
      <c r="B1147" s="1" t="s">
        <v>2489</v>
      </c>
      <c r="C1147" s="1" t="s">
        <v>2510</v>
      </c>
      <c r="D1147" s="1" t="s">
        <v>101</v>
      </c>
      <c r="E1147" s="1" t="s">
        <v>614</v>
      </c>
      <c r="F1147" s="1" t="s">
        <v>2407</v>
      </c>
      <c r="G1147" s="1" t="s">
        <v>2714</v>
      </c>
      <c r="H1147" s="1" t="s">
        <v>217</v>
      </c>
      <c r="I1147" s="2">
        <v>43997</v>
      </c>
      <c r="J1147" s="1" t="s">
        <v>4282</v>
      </c>
      <c r="K1147" s="1" t="s">
        <v>4283</v>
      </c>
      <c r="L1147" s="1" t="s">
        <v>2590</v>
      </c>
      <c r="M1147" s="1" t="s">
        <v>4402</v>
      </c>
      <c r="N1147" s="3">
        <v>252</v>
      </c>
      <c r="O1147" s="3">
        <v>0</v>
      </c>
      <c r="P1147" s="1" t="s">
        <v>2581</v>
      </c>
      <c r="Q1147" s="1" t="s">
        <v>616</v>
      </c>
      <c r="R1147" s="1" t="s">
        <v>613</v>
      </c>
      <c r="S1147" s="1" t="s">
        <v>2407</v>
      </c>
      <c r="T1147" s="1" t="s">
        <v>2407</v>
      </c>
      <c r="U1147" s="1" t="s">
        <v>5281</v>
      </c>
      <c r="V1147" s="1" t="s">
        <v>2470</v>
      </c>
      <c r="W1147" s="1" t="s">
        <v>92</v>
      </c>
      <c r="X1147" s="1" t="str">
        <f>CONCATENATE(Tableau4[[#This Row],[Numéro de pièce de la pièce de référence]],Tableau4[[#This Row],[Numéro de poste de la pièce de référence]])</f>
        <v>450066888920</v>
      </c>
    </row>
    <row r="1148" spans="1:24" x14ac:dyDescent="0.35">
      <c r="A1148" s="1" t="s">
        <v>97</v>
      </c>
      <c r="B1148" s="1" t="s">
        <v>2489</v>
      </c>
      <c r="C1148" s="1" t="s">
        <v>2510</v>
      </c>
      <c r="D1148" s="1" t="s">
        <v>101</v>
      </c>
      <c r="E1148" s="1" t="s">
        <v>568</v>
      </c>
      <c r="F1148" s="1" t="s">
        <v>2407</v>
      </c>
      <c r="G1148" s="1" t="s">
        <v>2716</v>
      </c>
      <c r="H1148" s="1" t="s">
        <v>217</v>
      </c>
      <c r="I1148" s="2">
        <v>43997</v>
      </c>
      <c r="J1148" s="1" t="s">
        <v>4282</v>
      </c>
      <c r="K1148" s="1" t="s">
        <v>4283</v>
      </c>
      <c r="L1148" s="1" t="s">
        <v>2630</v>
      </c>
      <c r="M1148" s="1" t="s">
        <v>4290</v>
      </c>
      <c r="N1148" s="3">
        <v>-27225</v>
      </c>
      <c r="O1148" s="3">
        <v>0</v>
      </c>
      <c r="P1148" s="1" t="s">
        <v>2581</v>
      </c>
      <c r="Q1148" s="1" t="s">
        <v>570</v>
      </c>
      <c r="R1148" s="1" t="s">
        <v>567</v>
      </c>
      <c r="S1148" s="1" t="s">
        <v>2407</v>
      </c>
      <c r="T1148" s="1" t="s">
        <v>2407</v>
      </c>
      <c r="U1148" s="1" t="s">
        <v>5282</v>
      </c>
      <c r="V1148" s="1" t="s">
        <v>2470</v>
      </c>
      <c r="W1148" s="1" t="s">
        <v>92</v>
      </c>
      <c r="X1148" s="1" t="str">
        <f>CONCATENATE(Tableau4[[#This Row],[Numéro de pièce de la pièce de référence]],Tableau4[[#This Row],[Numéro de poste de la pièce de référence]])</f>
        <v>450066889220</v>
      </c>
    </row>
    <row r="1149" spans="1:24" x14ac:dyDescent="0.35">
      <c r="A1149" s="1" t="s">
        <v>97</v>
      </c>
      <c r="B1149" s="1" t="s">
        <v>2489</v>
      </c>
      <c r="C1149" s="1" t="s">
        <v>2510</v>
      </c>
      <c r="D1149" s="1" t="s">
        <v>101</v>
      </c>
      <c r="E1149" s="1" t="s">
        <v>568</v>
      </c>
      <c r="F1149" s="1" t="s">
        <v>2407</v>
      </c>
      <c r="G1149" s="1" t="s">
        <v>2716</v>
      </c>
      <c r="H1149" s="1" t="s">
        <v>222</v>
      </c>
      <c r="I1149" s="2">
        <v>43997</v>
      </c>
      <c r="J1149" s="1" t="s">
        <v>4282</v>
      </c>
      <c r="K1149" s="1" t="s">
        <v>4283</v>
      </c>
      <c r="L1149" s="1" t="s">
        <v>2630</v>
      </c>
      <c r="M1149" s="1" t="s">
        <v>4290</v>
      </c>
      <c r="N1149" s="3">
        <v>-24659.8</v>
      </c>
      <c r="O1149" s="3">
        <v>0</v>
      </c>
      <c r="P1149" s="1" t="s">
        <v>2581</v>
      </c>
      <c r="Q1149" s="1" t="s">
        <v>571</v>
      </c>
      <c r="R1149" s="1" t="s">
        <v>567</v>
      </c>
      <c r="S1149" s="1" t="s">
        <v>2407</v>
      </c>
      <c r="T1149" s="1" t="s">
        <v>2407</v>
      </c>
      <c r="U1149" s="1" t="s">
        <v>5283</v>
      </c>
      <c r="V1149" s="1" t="s">
        <v>2470</v>
      </c>
      <c r="W1149" s="1" t="s">
        <v>92</v>
      </c>
      <c r="X1149" s="1" t="str">
        <f>CONCATENATE(Tableau4[[#This Row],[Numéro de pièce de la pièce de référence]],Tableau4[[#This Row],[Numéro de poste de la pièce de référence]])</f>
        <v>450066889230</v>
      </c>
    </row>
    <row r="1150" spans="1:24" x14ac:dyDescent="0.35">
      <c r="A1150" s="1" t="s">
        <v>97</v>
      </c>
      <c r="B1150" s="1" t="s">
        <v>2489</v>
      </c>
      <c r="C1150" s="1" t="s">
        <v>2510</v>
      </c>
      <c r="D1150" s="1" t="s">
        <v>101</v>
      </c>
      <c r="E1150" s="1" t="s">
        <v>568</v>
      </c>
      <c r="F1150" s="1" t="s">
        <v>2407</v>
      </c>
      <c r="G1150" s="1" t="s">
        <v>2716</v>
      </c>
      <c r="H1150" s="1" t="s">
        <v>421</v>
      </c>
      <c r="I1150" s="2">
        <v>43997</v>
      </c>
      <c r="J1150" s="1" t="s">
        <v>4282</v>
      </c>
      <c r="K1150" s="1" t="s">
        <v>4283</v>
      </c>
      <c r="L1150" s="1" t="s">
        <v>2630</v>
      </c>
      <c r="M1150" s="1" t="s">
        <v>4290</v>
      </c>
      <c r="N1150" s="3">
        <v>-25410</v>
      </c>
      <c r="O1150" s="3">
        <v>0</v>
      </c>
      <c r="P1150" s="1" t="s">
        <v>2581</v>
      </c>
      <c r="Q1150" s="1" t="s">
        <v>572</v>
      </c>
      <c r="R1150" s="1" t="s">
        <v>567</v>
      </c>
      <c r="S1150" s="1" t="s">
        <v>2407</v>
      </c>
      <c r="T1150" s="1" t="s">
        <v>2407</v>
      </c>
      <c r="U1150" s="1" t="s">
        <v>5284</v>
      </c>
      <c r="V1150" s="1" t="s">
        <v>2470</v>
      </c>
      <c r="W1150" s="1" t="s">
        <v>92</v>
      </c>
      <c r="X1150" s="1" t="str">
        <f>CONCATENATE(Tableau4[[#This Row],[Numéro de pièce de la pièce de référence]],Tableau4[[#This Row],[Numéro de poste de la pièce de référence]])</f>
        <v>450066889240</v>
      </c>
    </row>
    <row r="1151" spans="1:24" x14ac:dyDescent="0.35">
      <c r="A1151" s="1" t="s">
        <v>97</v>
      </c>
      <c r="B1151" s="1" t="s">
        <v>2489</v>
      </c>
      <c r="C1151" s="1" t="s">
        <v>2510</v>
      </c>
      <c r="D1151" s="1" t="s">
        <v>101</v>
      </c>
      <c r="E1151" s="1" t="s">
        <v>568</v>
      </c>
      <c r="F1151" s="1" t="s">
        <v>2407</v>
      </c>
      <c r="G1151" s="1" t="s">
        <v>2716</v>
      </c>
      <c r="H1151" s="1" t="s">
        <v>423</v>
      </c>
      <c r="I1151" s="2">
        <v>43997</v>
      </c>
      <c r="J1151" s="1" t="s">
        <v>4282</v>
      </c>
      <c r="K1151" s="1" t="s">
        <v>4283</v>
      </c>
      <c r="L1151" s="1" t="s">
        <v>2630</v>
      </c>
      <c r="M1151" s="1" t="s">
        <v>4290</v>
      </c>
      <c r="N1151" s="3">
        <v>-15460.78</v>
      </c>
      <c r="O1151" s="3">
        <v>0</v>
      </c>
      <c r="P1151" s="1" t="s">
        <v>2581</v>
      </c>
      <c r="Q1151" s="1" t="s">
        <v>573</v>
      </c>
      <c r="R1151" s="1" t="s">
        <v>567</v>
      </c>
      <c r="S1151" s="1" t="s">
        <v>2407</v>
      </c>
      <c r="T1151" s="1" t="s">
        <v>2407</v>
      </c>
      <c r="U1151" s="1" t="s">
        <v>5285</v>
      </c>
      <c r="V1151" s="1" t="s">
        <v>2470</v>
      </c>
      <c r="W1151" s="1" t="s">
        <v>92</v>
      </c>
      <c r="X1151" s="1" t="str">
        <f>CONCATENATE(Tableau4[[#This Row],[Numéro de pièce de la pièce de référence]],Tableau4[[#This Row],[Numéro de poste de la pièce de référence]])</f>
        <v>450066889250</v>
      </c>
    </row>
    <row r="1152" spans="1:24" x14ac:dyDescent="0.35">
      <c r="A1152" s="1" t="s">
        <v>97</v>
      </c>
      <c r="B1152" s="1" t="s">
        <v>2489</v>
      </c>
      <c r="C1152" s="1" t="s">
        <v>2510</v>
      </c>
      <c r="D1152" s="1" t="s">
        <v>101</v>
      </c>
      <c r="E1152" s="1" t="s">
        <v>814</v>
      </c>
      <c r="F1152" s="1" t="s">
        <v>2407</v>
      </c>
      <c r="G1152" s="1" t="s">
        <v>2779</v>
      </c>
      <c r="H1152" s="1" t="s">
        <v>88</v>
      </c>
      <c r="I1152" s="2">
        <v>43997</v>
      </c>
      <c r="J1152" s="1" t="s">
        <v>4282</v>
      </c>
      <c r="K1152" s="1" t="s">
        <v>4283</v>
      </c>
      <c r="L1152" s="1" t="s">
        <v>2630</v>
      </c>
      <c r="M1152" s="1" t="s">
        <v>4290</v>
      </c>
      <c r="N1152" s="3">
        <v>-152979.82</v>
      </c>
      <c r="O1152" s="3">
        <v>0</v>
      </c>
      <c r="P1152" s="1" t="s">
        <v>2567</v>
      </c>
      <c r="Q1152" s="1" t="s">
        <v>815</v>
      </c>
      <c r="R1152" s="1" t="s">
        <v>810</v>
      </c>
      <c r="S1152" s="1" t="s">
        <v>2407</v>
      </c>
      <c r="T1152" s="1" t="s">
        <v>2407</v>
      </c>
      <c r="U1152" s="1" t="s">
        <v>5286</v>
      </c>
      <c r="V1152" s="1" t="s">
        <v>2470</v>
      </c>
      <c r="W1152" s="1" t="s">
        <v>51</v>
      </c>
      <c r="X1152" s="1" t="str">
        <f>CONCATENATE(Tableau4[[#This Row],[Numéro de pièce de la pièce de référence]],Tableau4[[#This Row],[Numéro de poste de la pièce de référence]])</f>
        <v>450067093810</v>
      </c>
    </row>
    <row r="1153" spans="1:24" x14ac:dyDescent="0.35">
      <c r="A1153" s="1" t="s">
        <v>97</v>
      </c>
      <c r="B1153" s="1" t="s">
        <v>2489</v>
      </c>
      <c r="C1153" s="1" t="s">
        <v>2510</v>
      </c>
      <c r="D1153" s="1" t="s">
        <v>101</v>
      </c>
      <c r="E1153" s="1" t="s">
        <v>986</v>
      </c>
      <c r="F1153" s="1" t="s">
        <v>2407</v>
      </c>
      <c r="G1153" s="1" t="s">
        <v>2844</v>
      </c>
      <c r="H1153" s="1" t="s">
        <v>88</v>
      </c>
      <c r="I1153" s="2">
        <v>43997</v>
      </c>
      <c r="J1153" s="1" t="s">
        <v>4282</v>
      </c>
      <c r="K1153" s="1" t="s">
        <v>4283</v>
      </c>
      <c r="L1153" s="1" t="s">
        <v>2630</v>
      </c>
      <c r="M1153" s="1" t="s">
        <v>4290</v>
      </c>
      <c r="N1153" s="3">
        <v>-10890</v>
      </c>
      <c r="O1153" s="3">
        <v>0</v>
      </c>
      <c r="P1153" s="1" t="s">
        <v>2581</v>
      </c>
      <c r="Q1153" s="1" t="s">
        <v>987</v>
      </c>
      <c r="R1153" s="1" t="s">
        <v>985</v>
      </c>
      <c r="S1153" s="1" t="s">
        <v>2407</v>
      </c>
      <c r="T1153" s="1" t="s">
        <v>2407</v>
      </c>
      <c r="U1153" s="1" t="s">
        <v>5287</v>
      </c>
      <c r="V1153" s="1" t="s">
        <v>2470</v>
      </c>
      <c r="W1153" s="1" t="s">
        <v>92</v>
      </c>
      <c r="X1153" s="1" t="str">
        <f>CONCATENATE(Tableau4[[#This Row],[Numéro de pièce de la pièce de référence]],Tableau4[[#This Row],[Numéro de poste de la pièce de référence]])</f>
        <v>450067169510</v>
      </c>
    </row>
    <row r="1154" spans="1:24" x14ac:dyDescent="0.35">
      <c r="A1154" s="1" t="s">
        <v>97</v>
      </c>
      <c r="B1154" s="1" t="s">
        <v>2489</v>
      </c>
      <c r="C1154" s="1" t="s">
        <v>2510</v>
      </c>
      <c r="D1154" s="1" t="s">
        <v>101</v>
      </c>
      <c r="E1154" s="1" t="s">
        <v>986</v>
      </c>
      <c r="F1154" s="1" t="s">
        <v>2407</v>
      </c>
      <c r="G1154" s="1" t="s">
        <v>2844</v>
      </c>
      <c r="H1154" s="1" t="s">
        <v>217</v>
      </c>
      <c r="I1154" s="2">
        <v>43997</v>
      </c>
      <c r="J1154" s="1" t="s">
        <v>4282</v>
      </c>
      <c r="K1154" s="1" t="s">
        <v>4283</v>
      </c>
      <c r="L1154" s="1" t="s">
        <v>2630</v>
      </c>
      <c r="M1154" s="1" t="s">
        <v>4290</v>
      </c>
      <c r="N1154" s="3">
        <v>-12450.9</v>
      </c>
      <c r="O1154" s="3">
        <v>0</v>
      </c>
      <c r="P1154" s="1" t="s">
        <v>2581</v>
      </c>
      <c r="Q1154" s="1" t="s">
        <v>988</v>
      </c>
      <c r="R1154" s="1" t="s">
        <v>985</v>
      </c>
      <c r="S1154" s="1" t="s">
        <v>2407</v>
      </c>
      <c r="T1154" s="1" t="s">
        <v>2407</v>
      </c>
      <c r="U1154" s="1" t="s">
        <v>5288</v>
      </c>
      <c r="V1154" s="1" t="s">
        <v>2470</v>
      </c>
      <c r="W1154" s="1" t="s">
        <v>92</v>
      </c>
      <c r="X1154" s="1" t="str">
        <f>CONCATENATE(Tableau4[[#This Row],[Numéro de pièce de la pièce de référence]],Tableau4[[#This Row],[Numéro de poste de la pièce de référence]])</f>
        <v>450067169520</v>
      </c>
    </row>
    <row r="1155" spans="1:24" x14ac:dyDescent="0.35">
      <c r="A1155" s="1" t="s">
        <v>97</v>
      </c>
      <c r="B1155" s="1" t="s">
        <v>2489</v>
      </c>
      <c r="C1155" s="1" t="s">
        <v>2510</v>
      </c>
      <c r="D1155" s="1" t="s">
        <v>101</v>
      </c>
      <c r="E1155" s="1" t="s">
        <v>986</v>
      </c>
      <c r="F1155" s="1" t="s">
        <v>2407</v>
      </c>
      <c r="G1155" s="1" t="s">
        <v>2844</v>
      </c>
      <c r="H1155" s="1" t="s">
        <v>222</v>
      </c>
      <c r="I1155" s="2">
        <v>43997</v>
      </c>
      <c r="J1155" s="1" t="s">
        <v>4282</v>
      </c>
      <c r="K1155" s="1" t="s">
        <v>4283</v>
      </c>
      <c r="L1155" s="1" t="s">
        <v>2630</v>
      </c>
      <c r="M1155" s="1" t="s">
        <v>4290</v>
      </c>
      <c r="N1155" s="3">
        <v>-21465.4</v>
      </c>
      <c r="O1155" s="3">
        <v>0</v>
      </c>
      <c r="P1155" s="1" t="s">
        <v>2581</v>
      </c>
      <c r="Q1155" s="1" t="s">
        <v>989</v>
      </c>
      <c r="R1155" s="1" t="s">
        <v>985</v>
      </c>
      <c r="S1155" s="1" t="s">
        <v>2407</v>
      </c>
      <c r="T1155" s="1" t="s">
        <v>2407</v>
      </c>
      <c r="U1155" s="1" t="s">
        <v>5289</v>
      </c>
      <c r="V1155" s="1" t="s">
        <v>2470</v>
      </c>
      <c r="W1155" s="1" t="s">
        <v>92</v>
      </c>
      <c r="X1155" s="1" t="str">
        <f>CONCATENATE(Tableau4[[#This Row],[Numéro de pièce de la pièce de référence]],Tableau4[[#This Row],[Numéro de poste de la pièce de référence]])</f>
        <v>450067169530</v>
      </c>
    </row>
    <row r="1156" spans="1:24" x14ac:dyDescent="0.35">
      <c r="A1156" s="1" t="s">
        <v>97</v>
      </c>
      <c r="B1156" s="1" t="s">
        <v>2489</v>
      </c>
      <c r="C1156" s="1" t="s">
        <v>2510</v>
      </c>
      <c r="D1156" s="1" t="s">
        <v>101</v>
      </c>
      <c r="E1156" s="1" t="s">
        <v>986</v>
      </c>
      <c r="F1156" s="1" t="s">
        <v>2407</v>
      </c>
      <c r="G1156" s="1" t="s">
        <v>2844</v>
      </c>
      <c r="H1156" s="1" t="s">
        <v>421</v>
      </c>
      <c r="I1156" s="2">
        <v>43997</v>
      </c>
      <c r="J1156" s="1" t="s">
        <v>4282</v>
      </c>
      <c r="K1156" s="1" t="s">
        <v>4283</v>
      </c>
      <c r="L1156" s="1" t="s">
        <v>2630</v>
      </c>
      <c r="M1156" s="1" t="s">
        <v>4290</v>
      </c>
      <c r="N1156" s="3">
        <v>-13636.7</v>
      </c>
      <c r="O1156" s="3">
        <v>0</v>
      </c>
      <c r="P1156" s="1" t="s">
        <v>2581</v>
      </c>
      <c r="Q1156" s="1" t="s">
        <v>990</v>
      </c>
      <c r="R1156" s="1" t="s">
        <v>985</v>
      </c>
      <c r="S1156" s="1" t="s">
        <v>2407</v>
      </c>
      <c r="T1156" s="1" t="s">
        <v>2407</v>
      </c>
      <c r="U1156" s="1" t="s">
        <v>5290</v>
      </c>
      <c r="V1156" s="1" t="s">
        <v>2470</v>
      </c>
      <c r="W1156" s="1" t="s">
        <v>92</v>
      </c>
      <c r="X1156" s="1" t="str">
        <f>CONCATENATE(Tableau4[[#This Row],[Numéro de pièce de la pièce de référence]],Tableau4[[#This Row],[Numéro de poste de la pièce de référence]])</f>
        <v>450067169540</v>
      </c>
    </row>
    <row r="1157" spans="1:24" x14ac:dyDescent="0.35">
      <c r="A1157" s="1" t="s">
        <v>97</v>
      </c>
      <c r="B1157" s="1" t="s">
        <v>2489</v>
      </c>
      <c r="C1157" s="1" t="s">
        <v>2510</v>
      </c>
      <c r="D1157" s="1" t="s">
        <v>101</v>
      </c>
      <c r="E1157" s="1" t="s">
        <v>986</v>
      </c>
      <c r="F1157" s="1" t="s">
        <v>2407</v>
      </c>
      <c r="G1157" s="1" t="s">
        <v>2844</v>
      </c>
      <c r="H1157" s="1" t="s">
        <v>423</v>
      </c>
      <c r="I1157" s="2">
        <v>43997</v>
      </c>
      <c r="J1157" s="1" t="s">
        <v>4282</v>
      </c>
      <c r="K1157" s="1" t="s">
        <v>4283</v>
      </c>
      <c r="L1157" s="1" t="s">
        <v>2630</v>
      </c>
      <c r="M1157" s="1" t="s">
        <v>4290</v>
      </c>
      <c r="N1157" s="3">
        <v>-9801</v>
      </c>
      <c r="O1157" s="3">
        <v>0</v>
      </c>
      <c r="P1157" s="1" t="s">
        <v>2581</v>
      </c>
      <c r="Q1157" s="1" t="s">
        <v>991</v>
      </c>
      <c r="R1157" s="1" t="s">
        <v>985</v>
      </c>
      <c r="S1157" s="1" t="s">
        <v>2407</v>
      </c>
      <c r="T1157" s="1" t="s">
        <v>2407</v>
      </c>
      <c r="U1157" s="1" t="s">
        <v>5291</v>
      </c>
      <c r="V1157" s="1" t="s">
        <v>2470</v>
      </c>
      <c r="W1157" s="1" t="s">
        <v>92</v>
      </c>
      <c r="X1157" s="1" t="str">
        <f>CONCATENATE(Tableau4[[#This Row],[Numéro de pièce de la pièce de référence]],Tableau4[[#This Row],[Numéro de poste de la pièce de référence]])</f>
        <v>450067169550</v>
      </c>
    </row>
    <row r="1158" spans="1:24" x14ac:dyDescent="0.35">
      <c r="A1158" s="1" t="s">
        <v>97</v>
      </c>
      <c r="B1158" s="1" t="s">
        <v>2489</v>
      </c>
      <c r="C1158" s="1" t="s">
        <v>2510</v>
      </c>
      <c r="D1158" s="1" t="s">
        <v>101</v>
      </c>
      <c r="E1158" s="1" t="s">
        <v>986</v>
      </c>
      <c r="F1158" s="1" t="s">
        <v>2407</v>
      </c>
      <c r="G1158" s="1" t="s">
        <v>2844</v>
      </c>
      <c r="H1158" s="1" t="s">
        <v>511</v>
      </c>
      <c r="I1158" s="2">
        <v>43997</v>
      </c>
      <c r="J1158" s="1" t="s">
        <v>4282</v>
      </c>
      <c r="K1158" s="1" t="s">
        <v>4283</v>
      </c>
      <c r="L1158" s="1" t="s">
        <v>2630</v>
      </c>
      <c r="M1158" s="1" t="s">
        <v>4290</v>
      </c>
      <c r="N1158" s="3">
        <v>-9196</v>
      </c>
      <c r="O1158" s="3">
        <v>0</v>
      </c>
      <c r="P1158" s="1" t="s">
        <v>2581</v>
      </c>
      <c r="Q1158" s="1" t="s">
        <v>992</v>
      </c>
      <c r="R1158" s="1" t="s">
        <v>985</v>
      </c>
      <c r="S1158" s="1" t="s">
        <v>2407</v>
      </c>
      <c r="T1158" s="1" t="s">
        <v>2407</v>
      </c>
      <c r="U1158" s="1" t="s">
        <v>5292</v>
      </c>
      <c r="V1158" s="1" t="s">
        <v>2470</v>
      </c>
      <c r="W1158" s="1" t="s">
        <v>92</v>
      </c>
      <c r="X1158" s="1" t="str">
        <f>CONCATENATE(Tableau4[[#This Row],[Numéro de pièce de la pièce de référence]],Tableau4[[#This Row],[Numéro de poste de la pièce de référence]])</f>
        <v>450067169560</v>
      </c>
    </row>
    <row r="1159" spans="1:24" x14ac:dyDescent="0.35">
      <c r="A1159" s="1" t="s">
        <v>97</v>
      </c>
      <c r="B1159" s="1" t="s">
        <v>2489</v>
      </c>
      <c r="C1159" s="1" t="s">
        <v>2510</v>
      </c>
      <c r="D1159" s="1" t="s">
        <v>101</v>
      </c>
      <c r="E1159" s="1" t="s">
        <v>974</v>
      </c>
      <c r="F1159" s="1" t="s">
        <v>2407</v>
      </c>
      <c r="G1159" s="1" t="s">
        <v>2846</v>
      </c>
      <c r="H1159" s="1" t="s">
        <v>88</v>
      </c>
      <c r="I1159" s="2">
        <v>43997</v>
      </c>
      <c r="J1159" s="1" t="s">
        <v>4282</v>
      </c>
      <c r="K1159" s="1" t="s">
        <v>4283</v>
      </c>
      <c r="L1159" s="1" t="s">
        <v>2630</v>
      </c>
      <c r="M1159" s="1" t="s">
        <v>4290</v>
      </c>
      <c r="N1159" s="3">
        <v>-21780</v>
      </c>
      <c r="O1159" s="3">
        <v>0</v>
      </c>
      <c r="P1159" s="1" t="s">
        <v>2581</v>
      </c>
      <c r="Q1159" s="1" t="s">
        <v>975</v>
      </c>
      <c r="R1159" s="1" t="s">
        <v>973</v>
      </c>
      <c r="S1159" s="1" t="s">
        <v>2407</v>
      </c>
      <c r="T1159" s="1" t="s">
        <v>2407</v>
      </c>
      <c r="U1159" s="1" t="s">
        <v>5293</v>
      </c>
      <c r="V1159" s="1" t="s">
        <v>2470</v>
      </c>
      <c r="W1159" s="1" t="s">
        <v>92</v>
      </c>
      <c r="X1159" s="1" t="str">
        <f>CONCATENATE(Tableau4[[#This Row],[Numéro de pièce de la pièce de référence]],Tableau4[[#This Row],[Numéro de poste de la pièce de référence]])</f>
        <v>450067169610</v>
      </c>
    </row>
    <row r="1160" spans="1:24" x14ac:dyDescent="0.35">
      <c r="A1160" s="1" t="s">
        <v>97</v>
      </c>
      <c r="B1160" s="1" t="s">
        <v>2489</v>
      </c>
      <c r="C1160" s="1" t="s">
        <v>2510</v>
      </c>
      <c r="D1160" s="1" t="s">
        <v>101</v>
      </c>
      <c r="E1160" s="1" t="s">
        <v>974</v>
      </c>
      <c r="F1160" s="1" t="s">
        <v>2407</v>
      </c>
      <c r="G1160" s="1" t="s">
        <v>2846</v>
      </c>
      <c r="H1160" s="1" t="s">
        <v>217</v>
      </c>
      <c r="I1160" s="2">
        <v>43997</v>
      </c>
      <c r="J1160" s="1" t="s">
        <v>4282</v>
      </c>
      <c r="K1160" s="1" t="s">
        <v>4283</v>
      </c>
      <c r="L1160" s="1" t="s">
        <v>2630</v>
      </c>
      <c r="M1160" s="1" t="s">
        <v>4290</v>
      </c>
      <c r="N1160" s="3">
        <v>-15567.35</v>
      </c>
      <c r="O1160" s="3">
        <v>0</v>
      </c>
      <c r="P1160" s="1" t="s">
        <v>2581</v>
      </c>
      <c r="Q1160" s="1" t="s">
        <v>976</v>
      </c>
      <c r="R1160" s="1" t="s">
        <v>973</v>
      </c>
      <c r="S1160" s="1" t="s">
        <v>2407</v>
      </c>
      <c r="T1160" s="1" t="s">
        <v>2407</v>
      </c>
      <c r="U1160" s="1" t="s">
        <v>5294</v>
      </c>
      <c r="V1160" s="1" t="s">
        <v>2470</v>
      </c>
      <c r="W1160" s="1" t="s">
        <v>92</v>
      </c>
      <c r="X1160" s="1" t="str">
        <f>CONCATENATE(Tableau4[[#This Row],[Numéro de pièce de la pièce de référence]],Tableau4[[#This Row],[Numéro de poste de la pièce de référence]])</f>
        <v>450067169620</v>
      </c>
    </row>
    <row r="1161" spans="1:24" x14ac:dyDescent="0.35">
      <c r="A1161" s="1" t="s">
        <v>97</v>
      </c>
      <c r="B1161" s="1" t="s">
        <v>2489</v>
      </c>
      <c r="C1161" s="1" t="s">
        <v>2510</v>
      </c>
      <c r="D1161" s="1" t="s">
        <v>101</v>
      </c>
      <c r="E1161" s="1" t="s">
        <v>974</v>
      </c>
      <c r="F1161" s="1" t="s">
        <v>2407</v>
      </c>
      <c r="G1161" s="1" t="s">
        <v>2846</v>
      </c>
      <c r="H1161" s="1" t="s">
        <v>222</v>
      </c>
      <c r="I1161" s="2">
        <v>43997</v>
      </c>
      <c r="J1161" s="1" t="s">
        <v>4282</v>
      </c>
      <c r="K1161" s="1" t="s">
        <v>4283</v>
      </c>
      <c r="L1161" s="1" t="s">
        <v>2630</v>
      </c>
      <c r="M1161" s="1" t="s">
        <v>4290</v>
      </c>
      <c r="N1161" s="3">
        <v>-20731.5</v>
      </c>
      <c r="O1161" s="3">
        <v>0</v>
      </c>
      <c r="P1161" s="1" t="s">
        <v>2581</v>
      </c>
      <c r="Q1161" s="1" t="s">
        <v>977</v>
      </c>
      <c r="R1161" s="1" t="s">
        <v>973</v>
      </c>
      <c r="S1161" s="1" t="s">
        <v>2407</v>
      </c>
      <c r="T1161" s="1" t="s">
        <v>2407</v>
      </c>
      <c r="U1161" s="1" t="s">
        <v>5295</v>
      </c>
      <c r="V1161" s="1" t="s">
        <v>2470</v>
      </c>
      <c r="W1161" s="1" t="s">
        <v>92</v>
      </c>
      <c r="X1161" s="1" t="str">
        <f>CONCATENATE(Tableau4[[#This Row],[Numéro de pièce de la pièce de référence]],Tableau4[[#This Row],[Numéro de poste de la pièce de référence]])</f>
        <v>450067169630</v>
      </c>
    </row>
    <row r="1162" spans="1:24" x14ac:dyDescent="0.35">
      <c r="A1162" s="1" t="s">
        <v>97</v>
      </c>
      <c r="B1162" s="1" t="s">
        <v>2489</v>
      </c>
      <c r="C1162" s="1" t="s">
        <v>2510</v>
      </c>
      <c r="D1162" s="1" t="s">
        <v>101</v>
      </c>
      <c r="E1162" s="1" t="s">
        <v>974</v>
      </c>
      <c r="F1162" s="1" t="s">
        <v>2407</v>
      </c>
      <c r="G1162" s="1" t="s">
        <v>2846</v>
      </c>
      <c r="H1162" s="1" t="s">
        <v>421</v>
      </c>
      <c r="I1162" s="2">
        <v>43997</v>
      </c>
      <c r="J1162" s="1" t="s">
        <v>4282</v>
      </c>
      <c r="K1162" s="1" t="s">
        <v>4283</v>
      </c>
      <c r="L1162" s="1" t="s">
        <v>2630</v>
      </c>
      <c r="M1162" s="1" t="s">
        <v>4290</v>
      </c>
      <c r="N1162" s="3">
        <v>-11313.5</v>
      </c>
      <c r="O1162" s="3">
        <v>0</v>
      </c>
      <c r="P1162" s="1" t="s">
        <v>2581</v>
      </c>
      <c r="Q1162" s="1" t="s">
        <v>978</v>
      </c>
      <c r="R1162" s="1" t="s">
        <v>973</v>
      </c>
      <c r="S1162" s="1" t="s">
        <v>2407</v>
      </c>
      <c r="T1162" s="1" t="s">
        <v>2407</v>
      </c>
      <c r="U1162" s="1" t="s">
        <v>5296</v>
      </c>
      <c r="V1162" s="1" t="s">
        <v>2470</v>
      </c>
      <c r="W1162" s="1" t="s">
        <v>92</v>
      </c>
      <c r="X1162" s="1" t="str">
        <f>CONCATENATE(Tableau4[[#This Row],[Numéro de pièce de la pièce de référence]],Tableau4[[#This Row],[Numéro de poste de la pièce de référence]])</f>
        <v>450067169640</v>
      </c>
    </row>
    <row r="1163" spans="1:24" x14ac:dyDescent="0.35">
      <c r="A1163" s="1" t="s">
        <v>97</v>
      </c>
      <c r="B1163" s="1" t="s">
        <v>2489</v>
      </c>
      <c r="C1163" s="1" t="s">
        <v>2510</v>
      </c>
      <c r="D1163" s="1" t="s">
        <v>101</v>
      </c>
      <c r="E1163" s="1" t="s">
        <v>1030</v>
      </c>
      <c r="F1163" s="1" t="s">
        <v>2407</v>
      </c>
      <c r="G1163" s="1" t="s">
        <v>2848</v>
      </c>
      <c r="H1163" s="1" t="s">
        <v>88</v>
      </c>
      <c r="I1163" s="2">
        <v>43997</v>
      </c>
      <c r="J1163" s="1" t="s">
        <v>4282</v>
      </c>
      <c r="K1163" s="1" t="s">
        <v>4283</v>
      </c>
      <c r="L1163" s="1" t="s">
        <v>2630</v>
      </c>
      <c r="M1163" s="1" t="s">
        <v>4290</v>
      </c>
      <c r="N1163" s="3">
        <v>-3267</v>
      </c>
      <c r="O1163" s="3">
        <v>0</v>
      </c>
      <c r="P1163" s="1" t="s">
        <v>2581</v>
      </c>
      <c r="Q1163" s="1" t="s">
        <v>1031</v>
      </c>
      <c r="R1163" s="1" t="s">
        <v>1029</v>
      </c>
      <c r="S1163" s="1" t="s">
        <v>2407</v>
      </c>
      <c r="T1163" s="1" t="s">
        <v>2407</v>
      </c>
      <c r="U1163" s="1" t="s">
        <v>5297</v>
      </c>
      <c r="V1163" s="1" t="s">
        <v>2470</v>
      </c>
      <c r="W1163" s="1" t="s">
        <v>92</v>
      </c>
      <c r="X1163" s="1" t="str">
        <f>CONCATENATE(Tableau4[[#This Row],[Numéro de pièce de la pièce de référence]],Tableau4[[#This Row],[Numéro de poste de la pièce de référence]])</f>
        <v>450067169810</v>
      </c>
    </row>
    <row r="1164" spans="1:24" x14ac:dyDescent="0.35">
      <c r="A1164" s="1" t="s">
        <v>97</v>
      </c>
      <c r="B1164" s="1" t="s">
        <v>2489</v>
      </c>
      <c r="C1164" s="1" t="s">
        <v>2510</v>
      </c>
      <c r="D1164" s="1" t="s">
        <v>101</v>
      </c>
      <c r="E1164" s="1" t="s">
        <v>1030</v>
      </c>
      <c r="F1164" s="1" t="s">
        <v>2407</v>
      </c>
      <c r="G1164" s="1" t="s">
        <v>2848</v>
      </c>
      <c r="H1164" s="1" t="s">
        <v>217</v>
      </c>
      <c r="I1164" s="2">
        <v>43997</v>
      </c>
      <c r="J1164" s="1" t="s">
        <v>4282</v>
      </c>
      <c r="K1164" s="1" t="s">
        <v>4283</v>
      </c>
      <c r="L1164" s="1" t="s">
        <v>2630</v>
      </c>
      <c r="M1164" s="1" t="s">
        <v>4290</v>
      </c>
      <c r="N1164" s="3">
        <v>-16335</v>
      </c>
      <c r="O1164" s="3">
        <v>0</v>
      </c>
      <c r="P1164" s="1" t="s">
        <v>2581</v>
      </c>
      <c r="Q1164" s="1" t="s">
        <v>1032</v>
      </c>
      <c r="R1164" s="1" t="s">
        <v>1029</v>
      </c>
      <c r="S1164" s="1" t="s">
        <v>2407</v>
      </c>
      <c r="T1164" s="1" t="s">
        <v>2407</v>
      </c>
      <c r="U1164" s="1" t="s">
        <v>5298</v>
      </c>
      <c r="V1164" s="1" t="s">
        <v>2470</v>
      </c>
      <c r="W1164" s="1" t="s">
        <v>92</v>
      </c>
      <c r="X1164" s="1" t="str">
        <f>CONCATENATE(Tableau4[[#This Row],[Numéro de pièce de la pièce de référence]],Tableau4[[#This Row],[Numéro de poste de la pièce de référence]])</f>
        <v>450067169820</v>
      </c>
    </row>
    <row r="1165" spans="1:24" x14ac:dyDescent="0.35">
      <c r="A1165" s="1" t="s">
        <v>97</v>
      </c>
      <c r="B1165" s="1" t="s">
        <v>2489</v>
      </c>
      <c r="C1165" s="1" t="s">
        <v>2510</v>
      </c>
      <c r="D1165" s="1" t="s">
        <v>101</v>
      </c>
      <c r="E1165" s="1" t="s">
        <v>1030</v>
      </c>
      <c r="F1165" s="1" t="s">
        <v>2407</v>
      </c>
      <c r="G1165" s="1" t="s">
        <v>2848</v>
      </c>
      <c r="H1165" s="1" t="s">
        <v>222</v>
      </c>
      <c r="I1165" s="2">
        <v>43997</v>
      </c>
      <c r="J1165" s="1" t="s">
        <v>4282</v>
      </c>
      <c r="K1165" s="1" t="s">
        <v>4283</v>
      </c>
      <c r="L1165" s="1" t="s">
        <v>2630</v>
      </c>
      <c r="M1165" s="1" t="s">
        <v>4290</v>
      </c>
      <c r="N1165" s="3">
        <v>-10890</v>
      </c>
      <c r="O1165" s="3">
        <v>0</v>
      </c>
      <c r="P1165" s="1" t="s">
        <v>2581</v>
      </c>
      <c r="Q1165" s="1" t="s">
        <v>1033</v>
      </c>
      <c r="R1165" s="1" t="s">
        <v>1029</v>
      </c>
      <c r="S1165" s="1" t="s">
        <v>2407</v>
      </c>
      <c r="T1165" s="1" t="s">
        <v>2407</v>
      </c>
      <c r="U1165" s="1" t="s">
        <v>5299</v>
      </c>
      <c r="V1165" s="1" t="s">
        <v>2470</v>
      </c>
      <c r="W1165" s="1" t="s">
        <v>92</v>
      </c>
      <c r="X1165" s="1" t="str">
        <f>CONCATENATE(Tableau4[[#This Row],[Numéro de pièce de la pièce de référence]],Tableau4[[#This Row],[Numéro de poste de la pièce de référence]])</f>
        <v>450067169830</v>
      </c>
    </row>
    <row r="1166" spans="1:24" x14ac:dyDescent="0.35">
      <c r="A1166" s="1" t="s">
        <v>97</v>
      </c>
      <c r="B1166" s="1" t="s">
        <v>2489</v>
      </c>
      <c r="C1166" s="1" t="s">
        <v>2510</v>
      </c>
      <c r="D1166" s="1" t="s">
        <v>101</v>
      </c>
      <c r="E1166" s="1" t="s">
        <v>1030</v>
      </c>
      <c r="F1166" s="1" t="s">
        <v>2407</v>
      </c>
      <c r="G1166" s="1" t="s">
        <v>2848</v>
      </c>
      <c r="H1166" s="1" t="s">
        <v>421</v>
      </c>
      <c r="I1166" s="2">
        <v>43997</v>
      </c>
      <c r="J1166" s="1" t="s">
        <v>4282</v>
      </c>
      <c r="K1166" s="1" t="s">
        <v>4283</v>
      </c>
      <c r="L1166" s="1" t="s">
        <v>2630</v>
      </c>
      <c r="M1166" s="1" t="s">
        <v>4290</v>
      </c>
      <c r="N1166" s="3">
        <v>-14157</v>
      </c>
      <c r="O1166" s="3">
        <v>0</v>
      </c>
      <c r="P1166" s="1" t="s">
        <v>2581</v>
      </c>
      <c r="Q1166" s="1" t="s">
        <v>1034</v>
      </c>
      <c r="R1166" s="1" t="s">
        <v>1029</v>
      </c>
      <c r="S1166" s="1" t="s">
        <v>2407</v>
      </c>
      <c r="T1166" s="1" t="s">
        <v>2407</v>
      </c>
      <c r="U1166" s="1" t="s">
        <v>5300</v>
      </c>
      <c r="V1166" s="1" t="s">
        <v>2470</v>
      </c>
      <c r="W1166" s="1" t="s">
        <v>92</v>
      </c>
      <c r="X1166" s="1" t="str">
        <f>CONCATENATE(Tableau4[[#This Row],[Numéro de pièce de la pièce de référence]],Tableau4[[#This Row],[Numéro de poste de la pièce de référence]])</f>
        <v>450067169840</v>
      </c>
    </row>
    <row r="1167" spans="1:24" x14ac:dyDescent="0.35">
      <c r="A1167" s="1" t="s">
        <v>97</v>
      </c>
      <c r="B1167" s="1" t="s">
        <v>2489</v>
      </c>
      <c r="C1167" s="1" t="s">
        <v>2510</v>
      </c>
      <c r="D1167" s="1" t="s">
        <v>101</v>
      </c>
      <c r="E1167" s="1" t="s">
        <v>1001</v>
      </c>
      <c r="F1167" s="1" t="s">
        <v>2407</v>
      </c>
      <c r="G1167" s="1" t="s">
        <v>2852</v>
      </c>
      <c r="H1167" s="1" t="s">
        <v>88</v>
      </c>
      <c r="I1167" s="2">
        <v>43997</v>
      </c>
      <c r="J1167" s="1" t="s">
        <v>4282</v>
      </c>
      <c r="K1167" s="1" t="s">
        <v>4283</v>
      </c>
      <c r="L1167" s="1" t="s">
        <v>2630</v>
      </c>
      <c r="M1167" s="1" t="s">
        <v>4290</v>
      </c>
      <c r="N1167" s="3">
        <v>-4356</v>
      </c>
      <c r="O1167" s="3">
        <v>0</v>
      </c>
      <c r="P1167" s="1" t="s">
        <v>2581</v>
      </c>
      <c r="Q1167" s="1" t="s">
        <v>1002</v>
      </c>
      <c r="R1167" s="1" t="s">
        <v>1000</v>
      </c>
      <c r="S1167" s="1" t="s">
        <v>2407</v>
      </c>
      <c r="T1167" s="1" t="s">
        <v>2407</v>
      </c>
      <c r="U1167" s="1" t="s">
        <v>5301</v>
      </c>
      <c r="V1167" s="1" t="s">
        <v>2470</v>
      </c>
      <c r="W1167" s="1" t="s">
        <v>92</v>
      </c>
      <c r="X1167" s="1" t="str">
        <f>CONCATENATE(Tableau4[[#This Row],[Numéro de pièce de la pièce de référence]],Tableau4[[#This Row],[Numéro de poste de la pièce de référence]])</f>
        <v>450067170110</v>
      </c>
    </row>
    <row r="1168" spans="1:24" x14ac:dyDescent="0.35">
      <c r="A1168" s="1" t="s">
        <v>97</v>
      </c>
      <c r="B1168" s="1" t="s">
        <v>2489</v>
      </c>
      <c r="C1168" s="1" t="s">
        <v>2510</v>
      </c>
      <c r="D1168" s="1" t="s">
        <v>101</v>
      </c>
      <c r="E1168" s="1" t="s">
        <v>1001</v>
      </c>
      <c r="F1168" s="1" t="s">
        <v>2407</v>
      </c>
      <c r="G1168" s="1" t="s">
        <v>2852</v>
      </c>
      <c r="H1168" s="1" t="s">
        <v>217</v>
      </c>
      <c r="I1168" s="2">
        <v>43997</v>
      </c>
      <c r="J1168" s="1" t="s">
        <v>4282</v>
      </c>
      <c r="K1168" s="1" t="s">
        <v>4283</v>
      </c>
      <c r="L1168" s="1" t="s">
        <v>2630</v>
      </c>
      <c r="M1168" s="1" t="s">
        <v>4290</v>
      </c>
      <c r="N1168" s="3">
        <v>-15391.2</v>
      </c>
      <c r="O1168" s="3">
        <v>0</v>
      </c>
      <c r="P1168" s="1" t="s">
        <v>2581</v>
      </c>
      <c r="Q1168" s="1" t="s">
        <v>1003</v>
      </c>
      <c r="R1168" s="1" t="s">
        <v>1000</v>
      </c>
      <c r="S1168" s="1" t="s">
        <v>2407</v>
      </c>
      <c r="T1168" s="1" t="s">
        <v>2407</v>
      </c>
      <c r="U1168" s="1" t="s">
        <v>5302</v>
      </c>
      <c r="V1168" s="1" t="s">
        <v>2470</v>
      </c>
      <c r="W1168" s="1" t="s">
        <v>92</v>
      </c>
      <c r="X1168" s="1" t="str">
        <f>CONCATENATE(Tableau4[[#This Row],[Numéro de pièce de la pièce de référence]],Tableau4[[#This Row],[Numéro de poste de la pièce de référence]])</f>
        <v>450067170120</v>
      </c>
    </row>
    <row r="1169" spans="1:24" x14ac:dyDescent="0.35">
      <c r="A1169" s="1" t="s">
        <v>97</v>
      </c>
      <c r="B1169" s="1" t="s">
        <v>2489</v>
      </c>
      <c r="C1169" s="1" t="s">
        <v>2510</v>
      </c>
      <c r="D1169" s="1" t="s">
        <v>101</v>
      </c>
      <c r="E1169" s="1" t="s">
        <v>1001</v>
      </c>
      <c r="F1169" s="1" t="s">
        <v>2407</v>
      </c>
      <c r="G1169" s="1" t="s">
        <v>2852</v>
      </c>
      <c r="H1169" s="1" t="s">
        <v>222</v>
      </c>
      <c r="I1169" s="2">
        <v>43997</v>
      </c>
      <c r="J1169" s="1" t="s">
        <v>4282</v>
      </c>
      <c r="K1169" s="1" t="s">
        <v>4283</v>
      </c>
      <c r="L1169" s="1" t="s">
        <v>2630</v>
      </c>
      <c r="M1169" s="1" t="s">
        <v>4290</v>
      </c>
      <c r="N1169" s="3">
        <v>-21780</v>
      </c>
      <c r="O1169" s="3">
        <v>0</v>
      </c>
      <c r="P1169" s="1" t="s">
        <v>2581</v>
      </c>
      <c r="Q1169" s="1" t="s">
        <v>1004</v>
      </c>
      <c r="R1169" s="1" t="s">
        <v>1000</v>
      </c>
      <c r="S1169" s="1" t="s">
        <v>2407</v>
      </c>
      <c r="T1169" s="1" t="s">
        <v>2407</v>
      </c>
      <c r="U1169" s="1" t="s">
        <v>5303</v>
      </c>
      <c r="V1169" s="1" t="s">
        <v>2470</v>
      </c>
      <c r="W1169" s="1" t="s">
        <v>92</v>
      </c>
      <c r="X1169" s="1" t="str">
        <f>CONCATENATE(Tableau4[[#This Row],[Numéro de pièce de la pièce de référence]],Tableau4[[#This Row],[Numéro de poste de la pièce de référence]])</f>
        <v>450067170130</v>
      </c>
    </row>
    <row r="1170" spans="1:24" x14ac:dyDescent="0.35">
      <c r="A1170" s="1" t="s">
        <v>97</v>
      </c>
      <c r="B1170" s="1" t="s">
        <v>2489</v>
      </c>
      <c r="C1170" s="1" t="s">
        <v>2510</v>
      </c>
      <c r="D1170" s="1" t="s">
        <v>101</v>
      </c>
      <c r="E1170" s="1" t="s">
        <v>1001</v>
      </c>
      <c r="F1170" s="1" t="s">
        <v>2407</v>
      </c>
      <c r="G1170" s="1" t="s">
        <v>2852</v>
      </c>
      <c r="H1170" s="1" t="s">
        <v>421</v>
      </c>
      <c r="I1170" s="2">
        <v>43997</v>
      </c>
      <c r="J1170" s="1" t="s">
        <v>4282</v>
      </c>
      <c r="K1170" s="1" t="s">
        <v>4283</v>
      </c>
      <c r="L1170" s="1" t="s">
        <v>2630</v>
      </c>
      <c r="M1170" s="1" t="s">
        <v>4290</v>
      </c>
      <c r="N1170" s="3">
        <v>-8966.1</v>
      </c>
      <c r="O1170" s="3">
        <v>0</v>
      </c>
      <c r="P1170" s="1" t="s">
        <v>2581</v>
      </c>
      <c r="Q1170" s="1" t="s">
        <v>1005</v>
      </c>
      <c r="R1170" s="1" t="s">
        <v>1000</v>
      </c>
      <c r="S1170" s="1" t="s">
        <v>2407</v>
      </c>
      <c r="T1170" s="1" t="s">
        <v>2407</v>
      </c>
      <c r="U1170" s="1" t="s">
        <v>5304</v>
      </c>
      <c r="V1170" s="1" t="s">
        <v>2470</v>
      </c>
      <c r="W1170" s="1" t="s">
        <v>92</v>
      </c>
      <c r="X1170" s="1" t="str">
        <f>CONCATENATE(Tableau4[[#This Row],[Numéro de pièce de la pièce de référence]],Tableau4[[#This Row],[Numéro de poste de la pièce de référence]])</f>
        <v>450067170140</v>
      </c>
    </row>
    <row r="1171" spans="1:24" x14ac:dyDescent="0.35">
      <c r="A1171" s="1" t="s">
        <v>97</v>
      </c>
      <c r="B1171" s="1" t="s">
        <v>2489</v>
      </c>
      <c r="C1171" s="1" t="s">
        <v>2510</v>
      </c>
      <c r="D1171" s="1" t="s">
        <v>101</v>
      </c>
      <c r="E1171" s="1" t="s">
        <v>1066</v>
      </c>
      <c r="F1171" s="1" t="s">
        <v>2407</v>
      </c>
      <c r="G1171" s="1" t="s">
        <v>2869</v>
      </c>
      <c r="H1171" s="1" t="s">
        <v>88</v>
      </c>
      <c r="I1171" s="2">
        <v>43997</v>
      </c>
      <c r="J1171" s="1" t="s">
        <v>4282</v>
      </c>
      <c r="K1171" s="1" t="s">
        <v>4283</v>
      </c>
      <c r="L1171" s="1" t="s">
        <v>2630</v>
      </c>
      <c r="M1171" s="1" t="s">
        <v>4290</v>
      </c>
      <c r="N1171" s="3">
        <v>-242529.86</v>
      </c>
      <c r="O1171" s="3">
        <v>0</v>
      </c>
      <c r="P1171" s="1" t="s">
        <v>2567</v>
      </c>
      <c r="Q1171" s="1" t="s">
        <v>1067</v>
      </c>
      <c r="R1171" s="1" t="s">
        <v>1065</v>
      </c>
      <c r="S1171" s="1" t="s">
        <v>2407</v>
      </c>
      <c r="T1171" s="1" t="s">
        <v>2407</v>
      </c>
      <c r="U1171" s="1" t="s">
        <v>5305</v>
      </c>
      <c r="V1171" s="1" t="s">
        <v>2470</v>
      </c>
      <c r="W1171" s="1" t="s">
        <v>111</v>
      </c>
      <c r="X1171" s="1" t="str">
        <f>CONCATENATE(Tableau4[[#This Row],[Numéro de pièce de la pièce de référence]],Tableau4[[#This Row],[Numéro de poste de la pièce de référence]])</f>
        <v>450067204410</v>
      </c>
    </row>
    <row r="1172" spans="1:24" x14ac:dyDescent="0.35">
      <c r="A1172" s="1" t="s">
        <v>97</v>
      </c>
      <c r="B1172" s="1" t="s">
        <v>2489</v>
      </c>
      <c r="C1172" s="1" t="s">
        <v>2510</v>
      </c>
      <c r="D1172" s="1" t="s">
        <v>101</v>
      </c>
      <c r="E1172" s="1" t="s">
        <v>1370</v>
      </c>
      <c r="F1172" s="1" t="s">
        <v>2407</v>
      </c>
      <c r="G1172" s="1" t="s">
        <v>2987</v>
      </c>
      <c r="H1172" s="1" t="s">
        <v>88</v>
      </c>
      <c r="I1172" s="2">
        <v>43997</v>
      </c>
      <c r="J1172" s="1" t="s">
        <v>4282</v>
      </c>
      <c r="K1172" s="1" t="s">
        <v>4283</v>
      </c>
      <c r="L1172" s="1" t="s">
        <v>2630</v>
      </c>
      <c r="M1172" s="1" t="s">
        <v>4290</v>
      </c>
      <c r="N1172" s="3">
        <v>-76623.75</v>
      </c>
      <c r="O1172" s="3">
        <v>0</v>
      </c>
      <c r="P1172" s="1" t="s">
        <v>2567</v>
      </c>
      <c r="Q1172" s="1" t="s">
        <v>1371</v>
      </c>
      <c r="R1172" s="1" t="s">
        <v>1369</v>
      </c>
      <c r="S1172" s="1" t="s">
        <v>2407</v>
      </c>
      <c r="T1172" s="1" t="s">
        <v>2407</v>
      </c>
      <c r="U1172" s="1" t="s">
        <v>5306</v>
      </c>
      <c r="V1172" s="1" t="s">
        <v>2470</v>
      </c>
      <c r="W1172" s="1" t="s">
        <v>113</v>
      </c>
      <c r="X1172" s="1" t="str">
        <f>CONCATENATE(Tableau4[[#This Row],[Numéro de pièce de la pièce de référence]],Tableau4[[#This Row],[Numéro de poste de la pièce de référence]])</f>
        <v>450067406810</v>
      </c>
    </row>
    <row r="1173" spans="1:24" x14ac:dyDescent="0.35">
      <c r="A1173" s="1" t="s">
        <v>97</v>
      </c>
      <c r="B1173" s="1" t="s">
        <v>2489</v>
      </c>
      <c r="C1173" s="1" t="s">
        <v>2510</v>
      </c>
      <c r="D1173" s="1" t="s">
        <v>101</v>
      </c>
      <c r="E1173" s="1" t="s">
        <v>1451</v>
      </c>
      <c r="F1173" s="1" t="s">
        <v>2407</v>
      </c>
      <c r="G1173" s="1" t="s">
        <v>3008</v>
      </c>
      <c r="H1173" s="1" t="s">
        <v>88</v>
      </c>
      <c r="I1173" s="2">
        <v>43997</v>
      </c>
      <c r="J1173" s="1" t="s">
        <v>4282</v>
      </c>
      <c r="K1173" s="1" t="s">
        <v>4283</v>
      </c>
      <c r="L1173" s="1" t="s">
        <v>2630</v>
      </c>
      <c r="M1173" s="1" t="s">
        <v>4290</v>
      </c>
      <c r="N1173" s="3">
        <v>-6050</v>
      </c>
      <c r="O1173" s="3">
        <v>0</v>
      </c>
      <c r="P1173" s="1" t="s">
        <v>2567</v>
      </c>
      <c r="Q1173" s="1" t="s">
        <v>1452</v>
      </c>
      <c r="R1173" s="1" t="s">
        <v>1450</v>
      </c>
      <c r="S1173" s="1" t="s">
        <v>2407</v>
      </c>
      <c r="T1173" s="1" t="s">
        <v>2407</v>
      </c>
      <c r="U1173" s="1" t="s">
        <v>5307</v>
      </c>
      <c r="V1173" s="1" t="s">
        <v>2470</v>
      </c>
      <c r="W1173" s="1" t="s">
        <v>113</v>
      </c>
      <c r="X1173" s="1" t="str">
        <f>CONCATENATE(Tableau4[[#This Row],[Numéro de pièce de la pièce de référence]],Tableau4[[#This Row],[Numéro de poste de la pièce de référence]])</f>
        <v>450067462610</v>
      </c>
    </row>
    <row r="1174" spans="1:24" x14ac:dyDescent="0.35">
      <c r="A1174" s="1" t="s">
        <v>97</v>
      </c>
      <c r="B1174" s="1" t="s">
        <v>2489</v>
      </c>
      <c r="C1174" s="1" t="s">
        <v>2510</v>
      </c>
      <c r="D1174" s="1" t="s">
        <v>101</v>
      </c>
      <c r="E1174" s="1" t="s">
        <v>1417</v>
      </c>
      <c r="F1174" s="1" t="s">
        <v>2407</v>
      </c>
      <c r="G1174" s="1" t="s">
        <v>3012</v>
      </c>
      <c r="H1174" s="1" t="s">
        <v>88</v>
      </c>
      <c r="I1174" s="2">
        <v>43997</v>
      </c>
      <c r="J1174" s="1" t="s">
        <v>4282</v>
      </c>
      <c r="K1174" s="1" t="s">
        <v>4283</v>
      </c>
      <c r="L1174" s="1" t="s">
        <v>2630</v>
      </c>
      <c r="M1174" s="1" t="s">
        <v>4290</v>
      </c>
      <c r="N1174" s="3">
        <v>-7521.66</v>
      </c>
      <c r="O1174" s="3">
        <v>0</v>
      </c>
      <c r="P1174" s="1" t="s">
        <v>2567</v>
      </c>
      <c r="Q1174" s="1" t="s">
        <v>1418</v>
      </c>
      <c r="R1174" s="1" t="s">
        <v>1413</v>
      </c>
      <c r="S1174" s="1" t="s">
        <v>2407</v>
      </c>
      <c r="T1174" s="1" t="s">
        <v>2407</v>
      </c>
      <c r="U1174" s="1" t="s">
        <v>5308</v>
      </c>
      <c r="V1174" s="1" t="s">
        <v>2470</v>
      </c>
      <c r="W1174" s="1" t="s">
        <v>113</v>
      </c>
      <c r="X1174" s="1" t="str">
        <f>CONCATENATE(Tableau4[[#This Row],[Numéro de pièce de la pièce de référence]],Tableau4[[#This Row],[Numéro de poste de la pièce de référence]])</f>
        <v>450067463310</v>
      </c>
    </row>
    <row r="1175" spans="1:24" x14ac:dyDescent="0.35">
      <c r="A1175" s="1" t="s">
        <v>97</v>
      </c>
      <c r="B1175" s="1" t="s">
        <v>2489</v>
      </c>
      <c r="C1175" s="1" t="s">
        <v>2510</v>
      </c>
      <c r="D1175" s="1" t="s">
        <v>101</v>
      </c>
      <c r="E1175" s="1" t="s">
        <v>1513</v>
      </c>
      <c r="F1175" s="1" t="s">
        <v>2407</v>
      </c>
      <c r="G1175" s="1" t="s">
        <v>3038</v>
      </c>
      <c r="H1175" s="1" t="s">
        <v>217</v>
      </c>
      <c r="I1175" s="2">
        <v>43997</v>
      </c>
      <c r="J1175" s="1" t="s">
        <v>4282</v>
      </c>
      <c r="K1175" s="1" t="s">
        <v>4283</v>
      </c>
      <c r="L1175" s="1" t="s">
        <v>3400</v>
      </c>
      <c r="M1175" s="1" t="s">
        <v>4284</v>
      </c>
      <c r="N1175" s="3">
        <v>545.5</v>
      </c>
      <c r="O1175" s="3">
        <v>0</v>
      </c>
      <c r="P1175" s="1" t="s">
        <v>2702</v>
      </c>
      <c r="Q1175" s="1" t="s">
        <v>1516</v>
      </c>
      <c r="R1175" s="1" t="s">
        <v>649</v>
      </c>
      <c r="S1175" s="1" t="s">
        <v>2407</v>
      </c>
      <c r="T1175" s="1" t="s">
        <v>2407</v>
      </c>
      <c r="U1175" s="1" t="s">
        <v>5309</v>
      </c>
      <c r="V1175" s="1" t="s">
        <v>2470</v>
      </c>
      <c r="W1175" s="1" t="s">
        <v>51</v>
      </c>
      <c r="X1175" s="1" t="str">
        <f>CONCATENATE(Tableau4[[#This Row],[Numéro de pièce de la pièce de référence]],Tableau4[[#This Row],[Numéro de poste de la pièce de référence]])</f>
        <v>450067643620</v>
      </c>
    </row>
    <row r="1176" spans="1:24" x14ac:dyDescent="0.35">
      <c r="A1176" s="1" t="s">
        <v>97</v>
      </c>
      <c r="B1176" s="1" t="s">
        <v>2489</v>
      </c>
      <c r="C1176" s="1" t="s">
        <v>2510</v>
      </c>
      <c r="D1176" s="1" t="s">
        <v>101</v>
      </c>
      <c r="E1176" s="1" t="s">
        <v>1513</v>
      </c>
      <c r="F1176" s="1" t="s">
        <v>2407</v>
      </c>
      <c r="G1176" s="1" t="s">
        <v>3038</v>
      </c>
      <c r="H1176" s="1" t="s">
        <v>217</v>
      </c>
      <c r="I1176" s="2">
        <v>43997</v>
      </c>
      <c r="J1176" s="1" t="s">
        <v>4282</v>
      </c>
      <c r="K1176" s="1" t="s">
        <v>4283</v>
      </c>
      <c r="L1176" s="1" t="s">
        <v>3401</v>
      </c>
      <c r="M1176" s="1" t="s">
        <v>4288</v>
      </c>
      <c r="N1176" s="3">
        <v>-1</v>
      </c>
      <c r="O1176" s="3">
        <v>0</v>
      </c>
      <c r="P1176" s="1" t="s">
        <v>2702</v>
      </c>
      <c r="Q1176" s="1" t="s">
        <v>1516</v>
      </c>
      <c r="R1176" s="1" t="s">
        <v>649</v>
      </c>
      <c r="S1176" s="1" t="s">
        <v>2407</v>
      </c>
      <c r="T1176" s="1" t="s">
        <v>2407</v>
      </c>
      <c r="U1176" s="1" t="s">
        <v>5310</v>
      </c>
      <c r="V1176" s="1" t="s">
        <v>2470</v>
      </c>
      <c r="W1176" s="1" t="s">
        <v>51</v>
      </c>
      <c r="X1176" s="1" t="str">
        <f>CONCATENATE(Tableau4[[#This Row],[Numéro de pièce de la pièce de référence]],Tableau4[[#This Row],[Numéro de poste de la pièce de référence]])</f>
        <v>450067643620</v>
      </c>
    </row>
    <row r="1177" spans="1:24" x14ac:dyDescent="0.35">
      <c r="A1177" s="1" t="s">
        <v>97</v>
      </c>
      <c r="B1177" s="1" t="s">
        <v>2489</v>
      </c>
      <c r="C1177" s="1" t="s">
        <v>2510</v>
      </c>
      <c r="D1177" s="1" t="s">
        <v>101</v>
      </c>
      <c r="E1177" s="1" t="s">
        <v>1553</v>
      </c>
      <c r="F1177" s="1" t="s">
        <v>2407</v>
      </c>
      <c r="G1177" s="1" t="s">
        <v>3049</v>
      </c>
      <c r="H1177" s="1" t="s">
        <v>88</v>
      </c>
      <c r="I1177" s="2">
        <v>43997</v>
      </c>
      <c r="J1177" s="1" t="s">
        <v>4282</v>
      </c>
      <c r="K1177" s="1" t="s">
        <v>4283</v>
      </c>
      <c r="L1177" s="1" t="s">
        <v>2630</v>
      </c>
      <c r="M1177" s="1" t="s">
        <v>4290</v>
      </c>
      <c r="N1177" s="3">
        <v>-65292.08</v>
      </c>
      <c r="O1177" s="3">
        <v>0</v>
      </c>
      <c r="P1177" s="1" t="s">
        <v>2567</v>
      </c>
      <c r="Q1177" s="1" t="s">
        <v>1554</v>
      </c>
      <c r="R1177" s="1" t="s">
        <v>678</v>
      </c>
      <c r="S1177" s="1" t="s">
        <v>2407</v>
      </c>
      <c r="T1177" s="1" t="s">
        <v>2407</v>
      </c>
      <c r="U1177" s="1" t="s">
        <v>5311</v>
      </c>
      <c r="V1177" s="1" t="s">
        <v>2470</v>
      </c>
      <c r="W1177" s="1" t="s">
        <v>103</v>
      </c>
      <c r="X1177" s="1" t="str">
        <f>CONCATENATE(Tableau4[[#This Row],[Numéro de pièce de la pièce de référence]],Tableau4[[#This Row],[Numéro de poste de la pièce de référence]])</f>
        <v>450067721510</v>
      </c>
    </row>
    <row r="1178" spans="1:24" x14ac:dyDescent="0.35">
      <c r="A1178" s="1" t="s">
        <v>97</v>
      </c>
      <c r="B1178" s="1" t="s">
        <v>2489</v>
      </c>
      <c r="C1178" s="1" t="s">
        <v>2510</v>
      </c>
      <c r="D1178" s="1" t="s">
        <v>101</v>
      </c>
      <c r="E1178" s="1" t="s">
        <v>1567</v>
      </c>
      <c r="F1178" s="1" t="s">
        <v>2407</v>
      </c>
      <c r="G1178" s="1" t="s">
        <v>3055</v>
      </c>
      <c r="H1178" s="1" t="s">
        <v>88</v>
      </c>
      <c r="I1178" s="2">
        <v>43997</v>
      </c>
      <c r="J1178" s="1" t="s">
        <v>4282</v>
      </c>
      <c r="K1178" s="1" t="s">
        <v>4283</v>
      </c>
      <c r="L1178" s="1" t="s">
        <v>2630</v>
      </c>
      <c r="M1178" s="1" t="s">
        <v>4290</v>
      </c>
      <c r="N1178" s="3">
        <v>-8793347.4900000002</v>
      </c>
      <c r="O1178" s="3">
        <v>0</v>
      </c>
      <c r="P1178" s="1" t="s">
        <v>2567</v>
      </c>
      <c r="Q1178" s="1" t="s">
        <v>1568</v>
      </c>
      <c r="R1178" s="1" t="s">
        <v>1566</v>
      </c>
      <c r="S1178" s="1" t="s">
        <v>2407</v>
      </c>
      <c r="T1178" s="1" t="s">
        <v>2407</v>
      </c>
      <c r="U1178" s="1" t="s">
        <v>5312</v>
      </c>
      <c r="V1178" s="1" t="s">
        <v>2470</v>
      </c>
      <c r="W1178" s="1" t="s">
        <v>51</v>
      </c>
      <c r="X1178" s="1" t="str">
        <f>CONCATENATE(Tableau4[[#This Row],[Numéro de pièce de la pièce de référence]],Tableau4[[#This Row],[Numéro de poste de la pièce de référence]])</f>
        <v>450067734510</v>
      </c>
    </row>
    <row r="1179" spans="1:24" x14ac:dyDescent="0.35">
      <c r="A1179" s="1" t="s">
        <v>97</v>
      </c>
      <c r="B1179" s="1" t="s">
        <v>2489</v>
      </c>
      <c r="C1179" s="1" t="s">
        <v>2510</v>
      </c>
      <c r="D1179" s="1" t="s">
        <v>101</v>
      </c>
      <c r="E1179" s="1" t="s">
        <v>1567</v>
      </c>
      <c r="F1179" s="1" t="s">
        <v>2407</v>
      </c>
      <c r="G1179" s="1" t="s">
        <v>3055</v>
      </c>
      <c r="H1179" s="1" t="s">
        <v>88</v>
      </c>
      <c r="I1179" s="2">
        <v>43997</v>
      </c>
      <c r="J1179" s="1" t="s">
        <v>4282</v>
      </c>
      <c r="K1179" s="1" t="s">
        <v>4283</v>
      </c>
      <c r="L1179" s="1" t="s">
        <v>2590</v>
      </c>
      <c r="M1179" s="1" t="s">
        <v>4402</v>
      </c>
      <c r="N1179" s="3">
        <v>-42208.07</v>
      </c>
      <c r="O1179" s="3">
        <v>0</v>
      </c>
      <c r="P1179" s="1" t="s">
        <v>2567</v>
      </c>
      <c r="Q1179" s="1" t="s">
        <v>1568</v>
      </c>
      <c r="R1179" s="1" t="s">
        <v>1566</v>
      </c>
      <c r="S1179" s="1" t="s">
        <v>2407</v>
      </c>
      <c r="T1179" s="1" t="s">
        <v>2407</v>
      </c>
      <c r="U1179" s="1" t="s">
        <v>5312</v>
      </c>
      <c r="V1179" s="1" t="s">
        <v>2470</v>
      </c>
      <c r="W1179" s="1" t="s">
        <v>51</v>
      </c>
      <c r="X1179" s="1" t="str">
        <f>CONCATENATE(Tableau4[[#This Row],[Numéro de pièce de la pièce de référence]],Tableau4[[#This Row],[Numéro de poste de la pièce de référence]])</f>
        <v>450067734510</v>
      </c>
    </row>
    <row r="1180" spans="1:24" x14ac:dyDescent="0.35">
      <c r="A1180" s="1" t="s">
        <v>97</v>
      </c>
      <c r="B1180" s="1" t="s">
        <v>2489</v>
      </c>
      <c r="C1180" s="1" t="s">
        <v>2510</v>
      </c>
      <c r="D1180" s="1" t="s">
        <v>101</v>
      </c>
      <c r="E1180" s="1" t="s">
        <v>1571</v>
      </c>
      <c r="F1180" s="1" t="s">
        <v>2407</v>
      </c>
      <c r="G1180" s="1" t="s">
        <v>3057</v>
      </c>
      <c r="H1180" s="1" t="s">
        <v>88</v>
      </c>
      <c r="I1180" s="2">
        <v>43997</v>
      </c>
      <c r="J1180" s="1" t="s">
        <v>4282</v>
      </c>
      <c r="K1180" s="1" t="s">
        <v>4283</v>
      </c>
      <c r="L1180" s="1" t="s">
        <v>2630</v>
      </c>
      <c r="M1180" s="1" t="s">
        <v>4290</v>
      </c>
      <c r="N1180" s="3">
        <v>-5203</v>
      </c>
      <c r="O1180" s="3">
        <v>0</v>
      </c>
      <c r="P1180" s="1" t="s">
        <v>2567</v>
      </c>
      <c r="Q1180" s="1" t="s">
        <v>1572</v>
      </c>
      <c r="R1180" s="1" t="s">
        <v>1570</v>
      </c>
      <c r="S1180" s="1" t="s">
        <v>2407</v>
      </c>
      <c r="T1180" s="1" t="s">
        <v>2407</v>
      </c>
      <c r="U1180" s="1" t="s">
        <v>5313</v>
      </c>
      <c r="V1180" s="1" t="s">
        <v>2470</v>
      </c>
      <c r="W1180" s="1" t="s">
        <v>103</v>
      </c>
      <c r="X1180" s="1" t="str">
        <f>CONCATENATE(Tableau4[[#This Row],[Numéro de pièce de la pièce de référence]],Tableau4[[#This Row],[Numéro de poste de la pièce de référence]])</f>
        <v>450067744710</v>
      </c>
    </row>
    <row r="1181" spans="1:24" x14ac:dyDescent="0.35">
      <c r="A1181" s="1" t="s">
        <v>97</v>
      </c>
      <c r="B1181" s="1" t="s">
        <v>2489</v>
      </c>
      <c r="C1181" s="1" t="s">
        <v>2510</v>
      </c>
      <c r="D1181" s="1" t="s">
        <v>101</v>
      </c>
      <c r="E1181" s="1" t="s">
        <v>1581</v>
      </c>
      <c r="F1181" s="1" t="s">
        <v>2407</v>
      </c>
      <c r="G1181" s="1" t="s">
        <v>2940</v>
      </c>
      <c r="H1181" s="1" t="s">
        <v>88</v>
      </c>
      <c r="I1181" s="2">
        <v>43997</v>
      </c>
      <c r="J1181" s="1" t="s">
        <v>4282</v>
      </c>
      <c r="K1181" s="1" t="s">
        <v>4283</v>
      </c>
      <c r="L1181" s="1" t="s">
        <v>2630</v>
      </c>
      <c r="M1181" s="1" t="s">
        <v>4290</v>
      </c>
      <c r="N1181" s="3">
        <v>-99137.88</v>
      </c>
      <c r="O1181" s="3">
        <v>0</v>
      </c>
      <c r="P1181" s="1" t="s">
        <v>2702</v>
      </c>
      <c r="Q1181" s="1" t="s">
        <v>1582</v>
      </c>
      <c r="R1181" s="1" t="s">
        <v>1580</v>
      </c>
      <c r="S1181" s="1" t="s">
        <v>2407</v>
      </c>
      <c r="T1181" s="1" t="s">
        <v>2407</v>
      </c>
      <c r="U1181" s="1" t="s">
        <v>5314</v>
      </c>
      <c r="V1181" s="1" t="s">
        <v>2470</v>
      </c>
      <c r="W1181" s="1" t="s">
        <v>51</v>
      </c>
      <c r="X1181" s="1" t="str">
        <f>CONCATENATE(Tableau4[[#This Row],[Numéro de pièce de la pièce de référence]],Tableau4[[#This Row],[Numéro de poste de la pièce de référence]])</f>
        <v>450067797310</v>
      </c>
    </row>
    <row r="1182" spans="1:24" x14ac:dyDescent="0.35">
      <c r="A1182" s="1" t="s">
        <v>97</v>
      </c>
      <c r="B1182" s="1" t="s">
        <v>2489</v>
      </c>
      <c r="C1182" s="1" t="s">
        <v>2510</v>
      </c>
      <c r="D1182" s="1" t="s">
        <v>101</v>
      </c>
      <c r="E1182" s="1" t="s">
        <v>1581</v>
      </c>
      <c r="F1182" s="1" t="s">
        <v>2407</v>
      </c>
      <c r="G1182" s="1" t="s">
        <v>2940</v>
      </c>
      <c r="H1182" s="1" t="s">
        <v>88</v>
      </c>
      <c r="I1182" s="2">
        <v>43997</v>
      </c>
      <c r="J1182" s="1" t="s">
        <v>4282</v>
      </c>
      <c r="K1182" s="1" t="s">
        <v>4283</v>
      </c>
      <c r="L1182" s="1" t="s">
        <v>2630</v>
      </c>
      <c r="M1182" s="1" t="s">
        <v>4290</v>
      </c>
      <c r="N1182" s="3">
        <v>-96937.88</v>
      </c>
      <c r="O1182" s="3">
        <v>0</v>
      </c>
      <c r="P1182" s="1" t="s">
        <v>2702</v>
      </c>
      <c r="Q1182" s="1" t="s">
        <v>1582</v>
      </c>
      <c r="R1182" s="1" t="s">
        <v>1580</v>
      </c>
      <c r="S1182" s="1" t="s">
        <v>2407</v>
      </c>
      <c r="T1182" s="1" t="s">
        <v>2407</v>
      </c>
      <c r="U1182" s="1" t="s">
        <v>5315</v>
      </c>
      <c r="V1182" s="1" t="s">
        <v>2470</v>
      </c>
      <c r="W1182" s="1" t="s">
        <v>51</v>
      </c>
      <c r="X1182" s="1" t="str">
        <f>CONCATENATE(Tableau4[[#This Row],[Numéro de pièce de la pièce de référence]],Tableau4[[#This Row],[Numéro de poste de la pièce de référence]])</f>
        <v>450067797310</v>
      </c>
    </row>
    <row r="1183" spans="1:24" x14ac:dyDescent="0.35">
      <c r="A1183" s="1" t="s">
        <v>97</v>
      </c>
      <c r="B1183" s="1" t="s">
        <v>2489</v>
      </c>
      <c r="C1183" s="1" t="s">
        <v>2510</v>
      </c>
      <c r="D1183" s="1" t="s">
        <v>101</v>
      </c>
      <c r="E1183" s="1" t="s">
        <v>1989</v>
      </c>
      <c r="F1183" s="1" t="s">
        <v>2407</v>
      </c>
      <c r="G1183" s="1" t="s">
        <v>3068</v>
      </c>
      <c r="H1183" s="1" t="s">
        <v>88</v>
      </c>
      <c r="I1183" s="2">
        <v>43997</v>
      </c>
      <c r="J1183" s="1" t="s">
        <v>4282</v>
      </c>
      <c r="K1183" s="1" t="s">
        <v>4283</v>
      </c>
      <c r="L1183" s="1" t="s">
        <v>2630</v>
      </c>
      <c r="M1183" s="1" t="s">
        <v>4290</v>
      </c>
      <c r="N1183" s="3">
        <v>-45460.39</v>
      </c>
      <c r="O1183" s="3">
        <v>0</v>
      </c>
      <c r="P1183" s="1" t="s">
        <v>2702</v>
      </c>
      <c r="Q1183" s="1" t="s">
        <v>1990</v>
      </c>
      <c r="R1183" s="1" t="s">
        <v>1988</v>
      </c>
      <c r="S1183" s="1" t="s">
        <v>2407</v>
      </c>
      <c r="T1183" s="1" t="s">
        <v>2407</v>
      </c>
      <c r="U1183" s="1" t="s">
        <v>5316</v>
      </c>
      <c r="V1183" s="1" t="s">
        <v>2470</v>
      </c>
      <c r="W1183" s="1" t="s">
        <v>74</v>
      </c>
      <c r="X1183" s="1" t="str">
        <f>CONCATENATE(Tableau4[[#This Row],[Numéro de pièce de la pièce de référence]],Tableau4[[#This Row],[Numéro de poste de la pièce de référence]])</f>
        <v>450067811910</v>
      </c>
    </row>
    <row r="1184" spans="1:24" x14ac:dyDescent="0.35">
      <c r="A1184" s="1" t="s">
        <v>97</v>
      </c>
      <c r="B1184" s="1" t="s">
        <v>2489</v>
      </c>
      <c r="C1184" s="1" t="s">
        <v>2510</v>
      </c>
      <c r="D1184" s="1" t="s">
        <v>101</v>
      </c>
      <c r="E1184" s="1" t="s">
        <v>1989</v>
      </c>
      <c r="F1184" s="1" t="s">
        <v>2407</v>
      </c>
      <c r="G1184" s="1" t="s">
        <v>3068</v>
      </c>
      <c r="H1184" s="1" t="s">
        <v>88</v>
      </c>
      <c r="I1184" s="2">
        <v>43997</v>
      </c>
      <c r="J1184" s="1" t="s">
        <v>4282</v>
      </c>
      <c r="K1184" s="1" t="s">
        <v>4283</v>
      </c>
      <c r="L1184" s="1" t="s">
        <v>2630</v>
      </c>
      <c r="M1184" s="1" t="s">
        <v>4290</v>
      </c>
      <c r="N1184" s="3">
        <v>-24138.95</v>
      </c>
      <c r="O1184" s="3">
        <v>0</v>
      </c>
      <c r="P1184" s="1" t="s">
        <v>2702</v>
      </c>
      <c r="Q1184" s="1" t="s">
        <v>1990</v>
      </c>
      <c r="R1184" s="1" t="s">
        <v>1988</v>
      </c>
      <c r="S1184" s="1" t="s">
        <v>2407</v>
      </c>
      <c r="T1184" s="1" t="s">
        <v>2407</v>
      </c>
      <c r="U1184" s="1" t="s">
        <v>5317</v>
      </c>
      <c r="V1184" s="1" t="s">
        <v>2470</v>
      </c>
      <c r="W1184" s="1" t="s">
        <v>74</v>
      </c>
      <c r="X1184" s="1" t="str">
        <f>CONCATENATE(Tableau4[[#This Row],[Numéro de pièce de la pièce de référence]],Tableau4[[#This Row],[Numéro de poste de la pièce de référence]])</f>
        <v>450067811910</v>
      </c>
    </row>
    <row r="1185" spans="1:24" x14ac:dyDescent="0.35">
      <c r="A1185" s="1" t="s">
        <v>97</v>
      </c>
      <c r="B1185" s="1" t="s">
        <v>2489</v>
      </c>
      <c r="C1185" s="1" t="s">
        <v>2510</v>
      </c>
      <c r="D1185" s="1" t="s">
        <v>101</v>
      </c>
      <c r="E1185" s="1" t="s">
        <v>1989</v>
      </c>
      <c r="F1185" s="1" t="s">
        <v>2407</v>
      </c>
      <c r="G1185" s="1" t="s">
        <v>3068</v>
      </c>
      <c r="H1185" s="1" t="s">
        <v>88</v>
      </c>
      <c r="I1185" s="2">
        <v>43997</v>
      </c>
      <c r="J1185" s="1" t="s">
        <v>4282</v>
      </c>
      <c r="K1185" s="1" t="s">
        <v>4283</v>
      </c>
      <c r="L1185" s="1" t="s">
        <v>2630</v>
      </c>
      <c r="M1185" s="1" t="s">
        <v>4290</v>
      </c>
      <c r="N1185" s="3">
        <v>-31949.11</v>
      </c>
      <c r="O1185" s="3">
        <v>0</v>
      </c>
      <c r="P1185" s="1" t="s">
        <v>2702</v>
      </c>
      <c r="Q1185" s="1" t="s">
        <v>1990</v>
      </c>
      <c r="R1185" s="1" t="s">
        <v>1988</v>
      </c>
      <c r="S1185" s="1" t="s">
        <v>2407</v>
      </c>
      <c r="T1185" s="1" t="s">
        <v>2407</v>
      </c>
      <c r="U1185" s="1" t="s">
        <v>5318</v>
      </c>
      <c r="V1185" s="1" t="s">
        <v>2470</v>
      </c>
      <c r="W1185" s="1" t="s">
        <v>74</v>
      </c>
      <c r="X1185" s="1" t="str">
        <f>CONCATENATE(Tableau4[[#This Row],[Numéro de pièce de la pièce de référence]],Tableau4[[#This Row],[Numéro de poste de la pièce de référence]])</f>
        <v>450067811910</v>
      </c>
    </row>
    <row r="1186" spans="1:24" x14ac:dyDescent="0.35">
      <c r="A1186" s="1" t="s">
        <v>97</v>
      </c>
      <c r="B1186" s="1" t="s">
        <v>2489</v>
      </c>
      <c r="C1186" s="1" t="s">
        <v>2510</v>
      </c>
      <c r="D1186" s="1" t="s">
        <v>101</v>
      </c>
      <c r="E1186" s="1" t="s">
        <v>1989</v>
      </c>
      <c r="F1186" s="1" t="s">
        <v>2407</v>
      </c>
      <c r="G1186" s="1" t="s">
        <v>3068</v>
      </c>
      <c r="H1186" s="1" t="s">
        <v>88</v>
      </c>
      <c r="I1186" s="2">
        <v>43997</v>
      </c>
      <c r="J1186" s="1" t="s">
        <v>4282</v>
      </c>
      <c r="K1186" s="1" t="s">
        <v>4283</v>
      </c>
      <c r="L1186" s="1" t="s">
        <v>2630</v>
      </c>
      <c r="M1186" s="1" t="s">
        <v>4290</v>
      </c>
      <c r="N1186" s="3">
        <v>-21448.25</v>
      </c>
      <c r="O1186" s="3">
        <v>0</v>
      </c>
      <c r="P1186" s="1" t="s">
        <v>2702</v>
      </c>
      <c r="Q1186" s="1" t="s">
        <v>1990</v>
      </c>
      <c r="R1186" s="1" t="s">
        <v>1988</v>
      </c>
      <c r="S1186" s="1" t="s">
        <v>2407</v>
      </c>
      <c r="T1186" s="1" t="s">
        <v>2407</v>
      </c>
      <c r="U1186" s="1" t="s">
        <v>5319</v>
      </c>
      <c r="V1186" s="1" t="s">
        <v>2470</v>
      </c>
      <c r="W1186" s="1" t="s">
        <v>74</v>
      </c>
      <c r="X1186" s="1" t="str">
        <f>CONCATENATE(Tableau4[[#This Row],[Numéro de pièce de la pièce de référence]],Tableau4[[#This Row],[Numéro de poste de la pièce de référence]])</f>
        <v>450067811910</v>
      </c>
    </row>
    <row r="1187" spans="1:24" x14ac:dyDescent="0.35">
      <c r="A1187" s="1" t="s">
        <v>97</v>
      </c>
      <c r="B1187" s="1" t="s">
        <v>2489</v>
      </c>
      <c r="C1187" s="1" t="s">
        <v>2510</v>
      </c>
      <c r="D1187" s="1" t="s">
        <v>101</v>
      </c>
      <c r="E1187" s="1" t="s">
        <v>1989</v>
      </c>
      <c r="F1187" s="1" t="s">
        <v>2407</v>
      </c>
      <c r="G1187" s="1" t="s">
        <v>3068</v>
      </c>
      <c r="H1187" s="1" t="s">
        <v>88</v>
      </c>
      <c r="I1187" s="2">
        <v>43997</v>
      </c>
      <c r="J1187" s="1" t="s">
        <v>4282</v>
      </c>
      <c r="K1187" s="1" t="s">
        <v>4283</v>
      </c>
      <c r="L1187" s="1" t="s">
        <v>2630</v>
      </c>
      <c r="M1187" s="1" t="s">
        <v>4290</v>
      </c>
      <c r="N1187" s="3">
        <v>-4569.2299999999996</v>
      </c>
      <c r="O1187" s="3">
        <v>0</v>
      </c>
      <c r="P1187" s="1" t="s">
        <v>2702</v>
      </c>
      <c r="Q1187" s="1" t="s">
        <v>1990</v>
      </c>
      <c r="R1187" s="1" t="s">
        <v>1988</v>
      </c>
      <c r="S1187" s="1" t="s">
        <v>2407</v>
      </c>
      <c r="T1187" s="1" t="s">
        <v>2407</v>
      </c>
      <c r="U1187" s="1" t="s">
        <v>5320</v>
      </c>
      <c r="V1187" s="1" t="s">
        <v>2470</v>
      </c>
      <c r="W1187" s="1" t="s">
        <v>74</v>
      </c>
      <c r="X1187" s="1" t="str">
        <f>CONCATENATE(Tableau4[[#This Row],[Numéro de pièce de la pièce de référence]],Tableau4[[#This Row],[Numéro de poste de la pièce de référence]])</f>
        <v>450067811910</v>
      </c>
    </row>
    <row r="1188" spans="1:24" x14ac:dyDescent="0.35">
      <c r="A1188" s="1" t="s">
        <v>97</v>
      </c>
      <c r="B1188" s="1" t="s">
        <v>2489</v>
      </c>
      <c r="C1188" s="1" t="s">
        <v>2510</v>
      </c>
      <c r="D1188" s="1" t="s">
        <v>101</v>
      </c>
      <c r="E1188" s="1" t="s">
        <v>1989</v>
      </c>
      <c r="F1188" s="1" t="s">
        <v>2407</v>
      </c>
      <c r="G1188" s="1" t="s">
        <v>3068</v>
      </c>
      <c r="H1188" s="1" t="s">
        <v>88</v>
      </c>
      <c r="I1188" s="2">
        <v>43997</v>
      </c>
      <c r="J1188" s="1" t="s">
        <v>4282</v>
      </c>
      <c r="K1188" s="1" t="s">
        <v>4283</v>
      </c>
      <c r="L1188" s="1" t="s">
        <v>2630</v>
      </c>
      <c r="M1188" s="1" t="s">
        <v>4290</v>
      </c>
      <c r="N1188" s="3">
        <v>-84939.38</v>
      </c>
      <c r="O1188" s="3">
        <v>0</v>
      </c>
      <c r="P1188" s="1" t="s">
        <v>2702</v>
      </c>
      <c r="Q1188" s="1" t="s">
        <v>1990</v>
      </c>
      <c r="R1188" s="1" t="s">
        <v>1988</v>
      </c>
      <c r="S1188" s="1" t="s">
        <v>2407</v>
      </c>
      <c r="T1188" s="1" t="s">
        <v>2407</v>
      </c>
      <c r="U1188" s="1" t="s">
        <v>5321</v>
      </c>
      <c r="V1188" s="1" t="s">
        <v>2470</v>
      </c>
      <c r="W1188" s="1" t="s">
        <v>74</v>
      </c>
      <c r="X1188" s="1" t="str">
        <f>CONCATENATE(Tableau4[[#This Row],[Numéro de pièce de la pièce de référence]],Tableau4[[#This Row],[Numéro de poste de la pièce de référence]])</f>
        <v>450067811910</v>
      </c>
    </row>
    <row r="1189" spans="1:24" x14ac:dyDescent="0.35">
      <c r="A1189" s="1" t="s">
        <v>97</v>
      </c>
      <c r="B1189" s="1" t="s">
        <v>2489</v>
      </c>
      <c r="C1189" s="1" t="s">
        <v>2510</v>
      </c>
      <c r="D1189" s="1" t="s">
        <v>101</v>
      </c>
      <c r="E1189" s="1" t="s">
        <v>1989</v>
      </c>
      <c r="F1189" s="1" t="s">
        <v>2407</v>
      </c>
      <c r="G1189" s="1" t="s">
        <v>3068</v>
      </c>
      <c r="H1189" s="1" t="s">
        <v>88</v>
      </c>
      <c r="I1189" s="2">
        <v>43997</v>
      </c>
      <c r="J1189" s="1" t="s">
        <v>4282</v>
      </c>
      <c r="K1189" s="1" t="s">
        <v>4283</v>
      </c>
      <c r="L1189" s="1" t="s">
        <v>2630</v>
      </c>
      <c r="M1189" s="1" t="s">
        <v>4290</v>
      </c>
      <c r="N1189" s="3">
        <v>-464.88</v>
      </c>
      <c r="O1189" s="3">
        <v>0</v>
      </c>
      <c r="P1189" s="1" t="s">
        <v>2702</v>
      </c>
      <c r="Q1189" s="1" t="s">
        <v>1990</v>
      </c>
      <c r="R1189" s="1" t="s">
        <v>1988</v>
      </c>
      <c r="S1189" s="1" t="s">
        <v>2407</v>
      </c>
      <c r="T1189" s="1" t="s">
        <v>2407</v>
      </c>
      <c r="U1189" s="1" t="s">
        <v>5322</v>
      </c>
      <c r="V1189" s="1" t="s">
        <v>2470</v>
      </c>
      <c r="W1189" s="1" t="s">
        <v>74</v>
      </c>
      <c r="X1189" s="1" t="str">
        <f>CONCATENATE(Tableau4[[#This Row],[Numéro de pièce de la pièce de référence]],Tableau4[[#This Row],[Numéro de poste de la pièce de référence]])</f>
        <v>450067811910</v>
      </c>
    </row>
    <row r="1190" spans="1:24" x14ac:dyDescent="0.35">
      <c r="A1190" s="1" t="s">
        <v>97</v>
      </c>
      <c r="B1190" s="1" t="s">
        <v>2489</v>
      </c>
      <c r="C1190" s="1" t="s">
        <v>2510</v>
      </c>
      <c r="D1190" s="1" t="s">
        <v>101</v>
      </c>
      <c r="E1190" s="1" t="s">
        <v>1989</v>
      </c>
      <c r="F1190" s="1" t="s">
        <v>2407</v>
      </c>
      <c r="G1190" s="1" t="s">
        <v>3068</v>
      </c>
      <c r="H1190" s="1" t="s">
        <v>88</v>
      </c>
      <c r="I1190" s="2">
        <v>43997</v>
      </c>
      <c r="J1190" s="1" t="s">
        <v>4282</v>
      </c>
      <c r="K1190" s="1" t="s">
        <v>4283</v>
      </c>
      <c r="L1190" s="1" t="s">
        <v>2630</v>
      </c>
      <c r="M1190" s="1" t="s">
        <v>4290</v>
      </c>
      <c r="N1190" s="3">
        <v>-68153.95</v>
      </c>
      <c r="O1190" s="3">
        <v>0</v>
      </c>
      <c r="P1190" s="1" t="s">
        <v>2702</v>
      </c>
      <c r="Q1190" s="1" t="s">
        <v>1990</v>
      </c>
      <c r="R1190" s="1" t="s">
        <v>1988</v>
      </c>
      <c r="S1190" s="1" t="s">
        <v>2407</v>
      </c>
      <c r="T1190" s="1" t="s">
        <v>2407</v>
      </c>
      <c r="U1190" s="1" t="s">
        <v>5323</v>
      </c>
      <c r="V1190" s="1" t="s">
        <v>2470</v>
      </c>
      <c r="W1190" s="1" t="s">
        <v>74</v>
      </c>
      <c r="X1190" s="1" t="str">
        <f>CONCATENATE(Tableau4[[#This Row],[Numéro de pièce de la pièce de référence]],Tableau4[[#This Row],[Numéro de poste de la pièce de référence]])</f>
        <v>450067811910</v>
      </c>
    </row>
    <row r="1191" spans="1:24" x14ac:dyDescent="0.35">
      <c r="A1191" s="1" t="s">
        <v>97</v>
      </c>
      <c r="B1191" s="1" t="s">
        <v>2489</v>
      </c>
      <c r="C1191" s="1" t="s">
        <v>2510</v>
      </c>
      <c r="D1191" s="1" t="s">
        <v>101</v>
      </c>
      <c r="E1191" s="1" t="s">
        <v>1989</v>
      </c>
      <c r="F1191" s="1" t="s">
        <v>2407</v>
      </c>
      <c r="G1191" s="1" t="s">
        <v>3068</v>
      </c>
      <c r="H1191" s="1" t="s">
        <v>88</v>
      </c>
      <c r="I1191" s="2">
        <v>43997</v>
      </c>
      <c r="J1191" s="1" t="s">
        <v>4282</v>
      </c>
      <c r="K1191" s="1" t="s">
        <v>4283</v>
      </c>
      <c r="L1191" s="1" t="s">
        <v>2630</v>
      </c>
      <c r="M1191" s="1" t="s">
        <v>4290</v>
      </c>
      <c r="N1191" s="3">
        <v>49803</v>
      </c>
      <c r="O1191" s="3">
        <v>0</v>
      </c>
      <c r="P1191" s="1" t="s">
        <v>2702</v>
      </c>
      <c r="Q1191" s="1" t="s">
        <v>1990</v>
      </c>
      <c r="R1191" s="1" t="s">
        <v>1988</v>
      </c>
      <c r="S1191" s="1" t="s">
        <v>2407</v>
      </c>
      <c r="T1191" s="1" t="s">
        <v>2407</v>
      </c>
      <c r="U1191" s="1" t="s">
        <v>5324</v>
      </c>
      <c r="V1191" s="1" t="s">
        <v>2470</v>
      </c>
      <c r="W1191" s="1" t="s">
        <v>74</v>
      </c>
      <c r="X1191" s="1" t="str">
        <f>CONCATENATE(Tableau4[[#This Row],[Numéro de pièce de la pièce de référence]],Tableau4[[#This Row],[Numéro de poste de la pièce de référence]])</f>
        <v>450067811910</v>
      </c>
    </row>
    <row r="1192" spans="1:24" x14ac:dyDescent="0.35">
      <c r="A1192" s="1" t="s">
        <v>97</v>
      </c>
      <c r="B1192" s="1" t="s">
        <v>2489</v>
      </c>
      <c r="C1192" s="1" t="s">
        <v>2510</v>
      </c>
      <c r="D1192" s="1" t="s">
        <v>101</v>
      </c>
      <c r="E1192" s="1" t="s">
        <v>1989</v>
      </c>
      <c r="F1192" s="1" t="s">
        <v>2407</v>
      </c>
      <c r="G1192" s="1" t="s">
        <v>3068</v>
      </c>
      <c r="H1192" s="1" t="s">
        <v>88</v>
      </c>
      <c r="I1192" s="2">
        <v>43997</v>
      </c>
      <c r="J1192" s="1" t="s">
        <v>4282</v>
      </c>
      <c r="K1192" s="1" t="s">
        <v>4283</v>
      </c>
      <c r="L1192" s="1" t="s">
        <v>2630</v>
      </c>
      <c r="M1192" s="1" t="s">
        <v>4290</v>
      </c>
      <c r="N1192" s="3">
        <v>-106182.18</v>
      </c>
      <c r="O1192" s="3">
        <v>0</v>
      </c>
      <c r="P1192" s="1" t="s">
        <v>2702</v>
      </c>
      <c r="Q1192" s="1" t="s">
        <v>1990</v>
      </c>
      <c r="R1192" s="1" t="s">
        <v>1988</v>
      </c>
      <c r="S1192" s="1" t="s">
        <v>2407</v>
      </c>
      <c r="T1192" s="1" t="s">
        <v>2407</v>
      </c>
      <c r="U1192" s="1" t="s">
        <v>5325</v>
      </c>
      <c r="V1192" s="1" t="s">
        <v>2470</v>
      </c>
      <c r="W1192" s="1" t="s">
        <v>74</v>
      </c>
      <c r="X1192" s="1" t="str">
        <f>CONCATENATE(Tableau4[[#This Row],[Numéro de pièce de la pièce de référence]],Tableau4[[#This Row],[Numéro de poste de la pièce de référence]])</f>
        <v>450067811910</v>
      </c>
    </row>
    <row r="1193" spans="1:24" x14ac:dyDescent="0.35">
      <c r="A1193" s="1" t="s">
        <v>97</v>
      </c>
      <c r="B1193" s="1" t="s">
        <v>2489</v>
      </c>
      <c r="C1193" s="1" t="s">
        <v>2510</v>
      </c>
      <c r="D1193" s="1" t="s">
        <v>101</v>
      </c>
      <c r="E1193" s="1" t="s">
        <v>1989</v>
      </c>
      <c r="F1193" s="1" t="s">
        <v>2407</v>
      </c>
      <c r="G1193" s="1" t="s">
        <v>3068</v>
      </c>
      <c r="H1193" s="1" t="s">
        <v>88</v>
      </c>
      <c r="I1193" s="2">
        <v>43997</v>
      </c>
      <c r="J1193" s="1" t="s">
        <v>4282</v>
      </c>
      <c r="K1193" s="1" t="s">
        <v>4283</v>
      </c>
      <c r="L1193" s="1" t="s">
        <v>2630</v>
      </c>
      <c r="M1193" s="1" t="s">
        <v>4290</v>
      </c>
      <c r="N1193" s="3">
        <v>84278.85</v>
      </c>
      <c r="O1193" s="3">
        <v>0</v>
      </c>
      <c r="P1193" s="1" t="s">
        <v>2702</v>
      </c>
      <c r="Q1193" s="1" t="s">
        <v>1990</v>
      </c>
      <c r="R1193" s="1" t="s">
        <v>1988</v>
      </c>
      <c r="S1193" s="1" t="s">
        <v>2407</v>
      </c>
      <c r="T1193" s="1" t="s">
        <v>2407</v>
      </c>
      <c r="U1193" s="1" t="s">
        <v>5326</v>
      </c>
      <c r="V1193" s="1" t="s">
        <v>2470</v>
      </c>
      <c r="W1193" s="1" t="s">
        <v>74</v>
      </c>
      <c r="X1193" s="1" t="str">
        <f>CONCATENATE(Tableau4[[#This Row],[Numéro de pièce de la pièce de référence]],Tableau4[[#This Row],[Numéro de poste de la pièce de référence]])</f>
        <v>450067811910</v>
      </c>
    </row>
    <row r="1194" spans="1:24" x14ac:dyDescent="0.35">
      <c r="A1194" s="1" t="s">
        <v>97</v>
      </c>
      <c r="B1194" s="1" t="s">
        <v>2489</v>
      </c>
      <c r="C1194" s="1" t="s">
        <v>2510</v>
      </c>
      <c r="D1194" s="1" t="s">
        <v>101</v>
      </c>
      <c r="E1194" s="1" t="s">
        <v>1989</v>
      </c>
      <c r="F1194" s="1" t="s">
        <v>2407</v>
      </c>
      <c r="G1194" s="1" t="s">
        <v>3068</v>
      </c>
      <c r="H1194" s="1" t="s">
        <v>88</v>
      </c>
      <c r="I1194" s="2">
        <v>43997</v>
      </c>
      <c r="J1194" s="1" t="s">
        <v>4282</v>
      </c>
      <c r="K1194" s="1" t="s">
        <v>4283</v>
      </c>
      <c r="L1194" s="1" t="s">
        <v>2630</v>
      </c>
      <c r="M1194" s="1" t="s">
        <v>4290</v>
      </c>
      <c r="N1194" s="3">
        <v>-152865.16</v>
      </c>
      <c r="O1194" s="3">
        <v>0</v>
      </c>
      <c r="P1194" s="1" t="s">
        <v>2702</v>
      </c>
      <c r="Q1194" s="1" t="s">
        <v>1990</v>
      </c>
      <c r="R1194" s="1" t="s">
        <v>1988</v>
      </c>
      <c r="S1194" s="1" t="s">
        <v>2407</v>
      </c>
      <c r="T1194" s="1" t="s">
        <v>2407</v>
      </c>
      <c r="U1194" s="1" t="s">
        <v>5327</v>
      </c>
      <c r="V1194" s="1" t="s">
        <v>2470</v>
      </c>
      <c r="W1194" s="1" t="s">
        <v>74</v>
      </c>
      <c r="X1194" s="1" t="str">
        <f>CONCATENATE(Tableau4[[#This Row],[Numéro de pièce de la pièce de référence]],Tableau4[[#This Row],[Numéro de poste de la pièce de référence]])</f>
        <v>450067811910</v>
      </c>
    </row>
    <row r="1195" spans="1:24" x14ac:dyDescent="0.35">
      <c r="A1195" s="1" t="s">
        <v>97</v>
      </c>
      <c r="B1195" s="1" t="s">
        <v>2489</v>
      </c>
      <c r="C1195" s="1" t="s">
        <v>2510</v>
      </c>
      <c r="D1195" s="1" t="s">
        <v>101</v>
      </c>
      <c r="E1195" s="1" t="s">
        <v>1989</v>
      </c>
      <c r="F1195" s="1" t="s">
        <v>2407</v>
      </c>
      <c r="G1195" s="1" t="s">
        <v>3068</v>
      </c>
      <c r="H1195" s="1" t="s">
        <v>88</v>
      </c>
      <c r="I1195" s="2">
        <v>43997</v>
      </c>
      <c r="J1195" s="1" t="s">
        <v>4282</v>
      </c>
      <c r="K1195" s="1" t="s">
        <v>4283</v>
      </c>
      <c r="L1195" s="1" t="s">
        <v>2630</v>
      </c>
      <c r="M1195" s="1" t="s">
        <v>4290</v>
      </c>
      <c r="N1195" s="3">
        <v>-42140.38</v>
      </c>
      <c r="O1195" s="3">
        <v>0</v>
      </c>
      <c r="P1195" s="1" t="s">
        <v>2702</v>
      </c>
      <c r="Q1195" s="1" t="s">
        <v>1990</v>
      </c>
      <c r="R1195" s="1" t="s">
        <v>1988</v>
      </c>
      <c r="S1195" s="1" t="s">
        <v>2407</v>
      </c>
      <c r="T1195" s="1" t="s">
        <v>2407</v>
      </c>
      <c r="U1195" s="1" t="s">
        <v>5328</v>
      </c>
      <c r="V1195" s="1" t="s">
        <v>2470</v>
      </c>
      <c r="W1195" s="1" t="s">
        <v>74</v>
      </c>
      <c r="X1195" s="1" t="str">
        <f>CONCATENATE(Tableau4[[#This Row],[Numéro de pièce de la pièce de référence]],Tableau4[[#This Row],[Numéro de poste de la pièce de référence]])</f>
        <v>450067811910</v>
      </c>
    </row>
    <row r="1196" spans="1:24" x14ac:dyDescent="0.35">
      <c r="A1196" s="1" t="s">
        <v>97</v>
      </c>
      <c r="B1196" s="1" t="s">
        <v>2489</v>
      </c>
      <c r="C1196" s="1" t="s">
        <v>2510</v>
      </c>
      <c r="D1196" s="1" t="s">
        <v>101</v>
      </c>
      <c r="E1196" s="1" t="s">
        <v>1989</v>
      </c>
      <c r="F1196" s="1" t="s">
        <v>2407</v>
      </c>
      <c r="G1196" s="1" t="s">
        <v>3068</v>
      </c>
      <c r="H1196" s="1" t="s">
        <v>88</v>
      </c>
      <c r="I1196" s="2">
        <v>43997</v>
      </c>
      <c r="J1196" s="1" t="s">
        <v>4282</v>
      </c>
      <c r="K1196" s="1" t="s">
        <v>4283</v>
      </c>
      <c r="L1196" s="1" t="s">
        <v>2630</v>
      </c>
      <c r="M1196" s="1" t="s">
        <v>4290</v>
      </c>
      <c r="N1196" s="3">
        <v>-14528.67</v>
      </c>
      <c r="O1196" s="3">
        <v>0</v>
      </c>
      <c r="P1196" s="1" t="s">
        <v>2702</v>
      </c>
      <c r="Q1196" s="1" t="s">
        <v>1990</v>
      </c>
      <c r="R1196" s="1" t="s">
        <v>1988</v>
      </c>
      <c r="S1196" s="1" t="s">
        <v>2407</v>
      </c>
      <c r="T1196" s="1" t="s">
        <v>2407</v>
      </c>
      <c r="U1196" s="1" t="s">
        <v>5329</v>
      </c>
      <c r="V1196" s="1" t="s">
        <v>2470</v>
      </c>
      <c r="W1196" s="1" t="s">
        <v>74</v>
      </c>
      <c r="X1196" s="1" t="str">
        <f>CONCATENATE(Tableau4[[#This Row],[Numéro de pièce de la pièce de référence]],Tableau4[[#This Row],[Numéro de poste de la pièce de référence]])</f>
        <v>450067811910</v>
      </c>
    </row>
    <row r="1197" spans="1:24" x14ac:dyDescent="0.35">
      <c r="A1197" s="1" t="s">
        <v>97</v>
      </c>
      <c r="B1197" s="1" t="s">
        <v>2489</v>
      </c>
      <c r="C1197" s="1" t="s">
        <v>2510</v>
      </c>
      <c r="D1197" s="1" t="s">
        <v>101</v>
      </c>
      <c r="E1197" s="1" t="s">
        <v>1989</v>
      </c>
      <c r="F1197" s="1" t="s">
        <v>2407</v>
      </c>
      <c r="G1197" s="1" t="s">
        <v>3068</v>
      </c>
      <c r="H1197" s="1" t="s">
        <v>88</v>
      </c>
      <c r="I1197" s="2">
        <v>43997</v>
      </c>
      <c r="J1197" s="1" t="s">
        <v>4282</v>
      </c>
      <c r="K1197" s="1" t="s">
        <v>4283</v>
      </c>
      <c r="L1197" s="1" t="s">
        <v>2630</v>
      </c>
      <c r="M1197" s="1" t="s">
        <v>4290</v>
      </c>
      <c r="N1197" s="3">
        <v>-20535.419999999998</v>
      </c>
      <c r="O1197" s="3">
        <v>0</v>
      </c>
      <c r="P1197" s="1" t="s">
        <v>2702</v>
      </c>
      <c r="Q1197" s="1" t="s">
        <v>1990</v>
      </c>
      <c r="R1197" s="1" t="s">
        <v>1988</v>
      </c>
      <c r="S1197" s="1" t="s">
        <v>2407</v>
      </c>
      <c r="T1197" s="1" t="s">
        <v>2407</v>
      </c>
      <c r="U1197" s="1" t="s">
        <v>5330</v>
      </c>
      <c r="V1197" s="1" t="s">
        <v>2470</v>
      </c>
      <c r="W1197" s="1" t="s">
        <v>74</v>
      </c>
      <c r="X1197" s="1" t="str">
        <f>CONCATENATE(Tableau4[[#This Row],[Numéro de pièce de la pièce de référence]],Tableau4[[#This Row],[Numéro de poste de la pièce de référence]])</f>
        <v>450067811910</v>
      </c>
    </row>
    <row r="1198" spans="1:24" x14ac:dyDescent="0.35">
      <c r="A1198" s="1" t="s">
        <v>97</v>
      </c>
      <c r="B1198" s="1" t="s">
        <v>2489</v>
      </c>
      <c r="C1198" s="1" t="s">
        <v>2510</v>
      </c>
      <c r="D1198" s="1" t="s">
        <v>101</v>
      </c>
      <c r="E1198" s="1" t="s">
        <v>1989</v>
      </c>
      <c r="F1198" s="1" t="s">
        <v>2407</v>
      </c>
      <c r="G1198" s="1" t="s">
        <v>3068</v>
      </c>
      <c r="H1198" s="1" t="s">
        <v>88</v>
      </c>
      <c r="I1198" s="2">
        <v>43997</v>
      </c>
      <c r="J1198" s="1" t="s">
        <v>4282</v>
      </c>
      <c r="K1198" s="1" t="s">
        <v>4283</v>
      </c>
      <c r="L1198" s="1" t="s">
        <v>2630</v>
      </c>
      <c r="M1198" s="1" t="s">
        <v>4290</v>
      </c>
      <c r="N1198" s="3">
        <v>-18814.189999999999</v>
      </c>
      <c r="O1198" s="3">
        <v>0</v>
      </c>
      <c r="P1198" s="1" t="s">
        <v>2702</v>
      </c>
      <c r="Q1198" s="1" t="s">
        <v>1990</v>
      </c>
      <c r="R1198" s="1" t="s">
        <v>1988</v>
      </c>
      <c r="S1198" s="1" t="s">
        <v>2407</v>
      </c>
      <c r="T1198" s="1" t="s">
        <v>2407</v>
      </c>
      <c r="U1198" s="1" t="s">
        <v>5331</v>
      </c>
      <c r="V1198" s="1" t="s">
        <v>2470</v>
      </c>
      <c r="W1198" s="1" t="s">
        <v>74</v>
      </c>
      <c r="X1198" s="1" t="str">
        <f>CONCATENATE(Tableau4[[#This Row],[Numéro de pièce de la pièce de référence]],Tableau4[[#This Row],[Numéro de poste de la pièce de référence]])</f>
        <v>450067811910</v>
      </c>
    </row>
    <row r="1199" spans="1:24" x14ac:dyDescent="0.35">
      <c r="A1199" s="1" t="s">
        <v>97</v>
      </c>
      <c r="B1199" s="1" t="s">
        <v>2489</v>
      </c>
      <c r="C1199" s="1" t="s">
        <v>2510</v>
      </c>
      <c r="D1199" s="1" t="s">
        <v>101</v>
      </c>
      <c r="E1199" s="1" t="s">
        <v>1989</v>
      </c>
      <c r="F1199" s="1" t="s">
        <v>2407</v>
      </c>
      <c r="G1199" s="1" t="s">
        <v>3068</v>
      </c>
      <c r="H1199" s="1" t="s">
        <v>88</v>
      </c>
      <c r="I1199" s="2">
        <v>43997</v>
      </c>
      <c r="J1199" s="1" t="s">
        <v>4282</v>
      </c>
      <c r="K1199" s="1" t="s">
        <v>4283</v>
      </c>
      <c r="L1199" s="1" t="s">
        <v>2630</v>
      </c>
      <c r="M1199" s="1" t="s">
        <v>4290</v>
      </c>
      <c r="N1199" s="3">
        <v>-21454.560000000001</v>
      </c>
      <c r="O1199" s="3">
        <v>0</v>
      </c>
      <c r="P1199" s="1" t="s">
        <v>2702</v>
      </c>
      <c r="Q1199" s="1" t="s">
        <v>1990</v>
      </c>
      <c r="R1199" s="1" t="s">
        <v>1988</v>
      </c>
      <c r="S1199" s="1" t="s">
        <v>2407</v>
      </c>
      <c r="T1199" s="1" t="s">
        <v>2407</v>
      </c>
      <c r="U1199" s="1" t="s">
        <v>5332</v>
      </c>
      <c r="V1199" s="1" t="s">
        <v>2470</v>
      </c>
      <c r="W1199" s="1" t="s">
        <v>74</v>
      </c>
      <c r="X1199" s="1" t="str">
        <f>CONCATENATE(Tableau4[[#This Row],[Numéro de pièce de la pièce de référence]],Tableau4[[#This Row],[Numéro de poste de la pièce de référence]])</f>
        <v>450067811910</v>
      </c>
    </row>
    <row r="1200" spans="1:24" x14ac:dyDescent="0.35">
      <c r="A1200" s="1" t="s">
        <v>97</v>
      </c>
      <c r="B1200" s="1" t="s">
        <v>2489</v>
      </c>
      <c r="C1200" s="1" t="s">
        <v>2510</v>
      </c>
      <c r="D1200" s="1" t="s">
        <v>101</v>
      </c>
      <c r="E1200" s="1" t="s">
        <v>1989</v>
      </c>
      <c r="F1200" s="1" t="s">
        <v>2407</v>
      </c>
      <c r="G1200" s="1" t="s">
        <v>3068</v>
      </c>
      <c r="H1200" s="1" t="s">
        <v>88</v>
      </c>
      <c r="I1200" s="2">
        <v>43997</v>
      </c>
      <c r="J1200" s="1" t="s">
        <v>4282</v>
      </c>
      <c r="K1200" s="1" t="s">
        <v>4283</v>
      </c>
      <c r="L1200" s="1" t="s">
        <v>2630</v>
      </c>
      <c r="M1200" s="1" t="s">
        <v>4290</v>
      </c>
      <c r="N1200" s="3">
        <v>-36306.43</v>
      </c>
      <c r="O1200" s="3">
        <v>0</v>
      </c>
      <c r="P1200" s="1" t="s">
        <v>2702</v>
      </c>
      <c r="Q1200" s="1" t="s">
        <v>1990</v>
      </c>
      <c r="R1200" s="1" t="s">
        <v>1988</v>
      </c>
      <c r="S1200" s="1" t="s">
        <v>2407</v>
      </c>
      <c r="T1200" s="1" t="s">
        <v>2407</v>
      </c>
      <c r="U1200" s="1" t="s">
        <v>5333</v>
      </c>
      <c r="V1200" s="1" t="s">
        <v>2470</v>
      </c>
      <c r="W1200" s="1" t="s">
        <v>74</v>
      </c>
      <c r="X1200" s="1" t="str">
        <f>CONCATENATE(Tableau4[[#This Row],[Numéro de pièce de la pièce de référence]],Tableau4[[#This Row],[Numéro de poste de la pièce de référence]])</f>
        <v>450067811910</v>
      </c>
    </row>
    <row r="1201" spans="1:24" x14ac:dyDescent="0.35">
      <c r="A1201" s="1" t="s">
        <v>97</v>
      </c>
      <c r="B1201" s="1" t="s">
        <v>2489</v>
      </c>
      <c r="C1201" s="1" t="s">
        <v>2510</v>
      </c>
      <c r="D1201" s="1" t="s">
        <v>101</v>
      </c>
      <c r="E1201" s="1" t="s">
        <v>1989</v>
      </c>
      <c r="F1201" s="1" t="s">
        <v>2407</v>
      </c>
      <c r="G1201" s="1" t="s">
        <v>3068</v>
      </c>
      <c r="H1201" s="1" t="s">
        <v>88</v>
      </c>
      <c r="I1201" s="2">
        <v>43997</v>
      </c>
      <c r="J1201" s="1" t="s">
        <v>4282</v>
      </c>
      <c r="K1201" s="1" t="s">
        <v>4283</v>
      </c>
      <c r="L1201" s="1" t="s">
        <v>2630</v>
      </c>
      <c r="M1201" s="1" t="s">
        <v>4290</v>
      </c>
      <c r="N1201" s="3">
        <v>-13689.51</v>
      </c>
      <c r="O1201" s="3">
        <v>0</v>
      </c>
      <c r="P1201" s="1" t="s">
        <v>2702</v>
      </c>
      <c r="Q1201" s="1" t="s">
        <v>1990</v>
      </c>
      <c r="R1201" s="1" t="s">
        <v>1988</v>
      </c>
      <c r="S1201" s="1" t="s">
        <v>2407</v>
      </c>
      <c r="T1201" s="1" t="s">
        <v>2407</v>
      </c>
      <c r="U1201" s="1" t="s">
        <v>5334</v>
      </c>
      <c r="V1201" s="1" t="s">
        <v>2470</v>
      </c>
      <c r="W1201" s="1" t="s">
        <v>74</v>
      </c>
      <c r="X1201" s="1" t="str">
        <f>CONCATENATE(Tableau4[[#This Row],[Numéro de pièce de la pièce de référence]],Tableau4[[#This Row],[Numéro de poste de la pièce de référence]])</f>
        <v>450067811910</v>
      </c>
    </row>
    <row r="1202" spans="1:24" x14ac:dyDescent="0.35">
      <c r="A1202" s="1" t="s">
        <v>97</v>
      </c>
      <c r="B1202" s="1" t="s">
        <v>2489</v>
      </c>
      <c r="C1202" s="1" t="s">
        <v>2510</v>
      </c>
      <c r="D1202" s="1" t="s">
        <v>101</v>
      </c>
      <c r="E1202" s="1" t="s">
        <v>1989</v>
      </c>
      <c r="F1202" s="1" t="s">
        <v>2407</v>
      </c>
      <c r="G1202" s="1" t="s">
        <v>3068</v>
      </c>
      <c r="H1202" s="1" t="s">
        <v>88</v>
      </c>
      <c r="I1202" s="2">
        <v>43997</v>
      </c>
      <c r="J1202" s="1" t="s">
        <v>4282</v>
      </c>
      <c r="K1202" s="1" t="s">
        <v>4283</v>
      </c>
      <c r="L1202" s="1" t="s">
        <v>2630</v>
      </c>
      <c r="M1202" s="1" t="s">
        <v>4290</v>
      </c>
      <c r="N1202" s="3">
        <v>-41977.8</v>
      </c>
      <c r="O1202" s="3">
        <v>0</v>
      </c>
      <c r="P1202" s="1" t="s">
        <v>2702</v>
      </c>
      <c r="Q1202" s="1" t="s">
        <v>1990</v>
      </c>
      <c r="R1202" s="1" t="s">
        <v>1988</v>
      </c>
      <c r="S1202" s="1" t="s">
        <v>2407</v>
      </c>
      <c r="T1202" s="1" t="s">
        <v>2407</v>
      </c>
      <c r="U1202" s="1" t="s">
        <v>5335</v>
      </c>
      <c r="V1202" s="1" t="s">
        <v>2470</v>
      </c>
      <c r="W1202" s="1" t="s">
        <v>74</v>
      </c>
      <c r="X1202" s="1" t="str">
        <f>CONCATENATE(Tableau4[[#This Row],[Numéro de pièce de la pièce de référence]],Tableau4[[#This Row],[Numéro de poste de la pièce de référence]])</f>
        <v>450067811910</v>
      </c>
    </row>
    <row r="1203" spans="1:24" x14ac:dyDescent="0.35">
      <c r="A1203" s="1" t="s">
        <v>97</v>
      </c>
      <c r="B1203" s="1" t="s">
        <v>2489</v>
      </c>
      <c r="C1203" s="1" t="s">
        <v>2510</v>
      </c>
      <c r="D1203" s="1" t="s">
        <v>101</v>
      </c>
      <c r="E1203" s="1" t="s">
        <v>1989</v>
      </c>
      <c r="F1203" s="1" t="s">
        <v>2407</v>
      </c>
      <c r="G1203" s="1" t="s">
        <v>3068</v>
      </c>
      <c r="H1203" s="1" t="s">
        <v>88</v>
      </c>
      <c r="I1203" s="2">
        <v>43997</v>
      </c>
      <c r="J1203" s="1" t="s">
        <v>4282</v>
      </c>
      <c r="K1203" s="1" t="s">
        <v>4283</v>
      </c>
      <c r="L1203" s="1" t="s">
        <v>2630</v>
      </c>
      <c r="M1203" s="1" t="s">
        <v>4290</v>
      </c>
      <c r="N1203" s="3">
        <v>-37222.519999999997</v>
      </c>
      <c r="O1203" s="3">
        <v>0</v>
      </c>
      <c r="P1203" s="1" t="s">
        <v>2702</v>
      </c>
      <c r="Q1203" s="1" t="s">
        <v>1990</v>
      </c>
      <c r="R1203" s="1" t="s">
        <v>1988</v>
      </c>
      <c r="S1203" s="1" t="s">
        <v>2407</v>
      </c>
      <c r="T1203" s="1" t="s">
        <v>2407</v>
      </c>
      <c r="U1203" s="1" t="s">
        <v>5336</v>
      </c>
      <c r="V1203" s="1" t="s">
        <v>2470</v>
      </c>
      <c r="W1203" s="1" t="s">
        <v>74</v>
      </c>
      <c r="X1203" s="1" t="str">
        <f>CONCATENATE(Tableau4[[#This Row],[Numéro de pièce de la pièce de référence]],Tableau4[[#This Row],[Numéro de poste de la pièce de référence]])</f>
        <v>450067811910</v>
      </c>
    </row>
    <row r="1204" spans="1:24" x14ac:dyDescent="0.35">
      <c r="A1204" s="1" t="s">
        <v>97</v>
      </c>
      <c r="B1204" s="1" t="s">
        <v>2489</v>
      </c>
      <c r="C1204" s="1" t="s">
        <v>2510</v>
      </c>
      <c r="D1204" s="1" t="s">
        <v>101</v>
      </c>
      <c r="E1204" s="1" t="s">
        <v>1989</v>
      </c>
      <c r="F1204" s="1" t="s">
        <v>2407</v>
      </c>
      <c r="G1204" s="1" t="s">
        <v>3068</v>
      </c>
      <c r="H1204" s="1" t="s">
        <v>88</v>
      </c>
      <c r="I1204" s="2">
        <v>43997</v>
      </c>
      <c r="J1204" s="1" t="s">
        <v>4282</v>
      </c>
      <c r="K1204" s="1" t="s">
        <v>4283</v>
      </c>
      <c r="L1204" s="1" t="s">
        <v>2630</v>
      </c>
      <c r="M1204" s="1" t="s">
        <v>4290</v>
      </c>
      <c r="N1204" s="3">
        <v>-42015.07</v>
      </c>
      <c r="O1204" s="3">
        <v>0</v>
      </c>
      <c r="P1204" s="1" t="s">
        <v>2702</v>
      </c>
      <c r="Q1204" s="1" t="s">
        <v>1990</v>
      </c>
      <c r="R1204" s="1" t="s">
        <v>1988</v>
      </c>
      <c r="S1204" s="1" t="s">
        <v>2407</v>
      </c>
      <c r="T1204" s="1" t="s">
        <v>2407</v>
      </c>
      <c r="U1204" s="1" t="s">
        <v>5337</v>
      </c>
      <c r="V1204" s="1" t="s">
        <v>2470</v>
      </c>
      <c r="W1204" s="1" t="s">
        <v>74</v>
      </c>
      <c r="X1204" s="1" t="str">
        <f>CONCATENATE(Tableau4[[#This Row],[Numéro de pièce de la pièce de référence]],Tableau4[[#This Row],[Numéro de poste de la pièce de référence]])</f>
        <v>450067811910</v>
      </c>
    </row>
    <row r="1205" spans="1:24" x14ac:dyDescent="0.35">
      <c r="A1205" s="1" t="s">
        <v>97</v>
      </c>
      <c r="B1205" s="1" t="s">
        <v>2489</v>
      </c>
      <c r="C1205" s="1" t="s">
        <v>2510</v>
      </c>
      <c r="D1205" s="1" t="s">
        <v>101</v>
      </c>
      <c r="E1205" s="1" t="s">
        <v>1989</v>
      </c>
      <c r="F1205" s="1" t="s">
        <v>2407</v>
      </c>
      <c r="G1205" s="1" t="s">
        <v>3068</v>
      </c>
      <c r="H1205" s="1" t="s">
        <v>88</v>
      </c>
      <c r="I1205" s="2">
        <v>43997</v>
      </c>
      <c r="J1205" s="1" t="s">
        <v>4282</v>
      </c>
      <c r="K1205" s="1" t="s">
        <v>4283</v>
      </c>
      <c r="L1205" s="1" t="s">
        <v>2630</v>
      </c>
      <c r="M1205" s="1" t="s">
        <v>4290</v>
      </c>
      <c r="N1205" s="3">
        <v>-43437.72</v>
      </c>
      <c r="O1205" s="3">
        <v>0</v>
      </c>
      <c r="P1205" s="1" t="s">
        <v>2702</v>
      </c>
      <c r="Q1205" s="1" t="s">
        <v>1990</v>
      </c>
      <c r="R1205" s="1" t="s">
        <v>1988</v>
      </c>
      <c r="S1205" s="1" t="s">
        <v>2407</v>
      </c>
      <c r="T1205" s="1" t="s">
        <v>2407</v>
      </c>
      <c r="U1205" s="1" t="s">
        <v>5338</v>
      </c>
      <c r="V1205" s="1" t="s">
        <v>2470</v>
      </c>
      <c r="W1205" s="1" t="s">
        <v>74</v>
      </c>
      <c r="X1205" s="1" t="str">
        <f>CONCATENATE(Tableau4[[#This Row],[Numéro de pièce de la pièce de référence]],Tableau4[[#This Row],[Numéro de poste de la pièce de référence]])</f>
        <v>450067811910</v>
      </c>
    </row>
    <row r="1206" spans="1:24" x14ac:dyDescent="0.35">
      <c r="A1206" s="1" t="s">
        <v>97</v>
      </c>
      <c r="B1206" s="1" t="s">
        <v>2489</v>
      </c>
      <c r="C1206" s="1" t="s">
        <v>2510</v>
      </c>
      <c r="D1206" s="1" t="s">
        <v>101</v>
      </c>
      <c r="E1206" s="1" t="s">
        <v>1989</v>
      </c>
      <c r="F1206" s="1" t="s">
        <v>2407</v>
      </c>
      <c r="G1206" s="1" t="s">
        <v>3068</v>
      </c>
      <c r="H1206" s="1" t="s">
        <v>88</v>
      </c>
      <c r="I1206" s="2">
        <v>43997</v>
      </c>
      <c r="J1206" s="1" t="s">
        <v>4282</v>
      </c>
      <c r="K1206" s="1" t="s">
        <v>4283</v>
      </c>
      <c r="L1206" s="1" t="s">
        <v>2630</v>
      </c>
      <c r="M1206" s="1" t="s">
        <v>4290</v>
      </c>
      <c r="N1206" s="3">
        <v>-29074.880000000001</v>
      </c>
      <c r="O1206" s="3">
        <v>0</v>
      </c>
      <c r="P1206" s="1" t="s">
        <v>2702</v>
      </c>
      <c r="Q1206" s="1" t="s">
        <v>1990</v>
      </c>
      <c r="R1206" s="1" t="s">
        <v>1988</v>
      </c>
      <c r="S1206" s="1" t="s">
        <v>2407</v>
      </c>
      <c r="T1206" s="1" t="s">
        <v>2407</v>
      </c>
      <c r="U1206" s="1" t="s">
        <v>5339</v>
      </c>
      <c r="V1206" s="1" t="s">
        <v>2470</v>
      </c>
      <c r="W1206" s="1" t="s">
        <v>74</v>
      </c>
      <c r="X1206" s="1" t="str">
        <f>CONCATENATE(Tableau4[[#This Row],[Numéro de pièce de la pièce de référence]],Tableau4[[#This Row],[Numéro de poste de la pièce de référence]])</f>
        <v>450067811910</v>
      </c>
    </row>
    <row r="1207" spans="1:24" x14ac:dyDescent="0.35">
      <c r="A1207" s="1" t="s">
        <v>97</v>
      </c>
      <c r="B1207" s="1" t="s">
        <v>2489</v>
      </c>
      <c r="C1207" s="1" t="s">
        <v>2510</v>
      </c>
      <c r="D1207" s="1" t="s">
        <v>101</v>
      </c>
      <c r="E1207" s="1" t="s">
        <v>1989</v>
      </c>
      <c r="F1207" s="1" t="s">
        <v>2407</v>
      </c>
      <c r="G1207" s="1" t="s">
        <v>3068</v>
      </c>
      <c r="H1207" s="1" t="s">
        <v>88</v>
      </c>
      <c r="I1207" s="2">
        <v>43997</v>
      </c>
      <c r="J1207" s="1" t="s">
        <v>4282</v>
      </c>
      <c r="K1207" s="1" t="s">
        <v>4283</v>
      </c>
      <c r="L1207" s="1" t="s">
        <v>2630</v>
      </c>
      <c r="M1207" s="1" t="s">
        <v>4290</v>
      </c>
      <c r="N1207" s="3">
        <v>-45912.23</v>
      </c>
      <c r="O1207" s="3">
        <v>0</v>
      </c>
      <c r="P1207" s="1" t="s">
        <v>2702</v>
      </c>
      <c r="Q1207" s="1" t="s">
        <v>1990</v>
      </c>
      <c r="R1207" s="1" t="s">
        <v>1988</v>
      </c>
      <c r="S1207" s="1" t="s">
        <v>2407</v>
      </c>
      <c r="T1207" s="1" t="s">
        <v>2407</v>
      </c>
      <c r="U1207" s="1" t="s">
        <v>5340</v>
      </c>
      <c r="V1207" s="1" t="s">
        <v>2470</v>
      </c>
      <c r="W1207" s="1" t="s">
        <v>74</v>
      </c>
      <c r="X1207" s="1" t="str">
        <f>CONCATENATE(Tableau4[[#This Row],[Numéro de pièce de la pièce de référence]],Tableau4[[#This Row],[Numéro de poste de la pièce de référence]])</f>
        <v>450067811910</v>
      </c>
    </row>
    <row r="1208" spans="1:24" x14ac:dyDescent="0.35">
      <c r="A1208" s="1" t="s">
        <v>97</v>
      </c>
      <c r="B1208" s="1" t="s">
        <v>2489</v>
      </c>
      <c r="C1208" s="1" t="s">
        <v>2510</v>
      </c>
      <c r="D1208" s="1" t="s">
        <v>101</v>
      </c>
      <c r="E1208" s="1" t="s">
        <v>1989</v>
      </c>
      <c r="F1208" s="1" t="s">
        <v>2407</v>
      </c>
      <c r="G1208" s="1" t="s">
        <v>3068</v>
      </c>
      <c r="H1208" s="1" t="s">
        <v>88</v>
      </c>
      <c r="I1208" s="2">
        <v>43997</v>
      </c>
      <c r="J1208" s="1" t="s">
        <v>4282</v>
      </c>
      <c r="K1208" s="1" t="s">
        <v>4283</v>
      </c>
      <c r="L1208" s="1" t="s">
        <v>2630</v>
      </c>
      <c r="M1208" s="1" t="s">
        <v>4290</v>
      </c>
      <c r="N1208" s="3">
        <v>-55212.38</v>
      </c>
      <c r="O1208" s="3">
        <v>0</v>
      </c>
      <c r="P1208" s="1" t="s">
        <v>2702</v>
      </c>
      <c r="Q1208" s="1" t="s">
        <v>1990</v>
      </c>
      <c r="R1208" s="1" t="s">
        <v>1988</v>
      </c>
      <c r="S1208" s="1" t="s">
        <v>2407</v>
      </c>
      <c r="T1208" s="1" t="s">
        <v>2407</v>
      </c>
      <c r="U1208" s="1" t="s">
        <v>5341</v>
      </c>
      <c r="V1208" s="1" t="s">
        <v>2470</v>
      </c>
      <c r="W1208" s="1" t="s">
        <v>74</v>
      </c>
      <c r="X1208" s="1" t="str">
        <f>CONCATENATE(Tableau4[[#This Row],[Numéro de pièce de la pièce de référence]],Tableau4[[#This Row],[Numéro de poste de la pièce de référence]])</f>
        <v>450067811910</v>
      </c>
    </row>
    <row r="1209" spans="1:24" x14ac:dyDescent="0.35">
      <c r="A1209" s="1" t="s">
        <v>97</v>
      </c>
      <c r="B1209" s="1" t="s">
        <v>2489</v>
      </c>
      <c r="C1209" s="1" t="s">
        <v>2510</v>
      </c>
      <c r="D1209" s="1" t="s">
        <v>101</v>
      </c>
      <c r="E1209" s="1" t="s">
        <v>1989</v>
      </c>
      <c r="F1209" s="1" t="s">
        <v>2407</v>
      </c>
      <c r="G1209" s="1" t="s">
        <v>3068</v>
      </c>
      <c r="H1209" s="1" t="s">
        <v>88</v>
      </c>
      <c r="I1209" s="2">
        <v>43997</v>
      </c>
      <c r="J1209" s="1" t="s">
        <v>4282</v>
      </c>
      <c r="K1209" s="1" t="s">
        <v>4283</v>
      </c>
      <c r="L1209" s="1" t="s">
        <v>2630</v>
      </c>
      <c r="M1209" s="1" t="s">
        <v>4290</v>
      </c>
      <c r="N1209" s="3">
        <v>-45912.23</v>
      </c>
      <c r="O1209" s="3">
        <v>0</v>
      </c>
      <c r="P1209" s="1" t="s">
        <v>2702</v>
      </c>
      <c r="Q1209" s="1" t="s">
        <v>1990</v>
      </c>
      <c r="R1209" s="1" t="s">
        <v>1988</v>
      </c>
      <c r="S1209" s="1" t="s">
        <v>2407</v>
      </c>
      <c r="T1209" s="1" t="s">
        <v>2407</v>
      </c>
      <c r="U1209" s="1" t="s">
        <v>5342</v>
      </c>
      <c r="V1209" s="1" t="s">
        <v>2470</v>
      </c>
      <c r="W1209" s="1" t="s">
        <v>74</v>
      </c>
      <c r="X1209" s="1" t="str">
        <f>CONCATENATE(Tableau4[[#This Row],[Numéro de pièce de la pièce de référence]],Tableau4[[#This Row],[Numéro de poste de la pièce de référence]])</f>
        <v>450067811910</v>
      </c>
    </row>
    <row r="1210" spans="1:24" x14ac:dyDescent="0.35">
      <c r="A1210" s="1" t="s">
        <v>97</v>
      </c>
      <c r="B1210" s="1" t="s">
        <v>2489</v>
      </c>
      <c r="C1210" s="1" t="s">
        <v>2510</v>
      </c>
      <c r="D1210" s="1" t="s">
        <v>101</v>
      </c>
      <c r="E1210" s="1" t="s">
        <v>1989</v>
      </c>
      <c r="F1210" s="1" t="s">
        <v>2407</v>
      </c>
      <c r="G1210" s="1" t="s">
        <v>3068</v>
      </c>
      <c r="H1210" s="1" t="s">
        <v>88</v>
      </c>
      <c r="I1210" s="2">
        <v>43997</v>
      </c>
      <c r="J1210" s="1" t="s">
        <v>4282</v>
      </c>
      <c r="K1210" s="1" t="s">
        <v>4283</v>
      </c>
      <c r="L1210" s="1" t="s">
        <v>2630</v>
      </c>
      <c r="M1210" s="1" t="s">
        <v>4290</v>
      </c>
      <c r="N1210" s="3">
        <v>-45912.23</v>
      </c>
      <c r="O1210" s="3">
        <v>0</v>
      </c>
      <c r="P1210" s="1" t="s">
        <v>2702</v>
      </c>
      <c r="Q1210" s="1" t="s">
        <v>1990</v>
      </c>
      <c r="R1210" s="1" t="s">
        <v>1988</v>
      </c>
      <c r="S1210" s="1" t="s">
        <v>2407</v>
      </c>
      <c r="T1210" s="1" t="s">
        <v>2407</v>
      </c>
      <c r="U1210" s="1" t="s">
        <v>5343</v>
      </c>
      <c r="V1210" s="1" t="s">
        <v>2470</v>
      </c>
      <c r="W1210" s="1" t="s">
        <v>74</v>
      </c>
      <c r="X1210" s="1" t="str">
        <f>CONCATENATE(Tableau4[[#This Row],[Numéro de pièce de la pièce de référence]],Tableau4[[#This Row],[Numéro de poste de la pièce de référence]])</f>
        <v>450067811910</v>
      </c>
    </row>
    <row r="1211" spans="1:24" x14ac:dyDescent="0.35">
      <c r="A1211" s="1" t="s">
        <v>97</v>
      </c>
      <c r="B1211" s="1" t="s">
        <v>2489</v>
      </c>
      <c r="C1211" s="1" t="s">
        <v>2510</v>
      </c>
      <c r="D1211" s="1" t="s">
        <v>101</v>
      </c>
      <c r="E1211" s="1" t="s">
        <v>1989</v>
      </c>
      <c r="F1211" s="1" t="s">
        <v>2407</v>
      </c>
      <c r="G1211" s="1" t="s">
        <v>3068</v>
      </c>
      <c r="H1211" s="1" t="s">
        <v>88</v>
      </c>
      <c r="I1211" s="2">
        <v>43997</v>
      </c>
      <c r="J1211" s="1" t="s">
        <v>4282</v>
      </c>
      <c r="K1211" s="1" t="s">
        <v>4283</v>
      </c>
      <c r="L1211" s="1" t="s">
        <v>2630</v>
      </c>
      <c r="M1211" s="1" t="s">
        <v>4290</v>
      </c>
      <c r="N1211" s="3">
        <v>-45912.23</v>
      </c>
      <c r="O1211" s="3">
        <v>0</v>
      </c>
      <c r="P1211" s="1" t="s">
        <v>2702</v>
      </c>
      <c r="Q1211" s="1" t="s">
        <v>1990</v>
      </c>
      <c r="R1211" s="1" t="s">
        <v>1988</v>
      </c>
      <c r="S1211" s="1" t="s">
        <v>2407</v>
      </c>
      <c r="T1211" s="1" t="s">
        <v>2407</v>
      </c>
      <c r="U1211" s="1" t="s">
        <v>5344</v>
      </c>
      <c r="V1211" s="1" t="s">
        <v>2470</v>
      </c>
      <c r="W1211" s="1" t="s">
        <v>74</v>
      </c>
      <c r="X1211" s="1" t="str">
        <f>CONCATENATE(Tableau4[[#This Row],[Numéro de pièce de la pièce de référence]],Tableau4[[#This Row],[Numéro de poste de la pièce de référence]])</f>
        <v>450067811910</v>
      </c>
    </row>
    <row r="1212" spans="1:24" x14ac:dyDescent="0.35">
      <c r="A1212" s="1" t="s">
        <v>97</v>
      </c>
      <c r="B1212" s="1" t="s">
        <v>2489</v>
      </c>
      <c r="C1212" s="1" t="s">
        <v>2510</v>
      </c>
      <c r="D1212" s="1" t="s">
        <v>101</v>
      </c>
      <c r="E1212" s="1" t="s">
        <v>1989</v>
      </c>
      <c r="F1212" s="1" t="s">
        <v>2407</v>
      </c>
      <c r="G1212" s="1" t="s">
        <v>3068</v>
      </c>
      <c r="H1212" s="1" t="s">
        <v>88</v>
      </c>
      <c r="I1212" s="2">
        <v>43997</v>
      </c>
      <c r="J1212" s="1" t="s">
        <v>4282</v>
      </c>
      <c r="K1212" s="1" t="s">
        <v>4283</v>
      </c>
      <c r="L1212" s="1" t="s">
        <v>2630</v>
      </c>
      <c r="M1212" s="1" t="s">
        <v>4290</v>
      </c>
      <c r="N1212" s="3">
        <v>-45873.23</v>
      </c>
      <c r="O1212" s="3">
        <v>0</v>
      </c>
      <c r="P1212" s="1" t="s">
        <v>2702</v>
      </c>
      <c r="Q1212" s="1" t="s">
        <v>1990</v>
      </c>
      <c r="R1212" s="1" t="s">
        <v>1988</v>
      </c>
      <c r="S1212" s="1" t="s">
        <v>2407</v>
      </c>
      <c r="T1212" s="1" t="s">
        <v>2407</v>
      </c>
      <c r="U1212" s="1" t="s">
        <v>5345</v>
      </c>
      <c r="V1212" s="1" t="s">
        <v>2470</v>
      </c>
      <c r="W1212" s="1" t="s">
        <v>74</v>
      </c>
      <c r="X1212" s="1" t="str">
        <f>CONCATENATE(Tableau4[[#This Row],[Numéro de pièce de la pièce de référence]],Tableau4[[#This Row],[Numéro de poste de la pièce de référence]])</f>
        <v>450067811910</v>
      </c>
    </row>
    <row r="1213" spans="1:24" x14ac:dyDescent="0.35">
      <c r="A1213" s="1" t="s">
        <v>97</v>
      </c>
      <c r="B1213" s="1" t="s">
        <v>2489</v>
      </c>
      <c r="C1213" s="1" t="s">
        <v>2510</v>
      </c>
      <c r="D1213" s="1" t="s">
        <v>101</v>
      </c>
      <c r="E1213" s="1" t="s">
        <v>1989</v>
      </c>
      <c r="F1213" s="1" t="s">
        <v>2407</v>
      </c>
      <c r="G1213" s="1" t="s">
        <v>3068</v>
      </c>
      <c r="H1213" s="1" t="s">
        <v>88</v>
      </c>
      <c r="I1213" s="2">
        <v>43997</v>
      </c>
      <c r="J1213" s="1" t="s">
        <v>4282</v>
      </c>
      <c r="K1213" s="1" t="s">
        <v>4283</v>
      </c>
      <c r="L1213" s="1" t="s">
        <v>2630</v>
      </c>
      <c r="M1213" s="1" t="s">
        <v>4290</v>
      </c>
      <c r="N1213" s="3">
        <v>-28189.66</v>
      </c>
      <c r="O1213" s="3">
        <v>0</v>
      </c>
      <c r="P1213" s="1" t="s">
        <v>2702</v>
      </c>
      <c r="Q1213" s="1" t="s">
        <v>1990</v>
      </c>
      <c r="R1213" s="1" t="s">
        <v>1988</v>
      </c>
      <c r="S1213" s="1" t="s">
        <v>2407</v>
      </c>
      <c r="T1213" s="1" t="s">
        <v>2407</v>
      </c>
      <c r="U1213" s="1" t="s">
        <v>5346</v>
      </c>
      <c r="V1213" s="1" t="s">
        <v>2470</v>
      </c>
      <c r="W1213" s="1" t="s">
        <v>74</v>
      </c>
      <c r="X1213" s="1" t="str">
        <f>CONCATENATE(Tableau4[[#This Row],[Numéro de pièce de la pièce de référence]],Tableau4[[#This Row],[Numéro de poste de la pièce de référence]])</f>
        <v>450067811910</v>
      </c>
    </row>
    <row r="1214" spans="1:24" x14ac:dyDescent="0.35">
      <c r="A1214" s="1" t="s">
        <v>97</v>
      </c>
      <c r="B1214" s="1" t="s">
        <v>2489</v>
      </c>
      <c r="C1214" s="1" t="s">
        <v>2510</v>
      </c>
      <c r="D1214" s="1" t="s">
        <v>101</v>
      </c>
      <c r="E1214" s="1" t="s">
        <v>1989</v>
      </c>
      <c r="F1214" s="1" t="s">
        <v>2407</v>
      </c>
      <c r="G1214" s="1" t="s">
        <v>3068</v>
      </c>
      <c r="H1214" s="1" t="s">
        <v>88</v>
      </c>
      <c r="I1214" s="2">
        <v>43997</v>
      </c>
      <c r="J1214" s="1" t="s">
        <v>4282</v>
      </c>
      <c r="K1214" s="1" t="s">
        <v>4283</v>
      </c>
      <c r="L1214" s="1" t="s">
        <v>2630</v>
      </c>
      <c r="M1214" s="1" t="s">
        <v>4290</v>
      </c>
      <c r="N1214" s="3">
        <v>-43636.95</v>
      </c>
      <c r="O1214" s="3">
        <v>0</v>
      </c>
      <c r="P1214" s="1" t="s">
        <v>2702</v>
      </c>
      <c r="Q1214" s="1" t="s">
        <v>1990</v>
      </c>
      <c r="R1214" s="1" t="s">
        <v>1988</v>
      </c>
      <c r="S1214" s="1" t="s">
        <v>2407</v>
      </c>
      <c r="T1214" s="1" t="s">
        <v>2407</v>
      </c>
      <c r="U1214" s="1" t="s">
        <v>5347</v>
      </c>
      <c r="V1214" s="1" t="s">
        <v>2470</v>
      </c>
      <c r="W1214" s="1" t="s">
        <v>74</v>
      </c>
      <c r="X1214" s="1" t="str">
        <f>CONCATENATE(Tableau4[[#This Row],[Numéro de pièce de la pièce de référence]],Tableau4[[#This Row],[Numéro de poste de la pièce de référence]])</f>
        <v>450067811910</v>
      </c>
    </row>
    <row r="1215" spans="1:24" x14ac:dyDescent="0.35">
      <c r="A1215" s="1" t="s">
        <v>97</v>
      </c>
      <c r="B1215" s="1" t="s">
        <v>2489</v>
      </c>
      <c r="C1215" s="1" t="s">
        <v>2510</v>
      </c>
      <c r="D1215" s="1" t="s">
        <v>101</v>
      </c>
      <c r="E1215" s="1" t="s">
        <v>1989</v>
      </c>
      <c r="F1215" s="1" t="s">
        <v>2407</v>
      </c>
      <c r="G1215" s="1" t="s">
        <v>3068</v>
      </c>
      <c r="H1215" s="1" t="s">
        <v>88</v>
      </c>
      <c r="I1215" s="2">
        <v>43997</v>
      </c>
      <c r="J1215" s="1" t="s">
        <v>4282</v>
      </c>
      <c r="K1215" s="1" t="s">
        <v>4283</v>
      </c>
      <c r="L1215" s="1" t="s">
        <v>2630</v>
      </c>
      <c r="M1215" s="1" t="s">
        <v>4290</v>
      </c>
      <c r="N1215" s="3">
        <v>-43636.95</v>
      </c>
      <c r="O1215" s="3">
        <v>0</v>
      </c>
      <c r="P1215" s="1" t="s">
        <v>2702</v>
      </c>
      <c r="Q1215" s="1" t="s">
        <v>1990</v>
      </c>
      <c r="R1215" s="1" t="s">
        <v>1988</v>
      </c>
      <c r="S1215" s="1" t="s">
        <v>2407</v>
      </c>
      <c r="T1215" s="1" t="s">
        <v>2407</v>
      </c>
      <c r="U1215" s="1" t="s">
        <v>5348</v>
      </c>
      <c r="V1215" s="1" t="s">
        <v>2470</v>
      </c>
      <c r="W1215" s="1" t="s">
        <v>74</v>
      </c>
      <c r="X1215" s="1" t="str">
        <f>CONCATENATE(Tableau4[[#This Row],[Numéro de pièce de la pièce de référence]],Tableau4[[#This Row],[Numéro de poste de la pièce de référence]])</f>
        <v>450067811910</v>
      </c>
    </row>
    <row r="1216" spans="1:24" x14ac:dyDescent="0.35">
      <c r="A1216" s="1" t="s">
        <v>97</v>
      </c>
      <c r="B1216" s="1" t="s">
        <v>2489</v>
      </c>
      <c r="C1216" s="1" t="s">
        <v>2510</v>
      </c>
      <c r="D1216" s="1" t="s">
        <v>101</v>
      </c>
      <c r="E1216" s="1" t="s">
        <v>1989</v>
      </c>
      <c r="F1216" s="1" t="s">
        <v>2407</v>
      </c>
      <c r="G1216" s="1" t="s">
        <v>3068</v>
      </c>
      <c r="H1216" s="1" t="s">
        <v>88</v>
      </c>
      <c r="I1216" s="2">
        <v>43997</v>
      </c>
      <c r="J1216" s="1" t="s">
        <v>4282</v>
      </c>
      <c r="K1216" s="1" t="s">
        <v>4283</v>
      </c>
      <c r="L1216" s="1" t="s">
        <v>2630</v>
      </c>
      <c r="M1216" s="1" t="s">
        <v>4290</v>
      </c>
      <c r="N1216" s="3">
        <v>-57778.44</v>
      </c>
      <c r="O1216" s="3">
        <v>0</v>
      </c>
      <c r="P1216" s="1" t="s">
        <v>2702</v>
      </c>
      <c r="Q1216" s="1" t="s">
        <v>1990</v>
      </c>
      <c r="R1216" s="1" t="s">
        <v>1988</v>
      </c>
      <c r="S1216" s="1" t="s">
        <v>2407</v>
      </c>
      <c r="T1216" s="1" t="s">
        <v>2407</v>
      </c>
      <c r="U1216" s="1" t="s">
        <v>5349</v>
      </c>
      <c r="V1216" s="1" t="s">
        <v>2470</v>
      </c>
      <c r="W1216" s="1" t="s">
        <v>74</v>
      </c>
      <c r="X1216" s="1" t="str">
        <f>CONCATENATE(Tableau4[[#This Row],[Numéro de pièce de la pièce de référence]],Tableau4[[#This Row],[Numéro de poste de la pièce de référence]])</f>
        <v>450067811910</v>
      </c>
    </row>
    <row r="1217" spans="1:24" x14ac:dyDescent="0.35">
      <c r="A1217" s="1" t="s">
        <v>97</v>
      </c>
      <c r="B1217" s="1" t="s">
        <v>2489</v>
      </c>
      <c r="C1217" s="1" t="s">
        <v>2510</v>
      </c>
      <c r="D1217" s="1" t="s">
        <v>101</v>
      </c>
      <c r="E1217" s="1" t="s">
        <v>1989</v>
      </c>
      <c r="F1217" s="1" t="s">
        <v>2407</v>
      </c>
      <c r="G1217" s="1" t="s">
        <v>3068</v>
      </c>
      <c r="H1217" s="1" t="s">
        <v>88</v>
      </c>
      <c r="I1217" s="2">
        <v>43997</v>
      </c>
      <c r="J1217" s="1" t="s">
        <v>4282</v>
      </c>
      <c r="K1217" s="1" t="s">
        <v>4283</v>
      </c>
      <c r="L1217" s="1" t="s">
        <v>2630</v>
      </c>
      <c r="M1217" s="1" t="s">
        <v>4290</v>
      </c>
      <c r="N1217" s="3">
        <v>-217315.19</v>
      </c>
      <c r="O1217" s="3">
        <v>0</v>
      </c>
      <c r="P1217" s="1" t="s">
        <v>2702</v>
      </c>
      <c r="Q1217" s="1" t="s">
        <v>1990</v>
      </c>
      <c r="R1217" s="1" t="s">
        <v>1988</v>
      </c>
      <c r="S1217" s="1" t="s">
        <v>2407</v>
      </c>
      <c r="T1217" s="1" t="s">
        <v>2407</v>
      </c>
      <c r="U1217" s="1" t="s">
        <v>5350</v>
      </c>
      <c r="V1217" s="1" t="s">
        <v>2470</v>
      </c>
      <c r="W1217" s="1" t="s">
        <v>74</v>
      </c>
      <c r="X1217" s="1" t="str">
        <f>CONCATENATE(Tableau4[[#This Row],[Numéro de pièce de la pièce de référence]],Tableau4[[#This Row],[Numéro de poste de la pièce de référence]])</f>
        <v>450067811910</v>
      </c>
    </row>
    <row r="1218" spans="1:24" x14ac:dyDescent="0.35">
      <c r="A1218" s="1" t="s">
        <v>97</v>
      </c>
      <c r="B1218" s="1" t="s">
        <v>2489</v>
      </c>
      <c r="C1218" s="1" t="s">
        <v>2510</v>
      </c>
      <c r="D1218" s="1" t="s">
        <v>101</v>
      </c>
      <c r="E1218" s="1" t="s">
        <v>1989</v>
      </c>
      <c r="F1218" s="1" t="s">
        <v>2407</v>
      </c>
      <c r="G1218" s="1" t="s">
        <v>3068</v>
      </c>
      <c r="H1218" s="1" t="s">
        <v>88</v>
      </c>
      <c r="I1218" s="2">
        <v>43997</v>
      </c>
      <c r="J1218" s="1" t="s">
        <v>4282</v>
      </c>
      <c r="K1218" s="1" t="s">
        <v>4283</v>
      </c>
      <c r="L1218" s="1" t="s">
        <v>2630</v>
      </c>
      <c r="M1218" s="1" t="s">
        <v>4290</v>
      </c>
      <c r="N1218" s="3">
        <v>-1212029.3600000001</v>
      </c>
      <c r="O1218" s="3">
        <v>0</v>
      </c>
      <c r="P1218" s="1" t="s">
        <v>2702</v>
      </c>
      <c r="Q1218" s="1" t="s">
        <v>1990</v>
      </c>
      <c r="R1218" s="1" t="s">
        <v>1988</v>
      </c>
      <c r="S1218" s="1" t="s">
        <v>2407</v>
      </c>
      <c r="T1218" s="1" t="s">
        <v>2407</v>
      </c>
      <c r="U1218" s="1" t="s">
        <v>5351</v>
      </c>
      <c r="V1218" s="1" t="s">
        <v>2470</v>
      </c>
      <c r="W1218" s="1" t="s">
        <v>74</v>
      </c>
      <c r="X1218" s="1" t="str">
        <f>CONCATENATE(Tableau4[[#This Row],[Numéro de pièce de la pièce de référence]],Tableau4[[#This Row],[Numéro de poste de la pièce de référence]])</f>
        <v>450067811910</v>
      </c>
    </row>
    <row r="1219" spans="1:24" x14ac:dyDescent="0.35">
      <c r="A1219" s="1" t="s">
        <v>97</v>
      </c>
      <c r="B1219" s="1" t="s">
        <v>2489</v>
      </c>
      <c r="C1219" s="1" t="s">
        <v>2510</v>
      </c>
      <c r="D1219" s="1" t="s">
        <v>101</v>
      </c>
      <c r="E1219" s="1" t="s">
        <v>1989</v>
      </c>
      <c r="F1219" s="1" t="s">
        <v>2407</v>
      </c>
      <c r="G1219" s="1" t="s">
        <v>3068</v>
      </c>
      <c r="H1219" s="1" t="s">
        <v>88</v>
      </c>
      <c r="I1219" s="2">
        <v>43997</v>
      </c>
      <c r="J1219" s="1" t="s">
        <v>4282</v>
      </c>
      <c r="K1219" s="1" t="s">
        <v>4283</v>
      </c>
      <c r="L1219" s="1" t="s">
        <v>2630</v>
      </c>
      <c r="M1219" s="1" t="s">
        <v>4290</v>
      </c>
      <c r="N1219" s="3">
        <v>-436944.38</v>
      </c>
      <c r="O1219" s="3">
        <v>0</v>
      </c>
      <c r="P1219" s="1" t="s">
        <v>2702</v>
      </c>
      <c r="Q1219" s="1" t="s">
        <v>1990</v>
      </c>
      <c r="R1219" s="1" t="s">
        <v>1988</v>
      </c>
      <c r="S1219" s="1" t="s">
        <v>2407</v>
      </c>
      <c r="T1219" s="1" t="s">
        <v>2407</v>
      </c>
      <c r="U1219" s="1" t="s">
        <v>5352</v>
      </c>
      <c r="V1219" s="1" t="s">
        <v>2470</v>
      </c>
      <c r="W1219" s="1" t="s">
        <v>74</v>
      </c>
      <c r="X1219" s="1" t="str">
        <f>CONCATENATE(Tableau4[[#This Row],[Numéro de pièce de la pièce de référence]],Tableau4[[#This Row],[Numéro de poste de la pièce de référence]])</f>
        <v>450067811910</v>
      </c>
    </row>
    <row r="1220" spans="1:24" x14ac:dyDescent="0.35">
      <c r="A1220" s="1" t="s">
        <v>97</v>
      </c>
      <c r="B1220" s="1" t="s">
        <v>2489</v>
      </c>
      <c r="C1220" s="1" t="s">
        <v>2510</v>
      </c>
      <c r="D1220" s="1" t="s">
        <v>101</v>
      </c>
      <c r="E1220" s="1" t="s">
        <v>1989</v>
      </c>
      <c r="F1220" s="1" t="s">
        <v>2407</v>
      </c>
      <c r="G1220" s="1" t="s">
        <v>3068</v>
      </c>
      <c r="H1220" s="1" t="s">
        <v>88</v>
      </c>
      <c r="I1220" s="2">
        <v>43997</v>
      </c>
      <c r="J1220" s="1" t="s">
        <v>4282</v>
      </c>
      <c r="K1220" s="1" t="s">
        <v>4283</v>
      </c>
      <c r="L1220" s="1" t="s">
        <v>2630</v>
      </c>
      <c r="M1220" s="1" t="s">
        <v>4290</v>
      </c>
      <c r="N1220" s="3">
        <v>-431846.15</v>
      </c>
      <c r="O1220" s="3">
        <v>0</v>
      </c>
      <c r="P1220" s="1" t="s">
        <v>2702</v>
      </c>
      <c r="Q1220" s="1" t="s">
        <v>1990</v>
      </c>
      <c r="R1220" s="1" t="s">
        <v>1988</v>
      </c>
      <c r="S1220" s="1" t="s">
        <v>2407</v>
      </c>
      <c r="T1220" s="1" t="s">
        <v>2407</v>
      </c>
      <c r="U1220" s="1" t="s">
        <v>5353</v>
      </c>
      <c r="V1220" s="1" t="s">
        <v>2470</v>
      </c>
      <c r="W1220" s="1" t="s">
        <v>74</v>
      </c>
      <c r="X1220" s="1" t="str">
        <f>CONCATENATE(Tableau4[[#This Row],[Numéro de pièce de la pièce de référence]],Tableau4[[#This Row],[Numéro de poste de la pièce de référence]])</f>
        <v>450067811910</v>
      </c>
    </row>
    <row r="1221" spans="1:24" x14ac:dyDescent="0.35">
      <c r="A1221" s="1" t="s">
        <v>97</v>
      </c>
      <c r="B1221" s="1" t="s">
        <v>2489</v>
      </c>
      <c r="C1221" s="1" t="s">
        <v>2510</v>
      </c>
      <c r="D1221" s="1" t="s">
        <v>101</v>
      </c>
      <c r="E1221" s="1" t="s">
        <v>1989</v>
      </c>
      <c r="F1221" s="1" t="s">
        <v>2407</v>
      </c>
      <c r="G1221" s="1" t="s">
        <v>3068</v>
      </c>
      <c r="H1221" s="1" t="s">
        <v>88</v>
      </c>
      <c r="I1221" s="2">
        <v>43997</v>
      </c>
      <c r="J1221" s="1" t="s">
        <v>4282</v>
      </c>
      <c r="K1221" s="1" t="s">
        <v>4283</v>
      </c>
      <c r="L1221" s="1" t="s">
        <v>2630</v>
      </c>
      <c r="M1221" s="1" t="s">
        <v>4290</v>
      </c>
      <c r="N1221" s="3">
        <v>-441082.9</v>
      </c>
      <c r="O1221" s="3">
        <v>0</v>
      </c>
      <c r="P1221" s="1" t="s">
        <v>2702</v>
      </c>
      <c r="Q1221" s="1" t="s">
        <v>1990</v>
      </c>
      <c r="R1221" s="1" t="s">
        <v>1988</v>
      </c>
      <c r="S1221" s="1" t="s">
        <v>2407</v>
      </c>
      <c r="T1221" s="1" t="s">
        <v>2407</v>
      </c>
      <c r="U1221" s="1" t="s">
        <v>5354</v>
      </c>
      <c r="V1221" s="1" t="s">
        <v>2470</v>
      </c>
      <c r="W1221" s="1" t="s">
        <v>74</v>
      </c>
      <c r="X1221" s="1" t="str">
        <f>CONCATENATE(Tableau4[[#This Row],[Numéro de pièce de la pièce de référence]],Tableau4[[#This Row],[Numéro de poste de la pièce de référence]])</f>
        <v>450067811910</v>
      </c>
    </row>
    <row r="1222" spans="1:24" x14ac:dyDescent="0.35">
      <c r="A1222" s="1" t="s">
        <v>97</v>
      </c>
      <c r="B1222" s="1" t="s">
        <v>2489</v>
      </c>
      <c r="C1222" s="1" t="s">
        <v>2510</v>
      </c>
      <c r="D1222" s="1" t="s">
        <v>101</v>
      </c>
      <c r="E1222" s="1" t="s">
        <v>1989</v>
      </c>
      <c r="F1222" s="1" t="s">
        <v>2407</v>
      </c>
      <c r="G1222" s="1" t="s">
        <v>3068</v>
      </c>
      <c r="H1222" s="1" t="s">
        <v>88</v>
      </c>
      <c r="I1222" s="2">
        <v>43997</v>
      </c>
      <c r="J1222" s="1" t="s">
        <v>4282</v>
      </c>
      <c r="K1222" s="1" t="s">
        <v>4283</v>
      </c>
      <c r="L1222" s="1" t="s">
        <v>2630</v>
      </c>
      <c r="M1222" s="1" t="s">
        <v>4290</v>
      </c>
      <c r="N1222" s="3">
        <v>-38046.949999999997</v>
      </c>
      <c r="O1222" s="3">
        <v>0</v>
      </c>
      <c r="P1222" s="1" t="s">
        <v>2702</v>
      </c>
      <c r="Q1222" s="1" t="s">
        <v>1990</v>
      </c>
      <c r="R1222" s="1" t="s">
        <v>1988</v>
      </c>
      <c r="S1222" s="1" t="s">
        <v>2407</v>
      </c>
      <c r="T1222" s="1" t="s">
        <v>2407</v>
      </c>
      <c r="U1222" s="1" t="s">
        <v>5355</v>
      </c>
      <c r="V1222" s="1" t="s">
        <v>2470</v>
      </c>
      <c r="W1222" s="1" t="s">
        <v>74</v>
      </c>
      <c r="X1222" s="1" t="str">
        <f>CONCATENATE(Tableau4[[#This Row],[Numéro de pièce de la pièce de référence]],Tableau4[[#This Row],[Numéro de poste de la pièce de référence]])</f>
        <v>450067811910</v>
      </c>
    </row>
    <row r="1223" spans="1:24" x14ac:dyDescent="0.35">
      <c r="A1223" s="1" t="s">
        <v>97</v>
      </c>
      <c r="B1223" s="1" t="s">
        <v>2489</v>
      </c>
      <c r="C1223" s="1" t="s">
        <v>2510</v>
      </c>
      <c r="D1223" s="1" t="s">
        <v>101</v>
      </c>
      <c r="E1223" s="1" t="s">
        <v>1989</v>
      </c>
      <c r="F1223" s="1" t="s">
        <v>2407</v>
      </c>
      <c r="G1223" s="1" t="s">
        <v>3068</v>
      </c>
      <c r="H1223" s="1" t="s">
        <v>88</v>
      </c>
      <c r="I1223" s="2">
        <v>43997</v>
      </c>
      <c r="J1223" s="1" t="s">
        <v>4282</v>
      </c>
      <c r="K1223" s="1" t="s">
        <v>4283</v>
      </c>
      <c r="L1223" s="1" t="s">
        <v>2630</v>
      </c>
      <c r="M1223" s="1" t="s">
        <v>4290</v>
      </c>
      <c r="N1223" s="3">
        <v>-58954.2</v>
      </c>
      <c r="O1223" s="3">
        <v>0</v>
      </c>
      <c r="P1223" s="1" t="s">
        <v>2702</v>
      </c>
      <c r="Q1223" s="1" t="s">
        <v>1990</v>
      </c>
      <c r="R1223" s="1" t="s">
        <v>1988</v>
      </c>
      <c r="S1223" s="1" t="s">
        <v>2407</v>
      </c>
      <c r="T1223" s="1" t="s">
        <v>2407</v>
      </c>
      <c r="U1223" s="1" t="s">
        <v>5356</v>
      </c>
      <c r="V1223" s="1" t="s">
        <v>2470</v>
      </c>
      <c r="W1223" s="1" t="s">
        <v>74</v>
      </c>
      <c r="X1223" s="1" t="str">
        <f>CONCATENATE(Tableau4[[#This Row],[Numéro de pièce de la pièce de référence]],Tableau4[[#This Row],[Numéro de poste de la pièce de référence]])</f>
        <v>450067811910</v>
      </c>
    </row>
    <row r="1224" spans="1:24" x14ac:dyDescent="0.35">
      <c r="A1224" s="1" t="s">
        <v>97</v>
      </c>
      <c r="B1224" s="1" t="s">
        <v>2489</v>
      </c>
      <c r="C1224" s="1" t="s">
        <v>2510</v>
      </c>
      <c r="D1224" s="1" t="s">
        <v>101</v>
      </c>
      <c r="E1224" s="1" t="s">
        <v>1989</v>
      </c>
      <c r="F1224" s="1" t="s">
        <v>2407</v>
      </c>
      <c r="G1224" s="1" t="s">
        <v>3068</v>
      </c>
      <c r="H1224" s="1" t="s">
        <v>88</v>
      </c>
      <c r="I1224" s="2">
        <v>43997</v>
      </c>
      <c r="J1224" s="1" t="s">
        <v>4282</v>
      </c>
      <c r="K1224" s="1" t="s">
        <v>4283</v>
      </c>
      <c r="L1224" s="1" t="s">
        <v>2630</v>
      </c>
      <c r="M1224" s="1" t="s">
        <v>4290</v>
      </c>
      <c r="N1224" s="3">
        <v>-17334.150000000001</v>
      </c>
      <c r="O1224" s="3">
        <v>0</v>
      </c>
      <c r="P1224" s="1" t="s">
        <v>2702</v>
      </c>
      <c r="Q1224" s="1" t="s">
        <v>1990</v>
      </c>
      <c r="R1224" s="1" t="s">
        <v>1988</v>
      </c>
      <c r="S1224" s="1" t="s">
        <v>2407</v>
      </c>
      <c r="T1224" s="1" t="s">
        <v>2407</v>
      </c>
      <c r="U1224" s="1" t="s">
        <v>5357</v>
      </c>
      <c r="V1224" s="1" t="s">
        <v>2470</v>
      </c>
      <c r="W1224" s="1" t="s">
        <v>74</v>
      </c>
      <c r="X1224" s="1" t="str">
        <f>CONCATENATE(Tableau4[[#This Row],[Numéro de pièce de la pièce de référence]],Tableau4[[#This Row],[Numéro de poste de la pièce de référence]])</f>
        <v>450067811910</v>
      </c>
    </row>
    <row r="1225" spans="1:24" x14ac:dyDescent="0.35">
      <c r="A1225" s="1" t="s">
        <v>97</v>
      </c>
      <c r="B1225" s="1" t="s">
        <v>2489</v>
      </c>
      <c r="C1225" s="1" t="s">
        <v>2510</v>
      </c>
      <c r="D1225" s="1" t="s">
        <v>101</v>
      </c>
      <c r="E1225" s="1" t="s">
        <v>1989</v>
      </c>
      <c r="F1225" s="1" t="s">
        <v>2407</v>
      </c>
      <c r="G1225" s="1" t="s">
        <v>3068</v>
      </c>
      <c r="H1225" s="1" t="s">
        <v>88</v>
      </c>
      <c r="I1225" s="2">
        <v>43997</v>
      </c>
      <c r="J1225" s="1" t="s">
        <v>4282</v>
      </c>
      <c r="K1225" s="1" t="s">
        <v>4283</v>
      </c>
      <c r="L1225" s="1" t="s">
        <v>2630</v>
      </c>
      <c r="M1225" s="1" t="s">
        <v>4290</v>
      </c>
      <c r="N1225" s="3">
        <v>-22277.05</v>
      </c>
      <c r="O1225" s="3">
        <v>0</v>
      </c>
      <c r="P1225" s="1" t="s">
        <v>2702</v>
      </c>
      <c r="Q1225" s="1" t="s">
        <v>1990</v>
      </c>
      <c r="R1225" s="1" t="s">
        <v>1988</v>
      </c>
      <c r="S1225" s="1" t="s">
        <v>2407</v>
      </c>
      <c r="T1225" s="1" t="s">
        <v>2407</v>
      </c>
      <c r="U1225" s="1" t="s">
        <v>5358</v>
      </c>
      <c r="V1225" s="1" t="s">
        <v>2470</v>
      </c>
      <c r="W1225" s="1" t="s">
        <v>74</v>
      </c>
      <c r="X1225" s="1" t="str">
        <f>CONCATENATE(Tableau4[[#This Row],[Numéro de pièce de la pièce de référence]],Tableau4[[#This Row],[Numéro de poste de la pièce de référence]])</f>
        <v>450067811910</v>
      </c>
    </row>
    <row r="1226" spans="1:24" x14ac:dyDescent="0.35">
      <c r="A1226" s="1" t="s">
        <v>97</v>
      </c>
      <c r="B1226" s="1" t="s">
        <v>2489</v>
      </c>
      <c r="C1226" s="1" t="s">
        <v>2510</v>
      </c>
      <c r="D1226" s="1" t="s">
        <v>101</v>
      </c>
      <c r="E1226" s="1" t="s">
        <v>1989</v>
      </c>
      <c r="F1226" s="1" t="s">
        <v>2407</v>
      </c>
      <c r="G1226" s="1" t="s">
        <v>3068</v>
      </c>
      <c r="H1226" s="1" t="s">
        <v>88</v>
      </c>
      <c r="I1226" s="2">
        <v>43997</v>
      </c>
      <c r="J1226" s="1" t="s">
        <v>4282</v>
      </c>
      <c r="K1226" s="1" t="s">
        <v>4283</v>
      </c>
      <c r="L1226" s="1" t="s">
        <v>2630</v>
      </c>
      <c r="M1226" s="1" t="s">
        <v>4290</v>
      </c>
      <c r="N1226" s="3">
        <v>-21394.13</v>
      </c>
      <c r="O1226" s="3">
        <v>0</v>
      </c>
      <c r="P1226" s="1" t="s">
        <v>2702</v>
      </c>
      <c r="Q1226" s="1" t="s">
        <v>1990</v>
      </c>
      <c r="R1226" s="1" t="s">
        <v>1988</v>
      </c>
      <c r="S1226" s="1" t="s">
        <v>2407</v>
      </c>
      <c r="T1226" s="1" t="s">
        <v>2407</v>
      </c>
      <c r="U1226" s="1" t="s">
        <v>5359</v>
      </c>
      <c r="V1226" s="1" t="s">
        <v>2470</v>
      </c>
      <c r="W1226" s="1" t="s">
        <v>74</v>
      </c>
      <c r="X1226" s="1" t="str">
        <f>CONCATENATE(Tableau4[[#This Row],[Numéro de pièce de la pièce de référence]],Tableau4[[#This Row],[Numéro de poste de la pièce de référence]])</f>
        <v>450067811910</v>
      </c>
    </row>
    <row r="1227" spans="1:24" x14ac:dyDescent="0.35">
      <c r="A1227" s="1" t="s">
        <v>97</v>
      </c>
      <c r="B1227" s="1" t="s">
        <v>2489</v>
      </c>
      <c r="C1227" s="1" t="s">
        <v>2510</v>
      </c>
      <c r="D1227" s="1" t="s">
        <v>101</v>
      </c>
      <c r="E1227" s="1" t="s">
        <v>1989</v>
      </c>
      <c r="F1227" s="1" t="s">
        <v>2407</v>
      </c>
      <c r="G1227" s="1" t="s">
        <v>3068</v>
      </c>
      <c r="H1227" s="1" t="s">
        <v>88</v>
      </c>
      <c r="I1227" s="2">
        <v>43997</v>
      </c>
      <c r="J1227" s="1" t="s">
        <v>4282</v>
      </c>
      <c r="K1227" s="1" t="s">
        <v>4283</v>
      </c>
      <c r="L1227" s="1" t="s">
        <v>2630</v>
      </c>
      <c r="M1227" s="1" t="s">
        <v>4290</v>
      </c>
      <c r="N1227" s="3">
        <v>-41720.769999999997</v>
      </c>
      <c r="O1227" s="3">
        <v>0</v>
      </c>
      <c r="P1227" s="1" t="s">
        <v>2702</v>
      </c>
      <c r="Q1227" s="1" t="s">
        <v>1990</v>
      </c>
      <c r="R1227" s="1" t="s">
        <v>1988</v>
      </c>
      <c r="S1227" s="1" t="s">
        <v>2407</v>
      </c>
      <c r="T1227" s="1" t="s">
        <v>2407</v>
      </c>
      <c r="U1227" s="1" t="s">
        <v>5360</v>
      </c>
      <c r="V1227" s="1" t="s">
        <v>2470</v>
      </c>
      <c r="W1227" s="1" t="s">
        <v>74</v>
      </c>
      <c r="X1227" s="1" t="str">
        <f>CONCATENATE(Tableau4[[#This Row],[Numéro de pièce de la pièce de référence]],Tableau4[[#This Row],[Numéro de poste de la pièce de référence]])</f>
        <v>450067811910</v>
      </c>
    </row>
    <row r="1228" spans="1:24" x14ac:dyDescent="0.35">
      <c r="A1228" s="1" t="s">
        <v>97</v>
      </c>
      <c r="B1228" s="1" t="s">
        <v>2489</v>
      </c>
      <c r="C1228" s="1" t="s">
        <v>2510</v>
      </c>
      <c r="D1228" s="1" t="s">
        <v>101</v>
      </c>
      <c r="E1228" s="1" t="s">
        <v>1989</v>
      </c>
      <c r="F1228" s="1" t="s">
        <v>2407</v>
      </c>
      <c r="G1228" s="1" t="s">
        <v>3068</v>
      </c>
      <c r="H1228" s="1" t="s">
        <v>88</v>
      </c>
      <c r="I1228" s="2">
        <v>43997</v>
      </c>
      <c r="J1228" s="1" t="s">
        <v>4282</v>
      </c>
      <c r="K1228" s="1" t="s">
        <v>4283</v>
      </c>
      <c r="L1228" s="1" t="s">
        <v>2630</v>
      </c>
      <c r="M1228" s="1" t="s">
        <v>4290</v>
      </c>
      <c r="N1228" s="3">
        <v>-55169.71</v>
      </c>
      <c r="O1228" s="3">
        <v>0</v>
      </c>
      <c r="P1228" s="1" t="s">
        <v>2702</v>
      </c>
      <c r="Q1228" s="1" t="s">
        <v>1990</v>
      </c>
      <c r="R1228" s="1" t="s">
        <v>1988</v>
      </c>
      <c r="S1228" s="1" t="s">
        <v>2407</v>
      </c>
      <c r="T1228" s="1" t="s">
        <v>2407</v>
      </c>
      <c r="U1228" s="1" t="s">
        <v>5361</v>
      </c>
      <c r="V1228" s="1" t="s">
        <v>2470</v>
      </c>
      <c r="W1228" s="1" t="s">
        <v>74</v>
      </c>
      <c r="X1228" s="1" t="str">
        <f>CONCATENATE(Tableau4[[#This Row],[Numéro de pièce de la pièce de référence]],Tableau4[[#This Row],[Numéro de poste de la pièce de référence]])</f>
        <v>450067811910</v>
      </c>
    </row>
    <row r="1229" spans="1:24" x14ac:dyDescent="0.35">
      <c r="A1229" s="1" t="s">
        <v>97</v>
      </c>
      <c r="B1229" s="1" t="s">
        <v>2489</v>
      </c>
      <c r="C1229" s="1" t="s">
        <v>2510</v>
      </c>
      <c r="D1229" s="1" t="s">
        <v>101</v>
      </c>
      <c r="E1229" s="1" t="s">
        <v>1989</v>
      </c>
      <c r="F1229" s="1" t="s">
        <v>2407</v>
      </c>
      <c r="G1229" s="1" t="s">
        <v>3068</v>
      </c>
      <c r="H1229" s="1" t="s">
        <v>88</v>
      </c>
      <c r="I1229" s="2">
        <v>43997</v>
      </c>
      <c r="J1229" s="1" t="s">
        <v>4282</v>
      </c>
      <c r="K1229" s="1" t="s">
        <v>4283</v>
      </c>
      <c r="L1229" s="1" t="s">
        <v>2630</v>
      </c>
      <c r="M1229" s="1" t="s">
        <v>4290</v>
      </c>
      <c r="N1229" s="3">
        <v>-415969.72</v>
      </c>
      <c r="O1229" s="3">
        <v>0</v>
      </c>
      <c r="P1229" s="1" t="s">
        <v>2702</v>
      </c>
      <c r="Q1229" s="1" t="s">
        <v>1990</v>
      </c>
      <c r="R1229" s="1" t="s">
        <v>1988</v>
      </c>
      <c r="S1229" s="1" t="s">
        <v>2407</v>
      </c>
      <c r="T1229" s="1" t="s">
        <v>2407</v>
      </c>
      <c r="U1229" s="1" t="s">
        <v>5362</v>
      </c>
      <c r="V1229" s="1" t="s">
        <v>2470</v>
      </c>
      <c r="W1229" s="1" t="s">
        <v>74</v>
      </c>
      <c r="X1229" s="1" t="str">
        <f>CONCATENATE(Tableau4[[#This Row],[Numéro de pièce de la pièce de référence]],Tableau4[[#This Row],[Numéro de poste de la pièce de référence]])</f>
        <v>450067811910</v>
      </c>
    </row>
    <row r="1230" spans="1:24" x14ac:dyDescent="0.35">
      <c r="A1230" s="1" t="s">
        <v>97</v>
      </c>
      <c r="B1230" s="1" t="s">
        <v>2489</v>
      </c>
      <c r="C1230" s="1" t="s">
        <v>2510</v>
      </c>
      <c r="D1230" s="1" t="s">
        <v>101</v>
      </c>
      <c r="E1230" s="1" t="s">
        <v>1989</v>
      </c>
      <c r="F1230" s="1" t="s">
        <v>2407</v>
      </c>
      <c r="G1230" s="1" t="s">
        <v>3068</v>
      </c>
      <c r="H1230" s="1" t="s">
        <v>88</v>
      </c>
      <c r="I1230" s="2">
        <v>43997</v>
      </c>
      <c r="J1230" s="1" t="s">
        <v>4282</v>
      </c>
      <c r="K1230" s="1" t="s">
        <v>4283</v>
      </c>
      <c r="L1230" s="1" t="s">
        <v>2630</v>
      </c>
      <c r="M1230" s="1" t="s">
        <v>4290</v>
      </c>
      <c r="N1230" s="3">
        <v>-55251.38</v>
      </c>
      <c r="O1230" s="3">
        <v>0</v>
      </c>
      <c r="P1230" s="1" t="s">
        <v>2702</v>
      </c>
      <c r="Q1230" s="1" t="s">
        <v>1990</v>
      </c>
      <c r="R1230" s="1" t="s">
        <v>1988</v>
      </c>
      <c r="S1230" s="1" t="s">
        <v>2407</v>
      </c>
      <c r="T1230" s="1" t="s">
        <v>2407</v>
      </c>
      <c r="U1230" s="1" t="s">
        <v>5363</v>
      </c>
      <c r="V1230" s="1" t="s">
        <v>2470</v>
      </c>
      <c r="W1230" s="1" t="s">
        <v>74</v>
      </c>
      <c r="X1230" s="1" t="str">
        <f>CONCATENATE(Tableau4[[#This Row],[Numéro de pièce de la pièce de référence]],Tableau4[[#This Row],[Numéro de poste de la pièce de référence]])</f>
        <v>450067811910</v>
      </c>
    </row>
    <row r="1231" spans="1:24" x14ac:dyDescent="0.35">
      <c r="A1231" s="1" t="s">
        <v>97</v>
      </c>
      <c r="B1231" s="1" t="s">
        <v>2489</v>
      </c>
      <c r="C1231" s="1" t="s">
        <v>2510</v>
      </c>
      <c r="D1231" s="1" t="s">
        <v>101</v>
      </c>
      <c r="E1231" s="1" t="s">
        <v>1989</v>
      </c>
      <c r="F1231" s="1" t="s">
        <v>2407</v>
      </c>
      <c r="G1231" s="1" t="s">
        <v>3068</v>
      </c>
      <c r="H1231" s="1" t="s">
        <v>88</v>
      </c>
      <c r="I1231" s="2">
        <v>43997</v>
      </c>
      <c r="J1231" s="1" t="s">
        <v>4282</v>
      </c>
      <c r="K1231" s="1" t="s">
        <v>4283</v>
      </c>
      <c r="L1231" s="1" t="s">
        <v>2630</v>
      </c>
      <c r="M1231" s="1" t="s">
        <v>4290</v>
      </c>
      <c r="N1231" s="3">
        <v>-69339</v>
      </c>
      <c r="O1231" s="3">
        <v>0</v>
      </c>
      <c r="P1231" s="1" t="s">
        <v>2702</v>
      </c>
      <c r="Q1231" s="1" t="s">
        <v>1990</v>
      </c>
      <c r="R1231" s="1" t="s">
        <v>1988</v>
      </c>
      <c r="S1231" s="1" t="s">
        <v>2407</v>
      </c>
      <c r="T1231" s="1" t="s">
        <v>2407</v>
      </c>
      <c r="U1231" s="1" t="s">
        <v>5364</v>
      </c>
      <c r="V1231" s="1" t="s">
        <v>2470</v>
      </c>
      <c r="W1231" s="1" t="s">
        <v>74</v>
      </c>
      <c r="X1231" s="1" t="str">
        <f>CONCATENATE(Tableau4[[#This Row],[Numéro de pièce de la pièce de référence]],Tableau4[[#This Row],[Numéro de poste de la pièce de référence]])</f>
        <v>450067811910</v>
      </c>
    </row>
    <row r="1232" spans="1:24" x14ac:dyDescent="0.35">
      <c r="A1232" s="1" t="s">
        <v>97</v>
      </c>
      <c r="B1232" s="1" t="s">
        <v>2489</v>
      </c>
      <c r="C1232" s="1" t="s">
        <v>2510</v>
      </c>
      <c r="D1232" s="1" t="s">
        <v>101</v>
      </c>
      <c r="E1232" s="1" t="s">
        <v>1989</v>
      </c>
      <c r="F1232" s="1" t="s">
        <v>2407</v>
      </c>
      <c r="G1232" s="1" t="s">
        <v>3068</v>
      </c>
      <c r="H1232" s="1" t="s">
        <v>88</v>
      </c>
      <c r="I1232" s="2">
        <v>43997</v>
      </c>
      <c r="J1232" s="1" t="s">
        <v>4282</v>
      </c>
      <c r="K1232" s="1" t="s">
        <v>4283</v>
      </c>
      <c r="L1232" s="1" t="s">
        <v>2630</v>
      </c>
      <c r="M1232" s="1" t="s">
        <v>4290</v>
      </c>
      <c r="N1232" s="3">
        <v>-2873.67</v>
      </c>
      <c r="O1232" s="3">
        <v>0</v>
      </c>
      <c r="P1232" s="1" t="s">
        <v>2702</v>
      </c>
      <c r="Q1232" s="1" t="s">
        <v>1990</v>
      </c>
      <c r="R1232" s="1" t="s">
        <v>1988</v>
      </c>
      <c r="S1232" s="1" t="s">
        <v>2407</v>
      </c>
      <c r="T1232" s="1" t="s">
        <v>2407</v>
      </c>
      <c r="U1232" s="1" t="s">
        <v>5365</v>
      </c>
      <c r="V1232" s="1" t="s">
        <v>2470</v>
      </c>
      <c r="W1232" s="1" t="s">
        <v>74</v>
      </c>
      <c r="X1232" s="1" t="str">
        <f>CONCATENATE(Tableau4[[#This Row],[Numéro de pièce de la pièce de référence]],Tableau4[[#This Row],[Numéro de poste de la pièce de référence]])</f>
        <v>450067811910</v>
      </c>
    </row>
    <row r="1233" spans="1:24" x14ac:dyDescent="0.35">
      <c r="A1233" s="1" t="s">
        <v>97</v>
      </c>
      <c r="B1233" s="1" t="s">
        <v>2489</v>
      </c>
      <c r="C1233" s="1" t="s">
        <v>2510</v>
      </c>
      <c r="D1233" s="1" t="s">
        <v>101</v>
      </c>
      <c r="E1233" s="1" t="s">
        <v>1989</v>
      </c>
      <c r="F1233" s="1" t="s">
        <v>2407</v>
      </c>
      <c r="G1233" s="1" t="s">
        <v>3068</v>
      </c>
      <c r="H1233" s="1" t="s">
        <v>88</v>
      </c>
      <c r="I1233" s="2">
        <v>43997</v>
      </c>
      <c r="J1233" s="1" t="s">
        <v>4282</v>
      </c>
      <c r="K1233" s="1" t="s">
        <v>4283</v>
      </c>
      <c r="L1233" s="1" t="s">
        <v>2630</v>
      </c>
      <c r="M1233" s="1" t="s">
        <v>4290</v>
      </c>
      <c r="N1233" s="3">
        <v>-102498.53</v>
      </c>
      <c r="O1233" s="3">
        <v>0</v>
      </c>
      <c r="P1233" s="1" t="s">
        <v>2702</v>
      </c>
      <c r="Q1233" s="1" t="s">
        <v>1990</v>
      </c>
      <c r="R1233" s="1" t="s">
        <v>1988</v>
      </c>
      <c r="S1233" s="1" t="s">
        <v>2407</v>
      </c>
      <c r="T1233" s="1" t="s">
        <v>2407</v>
      </c>
      <c r="U1233" s="1" t="s">
        <v>5366</v>
      </c>
      <c r="V1233" s="1" t="s">
        <v>2470</v>
      </c>
      <c r="W1233" s="1" t="s">
        <v>74</v>
      </c>
      <c r="X1233" s="1" t="str">
        <f>CONCATENATE(Tableau4[[#This Row],[Numéro de pièce de la pièce de référence]],Tableau4[[#This Row],[Numéro de poste de la pièce de référence]])</f>
        <v>450067811910</v>
      </c>
    </row>
    <row r="1234" spans="1:24" x14ac:dyDescent="0.35">
      <c r="A1234" s="1" t="s">
        <v>97</v>
      </c>
      <c r="B1234" s="1" t="s">
        <v>2489</v>
      </c>
      <c r="C1234" s="1" t="s">
        <v>2510</v>
      </c>
      <c r="D1234" s="1" t="s">
        <v>101</v>
      </c>
      <c r="E1234" s="1" t="s">
        <v>1989</v>
      </c>
      <c r="F1234" s="1" t="s">
        <v>2407</v>
      </c>
      <c r="G1234" s="1" t="s">
        <v>3068</v>
      </c>
      <c r="H1234" s="1" t="s">
        <v>88</v>
      </c>
      <c r="I1234" s="2">
        <v>43997</v>
      </c>
      <c r="J1234" s="1" t="s">
        <v>4282</v>
      </c>
      <c r="K1234" s="1" t="s">
        <v>4283</v>
      </c>
      <c r="L1234" s="1" t="s">
        <v>2630</v>
      </c>
      <c r="M1234" s="1" t="s">
        <v>4290</v>
      </c>
      <c r="N1234" s="3">
        <v>100231.99</v>
      </c>
      <c r="O1234" s="3">
        <v>0</v>
      </c>
      <c r="P1234" s="1" t="s">
        <v>2702</v>
      </c>
      <c r="Q1234" s="1" t="s">
        <v>1990</v>
      </c>
      <c r="R1234" s="1" t="s">
        <v>1988</v>
      </c>
      <c r="S1234" s="1" t="s">
        <v>2407</v>
      </c>
      <c r="T1234" s="1" t="s">
        <v>2407</v>
      </c>
      <c r="U1234" s="1" t="s">
        <v>5367</v>
      </c>
      <c r="V1234" s="1" t="s">
        <v>2470</v>
      </c>
      <c r="W1234" s="1" t="s">
        <v>74</v>
      </c>
      <c r="X1234" s="1" t="str">
        <f>CONCATENATE(Tableau4[[#This Row],[Numéro de pièce de la pièce de référence]],Tableau4[[#This Row],[Numéro de poste de la pièce de référence]])</f>
        <v>450067811910</v>
      </c>
    </row>
    <row r="1235" spans="1:24" x14ac:dyDescent="0.35">
      <c r="A1235" s="1" t="s">
        <v>97</v>
      </c>
      <c r="B1235" s="1" t="s">
        <v>2489</v>
      </c>
      <c r="C1235" s="1" t="s">
        <v>2510</v>
      </c>
      <c r="D1235" s="1" t="s">
        <v>101</v>
      </c>
      <c r="E1235" s="1" t="s">
        <v>1989</v>
      </c>
      <c r="F1235" s="1" t="s">
        <v>2407</v>
      </c>
      <c r="G1235" s="1" t="s">
        <v>3068</v>
      </c>
      <c r="H1235" s="1" t="s">
        <v>88</v>
      </c>
      <c r="I1235" s="2">
        <v>43997</v>
      </c>
      <c r="J1235" s="1" t="s">
        <v>4282</v>
      </c>
      <c r="K1235" s="1" t="s">
        <v>4283</v>
      </c>
      <c r="L1235" s="1" t="s">
        <v>2630</v>
      </c>
      <c r="M1235" s="1" t="s">
        <v>4290</v>
      </c>
      <c r="N1235" s="3">
        <v>-180771.54</v>
      </c>
      <c r="O1235" s="3">
        <v>0</v>
      </c>
      <c r="P1235" s="1" t="s">
        <v>2702</v>
      </c>
      <c r="Q1235" s="1" t="s">
        <v>1990</v>
      </c>
      <c r="R1235" s="1" t="s">
        <v>1988</v>
      </c>
      <c r="S1235" s="1" t="s">
        <v>2407</v>
      </c>
      <c r="T1235" s="1" t="s">
        <v>2407</v>
      </c>
      <c r="U1235" s="1" t="s">
        <v>5368</v>
      </c>
      <c r="V1235" s="1" t="s">
        <v>2470</v>
      </c>
      <c r="W1235" s="1" t="s">
        <v>74</v>
      </c>
      <c r="X1235" s="1" t="str">
        <f>CONCATENATE(Tableau4[[#This Row],[Numéro de pièce de la pièce de référence]],Tableau4[[#This Row],[Numéro de poste de la pièce de référence]])</f>
        <v>450067811910</v>
      </c>
    </row>
    <row r="1236" spans="1:24" x14ac:dyDescent="0.35">
      <c r="A1236" s="1" t="s">
        <v>97</v>
      </c>
      <c r="B1236" s="1" t="s">
        <v>2489</v>
      </c>
      <c r="C1236" s="1" t="s">
        <v>2510</v>
      </c>
      <c r="D1236" s="1" t="s">
        <v>101</v>
      </c>
      <c r="E1236" s="1" t="s">
        <v>1989</v>
      </c>
      <c r="F1236" s="1" t="s">
        <v>2407</v>
      </c>
      <c r="G1236" s="1" t="s">
        <v>3068</v>
      </c>
      <c r="H1236" s="1" t="s">
        <v>88</v>
      </c>
      <c r="I1236" s="2">
        <v>43997</v>
      </c>
      <c r="J1236" s="1" t="s">
        <v>4282</v>
      </c>
      <c r="K1236" s="1" t="s">
        <v>4283</v>
      </c>
      <c r="L1236" s="1" t="s">
        <v>2630</v>
      </c>
      <c r="M1236" s="1" t="s">
        <v>4290</v>
      </c>
      <c r="N1236" s="3">
        <v>-76317.95</v>
      </c>
      <c r="O1236" s="3">
        <v>0</v>
      </c>
      <c r="P1236" s="1" t="s">
        <v>2702</v>
      </c>
      <c r="Q1236" s="1" t="s">
        <v>1990</v>
      </c>
      <c r="R1236" s="1" t="s">
        <v>1988</v>
      </c>
      <c r="S1236" s="1" t="s">
        <v>2407</v>
      </c>
      <c r="T1236" s="1" t="s">
        <v>2407</v>
      </c>
      <c r="U1236" s="1" t="s">
        <v>5369</v>
      </c>
      <c r="V1236" s="1" t="s">
        <v>2470</v>
      </c>
      <c r="W1236" s="1" t="s">
        <v>74</v>
      </c>
      <c r="X1236" s="1" t="str">
        <f>CONCATENATE(Tableau4[[#This Row],[Numéro de pièce de la pièce de référence]],Tableau4[[#This Row],[Numéro de poste de la pièce de référence]])</f>
        <v>450067811910</v>
      </c>
    </row>
    <row r="1237" spans="1:24" x14ac:dyDescent="0.35">
      <c r="A1237" s="1" t="s">
        <v>97</v>
      </c>
      <c r="B1237" s="1" t="s">
        <v>2489</v>
      </c>
      <c r="C1237" s="1" t="s">
        <v>2510</v>
      </c>
      <c r="D1237" s="1" t="s">
        <v>101</v>
      </c>
      <c r="E1237" s="1" t="s">
        <v>1989</v>
      </c>
      <c r="F1237" s="1" t="s">
        <v>2407</v>
      </c>
      <c r="G1237" s="1" t="s">
        <v>3068</v>
      </c>
      <c r="H1237" s="1" t="s">
        <v>88</v>
      </c>
      <c r="I1237" s="2">
        <v>43997</v>
      </c>
      <c r="J1237" s="1" t="s">
        <v>4282</v>
      </c>
      <c r="K1237" s="1" t="s">
        <v>4283</v>
      </c>
      <c r="L1237" s="1" t="s">
        <v>2630</v>
      </c>
      <c r="M1237" s="1" t="s">
        <v>4290</v>
      </c>
      <c r="N1237" s="3">
        <v>-203200.52</v>
      </c>
      <c r="O1237" s="3">
        <v>0</v>
      </c>
      <c r="P1237" s="1" t="s">
        <v>2702</v>
      </c>
      <c r="Q1237" s="1" t="s">
        <v>1990</v>
      </c>
      <c r="R1237" s="1" t="s">
        <v>1988</v>
      </c>
      <c r="S1237" s="1" t="s">
        <v>2407</v>
      </c>
      <c r="T1237" s="1" t="s">
        <v>2407</v>
      </c>
      <c r="U1237" s="1" t="s">
        <v>5370</v>
      </c>
      <c r="V1237" s="1" t="s">
        <v>2470</v>
      </c>
      <c r="W1237" s="1" t="s">
        <v>74</v>
      </c>
      <c r="X1237" s="1" t="str">
        <f>CONCATENATE(Tableau4[[#This Row],[Numéro de pièce de la pièce de référence]],Tableau4[[#This Row],[Numéro de poste de la pièce de référence]])</f>
        <v>450067811910</v>
      </c>
    </row>
    <row r="1238" spans="1:24" x14ac:dyDescent="0.35">
      <c r="A1238" s="1" t="s">
        <v>97</v>
      </c>
      <c r="B1238" s="1" t="s">
        <v>2489</v>
      </c>
      <c r="C1238" s="1" t="s">
        <v>2510</v>
      </c>
      <c r="D1238" s="1" t="s">
        <v>101</v>
      </c>
      <c r="E1238" s="1" t="s">
        <v>1989</v>
      </c>
      <c r="F1238" s="1" t="s">
        <v>2407</v>
      </c>
      <c r="G1238" s="1" t="s">
        <v>3068</v>
      </c>
      <c r="H1238" s="1" t="s">
        <v>88</v>
      </c>
      <c r="I1238" s="2">
        <v>43997</v>
      </c>
      <c r="J1238" s="1" t="s">
        <v>4282</v>
      </c>
      <c r="K1238" s="1" t="s">
        <v>4283</v>
      </c>
      <c r="L1238" s="1" t="s">
        <v>2630</v>
      </c>
      <c r="M1238" s="1" t="s">
        <v>4290</v>
      </c>
      <c r="N1238" s="3">
        <v>-183504.67</v>
      </c>
      <c r="O1238" s="3">
        <v>0</v>
      </c>
      <c r="P1238" s="1" t="s">
        <v>2702</v>
      </c>
      <c r="Q1238" s="1" t="s">
        <v>1990</v>
      </c>
      <c r="R1238" s="1" t="s">
        <v>1988</v>
      </c>
      <c r="S1238" s="1" t="s">
        <v>2407</v>
      </c>
      <c r="T1238" s="1" t="s">
        <v>2407</v>
      </c>
      <c r="U1238" s="1" t="s">
        <v>5371</v>
      </c>
      <c r="V1238" s="1" t="s">
        <v>2470</v>
      </c>
      <c r="W1238" s="1" t="s">
        <v>74</v>
      </c>
      <c r="X1238" s="1" t="str">
        <f>CONCATENATE(Tableau4[[#This Row],[Numéro de pièce de la pièce de référence]],Tableau4[[#This Row],[Numéro de poste de la pièce de référence]])</f>
        <v>450067811910</v>
      </c>
    </row>
    <row r="1239" spans="1:24" x14ac:dyDescent="0.35">
      <c r="A1239" s="1" t="s">
        <v>97</v>
      </c>
      <c r="B1239" s="1" t="s">
        <v>2489</v>
      </c>
      <c r="C1239" s="1" t="s">
        <v>2510</v>
      </c>
      <c r="D1239" s="1" t="s">
        <v>101</v>
      </c>
      <c r="E1239" s="1" t="s">
        <v>1989</v>
      </c>
      <c r="F1239" s="1" t="s">
        <v>2407</v>
      </c>
      <c r="G1239" s="1" t="s">
        <v>3068</v>
      </c>
      <c r="H1239" s="1" t="s">
        <v>88</v>
      </c>
      <c r="I1239" s="2">
        <v>43997</v>
      </c>
      <c r="J1239" s="1" t="s">
        <v>4282</v>
      </c>
      <c r="K1239" s="1" t="s">
        <v>4283</v>
      </c>
      <c r="L1239" s="1" t="s">
        <v>2630</v>
      </c>
      <c r="M1239" s="1" t="s">
        <v>4290</v>
      </c>
      <c r="N1239" s="3">
        <v>-520693.95</v>
      </c>
      <c r="O1239" s="3">
        <v>0</v>
      </c>
      <c r="P1239" s="1" t="s">
        <v>2702</v>
      </c>
      <c r="Q1239" s="1" t="s">
        <v>1990</v>
      </c>
      <c r="R1239" s="1" t="s">
        <v>1988</v>
      </c>
      <c r="S1239" s="1" t="s">
        <v>2407</v>
      </c>
      <c r="T1239" s="1" t="s">
        <v>2407</v>
      </c>
      <c r="U1239" s="1" t="s">
        <v>5372</v>
      </c>
      <c r="V1239" s="1" t="s">
        <v>2470</v>
      </c>
      <c r="W1239" s="1" t="s">
        <v>74</v>
      </c>
      <c r="X1239" s="1" t="str">
        <f>CONCATENATE(Tableau4[[#This Row],[Numéro de pièce de la pièce de référence]],Tableau4[[#This Row],[Numéro de poste de la pièce de référence]])</f>
        <v>450067811910</v>
      </c>
    </row>
    <row r="1240" spans="1:24" x14ac:dyDescent="0.35">
      <c r="A1240" s="1" t="s">
        <v>97</v>
      </c>
      <c r="B1240" s="1" t="s">
        <v>2489</v>
      </c>
      <c r="C1240" s="1" t="s">
        <v>2510</v>
      </c>
      <c r="D1240" s="1" t="s">
        <v>101</v>
      </c>
      <c r="E1240" s="1" t="s">
        <v>1989</v>
      </c>
      <c r="F1240" s="1" t="s">
        <v>2407</v>
      </c>
      <c r="G1240" s="1" t="s">
        <v>3068</v>
      </c>
      <c r="H1240" s="1" t="s">
        <v>88</v>
      </c>
      <c r="I1240" s="2">
        <v>43997</v>
      </c>
      <c r="J1240" s="1" t="s">
        <v>4282</v>
      </c>
      <c r="K1240" s="1" t="s">
        <v>4283</v>
      </c>
      <c r="L1240" s="1" t="s">
        <v>2630</v>
      </c>
      <c r="M1240" s="1" t="s">
        <v>4290</v>
      </c>
      <c r="N1240" s="3">
        <v>-15808.92</v>
      </c>
      <c r="O1240" s="3">
        <v>0</v>
      </c>
      <c r="P1240" s="1" t="s">
        <v>2702</v>
      </c>
      <c r="Q1240" s="1" t="s">
        <v>1990</v>
      </c>
      <c r="R1240" s="1" t="s">
        <v>1988</v>
      </c>
      <c r="S1240" s="1" t="s">
        <v>2407</v>
      </c>
      <c r="T1240" s="1" t="s">
        <v>2407</v>
      </c>
      <c r="U1240" s="1" t="s">
        <v>5373</v>
      </c>
      <c r="V1240" s="1" t="s">
        <v>2470</v>
      </c>
      <c r="W1240" s="1" t="s">
        <v>74</v>
      </c>
      <c r="X1240" s="1" t="str">
        <f>CONCATENATE(Tableau4[[#This Row],[Numéro de pièce de la pièce de référence]],Tableau4[[#This Row],[Numéro de poste de la pièce de référence]])</f>
        <v>450067811910</v>
      </c>
    </row>
    <row r="1241" spans="1:24" x14ac:dyDescent="0.35">
      <c r="A1241" s="1" t="s">
        <v>97</v>
      </c>
      <c r="B1241" s="1" t="s">
        <v>2489</v>
      </c>
      <c r="C1241" s="1" t="s">
        <v>2510</v>
      </c>
      <c r="D1241" s="1" t="s">
        <v>101</v>
      </c>
      <c r="E1241" s="1" t="s">
        <v>1989</v>
      </c>
      <c r="F1241" s="1" t="s">
        <v>2407</v>
      </c>
      <c r="G1241" s="1" t="s">
        <v>3068</v>
      </c>
      <c r="H1241" s="1" t="s">
        <v>88</v>
      </c>
      <c r="I1241" s="2">
        <v>43997</v>
      </c>
      <c r="J1241" s="1" t="s">
        <v>4282</v>
      </c>
      <c r="K1241" s="1" t="s">
        <v>4283</v>
      </c>
      <c r="L1241" s="1" t="s">
        <v>2630</v>
      </c>
      <c r="M1241" s="1" t="s">
        <v>4290</v>
      </c>
      <c r="N1241" s="3">
        <v>-38080.199999999997</v>
      </c>
      <c r="O1241" s="3">
        <v>0</v>
      </c>
      <c r="P1241" s="1" t="s">
        <v>2702</v>
      </c>
      <c r="Q1241" s="1" t="s">
        <v>1990</v>
      </c>
      <c r="R1241" s="1" t="s">
        <v>1988</v>
      </c>
      <c r="S1241" s="1" t="s">
        <v>2407</v>
      </c>
      <c r="T1241" s="1" t="s">
        <v>2407</v>
      </c>
      <c r="U1241" s="1" t="s">
        <v>5374</v>
      </c>
      <c r="V1241" s="1" t="s">
        <v>2470</v>
      </c>
      <c r="W1241" s="1" t="s">
        <v>74</v>
      </c>
      <c r="X1241" s="1" t="str">
        <f>CONCATENATE(Tableau4[[#This Row],[Numéro de pièce de la pièce de référence]],Tableau4[[#This Row],[Numéro de poste de la pièce de référence]])</f>
        <v>450067811910</v>
      </c>
    </row>
    <row r="1242" spans="1:24" x14ac:dyDescent="0.35">
      <c r="A1242" s="1" t="s">
        <v>97</v>
      </c>
      <c r="B1242" s="1" t="s">
        <v>2489</v>
      </c>
      <c r="C1242" s="1" t="s">
        <v>2510</v>
      </c>
      <c r="D1242" s="1" t="s">
        <v>101</v>
      </c>
      <c r="E1242" s="1" t="s">
        <v>1989</v>
      </c>
      <c r="F1242" s="1" t="s">
        <v>2407</v>
      </c>
      <c r="G1242" s="1" t="s">
        <v>3068</v>
      </c>
      <c r="H1242" s="1" t="s">
        <v>88</v>
      </c>
      <c r="I1242" s="2">
        <v>43997</v>
      </c>
      <c r="J1242" s="1" t="s">
        <v>4282</v>
      </c>
      <c r="K1242" s="1" t="s">
        <v>4283</v>
      </c>
      <c r="L1242" s="1" t="s">
        <v>2630</v>
      </c>
      <c r="M1242" s="1" t="s">
        <v>4290</v>
      </c>
      <c r="N1242" s="3">
        <v>-15441.63</v>
      </c>
      <c r="O1242" s="3">
        <v>0</v>
      </c>
      <c r="P1242" s="1" t="s">
        <v>2702</v>
      </c>
      <c r="Q1242" s="1" t="s">
        <v>1990</v>
      </c>
      <c r="R1242" s="1" t="s">
        <v>1988</v>
      </c>
      <c r="S1242" s="1" t="s">
        <v>2407</v>
      </c>
      <c r="T1242" s="1" t="s">
        <v>2407</v>
      </c>
      <c r="U1242" s="1" t="s">
        <v>5375</v>
      </c>
      <c r="V1242" s="1" t="s">
        <v>2470</v>
      </c>
      <c r="W1242" s="1" t="s">
        <v>74</v>
      </c>
      <c r="X1242" s="1" t="str">
        <f>CONCATENATE(Tableau4[[#This Row],[Numéro de pièce de la pièce de référence]],Tableau4[[#This Row],[Numéro de poste de la pièce de référence]])</f>
        <v>450067811910</v>
      </c>
    </row>
    <row r="1243" spans="1:24" x14ac:dyDescent="0.35">
      <c r="A1243" s="1" t="s">
        <v>97</v>
      </c>
      <c r="B1243" s="1" t="s">
        <v>2489</v>
      </c>
      <c r="C1243" s="1" t="s">
        <v>2510</v>
      </c>
      <c r="D1243" s="1" t="s">
        <v>101</v>
      </c>
      <c r="E1243" s="1" t="s">
        <v>1989</v>
      </c>
      <c r="F1243" s="1" t="s">
        <v>2407</v>
      </c>
      <c r="G1243" s="1" t="s">
        <v>3068</v>
      </c>
      <c r="H1243" s="1" t="s">
        <v>88</v>
      </c>
      <c r="I1243" s="2">
        <v>43997</v>
      </c>
      <c r="J1243" s="1" t="s">
        <v>4282</v>
      </c>
      <c r="K1243" s="1" t="s">
        <v>4283</v>
      </c>
      <c r="L1243" s="1" t="s">
        <v>2630</v>
      </c>
      <c r="M1243" s="1" t="s">
        <v>4290</v>
      </c>
      <c r="N1243" s="3">
        <v>-18492.63</v>
      </c>
      <c r="O1243" s="3">
        <v>0</v>
      </c>
      <c r="P1243" s="1" t="s">
        <v>2702</v>
      </c>
      <c r="Q1243" s="1" t="s">
        <v>1990</v>
      </c>
      <c r="R1243" s="1" t="s">
        <v>1988</v>
      </c>
      <c r="S1243" s="1" t="s">
        <v>2407</v>
      </c>
      <c r="T1243" s="1" t="s">
        <v>2407</v>
      </c>
      <c r="U1243" s="1" t="s">
        <v>5376</v>
      </c>
      <c r="V1243" s="1" t="s">
        <v>2470</v>
      </c>
      <c r="W1243" s="1" t="s">
        <v>74</v>
      </c>
      <c r="X1243" s="1" t="str">
        <f>CONCATENATE(Tableau4[[#This Row],[Numéro de pièce de la pièce de référence]],Tableau4[[#This Row],[Numéro de poste de la pièce de référence]])</f>
        <v>450067811910</v>
      </c>
    </row>
    <row r="1244" spans="1:24" x14ac:dyDescent="0.35">
      <c r="A1244" s="1" t="s">
        <v>97</v>
      </c>
      <c r="B1244" s="1" t="s">
        <v>2489</v>
      </c>
      <c r="C1244" s="1" t="s">
        <v>2510</v>
      </c>
      <c r="D1244" s="1" t="s">
        <v>101</v>
      </c>
      <c r="E1244" s="1" t="s">
        <v>1989</v>
      </c>
      <c r="F1244" s="1" t="s">
        <v>2407</v>
      </c>
      <c r="G1244" s="1" t="s">
        <v>3068</v>
      </c>
      <c r="H1244" s="1" t="s">
        <v>88</v>
      </c>
      <c r="I1244" s="2">
        <v>43997</v>
      </c>
      <c r="J1244" s="1" t="s">
        <v>4282</v>
      </c>
      <c r="K1244" s="1" t="s">
        <v>4283</v>
      </c>
      <c r="L1244" s="1" t="s">
        <v>2630</v>
      </c>
      <c r="M1244" s="1" t="s">
        <v>4290</v>
      </c>
      <c r="N1244" s="3">
        <v>-19829.349999999999</v>
      </c>
      <c r="O1244" s="3">
        <v>0</v>
      </c>
      <c r="P1244" s="1" t="s">
        <v>2702</v>
      </c>
      <c r="Q1244" s="1" t="s">
        <v>1990</v>
      </c>
      <c r="R1244" s="1" t="s">
        <v>1988</v>
      </c>
      <c r="S1244" s="1" t="s">
        <v>2407</v>
      </c>
      <c r="T1244" s="1" t="s">
        <v>2407</v>
      </c>
      <c r="U1244" s="1" t="s">
        <v>5377</v>
      </c>
      <c r="V1244" s="1" t="s">
        <v>2470</v>
      </c>
      <c r="W1244" s="1" t="s">
        <v>74</v>
      </c>
      <c r="X1244" s="1" t="str">
        <f>CONCATENATE(Tableau4[[#This Row],[Numéro de pièce de la pièce de référence]],Tableau4[[#This Row],[Numéro de poste de la pièce de référence]])</f>
        <v>450067811910</v>
      </c>
    </row>
    <row r="1245" spans="1:24" x14ac:dyDescent="0.35">
      <c r="A1245" s="1" t="s">
        <v>97</v>
      </c>
      <c r="B1245" s="1" t="s">
        <v>2489</v>
      </c>
      <c r="C1245" s="1" t="s">
        <v>2510</v>
      </c>
      <c r="D1245" s="1" t="s">
        <v>101</v>
      </c>
      <c r="E1245" s="1" t="s">
        <v>1989</v>
      </c>
      <c r="F1245" s="1" t="s">
        <v>2407</v>
      </c>
      <c r="G1245" s="1" t="s">
        <v>3068</v>
      </c>
      <c r="H1245" s="1" t="s">
        <v>88</v>
      </c>
      <c r="I1245" s="2">
        <v>43997</v>
      </c>
      <c r="J1245" s="1" t="s">
        <v>4282</v>
      </c>
      <c r="K1245" s="1" t="s">
        <v>4283</v>
      </c>
      <c r="L1245" s="1" t="s">
        <v>2630</v>
      </c>
      <c r="M1245" s="1" t="s">
        <v>4290</v>
      </c>
      <c r="N1245" s="3">
        <v>-44238.57</v>
      </c>
      <c r="O1245" s="3">
        <v>0</v>
      </c>
      <c r="P1245" s="1" t="s">
        <v>2702</v>
      </c>
      <c r="Q1245" s="1" t="s">
        <v>1990</v>
      </c>
      <c r="R1245" s="1" t="s">
        <v>1988</v>
      </c>
      <c r="S1245" s="1" t="s">
        <v>2407</v>
      </c>
      <c r="T1245" s="1" t="s">
        <v>2407</v>
      </c>
      <c r="U1245" s="1" t="s">
        <v>5378</v>
      </c>
      <c r="V1245" s="1" t="s">
        <v>2470</v>
      </c>
      <c r="W1245" s="1" t="s">
        <v>74</v>
      </c>
      <c r="X1245" s="1" t="str">
        <f>CONCATENATE(Tableau4[[#This Row],[Numéro de pièce de la pièce de référence]],Tableau4[[#This Row],[Numéro de poste de la pièce de référence]])</f>
        <v>450067811910</v>
      </c>
    </row>
    <row r="1246" spans="1:24" x14ac:dyDescent="0.35">
      <c r="A1246" s="1" t="s">
        <v>132</v>
      </c>
      <c r="B1246" s="1" t="s">
        <v>2501</v>
      </c>
      <c r="C1246" s="1" t="s">
        <v>2503</v>
      </c>
      <c r="D1246" s="1" t="s">
        <v>98</v>
      </c>
      <c r="E1246" s="1" t="s">
        <v>229</v>
      </c>
      <c r="F1246" s="1" t="s">
        <v>2407</v>
      </c>
      <c r="G1246" s="1" t="s">
        <v>2498</v>
      </c>
      <c r="H1246" s="1" t="s">
        <v>88</v>
      </c>
      <c r="I1246" s="2">
        <v>43998</v>
      </c>
      <c r="J1246" s="1" t="s">
        <v>4282</v>
      </c>
      <c r="K1246" s="1" t="s">
        <v>4283</v>
      </c>
      <c r="L1246" s="1" t="s">
        <v>2630</v>
      </c>
      <c r="M1246" s="1" t="s">
        <v>4290</v>
      </c>
      <c r="N1246" s="3">
        <v>-2475.66</v>
      </c>
      <c r="O1246" s="3">
        <v>0</v>
      </c>
      <c r="P1246" s="1" t="s">
        <v>2502</v>
      </c>
      <c r="Q1246" s="1" t="s">
        <v>230</v>
      </c>
      <c r="R1246" s="1" t="s">
        <v>228</v>
      </c>
      <c r="S1246" s="1" t="s">
        <v>2407</v>
      </c>
      <c r="T1246" s="1" t="s">
        <v>2407</v>
      </c>
      <c r="U1246" s="1" t="s">
        <v>5379</v>
      </c>
      <c r="V1246" s="1" t="s">
        <v>2470</v>
      </c>
      <c r="W1246" s="1" t="s">
        <v>99</v>
      </c>
      <c r="X1246" s="1" t="str">
        <f>CONCATENATE(Tableau4[[#This Row],[Numéro de pièce de la pièce de référence]],Tableau4[[#This Row],[Numéro de poste de la pièce de référence]])</f>
        <v>450065560810</v>
      </c>
    </row>
    <row r="1247" spans="1:24" x14ac:dyDescent="0.35">
      <c r="A1247" s="1" t="s">
        <v>97</v>
      </c>
      <c r="B1247" s="1" t="s">
        <v>2489</v>
      </c>
      <c r="C1247" s="1" t="s">
        <v>2510</v>
      </c>
      <c r="D1247" s="1" t="s">
        <v>101</v>
      </c>
      <c r="E1247" s="1" t="s">
        <v>1267</v>
      </c>
      <c r="F1247" s="1" t="s">
        <v>2407</v>
      </c>
      <c r="G1247" s="1" t="s">
        <v>2940</v>
      </c>
      <c r="H1247" s="1" t="s">
        <v>88</v>
      </c>
      <c r="I1247" s="2">
        <v>43998</v>
      </c>
      <c r="J1247" s="1" t="s">
        <v>4282</v>
      </c>
      <c r="K1247" s="1" t="s">
        <v>4283</v>
      </c>
      <c r="L1247" s="1" t="s">
        <v>2630</v>
      </c>
      <c r="M1247" s="1" t="s">
        <v>4290</v>
      </c>
      <c r="N1247" s="3">
        <v>-2951040</v>
      </c>
      <c r="O1247" s="3">
        <v>0</v>
      </c>
      <c r="P1247" s="1" t="s">
        <v>2567</v>
      </c>
      <c r="Q1247" s="1" t="s">
        <v>1268</v>
      </c>
      <c r="R1247" s="1" t="s">
        <v>1266</v>
      </c>
      <c r="S1247" s="1" t="s">
        <v>2407</v>
      </c>
      <c r="T1247" s="1" t="s">
        <v>2407</v>
      </c>
      <c r="U1247" s="1" t="s">
        <v>5380</v>
      </c>
      <c r="V1247" s="1" t="s">
        <v>2470</v>
      </c>
      <c r="W1247" s="1" t="s">
        <v>51</v>
      </c>
      <c r="X1247" s="1" t="str">
        <f>CONCATENATE(Tableau4[[#This Row],[Numéro de pièce de la pièce de référence]],Tableau4[[#This Row],[Numéro de poste de la pièce de référence]])</f>
        <v>450067325210</v>
      </c>
    </row>
    <row r="1248" spans="1:24" x14ac:dyDescent="0.35">
      <c r="A1248" s="1" t="s">
        <v>97</v>
      </c>
      <c r="B1248" s="1" t="s">
        <v>2489</v>
      </c>
      <c r="C1248" s="1" t="s">
        <v>2510</v>
      </c>
      <c r="D1248" s="1" t="s">
        <v>101</v>
      </c>
      <c r="E1248" s="1" t="s">
        <v>1251</v>
      </c>
      <c r="F1248" s="1" t="s">
        <v>2407</v>
      </c>
      <c r="G1248" s="1" t="s">
        <v>2942</v>
      </c>
      <c r="H1248" s="1" t="s">
        <v>88</v>
      </c>
      <c r="I1248" s="2">
        <v>43998</v>
      </c>
      <c r="J1248" s="1" t="s">
        <v>4282</v>
      </c>
      <c r="K1248" s="1" t="s">
        <v>4283</v>
      </c>
      <c r="L1248" s="1" t="s">
        <v>2630</v>
      </c>
      <c r="M1248" s="1" t="s">
        <v>4290</v>
      </c>
      <c r="N1248" s="3">
        <v>284.35000000000002</v>
      </c>
      <c r="O1248" s="3">
        <v>0</v>
      </c>
      <c r="P1248" s="1" t="s">
        <v>2581</v>
      </c>
      <c r="Q1248" s="1" t="s">
        <v>1252</v>
      </c>
      <c r="R1248" s="1" t="s">
        <v>1250</v>
      </c>
      <c r="S1248" s="1" t="s">
        <v>2407</v>
      </c>
      <c r="T1248" s="1" t="s">
        <v>2407</v>
      </c>
      <c r="U1248" s="1" t="s">
        <v>5381</v>
      </c>
      <c r="V1248" s="1" t="s">
        <v>2470</v>
      </c>
      <c r="W1248" s="1" t="s">
        <v>51</v>
      </c>
      <c r="X1248" s="1" t="str">
        <f>CONCATENATE(Tableau4[[#This Row],[Numéro de pièce de la pièce de référence]],Tableau4[[#This Row],[Numéro de poste de la pièce de référence]])</f>
        <v>450067329810</v>
      </c>
    </row>
    <row r="1249" spans="1:24" x14ac:dyDescent="0.35">
      <c r="A1249" s="1" t="s">
        <v>97</v>
      </c>
      <c r="B1249" s="1" t="s">
        <v>2489</v>
      </c>
      <c r="C1249" s="1" t="s">
        <v>2510</v>
      </c>
      <c r="D1249" s="1" t="s">
        <v>101</v>
      </c>
      <c r="E1249" s="1" t="s">
        <v>1251</v>
      </c>
      <c r="F1249" s="1" t="s">
        <v>2407</v>
      </c>
      <c r="G1249" s="1" t="s">
        <v>2942</v>
      </c>
      <c r="H1249" s="1" t="s">
        <v>88</v>
      </c>
      <c r="I1249" s="2">
        <v>43998</v>
      </c>
      <c r="J1249" s="1" t="s">
        <v>4282</v>
      </c>
      <c r="K1249" s="1" t="s">
        <v>4283</v>
      </c>
      <c r="L1249" s="1" t="s">
        <v>2630</v>
      </c>
      <c r="M1249" s="1" t="s">
        <v>4290</v>
      </c>
      <c r="N1249" s="3">
        <v>-1137.4000000000001</v>
      </c>
      <c r="O1249" s="3">
        <v>0</v>
      </c>
      <c r="P1249" s="1" t="s">
        <v>2581</v>
      </c>
      <c r="Q1249" s="1" t="s">
        <v>1252</v>
      </c>
      <c r="R1249" s="1" t="s">
        <v>1250</v>
      </c>
      <c r="S1249" s="1" t="s">
        <v>2407</v>
      </c>
      <c r="T1249" s="1" t="s">
        <v>2407</v>
      </c>
      <c r="U1249" s="1" t="s">
        <v>5382</v>
      </c>
      <c r="V1249" s="1" t="s">
        <v>2470</v>
      </c>
      <c r="W1249" s="1" t="s">
        <v>51</v>
      </c>
      <c r="X1249" s="1" t="str">
        <f>CONCATENATE(Tableau4[[#This Row],[Numéro de pièce de la pièce de référence]],Tableau4[[#This Row],[Numéro de poste de la pièce de référence]])</f>
        <v>450067329810</v>
      </c>
    </row>
    <row r="1250" spans="1:24" x14ac:dyDescent="0.35">
      <c r="A1250" s="1" t="s">
        <v>97</v>
      </c>
      <c r="B1250" s="1" t="s">
        <v>2489</v>
      </c>
      <c r="C1250" s="1" t="s">
        <v>2510</v>
      </c>
      <c r="D1250" s="1" t="s">
        <v>101</v>
      </c>
      <c r="E1250" s="1" t="s">
        <v>1251</v>
      </c>
      <c r="F1250" s="1" t="s">
        <v>2407</v>
      </c>
      <c r="G1250" s="1" t="s">
        <v>2942</v>
      </c>
      <c r="H1250" s="1" t="s">
        <v>88</v>
      </c>
      <c r="I1250" s="2">
        <v>43998</v>
      </c>
      <c r="J1250" s="1" t="s">
        <v>4282</v>
      </c>
      <c r="K1250" s="1" t="s">
        <v>4283</v>
      </c>
      <c r="L1250" s="1" t="s">
        <v>2630</v>
      </c>
      <c r="M1250" s="1" t="s">
        <v>4290</v>
      </c>
      <c r="N1250" s="3">
        <v>-284.35000000000002</v>
      </c>
      <c r="O1250" s="3">
        <v>0</v>
      </c>
      <c r="P1250" s="1" t="s">
        <v>2581</v>
      </c>
      <c r="Q1250" s="1" t="s">
        <v>1252</v>
      </c>
      <c r="R1250" s="1" t="s">
        <v>1250</v>
      </c>
      <c r="S1250" s="1" t="s">
        <v>2407</v>
      </c>
      <c r="T1250" s="1" t="s">
        <v>2407</v>
      </c>
      <c r="U1250" s="1" t="s">
        <v>5383</v>
      </c>
      <c r="V1250" s="1" t="s">
        <v>2470</v>
      </c>
      <c r="W1250" s="1" t="s">
        <v>51</v>
      </c>
      <c r="X1250" s="1" t="str">
        <f>CONCATENATE(Tableau4[[#This Row],[Numéro de pièce de la pièce de référence]],Tableau4[[#This Row],[Numéro de poste de la pièce de référence]])</f>
        <v>450067329810</v>
      </c>
    </row>
    <row r="1251" spans="1:24" x14ac:dyDescent="0.35">
      <c r="A1251" s="1" t="s">
        <v>97</v>
      </c>
      <c r="B1251" s="1" t="s">
        <v>2489</v>
      </c>
      <c r="C1251" s="1" t="s">
        <v>2510</v>
      </c>
      <c r="D1251" s="1" t="s">
        <v>101</v>
      </c>
      <c r="E1251" s="1" t="s">
        <v>1251</v>
      </c>
      <c r="F1251" s="1" t="s">
        <v>2407</v>
      </c>
      <c r="G1251" s="1" t="s">
        <v>2942</v>
      </c>
      <c r="H1251" s="1" t="s">
        <v>88</v>
      </c>
      <c r="I1251" s="2">
        <v>43998</v>
      </c>
      <c r="J1251" s="1" t="s">
        <v>4282</v>
      </c>
      <c r="K1251" s="1" t="s">
        <v>4283</v>
      </c>
      <c r="L1251" s="1" t="s">
        <v>2630</v>
      </c>
      <c r="M1251" s="1" t="s">
        <v>4290</v>
      </c>
      <c r="N1251" s="3">
        <v>-284.35000000000002</v>
      </c>
      <c r="O1251" s="3">
        <v>0</v>
      </c>
      <c r="P1251" s="1" t="s">
        <v>2581</v>
      </c>
      <c r="Q1251" s="1" t="s">
        <v>1252</v>
      </c>
      <c r="R1251" s="1" t="s">
        <v>1250</v>
      </c>
      <c r="S1251" s="1" t="s">
        <v>2407</v>
      </c>
      <c r="T1251" s="1" t="s">
        <v>2407</v>
      </c>
      <c r="U1251" s="1" t="s">
        <v>5384</v>
      </c>
      <c r="V1251" s="1" t="s">
        <v>2470</v>
      </c>
      <c r="W1251" s="1" t="s">
        <v>51</v>
      </c>
      <c r="X1251" s="1" t="str">
        <f>CONCATENATE(Tableau4[[#This Row],[Numéro de pièce de la pièce de référence]],Tableau4[[#This Row],[Numéro de poste de la pièce de référence]])</f>
        <v>450067329810</v>
      </c>
    </row>
    <row r="1252" spans="1:24" x14ac:dyDescent="0.35">
      <c r="A1252" s="1" t="s">
        <v>97</v>
      </c>
      <c r="B1252" s="1" t="s">
        <v>2489</v>
      </c>
      <c r="C1252" s="1" t="s">
        <v>2510</v>
      </c>
      <c r="D1252" s="1" t="s">
        <v>101</v>
      </c>
      <c r="E1252" s="1" t="s">
        <v>1251</v>
      </c>
      <c r="F1252" s="1" t="s">
        <v>2407</v>
      </c>
      <c r="G1252" s="1" t="s">
        <v>2942</v>
      </c>
      <c r="H1252" s="1" t="s">
        <v>88</v>
      </c>
      <c r="I1252" s="2">
        <v>43998</v>
      </c>
      <c r="J1252" s="1" t="s">
        <v>4282</v>
      </c>
      <c r="K1252" s="1" t="s">
        <v>4283</v>
      </c>
      <c r="L1252" s="1" t="s">
        <v>2630</v>
      </c>
      <c r="M1252" s="1" t="s">
        <v>4290</v>
      </c>
      <c r="N1252" s="3">
        <v>-284.35000000000002</v>
      </c>
      <c r="O1252" s="3">
        <v>0</v>
      </c>
      <c r="P1252" s="1" t="s">
        <v>2581</v>
      </c>
      <c r="Q1252" s="1" t="s">
        <v>1252</v>
      </c>
      <c r="R1252" s="1" t="s">
        <v>1250</v>
      </c>
      <c r="S1252" s="1" t="s">
        <v>2407</v>
      </c>
      <c r="T1252" s="1" t="s">
        <v>2407</v>
      </c>
      <c r="U1252" s="1" t="s">
        <v>5385</v>
      </c>
      <c r="V1252" s="1" t="s">
        <v>2470</v>
      </c>
      <c r="W1252" s="1" t="s">
        <v>51</v>
      </c>
      <c r="X1252" s="1" t="str">
        <f>CONCATENATE(Tableau4[[#This Row],[Numéro de pièce de la pièce de référence]],Tableau4[[#This Row],[Numéro de poste de la pièce de référence]])</f>
        <v>450067329810</v>
      </c>
    </row>
    <row r="1253" spans="1:24" x14ac:dyDescent="0.35">
      <c r="A1253" s="1" t="s">
        <v>97</v>
      </c>
      <c r="B1253" s="1" t="s">
        <v>2489</v>
      </c>
      <c r="C1253" s="1" t="s">
        <v>2510</v>
      </c>
      <c r="D1253" s="1" t="s">
        <v>101</v>
      </c>
      <c r="E1253" s="1" t="s">
        <v>1251</v>
      </c>
      <c r="F1253" s="1" t="s">
        <v>2407</v>
      </c>
      <c r="G1253" s="1" t="s">
        <v>2942</v>
      </c>
      <c r="H1253" s="1" t="s">
        <v>88</v>
      </c>
      <c r="I1253" s="2">
        <v>43998</v>
      </c>
      <c r="J1253" s="1" t="s">
        <v>4282</v>
      </c>
      <c r="K1253" s="1" t="s">
        <v>4283</v>
      </c>
      <c r="L1253" s="1" t="s">
        <v>2630</v>
      </c>
      <c r="M1253" s="1" t="s">
        <v>4290</v>
      </c>
      <c r="N1253" s="3">
        <v>-284.35000000000002</v>
      </c>
      <c r="O1253" s="3">
        <v>0</v>
      </c>
      <c r="P1253" s="1" t="s">
        <v>2581</v>
      </c>
      <c r="Q1253" s="1" t="s">
        <v>1252</v>
      </c>
      <c r="R1253" s="1" t="s">
        <v>1250</v>
      </c>
      <c r="S1253" s="1" t="s">
        <v>2407</v>
      </c>
      <c r="T1253" s="1" t="s">
        <v>2407</v>
      </c>
      <c r="U1253" s="1" t="s">
        <v>5386</v>
      </c>
      <c r="V1253" s="1" t="s">
        <v>2470</v>
      </c>
      <c r="W1253" s="1" t="s">
        <v>51</v>
      </c>
      <c r="X1253" s="1" t="str">
        <f>CONCATENATE(Tableau4[[#This Row],[Numéro de pièce de la pièce de référence]],Tableau4[[#This Row],[Numéro de poste de la pièce de référence]])</f>
        <v>450067329810</v>
      </c>
    </row>
    <row r="1254" spans="1:24" x14ac:dyDescent="0.35">
      <c r="A1254" s="1" t="s">
        <v>97</v>
      </c>
      <c r="B1254" s="1" t="s">
        <v>2489</v>
      </c>
      <c r="C1254" s="1" t="s">
        <v>2510</v>
      </c>
      <c r="D1254" s="1" t="s">
        <v>101</v>
      </c>
      <c r="E1254" s="1" t="s">
        <v>1251</v>
      </c>
      <c r="F1254" s="1" t="s">
        <v>2407</v>
      </c>
      <c r="G1254" s="1" t="s">
        <v>2942</v>
      </c>
      <c r="H1254" s="1" t="s">
        <v>88</v>
      </c>
      <c r="I1254" s="2">
        <v>43998</v>
      </c>
      <c r="J1254" s="1" t="s">
        <v>4282</v>
      </c>
      <c r="K1254" s="1" t="s">
        <v>4283</v>
      </c>
      <c r="L1254" s="1" t="s">
        <v>2630</v>
      </c>
      <c r="M1254" s="1" t="s">
        <v>4290</v>
      </c>
      <c r="N1254" s="3">
        <v>-284.35000000000002</v>
      </c>
      <c r="O1254" s="3">
        <v>0</v>
      </c>
      <c r="P1254" s="1" t="s">
        <v>2581</v>
      </c>
      <c r="Q1254" s="1" t="s">
        <v>1252</v>
      </c>
      <c r="R1254" s="1" t="s">
        <v>1250</v>
      </c>
      <c r="S1254" s="1" t="s">
        <v>2407</v>
      </c>
      <c r="T1254" s="1" t="s">
        <v>2407</v>
      </c>
      <c r="U1254" s="1" t="s">
        <v>5387</v>
      </c>
      <c r="V1254" s="1" t="s">
        <v>2470</v>
      </c>
      <c r="W1254" s="1" t="s">
        <v>51</v>
      </c>
      <c r="X1254" s="1" t="str">
        <f>CONCATENATE(Tableau4[[#This Row],[Numéro de pièce de la pièce de référence]],Tableau4[[#This Row],[Numéro de poste de la pièce de référence]])</f>
        <v>450067329810</v>
      </c>
    </row>
    <row r="1255" spans="1:24" x14ac:dyDescent="0.35">
      <c r="A1255" s="1" t="s">
        <v>97</v>
      </c>
      <c r="B1255" s="1" t="s">
        <v>2489</v>
      </c>
      <c r="C1255" s="1" t="s">
        <v>2510</v>
      </c>
      <c r="D1255" s="1" t="s">
        <v>101</v>
      </c>
      <c r="E1255" s="1" t="s">
        <v>1251</v>
      </c>
      <c r="F1255" s="1" t="s">
        <v>2407</v>
      </c>
      <c r="G1255" s="1" t="s">
        <v>2942</v>
      </c>
      <c r="H1255" s="1" t="s">
        <v>88</v>
      </c>
      <c r="I1255" s="2">
        <v>43998</v>
      </c>
      <c r="J1255" s="1" t="s">
        <v>4282</v>
      </c>
      <c r="K1255" s="1" t="s">
        <v>4283</v>
      </c>
      <c r="L1255" s="1" t="s">
        <v>2630</v>
      </c>
      <c r="M1255" s="1" t="s">
        <v>4290</v>
      </c>
      <c r="N1255" s="3">
        <v>-3472.7</v>
      </c>
      <c r="O1255" s="3">
        <v>0</v>
      </c>
      <c r="P1255" s="1" t="s">
        <v>2581</v>
      </c>
      <c r="Q1255" s="1" t="s">
        <v>1252</v>
      </c>
      <c r="R1255" s="1" t="s">
        <v>1250</v>
      </c>
      <c r="S1255" s="1" t="s">
        <v>2407</v>
      </c>
      <c r="T1255" s="1" t="s">
        <v>2407</v>
      </c>
      <c r="U1255" s="1" t="s">
        <v>5388</v>
      </c>
      <c r="V1255" s="1" t="s">
        <v>2470</v>
      </c>
      <c r="W1255" s="1" t="s">
        <v>51</v>
      </c>
      <c r="X1255" s="1" t="str">
        <f>CONCATENATE(Tableau4[[#This Row],[Numéro de pièce de la pièce de référence]],Tableau4[[#This Row],[Numéro de poste de la pièce de référence]])</f>
        <v>450067329810</v>
      </c>
    </row>
    <row r="1256" spans="1:24" x14ac:dyDescent="0.35">
      <c r="A1256" s="1" t="s">
        <v>97</v>
      </c>
      <c r="B1256" s="1" t="s">
        <v>2489</v>
      </c>
      <c r="C1256" s="1" t="s">
        <v>2510</v>
      </c>
      <c r="D1256" s="1" t="s">
        <v>101</v>
      </c>
      <c r="E1256" s="1" t="s">
        <v>1251</v>
      </c>
      <c r="F1256" s="1" t="s">
        <v>2407</v>
      </c>
      <c r="G1256" s="1" t="s">
        <v>2942</v>
      </c>
      <c r="H1256" s="1" t="s">
        <v>88</v>
      </c>
      <c r="I1256" s="2">
        <v>43998</v>
      </c>
      <c r="J1256" s="1" t="s">
        <v>4282</v>
      </c>
      <c r="K1256" s="1" t="s">
        <v>4283</v>
      </c>
      <c r="L1256" s="1" t="s">
        <v>2630</v>
      </c>
      <c r="M1256" s="1" t="s">
        <v>4290</v>
      </c>
      <c r="N1256" s="3">
        <v>-853.05</v>
      </c>
      <c r="O1256" s="3">
        <v>0</v>
      </c>
      <c r="P1256" s="1" t="s">
        <v>2581</v>
      </c>
      <c r="Q1256" s="1" t="s">
        <v>1252</v>
      </c>
      <c r="R1256" s="1" t="s">
        <v>1250</v>
      </c>
      <c r="S1256" s="1" t="s">
        <v>2407</v>
      </c>
      <c r="T1256" s="1" t="s">
        <v>2407</v>
      </c>
      <c r="U1256" s="1" t="s">
        <v>5389</v>
      </c>
      <c r="V1256" s="1" t="s">
        <v>2470</v>
      </c>
      <c r="W1256" s="1" t="s">
        <v>51</v>
      </c>
      <c r="X1256" s="1" t="str">
        <f>CONCATENATE(Tableau4[[#This Row],[Numéro de pièce de la pièce de référence]],Tableau4[[#This Row],[Numéro de poste de la pièce de référence]])</f>
        <v>450067329810</v>
      </c>
    </row>
    <row r="1257" spans="1:24" x14ac:dyDescent="0.35">
      <c r="A1257" s="1" t="s">
        <v>97</v>
      </c>
      <c r="B1257" s="1" t="s">
        <v>2489</v>
      </c>
      <c r="C1257" s="1" t="s">
        <v>2510</v>
      </c>
      <c r="D1257" s="1" t="s">
        <v>101</v>
      </c>
      <c r="E1257" s="1" t="s">
        <v>1251</v>
      </c>
      <c r="F1257" s="1" t="s">
        <v>2407</v>
      </c>
      <c r="G1257" s="1" t="s">
        <v>2942</v>
      </c>
      <c r="H1257" s="1" t="s">
        <v>88</v>
      </c>
      <c r="I1257" s="2">
        <v>43998</v>
      </c>
      <c r="J1257" s="1" t="s">
        <v>4282</v>
      </c>
      <c r="K1257" s="1" t="s">
        <v>4283</v>
      </c>
      <c r="L1257" s="1" t="s">
        <v>2630</v>
      </c>
      <c r="M1257" s="1" t="s">
        <v>4290</v>
      </c>
      <c r="N1257" s="3">
        <v>-284.35000000000002</v>
      </c>
      <c r="O1257" s="3">
        <v>0</v>
      </c>
      <c r="P1257" s="1" t="s">
        <v>2581</v>
      </c>
      <c r="Q1257" s="1" t="s">
        <v>1252</v>
      </c>
      <c r="R1257" s="1" t="s">
        <v>1250</v>
      </c>
      <c r="S1257" s="1" t="s">
        <v>2407</v>
      </c>
      <c r="T1257" s="1" t="s">
        <v>2407</v>
      </c>
      <c r="U1257" s="1" t="s">
        <v>5390</v>
      </c>
      <c r="V1257" s="1" t="s">
        <v>2470</v>
      </c>
      <c r="W1257" s="1" t="s">
        <v>51</v>
      </c>
      <c r="X1257" s="1" t="str">
        <f>CONCATENATE(Tableau4[[#This Row],[Numéro de pièce de la pièce de référence]],Tableau4[[#This Row],[Numéro de poste de la pièce de référence]])</f>
        <v>450067329810</v>
      </c>
    </row>
    <row r="1258" spans="1:24" x14ac:dyDescent="0.35">
      <c r="A1258" s="1" t="s">
        <v>97</v>
      </c>
      <c r="B1258" s="1" t="s">
        <v>2489</v>
      </c>
      <c r="C1258" s="1" t="s">
        <v>2510</v>
      </c>
      <c r="D1258" s="1" t="s">
        <v>101</v>
      </c>
      <c r="E1258" s="1" t="s">
        <v>1251</v>
      </c>
      <c r="F1258" s="1" t="s">
        <v>2407</v>
      </c>
      <c r="G1258" s="1" t="s">
        <v>2942</v>
      </c>
      <c r="H1258" s="1" t="s">
        <v>88</v>
      </c>
      <c r="I1258" s="2">
        <v>43998</v>
      </c>
      <c r="J1258" s="1" t="s">
        <v>4282</v>
      </c>
      <c r="K1258" s="1" t="s">
        <v>4283</v>
      </c>
      <c r="L1258" s="1" t="s">
        <v>2630</v>
      </c>
      <c r="M1258" s="1" t="s">
        <v>4290</v>
      </c>
      <c r="N1258" s="3">
        <v>-284.35000000000002</v>
      </c>
      <c r="O1258" s="3">
        <v>0</v>
      </c>
      <c r="P1258" s="1" t="s">
        <v>2581</v>
      </c>
      <c r="Q1258" s="1" t="s">
        <v>1252</v>
      </c>
      <c r="R1258" s="1" t="s">
        <v>1250</v>
      </c>
      <c r="S1258" s="1" t="s">
        <v>2407</v>
      </c>
      <c r="T1258" s="1" t="s">
        <v>2407</v>
      </c>
      <c r="U1258" s="1" t="s">
        <v>5391</v>
      </c>
      <c r="V1258" s="1" t="s">
        <v>2470</v>
      </c>
      <c r="W1258" s="1" t="s">
        <v>51</v>
      </c>
      <c r="X1258" s="1" t="str">
        <f>CONCATENATE(Tableau4[[#This Row],[Numéro de pièce de la pièce de référence]],Tableau4[[#This Row],[Numéro de poste de la pièce de référence]])</f>
        <v>450067329810</v>
      </c>
    </row>
    <row r="1259" spans="1:24" x14ac:dyDescent="0.35">
      <c r="A1259" s="1" t="s">
        <v>97</v>
      </c>
      <c r="B1259" s="1" t="s">
        <v>2489</v>
      </c>
      <c r="C1259" s="1" t="s">
        <v>2510</v>
      </c>
      <c r="D1259" s="1" t="s">
        <v>101</v>
      </c>
      <c r="E1259" s="1" t="s">
        <v>1251</v>
      </c>
      <c r="F1259" s="1" t="s">
        <v>2407</v>
      </c>
      <c r="G1259" s="1" t="s">
        <v>2942</v>
      </c>
      <c r="H1259" s="1" t="s">
        <v>88</v>
      </c>
      <c r="I1259" s="2">
        <v>43998</v>
      </c>
      <c r="J1259" s="1" t="s">
        <v>4282</v>
      </c>
      <c r="K1259" s="1" t="s">
        <v>4283</v>
      </c>
      <c r="L1259" s="1" t="s">
        <v>2630</v>
      </c>
      <c r="M1259" s="1" t="s">
        <v>4290</v>
      </c>
      <c r="N1259" s="3">
        <v>-284.35000000000002</v>
      </c>
      <c r="O1259" s="3">
        <v>0</v>
      </c>
      <c r="P1259" s="1" t="s">
        <v>2581</v>
      </c>
      <c r="Q1259" s="1" t="s">
        <v>1252</v>
      </c>
      <c r="R1259" s="1" t="s">
        <v>1250</v>
      </c>
      <c r="S1259" s="1" t="s">
        <v>2407</v>
      </c>
      <c r="T1259" s="1" t="s">
        <v>2407</v>
      </c>
      <c r="U1259" s="1" t="s">
        <v>5392</v>
      </c>
      <c r="V1259" s="1" t="s">
        <v>2470</v>
      </c>
      <c r="W1259" s="1" t="s">
        <v>51</v>
      </c>
      <c r="X1259" s="1" t="str">
        <f>CONCATENATE(Tableau4[[#This Row],[Numéro de pièce de la pièce de référence]],Tableau4[[#This Row],[Numéro de poste de la pièce de référence]])</f>
        <v>450067329810</v>
      </c>
    </row>
    <row r="1260" spans="1:24" x14ac:dyDescent="0.35">
      <c r="A1260" s="1" t="s">
        <v>97</v>
      </c>
      <c r="B1260" s="1" t="s">
        <v>2489</v>
      </c>
      <c r="C1260" s="1" t="s">
        <v>2510</v>
      </c>
      <c r="D1260" s="1" t="s">
        <v>101</v>
      </c>
      <c r="E1260" s="1" t="s">
        <v>1251</v>
      </c>
      <c r="F1260" s="1" t="s">
        <v>2407</v>
      </c>
      <c r="G1260" s="1" t="s">
        <v>2942</v>
      </c>
      <c r="H1260" s="1" t="s">
        <v>88</v>
      </c>
      <c r="I1260" s="2">
        <v>43998</v>
      </c>
      <c r="J1260" s="1" t="s">
        <v>4282</v>
      </c>
      <c r="K1260" s="1" t="s">
        <v>4283</v>
      </c>
      <c r="L1260" s="1" t="s">
        <v>2630</v>
      </c>
      <c r="M1260" s="1" t="s">
        <v>4290</v>
      </c>
      <c r="N1260" s="3">
        <v>-284.35000000000002</v>
      </c>
      <c r="O1260" s="3">
        <v>0</v>
      </c>
      <c r="P1260" s="1" t="s">
        <v>2581</v>
      </c>
      <c r="Q1260" s="1" t="s">
        <v>1252</v>
      </c>
      <c r="R1260" s="1" t="s">
        <v>1250</v>
      </c>
      <c r="S1260" s="1" t="s">
        <v>2407</v>
      </c>
      <c r="T1260" s="1" t="s">
        <v>2407</v>
      </c>
      <c r="U1260" s="1" t="s">
        <v>5393</v>
      </c>
      <c r="V1260" s="1" t="s">
        <v>2470</v>
      </c>
      <c r="W1260" s="1" t="s">
        <v>51</v>
      </c>
      <c r="X1260" s="1" t="str">
        <f>CONCATENATE(Tableau4[[#This Row],[Numéro de pièce de la pièce de référence]],Tableau4[[#This Row],[Numéro de poste de la pièce de référence]])</f>
        <v>450067329810</v>
      </c>
    </row>
    <row r="1261" spans="1:24" x14ac:dyDescent="0.35">
      <c r="A1261" s="1" t="s">
        <v>97</v>
      </c>
      <c r="B1261" s="1" t="s">
        <v>2489</v>
      </c>
      <c r="C1261" s="1" t="s">
        <v>2510</v>
      </c>
      <c r="D1261" s="1" t="s">
        <v>101</v>
      </c>
      <c r="E1261" s="1" t="s">
        <v>1251</v>
      </c>
      <c r="F1261" s="1" t="s">
        <v>2407</v>
      </c>
      <c r="G1261" s="1" t="s">
        <v>2942</v>
      </c>
      <c r="H1261" s="1" t="s">
        <v>88</v>
      </c>
      <c r="I1261" s="2">
        <v>43998</v>
      </c>
      <c r="J1261" s="1" t="s">
        <v>4282</v>
      </c>
      <c r="K1261" s="1" t="s">
        <v>4283</v>
      </c>
      <c r="L1261" s="1" t="s">
        <v>2630</v>
      </c>
      <c r="M1261" s="1" t="s">
        <v>4290</v>
      </c>
      <c r="N1261" s="3">
        <v>-284.35000000000002</v>
      </c>
      <c r="O1261" s="3">
        <v>0</v>
      </c>
      <c r="P1261" s="1" t="s">
        <v>2581</v>
      </c>
      <c r="Q1261" s="1" t="s">
        <v>1252</v>
      </c>
      <c r="R1261" s="1" t="s">
        <v>1250</v>
      </c>
      <c r="S1261" s="1" t="s">
        <v>2407</v>
      </c>
      <c r="T1261" s="1" t="s">
        <v>2407</v>
      </c>
      <c r="U1261" s="1" t="s">
        <v>5394</v>
      </c>
      <c r="V1261" s="1" t="s">
        <v>2470</v>
      </c>
      <c r="W1261" s="1" t="s">
        <v>51</v>
      </c>
      <c r="X1261" s="1" t="str">
        <f>CONCATENATE(Tableau4[[#This Row],[Numéro de pièce de la pièce de référence]],Tableau4[[#This Row],[Numéro de poste de la pièce de référence]])</f>
        <v>450067329810</v>
      </c>
    </row>
    <row r="1262" spans="1:24" x14ac:dyDescent="0.35">
      <c r="A1262" s="1" t="s">
        <v>97</v>
      </c>
      <c r="B1262" s="1" t="s">
        <v>2489</v>
      </c>
      <c r="C1262" s="1" t="s">
        <v>2510</v>
      </c>
      <c r="D1262" s="1" t="s">
        <v>101</v>
      </c>
      <c r="E1262" s="1" t="s">
        <v>1251</v>
      </c>
      <c r="F1262" s="1" t="s">
        <v>2407</v>
      </c>
      <c r="G1262" s="1" t="s">
        <v>2942</v>
      </c>
      <c r="H1262" s="1" t="s">
        <v>88</v>
      </c>
      <c r="I1262" s="2">
        <v>43998</v>
      </c>
      <c r="J1262" s="1" t="s">
        <v>4282</v>
      </c>
      <c r="K1262" s="1" t="s">
        <v>4283</v>
      </c>
      <c r="L1262" s="1" t="s">
        <v>2630</v>
      </c>
      <c r="M1262" s="1" t="s">
        <v>4290</v>
      </c>
      <c r="N1262" s="3">
        <v>-284.35000000000002</v>
      </c>
      <c r="O1262" s="3">
        <v>0</v>
      </c>
      <c r="P1262" s="1" t="s">
        <v>2581</v>
      </c>
      <c r="Q1262" s="1" t="s">
        <v>1252</v>
      </c>
      <c r="R1262" s="1" t="s">
        <v>1250</v>
      </c>
      <c r="S1262" s="1" t="s">
        <v>2407</v>
      </c>
      <c r="T1262" s="1" t="s">
        <v>2407</v>
      </c>
      <c r="U1262" s="1" t="s">
        <v>5395</v>
      </c>
      <c r="V1262" s="1" t="s">
        <v>2470</v>
      </c>
      <c r="W1262" s="1" t="s">
        <v>51</v>
      </c>
      <c r="X1262" s="1" t="str">
        <f>CONCATENATE(Tableau4[[#This Row],[Numéro de pièce de la pièce de référence]],Tableau4[[#This Row],[Numéro de poste de la pièce de référence]])</f>
        <v>450067329810</v>
      </c>
    </row>
    <row r="1263" spans="1:24" x14ac:dyDescent="0.35">
      <c r="A1263" s="1" t="s">
        <v>97</v>
      </c>
      <c r="B1263" s="1" t="s">
        <v>2489</v>
      </c>
      <c r="C1263" s="1" t="s">
        <v>2510</v>
      </c>
      <c r="D1263" s="1" t="s">
        <v>101</v>
      </c>
      <c r="E1263" s="1" t="s">
        <v>1251</v>
      </c>
      <c r="F1263" s="1" t="s">
        <v>2407</v>
      </c>
      <c r="G1263" s="1" t="s">
        <v>2942</v>
      </c>
      <c r="H1263" s="1" t="s">
        <v>88</v>
      </c>
      <c r="I1263" s="2">
        <v>43998</v>
      </c>
      <c r="J1263" s="1" t="s">
        <v>4282</v>
      </c>
      <c r="K1263" s="1" t="s">
        <v>4283</v>
      </c>
      <c r="L1263" s="1" t="s">
        <v>2630</v>
      </c>
      <c r="M1263" s="1" t="s">
        <v>4290</v>
      </c>
      <c r="N1263" s="3">
        <v>-284.35000000000002</v>
      </c>
      <c r="O1263" s="3">
        <v>0</v>
      </c>
      <c r="P1263" s="1" t="s">
        <v>2581</v>
      </c>
      <c r="Q1263" s="1" t="s">
        <v>1252</v>
      </c>
      <c r="R1263" s="1" t="s">
        <v>1250</v>
      </c>
      <c r="S1263" s="1" t="s">
        <v>2407</v>
      </c>
      <c r="T1263" s="1" t="s">
        <v>2407</v>
      </c>
      <c r="U1263" s="1" t="s">
        <v>5396</v>
      </c>
      <c r="V1263" s="1" t="s">
        <v>2470</v>
      </c>
      <c r="W1263" s="1" t="s">
        <v>51</v>
      </c>
      <c r="X1263" s="1" t="str">
        <f>CONCATENATE(Tableau4[[#This Row],[Numéro de pièce de la pièce de référence]],Tableau4[[#This Row],[Numéro de poste de la pièce de référence]])</f>
        <v>450067329810</v>
      </c>
    </row>
    <row r="1264" spans="1:24" x14ac:dyDescent="0.35">
      <c r="A1264" s="1" t="s">
        <v>97</v>
      </c>
      <c r="B1264" s="1" t="s">
        <v>2489</v>
      </c>
      <c r="C1264" s="1" t="s">
        <v>2510</v>
      </c>
      <c r="D1264" s="1" t="s">
        <v>101</v>
      </c>
      <c r="E1264" s="1" t="s">
        <v>1251</v>
      </c>
      <c r="F1264" s="1" t="s">
        <v>2407</v>
      </c>
      <c r="G1264" s="1" t="s">
        <v>2942</v>
      </c>
      <c r="H1264" s="1" t="s">
        <v>88</v>
      </c>
      <c r="I1264" s="2">
        <v>43998</v>
      </c>
      <c r="J1264" s="1" t="s">
        <v>4282</v>
      </c>
      <c r="K1264" s="1" t="s">
        <v>4283</v>
      </c>
      <c r="L1264" s="1" t="s">
        <v>2630</v>
      </c>
      <c r="M1264" s="1" t="s">
        <v>4290</v>
      </c>
      <c r="N1264" s="3">
        <v>-2994.75</v>
      </c>
      <c r="O1264" s="3">
        <v>0</v>
      </c>
      <c r="P1264" s="1" t="s">
        <v>2581</v>
      </c>
      <c r="Q1264" s="1" t="s">
        <v>1252</v>
      </c>
      <c r="R1264" s="1" t="s">
        <v>1250</v>
      </c>
      <c r="S1264" s="1" t="s">
        <v>2407</v>
      </c>
      <c r="T1264" s="1" t="s">
        <v>2407</v>
      </c>
      <c r="U1264" s="1" t="s">
        <v>5397</v>
      </c>
      <c r="V1264" s="1" t="s">
        <v>2470</v>
      </c>
      <c r="W1264" s="1" t="s">
        <v>51</v>
      </c>
      <c r="X1264" s="1" t="str">
        <f>CONCATENATE(Tableau4[[#This Row],[Numéro de pièce de la pièce de référence]],Tableau4[[#This Row],[Numéro de poste de la pièce de référence]])</f>
        <v>450067329810</v>
      </c>
    </row>
    <row r="1265" spans="1:24" x14ac:dyDescent="0.35">
      <c r="A1265" s="1" t="s">
        <v>97</v>
      </c>
      <c r="B1265" s="1" t="s">
        <v>2489</v>
      </c>
      <c r="C1265" s="1" t="s">
        <v>2510</v>
      </c>
      <c r="D1265" s="1" t="s">
        <v>101</v>
      </c>
      <c r="E1265" s="1" t="s">
        <v>1251</v>
      </c>
      <c r="F1265" s="1" t="s">
        <v>2407</v>
      </c>
      <c r="G1265" s="1" t="s">
        <v>2942</v>
      </c>
      <c r="H1265" s="1" t="s">
        <v>88</v>
      </c>
      <c r="I1265" s="2">
        <v>43998</v>
      </c>
      <c r="J1265" s="1" t="s">
        <v>4282</v>
      </c>
      <c r="K1265" s="1" t="s">
        <v>4283</v>
      </c>
      <c r="L1265" s="1" t="s">
        <v>2630</v>
      </c>
      <c r="M1265" s="1" t="s">
        <v>4290</v>
      </c>
      <c r="N1265" s="3">
        <v>2426.0500000000002</v>
      </c>
      <c r="O1265" s="3">
        <v>0</v>
      </c>
      <c r="P1265" s="1" t="s">
        <v>2581</v>
      </c>
      <c r="Q1265" s="1" t="s">
        <v>1252</v>
      </c>
      <c r="R1265" s="1" t="s">
        <v>1250</v>
      </c>
      <c r="S1265" s="1" t="s">
        <v>2407</v>
      </c>
      <c r="T1265" s="1" t="s">
        <v>2407</v>
      </c>
      <c r="U1265" s="1" t="s">
        <v>5398</v>
      </c>
      <c r="V1265" s="1" t="s">
        <v>2470</v>
      </c>
      <c r="W1265" s="1" t="s">
        <v>51</v>
      </c>
      <c r="X1265" s="1" t="str">
        <f>CONCATENATE(Tableau4[[#This Row],[Numéro de pièce de la pièce de référence]],Tableau4[[#This Row],[Numéro de poste de la pièce de référence]])</f>
        <v>450067329810</v>
      </c>
    </row>
    <row r="1266" spans="1:24" x14ac:dyDescent="0.35">
      <c r="A1266" s="1" t="s">
        <v>97</v>
      </c>
      <c r="B1266" s="1" t="s">
        <v>2489</v>
      </c>
      <c r="C1266" s="1" t="s">
        <v>2510</v>
      </c>
      <c r="D1266" s="1" t="s">
        <v>101</v>
      </c>
      <c r="E1266" s="1" t="s">
        <v>1251</v>
      </c>
      <c r="F1266" s="1" t="s">
        <v>2407</v>
      </c>
      <c r="G1266" s="1" t="s">
        <v>2942</v>
      </c>
      <c r="H1266" s="1" t="s">
        <v>88</v>
      </c>
      <c r="I1266" s="2">
        <v>43998</v>
      </c>
      <c r="J1266" s="1" t="s">
        <v>4282</v>
      </c>
      <c r="K1266" s="1" t="s">
        <v>4283</v>
      </c>
      <c r="L1266" s="1" t="s">
        <v>2630</v>
      </c>
      <c r="M1266" s="1" t="s">
        <v>4290</v>
      </c>
      <c r="N1266" s="3">
        <v>-3799.4</v>
      </c>
      <c r="O1266" s="3">
        <v>0</v>
      </c>
      <c r="P1266" s="1" t="s">
        <v>2581</v>
      </c>
      <c r="Q1266" s="1" t="s">
        <v>1252</v>
      </c>
      <c r="R1266" s="1" t="s">
        <v>1250</v>
      </c>
      <c r="S1266" s="1" t="s">
        <v>2407</v>
      </c>
      <c r="T1266" s="1" t="s">
        <v>2407</v>
      </c>
      <c r="U1266" s="1" t="s">
        <v>5399</v>
      </c>
      <c r="V1266" s="1" t="s">
        <v>2470</v>
      </c>
      <c r="W1266" s="1" t="s">
        <v>51</v>
      </c>
      <c r="X1266" s="1" t="str">
        <f>CONCATENATE(Tableau4[[#This Row],[Numéro de pièce de la pièce de référence]],Tableau4[[#This Row],[Numéro de poste de la pièce de référence]])</f>
        <v>450067329810</v>
      </c>
    </row>
    <row r="1267" spans="1:24" x14ac:dyDescent="0.35">
      <c r="A1267" s="1" t="s">
        <v>97</v>
      </c>
      <c r="B1267" s="1" t="s">
        <v>2489</v>
      </c>
      <c r="C1267" s="1" t="s">
        <v>2510</v>
      </c>
      <c r="D1267" s="1" t="s">
        <v>101</v>
      </c>
      <c r="E1267" s="1" t="s">
        <v>1251</v>
      </c>
      <c r="F1267" s="1" t="s">
        <v>2407</v>
      </c>
      <c r="G1267" s="1" t="s">
        <v>2942</v>
      </c>
      <c r="H1267" s="1" t="s">
        <v>88</v>
      </c>
      <c r="I1267" s="2">
        <v>43998</v>
      </c>
      <c r="J1267" s="1" t="s">
        <v>4282</v>
      </c>
      <c r="K1267" s="1" t="s">
        <v>4283</v>
      </c>
      <c r="L1267" s="1" t="s">
        <v>2630</v>
      </c>
      <c r="M1267" s="1" t="s">
        <v>4290</v>
      </c>
      <c r="N1267" s="3">
        <v>-623.15</v>
      </c>
      <c r="O1267" s="3">
        <v>0</v>
      </c>
      <c r="P1267" s="1" t="s">
        <v>2581</v>
      </c>
      <c r="Q1267" s="1" t="s">
        <v>1252</v>
      </c>
      <c r="R1267" s="1" t="s">
        <v>1250</v>
      </c>
      <c r="S1267" s="1" t="s">
        <v>2407</v>
      </c>
      <c r="T1267" s="1" t="s">
        <v>2407</v>
      </c>
      <c r="U1267" s="1" t="s">
        <v>5400</v>
      </c>
      <c r="V1267" s="1" t="s">
        <v>2470</v>
      </c>
      <c r="W1267" s="1" t="s">
        <v>51</v>
      </c>
      <c r="X1267" s="1" t="str">
        <f>CONCATENATE(Tableau4[[#This Row],[Numéro de pièce de la pièce de référence]],Tableau4[[#This Row],[Numéro de poste de la pièce de référence]])</f>
        <v>450067329810</v>
      </c>
    </row>
    <row r="1268" spans="1:24" x14ac:dyDescent="0.35">
      <c r="A1268" s="1" t="s">
        <v>97</v>
      </c>
      <c r="B1268" s="1" t="s">
        <v>2489</v>
      </c>
      <c r="C1268" s="1" t="s">
        <v>2510</v>
      </c>
      <c r="D1268" s="1" t="s">
        <v>101</v>
      </c>
      <c r="E1268" s="1" t="s">
        <v>1251</v>
      </c>
      <c r="F1268" s="1" t="s">
        <v>2407</v>
      </c>
      <c r="G1268" s="1" t="s">
        <v>2942</v>
      </c>
      <c r="H1268" s="1" t="s">
        <v>88</v>
      </c>
      <c r="I1268" s="2">
        <v>43998</v>
      </c>
      <c r="J1268" s="1" t="s">
        <v>4282</v>
      </c>
      <c r="K1268" s="1" t="s">
        <v>4283</v>
      </c>
      <c r="L1268" s="1" t="s">
        <v>2630</v>
      </c>
      <c r="M1268" s="1" t="s">
        <v>4290</v>
      </c>
      <c r="N1268" s="3">
        <v>520.29999999999995</v>
      </c>
      <c r="O1268" s="3">
        <v>0</v>
      </c>
      <c r="P1268" s="1" t="s">
        <v>2581</v>
      </c>
      <c r="Q1268" s="1" t="s">
        <v>1252</v>
      </c>
      <c r="R1268" s="1" t="s">
        <v>1250</v>
      </c>
      <c r="S1268" s="1" t="s">
        <v>2407</v>
      </c>
      <c r="T1268" s="1" t="s">
        <v>2407</v>
      </c>
      <c r="U1268" s="1" t="s">
        <v>5401</v>
      </c>
      <c r="V1268" s="1" t="s">
        <v>2470</v>
      </c>
      <c r="W1268" s="1" t="s">
        <v>51</v>
      </c>
      <c r="X1268" s="1" t="str">
        <f>CONCATENATE(Tableau4[[#This Row],[Numéro de pièce de la pièce de référence]],Tableau4[[#This Row],[Numéro de poste de la pièce de référence]])</f>
        <v>450067329810</v>
      </c>
    </row>
    <row r="1269" spans="1:24" x14ac:dyDescent="0.35">
      <c r="A1269" s="1" t="s">
        <v>97</v>
      </c>
      <c r="B1269" s="1" t="s">
        <v>2489</v>
      </c>
      <c r="C1269" s="1" t="s">
        <v>2510</v>
      </c>
      <c r="D1269" s="1" t="s">
        <v>101</v>
      </c>
      <c r="E1269" s="1" t="s">
        <v>1251</v>
      </c>
      <c r="F1269" s="1" t="s">
        <v>2407</v>
      </c>
      <c r="G1269" s="1" t="s">
        <v>2942</v>
      </c>
      <c r="H1269" s="1" t="s">
        <v>88</v>
      </c>
      <c r="I1269" s="2">
        <v>43998</v>
      </c>
      <c r="J1269" s="1" t="s">
        <v>4282</v>
      </c>
      <c r="K1269" s="1" t="s">
        <v>4283</v>
      </c>
      <c r="L1269" s="1" t="s">
        <v>2630</v>
      </c>
      <c r="M1269" s="1" t="s">
        <v>4290</v>
      </c>
      <c r="N1269" s="3">
        <v>-284.35000000000002</v>
      </c>
      <c r="O1269" s="3">
        <v>0</v>
      </c>
      <c r="P1269" s="1" t="s">
        <v>2581</v>
      </c>
      <c r="Q1269" s="1" t="s">
        <v>1252</v>
      </c>
      <c r="R1269" s="1" t="s">
        <v>1250</v>
      </c>
      <c r="S1269" s="1" t="s">
        <v>2407</v>
      </c>
      <c r="T1269" s="1" t="s">
        <v>2407</v>
      </c>
      <c r="U1269" s="1" t="s">
        <v>5402</v>
      </c>
      <c r="V1269" s="1" t="s">
        <v>2470</v>
      </c>
      <c r="W1269" s="1" t="s">
        <v>51</v>
      </c>
      <c r="X1269" s="1" t="str">
        <f>CONCATENATE(Tableau4[[#This Row],[Numéro de pièce de la pièce de référence]],Tableau4[[#This Row],[Numéro de poste de la pièce de référence]])</f>
        <v>450067329810</v>
      </c>
    </row>
    <row r="1270" spans="1:24" x14ac:dyDescent="0.35">
      <c r="A1270" s="1" t="s">
        <v>97</v>
      </c>
      <c r="B1270" s="1" t="s">
        <v>2489</v>
      </c>
      <c r="C1270" s="1" t="s">
        <v>2510</v>
      </c>
      <c r="D1270" s="1" t="s">
        <v>101</v>
      </c>
      <c r="E1270" s="1" t="s">
        <v>1251</v>
      </c>
      <c r="F1270" s="1" t="s">
        <v>2407</v>
      </c>
      <c r="G1270" s="1" t="s">
        <v>2942</v>
      </c>
      <c r="H1270" s="1" t="s">
        <v>88</v>
      </c>
      <c r="I1270" s="2">
        <v>43998</v>
      </c>
      <c r="J1270" s="1" t="s">
        <v>4282</v>
      </c>
      <c r="K1270" s="1" t="s">
        <v>4283</v>
      </c>
      <c r="L1270" s="1" t="s">
        <v>2630</v>
      </c>
      <c r="M1270" s="1" t="s">
        <v>4290</v>
      </c>
      <c r="N1270" s="3">
        <v>-520.29999999999995</v>
      </c>
      <c r="O1270" s="3">
        <v>0</v>
      </c>
      <c r="P1270" s="1" t="s">
        <v>2581</v>
      </c>
      <c r="Q1270" s="1" t="s">
        <v>1252</v>
      </c>
      <c r="R1270" s="1" t="s">
        <v>1250</v>
      </c>
      <c r="S1270" s="1" t="s">
        <v>2407</v>
      </c>
      <c r="T1270" s="1" t="s">
        <v>2407</v>
      </c>
      <c r="U1270" s="1" t="s">
        <v>5403</v>
      </c>
      <c r="V1270" s="1" t="s">
        <v>2470</v>
      </c>
      <c r="W1270" s="1" t="s">
        <v>51</v>
      </c>
      <c r="X1270" s="1" t="str">
        <f>CONCATENATE(Tableau4[[#This Row],[Numéro de pièce de la pièce de référence]],Tableau4[[#This Row],[Numéro de poste de la pièce de référence]])</f>
        <v>450067329810</v>
      </c>
    </row>
    <row r="1271" spans="1:24" x14ac:dyDescent="0.35">
      <c r="A1271" s="1" t="s">
        <v>97</v>
      </c>
      <c r="B1271" s="1" t="s">
        <v>2489</v>
      </c>
      <c r="C1271" s="1" t="s">
        <v>2510</v>
      </c>
      <c r="D1271" s="1" t="s">
        <v>101</v>
      </c>
      <c r="E1271" s="1" t="s">
        <v>1251</v>
      </c>
      <c r="F1271" s="1" t="s">
        <v>2407</v>
      </c>
      <c r="G1271" s="1" t="s">
        <v>2942</v>
      </c>
      <c r="H1271" s="1" t="s">
        <v>88</v>
      </c>
      <c r="I1271" s="2">
        <v>43998</v>
      </c>
      <c r="J1271" s="1" t="s">
        <v>4282</v>
      </c>
      <c r="K1271" s="1" t="s">
        <v>4283</v>
      </c>
      <c r="L1271" s="1" t="s">
        <v>2630</v>
      </c>
      <c r="M1271" s="1" t="s">
        <v>4290</v>
      </c>
      <c r="N1271" s="3">
        <v>-1191.8499999999999</v>
      </c>
      <c r="O1271" s="3">
        <v>0</v>
      </c>
      <c r="P1271" s="1" t="s">
        <v>2581</v>
      </c>
      <c r="Q1271" s="1" t="s">
        <v>1252</v>
      </c>
      <c r="R1271" s="1" t="s">
        <v>1250</v>
      </c>
      <c r="S1271" s="1" t="s">
        <v>2407</v>
      </c>
      <c r="T1271" s="1" t="s">
        <v>2407</v>
      </c>
      <c r="U1271" s="1" t="s">
        <v>5404</v>
      </c>
      <c r="V1271" s="1" t="s">
        <v>2470</v>
      </c>
      <c r="W1271" s="1" t="s">
        <v>51</v>
      </c>
      <c r="X1271" s="1" t="str">
        <f>CONCATENATE(Tableau4[[#This Row],[Numéro de pièce de la pièce de référence]],Tableau4[[#This Row],[Numéro de poste de la pièce de référence]])</f>
        <v>450067329810</v>
      </c>
    </row>
    <row r="1272" spans="1:24" x14ac:dyDescent="0.35">
      <c r="A1272" s="1" t="s">
        <v>97</v>
      </c>
      <c r="B1272" s="1" t="s">
        <v>2489</v>
      </c>
      <c r="C1272" s="1" t="s">
        <v>2510</v>
      </c>
      <c r="D1272" s="1" t="s">
        <v>101</v>
      </c>
      <c r="E1272" s="1" t="s">
        <v>1251</v>
      </c>
      <c r="F1272" s="1" t="s">
        <v>2407</v>
      </c>
      <c r="G1272" s="1" t="s">
        <v>2942</v>
      </c>
      <c r="H1272" s="1" t="s">
        <v>88</v>
      </c>
      <c r="I1272" s="2">
        <v>43998</v>
      </c>
      <c r="J1272" s="1" t="s">
        <v>4282</v>
      </c>
      <c r="K1272" s="1" t="s">
        <v>4283</v>
      </c>
      <c r="L1272" s="1" t="s">
        <v>2630</v>
      </c>
      <c r="M1272" s="1" t="s">
        <v>4290</v>
      </c>
      <c r="N1272" s="3">
        <v>-1476.2</v>
      </c>
      <c r="O1272" s="3">
        <v>0</v>
      </c>
      <c r="P1272" s="1" t="s">
        <v>2581</v>
      </c>
      <c r="Q1272" s="1" t="s">
        <v>1252</v>
      </c>
      <c r="R1272" s="1" t="s">
        <v>1250</v>
      </c>
      <c r="S1272" s="1" t="s">
        <v>2407</v>
      </c>
      <c r="T1272" s="1" t="s">
        <v>2407</v>
      </c>
      <c r="U1272" s="1" t="s">
        <v>5405</v>
      </c>
      <c r="V1272" s="1" t="s">
        <v>2470</v>
      </c>
      <c r="W1272" s="1" t="s">
        <v>51</v>
      </c>
      <c r="X1272" s="1" t="str">
        <f>CONCATENATE(Tableau4[[#This Row],[Numéro de pièce de la pièce de référence]],Tableau4[[#This Row],[Numéro de poste de la pièce de référence]])</f>
        <v>450067329810</v>
      </c>
    </row>
    <row r="1273" spans="1:24" x14ac:dyDescent="0.35">
      <c r="A1273" s="1" t="s">
        <v>97</v>
      </c>
      <c r="B1273" s="1" t="s">
        <v>2489</v>
      </c>
      <c r="C1273" s="1" t="s">
        <v>2510</v>
      </c>
      <c r="D1273" s="1" t="s">
        <v>101</v>
      </c>
      <c r="E1273" s="1" t="s">
        <v>1251</v>
      </c>
      <c r="F1273" s="1" t="s">
        <v>2407</v>
      </c>
      <c r="G1273" s="1" t="s">
        <v>2942</v>
      </c>
      <c r="H1273" s="1" t="s">
        <v>88</v>
      </c>
      <c r="I1273" s="2">
        <v>43998</v>
      </c>
      <c r="J1273" s="1" t="s">
        <v>4282</v>
      </c>
      <c r="K1273" s="1" t="s">
        <v>4283</v>
      </c>
      <c r="L1273" s="1" t="s">
        <v>2630</v>
      </c>
      <c r="M1273" s="1" t="s">
        <v>4290</v>
      </c>
      <c r="N1273" s="3">
        <v>623.15</v>
      </c>
      <c r="O1273" s="3">
        <v>0</v>
      </c>
      <c r="P1273" s="1" t="s">
        <v>2581</v>
      </c>
      <c r="Q1273" s="1" t="s">
        <v>1252</v>
      </c>
      <c r="R1273" s="1" t="s">
        <v>1250</v>
      </c>
      <c r="S1273" s="1" t="s">
        <v>2407</v>
      </c>
      <c r="T1273" s="1" t="s">
        <v>2407</v>
      </c>
      <c r="U1273" s="1" t="s">
        <v>5406</v>
      </c>
      <c r="V1273" s="1" t="s">
        <v>2470</v>
      </c>
      <c r="W1273" s="1" t="s">
        <v>51</v>
      </c>
      <c r="X1273" s="1" t="str">
        <f>CONCATENATE(Tableau4[[#This Row],[Numéro de pièce de la pièce de référence]],Tableau4[[#This Row],[Numéro de poste de la pièce de référence]])</f>
        <v>450067329810</v>
      </c>
    </row>
    <row r="1274" spans="1:24" x14ac:dyDescent="0.35">
      <c r="A1274" s="1" t="s">
        <v>97</v>
      </c>
      <c r="B1274" s="1" t="s">
        <v>2489</v>
      </c>
      <c r="C1274" s="1" t="s">
        <v>2510</v>
      </c>
      <c r="D1274" s="1" t="s">
        <v>101</v>
      </c>
      <c r="E1274" s="1" t="s">
        <v>1251</v>
      </c>
      <c r="F1274" s="1" t="s">
        <v>2407</v>
      </c>
      <c r="G1274" s="1" t="s">
        <v>2942</v>
      </c>
      <c r="H1274" s="1" t="s">
        <v>88</v>
      </c>
      <c r="I1274" s="2">
        <v>43998</v>
      </c>
      <c r="J1274" s="1" t="s">
        <v>4282</v>
      </c>
      <c r="K1274" s="1" t="s">
        <v>4283</v>
      </c>
      <c r="L1274" s="1" t="s">
        <v>2630</v>
      </c>
      <c r="M1274" s="1" t="s">
        <v>4290</v>
      </c>
      <c r="N1274" s="3">
        <v>-623.15</v>
      </c>
      <c r="O1274" s="3">
        <v>0</v>
      </c>
      <c r="P1274" s="1" t="s">
        <v>2581</v>
      </c>
      <c r="Q1274" s="1" t="s">
        <v>1252</v>
      </c>
      <c r="R1274" s="1" t="s">
        <v>1250</v>
      </c>
      <c r="S1274" s="1" t="s">
        <v>2407</v>
      </c>
      <c r="T1274" s="1" t="s">
        <v>2407</v>
      </c>
      <c r="U1274" s="1" t="s">
        <v>5407</v>
      </c>
      <c r="V1274" s="1" t="s">
        <v>2470</v>
      </c>
      <c r="W1274" s="1" t="s">
        <v>51</v>
      </c>
      <c r="X1274" s="1" t="str">
        <f>CONCATENATE(Tableau4[[#This Row],[Numéro de pièce de la pièce de référence]],Tableau4[[#This Row],[Numéro de poste de la pièce de référence]])</f>
        <v>450067329810</v>
      </c>
    </row>
    <row r="1275" spans="1:24" x14ac:dyDescent="0.35">
      <c r="A1275" s="1" t="s">
        <v>97</v>
      </c>
      <c r="B1275" s="1" t="s">
        <v>2489</v>
      </c>
      <c r="C1275" s="1" t="s">
        <v>2510</v>
      </c>
      <c r="D1275" s="1" t="s">
        <v>101</v>
      </c>
      <c r="E1275" s="1" t="s">
        <v>1251</v>
      </c>
      <c r="F1275" s="1" t="s">
        <v>2407</v>
      </c>
      <c r="G1275" s="1" t="s">
        <v>2942</v>
      </c>
      <c r="H1275" s="1" t="s">
        <v>88</v>
      </c>
      <c r="I1275" s="2">
        <v>43998</v>
      </c>
      <c r="J1275" s="1" t="s">
        <v>4282</v>
      </c>
      <c r="K1275" s="1" t="s">
        <v>4283</v>
      </c>
      <c r="L1275" s="1" t="s">
        <v>2630</v>
      </c>
      <c r="M1275" s="1" t="s">
        <v>4290</v>
      </c>
      <c r="N1275" s="3">
        <v>-284.35000000000002</v>
      </c>
      <c r="O1275" s="3">
        <v>0</v>
      </c>
      <c r="P1275" s="1" t="s">
        <v>2581</v>
      </c>
      <c r="Q1275" s="1" t="s">
        <v>1252</v>
      </c>
      <c r="R1275" s="1" t="s">
        <v>1250</v>
      </c>
      <c r="S1275" s="1" t="s">
        <v>2407</v>
      </c>
      <c r="T1275" s="1" t="s">
        <v>2407</v>
      </c>
      <c r="U1275" s="1" t="s">
        <v>5408</v>
      </c>
      <c r="V1275" s="1" t="s">
        <v>2470</v>
      </c>
      <c r="W1275" s="1" t="s">
        <v>51</v>
      </c>
      <c r="X1275" s="1" t="str">
        <f>CONCATENATE(Tableau4[[#This Row],[Numéro de pièce de la pièce de référence]],Tableau4[[#This Row],[Numéro de poste de la pièce de référence]])</f>
        <v>450067329810</v>
      </c>
    </row>
    <row r="1276" spans="1:24" x14ac:dyDescent="0.35">
      <c r="A1276" s="1" t="s">
        <v>97</v>
      </c>
      <c r="B1276" s="1" t="s">
        <v>2489</v>
      </c>
      <c r="C1276" s="1" t="s">
        <v>2510</v>
      </c>
      <c r="D1276" s="1" t="s">
        <v>101</v>
      </c>
      <c r="E1276" s="1" t="s">
        <v>1251</v>
      </c>
      <c r="F1276" s="1" t="s">
        <v>2407</v>
      </c>
      <c r="G1276" s="1" t="s">
        <v>2942</v>
      </c>
      <c r="H1276" s="1" t="s">
        <v>88</v>
      </c>
      <c r="I1276" s="2">
        <v>43998</v>
      </c>
      <c r="J1276" s="1" t="s">
        <v>4282</v>
      </c>
      <c r="K1276" s="1" t="s">
        <v>4283</v>
      </c>
      <c r="L1276" s="1" t="s">
        <v>2630</v>
      </c>
      <c r="M1276" s="1" t="s">
        <v>4290</v>
      </c>
      <c r="N1276" s="3">
        <v>-907.5</v>
      </c>
      <c r="O1276" s="3">
        <v>0</v>
      </c>
      <c r="P1276" s="1" t="s">
        <v>2581</v>
      </c>
      <c r="Q1276" s="1" t="s">
        <v>1252</v>
      </c>
      <c r="R1276" s="1" t="s">
        <v>1250</v>
      </c>
      <c r="S1276" s="1" t="s">
        <v>2407</v>
      </c>
      <c r="T1276" s="1" t="s">
        <v>2407</v>
      </c>
      <c r="U1276" s="1" t="s">
        <v>5409</v>
      </c>
      <c r="V1276" s="1" t="s">
        <v>2470</v>
      </c>
      <c r="W1276" s="1" t="s">
        <v>51</v>
      </c>
      <c r="X1276" s="1" t="str">
        <f>CONCATENATE(Tableau4[[#This Row],[Numéro de pièce de la pièce de référence]],Tableau4[[#This Row],[Numéro de poste de la pièce de référence]])</f>
        <v>450067329810</v>
      </c>
    </row>
    <row r="1277" spans="1:24" x14ac:dyDescent="0.35">
      <c r="A1277" s="1" t="s">
        <v>97</v>
      </c>
      <c r="B1277" s="1" t="s">
        <v>2489</v>
      </c>
      <c r="C1277" s="1" t="s">
        <v>2510</v>
      </c>
      <c r="D1277" s="1" t="s">
        <v>101</v>
      </c>
      <c r="E1277" s="1" t="s">
        <v>1251</v>
      </c>
      <c r="F1277" s="1" t="s">
        <v>2407</v>
      </c>
      <c r="G1277" s="1" t="s">
        <v>2942</v>
      </c>
      <c r="H1277" s="1" t="s">
        <v>88</v>
      </c>
      <c r="I1277" s="2">
        <v>43998</v>
      </c>
      <c r="J1277" s="1" t="s">
        <v>4282</v>
      </c>
      <c r="K1277" s="1" t="s">
        <v>4283</v>
      </c>
      <c r="L1277" s="1" t="s">
        <v>2630</v>
      </c>
      <c r="M1277" s="1" t="s">
        <v>4290</v>
      </c>
      <c r="N1277" s="3">
        <v>-1815</v>
      </c>
      <c r="O1277" s="3">
        <v>0</v>
      </c>
      <c r="P1277" s="1" t="s">
        <v>2581</v>
      </c>
      <c r="Q1277" s="1" t="s">
        <v>1252</v>
      </c>
      <c r="R1277" s="1" t="s">
        <v>1250</v>
      </c>
      <c r="S1277" s="1" t="s">
        <v>2407</v>
      </c>
      <c r="T1277" s="1" t="s">
        <v>2407</v>
      </c>
      <c r="U1277" s="1" t="s">
        <v>5410</v>
      </c>
      <c r="V1277" s="1" t="s">
        <v>2470</v>
      </c>
      <c r="W1277" s="1" t="s">
        <v>51</v>
      </c>
      <c r="X1277" s="1" t="str">
        <f>CONCATENATE(Tableau4[[#This Row],[Numéro de pièce de la pièce de référence]],Tableau4[[#This Row],[Numéro de poste de la pièce de référence]])</f>
        <v>450067329810</v>
      </c>
    </row>
    <row r="1278" spans="1:24" x14ac:dyDescent="0.35">
      <c r="A1278" s="1" t="s">
        <v>97</v>
      </c>
      <c r="B1278" s="1" t="s">
        <v>2489</v>
      </c>
      <c r="C1278" s="1" t="s">
        <v>2510</v>
      </c>
      <c r="D1278" s="1" t="s">
        <v>101</v>
      </c>
      <c r="E1278" s="1" t="s">
        <v>1251</v>
      </c>
      <c r="F1278" s="1" t="s">
        <v>2407</v>
      </c>
      <c r="G1278" s="1" t="s">
        <v>2942</v>
      </c>
      <c r="H1278" s="1" t="s">
        <v>88</v>
      </c>
      <c r="I1278" s="2">
        <v>43998</v>
      </c>
      <c r="J1278" s="1" t="s">
        <v>4282</v>
      </c>
      <c r="K1278" s="1" t="s">
        <v>4283</v>
      </c>
      <c r="L1278" s="1" t="s">
        <v>2630</v>
      </c>
      <c r="M1278" s="1" t="s">
        <v>4290</v>
      </c>
      <c r="N1278" s="3">
        <v>-907.5</v>
      </c>
      <c r="O1278" s="3">
        <v>0</v>
      </c>
      <c r="P1278" s="1" t="s">
        <v>2581</v>
      </c>
      <c r="Q1278" s="1" t="s">
        <v>1252</v>
      </c>
      <c r="R1278" s="1" t="s">
        <v>1250</v>
      </c>
      <c r="S1278" s="1" t="s">
        <v>2407</v>
      </c>
      <c r="T1278" s="1" t="s">
        <v>2407</v>
      </c>
      <c r="U1278" s="1" t="s">
        <v>5411</v>
      </c>
      <c r="V1278" s="1" t="s">
        <v>2470</v>
      </c>
      <c r="W1278" s="1" t="s">
        <v>51</v>
      </c>
      <c r="X1278" s="1" t="str">
        <f>CONCATENATE(Tableau4[[#This Row],[Numéro de pièce de la pièce de référence]],Tableau4[[#This Row],[Numéro de poste de la pièce de référence]])</f>
        <v>450067329810</v>
      </c>
    </row>
    <row r="1279" spans="1:24" x14ac:dyDescent="0.35">
      <c r="A1279" s="1" t="s">
        <v>97</v>
      </c>
      <c r="B1279" s="1" t="s">
        <v>2489</v>
      </c>
      <c r="C1279" s="1" t="s">
        <v>2510</v>
      </c>
      <c r="D1279" s="1" t="s">
        <v>101</v>
      </c>
      <c r="E1279" s="1" t="s">
        <v>1251</v>
      </c>
      <c r="F1279" s="1" t="s">
        <v>2407</v>
      </c>
      <c r="G1279" s="1" t="s">
        <v>2942</v>
      </c>
      <c r="H1279" s="1" t="s">
        <v>88</v>
      </c>
      <c r="I1279" s="2">
        <v>43998</v>
      </c>
      <c r="J1279" s="1" t="s">
        <v>4282</v>
      </c>
      <c r="K1279" s="1" t="s">
        <v>4283</v>
      </c>
      <c r="L1279" s="1" t="s">
        <v>2630</v>
      </c>
      <c r="M1279" s="1" t="s">
        <v>4290</v>
      </c>
      <c r="N1279" s="3">
        <v>-907.5</v>
      </c>
      <c r="O1279" s="3">
        <v>0</v>
      </c>
      <c r="P1279" s="1" t="s">
        <v>2581</v>
      </c>
      <c r="Q1279" s="1" t="s">
        <v>1252</v>
      </c>
      <c r="R1279" s="1" t="s">
        <v>1250</v>
      </c>
      <c r="S1279" s="1" t="s">
        <v>2407</v>
      </c>
      <c r="T1279" s="1" t="s">
        <v>2407</v>
      </c>
      <c r="U1279" s="1" t="s">
        <v>5412</v>
      </c>
      <c r="V1279" s="1" t="s">
        <v>2470</v>
      </c>
      <c r="W1279" s="1" t="s">
        <v>51</v>
      </c>
      <c r="X1279" s="1" t="str">
        <f>CONCATENATE(Tableau4[[#This Row],[Numéro de pièce de la pièce de référence]],Tableau4[[#This Row],[Numéro de poste de la pièce de référence]])</f>
        <v>450067329810</v>
      </c>
    </row>
    <row r="1280" spans="1:24" x14ac:dyDescent="0.35">
      <c r="A1280" s="1" t="s">
        <v>97</v>
      </c>
      <c r="B1280" s="1" t="s">
        <v>2489</v>
      </c>
      <c r="C1280" s="1" t="s">
        <v>2510</v>
      </c>
      <c r="D1280" s="1" t="s">
        <v>101</v>
      </c>
      <c r="E1280" s="1" t="s">
        <v>1251</v>
      </c>
      <c r="F1280" s="1" t="s">
        <v>2407</v>
      </c>
      <c r="G1280" s="1" t="s">
        <v>2942</v>
      </c>
      <c r="H1280" s="1" t="s">
        <v>88</v>
      </c>
      <c r="I1280" s="2">
        <v>43998</v>
      </c>
      <c r="J1280" s="1" t="s">
        <v>4282</v>
      </c>
      <c r="K1280" s="1" t="s">
        <v>4283</v>
      </c>
      <c r="L1280" s="1" t="s">
        <v>2630</v>
      </c>
      <c r="M1280" s="1" t="s">
        <v>4290</v>
      </c>
      <c r="N1280" s="3">
        <v>-284.35000000000002</v>
      </c>
      <c r="O1280" s="3">
        <v>0</v>
      </c>
      <c r="P1280" s="1" t="s">
        <v>2581</v>
      </c>
      <c r="Q1280" s="1" t="s">
        <v>1252</v>
      </c>
      <c r="R1280" s="1" t="s">
        <v>1250</v>
      </c>
      <c r="S1280" s="1" t="s">
        <v>2407</v>
      </c>
      <c r="T1280" s="1" t="s">
        <v>2407</v>
      </c>
      <c r="U1280" s="1" t="s">
        <v>5413</v>
      </c>
      <c r="V1280" s="1" t="s">
        <v>2470</v>
      </c>
      <c r="W1280" s="1" t="s">
        <v>51</v>
      </c>
      <c r="X1280" s="1" t="str">
        <f>CONCATENATE(Tableau4[[#This Row],[Numéro de pièce de la pièce de référence]],Tableau4[[#This Row],[Numéro de poste de la pièce de référence]])</f>
        <v>450067329810</v>
      </c>
    </row>
    <row r="1281" spans="1:24" x14ac:dyDescent="0.35">
      <c r="A1281" s="1" t="s">
        <v>97</v>
      </c>
      <c r="B1281" s="1" t="s">
        <v>2489</v>
      </c>
      <c r="C1281" s="1" t="s">
        <v>2510</v>
      </c>
      <c r="D1281" s="1" t="s">
        <v>101</v>
      </c>
      <c r="E1281" s="1" t="s">
        <v>1251</v>
      </c>
      <c r="F1281" s="1" t="s">
        <v>2407</v>
      </c>
      <c r="G1281" s="1" t="s">
        <v>2942</v>
      </c>
      <c r="H1281" s="1" t="s">
        <v>88</v>
      </c>
      <c r="I1281" s="2">
        <v>43998</v>
      </c>
      <c r="J1281" s="1" t="s">
        <v>4282</v>
      </c>
      <c r="K1281" s="1" t="s">
        <v>4283</v>
      </c>
      <c r="L1281" s="1" t="s">
        <v>2630</v>
      </c>
      <c r="M1281" s="1" t="s">
        <v>4290</v>
      </c>
      <c r="N1281" s="3">
        <v>-284.35000000000002</v>
      </c>
      <c r="O1281" s="3">
        <v>0</v>
      </c>
      <c r="P1281" s="1" t="s">
        <v>2581</v>
      </c>
      <c r="Q1281" s="1" t="s">
        <v>1252</v>
      </c>
      <c r="R1281" s="1" t="s">
        <v>1250</v>
      </c>
      <c r="S1281" s="1" t="s">
        <v>2407</v>
      </c>
      <c r="T1281" s="1" t="s">
        <v>2407</v>
      </c>
      <c r="U1281" s="1" t="s">
        <v>5414</v>
      </c>
      <c r="V1281" s="1" t="s">
        <v>2470</v>
      </c>
      <c r="W1281" s="1" t="s">
        <v>51</v>
      </c>
      <c r="X1281" s="1" t="str">
        <f>CONCATENATE(Tableau4[[#This Row],[Numéro de pièce de la pièce de référence]],Tableau4[[#This Row],[Numéro de poste de la pièce de référence]])</f>
        <v>450067329810</v>
      </c>
    </row>
    <row r="1282" spans="1:24" x14ac:dyDescent="0.35">
      <c r="A1282" s="1" t="s">
        <v>97</v>
      </c>
      <c r="B1282" s="1" t="s">
        <v>2489</v>
      </c>
      <c r="C1282" s="1" t="s">
        <v>2510</v>
      </c>
      <c r="D1282" s="1" t="s">
        <v>101</v>
      </c>
      <c r="E1282" s="1" t="s">
        <v>1251</v>
      </c>
      <c r="F1282" s="1" t="s">
        <v>2407</v>
      </c>
      <c r="G1282" s="1" t="s">
        <v>2942</v>
      </c>
      <c r="H1282" s="1" t="s">
        <v>88</v>
      </c>
      <c r="I1282" s="2">
        <v>43998</v>
      </c>
      <c r="J1282" s="1" t="s">
        <v>4282</v>
      </c>
      <c r="K1282" s="1" t="s">
        <v>4283</v>
      </c>
      <c r="L1282" s="1" t="s">
        <v>2630</v>
      </c>
      <c r="M1282" s="1" t="s">
        <v>4290</v>
      </c>
      <c r="N1282" s="3">
        <v>-284.35000000000002</v>
      </c>
      <c r="O1282" s="3">
        <v>0</v>
      </c>
      <c r="P1282" s="1" t="s">
        <v>2581</v>
      </c>
      <c r="Q1282" s="1" t="s">
        <v>1252</v>
      </c>
      <c r="R1282" s="1" t="s">
        <v>1250</v>
      </c>
      <c r="S1282" s="1" t="s">
        <v>2407</v>
      </c>
      <c r="T1282" s="1" t="s">
        <v>2407</v>
      </c>
      <c r="U1282" s="1" t="s">
        <v>5415</v>
      </c>
      <c r="V1282" s="1" t="s">
        <v>2470</v>
      </c>
      <c r="W1282" s="1" t="s">
        <v>51</v>
      </c>
      <c r="X1282" s="1" t="str">
        <f>CONCATENATE(Tableau4[[#This Row],[Numéro de pièce de la pièce de référence]],Tableau4[[#This Row],[Numéro de poste de la pièce de référence]])</f>
        <v>450067329810</v>
      </c>
    </row>
    <row r="1283" spans="1:24" x14ac:dyDescent="0.35">
      <c r="A1283" s="1" t="s">
        <v>97</v>
      </c>
      <c r="B1283" s="1" t="s">
        <v>2489</v>
      </c>
      <c r="C1283" s="1" t="s">
        <v>2510</v>
      </c>
      <c r="D1283" s="1" t="s">
        <v>101</v>
      </c>
      <c r="E1283" s="1" t="s">
        <v>1251</v>
      </c>
      <c r="F1283" s="1" t="s">
        <v>2407</v>
      </c>
      <c r="G1283" s="1" t="s">
        <v>2942</v>
      </c>
      <c r="H1283" s="1" t="s">
        <v>88</v>
      </c>
      <c r="I1283" s="2">
        <v>43998</v>
      </c>
      <c r="J1283" s="1" t="s">
        <v>4282</v>
      </c>
      <c r="K1283" s="1" t="s">
        <v>4283</v>
      </c>
      <c r="L1283" s="1" t="s">
        <v>2630</v>
      </c>
      <c r="M1283" s="1" t="s">
        <v>4290</v>
      </c>
      <c r="N1283" s="3">
        <v>-284.35000000000002</v>
      </c>
      <c r="O1283" s="3">
        <v>0</v>
      </c>
      <c r="P1283" s="1" t="s">
        <v>2581</v>
      </c>
      <c r="Q1283" s="1" t="s">
        <v>1252</v>
      </c>
      <c r="R1283" s="1" t="s">
        <v>1250</v>
      </c>
      <c r="S1283" s="1" t="s">
        <v>2407</v>
      </c>
      <c r="T1283" s="1" t="s">
        <v>2407</v>
      </c>
      <c r="U1283" s="1" t="s">
        <v>5416</v>
      </c>
      <c r="V1283" s="1" t="s">
        <v>2470</v>
      </c>
      <c r="W1283" s="1" t="s">
        <v>51</v>
      </c>
      <c r="X1283" s="1" t="str">
        <f>CONCATENATE(Tableau4[[#This Row],[Numéro de pièce de la pièce de référence]],Tableau4[[#This Row],[Numéro de poste de la pièce de référence]])</f>
        <v>450067329810</v>
      </c>
    </row>
    <row r="1284" spans="1:24" x14ac:dyDescent="0.35">
      <c r="A1284" s="1" t="s">
        <v>97</v>
      </c>
      <c r="B1284" s="1" t="s">
        <v>2489</v>
      </c>
      <c r="C1284" s="1" t="s">
        <v>2510</v>
      </c>
      <c r="D1284" s="1" t="s">
        <v>101</v>
      </c>
      <c r="E1284" s="1" t="s">
        <v>1251</v>
      </c>
      <c r="F1284" s="1" t="s">
        <v>2407</v>
      </c>
      <c r="G1284" s="1" t="s">
        <v>2942</v>
      </c>
      <c r="H1284" s="1" t="s">
        <v>88</v>
      </c>
      <c r="I1284" s="2">
        <v>43998</v>
      </c>
      <c r="J1284" s="1" t="s">
        <v>4282</v>
      </c>
      <c r="K1284" s="1" t="s">
        <v>4283</v>
      </c>
      <c r="L1284" s="1" t="s">
        <v>2630</v>
      </c>
      <c r="M1284" s="1" t="s">
        <v>4290</v>
      </c>
      <c r="N1284" s="3">
        <v>-284.35000000000002</v>
      </c>
      <c r="O1284" s="3">
        <v>0</v>
      </c>
      <c r="P1284" s="1" t="s">
        <v>2581</v>
      </c>
      <c r="Q1284" s="1" t="s">
        <v>1252</v>
      </c>
      <c r="R1284" s="1" t="s">
        <v>1250</v>
      </c>
      <c r="S1284" s="1" t="s">
        <v>2407</v>
      </c>
      <c r="T1284" s="1" t="s">
        <v>2407</v>
      </c>
      <c r="U1284" s="1" t="s">
        <v>5417</v>
      </c>
      <c r="V1284" s="1" t="s">
        <v>2470</v>
      </c>
      <c r="W1284" s="1" t="s">
        <v>51</v>
      </c>
      <c r="X1284" s="1" t="str">
        <f>CONCATENATE(Tableau4[[#This Row],[Numéro de pièce de la pièce de référence]],Tableau4[[#This Row],[Numéro de poste de la pièce de référence]])</f>
        <v>450067329810</v>
      </c>
    </row>
    <row r="1285" spans="1:24" x14ac:dyDescent="0.35">
      <c r="A1285" s="1" t="s">
        <v>97</v>
      </c>
      <c r="B1285" s="1" t="s">
        <v>2489</v>
      </c>
      <c r="C1285" s="1" t="s">
        <v>2510</v>
      </c>
      <c r="D1285" s="1" t="s">
        <v>101</v>
      </c>
      <c r="E1285" s="1" t="s">
        <v>1251</v>
      </c>
      <c r="F1285" s="1" t="s">
        <v>2407</v>
      </c>
      <c r="G1285" s="1" t="s">
        <v>2942</v>
      </c>
      <c r="H1285" s="1" t="s">
        <v>88</v>
      </c>
      <c r="I1285" s="2">
        <v>43998</v>
      </c>
      <c r="J1285" s="1" t="s">
        <v>4282</v>
      </c>
      <c r="K1285" s="1" t="s">
        <v>4283</v>
      </c>
      <c r="L1285" s="1" t="s">
        <v>2630</v>
      </c>
      <c r="M1285" s="1" t="s">
        <v>4290</v>
      </c>
      <c r="N1285" s="3">
        <v>-284.35000000000002</v>
      </c>
      <c r="O1285" s="3">
        <v>0</v>
      </c>
      <c r="P1285" s="1" t="s">
        <v>2581</v>
      </c>
      <c r="Q1285" s="1" t="s">
        <v>1252</v>
      </c>
      <c r="R1285" s="1" t="s">
        <v>1250</v>
      </c>
      <c r="S1285" s="1" t="s">
        <v>2407</v>
      </c>
      <c r="T1285" s="1" t="s">
        <v>2407</v>
      </c>
      <c r="U1285" s="1" t="s">
        <v>5418</v>
      </c>
      <c r="V1285" s="1" t="s">
        <v>2470</v>
      </c>
      <c r="W1285" s="1" t="s">
        <v>51</v>
      </c>
      <c r="X1285" s="1" t="str">
        <f>CONCATENATE(Tableau4[[#This Row],[Numéro de pièce de la pièce de référence]],Tableau4[[#This Row],[Numéro de poste de la pièce de référence]])</f>
        <v>450067329810</v>
      </c>
    </row>
    <row r="1286" spans="1:24" x14ac:dyDescent="0.35">
      <c r="A1286" s="1" t="s">
        <v>97</v>
      </c>
      <c r="B1286" s="1" t="s">
        <v>2489</v>
      </c>
      <c r="C1286" s="1" t="s">
        <v>2510</v>
      </c>
      <c r="D1286" s="1" t="s">
        <v>101</v>
      </c>
      <c r="E1286" s="1" t="s">
        <v>1251</v>
      </c>
      <c r="F1286" s="1" t="s">
        <v>2407</v>
      </c>
      <c r="G1286" s="1" t="s">
        <v>2942</v>
      </c>
      <c r="H1286" s="1" t="s">
        <v>88</v>
      </c>
      <c r="I1286" s="2">
        <v>43998</v>
      </c>
      <c r="J1286" s="1" t="s">
        <v>4282</v>
      </c>
      <c r="K1286" s="1" t="s">
        <v>4283</v>
      </c>
      <c r="L1286" s="1" t="s">
        <v>2630</v>
      </c>
      <c r="M1286" s="1" t="s">
        <v>4290</v>
      </c>
      <c r="N1286" s="3">
        <v>-284.35000000000002</v>
      </c>
      <c r="O1286" s="3">
        <v>0</v>
      </c>
      <c r="P1286" s="1" t="s">
        <v>2581</v>
      </c>
      <c r="Q1286" s="1" t="s">
        <v>1252</v>
      </c>
      <c r="R1286" s="1" t="s">
        <v>1250</v>
      </c>
      <c r="S1286" s="1" t="s">
        <v>2407</v>
      </c>
      <c r="T1286" s="1" t="s">
        <v>2407</v>
      </c>
      <c r="U1286" s="1" t="s">
        <v>5419</v>
      </c>
      <c r="V1286" s="1" t="s">
        <v>2470</v>
      </c>
      <c r="W1286" s="1" t="s">
        <v>51</v>
      </c>
      <c r="X1286" s="1" t="str">
        <f>CONCATENATE(Tableau4[[#This Row],[Numéro de pièce de la pièce de référence]],Tableau4[[#This Row],[Numéro de poste de la pièce de référence]])</f>
        <v>450067329810</v>
      </c>
    </row>
    <row r="1287" spans="1:24" x14ac:dyDescent="0.35">
      <c r="A1287" s="1" t="s">
        <v>97</v>
      </c>
      <c r="B1287" s="1" t="s">
        <v>2489</v>
      </c>
      <c r="C1287" s="1" t="s">
        <v>2510</v>
      </c>
      <c r="D1287" s="1" t="s">
        <v>101</v>
      </c>
      <c r="E1287" s="1" t="s">
        <v>1251</v>
      </c>
      <c r="F1287" s="1" t="s">
        <v>2407</v>
      </c>
      <c r="G1287" s="1" t="s">
        <v>2942</v>
      </c>
      <c r="H1287" s="1" t="s">
        <v>88</v>
      </c>
      <c r="I1287" s="2">
        <v>43998</v>
      </c>
      <c r="J1287" s="1" t="s">
        <v>4282</v>
      </c>
      <c r="K1287" s="1" t="s">
        <v>4283</v>
      </c>
      <c r="L1287" s="1" t="s">
        <v>2630</v>
      </c>
      <c r="M1287" s="1" t="s">
        <v>4290</v>
      </c>
      <c r="N1287" s="3">
        <v>-284.35000000000002</v>
      </c>
      <c r="O1287" s="3">
        <v>0</v>
      </c>
      <c r="P1287" s="1" t="s">
        <v>2581</v>
      </c>
      <c r="Q1287" s="1" t="s">
        <v>1252</v>
      </c>
      <c r="R1287" s="1" t="s">
        <v>1250</v>
      </c>
      <c r="S1287" s="1" t="s">
        <v>2407</v>
      </c>
      <c r="T1287" s="1" t="s">
        <v>2407</v>
      </c>
      <c r="U1287" s="1" t="s">
        <v>5420</v>
      </c>
      <c r="V1287" s="1" t="s">
        <v>2470</v>
      </c>
      <c r="W1287" s="1" t="s">
        <v>51</v>
      </c>
      <c r="X1287" s="1" t="str">
        <f>CONCATENATE(Tableau4[[#This Row],[Numéro de pièce de la pièce de référence]],Tableau4[[#This Row],[Numéro de poste de la pièce de référence]])</f>
        <v>450067329810</v>
      </c>
    </row>
    <row r="1288" spans="1:24" x14ac:dyDescent="0.35">
      <c r="A1288" s="1" t="s">
        <v>97</v>
      </c>
      <c r="B1288" s="1" t="s">
        <v>2489</v>
      </c>
      <c r="C1288" s="1" t="s">
        <v>2510</v>
      </c>
      <c r="D1288" s="1" t="s">
        <v>101</v>
      </c>
      <c r="E1288" s="1" t="s">
        <v>1436</v>
      </c>
      <c r="F1288" s="1" t="s">
        <v>2407</v>
      </c>
      <c r="G1288" s="1" t="s">
        <v>3000</v>
      </c>
      <c r="H1288" s="1" t="s">
        <v>88</v>
      </c>
      <c r="I1288" s="2">
        <v>43998</v>
      </c>
      <c r="J1288" s="1" t="s">
        <v>4282</v>
      </c>
      <c r="K1288" s="1" t="s">
        <v>4283</v>
      </c>
      <c r="L1288" s="1" t="s">
        <v>2630</v>
      </c>
      <c r="M1288" s="1" t="s">
        <v>4290</v>
      </c>
      <c r="N1288" s="3">
        <v>-2020.09</v>
      </c>
      <c r="O1288" s="3">
        <v>0</v>
      </c>
      <c r="P1288" s="1" t="s">
        <v>2567</v>
      </c>
      <c r="Q1288" s="1" t="s">
        <v>1437</v>
      </c>
      <c r="R1288" s="1" t="s">
        <v>1435</v>
      </c>
      <c r="S1288" s="1" t="s">
        <v>2407</v>
      </c>
      <c r="T1288" s="1" t="s">
        <v>2407</v>
      </c>
      <c r="U1288" s="1" t="s">
        <v>5421</v>
      </c>
      <c r="V1288" s="1" t="s">
        <v>2470</v>
      </c>
      <c r="W1288" s="1" t="s">
        <v>113</v>
      </c>
      <c r="X1288" s="1" t="str">
        <f>CONCATENATE(Tableau4[[#This Row],[Numéro de pièce de la pièce de référence]],Tableau4[[#This Row],[Numéro de poste de la pièce de référence]])</f>
        <v>450067456810</v>
      </c>
    </row>
    <row r="1289" spans="1:24" x14ac:dyDescent="0.35">
      <c r="A1289" s="1" t="s">
        <v>97</v>
      </c>
      <c r="B1289" s="1" t="s">
        <v>2489</v>
      </c>
      <c r="C1289" s="1" t="s">
        <v>2510</v>
      </c>
      <c r="D1289" s="1" t="s">
        <v>101</v>
      </c>
      <c r="E1289" s="1" t="s">
        <v>1423</v>
      </c>
      <c r="F1289" s="1" t="s">
        <v>2407</v>
      </c>
      <c r="G1289" s="1" t="s">
        <v>3002</v>
      </c>
      <c r="H1289" s="1" t="s">
        <v>88</v>
      </c>
      <c r="I1289" s="2">
        <v>43998</v>
      </c>
      <c r="J1289" s="1" t="s">
        <v>4282</v>
      </c>
      <c r="K1289" s="1" t="s">
        <v>4283</v>
      </c>
      <c r="L1289" s="1" t="s">
        <v>2630</v>
      </c>
      <c r="M1289" s="1" t="s">
        <v>4290</v>
      </c>
      <c r="N1289" s="3">
        <v>-147620</v>
      </c>
      <c r="O1289" s="3">
        <v>0</v>
      </c>
      <c r="P1289" s="1" t="s">
        <v>2567</v>
      </c>
      <c r="Q1289" s="1" t="s">
        <v>1424</v>
      </c>
      <c r="R1289" s="1" t="s">
        <v>1293</v>
      </c>
      <c r="S1289" s="1" t="s">
        <v>2407</v>
      </c>
      <c r="T1289" s="1" t="s">
        <v>2407</v>
      </c>
      <c r="U1289" s="1" t="s">
        <v>5422</v>
      </c>
      <c r="V1289" s="1" t="s">
        <v>2470</v>
      </c>
      <c r="W1289" s="1" t="s">
        <v>113</v>
      </c>
      <c r="X1289" s="1" t="str">
        <f>CONCATENATE(Tableau4[[#This Row],[Numéro de pièce de la pièce de référence]],Tableau4[[#This Row],[Numéro de poste de la pièce de référence]])</f>
        <v>450067461310</v>
      </c>
    </row>
    <row r="1290" spans="1:24" x14ac:dyDescent="0.35">
      <c r="A1290" s="1" t="s">
        <v>97</v>
      </c>
      <c r="B1290" s="1" t="s">
        <v>2489</v>
      </c>
      <c r="C1290" s="1" t="s">
        <v>2510</v>
      </c>
      <c r="D1290" s="1" t="s">
        <v>101</v>
      </c>
      <c r="E1290" s="1" t="s">
        <v>1443</v>
      </c>
      <c r="F1290" s="1" t="s">
        <v>2407</v>
      </c>
      <c r="G1290" s="1" t="s">
        <v>3006</v>
      </c>
      <c r="H1290" s="1" t="s">
        <v>88</v>
      </c>
      <c r="I1290" s="2">
        <v>43998</v>
      </c>
      <c r="J1290" s="1" t="s">
        <v>4282</v>
      </c>
      <c r="K1290" s="1" t="s">
        <v>4283</v>
      </c>
      <c r="L1290" s="1" t="s">
        <v>2630</v>
      </c>
      <c r="M1290" s="1" t="s">
        <v>4290</v>
      </c>
      <c r="N1290" s="3">
        <v>-8904.01</v>
      </c>
      <c r="O1290" s="3">
        <v>0</v>
      </c>
      <c r="P1290" s="1" t="s">
        <v>2567</v>
      </c>
      <c r="Q1290" s="1" t="s">
        <v>1444</v>
      </c>
      <c r="R1290" s="1" t="s">
        <v>1442</v>
      </c>
      <c r="S1290" s="1" t="s">
        <v>2407</v>
      </c>
      <c r="T1290" s="1" t="s">
        <v>2407</v>
      </c>
      <c r="U1290" s="1" t="s">
        <v>5423</v>
      </c>
      <c r="V1290" s="1" t="s">
        <v>2470</v>
      </c>
      <c r="W1290" s="1" t="s">
        <v>113</v>
      </c>
      <c r="X1290" s="1" t="str">
        <f>CONCATENATE(Tableau4[[#This Row],[Numéro de pièce de la pièce de référence]],Tableau4[[#This Row],[Numéro de poste de la pièce de référence]])</f>
        <v>450067462210</v>
      </c>
    </row>
    <row r="1291" spans="1:24" x14ac:dyDescent="0.35">
      <c r="A1291" s="1" t="s">
        <v>97</v>
      </c>
      <c r="B1291" s="1" t="s">
        <v>2489</v>
      </c>
      <c r="C1291" s="1" t="s">
        <v>2510</v>
      </c>
      <c r="D1291" s="1" t="s">
        <v>101</v>
      </c>
      <c r="E1291" s="1" t="s">
        <v>1513</v>
      </c>
      <c r="F1291" s="1" t="s">
        <v>2407</v>
      </c>
      <c r="G1291" s="1" t="s">
        <v>3038</v>
      </c>
      <c r="H1291" s="1" t="s">
        <v>88</v>
      </c>
      <c r="I1291" s="2">
        <v>43998</v>
      </c>
      <c r="J1291" s="1" t="s">
        <v>4282</v>
      </c>
      <c r="K1291" s="1" t="s">
        <v>4283</v>
      </c>
      <c r="L1291" s="1" t="s">
        <v>2630</v>
      </c>
      <c r="M1291" s="1" t="s">
        <v>4290</v>
      </c>
      <c r="N1291" s="3">
        <v>-426742.81</v>
      </c>
      <c r="O1291" s="3">
        <v>0</v>
      </c>
      <c r="P1291" s="1" t="s">
        <v>2567</v>
      </c>
      <c r="Q1291" s="1" t="s">
        <v>1514</v>
      </c>
      <c r="R1291" s="1" t="s">
        <v>649</v>
      </c>
      <c r="S1291" s="1" t="s">
        <v>2407</v>
      </c>
      <c r="T1291" s="1" t="s">
        <v>2407</v>
      </c>
      <c r="U1291" s="1" t="s">
        <v>5424</v>
      </c>
      <c r="V1291" s="1" t="s">
        <v>2470</v>
      </c>
      <c r="W1291" s="1" t="s">
        <v>51</v>
      </c>
      <c r="X1291" s="1" t="str">
        <f>CONCATENATE(Tableau4[[#This Row],[Numéro de pièce de la pièce de référence]],Tableau4[[#This Row],[Numéro de poste de la pièce de référence]])</f>
        <v>450067643610</v>
      </c>
    </row>
    <row r="1292" spans="1:24" x14ac:dyDescent="0.35">
      <c r="A1292" s="1" t="s">
        <v>97</v>
      </c>
      <c r="B1292" s="1" t="s">
        <v>2489</v>
      </c>
      <c r="C1292" s="1" t="s">
        <v>2510</v>
      </c>
      <c r="D1292" s="1" t="s">
        <v>101</v>
      </c>
      <c r="E1292" s="1" t="s">
        <v>1513</v>
      </c>
      <c r="F1292" s="1" t="s">
        <v>2407</v>
      </c>
      <c r="G1292" s="1" t="s">
        <v>3038</v>
      </c>
      <c r="H1292" s="1" t="s">
        <v>217</v>
      </c>
      <c r="I1292" s="2">
        <v>43998</v>
      </c>
      <c r="J1292" s="1" t="s">
        <v>4282</v>
      </c>
      <c r="K1292" s="1" t="s">
        <v>4283</v>
      </c>
      <c r="L1292" s="1" t="s">
        <v>2630</v>
      </c>
      <c r="M1292" s="1" t="s">
        <v>4290</v>
      </c>
      <c r="N1292" s="3">
        <v>-544.5</v>
      </c>
      <c r="O1292" s="3">
        <v>0</v>
      </c>
      <c r="P1292" s="1" t="s">
        <v>2702</v>
      </c>
      <c r="Q1292" s="1" t="s">
        <v>1516</v>
      </c>
      <c r="R1292" s="1" t="s">
        <v>649</v>
      </c>
      <c r="S1292" s="1" t="s">
        <v>2407</v>
      </c>
      <c r="T1292" s="1" t="s">
        <v>2407</v>
      </c>
      <c r="U1292" s="1" t="s">
        <v>5424</v>
      </c>
      <c r="V1292" s="1" t="s">
        <v>2470</v>
      </c>
      <c r="W1292" s="1" t="s">
        <v>51</v>
      </c>
      <c r="X1292" s="1" t="str">
        <f>CONCATENATE(Tableau4[[#This Row],[Numéro de pièce de la pièce de référence]],Tableau4[[#This Row],[Numéro de poste de la pièce de référence]])</f>
        <v>450067643620</v>
      </c>
    </row>
    <row r="1293" spans="1:24" x14ac:dyDescent="0.35">
      <c r="A1293" s="1" t="s">
        <v>97</v>
      </c>
      <c r="B1293" s="1" t="s">
        <v>2489</v>
      </c>
      <c r="C1293" s="1" t="s">
        <v>2510</v>
      </c>
      <c r="D1293" s="1" t="s">
        <v>101</v>
      </c>
      <c r="E1293" s="1" t="s">
        <v>1989</v>
      </c>
      <c r="F1293" s="1" t="s">
        <v>2407</v>
      </c>
      <c r="G1293" s="1" t="s">
        <v>3068</v>
      </c>
      <c r="H1293" s="1" t="s">
        <v>88</v>
      </c>
      <c r="I1293" s="2">
        <v>43998</v>
      </c>
      <c r="J1293" s="1" t="s">
        <v>4282</v>
      </c>
      <c r="K1293" s="1" t="s">
        <v>4283</v>
      </c>
      <c r="L1293" s="1" t="s">
        <v>2630</v>
      </c>
      <c r="M1293" s="1" t="s">
        <v>4290</v>
      </c>
      <c r="N1293" s="3">
        <v>-185766.63</v>
      </c>
      <c r="O1293" s="3">
        <v>0</v>
      </c>
      <c r="P1293" s="1" t="s">
        <v>2702</v>
      </c>
      <c r="Q1293" s="1" t="s">
        <v>1990</v>
      </c>
      <c r="R1293" s="1" t="s">
        <v>1988</v>
      </c>
      <c r="S1293" s="1" t="s">
        <v>2407</v>
      </c>
      <c r="T1293" s="1" t="s">
        <v>2407</v>
      </c>
      <c r="U1293" s="1" t="s">
        <v>5425</v>
      </c>
      <c r="V1293" s="1" t="s">
        <v>2470</v>
      </c>
      <c r="W1293" s="1" t="s">
        <v>74</v>
      </c>
      <c r="X1293" s="1" t="str">
        <f>CONCATENATE(Tableau4[[#This Row],[Numéro de pièce de la pièce de référence]],Tableau4[[#This Row],[Numéro de poste de la pièce de référence]])</f>
        <v>450067811910</v>
      </c>
    </row>
    <row r="1294" spans="1:24" x14ac:dyDescent="0.35">
      <c r="A1294" s="1" t="s">
        <v>97</v>
      </c>
      <c r="B1294" s="1" t="s">
        <v>2489</v>
      </c>
      <c r="C1294" s="1" t="s">
        <v>2510</v>
      </c>
      <c r="D1294" s="1" t="s">
        <v>101</v>
      </c>
      <c r="E1294" s="1" t="s">
        <v>1989</v>
      </c>
      <c r="F1294" s="1" t="s">
        <v>2407</v>
      </c>
      <c r="G1294" s="1" t="s">
        <v>3068</v>
      </c>
      <c r="H1294" s="1" t="s">
        <v>88</v>
      </c>
      <c r="I1294" s="2">
        <v>43998</v>
      </c>
      <c r="J1294" s="1" t="s">
        <v>4282</v>
      </c>
      <c r="K1294" s="1" t="s">
        <v>4283</v>
      </c>
      <c r="L1294" s="1" t="s">
        <v>2630</v>
      </c>
      <c r="M1294" s="1" t="s">
        <v>4290</v>
      </c>
      <c r="N1294" s="3">
        <v>-3003.79</v>
      </c>
      <c r="O1294" s="3">
        <v>0</v>
      </c>
      <c r="P1294" s="1" t="s">
        <v>2702</v>
      </c>
      <c r="Q1294" s="1" t="s">
        <v>1990</v>
      </c>
      <c r="R1294" s="1" t="s">
        <v>1988</v>
      </c>
      <c r="S1294" s="1" t="s">
        <v>2407</v>
      </c>
      <c r="T1294" s="1" t="s">
        <v>2407</v>
      </c>
      <c r="U1294" s="1" t="s">
        <v>5426</v>
      </c>
      <c r="V1294" s="1" t="s">
        <v>2470</v>
      </c>
      <c r="W1294" s="1" t="s">
        <v>74</v>
      </c>
      <c r="X1294" s="1" t="str">
        <f>CONCATENATE(Tableau4[[#This Row],[Numéro de pièce de la pièce de référence]],Tableau4[[#This Row],[Numéro de poste de la pièce de référence]])</f>
        <v>450067811910</v>
      </c>
    </row>
    <row r="1295" spans="1:24" x14ac:dyDescent="0.35">
      <c r="A1295" s="1" t="s">
        <v>97</v>
      </c>
      <c r="B1295" s="1" t="s">
        <v>2489</v>
      </c>
      <c r="C1295" s="1" t="s">
        <v>2510</v>
      </c>
      <c r="D1295" s="1" t="s">
        <v>101</v>
      </c>
      <c r="E1295" s="1" t="s">
        <v>1989</v>
      </c>
      <c r="F1295" s="1" t="s">
        <v>2407</v>
      </c>
      <c r="G1295" s="1" t="s">
        <v>3068</v>
      </c>
      <c r="H1295" s="1" t="s">
        <v>88</v>
      </c>
      <c r="I1295" s="2">
        <v>43998</v>
      </c>
      <c r="J1295" s="1" t="s">
        <v>4282</v>
      </c>
      <c r="K1295" s="1" t="s">
        <v>4283</v>
      </c>
      <c r="L1295" s="1" t="s">
        <v>2630</v>
      </c>
      <c r="M1295" s="1" t="s">
        <v>4290</v>
      </c>
      <c r="N1295" s="3">
        <v>-16275.58</v>
      </c>
      <c r="O1295" s="3">
        <v>0</v>
      </c>
      <c r="P1295" s="1" t="s">
        <v>2702</v>
      </c>
      <c r="Q1295" s="1" t="s">
        <v>1990</v>
      </c>
      <c r="R1295" s="1" t="s">
        <v>1988</v>
      </c>
      <c r="S1295" s="1" t="s">
        <v>2407</v>
      </c>
      <c r="T1295" s="1" t="s">
        <v>2407</v>
      </c>
      <c r="U1295" s="1" t="s">
        <v>5427</v>
      </c>
      <c r="V1295" s="1" t="s">
        <v>2470</v>
      </c>
      <c r="W1295" s="1" t="s">
        <v>74</v>
      </c>
      <c r="X1295" s="1" t="str">
        <f>CONCATENATE(Tableau4[[#This Row],[Numéro de pièce de la pièce de référence]],Tableau4[[#This Row],[Numéro de poste de la pièce de référence]])</f>
        <v>450067811910</v>
      </c>
    </row>
    <row r="1296" spans="1:24" x14ac:dyDescent="0.35">
      <c r="A1296" s="1" t="s">
        <v>97</v>
      </c>
      <c r="B1296" s="1" t="s">
        <v>2489</v>
      </c>
      <c r="C1296" s="1" t="s">
        <v>2510</v>
      </c>
      <c r="D1296" s="1" t="s">
        <v>101</v>
      </c>
      <c r="E1296" s="1" t="s">
        <v>1989</v>
      </c>
      <c r="F1296" s="1" t="s">
        <v>2407</v>
      </c>
      <c r="G1296" s="1" t="s">
        <v>3068</v>
      </c>
      <c r="H1296" s="1" t="s">
        <v>88</v>
      </c>
      <c r="I1296" s="2">
        <v>43998</v>
      </c>
      <c r="J1296" s="1" t="s">
        <v>4282</v>
      </c>
      <c r="K1296" s="1" t="s">
        <v>4283</v>
      </c>
      <c r="L1296" s="1" t="s">
        <v>2630</v>
      </c>
      <c r="M1296" s="1" t="s">
        <v>4290</v>
      </c>
      <c r="N1296" s="3">
        <v>-22901.9</v>
      </c>
      <c r="O1296" s="3">
        <v>0</v>
      </c>
      <c r="P1296" s="1" t="s">
        <v>2702</v>
      </c>
      <c r="Q1296" s="1" t="s">
        <v>1990</v>
      </c>
      <c r="R1296" s="1" t="s">
        <v>1988</v>
      </c>
      <c r="S1296" s="1" t="s">
        <v>2407</v>
      </c>
      <c r="T1296" s="1" t="s">
        <v>2407</v>
      </c>
      <c r="U1296" s="1" t="s">
        <v>5428</v>
      </c>
      <c r="V1296" s="1" t="s">
        <v>2470</v>
      </c>
      <c r="W1296" s="1" t="s">
        <v>74</v>
      </c>
      <c r="X1296" s="1" t="str">
        <f>CONCATENATE(Tableau4[[#This Row],[Numéro de pièce de la pièce de référence]],Tableau4[[#This Row],[Numéro de poste de la pièce de référence]])</f>
        <v>450067811910</v>
      </c>
    </row>
    <row r="1297" spans="1:24" x14ac:dyDescent="0.35">
      <c r="A1297" s="1" t="s">
        <v>97</v>
      </c>
      <c r="B1297" s="1" t="s">
        <v>2489</v>
      </c>
      <c r="C1297" s="1" t="s">
        <v>2510</v>
      </c>
      <c r="D1297" s="1" t="s">
        <v>101</v>
      </c>
      <c r="E1297" s="1" t="s">
        <v>1989</v>
      </c>
      <c r="F1297" s="1" t="s">
        <v>2407</v>
      </c>
      <c r="G1297" s="1" t="s">
        <v>3068</v>
      </c>
      <c r="H1297" s="1" t="s">
        <v>88</v>
      </c>
      <c r="I1297" s="2">
        <v>43998</v>
      </c>
      <c r="J1297" s="1" t="s">
        <v>4282</v>
      </c>
      <c r="K1297" s="1" t="s">
        <v>4283</v>
      </c>
      <c r="L1297" s="1" t="s">
        <v>2630</v>
      </c>
      <c r="M1297" s="1" t="s">
        <v>4290</v>
      </c>
      <c r="N1297" s="3">
        <v>-70476.5</v>
      </c>
      <c r="O1297" s="3">
        <v>0</v>
      </c>
      <c r="P1297" s="1" t="s">
        <v>2702</v>
      </c>
      <c r="Q1297" s="1" t="s">
        <v>1990</v>
      </c>
      <c r="R1297" s="1" t="s">
        <v>1988</v>
      </c>
      <c r="S1297" s="1" t="s">
        <v>2407</v>
      </c>
      <c r="T1297" s="1" t="s">
        <v>2407</v>
      </c>
      <c r="U1297" s="1" t="s">
        <v>5429</v>
      </c>
      <c r="V1297" s="1" t="s">
        <v>2470</v>
      </c>
      <c r="W1297" s="1" t="s">
        <v>74</v>
      </c>
      <c r="X1297" s="1" t="str">
        <f>CONCATENATE(Tableau4[[#This Row],[Numéro de pièce de la pièce de référence]],Tableau4[[#This Row],[Numéro de poste de la pièce de référence]])</f>
        <v>450067811910</v>
      </c>
    </row>
    <row r="1298" spans="1:24" x14ac:dyDescent="0.35">
      <c r="A1298" s="1" t="s">
        <v>97</v>
      </c>
      <c r="B1298" s="1" t="s">
        <v>2489</v>
      </c>
      <c r="C1298" s="1" t="s">
        <v>2510</v>
      </c>
      <c r="D1298" s="1" t="s">
        <v>101</v>
      </c>
      <c r="E1298" s="1" t="s">
        <v>1989</v>
      </c>
      <c r="F1298" s="1" t="s">
        <v>2407</v>
      </c>
      <c r="G1298" s="1" t="s">
        <v>3068</v>
      </c>
      <c r="H1298" s="1" t="s">
        <v>88</v>
      </c>
      <c r="I1298" s="2">
        <v>43998</v>
      </c>
      <c r="J1298" s="1" t="s">
        <v>4282</v>
      </c>
      <c r="K1298" s="1" t="s">
        <v>4283</v>
      </c>
      <c r="L1298" s="1" t="s">
        <v>2630</v>
      </c>
      <c r="M1298" s="1" t="s">
        <v>4290</v>
      </c>
      <c r="N1298" s="3">
        <v>-54322.75</v>
      </c>
      <c r="O1298" s="3">
        <v>0</v>
      </c>
      <c r="P1298" s="1" t="s">
        <v>2702</v>
      </c>
      <c r="Q1298" s="1" t="s">
        <v>1990</v>
      </c>
      <c r="R1298" s="1" t="s">
        <v>1988</v>
      </c>
      <c r="S1298" s="1" t="s">
        <v>2407</v>
      </c>
      <c r="T1298" s="1" t="s">
        <v>2407</v>
      </c>
      <c r="U1298" s="1" t="s">
        <v>5430</v>
      </c>
      <c r="V1298" s="1" t="s">
        <v>2470</v>
      </c>
      <c r="W1298" s="1" t="s">
        <v>74</v>
      </c>
      <c r="X1298" s="1" t="str">
        <f>CONCATENATE(Tableau4[[#This Row],[Numéro de pièce de la pièce de référence]],Tableau4[[#This Row],[Numéro de poste de la pièce de référence]])</f>
        <v>450067811910</v>
      </c>
    </row>
    <row r="1299" spans="1:24" x14ac:dyDescent="0.35">
      <c r="A1299" s="1" t="s">
        <v>97</v>
      </c>
      <c r="B1299" s="1" t="s">
        <v>2489</v>
      </c>
      <c r="C1299" s="1" t="s">
        <v>2510</v>
      </c>
      <c r="D1299" s="1" t="s">
        <v>101</v>
      </c>
      <c r="E1299" s="1" t="s">
        <v>1989</v>
      </c>
      <c r="F1299" s="1" t="s">
        <v>2407</v>
      </c>
      <c r="G1299" s="1" t="s">
        <v>3068</v>
      </c>
      <c r="H1299" s="1" t="s">
        <v>88</v>
      </c>
      <c r="I1299" s="2">
        <v>43998</v>
      </c>
      <c r="J1299" s="1" t="s">
        <v>4282</v>
      </c>
      <c r="K1299" s="1" t="s">
        <v>4283</v>
      </c>
      <c r="L1299" s="1" t="s">
        <v>2630</v>
      </c>
      <c r="M1299" s="1" t="s">
        <v>4290</v>
      </c>
      <c r="N1299" s="3">
        <v>-283979.99</v>
      </c>
      <c r="O1299" s="3">
        <v>0</v>
      </c>
      <c r="P1299" s="1" t="s">
        <v>2702</v>
      </c>
      <c r="Q1299" s="1" t="s">
        <v>1990</v>
      </c>
      <c r="R1299" s="1" t="s">
        <v>1988</v>
      </c>
      <c r="S1299" s="1" t="s">
        <v>2407</v>
      </c>
      <c r="T1299" s="1" t="s">
        <v>2407</v>
      </c>
      <c r="U1299" s="1" t="s">
        <v>5431</v>
      </c>
      <c r="V1299" s="1" t="s">
        <v>2470</v>
      </c>
      <c r="W1299" s="1" t="s">
        <v>74</v>
      </c>
      <c r="X1299" s="1" t="str">
        <f>CONCATENATE(Tableau4[[#This Row],[Numéro de pièce de la pièce de référence]],Tableau4[[#This Row],[Numéro de poste de la pièce de référence]])</f>
        <v>450067811910</v>
      </c>
    </row>
    <row r="1300" spans="1:24" x14ac:dyDescent="0.35">
      <c r="A1300" s="1" t="s">
        <v>97</v>
      </c>
      <c r="B1300" s="1" t="s">
        <v>2489</v>
      </c>
      <c r="C1300" s="1" t="s">
        <v>2510</v>
      </c>
      <c r="D1300" s="1" t="s">
        <v>101</v>
      </c>
      <c r="E1300" s="1" t="s">
        <v>1989</v>
      </c>
      <c r="F1300" s="1" t="s">
        <v>2407</v>
      </c>
      <c r="G1300" s="1" t="s">
        <v>3068</v>
      </c>
      <c r="H1300" s="1" t="s">
        <v>88</v>
      </c>
      <c r="I1300" s="2">
        <v>43998</v>
      </c>
      <c r="J1300" s="1" t="s">
        <v>4282</v>
      </c>
      <c r="K1300" s="1" t="s">
        <v>4283</v>
      </c>
      <c r="L1300" s="1" t="s">
        <v>2630</v>
      </c>
      <c r="M1300" s="1" t="s">
        <v>4290</v>
      </c>
      <c r="N1300" s="3">
        <v>-28360.6</v>
      </c>
      <c r="O1300" s="3">
        <v>0</v>
      </c>
      <c r="P1300" s="1" t="s">
        <v>2702</v>
      </c>
      <c r="Q1300" s="1" t="s">
        <v>1990</v>
      </c>
      <c r="R1300" s="1" t="s">
        <v>1988</v>
      </c>
      <c r="S1300" s="1" t="s">
        <v>2407</v>
      </c>
      <c r="T1300" s="1" t="s">
        <v>2407</v>
      </c>
      <c r="U1300" s="1" t="s">
        <v>5432</v>
      </c>
      <c r="V1300" s="1" t="s">
        <v>2470</v>
      </c>
      <c r="W1300" s="1" t="s">
        <v>74</v>
      </c>
      <c r="X1300" s="1" t="str">
        <f>CONCATENATE(Tableau4[[#This Row],[Numéro de pièce de la pièce de référence]],Tableau4[[#This Row],[Numéro de poste de la pièce de référence]])</f>
        <v>450067811910</v>
      </c>
    </row>
    <row r="1301" spans="1:24" x14ac:dyDescent="0.35">
      <c r="A1301" s="1" t="s">
        <v>97</v>
      </c>
      <c r="B1301" s="1" t="s">
        <v>2489</v>
      </c>
      <c r="C1301" s="1" t="s">
        <v>2510</v>
      </c>
      <c r="D1301" s="1" t="s">
        <v>101</v>
      </c>
      <c r="E1301" s="1" t="s">
        <v>1989</v>
      </c>
      <c r="F1301" s="1" t="s">
        <v>2407</v>
      </c>
      <c r="G1301" s="1" t="s">
        <v>3068</v>
      </c>
      <c r="H1301" s="1" t="s">
        <v>88</v>
      </c>
      <c r="I1301" s="2">
        <v>43998</v>
      </c>
      <c r="J1301" s="1" t="s">
        <v>4282</v>
      </c>
      <c r="K1301" s="1" t="s">
        <v>4283</v>
      </c>
      <c r="L1301" s="1" t="s">
        <v>2630</v>
      </c>
      <c r="M1301" s="1" t="s">
        <v>4290</v>
      </c>
      <c r="N1301" s="3">
        <v>-24506.39</v>
      </c>
      <c r="O1301" s="3">
        <v>0</v>
      </c>
      <c r="P1301" s="1" t="s">
        <v>2702</v>
      </c>
      <c r="Q1301" s="1" t="s">
        <v>1990</v>
      </c>
      <c r="R1301" s="1" t="s">
        <v>1988</v>
      </c>
      <c r="S1301" s="1" t="s">
        <v>2407</v>
      </c>
      <c r="T1301" s="1" t="s">
        <v>2407</v>
      </c>
      <c r="U1301" s="1" t="s">
        <v>5433</v>
      </c>
      <c r="V1301" s="1" t="s">
        <v>2470</v>
      </c>
      <c r="W1301" s="1" t="s">
        <v>74</v>
      </c>
      <c r="X1301" s="1" t="str">
        <f>CONCATENATE(Tableau4[[#This Row],[Numéro de pièce de la pièce de référence]],Tableau4[[#This Row],[Numéro de poste de la pièce de référence]])</f>
        <v>450067811910</v>
      </c>
    </row>
    <row r="1302" spans="1:24" x14ac:dyDescent="0.35">
      <c r="A1302" s="1" t="s">
        <v>97</v>
      </c>
      <c r="B1302" s="1" t="s">
        <v>2489</v>
      </c>
      <c r="C1302" s="1" t="s">
        <v>2510</v>
      </c>
      <c r="D1302" s="1" t="s">
        <v>101</v>
      </c>
      <c r="E1302" s="1" t="s">
        <v>1989</v>
      </c>
      <c r="F1302" s="1" t="s">
        <v>2407</v>
      </c>
      <c r="G1302" s="1" t="s">
        <v>3068</v>
      </c>
      <c r="H1302" s="1" t="s">
        <v>88</v>
      </c>
      <c r="I1302" s="2">
        <v>43998</v>
      </c>
      <c r="J1302" s="1" t="s">
        <v>4282</v>
      </c>
      <c r="K1302" s="1" t="s">
        <v>4283</v>
      </c>
      <c r="L1302" s="1" t="s">
        <v>2630</v>
      </c>
      <c r="M1302" s="1" t="s">
        <v>4290</v>
      </c>
      <c r="N1302" s="3">
        <v>-17057.47</v>
      </c>
      <c r="O1302" s="3">
        <v>0</v>
      </c>
      <c r="P1302" s="1" t="s">
        <v>2702</v>
      </c>
      <c r="Q1302" s="1" t="s">
        <v>1990</v>
      </c>
      <c r="R1302" s="1" t="s">
        <v>1988</v>
      </c>
      <c r="S1302" s="1" t="s">
        <v>2407</v>
      </c>
      <c r="T1302" s="1" t="s">
        <v>2407</v>
      </c>
      <c r="U1302" s="1" t="s">
        <v>5434</v>
      </c>
      <c r="V1302" s="1" t="s">
        <v>2470</v>
      </c>
      <c r="W1302" s="1" t="s">
        <v>74</v>
      </c>
      <c r="X1302" s="1" t="str">
        <f>CONCATENATE(Tableau4[[#This Row],[Numéro de pièce de la pièce de référence]],Tableau4[[#This Row],[Numéro de poste de la pièce de référence]])</f>
        <v>450067811910</v>
      </c>
    </row>
    <row r="1303" spans="1:24" x14ac:dyDescent="0.35">
      <c r="A1303" s="1" t="s">
        <v>97</v>
      </c>
      <c r="B1303" s="1" t="s">
        <v>2489</v>
      </c>
      <c r="C1303" s="1" t="s">
        <v>2510</v>
      </c>
      <c r="D1303" s="1" t="s">
        <v>101</v>
      </c>
      <c r="E1303" s="1" t="s">
        <v>1606</v>
      </c>
      <c r="F1303" s="1" t="s">
        <v>2407</v>
      </c>
      <c r="G1303" s="1" t="s">
        <v>3048</v>
      </c>
      <c r="H1303" s="1" t="s">
        <v>88</v>
      </c>
      <c r="I1303" s="2">
        <v>43998</v>
      </c>
      <c r="J1303" s="1" t="s">
        <v>4282</v>
      </c>
      <c r="K1303" s="1" t="s">
        <v>4283</v>
      </c>
      <c r="L1303" s="1" t="s">
        <v>3400</v>
      </c>
      <c r="M1303" s="1" t="s">
        <v>4284</v>
      </c>
      <c r="N1303" s="3">
        <v>257119.11</v>
      </c>
      <c r="O1303" s="3">
        <v>0</v>
      </c>
      <c r="P1303" s="1" t="s">
        <v>2702</v>
      </c>
      <c r="Q1303" s="1" t="s">
        <v>1607</v>
      </c>
      <c r="R1303" s="1" t="s">
        <v>1580</v>
      </c>
      <c r="S1303" s="1" t="s">
        <v>2407</v>
      </c>
      <c r="T1303" s="1" t="s">
        <v>2407</v>
      </c>
      <c r="U1303" s="1" t="s">
        <v>5435</v>
      </c>
      <c r="V1303" s="1" t="s">
        <v>2470</v>
      </c>
      <c r="W1303" s="1" t="s">
        <v>51</v>
      </c>
      <c r="X1303" s="1" t="str">
        <f>CONCATENATE(Tableau4[[#This Row],[Numéro de pièce de la pièce de référence]],Tableau4[[#This Row],[Numéro de poste de la pièce de référence]])</f>
        <v>450067881310</v>
      </c>
    </row>
    <row r="1304" spans="1:24" x14ac:dyDescent="0.35">
      <c r="A1304" s="1" t="s">
        <v>97</v>
      </c>
      <c r="B1304" s="1" t="s">
        <v>2489</v>
      </c>
      <c r="C1304" s="1" t="s">
        <v>2510</v>
      </c>
      <c r="D1304" s="1" t="s">
        <v>101</v>
      </c>
      <c r="E1304" s="1" t="s">
        <v>1603</v>
      </c>
      <c r="F1304" s="1" t="s">
        <v>2407</v>
      </c>
      <c r="G1304" s="1" t="s">
        <v>3073</v>
      </c>
      <c r="H1304" s="1" t="s">
        <v>88</v>
      </c>
      <c r="I1304" s="2">
        <v>43998</v>
      </c>
      <c r="J1304" s="1" t="s">
        <v>4282</v>
      </c>
      <c r="K1304" s="1" t="s">
        <v>4283</v>
      </c>
      <c r="L1304" s="1" t="s">
        <v>3400</v>
      </c>
      <c r="M1304" s="1" t="s">
        <v>4284</v>
      </c>
      <c r="N1304" s="3">
        <v>1</v>
      </c>
      <c r="O1304" s="3">
        <v>0</v>
      </c>
      <c r="P1304" s="1" t="s">
        <v>2567</v>
      </c>
      <c r="Q1304" s="1" t="s">
        <v>1604</v>
      </c>
      <c r="R1304" s="1" t="s">
        <v>935</v>
      </c>
      <c r="S1304" s="1" t="s">
        <v>2407</v>
      </c>
      <c r="T1304" s="1" t="s">
        <v>2407</v>
      </c>
      <c r="U1304" s="1" t="s">
        <v>5436</v>
      </c>
      <c r="V1304" s="1" t="s">
        <v>2470</v>
      </c>
      <c r="W1304" s="1" t="s">
        <v>111</v>
      </c>
      <c r="X1304" s="1" t="str">
        <f>CONCATENATE(Tableau4[[#This Row],[Numéro de pièce de la pièce de référence]],Tableau4[[#This Row],[Numéro de poste de la pièce de référence]])</f>
        <v>450067884110</v>
      </c>
    </row>
    <row r="1305" spans="1:24" x14ac:dyDescent="0.35">
      <c r="A1305" s="1" t="s">
        <v>97</v>
      </c>
      <c r="B1305" s="1" t="s">
        <v>2489</v>
      </c>
      <c r="C1305" s="1" t="s">
        <v>2510</v>
      </c>
      <c r="D1305" s="1" t="s">
        <v>101</v>
      </c>
      <c r="E1305" s="1" t="s">
        <v>1608</v>
      </c>
      <c r="F1305" s="1" t="s">
        <v>2407</v>
      </c>
      <c r="G1305" s="1" t="s">
        <v>3074</v>
      </c>
      <c r="H1305" s="1" t="s">
        <v>88</v>
      </c>
      <c r="I1305" s="2">
        <v>43999</v>
      </c>
      <c r="J1305" s="1" t="s">
        <v>4282</v>
      </c>
      <c r="K1305" s="1" t="s">
        <v>4283</v>
      </c>
      <c r="L1305" s="1" t="s">
        <v>3400</v>
      </c>
      <c r="M1305" s="1" t="s">
        <v>4284</v>
      </c>
      <c r="N1305" s="3">
        <v>12752.92</v>
      </c>
      <c r="O1305" s="3">
        <v>0</v>
      </c>
      <c r="P1305" s="1" t="s">
        <v>2702</v>
      </c>
      <c r="Q1305" s="1" t="s">
        <v>1609</v>
      </c>
      <c r="R1305" s="1" t="s">
        <v>1470</v>
      </c>
      <c r="S1305" s="1" t="s">
        <v>2407</v>
      </c>
      <c r="T1305" s="1" t="s">
        <v>2407</v>
      </c>
      <c r="U1305" s="1" t="s">
        <v>5437</v>
      </c>
      <c r="V1305" s="1" t="s">
        <v>2470</v>
      </c>
      <c r="W1305" s="1" t="s">
        <v>74</v>
      </c>
      <c r="X1305" s="1" t="str">
        <f>CONCATENATE(Tableau4[[#This Row],[Numéro de pièce de la pièce de référence]],Tableau4[[#This Row],[Numéro de poste de la pièce de référence]])</f>
        <v>450067888810</v>
      </c>
    </row>
    <row r="1306" spans="1:24" x14ac:dyDescent="0.35">
      <c r="A1306" s="1" t="s">
        <v>86</v>
      </c>
      <c r="B1306" s="1" t="s">
        <v>2489</v>
      </c>
      <c r="C1306" s="1" t="s">
        <v>2503</v>
      </c>
      <c r="D1306" s="1" t="s">
        <v>91</v>
      </c>
      <c r="E1306" s="1" t="s">
        <v>443</v>
      </c>
      <c r="F1306" s="1" t="s">
        <v>2407</v>
      </c>
      <c r="G1306" s="1" t="s">
        <v>2601</v>
      </c>
      <c r="H1306" s="1" t="s">
        <v>88</v>
      </c>
      <c r="I1306" s="2">
        <v>44000</v>
      </c>
      <c r="J1306" s="1" t="s">
        <v>4282</v>
      </c>
      <c r="K1306" s="1" t="s">
        <v>4283</v>
      </c>
      <c r="L1306" s="1" t="s">
        <v>2630</v>
      </c>
      <c r="M1306" s="1" t="s">
        <v>4290</v>
      </c>
      <c r="N1306" s="3">
        <v>-12003.4</v>
      </c>
      <c r="O1306" s="3">
        <v>0</v>
      </c>
      <c r="P1306" s="1" t="s">
        <v>2602</v>
      </c>
      <c r="Q1306" s="1" t="s">
        <v>444</v>
      </c>
      <c r="R1306" s="1" t="s">
        <v>301</v>
      </c>
      <c r="S1306" s="1" t="s">
        <v>2407</v>
      </c>
      <c r="T1306" s="1" t="s">
        <v>2407</v>
      </c>
      <c r="U1306" s="1" t="s">
        <v>5438</v>
      </c>
      <c r="V1306" s="1" t="s">
        <v>2470</v>
      </c>
      <c r="W1306" s="1" t="s">
        <v>92</v>
      </c>
      <c r="X1306" s="1" t="str">
        <f>CONCATENATE(Tableau4[[#This Row],[Numéro de pièce de la pièce de référence]],Tableau4[[#This Row],[Numéro de poste de la pièce de référence]])</f>
        <v>450066785410</v>
      </c>
    </row>
    <row r="1307" spans="1:24" x14ac:dyDescent="0.35">
      <c r="A1307" s="1" t="s">
        <v>97</v>
      </c>
      <c r="B1307" s="1" t="s">
        <v>2489</v>
      </c>
      <c r="C1307" s="1" t="s">
        <v>2510</v>
      </c>
      <c r="D1307" s="1" t="s">
        <v>101</v>
      </c>
      <c r="E1307" s="1" t="s">
        <v>663</v>
      </c>
      <c r="F1307" s="1" t="s">
        <v>2407</v>
      </c>
      <c r="G1307" s="1" t="s">
        <v>2728</v>
      </c>
      <c r="H1307" s="1" t="s">
        <v>88</v>
      </c>
      <c r="I1307" s="2">
        <v>44000</v>
      </c>
      <c r="J1307" s="1" t="s">
        <v>4282</v>
      </c>
      <c r="K1307" s="1" t="s">
        <v>4283</v>
      </c>
      <c r="L1307" s="1" t="s">
        <v>2630</v>
      </c>
      <c r="M1307" s="1" t="s">
        <v>4290</v>
      </c>
      <c r="N1307" s="3">
        <v>-588189.87</v>
      </c>
      <c r="O1307" s="3">
        <v>0</v>
      </c>
      <c r="P1307" s="1" t="s">
        <v>2567</v>
      </c>
      <c r="Q1307" s="1" t="s">
        <v>664</v>
      </c>
      <c r="R1307" s="1" t="s">
        <v>662</v>
      </c>
      <c r="S1307" s="1" t="s">
        <v>2407</v>
      </c>
      <c r="T1307" s="1" t="s">
        <v>2407</v>
      </c>
      <c r="U1307" s="1" t="s">
        <v>5439</v>
      </c>
      <c r="V1307" s="1" t="s">
        <v>2470</v>
      </c>
      <c r="W1307" s="1" t="s">
        <v>51</v>
      </c>
      <c r="X1307" s="1" t="str">
        <f>CONCATENATE(Tableau4[[#This Row],[Numéro de pièce de la pièce de référence]],Tableau4[[#This Row],[Numéro de poste de la pièce de référence]])</f>
        <v>450066905510</v>
      </c>
    </row>
    <row r="1308" spans="1:24" x14ac:dyDescent="0.35">
      <c r="A1308" s="1" t="s">
        <v>86</v>
      </c>
      <c r="B1308" s="1" t="s">
        <v>2489</v>
      </c>
      <c r="C1308" s="1" t="s">
        <v>2503</v>
      </c>
      <c r="D1308" s="1" t="s">
        <v>91</v>
      </c>
      <c r="E1308" s="1" t="s">
        <v>763</v>
      </c>
      <c r="F1308" s="1" t="s">
        <v>2407</v>
      </c>
      <c r="G1308" s="1" t="s">
        <v>2764</v>
      </c>
      <c r="H1308" s="1" t="s">
        <v>88</v>
      </c>
      <c r="I1308" s="2">
        <v>44000</v>
      </c>
      <c r="J1308" s="1" t="s">
        <v>4282</v>
      </c>
      <c r="K1308" s="1" t="s">
        <v>4283</v>
      </c>
      <c r="L1308" s="1" t="s">
        <v>2630</v>
      </c>
      <c r="M1308" s="1" t="s">
        <v>4290</v>
      </c>
      <c r="N1308" s="3">
        <v>-2740.65</v>
      </c>
      <c r="O1308" s="3">
        <v>0</v>
      </c>
      <c r="P1308" s="1" t="s">
        <v>2765</v>
      </c>
      <c r="Q1308" s="1" t="s">
        <v>764</v>
      </c>
      <c r="R1308" s="1" t="s">
        <v>762</v>
      </c>
      <c r="S1308" s="1" t="s">
        <v>2407</v>
      </c>
      <c r="T1308" s="1" t="s">
        <v>2407</v>
      </c>
      <c r="U1308" s="1" t="s">
        <v>5440</v>
      </c>
      <c r="V1308" s="1" t="s">
        <v>2470</v>
      </c>
      <c r="W1308" s="1" t="s">
        <v>113</v>
      </c>
      <c r="X1308" s="1" t="str">
        <f>CONCATENATE(Tableau4[[#This Row],[Numéro de pièce de la pièce de référence]],Tableau4[[#This Row],[Numéro de poste de la pièce de référence]])</f>
        <v>450066960410</v>
      </c>
    </row>
    <row r="1309" spans="1:24" x14ac:dyDescent="0.35">
      <c r="A1309" s="1" t="s">
        <v>97</v>
      </c>
      <c r="B1309" s="1" t="s">
        <v>2489</v>
      </c>
      <c r="C1309" s="1" t="s">
        <v>2510</v>
      </c>
      <c r="D1309" s="1" t="s">
        <v>101</v>
      </c>
      <c r="E1309" s="1" t="s">
        <v>850</v>
      </c>
      <c r="F1309" s="1" t="s">
        <v>2407</v>
      </c>
      <c r="G1309" s="1" t="s">
        <v>2794</v>
      </c>
      <c r="H1309" s="1" t="s">
        <v>88</v>
      </c>
      <c r="I1309" s="2">
        <v>44000</v>
      </c>
      <c r="J1309" s="1" t="s">
        <v>4282</v>
      </c>
      <c r="K1309" s="1" t="s">
        <v>4283</v>
      </c>
      <c r="L1309" s="1" t="s">
        <v>2630</v>
      </c>
      <c r="M1309" s="1" t="s">
        <v>4290</v>
      </c>
      <c r="N1309" s="3">
        <v>-2705346.63</v>
      </c>
      <c r="O1309" s="3">
        <v>0</v>
      </c>
      <c r="P1309" s="1" t="s">
        <v>2567</v>
      </c>
      <c r="Q1309" s="1" t="s">
        <v>851</v>
      </c>
      <c r="R1309" s="1" t="s">
        <v>662</v>
      </c>
      <c r="S1309" s="1" t="s">
        <v>2407</v>
      </c>
      <c r="T1309" s="1" t="s">
        <v>2407</v>
      </c>
      <c r="U1309" s="1" t="s">
        <v>5441</v>
      </c>
      <c r="V1309" s="1" t="s">
        <v>2470</v>
      </c>
      <c r="W1309" s="1" t="s">
        <v>51</v>
      </c>
      <c r="X1309" s="1" t="str">
        <f>CONCATENATE(Tableau4[[#This Row],[Numéro de pièce de la pièce de référence]],Tableau4[[#This Row],[Numéro de poste de la pièce de référence]])</f>
        <v>450067102010</v>
      </c>
    </row>
    <row r="1310" spans="1:24" x14ac:dyDescent="0.35">
      <c r="A1310" s="1" t="s">
        <v>97</v>
      </c>
      <c r="B1310" s="1" t="s">
        <v>2489</v>
      </c>
      <c r="C1310" s="1" t="s">
        <v>2510</v>
      </c>
      <c r="D1310" s="1" t="s">
        <v>101</v>
      </c>
      <c r="E1310" s="1" t="s">
        <v>900</v>
      </c>
      <c r="F1310" s="1" t="s">
        <v>2407</v>
      </c>
      <c r="G1310" s="1" t="s">
        <v>2837</v>
      </c>
      <c r="H1310" s="1" t="s">
        <v>88</v>
      </c>
      <c r="I1310" s="2">
        <v>44000</v>
      </c>
      <c r="J1310" s="1" t="s">
        <v>4282</v>
      </c>
      <c r="K1310" s="1" t="s">
        <v>4283</v>
      </c>
      <c r="L1310" s="1" t="s">
        <v>2630</v>
      </c>
      <c r="M1310" s="1" t="s">
        <v>4290</v>
      </c>
      <c r="N1310" s="3">
        <v>-4229.87</v>
      </c>
      <c r="O1310" s="3">
        <v>0</v>
      </c>
      <c r="P1310" s="1" t="s">
        <v>2567</v>
      </c>
      <c r="Q1310" s="1" t="s">
        <v>901</v>
      </c>
      <c r="R1310" s="1" t="s">
        <v>899</v>
      </c>
      <c r="S1310" s="1" t="s">
        <v>2407</v>
      </c>
      <c r="T1310" s="1" t="s">
        <v>2407</v>
      </c>
      <c r="U1310" s="1" t="s">
        <v>5442</v>
      </c>
      <c r="V1310" s="1" t="s">
        <v>2470</v>
      </c>
      <c r="W1310" s="1" t="s">
        <v>113</v>
      </c>
      <c r="X1310" s="1" t="str">
        <f>CONCATENATE(Tableau4[[#This Row],[Numéro de pièce de la pièce de référence]],Tableau4[[#This Row],[Numéro de poste de la pièce de référence]])</f>
        <v>450067166010</v>
      </c>
    </row>
    <row r="1311" spans="1:24" x14ac:dyDescent="0.35">
      <c r="A1311" s="1" t="s">
        <v>97</v>
      </c>
      <c r="B1311" s="1" t="s">
        <v>2489</v>
      </c>
      <c r="C1311" s="1" t="s">
        <v>2510</v>
      </c>
      <c r="D1311" s="1" t="s">
        <v>101</v>
      </c>
      <c r="E1311" s="1" t="s">
        <v>1176</v>
      </c>
      <c r="F1311" s="1" t="s">
        <v>2407</v>
      </c>
      <c r="G1311" s="1" t="s">
        <v>2921</v>
      </c>
      <c r="H1311" s="1" t="s">
        <v>88</v>
      </c>
      <c r="I1311" s="2">
        <v>44000</v>
      </c>
      <c r="J1311" s="1" t="s">
        <v>4282</v>
      </c>
      <c r="K1311" s="1" t="s">
        <v>4283</v>
      </c>
      <c r="L1311" s="1" t="s">
        <v>2630</v>
      </c>
      <c r="M1311" s="1" t="s">
        <v>4290</v>
      </c>
      <c r="N1311" s="3">
        <v>-246120.2</v>
      </c>
      <c r="O1311" s="3">
        <v>0</v>
      </c>
      <c r="P1311" s="1" t="s">
        <v>2567</v>
      </c>
      <c r="Q1311" s="1" t="s">
        <v>1177</v>
      </c>
      <c r="R1311" s="1" t="s">
        <v>810</v>
      </c>
      <c r="S1311" s="1" t="s">
        <v>2407</v>
      </c>
      <c r="T1311" s="1" t="s">
        <v>2407</v>
      </c>
      <c r="U1311" s="1" t="s">
        <v>5443</v>
      </c>
      <c r="V1311" s="1" t="s">
        <v>2470</v>
      </c>
      <c r="W1311" s="1" t="s">
        <v>51</v>
      </c>
      <c r="X1311" s="1" t="str">
        <f>CONCATENATE(Tableau4[[#This Row],[Numéro de pièce de la pièce de référence]],Tableau4[[#This Row],[Numéro de poste de la pièce de référence]])</f>
        <v>450067254810</v>
      </c>
    </row>
    <row r="1312" spans="1:24" x14ac:dyDescent="0.35">
      <c r="A1312" s="1" t="s">
        <v>97</v>
      </c>
      <c r="B1312" s="1" t="s">
        <v>2489</v>
      </c>
      <c r="C1312" s="1" t="s">
        <v>2510</v>
      </c>
      <c r="D1312" s="1" t="s">
        <v>101</v>
      </c>
      <c r="E1312" s="1" t="s">
        <v>1251</v>
      </c>
      <c r="F1312" s="1" t="s">
        <v>2407</v>
      </c>
      <c r="G1312" s="1" t="s">
        <v>2942</v>
      </c>
      <c r="H1312" s="1" t="s">
        <v>88</v>
      </c>
      <c r="I1312" s="2">
        <v>44000</v>
      </c>
      <c r="J1312" s="1" t="s">
        <v>4282</v>
      </c>
      <c r="K1312" s="1" t="s">
        <v>4283</v>
      </c>
      <c r="L1312" s="1" t="s">
        <v>2630</v>
      </c>
      <c r="M1312" s="1" t="s">
        <v>4290</v>
      </c>
      <c r="N1312" s="3">
        <v>-756.25</v>
      </c>
      <c r="O1312" s="3">
        <v>0</v>
      </c>
      <c r="P1312" s="1" t="s">
        <v>2581</v>
      </c>
      <c r="Q1312" s="1" t="s">
        <v>1252</v>
      </c>
      <c r="R1312" s="1" t="s">
        <v>1250</v>
      </c>
      <c r="S1312" s="1" t="s">
        <v>2407</v>
      </c>
      <c r="T1312" s="1" t="s">
        <v>2407</v>
      </c>
      <c r="U1312" s="1" t="s">
        <v>5444</v>
      </c>
      <c r="V1312" s="1" t="s">
        <v>2470</v>
      </c>
      <c r="W1312" s="1" t="s">
        <v>51</v>
      </c>
      <c r="X1312" s="1" t="str">
        <f>CONCATENATE(Tableau4[[#This Row],[Numéro de pièce de la pièce de référence]],Tableau4[[#This Row],[Numéro de poste de la pièce de référence]])</f>
        <v>450067329810</v>
      </c>
    </row>
    <row r="1313" spans="1:24" x14ac:dyDescent="0.35">
      <c r="A1313" s="1" t="s">
        <v>97</v>
      </c>
      <c r="B1313" s="1" t="s">
        <v>2489</v>
      </c>
      <c r="C1313" s="1" t="s">
        <v>2510</v>
      </c>
      <c r="D1313" s="1" t="s">
        <v>101</v>
      </c>
      <c r="E1313" s="1" t="s">
        <v>1389</v>
      </c>
      <c r="F1313" s="1" t="s">
        <v>2407</v>
      </c>
      <c r="G1313" s="1" t="s">
        <v>2983</v>
      </c>
      <c r="H1313" s="1" t="s">
        <v>88</v>
      </c>
      <c r="I1313" s="2">
        <v>44000</v>
      </c>
      <c r="J1313" s="1" t="s">
        <v>4282</v>
      </c>
      <c r="K1313" s="1" t="s">
        <v>4283</v>
      </c>
      <c r="L1313" s="1" t="s">
        <v>2630</v>
      </c>
      <c r="M1313" s="1" t="s">
        <v>4290</v>
      </c>
      <c r="N1313" s="3">
        <v>-12497.83</v>
      </c>
      <c r="O1313" s="3">
        <v>0</v>
      </c>
      <c r="P1313" s="1" t="s">
        <v>2567</v>
      </c>
      <c r="Q1313" s="1" t="s">
        <v>1390</v>
      </c>
      <c r="R1313" s="1" t="s">
        <v>1388</v>
      </c>
      <c r="S1313" s="1" t="s">
        <v>2407</v>
      </c>
      <c r="T1313" s="1" t="s">
        <v>2407</v>
      </c>
      <c r="U1313" s="1" t="s">
        <v>5445</v>
      </c>
      <c r="V1313" s="1" t="s">
        <v>2470</v>
      </c>
      <c r="W1313" s="1" t="s">
        <v>103</v>
      </c>
      <c r="X1313" s="1" t="str">
        <f>CONCATENATE(Tableau4[[#This Row],[Numéro de pièce de la pièce de référence]],Tableau4[[#This Row],[Numéro de poste de la pièce de référence]])</f>
        <v>450067393710</v>
      </c>
    </row>
    <row r="1314" spans="1:24" x14ac:dyDescent="0.35">
      <c r="A1314" s="1" t="s">
        <v>97</v>
      </c>
      <c r="B1314" s="1" t="s">
        <v>2489</v>
      </c>
      <c r="C1314" s="1" t="s">
        <v>2510</v>
      </c>
      <c r="D1314" s="1" t="s">
        <v>101</v>
      </c>
      <c r="E1314" s="1" t="s">
        <v>1389</v>
      </c>
      <c r="F1314" s="1" t="s">
        <v>2407</v>
      </c>
      <c r="G1314" s="1" t="s">
        <v>2983</v>
      </c>
      <c r="H1314" s="1" t="s">
        <v>88</v>
      </c>
      <c r="I1314" s="2">
        <v>44000</v>
      </c>
      <c r="J1314" s="1" t="s">
        <v>4282</v>
      </c>
      <c r="K1314" s="1" t="s">
        <v>4283</v>
      </c>
      <c r="L1314" s="1" t="s">
        <v>2630</v>
      </c>
      <c r="M1314" s="1" t="s">
        <v>4290</v>
      </c>
      <c r="N1314" s="3">
        <v>-86297.83</v>
      </c>
      <c r="O1314" s="3">
        <v>0</v>
      </c>
      <c r="P1314" s="1" t="s">
        <v>2567</v>
      </c>
      <c r="Q1314" s="1" t="s">
        <v>1390</v>
      </c>
      <c r="R1314" s="1" t="s">
        <v>1388</v>
      </c>
      <c r="S1314" s="1" t="s">
        <v>2407</v>
      </c>
      <c r="T1314" s="1" t="s">
        <v>2407</v>
      </c>
      <c r="U1314" s="1" t="s">
        <v>5446</v>
      </c>
      <c r="V1314" s="1" t="s">
        <v>2470</v>
      </c>
      <c r="W1314" s="1" t="s">
        <v>103</v>
      </c>
      <c r="X1314" s="1" t="str">
        <f>CONCATENATE(Tableau4[[#This Row],[Numéro de pièce de la pièce de référence]],Tableau4[[#This Row],[Numéro de poste de la pièce de référence]])</f>
        <v>450067393710</v>
      </c>
    </row>
    <row r="1315" spans="1:24" x14ac:dyDescent="0.35">
      <c r="A1315" s="1" t="s">
        <v>97</v>
      </c>
      <c r="B1315" s="1" t="s">
        <v>2489</v>
      </c>
      <c r="C1315" s="1" t="s">
        <v>2510</v>
      </c>
      <c r="D1315" s="1" t="s">
        <v>101</v>
      </c>
      <c r="E1315" s="1" t="s">
        <v>1370</v>
      </c>
      <c r="F1315" s="1" t="s">
        <v>2407</v>
      </c>
      <c r="G1315" s="1" t="s">
        <v>2987</v>
      </c>
      <c r="H1315" s="1" t="s">
        <v>88</v>
      </c>
      <c r="I1315" s="2">
        <v>44000</v>
      </c>
      <c r="J1315" s="1" t="s">
        <v>4282</v>
      </c>
      <c r="K1315" s="1" t="s">
        <v>4283</v>
      </c>
      <c r="L1315" s="1" t="s">
        <v>2630</v>
      </c>
      <c r="M1315" s="1" t="s">
        <v>4290</v>
      </c>
      <c r="N1315" s="3">
        <v>-91583.59</v>
      </c>
      <c r="O1315" s="3">
        <v>0</v>
      </c>
      <c r="P1315" s="1" t="s">
        <v>2567</v>
      </c>
      <c r="Q1315" s="1" t="s">
        <v>1371</v>
      </c>
      <c r="R1315" s="1" t="s">
        <v>1369</v>
      </c>
      <c r="S1315" s="1" t="s">
        <v>2407</v>
      </c>
      <c r="T1315" s="1" t="s">
        <v>2407</v>
      </c>
      <c r="U1315" s="1" t="s">
        <v>5447</v>
      </c>
      <c r="V1315" s="1" t="s">
        <v>2470</v>
      </c>
      <c r="W1315" s="1" t="s">
        <v>113</v>
      </c>
      <c r="X1315" s="1" t="str">
        <f>CONCATENATE(Tableau4[[#This Row],[Numéro de pièce de la pièce de référence]],Tableau4[[#This Row],[Numéro de poste de la pièce de référence]])</f>
        <v>450067406810</v>
      </c>
    </row>
    <row r="1316" spans="1:24" x14ac:dyDescent="0.35">
      <c r="A1316" s="1" t="s">
        <v>97</v>
      </c>
      <c r="B1316" s="1" t="s">
        <v>2489</v>
      </c>
      <c r="C1316" s="1" t="s">
        <v>2510</v>
      </c>
      <c r="D1316" s="1" t="s">
        <v>101</v>
      </c>
      <c r="E1316" s="1" t="s">
        <v>1366</v>
      </c>
      <c r="F1316" s="1" t="s">
        <v>2407</v>
      </c>
      <c r="G1316" s="1" t="s">
        <v>2966</v>
      </c>
      <c r="H1316" s="1" t="s">
        <v>88</v>
      </c>
      <c r="I1316" s="2">
        <v>44000</v>
      </c>
      <c r="J1316" s="1" t="s">
        <v>4282</v>
      </c>
      <c r="K1316" s="1" t="s">
        <v>4283</v>
      </c>
      <c r="L1316" s="1" t="s">
        <v>2630</v>
      </c>
      <c r="M1316" s="1" t="s">
        <v>4290</v>
      </c>
      <c r="N1316" s="3">
        <v>-103149.02</v>
      </c>
      <c r="O1316" s="3">
        <v>0</v>
      </c>
      <c r="P1316" s="1" t="s">
        <v>2567</v>
      </c>
      <c r="Q1316" s="1" t="s">
        <v>1284</v>
      </c>
      <c r="R1316" s="1" t="s">
        <v>1282</v>
      </c>
      <c r="S1316" s="1" t="s">
        <v>2407</v>
      </c>
      <c r="T1316" s="1" t="s">
        <v>2407</v>
      </c>
      <c r="U1316" s="1" t="s">
        <v>5448</v>
      </c>
      <c r="V1316" s="1" t="s">
        <v>2470</v>
      </c>
      <c r="W1316" s="1" t="s">
        <v>51</v>
      </c>
      <c r="X1316" s="1" t="str">
        <f>CONCATENATE(Tableau4[[#This Row],[Numéro de pièce de la pièce de référence]],Tableau4[[#This Row],[Numéro de poste de la pièce de référence]])</f>
        <v>450067413010</v>
      </c>
    </row>
    <row r="1317" spans="1:24" x14ac:dyDescent="0.35">
      <c r="A1317" s="1" t="s">
        <v>97</v>
      </c>
      <c r="B1317" s="1" t="s">
        <v>2489</v>
      </c>
      <c r="C1317" s="1" t="s">
        <v>2510</v>
      </c>
      <c r="D1317" s="1" t="s">
        <v>101</v>
      </c>
      <c r="E1317" s="1" t="s">
        <v>1431</v>
      </c>
      <c r="F1317" s="1" t="s">
        <v>2407</v>
      </c>
      <c r="G1317" s="1" t="s">
        <v>3015</v>
      </c>
      <c r="H1317" s="1" t="s">
        <v>88</v>
      </c>
      <c r="I1317" s="2">
        <v>44000</v>
      </c>
      <c r="J1317" s="1" t="s">
        <v>4282</v>
      </c>
      <c r="K1317" s="1" t="s">
        <v>4283</v>
      </c>
      <c r="L1317" s="1" t="s">
        <v>2630</v>
      </c>
      <c r="M1317" s="1" t="s">
        <v>4290</v>
      </c>
      <c r="N1317" s="3">
        <v>-167413.21</v>
      </c>
      <c r="O1317" s="3">
        <v>0</v>
      </c>
      <c r="P1317" s="1" t="s">
        <v>2567</v>
      </c>
      <c r="Q1317" s="1" t="s">
        <v>1432</v>
      </c>
      <c r="R1317" s="1" t="s">
        <v>1430</v>
      </c>
      <c r="S1317" s="1" t="s">
        <v>2407</v>
      </c>
      <c r="T1317" s="1" t="s">
        <v>2407</v>
      </c>
      <c r="U1317" s="1" t="s">
        <v>5449</v>
      </c>
      <c r="V1317" s="1" t="s">
        <v>2470</v>
      </c>
      <c r="W1317" s="1" t="s">
        <v>111</v>
      </c>
      <c r="X1317" s="1" t="str">
        <f>CONCATENATE(Tableau4[[#This Row],[Numéro de pièce de la pièce de référence]],Tableau4[[#This Row],[Numéro de poste de la pièce de référence]])</f>
        <v>450067468710</v>
      </c>
    </row>
    <row r="1318" spans="1:24" x14ac:dyDescent="0.35">
      <c r="A1318" s="1" t="s">
        <v>97</v>
      </c>
      <c r="B1318" s="1" t="s">
        <v>2489</v>
      </c>
      <c r="C1318" s="1" t="s">
        <v>2510</v>
      </c>
      <c r="D1318" s="1" t="s">
        <v>101</v>
      </c>
      <c r="E1318" s="1" t="s">
        <v>1513</v>
      </c>
      <c r="F1318" s="1" t="s">
        <v>2407</v>
      </c>
      <c r="G1318" s="1" t="s">
        <v>3038</v>
      </c>
      <c r="H1318" s="1" t="s">
        <v>88</v>
      </c>
      <c r="I1318" s="2">
        <v>44000</v>
      </c>
      <c r="J1318" s="1" t="s">
        <v>4282</v>
      </c>
      <c r="K1318" s="1" t="s">
        <v>4283</v>
      </c>
      <c r="L1318" s="1" t="s">
        <v>2630</v>
      </c>
      <c r="M1318" s="1" t="s">
        <v>4290</v>
      </c>
      <c r="N1318" s="3">
        <v>-84310.38</v>
      </c>
      <c r="O1318" s="3">
        <v>0</v>
      </c>
      <c r="P1318" s="1" t="s">
        <v>2567</v>
      </c>
      <c r="Q1318" s="1" t="s">
        <v>1514</v>
      </c>
      <c r="R1318" s="1" t="s">
        <v>649</v>
      </c>
      <c r="S1318" s="1" t="s">
        <v>2407</v>
      </c>
      <c r="T1318" s="1" t="s">
        <v>2407</v>
      </c>
      <c r="U1318" s="1" t="s">
        <v>5450</v>
      </c>
      <c r="V1318" s="1" t="s">
        <v>2470</v>
      </c>
      <c r="W1318" s="1" t="s">
        <v>51</v>
      </c>
      <c r="X1318" s="1" t="str">
        <f>CONCATENATE(Tableau4[[#This Row],[Numéro de pièce de la pièce de référence]],Tableau4[[#This Row],[Numéro de poste de la pièce de référence]])</f>
        <v>450067643610</v>
      </c>
    </row>
    <row r="1319" spans="1:24" x14ac:dyDescent="0.35">
      <c r="A1319" s="1" t="s">
        <v>97</v>
      </c>
      <c r="B1319" s="1" t="s">
        <v>2489</v>
      </c>
      <c r="C1319" s="1" t="s">
        <v>2510</v>
      </c>
      <c r="D1319" s="1" t="s">
        <v>101</v>
      </c>
      <c r="E1319" s="1" t="s">
        <v>1513</v>
      </c>
      <c r="F1319" s="1" t="s">
        <v>2407</v>
      </c>
      <c r="G1319" s="1" t="s">
        <v>3038</v>
      </c>
      <c r="H1319" s="1" t="s">
        <v>88</v>
      </c>
      <c r="I1319" s="2">
        <v>44000</v>
      </c>
      <c r="J1319" s="1" t="s">
        <v>4282</v>
      </c>
      <c r="K1319" s="1" t="s">
        <v>4283</v>
      </c>
      <c r="L1319" s="1" t="s">
        <v>2630</v>
      </c>
      <c r="M1319" s="1" t="s">
        <v>4290</v>
      </c>
      <c r="N1319" s="3">
        <v>-10897.26</v>
      </c>
      <c r="O1319" s="3">
        <v>0</v>
      </c>
      <c r="P1319" s="1" t="s">
        <v>2567</v>
      </c>
      <c r="Q1319" s="1" t="s">
        <v>1514</v>
      </c>
      <c r="R1319" s="1" t="s">
        <v>649</v>
      </c>
      <c r="S1319" s="1" t="s">
        <v>2407</v>
      </c>
      <c r="T1319" s="1" t="s">
        <v>2407</v>
      </c>
      <c r="U1319" s="1" t="s">
        <v>5451</v>
      </c>
      <c r="V1319" s="1" t="s">
        <v>2470</v>
      </c>
      <c r="W1319" s="1" t="s">
        <v>51</v>
      </c>
      <c r="X1319" s="1" t="str">
        <f>CONCATENATE(Tableau4[[#This Row],[Numéro de pièce de la pièce de référence]],Tableau4[[#This Row],[Numéro de poste de la pièce de référence]])</f>
        <v>450067643610</v>
      </c>
    </row>
    <row r="1320" spans="1:24" x14ac:dyDescent="0.35">
      <c r="A1320" s="1" t="s">
        <v>97</v>
      </c>
      <c r="B1320" s="1" t="s">
        <v>2489</v>
      </c>
      <c r="C1320" s="1" t="s">
        <v>2510</v>
      </c>
      <c r="D1320" s="1" t="s">
        <v>101</v>
      </c>
      <c r="E1320" s="1" t="s">
        <v>1577</v>
      </c>
      <c r="F1320" s="1" t="s">
        <v>2407</v>
      </c>
      <c r="G1320" s="1" t="s">
        <v>2796</v>
      </c>
      <c r="H1320" s="1" t="s">
        <v>88</v>
      </c>
      <c r="I1320" s="2">
        <v>44000</v>
      </c>
      <c r="J1320" s="1" t="s">
        <v>4282</v>
      </c>
      <c r="K1320" s="1" t="s">
        <v>4283</v>
      </c>
      <c r="L1320" s="1" t="s">
        <v>2630</v>
      </c>
      <c r="M1320" s="1" t="s">
        <v>4290</v>
      </c>
      <c r="N1320" s="3">
        <v>-20216.32</v>
      </c>
      <c r="O1320" s="3">
        <v>0</v>
      </c>
      <c r="P1320" s="1" t="s">
        <v>2702</v>
      </c>
      <c r="Q1320" s="1" t="s">
        <v>837</v>
      </c>
      <c r="R1320" s="1" t="s">
        <v>833</v>
      </c>
      <c r="S1320" s="1" t="s">
        <v>2407</v>
      </c>
      <c r="T1320" s="1" t="s">
        <v>2407</v>
      </c>
      <c r="U1320" s="1" t="s">
        <v>5452</v>
      </c>
      <c r="V1320" s="1" t="s">
        <v>2470</v>
      </c>
      <c r="W1320" s="1" t="s">
        <v>51</v>
      </c>
      <c r="X1320" s="1" t="str">
        <f>CONCATENATE(Tableau4[[#This Row],[Numéro de pièce de la pièce de référence]],Tableau4[[#This Row],[Numéro de poste de la pièce de référence]])</f>
        <v>450067796310</v>
      </c>
    </row>
    <row r="1321" spans="1:24" x14ac:dyDescent="0.35">
      <c r="A1321" s="1" t="s">
        <v>97</v>
      </c>
      <c r="B1321" s="1" t="s">
        <v>2489</v>
      </c>
      <c r="C1321" s="1" t="s">
        <v>2510</v>
      </c>
      <c r="D1321" s="1" t="s">
        <v>101</v>
      </c>
      <c r="E1321" s="1" t="s">
        <v>1577</v>
      </c>
      <c r="F1321" s="1" t="s">
        <v>2407</v>
      </c>
      <c r="G1321" s="1" t="s">
        <v>2796</v>
      </c>
      <c r="H1321" s="1" t="s">
        <v>88</v>
      </c>
      <c r="I1321" s="2">
        <v>44000</v>
      </c>
      <c r="J1321" s="1" t="s">
        <v>4282</v>
      </c>
      <c r="K1321" s="1" t="s">
        <v>4283</v>
      </c>
      <c r="L1321" s="1" t="s">
        <v>2630</v>
      </c>
      <c r="M1321" s="1" t="s">
        <v>4290</v>
      </c>
      <c r="N1321" s="3">
        <v>-441235.64</v>
      </c>
      <c r="O1321" s="3">
        <v>0</v>
      </c>
      <c r="P1321" s="1" t="s">
        <v>2702</v>
      </c>
      <c r="Q1321" s="1" t="s">
        <v>837</v>
      </c>
      <c r="R1321" s="1" t="s">
        <v>833</v>
      </c>
      <c r="S1321" s="1" t="s">
        <v>2407</v>
      </c>
      <c r="T1321" s="1" t="s">
        <v>2407</v>
      </c>
      <c r="U1321" s="1" t="s">
        <v>5453</v>
      </c>
      <c r="V1321" s="1" t="s">
        <v>2470</v>
      </c>
      <c r="W1321" s="1" t="s">
        <v>51</v>
      </c>
      <c r="X1321" s="1" t="str">
        <f>CONCATENATE(Tableau4[[#This Row],[Numéro de pièce de la pièce de référence]],Tableau4[[#This Row],[Numéro de poste de la pièce de référence]])</f>
        <v>450067796310</v>
      </c>
    </row>
    <row r="1322" spans="1:24" x14ac:dyDescent="0.35">
      <c r="A1322" s="1" t="s">
        <v>97</v>
      </c>
      <c r="B1322" s="1" t="s">
        <v>2489</v>
      </c>
      <c r="C1322" s="1" t="s">
        <v>2510</v>
      </c>
      <c r="D1322" s="1" t="s">
        <v>101</v>
      </c>
      <c r="E1322" s="1" t="s">
        <v>1606</v>
      </c>
      <c r="F1322" s="1" t="s">
        <v>2407</v>
      </c>
      <c r="G1322" s="1" t="s">
        <v>3048</v>
      </c>
      <c r="H1322" s="1" t="s">
        <v>88</v>
      </c>
      <c r="I1322" s="2">
        <v>44000</v>
      </c>
      <c r="J1322" s="1" t="s">
        <v>4282</v>
      </c>
      <c r="K1322" s="1" t="s">
        <v>4283</v>
      </c>
      <c r="L1322" s="1" t="s">
        <v>2630</v>
      </c>
      <c r="M1322" s="1" t="s">
        <v>4290</v>
      </c>
      <c r="N1322" s="3">
        <v>-134793.87</v>
      </c>
      <c r="O1322" s="3">
        <v>0</v>
      </c>
      <c r="P1322" s="1" t="s">
        <v>2702</v>
      </c>
      <c r="Q1322" s="1" t="s">
        <v>1607</v>
      </c>
      <c r="R1322" s="1" t="s">
        <v>1580</v>
      </c>
      <c r="S1322" s="1" t="s">
        <v>2407</v>
      </c>
      <c r="T1322" s="1" t="s">
        <v>2407</v>
      </c>
      <c r="U1322" s="1" t="s">
        <v>5454</v>
      </c>
      <c r="V1322" s="1" t="s">
        <v>2470</v>
      </c>
      <c r="W1322" s="1" t="s">
        <v>51</v>
      </c>
      <c r="X1322" s="1" t="str">
        <f>CONCATENATE(Tableau4[[#This Row],[Numéro de pièce de la pièce de référence]],Tableau4[[#This Row],[Numéro de poste de la pièce de référence]])</f>
        <v>450067881310</v>
      </c>
    </row>
    <row r="1323" spans="1:24" x14ac:dyDescent="0.35">
      <c r="A1323" s="1" t="s">
        <v>97</v>
      </c>
      <c r="B1323" s="1" t="s">
        <v>2489</v>
      </c>
      <c r="C1323" s="1" t="s">
        <v>2510</v>
      </c>
      <c r="D1323" s="1" t="s">
        <v>101</v>
      </c>
      <c r="E1323" s="1" t="s">
        <v>1606</v>
      </c>
      <c r="F1323" s="1" t="s">
        <v>2407</v>
      </c>
      <c r="G1323" s="1" t="s">
        <v>3048</v>
      </c>
      <c r="H1323" s="1" t="s">
        <v>88</v>
      </c>
      <c r="I1323" s="2">
        <v>44000</v>
      </c>
      <c r="J1323" s="1" t="s">
        <v>4282</v>
      </c>
      <c r="K1323" s="1" t="s">
        <v>4283</v>
      </c>
      <c r="L1323" s="1" t="s">
        <v>2630</v>
      </c>
      <c r="M1323" s="1" t="s">
        <v>4290</v>
      </c>
      <c r="N1323" s="3">
        <v>-122325.24</v>
      </c>
      <c r="O1323" s="3">
        <v>0</v>
      </c>
      <c r="P1323" s="1" t="s">
        <v>2702</v>
      </c>
      <c r="Q1323" s="1" t="s">
        <v>1607</v>
      </c>
      <c r="R1323" s="1" t="s">
        <v>1580</v>
      </c>
      <c r="S1323" s="1" t="s">
        <v>2407</v>
      </c>
      <c r="T1323" s="1" t="s">
        <v>2407</v>
      </c>
      <c r="U1323" s="1" t="s">
        <v>5455</v>
      </c>
      <c r="V1323" s="1" t="s">
        <v>2470</v>
      </c>
      <c r="W1323" s="1" t="s">
        <v>51</v>
      </c>
      <c r="X1323" s="1" t="str">
        <f>CONCATENATE(Tableau4[[#This Row],[Numéro de pièce de la pièce de référence]],Tableau4[[#This Row],[Numéro de poste de la pièce de référence]])</f>
        <v>450067881310</v>
      </c>
    </row>
    <row r="1324" spans="1:24" x14ac:dyDescent="0.35">
      <c r="A1324" s="1" t="s">
        <v>86</v>
      </c>
      <c r="B1324" s="1" t="s">
        <v>2489</v>
      </c>
      <c r="C1324" s="1" t="s">
        <v>2503</v>
      </c>
      <c r="D1324" s="1" t="s">
        <v>91</v>
      </c>
      <c r="E1324" s="1" t="s">
        <v>443</v>
      </c>
      <c r="F1324" s="1" t="s">
        <v>2407</v>
      </c>
      <c r="G1324" s="1" t="s">
        <v>2601</v>
      </c>
      <c r="H1324" s="1" t="s">
        <v>88</v>
      </c>
      <c r="I1324" s="2">
        <v>44001</v>
      </c>
      <c r="J1324" s="1" t="s">
        <v>4282</v>
      </c>
      <c r="K1324" s="1" t="s">
        <v>4283</v>
      </c>
      <c r="L1324" s="1" t="s">
        <v>2630</v>
      </c>
      <c r="M1324" s="1" t="s">
        <v>4290</v>
      </c>
      <c r="N1324" s="3">
        <v>-12003.4</v>
      </c>
      <c r="O1324" s="3">
        <v>0</v>
      </c>
      <c r="P1324" s="1" t="s">
        <v>2602</v>
      </c>
      <c r="Q1324" s="1" t="s">
        <v>444</v>
      </c>
      <c r="R1324" s="1" t="s">
        <v>301</v>
      </c>
      <c r="S1324" s="1" t="s">
        <v>2407</v>
      </c>
      <c r="T1324" s="1" t="s">
        <v>2407</v>
      </c>
      <c r="U1324" s="1" t="s">
        <v>5456</v>
      </c>
      <c r="V1324" s="1" t="s">
        <v>2470</v>
      </c>
      <c r="W1324" s="1" t="s">
        <v>92</v>
      </c>
      <c r="X1324" s="1" t="str">
        <f>CONCATENATE(Tableau4[[#This Row],[Numéro de pièce de la pièce de référence]],Tableau4[[#This Row],[Numéro de poste de la pièce de référence]])</f>
        <v>450066785410</v>
      </c>
    </row>
    <row r="1325" spans="1:24" x14ac:dyDescent="0.35">
      <c r="A1325" s="1" t="s">
        <v>86</v>
      </c>
      <c r="B1325" s="1" t="s">
        <v>2489</v>
      </c>
      <c r="C1325" s="1" t="s">
        <v>2503</v>
      </c>
      <c r="D1325" s="1" t="s">
        <v>91</v>
      </c>
      <c r="E1325" s="1" t="s">
        <v>443</v>
      </c>
      <c r="F1325" s="1" t="s">
        <v>2407</v>
      </c>
      <c r="G1325" s="1" t="s">
        <v>2601</v>
      </c>
      <c r="H1325" s="1" t="s">
        <v>88</v>
      </c>
      <c r="I1325" s="2">
        <v>44001</v>
      </c>
      <c r="J1325" s="1" t="s">
        <v>4282</v>
      </c>
      <c r="K1325" s="1" t="s">
        <v>4283</v>
      </c>
      <c r="L1325" s="1" t="s">
        <v>2630</v>
      </c>
      <c r="M1325" s="1" t="s">
        <v>4290</v>
      </c>
      <c r="N1325" s="3">
        <v>-6001.7</v>
      </c>
      <c r="O1325" s="3">
        <v>0</v>
      </c>
      <c r="P1325" s="1" t="s">
        <v>2602</v>
      </c>
      <c r="Q1325" s="1" t="s">
        <v>444</v>
      </c>
      <c r="R1325" s="1" t="s">
        <v>301</v>
      </c>
      <c r="S1325" s="1" t="s">
        <v>2407</v>
      </c>
      <c r="T1325" s="1" t="s">
        <v>2407</v>
      </c>
      <c r="U1325" s="1" t="s">
        <v>5457</v>
      </c>
      <c r="V1325" s="1" t="s">
        <v>2470</v>
      </c>
      <c r="W1325" s="1" t="s">
        <v>92</v>
      </c>
      <c r="X1325" s="1" t="str">
        <f>CONCATENATE(Tableau4[[#This Row],[Numéro de pièce de la pièce de référence]],Tableau4[[#This Row],[Numéro de poste de la pièce de référence]])</f>
        <v>450066785410</v>
      </c>
    </row>
    <row r="1326" spans="1:24" x14ac:dyDescent="0.35">
      <c r="A1326" s="1" t="s">
        <v>97</v>
      </c>
      <c r="B1326" s="1" t="s">
        <v>2489</v>
      </c>
      <c r="C1326" s="1" t="s">
        <v>2510</v>
      </c>
      <c r="D1326" s="1" t="s">
        <v>101</v>
      </c>
      <c r="E1326" s="1" t="s">
        <v>1021</v>
      </c>
      <c r="F1326" s="1" t="s">
        <v>2407</v>
      </c>
      <c r="G1326" s="1" t="s">
        <v>2854</v>
      </c>
      <c r="H1326" s="1" t="s">
        <v>88</v>
      </c>
      <c r="I1326" s="2">
        <v>44001</v>
      </c>
      <c r="J1326" s="1" t="s">
        <v>4282</v>
      </c>
      <c r="K1326" s="1" t="s">
        <v>4283</v>
      </c>
      <c r="L1326" s="1" t="s">
        <v>2630</v>
      </c>
      <c r="M1326" s="1" t="s">
        <v>4290</v>
      </c>
      <c r="N1326" s="3">
        <v>-342732.5</v>
      </c>
      <c r="O1326" s="3">
        <v>0</v>
      </c>
      <c r="P1326" s="1" t="s">
        <v>2855</v>
      </c>
      <c r="Q1326" s="1" t="s">
        <v>1022</v>
      </c>
      <c r="R1326" s="1" t="s">
        <v>1020</v>
      </c>
      <c r="S1326" s="1" t="s">
        <v>2407</v>
      </c>
      <c r="T1326" s="1" t="s">
        <v>2407</v>
      </c>
      <c r="U1326" s="1" t="s">
        <v>5458</v>
      </c>
      <c r="V1326" s="1" t="s">
        <v>2470</v>
      </c>
      <c r="W1326" s="1" t="s">
        <v>111</v>
      </c>
      <c r="X1326" s="1" t="str">
        <f>CONCATENATE(Tableau4[[#This Row],[Numéro de pièce de la pièce de référence]],Tableau4[[#This Row],[Numéro de poste de la pièce de référence]])</f>
        <v>450067174210</v>
      </c>
    </row>
    <row r="1327" spans="1:24" x14ac:dyDescent="0.35">
      <c r="A1327" s="1" t="s">
        <v>97</v>
      </c>
      <c r="B1327" s="1" t="s">
        <v>2489</v>
      </c>
      <c r="C1327" s="1" t="s">
        <v>2510</v>
      </c>
      <c r="D1327" s="1" t="s">
        <v>101</v>
      </c>
      <c r="E1327" s="1" t="s">
        <v>1013</v>
      </c>
      <c r="F1327" s="1" t="s">
        <v>2407</v>
      </c>
      <c r="G1327" s="1" t="s">
        <v>2859</v>
      </c>
      <c r="H1327" s="1" t="s">
        <v>88</v>
      </c>
      <c r="I1327" s="2">
        <v>44001</v>
      </c>
      <c r="J1327" s="1" t="s">
        <v>4282</v>
      </c>
      <c r="K1327" s="1" t="s">
        <v>4283</v>
      </c>
      <c r="L1327" s="1" t="s">
        <v>2630</v>
      </c>
      <c r="M1327" s="1" t="s">
        <v>4290</v>
      </c>
      <c r="N1327" s="3">
        <v>-85860</v>
      </c>
      <c r="O1327" s="3">
        <v>0</v>
      </c>
      <c r="P1327" s="1" t="s">
        <v>2567</v>
      </c>
      <c r="Q1327" s="1" t="s">
        <v>1014</v>
      </c>
      <c r="R1327" s="1" t="s">
        <v>1012</v>
      </c>
      <c r="S1327" s="1" t="s">
        <v>2407</v>
      </c>
      <c r="T1327" s="1" t="s">
        <v>2407</v>
      </c>
      <c r="U1327" s="1" t="s">
        <v>5459</v>
      </c>
      <c r="V1327" s="1" t="s">
        <v>2470</v>
      </c>
      <c r="W1327" s="1" t="s">
        <v>111</v>
      </c>
      <c r="X1327" s="1" t="str">
        <f>CONCATENATE(Tableau4[[#This Row],[Numéro de pièce de la pièce de référence]],Tableau4[[#This Row],[Numéro de poste de la pièce de référence]])</f>
        <v>450067177110</v>
      </c>
    </row>
    <row r="1328" spans="1:24" x14ac:dyDescent="0.35">
      <c r="A1328" s="1" t="s">
        <v>97</v>
      </c>
      <c r="B1328" s="1" t="s">
        <v>2489</v>
      </c>
      <c r="C1328" s="1" t="s">
        <v>2510</v>
      </c>
      <c r="D1328" s="1" t="s">
        <v>101</v>
      </c>
      <c r="E1328" s="1" t="s">
        <v>1052</v>
      </c>
      <c r="F1328" s="1" t="s">
        <v>2407</v>
      </c>
      <c r="G1328" s="1" t="s">
        <v>2877</v>
      </c>
      <c r="H1328" s="1" t="s">
        <v>88</v>
      </c>
      <c r="I1328" s="2">
        <v>44001</v>
      </c>
      <c r="J1328" s="1" t="s">
        <v>4282</v>
      </c>
      <c r="K1328" s="1" t="s">
        <v>4283</v>
      </c>
      <c r="L1328" s="1" t="s">
        <v>2630</v>
      </c>
      <c r="M1328" s="1" t="s">
        <v>4290</v>
      </c>
      <c r="N1328" s="3">
        <v>-234928.16</v>
      </c>
      <c r="O1328" s="3">
        <v>0</v>
      </c>
      <c r="P1328" s="1" t="s">
        <v>2567</v>
      </c>
      <c r="Q1328" s="1" t="s">
        <v>1053</v>
      </c>
      <c r="R1328" s="1" t="s">
        <v>1051</v>
      </c>
      <c r="S1328" s="1" t="s">
        <v>2407</v>
      </c>
      <c r="T1328" s="1" t="s">
        <v>2407</v>
      </c>
      <c r="U1328" s="1" t="s">
        <v>5460</v>
      </c>
      <c r="V1328" s="1" t="s">
        <v>2470</v>
      </c>
      <c r="W1328" s="1" t="s">
        <v>51</v>
      </c>
      <c r="X1328" s="1" t="str">
        <f>CONCATENATE(Tableau4[[#This Row],[Numéro de pièce de la pièce de référence]],Tableau4[[#This Row],[Numéro de poste de la pièce de référence]])</f>
        <v>450067209710</v>
      </c>
    </row>
    <row r="1329" spans="1:24" x14ac:dyDescent="0.35">
      <c r="A1329" s="1" t="s">
        <v>97</v>
      </c>
      <c r="B1329" s="1" t="s">
        <v>2489</v>
      </c>
      <c r="C1329" s="1" t="s">
        <v>2510</v>
      </c>
      <c r="D1329" s="1" t="s">
        <v>101</v>
      </c>
      <c r="E1329" s="1" t="s">
        <v>1110</v>
      </c>
      <c r="F1329" s="1" t="s">
        <v>2407</v>
      </c>
      <c r="G1329" s="1" t="s">
        <v>2899</v>
      </c>
      <c r="H1329" s="1" t="s">
        <v>88</v>
      </c>
      <c r="I1329" s="2">
        <v>44001</v>
      </c>
      <c r="J1329" s="1" t="s">
        <v>4282</v>
      </c>
      <c r="K1329" s="1" t="s">
        <v>4283</v>
      </c>
      <c r="L1329" s="1" t="s">
        <v>2630</v>
      </c>
      <c r="M1329" s="1" t="s">
        <v>4290</v>
      </c>
      <c r="N1329" s="3">
        <v>-15584.8</v>
      </c>
      <c r="O1329" s="3">
        <v>0</v>
      </c>
      <c r="P1329" s="1" t="s">
        <v>2567</v>
      </c>
      <c r="Q1329" s="1" t="s">
        <v>1111</v>
      </c>
      <c r="R1329" s="1" t="s">
        <v>924</v>
      </c>
      <c r="S1329" s="1" t="s">
        <v>2407</v>
      </c>
      <c r="T1329" s="1" t="s">
        <v>2407</v>
      </c>
      <c r="U1329" s="1" t="s">
        <v>5461</v>
      </c>
      <c r="V1329" s="1" t="s">
        <v>2470</v>
      </c>
      <c r="W1329" s="1" t="s">
        <v>113</v>
      </c>
      <c r="X1329" s="1" t="str">
        <f>CONCATENATE(Tableau4[[#This Row],[Numéro de pièce de la pièce de référence]],Tableau4[[#This Row],[Numéro de poste de la pièce de référence]])</f>
        <v>450067227710</v>
      </c>
    </row>
    <row r="1330" spans="1:24" x14ac:dyDescent="0.35">
      <c r="A1330" s="1" t="s">
        <v>97</v>
      </c>
      <c r="B1330" s="1" t="s">
        <v>2489</v>
      </c>
      <c r="C1330" s="1" t="s">
        <v>2510</v>
      </c>
      <c r="D1330" s="1" t="s">
        <v>101</v>
      </c>
      <c r="E1330" s="1" t="s">
        <v>1251</v>
      </c>
      <c r="F1330" s="1" t="s">
        <v>2407</v>
      </c>
      <c r="G1330" s="1" t="s">
        <v>2942</v>
      </c>
      <c r="H1330" s="1" t="s">
        <v>88</v>
      </c>
      <c r="I1330" s="2">
        <v>44001</v>
      </c>
      <c r="J1330" s="1" t="s">
        <v>4282</v>
      </c>
      <c r="K1330" s="1" t="s">
        <v>4283</v>
      </c>
      <c r="L1330" s="1" t="s">
        <v>2630</v>
      </c>
      <c r="M1330" s="1" t="s">
        <v>4290</v>
      </c>
      <c r="N1330" s="3">
        <v>-9516.65</v>
      </c>
      <c r="O1330" s="3">
        <v>0</v>
      </c>
      <c r="P1330" s="1" t="s">
        <v>2581</v>
      </c>
      <c r="Q1330" s="1" t="s">
        <v>1252</v>
      </c>
      <c r="R1330" s="1" t="s">
        <v>1250</v>
      </c>
      <c r="S1330" s="1" t="s">
        <v>2407</v>
      </c>
      <c r="T1330" s="1" t="s">
        <v>2407</v>
      </c>
      <c r="U1330" s="1" t="s">
        <v>5462</v>
      </c>
      <c r="V1330" s="1" t="s">
        <v>2470</v>
      </c>
      <c r="W1330" s="1" t="s">
        <v>51</v>
      </c>
      <c r="X1330" s="1" t="str">
        <f>CONCATENATE(Tableau4[[#This Row],[Numéro de pièce de la pièce de référence]],Tableau4[[#This Row],[Numéro de poste de la pièce de référence]])</f>
        <v>450067329810</v>
      </c>
    </row>
    <row r="1331" spans="1:24" x14ac:dyDescent="0.35">
      <c r="A1331" s="1" t="s">
        <v>97</v>
      </c>
      <c r="B1331" s="1" t="s">
        <v>2489</v>
      </c>
      <c r="C1331" s="1" t="s">
        <v>2510</v>
      </c>
      <c r="D1331" s="1" t="s">
        <v>101</v>
      </c>
      <c r="E1331" s="1" t="s">
        <v>1251</v>
      </c>
      <c r="F1331" s="1" t="s">
        <v>2407</v>
      </c>
      <c r="G1331" s="1" t="s">
        <v>2942</v>
      </c>
      <c r="H1331" s="1" t="s">
        <v>88</v>
      </c>
      <c r="I1331" s="2">
        <v>44001</v>
      </c>
      <c r="J1331" s="1" t="s">
        <v>4282</v>
      </c>
      <c r="K1331" s="1" t="s">
        <v>4283</v>
      </c>
      <c r="L1331" s="1" t="s">
        <v>2630</v>
      </c>
      <c r="M1331" s="1" t="s">
        <v>4290</v>
      </c>
      <c r="N1331" s="3">
        <v>-2087.25</v>
      </c>
      <c r="O1331" s="3">
        <v>0</v>
      </c>
      <c r="P1331" s="1" t="s">
        <v>2581</v>
      </c>
      <c r="Q1331" s="1" t="s">
        <v>1252</v>
      </c>
      <c r="R1331" s="1" t="s">
        <v>1250</v>
      </c>
      <c r="S1331" s="1" t="s">
        <v>2407</v>
      </c>
      <c r="T1331" s="1" t="s">
        <v>2407</v>
      </c>
      <c r="U1331" s="1" t="s">
        <v>5463</v>
      </c>
      <c r="V1331" s="1" t="s">
        <v>2470</v>
      </c>
      <c r="W1331" s="1" t="s">
        <v>51</v>
      </c>
      <c r="X1331" s="1" t="str">
        <f>CONCATENATE(Tableau4[[#This Row],[Numéro de pièce de la pièce de référence]],Tableau4[[#This Row],[Numéro de poste de la pièce de référence]])</f>
        <v>450067329810</v>
      </c>
    </row>
    <row r="1332" spans="1:24" x14ac:dyDescent="0.35">
      <c r="A1332" s="1" t="s">
        <v>97</v>
      </c>
      <c r="B1332" s="1" t="s">
        <v>2489</v>
      </c>
      <c r="C1332" s="1" t="s">
        <v>2510</v>
      </c>
      <c r="D1332" s="1" t="s">
        <v>101</v>
      </c>
      <c r="E1332" s="1" t="s">
        <v>1294</v>
      </c>
      <c r="F1332" s="1" t="s">
        <v>2407</v>
      </c>
      <c r="G1332" s="1" t="s">
        <v>2952</v>
      </c>
      <c r="H1332" s="1" t="s">
        <v>88</v>
      </c>
      <c r="I1332" s="2">
        <v>44001</v>
      </c>
      <c r="J1332" s="1" t="s">
        <v>4282</v>
      </c>
      <c r="K1332" s="1" t="s">
        <v>4283</v>
      </c>
      <c r="L1332" s="1" t="s">
        <v>2630</v>
      </c>
      <c r="M1332" s="1" t="s">
        <v>4290</v>
      </c>
      <c r="N1332" s="3">
        <v>-16948.23</v>
      </c>
      <c r="O1332" s="3">
        <v>0</v>
      </c>
      <c r="P1332" s="1" t="s">
        <v>2567</v>
      </c>
      <c r="Q1332" s="1" t="s">
        <v>1295</v>
      </c>
      <c r="R1332" s="1" t="s">
        <v>1293</v>
      </c>
      <c r="S1332" s="1" t="s">
        <v>2407</v>
      </c>
      <c r="T1332" s="1" t="s">
        <v>2407</v>
      </c>
      <c r="U1332" s="1" t="s">
        <v>5464</v>
      </c>
      <c r="V1332" s="1" t="s">
        <v>2470</v>
      </c>
      <c r="W1332" s="1" t="s">
        <v>113</v>
      </c>
      <c r="X1332" s="1" t="str">
        <f>CONCATENATE(Tableau4[[#This Row],[Numéro de pièce de la pièce de référence]],Tableau4[[#This Row],[Numéro de poste de la pièce de référence]])</f>
        <v>450067347210</v>
      </c>
    </row>
    <row r="1333" spans="1:24" x14ac:dyDescent="0.35">
      <c r="A1333" s="1" t="s">
        <v>97</v>
      </c>
      <c r="B1333" s="1" t="s">
        <v>2489</v>
      </c>
      <c r="C1333" s="1" t="s">
        <v>2510</v>
      </c>
      <c r="D1333" s="1" t="s">
        <v>101</v>
      </c>
      <c r="E1333" s="1" t="s">
        <v>1294</v>
      </c>
      <c r="F1333" s="1" t="s">
        <v>2407</v>
      </c>
      <c r="G1333" s="1" t="s">
        <v>2952</v>
      </c>
      <c r="H1333" s="1" t="s">
        <v>88</v>
      </c>
      <c r="I1333" s="2">
        <v>44001</v>
      </c>
      <c r="J1333" s="1" t="s">
        <v>4282</v>
      </c>
      <c r="K1333" s="1" t="s">
        <v>4283</v>
      </c>
      <c r="L1333" s="1" t="s">
        <v>2630</v>
      </c>
      <c r="M1333" s="1" t="s">
        <v>4290</v>
      </c>
      <c r="N1333" s="3">
        <v>-574.75</v>
      </c>
      <c r="O1333" s="3">
        <v>0</v>
      </c>
      <c r="P1333" s="1" t="s">
        <v>2567</v>
      </c>
      <c r="Q1333" s="1" t="s">
        <v>1295</v>
      </c>
      <c r="R1333" s="1" t="s">
        <v>1293</v>
      </c>
      <c r="S1333" s="1" t="s">
        <v>2407</v>
      </c>
      <c r="T1333" s="1" t="s">
        <v>2407</v>
      </c>
      <c r="U1333" s="1" t="s">
        <v>5465</v>
      </c>
      <c r="V1333" s="1" t="s">
        <v>2470</v>
      </c>
      <c r="W1333" s="1" t="s">
        <v>113</v>
      </c>
      <c r="X1333" s="1" t="str">
        <f>CONCATENATE(Tableau4[[#This Row],[Numéro de pièce de la pièce de référence]],Tableau4[[#This Row],[Numéro de poste de la pièce de référence]])</f>
        <v>450067347210</v>
      </c>
    </row>
    <row r="1334" spans="1:24" x14ac:dyDescent="0.35">
      <c r="A1334" s="1" t="s">
        <v>97</v>
      </c>
      <c r="B1334" s="1" t="s">
        <v>2489</v>
      </c>
      <c r="C1334" s="1" t="s">
        <v>2510</v>
      </c>
      <c r="D1334" s="1" t="s">
        <v>101</v>
      </c>
      <c r="E1334" s="1" t="s">
        <v>1303</v>
      </c>
      <c r="F1334" s="1" t="s">
        <v>2407</v>
      </c>
      <c r="G1334" s="1" t="s">
        <v>2955</v>
      </c>
      <c r="H1334" s="1" t="s">
        <v>88</v>
      </c>
      <c r="I1334" s="2">
        <v>44001</v>
      </c>
      <c r="J1334" s="1" t="s">
        <v>4282</v>
      </c>
      <c r="K1334" s="1" t="s">
        <v>4283</v>
      </c>
      <c r="L1334" s="1" t="s">
        <v>2630</v>
      </c>
      <c r="M1334" s="1" t="s">
        <v>4290</v>
      </c>
      <c r="N1334" s="3">
        <v>-6136.15</v>
      </c>
      <c r="O1334" s="3">
        <v>0</v>
      </c>
      <c r="P1334" s="1" t="s">
        <v>2567</v>
      </c>
      <c r="Q1334" s="1" t="s">
        <v>1295</v>
      </c>
      <c r="R1334" s="1" t="s">
        <v>1293</v>
      </c>
      <c r="S1334" s="1" t="s">
        <v>2407</v>
      </c>
      <c r="T1334" s="1" t="s">
        <v>2407</v>
      </c>
      <c r="U1334" s="1" t="s">
        <v>5464</v>
      </c>
      <c r="V1334" s="1" t="s">
        <v>2470</v>
      </c>
      <c r="W1334" s="1" t="s">
        <v>113</v>
      </c>
      <c r="X1334" s="1" t="str">
        <f>CONCATENATE(Tableau4[[#This Row],[Numéro de pièce de la pièce de référence]],Tableau4[[#This Row],[Numéro de poste de la pièce de référence]])</f>
        <v>450067347710</v>
      </c>
    </row>
    <row r="1335" spans="1:24" x14ac:dyDescent="0.35">
      <c r="A1335" s="1" t="s">
        <v>97</v>
      </c>
      <c r="B1335" s="1" t="s">
        <v>2489</v>
      </c>
      <c r="C1335" s="1" t="s">
        <v>2510</v>
      </c>
      <c r="D1335" s="1" t="s">
        <v>101</v>
      </c>
      <c r="E1335" s="1" t="s">
        <v>1474</v>
      </c>
      <c r="F1335" s="1" t="s">
        <v>2407</v>
      </c>
      <c r="G1335" s="1" t="s">
        <v>3025</v>
      </c>
      <c r="H1335" s="1" t="s">
        <v>88</v>
      </c>
      <c r="I1335" s="2">
        <v>44001</v>
      </c>
      <c r="J1335" s="1" t="s">
        <v>4282</v>
      </c>
      <c r="K1335" s="1" t="s">
        <v>4283</v>
      </c>
      <c r="L1335" s="1" t="s">
        <v>2630</v>
      </c>
      <c r="M1335" s="1" t="s">
        <v>4290</v>
      </c>
      <c r="N1335" s="3">
        <v>-38160</v>
      </c>
      <c r="O1335" s="3">
        <v>0</v>
      </c>
      <c r="P1335" s="1" t="s">
        <v>2567</v>
      </c>
      <c r="Q1335" s="1" t="s">
        <v>1014</v>
      </c>
      <c r="R1335" s="1" t="s">
        <v>1012</v>
      </c>
      <c r="S1335" s="1" t="s">
        <v>2407</v>
      </c>
      <c r="T1335" s="1" t="s">
        <v>2407</v>
      </c>
      <c r="U1335" s="1" t="s">
        <v>5466</v>
      </c>
      <c r="V1335" s="1" t="s">
        <v>2470</v>
      </c>
      <c r="W1335" s="1" t="s">
        <v>111</v>
      </c>
      <c r="X1335" s="1" t="str">
        <f>CONCATENATE(Tableau4[[#This Row],[Numéro de pièce de la pièce de référence]],Tableau4[[#This Row],[Numéro de poste de la pièce de référence]])</f>
        <v>450067524410</v>
      </c>
    </row>
    <row r="1336" spans="1:24" x14ac:dyDescent="0.35">
      <c r="A1336" s="1" t="s">
        <v>97</v>
      </c>
      <c r="B1336" s="1" t="s">
        <v>2489</v>
      </c>
      <c r="C1336" s="1" t="s">
        <v>2510</v>
      </c>
      <c r="D1336" s="1" t="s">
        <v>101</v>
      </c>
      <c r="E1336" s="1" t="s">
        <v>1608</v>
      </c>
      <c r="F1336" s="1" t="s">
        <v>2407</v>
      </c>
      <c r="G1336" s="1" t="s">
        <v>3074</v>
      </c>
      <c r="H1336" s="1" t="s">
        <v>88</v>
      </c>
      <c r="I1336" s="2">
        <v>44001</v>
      </c>
      <c r="J1336" s="1" t="s">
        <v>4282</v>
      </c>
      <c r="K1336" s="1" t="s">
        <v>4283</v>
      </c>
      <c r="L1336" s="1" t="s">
        <v>2630</v>
      </c>
      <c r="M1336" s="1" t="s">
        <v>4290</v>
      </c>
      <c r="N1336" s="3">
        <v>-369.65</v>
      </c>
      <c r="O1336" s="3">
        <v>0</v>
      </c>
      <c r="P1336" s="1" t="s">
        <v>2702</v>
      </c>
      <c r="Q1336" s="1" t="s">
        <v>1609</v>
      </c>
      <c r="R1336" s="1" t="s">
        <v>1470</v>
      </c>
      <c r="S1336" s="1" t="s">
        <v>2407</v>
      </c>
      <c r="T1336" s="1" t="s">
        <v>2407</v>
      </c>
      <c r="U1336" s="1" t="s">
        <v>5467</v>
      </c>
      <c r="V1336" s="1" t="s">
        <v>2470</v>
      </c>
      <c r="W1336" s="1" t="s">
        <v>74</v>
      </c>
      <c r="X1336" s="1" t="str">
        <f>CONCATENATE(Tableau4[[#This Row],[Numéro de pièce de la pièce de référence]],Tableau4[[#This Row],[Numéro de poste de la pièce de référence]])</f>
        <v>450067888810</v>
      </c>
    </row>
    <row r="1337" spans="1:24" x14ac:dyDescent="0.35">
      <c r="A1337" s="1" t="s">
        <v>97</v>
      </c>
      <c r="B1337" s="1" t="s">
        <v>2489</v>
      </c>
      <c r="C1337" s="1" t="s">
        <v>2510</v>
      </c>
      <c r="D1337" s="1" t="s">
        <v>101</v>
      </c>
      <c r="E1337" s="1" t="s">
        <v>1608</v>
      </c>
      <c r="F1337" s="1" t="s">
        <v>2407</v>
      </c>
      <c r="G1337" s="1" t="s">
        <v>3074</v>
      </c>
      <c r="H1337" s="1" t="s">
        <v>88</v>
      </c>
      <c r="I1337" s="2">
        <v>44001</v>
      </c>
      <c r="J1337" s="1" t="s">
        <v>4282</v>
      </c>
      <c r="K1337" s="1" t="s">
        <v>4283</v>
      </c>
      <c r="L1337" s="1" t="s">
        <v>2630</v>
      </c>
      <c r="M1337" s="1" t="s">
        <v>4290</v>
      </c>
      <c r="N1337" s="3">
        <v>-255.6</v>
      </c>
      <c r="O1337" s="3">
        <v>0</v>
      </c>
      <c r="P1337" s="1" t="s">
        <v>2702</v>
      </c>
      <c r="Q1337" s="1" t="s">
        <v>1609</v>
      </c>
      <c r="R1337" s="1" t="s">
        <v>1470</v>
      </c>
      <c r="S1337" s="1" t="s">
        <v>2407</v>
      </c>
      <c r="T1337" s="1" t="s">
        <v>2407</v>
      </c>
      <c r="U1337" s="1" t="s">
        <v>5468</v>
      </c>
      <c r="V1337" s="1" t="s">
        <v>2470</v>
      </c>
      <c r="W1337" s="1" t="s">
        <v>74</v>
      </c>
      <c r="X1337" s="1" t="str">
        <f>CONCATENATE(Tableau4[[#This Row],[Numéro de pièce de la pièce de référence]],Tableau4[[#This Row],[Numéro de poste de la pièce de référence]])</f>
        <v>450067888810</v>
      </c>
    </row>
    <row r="1338" spans="1:24" x14ac:dyDescent="0.35">
      <c r="A1338" s="1" t="s">
        <v>97</v>
      </c>
      <c r="B1338" s="1" t="s">
        <v>2489</v>
      </c>
      <c r="C1338" s="1" t="s">
        <v>2510</v>
      </c>
      <c r="D1338" s="1" t="s">
        <v>101</v>
      </c>
      <c r="E1338" s="1" t="s">
        <v>1608</v>
      </c>
      <c r="F1338" s="1" t="s">
        <v>2407</v>
      </c>
      <c r="G1338" s="1" t="s">
        <v>3074</v>
      </c>
      <c r="H1338" s="1" t="s">
        <v>88</v>
      </c>
      <c r="I1338" s="2">
        <v>44001</v>
      </c>
      <c r="J1338" s="1" t="s">
        <v>4282</v>
      </c>
      <c r="K1338" s="1" t="s">
        <v>4283</v>
      </c>
      <c r="L1338" s="1" t="s">
        <v>2630</v>
      </c>
      <c r="M1338" s="1" t="s">
        <v>4290</v>
      </c>
      <c r="N1338" s="3">
        <v>-265</v>
      </c>
      <c r="O1338" s="3">
        <v>0</v>
      </c>
      <c r="P1338" s="1" t="s">
        <v>2702</v>
      </c>
      <c r="Q1338" s="1" t="s">
        <v>1609</v>
      </c>
      <c r="R1338" s="1" t="s">
        <v>1470</v>
      </c>
      <c r="S1338" s="1" t="s">
        <v>2407</v>
      </c>
      <c r="T1338" s="1" t="s">
        <v>2407</v>
      </c>
      <c r="U1338" s="1" t="s">
        <v>5469</v>
      </c>
      <c r="V1338" s="1" t="s">
        <v>2470</v>
      </c>
      <c r="W1338" s="1" t="s">
        <v>74</v>
      </c>
      <c r="X1338" s="1" t="str">
        <f>CONCATENATE(Tableau4[[#This Row],[Numéro de pièce de la pièce de référence]],Tableau4[[#This Row],[Numéro de poste de la pièce de référence]])</f>
        <v>450067888810</v>
      </c>
    </row>
    <row r="1339" spans="1:24" x14ac:dyDescent="0.35">
      <c r="A1339" s="1" t="s">
        <v>97</v>
      </c>
      <c r="B1339" s="1" t="s">
        <v>2489</v>
      </c>
      <c r="C1339" s="1" t="s">
        <v>2510</v>
      </c>
      <c r="D1339" s="1" t="s">
        <v>101</v>
      </c>
      <c r="E1339" s="1" t="s">
        <v>1608</v>
      </c>
      <c r="F1339" s="1" t="s">
        <v>2407</v>
      </c>
      <c r="G1339" s="1" t="s">
        <v>3074</v>
      </c>
      <c r="H1339" s="1" t="s">
        <v>88</v>
      </c>
      <c r="I1339" s="2">
        <v>44001</v>
      </c>
      <c r="J1339" s="1" t="s">
        <v>4282</v>
      </c>
      <c r="K1339" s="1" t="s">
        <v>4283</v>
      </c>
      <c r="L1339" s="1" t="s">
        <v>2630</v>
      </c>
      <c r="M1339" s="1" t="s">
        <v>4290</v>
      </c>
      <c r="N1339" s="3">
        <v>-996.84</v>
      </c>
      <c r="O1339" s="3">
        <v>0</v>
      </c>
      <c r="P1339" s="1" t="s">
        <v>2702</v>
      </c>
      <c r="Q1339" s="1" t="s">
        <v>1609</v>
      </c>
      <c r="R1339" s="1" t="s">
        <v>1470</v>
      </c>
      <c r="S1339" s="1" t="s">
        <v>2407</v>
      </c>
      <c r="T1339" s="1" t="s">
        <v>2407</v>
      </c>
      <c r="U1339" s="1" t="s">
        <v>5470</v>
      </c>
      <c r="V1339" s="1" t="s">
        <v>2470</v>
      </c>
      <c r="W1339" s="1" t="s">
        <v>74</v>
      </c>
      <c r="X1339" s="1" t="str">
        <f>CONCATENATE(Tableau4[[#This Row],[Numéro de pièce de la pièce de référence]],Tableau4[[#This Row],[Numéro de poste de la pièce de référence]])</f>
        <v>450067888810</v>
      </c>
    </row>
    <row r="1340" spans="1:24" x14ac:dyDescent="0.35">
      <c r="A1340" s="1" t="s">
        <v>97</v>
      </c>
      <c r="B1340" s="1" t="s">
        <v>2489</v>
      </c>
      <c r="C1340" s="1" t="s">
        <v>2510</v>
      </c>
      <c r="D1340" s="1" t="s">
        <v>101</v>
      </c>
      <c r="E1340" s="1" t="s">
        <v>1608</v>
      </c>
      <c r="F1340" s="1" t="s">
        <v>2407</v>
      </c>
      <c r="G1340" s="1" t="s">
        <v>3074</v>
      </c>
      <c r="H1340" s="1" t="s">
        <v>88</v>
      </c>
      <c r="I1340" s="2">
        <v>44001</v>
      </c>
      <c r="J1340" s="1" t="s">
        <v>4282</v>
      </c>
      <c r="K1340" s="1" t="s">
        <v>4283</v>
      </c>
      <c r="L1340" s="1" t="s">
        <v>2630</v>
      </c>
      <c r="M1340" s="1" t="s">
        <v>4290</v>
      </c>
      <c r="N1340" s="3">
        <v>-652.72</v>
      </c>
      <c r="O1340" s="3">
        <v>0</v>
      </c>
      <c r="P1340" s="1" t="s">
        <v>2702</v>
      </c>
      <c r="Q1340" s="1" t="s">
        <v>1609</v>
      </c>
      <c r="R1340" s="1" t="s">
        <v>1470</v>
      </c>
      <c r="S1340" s="1" t="s">
        <v>2407</v>
      </c>
      <c r="T1340" s="1" t="s">
        <v>2407</v>
      </c>
      <c r="U1340" s="1" t="s">
        <v>5471</v>
      </c>
      <c r="V1340" s="1" t="s">
        <v>2470</v>
      </c>
      <c r="W1340" s="1" t="s">
        <v>74</v>
      </c>
      <c r="X1340" s="1" t="str">
        <f>CONCATENATE(Tableau4[[#This Row],[Numéro de pièce de la pièce de référence]],Tableau4[[#This Row],[Numéro de poste de la pièce de référence]])</f>
        <v>450067888810</v>
      </c>
    </row>
    <row r="1341" spans="1:24" x14ac:dyDescent="0.35">
      <c r="A1341" s="1" t="s">
        <v>97</v>
      </c>
      <c r="B1341" s="1" t="s">
        <v>2489</v>
      </c>
      <c r="C1341" s="1" t="s">
        <v>2510</v>
      </c>
      <c r="D1341" s="1" t="s">
        <v>101</v>
      </c>
      <c r="E1341" s="1" t="s">
        <v>1608</v>
      </c>
      <c r="F1341" s="1" t="s">
        <v>2407</v>
      </c>
      <c r="G1341" s="1" t="s">
        <v>3074</v>
      </c>
      <c r="H1341" s="1" t="s">
        <v>88</v>
      </c>
      <c r="I1341" s="2">
        <v>44001</v>
      </c>
      <c r="J1341" s="1" t="s">
        <v>4282</v>
      </c>
      <c r="K1341" s="1" t="s">
        <v>4283</v>
      </c>
      <c r="L1341" s="1" t="s">
        <v>2630</v>
      </c>
      <c r="M1341" s="1" t="s">
        <v>4290</v>
      </c>
      <c r="N1341" s="3">
        <v>-450</v>
      </c>
      <c r="O1341" s="3">
        <v>0</v>
      </c>
      <c r="P1341" s="1" t="s">
        <v>2702</v>
      </c>
      <c r="Q1341" s="1" t="s">
        <v>1609</v>
      </c>
      <c r="R1341" s="1" t="s">
        <v>1470</v>
      </c>
      <c r="S1341" s="1" t="s">
        <v>2407</v>
      </c>
      <c r="T1341" s="1" t="s">
        <v>2407</v>
      </c>
      <c r="U1341" s="1" t="s">
        <v>5472</v>
      </c>
      <c r="V1341" s="1" t="s">
        <v>2470</v>
      </c>
      <c r="W1341" s="1" t="s">
        <v>74</v>
      </c>
      <c r="X1341" s="1" t="str">
        <f>CONCATENATE(Tableau4[[#This Row],[Numéro de pièce de la pièce de référence]],Tableau4[[#This Row],[Numéro de poste de la pièce de référence]])</f>
        <v>450067888810</v>
      </c>
    </row>
    <row r="1342" spans="1:24" x14ac:dyDescent="0.35">
      <c r="A1342" s="1" t="s">
        <v>97</v>
      </c>
      <c r="B1342" s="1" t="s">
        <v>2489</v>
      </c>
      <c r="C1342" s="1" t="s">
        <v>2510</v>
      </c>
      <c r="D1342" s="1" t="s">
        <v>101</v>
      </c>
      <c r="E1342" s="1" t="s">
        <v>1608</v>
      </c>
      <c r="F1342" s="1" t="s">
        <v>2407</v>
      </c>
      <c r="G1342" s="1" t="s">
        <v>3074</v>
      </c>
      <c r="H1342" s="1" t="s">
        <v>88</v>
      </c>
      <c r="I1342" s="2">
        <v>44001</v>
      </c>
      <c r="J1342" s="1" t="s">
        <v>4282</v>
      </c>
      <c r="K1342" s="1" t="s">
        <v>4283</v>
      </c>
      <c r="L1342" s="1" t="s">
        <v>2630</v>
      </c>
      <c r="M1342" s="1" t="s">
        <v>4290</v>
      </c>
      <c r="N1342" s="3">
        <v>-1236.8599999999999</v>
      </c>
      <c r="O1342" s="3">
        <v>0</v>
      </c>
      <c r="P1342" s="1" t="s">
        <v>2702</v>
      </c>
      <c r="Q1342" s="1" t="s">
        <v>1609</v>
      </c>
      <c r="R1342" s="1" t="s">
        <v>1470</v>
      </c>
      <c r="S1342" s="1" t="s">
        <v>2407</v>
      </c>
      <c r="T1342" s="1" t="s">
        <v>2407</v>
      </c>
      <c r="U1342" s="1" t="s">
        <v>5473</v>
      </c>
      <c r="V1342" s="1" t="s">
        <v>2470</v>
      </c>
      <c r="W1342" s="1" t="s">
        <v>74</v>
      </c>
      <c r="X1342" s="1" t="str">
        <f>CONCATENATE(Tableau4[[#This Row],[Numéro de pièce de la pièce de référence]],Tableau4[[#This Row],[Numéro de poste de la pièce de référence]])</f>
        <v>450067888810</v>
      </c>
    </row>
    <row r="1343" spans="1:24" x14ac:dyDescent="0.35">
      <c r="A1343" s="1" t="s">
        <v>97</v>
      </c>
      <c r="B1343" s="1" t="s">
        <v>2489</v>
      </c>
      <c r="C1343" s="1" t="s">
        <v>2510</v>
      </c>
      <c r="D1343" s="1" t="s">
        <v>101</v>
      </c>
      <c r="E1343" s="1" t="s">
        <v>1608</v>
      </c>
      <c r="F1343" s="1" t="s">
        <v>2407</v>
      </c>
      <c r="G1343" s="1" t="s">
        <v>3074</v>
      </c>
      <c r="H1343" s="1" t="s">
        <v>88</v>
      </c>
      <c r="I1343" s="2">
        <v>44001</v>
      </c>
      <c r="J1343" s="1" t="s">
        <v>4282</v>
      </c>
      <c r="K1343" s="1" t="s">
        <v>4283</v>
      </c>
      <c r="L1343" s="1" t="s">
        <v>2630</v>
      </c>
      <c r="M1343" s="1" t="s">
        <v>4290</v>
      </c>
      <c r="N1343" s="3">
        <v>486.07</v>
      </c>
      <c r="O1343" s="3">
        <v>0</v>
      </c>
      <c r="P1343" s="1" t="s">
        <v>2702</v>
      </c>
      <c r="Q1343" s="1" t="s">
        <v>1609</v>
      </c>
      <c r="R1343" s="1" t="s">
        <v>1470</v>
      </c>
      <c r="S1343" s="1" t="s">
        <v>2407</v>
      </c>
      <c r="T1343" s="1" t="s">
        <v>2407</v>
      </c>
      <c r="U1343" s="1" t="s">
        <v>5474</v>
      </c>
      <c r="V1343" s="1" t="s">
        <v>2470</v>
      </c>
      <c r="W1343" s="1" t="s">
        <v>74</v>
      </c>
      <c r="X1343" s="1" t="str">
        <f>CONCATENATE(Tableau4[[#This Row],[Numéro de pièce de la pièce de référence]],Tableau4[[#This Row],[Numéro de poste de la pièce de référence]])</f>
        <v>450067888810</v>
      </c>
    </row>
    <row r="1344" spans="1:24" x14ac:dyDescent="0.35">
      <c r="A1344" s="1" t="s">
        <v>97</v>
      </c>
      <c r="B1344" s="1" t="s">
        <v>2489</v>
      </c>
      <c r="C1344" s="1" t="s">
        <v>2510</v>
      </c>
      <c r="D1344" s="1" t="s">
        <v>101</v>
      </c>
      <c r="E1344" s="1" t="s">
        <v>1608</v>
      </c>
      <c r="F1344" s="1" t="s">
        <v>2407</v>
      </c>
      <c r="G1344" s="1" t="s">
        <v>3074</v>
      </c>
      <c r="H1344" s="1" t="s">
        <v>88</v>
      </c>
      <c r="I1344" s="2">
        <v>44001</v>
      </c>
      <c r="J1344" s="1" t="s">
        <v>4282</v>
      </c>
      <c r="K1344" s="1" t="s">
        <v>4283</v>
      </c>
      <c r="L1344" s="1" t="s">
        <v>2630</v>
      </c>
      <c r="M1344" s="1" t="s">
        <v>4290</v>
      </c>
      <c r="N1344" s="3">
        <v>-4252.91</v>
      </c>
      <c r="O1344" s="3">
        <v>0</v>
      </c>
      <c r="P1344" s="1" t="s">
        <v>2702</v>
      </c>
      <c r="Q1344" s="1" t="s">
        <v>1609</v>
      </c>
      <c r="R1344" s="1" t="s">
        <v>1470</v>
      </c>
      <c r="S1344" s="1" t="s">
        <v>2407</v>
      </c>
      <c r="T1344" s="1" t="s">
        <v>2407</v>
      </c>
      <c r="U1344" s="1" t="s">
        <v>5475</v>
      </c>
      <c r="V1344" s="1" t="s">
        <v>2470</v>
      </c>
      <c r="W1344" s="1" t="s">
        <v>74</v>
      </c>
      <c r="X1344" s="1" t="str">
        <f>CONCATENATE(Tableau4[[#This Row],[Numéro de pièce de la pièce de référence]],Tableau4[[#This Row],[Numéro de poste de la pièce de référence]])</f>
        <v>450067888810</v>
      </c>
    </row>
    <row r="1345" spans="1:24" x14ac:dyDescent="0.35">
      <c r="A1345" s="1" t="s">
        <v>97</v>
      </c>
      <c r="B1345" s="1" t="s">
        <v>2489</v>
      </c>
      <c r="C1345" s="1" t="s">
        <v>2510</v>
      </c>
      <c r="D1345" s="1" t="s">
        <v>101</v>
      </c>
      <c r="E1345" s="1" t="s">
        <v>1608</v>
      </c>
      <c r="F1345" s="1" t="s">
        <v>2407</v>
      </c>
      <c r="G1345" s="1" t="s">
        <v>3074</v>
      </c>
      <c r="H1345" s="1" t="s">
        <v>88</v>
      </c>
      <c r="I1345" s="2">
        <v>44001</v>
      </c>
      <c r="J1345" s="1" t="s">
        <v>4282</v>
      </c>
      <c r="K1345" s="1" t="s">
        <v>4283</v>
      </c>
      <c r="L1345" s="1" t="s">
        <v>2630</v>
      </c>
      <c r="M1345" s="1" t="s">
        <v>4290</v>
      </c>
      <c r="N1345" s="3">
        <v>-1912.42</v>
      </c>
      <c r="O1345" s="3">
        <v>0</v>
      </c>
      <c r="P1345" s="1" t="s">
        <v>2702</v>
      </c>
      <c r="Q1345" s="1" t="s">
        <v>1609</v>
      </c>
      <c r="R1345" s="1" t="s">
        <v>1470</v>
      </c>
      <c r="S1345" s="1" t="s">
        <v>2407</v>
      </c>
      <c r="T1345" s="1" t="s">
        <v>2407</v>
      </c>
      <c r="U1345" s="1" t="s">
        <v>5476</v>
      </c>
      <c r="V1345" s="1" t="s">
        <v>2470</v>
      </c>
      <c r="W1345" s="1" t="s">
        <v>74</v>
      </c>
      <c r="X1345" s="1" t="str">
        <f>CONCATENATE(Tableau4[[#This Row],[Numéro de pièce de la pièce de référence]],Tableau4[[#This Row],[Numéro de poste de la pièce de référence]])</f>
        <v>450067888810</v>
      </c>
    </row>
    <row r="1346" spans="1:24" x14ac:dyDescent="0.35">
      <c r="A1346" s="1" t="s">
        <v>97</v>
      </c>
      <c r="B1346" s="1" t="s">
        <v>2489</v>
      </c>
      <c r="C1346" s="1" t="s">
        <v>2510</v>
      </c>
      <c r="D1346" s="1" t="s">
        <v>101</v>
      </c>
      <c r="E1346" s="1" t="s">
        <v>1608</v>
      </c>
      <c r="F1346" s="1" t="s">
        <v>2407</v>
      </c>
      <c r="G1346" s="1" t="s">
        <v>3074</v>
      </c>
      <c r="H1346" s="1" t="s">
        <v>88</v>
      </c>
      <c r="I1346" s="2">
        <v>44001</v>
      </c>
      <c r="J1346" s="1" t="s">
        <v>4282</v>
      </c>
      <c r="K1346" s="1" t="s">
        <v>4283</v>
      </c>
      <c r="L1346" s="1" t="s">
        <v>2630</v>
      </c>
      <c r="M1346" s="1" t="s">
        <v>4290</v>
      </c>
      <c r="N1346" s="3">
        <v>-55</v>
      </c>
      <c r="O1346" s="3">
        <v>0</v>
      </c>
      <c r="P1346" s="1" t="s">
        <v>2702</v>
      </c>
      <c r="Q1346" s="1" t="s">
        <v>1609</v>
      </c>
      <c r="R1346" s="1" t="s">
        <v>1470</v>
      </c>
      <c r="S1346" s="1" t="s">
        <v>2407</v>
      </c>
      <c r="T1346" s="1" t="s">
        <v>2407</v>
      </c>
      <c r="U1346" s="1" t="s">
        <v>5477</v>
      </c>
      <c r="V1346" s="1" t="s">
        <v>2470</v>
      </c>
      <c r="W1346" s="1" t="s">
        <v>74</v>
      </c>
      <c r="X1346" s="1" t="str">
        <f>CONCATENATE(Tableau4[[#This Row],[Numéro de pièce de la pièce de référence]],Tableau4[[#This Row],[Numéro de poste de la pièce de référence]])</f>
        <v>450067888810</v>
      </c>
    </row>
    <row r="1347" spans="1:24" x14ac:dyDescent="0.35">
      <c r="A1347" s="1" t="s">
        <v>97</v>
      </c>
      <c r="B1347" s="1" t="s">
        <v>2489</v>
      </c>
      <c r="C1347" s="1" t="s">
        <v>2510</v>
      </c>
      <c r="D1347" s="1" t="s">
        <v>101</v>
      </c>
      <c r="E1347" s="1" t="s">
        <v>1608</v>
      </c>
      <c r="F1347" s="1" t="s">
        <v>2407</v>
      </c>
      <c r="G1347" s="1" t="s">
        <v>3074</v>
      </c>
      <c r="H1347" s="1" t="s">
        <v>88</v>
      </c>
      <c r="I1347" s="2">
        <v>44001</v>
      </c>
      <c r="J1347" s="1" t="s">
        <v>4282</v>
      </c>
      <c r="K1347" s="1" t="s">
        <v>4283</v>
      </c>
      <c r="L1347" s="1" t="s">
        <v>2630</v>
      </c>
      <c r="M1347" s="1" t="s">
        <v>4290</v>
      </c>
      <c r="N1347" s="3">
        <v>-55</v>
      </c>
      <c r="O1347" s="3">
        <v>0</v>
      </c>
      <c r="P1347" s="1" t="s">
        <v>2702</v>
      </c>
      <c r="Q1347" s="1" t="s">
        <v>1609</v>
      </c>
      <c r="R1347" s="1" t="s">
        <v>1470</v>
      </c>
      <c r="S1347" s="1" t="s">
        <v>2407</v>
      </c>
      <c r="T1347" s="1" t="s">
        <v>2407</v>
      </c>
      <c r="U1347" s="1" t="s">
        <v>5478</v>
      </c>
      <c r="V1347" s="1" t="s">
        <v>2470</v>
      </c>
      <c r="W1347" s="1" t="s">
        <v>74</v>
      </c>
      <c r="X1347" s="1" t="str">
        <f>CONCATENATE(Tableau4[[#This Row],[Numéro de pièce de la pièce de référence]],Tableau4[[#This Row],[Numéro de poste de la pièce de référence]])</f>
        <v>450067888810</v>
      </c>
    </row>
    <row r="1348" spans="1:24" x14ac:dyDescent="0.35">
      <c r="A1348" s="1" t="s">
        <v>97</v>
      </c>
      <c r="B1348" s="1" t="s">
        <v>2489</v>
      </c>
      <c r="C1348" s="1" t="s">
        <v>2510</v>
      </c>
      <c r="D1348" s="1" t="s">
        <v>101</v>
      </c>
      <c r="E1348" s="1" t="s">
        <v>1608</v>
      </c>
      <c r="F1348" s="1" t="s">
        <v>2407</v>
      </c>
      <c r="G1348" s="1" t="s">
        <v>3074</v>
      </c>
      <c r="H1348" s="1" t="s">
        <v>88</v>
      </c>
      <c r="I1348" s="2">
        <v>44001</v>
      </c>
      <c r="J1348" s="1" t="s">
        <v>4282</v>
      </c>
      <c r="K1348" s="1" t="s">
        <v>4283</v>
      </c>
      <c r="L1348" s="1" t="s">
        <v>2630</v>
      </c>
      <c r="M1348" s="1" t="s">
        <v>4290</v>
      </c>
      <c r="N1348" s="3">
        <v>-375.96</v>
      </c>
      <c r="O1348" s="3">
        <v>0</v>
      </c>
      <c r="P1348" s="1" t="s">
        <v>2702</v>
      </c>
      <c r="Q1348" s="1" t="s">
        <v>1609</v>
      </c>
      <c r="R1348" s="1" t="s">
        <v>1470</v>
      </c>
      <c r="S1348" s="1" t="s">
        <v>2407</v>
      </c>
      <c r="T1348" s="1" t="s">
        <v>2407</v>
      </c>
      <c r="U1348" s="1" t="s">
        <v>5479</v>
      </c>
      <c r="V1348" s="1" t="s">
        <v>2470</v>
      </c>
      <c r="W1348" s="1" t="s">
        <v>74</v>
      </c>
      <c r="X1348" s="1" t="str">
        <f>CONCATENATE(Tableau4[[#This Row],[Numéro de pièce de la pièce de référence]],Tableau4[[#This Row],[Numéro de poste de la pièce de référence]])</f>
        <v>450067888810</v>
      </c>
    </row>
    <row r="1349" spans="1:24" x14ac:dyDescent="0.35">
      <c r="A1349" s="1" t="s">
        <v>97</v>
      </c>
      <c r="B1349" s="1" t="s">
        <v>2489</v>
      </c>
      <c r="C1349" s="1" t="s">
        <v>2510</v>
      </c>
      <c r="D1349" s="1" t="s">
        <v>126</v>
      </c>
      <c r="E1349" s="1" t="s">
        <v>1610</v>
      </c>
      <c r="F1349" s="1" t="s">
        <v>2407</v>
      </c>
      <c r="G1349" s="1" t="s">
        <v>2768</v>
      </c>
      <c r="H1349" s="1" t="s">
        <v>88</v>
      </c>
      <c r="I1349" s="2">
        <v>44001</v>
      </c>
      <c r="J1349" s="1" t="s">
        <v>4282</v>
      </c>
      <c r="K1349" s="1" t="s">
        <v>4283</v>
      </c>
      <c r="L1349" s="1" t="s">
        <v>3400</v>
      </c>
      <c r="M1349" s="1" t="s">
        <v>4284</v>
      </c>
      <c r="N1349" s="3">
        <v>1126.48</v>
      </c>
      <c r="O1349" s="3">
        <v>0</v>
      </c>
      <c r="P1349" s="1" t="s">
        <v>2533</v>
      </c>
      <c r="Q1349" s="1" t="s">
        <v>1611</v>
      </c>
      <c r="R1349" s="1" t="s">
        <v>773</v>
      </c>
      <c r="S1349" s="1" t="s">
        <v>2407</v>
      </c>
      <c r="T1349" s="1" t="s">
        <v>2407</v>
      </c>
      <c r="U1349" s="1" t="s">
        <v>5480</v>
      </c>
      <c r="V1349" s="1" t="s">
        <v>2470</v>
      </c>
      <c r="W1349" s="1" t="s">
        <v>99</v>
      </c>
      <c r="X1349" s="1" t="str">
        <f>CONCATENATE(Tableau4[[#This Row],[Numéro de pièce de la pièce de référence]],Tableau4[[#This Row],[Numéro de poste de la pièce de référence]])</f>
        <v>450067943010</v>
      </c>
    </row>
    <row r="1350" spans="1:24" x14ac:dyDescent="0.35">
      <c r="A1350" s="1" t="s">
        <v>97</v>
      </c>
      <c r="B1350" s="1" t="s">
        <v>2489</v>
      </c>
      <c r="C1350" s="1" t="s">
        <v>2510</v>
      </c>
      <c r="D1350" s="1" t="s">
        <v>126</v>
      </c>
      <c r="E1350" s="1" t="s">
        <v>1610</v>
      </c>
      <c r="F1350" s="1" t="s">
        <v>2407</v>
      </c>
      <c r="G1350" s="1" t="s">
        <v>2768</v>
      </c>
      <c r="H1350" s="1" t="s">
        <v>217</v>
      </c>
      <c r="I1350" s="2">
        <v>44001</v>
      </c>
      <c r="J1350" s="1" t="s">
        <v>4282</v>
      </c>
      <c r="K1350" s="1" t="s">
        <v>4283</v>
      </c>
      <c r="L1350" s="1" t="s">
        <v>3400</v>
      </c>
      <c r="M1350" s="1" t="s">
        <v>4284</v>
      </c>
      <c r="N1350" s="3">
        <v>1561.35</v>
      </c>
      <c r="O1350" s="3">
        <v>0</v>
      </c>
      <c r="P1350" s="1" t="s">
        <v>2533</v>
      </c>
      <c r="Q1350" s="1" t="s">
        <v>1612</v>
      </c>
      <c r="R1350" s="1" t="s">
        <v>773</v>
      </c>
      <c r="S1350" s="1" t="s">
        <v>2407</v>
      </c>
      <c r="T1350" s="1" t="s">
        <v>2407</v>
      </c>
      <c r="U1350" s="1" t="s">
        <v>5480</v>
      </c>
      <c r="V1350" s="1" t="s">
        <v>2470</v>
      </c>
      <c r="W1350" s="1" t="s">
        <v>99</v>
      </c>
      <c r="X1350" s="1" t="str">
        <f>CONCATENATE(Tableau4[[#This Row],[Numéro de pièce de la pièce de référence]],Tableau4[[#This Row],[Numéro de poste de la pièce de référence]])</f>
        <v>450067943020</v>
      </c>
    </row>
    <row r="1351" spans="1:24" x14ac:dyDescent="0.35">
      <c r="A1351" s="1" t="s">
        <v>97</v>
      </c>
      <c r="B1351" s="1" t="s">
        <v>2489</v>
      </c>
      <c r="C1351" s="1" t="s">
        <v>2510</v>
      </c>
      <c r="D1351" s="1" t="s">
        <v>126</v>
      </c>
      <c r="E1351" s="1" t="s">
        <v>1610</v>
      </c>
      <c r="F1351" s="1" t="s">
        <v>2407</v>
      </c>
      <c r="G1351" s="1" t="s">
        <v>2768</v>
      </c>
      <c r="H1351" s="1" t="s">
        <v>222</v>
      </c>
      <c r="I1351" s="2">
        <v>44001</v>
      </c>
      <c r="J1351" s="1" t="s">
        <v>4282</v>
      </c>
      <c r="K1351" s="1" t="s">
        <v>4283</v>
      </c>
      <c r="L1351" s="1" t="s">
        <v>3400</v>
      </c>
      <c r="M1351" s="1" t="s">
        <v>4284</v>
      </c>
      <c r="N1351" s="3">
        <v>2435.44</v>
      </c>
      <c r="O1351" s="3">
        <v>0</v>
      </c>
      <c r="P1351" s="1" t="s">
        <v>2533</v>
      </c>
      <c r="Q1351" s="1" t="s">
        <v>1613</v>
      </c>
      <c r="R1351" s="1" t="s">
        <v>773</v>
      </c>
      <c r="S1351" s="1" t="s">
        <v>2407</v>
      </c>
      <c r="T1351" s="1" t="s">
        <v>2407</v>
      </c>
      <c r="U1351" s="1" t="s">
        <v>5480</v>
      </c>
      <c r="V1351" s="1" t="s">
        <v>2470</v>
      </c>
      <c r="W1351" s="1" t="s">
        <v>99</v>
      </c>
      <c r="X1351" s="1" t="str">
        <f>CONCATENATE(Tableau4[[#This Row],[Numéro de pièce de la pièce de référence]],Tableau4[[#This Row],[Numéro de poste de la pièce de référence]])</f>
        <v>450067943030</v>
      </c>
    </row>
    <row r="1352" spans="1:24" x14ac:dyDescent="0.35">
      <c r="A1352" s="1" t="s">
        <v>97</v>
      </c>
      <c r="B1352" s="1" t="s">
        <v>2489</v>
      </c>
      <c r="C1352" s="1" t="s">
        <v>2510</v>
      </c>
      <c r="D1352" s="1" t="s">
        <v>126</v>
      </c>
      <c r="E1352" s="1" t="s">
        <v>1610</v>
      </c>
      <c r="F1352" s="1" t="s">
        <v>2407</v>
      </c>
      <c r="G1352" s="1" t="s">
        <v>2768</v>
      </c>
      <c r="H1352" s="1" t="s">
        <v>421</v>
      </c>
      <c r="I1352" s="2">
        <v>44001</v>
      </c>
      <c r="J1352" s="1" t="s">
        <v>4282</v>
      </c>
      <c r="K1352" s="1" t="s">
        <v>4283</v>
      </c>
      <c r="L1352" s="1" t="s">
        <v>3400</v>
      </c>
      <c r="M1352" s="1" t="s">
        <v>4284</v>
      </c>
      <c r="N1352" s="3">
        <v>167.52</v>
      </c>
      <c r="O1352" s="3">
        <v>0</v>
      </c>
      <c r="P1352" s="1" t="s">
        <v>2533</v>
      </c>
      <c r="Q1352" s="1" t="s">
        <v>1614</v>
      </c>
      <c r="R1352" s="1" t="s">
        <v>773</v>
      </c>
      <c r="S1352" s="1" t="s">
        <v>2407</v>
      </c>
      <c r="T1352" s="1" t="s">
        <v>2407</v>
      </c>
      <c r="U1352" s="1" t="s">
        <v>5480</v>
      </c>
      <c r="V1352" s="1" t="s">
        <v>2470</v>
      </c>
      <c r="W1352" s="1" t="s">
        <v>99</v>
      </c>
      <c r="X1352" s="1" t="str">
        <f>CONCATENATE(Tableau4[[#This Row],[Numéro de pièce de la pièce de référence]],Tableau4[[#This Row],[Numéro de poste de la pièce de référence]])</f>
        <v>450067943040</v>
      </c>
    </row>
    <row r="1353" spans="1:24" x14ac:dyDescent="0.35">
      <c r="A1353" s="1" t="s">
        <v>97</v>
      </c>
      <c r="B1353" s="1" t="s">
        <v>2489</v>
      </c>
      <c r="C1353" s="1" t="s">
        <v>2510</v>
      </c>
      <c r="D1353" s="1" t="s">
        <v>126</v>
      </c>
      <c r="E1353" s="1" t="s">
        <v>1610</v>
      </c>
      <c r="F1353" s="1" t="s">
        <v>2407</v>
      </c>
      <c r="G1353" s="1" t="s">
        <v>2768</v>
      </c>
      <c r="H1353" s="1" t="s">
        <v>423</v>
      </c>
      <c r="I1353" s="2">
        <v>44001</v>
      </c>
      <c r="J1353" s="1" t="s">
        <v>4282</v>
      </c>
      <c r="K1353" s="1" t="s">
        <v>4283</v>
      </c>
      <c r="L1353" s="1" t="s">
        <v>3400</v>
      </c>
      <c r="M1353" s="1" t="s">
        <v>4284</v>
      </c>
      <c r="N1353" s="3">
        <v>2177.7600000000002</v>
      </c>
      <c r="O1353" s="3">
        <v>0</v>
      </c>
      <c r="P1353" s="1" t="s">
        <v>2533</v>
      </c>
      <c r="Q1353" s="1" t="s">
        <v>1615</v>
      </c>
      <c r="R1353" s="1" t="s">
        <v>773</v>
      </c>
      <c r="S1353" s="1" t="s">
        <v>2407</v>
      </c>
      <c r="T1353" s="1" t="s">
        <v>2407</v>
      </c>
      <c r="U1353" s="1" t="s">
        <v>5480</v>
      </c>
      <c r="V1353" s="1" t="s">
        <v>2470</v>
      </c>
      <c r="W1353" s="1" t="s">
        <v>99</v>
      </c>
      <c r="X1353" s="1" t="str">
        <f>CONCATENATE(Tableau4[[#This Row],[Numéro de pièce de la pièce de référence]],Tableau4[[#This Row],[Numéro de poste de la pièce de référence]])</f>
        <v>450067943050</v>
      </c>
    </row>
    <row r="1354" spans="1:24" x14ac:dyDescent="0.35">
      <c r="A1354" s="1" t="s">
        <v>97</v>
      </c>
      <c r="B1354" s="1" t="s">
        <v>2489</v>
      </c>
      <c r="C1354" s="1" t="s">
        <v>2510</v>
      </c>
      <c r="D1354" s="1" t="s">
        <v>126</v>
      </c>
      <c r="E1354" s="1" t="s">
        <v>1618</v>
      </c>
      <c r="F1354" s="1" t="s">
        <v>2407</v>
      </c>
      <c r="G1354" s="1" t="s">
        <v>2768</v>
      </c>
      <c r="H1354" s="1" t="s">
        <v>88</v>
      </c>
      <c r="I1354" s="2">
        <v>44001</v>
      </c>
      <c r="J1354" s="1" t="s">
        <v>4282</v>
      </c>
      <c r="K1354" s="1" t="s">
        <v>4283</v>
      </c>
      <c r="L1354" s="1" t="s">
        <v>3400</v>
      </c>
      <c r="M1354" s="1" t="s">
        <v>4284</v>
      </c>
      <c r="N1354" s="3">
        <v>450</v>
      </c>
      <c r="O1354" s="3">
        <v>0</v>
      </c>
      <c r="P1354" s="1" t="s">
        <v>2533</v>
      </c>
      <c r="Q1354" s="1" t="s">
        <v>1619</v>
      </c>
      <c r="R1354" s="1" t="s">
        <v>1617</v>
      </c>
      <c r="S1354" s="1" t="s">
        <v>2407</v>
      </c>
      <c r="T1354" s="1" t="s">
        <v>2407</v>
      </c>
      <c r="U1354" s="1" t="s">
        <v>5481</v>
      </c>
      <c r="V1354" s="1" t="s">
        <v>2470</v>
      </c>
      <c r="W1354" s="1" t="s">
        <v>99</v>
      </c>
      <c r="X1354" s="1" t="str">
        <f>CONCATENATE(Tableau4[[#This Row],[Numéro de pièce de la pièce de référence]],Tableau4[[#This Row],[Numéro de poste de la pièce de référence]])</f>
        <v>450067944510</v>
      </c>
    </row>
    <row r="1355" spans="1:24" x14ac:dyDescent="0.35">
      <c r="A1355" s="1" t="s">
        <v>97</v>
      </c>
      <c r="B1355" s="1" t="s">
        <v>2489</v>
      </c>
      <c r="C1355" s="1" t="s">
        <v>2510</v>
      </c>
      <c r="D1355" s="1" t="s">
        <v>101</v>
      </c>
      <c r="E1355" s="1" t="s">
        <v>586</v>
      </c>
      <c r="F1355" s="1" t="s">
        <v>2407</v>
      </c>
      <c r="G1355" s="1" t="s">
        <v>2708</v>
      </c>
      <c r="H1355" s="1" t="s">
        <v>511</v>
      </c>
      <c r="I1355" s="2">
        <v>44004</v>
      </c>
      <c r="J1355" s="1" t="s">
        <v>4282</v>
      </c>
      <c r="K1355" s="1" t="s">
        <v>4283</v>
      </c>
      <c r="L1355" s="1" t="s">
        <v>3400</v>
      </c>
      <c r="M1355" s="1" t="s">
        <v>4284</v>
      </c>
      <c r="N1355" s="3">
        <v>16595.150000000001</v>
      </c>
      <c r="O1355" s="3">
        <v>0</v>
      </c>
      <c r="P1355" s="1" t="s">
        <v>2581</v>
      </c>
      <c r="Q1355" s="1" t="s">
        <v>592</v>
      </c>
      <c r="R1355" s="1" t="s">
        <v>585</v>
      </c>
      <c r="S1355" s="1" t="s">
        <v>2407</v>
      </c>
      <c r="T1355" s="1" t="s">
        <v>2407</v>
      </c>
      <c r="U1355" s="1" t="s">
        <v>5482</v>
      </c>
      <c r="V1355" s="1" t="s">
        <v>2470</v>
      </c>
      <c r="W1355" s="1" t="s">
        <v>92</v>
      </c>
      <c r="X1355" s="1" t="str">
        <f>CONCATENATE(Tableau4[[#This Row],[Numéro de pièce de la pièce de référence]],Tableau4[[#This Row],[Numéro de poste de la pièce de référence]])</f>
        <v>450066888160</v>
      </c>
    </row>
    <row r="1356" spans="1:24" x14ac:dyDescent="0.35">
      <c r="A1356" s="1" t="s">
        <v>97</v>
      </c>
      <c r="B1356" s="1" t="s">
        <v>2489</v>
      </c>
      <c r="C1356" s="1" t="s">
        <v>2510</v>
      </c>
      <c r="D1356" s="1" t="s">
        <v>101</v>
      </c>
      <c r="E1356" s="1" t="s">
        <v>549</v>
      </c>
      <c r="F1356" s="1" t="s">
        <v>2407</v>
      </c>
      <c r="G1356" s="1" t="s">
        <v>2710</v>
      </c>
      <c r="H1356" s="1" t="s">
        <v>516</v>
      </c>
      <c r="I1356" s="2">
        <v>44004</v>
      </c>
      <c r="J1356" s="1" t="s">
        <v>4282</v>
      </c>
      <c r="K1356" s="1" t="s">
        <v>4283</v>
      </c>
      <c r="L1356" s="1" t="s">
        <v>3400</v>
      </c>
      <c r="M1356" s="1" t="s">
        <v>4284</v>
      </c>
      <c r="N1356" s="3">
        <v>26279.26</v>
      </c>
      <c r="O1356" s="3">
        <v>0</v>
      </c>
      <c r="P1356" s="1" t="s">
        <v>2581</v>
      </c>
      <c r="Q1356" s="1" t="s">
        <v>558</v>
      </c>
      <c r="R1356" s="1" t="s">
        <v>548</v>
      </c>
      <c r="S1356" s="1" t="s">
        <v>2407</v>
      </c>
      <c r="T1356" s="1" t="s">
        <v>2407</v>
      </c>
      <c r="U1356" s="1" t="s">
        <v>5483</v>
      </c>
      <c r="V1356" s="1" t="s">
        <v>2470</v>
      </c>
      <c r="W1356" s="1" t="s">
        <v>92</v>
      </c>
      <c r="X1356" s="1" t="str">
        <f>CONCATENATE(Tableau4[[#This Row],[Numéro de pièce de la pièce de référence]],Tableau4[[#This Row],[Numéro de poste de la pièce de référence]])</f>
        <v>450066888390</v>
      </c>
    </row>
    <row r="1357" spans="1:24" x14ac:dyDescent="0.35">
      <c r="A1357" s="1" t="s">
        <v>97</v>
      </c>
      <c r="B1357" s="1" t="s">
        <v>2489</v>
      </c>
      <c r="C1357" s="1" t="s">
        <v>2510</v>
      </c>
      <c r="D1357" s="1" t="s">
        <v>101</v>
      </c>
      <c r="E1357" s="1" t="s">
        <v>577</v>
      </c>
      <c r="F1357" s="1" t="s">
        <v>2407</v>
      </c>
      <c r="G1357" s="1" t="s">
        <v>2712</v>
      </c>
      <c r="H1357" s="1" t="s">
        <v>511</v>
      </c>
      <c r="I1357" s="2">
        <v>44004</v>
      </c>
      <c r="J1357" s="1" t="s">
        <v>4282</v>
      </c>
      <c r="K1357" s="1" t="s">
        <v>4283</v>
      </c>
      <c r="L1357" s="1" t="s">
        <v>3401</v>
      </c>
      <c r="M1357" s="1" t="s">
        <v>4288</v>
      </c>
      <c r="N1357" s="3">
        <v>7839.8</v>
      </c>
      <c r="O1357" s="3">
        <v>0</v>
      </c>
      <c r="P1357" s="1" t="s">
        <v>2581</v>
      </c>
      <c r="Q1357" s="1" t="s">
        <v>583</v>
      </c>
      <c r="R1357" s="1" t="s">
        <v>576</v>
      </c>
      <c r="S1357" s="1" t="s">
        <v>2407</v>
      </c>
      <c r="T1357" s="1" t="s">
        <v>2407</v>
      </c>
      <c r="U1357" s="1" t="s">
        <v>5484</v>
      </c>
      <c r="V1357" s="1" t="s">
        <v>2470</v>
      </c>
      <c r="W1357" s="1" t="s">
        <v>92</v>
      </c>
      <c r="X1357" s="1" t="str">
        <f>CONCATENATE(Tableau4[[#This Row],[Numéro de pièce de la pièce de référence]],Tableau4[[#This Row],[Numéro de poste de la pièce de référence]])</f>
        <v>450066888860</v>
      </c>
    </row>
    <row r="1358" spans="1:24" x14ac:dyDescent="0.35">
      <c r="A1358" s="1" t="s">
        <v>97</v>
      </c>
      <c r="B1358" s="1" t="s">
        <v>2489</v>
      </c>
      <c r="C1358" s="1" t="s">
        <v>2510</v>
      </c>
      <c r="D1358" s="1" t="s">
        <v>101</v>
      </c>
      <c r="E1358" s="1" t="s">
        <v>577</v>
      </c>
      <c r="F1358" s="1" t="s">
        <v>2407</v>
      </c>
      <c r="G1358" s="1" t="s">
        <v>2712</v>
      </c>
      <c r="H1358" s="1" t="s">
        <v>511</v>
      </c>
      <c r="I1358" s="2">
        <v>44004</v>
      </c>
      <c r="J1358" s="1" t="s">
        <v>4282</v>
      </c>
      <c r="K1358" s="1" t="s">
        <v>4283</v>
      </c>
      <c r="L1358" s="1" t="s">
        <v>3400</v>
      </c>
      <c r="M1358" s="1" t="s">
        <v>4284</v>
      </c>
      <c r="N1358" s="3">
        <v>1</v>
      </c>
      <c r="O1358" s="3">
        <v>0</v>
      </c>
      <c r="P1358" s="1" t="s">
        <v>2581</v>
      </c>
      <c r="Q1358" s="1" t="s">
        <v>583</v>
      </c>
      <c r="R1358" s="1" t="s">
        <v>576</v>
      </c>
      <c r="S1358" s="1" t="s">
        <v>2407</v>
      </c>
      <c r="T1358" s="1" t="s">
        <v>2407</v>
      </c>
      <c r="U1358" s="1" t="s">
        <v>5485</v>
      </c>
      <c r="V1358" s="1" t="s">
        <v>2470</v>
      </c>
      <c r="W1358" s="1" t="s">
        <v>92</v>
      </c>
      <c r="X1358" s="1" t="str">
        <f>CONCATENATE(Tableau4[[#This Row],[Numéro de pièce de la pièce de référence]],Tableau4[[#This Row],[Numéro de poste de la pièce de référence]])</f>
        <v>450066888860</v>
      </c>
    </row>
    <row r="1359" spans="1:24" x14ac:dyDescent="0.35">
      <c r="A1359" s="1" t="s">
        <v>97</v>
      </c>
      <c r="B1359" s="1" t="s">
        <v>2489</v>
      </c>
      <c r="C1359" s="1" t="s">
        <v>2510</v>
      </c>
      <c r="D1359" s="1" t="s">
        <v>101</v>
      </c>
      <c r="E1359" s="1" t="s">
        <v>568</v>
      </c>
      <c r="F1359" s="1" t="s">
        <v>2407</v>
      </c>
      <c r="G1359" s="1" t="s">
        <v>2716</v>
      </c>
      <c r="H1359" s="1" t="s">
        <v>511</v>
      </c>
      <c r="I1359" s="2">
        <v>44004</v>
      </c>
      <c r="J1359" s="1" t="s">
        <v>4282</v>
      </c>
      <c r="K1359" s="1" t="s">
        <v>4283</v>
      </c>
      <c r="L1359" s="1" t="s">
        <v>3400</v>
      </c>
      <c r="M1359" s="1" t="s">
        <v>4284</v>
      </c>
      <c r="N1359" s="3">
        <v>14647.05</v>
      </c>
      <c r="O1359" s="3">
        <v>0</v>
      </c>
      <c r="P1359" s="1" t="s">
        <v>2581</v>
      </c>
      <c r="Q1359" s="1" t="s">
        <v>574</v>
      </c>
      <c r="R1359" s="1" t="s">
        <v>567</v>
      </c>
      <c r="S1359" s="1" t="s">
        <v>2407</v>
      </c>
      <c r="T1359" s="1" t="s">
        <v>2407</v>
      </c>
      <c r="U1359" s="1" t="s">
        <v>5486</v>
      </c>
      <c r="V1359" s="1" t="s">
        <v>2470</v>
      </c>
      <c r="W1359" s="1" t="s">
        <v>92</v>
      </c>
      <c r="X1359" s="1" t="str">
        <f>CONCATENATE(Tableau4[[#This Row],[Numéro de pièce de la pièce de référence]],Tableau4[[#This Row],[Numéro de poste de la pièce de référence]])</f>
        <v>450066889260</v>
      </c>
    </row>
    <row r="1360" spans="1:24" x14ac:dyDescent="0.35">
      <c r="A1360" s="1" t="s">
        <v>97</v>
      </c>
      <c r="B1360" s="1" t="s">
        <v>2489</v>
      </c>
      <c r="C1360" s="1" t="s">
        <v>2510</v>
      </c>
      <c r="D1360" s="1" t="s">
        <v>101</v>
      </c>
      <c r="E1360" s="1" t="s">
        <v>986</v>
      </c>
      <c r="F1360" s="1" t="s">
        <v>2407</v>
      </c>
      <c r="G1360" s="1" t="s">
        <v>2844</v>
      </c>
      <c r="H1360" s="1" t="s">
        <v>513</v>
      </c>
      <c r="I1360" s="2">
        <v>44004</v>
      </c>
      <c r="J1360" s="1" t="s">
        <v>4282</v>
      </c>
      <c r="K1360" s="1" t="s">
        <v>4283</v>
      </c>
      <c r="L1360" s="1" t="s">
        <v>3400</v>
      </c>
      <c r="M1360" s="1" t="s">
        <v>4284</v>
      </c>
      <c r="N1360" s="3">
        <v>9770.75</v>
      </c>
      <c r="O1360" s="3">
        <v>0</v>
      </c>
      <c r="P1360" s="1" t="s">
        <v>2581</v>
      </c>
      <c r="Q1360" s="1" t="s">
        <v>993</v>
      </c>
      <c r="R1360" s="1" t="s">
        <v>985</v>
      </c>
      <c r="S1360" s="1" t="s">
        <v>2407</v>
      </c>
      <c r="T1360" s="1" t="s">
        <v>2407</v>
      </c>
      <c r="U1360" s="1" t="s">
        <v>5487</v>
      </c>
      <c r="V1360" s="1" t="s">
        <v>2470</v>
      </c>
      <c r="W1360" s="1" t="s">
        <v>92</v>
      </c>
      <c r="X1360" s="1" t="str">
        <f>CONCATENATE(Tableau4[[#This Row],[Numéro de pièce de la pièce de référence]],Tableau4[[#This Row],[Numéro de poste de la pièce de référence]])</f>
        <v>450067169570</v>
      </c>
    </row>
    <row r="1361" spans="1:24" x14ac:dyDescent="0.35">
      <c r="A1361" s="1" t="s">
        <v>97</v>
      </c>
      <c r="B1361" s="1" t="s">
        <v>2489</v>
      </c>
      <c r="C1361" s="1" t="s">
        <v>2510</v>
      </c>
      <c r="D1361" s="1" t="s">
        <v>101</v>
      </c>
      <c r="E1361" s="1" t="s">
        <v>974</v>
      </c>
      <c r="F1361" s="1" t="s">
        <v>2407</v>
      </c>
      <c r="G1361" s="1" t="s">
        <v>2846</v>
      </c>
      <c r="H1361" s="1" t="s">
        <v>423</v>
      </c>
      <c r="I1361" s="2">
        <v>44004</v>
      </c>
      <c r="J1361" s="1" t="s">
        <v>4282</v>
      </c>
      <c r="K1361" s="1" t="s">
        <v>4283</v>
      </c>
      <c r="L1361" s="1" t="s">
        <v>3400</v>
      </c>
      <c r="M1361" s="1" t="s">
        <v>4284</v>
      </c>
      <c r="N1361" s="3">
        <v>10389.43</v>
      </c>
      <c r="O1361" s="3">
        <v>0</v>
      </c>
      <c r="P1361" s="1" t="s">
        <v>2581</v>
      </c>
      <c r="Q1361" s="1" t="s">
        <v>979</v>
      </c>
      <c r="R1361" s="1" t="s">
        <v>973</v>
      </c>
      <c r="S1361" s="1" t="s">
        <v>2407</v>
      </c>
      <c r="T1361" s="1" t="s">
        <v>2407</v>
      </c>
      <c r="U1361" s="1" t="s">
        <v>5488</v>
      </c>
      <c r="V1361" s="1" t="s">
        <v>2470</v>
      </c>
      <c r="W1361" s="1" t="s">
        <v>92</v>
      </c>
      <c r="X1361" s="1" t="str">
        <f>CONCATENATE(Tableau4[[#This Row],[Numéro de pièce de la pièce de référence]],Tableau4[[#This Row],[Numéro de poste de la pièce de référence]])</f>
        <v>450067169650</v>
      </c>
    </row>
    <row r="1362" spans="1:24" x14ac:dyDescent="0.35">
      <c r="A1362" s="1" t="s">
        <v>97</v>
      </c>
      <c r="B1362" s="1" t="s">
        <v>2489</v>
      </c>
      <c r="C1362" s="1" t="s">
        <v>2510</v>
      </c>
      <c r="D1362" s="1" t="s">
        <v>101</v>
      </c>
      <c r="E1362" s="1" t="s">
        <v>1001</v>
      </c>
      <c r="F1362" s="1" t="s">
        <v>2407</v>
      </c>
      <c r="G1362" s="1" t="s">
        <v>2852</v>
      </c>
      <c r="H1362" s="1" t="s">
        <v>423</v>
      </c>
      <c r="I1362" s="2">
        <v>44004</v>
      </c>
      <c r="J1362" s="1" t="s">
        <v>4282</v>
      </c>
      <c r="K1362" s="1" t="s">
        <v>4283</v>
      </c>
      <c r="L1362" s="1" t="s">
        <v>3400</v>
      </c>
      <c r="M1362" s="1" t="s">
        <v>4284</v>
      </c>
      <c r="N1362" s="3">
        <v>9438</v>
      </c>
      <c r="O1362" s="3">
        <v>0</v>
      </c>
      <c r="P1362" s="1" t="s">
        <v>2581</v>
      </c>
      <c r="Q1362" s="1" t="s">
        <v>1006</v>
      </c>
      <c r="R1362" s="1" t="s">
        <v>1000</v>
      </c>
      <c r="S1362" s="1" t="s">
        <v>2407</v>
      </c>
      <c r="T1362" s="1" t="s">
        <v>2407</v>
      </c>
      <c r="U1362" s="1" t="s">
        <v>5489</v>
      </c>
      <c r="V1362" s="1" t="s">
        <v>2470</v>
      </c>
      <c r="W1362" s="1" t="s">
        <v>92</v>
      </c>
      <c r="X1362" s="1" t="str">
        <f>CONCATENATE(Tableau4[[#This Row],[Numéro de pièce de la pièce de référence]],Tableau4[[#This Row],[Numéro de poste de la pièce de référence]])</f>
        <v>450067170150</v>
      </c>
    </row>
    <row r="1363" spans="1:24" x14ac:dyDescent="0.35">
      <c r="A1363" s="1" t="s">
        <v>97</v>
      </c>
      <c r="B1363" s="1" t="s">
        <v>2489</v>
      </c>
      <c r="C1363" s="1" t="s">
        <v>2510</v>
      </c>
      <c r="D1363" s="1" t="s">
        <v>101</v>
      </c>
      <c r="E1363" s="1" t="s">
        <v>1513</v>
      </c>
      <c r="F1363" s="1" t="s">
        <v>2407</v>
      </c>
      <c r="G1363" s="1" t="s">
        <v>3038</v>
      </c>
      <c r="H1363" s="1" t="s">
        <v>88</v>
      </c>
      <c r="I1363" s="2">
        <v>44004</v>
      </c>
      <c r="J1363" s="1" t="s">
        <v>4282</v>
      </c>
      <c r="K1363" s="1" t="s">
        <v>4283</v>
      </c>
      <c r="L1363" s="1" t="s">
        <v>2630</v>
      </c>
      <c r="M1363" s="1" t="s">
        <v>4290</v>
      </c>
      <c r="N1363" s="3">
        <v>-26813</v>
      </c>
      <c r="O1363" s="3">
        <v>0</v>
      </c>
      <c r="P1363" s="1" t="s">
        <v>2567</v>
      </c>
      <c r="Q1363" s="1" t="s">
        <v>1514</v>
      </c>
      <c r="R1363" s="1" t="s">
        <v>649</v>
      </c>
      <c r="S1363" s="1" t="s">
        <v>2407</v>
      </c>
      <c r="T1363" s="1" t="s">
        <v>2407</v>
      </c>
      <c r="U1363" s="1" t="s">
        <v>5490</v>
      </c>
      <c r="V1363" s="1" t="s">
        <v>2470</v>
      </c>
      <c r="W1363" s="1" t="s">
        <v>51</v>
      </c>
      <c r="X1363" s="1" t="str">
        <f>CONCATENATE(Tableau4[[#This Row],[Numéro de pièce de la pièce de référence]],Tableau4[[#This Row],[Numéro de poste de la pièce de référence]])</f>
        <v>450067643610</v>
      </c>
    </row>
    <row r="1364" spans="1:24" x14ac:dyDescent="0.35">
      <c r="A1364" s="1" t="s">
        <v>97</v>
      </c>
      <c r="B1364" s="1" t="s">
        <v>2489</v>
      </c>
      <c r="C1364" s="1" t="s">
        <v>2510</v>
      </c>
      <c r="D1364" s="1" t="s">
        <v>101</v>
      </c>
      <c r="E1364" s="1" t="s">
        <v>1513</v>
      </c>
      <c r="F1364" s="1" t="s">
        <v>2407</v>
      </c>
      <c r="G1364" s="1" t="s">
        <v>3038</v>
      </c>
      <c r="H1364" s="1" t="s">
        <v>88</v>
      </c>
      <c r="I1364" s="2">
        <v>44004</v>
      </c>
      <c r="J1364" s="1" t="s">
        <v>4282</v>
      </c>
      <c r="K1364" s="1" t="s">
        <v>4283</v>
      </c>
      <c r="L1364" s="1" t="s">
        <v>2630</v>
      </c>
      <c r="M1364" s="1" t="s">
        <v>4290</v>
      </c>
      <c r="N1364" s="3">
        <v>-212496.57</v>
      </c>
      <c r="O1364" s="3">
        <v>0</v>
      </c>
      <c r="P1364" s="1" t="s">
        <v>2567</v>
      </c>
      <c r="Q1364" s="1" t="s">
        <v>1514</v>
      </c>
      <c r="R1364" s="1" t="s">
        <v>649</v>
      </c>
      <c r="S1364" s="1" t="s">
        <v>2407</v>
      </c>
      <c r="T1364" s="1" t="s">
        <v>2407</v>
      </c>
      <c r="U1364" s="1" t="s">
        <v>5491</v>
      </c>
      <c r="V1364" s="1" t="s">
        <v>2470</v>
      </c>
      <c r="W1364" s="1" t="s">
        <v>51</v>
      </c>
      <c r="X1364" s="1" t="str">
        <f>CONCATENATE(Tableau4[[#This Row],[Numéro de pièce de la pièce de référence]],Tableau4[[#This Row],[Numéro de poste de la pièce de référence]])</f>
        <v>450067643610</v>
      </c>
    </row>
    <row r="1365" spans="1:24" x14ac:dyDescent="0.35">
      <c r="A1365" s="1" t="s">
        <v>72</v>
      </c>
      <c r="B1365" s="1" t="s">
        <v>2407</v>
      </c>
      <c r="C1365" s="1" t="s">
        <v>2483</v>
      </c>
      <c r="D1365" s="1" t="s">
        <v>78</v>
      </c>
      <c r="E1365" s="1" t="s">
        <v>1623</v>
      </c>
      <c r="F1365" s="1" t="s">
        <v>2407</v>
      </c>
      <c r="G1365" s="1" t="s">
        <v>3077</v>
      </c>
      <c r="H1365" s="1" t="s">
        <v>88</v>
      </c>
      <c r="I1365" s="2">
        <v>44004</v>
      </c>
      <c r="J1365" s="1" t="s">
        <v>4282</v>
      </c>
      <c r="K1365" s="1" t="s">
        <v>4283</v>
      </c>
      <c r="L1365" s="1" t="s">
        <v>3400</v>
      </c>
      <c r="M1365" s="1" t="s">
        <v>4284</v>
      </c>
      <c r="N1365" s="3">
        <v>46483.99</v>
      </c>
      <c r="O1365" s="3">
        <v>0</v>
      </c>
      <c r="P1365" s="1" t="s">
        <v>2482</v>
      </c>
      <c r="Q1365" s="1" t="s">
        <v>1624</v>
      </c>
      <c r="R1365" s="1" t="s">
        <v>1622</v>
      </c>
      <c r="S1365" s="1" t="s">
        <v>2407</v>
      </c>
      <c r="T1365" s="1" t="s">
        <v>2407</v>
      </c>
      <c r="U1365" s="1" t="s">
        <v>5492</v>
      </c>
      <c r="V1365" s="1" t="s">
        <v>2470</v>
      </c>
      <c r="W1365" s="1" t="s">
        <v>51</v>
      </c>
      <c r="X1365" s="1" t="str">
        <f>CONCATENATE(Tableau4[[#This Row],[Numéro de pièce de la pièce de référence]],Tableau4[[#This Row],[Numéro de poste de la pièce de référence]])</f>
        <v>450067949410</v>
      </c>
    </row>
    <row r="1366" spans="1:24" x14ac:dyDescent="0.35">
      <c r="A1366" s="1" t="s">
        <v>97</v>
      </c>
      <c r="B1366" s="1" t="s">
        <v>2489</v>
      </c>
      <c r="C1366" s="1" t="s">
        <v>2510</v>
      </c>
      <c r="D1366" s="1" t="s">
        <v>101</v>
      </c>
      <c r="E1366" s="1" t="s">
        <v>814</v>
      </c>
      <c r="F1366" s="1" t="s">
        <v>2407</v>
      </c>
      <c r="G1366" s="1" t="s">
        <v>2779</v>
      </c>
      <c r="H1366" s="1" t="s">
        <v>88</v>
      </c>
      <c r="I1366" s="2">
        <v>44005</v>
      </c>
      <c r="J1366" s="1" t="s">
        <v>4282</v>
      </c>
      <c r="K1366" s="1" t="s">
        <v>4283</v>
      </c>
      <c r="L1366" s="1" t="s">
        <v>2630</v>
      </c>
      <c r="M1366" s="1" t="s">
        <v>4290</v>
      </c>
      <c r="N1366" s="3">
        <v>-108188.52</v>
      </c>
      <c r="O1366" s="3">
        <v>0</v>
      </c>
      <c r="P1366" s="1" t="s">
        <v>2567</v>
      </c>
      <c r="Q1366" s="1" t="s">
        <v>815</v>
      </c>
      <c r="R1366" s="1" t="s">
        <v>810</v>
      </c>
      <c r="S1366" s="1" t="s">
        <v>2407</v>
      </c>
      <c r="T1366" s="1" t="s">
        <v>2407</v>
      </c>
      <c r="U1366" s="1" t="s">
        <v>5493</v>
      </c>
      <c r="V1366" s="1" t="s">
        <v>2470</v>
      </c>
      <c r="W1366" s="1" t="s">
        <v>51</v>
      </c>
      <c r="X1366" s="1" t="str">
        <f>CONCATENATE(Tableau4[[#This Row],[Numéro de pièce de la pièce de référence]],Tableau4[[#This Row],[Numéro de poste de la pièce de référence]])</f>
        <v>450067093810</v>
      </c>
    </row>
    <row r="1367" spans="1:24" x14ac:dyDescent="0.35">
      <c r="A1367" s="1" t="s">
        <v>97</v>
      </c>
      <c r="B1367" s="1" t="s">
        <v>2489</v>
      </c>
      <c r="C1367" s="1" t="s">
        <v>2510</v>
      </c>
      <c r="D1367" s="1" t="s">
        <v>126</v>
      </c>
      <c r="E1367" s="1" t="s">
        <v>789</v>
      </c>
      <c r="F1367" s="1" t="s">
        <v>2407</v>
      </c>
      <c r="G1367" s="1" t="s">
        <v>2768</v>
      </c>
      <c r="H1367" s="1" t="s">
        <v>88</v>
      </c>
      <c r="I1367" s="2">
        <v>44006</v>
      </c>
      <c r="J1367" s="1" t="s">
        <v>4282</v>
      </c>
      <c r="K1367" s="1" t="s">
        <v>4283</v>
      </c>
      <c r="L1367" s="1" t="s">
        <v>2630</v>
      </c>
      <c r="M1367" s="1" t="s">
        <v>4290</v>
      </c>
      <c r="N1367" s="3">
        <v>915.12</v>
      </c>
      <c r="O1367" s="3">
        <v>0</v>
      </c>
      <c r="P1367" s="1" t="s">
        <v>2533</v>
      </c>
      <c r="Q1367" s="1" t="s">
        <v>790</v>
      </c>
      <c r="R1367" s="1" t="s">
        <v>773</v>
      </c>
      <c r="S1367" s="1" t="s">
        <v>2407</v>
      </c>
      <c r="T1367" s="1" t="s">
        <v>2407</v>
      </c>
      <c r="U1367" s="1" t="s">
        <v>5494</v>
      </c>
      <c r="V1367" s="1" t="s">
        <v>2470</v>
      </c>
      <c r="W1367" s="1" t="s">
        <v>99</v>
      </c>
      <c r="X1367" s="1" t="str">
        <f>CONCATENATE(Tableau4[[#This Row],[Numéro de pièce de la pièce de référence]],Tableau4[[#This Row],[Numéro de poste de la pièce de référence]])</f>
        <v>450067064310</v>
      </c>
    </row>
    <row r="1368" spans="1:24" x14ac:dyDescent="0.35">
      <c r="A1368" s="1" t="s">
        <v>97</v>
      </c>
      <c r="B1368" s="1" t="s">
        <v>2489</v>
      </c>
      <c r="C1368" s="1" t="s">
        <v>2510</v>
      </c>
      <c r="D1368" s="1" t="s">
        <v>126</v>
      </c>
      <c r="E1368" s="1" t="s">
        <v>789</v>
      </c>
      <c r="F1368" s="1" t="s">
        <v>2407</v>
      </c>
      <c r="G1368" s="1" t="s">
        <v>2768</v>
      </c>
      <c r="H1368" s="1" t="s">
        <v>88</v>
      </c>
      <c r="I1368" s="2">
        <v>44006</v>
      </c>
      <c r="J1368" s="1" t="s">
        <v>4282</v>
      </c>
      <c r="K1368" s="1" t="s">
        <v>4283</v>
      </c>
      <c r="L1368" s="1" t="s">
        <v>2630</v>
      </c>
      <c r="M1368" s="1" t="s">
        <v>4290</v>
      </c>
      <c r="N1368" s="3">
        <v>597.03</v>
      </c>
      <c r="O1368" s="3">
        <v>0</v>
      </c>
      <c r="P1368" s="1" t="s">
        <v>2533</v>
      </c>
      <c r="Q1368" s="1" t="s">
        <v>790</v>
      </c>
      <c r="R1368" s="1" t="s">
        <v>773</v>
      </c>
      <c r="S1368" s="1" t="s">
        <v>2407</v>
      </c>
      <c r="T1368" s="1" t="s">
        <v>2407</v>
      </c>
      <c r="U1368" s="1" t="s">
        <v>5495</v>
      </c>
      <c r="V1368" s="1" t="s">
        <v>2470</v>
      </c>
      <c r="W1368" s="1" t="s">
        <v>99</v>
      </c>
      <c r="X1368" s="1" t="str">
        <f>CONCATENATE(Tableau4[[#This Row],[Numéro de pièce de la pièce de référence]],Tableau4[[#This Row],[Numéro de poste de la pièce de référence]])</f>
        <v>450067064310</v>
      </c>
    </row>
    <row r="1369" spans="1:24" x14ac:dyDescent="0.35">
      <c r="A1369" s="1" t="s">
        <v>97</v>
      </c>
      <c r="B1369" s="1" t="s">
        <v>2489</v>
      </c>
      <c r="C1369" s="1" t="s">
        <v>2510</v>
      </c>
      <c r="D1369" s="1" t="s">
        <v>126</v>
      </c>
      <c r="E1369" s="1" t="s">
        <v>789</v>
      </c>
      <c r="F1369" s="1" t="s">
        <v>2407</v>
      </c>
      <c r="G1369" s="1" t="s">
        <v>2768</v>
      </c>
      <c r="H1369" s="1" t="s">
        <v>88</v>
      </c>
      <c r="I1369" s="2">
        <v>44006</v>
      </c>
      <c r="J1369" s="1" t="s">
        <v>4282</v>
      </c>
      <c r="K1369" s="1" t="s">
        <v>4283</v>
      </c>
      <c r="L1369" s="1" t="s">
        <v>2630</v>
      </c>
      <c r="M1369" s="1" t="s">
        <v>4290</v>
      </c>
      <c r="N1369" s="3">
        <v>1762.1</v>
      </c>
      <c r="O1369" s="3">
        <v>0</v>
      </c>
      <c r="P1369" s="1" t="s">
        <v>2533</v>
      </c>
      <c r="Q1369" s="1" t="s">
        <v>790</v>
      </c>
      <c r="R1369" s="1" t="s">
        <v>773</v>
      </c>
      <c r="S1369" s="1" t="s">
        <v>2407</v>
      </c>
      <c r="T1369" s="1" t="s">
        <v>2407</v>
      </c>
      <c r="U1369" s="1" t="s">
        <v>5496</v>
      </c>
      <c r="V1369" s="1" t="s">
        <v>2470</v>
      </c>
      <c r="W1369" s="1" t="s">
        <v>99</v>
      </c>
      <c r="X1369" s="1" t="str">
        <f>CONCATENATE(Tableau4[[#This Row],[Numéro de pièce de la pièce de référence]],Tableau4[[#This Row],[Numéro de poste de la pièce de référence]])</f>
        <v>450067064310</v>
      </c>
    </row>
    <row r="1370" spans="1:24" x14ac:dyDescent="0.35">
      <c r="A1370" s="1" t="s">
        <v>2642</v>
      </c>
      <c r="B1370" s="1" t="s">
        <v>2646</v>
      </c>
      <c r="C1370" s="1" t="s">
        <v>2492</v>
      </c>
      <c r="D1370" s="1" t="s">
        <v>3457</v>
      </c>
      <c r="E1370" s="1" t="s">
        <v>1625</v>
      </c>
      <c r="F1370" s="1" t="s">
        <v>2407</v>
      </c>
      <c r="G1370" s="1" t="s">
        <v>3081</v>
      </c>
      <c r="H1370" s="1" t="s">
        <v>88</v>
      </c>
      <c r="I1370" s="2">
        <v>44006</v>
      </c>
      <c r="J1370" s="1" t="s">
        <v>4282</v>
      </c>
      <c r="K1370" s="1" t="s">
        <v>4283</v>
      </c>
      <c r="L1370" s="1" t="s">
        <v>3400</v>
      </c>
      <c r="M1370" s="1" t="s">
        <v>4284</v>
      </c>
      <c r="N1370" s="3">
        <v>5500</v>
      </c>
      <c r="O1370" s="3">
        <v>0</v>
      </c>
      <c r="P1370" s="1" t="s">
        <v>2676</v>
      </c>
      <c r="Q1370" s="1" t="s">
        <v>1626</v>
      </c>
      <c r="R1370" s="1" t="s">
        <v>454</v>
      </c>
      <c r="S1370" s="1" t="s">
        <v>2407</v>
      </c>
      <c r="T1370" s="1" t="s">
        <v>2407</v>
      </c>
      <c r="U1370" s="1" t="s">
        <v>5497</v>
      </c>
      <c r="V1370" s="1" t="s">
        <v>2470</v>
      </c>
      <c r="W1370" s="1" t="s">
        <v>51</v>
      </c>
      <c r="X1370" s="1" t="str">
        <f>CONCATENATE(Tableau4[[#This Row],[Numéro de pièce de la pièce de référence]],Tableau4[[#This Row],[Numéro de poste de la pièce de référence]])</f>
        <v>450067990710</v>
      </c>
    </row>
    <row r="1371" spans="1:24" x14ac:dyDescent="0.35">
      <c r="A1371" s="1" t="s">
        <v>97</v>
      </c>
      <c r="B1371" s="1" t="s">
        <v>2489</v>
      </c>
      <c r="C1371" s="1" t="s">
        <v>2510</v>
      </c>
      <c r="D1371" s="1" t="s">
        <v>101</v>
      </c>
      <c r="E1371" s="1" t="s">
        <v>564</v>
      </c>
      <c r="F1371" s="1" t="s">
        <v>2407</v>
      </c>
      <c r="G1371" s="1" t="s">
        <v>2717</v>
      </c>
      <c r="H1371" s="1" t="s">
        <v>88</v>
      </c>
      <c r="I1371" s="2">
        <v>44007</v>
      </c>
      <c r="J1371" s="1" t="s">
        <v>4282</v>
      </c>
      <c r="K1371" s="1" t="s">
        <v>4283</v>
      </c>
      <c r="L1371" s="1" t="s">
        <v>2630</v>
      </c>
      <c r="M1371" s="1" t="s">
        <v>4290</v>
      </c>
      <c r="N1371" s="3">
        <v>-64610.98</v>
      </c>
      <c r="O1371" s="3">
        <v>0</v>
      </c>
      <c r="P1371" s="1" t="s">
        <v>2567</v>
      </c>
      <c r="Q1371" s="1" t="s">
        <v>565</v>
      </c>
      <c r="R1371" s="1" t="s">
        <v>495</v>
      </c>
      <c r="S1371" s="1" t="s">
        <v>2407</v>
      </c>
      <c r="T1371" s="1" t="s">
        <v>2407</v>
      </c>
      <c r="U1371" s="1" t="s">
        <v>5498</v>
      </c>
      <c r="V1371" s="1" t="s">
        <v>2470</v>
      </c>
      <c r="W1371" s="1" t="s">
        <v>51</v>
      </c>
      <c r="X1371" s="1" t="str">
        <f>CONCATENATE(Tableau4[[#This Row],[Numéro de pièce de la pièce de référence]],Tableau4[[#This Row],[Numéro de poste de la pièce de référence]])</f>
        <v>450066891510</v>
      </c>
    </row>
    <row r="1372" spans="1:24" x14ac:dyDescent="0.35">
      <c r="A1372" s="1" t="s">
        <v>97</v>
      </c>
      <c r="B1372" s="1" t="s">
        <v>2489</v>
      </c>
      <c r="C1372" s="1" t="s">
        <v>2510</v>
      </c>
      <c r="D1372" s="1" t="s">
        <v>101</v>
      </c>
      <c r="E1372" s="1" t="s">
        <v>564</v>
      </c>
      <c r="F1372" s="1" t="s">
        <v>2407</v>
      </c>
      <c r="G1372" s="1" t="s">
        <v>2717</v>
      </c>
      <c r="H1372" s="1" t="s">
        <v>88</v>
      </c>
      <c r="I1372" s="2">
        <v>44007</v>
      </c>
      <c r="J1372" s="1" t="s">
        <v>4282</v>
      </c>
      <c r="K1372" s="1" t="s">
        <v>4283</v>
      </c>
      <c r="L1372" s="1" t="s">
        <v>2630</v>
      </c>
      <c r="M1372" s="1" t="s">
        <v>4290</v>
      </c>
      <c r="N1372" s="3">
        <v>14290.31</v>
      </c>
      <c r="O1372" s="3">
        <v>0</v>
      </c>
      <c r="P1372" s="1" t="s">
        <v>2567</v>
      </c>
      <c r="Q1372" s="1" t="s">
        <v>565</v>
      </c>
      <c r="R1372" s="1" t="s">
        <v>495</v>
      </c>
      <c r="S1372" s="1" t="s">
        <v>2407</v>
      </c>
      <c r="T1372" s="1" t="s">
        <v>2407</v>
      </c>
      <c r="U1372" s="1" t="s">
        <v>5499</v>
      </c>
      <c r="V1372" s="1" t="s">
        <v>2470</v>
      </c>
      <c r="W1372" s="1" t="s">
        <v>51</v>
      </c>
      <c r="X1372" s="1" t="str">
        <f>CONCATENATE(Tableau4[[#This Row],[Numéro de pièce de la pièce de référence]],Tableau4[[#This Row],[Numéro de poste de la pièce de référence]])</f>
        <v>450066891510</v>
      </c>
    </row>
    <row r="1373" spans="1:24" x14ac:dyDescent="0.35">
      <c r="A1373" s="1" t="s">
        <v>97</v>
      </c>
      <c r="B1373" s="1" t="s">
        <v>2489</v>
      </c>
      <c r="C1373" s="1" t="s">
        <v>2510</v>
      </c>
      <c r="D1373" s="1" t="s">
        <v>101</v>
      </c>
      <c r="E1373" s="1" t="s">
        <v>1251</v>
      </c>
      <c r="F1373" s="1" t="s">
        <v>2407</v>
      </c>
      <c r="G1373" s="1" t="s">
        <v>2942</v>
      </c>
      <c r="H1373" s="1" t="s">
        <v>88</v>
      </c>
      <c r="I1373" s="2">
        <v>44007</v>
      </c>
      <c r="J1373" s="1" t="s">
        <v>4282</v>
      </c>
      <c r="K1373" s="1" t="s">
        <v>4283</v>
      </c>
      <c r="L1373" s="1" t="s">
        <v>2630</v>
      </c>
      <c r="M1373" s="1" t="s">
        <v>4290</v>
      </c>
      <c r="N1373" s="3">
        <v>-10478.6</v>
      </c>
      <c r="O1373" s="3">
        <v>0</v>
      </c>
      <c r="P1373" s="1" t="s">
        <v>2581</v>
      </c>
      <c r="Q1373" s="1" t="s">
        <v>1252</v>
      </c>
      <c r="R1373" s="1" t="s">
        <v>1250</v>
      </c>
      <c r="S1373" s="1" t="s">
        <v>2407</v>
      </c>
      <c r="T1373" s="1" t="s">
        <v>2407</v>
      </c>
      <c r="U1373" s="1" t="s">
        <v>5500</v>
      </c>
      <c r="V1373" s="1" t="s">
        <v>2470</v>
      </c>
      <c r="W1373" s="1" t="s">
        <v>51</v>
      </c>
      <c r="X1373" s="1" t="str">
        <f>CONCATENATE(Tableau4[[#This Row],[Numéro de pièce de la pièce de référence]],Tableau4[[#This Row],[Numéro de poste de la pièce de référence]])</f>
        <v>450067329810</v>
      </c>
    </row>
    <row r="1374" spans="1:24" x14ac:dyDescent="0.35">
      <c r="A1374" s="1" t="s">
        <v>97</v>
      </c>
      <c r="B1374" s="1" t="s">
        <v>2489</v>
      </c>
      <c r="C1374" s="1" t="s">
        <v>2510</v>
      </c>
      <c r="D1374" s="1" t="s">
        <v>101</v>
      </c>
      <c r="E1374" s="1" t="s">
        <v>1341</v>
      </c>
      <c r="F1374" s="1" t="s">
        <v>2407</v>
      </c>
      <c r="G1374" s="1" t="s">
        <v>2973</v>
      </c>
      <c r="H1374" s="1" t="s">
        <v>88</v>
      </c>
      <c r="I1374" s="2">
        <v>44007</v>
      </c>
      <c r="J1374" s="1" t="s">
        <v>4282</v>
      </c>
      <c r="K1374" s="1" t="s">
        <v>4283</v>
      </c>
      <c r="L1374" s="1" t="s">
        <v>3401</v>
      </c>
      <c r="M1374" s="1" t="s">
        <v>4288</v>
      </c>
      <c r="N1374" s="3">
        <v>725346.6</v>
      </c>
      <c r="O1374" s="3">
        <v>0</v>
      </c>
      <c r="P1374" s="1" t="s">
        <v>2567</v>
      </c>
      <c r="Q1374" s="1" t="s">
        <v>1342</v>
      </c>
      <c r="R1374" s="1" t="s">
        <v>1340</v>
      </c>
      <c r="S1374" s="1" t="s">
        <v>2407</v>
      </c>
      <c r="T1374" s="1" t="s">
        <v>2407</v>
      </c>
      <c r="U1374" s="1" t="s">
        <v>5501</v>
      </c>
      <c r="V1374" s="1" t="s">
        <v>2470</v>
      </c>
      <c r="W1374" s="1" t="s">
        <v>103</v>
      </c>
      <c r="X1374" s="1" t="str">
        <f>CONCATENATE(Tableau4[[#This Row],[Numéro de pièce de la pièce de référence]],Tableau4[[#This Row],[Numéro de poste de la pièce de référence]])</f>
        <v>450067382310</v>
      </c>
    </row>
    <row r="1375" spans="1:24" x14ac:dyDescent="0.35">
      <c r="A1375" s="1" t="s">
        <v>97</v>
      </c>
      <c r="B1375" s="1" t="s">
        <v>2489</v>
      </c>
      <c r="C1375" s="1" t="s">
        <v>2510</v>
      </c>
      <c r="D1375" s="1" t="s">
        <v>101</v>
      </c>
      <c r="E1375" s="1" t="s">
        <v>1510</v>
      </c>
      <c r="F1375" s="1" t="s">
        <v>2407</v>
      </c>
      <c r="G1375" s="1" t="s">
        <v>3039</v>
      </c>
      <c r="H1375" s="1" t="s">
        <v>88</v>
      </c>
      <c r="I1375" s="2">
        <v>44007</v>
      </c>
      <c r="J1375" s="1" t="s">
        <v>4282</v>
      </c>
      <c r="K1375" s="1" t="s">
        <v>4283</v>
      </c>
      <c r="L1375" s="1" t="s">
        <v>2630</v>
      </c>
      <c r="M1375" s="1" t="s">
        <v>4290</v>
      </c>
      <c r="N1375" s="3">
        <v>-9680</v>
      </c>
      <c r="O1375" s="3">
        <v>0</v>
      </c>
      <c r="P1375" s="1" t="s">
        <v>2567</v>
      </c>
      <c r="Q1375" s="1" t="s">
        <v>1511</v>
      </c>
      <c r="R1375" s="1" t="s">
        <v>1430</v>
      </c>
      <c r="S1375" s="1" t="s">
        <v>2407</v>
      </c>
      <c r="T1375" s="1" t="s">
        <v>2407</v>
      </c>
      <c r="U1375" s="1" t="s">
        <v>5502</v>
      </c>
      <c r="V1375" s="1" t="s">
        <v>2470</v>
      </c>
      <c r="W1375" s="1" t="s">
        <v>113</v>
      </c>
      <c r="X1375" s="1" t="str">
        <f>CONCATENATE(Tableau4[[#This Row],[Numéro de pièce de la pièce de référence]],Tableau4[[#This Row],[Numéro de poste de la pièce de référence]])</f>
        <v>450067645010</v>
      </c>
    </row>
    <row r="1376" spans="1:24" x14ac:dyDescent="0.35">
      <c r="A1376" s="1" t="s">
        <v>97</v>
      </c>
      <c r="B1376" s="1" t="s">
        <v>2489</v>
      </c>
      <c r="C1376" s="1" t="s">
        <v>2510</v>
      </c>
      <c r="D1376" s="1" t="s">
        <v>101</v>
      </c>
      <c r="E1376" s="1" t="s">
        <v>1581</v>
      </c>
      <c r="F1376" s="1" t="s">
        <v>2407</v>
      </c>
      <c r="G1376" s="1" t="s">
        <v>2940</v>
      </c>
      <c r="H1376" s="1" t="s">
        <v>217</v>
      </c>
      <c r="I1376" s="2">
        <v>44007</v>
      </c>
      <c r="J1376" s="1" t="s">
        <v>4282</v>
      </c>
      <c r="K1376" s="1" t="s">
        <v>4283</v>
      </c>
      <c r="L1376" s="1" t="s">
        <v>3400</v>
      </c>
      <c r="M1376" s="1" t="s">
        <v>4284</v>
      </c>
      <c r="N1376" s="3">
        <v>163962.06</v>
      </c>
      <c r="O1376" s="3">
        <v>0</v>
      </c>
      <c r="P1376" s="1" t="s">
        <v>2702</v>
      </c>
      <c r="Q1376" s="1" t="s">
        <v>1586</v>
      </c>
      <c r="R1376" s="1" t="s">
        <v>1580</v>
      </c>
      <c r="S1376" s="1" t="s">
        <v>2407</v>
      </c>
      <c r="T1376" s="1" t="s">
        <v>2407</v>
      </c>
      <c r="U1376" s="1" t="s">
        <v>5503</v>
      </c>
      <c r="V1376" s="1" t="s">
        <v>2470</v>
      </c>
      <c r="W1376" s="1" t="s">
        <v>51</v>
      </c>
      <c r="X1376" s="1" t="str">
        <f>CONCATENATE(Tableau4[[#This Row],[Numéro de pièce de la pièce de référence]],Tableau4[[#This Row],[Numéro de poste de la pièce de référence]])</f>
        <v>450067797320</v>
      </c>
    </row>
    <row r="1377" spans="1:24" x14ac:dyDescent="0.35">
      <c r="A1377" s="1" t="s">
        <v>97</v>
      </c>
      <c r="B1377" s="1" t="s">
        <v>2489</v>
      </c>
      <c r="C1377" s="1" t="s">
        <v>2510</v>
      </c>
      <c r="D1377" s="1" t="s">
        <v>101</v>
      </c>
      <c r="E1377" s="1" t="s">
        <v>1989</v>
      </c>
      <c r="F1377" s="1" t="s">
        <v>2407</v>
      </c>
      <c r="G1377" s="1" t="s">
        <v>3068</v>
      </c>
      <c r="H1377" s="1" t="s">
        <v>88</v>
      </c>
      <c r="I1377" s="2">
        <v>44007</v>
      </c>
      <c r="J1377" s="1" t="s">
        <v>4282</v>
      </c>
      <c r="K1377" s="1" t="s">
        <v>4283</v>
      </c>
      <c r="L1377" s="1" t="s">
        <v>2630</v>
      </c>
      <c r="M1377" s="1" t="s">
        <v>4290</v>
      </c>
      <c r="N1377" s="3">
        <v>-191303.53</v>
      </c>
      <c r="O1377" s="3">
        <v>0</v>
      </c>
      <c r="P1377" s="1" t="s">
        <v>2702</v>
      </c>
      <c r="Q1377" s="1" t="s">
        <v>1990</v>
      </c>
      <c r="R1377" s="1" t="s">
        <v>1988</v>
      </c>
      <c r="S1377" s="1" t="s">
        <v>2407</v>
      </c>
      <c r="T1377" s="1" t="s">
        <v>2407</v>
      </c>
      <c r="U1377" s="1" t="s">
        <v>5504</v>
      </c>
      <c r="V1377" s="1" t="s">
        <v>2470</v>
      </c>
      <c r="W1377" s="1" t="s">
        <v>74</v>
      </c>
      <c r="X1377" s="1" t="str">
        <f>CONCATENATE(Tableau4[[#This Row],[Numéro de pièce de la pièce de référence]],Tableau4[[#This Row],[Numéro de poste de la pièce de référence]])</f>
        <v>450067811910</v>
      </c>
    </row>
    <row r="1378" spans="1:24" x14ac:dyDescent="0.35">
      <c r="A1378" s="1" t="s">
        <v>97</v>
      </c>
      <c r="B1378" s="1" t="s">
        <v>2489</v>
      </c>
      <c r="C1378" s="1" t="s">
        <v>2510</v>
      </c>
      <c r="D1378" s="1" t="s">
        <v>101</v>
      </c>
      <c r="E1378" s="1" t="s">
        <v>1989</v>
      </c>
      <c r="F1378" s="1" t="s">
        <v>2407</v>
      </c>
      <c r="G1378" s="1" t="s">
        <v>3068</v>
      </c>
      <c r="H1378" s="1" t="s">
        <v>88</v>
      </c>
      <c r="I1378" s="2">
        <v>44007</v>
      </c>
      <c r="J1378" s="1" t="s">
        <v>4282</v>
      </c>
      <c r="K1378" s="1" t="s">
        <v>4283</v>
      </c>
      <c r="L1378" s="1" t="s">
        <v>2630</v>
      </c>
      <c r="M1378" s="1" t="s">
        <v>4290</v>
      </c>
      <c r="N1378" s="3">
        <v>-188752.31</v>
      </c>
      <c r="O1378" s="3">
        <v>0</v>
      </c>
      <c r="P1378" s="1" t="s">
        <v>2702</v>
      </c>
      <c r="Q1378" s="1" t="s">
        <v>1990</v>
      </c>
      <c r="R1378" s="1" t="s">
        <v>1988</v>
      </c>
      <c r="S1378" s="1" t="s">
        <v>2407</v>
      </c>
      <c r="T1378" s="1" t="s">
        <v>2407</v>
      </c>
      <c r="U1378" s="1" t="s">
        <v>5505</v>
      </c>
      <c r="V1378" s="1" t="s">
        <v>2470</v>
      </c>
      <c r="W1378" s="1" t="s">
        <v>74</v>
      </c>
      <c r="X1378" s="1" t="str">
        <f>CONCATENATE(Tableau4[[#This Row],[Numéro de pièce de la pièce de référence]],Tableau4[[#This Row],[Numéro de poste de la pièce de référence]])</f>
        <v>450067811910</v>
      </c>
    </row>
    <row r="1379" spans="1:24" x14ac:dyDescent="0.35">
      <c r="A1379" s="1" t="s">
        <v>97</v>
      </c>
      <c r="B1379" s="1" t="s">
        <v>2489</v>
      </c>
      <c r="C1379" s="1" t="s">
        <v>2510</v>
      </c>
      <c r="D1379" s="1" t="s">
        <v>101</v>
      </c>
      <c r="E1379" s="1" t="s">
        <v>1989</v>
      </c>
      <c r="F1379" s="1" t="s">
        <v>2407</v>
      </c>
      <c r="G1379" s="1" t="s">
        <v>3068</v>
      </c>
      <c r="H1379" s="1" t="s">
        <v>88</v>
      </c>
      <c r="I1379" s="2">
        <v>44007</v>
      </c>
      <c r="J1379" s="1" t="s">
        <v>4282</v>
      </c>
      <c r="K1379" s="1" t="s">
        <v>4283</v>
      </c>
      <c r="L1379" s="1" t="s">
        <v>2630</v>
      </c>
      <c r="M1379" s="1" t="s">
        <v>4290</v>
      </c>
      <c r="N1379" s="3">
        <v>-10400.73</v>
      </c>
      <c r="O1379" s="3">
        <v>0</v>
      </c>
      <c r="P1379" s="1" t="s">
        <v>2702</v>
      </c>
      <c r="Q1379" s="1" t="s">
        <v>1990</v>
      </c>
      <c r="R1379" s="1" t="s">
        <v>1988</v>
      </c>
      <c r="S1379" s="1" t="s">
        <v>2407</v>
      </c>
      <c r="T1379" s="1" t="s">
        <v>2407</v>
      </c>
      <c r="U1379" s="1" t="s">
        <v>5506</v>
      </c>
      <c r="V1379" s="1" t="s">
        <v>2470</v>
      </c>
      <c r="W1379" s="1" t="s">
        <v>74</v>
      </c>
      <c r="X1379" s="1" t="str">
        <f>CONCATENATE(Tableau4[[#This Row],[Numéro de pièce de la pièce de référence]],Tableau4[[#This Row],[Numéro de poste de la pièce de référence]])</f>
        <v>450067811910</v>
      </c>
    </row>
    <row r="1380" spans="1:24" x14ac:dyDescent="0.35">
      <c r="A1380" s="1" t="s">
        <v>97</v>
      </c>
      <c r="B1380" s="1" t="s">
        <v>2489</v>
      </c>
      <c r="C1380" s="1" t="s">
        <v>2510</v>
      </c>
      <c r="D1380" s="1" t="s">
        <v>101</v>
      </c>
      <c r="E1380" s="1" t="s">
        <v>1989</v>
      </c>
      <c r="F1380" s="1" t="s">
        <v>2407</v>
      </c>
      <c r="G1380" s="1" t="s">
        <v>3068</v>
      </c>
      <c r="H1380" s="1" t="s">
        <v>88</v>
      </c>
      <c r="I1380" s="2">
        <v>44007</v>
      </c>
      <c r="J1380" s="1" t="s">
        <v>4282</v>
      </c>
      <c r="K1380" s="1" t="s">
        <v>4283</v>
      </c>
      <c r="L1380" s="1" t="s">
        <v>2630</v>
      </c>
      <c r="M1380" s="1" t="s">
        <v>4290</v>
      </c>
      <c r="N1380" s="3">
        <v>-122464.66</v>
      </c>
      <c r="O1380" s="3">
        <v>0</v>
      </c>
      <c r="P1380" s="1" t="s">
        <v>2702</v>
      </c>
      <c r="Q1380" s="1" t="s">
        <v>1990</v>
      </c>
      <c r="R1380" s="1" t="s">
        <v>1988</v>
      </c>
      <c r="S1380" s="1" t="s">
        <v>2407</v>
      </c>
      <c r="T1380" s="1" t="s">
        <v>2407</v>
      </c>
      <c r="U1380" s="1" t="s">
        <v>5507</v>
      </c>
      <c r="V1380" s="1" t="s">
        <v>2470</v>
      </c>
      <c r="W1380" s="1" t="s">
        <v>74</v>
      </c>
      <c r="X1380" s="1" t="str">
        <f>CONCATENATE(Tableau4[[#This Row],[Numéro de pièce de la pièce de référence]],Tableau4[[#This Row],[Numéro de poste de la pièce de référence]])</f>
        <v>450067811910</v>
      </c>
    </row>
    <row r="1381" spans="1:24" x14ac:dyDescent="0.35">
      <c r="A1381" s="1" t="s">
        <v>97</v>
      </c>
      <c r="B1381" s="1" t="s">
        <v>2489</v>
      </c>
      <c r="C1381" s="1" t="s">
        <v>2510</v>
      </c>
      <c r="D1381" s="1" t="s">
        <v>101</v>
      </c>
      <c r="E1381" s="1" t="s">
        <v>1989</v>
      </c>
      <c r="F1381" s="1" t="s">
        <v>2407</v>
      </c>
      <c r="G1381" s="1" t="s">
        <v>3068</v>
      </c>
      <c r="H1381" s="1" t="s">
        <v>88</v>
      </c>
      <c r="I1381" s="2">
        <v>44007</v>
      </c>
      <c r="J1381" s="1" t="s">
        <v>4282</v>
      </c>
      <c r="K1381" s="1" t="s">
        <v>4283</v>
      </c>
      <c r="L1381" s="1" t="s">
        <v>2630</v>
      </c>
      <c r="M1381" s="1" t="s">
        <v>4290</v>
      </c>
      <c r="N1381" s="3">
        <v>-121678.63</v>
      </c>
      <c r="O1381" s="3">
        <v>0</v>
      </c>
      <c r="P1381" s="1" t="s">
        <v>2702</v>
      </c>
      <c r="Q1381" s="1" t="s">
        <v>1990</v>
      </c>
      <c r="R1381" s="1" t="s">
        <v>1988</v>
      </c>
      <c r="S1381" s="1" t="s">
        <v>2407</v>
      </c>
      <c r="T1381" s="1" t="s">
        <v>2407</v>
      </c>
      <c r="U1381" s="1" t="s">
        <v>5508</v>
      </c>
      <c r="V1381" s="1" t="s">
        <v>2470</v>
      </c>
      <c r="W1381" s="1" t="s">
        <v>74</v>
      </c>
      <c r="X1381" s="1" t="str">
        <f>CONCATENATE(Tableau4[[#This Row],[Numéro de pièce de la pièce de référence]],Tableau4[[#This Row],[Numéro de poste de la pièce de référence]])</f>
        <v>450067811910</v>
      </c>
    </row>
    <row r="1382" spans="1:24" x14ac:dyDescent="0.35">
      <c r="A1382" s="1" t="s">
        <v>97</v>
      </c>
      <c r="B1382" s="1" t="s">
        <v>2489</v>
      </c>
      <c r="C1382" s="1" t="s">
        <v>2510</v>
      </c>
      <c r="D1382" s="1" t="s">
        <v>101</v>
      </c>
      <c r="E1382" s="1" t="s">
        <v>1989</v>
      </c>
      <c r="F1382" s="1" t="s">
        <v>2407</v>
      </c>
      <c r="G1382" s="1" t="s">
        <v>3068</v>
      </c>
      <c r="H1382" s="1" t="s">
        <v>88</v>
      </c>
      <c r="I1382" s="2">
        <v>44007</v>
      </c>
      <c r="J1382" s="1" t="s">
        <v>4282</v>
      </c>
      <c r="K1382" s="1" t="s">
        <v>4283</v>
      </c>
      <c r="L1382" s="1" t="s">
        <v>2630</v>
      </c>
      <c r="M1382" s="1" t="s">
        <v>4290</v>
      </c>
      <c r="N1382" s="3">
        <v>-88475.65</v>
      </c>
      <c r="O1382" s="3">
        <v>0</v>
      </c>
      <c r="P1382" s="1" t="s">
        <v>2702</v>
      </c>
      <c r="Q1382" s="1" t="s">
        <v>1990</v>
      </c>
      <c r="R1382" s="1" t="s">
        <v>1988</v>
      </c>
      <c r="S1382" s="1" t="s">
        <v>2407</v>
      </c>
      <c r="T1382" s="1" t="s">
        <v>2407</v>
      </c>
      <c r="U1382" s="1" t="s">
        <v>5509</v>
      </c>
      <c r="V1382" s="1" t="s">
        <v>2470</v>
      </c>
      <c r="W1382" s="1" t="s">
        <v>74</v>
      </c>
      <c r="X1382" s="1" t="str">
        <f>CONCATENATE(Tableau4[[#This Row],[Numéro de pièce de la pièce de référence]],Tableau4[[#This Row],[Numéro de poste de la pièce de référence]])</f>
        <v>450067811910</v>
      </c>
    </row>
    <row r="1383" spans="1:24" x14ac:dyDescent="0.35">
      <c r="A1383" s="1" t="s">
        <v>97</v>
      </c>
      <c r="B1383" s="1" t="s">
        <v>2489</v>
      </c>
      <c r="C1383" s="1" t="s">
        <v>2510</v>
      </c>
      <c r="D1383" s="1" t="s">
        <v>101</v>
      </c>
      <c r="E1383" s="1" t="s">
        <v>1989</v>
      </c>
      <c r="F1383" s="1" t="s">
        <v>2407</v>
      </c>
      <c r="G1383" s="1" t="s">
        <v>3068</v>
      </c>
      <c r="H1383" s="1" t="s">
        <v>88</v>
      </c>
      <c r="I1383" s="2">
        <v>44007</v>
      </c>
      <c r="J1383" s="1" t="s">
        <v>4282</v>
      </c>
      <c r="K1383" s="1" t="s">
        <v>4283</v>
      </c>
      <c r="L1383" s="1" t="s">
        <v>2630</v>
      </c>
      <c r="M1383" s="1" t="s">
        <v>4290</v>
      </c>
      <c r="N1383" s="3">
        <v>-37337.089999999997</v>
      </c>
      <c r="O1383" s="3">
        <v>0</v>
      </c>
      <c r="P1383" s="1" t="s">
        <v>2702</v>
      </c>
      <c r="Q1383" s="1" t="s">
        <v>1990</v>
      </c>
      <c r="R1383" s="1" t="s">
        <v>1988</v>
      </c>
      <c r="S1383" s="1" t="s">
        <v>2407</v>
      </c>
      <c r="T1383" s="1" t="s">
        <v>2407</v>
      </c>
      <c r="U1383" s="1" t="s">
        <v>5510</v>
      </c>
      <c r="V1383" s="1" t="s">
        <v>2470</v>
      </c>
      <c r="W1383" s="1" t="s">
        <v>74</v>
      </c>
      <c r="X1383" s="1" t="str">
        <f>CONCATENATE(Tableau4[[#This Row],[Numéro de pièce de la pièce de référence]],Tableau4[[#This Row],[Numéro de poste de la pièce de référence]])</f>
        <v>450067811910</v>
      </c>
    </row>
    <row r="1384" spans="1:24" x14ac:dyDescent="0.35">
      <c r="A1384" s="1" t="s">
        <v>97</v>
      </c>
      <c r="B1384" s="1" t="s">
        <v>2489</v>
      </c>
      <c r="C1384" s="1" t="s">
        <v>2510</v>
      </c>
      <c r="D1384" s="1" t="s">
        <v>101</v>
      </c>
      <c r="E1384" s="1" t="s">
        <v>1989</v>
      </c>
      <c r="F1384" s="1" t="s">
        <v>2407</v>
      </c>
      <c r="G1384" s="1" t="s">
        <v>3068</v>
      </c>
      <c r="H1384" s="1" t="s">
        <v>88</v>
      </c>
      <c r="I1384" s="2">
        <v>44007</v>
      </c>
      <c r="J1384" s="1" t="s">
        <v>4282</v>
      </c>
      <c r="K1384" s="1" t="s">
        <v>4283</v>
      </c>
      <c r="L1384" s="1" t="s">
        <v>2630</v>
      </c>
      <c r="M1384" s="1" t="s">
        <v>4290</v>
      </c>
      <c r="N1384" s="3">
        <v>-143468.65</v>
      </c>
      <c r="O1384" s="3">
        <v>0</v>
      </c>
      <c r="P1384" s="1" t="s">
        <v>2702</v>
      </c>
      <c r="Q1384" s="1" t="s">
        <v>1990</v>
      </c>
      <c r="R1384" s="1" t="s">
        <v>1988</v>
      </c>
      <c r="S1384" s="1" t="s">
        <v>2407</v>
      </c>
      <c r="T1384" s="1" t="s">
        <v>2407</v>
      </c>
      <c r="U1384" s="1" t="s">
        <v>5511</v>
      </c>
      <c r="V1384" s="1" t="s">
        <v>2470</v>
      </c>
      <c r="W1384" s="1" t="s">
        <v>74</v>
      </c>
      <c r="X1384" s="1" t="str">
        <f>CONCATENATE(Tableau4[[#This Row],[Numéro de pièce de la pièce de référence]],Tableau4[[#This Row],[Numéro de poste de la pièce de référence]])</f>
        <v>450067811910</v>
      </c>
    </row>
    <row r="1385" spans="1:24" x14ac:dyDescent="0.35">
      <c r="A1385" s="1" t="s">
        <v>97</v>
      </c>
      <c r="B1385" s="1" t="s">
        <v>2489</v>
      </c>
      <c r="C1385" s="1" t="s">
        <v>2510</v>
      </c>
      <c r="D1385" s="1" t="s">
        <v>101</v>
      </c>
      <c r="E1385" s="1" t="s">
        <v>1989</v>
      </c>
      <c r="F1385" s="1" t="s">
        <v>2407</v>
      </c>
      <c r="G1385" s="1" t="s">
        <v>3068</v>
      </c>
      <c r="H1385" s="1" t="s">
        <v>88</v>
      </c>
      <c r="I1385" s="2">
        <v>44007</v>
      </c>
      <c r="J1385" s="1" t="s">
        <v>4282</v>
      </c>
      <c r="K1385" s="1" t="s">
        <v>4283</v>
      </c>
      <c r="L1385" s="1" t="s">
        <v>2630</v>
      </c>
      <c r="M1385" s="1" t="s">
        <v>4290</v>
      </c>
      <c r="N1385" s="3">
        <v>238212.8</v>
      </c>
      <c r="O1385" s="3">
        <v>0</v>
      </c>
      <c r="P1385" s="1" t="s">
        <v>2702</v>
      </c>
      <c r="Q1385" s="1" t="s">
        <v>1990</v>
      </c>
      <c r="R1385" s="1" t="s">
        <v>1988</v>
      </c>
      <c r="S1385" s="1" t="s">
        <v>2407</v>
      </c>
      <c r="T1385" s="1" t="s">
        <v>2407</v>
      </c>
      <c r="U1385" s="1" t="s">
        <v>5512</v>
      </c>
      <c r="V1385" s="1" t="s">
        <v>2470</v>
      </c>
      <c r="W1385" s="1" t="s">
        <v>74</v>
      </c>
      <c r="X1385" s="1" t="str">
        <f>CONCATENATE(Tableau4[[#This Row],[Numéro de pièce de la pièce de référence]],Tableau4[[#This Row],[Numéro de poste de la pièce de référence]])</f>
        <v>450067811910</v>
      </c>
    </row>
    <row r="1386" spans="1:24" x14ac:dyDescent="0.35">
      <c r="A1386" s="1" t="s">
        <v>97</v>
      </c>
      <c r="B1386" s="1" t="s">
        <v>2489</v>
      </c>
      <c r="C1386" s="1" t="s">
        <v>2510</v>
      </c>
      <c r="D1386" s="1" t="s">
        <v>101</v>
      </c>
      <c r="E1386" s="1" t="s">
        <v>1989</v>
      </c>
      <c r="F1386" s="1" t="s">
        <v>2407</v>
      </c>
      <c r="G1386" s="1" t="s">
        <v>3068</v>
      </c>
      <c r="H1386" s="1" t="s">
        <v>88</v>
      </c>
      <c r="I1386" s="2">
        <v>44007</v>
      </c>
      <c r="J1386" s="1" t="s">
        <v>4282</v>
      </c>
      <c r="K1386" s="1" t="s">
        <v>4283</v>
      </c>
      <c r="L1386" s="1" t="s">
        <v>2630</v>
      </c>
      <c r="M1386" s="1" t="s">
        <v>4290</v>
      </c>
      <c r="N1386" s="3">
        <v>-435438.34</v>
      </c>
      <c r="O1386" s="3">
        <v>0</v>
      </c>
      <c r="P1386" s="1" t="s">
        <v>2702</v>
      </c>
      <c r="Q1386" s="1" t="s">
        <v>1990</v>
      </c>
      <c r="R1386" s="1" t="s">
        <v>1988</v>
      </c>
      <c r="S1386" s="1" t="s">
        <v>2407</v>
      </c>
      <c r="T1386" s="1" t="s">
        <v>2407</v>
      </c>
      <c r="U1386" s="1" t="s">
        <v>5513</v>
      </c>
      <c r="V1386" s="1" t="s">
        <v>2470</v>
      </c>
      <c r="W1386" s="1" t="s">
        <v>74</v>
      </c>
      <c r="X1386" s="1" t="str">
        <f>CONCATENATE(Tableau4[[#This Row],[Numéro de pièce de la pièce de référence]],Tableau4[[#This Row],[Numéro de poste de la pièce de référence]])</f>
        <v>450067811910</v>
      </c>
    </row>
    <row r="1387" spans="1:24" x14ac:dyDescent="0.35">
      <c r="A1387" s="1" t="s">
        <v>97</v>
      </c>
      <c r="B1387" s="1" t="s">
        <v>2489</v>
      </c>
      <c r="C1387" s="1" t="s">
        <v>2510</v>
      </c>
      <c r="D1387" s="1" t="s">
        <v>101</v>
      </c>
      <c r="E1387" s="1" t="s">
        <v>1989</v>
      </c>
      <c r="F1387" s="1" t="s">
        <v>2407</v>
      </c>
      <c r="G1387" s="1" t="s">
        <v>3068</v>
      </c>
      <c r="H1387" s="1" t="s">
        <v>88</v>
      </c>
      <c r="I1387" s="2">
        <v>44007</v>
      </c>
      <c r="J1387" s="1" t="s">
        <v>4282</v>
      </c>
      <c r="K1387" s="1" t="s">
        <v>4283</v>
      </c>
      <c r="L1387" s="1" t="s">
        <v>2630</v>
      </c>
      <c r="M1387" s="1" t="s">
        <v>4290</v>
      </c>
      <c r="N1387" s="3">
        <v>-12078.41</v>
      </c>
      <c r="O1387" s="3">
        <v>0</v>
      </c>
      <c r="P1387" s="1" t="s">
        <v>2702</v>
      </c>
      <c r="Q1387" s="1" t="s">
        <v>1990</v>
      </c>
      <c r="R1387" s="1" t="s">
        <v>1988</v>
      </c>
      <c r="S1387" s="1" t="s">
        <v>2407</v>
      </c>
      <c r="T1387" s="1" t="s">
        <v>2407</v>
      </c>
      <c r="U1387" s="1" t="s">
        <v>5514</v>
      </c>
      <c r="V1387" s="1" t="s">
        <v>2470</v>
      </c>
      <c r="W1387" s="1" t="s">
        <v>74</v>
      </c>
      <c r="X1387" s="1" t="str">
        <f>CONCATENATE(Tableau4[[#This Row],[Numéro de pièce de la pièce de référence]],Tableau4[[#This Row],[Numéro de poste de la pièce de référence]])</f>
        <v>450067811910</v>
      </c>
    </row>
    <row r="1388" spans="1:24" x14ac:dyDescent="0.35">
      <c r="A1388" s="1" t="s">
        <v>97</v>
      </c>
      <c r="B1388" s="1" t="s">
        <v>2489</v>
      </c>
      <c r="C1388" s="1" t="s">
        <v>2510</v>
      </c>
      <c r="D1388" s="1" t="s">
        <v>101</v>
      </c>
      <c r="E1388" s="1" t="s">
        <v>1989</v>
      </c>
      <c r="F1388" s="1" t="s">
        <v>2407</v>
      </c>
      <c r="G1388" s="1" t="s">
        <v>3068</v>
      </c>
      <c r="H1388" s="1" t="s">
        <v>88</v>
      </c>
      <c r="I1388" s="2">
        <v>44007</v>
      </c>
      <c r="J1388" s="1" t="s">
        <v>4282</v>
      </c>
      <c r="K1388" s="1" t="s">
        <v>4283</v>
      </c>
      <c r="L1388" s="1" t="s">
        <v>2630</v>
      </c>
      <c r="M1388" s="1" t="s">
        <v>4290</v>
      </c>
      <c r="N1388" s="3">
        <v>245</v>
      </c>
      <c r="O1388" s="3">
        <v>0</v>
      </c>
      <c r="P1388" s="1" t="s">
        <v>2702</v>
      </c>
      <c r="Q1388" s="1" t="s">
        <v>1990</v>
      </c>
      <c r="R1388" s="1" t="s">
        <v>1988</v>
      </c>
      <c r="S1388" s="1" t="s">
        <v>2407</v>
      </c>
      <c r="T1388" s="1" t="s">
        <v>2407</v>
      </c>
      <c r="U1388" s="1" t="s">
        <v>5515</v>
      </c>
      <c r="V1388" s="1" t="s">
        <v>2470</v>
      </c>
      <c r="W1388" s="1" t="s">
        <v>74</v>
      </c>
      <c r="X1388" s="1" t="str">
        <f>CONCATENATE(Tableau4[[#This Row],[Numéro de pièce de la pièce de référence]],Tableau4[[#This Row],[Numéro de poste de la pièce de référence]])</f>
        <v>450067811910</v>
      </c>
    </row>
    <row r="1389" spans="1:24" x14ac:dyDescent="0.35">
      <c r="A1389" s="1" t="s">
        <v>97</v>
      </c>
      <c r="B1389" s="1" t="s">
        <v>2489</v>
      </c>
      <c r="C1389" s="1" t="s">
        <v>2510</v>
      </c>
      <c r="D1389" s="1" t="s">
        <v>101</v>
      </c>
      <c r="E1389" s="1" t="s">
        <v>1989</v>
      </c>
      <c r="F1389" s="1" t="s">
        <v>2407</v>
      </c>
      <c r="G1389" s="1" t="s">
        <v>3068</v>
      </c>
      <c r="H1389" s="1" t="s">
        <v>88</v>
      </c>
      <c r="I1389" s="2">
        <v>44007</v>
      </c>
      <c r="J1389" s="1" t="s">
        <v>4282</v>
      </c>
      <c r="K1389" s="1" t="s">
        <v>4283</v>
      </c>
      <c r="L1389" s="1" t="s">
        <v>2630</v>
      </c>
      <c r="M1389" s="1" t="s">
        <v>4290</v>
      </c>
      <c r="N1389" s="3">
        <v>-183172.38</v>
      </c>
      <c r="O1389" s="3">
        <v>0</v>
      </c>
      <c r="P1389" s="1" t="s">
        <v>2702</v>
      </c>
      <c r="Q1389" s="1" t="s">
        <v>1990</v>
      </c>
      <c r="R1389" s="1" t="s">
        <v>1988</v>
      </c>
      <c r="S1389" s="1" t="s">
        <v>2407</v>
      </c>
      <c r="T1389" s="1" t="s">
        <v>2407</v>
      </c>
      <c r="U1389" s="1" t="s">
        <v>5516</v>
      </c>
      <c r="V1389" s="1" t="s">
        <v>2470</v>
      </c>
      <c r="W1389" s="1" t="s">
        <v>74</v>
      </c>
      <c r="X1389" s="1" t="str">
        <f>CONCATENATE(Tableau4[[#This Row],[Numéro de pièce de la pièce de référence]],Tableau4[[#This Row],[Numéro de poste de la pièce de référence]])</f>
        <v>450067811910</v>
      </c>
    </row>
    <row r="1390" spans="1:24" x14ac:dyDescent="0.35">
      <c r="A1390" s="1" t="s">
        <v>97</v>
      </c>
      <c r="B1390" s="1" t="s">
        <v>2489</v>
      </c>
      <c r="C1390" s="1" t="s">
        <v>2510</v>
      </c>
      <c r="D1390" s="1" t="s">
        <v>101</v>
      </c>
      <c r="E1390" s="1" t="s">
        <v>1989</v>
      </c>
      <c r="F1390" s="1" t="s">
        <v>2407</v>
      </c>
      <c r="G1390" s="1" t="s">
        <v>3068</v>
      </c>
      <c r="H1390" s="1" t="s">
        <v>88</v>
      </c>
      <c r="I1390" s="2">
        <v>44007</v>
      </c>
      <c r="J1390" s="1" t="s">
        <v>4282</v>
      </c>
      <c r="K1390" s="1" t="s">
        <v>4283</v>
      </c>
      <c r="L1390" s="1" t="s">
        <v>2630</v>
      </c>
      <c r="M1390" s="1" t="s">
        <v>4290</v>
      </c>
      <c r="N1390" s="3">
        <v>-74011.86</v>
      </c>
      <c r="O1390" s="3">
        <v>0</v>
      </c>
      <c r="P1390" s="1" t="s">
        <v>2702</v>
      </c>
      <c r="Q1390" s="1" t="s">
        <v>1990</v>
      </c>
      <c r="R1390" s="1" t="s">
        <v>1988</v>
      </c>
      <c r="S1390" s="1" t="s">
        <v>2407</v>
      </c>
      <c r="T1390" s="1" t="s">
        <v>2407</v>
      </c>
      <c r="U1390" s="1" t="s">
        <v>5517</v>
      </c>
      <c r="V1390" s="1" t="s">
        <v>2470</v>
      </c>
      <c r="W1390" s="1" t="s">
        <v>74</v>
      </c>
      <c r="X1390" s="1" t="str">
        <f>CONCATENATE(Tableau4[[#This Row],[Numéro de pièce de la pièce de référence]],Tableau4[[#This Row],[Numéro de poste de la pièce de référence]])</f>
        <v>450067811910</v>
      </c>
    </row>
    <row r="1391" spans="1:24" x14ac:dyDescent="0.35">
      <c r="A1391" s="1" t="s">
        <v>97</v>
      </c>
      <c r="B1391" s="1" t="s">
        <v>2489</v>
      </c>
      <c r="C1391" s="1" t="s">
        <v>2510</v>
      </c>
      <c r="D1391" s="1" t="s">
        <v>101</v>
      </c>
      <c r="E1391" s="1" t="s">
        <v>1989</v>
      </c>
      <c r="F1391" s="1" t="s">
        <v>2407</v>
      </c>
      <c r="G1391" s="1" t="s">
        <v>3068</v>
      </c>
      <c r="H1391" s="1" t="s">
        <v>88</v>
      </c>
      <c r="I1391" s="2">
        <v>44007</v>
      </c>
      <c r="J1391" s="1" t="s">
        <v>4282</v>
      </c>
      <c r="K1391" s="1" t="s">
        <v>4283</v>
      </c>
      <c r="L1391" s="1" t="s">
        <v>2630</v>
      </c>
      <c r="M1391" s="1" t="s">
        <v>4290</v>
      </c>
      <c r="N1391" s="3">
        <v>-223942.73</v>
      </c>
      <c r="O1391" s="3">
        <v>0</v>
      </c>
      <c r="P1391" s="1" t="s">
        <v>2702</v>
      </c>
      <c r="Q1391" s="1" t="s">
        <v>1990</v>
      </c>
      <c r="R1391" s="1" t="s">
        <v>1988</v>
      </c>
      <c r="S1391" s="1" t="s">
        <v>2407</v>
      </c>
      <c r="T1391" s="1" t="s">
        <v>2407</v>
      </c>
      <c r="U1391" s="1" t="s">
        <v>5518</v>
      </c>
      <c r="V1391" s="1" t="s">
        <v>2470</v>
      </c>
      <c r="W1391" s="1" t="s">
        <v>74</v>
      </c>
      <c r="X1391" s="1" t="str">
        <f>CONCATENATE(Tableau4[[#This Row],[Numéro de pièce de la pièce de référence]],Tableau4[[#This Row],[Numéro de poste de la pièce de référence]])</f>
        <v>450067811910</v>
      </c>
    </row>
    <row r="1392" spans="1:24" x14ac:dyDescent="0.35">
      <c r="A1392" s="1" t="s">
        <v>97</v>
      </c>
      <c r="B1392" s="1" t="s">
        <v>2489</v>
      </c>
      <c r="C1392" s="1" t="s">
        <v>2510</v>
      </c>
      <c r="D1392" s="1" t="s">
        <v>101</v>
      </c>
      <c r="E1392" s="1" t="s">
        <v>1989</v>
      </c>
      <c r="F1392" s="1" t="s">
        <v>2407</v>
      </c>
      <c r="G1392" s="1" t="s">
        <v>3068</v>
      </c>
      <c r="H1392" s="1" t="s">
        <v>88</v>
      </c>
      <c r="I1392" s="2">
        <v>44007</v>
      </c>
      <c r="J1392" s="1" t="s">
        <v>4282</v>
      </c>
      <c r="K1392" s="1" t="s">
        <v>4283</v>
      </c>
      <c r="L1392" s="1" t="s">
        <v>2630</v>
      </c>
      <c r="M1392" s="1" t="s">
        <v>4290</v>
      </c>
      <c r="N1392" s="3">
        <v>-29628.39</v>
      </c>
      <c r="O1392" s="3">
        <v>0</v>
      </c>
      <c r="P1392" s="1" t="s">
        <v>2702</v>
      </c>
      <c r="Q1392" s="1" t="s">
        <v>1990</v>
      </c>
      <c r="R1392" s="1" t="s">
        <v>1988</v>
      </c>
      <c r="S1392" s="1" t="s">
        <v>2407</v>
      </c>
      <c r="T1392" s="1" t="s">
        <v>2407</v>
      </c>
      <c r="U1392" s="1" t="s">
        <v>5519</v>
      </c>
      <c r="V1392" s="1" t="s">
        <v>2470</v>
      </c>
      <c r="W1392" s="1" t="s">
        <v>74</v>
      </c>
      <c r="X1392" s="1" t="str">
        <f>CONCATENATE(Tableau4[[#This Row],[Numéro de pièce de la pièce de référence]],Tableau4[[#This Row],[Numéro de poste de la pièce de référence]])</f>
        <v>450067811910</v>
      </c>
    </row>
    <row r="1393" spans="1:24" x14ac:dyDescent="0.35">
      <c r="A1393" s="1" t="s">
        <v>97</v>
      </c>
      <c r="B1393" s="1" t="s">
        <v>2489</v>
      </c>
      <c r="C1393" s="1" t="s">
        <v>2510</v>
      </c>
      <c r="D1393" s="1" t="s">
        <v>101</v>
      </c>
      <c r="E1393" s="1" t="s">
        <v>1989</v>
      </c>
      <c r="F1393" s="1" t="s">
        <v>2407</v>
      </c>
      <c r="G1393" s="1" t="s">
        <v>3068</v>
      </c>
      <c r="H1393" s="1" t="s">
        <v>88</v>
      </c>
      <c r="I1393" s="2">
        <v>44007</v>
      </c>
      <c r="J1393" s="1" t="s">
        <v>4282</v>
      </c>
      <c r="K1393" s="1" t="s">
        <v>4283</v>
      </c>
      <c r="L1393" s="1" t="s">
        <v>2630</v>
      </c>
      <c r="M1393" s="1" t="s">
        <v>4290</v>
      </c>
      <c r="N1393" s="3">
        <v>-1291.82</v>
      </c>
      <c r="O1393" s="3">
        <v>0</v>
      </c>
      <c r="P1393" s="1" t="s">
        <v>2702</v>
      </c>
      <c r="Q1393" s="1" t="s">
        <v>1990</v>
      </c>
      <c r="R1393" s="1" t="s">
        <v>1988</v>
      </c>
      <c r="S1393" s="1" t="s">
        <v>2407</v>
      </c>
      <c r="T1393" s="1" t="s">
        <v>2407</v>
      </c>
      <c r="U1393" s="1" t="s">
        <v>5520</v>
      </c>
      <c r="V1393" s="1" t="s">
        <v>2470</v>
      </c>
      <c r="W1393" s="1" t="s">
        <v>74</v>
      </c>
      <c r="X1393" s="1" t="str">
        <f>CONCATENATE(Tableau4[[#This Row],[Numéro de pièce de la pièce de référence]],Tableau4[[#This Row],[Numéro de poste de la pièce de référence]])</f>
        <v>450067811910</v>
      </c>
    </row>
    <row r="1394" spans="1:24" x14ac:dyDescent="0.35">
      <c r="A1394" s="1" t="s">
        <v>97</v>
      </c>
      <c r="B1394" s="1" t="s">
        <v>2489</v>
      </c>
      <c r="C1394" s="1" t="s">
        <v>2510</v>
      </c>
      <c r="D1394" s="1" t="s">
        <v>101</v>
      </c>
      <c r="E1394" s="1" t="s">
        <v>1989</v>
      </c>
      <c r="F1394" s="1" t="s">
        <v>2407</v>
      </c>
      <c r="G1394" s="1" t="s">
        <v>3068</v>
      </c>
      <c r="H1394" s="1" t="s">
        <v>88</v>
      </c>
      <c r="I1394" s="2">
        <v>44007</v>
      </c>
      <c r="J1394" s="1" t="s">
        <v>4282</v>
      </c>
      <c r="K1394" s="1" t="s">
        <v>4283</v>
      </c>
      <c r="L1394" s="1" t="s">
        <v>2630</v>
      </c>
      <c r="M1394" s="1" t="s">
        <v>4290</v>
      </c>
      <c r="N1394" s="3">
        <v>-73707.94</v>
      </c>
      <c r="O1394" s="3">
        <v>0</v>
      </c>
      <c r="P1394" s="1" t="s">
        <v>2702</v>
      </c>
      <c r="Q1394" s="1" t="s">
        <v>1990</v>
      </c>
      <c r="R1394" s="1" t="s">
        <v>1988</v>
      </c>
      <c r="S1394" s="1" t="s">
        <v>2407</v>
      </c>
      <c r="T1394" s="1" t="s">
        <v>2407</v>
      </c>
      <c r="U1394" s="1" t="s">
        <v>5521</v>
      </c>
      <c r="V1394" s="1" t="s">
        <v>2470</v>
      </c>
      <c r="W1394" s="1" t="s">
        <v>74</v>
      </c>
      <c r="X1394" s="1" t="str">
        <f>CONCATENATE(Tableau4[[#This Row],[Numéro de pièce de la pièce de référence]],Tableau4[[#This Row],[Numéro de poste de la pièce de référence]])</f>
        <v>450067811910</v>
      </c>
    </row>
    <row r="1395" spans="1:24" x14ac:dyDescent="0.35">
      <c r="A1395" s="1" t="s">
        <v>97</v>
      </c>
      <c r="B1395" s="1" t="s">
        <v>2489</v>
      </c>
      <c r="C1395" s="1" t="s">
        <v>2510</v>
      </c>
      <c r="D1395" s="1" t="s">
        <v>101</v>
      </c>
      <c r="E1395" s="1" t="s">
        <v>1989</v>
      </c>
      <c r="F1395" s="1" t="s">
        <v>2407</v>
      </c>
      <c r="G1395" s="1" t="s">
        <v>3068</v>
      </c>
      <c r="H1395" s="1" t="s">
        <v>88</v>
      </c>
      <c r="I1395" s="2">
        <v>44007</v>
      </c>
      <c r="J1395" s="1" t="s">
        <v>4282</v>
      </c>
      <c r="K1395" s="1" t="s">
        <v>4283</v>
      </c>
      <c r="L1395" s="1" t="s">
        <v>2630</v>
      </c>
      <c r="M1395" s="1" t="s">
        <v>4290</v>
      </c>
      <c r="N1395" s="3">
        <v>-10766.23</v>
      </c>
      <c r="O1395" s="3">
        <v>0</v>
      </c>
      <c r="P1395" s="1" t="s">
        <v>2702</v>
      </c>
      <c r="Q1395" s="1" t="s">
        <v>1990</v>
      </c>
      <c r="R1395" s="1" t="s">
        <v>1988</v>
      </c>
      <c r="S1395" s="1" t="s">
        <v>2407</v>
      </c>
      <c r="T1395" s="1" t="s">
        <v>2407</v>
      </c>
      <c r="U1395" s="1" t="s">
        <v>5522</v>
      </c>
      <c r="V1395" s="1" t="s">
        <v>2470</v>
      </c>
      <c r="W1395" s="1" t="s">
        <v>74</v>
      </c>
      <c r="X1395" s="1" t="str">
        <f>CONCATENATE(Tableau4[[#This Row],[Numéro de pièce de la pièce de référence]],Tableau4[[#This Row],[Numéro de poste de la pièce de référence]])</f>
        <v>450067811910</v>
      </c>
    </row>
    <row r="1396" spans="1:24" x14ac:dyDescent="0.35">
      <c r="A1396" s="1" t="s">
        <v>97</v>
      </c>
      <c r="B1396" s="1" t="s">
        <v>2489</v>
      </c>
      <c r="C1396" s="1" t="s">
        <v>2510</v>
      </c>
      <c r="D1396" s="1" t="s">
        <v>101</v>
      </c>
      <c r="E1396" s="1" t="s">
        <v>1989</v>
      </c>
      <c r="F1396" s="1" t="s">
        <v>2407</v>
      </c>
      <c r="G1396" s="1" t="s">
        <v>3068</v>
      </c>
      <c r="H1396" s="1" t="s">
        <v>88</v>
      </c>
      <c r="I1396" s="2">
        <v>44007</v>
      </c>
      <c r="J1396" s="1" t="s">
        <v>4282</v>
      </c>
      <c r="K1396" s="1" t="s">
        <v>4283</v>
      </c>
      <c r="L1396" s="1" t="s">
        <v>2630</v>
      </c>
      <c r="M1396" s="1" t="s">
        <v>4290</v>
      </c>
      <c r="N1396" s="3">
        <v>-29765.81</v>
      </c>
      <c r="O1396" s="3">
        <v>0</v>
      </c>
      <c r="P1396" s="1" t="s">
        <v>2702</v>
      </c>
      <c r="Q1396" s="1" t="s">
        <v>1990</v>
      </c>
      <c r="R1396" s="1" t="s">
        <v>1988</v>
      </c>
      <c r="S1396" s="1" t="s">
        <v>2407</v>
      </c>
      <c r="T1396" s="1" t="s">
        <v>2407</v>
      </c>
      <c r="U1396" s="1" t="s">
        <v>5523</v>
      </c>
      <c r="V1396" s="1" t="s">
        <v>2470</v>
      </c>
      <c r="W1396" s="1" t="s">
        <v>74</v>
      </c>
      <c r="X1396" s="1" t="str">
        <f>CONCATENATE(Tableau4[[#This Row],[Numéro de pièce de la pièce de référence]],Tableau4[[#This Row],[Numéro de poste de la pièce de référence]])</f>
        <v>450067811910</v>
      </c>
    </row>
    <row r="1397" spans="1:24" x14ac:dyDescent="0.35">
      <c r="A1397" s="1" t="s">
        <v>97</v>
      </c>
      <c r="B1397" s="1" t="s">
        <v>2489</v>
      </c>
      <c r="C1397" s="1" t="s">
        <v>2510</v>
      </c>
      <c r="D1397" s="1" t="s">
        <v>101</v>
      </c>
      <c r="E1397" s="1" t="s">
        <v>1989</v>
      </c>
      <c r="F1397" s="1" t="s">
        <v>2407</v>
      </c>
      <c r="G1397" s="1" t="s">
        <v>3068</v>
      </c>
      <c r="H1397" s="1" t="s">
        <v>88</v>
      </c>
      <c r="I1397" s="2">
        <v>44007</v>
      </c>
      <c r="J1397" s="1" t="s">
        <v>4282</v>
      </c>
      <c r="K1397" s="1" t="s">
        <v>4283</v>
      </c>
      <c r="L1397" s="1" t="s">
        <v>2630</v>
      </c>
      <c r="M1397" s="1" t="s">
        <v>4290</v>
      </c>
      <c r="N1397" s="3">
        <v>-79368.02</v>
      </c>
      <c r="O1397" s="3">
        <v>0</v>
      </c>
      <c r="P1397" s="1" t="s">
        <v>2702</v>
      </c>
      <c r="Q1397" s="1" t="s">
        <v>1990</v>
      </c>
      <c r="R1397" s="1" t="s">
        <v>1988</v>
      </c>
      <c r="S1397" s="1" t="s">
        <v>2407</v>
      </c>
      <c r="T1397" s="1" t="s">
        <v>2407</v>
      </c>
      <c r="U1397" s="1" t="s">
        <v>5524</v>
      </c>
      <c r="V1397" s="1" t="s">
        <v>2470</v>
      </c>
      <c r="W1397" s="1" t="s">
        <v>74</v>
      </c>
      <c r="X1397" s="1" t="str">
        <f>CONCATENATE(Tableau4[[#This Row],[Numéro de pièce de la pièce de référence]],Tableau4[[#This Row],[Numéro de poste de la pièce de référence]])</f>
        <v>450067811910</v>
      </c>
    </row>
    <row r="1398" spans="1:24" x14ac:dyDescent="0.35">
      <c r="A1398" s="1" t="s">
        <v>97</v>
      </c>
      <c r="B1398" s="1" t="s">
        <v>2489</v>
      </c>
      <c r="C1398" s="1" t="s">
        <v>2510</v>
      </c>
      <c r="D1398" s="1" t="s">
        <v>101</v>
      </c>
      <c r="E1398" s="1" t="s">
        <v>1989</v>
      </c>
      <c r="F1398" s="1" t="s">
        <v>2407</v>
      </c>
      <c r="G1398" s="1" t="s">
        <v>3068</v>
      </c>
      <c r="H1398" s="1" t="s">
        <v>88</v>
      </c>
      <c r="I1398" s="2">
        <v>44007</v>
      </c>
      <c r="J1398" s="1" t="s">
        <v>4282</v>
      </c>
      <c r="K1398" s="1" t="s">
        <v>4283</v>
      </c>
      <c r="L1398" s="1" t="s">
        <v>2630</v>
      </c>
      <c r="M1398" s="1" t="s">
        <v>4290</v>
      </c>
      <c r="N1398" s="3">
        <v>-84239.12</v>
      </c>
      <c r="O1398" s="3">
        <v>0</v>
      </c>
      <c r="P1398" s="1" t="s">
        <v>2702</v>
      </c>
      <c r="Q1398" s="1" t="s">
        <v>1990</v>
      </c>
      <c r="R1398" s="1" t="s">
        <v>1988</v>
      </c>
      <c r="S1398" s="1" t="s">
        <v>2407</v>
      </c>
      <c r="T1398" s="1" t="s">
        <v>2407</v>
      </c>
      <c r="U1398" s="1" t="s">
        <v>5525</v>
      </c>
      <c r="V1398" s="1" t="s">
        <v>2470</v>
      </c>
      <c r="W1398" s="1" t="s">
        <v>74</v>
      </c>
      <c r="X1398" s="1" t="str">
        <f>CONCATENATE(Tableau4[[#This Row],[Numéro de pièce de la pièce de référence]],Tableau4[[#This Row],[Numéro de poste de la pièce de référence]])</f>
        <v>450067811910</v>
      </c>
    </row>
    <row r="1399" spans="1:24" x14ac:dyDescent="0.35">
      <c r="A1399" s="1" t="s">
        <v>97</v>
      </c>
      <c r="B1399" s="1" t="s">
        <v>2489</v>
      </c>
      <c r="C1399" s="1" t="s">
        <v>2510</v>
      </c>
      <c r="D1399" s="1" t="s">
        <v>101</v>
      </c>
      <c r="E1399" s="1" t="s">
        <v>1989</v>
      </c>
      <c r="F1399" s="1" t="s">
        <v>2407</v>
      </c>
      <c r="G1399" s="1" t="s">
        <v>3068</v>
      </c>
      <c r="H1399" s="1" t="s">
        <v>88</v>
      </c>
      <c r="I1399" s="2">
        <v>44007</v>
      </c>
      <c r="J1399" s="1" t="s">
        <v>4282</v>
      </c>
      <c r="K1399" s="1" t="s">
        <v>4283</v>
      </c>
      <c r="L1399" s="1" t="s">
        <v>2630</v>
      </c>
      <c r="M1399" s="1" t="s">
        <v>4290</v>
      </c>
      <c r="N1399" s="3">
        <v>-202063.85</v>
      </c>
      <c r="O1399" s="3">
        <v>0</v>
      </c>
      <c r="P1399" s="1" t="s">
        <v>2702</v>
      </c>
      <c r="Q1399" s="1" t="s">
        <v>1990</v>
      </c>
      <c r="R1399" s="1" t="s">
        <v>1988</v>
      </c>
      <c r="S1399" s="1" t="s">
        <v>2407</v>
      </c>
      <c r="T1399" s="1" t="s">
        <v>2407</v>
      </c>
      <c r="U1399" s="1" t="s">
        <v>5526</v>
      </c>
      <c r="V1399" s="1" t="s">
        <v>2470</v>
      </c>
      <c r="W1399" s="1" t="s">
        <v>74</v>
      </c>
      <c r="X1399" s="1" t="str">
        <f>CONCATENATE(Tableau4[[#This Row],[Numéro de pièce de la pièce de référence]],Tableau4[[#This Row],[Numéro de poste de la pièce de référence]])</f>
        <v>450067811910</v>
      </c>
    </row>
    <row r="1400" spans="1:24" x14ac:dyDescent="0.35">
      <c r="A1400" s="1" t="s">
        <v>97</v>
      </c>
      <c r="B1400" s="1" t="s">
        <v>2489</v>
      </c>
      <c r="C1400" s="1" t="s">
        <v>2510</v>
      </c>
      <c r="D1400" s="1" t="s">
        <v>101</v>
      </c>
      <c r="E1400" s="1" t="s">
        <v>1989</v>
      </c>
      <c r="F1400" s="1" t="s">
        <v>2407</v>
      </c>
      <c r="G1400" s="1" t="s">
        <v>3068</v>
      </c>
      <c r="H1400" s="1" t="s">
        <v>88</v>
      </c>
      <c r="I1400" s="2">
        <v>44007</v>
      </c>
      <c r="J1400" s="1" t="s">
        <v>4282</v>
      </c>
      <c r="K1400" s="1" t="s">
        <v>4283</v>
      </c>
      <c r="L1400" s="1" t="s">
        <v>2630</v>
      </c>
      <c r="M1400" s="1" t="s">
        <v>4290</v>
      </c>
      <c r="N1400" s="3">
        <v>-65200.76</v>
      </c>
      <c r="O1400" s="3">
        <v>0</v>
      </c>
      <c r="P1400" s="1" t="s">
        <v>2702</v>
      </c>
      <c r="Q1400" s="1" t="s">
        <v>1990</v>
      </c>
      <c r="R1400" s="1" t="s">
        <v>1988</v>
      </c>
      <c r="S1400" s="1" t="s">
        <v>2407</v>
      </c>
      <c r="T1400" s="1" t="s">
        <v>2407</v>
      </c>
      <c r="U1400" s="1" t="s">
        <v>5527</v>
      </c>
      <c r="V1400" s="1" t="s">
        <v>2470</v>
      </c>
      <c r="W1400" s="1" t="s">
        <v>74</v>
      </c>
      <c r="X1400" s="1" t="str">
        <f>CONCATENATE(Tableau4[[#This Row],[Numéro de pièce de la pièce de référence]],Tableau4[[#This Row],[Numéro de poste de la pièce de référence]])</f>
        <v>450067811910</v>
      </c>
    </row>
    <row r="1401" spans="1:24" x14ac:dyDescent="0.35">
      <c r="A1401" s="1" t="s">
        <v>97</v>
      </c>
      <c r="B1401" s="1" t="s">
        <v>2489</v>
      </c>
      <c r="C1401" s="1" t="s">
        <v>2510</v>
      </c>
      <c r="D1401" s="1" t="s">
        <v>101</v>
      </c>
      <c r="E1401" s="1" t="s">
        <v>1989</v>
      </c>
      <c r="F1401" s="1" t="s">
        <v>2407</v>
      </c>
      <c r="G1401" s="1" t="s">
        <v>3068</v>
      </c>
      <c r="H1401" s="1" t="s">
        <v>88</v>
      </c>
      <c r="I1401" s="2">
        <v>44007</v>
      </c>
      <c r="J1401" s="1" t="s">
        <v>4282</v>
      </c>
      <c r="K1401" s="1" t="s">
        <v>4283</v>
      </c>
      <c r="L1401" s="1" t="s">
        <v>2630</v>
      </c>
      <c r="M1401" s="1" t="s">
        <v>4290</v>
      </c>
      <c r="N1401" s="3">
        <v>-28035.97</v>
      </c>
      <c r="O1401" s="3">
        <v>0</v>
      </c>
      <c r="P1401" s="1" t="s">
        <v>2702</v>
      </c>
      <c r="Q1401" s="1" t="s">
        <v>1990</v>
      </c>
      <c r="R1401" s="1" t="s">
        <v>1988</v>
      </c>
      <c r="S1401" s="1" t="s">
        <v>2407</v>
      </c>
      <c r="T1401" s="1" t="s">
        <v>2407</v>
      </c>
      <c r="U1401" s="1" t="s">
        <v>5528</v>
      </c>
      <c r="V1401" s="1" t="s">
        <v>2470</v>
      </c>
      <c r="W1401" s="1" t="s">
        <v>74</v>
      </c>
      <c r="X1401" s="1" t="str">
        <f>CONCATENATE(Tableau4[[#This Row],[Numéro de pièce de la pièce de référence]],Tableau4[[#This Row],[Numéro de poste de la pièce de référence]])</f>
        <v>450067811910</v>
      </c>
    </row>
    <row r="1402" spans="1:24" x14ac:dyDescent="0.35">
      <c r="A1402" s="1" t="s">
        <v>97</v>
      </c>
      <c r="B1402" s="1" t="s">
        <v>2489</v>
      </c>
      <c r="C1402" s="1" t="s">
        <v>2510</v>
      </c>
      <c r="D1402" s="1" t="s">
        <v>101</v>
      </c>
      <c r="E1402" s="1" t="s">
        <v>1989</v>
      </c>
      <c r="F1402" s="1" t="s">
        <v>2407</v>
      </c>
      <c r="G1402" s="1" t="s">
        <v>3068</v>
      </c>
      <c r="H1402" s="1" t="s">
        <v>88</v>
      </c>
      <c r="I1402" s="2">
        <v>44007</v>
      </c>
      <c r="J1402" s="1" t="s">
        <v>4282</v>
      </c>
      <c r="K1402" s="1" t="s">
        <v>4283</v>
      </c>
      <c r="L1402" s="1" t="s">
        <v>2630</v>
      </c>
      <c r="M1402" s="1" t="s">
        <v>4290</v>
      </c>
      <c r="N1402" s="3">
        <v>-68137.289999999994</v>
      </c>
      <c r="O1402" s="3">
        <v>0</v>
      </c>
      <c r="P1402" s="1" t="s">
        <v>2702</v>
      </c>
      <c r="Q1402" s="1" t="s">
        <v>1990</v>
      </c>
      <c r="R1402" s="1" t="s">
        <v>1988</v>
      </c>
      <c r="S1402" s="1" t="s">
        <v>2407</v>
      </c>
      <c r="T1402" s="1" t="s">
        <v>2407</v>
      </c>
      <c r="U1402" s="1" t="s">
        <v>5529</v>
      </c>
      <c r="V1402" s="1" t="s">
        <v>2470</v>
      </c>
      <c r="W1402" s="1" t="s">
        <v>74</v>
      </c>
      <c r="X1402" s="1" t="str">
        <f>CONCATENATE(Tableau4[[#This Row],[Numéro de pièce de la pièce de référence]],Tableau4[[#This Row],[Numéro de poste de la pièce de référence]])</f>
        <v>450067811910</v>
      </c>
    </row>
    <row r="1403" spans="1:24" x14ac:dyDescent="0.35">
      <c r="A1403" s="1" t="s">
        <v>97</v>
      </c>
      <c r="B1403" s="1" t="s">
        <v>2489</v>
      </c>
      <c r="C1403" s="1" t="s">
        <v>2510</v>
      </c>
      <c r="D1403" s="1" t="s">
        <v>101</v>
      </c>
      <c r="E1403" s="1" t="s">
        <v>1989</v>
      </c>
      <c r="F1403" s="1" t="s">
        <v>2407</v>
      </c>
      <c r="G1403" s="1" t="s">
        <v>3068</v>
      </c>
      <c r="H1403" s="1" t="s">
        <v>88</v>
      </c>
      <c r="I1403" s="2">
        <v>44007</v>
      </c>
      <c r="J1403" s="1" t="s">
        <v>4282</v>
      </c>
      <c r="K1403" s="1" t="s">
        <v>4283</v>
      </c>
      <c r="L1403" s="1" t="s">
        <v>2630</v>
      </c>
      <c r="M1403" s="1" t="s">
        <v>4290</v>
      </c>
      <c r="N1403" s="3">
        <v>-29628.39</v>
      </c>
      <c r="O1403" s="3">
        <v>0</v>
      </c>
      <c r="P1403" s="1" t="s">
        <v>2702</v>
      </c>
      <c r="Q1403" s="1" t="s">
        <v>1990</v>
      </c>
      <c r="R1403" s="1" t="s">
        <v>1988</v>
      </c>
      <c r="S1403" s="1" t="s">
        <v>2407</v>
      </c>
      <c r="T1403" s="1" t="s">
        <v>2407</v>
      </c>
      <c r="U1403" s="1" t="s">
        <v>5530</v>
      </c>
      <c r="V1403" s="1" t="s">
        <v>2470</v>
      </c>
      <c r="W1403" s="1" t="s">
        <v>74</v>
      </c>
      <c r="X1403" s="1" t="str">
        <f>CONCATENATE(Tableau4[[#This Row],[Numéro de pièce de la pièce de référence]],Tableau4[[#This Row],[Numéro de poste de la pièce de référence]])</f>
        <v>450067811910</v>
      </c>
    </row>
    <row r="1404" spans="1:24" x14ac:dyDescent="0.35">
      <c r="A1404" s="1" t="s">
        <v>97</v>
      </c>
      <c r="B1404" s="1" t="s">
        <v>2489</v>
      </c>
      <c r="C1404" s="1" t="s">
        <v>2510</v>
      </c>
      <c r="D1404" s="1" t="s">
        <v>101</v>
      </c>
      <c r="E1404" s="1" t="s">
        <v>1989</v>
      </c>
      <c r="F1404" s="1" t="s">
        <v>2407</v>
      </c>
      <c r="G1404" s="1" t="s">
        <v>3068</v>
      </c>
      <c r="H1404" s="1" t="s">
        <v>88</v>
      </c>
      <c r="I1404" s="2">
        <v>44007</v>
      </c>
      <c r="J1404" s="1" t="s">
        <v>4282</v>
      </c>
      <c r="K1404" s="1" t="s">
        <v>4283</v>
      </c>
      <c r="L1404" s="1" t="s">
        <v>2630</v>
      </c>
      <c r="M1404" s="1" t="s">
        <v>4290</v>
      </c>
      <c r="N1404" s="3">
        <v>-29628.39</v>
      </c>
      <c r="O1404" s="3">
        <v>0</v>
      </c>
      <c r="P1404" s="1" t="s">
        <v>2702</v>
      </c>
      <c r="Q1404" s="1" t="s">
        <v>1990</v>
      </c>
      <c r="R1404" s="1" t="s">
        <v>1988</v>
      </c>
      <c r="S1404" s="1" t="s">
        <v>2407</v>
      </c>
      <c r="T1404" s="1" t="s">
        <v>2407</v>
      </c>
      <c r="U1404" s="1" t="s">
        <v>5531</v>
      </c>
      <c r="V1404" s="1" t="s">
        <v>2470</v>
      </c>
      <c r="W1404" s="1" t="s">
        <v>74</v>
      </c>
      <c r="X1404" s="1" t="str">
        <f>CONCATENATE(Tableau4[[#This Row],[Numéro de pièce de la pièce de référence]],Tableau4[[#This Row],[Numéro de poste de la pièce de référence]])</f>
        <v>450067811910</v>
      </c>
    </row>
    <row r="1405" spans="1:24" x14ac:dyDescent="0.35">
      <c r="A1405" s="1" t="s">
        <v>97</v>
      </c>
      <c r="B1405" s="1" t="s">
        <v>2489</v>
      </c>
      <c r="C1405" s="1" t="s">
        <v>2510</v>
      </c>
      <c r="D1405" s="1" t="s">
        <v>101</v>
      </c>
      <c r="E1405" s="1" t="s">
        <v>1989</v>
      </c>
      <c r="F1405" s="1" t="s">
        <v>2407</v>
      </c>
      <c r="G1405" s="1" t="s">
        <v>3068</v>
      </c>
      <c r="H1405" s="1" t="s">
        <v>88</v>
      </c>
      <c r="I1405" s="2">
        <v>44007</v>
      </c>
      <c r="J1405" s="1" t="s">
        <v>4282</v>
      </c>
      <c r="K1405" s="1" t="s">
        <v>4283</v>
      </c>
      <c r="L1405" s="1" t="s">
        <v>2630</v>
      </c>
      <c r="M1405" s="1" t="s">
        <v>4290</v>
      </c>
      <c r="N1405" s="3">
        <v>-44576.66</v>
      </c>
      <c r="O1405" s="3">
        <v>0</v>
      </c>
      <c r="P1405" s="1" t="s">
        <v>2702</v>
      </c>
      <c r="Q1405" s="1" t="s">
        <v>1990</v>
      </c>
      <c r="R1405" s="1" t="s">
        <v>1988</v>
      </c>
      <c r="S1405" s="1" t="s">
        <v>2407</v>
      </c>
      <c r="T1405" s="1" t="s">
        <v>2407</v>
      </c>
      <c r="U1405" s="1" t="s">
        <v>5532</v>
      </c>
      <c r="V1405" s="1" t="s">
        <v>2470</v>
      </c>
      <c r="W1405" s="1" t="s">
        <v>74</v>
      </c>
      <c r="X1405" s="1" t="str">
        <f>CONCATENATE(Tableau4[[#This Row],[Numéro de pièce de la pièce de référence]],Tableau4[[#This Row],[Numéro de poste de la pièce de référence]])</f>
        <v>450067811910</v>
      </c>
    </row>
    <row r="1406" spans="1:24" x14ac:dyDescent="0.35">
      <c r="A1406" s="1" t="s">
        <v>97</v>
      </c>
      <c r="B1406" s="1" t="s">
        <v>2489</v>
      </c>
      <c r="C1406" s="1" t="s">
        <v>2510</v>
      </c>
      <c r="D1406" s="1" t="s">
        <v>101</v>
      </c>
      <c r="E1406" s="1" t="s">
        <v>1989</v>
      </c>
      <c r="F1406" s="1" t="s">
        <v>2407</v>
      </c>
      <c r="G1406" s="1" t="s">
        <v>3068</v>
      </c>
      <c r="H1406" s="1" t="s">
        <v>88</v>
      </c>
      <c r="I1406" s="2">
        <v>44007</v>
      </c>
      <c r="J1406" s="1" t="s">
        <v>4282</v>
      </c>
      <c r="K1406" s="1" t="s">
        <v>4283</v>
      </c>
      <c r="L1406" s="1" t="s">
        <v>2630</v>
      </c>
      <c r="M1406" s="1" t="s">
        <v>4290</v>
      </c>
      <c r="N1406" s="3">
        <v>-85480.02</v>
      </c>
      <c r="O1406" s="3">
        <v>0</v>
      </c>
      <c r="P1406" s="1" t="s">
        <v>2702</v>
      </c>
      <c r="Q1406" s="1" t="s">
        <v>1990</v>
      </c>
      <c r="R1406" s="1" t="s">
        <v>1988</v>
      </c>
      <c r="S1406" s="1" t="s">
        <v>2407</v>
      </c>
      <c r="T1406" s="1" t="s">
        <v>2407</v>
      </c>
      <c r="U1406" s="1" t="s">
        <v>5533</v>
      </c>
      <c r="V1406" s="1" t="s">
        <v>2470</v>
      </c>
      <c r="W1406" s="1" t="s">
        <v>74</v>
      </c>
      <c r="X1406" s="1" t="str">
        <f>CONCATENATE(Tableau4[[#This Row],[Numéro de pièce de la pièce de référence]],Tableau4[[#This Row],[Numéro de poste de la pièce de référence]])</f>
        <v>450067811910</v>
      </c>
    </row>
    <row r="1407" spans="1:24" x14ac:dyDescent="0.35">
      <c r="A1407" s="1" t="s">
        <v>97</v>
      </c>
      <c r="B1407" s="1" t="s">
        <v>2489</v>
      </c>
      <c r="C1407" s="1" t="s">
        <v>2510</v>
      </c>
      <c r="D1407" s="1" t="s">
        <v>101</v>
      </c>
      <c r="E1407" s="1" t="s">
        <v>1989</v>
      </c>
      <c r="F1407" s="1" t="s">
        <v>2407</v>
      </c>
      <c r="G1407" s="1" t="s">
        <v>3068</v>
      </c>
      <c r="H1407" s="1" t="s">
        <v>88</v>
      </c>
      <c r="I1407" s="2">
        <v>44007</v>
      </c>
      <c r="J1407" s="1" t="s">
        <v>4282</v>
      </c>
      <c r="K1407" s="1" t="s">
        <v>4283</v>
      </c>
      <c r="L1407" s="1" t="s">
        <v>2630</v>
      </c>
      <c r="M1407" s="1" t="s">
        <v>4290</v>
      </c>
      <c r="N1407" s="3">
        <v>-45590.14</v>
      </c>
      <c r="O1407" s="3">
        <v>0</v>
      </c>
      <c r="P1407" s="1" t="s">
        <v>2702</v>
      </c>
      <c r="Q1407" s="1" t="s">
        <v>1990</v>
      </c>
      <c r="R1407" s="1" t="s">
        <v>1988</v>
      </c>
      <c r="S1407" s="1" t="s">
        <v>2407</v>
      </c>
      <c r="T1407" s="1" t="s">
        <v>2407</v>
      </c>
      <c r="U1407" s="1" t="s">
        <v>5534</v>
      </c>
      <c r="V1407" s="1" t="s">
        <v>2470</v>
      </c>
      <c r="W1407" s="1" t="s">
        <v>74</v>
      </c>
      <c r="X1407" s="1" t="str">
        <f>CONCATENATE(Tableau4[[#This Row],[Numéro de pièce de la pièce de référence]],Tableau4[[#This Row],[Numéro de poste de la pièce de référence]])</f>
        <v>450067811910</v>
      </c>
    </row>
    <row r="1408" spans="1:24" x14ac:dyDescent="0.35">
      <c r="A1408" s="1" t="s">
        <v>97</v>
      </c>
      <c r="B1408" s="1" t="s">
        <v>2489</v>
      </c>
      <c r="C1408" s="1" t="s">
        <v>2510</v>
      </c>
      <c r="D1408" s="1" t="s">
        <v>101</v>
      </c>
      <c r="E1408" s="1" t="s">
        <v>1989</v>
      </c>
      <c r="F1408" s="1" t="s">
        <v>2407</v>
      </c>
      <c r="G1408" s="1" t="s">
        <v>3068</v>
      </c>
      <c r="H1408" s="1" t="s">
        <v>88</v>
      </c>
      <c r="I1408" s="2">
        <v>44007</v>
      </c>
      <c r="J1408" s="1" t="s">
        <v>4282</v>
      </c>
      <c r="K1408" s="1" t="s">
        <v>4283</v>
      </c>
      <c r="L1408" s="1" t="s">
        <v>2630</v>
      </c>
      <c r="M1408" s="1" t="s">
        <v>4290</v>
      </c>
      <c r="N1408" s="3">
        <v>-45590.14</v>
      </c>
      <c r="O1408" s="3">
        <v>0</v>
      </c>
      <c r="P1408" s="1" t="s">
        <v>2702</v>
      </c>
      <c r="Q1408" s="1" t="s">
        <v>1990</v>
      </c>
      <c r="R1408" s="1" t="s">
        <v>1988</v>
      </c>
      <c r="S1408" s="1" t="s">
        <v>2407</v>
      </c>
      <c r="T1408" s="1" t="s">
        <v>2407</v>
      </c>
      <c r="U1408" s="1" t="s">
        <v>5535</v>
      </c>
      <c r="V1408" s="1" t="s">
        <v>2470</v>
      </c>
      <c r="W1408" s="1" t="s">
        <v>74</v>
      </c>
      <c r="X1408" s="1" t="str">
        <f>CONCATENATE(Tableau4[[#This Row],[Numéro de pièce de la pièce de référence]],Tableau4[[#This Row],[Numéro de poste de la pièce de référence]])</f>
        <v>450067811910</v>
      </c>
    </row>
    <row r="1409" spans="1:24" x14ac:dyDescent="0.35">
      <c r="A1409" s="1" t="s">
        <v>97</v>
      </c>
      <c r="B1409" s="1" t="s">
        <v>2489</v>
      </c>
      <c r="C1409" s="1" t="s">
        <v>2510</v>
      </c>
      <c r="D1409" s="1" t="s">
        <v>101</v>
      </c>
      <c r="E1409" s="1" t="s">
        <v>930</v>
      </c>
      <c r="F1409" s="1" t="s">
        <v>2407</v>
      </c>
      <c r="G1409" s="1" t="s">
        <v>2821</v>
      </c>
      <c r="H1409" s="1" t="s">
        <v>88</v>
      </c>
      <c r="I1409" s="2">
        <v>44008</v>
      </c>
      <c r="J1409" s="1" t="s">
        <v>4282</v>
      </c>
      <c r="K1409" s="1" t="s">
        <v>4283</v>
      </c>
      <c r="L1409" s="1" t="s">
        <v>2630</v>
      </c>
      <c r="M1409" s="1" t="s">
        <v>4290</v>
      </c>
      <c r="N1409" s="3">
        <v>-14967.2</v>
      </c>
      <c r="O1409" s="3">
        <v>0</v>
      </c>
      <c r="P1409" s="1" t="s">
        <v>2567</v>
      </c>
      <c r="Q1409" s="1" t="s">
        <v>931</v>
      </c>
      <c r="R1409" s="1" t="s">
        <v>929</v>
      </c>
      <c r="S1409" s="1" t="s">
        <v>2407</v>
      </c>
      <c r="T1409" s="1" t="s">
        <v>2407</v>
      </c>
      <c r="U1409" s="1" t="s">
        <v>5536</v>
      </c>
      <c r="V1409" s="1" t="s">
        <v>2470</v>
      </c>
      <c r="W1409" s="1" t="s">
        <v>111</v>
      </c>
      <c r="X1409" s="1" t="str">
        <f>CONCATENATE(Tableau4[[#This Row],[Numéro de pièce de la pièce de référence]],Tableau4[[#This Row],[Numéro de poste de la pièce de référence]])</f>
        <v>450067156410</v>
      </c>
    </row>
    <row r="1410" spans="1:24" x14ac:dyDescent="0.35">
      <c r="A1410" s="1" t="s">
        <v>97</v>
      </c>
      <c r="B1410" s="1" t="s">
        <v>2489</v>
      </c>
      <c r="C1410" s="1" t="s">
        <v>2510</v>
      </c>
      <c r="D1410" s="1" t="s">
        <v>101</v>
      </c>
      <c r="E1410" s="1" t="s">
        <v>1008</v>
      </c>
      <c r="F1410" s="1" t="s">
        <v>2407</v>
      </c>
      <c r="G1410" s="1" t="s">
        <v>2864</v>
      </c>
      <c r="H1410" s="1" t="s">
        <v>88</v>
      </c>
      <c r="I1410" s="2">
        <v>44008</v>
      </c>
      <c r="J1410" s="1" t="s">
        <v>4282</v>
      </c>
      <c r="K1410" s="1" t="s">
        <v>4283</v>
      </c>
      <c r="L1410" s="1" t="s">
        <v>2630</v>
      </c>
      <c r="M1410" s="1" t="s">
        <v>4290</v>
      </c>
      <c r="N1410" s="3">
        <v>-1544928</v>
      </c>
      <c r="O1410" s="3">
        <v>0</v>
      </c>
      <c r="P1410" s="1" t="s">
        <v>2567</v>
      </c>
      <c r="Q1410" s="1" t="s">
        <v>1009</v>
      </c>
      <c r="R1410" s="1" t="s">
        <v>757</v>
      </c>
      <c r="S1410" s="1" t="s">
        <v>2407</v>
      </c>
      <c r="T1410" s="1" t="s">
        <v>2407</v>
      </c>
      <c r="U1410" s="1" t="s">
        <v>5537</v>
      </c>
      <c r="V1410" s="1" t="s">
        <v>2470</v>
      </c>
      <c r="W1410" s="1" t="s">
        <v>51</v>
      </c>
      <c r="X1410" s="1" t="str">
        <f>CONCATENATE(Tableau4[[#This Row],[Numéro de pièce de la pièce de référence]],Tableau4[[#This Row],[Numéro de poste de la pièce de référence]])</f>
        <v>450067184110</v>
      </c>
    </row>
    <row r="1411" spans="1:24" x14ac:dyDescent="0.35">
      <c r="A1411" s="1" t="s">
        <v>97</v>
      </c>
      <c r="B1411" s="1" t="s">
        <v>2489</v>
      </c>
      <c r="C1411" s="1" t="s">
        <v>2510</v>
      </c>
      <c r="D1411" s="1" t="s">
        <v>101</v>
      </c>
      <c r="E1411" s="1" t="s">
        <v>1176</v>
      </c>
      <c r="F1411" s="1" t="s">
        <v>2407</v>
      </c>
      <c r="G1411" s="1" t="s">
        <v>2921</v>
      </c>
      <c r="H1411" s="1" t="s">
        <v>88</v>
      </c>
      <c r="I1411" s="2">
        <v>44008</v>
      </c>
      <c r="J1411" s="1" t="s">
        <v>4282</v>
      </c>
      <c r="K1411" s="1" t="s">
        <v>4283</v>
      </c>
      <c r="L1411" s="1" t="s">
        <v>2630</v>
      </c>
      <c r="M1411" s="1" t="s">
        <v>4290</v>
      </c>
      <c r="N1411" s="3">
        <v>-227803.07</v>
      </c>
      <c r="O1411" s="3">
        <v>0</v>
      </c>
      <c r="P1411" s="1" t="s">
        <v>2567</v>
      </c>
      <c r="Q1411" s="1" t="s">
        <v>1177</v>
      </c>
      <c r="R1411" s="1" t="s">
        <v>810</v>
      </c>
      <c r="S1411" s="1" t="s">
        <v>2407</v>
      </c>
      <c r="T1411" s="1" t="s">
        <v>2407</v>
      </c>
      <c r="U1411" s="1" t="s">
        <v>5538</v>
      </c>
      <c r="V1411" s="1" t="s">
        <v>2470</v>
      </c>
      <c r="W1411" s="1" t="s">
        <v>51</v>
      </c>
      <c r="X1411" s="1" t="str">
        <f>CONCATENATE(Tableau4[[#This Row],[Numéro de pièce de la pièce de référence]],Tableau4[[#This Row],[Numéro de poste de la pièce de référence]])</f>
        <v>450067254810</v>
      </c>
    </row>
    <row r="1412" spans="1:24" x14ac:dyDescent="0.35">
      <c r="A1412" s="1" t="s">
        <v>97</v>
      </c>
      <c r="B1412" s="1" t="s">
        <v>2489</v>
      </c>
      <c r="C1412" s="1" t="s">
        <v>2510</v>
      </c>
      <c r="D1412" s="1" t="s">
        <v>101</v>
      </c>
      <c r="E1412" s="1" t="s">
        <v>1488</v>
      </c>
      <c r="F1412" s="1" t="s">
        <v>2407</v>
      </c>
      <c r="G1412" s="1" t="s">
        <v>3030</v>
      </c>
      <c r="H1412" s="1" t="s">
        <v>88</v>
      </c>
      <c r="I1412" s="2">
        <v>44008</v>
      </c>
      <c r="J1412" s="1" t="s">
        <v>4282</v>
      </c>
      <c r="K1412" s="1" t="s">
        <v>4283</v>
      </c>
      <c r="L1412" s="1" t="s">
        <v>2630</v>
      </c>
      <c r="M1412" s="1" t="s">
        <v>4290</v>
      </c>
      <c r="N1412" s="3">
        <v>-61876.62</v>
      </c>
      <c r="O1412" s="3">
        <v>0</v>
      </c>
      <c r="P1412" s="1" t="s">
        <v>2567</v>
      </c>
      <c r="Q1412" s="1" t="s">
        <v>1489</v>
      </c>
      <c r="R1412" s="1" t="s">
        <v>910</v>
      </c>
      <c r="S1412" s="1" t="s">
        <v>2407</v>
      </c>
      <c r="T1412" s="1" t="s">
        <v>2407</v>
      </c>
      <c r="U1412" s="1" t="s">
        <v>5539</v>
      </c>
      <c r="V1412" s="1" t="s">
        <v>2470</v>
      </c>
      <c r="W1412" s="1" t="s">
        <v>103</v>
      </c>
      <c r="X1412" s="1" t="str">
        <f>CONCATENATE(Tableau4[[#This Row],[Numéro de pièce de la pièce de référence]],Tableau4[[#This Row],[Numéro de poste de la pièce de référence]])</f>
        <v>450067568110</v>
      </c>
    </row>
    <row r="1413" spans="1:24" x14ac:dyDescent="0.35">
      <c r="A1413" s="1" t="s">
        <v>97</v>
      </c>
      <c r="B1413" s="1" t="s">
        <v>2489</v>
      </c>
      <c r="C1413" s="1" t="s">
        <v>2510</v>
      </c>
      <c r="D1413" s="1" t="s">
        <v>101</v>
      </c>
      <c r="E1413" s="1" t="s">
        <v>1989</v>
      </c>
      <c r="F1413" s="1" t="s">
        <v>2407</v>
      </c>
      <c r="G1413" s="1" t="s">
        <v>3068</v>
      </c>
      <c r="H1413" s="1" t="s">
        <v>88</v>
      </c>
      <c r="I1413" s="2">
        <v>44008</v>
      </c>
      <c r="J1413" s="1" t="s">
        <v>4282</v>
      </c>
      <c r="K1413" s="1" t="s">
        <v>4283</v>
      </c>
      <c r="L1413" s="1" t="s">
        <v>2630</v>
      </c>
      <c r="M1413" s="1" t="s">
        <v>4290</v>
      </c>
      <c r="N1413" s="3">
        <v>-12195.74</v>
      </c>
      <c r="O1413" s="3">
        <v>0</v>
      </c>
      <c r="P1413" s="1" t="s">
        <v>2702</v>
      </c>
      <c r="Q1413" s="1" t="s">
        <v>1990</v>
      </c>
      <c r="R1413" s="1" t="s">
        <v>1988</v>
      </c>
      <c r="S1413" s="1" t="s">
        <v>2407</v>
      </c>
      <c r="T1413" s="1" t="s">
        <v>2407</v>
      </c>
      <c r="U1413" s="1" t="s">
        <v>5540</v>
      </c>
      <c r="V1413" s="1" t="s">
        <v>2470</v>
      </c>
      <c r="W1413" s="1" t="s">
        <v>74</v>
      </c>
      <c r="X1413" s="1" t="str">
        <f>CONCATENATE(Tableau4[[#This Row],[Numéro de pièce de la pièce de référence]],Tableau4[[#This Row],[Numéro de poste de la pièce de référence]])</f>
        <v>450067811910</v>
      </c>
    </row>
    <row r="1414" spans="1:24" x14ac:dyDescent="0.35">
      <c r="A1414" s="1" t="s">
        <v>97</v>
      </c>
      <c r="B1414" s="1" t="s">
        <v>2489</v>
      </c>
      <c r="C1414" s="1" t="s">
        <v>2510</v>
      </c>
      <c r="D1414" s="1" t="s">
        <v>101</v>
      </c>
      <c r="E1414" s="1" t="s">
        <v>1989</v>
      </c>
      <c r="F1414" s="1" t="s">
        <v>2407</v>
      </c>
      <c r="G1414" s="1" t="s">
        <v>3068</v>
      </c>
      <c r="H1414" s="1" t="s">
        <v>88</v>
      </c>
      <c r="I1414" s="2">
        <v>44008</v>
      </c>
      <c r="J1414" s="1" t="s">
        <v>4282</v>
      </c>
      <c r="K1414" s="1" t="s">
        <v>4283</v>
      </c>
      <c r="L1414" s="1" t="s">
        <v>2630</v>
      </c>
      <c r="M1414" s="1" t="s">
        <v>4290</v>
      </c>
      <c r="N1414" s="3">
        <v>-36947.089999999997</v>
      </c>
      <c r="O1414" s="3">
        <v>0</v>
      </c>
      <c r="P1414" s="1" t="s">
        <v>2702</v>
      </c>
      <c r="Q1414" s="1" t="s">
        <v>1990</v>
      </c>
      <c r="R1414" s="1" t="s">
        <v>1988</v>
      </c>
      <c r="S1414" s="1" t="s">
        <v>2407</v>
      </c>
      <c r="T1414" s="1" t="s">
        <v>2407</v>
      </c>
      <c r="U1414" s="1" t="s">
        <v>5541</v>
      </c>
      <c r="V1414" s="1" t="s">
        <v>2470</v>
      </c>
      <c r="W1414" s="1" t="s">
        <v>74</v>
      </c>
      <c r="X1414" s="1" t="str">
        <f>CONCATENATE(Tableau4[[#This Row],[Numéro de pièce de la pièce de référence]],Tableau4[[#This Row],[Numéro de poste de la pièce de référence]])</f>
        <v>450067811910</v>
      </c>
    </row>
    <row r="1415" spans="1:24" x14ac:dyDescent="0.35">
      <c r="A1415" s="1" t="s">
        <v>97</v>
      </c>
      <c r="B1415" s="1" t="s">
        <v>2489</v>
      </c>
      <c r="C1415" s="1" t="s">
        <v>2510</v>
      </c>
      <c r="D1415" s="1" t="s">
        <v>101</v>
      </c>
      <c r="E1415" s="1" t="s">
        <v>1989</v>
      </c>
      <c r="F1415" s="1" t="s">
        <v>2407</v>
      </c>
      <c r="G1415" s="1" t="s">
        <v>3068</v>
      </c>
      <c r="H1415" s="1" t="s">
        <v>88</v>
      </c>
      <c r="I1415" s="2">
        <v>44008</v>
      </c>
      <c r="J1415" s="1" t="s">
        <v>4282</v>
      </c>
      <c r="K1415" s="1" t="s">
        <v>4283</v>
      </c>
      <c r="L1415" s="1" t="s">
        <v>2630</v>
      </c>
      <c r="M1415" s="1" t="s">
        <v>4290</v>
      </c>
      <c r="N1415" s="3">
        <v>-30678.59</v>
      </c>
      <c r="O1415" s="3">
        <v>0</v>
      </c>
      <c r="P1415" s="1" t="s">
        <v>2702</v>
      </c>
      <c r="Q1415" s="1" t="s">
        <v>1990</v>
      </c>
      <c r="R1415" s="1" t="s">
        <v>1988</v>
      </c>
      <c r="S1415" s="1" t="s">
        <v>2407</v>
      </c>
      <c r="T1415" s="1" t="s">
        <v>2407</v>
      </c>
      <c r="U1415" s="1" t="s">
        <v>5542</v>
      </c>
      <c r="V1415" s="1" t="s">
        <v>2470</v>
      </c>
      <c r="W1415" s="1" t="s">
        <v>74</v>
      </c>
      <c r="X1415" s="1" t="str">
        <f>CONCATENATE(Tableau4[[#This Row],[Numéro de pièce de la pièce de référence]],Tableau4[[#This Row],[Numéro de poste de la pièce de référence]])</f>
        <v>450067811910</v>
      </c>
    </row>
    <row r="1416" spans="1:24" x14ac:dyDescent="0.35">
      <c r="A1416" s="1" t="s">
        <v>97</v>
      </c>
      <c r="B1416" s="1" t="s">
        <v>2489</v>
      </c>
      <c r="C1416" s="1" t="s">
        <v>2510</v>
      </c>
      <c r="D1416" s="1" t="s">
        <v>101</v>
      </c>
      <c r="E1416" s="1" t="s">
        <v>1989</v>
      </c>
      <c r="F1416" s="1" t="s">
        <v>2407</v>
      </c>
      <c r="G1416" s="1" t="s">
        <v>3068</v>
      </c>
      <c r="H1416" s="1" t="s">
        <v>88</v>
      </c>
      <c r="I1416" s="2">
        <v>44008</v>
      </c>
      <c r="J1416" s="1" t="s">
        <v>4282</v>
      </c>
      <c r="K1416" s="1" t="s">
        <v>4283</v>
      </c>
      <c r="L1416" s="1" t="s">
        <v>2630</v>
      </c>
      <c r="M1416" s="1" t="s">
        <v>4290</v>
      </c>
      <c r="N1416" s="3">
        <v>-31301.5</v>
      </c>
      <c r="O1416" s="3">
        <v>0</v>
      </c>
      <c r="P1416" s="1" t="s">
        <v>2702</v>
      </c>
      <c r="Q1416" s="1" t="s">
        <v>1990</v>
      </c>
      <c r="R1416" s="1" t="s">
        <v>1988</v>
      </c>
      <c r="S1416" s="1" t="s">
        <v>2407</v>
      </c>
      <c r="T1416" s="1" t="s">
        <v>2407</v>
      </c>
      <c r="U1416" s="1" t="s">
        <v>5543</v>
      </c>
      <c r="V1416" s="1" t="s">
        <v>2470</v>
      </c>
      <c r="W1416" s="1" t="s">
        <v>74</v>
      </c>
      <c r="X1416" s="1" t="str">
        <f>CONCATENATE(Tableau4[[#This Row],[Numéro de pièce de la pièce de référence]],Tableau4[[#This Row],[Numéro de poste de la pièce de référence]])</f>
        <v>450067811910</v>
      </c>
    </row>
    <row r="1417" spans="1:24" x14ac:dyDescent="0.35">
      <c r="A1417" s="1" t="s">
        <v>97</v>
      </c>
      <c r="B1417" s="1" t="s">
        <v>2489</v>
      </c>
      <c r="C1417" s="1" t="s">
        <v>2510</v>
      </c>
      <c r="D1417" s="1" t="s">
        <v>101</v>
      </c>
      <c r="E1417" s="1" t="s">
        <v>520</v>
      </c>
      <c r="F1417" s="1" t="s">
        <v>2407</v>
      </c>
      <c r="G1417" s="1" t="s">
        <v>2696</v>
      </c>
      <c r="H1417" s="1" t="s">
        <v>217</v>
      </c>
      <c r="I1417" s="2">
        <v>44011</v>
      </c>
      <c r="J1417" s="1" t="s">
        <v>4282</v>
      </c>
      <c r="K1417" s="1" t="s">
        <v>4283</v>
      </c>
      <c r="L1417" s="1" t="s">
        <v>3400</v>
      </c>
      <c r="M1417" s="1" t="s">
        <v>4284</v>
      </c>
      <c r="N1417" s="3">
        <v>18150</v>
      </c>
      <c r="O1417" s="3">
        <v>0</v>
      </c>
      <c r="P1417" s="1" t="s">
        <v>2567</v>
      </c>
      <c r="Q1417" s="1" t="s">
        <v>521</v>
      </c>
      <c r="R1417" s="1" t="s">
        <v>519</v>
      </c>
      <c r="S1417" s="1" t="s">
        <v>2407</v>
      </c>
      <c r="T1417" s="1" t="s">
        <v>2407</v>
      </c>
      <c r="U1417" s="1" t="s">
        <v>5544</v>
      </c>
      <c r="V1417" s="1" t="s">
        <v>2470</v>
      </c>
      <c r="W1417" s="1" t="s">
        <v>51</v>
      </c>
      <c r="X1417" s="1" t="str">
        <f>CONCATENATE(Tableau4[[#This Row],[Numéro de pièce de la pièce de référence]],Tableau4[[#This Row],[Numéro de poste de la pièce de référence]])</f>
        <v>450066869720</v>
      </c>
    </row>
    <row r="1418" spans="1:24" x14ac:dyDescent="0.35">
      <c r="A1418" s="1" t="s">
        <v>97</v>
      </c>
      <c r="B1418" s="1" t="s">
        <v>2489</v>
      </c>
      <c r="C1418" s="1" t="s">
        <v>2510</v>
      </c>
      <c r="D1418" s="1" t="s">
        <v>101</v>
      </c>
      <c r="E1418" s="1" t="s">
        <v>564</v>
      </c>
      <c r="F1418" s="1" t="s">
        <v>2407</v>
      </c>
      <c r="G1418" s="1" t="s">
        <v>2717</v>
      </c>
      <c r="H1418" s="1" t="s">
        <v>88</v>
      </c>
      <c r="I1418" s="2">
        <v>44011</v>
      </c>
      <c r="J1418" s="1" t="s">
        <v>4282</v>
      </c>
      <c r="K1418" s="1" t="s">
        <v>4283</v>
      </c>
      <c r="L1418" s="1" t="s">
        <v>2630</v>
      </c>
      <c r="M1418" s="1" t="s">
        <v>4290</v>
      </c>
      <c r="N1418" s="3">
        <v>-195558.24</v>
      </c>
      <c r="O1418" s="3">
        <v>0</v>
      </c>
      <c r="P1418" s="1" t="s">
        <v>2567</v>
      </c>
      <c r="Q1418" s="1" t="s">
        <v>565</v>
      </c>
      <c r="R1418" s="1" t="s">
        <v>495</v>
      </c>
      <c r="S1418" s="1" t="s">
        <v>2407</v>
      </c>
      <c r="T1418" s="1" t="s">
        <v>2407</v>
      </c>
      <c r="U1418" s="1" t="s">
        <v>5545</v>
      </c>
      <c r="V1418" s="1" t="s">
        <v>2470</v>
      </c>
      <c r="W1418" s="1" t="s">
        <v>51</v>
      </c>
      <c r="X1418" s="1" t="str">
        <f>CONCATENATE(Tableau4[[#This Row],[Numéro de pièce de la pièce de référence]],Tableau4[[#This Row],[Numéro de poste de la pièce de référence]])</f>
        <v>450066891510</v>
      </c>
    </row>
    <row r="1419" spans="1:24" x14ac:dyDescent="0.35">
      <c r="A1419" s="1" t="s">
        <v>97</v>
      </c>
      <c r="B1419" s="1" t="s">
        <v>2489</v>
      </c>
      <c r="C1419" s="1" t="s">
        <v>2510</v>
      </c>
      <c r="D1419" s="1" t="s">
        <v>101</v>
      </c>
      <c r="E1419" s="1" t="s">
        <v>1052</v>
      </c>
      <c r="F1419" s="1" t="s">
        <v>2407</v>
      </c>
      <c r="G1419" s="1" t="s">
        <v>2877</v>
      </c>
      <c r="H1419" s="1" t="s">
        <v>88</v>
      </c>
      <c r="I1419" s="2">
        <v>44011</v>
      </c>
      <c r="J1419" s="1" t="s">
        <v>4282</v>
      </c>
      <c r="K1419" s="1" t="s">
        <v>4283</v>
      </c>
      <c r="L1419" s="1" t="s">
        <v>2630</v>
      </c>
      <c r="M1419" s="1" t="s">
        <v>4290</v>
      </c>
      <c r="N1419" s="3">
        <v>-434434.77</v>
      </c>
      <c r="O1419" s="3">
        <v>0</v>
      </c>
      <c r="P1419" s="1" t="s">
        <v>2567</v>
      </c>
      <c r="Q1419" s="1" t="s">
        <v>1053</v>
      </c>
      <c r="R1419" s="1" t="s">
        <v>1051</v>
      </c>
      <c r="S1419" s="1" t="s">
        <v>2407</v>
      </c>
      <c r="T1419" s="1" t="s">
        <v>2407</v>
      </c>
      <c r="U1419" s="1" t="s">
        <v>5546</v>
      </c>
      <c r="V1419" s="1" t="s">
        <v>2470</v>
      </c>
      <c r="W1419" s="1" t="s">
        <v>51</v>
      </c>
      <c r="X1419" s="1" t="str">
        <f>CONCATENATE(Tableau4[[#This Row],[Numéro de pièce de la pièce de référence]],Tableau4[[#This Row],[Numéro de poste de la pièce de référence]])</f>
        <v>450067209710</v>
      </c>
    </row>
    <row r="1420" spans="1:24" x14ac:dyDescent="0.35">
      <c r="A1420" s="1" t="s">
        <v>97</v>
      </c>
      <c r="B1420" s="1" t="s">
        <v>2489</v>
      </c>
      <c r="C1420" s="1" t="s">
        <v>2510</v>
      </c>
      <c r="D1420" s="1" t="s">
        <v>101</v>
      </c>
      <c r="E1420" s="1" t="s">
        <v>1866</v>
      </c>
      <c r="F1420" s="1" t="s">
        <v>2407</v>
      </c>
      <c r="G1420" s="1" t="s">
        <v>2918</v>
      </c>
      <c r="H1420" s="1" t="s">
        <v>88</v>
      </c>
      <c r="I1420" s="2">
        <v>44011</v>
      </c>
      <c r="J1420" s="1" t="s">
        <v>4282</v>
      </c>
      <c r="K1420" s="1" t="s">
        <v>4283</v>
      </c>
      <c r="L1420" s="1" t="s">
        <v>2630</v>
      </c>
      <c r="M1420" s="1" t="s">
        <v>4290</v>
      </c>
      <c r="N1420" s="3">
        <v>-494169.74</v>
      </c>
      <c r="O1420" s="3">
        <v>0</v>
      </c>
      <c r="P1420" s="1" t="s">
        <v>2581</v>
      </c>
      <c r="Q1420" s="1" t="s">
        <v>1867</v>
      </c>
      <c r="R1420" s="1" t="s">
        <v>1865</v>
      </c>
      <c r="S1420" s="1" t="s">
        <v>2407</v>
      </c>
      <c r="T1420" s="1" t="s">
        <v>2407</v>
      </c>
      <c r="U1420" s="1" t="s">
        <v>5547</v>
      </c>
      <c r="V1420" s="1" t="s">
        <v>2470</v>
      </c>
      <c r="W1420" s="1" t="s">
        <v>92</v>
      </c>
      <c r="X1420" s="1" t="str">
        <f>CONCATENATE(Tableau4[[#This Row],[Numéro de pièce de la pièce de référence]],Tableau4[[#This Row],[Numéro de poste de la pièce de référence]])</f>
        <v>450067244710</v>
      </c>
    </row>
    <row r="1421" spans="1:24" x14ac:dyDescent="0.35">
      <c r="A1421" s="1" t="s">
        <v>97</v>
      </c>
      <c r="B1421" s="1" t="s">
        <v>2489</v>
      </c>
      <c r="C1421" s="1" t="s">
        <v>2510</v>
      </c>
      <c r="D1421" s="1" t="s">
        <v>101</v>
      </c>
      <c r="E1421" s="1" t="s">
        <v>1866</v>
      </c>
      <c r="F1421" s="1" t="s">
        <v>2407</v>
      </c>
      <c r="G1421" s="1" t="s">
        <v>2918</v>
      </c>
      <c r="H1421" s="1" t="s">
        <v>88</v>
      </c>
      <c r="I1421" s="2">
        <v>44011</v>
      </c>
      <c r="J1421" s="1" t="s">
        <v>4282</v>
      </c>
      <c r="K1421" s="1" t="s">
        <v>4283</v>
      </c>
      <c r="L1421" s="1" t="s">
        <v>2630</v>
      </c>
      <c r="M1421" s="1" t="s">
        <v>4290</v>
      </c>
      <c r="N1421" s="3">
        <v>-749207.85</v>
      </c>
      <c r="O1421" s="3">
        <v>0</v>
      </c>
      <c r="P1421" s="1" t="s">
        <v>2581</v>
      </c>
      <c r="Q1421" s="1" t="s">
        <v>1867</v>
      </c>
      <c r="R1421" s="1" t="s">
        <v>1865</v>
      </c>
      <c r="S1421" s="1" t="s">
        <v>2407</v>
      </c>
      <c r="T1421" s="1" t="s">
        <v>2407</v>
      </c>
      <c r="U1421" s="1" t="s">
        <v>5548</v>
      </c>
      <c r="V1421" s="1" t="s">
        <v>2470</v>
      </c>
      <c r="W1421" s="1" t="s">
        <v>92</v>
      </c>
      <c r="X1421" s="1" t="str">
        <f>CONCATENATE(Tableau4[[#This Row],[Numéro de pièce de la pièce de référence]],Tableau4[[#This Row],[Numéro de poste de la pièce de référence]])</f>
        <v>450067244710</v>
      </c>
    </row>
    <row r="1422" spans="1:24" x14ac:dyDescent="0.35">
      <c r="A1422" s="1" t="s">
        <v>97</v>
      </c>
      <c r="B1422" s="1" t="s">
        <v>2489</v>
      </c>
      <c r="C1422" s="1" t="s">
        <v>2510</v>
      </c>
      <c r="D1422" s="1" t="s">
        <v>101</v>
      </c>
      <c r="E1422" s="1" t="s">
        <v>1251</v>
      </c>
      <c r="F1422" s="1" t="s">
        <v>2407</v>
      </c>
      <c r="G1422" s="1" t="s">
        <v>2942</v>
      </c>
      <c r="H1422" s="1" t="s">
        <v>88</v>
      </c>
      <c r="I1422" s="2">
        <v>44011</v>
      </c>
      <c r="J1422" s="1" t="s">
        <v>4282</v>
      </c>
      <c r="K1422" s="1" t="s">
        <v>4283</v>
      </c>
      <c r="L1422" s="1" t="s">
        <v>2630</v>
      </c>
      <c r="M1422" s="1" t="s">
        <v>4290</v>
      </c>
      <c r="N1422" s="3">
        <v>-2710.4</v>
      </c>
      <c r="O1422" s="3">
        <v>0</v>
      </c>
      <c r="P1422" s="1" t="s">
        <v>2581</v>
      </c>
      <c r="Q1422" s="1" t="s">
        <v>1252</v>
      </c>
      <c r="R1422" s="1" t="s">
        <v>1250</v>
      </c>
      <c r="S1422" s="1" t="s">
        <v>2407</v>
      </c>
      <c r="T1422" s="1" t="s">
        <v>2407</v>
      </c>
      <c r="U1422" s="1" t="s">
        <v>5549</v>
      </c>
      <c r="V1422" s="1" t="s">
        <v>2470</v>
      </c>
      <c r="W1422" s="1" t="s">
        <v>51</v>
      </c>
      <c r="X1422" s="1" t="str">
        <f>CONCATENATE(Tableau4[[#This Row],[Numéro de pièce de la pièce de référence]],Tableau4[[#This Row],[Numéro de poste de la pièce de référence]])</f>
        <v>450067329810</v>
      </c>
    </row>
    <row r="1423" spans="1:24" x14ac:dyDescent="0.35">
      <c r="A1423" s="1" t="s">
        <v>97</v>
      </c>
      <c r="B1423" s="1" t="s">
        <v>2489</v>
      </c>
      <c r="C1423" s="1" t="s">
        <v>2510</v>
      </c>
      <c r="D1423" s="1" t="s">
        <v>101</v>
      </c>
      <c r="E1423" s="1" t="s">
        <v>1251</v>
      </c>
      <c r="F1423" s="1" t="s">
        <v>2407</v>
      </c>
      <c r="G1423" s="1" t="s">
        <v>2942</v>
      </c>
      <c r="H1423" s="1" t="s">
        <v>88</v>
      </c>
      <c r="I1423" s="2">
        <v>44011</v>
      </c>
      <c r="J1423" s="1" t="s">
        <v>4282</v>
      </c>
      <c r="K1423" s="1" t="s">
        <v>4283</v>
      </c>
      <c r="L1423" s="1" t="s">
        <v>2630</v>
      </c>
      <c r="M1423" s="1" t="s">
        <v>4290</v>
      </c>
      <c r="N1423" s="3">
        <v>-3267</v>
      </c>
      <c r="O1423" s="3">
        <v>0</v>
      </c>
      <c r="P1423" s="1" t="s">
        <v>2581</v>
      </c>
      <c r="Q1423" s="1" t="s">
        <v>1252</v>
      </c>
      <c r="R1423" s="1" t="s">
        <v>1250</v>
      </c>
      <c r="S1423" s="1" t="s">
        <v>2407</v>
      </c>
      <c r="T1423" s="1" t="s">
        <v>2407</v>
      </c>
      <c r="U1423" s="1" t="s">
        <v>5550</v>
      </c>
      <c r="V1423" s="1" t="s">
        <v>2470</v>
      </c>
      <c r="W1423" s="1" t="s">
        <v>51</v>
      </c>
      <c r="X1423" s="1" t="str">
        <f>CONCATENATE(Tableau4[[#This Row],[Numéro de pièce de la pièce de référence]],Tableau4[[#This Row],[Numéro de poste de la pièce de référence]])</f>
        <v>450067329810</v>
      </c>
    </row>
    <row r="1424" spans="1:24" x14ac:dyDescent="0.35">
      <c r="A1424" s="1" t="s">
        <v>97</v>
      </c>
      <c r="B1424" s="1" t="s">
        <v>2489</v>
      </c>
      <c r="C1424" s="1" t="s">
        <v>2510</v>
      </c>
      <c r="D1424" s="1" t="s">
        <v>101</v>
      </c>
      <c r="E1424" s="1" t="s">
        <v>1357</v>
      </c>
      <c r="F1424" s="1" t="s">
        <v>2407</v>
      </c>
      <c r="G1424" s="1" t="s">
        <v>2977</v>
      </c>
      <c r="H1424" s="1" t="s">
        <v>88</v>
      </c>
      <c r="I1424" s="2">
        <v>44011</v>
      </c>
      <c r="J1424" s="1" t="s">
        <v>4282</v>
      </c>
      <c r="K1424" s="1" t="s">
        <v>4283</v>
      </c>
      <c r="L1424" s="1" t="s">
        <v>2630</v>
      </c>
      <c r="M1424" s="1" t="s">
        <v>4290</v>
      </c>
      <c r="N1424" s="3">
        <v>-320697.19</v>
      </c>
      <c r="O1424" s="3">
        <v>0</v>
      </c>
      <c r="P1424" s="1" t="s">
        <v>2567</v>
      </c>
      <c r="Q1424" s="1" t="s">
        <v>1358</v>
      </c>
      <c r="R1424" s="1" t="s">
        <v>1356</v>
      </c>
      <c r="S1424" s="1" t="s">
        <v>2407</v>
      </c>
      <c r="T1424" s="1" t="s">
        <v>2407</v>
      </c>
      <c r="U1424" s="1" t="s">
        <v>5551</v>
      </c>
      <c r="V1424" s="1" t="s">
        <v>2470</v>
      </c>
      <c r="W1424" s="1" t="s">
        <v>111</v>
      </c>
      <c r="X1424" s="1" t="str">
        <f>CONCATENATE(Tableau4[[#This Row],[Numéro de pièce de la pièce de référence]],Tableau4[[#This Row],[Numéro de poste de la pièce de référence]])</f>
        <v>450067384010</v>
      </c>
    </row>
    <row r="1425" spans="1:24" x14ac:dyDescent="0.35">
      <c r="A1425" s="1" t="s">
        <v>97</v>
      </c>
      <c r="B1425" s="1" t="s">
        <v>2489</v>
      </c>
      <c r="C1425" s="1" t="s">
        <v>2510</v>
      </c>
      <c r="D1425" s="1" t="s">
        <v>101</v>
      </c>
      <c r="E1425" s="1" t="s">
        <v>1513</v>
      </c>
      <c r="F1425" s="1" t="s">
        <v>2407</v>
      </c>
      <c r="G1425" s="1" t="s">
        <v>3038</v>
      </c>
      <c r="H1425" s="1" t="s">
        <v>88</v>
      </c>
      <c r="I1425" s="2">
        <v>44011</v>
      </c>
      <c r="J1425" s="1" t="s">
        <v>4282</v>
      </c>
      <c r="K1425" s="1" t="s">
        <v>4283</v>
      </c>
      <c r="L1425" s="1" t="s">
        <v>2630</v>
      </c>
      <c r="M1425" s="1" t="s">
        <v>4290</v>
      </c>
      <c r="N1425" s="3">
        <v>-259096.7</v>
      </c>
      <c r="O1425" s="3">
        <v>0</v>
      </c>
      <c r="P1425" s="1" t="s">
        <v>2567</v>
      </c>
      <c r="Q1425" s="1" t="s">
        <v>1514</v>
      </c>
      <c r="R1425" s="1" t="s">
        <v>649</v>
      </c>
      <c r="S1425" s="1" t="s">
        <v>2407</v>
      </c>
      <c r="T1425" s="1" t="s">
        <v>2407</v>
      </c>
      <c r="U1425" s="1" t="s">
        <v>5552</v>
      </c>
      <c r="V1425" s="1" t="s">
        <v>2470</v>
      </c>
      <c r="W1425" s="1" t="s">
        <v>51</v>
      </c>
      <c r="X1425" s="1" t="str">
        <f>CONCATENATE(Tableau4[[#This Row],[Numéro de pièce de la pièce de référence]],Tableau4[[#This Row],[Numéro de poste de la pièce de référence]])</f>
        <v>450067643610</v>
      </c>
    </row>
    <row r="1426" spans="1:24" x14ac:dyDescent="0.35">
      <c r="A1426" s="1" t="s">
        <v>97</v>
      </c>
      <c r="B1426" s="1" t="s">
        <v>2489</v>
      </c>
      <c r="C1426" s="1" t="s">
        <v>2510</v>
      </c>
      <c r="D1426" s="1" t="s">
        <v>101</v>
      </c>
      <c r="E1426" s="1" t="s">
        <v>1513</v>
      </c>
      <c r="F1426" s="1" t="s">
        <v>2407</v>
      </c>
      <c r="G1426" s="1" t="s">
        <v>3038</v>
      </c>
      <c r="H1426" s="1" t="s">
        <v>88</v>
      </c>
      <c r="I1426" s="2">
        <v>44011</v>
      </c>
      <c r="J1426" s="1" t="s">
        <v>4282</v>
      </c>
      <c r="K1426" s="1" t="s">
        <v>4283</v>
      </c>
      <c r="L1426" s="1" t="s">
        <v>2630</v>
      </c>
      <c r="M1426" s="1" t="s">
        <v>4290</v>
      </c>
      <c r="N1426" s="3">
        <v>-42585.35</v>
      </c>
      <c r="O1426" s="3">
        <v>0</v>
      </c>
      <c r="P1426" s="1" t="s">
        <v>2567</v>
      </c>
      <c r="Q1426" s="1" t="s">
        <v>1514</v>
      </c>
      <c r="R1426" s="1" t="s">
        <v>649</v>
      </c>
      <c r="S1426" s="1" t="s">
        <v>2407</v>
      </c>
      <c r="T1426" s="1" t="s">
        <v>2407</v>
      </c>
      <c r="U1426" s="1" t="s">
        <v>5553</v>
      </c>
      <c r="V1426" s="1" t="s">
        <v>2470</v>
      </c>
      <c r="W1426" s="1" t="s">
        <v>51</v>
      </c>
      <c r="X1426" s="1" t="str">
        <f>CONCATENATE(Tableau4[[#This Row],[Numéro de pièce de la pièce de référence]],Tableau4[[#This Row],[Numéro de poste de la pièce de référence]])</f>
        <v>450067643610</v>
      </c>
    </row>
    <row r="1427" spans="1:24" x14ac:dyDescent="0.35">
      <c r="A1427" s="1" t="s">
        <v>97</v>
      </c>
      <c r="B1427" s="1" t="s">
        <v>2489</v>
      </c>
      <c r="C1427" s="1" t="s">
        <v>2510</v>
      </c>
      <c r="D1427" s="1" t="s">
        <v>101</v>
      </c>
      <c r="E1427" s="1" t="s">
        <v>1635</v>
      </c>
      <c r="F1427" s="1" t="s">
        <v>2407</v>
      </c>
      <c r="G1427" s="1" t="s">
        <v>3083</v>
      </c>
      <c r="H1427" s="1" t="s">
        <v>88</v>
      </c>
      <c r="I1427" s="2">
        <v>44011</v>
      </c>
      <c r="J1427" s="1" t="s">
        <v>4282</v>
      </c>
      <c r="K1427" s="1" t="s">
        <v>4283</v>
      </c>
      <c r="L1427" s="1" t="s">
        <v>3400</v>
      </c>
      <c r="M1427" s="1" t="s">
        <v>4284</v>
      </c>
      <c r="N1427" s="3">
        <v>133100</v>
      </c>
      <c r="O1427" s="3">
        <v>0</v>
      </c>
      <c r="P1427" s="1" t="s">
        <v>2581</v>
      </c>
      <c r="Q1427" s="1" t="s">
        <v>1636</v>
      </c>
      <c r="R1427" s="1" t="s">
        <v>1634</v>
      </c>
      <c r="S1427" s="1" t="s">
        <v>2407</v>
      </c>
      <c r="T1427" s="1" t="s">
        <v>2407</v>
      </c>
      <c r="U1427" s="1" t="s">
        <v>5554</v>
      </c>
      <c r="V1427" s="1" t="s">
        <v>2470</v>
      </c>
      <c r="W1427" s="1" t="s">
        <v>92</v>
      </c>
      <c r="X1427" s="1" t="str">
        <f>CONCATENATE(Tableau4[[#This Row],[Numéro de pièce de la pièce de référence]],Tableau4[[#This Row],[Numéro de poste de la pièce de référence]])</f>
        <v>450068052810</v>
      </c>
    </row>
    <row r="1428" spans="1:24" x14ac:dyDescent="0.35">
      <c r="A1428" s="1" t="s">
        <v>97</v>
      </c>
      <c r="B1428" s="1" t="s">
        <v>2489</v>
      </c>
      <c r="C1428" s="1" t="s">
        <v>2510</v>
      </c>
      <c r="D1428" s="1" t="s">
        <v>101</v>
      </c>
      <c r="E1428" s="1" t="s">
        <v>1642</v>
      </c>
      <c r="F1428" s="1" t="s">
        <v>2407</v>
      </c>
      <c r="G1428" s="1" t="s">
        <v>3084</v>
      </c>
      <c r="H1428" s="1" t="s">
        <v>88</v>
      </c>
      <c r="I1428" s="2">
        <v>44011</v>
      </c>
      <c r="J1428" s="1" t="s">
        <v>4282</v>
      </c>
      <c r="K1428" s="1" t="s">
        <v>4283</v>
      </c>
      <c r="L1428" s="1" t="s">
        <v>3400</v>
      </c>
      <c r="M1428" s="1" t="s">
        <v>4284</v>
      </c>
      <c r="N1428" s="3">
        <v>283599.39</v>
      </c>
      <c r="O1428" s="3">
        <v>0</v>
      </c>
      <c r="P1428" s="1" t="s">
        <v>2567</v>
      </c>
      <c r="Q1428" s="1" t="s">
        <v>1643</v>
      </c>
      <c r="R1428" s="1" t="s">
        <v>1065</v>
      </c>
      <c r="S1428" s="1" t="s">
        <v>2407</v>
      </c>
      <c r="T1428" s="1" t="s">
        <v>2407</v>
      </c>
      <c r="U1428" s="1" t="s">
        <v>5555</v>
      </c>
      <c r="V1428" s="1" t="s">
        <v>2470</v>
      </c>
      <c r="W1428" s="1" t="s">
        <v>111</v>
      </c>
      <c r="X1428" s="1" t="str">
        <f>CONCATENATE(Tableau4[[#This Row],[Numéro de pièce de la pièce de référence]],Tableau4[[#This Row],[Numéro de poste de la pièce de référence]])</f>
        <v>450068053210</v>
      </c>
    </row>
    <row r="1429" spans="1:24" x14ac:dyDescent="0.35">
      <c r="A1429" s="1" t="s">
        <v>97</v>
      </c>
      <c r="B1429" s="1" t="s">
        <v>2489</v>
      </c>
      <c r="C1429" s="1" t="s">
        <v>2510</v>
      </c>
      <c r="D1429" s="1" t="s">
        <v>101</v>
      </c>
      <c r="E1429" s="1" t="s">
        <v>1631</v>
      </c>
      <c r="F1429" s="1" t="s">
        <v>2407</v>
      </c>
      <c r="G1429" s="1" t="s">
        <v>3085</v>
      </c>
      <c r="H1429" s="1" t="s">
        <v>88</v>
      </c>
      <c r="I1429" s="2">
        <v>44011</v>
      </c>
      <c r="J1429" s="1" t="s">
        <v>4282</v>
      </c>
      <c r="K1429" s="1" t="s">
        <v>4283</v>
      </c>
      <c r="L1429" s="1" t="s">
        <v>3400</v>
      </c>
      <c r="M1429" s="1" t="s">
        <v>4284</v>
      </c>
      <c r="N1429" s="3">
        <v>1</v>
      </c>
      <c r="O1429" s="3">
        <v>0</v>
      </c>
      <c r="P1429" s="1" t="s">
        <v>2567</v>
      </c>
      <c r="Q1429" s="1" t="s">
        <v>1191</v>
      </c>
      <c r="R1429" s="1" t="s">
        <v>683</v>
      </c>
      <c r="S1429" s="1" t="s">
        <v>2407</v>
      </c>
      <c r="T1429" s="1" t="s">
        <v>2407</v>
      </c>
      <c r="U1429" s="1" t="s">
        <v>5556</v>
      </c>
      <c r="V1429" s="1" t="s">
        <v>2470</v>
      </c>
      <c r="W1429" s="1" t="s">
        <v>103</v>
      </c>
      <c r="X1429" s="1" t="str">
        <f>CONCATENATE(Tableau4[[#This Row],[Numéro de pièce de la pièce de référence]],Tableau4[[#This Row],[Numéro de poste de la pièce de référence]])</f>
        <v>450068067210</v>
      </c>
    </row>
    <row r="1430" spans="1:24" x14ac:dyDescent="0.35">
      <c r="A1430" s="1" t="s">
        <v>97</v>
      </c>
      <c r="B1430" s="1" t="s">
        <v>2489</v>
      </c>
      <c r="C1430" s="1" t="s">
        <v>2510</v>
      </c>
      <c r="D1430" s="1" t="s">
        <v>101</v>
      </c>
      <c r="E1430" s="1" t="s">
        <v>814</v>
      </c>
      <c r="F1430" s="1" t="s">
        <v>2407</v>
      </c>
      <c r="G1430" s="1" t="s">
        <v>2779</v>
      </c>
      <c r="H1430" s="1" t="s">
        <v>88</v>
      </c>
      <c r="I1430" s="2">
        <v>44012</v>
      </c>
      <c r="J1430" s="1" t="s">
        <v>4282</v>
      </c>
      <c r="K1430" s="1" t="s">
        <v>4283</v>
      </c>
      <c r="L1430" s="1" t="s">
        <v>2630</v>
      </c>
      <c r="M1430" s="1" t="s">
        <v>4290</v>
      </c>
      <c r="N1430" s="3">
        <v>-98528.85</v>
      </c>
      <c r="O1430" s="3">
        <v>0</v>
      </c>
      <c r="P1430" s="1" t="s">
        <v>2567</v>
      </c>
      <c r="Q1430" s="1" t="s">
        <v>815</v>
      </c>
      <c r="R1430" s="1" t="s">
        <v>810</v>
      </c>
      <c r="S1430" s="1" t="s">
        <v>2407</v>
      </c>
      <c r="T1430" s="1" t="s">
        <v>2407</v>
      </c>
      <c r="U1430" s="1" t="s">
        <v>5557</v>
      </c>
      <c r="V1430" s="1" t="s">
        <v>2470</v>
      </c>
      <c r="W1430" s="1" t="s">
        <v>51</v>
      </c>
      <c r="X1430" s="1" t="str">
        <f>CONCATENATE(Tableau4[[#This Row],[Numéro de pièce de la pièce de référence]],Tableau4[[#This Row],[Numéro de poste de la pièce de référence]])</f>
        <v>450067093810</v>
      </c>
    </row>
    <row r="1431" spans="1:24" x14ac:dyDescent="0.35">
      <c r="A1431" s="1" t="s">
        <v>97</v>
      </c>
      <c r="B1431" s="1" t="s">
        <v>2489</v>
      </c>
      <c r="C1431" s="1" t="s">
        <v>2510</v>
      </c>
      <c r="D1431" s="1" t="s">
        <v>101</v>
      </c>
      <c r="E1431" s="1" t="s">
        <v>1110</v>
      </c>
      <c r="F1431" s="1" t="s">
        <v>2407</v>
      </c>
      <c r="G1431" s="1" t="s">
        <v>2899</v>
      </c>
      <c r="H1431" s="1" t="s">
        <v>88</v>
      </c>
      <c r="I1431" s="2">
        <v>44012</v>
      </c>
      <c r="J1431" s="1" t="s">
        <v>4282</v>
      </c>
      <c r="K1431" s="1" t="s">
        <v>4283</v>
      </c>
      <c r="L1431" s="1" t="s">
        <v>2630</v>
      </c>
      <c r="M1431" s="1" t="s">
        <v>4290</v>
      </c>
      <c r="N1431" s="3">
        <v>-4404.3999999999996</v>
      </c>
      <c r="O1431" s="3">
        <v>0</v>
      </c>
      <c r="P1431" s="1" t="s">
        <v>2567</v>
      </c>
      <c r="Q1431" s="1" t="s">
        <v>1111</v>
      </c>
      <c r="R1431" s="1" t="s">
        <v>924</v>
      </c>
      <c r="S1431" s="1" t="s">
        <v>2407</v>
      </c>
      <c r="T1431" s="1" t="s">
        <v>2407</v>
      </c>
      <c r="U1431" s="1" t="s">
        <v>5558</v>
      </c>
      <c r="V1431" s="1" t="s">
        <v>2470</v>
      </c>
      <c r="W1431" s="1" t="s">
        <v>113</v>
      </c>
      <c r="X1431" s="1" t="str">
        <f>CONCATENATE(Tableau4[[#This Row],[Numéro de pièce de la pièce de référence]],Tableau4[[#This Row],[Numéro de poste de la pièce de référence]])</f>
        <v>450067227710</v>
      </c>
    </row>
    <row r="1432" spans="1:24" x14ac:dyDescent="0.35">
      <c r="A1432" s="1" t="s">
        <v>97</v>
      </c>
      <c r="B1432" s="1" t="s">
        <v>2489</v>
      </c>
      <c r="C1432" s="1" t="s">
        <v>2510</v>
      </c>
      <c r="D1432" s="1" t="s">
        <v>101</v>
      </c>
      <c r="E1432" s="1" t="s">
        <v>1166</v>
      </c>
      <c r="F1432" s="1" t="s">
        <v>2407</v>
      </c>
      <c r="G1432" s="1" t="s">
        <v>2905</v>
      </c>
      <c r="H1432" s="1" t="s">
        <v>88</v>
      </c>
      <c r="I1432" s="2">
        <v>44012</v>
      </c>
      <c r="J1432" s="1" t="s">
        <v>4282</v>
      </c>
      <c r="K1432" s="1" t="s">
        <v>4283</v>
      </c>
      <c r="L1432" s="1" t="s">
        <v>2590</v>
      </c>
      <c r="M1432" s="1" t="s">
        <v>4402</v>
      </c>
      <c r="N1432" s="3">
        <v>49635.24</v>
      </c>
      <c r="O1432" s="3">
        <v>0</v>
      </c>
      <c r="P1432" s="1" t="s">
        <v>2567</v>
      </c>
      <c r="Q1432" s="1" t="s">
        <v>1167</v>
      </c>
      <c r="R1432" s="1" t="s">
        <v>1165</v>
      </c>
      <c r="S1432" s="1" t="s">
        <v>2407</v>
      </c>
      <c r="T1432" s="1" t="s">
        <v>2407</v>
      </c>
      <c r="U1432" s="1" t="s">
        <v>5559</v>
      </c>
      <c r="V1432" s="1" t="s">
        <v>2470</v>
      </c>
      <c r="W1432" s="1" t="s">
        <v>51</v>
      </c>
      <c r="X1432" s="1" t="str">
        <f>CONCATENATE(Tableau4[[#This Row],[Numéro de pièce de la pièce de référence]],Tableau4[[#This Row],[Numéro de poste de la pièce de référence]])</f>
        <v>450067232710</v>
      </c>
    </row>
    <row r="1433" spans="1:24" x14ac:dyDescent="0.35">
      <c r="A1433" s="1" t="s">
        <v>97</v>
      </c>
      <c r="B1433" s="1" t="s">
        <v>2489</v>
      </c>
      <c r="C1433" s="1" t="s">
        <v>2510</v>
      </c>
      <c r="D1433" s="1" t="s">
        <v>101</v>
      </c>
      <c r="E1433" s="1" t="s">
        <v>1166</v>
      </c>
      <c r="F1433" s="1" t="s">
        <v>2407</v>
      </c>
      <c r="G1433" s="1" t="s">
        <v>2905</v>
      </c>
      <c r="H1433" s="1" t="s">
        <v>88</v>
      </c>
      <c r="I1433" s="2">
        <v>44012</v>
      </c>
      <c r="J1433" s="1" t="s">
        <v>4282</v>
      </c>
      <c r="K1433" s="1" t="s">
        <v>4283</v>
      </c>
      <c r="L1433" s="1" t="s">
        <v>3401</v>
      </c>
      <c r="M1433" s="1" t="s">
        <v>4288</v>
      </c>
      <c r="N1433" s="3">
        <v>-14276229.359999999</v>
      </c>
      <c r="O1433" s="3">
        <v>0</v>
      </c>
      <c r="P1433" s="1" t="s">
        <v>2567</v>
      </c>
      <c r="Q1433" s="1" t="s">
        <v>1167</v>
      </c>
      <c r="R1433" s="1" t="s">
        <v>1165</v>
      </c>
      <c r="S1433" s="1" t="s">
        <v>2407</v>
      </c>
      <c r="T1433" s="1" t="s">
        <v>2407</v>
      </c>
      <c r="U1433" s="1" t="s">
        <v>5559</v>
      </c>
      <c r="V1433" s="1" t="s">
        <v>2470</v>
      </c>
      <c r="W1433" s="1" t="s">
        <v>51</v>
      </c>
      <c r="X1433" s="1" t="str">
        <f>CONCATENATE(Tableau4[[#This Row],[Numéro de pièce de la pièce de référence]],Tableau4[[#This Row],[Numéro de poste de la pièce de référence]])</f>
        <v>450067232710</v>
      </c>
    </row>
    <row r="1434" spans="1:24" x14ac:dyDescent="0.35">
      <c r="A1434" s="1" t="s">
        <v>97</v>
      </c>
      <c r="B1434" s="1" t="s">
        <v>2489</v>
      </c>
      <c r="C1434" s="1" t="s">
        <v>2510</v>
      </c>
      <c r="D1434" s="1" t="s">
        <v>101</v>
      </c>
      <c r="E1434" s="1" t="s">
        <v>1989</v>
      </c>
      <c r="F1434" s="1" t="s">
        <v>2407</v>
      </c>
      <c r="G1434" s="1" t="s">
        <v>3068</v>
      </c>
      <c r="H1434" s="1" t="s">
        <v>88</v>
      </c>
      <c r="I1434" s="2">
        <v>44012</v>
      </c>
      <c r="J1434" s="1" t="s">
        <v>4282</v>
      </c>
      <c r="K1434" s="1" t="s">
        <v>4283</v>
      </c>
      <c r="L1434" s="1" t="s">
        <v>2630</v>
      </c>
      <c r="M1434" s="1" t="s">
        <v>4290</v>
      </c>
      <c r="N1434" s="3">
        <v>-52753.4</v>
      </c>
      <c r="O1434" s="3">
        <v>0</v>
      </c>
      <c r="P1434" s="1" t="s">
        <v>2702</v>
      </c>
      <c r="Q1434" s="1" t="s">
        <v>1990</v>
      </c>
      <c r="R1434" s="1" t="s">
        <v>1988</v>
      </c>
      <c r="S1434" s="1" t="s">
        <v>2407</v>
      </c>
      <c r="T1434" s="1" t="s">
        <v>2407</v>
      </c>
      <c r="U1434" s="1" t="s">
        <v>5560</v>
      </c>
      <c r="V1434" s="1" t="s">
        <v>2470</v>
      </c>
      <c r="W1434" s="1" t="s">
        <v>74</v>
      </c>
      <c r="X1434" s="1" t="str">
        <f>CONCATENATE(Tableau4[[#This Row],[Numéro de pièce de la pièce de référence]],Tableau4[[#This Row],[Numéro de poste de la pièce de référence]])</f>
        <v>450067811910</v>
      </c>
    </row>
    <row r="1435" spans="1:24" x14ac:dyDescent="0.35">
      <c r="A1435" s="1" t="s">
        <v>97</v>
      </c>
      <c r="B1435" s="1" t="s">
        <v>2489</v>
      </c>
      <c r="C1435" s="1" t="s">
        <v>2510</v>
      </c>
      <c r="D1435" s="1" t="s">
        <v>101</v>
      </c>
      <c r="E1435" s="1" t="s">
        <v>1989</v>
      </c>
      <c r="F1435" s="1" t="s">
        <v>2407</v>
      </c>
      <c r="G1435" s="1" t="s">
        <v>3068</v>
      </c>
      <c r="H1435" s="1" t="s">
        <v>88</v>
      </c>
      <c r="I1435" s="2">
        <v>44012</v>
      </c>
      <c r="J1435" s="1" t="s">
        <v>4282</v>
      </c>
      <c r="K1435" s="1" t="s">
        <v>4283</v>
      </c>
      <c r="L1435" s="1" t="s">
        <v>2630</v>
      </c>
      <c r="M1435" s="1" t="s">
        <v>4290</v>
      </c>
      <c r="N1435" s="3">
        <v>-42868.73</v>
      </c>
      <c r="O1435" s="3">
        <v>0</v>
      </c>
      <c r="P1435" s="1" t="s">
        <v>2702</v>
      </c>
      <c r="Q1435" s="1" t="s">
        <v>1990</v>
      </c>
      <c r="R1435" s="1" t="s">
        <v>1988</v>
      </c>
      <c r="S1435" s="1" t="s">
        <v>2407</v>
      </c>
      <c r="T1435" s="1" t="s">
        <v>2407</v>
      </c>
      <c r="U1435" s="1" t="s">
        <v>5561</v>
      </c>
      <c r="V1435" s="1" t="s">
        <v>2470</v>
      </c>
      <c r="W1435" s="1" t="s">
        <v>74</v>
      </c>
      <c r="X1435" s="1" t="str">
        <f>CONCATENATE(Tableau4[[#This Row],[Numéro de pièce de la pièce de référence]],Tableau4[[#This Row],[Numéro de poste de la pièce de référence]])</f>
        <v>450067811910</v>
      </c>
    </row>
    <row r="1436" spans="1:24" x14ac:dyDescent="0.35">
      <c r="A1436" s="1" t="s">
        <v>97</v>
      </c>
      <c r="B1436" s="1" t="s">
        <v>2489</v>
      </c>
      <c r="C1436" s="1" t="s">
        <v>2510</v>
      </c>
      <c r="D1436" s="1" t="s">
        <v>101</v>
      </c>
      <c r="E1436" s="1" t="s">
        <v>1989</v>
      </c>
      <c r="F1436" s="1" t="s">
        <v>2407</v>
      </c>
      <c r="G1436" s="1" t="s">
        <v>3068</v>
      </c>
      <c r="H1436" s="1" t="s">
        <v>88</v>
      </c>
      <c r="I1436" s="2">
        <v>44012</v>
      </c>
      <c r="J1436" s="1" t="s">
        <v>4282</v>
      </c>
      <c r="K1436" s="1" t="s">
        <v>4283</v>
      </c>
      <c r="L1436" s="1" t="s">
        <v>2630</v>
      </c>
      <c r="M1436" s="1" t="s">
        <v>4290</v>
      </c>
      <c r="N1436" s="3">
        <v>-67989.789999999994</v>
      </c>
      <c r="O1436" s="3">
        <v>0</v>
      </c>
      <c r="P1436" s="1" t="s">
        <v>2702</v>
      </c>
      <c r="Q1436" s="1" t="s">
        <v>1990</v>
      </c>
      <c r="R1436" s="1" t="s">
        <v>1988</v>
      </c>
      <c r="S1436" s="1" t="s">
        <v>2407</v>
      </c>
      <c r="T1436" s="1" t="s">
        <v>2407</v>
      </c>
      <c r="U1436" s="1" t="s">
        <v>5562</v>
      </c>
      <c r="V1436" s="1" t="s">
        <v>2470</v>
      </c>
      <c r="W1436" s="1" t="s">
        <v>74</v>
      </c>
      <c r="X1436" s="1" t="str">
        <f>CONCATENATE(Tableau4[[#This Row],[Numéro de pièce de la pièce de référence]],Tableau4[[#This Row],[Numéro de poste de la pièce de référence]])</f>
        <v>450067811910</v>
      </c>
    </row>
    <row r="1437" spans="1:24" x14ac:dyDescent="0.35">
      <c r="A1437" s="1" t="s">
        <v>97</v>
      </c>
      <c r="B1437" s="1" t="s">
        <v>2489</v>
      </c>
      <c r="C1437" s="1" t="s">
        <v>2510</v>
      </c>
      <c r="D1437" s="1" t="s">
        <v>101</v>
      </c>
      <c r="E1437" s="1" t="s">
        <v>1989</v>
      </c>
      <c r="F1437" s="1" t="s">
        <v>2407</v>
      </c>
      <c r="G1437" s="1" t="s">
        <v>3068</v>
      </c>
      <c r="H1437" s="1" t="s">
        <v>88</v>
      </c>
      <c r="I1437" s="2">
        <v>44012</v>
      </c>
      <c r="J1437" s="1" t="s">
        <v>4282</v>
      </c>
      <c r="K1437" s="1" t="s">
        <v>4283</v>
      </c>
      <c r="L1437" s="1" t="s">
        <v>2630</v>
      </c>
      <c r="M1437" s="1" t="s">
        <v>4290</v>
      </c>
      <c r="N1437" s="3">
        <v>-114792.01</v>
      </c>
      <c r="O1437" s="3">
        <v>0</v>
      </c>
      <c r="P1437" s="1" t="s">
        <v>2702</v>
      </c>
      <c r="Q1437" s="1" t="s">
        <v>1990</v>
      </c>
      <c r="R1437" s="1" t="s">
        <v>1988</v>
      </c>
      <c r="S1437" s="1" t="s">
        <v>2407</v>
      </c>
      <c r="T1437" s="1" t="s">
        <v>2407</v>
      </c>
      <c r="U1437" s="1" t="s">
        <v>5563</v>
      </c>
      <c r="V1437" s="1" t="s">
        <v>2470</v>
      </c>
      <c r="W1437" s="1" t="s">
        <v>74</v>
      </c>
      <c r="X1437" s="1" t="str">
        <f>CONCATENATE(Tableau4[[#This Row],[Numéro de pièce de la pièce de référence]],Tableau4[[#This Row],[Numéro de poste de la pièce de référence]])</f>
        <v>450067811910</v>
      </c>
    </row>
    <row r="1438" spans="1:24" x14ac:dyDescent="0.35">
      <c r="A1438" s="1" t="s">
        <v>97</v>
      </c>
      <c r="B1438" s="1" t="s">
        <v>2489</v>
      </c>
      <c r="C1438" s="1" t="s">
        <v>2510</v>
      </c>
      <c r="D1438" s="1" t="s">
        <v>101</v>
      </c>
      <c r="E1438" s="1" t="s">
        <v>1989</v>
      </c>
      <c r="F1438" s="1" t="s">
        <v>2407</v>
      </c>
      <c r="G1438" s="1" t="s">
        <v>3068</v>
      </c>
      <c r="H1438" s="1" t="s">
        <v>88</v>
      </c>
      <c r="I1438" s="2">
        <v>44012</v>
      </c>
      <c r="J1438" s="1" t="s">
        <v>4282</v>
      </c>
      <c r="K1438" s="1" t="s">
        <v>4283</v>
      </c>
      <c r="L1438" s="1" t="s">
        <v>2630</v>
      </c>
      <c r="M1438" s="1" t="s">
        <v>4290</v>
      </c>
      <c r="N1438" s="3">
        <v>42099.74</v>
      </c>
      <c r="O1438" s="3">
        <v>0</v>
      </c>
      <c r="P1438" s="1" t="s">
        <v>2702</v>
      </c>
      <c r="Q1438" s="1" t="s">
        <v>1990</v>
      </c>
      <c r="R1438" s="1" t="s">
        <v>1988</v>
      </c>
      <c r="S1438" s="1" t="s">
        <v>2407</v>
      </c>
      <c r="T1438" s="1" t="s">
        <v>2407</v>
      </c>
      <c r="U1438" s="1" t="s">
        <v>5564</v>
      </c>
      <c r="V1438" s="1" t="s">
        <v>2470</v>
      </c>
      <c r="W1438" s="1" t="s">
        <v>74</v>
      </c>
      <c r="X1438" s="1" t="str">
        <f>CONCATENATE(Tableau4[[#This Row],[Numéro de pièce de la pièce de référence]],Tableau4[[#This Row],[Numéro de poste de la pièce de référence]])</f>
        <v>450067811910</v>
      </c>
    </row>
    <row r="1439" spans="1:24" x14ac:dyDescent="0.35">
      <c r="A1439" s="1" t="s">
        <v>97</v>
      </c>
      <c r="B1439" s="1" t="s">
        <v>2489</v>
      </c>
      <c r="C1439" s="1" t="s">
        <v>2510</v>
      </c>
      <c r="D1439" s="1" t="s">
        <v>101</v>
      </c>
      <c r="E1439" s="1" t="s">
        <v>1989</v>
      </c>
      <c r="F1439" s="1" t="s">
        <v>2407</v>
      </c>
      <c r="G1439" s="1" t="s">
        <v>3068</v>
      </c>
      <c r="H1439" s="1" t="s">
        <v>88</v>
      </c>
      <c r="I1439" s="2">
        <v>44012</v>
      </c>
      <c r="J1439" s="1" t="s">
        <v>4282</v>
      </c>
      <c r="K1439" s="1" t="s">
        <v>4283</v>
      </c>
      <c r="L1439" s="1" t="s">
        <v>2630</v>
      </c>
      <c r="M1439" s="1" t="s">
        <v>4290</v>
      </c>
      <c r="N1439" s="3">
        <v>-42099.74</v>
      </c>
      <c r="O1439" s="3">
        <v>0</v>
      </c>
      <c r="P1439" s="1" t="s">
        <v>2702</v>
      </c>
      <c r="Q1439" s="1" t="s">
        <v>1990</v>
      </c>
      <c r="R1439" s="1" t="s">
        <v>1988</v>
      </c>
      <c r="S1439" s="1" t="s">
        <v>2407</v>
      </c>
      <c r="T1439" s="1" t="s">
        <v>2407</v>
      </c>
      <c r="U1439" s="1" t="s">
        <v>5565</v>
      </c>
      <c r="V1439" s="1" t="s">
        <v>2470</v>
      </c>
      <c r="W1439" s="1" t="s">
        <v>74</v>
      </c>
      <c r="X1439" s="1" t="str">
        <f>CONCATENATE(Tableau4[[#This Row],[Numéro de pièce de la pièce de référence]],Tableau4[[#This Row],[Numéro de poste de la pièce de référence]])</f>
        <v>450067811910</v>
      </c>
    </row>
    <row r="1440" spans="1:24" x14ac:dyDescent="0.35">
      <c r="A1440" s="1" t="s">
        <v>97</v>
      </c>
      <c r="B1440" s="1" t="s">
        <v>2489</v>
      </c>
      <c r="C1440" s="1" t="s">
        <v>2510</v>
      </c>
      <c r="D1440" s="1" t="s">
        <v>101</v>
      </c>
      <c r="E1440" s="1" t="s">
        <v>1989</v>
      </c>
      <c r="F1440" s="1" t="s">
        <v>2407</v>
      </c>
      <c r="G1440" s="1" t="s">
        <v>3068</v>
      </c>
      <c r="H1440" s="1" t="s">
        <v>88</v>
      </c>
      <c r="I1440" s="2">
        <v>44012</v>
      </c>
      <c r="J1440" s="1" t="s">
        <v>4282</v>
      </c>
      <c r="K1440" s="1" t="s">
        <v>4283</v>
      </c>
      <c r="L1440" s="1" t="s">
        <v>2630</v>
      </c>
      <c r="M1440" s="1" t="s">
        <v>4290</v>
      </c>
      <c r="N1440" s="3">
        <v>-42100.88</v>
      </c>
      <c r="O1440" s="3">
        <v>0</v>
      </c>
      <c r="P1440" s="1" t="s">
        <v>2702</v>
      </c>
      <c r="Q1440" s="1" t="s">
        <v>1990</v>
      </c>
      <c r="R1440" s="1" t="s">
        <v>1988</v>
      </c>
      <c r="S1440" s="1" t="s">
        <v>2407</v>
      </c>
      <c r="T1440" s="1" t="s">
        <v>2407</v>
      </c>
      <c r="U1440" s="1" t="s">
        <v>5566</v>
      </c>
      <c r="V1440" s="1" t="s">
        <v>2470</v>
      </c>
      <c r="W1440" s="1" t="s">
        <v>74</v>
      </c>
      <c r="X1440" s="1" t="str">
        <f>CONCATENATE(Tableau4[[#This Row],[Numéro de pièce de la pièce de référence]],Tableau4[[#This Row],[Numéro de poste de la pièce de référence]])</f>
        <v>450067811910</v>
      </c>
    </row>
    <row r="1441" spans="1:24" x14ac:dyDescent="0.35">
      <c r="A1441" s="1" t="s">
        <v>97</v>
      </c>
      <c r="B1441" s="1" t="s">
        <v>2489</v>
      </c>
      <c r="C1441" s="1" t="s">
        <v>2510</v>
      </c>
      <c r="D1441" s="1" t="s">
        <v>101</v>
      </c>
      <c r="E1441" s="1" t="s">
        <v>1989</v>
      </c>
      <c r="F1441" s="1" t="s">
        <v>2407</v>
      </c>
      <c r="G1441" s="1" t="s">
        <v>3068</v>
      </c>
      <c r="H1441" s="1" t="s">
        <v>88</v>
      </c>
      <c r="I1441" s="2">
        <v>44012</v>
      </c>
      <c r="J1441" s="1" t="s">
        <v>4282</v>
      </c>
      <c r="K1441" s="1" t="s">
        <v>4283</v>
      </c>
      <c r="L1441" s="1" t="s">
        <v>2630</v>
      </c>
      <c r="M1441" s="1" t="s">
        <v>4290</v>
      </c>
      <c r="N1441" s="3">
        <v>-15638.19</v>
      </c>
      <c r="O1441" s="3">
        <v>0</v>
      </c>
      <c r="P1441" s="1" t="s">
        <v>2702</v>
      </c>
      <c r="Q1441" s="1" t="s">
        <v>1990</v>
      </c>
      <c r="R1441" s="1" t="s">
        <v>1988</v>
      </c>
      <c r="S1441" s="1" t="s">
        <v>2407</v>
      </c>
      <c r="T1441" s="1" t="s">
        <v>2407</v>
      </c>
      <c r="U1441" s="1" t="s">
        <v>5567</v>
      </c>
      <c r="V1441" s="1" t="s">
        <v>2470</v>
      </c>
      <c r="W1441" s="1" t="s">
        <v>74</v>
      </c>
      <c r="X1441" s="1" t="str">
        <f>CONCATENATE(Tableau4[[#This Row],[Numéro de pièce de la pièce de référence]],Tableau4[[#This Row],[Numéro de poste de la pièce de référence]])</f>
        <v>450067811910</v>
      </c>
    </row>
    <row r="1442" spans="1:24" x14ac:dyDescent="0.35">
      <c r="A1442" s="1" t="s">
        <v>97</v>
      </c>
      <c r="B1442" s="1" t="s">
        <v>2489</v>
      </c>
      <c r="C1442" s="1" t="s">
        <v>2510</v>
      </c>
      <c r="D1442" s="1" t="s">
        <v>101</v>
      </c>
      <c r="E1442" s="1" t="s">
        <v>1989</v>
      </c>
      <c r="F1442" s="1" t="s">
        <v>2407</v>
      </c>
      <c r="G1442" s="1" t="s">
        <v>3068</v>
      </c>
      <c r="H1442" s="1" t="s">
        <v>88</v>
      </c>
      <c r="I1442" s="2">
        <v>44012</v>
      </c>
      <c r="J1442" s="1" t="s">
        <v>4282</v>
      </c>
      <c r="K1442" s="1" t="s">
        <v>4283</v>
      </c>
      <c r="L1442" s="1" t="s">
        <v>2630</v>
      </c>
      <c r="M1442" s="1" t="s">
        <v>4290</v>
      </c>
      <c r="N1442" s="3">
        <v>-15493.19</v>
      </c>
      <c r="O1442" s="3">
        <v>0</v>
      </c>
      <c r="P1442" s="1" t="s">
        <v>2702</v>
      </c>
      <c r="Q1442" s="1" t="s">
        <v>1990</v>
      </c>
      <c r="R1442" s="1" t="s">
        <v>1988</v>
      </c>
      <c r="S1442" s="1" t="s">
        <v>2407</v>
      </c>
      <c r="T1442" s="1" t="s">
        <v>2407</v>
      </c>
      <c r="U1442" s="1" t="s">
        <v>5568</v>
      </c>
      <c r="V1442" s="1" t="s">
        <v>2470</v>
      </c>
      <c r="W1442" s="1" t="s">
        <v>74</v>
      </c>
      <c r="X1442" s="1" t="str">
        <f>CONCATENATE(Tableau4[[#This Row],[Numéro de pièce de la pièce de référence]],Tableau4[[#This Row],[Numéro de poste de la pièce de référence]])</f>
        <v>450067811910</v>
      </c>
    </row>
    <row r="1443" spans="1:24" x14ac:dyDescent="0.35">
      <c r="A1443" s="1" t="s">
        <v>97</v>
      </c>
      <c r="B1443" s="1" t="s">
        <v>2489</v>
      </c>
      <c r="C1443" s="1" t="s">
        <v>2510</v>
      </c>
      <c r="D1443" s="1" t="s">
        <v>101</v>
      </c>
      <c r="E1443" s="1" t="s">
        <v>1989</v>
      </c>
      <c r="F1443" s="1" t="s">
        <v>2407</v>
      </c>
      <c r="G1443" s="1" t="s">
        <v>3068</v>
      </c>
      <c r="H1443" s="1" t="s">
        <v>88</v>
      </c>
      <c r="I1443" s="2">
        <v>44012</v>
      </c>
      <c r="J1443" s="1" t="s">
        <v>4282</v>
      </c>
      <c r="K1443" s="1" t="s">
        <v>4283</v>
      </c>
      <c r="L1443" s="1" t="s">
        <v>2630</v>
      </c>
      <c r="M1443" s="1" t="s">
        <v>4290</v>
      </c>
      <c r="N1443" s="3">
        <v>-15638.19</v>
      </c>
      <c r="O1443" s="3">
        <v>0</v>
      </c>
      <c r="P1443" s="1" t="s">
        <v>2702</v>
      </c>
      <c r="Q1443" s="1" t="s">
        <v>1990</v>
      </c>
      <c r="R1443" s="1" t="s">
        <v>1988</v>
      </c>
      <c r="S1443" s="1" t="s">
        <v>2407</v>
      </c>
      <c r="T1443" s="1" t="s">
        <v>2407</v>
      </c>
      <c r="U1443" s="1" t="s">
        <v>5569</v>
      </c>
      <c r="V1443" s="1" t="s">
        <v>2470</v>
      </c>
      <c r="W1443" s="1" t="s">
        <v>74</v>
      </c>
      <c r="X1443" s="1" t="str">
        <f>CONCATENATE(Tableau4[[#This Row],[Numéro de pièce de la pièce de référence]],Tableau4[[#This Row],[Numéro de poste de la pièce de référence]])</f>
        <v>450067811910</v>
      </c>
    </row>
    <row r="1444" spans="1:24" x14ac:dyDescent="0.35">
      <c r="A1444" s="1" t="s">
        <v>97</v>
      </c>
      <c r="B1444" s="1" t="s">
        <v>2489</v>
      </c>
      <c r="C1444" s="1" t="s">
        <v>2510</v>
      </c>
      <c r="D1444" s="1" t="s">
        <v>101</v>
      </c>
      <c r="E1444" s="1" t="s">
        <v>1989</v>
      </c>
      <c r="F1444" s="1" t="s">
        <v>2407</v>
      </c>
      <c r="G1444" s="1" t="s">
        <v>3068</v>
      </c>
      <c r="H1444" s="1" t="s">
        <v>88</v>
      </c>
      <c r="I1444" s="2">
        <v>44012</v>
      </c>
      <c r="J1444" s="1" t="s">
        <v>4282</v>
      </c>
      <c r="K1444" s="1" t="s">
        <v>4283</v>
      </c>
      <c r="L1444" s="1" t="s">
        <v>2630</v>
      </c>
      <c r="M1444" s="1" t="s">
        <v>4290</v>
      </c>
      <c r="N1444" s="3">
        <v>-24590.98</v>
      </c>
      <c r="O1444" s="3">
        <v>0</v>
      </c>
      <c r="P1444" s="1" t="s">
        <v>2702</v>
      </c>
      <c r="Q1444" s="1" t="s">
        <v>1990</v>
      </c>
      <c r="R1444" s="1" t="s">
        <v>1988</v>
      </c>
      <c r="S1444" s="1" t="s">
        <v>2407</v>
      </c>
      <c r="T1444" s="1" t="s">
        <v>2407</v>
      </c>
      <c r="U1444" s="1" t="s">
        <v>5570</v>
      </c>
      <c r="V1444" s="1" t="s">
        <v>2470</v>
      </c>
      <c r="W1444" s="1" t="s">
        <v>74</v>
      </c>
      <c r="X1444" s="1" t="str">
        <f>CONCATENATE(Tableau4[[#This Row],[Numéro de pièce de la pièce de référence]],Tableau4[[#This Row],[Numéro de poste de la pièce de référence]])</f>
        <v>450067811910</v>
      </c>
    </row>
    <row r="1445" spans="1:24" x14ac:dyDescent="0.35">
      <c r="A1445" s="1" t="s">
        <v>97</v>
      </c>
      <c r="B1445" s="1" t="s">
        <v>2489</v>
      </c>
      <c r="C1445" s="1" t="s">
        <v>2510</v>
      </c>
      <c r="D1445" s="1" t="s">
        <v>101</v>
      </c>
      <c r="E1445" s="1" t="s">
        <v>1989</v>
      </c>
      <c r="F1445" s="1" t="s">
        <v>2407</v>
      </c>
      <c r="G1445" s="1" t="s">
        <v>3068</v>
      </c>
      <c r="H1445" s="1" t="s">
        <v>88</v>
      </c>
      <c r="I1445" s="2">
        <v>44012</v>
      </c>
      <c r="J1445" s="1" t="s">
        <v>4282</v>
      </c>
      <c r="K1445" s="1" t="s">
        <v>4283</v>
      </c>
      <c r="L1445" s="1" t="s">
        <v>2630</v>
      </c>
      <c r="M1445" s="1" t="s">
        <v>4290</v>
      </c>
      <c r="N1445" s="3">
        <v>-41056</v>
      </c>
      <c r="O1445" s="3">
        <v>0</v>
      </c>
      <c r="P1445" s="1" t="s">
        <v>2702</v>
      </c>
      <c r="Q1445" s="1" t="s">
        <v>1990</v>
      </c>
      <c r="R1445" s="1" t="s">
        <v>1988</v>
      </c>
      <c r="S1445" s="1" t="s">
        <v>2407</v>
      </c>
      <c r="T1445" s="1" t="s">
        <v>2407</v>
      </c>
      <c r="U1445" s="1" t="s">
        <v>5571</v>
      </c>
      <c r="V1445" s="1" t="s">
        <v>2470</v>
      </c>
      <c r="W1445" s="1" t="s">
        <v>74</v>
      </c>
      <c r="X1445" s="1" t="str">
        <f>CONCATENATE(Tableau4[[#This Row],[Numéro de pièce de la pièce de référence]],Tableau4[[#This Row],[Numéro de poste de la pièce de référence]])</f>
        <v>450067811910</v>
      </c>
    </row>
    <row r="1446" spans="1:24" x14ac:dyDescent="0.35">
      <c r="A1446" s="1" t="s">
        <v>97</v>
      </c>
      <c r="B1446" s="1" t="s">
        <v>2489</v>
      </c>
      <c r="C1446" s="1" t="s">
        <v>2510</v>
      </c>
      <c r="D1446" s="1" t="s">
        <v>101</v>
      </c>
      <c r="E1446" s="1" t="s">
        <v>1989</v>
      </c>
      <c r="F1446" s="1" t="s">
        <v>2407</v>
      </c>
      <c r="G1446" s="1" t="s">
        <v>3068</v>
      </c>
      <c r="H1446" s="1" t="s">
        <v>88</v>
      </c>
      <c r="I1446" s="2">
        <v>44012</v>
      </c>
      <c r="J1446" s="1" t="s">
        <v>4282</v>
      </c>
      <c r="K1446" s="1" t="s">
        <v>4283</v>
      </c>
      <c r="L1446" s="1" t="s">
        <v>2630</v>
      </c>
      <c r="M1446" s="1" t="s">
        <v>4290</v>
      </c>
      <c r="N1446" s="3">
        <v>-41056</v>
      </c>
      <c r="O1446" s="3">
        <v>0</v>
      </c>
      <c r="P1446" s="1" t="s">
        <v>2702</v>
      </c>
      <c r="Q1446" s="1" t="s">
        <v>1990</v>
      </c>
      <c r="R1446" s="1" t="s">
        <v>1988</v>
      </c>
      <c r="S1446" s="1" t="s">
        <v>2407</v>
      </c>
      <c r="T1446" s="1" t="s">
        <v>2407</v>
      </c>
      <c r="U1446" s="1" t="s">
        <v>5572</v>
      </c>
      <c r="V1446" s="1" t="s">
        <v>2470</v>
      </c>
      <c r="W1446" s="1" t="s">
        <v>74</v>
      </c>
      <c r="X1446" s="1" t="str">
        <f>CONCATENATE(Tableau4[[#This Row],[Numéro de pièce de la pièce de référence]],Tableau4[[#This Row],[Numéro de poste de la pièce de référence]])</f>
        <v>450067811910</v>
      </c>
    </row>
    <row r="1447" spans="1:24" x14ac:dyDescent="0.35">
      <c r="A1447" s="1" t="s">
        <v>97</v>
      </c>
      <c r="B1447" s="1" t="s">
        <v>2489</v>
      </c>
      <c r="C1447" s="1" t="s">
        <v>2510</v>
      </c>
      <c r="D1447" s="1" t="s">
        <v>101</v>
      </c>
      <c r="E1447" s="1" t="s">
        <v>1989</v>
      </c>
      <c r="F1447" s="1" t="s">
        <v>2407</v>
      </c>
      <c r="G1447" s="1" t="s">
        <v>3068</v>
      </c>
      <c r="H1447" s="1" t="s">
        <v>88</v>
      </c>
      <c r="I1447" s="2">
        <v>44012</v>
      </c>
      <c r="J1447" s="1" t="s">
        <v>4282</v>
      </c>
      <c r="K1447" s="1" t="s">
        <v>4283</v>
      </c>
      <c r="L1447" s="1" t="s">
        <v>2630</v>
      </c>
      <c r="M1447" s="1" t="s">
        <v>4290</v>
      </c>
      <c r="N1447" s="3">
        <v>-40947.86</v>
      </c>
      <c r="O1447" s="3">
        <v>0</v>
      </c>
      <c r="P1447" s="1" t="s">
        <v>2702</v>
      </c>
      <c r="Q1447" s="1" t="s">
        <v>1990</v>
      </c>
      <c r="R1447" s="1" t="s">
        <v>1988</v>
      </c>
      <c r="S1447" s="1" t="s">
        <v>2407</v>
      </c>
      <c r="T1447" s="1" t="s">
        <v>2407</v>
      </c>
      <c r="U1447" s="1" t="s">
        <v>5573</v>
      </c>
      <c r="V1447" s="1" t="s">
        <v>2470</v>
      </c>
      <c r="W1447" s="1" t="s">
        <v>74</v>
      </c>
      <c r="X1447" s="1" t="str">
        <f>CONCATENATE(Tableau4[[#This Row],[Numéro de pièce de la pièce de référence]],Tableau4[[#This Row],[Numéro de poste de la pièce de référence]])</f>
        <v>450067811910</v>
      </c>
    </row>
    <row r="1448" spans="1:24" x14ac:dyDescent="0.35">
      <c r="A1448" s="1" t="s">
        <v>97</v>
      </c>
      <c r="B1448" s="1" t="s">
        <v>2489</v>
      </c>
      <c r="C1448" s="1" t="s">
        <v>2510</v>
      </c>
      <c r="D1448" s="1" t="s">
        <v>101</v>
      </c>
      <c r="E1448" s="1" t="s">
        <v>1989</v>
      </c>
      <c r="F1448" s="1" t="s">
        <v>2407</v>
      </c>
      <c r="G1448" s="1" t="s">
        <v>3068</v>
      </c>
      <c r="H1448" s="1" t="s">
        <v>88</v>
      </c>
      <c r="I1448" s="2">
        <v>44012</v>
      </c>
      <c r="J1448" s="1" t="s">
        <v>4282</v>
      </c>
      <c r="K1448" s="1" t="s">
        <v>4283</v>
      </c>
      <c r="L1448" s="1" t="s">
        <v>2630</v>
      </c>
      <c r="M1448" s="1" t="s">
        <v>4290</v>
      </c>
      <c r="N1448" s="3">
        <v>-12195.74</v>
      </c>
      <c r="O1448" s="3">
        <v>0</v>
      </c>
      <c r="P1448" s="1" t="s">
        <v>2702</v>
      </c>
      <c r="Q1448" s="1" t="s">
        <v>1990</v>
      </c>
      <c r="R1448" s="1" t="s">
        <v>1988</v>
      </c>
      <c r="S1448" s="1" t="s">
        <v>2407</v>
      </c>
      <c r="T1448" s="1" t="s">
        <v>2407</v>
      </c>
      <c r="U1448" s="1" t="s">
        <v>5574</v>
      </c>
      <c r="V1448" s="1" t="s">
        <v>2470</v>
      </c>
      <c r="W1448" s="1" t="s">
        <v>74</v>
      </c>
      <c r="X1448" s="1" t="str">
        <f>CONCATENATE(Tableau4[[#This Row],[Numéro de pièce de la pièce de référence]],Tableau4[[#This Row],[Numéro de poste de la pièce de référence]])</f>
        <v>450067811910</v>
      </c>
    </row>
    <row r="1449" spans="1:24" x14ac:dyDescent="0.35">
      <c r="A1449" s="1" t="s">
        <v>97</v>
      </c>
      <c r="B1449" s="1" t="s">
        <v>2489</v>
      </c>
      <c r="C1449" s="1" t="s">
        <v>2510</v>
      </c>
      <c r="D1449" s="1" t="s">
        <v>101</v>
      </c>
      <c r="E1449" s="1" t="s">
        <v>1989</v>
      </c>
      <c r="F1449" s="1" t="s">
        <v>2407</v>
      </c>
      <c r="G1449" s="1" t="s">
        <v>3068</v>
      </c>
      <c r="H1449" s="1" t="s">
        <v>88</v>
      </c>
      <c r="I1449" s="2">
        <v>44012</v>
      </c>
      <c r="J1449" s="1" t="s">
        <v>4282</v>
      </c>
      <c r="K1449" s="1" t="s">
        <v>4283</v>
      </c>
      <c r="L1449" s="1" t="s">
        <v>2630</v>
      </c>
      <c r="M1449" s="1" t="s">
        <v>4290</v>
      </c>
      <c r="N1449" s="3">
        <v>-48355.11</v>
      </c>
      <c r="O1449" s="3">
        <v>0</v>
      </c>
      <c r="P1449" s="1" t="s">
        <v>2702</v>
      </c>
      <c r="Q1449" s="1" t="s">
        <v>1990</v>
      </c>
      <c r="R1449" s="1" t="s">
        <v>1988</v>
      </c>
      <c r="S1449" s="1" t="s">
        <v>2407</v>
      </c>
      <c r="T1449" s="1" t="s">
        <v>2407</v>
      </c>
      <c r="U1449" s="1" t="s">
        <v>5575</v>
      </c>
      <c r="V1449" s="1" t="s">
        <v>2470</v>
      </c>
      <c r="W1449" s="1" t="s">
        <v>74</v>
      </c>
      <c r="X1449" s="1" t="str">
        <f>CONCATENATE(Tableau4[[#This Row],[Numéro de pièce de la pièce de référence]],Tableau4[[#This Row],[Numéro de poste de la pièce de référence]])</f>
        <v>450067811910</v>
      </c>
    </row>
    <row r="1450" spans="1:24" x14ac:dyDescent="0.35">
      <c r="A1450" s="1" t="s">
        <v>97</v>
      </c>
      <c r="B1450" s="1" t="s">
        <v>2489</v>
      </c>
      <c r="C1450" s="1" t="s">
        <v>2510</v>
      </c>
      <c r="D1450" s="1" t="s">
        <v>101</v>
      </c>
      <c r="E1450" s="1" t="s">
        <v>1989</v>
      </c>
      <c r="F1450" s="1" t="s">
        <v>2407</v>
      </c>
      <c r="G1450" s="1" t="s">
        <v>3068</v>
      </c>
      <c r="H1450" s="1" t="s">
        <v>88</v>
      </c>
      <c r="I1450" s="2">
        <v>44012</v>
      </c>
      <c r="J1450" s="1" t="s">
        <v>4282</v>
      </c>
      <c r="K1450" s="1" t="s">
        <v>4283</v>
      </c>
      <c r="L1450" s="1" t="s">
        <v>2630</v>
      </c>
      <c r="M1450" s="1" t="s">
        <v>4290</v>
      </c>
      <c r="N1450" s="3">
        <v>-19427.66</v>
      </c>
      <c r="O1450" s="3">
        <v>0</v>
      </c>
      <c r="P1450" s="1" t="s">
        <v>2702</v>
      </c>
      <c r="Q1450" s="1" t="s">
        <v>1990</v>
      </c>
      <c r="R1450" s="1" t="s">
        <v>1988</v>
      </c>
      <c r="S1450" s="1" t="s">
        <v>2407</v>
      </c>
      <c r="T1450" s="1" t="s">
        <v>2407</v>
      </c>
      <c r="U1450" s="1" t="s">
        <v>5576</v>
      </c>
      <c r="V1450" s="1" t="s">
        <v>2470</v>
      </c>
      <c r="W1450" s="1" t="s">
        <v>74</v>
      </c>
      <c r="X1450" s="1" t="str">
        <f>CONCATENATE(Tableau4[[#This Row],[Numéro de pièce de la pièce de référence]],Tableau4[[#This Row],[Numéro de poste de la pièce de référence]])</f>
        <v>450067811910</v>
      </c>
    </row>
    <row r="1451" spans="1:24" x14ac:dyDescent="0.35">
      <c r="A1451" s="1" t="s">
        <v>97</v>
      </c>
      <c r="B1451" s="1" t="s">
        <v>2489</v>
      </c>
      <c r="C1451" s="1" t="s">
        <v>2510</v>
      </c>
      <c r="D1451" s="1" t="s">
        <v>101</v>
      </c>
      <c r="E1451" s="1" t="s">
        <v>1989</v>
      </c>
      <c r="F1451" s="1" t="s">
        <v>2407</v>
      </c>
      <c r="G1451" s="1" t="s">
        <v>3068</v>
      </c>
      <c r="H1451" s="1" t="s">
        <v>88</v>
      </c>
      <c r="I1451" s="2">
        <v>44012</v>
      </c>
      <c r="J1451" s="1" t="s">
        <v>4282</v>
      </c>
      <c r="K1451" s="1" t="s">
        <v>4283</v>
      </c>
      <c r="L1451" s="1" t="s">
        <v>2630</v>
      </c>
      <c r="M1451" s="1" t="s">
        <v>4290</v>
      </c>
      <c r="N1451" s="3">
        <v>-16575.490000000002</v>
      </c>
      <c r="O1451" s="3">
        <v>0</v>
      </c>
      <c r="P1451" s="1" t="s">
        <v>2702</v>
      </c>
      <c r="Q1451" s="1" t="s">
        <v>1990</v>
      </c>
      <c r="R1451" s="1" t="s">
        <v>1988</v>
      </c>
      <c r="S1451" s="1" t="s">
        <v>2407</v>
      </c>
      <c r="T1451" s="1" t="s">
        <v>2407</v>
      </c>
      <c r="U1451" s="1" t="s">
        <v>5577</v>
      </c>
      <c r="V1451" s="1" t="s">
        <v>2470</v>
      </c>
      <c r="W1451" s="1" t="s">
        <v>74</v>
      </c>
      <c r="X1451" s="1" t="str">
        <f>CONCATENATE(Tableau4[[#This Row],[Numéro de pièce de la pièce de référence]],Tableau4[[#This Row],[Numéro de poste de la pièce de référence]])</f>
        <v>450067811910</v>
      </c>
    </row>
    <row r="1452" spans="1:24" x14ac:dyDescent="0.35">
      <c r="A1452" s="1" t="s">
        <v>97</v>
      </c>
      <c r="B1452" s="1" t="s">
        <v>2489</v>
      </c>
      <c r="C1452" s="1" t="s">
        <v>2510</v>
      </c>
      <c r="D1452" s="1" t="s">
        <v>101</v>
      </c>
      <c r="E1452" s="1" t="s">
        <v>1989</v>
      </c>
      <c r="F1452" s="1" t="s">
        <v>2407</v>
      </c>
      <c r="G1452" s="1" t="s">
        <v>3068</v>
      </c>
      <c r="H1452" s="1" t="s">
        <v>88</v>
      </c>
      <c r="I1452" s="2">
        <v>44012</v>
      </c>
      <c r="J1452" s="1" t="s">
        <v>4282</v>
      </c>
      <c r="K1452" s="1" t="s">
        <v>4283</v>
      </c>
      <c r="L1452" s="1" t="s">
        <v>2630</v>
      </c>
      <c r="M1452" s="1" t="s">
        <v>4290</v>
      </c>
      <c r="N1452" s="3">
        <v>-2560.27</v>
      </c>
      <c r="O1452" s="3">
        <v>0</v>
      </c>
      <c r="P1452" s="1" t="s">
        <v>2702</v>
      </c>
      <c r="Q1452" s="1" t="s">
        <v>1990</v>
      </c>
      <c r="R1452" s="1" t="s">
        <v>1988</v>
      </c>
      <c r="S1452" s="1" t="s">
        <v>2407</v>
      </c>
      <c r="T1452" s="1" t="s">
        <v>2407</v>
      </c>
      <c r="U1452" s="1" t="s">
        <v>5578</v>
      </c>
      <c r="V1452" s="1" t="s">
        <v>2470</v>
      </c>
      <c r="W1452" s="1" t="s">
        <v>74</v>
      </c>
      <c r="X1452" s="1" t="str">
        <f>CONCATENATE(Tableau4[[#This Row],[Numéro de pièce de la pièce de référence]],Tableau4[[#This Row],[Numéro de poste de la pièce de référence]])</f>
        <v>450067811910</v>
      </c>
    </row>
    <row r="1453" spans="1:24" x14ac:dyDescent="0.35">
      <c r="A1453" s="1" t="s">
        <v>97</v>
      </c>
      <c r="B1453" s="1" t="s">
        <v>2489</v>
      </c>
      <c r="C1453" s="1" t="s">
        <v>2510</v>
      </c>
      <c r="D1453" s="1" t="s">
        <v>101</v>
      </c>
      <c r="E1453" s="1" t="s">
        <v>1989</v>
      </c>
      <c r="F1453" s="1" t="s">
        <v>2407</v>
      </c>
      <c r="G1453" s="1" t="s">
        <v>3068</v>
      </c>
      <c r="H1453" s="1" t="s">
        <v>88</v>
      </c>
      <c r="I1453" s="2">
        <v>44012</v>
      </c>
      <c r="J1453" s="1" t="s">
        <v>4282</v>
      </c>
      <c r="K1453" s="1" t="s">
        <v>4283</v>
      </c>
      <c r="L1453" s="1" t="s">
        <v>2630</v>
      </c>
      <c r="M1453" s="1" t="s">
        <v>4290</v>
      </c>
      <c r="N1453" s="3">
        <v>-14609.72</v>
      </c>
      <c r="O1453" s="3">
        <v>0</v>
      </c>
      <c r="P1453" s="1" t="s">
        <v>2702</v>
      </c>
      <c r="Q1453" s="1" t="s">
        <v>1990</v>
      </c>
      <c r="R1453" s="1" t="s">
        <v>1988</v>
      </c>
      <c r="S1453" s="1" t="s">
        <v>2407</v>
      </c>
      <c r="T1453" s="1" t="s">
        <v>2407</v>
      </c>
      <c r="U1453" s="1" t="s">
        <v>5579</v>
      </c>
      <c r="V1453" s="1" t="s">
        <v>2470</v>
      </c>
      <c r="W1453" s="1" t="s">
        <v>74</v>
      </c>
      <c r="X1453" s="1" t="str">
        <f>CONCATENATE(Tableau4[[#This Row],[Numéro de pièce de la pièce de référence]],Tableau4[[#This Row],[Numéro de poste de la pièce de référence]])</f>
        <v>450067811910</v>
      </c>
    </row>
    <row r="1454" spans="1:24" x14ac:dyDescent="0.35">
      <c r="A1454" s="1" t="s">
        <v>97</v>
      </c>
      <c r="B1454" s="1" t="s">
        <v>2489</v>
      </c>
      <c r="C1454" s="1" t="s">
        <v>2510</v>
      </c>
      <c r="D1454" s="1" t="s">
        <v>101</v>
      </c>
      <c r="E1454" s="1" t="s">
        <v>1989</v>
      </c>
      <c r="F1454" s="1" t="s">
        <v>2407</v>
      </c>
      <c r="G1454" s="1" t="s">
        <v>3068</v>
      </c>
      <c r="H1454" s="1" t="s">
        <v>88</v>
      </c>
      <c r="I1454" s="2">
        <v>44012</v>
      </c>
      <c r="J1454" s="1" t="s">
        <v>4282</v>
      </c>
      <c r="K1454" s="1" t="s">
        <v>4283</v>
      </c>
      <c r="L1454" s="1" t="s">
        <v>2630</v>
      </c>
      <c r="M1454" s="1" t="s">
        <v>4290</v>
      </c>
      <c r="N1454" s="3">
        <v>-46136.85</v>
      </c>
      <c r="O1454" s="3">
        <v>0</v>
      </c>
      <c r="P1454" s="1" t="s">
        <v>2702</v>
      </c>
      <c r="Q1454" s="1" t="s">
        <v>1990</v>
      </c>
      <c r="R1454" s="1" t="s">
        <v>1988</v>
      </c>
      <c r="S1454" s="1" t="s">
        <v>2407</v>
      </c>
      <c r="T1454" s="1" t="s">
        <v>2407</v>
      </c>
      <c r="U1454" s="1" t="s">
        <v>5580</v>
      </c>
      <c r="V1454" s="1" t="s">
        <v>2470</v>
      </c>
      <c r="W1454" s="1" t="s">
        <v>74</v>
      </c>
      <c r="X1454" s="1" t="str">
        <f>CONCATENATE(Tableau4[[#This Row],[Numéro de pièce de la pièce de référence]],Tableau4[[#This Row],[Numéro de poste de la pièce de référence]])</f>
        <v>450067811910</v>
      </c>
    </row>
    <row r="1455" spans="1:24" x14ac:dyDescent="0.35">
      <c r="A1455" s="1" t="s">
        <v>97</v>
      </c>
      <c r="B1455" s="1" t="s">
        <v>2489</v>
      </c>
      <c r="C1455" s="1" t="s">
        <v>2510</v>
      </c>
      <c r="D1455" s="1" t="s">
        <v>101</v>
      </c>
      <c r="E1455" s="1" t="s">
        <v>1989</v>
      </c>
      <c r="F1455" s="1" t="s">
        <v>2407</v>
      </c>
      <c r="G1455" s="1" t="s">
        <v>3068</v>
      </c>
      <c r="H1455" s="1" t="s">
        <v>88</v>
      </c>
      <c r="I1455" s="2">
        <v>44012</v>
      </c>
      <c r="J1455" s="1" t="s">
        <v>4282</v>
      </c>
      <c r="K1455" s="1" t="s">
        <v>4283</v>
      </c>
      <c r="L1455" s="1" t="s">
        <v>2630</v>
      </c>
      <c r="M1455" s="1" t="s">
        <v>4290</v>
      </c>
      <c r="N1455" s="3">
        <v>-38354.68</v>
      </c>
      <c r="O1455" s="3">
        <v>0</v>
      </c>
      <c r="P1455" s="1" t="s">
        <v>2702</v>
      </c>
      <c r="Q1455" s="1" t="s">
        <v>1990</v>
      </c>
      <c r="R1455" s="1" t="s">
        <v>1988</v>
      </c>
      <c r="S1455" s="1" t="s">
        <v>2407</v>
      </c>
      <c r="T1455" s="1" t="s">
        <v>2407</v>
      </c>
      <c r="U1455" s="1" t="s">
        <v>5581</v>
      </c>
      <c r="V1455" s="1" t="s">
        <v>2470</v>
      </c>
      <c r="W1455" s="1" t="s">
        <v>74</v>
      </c>
      <c r="X1455" s="1" t="str">
        <f>CONCATENATE(Tableau4[[#This Row],[Numéro de pièce de la pièce de référence]],Tableau4[[#This Row],[Numéro de poste de la pièce de référence]])</f>
        <v>450067811910</v>
      </c>
    </row>
    <row r="1456" spans="1:24" x14ac:dyDescent="0.35">
      <c r="A1456" s="1" t="s">
        <v>97</v>
      </c>
      <c r="B1456" s="1" t="s">
        <v>2489</v>
      </c>
      <c r="C1456" s="1" t="s">
        <v>2510</v>
      </c>
      <c r="D1456" s="1" t="s">
        <v>101</v>
      </c>
      <c r="E1456" s="1" t="s">
        <v>1595</v>
      </c>
      <c r="F1456" s="1" t="s">
        <v>2407</v>
      </c>
      <c r="G1456" s="1" t="s">
        <v>3069</v>
      </c>
      <c r="H1456" s="1" t="s">
        <v>88</v>
      </c>
      <c r="I1456" s="2">
        <v>44012</v>
      </c>
      <c r="J1456" s="1" t="s">
        <v>4282</v>
      </c>
      <c r="K1456" s="1" t="s">
        <v>4283</v>
      </c>
      <c r="L1456" s="1" t="s">
        <v>3401</v>
      </c>
      <c r="M1456" s="1" t="s">
        <v>4288</v>
      </c>
      <c r="N1456" s="3">
        <v>19999999</v>
      </c>
      <c r="O1456" s="3">
        <v>0</v>
      </c>
      <c r="P1456" s="1" t="s">
        <v>2517</v>
      </c>
      <c r="Q1456" s="1" t="s">
        <v>1596</v>
      </c>
      <c r="R1456" s="1" t="s">
        <v>301</v>
      </c>
      <c r="S1456" s="1" t="s">
        <v>2407</v>
      </c>
      <c r="T1456" s="1" t="s">
        <v>2407</v>
      </c>
      <c r="U1456" s="1" t="s">
        <v>5582</v>
      </c>
      <c r="V1456" s="1" t="s">
        <v>2470</v>
      </c>
      <c r="W1456" s="1" t="s">
        <v>103</v>
      </c>
      <c r="X1456" s="1" t="str">
        <f>CONCATENATE(Tableau4[[#This Row],[Numéro de pièce de la pièce de référence]],Tableau4[[#This Row],[Numéro de poste de la pièce de référence]])</f>
        <v>450067816910</v>
      </c>
    </row>
    <row r="1457" spans="1:24" x14ac:dyDescent="0.35">
      <c r="A1457" s="1" t="s">
        <v>97</v>
      </c>
      <c r="B1457" s="1" t="s">
        <v>2489</v>
      </c>
      <c r="C1457" s="1" t="s">
        <v>2510</v>
      </c>
      <c r="D1457" s="1" t="s">
        <v>101</v>
      </c>
      <c r="E1457" s="1" t="s">
        <v>1649</v>
      </c>
      <c r="F1457" s="1" t="s">
        <v>2407</v>
      </c>
      <c r="G1457" s="1" t="s">
        <v>3087</v>
      </c>
      <c r="H1457" s="1" t="s">
        <v>88</v>
      </c>
      <c r="I1457" s="2">
        <v>44012</v>
      </c>
      <c r="J1457" s="1" t="s">
        <v>4282</v>
      </c>
      <c r="K1457" s="1" t="s">
        <v>4283</v>
      </c>
      <c r="L1457" s="1" t="s">
        <v>3400</v>
      </c>
      <c r="M1457" s="1" t="s">
        <v>4284</v>
      </c>
      <c r="N1457" s="3">
        <v>1679818</v>
      </c>
      <c r="O1457" s="3">
        <v>0</v>
      </c>
      <c r="P1457" s="1" t="s">
        <v>2567</v>
      </c>
      <c r="Q1457" s="1" t="s">
        <v>1650</v>
      </c>
      <c r="R1457" s="1" t="s">
        <v>1648</v>
      </c>
      <c r="S1457" s="1" t="s">
        <v>2407</v>
      </c>
      <c r="T1457" s="1" t="s">
        <v>2407</v>
      </c>
      <c r="U1457" s="1" t="s">
        <v>5583</v>
      </c>
      <c r="V1457" s="1" t="s">
        <v>2470</v>
      </c>
      <c r="W1457" s="1" t="s">
        <v>51</v>
      </c>
      <c r="X1457" s="1" t="str">
        <f>CONCATENATE(Tableau4[[#This Row],[Numéro de pièce de la pièce de référence]],Tableau4[[#This Row],[Numéro de poste de la pièce de référence]])</f>
        <v>450068067910</v>
      </c>
    </row>
    <row r="1458" spans="1:24" x14ac:dyDescent="0.35">
      <c r="A1458" s="1" t="s">
        <v>97</v>
      </c>
      <c r="B1458" s="1" t="s">
        <v>2489</v>
      </c>
      <c r="C1458" s="1" t="s">
        <v>2510</v>
      </c>
      <c r="D1458" s="1" t="s">
        <v>101</v>
      </c>
      <c r="E1458" s="1" t="s">
        <v>1670</v>
      </c>
      <c r="F1458" s="1" t="s">
        <v>2407</v>
      </c>
      <c r="G1458" s="1" t="s">
        <v>3089</v>
      </c>
      <c r="H1458" s="1" t="s">
        <v>88</v>
      </c>
      <c r="I1458" s="2">
        <v>44012</v>
      </c>
      <c r="J1458" s="1" t="s">
        <v>4282</v>
      </c>
      <c r="K1458" s="1" t="s">
        <v>4283</v>
      </c>
      <c r="L1458" s="1" t="s">
        <v>3400</v>
      </c>
      <c r="M1458" s="1" t="s">
        <v>4284</v>
      </c>
      <c r="N1458" s="3">
        <v>210765.3</v>
      </c>
      <c r="O1458" s="3">
        <v>0</v>
      </c>
      <c r="P1458" s="1" t="s">
        <v>2702</v>
      </c>
      <c r="Q1458" s="1" t="s">
        <v>1671</v>
      </c>
      <c r="R1458" s="1" t="s">
        <v>1669</v>
      </c>
      <c r="S1458" s="1" t="s">
        <v>2407</v>
      </c>
      <c r="T1458" s="1" t="s">
        <v>2407</v>
      </c>
      <c r="U1458" s="1" t="s">
        <v>5584</v>
      </c>
      <c r="V1458" s="1" t="s">
        <v>2470</v>
      </c>
      <c r="W1458" s="1" t="s">
        <v>111</v>
      </c>
      <c r="X1458" s="1" t="str">
        <f>CONCATENATE(Tableau4[[#This Row],[Numéro de pièce de la pièce de référence]],Tableau4[[#This Row],[Numéro de poste de la pièce de référence]])</f>
        <v>450068068210</v>
      </c>
    </row>
    <row r="1459" spans="1:24" x14ac:dyDescent="0.35">
      <c r="A1459" s="1" t="s">
        <v>97</v>
      </c>
      <c r="B1459" s="1" t="s">
        <v>2489</v>
      </c>
      <c r="C1459" s="1" t="s">
        <v>2510</v>
      </c>
      <c r="D1459" s="1" t="s">
        <v>101</v>
      </c>
      <c r="E1459" s="1" t="s">
        <v>1666</v>
      </c>
      <c r="F1459" s="1" t="s">
        <v>2407</v>
      </c>
      <c r="G1459" s="1" t="s">
        <v>3090</v>
      </c>
      <c r="H1459" s="1" t="s">
        <v>88</v>
      </c>
      <c r="I1459" s="2">
        <v>44012</v>
      </c>
      <c r="J1459" s="1" t="s">
        <v>4282</v>
      </c>
      <c r="K1459" s="1" t="s">
        <v>4283</v>
      </c>
      <c r="L1459" s="1" t="s">
        <v>3400</v>
      </c>
      <c r="M1459" s="1" t="s">
        <v>4284</v>
      </c>
      <c r="N1459" s="3">
        <v>36899.19</v>
      </c>
      <c r="O1459" s="3">
        <v>0</v>
      </c>
      <c r="P1459" s="1" t="s">
        <v>2567</v>
      </c>
      <c r="Q1459" s="1" t="s">
        <v>1497</v>
      </c>
      <c r="R1459" s="1" t="s">
        <v>678</v>
      </c>
      <c r="S1459" s="1" t="s">
        <v>2407</v>
      </c>
      <c r="T1459" s="1" t="s">
        <v>2407</v>
      </c>
      <c r="U1459" s="1" t="s">
        <v>5585</v>
      </c>
      <c r="V1459" s="1" t="s">
        <v>2470</v>
      </c>
      <c r="W1459" s="1" t="s">
        <v>103</v>
      </c>
      <c r="X1459" s="1" t="str">
        <f>CONCATENATE(Tableau4[[#This Row],[Numéro de pièce de la pièce de référence]],Tableau4[[#This Row],[Numéro de poste de la pièce de référence]])</f>
        <v>450068073910</v>
      </c>
    </row>
    <row r="1460" spans="1:24" x14ac:dyDescent="0.35">
      <c r="A1460" s="1" t="s">
        <v>97</v>
      </c>
      <c r="B1460" s="1" t="s">
        <v>2489</v>
      </c>
      <c r="C1460" s="1" t="s">
        <v>2510</v>
      </c>
      <c r="D1460" s="1" t="s">
        <v>101</v>
      </c>
      <c r="E1460" s="1" t="s">
        <v>1666</v>
      </c>
      <c r="F1460" s="1" t="s">
        <v>2407</v>
      </c>
      <c r="G1460" s="1" t="s">
        <v>3090</v>
      </c>
      <c r="H1460" s="1" t="s">
        <v>217</v>
      </c>
      <c r="I1460" s="2">
        <v>44012</v>
      </c>
      <c r="J1460" s="1" t="s">
        <v>4282</v>
      </c>
      <c r="K1460" s="1" t="s">
        <v>4283</v>
      </c>
      <c r="L1460" s="1" t="s">
        <v>3400</v>
      </c>
      <c r="M1460" s="1" t="s">
        <v>4284</v>
      </c>
      <c r="N1460" s="3">
        <v>53635.37</v>
      </c>
      <c r="O1460" s="3">
        <v>0</v>
      </c>
      <c r="P1460" s="1" t="s">
        <v>2567</v>
      </c>
      <c r="Q1460" s="1" t="s">
        <v>1497</v>
      </c>
      <c r="R1460" s="1" t="s">
        <v>678</v>
      </c>
      <c r="S1460" s="1" t="s">
        <v>2407</v>
      </c>
      <c r="T1460" s="1" t="s">
        <v>2407</v>
      </c>
      <c r="U1460" s="1" t="s">
        <v>5585</v>
      </c>
      <c r="V1460" s="1" t="s">
        <v>2470</v>
      </c>
      <c r="W1460" s="1" t="s">
        <v>103</v>
      </c>
      <c r="X1460" s="1" t="str">
        <f>CONCATENATE(Tableau4[[#This Row],[Numéro de pièce de la pièce de référence]],Tableau4[[#This Row],[Numéro de poste de la pièce de référence]])</f>
        <v>450068073920</v>
      </c>
    </row>
    <row r="1461" spans="1:24" x14ac:dyDescent="0.35">
      <c r="A1461" s="1" t="s">
        <v>97</v>
      </c>
      <c r="B1461" s="1" t="s">
        <v>2489</v>
      </c>
      <c r="C1461" s="1" t="s">
        <v>2510</v>
      </c>
      <c r="D1461" s="1" t="s">
        <v>101</v>
      </c>
      <c r="E1461" s="1" t="s">
        <v>1666</v>
      </c>
      <c r="F1461" s="1" t="s">
        <v>2407</v>
      </c>
      <c r="G1461" s="1" t="s">
        <v>3090</v>
      </c>
      <c r="H1461" s="1" t="s">
        <v>222</v>
      </c>
      <c r="I1461" s="2">
        <v>44012</v>
      </c>
      <c r="J1461" s="1" t="s">
        <v>4282</v>
      </c>
      <c r="K1461" s="1" t="s">
        <v>4283</v>
      </c>
      <c r="L1461" s="1" t="s">
        <v>3400</v>
      </c>
      <c r="M1461" s="1" t="s">
        <v>4284</v>
      </c>
      <c r="N1461" s="3">
        <v>45302.400000000001</v>
      </c>
      <c r="O1461" s="3">
        <v>0</v>
      </c>
      <c r="P1461" s="1" t="s">
        <v>2567</v>
      </c>
      <c r="Q1461" s="1" t="s">
        <v>1497</v>
      </c>
      <c r="R1461" s="1" t="s">
        <v>678</v>
      </c>
      <c r="S1461" s="1" t="s">
        <v>2407</v>
      </c>
      <c r="T1461" s="1" t="s">
        <v>2407</v>
      </c>
      <c r="U1461" s="1" t="s">
        <v>5585</v>
      </c>
      <c r="V1461" s="1" t="s">
        <v>2470</v>
      </c>
      <c r="W1461" s="1" t="s">
        <v>103</v>
      </c>
      <c r="X1461" s="1" t="str">
        <f>CONCATENATE(Tableau4[[#This Row],[Numéro de pièce de la pièce de référence]],Tableau4[[#This Row],[Numéro de poste de la pièce de référence]])</f>
        <v>450068073930</v>
      </c>
    </row>
    <row r="1462" spans="1:24" x14ac:dyDescent="0.35">
      <c r="A1462" s="1" t="s">
        <v>97</v>
      </c>
      <c r="B1462" s="1" t="s">
        <v>2489</v>
      </c>
      <c r="C1462" s="1" t="s">
        <v>2510</v>
      </c>
      <c r="D1462" s="1" t="s">
        <v>101</v>
      </c>
      <c r="E1462" s="1" t="s">
        <v>1666</v>
      </c>
      <c r="F1462" s="1" t="s">
        <v>2407</v>
      </c>
      <c r="G1462" s="1" t="s">
        <v>3090</v>
      </c>
      <c r="H1462" s="1" t="s">
        <v>421</v>
      </c>
      <c r="I1462" s="2">
        <v>44012</v>
      </c>
      <c r="J1462" s="1" t="s">
        <v>4282</v>
      </c>
      <c r="K1462" s="1" t="s">
        <v>4283</v>
      </c>
      <c r="L1462" s="1" t="s">
        <v>3400</v>
      </c>
      <c r="M1462" s="1" t="s">
        <v>4284</v>
      </c>
      <c r="N1462" s="3">
        <v>119500.33</v>
      </c>
      <c r="O1462" s="3">
        <v>0</v>
      </c>
      <c r="P1462" s="1" t="s">
        <v>2567</v>
      </c>
      <c r="Q1462" s="1" t="s">
        <v>1497</v>
      </c>
      <c r="R1462" s="1" t="s">
        <v>678</v>
      </c>
      <c r="S1462" s="1" t="s">
        <v>2407</v>
      </c>
      <c r="T1462" s="1" t="s">
        <v>2407</v>
      </c>
      <c r="U1462" s="1" t="s">
        <v>5585</v>
      </c>
      <c r="V1462" s="1" t="s">
        <v>2470</v>
      </c>
      <c r="W1462" s="1" t="s">
        <v>103</v>
      </c>
      <c r="X1462" s="1" t="str">
        <f>CONCATENATE(Tableau4[[#This Row],[Numéro de pièce de la pièce de référence]],Tableau4[[#This Row],[Numéro de poste de la pièce de référence]])</f>
        <v>450068073940</v>
      </c>
    </row>
    <row r="1463" spans="1:24" x14ac:dyDescent="0.35">
      <c r="A1463" s="1" t="s">
        <v>97</v>
      </c>
      <c r="B1463" s="1" t="s">
        <v>2489</v>
      </c>
      <c r="C1463" s="1" t="s">
        <v>2510</v>
      </c>
      <c r="D1463" s="1" t="s">
        <v>101</v>
      </c>
      <c r="E1463" s="1" t="s">
        <v>1645</v>
      </c>
      <c r="F1463" s="1" t="s">
        <v>2407</v>
      </c>
      <c r="G1463" s="1" t="s">
        <v>3091</v>
      </c>
      <c r="H1463" s="1" t="s">
        <v>88</v>
      </c>
      <c r="I1463" s="2">
        <v>44012</v>
      </c>
      <c r="J1463" s="1" t="s">
        <v>4282</v>
      </c>
      <c r="K1463" s="1" t="s">
        <v>4283</v>
      </c>
      <c r="L1463" s="1" t="s">
        <v>3400</v>
      </c>
      <c r="M1463" s="1" t="s">
        <v>4284</v>
      </c>
      <c r="N1463" s="3">
        <v>73235.25</v>
      </c>
      <c r="O1463" s="3">
        <v>0</v>
      </c>
      <c r="P1463" s="1" t="s">
        <v>2567</v>
      </c>
      <c r="Q1463" s="1" t="s">
        <v>1489</v>
      </c>
      <c r="R1463" s="1" t="s">
        <v>910</v>
      </c>
      <c r="S1463" s="1" t="s">
        <v>2407</v>
      </c>
      <c r="T1463" s="1" t="s">
        <v>2407</v>
      </c>
      <c r="U1463" s="1" t="s">
        <v>5586</v>
      </c>
      <c r="V1463" s="1" t="s">
        <v>2470</v>
      </c>
      <c r="W1463" s="1" t="s">
        <v>103</v>
      </c>
      <c r="X1463" s="1" t="str">
        <f>CONCATENATE(Tableau4[[#This Row],[Numéro de pièce de la pièce de référence]],Tableau4[[#This Row],[Numéro de poste de la pièce de référence]])</f>
        <v>450068074210</v>
      </c>
    </row>
    <row r="1464" spans="1:24" x14ac:dyDescent="0.35">
      <c r="A1464" s="1" t="s">
        <v>97</v>
      </c>
      <c r="B1464" s="1" t="s">
        <v>2489</v>
      </c>
      <c r="C1464" s="1" t="s">
        <v>2510</v>
      </c>
      <c r="D1464" s="1" t="s">
        <v>101</v>
      </c>
      <c r="E1464" s="1" t="s">
        <v>1699</v>
      </c>
      <c r="F1464" s="1" t="s">
        <v>2407</v>
      </c>
      <c r="G1464" s="1" t="s">
        <v>3069</v>
      </c>
      <c r="H1464" s="1" t="s">
        <v>88</v>
      </c>
      <c r="I1464" s="2">
        <v>44012</v>
      </c>
      <c r="J1464" s="1" t="s">
        <v>4282</v>
      </c>
      <c r="K1464" s="1" t="s">
        <v>4283</v>
      </c>
      <c r="L1464" s="1" t="s">
        <v>3400</v>
      </c>
      <c r="M1464" s="1" t="s">
        <v>4284</v>
      </c>
      <c r="N1464" s="3">
        <v>17724211.27</v>
      </c>
      <c r="O1464" s="3">
        <v>0</v>
      </c>
      <c r="P1464" s="1" t="s">
        <v>2567</v>
      </c>
      <c r="Q1464" s="1" t="s">
        <v>1596</v>
      </c>
      <c r="R1464" s="1" t="s">
        <v>301</v>
      </c>
      <c r="S1464" s="1" t="s">
        <v>2407</v>
      </c>
      <c r="T1464" s="1" t="s">
        <v>2407</v>
      </c>
      <c r="U1464" s="1" t="s">
        <v>5587</v>
      </c>
      <c r="V1464" s="1" t="s">
        <v>2470</v>
      </c>
      <c r="W1464" s="1" t="s">
        <v>103</v>
      </c>
      <c r="X1464" s="1" t="str">
        <f>CONCATENATE(Tableau4[[#This Row],[Numéro de pièce de la pièce de référence]],Tableau4[[#This Row],[Numéro de poste de la pièce de référence]])</f>
        <v>450068074610</v>
      </c>
    </row>
    <row r="1465" spans="1:24" x14ac:dyDescent="0.35">
      <c r="A1465" s="1" t="s">
        <v>97</v>
      </c>
      <c r="B1465" s="1" t="s">
        <v>2489</v>
      </c>
      <c r="C1465" s="1" t="s">
        <v>2510</v>
      </c>
      <c r="D1465" s="1" t="s">
        <v>101</v>
      </c>
      <c r="E1465" s="1" t="s">
        <v>1689</v>
      </c>
      <c r="F1465" s="1" t="s">
        <v>2407</v>
      </c>
      <c r="G1465" s="1" t="s">
        <v>3093</v>
      </c>
      <c r="H1465" s="1" t="s">
        <v>88</v>
      </c>
      <c r="I1465" s="2">
        <v>44012</v>
      </c>
      <c r="J1465" s="1" t="s">
        <v>4282</v>
      </c>
      <c r="K1465" s="1" t="s">
        <v>4283</v>
      </c>
      <c r="L1465" s="1" t="s">
        <v>3400</v>
      </c>
      <c r="M1465" s="1" t="s">
        <v>4284</v>
      </c>
      <c r="N1465" s="3">
        <v>786103</v>
      </c>
      <c r="O1465" s="3">
        <v>0</v>
      </c>
      <c r="P1465" s="1" t="s">
        <v>2567</v>
      </c>
      <c r="Q1465" s="1" t="s">
        <v>1690</v>
      </c>
      <c r="R1465" s="1" t="s">
        <v>1688</v>
      </c>
      <c r="S1465" s="1" t="s">
        <v>2407</v>
      </c>
      <c r="T1465" s="1" t="s">
        <v>2407</v>
      </c>
      <c r="U1465" s="1" t="s">
        <v>5588</v>
      </c>
      <c r="V1465" s="1" t="s">
        <v>2470</v>
      </c>
      <c r="W1465" s="1" t="s">
        <v>103</v>
      </c>
      <c r="X1465" s="1" t="str">
        <f>CONCATENATE(Tableau4[[#This Row],[Numéro de pièce de la pièce de référence]],Tableau4[[#This Row],[Numéro de poste de la pièce de référence]])</f>
        <v>450068074910</v>
      </c>
    </row>
    <row r="1466" spans="1:24" x14ac:dyDescent="0.35">
      <c r="A1466" s="1" t="s">
        <v>97</v>
      </c>
      <c r="B1466" s="1" t="s">
        <v>2489</v>
      </c>
      <c r="C1466" s="1" t="s">
        <v>2510</v>
      </c>
      <c r="D1466" s="1" t="s">
        <v>101</v>
      </c>
      <c r="E1466" s="1" t="s">
        <v>1686</v>
      </c>
      <c r="F1466" s="1" t="s">
        <v>2407</v>
      </c>
      <c r="G1466" s="1" t="s">
        <v>3095</v>
      </c>
      <c r="H1466" s="1" t="s">
        <v>88</v>
      </c>
      <c r="I1466" s="2">
        <v>44012</v>
      </c>
      <c r="J1466" s="1" t="s">
        <v>4282</v>
      </c>
      <c r="K1466" s="1" t="s">
        <v>4283</v>
      </c>
      <c r="L1466" s="1" t="s">
        <v>3400</v>
      </c>
      <c r="M1466" s="1" t="s">
        <v>4284</v>
      </c>
      <c r="N1466" s="3">
        <v>1507956</v>
      </c>
      <c r="O1466" s="3">
        <v>0</v>
      </c>
      <c r="P1466" s="1" t="s">
        <v>2567</v>
      </c>
      <c r="Q1466" s="1" t="s">
        <v>1659</v>
      </c>
      <c r="R1466" s="1" t="s">
        <v>1685</v>
      </c>
      <c r="S1466" s="1" t="s">
        <v>2407</v>
      </c>
      <c r="T1466" s="1" t="s">
        <v>2407</v>
      </c>
      <c r="U1466" s="1" t="s">
        <v>5589</v>
      </c>
      <c r="V1466" s="1" t="s">
        <v>2470</v>
      </c>
      <c r="W1466" s="1" t="s">
        <v>103</v>
      </c>
      <c r="X1466" s="1" t="str">
        <f>CONCATENATE(Tableau4[[#This Row],[Numéro de pièce de la pièce de référence]],Tableau4[[#This Row],[Numéro de poste de la pièce de référence]])</f>
        <v>450068076210</v>
      </c>
    </row>
    <row r="1467" spans="1:24" x14ac:dyDescent="0.35">
      <c r="A1467" s="1" t="s">
        <v>97</v>
      </c>
      <c r="B1467" s="1" t="s">
        <v>2489</v>
      </c>
      <c r="C1467" s="1" t="s">
        <v>2510</v>
      </c>
      <c r="D1467" s="1" t="s">
        <v>101</v>
      </c>
      <c r="E1467" s="1" t="s">
        <v>1679</v>
      </c>
      <c r="F1467" s="1" t="s">
        <v>2407</v>
      </c>
      <c r="G1467" s="1" t="s">
        <v>3097</v>
      </c>
      <c r="H1467" s="1" t="s">
        <v>88</v>
      </c>
      <c r="I1467" s="2">
        <v>44012</v>
      </c>
      <c r="J1467" s="1" t="s">
        <v>4282</v>
      </c>
      <c r="K1467" s="1" t="s">
        <v>4283</v>
      </c>
      <c r="L1467" s="1" t="s">
        <v>3400</v>
      </c>
      <c r="M1467" s="1" t="s">
        <v>4284</v>
      </c>
      <c r="N1467" s="3">
        <v>142847.51</v>
      </c>
      <c r="O1467" s="3">
        <v>0</v>
      </c>
      <c r="P1467" s="1" t="s">
        <v>2567</v>
      </c>
      <c r="Q1467" s="1" t="s">
        <v>1680</v>
      </c>
      <c r="R1467" s="1" t="s">
        <v>1678</v>
      </c>
      <c r="S1467" s="1" t="s">
        <v>2407</v>
      </c>
      <c r="T1467" s="1" t="s">
        <v>2407</v>
      </c>
      <c r="U1467" s="1" t="s">
        <v>5590</v>
      </c>
      <c r="V1467" s="1" t="s">
        <v>2470</v>
      </c>
      <c r="W1467" s="1" t="s">
        <v>103</v>
      </c>
      <c r="X1467" s="1" t="str">
        <f>CONCATENATE(Tableau4[[#This Row],[Numéro de pièce de la pièce de référence]],Tableau4[[#This Row],[Numéro de poste de la pièce de référence]])</f>
        <v>450068076310</v>
      </c>
    </row>
    <row r="1468" spans="1:24" x14ac:dyDescent="0.35">
      <c r="A1468" s="1" t="s">
        <v>97</v>
      </c>
      <c r="B1468" s="1" t="s">
        <v>2489</v>
      </c>
      <c r="C1468" s="1" t="s">
        <v>2510</v>
      </c>
      <c r="D1468" s="1" t="s">
        <v>101</v>
      </c>
      <c r="E1468" s="1" t="s">
        <v>1658</v>
      </c>
      <c r="F1468" s="1" t="s">
        <v>2407</v>
      </c>
      <c r="G1468" s="1" t="s">
        <v>3099</v>
      </c>
      <c r="H1468" s="1" t="s">
        <v>88</v>
      </c>
      <c r="I1468" s="2">
        <v>44012</v>
      </c>
      <c r="J1468" s="1" t="s">
        <v>4282</v>
      </c>
      <c r="K1468" s="1" t="s">
        <v>4283</v>
      </c>
      <c r="L1468" s="1" t="s">
        <v>3400</v>
      </c>
      <c r="M1468" s="1" t="s">
        <v>4284</v>
      </c>
      <c r="N1468" s="3">
        <v>2295213.7599999998</v>
      </c>
      <c r="O1468" s="3">
        <v>0</v>
      </c>
      <c r="P1468" s="1" t="s">
        <v>2567</v>
      </c>
      <c r="Q1468" s="1" t="s">
        <v>1659</v>
      </c>
      <c r="R1468" s="1" t="s">
        <v>1657</v>
      </c>
      <c r="S1468" s="1" t="s">
        <v>2407</v>
      </c>
      <c r="T1468" s="1" t="s">
        <v>2407</v>
      </c>
      <c r="U1468" s="1" t="s">
        <v>5591</v>
      </c>
      <c r="V1468" s="1" t="s">
        <v>2470</v>
      </c>
      <c r="W1468" s="1" t="s">
        <v>103</v>
      </c>
      <c r="X1468" s="1" t="str">
        <f>CONCATENATE(Tableau4[[#This Row],[Numéro de pièce de la pièce de référence]],Tableau4[[#This Row],[Numéro de poste de la pièce de référence]])</f>
        <v>450068076410</v>
      </c>
    </row>
    <row r="1469" spans="1:24" x14ac:dyDescent="0.35">
      <c r="A1469" s="1" t="s">
        <v>97</v>
      </c>
      <c r="B1469" s="1" t="s">
        <v>2489</v>
      </c>
      <c r="C1469" s="1" t="s">
        <v>2510</v>
      </c>
      <c r="D1469" s="1" t="s">
        <v>101</v>
      </c>
      <c r="E1469" s="1" t="s">
        <v>1664</v>
      </c>
      <c r="F1469" s="1" t="s">
        <v>2407</v>
      </c>
      <c r="G1469" s="1" t="s">
        <v>3101</v>
      </c>
      <c r="H1469" s="1" t="s">
        <v>88</v>
      </c>
      <c r="I1469" s="2">
        <v>44012</v>
      </c>
      <c r="J1469" s="1" t="s">
        <v>4282</v>
      </c>
      <c r="K1469" s="1" t="s">
        <v>4283</v>
      </c>
      <c r="L1469" s="1" t="s">
        <v>3400</v>
      </c>
      <c r="M1469" s="1" t="s">
        <v>4284</v>
      </c>
      <c r="N1469" s="3">
        <v>79500</v>
      </c>
      <c r="O1469" s="3">
        <v>0</v>
      </c>
      <c r="P1469" s="1" t="s">
        <v>2567</v>
      </c>
      <c r="Q1469" s="1" t="s">
        <v>1659</v>
      </c>
      <c r="R1469" s="1" t="s">
        <v>1663</v>
      </c>
      <c r="S1469" s="1" t="s">
        <v>2407</v>
      </c>
      <c r="T1469" s="1" t="s">
        <v>2407</v>
      </c>
      <c r="U1469" s="1" t="s">
        <v>5592</v>
      </c>
      <c r="V1469" s="1" t="s">
        <v>2470</v>
      </c>
      <c r="W1469" s="1" t="s">
        <v>103</v>
      </c>
      <c r="X1469" s="1" t="str">
        <f>CONCATENATE(Tableau4[[#This Row],[Numéro de pièce de la pièce de référence]],Tableau4[[#This Row],[Numéro de poste de la pièce de référence]])</f>
        <v>450068076510</v>
      </c>
    </row>
    <row r="1470" spans="1:24" x14ac:dyDescent="0.35">
      <c r="A1470" s="1" t="s">
        <v>97</v>
      </c>
      <c r="B1470" s="1" t="s">
        <v>2489</v>
      </c>
      <c r="C1470" s="1" t="s">
        <v>2510</v>
      </c>
      <c r="D1470" s="1" t="s">
        <v>101</v>
      </c>
      <c r="E1470" s="1" t="s">
        <v>1694</v>
      </c>
      <c r="F1470" s="1" t="s">
        <v>2407</v>
      </c>
      <c r="G1470" s="1" t="s">
        <v>2905</v>
      </c>
      <c r="H1470" s="1" t="s">
        <v>88</v>
      </c>
      <c r="I1470" s="2">
        <v>44012</v>
      </c>
      <c r="J1470" s="1" t="s">
        <v>4282</v>
      </c>
      <c r="K1470" s="1" t="s">
        <v>4283</v>
      </c>
      <c r="L1470" s="1" t="s">
        <v>3400</v>
      </c>
      <c r="M1470" s="1" t="s">
        <v>4284</v>
      </c>
      <c r="N1470" s="3">
        <v>13602065.35</v>
      </c>
      <c r="O1470" s="3">
        <v>0</v>
      </c>
      <c r="P1470" s="1" t="s">
        <v>2567</v>
      </c>
      <c r="Q1470" s="1" t="s">
        <v>1167</v>
      </c>
      <c r="R1470" s="1" t="s">
        <v>1165</v>
      </c>
      <c r="S1470" s="1" t="s">
        <v>2407</v>
      </c>
      <c r="T1470" s="1" t="s">
        <v>2407</v>
      </c>
      <c r="U1470" s="1" t="s">
        <v>5593</v>
      </c>
      <c r="V1470" s="1" t="s">
        <v>2470</v>
      </c>
      <c r="W1470" s="1" t="s">
        <v>51</v>
      </c>
      <c r="X1470" s="1" t="str">
        <f>CONCATENATE(Tableau4[[#This Row],[Numéro de pièce de la pièce de référence]],Tableau4[[#This Row],[Numéro de poste de la pièce de référence]])</f>
        <v>450068084810</v>
      </c>
    </row>
    <row r="1471" spans="1:24" x14ac:dyDescent="0.35">
      <c r="A1471" s="1" t="s">
        <v>97</v>
      </c>
      <c r="B1471" s="1" t="s">
        <v>2489</v>
      </c>
      <c r="C1471" s="1" t="s">
        <v>2510</v>
      </c>
      <c r="D1471" s="1" t="s">
        <v>101</v>
      </c>
      <c r="E1471" s="1" t="s">
        <v>564</v>
      </c>
      <c r="F1471" s="1" t="s">
        <v>2407</v>
      </c>
      <c r="G1471" s="1" t="s">
        <v>2717</v>
      </c>
      <c r="H1471" s="1" t="s">
        <v>88</v>
      </c>
      <c r="I1471" s="2">
        <v>44013</v>
      </c>
      <c r="J1471" s="1" t="s">
        <v>4282</v>
      </c>
      <c r="K1471" s="1" t="s">
        <v>4283</v>
      </c>
      <c r="L1471" s="1" t="s">
        <v>2630</v>
      </c>
      <c r="M1471" s="1" t="s">
        <v>4290</v>
      </c>
      <c r="N1471" s="3">
        <v>-504000</v>
      </c>
      <c r="O1471" s="3">
        <v>0</v>
      </c>
      <c r="P1471" s="1" t="s">
        <v>2567</v>
      </c>
      <c r="Q1471" s="1" t="s">
        <v>565</v>
      </c>
      <c r="R1471" s="1" t="s">
        <v>495</v>
      </c>
      <c r="S1471" s="1" t="s">
        <v>2407</v>
      </c>
      <c r="T1471" s="1" t="s">
        <v>2407</v>
      </c>
      <c r="U1471" s="1" t="s">
        <v>5594</v>
      </c>
      <c r="V1471" s="1" t="s">
        <v>2470</v>
      </c>
      <c r="W1471" s="1" t="s">
        <v>51</v>
      </c>
      <c r="X1471" s="1" t="str">
        <f>CONCATENATE(Tableau4[[#This Row],[Numéro de pièce de la pièce de référence]],Tableau4[[#This Row],[Numéro de poste de la pièce de référence]])</f>
        <v>450066891510</v>
      </c>
    </row>
    <row r="1472" spans="1:24" x14ac:dyDescent="0.35">
      <c r="A1472" s="1" t="s">
        <v>97</v>
      </c>
      <c r="B1472" s="1" t="s">
        <v>2489</v>
      </c>
      <c r="C1472" s="1" t="s">
        <v>2510</v>
      </c>
      <c r="D1472" s="1" t="s">
        <v>101</v>
      </c>
      <c r="E1472" s="1" t="s">
        <v>564</v>
      </c>
      <c r="F1472" s="1" t="s">
        <v>2407</v>
      </c>
      <c r="G1472" s="1" t="s">
        <v>2717</v>
      </c>
      <c r="H1472" s="1" t="s">
        <v>88</v>
      </c>
      <c r="I1472" s="2">
        <v>44013</v>
      </c>
      <c r="J1472" s="1" t="s">
        <v>4282</v>
      </c>
      <c r="K1472" s="1" t="s">
        <v>4283</v>
      </c>
      <c r="L1472" s="1" t="s">
        <v>2630</v>
      </c>
      <c r="M1472" s="1" t="s">
        <v>4290</v>
      </c>
      <c r="N1472" s="3">
        <v>-579600</v>
      </c>
      <c r="O1472" s="3">
        <v>0</v>
      </c>
      <c r="P1472" s="1" t="s">
        <v>2567</v>
      </c>
      <c r="Q1472" s="1" t="s">
        <v>565</v>
      </c>
      <c r="R1472" s="1" t="s">
        <v>495</v>
      </c>
      <c r="S1472" s="1" t="s">
        <v>2407</v>
      </c>
      <c r="T1472" s="1" t="s">
        <v>2407</v>
      </c>
      <c r="U1472" s="1" t="s">
        <v>5595</v>
      </c>
      <c r="V1472" s="1" t="s">
        <v>2470</v>
      </c>
      <c r="W1472" s="1" t="s">
        <v>51</v>
      </c>
      <c r="X1472" s="1" t="str">
        <f>CONCATENATE(Tableau4[[#This Row],[Numéro de pièce de la pièce de référence]],Tableau4[[#This Row],[Numéro de poste de la pièce de référence]])</f>
        <v>450066891510</v>
      </c>
    </row>
    <row r="1473" spans="1:24" x14ac:dyDescent="0.35">
      <c r="A1473" s="1" t="s">
        <v>97</v>
      </c>
      <c r="B1473" s="1" t="s">
        <v>2489</v>
      </c>
      <c r="C1473" s="1" t="s">
        <v>2510</v>
      </c>
      <c r="D1473" s="1" t="s">
        <v>101</v>
      </c>
      <c r="E1473" s="1" t="s">
        <v>1052</v>
      </c>
      <c r="F1473" s="1" t="s">
        <v>2407</v>
      </c>
      <c r="G1473" s="1" t="s">
        <v>2877</v>
      </c>
      <c r="H1473" s="1" t="s">
        <v>88</v>
      </c>
      <c r="I1473" s="2">
        <v>44013</v>
      </c>
      <c r="J1473" s="1" t="s">
        <v>4282</v>
      </c>
      <c r="K1473" s="1" t="s">
        <v>4283</v>
      </c>
      <c r="L1473" s="1" t="s">
        <v>2630</v>
      </c>
      <c r="M1473" s="1" t="s">
        <v>4290</v>
      </c>
      <c r="N1473" s="3">
        <v>-357861.74</v>
      </c>
      <c r="O1473" s="3">
        <v>0</v>
      </c>
      <c r="P1473" s="1" t="s">
        <v>2567</v>
      </c>
      <c r="Q1473" s="1" t="s">
        <v>1053</v>
      </c>
      <c r="R1473" s="1" t="s">
        <v>1051</v>
      </c>
      <c r="S1473" s="1" t="s">
        <v>2407</v>
      </c>
      <c r="T1473" s="1" t="s">
        <v>2407</v>
      </c>
      <c r="U1473" s="1" t="s">
        <v>5596</v>
      </c>
      <c r="V1473" s="1" t="s">
        <v>2470</v>
      </c>
      <c r="W1473" s="1" t="s">
        <v>51</v>
      </c>
      <c r="X1473" s="1" t="str">
        <f>CONCATENATE(Tableau4[[#This Row],[Numéro de pièce de la pièce de référence]],Tableau4[[#This Row],[Numéro de poste de la pièce de référence]])</f>
        <v>450067209710</v>
      </c>
    </row>
    <row r="1474" spans="1:24" x14ac:dyDescent="0.35">
      <c r="A1474" s="1" t="s">
        <v>97</v>
      </c>
      <c r="B1474" s="1" t="s">
        <v>2489</v>
      </c>
      <c r="C1474" s="1" t="s">
        <v>2510</v>
      </c>
      <c r="D1474" s="1" t="s">
        <v>101</v>
      </c>
      <c r="E1474" s="1" t="s">
        <v>1110</v>
      </c>
      <c r="F1474" s="1" t="s">
        <v>2407</v>
      </c>
      <c r="G1474" s="1" t="s">
        <v>2899</v>
      </c>
      <c r="H1474" s="1" t="s">
        <v>88</v>
      </c>
      <c r="I1474" s="2">
        <v>44013</v>
      </c>
      <c r="J1474" s="1" t="s">
        <v>4282</v>
      </c>
      <c r="K1474" s="1" t="s">
        <v>4283</v>
      </c>
      <c r="L1474" s="1" t="s">
        <v>2630</v>
      </c>
      <c r="M1474" s="1" t="s">
        <v>4290</v>
      </c>
      <c r="N1474" s="3">
        <v>-18634</v>
      </c>
      <c r="O1474" s="3">
        <v>0</v>
      </c>
      <c r="P1474" s="1" t="s">
        <v>2567</v>
      </c>
      <c r="Q1474" s="1" t="s">
        <v>1111</v>
      </c>
      <c r="R1474" s="1" t="s">
        <v>924</v>
      </c>
      <c r="S1474" s="1" t="s">
        <v>2407</v>
      </c>
      <c r="T1474" s="1" t="s">
        <v>2407</v>
      </c>
      <c r="U1474" s="1" t="s">
        <v>5597</v>
      </c>
      <c r="V1474" s="1" t="s">
        <v>2470</v>
      </c>
      <c r="W1474" s="1" t="s">
        <v>113</v>
      </c>
      <c r="X1474" s="1" t="str">
        <f>CONCATENATE(Tableau4[[#This Row],[Numéro de pièce de la pièce de référence]],Tableau4[[#This Row],[Numéro de poste de la pièce de référence]])</f>
        <v>450067227710</v>
      </c>
    </row>
    <row r="1475" spans="1:24" x14ac:dyDescent="0.35">
      <c r="A1475" s="1" t="s">
        <v>97</v>
      </c>
      <c r="B1475" s="1" t="s">
        <v>2489</v>
      </c>
      <c r="C1475" s="1" t="s">
        <v>2510</v>
      </c>
      <c r="D1475" s="1" t="s">
        <v>101</v>
      </c>
      <c r="E1475" s="1" t="s">
        <v>1989</v>
      </c>
      <c r="F1475" s="1" t="s">
        <v>2407</v>
      </c>
      <c r="G1475" s="1" t="s">
        <v>3068</v>
      </c>
      <c r="H1475" s="1" t="s">
        <v>88</v>
      </c>
      <c r="I1475" s="2">
        <v>44013</v>
      </c>
      <c r="J1475" s="1" t="s">
        <v>4282</v>
      </c>
      <c r="K1475" s="1" t="s">
        <v>4283</v>
      </c>
      <c r="L1475" s="1" t="s">
        <v>2630</v>
      </c>
      <c r="M1475" s="1" t="s">
        <v>4290</v>
      </c>
      <c r="N1475" s="3">
        <v>-296612.49</v>
      </c>
      <c r="O1475" s="3">
        <v>0</v>
      </c>
      <c r="P1475" s="1" t="s">
        <v>2702</v>
      </c>
      <c r="Q1475" s="1" t="s">
        <v>1990</v>
      </c>
      <c r="R1475" s="1" t="s">
        <v>1988</v>
      </c>
      <c r="S1475" s="1" t="s">
        <v>2407</v>
      </c>
      <c r="T1475" s="1" t="s">
        <v>2407</v>
      </c>
      <c r="U1475" s="1" t="s">
        <v>5598</v>
      </c>
      <c r="V1475" s="1" t="s">
        <v>2470</v>
      </c>
      <c r="W1475" s="1" t="s">
        <v>74</v>
      </c>
      <c r="X1475" s="1" t="str">
        <f>CONCATENATE(Tableau4[[#This Row],[Numéro de pièce de la pièce de référence]],Tableau4[[#This Row],[Numéro de poste de la pièce de référence]])</f>
        <v>450067811910</v>
      </c>
    </row>
    <row r="1476" spans="1:24" x14ac:dyDescent="0.35">
      <c r="A1476" s="1" t="s">
        <v>97</v>
      </c>
      <c r="B1476" s="1" t="s">
        <v>2489</v>
      </c>
      <c r="C1476" s="1" t="s">
        <v>2510</v>
      </c>
      <c r="D1476" s="1" t="s">
        <v>101</v>
      </c>
      <c r="E1476" s="1" t="s">
        <v>1989</v>
      </c>
      <c r="F1476" s="1" t="s">
        <v>2407</v>
      </c>
      <c r="G1476" s="1" t="s">
        <v>3068</v>
      </c>
      <c r="H1476" s="1" t="s">
        <v>88</v>
      </c>
      <c r="I1476" s="2">
        <v>44013</v>
      </c>
      <c r="J1476" s="1" t="s">
        <v>4282</v>
      </c>
      <c r="K1476" s="1" t="s">
        <v>4283</v>
      </c>
      <c r="L1476" s="1" t="s">
        <v>2630</v>
      </c>
      <c r="M1476" s="1" t="s">
        <v>4290</v>
      </c>
      <c r="N1476" s="3">
        <v>-9853.36</v>
      </c>
      <c r="O1476" s="3">
        <v>0</v>
      </c>
      <c r="P1476" s="1" t="s">
        <v>2702</v>
      </c>
      <c r="Q1476" s="1" t="s">
        <v>1990</v>
      </c>
      <c r="R1476" s="1" t="s">
        <v>1988</v>
      </c>
      <c r="S1476" s="1" t="s">
        <v>2407</v>
      </c>
      <c r="T1476" s="1" t="s">
        <v>2407</v>
      </c>
      <c r="U1476" s="1" t="s">
        <v>5599</v>
      </c>
      <c r="V1476" s="1" t="s">
        <v>2470</v>
      </c>
      <c r="W1476" s="1" t="s">
        <v>74</v>
      </c>
      <c r="X1476" s="1" t="str">
        <f>CONCATENATE(Tableau4[[#This Row],[Numéro de pièce de la pièce de référence]],Tableau4[[#This Row],[Numéro de poste de la pièce de référence]])</f>
        <v>450067811910</v>
      </c>
    </row>
    <row r="1477" spans="1:24" x14ac:dyDescent="0.35">
      <c r="A1477" s="1" t="s">
        <v>97</v>
      </c>
      <c r="B1477" s="1" t="s">
        <v>2489</v>
      </c>
      <c r="C1477" s="1" t="s">
        <v>2510</v>
      </c>
      <c r="D1477" s="1" t="s">
        <v>101</v>
      </c>
      <c r="E1477" s="1" t="s">
        <v>1608</v>
      </c>
      <c r="F1477" s="1" t="s">
        <v>2407</v>
      </c>
      <c r="G1477" s="1" t="s">
        <v>3074</v>
      </c>
      <c r="H1477" s="1" t="s">
        <v>88</v>
      </c>
      <c r="I1477" s="2">
        <v>44013</v>
      </c>
      <c r="J1477" s="1" t="s">
        <v>4282</v>
      </c>
      <c r="K1477" s="1" t="s">
        <v>4283</v>
      </c>
      <c r="L1477" s="1" t="s">
        <v>2630</v>
      </c>
      <c r="M1477" s="1" t="s">
        <v>4290</v>
      </c>
      <c r="N1477" s="3">
        <v>-338.9</v>
      </c>
      <c r="O1477" s="3">
        <v>0</v>
      </c>
      <c r="P1477" s="1" t="s">
        <v>2702</v>
      </c>
      <c r="Q1477" s="1" t="s">
        <v>1609</v>
      </c>
      <c r="R1477" s="1" t="s">
        <v>1470</v>
      </c>
      <c r="S1477" s="1" t="s">
        <v>2407</v>
      </c>
      <c r="T1477" s="1" t="s">
        <v>2407</v>
      </c>
      <c r="U1477" s="1" t="s">
        <v>5600</v>
      </c>
      <c r="V1477" s="1" t="s">
        <v>2470</v>
      </c>
      <c r="W1477" s="1" t="s">
        <v>74</v>
      </c>
      <c r="X1477" s="1" t="str">
        <f>CONCATENATE(Tableau4[[#This Row],[Numéro de pièce de la pièce de référence]],Tableau4[[#This Row],[Numéro de poste de la pièce de référence]])</f>
        <v>450067888810</v>
      </c>
    </row>
    <row r="1478" spans="1:24" x14ac:dyDescent="0.35">
      <c r="A1478" s="1" t="s">
        <v>97</v>
      </c>
      <c r="B1478" s="1" t="s">
        <v>2489</v>
      </c>
      <c r="C1478" s="1" t="s">
        <v>2510</v>
      </c>
      <c r="D1478" s="1" t="s">
        <v>101</v>
      </c>
      <c r="E1478" s="1" t="s">
        <v>1631</v>
      </c>
      <c r="F1478" s="1" t="s">
        <v>2407</v>
      </c>
      <c r="G1478" s="1" t="s">
        <v>3085</v>
      </c>
      <c r="H1478" s="1" t="s">
        <v>88</v>
      </c>
      <c r="I1478" s="2">
        <v>44013</v>
      </c>
      <c r="J1478" s="1" t="s">
        <v>4282</v>
      </c>
      <c r="K1478" s="1" t="s">
        <v>4283</v>
      </c>
      <c r="L1478" s="1" t="s">
        <v>3401</v>
      </c>
      <c r="M1478" s="1" t="s">
        <v>4288</v>
      </c>
      <c r="N1478" s="3">
        <v>83489</v>
      </c>
      <c r="O1478" s="3">
        <v>0</v>
      </c>
      <c r="P1478" s="1" t="s">
        <v>2567</v>
      </c>
      <c r="Q1478" s="1" t="s">
        <v>1191</v>
      </c>
      <c r="R1478" s="1" t="s">
        <v>683</v>
      </c>
      <c r="S1478" s="1" t="s">
        <v>2407</v>
      </c>
      <c r="T1478" s="1" t="s">
        <v>2407</v>
      </c>
      <c r="U1478" s="1" t="s">
        <v>5601</v>
      </c>
      <c r="V1478" s="1" t="s">
        <v>2470</v>
      </c>
      <c r="W1478" s="1" t="s">
        <v>103</v>
      </c>
      <c r="X1478" s="1" t="str">
        <f>CONCATENATE(Tableau4[[#This Row],[Numéro de pièce de la pièce de référence]],Tableau4[[#This Row],[Numéro de poste de la pièce de référence]])</f>
        <v>450068067210</v>
      </c>
    </row>
    <row r="1479" spans="1:24" x14ac:dyDescent="0.35">
      <c r="A1479" s="1" t="s">
        <v>97</v>
      </c>
      <c r="B1479" s="1" t="s">
        <v>2489</v>
      </c>
      <c r="C1479" s="1" t="s">
        <v>2510</v>
      </c>
      <c r="D1479" s="1" t="s">
        <v>101</v>
      </c>
      <c r="E1479" s="1" t="s">
        <v>1694</v>
      </c>
      <c r="F1479" s="1" t="s">
        <v>2407</v>
      </c>
      <c r="G1479" s="1" t="s">
        <v>2905</v>
      </c>
      <c r="H1479" s="1" t="s">
        <v>88</v>
      </c>
      <c r="I1479" s="2">
        <v>44013</v>
      </c>
      <c r="J1479" s="1" t="s">
        <v>4282</v>
      </c>
      <c r="K1479" s="1" t="s">
        <v>4283</v>
      </c>
      <c r="L1479" s="1" t="s">
        <v>2630</v>
      </c>
      <c r="M1479" s="1" t="s">
        <v>4290</v>
      </c>
      <c r="N1479" s="3">
        <v>-13708864.039999999</v>
      </c>
      <c r="O1479" s="3">
        <v>0</v>
      </c>
      <c r="P1479" s="1" t="s">
        <v>2567</v>
      </c>
      <c r="Q1479" s="1" t="s">
        <v>1167</v>
      </c>
      <c r="R1479" s="1" t="s">
        <v>1165</v>
      </c>
      <c r="S1479" s="1" t="s">
        <v>2407</v>
      </c>
      <c r="T1479" s="1" t="s">
        <v>2407</v>
      </c>
      <c r="U1479" s="1" t="s">
        <v>5602</v>
      </c>
      <c r="V1479" s="1" t="s">
        <v>2470</v>
      </c>
      <c r="W1479" s="1" t="s">
        <v>51</v>
      </c>
      <c r="X1479" s="1" t="str">
        <f>CONCATENATE(Tableau4[[#This Row],[Numéro de pièce de la pièce de référence]],Tableau4[[#This Row],[Numéro de poste de la pièce de référence]])</f>
        <v>450068084810</v>
      </c>
    </row>
    <row r="1480" spans="1:24" x14ac:dyDescent="0.35">
      <c r="A1480" s="1" t="s">
        <v>97</v>
      </c>
      <c r="B1480" s="1" t="s">
        <v>2489</v>
      </c>
      <c r="C1480" s="1" t="s">
        <v>2510</v>
      </c>
      <c r="D1480" s="1" t="s">
        <v>101</v>
      </c>
      <c r="E1480" s="1" t="s">
        <v>1694</v>
      </c>
      <c r="F1480" s="1" t="s">
        <v>2407</v>
      </c>
      <c r="G1480" s="1" t="s">
        <v>2905</v>
      </c>
      <c r="H1480" s="1" t="s">
        <v>88</v>
      </c>
      <c r="I1480" s="2">
        <v>44013</v>
      </c>
      <c r="J1480" s="1" t="s">
        <v>4282</v>
      </c>
      <c r="K1480" s="1" t="s">
        <v>4283</v>
      </c>
      <c r="L1480" s="1" t="s">
        <v>2590</v>
      </c>
      <c r="M1480" s="1" t="s">
        <v>4402</v>
      </c>
      <c r="N1480" s="3">
        <v>106798.69</v>
      </c>
      <c r="O1480" s="3">
        <v>0</v>
      </c>
      <c r="P1480" s="1" t="s">
        <v>2567</v>
      </c>
      <c r="Q1480" s="1" t="s">
        <v>1167</v>
      </c>
      <c r="R1480" s="1" t="s">
        <v>1165</v>
      </c>
      <c r="S1480" s="1" t="s">
        <v>2407</v>
      </c>
      <c r="T1480" s="1" t="s">
        <v>2407</v>
      </c>
      <c r="U1480" s="1" t="s">
        <v>5602</v>
      </c>
      <c r="V1480" s="1" t="s">
        <v>2470</v>
      </c>
      <c r="W1480" s="1" t="s">
        <v>51</v>
      </c>
      <c r="X1480" s="1" t="str">
        <f>CONCATENATE(Tableau4[[#This Row],[Numéro de pièce de la pièce de référence]],Tableau4[[#This Row],[Numéro de poste de la pièce de référence]])</f>
        <v>450068084810</v>
      </c>
    </row>
    <row r="1481" spans="1:24" x14ac:dyDescent="0.35">
      <c r="A1481" s="1" t="s">
        <v>97</v>
      </c>
      <c r="B1481" s="1" t="s">
        <v>2489</v>
      </c>
      <c r="C1481" s="1" t="s">
        <v>2510</v>
      </c>
      <c r="D1481" s="1" t="s">
        <v>101</v>
      </c>
      <c r="E1481" s="1" t="s">
        <v>1700</v>
      </c>
      <c r="F1481" s="1" t="s">
        <v>2407</v>
      </c>
      <c r="G1481" s="1" t="s">
        <v>3102</v>
      </c>
      <c r="H1481" s="1" t="s">
        <v>88</v>
      </c>
      <c r="I1481" s="2">
        <v>44013</v>
      </c>
      <c r="J1481" s="1" t="s">
        <v>4282</v>
      </c>
      <c r="K1481" s="1" t="s">
        <v>4283</v>
      </c>
      <c r="L1481" s="1" t="s">
        <v>3400</v>
      </c>
      <c r="M1481" s="1" t="s">
        <v>4284</v>
      </c>
      <c r="N1481" s="3">
        <v>816.65</v>
      </c>
      <c r="O1481" s="3">
        <v>0</v>
      </c>
      <c r="P1481" s="1" t="s">
        <v>2771</v>
      </c>
      <c r="Q1481" s="1" t="s">
        <v>1499</v>
      </c>
      <c r="R1481" s="1" t="s">
        <v>800</v>
      </c>
      <c r="S1481" s="1" t="s">
        <v>2407</v>
      </c>
      <c r="T1481" s="1" t="s">
        <v>2407</v>
      </c>
      <c r="U1481" s="1" t="s">
        <v>5603</v>
      </c>
      <c r="V1481" s="1" t="s">
        <v>2470</v>
      </c>
      <c r="W1481" s="1" t="s">
        <v>92</v>
      </c>
      <c r="X1481" s="1" t="str">
        <f>CONCATENATE(Tableau4[[#This Row],[Numéro de pièce de la pièce de référence]],Tableau4[[#This Row],[Numéro de poste de la pièce de référence]])</f>
        <v>450068096210</v>
      </c>
    </row>
    <row r="1482" spans="1:24" x14ac:dyDescent="0.35">
      <c r="A1482" s="1" t="s">
        <v>97</v>
      </c>
      <c r="B1482" s="1" t="s">
        <v>2489</v>
      </c>
      <c r="C1482" s="1" t="s">
        <v>2510</v>
      </c>
      <c r="D1482" s="1" t="s">
        <v>101</v>
      </c>
      <c r="E1482" s="1" t="s">
        <v>1700</v>
      </c>
      <c r="F1482" s="1" t="s">
        <v>2407</v>
      </c>
      <c r="G1482" s="1" t="s">
        <v>3102</v>
      </c>
      <c r="H1482" s="1" t="s">
        <v>88</v>
      </c>
      <c r="I1482" s="2">
        <v>44013</v>
      </c>
      <c r="J1482" s="1" t="s">
        <v>4282</v>
      </c>
      <c r="K1482" s="1" t="s">
        <v>4283</v>
      </c>
      <c r="L1482" s="1" t="s">
        <v>2630</v>
      </c>
      <c r="M1482" s="1" t="s">
        <v>4290</v>
      </c>
      <c r="N1482" s="3">
        <v>-816.65</v>
      </c>
      <c r="O1482" s="3">
        <v>0</v>
      </c>
      <c r="P1482" s="1" t="s">
        <v>2771</v>
      </c>
      <c r="Q1482" s="1" t="s">
        <v>1499</v>
      </c>
      <c r="R1482" s="1" t="s">
        <v>800</v>
      </c>
      <c r="S1482" s="1" t="s">
        <v>2407</v>
      </c>
      <c r="T1482" s="1" t="s">
        <v>2407</v>
      </c>
      <c r="U1482" s="1" t="s">
        <v>5604</v>
      </c>
      <c r="V1482" s="1" t="s">
        <v>2470</v>
      </c>
      <c r="W1482" s="1" t="s">
        <v>92</v>
      </c>
      <c r="X1482" s="1" t="str">
        <f>CONCATENATE(Tableau4[[#This Row],[Numéro de pièce de la pièce de référence]],Tableau4[[#This Row],[Numéro de poste de la pièce de référence]])</f>
        <v>450068096210</v>
      </c>
    </row>
    <row r="1483" spans="1:24" x14ac:dyDescent="0.35">
      <c r="A1483" s="1" t="s">
        <v>97</v>
      </c>
      <c r="B1483" s="1" t="s">
        <v>2489</v>
      </c>
      <c r="C1483" s="1" t="s">
        <v>2510</v>
      </c>
      <c r="D1483" s="1" t="s">
        <v>101</v>
      </c>
      <c r="E1483" s="1" t="s">
        <v>586</v>
      </c>
      <c r="F1483" s="1" t="s">
        <v>2407</v>
      </c>
      <c r="G1483" s="1" t="s">
        <v>2708</v>
      </c>
      <c r="H1483" s="1" t="s">
        <v>511</v>
      </c>
      <c r="I1483" s="2">
        <v>44014</v>
      </c>
      <c r="J1483" s="1" t="s">
        <v>4282</v>
      </c>
      <c r="K1483" s="1" t="s">
        <v>4283</v>
      </c>
      <c r="L1483" s="1" t="s">
        <v>2630</v>
      </c>
      <c r="M1483" s="1" t="s">
        <v>4290</v>
      </c>
      <c r="N1483" s="3">
        <v>-16595.150000000001</v>
      </c>
      <c r="O1483" s="3">
        <v>0</v>
      </c>
      <c r="P1483" s="1" t="s">
        <v>2581</v>
      </c>
      <c r="Q1483" s="1" t="s">
        <v>592</v>
      </c>
      <c r="R1483" s="1" t="s">
        <v>585</v>
      </c>
      <c r="S1483" s="1" t="s">
        <v>2407</v>
      </c>
      <c r="T1483" s="1" t="s">
        <v>2407</v>
      </c>
      <c r="U1483" s="1" t="s">
        <v>5605</v>
      </c>
      <c r="V1483" s="1" t="s">
        <v>2470</v>
      </c>
      <c r="W1483" s="1" t="s">
        <v>92</v>
      </c>
      <c r="X1483" s="1" t="str">
        <f>CONCATENATE(Tableau4[[#This Row],[Numéro de pièce de la pièce de référence]],Tableau4[[#This Row],[Numéro de poste de la pièce de référence]])</f>
        <v>450066888160</v>
      </c>
    </row>
    <row r="1484" spans="1:24" x14ac:dyDescent="0.35">
      <c r="A1484" s="1" t="s">
        <v>97</v>
      </c>
      <c r="B1484" s="1" t="s">
        <v>2489</v>
      </c>
      <c r="C1484" s="1" t="s">
        <v>2510</v>
      </c>
      <c r="D1484" s="1" t="s">
        <v>101</v>
      </c>
      <c r="E1484" s="1" t="s">
        <v>549</v>
      </c>
      <c r="F1484" s="1" t="s">
        <v>2407</v>
      </c>
      <c r="G1484" s="1" t="s">
        <v>2710</v>
      </c>
      <c r="H1484" s="1" t="s">
        <v>217</v>
      </c>
      <c r="I1484" s="2">
        <v>44014</v>
      </c>
      <c r="J1484" s="1" t="s">
        <v>4282</v>
      </c>
      <c r="K1484" s="1" t="s">
        <v>4283</v>
      </c>
      <c r="L1484" s="1" t="s">
        <v>2630</v>
      </c>
      <c r="M1484" s="1" t="s">
        <v>4290</v>
      </c>
      <c r="N1484" s="3">
        <v>-21780</v>
      </c>
      <c r="O1484" s="3">
        <v>0</v>
      </c>
      <c r="P1484" s="1" t="s">
        <v>2581</v>
      </c>
      <c r="Q1484" s="1" t="s">
        <v>551</v>
      </c>
      <c r="R1484" s="1" t="s">
        <v>548</v>
      </c>
      <c r="S1484" s="1" t="s">
        <v>2407</v>
      </c>
      <c r="T1484" s="1" t="s">
        <v>2407</v>
      </c>
      <c r="U1484" s="1" t="s">
        <v>5606</v>
      </c>
      <c r="V1484" s="1" t="s">
        <v>2470</v>
      </c>
      <c r="W1484" s="1" t="s">
        <v>92</v>
      </c>
      <c r="X1484" s="1" t="str">
        <f>CONCATENATE(Tableau4[[#This Row],[Numéro de pièce de la pièce de référence]],Tableau4[[#This Row],[Numéro de poste de la pièce de référence]])</f>
        <v>450066888320</v>
      </c>
    </row>
    <row r="1485" spans="1:24" x14ac:dyDescent="0.35">
      <c r="A1485" s="1" t="s">
        <v>97</v>
      </c>
      <c r="B1485" s="1" t="s">
        <v>2489</v>
      </c>
      <c r="C1485" s="1" t="s">
        <v>2510</v>
      </c>
      <c r="D1485" s="1" t="s">
        <v>101</v>
      </c>
      <c r="E1485" s="1" t="s">
        <v>549</v>
      </c>
      <c r="F1485" s="1" t="s">
        <v>2407</v>
      </c>
      <c r="G1485" s="1" t="s">
        <v>2710</v>
      </c>
      <c r="H1485" s="1" t="s">
        <v>217</v>
      </c>
      <c r="I1485" s="2">
        <v>44014</v>
      </c>
      <c r="J1485" s="1" t="s">
        <v>4282</v>
      </c>
      <c r="K1485" s="1" t="s">
        <v>4283</v>
      </c>
      <c r="L1485" s="1" t="s">
        <v>2630</v>
      </c>
      <c r="M1485" s="1" t="s">
        <v>4290</v>
      </c>
      <c r="N1485" s="3">
        <v>21780</v>
      </c>
      <c r="O1485" s="3">
        <v>0</v>
      </c>
      <c r="P1485" s="1" t="s">
        <v>2581</v>
      </c>
      <c r="Q1485" s="1" t="s">
        <v>551</v>
      </c>
      <c r="R1485" s="1" t="s">
        <v>548</v>
      </c>
      <c r="S1485" s="1" t="s">
        <v>2407</v>
      </c>
      <c r="T1485" s="1" t="s">
        <v>2407</v>
      </c>
      <c r="U1485" s="1" t="s">
        <v>5607</v>
      </c>
      <c r="V1485" s="1" t="s">
        <v>2470</v>
      </c>
      <c r="W1485" s="1" t="s">
        <v>92</v>
      </c>
      <c r="X1485" s="1" t="str">
        <f>CONCATENATE(Tableau4[[#This Row],[Numéro de pièce de la pièce de référence]],Tableau4[[#This Row],[Numéro de poste de la pièce de référence]])</f>
        <v>450066888320</v>
      </c>
    </row>
    <row r="1486" spans="1:24" x14ac:dyDescent="0.35">
      <c r="A1486" s="1" t="s">
        <v>97</v>
      </c>
      <c r="B1486" s="1" t="s">
        <v>2489</v>
      </c>
      <c r="C1486" s="1" t="s">
        <v>2510</v>
      </c>
      <c r="D1486" s="1" t="s">
        <v>101</v>
      </c>
      <c r="E1486" s="1" t="s">
        <v>549</v>
      </c>
      <c r="F1486" s="1" t="s">
        <v>2407</v>
      </c>
      <c r="G1486" s="1" t="s">
        <v>2710</v>
      </c>
      <c r="H1486" s="1" t="s">
        <v>511</v>
      </c>
      <c r="I1486" s="2">
        <v>44014</v>
      </c>
      <c r="J1486" s="1" t="s">
        <v>4282</v>
      </c>
      <c r="K1486" s="1" t="s">
        <v>4283</v>
      </c>
      <c r="L1486" s="1" t="s">
        <v>2630</v>
      </c>
      <c r="M1486" s="1" t="s">
        <v>4290</v>
      </c>
      <c r="N1486" s="3">
        <v>-21780</v>
      </c>
      <c r="O1486" s="3">
        <v>0</v>
      </c>
      <c r="P1486" s="1" t="s">
        <v>2581</v>
      </c>
      <c r="Q1486" s="1" t="s">
        <v>555</v>
      </c>
      <c r="R1486" s="1" t="s">
        <v>548</v>
      </c>
      <c r="S1486" s="1" t="s">
        <v>2407</v>
      </c>
      <c r="T1486" s="1" t="s">
        <v>2407</v>
      </c>
      <c r="U1486" s="1" t="s">
        <v>5606</v>
      </c>
      <c r="V1486" s="1" t="s">
        <v>2470</v>
      </c>
      <c r="W1486" s="1" t="s">
        <v>92</v>
      </c>
      <c r="X1486" s="1" t="str">
        <f>CONCATENATE(Tableau4[[#This Row],[Numéro de pièce de la pièce de référence]],Tableau4[[#This Row],[Numéro de poste de la pièce de référence]])</f>
        <v>450066888360</v>
      </c>
    </row>
    <row r="1487" spans="1:24" x14ac:dyDescent="0.35">
      <c r="A1487" s="1" t="s">
        <v>97</v>
      </c>
      <c r="B1487" s="1" t="s">
        <v>2489</v>
      </c>
      <c r="C1487" s="1" t="s">
        <v>2510</v>
      </c>
      <c r="D1487" s="1" t="s">
        <v>101</v>
      </c>
      <c r="E1487" s="1" t="s">
        <v>549</v>
      </c>
      <c r="F1487" s="1" t="s">
        <v>2407</v>
      </c>
      <c r="G1487" s="1" t="s">
        <v>2710</v>
      </c>
      <c r="H1487" s="1" t="s">
        <v>516</v>
      </c>
      <c r="I1487" s="2">
        <v>44014</v>
      </c>
      <c r="J1487" s="1" t="s">
        <v>4282</v>
      </c>
      <c r="K1487" s="1" t="s">
        <v>4283</v>
      </c>
      <c r="L1487" s="1" t="s">
        <v>2630</v>
      </c>
      <c r="M1487" s="1" t="s">
        <v>4290</v>
      </c>
      <c r="N1487" s="3">
        <v>-26279.26</v>
      </c>
      <c r="O1487" s="3">
        <v>0</v>
      </c>
      <c r="P1487" s="1" t="s">
        <v>2581</v>
      </c>
      <c r="Q1487" s="1" t="s">
        <v>558</v>
      </c>
      <c r="R1487" s="1" t="s">
        <v>548</v>
      </c>
      <c r="S1487" s="1" t="s">
        <v>2407</v>
      </c>
      <c r="T1487" s="1" t="s">
        <v>2407</v>
      </c>
      <c r="U1487" s="1" t="s">
        <v>5608</v>
      </c>
      <c r="V1487" s="1" t="s">
        <v>2470</v>
      </c>
      <c r="W1487" s="1" t="s">
        <v>92</v>
      </c>
      <c r="X1487" s="1" t="str">
        <f>CONCATENATE(Tableau4[[#This Row],[Numéro de pièce de la pièce de référence]],Tableau4[[#This Row],[Numéro de poste de la pièce de référence]])</f>
        <v>450066888390</v>
      </c>
    </row>
    <row r="1488" spans="1:24" x14ac:dyDescent="0.35">
      <c r="A1488" s="1" t="s">
        <v>97</v>
      </c>
      <c r="B1488" s="1" t="s">
        <v>2489</v>
      </c>
      <c r="C1488" s="1" t="s">
        <v>2510</v>
      </c>
      <c r="D1488" s="1" t="s">
        <v>101</v>
      </c>
      <c r="E1488" s="1" t="s">
        <v>577</v>
      </c>
      <c r="F1488" s="1" t="s">
        <v>2407</v>
      </c>
      <c r="G1488" s="1" t="s">
        <v>2712</v>
      </c>
      <c r="H1488" s="1" t="s">
        <v>511</v>
      </c>
      <c r="I1488" s="2">
        <v>44014</v>
      </c>
      <c r="J1488" s="1" t="s">
        <v>4282</v>
      </c>
      <c r="K1488" s="1" t="s">
        <v>4283</v>
      </c>
      <c r="L1488" s="1" t="s">
        <v>2630</v>
      </c>
      <c r="M1488" s="1" t="s">
        <v>4290</v>
      </c>
      <c r="N1488" s="3">
        <v>-7840.8</v>
      </c>
      <c r="O1488" s="3">
        <v>0</v>
      </c>
      <c r="P1488" s="1" t="s">
        <v>2581</v>
      </c>
      <c r="Q1488" s="1" t="s">
        <v>583</v>
      </c>
      <c r="R1488" s="1" t="s">
        <v>576</v>
      </c>
      <c r="S1488" s="1" t="s">
        <v>2407</v>
      </c>
      <c r="T1488" s="1" t="s">
        <v>2407</v>
      </c>
      <c r="U1488" s="1" t="s">
        <v>5609</v>
      </c>
      <c r="V1488" s="1" t="s">
        <v>2470</v>
      </c>
      <c r="W1488" s="1" t="s">
        <v>92</v>
      </c>
      <c r="X1488" s="1" t="str">
        <f>CONCATENATE(Tableau4[[#This Row],[Numéro de pièce de la pièce de référence]],Tableau4[[#This Row],[Numéro de poste de la pièce de référence]])</f>
        <v>450066888860</v>
      </c>
    </row>
    <row r="1489" spans="1:24" x14ac:dyDescent="0.35">
      <c r="A1489" s="1" t="s">
        <v>97</v>
      </c>
      <c r="B1489" s="1" t="s">
        <v>2489</v>
      </c>
      <c r="C1489" s="1" t="s">
        <v>2510</v>
      </c>
      <c r="D1489" s="1" t="s">
        <v>101</v>
      </c>
      <c r="E1489" s="1" t="s">
        <v>568</v>
      </c>
      <c r="F1489" s="1" t="s">
        <v>2407</v>
      </c>
      <c r="G1489" s="1" t="s">
        <v>2716</v>
      </c>
      <c r="H1489" s="1" t="s">
        <v>511</v>
      </c>
      <c r="I1489" s="2">
        <v>44014</v>
      </c>
      <c r="J1489" s="1" t="s">
        <v>4282</v>
      </c>
      <c r="K1489" s="1" t="s">
        <v>4283</v>
      </c>
      <c r="L1489" s="1" t="s">
        <v>2630</v>
      </c>
      <c r="M1489" s="1" t="s">
        <v>4290</v>
      </c>
      <c r="N1489" s="3">
        <v>-14647.05</v>
      </c>
      <c r="O1489" s="3">
        <v>0</v>
      </c>
      <c r="P1489" s="1" t="s">
        <v>2581</v>
      </c>
      <c r="Q1489" s="1" t="s">
        <v>574</v>
      </c>
      <c r="R1489" s="1" t="s">
        <v>567</v>
      </c>
      <c r="S1489" s="1" t="s">
        <v>2407</v>
      </c>
      <c r="T1489" s="1" t="s">
        <v>2407</v>
      </c>
      <c r="U1489" s="1" t="s">
        <v>5610</v>
      </c>
      <c r="V1489" s="1" t="s">
        <v>2470</v>
      </c>
      <c r="W1489" s="1" t="s">
        <v>92</v>
      </c>
      <c r="X1489" s="1" t="str">
        <f>CONCATENATE(Tableau4[[#This Row],[Numéro de pièce de la pièce de référence]],Tableau4[[#This Row],[Numéro de poste de la pièce de référence]])</f>
        <v>450066889260</v>
      </c>
    </row>
    <row r="1490" spans="1:24" x14ac:dyDescent="0.35">
      <c r="A1490" s="1" t="s">
        <v>97</v>
      </c>
      <c r="B1490" s="1" t="s">
        <v>2489</v>
      </c>
      <c r="C1490" s="1" t="s">
        <v>2510</v>
      </c>
      <c r="D1490" s="1" t="s">
        <v>101</v>
      </c>
      <c r="E1490" s="1" t="s">
        <v>946</v>
      </c>
      <c r="F1490" s="1" t="s">
        <v>2407</v>
      </c>
      <c r="G1490" s="1" t="s">
        <v>2815</v>
      </c>
      <c r="H1490" s="1" t="s">
        <v>88</v>
      </c>
      <c r="I1490" s="2">
        <v>44014</v>
      </c>
      <c r="J1490" s="1" t="s">
        <v>4282</v>
      </c>
      <c r="K1490" s="1" t="s">
        <v>4283</v>
      </c>
      <c r="L1490" s="1" t="s">
        <v>2630</v>
      </c>
      <c r="M1490" s="1" t="s">
        <v>4290</v>
      </c>
      <c r="N1490" s="3">
        <v>-825000</v>
      </c>
      <c r="O1490" s="3">
        <v>0</v>
      </c>
      <c r="P1490" s="1" t="s">
        <v>2567</v>
      </c>
      <c r="Q1490" s="1" t="s">
        <v>947</v>
      </c>
      <c r="R1490" s="1" t="s">
        <v>495</v>
      </c>
      <c r="S1490" s="1" t="s">
        <v>2407</v>
      </c>
      <c r="T1490" s="1" t="s">
        <v>2407</v>
      </c>
      <c r="U1490" s="1" t="s">
        <v>5611</v>
      </c>
      <c r="V1490" s="1" t="s">
        <v>2470</v>
      </c>
      <c r="W1490" s="1" t="s">
        <v>51</v>
      </c>
      <c r="X1490" s="1" t="str">
        <f>CONCATENATE(Tableau4[[#This Row],[Numéro de pièce de la pièce de référence]],Tableau4[[#This Row],[Numéro de poste de la pièce de référence]])</f>
        <v>450067151610</v>
      </c>
    </row>
    <row r="1491" spans="1:24" x14ac:dyDescent="0.35">
      <c r="A1491" s="1" t="s">
        <v>97</v>
      </c>
      <c r="B1491" s="1" t="s">
        <v>2489</v>
      </c>
      <c r="C1491" s="1" t="s">
        <v>2510</v>
      </c>
      <c r="D1491" s="1" t="s">
        <v>101</v>
      </c>
      <c r="E1491" s="1" t="s">
        <v>986</v>
      </c>
      <c r="F1491" s="1" t="s">
        <v>2407</v>
      </c>
      <c r="G1491" s="1" t="s">
        <v>2844</v>
      </c>
      <c r="H1491" s="1" t="s">
        <v>513</v>
      </c>
      <c r="I1491" s="2">
        <v>44014</v>
      </c>
      <c r="J1491" s="1" t="s">
        <v>4282</v>
      </c>
      <c r="K1491" s="1" t="s">
        <v>4283</v>
      </c>
      <c r="L1491" s="1" t="s">
        <v>2630</v>
      </c>
      <c r="M1491" s="1" t="s">
        <v>4290</v>
      </c>
      <c r="N1491" s="3">
        <v>-9770.75</v>
      </c>
      <c r="O1491" s="3">
        <v>0</v>
      </c>
      <c r="P1491" s="1" t="s">
        <v>2581</v>
      </c>
      <c r="Q1491" s="1" t="s">
        <v>993</v>
      </c>
      <c r="R1491" s="1" t="s">
        <v>985</v>
      </c>
      <c r="S1491" s="1" t="s">
        <v>2407</v>
      </c>
      <c r="T1491" s="1" t="s">
        <v>2407</v>
      </c>
      <c r="U1491" s="1" t="s">
        <v>5612</v>
      </c>
      <c r="V1491" s="1" t="s">
        <v>2470</v>
      </c>
      <c r="W1491" s="1" t="s">
        <v>92</v>
      </c>
      <c r="X1491" s="1" t="str">
        <f>CONCATENATE(Tableau4[[#This Row],[Numéro de pièce de la pièce de référence]],Tableau4[[#This Row],[Numéro de poste de la pièce de référence]])</f>
        <v>450067169570</v>
      </c>
    </row>
    <row r="1492" spans="1:24" x14ac:dyDescent="0.35">
      <c r="A1492" s="1" t="s">
        <v>97</v>
      </c>
      <c r="B1492" s="1" t="s">
        <v>2489</v>
      </c>
      <c r="C1492" s="1" t="s">
        <v>2510</v>
      </c>
      <c r="D1492" s="1" t="s">
        <v>101</v>
      </c>
      <c r="E1492" s="1" t="s">
        <v>974</v>
      </c>
      <c r="F1492" s="1" t="s">
        <v>2407</v>
      </c>
      <c r="G1492" s="1" t="s">
        <v>2846</v>
      </c>
      <c r="H1492" s="1" t="s">
        <v>423</v>
      </c>
      <c r="I1492" s="2">
        <v>44014</v>
      </c>
      <c r="J1492" s="1" t="s">
        <v>4282</v>
      </c>
      <c r="K1492" s="1" t="s">
        <v>4283</v>
      </c>
      <c r="L1492" s="1" t="s">
        <v>2630</v>
      </c>
      <c r="M1492" s="1" t="s">
        <v>4290</v>
      </c>
      <c r="N1492" s="3">
        <v>-10389.43</v>
      </c>
      <c r="O1492" s="3">
        <v>0</v>
      </c>
      <c r="P1492" s="1" t="s">
        <v>2581</v>
      </c>
      <c r="Q1492" s="1" t="s">
        <v>979</v>
      </c>
      <c r="R1492" s="1" t="s">
        <v>973</v>
      </c>
      <c r="S1492" s="1" t="s">
        <v>2407</v>
      </c>
      <c r="T1492" s="1" t="s">
        <v>2407</v>
      </c>
      <c r="U1492" s="1" t="s">
        <v>5613</v>
      </c>
      <c r="V1492" s="1" t="s">
        <v>2470</v>
      </c>
      <c r="W1492" s="1" t="s">
        <v>92</v>
      </c>
      <c r="X1492" s="1" t="str">
        <f>CONCATENATE(Tableau4[[#This Row],[Numéro de pièce de la pièce de référence]],Tableau4[[#This Row],[Numéro de poste de la pièce de référence]])</f>
        <v>450067169650</v>
      </c>
    </row>
    <row r="1493" spans="1:24" x14ac:dyDescent="0.35">
      <c r="A1493" s="1" t="s">
        <v>97</v>
      </c>
      <c r="B1493" s="1" t="s">
        <v>2489</v>
      </c>
      <c r="C1493" s="1" t="s">
        <v>2510</v>
      </c>
      <c r="D1493" s="1" t="s">
        <v>101</v>
      </c>
      <c r="E1493" s="1" t="s">
        <v>1001</v>
      </c>
      <c r="F1493" s="1" t="s">
        <v>2407</v>
      </c>
      <c r="G1493" s="1" t="s">
        <v>2852</v>
      </c>
      <c r="H1493" s="1" t="s">
        <v>423</v>
      </c>
      <c r="I1493" s="2">
        <v>44014</v>
      </c>
      <c r="J1493" s="1" t="s">
        <v>4282</v>
      </c>
      <c r="K1493" s="1" t="s">
        <v>4283</v>
      </c>
      <c r="L1493" s="1" t="s">
        <v>2630</v>
      </c>
      <c r="M1493" s="1" t="s">
        <v>4290</v>
      </c>
      <c r="N1493" s="3">
        <v>-9438</v>
      </c>
      <c r="O1493" s="3">
        <v>0</v>
      </c>
      <c r="P1493" s="1" t="s">
        <v>2581</v>
      </c>
      <c r="Q1493" s="1" t="s">
        <v>1006</v>
      </c>
      <c r="R1493" s="1" t="s">
        <v>1000</v>
      </c>
      <c r="S1493" s="1" t="s">
        <v>2407</v>
      </c>
      <c r="T1493" s="1" t="s">
        <v>2407</v>
      </c>
      <c r="U1493" s="1" t="s">
        <v>5614</v>
      </c>
      <c r="V1493" s="1" t="s">
        <v>2470</v>
      </c>
      <c r="W1493" s="1" t="s">
        <v>92</v>
      </c>
      <c r="X1493" s="1" t="str">
        <f>CONCATENATE(Tableau4[[#This Row],[Numéro de pièce de la pièce de référence]],Tableau4[[#This Row],[Numéro de poste de la pièce de référence]])</f>
        <v>450067170150</v>
      </c>
    </row>
    <row r="1494" spans="1:24" x14ac:dyDescent="0.35">
      <c r="A1494" s="1" t="s">
        <v>97</v>
      </c>
      <c r="B1494" s="1" t="s">
        <v>2489</v>
      </c>
      <c r="C1494" s="1" t="s">
        <v>2510</v>
      </c>
      <c r="D1494" s="1" t="s">
        <v>101</v>
      </c>
      <c r="E1494" s="1" t="s">
        <v>1635</v>
      </c>
      <c r="F1494" s="1" t="s">
        <v>2407</v>
      </c>
      <c r="G1494" s="1" t="s">
        <v>3083</v>
      </c>
      <c r="H1494" s="1" t="s">
        <v>88</v>
      </c>
      <c r="I1494" s="2">
        <v>44014</v>
      </c>
      <c r="J1494" s="1" t="s">
        <v>4282</v>
      </c>
      <c r="K1494" s="1" t="s">
        <v>4283</v>
      </c>
      <c r="L1494" s="1" t="s">
        <v>2630</v>
      </c>
      <c r="M1494" s="1" t="s">
        <v>4290</v>
      </c>
      <c r="N1494" s="3">
        <v>-133100</v>
      </c>
      <c r="O1494" s="3">
        <v>0</v>
      </c>
      <c r="P1494" s="1" t="s">
        <v>2581</v>
      </c>
      <c r="Q1494" s="1" t="s">
        <v>1636</v>
      </c>
      <c r="R1494" s="1" t="s">
        <v>1634</v>
      </c>
      <c r="S1494" s="1" t="s">
        <v>2407</v>
      </c>
      <c r="T1494" s="1" t="s">
        <v>2407</v>
      </c>
      <c r="U1494" s="1" t="s">
        <v>5615</v>
      </c>
      <c r="V1494" s="1" t="s">
        <v>2470</v>
      </c>
      <c r="W1494" s="1" t="s">
        <v>92</v>
      </c>
      <c r="X1494" s="1" t="str">
        <f>CONCATENATE(Tableau4[[#This Row],[Numéro de pièce de la pièce de référence]],Tableau4[[#This Row],[Numéro de poste de la pièce de référence]])</f>
        <v>450068052810</v>
      </c>
    </row>
    <row r="1495" spans="1:24" x14ac:dyDescent="0.35">
      <c r="A1495" s="1" t="s">
        <v>97</v>
      </c>
      <c r="B1495" s="1" t="s">
        <v>2489</v>
      </c>
      <c r="C1495" s="1" t="s">
        <v>2510</v>
      </c>
      <c r="D1495" s="1" t="s">
        <v>101</v>
      </c>
      <c r="E1495" s="1" t="s">
        <v>1577</v>
      </c>
      <c r="F1495" s="1" t="s">
        <v>2407</v>
      </c>
      <c r="G1495" s="1" t="s">
        <v>2796</v>
      </c>
      <c r="H1495" s="1" t="s">
        <v>88</v>
      </c>
      <c r="I1495" s="2">
        <v>44015</v>
      </c>
      <c r="J1495" s="1" t="s">
        <v>4282</v>
      </c>
      <c r="K1495" s="1" t="s">
        <v>4283</v>
      </c>
      <c r="L1495" s="1" t="s">
        <v>3401</v>
      </c>
      <c r="M1495" s="1" t="s">
        <v>4288</v>
      </c>
      <c r="N1495" s="3">
        <v>77682.83</v>
      </c>
      <c r="O1495" s="3">
        <v>0</v>
      </c>
      <c r="P1495" s="1" t="s">
        <v>2702</v>
      </c>
      <c r="Q1495" s="1" t="s">
        <v>837</v>
      </c>
      <c r="R1495" s="1" t="s">
        <v>833</v>
      </c>
      <c r="S1495" s="1" t="s">
        <v>2407</v>
      </c>
      <c r="T1495" s="1" t="s">
        <v>2407</v>
      </c>
      <c r="U1495" s="1" t="s">
        <v>5616</v>
      </c>
      <c r="V1495" s="1" t="s">
        <v>2470</v>
      </c>
      <c r="W1495" s="1" t="s">
        <v>51</v>
      </c>
      <c r="X1495" s="1" t="str">
        <f>CONCATENATE(Tableau4[[#This Row],[Numéro de pièce de la pièce de référence]],Tableau4[[#This Row],[Numéro de poste de la pièce de référence]])</f>
        <v>450067796310</v>
      </c>
    </row>
    <row r="1496" spans="1:24" x14ac:dyDescent="0.35">
      <c r="A1496" s="1" t="s">
        <v>97</v>
      </c>
      <c r="B1496" s="1" t="s">
        <v>2489</v>
      </c>
      <c r="C1496" s="1" t="s">
        <v>2510</v>
      </c>
      <c r="D1496" s="1" t="s">
        <v>101</v>
      </c>
      <c r="E1496" s="1" t="s">
        <v>1989</v>
      </c>
      <c r="F1496" s="1" t="s">
        <v>2407</v>
      </c>
      <c r="G1496" s="1" t="s">
        <v>3068</v>
      </c>
      <c r="H1496" s="1" t="s">
        <v>88</v>
      </c>
      <c r="I1496" s="2">
        <v>44015</v>
      </c>
      <c r="J1496" s="1" t="s">
        <v>4282</v>
      </c>
      <c r="K1496" s="1" t="s">
        <v>4283</v>
      </c>
      <c r="L1496" s="1" t="s">
        <v>3401</v>
      </c>
      <c r="M1496" s="1" t="s">
        <v>4288</v>
      </c>
      <c r="N1496" s="3">
        <v>785000</v>
      </c>
      <c r="O1496" s="3">
        <v>0</v>
      </c>
      <c r="P1496" s="1" t="s">
        <v>2702</v>
      </c>
      <c r="Q1496" s="1" t="s">
        <v>1990</v>
      </c>
      <c r="R1496" s="1" t="s">
        <v>1988</v>
      </c>
      <c r="S1496" s="1" t="s">
        <v>2407</v>
      </c>
      <c r="T1496" s="1" t="s">
        <v>2407</v>
      </c>
      <c r="U1496" s="1" t="s">
        <v>5617</v>
      </c>
      <c r="V1496" s="1" t="s">
        <v>2470</v>
      </c>
      <c r="W1496" s="1" t="s">
        <v>74</v>
      </c>
      <c r="X1496" s="1" t="str">
        <f>CONCATENATE(Tableau4[[#This Row],[Numéro de pièce de la pièce de référence]],Tableau4[[#This Row],[Numéro de poste de la pièce de référence]])</f>
        <v>450067811910</v>
      </c>
    </row>
    <row r="1497" spans="1:24" x14ac:dyDescent="0.35">
      <c r="A1497" s="1" t="s">
        <v>97</v>
      </c>
      <c r="B1497" s="1" t="s">
        <v>2489</v>
      </c>
      <c r="C1497" s="1" t="s">
        <v>2510</v>
      </c>
      <c r="D1497" s="1" t="s">
        <v>101</v>
      </c>
      <c r="E1497" s="1" t="s">
        <v>1703</v>
      </c>
      <c r="F1497" s="1" t="s">
        <v>2407</v>
      </c>
      <c r="G1497" s="1" t="s">
        <v>3103</v>
      </c>
      <c r="H1497" s="1" t="s">
        <v>88</v>
      </c>
      <c r="I1497" s="2">
        <v>44015</v>
      </c>
      <c r="J1497" s="1" t="s">
        <v>4282</v>
      </c>
      <c r="K1497" s="1" t="s">
        <v>4283</v>
      </c>
      <c r="L1497" s="1" t="s">
        <v>3400</v>
      </c>
      <c r="M1497" s="1" t="s">
        <v>4284</v>
      </c>
      <c r="N1497" s="3">
        <v>10340.959999999999</v>
      </c>
      <c r="O1497" s="3">
        <v>0</v>
      </c>
      <c r="P1497" s="1" t="s">
        <v>2702</v>
      </c>
      <c r="Q1497" s="1" t="s">
        <v>1704</v>
      </c>
      <c r="R1497" s="1" t="s">
        <v>407</v>
      </c>
      <c r="S1497" s="1" t="s">
        <v>2407</v>
      </c>
      <c r="T1497" s="1" t="s">
        <v>2407</v>
      </c>
      <c r="U1497" s="1" t="s">
        <v>5618</v>
      </c>
      <c r="V1497" s="1" t="s">
        <v>2470</v>
      </c>
      <c r="W1497" s="1" t="s">
        <v>103</v>
      </c>
      <c r="X1497" s="1" t="str">
        <f>CONCATENATE(Tableau4[[#This Row],[Numéro de pièce de la pièce de référence]],Tableau4[[#This Row],[Numéro de poste de la pièce de référence]])</f>
        <v>450068132110</v>
      </c>
    </row>
    <row r="1498" spans="1:24" x14ac:dyDescent="0.35">
      <c r="A1498" s="1" t="s">
        <v>150</v>
      </c>
      <c r="B1498" s="1" t="s">
        <v>2489</v>
      </c>
      <c r="C1498" s="1" t="s">
        <v>2503</v>
      </c>
      <c r="D1498" s="1" t="s">
        <v>151</v>
      </c>
      <c r="E1498" s="1" t="s">
        <v>443</v>
      </c>
      <c r="F1498" s="1" t="s">
        <v>2407</v>
      </c>
      <c r="G1498" s="1" t="s">
        <v>2601</v>
      </c>
      <c r="H1498" s="1" t="s">
        <v>217</v>
      </c>
      <c r="I1498" s="2">
        <v>44018</v>
      </c>
      <c r="J1498" s="1" t="s">
        <v>4282</v>
      </c>
      <c r="K1498" s="1" t="s">
        <v>4283</v>
      </c>
      <c r="L1498" s="1" t="s">
        <v>2630</v>
      </c>
      <c r="M1498" s="1" t="s">
        <v>4290</v>
      </c>
      <c r="N1498" s="3">
        <v>-7287.56</v>
      </c>
      <c r="O1498" s="3">
        <v>0</v>
      </c>
      <c r="P1498" s="1" t="s">
        <v>2602</v>
      </c>
      <c r="Q1498" s="1" t="s">
        <v>445</v>
      </c>
      <c r="R1498" s="1" t="s">
        <v>301</v>
      </c>
      <c r="S1498" s="1" t="s">
        <v>2407</v>
      </c>
      <c r="T1498" s="1" t="s">
        <v>2407</v>
      </c>
      <c r="U1498" s="1" t="s">
        <v>5619</v>
      </c>
      <c r="V1498" s="1" t="s">
        <v>2470</v>
      </c>
      <c r="W1498" s="1" t="s">
        <v>99</v>
      </c>
      <c r="X1498" s="1" t="str">
        <f>CONCATENATE(Tableau4[[#This Row],[Numéro de pièce de la pièce de référence]],Tableau4[[#This Row],[Numéro de poste de la pièce de référence]])</f>
        <v>450066785420</v>
      </c>
    </row>
    <row r="1499" spans="1:24" x14ac:dyDescent="0.35">
      <c r="A1499" s="1" t="s">
        <v>97</v>
      </c>
      <c r="B1499" s="1" t="s">
        <v>2489</v>
      </c>
      <c r="C1499" s="1" t="s">
        <v>2510</v>
      </c>
      <c r="D1499" s="1" t="s">
        <v>101</v>
      </c>
      <c r="E1499" s="1" t="s">
        <v>520</v>
      </c>
      <c r="F1499" s="1" t="s">
        <v>2407</v>
      </c>
      <c r="G1499" s="1" t="s">
        <v>2696</v>
      </c>
      <c r="H1499" s="1" t="s">
        <v>217</v>
      </c>
      <c r="I1499" s="2">
        <v>44018</v>
      </c>
      <c r="J1499" s="1" t="s">
        <v>4282</v>
      </c>
      <c r="K1499" s="1" t="s">
        <v>4283</v>
      </c>
      <c r="L1499" s="1" t="s">
        <v>2630</v>
      </c>
      <c r="M1499" s="1" t="s">
        <v>4290</v>
      </c>
      <c r="N1499" s="3">
        <v>-18150</v>
      </c>
      <c r="O1499" s="3">
        <v>0</v>
      </c>
      <c r="P1499" s="1" t="s">
        <v>2567</v>
      </c>
      <c r="Q1499" s="1" t="s">
        <v>521</v>
      </c>
      <c r="R1499" s="1" t="s">
        <v>519</v>
      </c>
      <c r="S1499" s="1" t="s">
        <v>2407</v>
      </c>
      <c r="T1499" s="1" t="s">
        <v>2407</v>
      </c>
      <c r="U1499" s="1" t="s">
        <v>5620</v>
      </c>
      <c r="V1499" s="1" t="s">
        <v>2470</v>
      </c>
      <c r="W1499" s="1" t="s">
        <v>51</v>
      </c>
      <c r="X1499" s="1" t="str">
        <f>CONCATENATE(Tableau4[[#This Row],[Numéro de pièce de la pièce de référence]],Tableau4[[#This Row],[Numéro de poste de la pièce de référence]])</f>
        <v>450066869720</v>
      </c>
    </row>
    <row r="1500" spans="1:24" x14ac:dyDescent="0.35">
      <c r="A1500" s="1" t="s">
        <v>97</v>
      </c>
      <c r="B1500" s="1" t="s">
        <v>2489</v>
      </c>
      <c r="C1500" s="1" t="s">
        <v>2510</v>
      </c>
      <c r="D1500" s="1" t="s">
        <v>101</v>
      </c>
      <c r="E1500" s="1" t="s">
        <v>814</v>
      </c>
      <c r="F1500" s="1" t="s">
        <v>2407</v>
      </c>
      <c r="G1500" s="1" t="s">
        <v>2779</v>
      </c>
      <c r="H1500" s="1" t="s">
        <v>88</v>
      </c>
      <c r="I1500" s="2">
        <v>44018</v>
      </c>
      <c r="J1500" s="1" t="s">
        <v>4282</v>
      </c>
      <c r="K1500" s="1" t="s">
        <v>4283</v>
      </c>
      <c r="L1500" s="1" t="s">
        <v>2630</v>
      </c>
      <c r="M1500" s="1" t="s">
        <v>4290</v>
      </c>
      <c r="N1500" s="3">
        <v>-88225.94</v>
      </c>
      <c r="O1500" s="3">
        <v>0</v>
      </c>
      <c r="P1500" s="1" t="s">
        <v>2567</v>
      </c>
      <c r="Q1500" s="1" t="s">
        <v>815</v>
      </c>
      <c r="R1500" s="1" t="s">
        <v>810</v>
      </c>
      <c r="S1500" s="1" t="s">
        <v>2407</v>
      </c>
      <c r="T1500" s="1" t="s">
        <v>2407</v>
      </c>
      <c r="U1500" s="1" t="s">
        <v>5621</v>
      </c>
      <c r="V1500" s="1" t="s">
        <v>2470</v>
      </c>
      <c r="W1500" s="1" t="s">
        <v>51</v>
      </c>
      <c r="X1500" s="1" t="str">
        <f>CONCATENATE(Tableau4[[#This Row],[Numéro de pièce de la pièce de référence]],Tableau4[[#This Row],[Numéro de poste de la pièce de référence]])</f>
        <v>450067093810</v>
      </c>
    </row>
    <row r="1501" spans="1:24" x14ac:dyDescent="0.35">
      <c r="A1501" s="1" t="s">
        <v>97</v>
      </c>
      <c r="B1501" s="1" t="s">
        <v>2489</v>
      </c>
      <c r="C1501" s="1" t="s">
        <v>2510</v>
      </c>
      <c r="D1501" s="1" t="s">
        <v>101</v>
      </c>
      <c r="E1501" s="1" t="s">
        <v>900</v>
      </c>
      <c r="F1501" s="1" t="s">
        <v>2407</v>
      </c>
      <c r="G1501" s="1" t="s">
        <v>2837</v>
      </c>
      <c r="H1501" s="1" t="s">
        <v>88</v>
      </c>
      <c r="I1501" s="2">
        <v>44018</v>
      </c>
      <c r="J1501" s="1" t="s">
        <v>4282</v>
      </c>
      <c r="K1501" s="1" t="s">
        <v>4283</v>
      </c>
      <c r="L1501" s="1" t="s">
        <v>2630</v>
      </c>
      <c r="M1501" s="1" t="s">
        <v>4290</v>
      </c>
      <c r="N1501" s="3">
        <v>-1057.47</v>
      </c>
      <c r="O1501" s="3">
        <v>0</v>
      </c>
      <c r="P1501" s="1" t="s">
        <v>2567</v>
      </c>
      <c r="Q1501" s="1" t="s">
        <v>901</v>
      </c>
      <c r="R1501" s="1" t="s">
        <v>899</v>
      </c>
      <c r="S1501" s="1" t="s">
        <v>2407</v>
      </c>
      <c r="T1501" s="1" t="s">
        <v>2407</v>
      </c>
      <c r="U1501" s="1" t="s">
        <v>5622</v>
      </c>
      <c r="V1501" s="1" t="s">
        <v>2470</v>
      </c>
      <c r="W1501" s="1" t="s">
        <v>113</v>
      </c>
      <c r="X1501" s="1" t="str">
        <f>CONCATENATE(Tableau4[[#This Row],[Numéro de pièce de la pièce de référence]],Tableau4[[#This Row],[Numéro de poste de la pièce de référence]])</f>
        <v>450067166010</v>
      </c>
    </row>
    <row r="1502" spans="1:24" x14ac:dyDescent="0.35">
      <c r="A1502" s="1" t="s">
        <v>97</v>
      </c>
      <c r="B1502" s="1" t="s">
        <v>2489</v>
      </c>
      <c r="C1502" s="1" t="s">
        <v>2510</v>
      </c>
      <c r="D1502" s="1" t="s">
        <v>101</v>
      </c>
      <c r="E1502" s="1" t="s">
        <v>1251</v>
      </c>
      <c r="F1502" s="1" t="s">
        <v>2407</v>
      </c>
      <c r="G1502" s="1" t="s">
        <v>2942</v>
      </c>
      <c r="H1502" s="1" t="s">
        <v>88</v>
      </c>
      <c r="I1502" s="2">
        <v>44018</v>
      </c>
      <c r="J1502" s="1" t="s">
        <v>4282</v>
      </c>
      <c r="K1502" s="1" t="s">
        <v>4283</v>
      </c>
      <c r="L1502" s="1" t="s">
        <v>2630</v>
      </c>
      <c r="M1502" s="1" t="s">
        <v>4290</v>
      </c>
      <c r="N1502" s="3">
        <v>-5069.8999999999996</v>
      </c>
      <c r="O1502" s="3">
        <v>0</v>
      </c>
      <c r="P1502" s="1" t="s">
        <v>2581</v>
      </c>
      <c r="Q1502" s="1" t="s">
        <v>1252</v>
      </c>
      <c r="R1502" s="1" t="s">
        <v>1250</v>
      </c>
      <c r="S1502" s="1" t="s">
        <v>2407</v>
      </c>
      <c r="T1502" s="1" t="s">
        <v>2407</v>
      </c>
      <c r="U1502" s="1" t="s">
        <v>5623</v>
      </c>
      <c r="V1502" s="1" t="s">
        <v>2470</v>
      </c>
      <c r="W1502" s="1" t="s">
        <v>51</v>
      </c>
      <c r="X1502" s="1" t="str">
        <f>CONCATENATE(Tableau4[[#This Row],[Numéro de pièce de la pièce de référence]],Tableau4[[#This Row],[Numéro de poste de la pièce de référence]])</f>
        <v>450067329810</v>
      </c>
    </row>
    <row r="1503" spans="1:24" x14ac:dyDescent="0.35">
      <c r="A1503" s="1" t="s">
        <v>97</v>
      </c>
      <c r="B1503" s="1" t="s">
        <v>2489</v>
      </c>
      <c r="C1503" s="1" t="s">
        <v>2510</v>
      </c>
      <c r="D1503" s="1" t="s">
        <v>101</v>
      </c>
      <c r="E1503" s="1" t="s">
        <v>1251</v>
      </c>
      <c r="F1503" s="1" t="s">
        <v>2407</v>
      </c>
      <c r="G1503" s="1" t="s">
        <v>2942</v>
      </c>
      <c r="H1503" s="1" t="s">
        <v>88</v>
      </c>
      <c r="I1503" s="2">
        <v>44018</v>
      </c>
      <c r="J1503" s="1" t="s">
        <v>4282</v>
      </c>
      <c r="K1503" s="1" t="s">
        <v>4283</v>
      </c>
      <c r="L1503" s="1" t="s">
        <v>2630</v>
      </c>
      <c r="M1503" s="1" t="s">
        <v>4290</v>
      </c>
      <c r="N1503" s="3">
        <v>-520.29999999999995</v>
      </c>
      <c r="O1503" s="3">
        <v>0</v>
      </c>
      <c r="P1503" s="1" t="s">
        <v>2581</v>
      </c>
      <c r="Q1503" s="1" t="s">
        <v>1252</v>
      </c>
      <c r="R1503" s="1" t="s">
        <v>1250</v>
      </c>
      <c r="S1503" s="1" t="s">
        <v>2407</v>
      </c>
      <c r="T1503" s="1" t="s">
        <v>2407</v>
      </c>
      <c r="U1503" s="1" t="s">
        <v>5624</v>
      </c>
      <c r="V1503" s="1" t="s">
        <v>2470</v>
      </c>
      <c r="W1503" s="1" t="s">
        <v>51</v>
      </c>
      <c r="X1503" s="1" t="str">
        <f>CONCATENATE(Tableau4[[#This Row],[Numéro de pièce de la pièce de référence]],Tableau4[[#This Row],[Numéro de poste de la pièce de référence]])</f>
        <v>450067329810</v>
      </c>
    </row>
    <row r="1504" spans="1:24" x14ac:dyDescent="0.35">
      <c r="A1504" s="1" t="s">
        <v>97</v>
      </c>
      <c r="B1504" s="1" t="s">
        <v>2489</v>
      </c>
      <c r="C1504" s="1" t="s">
        <v>2510</v>
      </c>
      <c r="D1504" s="1" t="s">
        <v>101</v>
      </c>
      <c r="E1504" s="1" t="s">
        <v>1294</v>
      </c>
      <c r="F1504" s="1" t="s">
        <v>2407</v>
      </c>
      <c r="G1504" s="1" t="s">
        <v>2952</v>
      </c>
      <c r="H1504" s="1" t="s">
        <v>88</v>
      </c>
      <c r="I1504" s="2">
        <v>44018</v>
      </c>
      <c r="J1504" s="1" t="s">
        <v>4282</v>
      </c>
      <c r="K1504" s="1" t="s">
        <v>4283</v>
      </c>
      <c r="L1504" s="1" t="s">
        <v>2630</v>
      </c>
      <c r="M1504" s="1" t="s">
        <v>4290</v>
      </c>
      <c r="N1504" s="3">
        <v>-46044.13</v>
      </c>
      <c r="O1504" s="3">
        <v>0</v>
      </c>
      <c r="P1504" s="1" t="s">
        <v>2567</v>
      </c>
      <c r="Q1504" s="1" t="s">
        <v>1295</v>
      </c>
      <c r="R1504" s="1" t="s">
        <v>1293</v>
      </c>
      <c r="S1504" s="1" t="s">
        <v>2407</v>
      </c>
      <c r="T1504" s="1" t="s">
        <v>2407</v>
      </c>
      <c r="U1504" s="1" t="s">
        <v>5625</v>
      </c>
      <c r="V1504" s="1" t="s">
        <v>2470</v>
      </c>
      <c r="W1504" s="1" t="s">
        <v>113</v>
      </c>
      <c r="X1504" s="1" t="str">
        <f>CONCATENATE(Tableau4[[#This Row],[Numéro de pièce de la pièce de référence]],Tableau4[[#This Row],[Numéro de poste de la pièce de référence]])</f>
        <v>450067347210</v>
      </c>
    </row>
    <row r="1505" spans="1:24" x14ac:dyDescent="0.35">
      <c r="A1505" s="1" t="s">
        <v>97</v>
      </c>
      <c r="B1505" s="1" t="s">
        <v>2489</v>
      </c>
      <c r="C1505" s="1" t="s">
        <v>2510</v>
      </c>
      <c r="D1505" s="1" t="s">
        <v>101</v>
      </c>
      <c r="E1505" s="1" t="s">
        <v>1389</v>
      </c>
      <c r="F1505" s="1" t="s">
        <v>2407</v>
      </c>
      <c r="G1505" s="1" t="s">
        <v>2983</v>
      </c>
      <c r="H1505" s="1" t="s">
        <v>88</v>
      </c>
      <c r="I1505" s="2">
        <v>44018</v>
      </c>
      <c r="J1505" s="1" t="s">
        <v>4282</v>
      </c>
      <c r="K1505" s="1" t="s">
        <v>4283</v>
      </c>
      <c r="L1505" s="1" t="s">
        <v>2630</v>
      </c>
      <c r="M1505" s="1" t="s">
        <v>4290</v>
      </c>
      <c r="N1505" s="3">
        <v>-86297.83</v>
      </c>
      <c r="O1505" s="3">
        <v>0</v>
      </c>
      <c r="P1505" s="1" t="s">
        <v>2567</v>
      </c>
      <c r="Q1505" s="1" t="s">
        <v>1390</v>
      </c>
      <c r="R1505" s="1" t="s">
        <v>1388</v>
      </c>
      <c r="S1505" s="1" t="s">
        <v>2407</v>
      </c>
      <c r="T1505" s="1" t="s">
        <v>2407</v>
      </c>
      <c r="U1505" s="1" t="s">
        <v>5626</v>
      </c>
      <c r="V1505" s="1" t="s">
        <v>2470</v>
      </c>
      <c r="W1505" s="1" t="s">
        <v>103</v>
      </c>
      <c r="X1505" s="1" t="str">
        <f>CONCATENATE(Tableau4[[#This Row],[Numéro de pièce de la pièce de référence]],Tableau4[[#This Row],[Numéro de poste de la pièce de référence]])</f>
        <v>450067393710</v>
      </c>
    </row>
    <row r="1506" spans="1:24" x14ac:dyDescent="0.35">
      <c r="A1506" s="1" t="s">
        <v>97</v>
      </c>
      <c r="B1506" s="1" t="s">
        <v>2489</v>
      </c>
      <c r="C1506" s="1" t="s">
        <v>2510</v>
      </c>
      <c r="D1506" s="1" t="s">
        <v>101</v>
      </c>
      <c r="E1506" s="1" t="s">
        <v>1389</v>
      </c>
      <c r="F1506" s="1" t="s">
        <v>2407</v>
      </c>
      <c r="G1506" s="1" t="s">
        <v>2983</v>
      </c>
      <c r="H1506" s="1" t="s">
        <v>88</v>
      </c>
      <c r="I1506" s="2">
        <v>44018</v>
      </c>
      <c r="J1506" s="1" t="s">
        <v>4282</v>
      </c>
      <c r="K1506" s="1" t="s">
        <v>4283</v>
      </c>
      <c r="L1506" s="1" t="s">
        <v>2630</v>
      </c>
      <c r="M1506" s="1" t="s">
        <v>4290</v>
      </c>
      <c r="N1506" s="3">
        <v>-86297.83</v>
      </c>
      <c r="O1506" s="3">
        <v>0</v>
      </c>
      <c r="P1506" s="1" t="s">
        <v>2567</v>
      </c>
      <c r="Q1506" s="1" t="s">
        <v>1390</v>
      </c>
      <c r="R1506" s="1" t="s">
        <v>1388</v>
      </c>
      <c r="S1506" s="1" t="s">
        <v>2407</v>
      </c>
      <c r="T1506" s="1" t="s">
        <v>2407</v>
      </c>
      <c r="U1506" s="1" t="s">
        <v>5627</v>
      </c>
      <c r="V1506" s="1" t="s">
        <v>2470</v>
      </c>
      <c r="W1506" s="1" t="s">
        <v>103</v>
      </c>
      <c r="X1506" s="1" t="str">
        <f>CONCATENATE(Tableau4[[#This Row],[Numéro de pièce de la pièce de référence]],Tableau4[[#This Row],[Numéro de poste de la pièce de référence]])</f>
        <v>450067393710</v>
      </c>
    </row>
    <row r="1507" spans="1:24" x14ac:dyDescent="0.35">
      <c r="A1507" s="1" t="s">
        <v>97</v>
      </c>
      <c r="B1507" s="1" t="s">
        <v>2489</v>
      </c>
      <c r="C1507" s="1" t="s">
        <v>2510</v>
      </c>
      <c r="D1507" s="1" t="s">
        <v>101</v>
      </c>
      <c r="E1507" s="1" t="s">
        <v>1513</v>
      </c>
      <c r="F1507" s="1" t="s">
        <v>2407</v>
      </c>
      <c r="G1507" s="1" t="s">
        <v>3038</v>
      </c>
      <c r="H1507" s="1" t="s">
        <v>88</v>
      </c>
      <c r="I1507" s="2">
        <v>44018</v>
      </c>
      <c r="J1507" s="1" t="s">
        <v>4282</v>
      </c>
      <c r="K1507" s="1" t="s">
        <v>4283</v>
      </c>
      <c r="L1507" s="1" t="s">
        <v>2630</v>
      </c>
      <c r="M1507" s="1" t="s">
        <v>4290</v>
      </c>
      <c r="N1507" s="3">
        <v>-77571.289999999994</v>
      </c>
      <c r="O1507" s="3">
        <v>0</v>
      </c>
      <c r="P1507" s="1" t="s">
        <v>2567</v>
      </c>
      <c r="Q1507" s="1" t="s">
        <v>1514</v>
      </c>
      <c r="R1507" s="1" t="s">
        <v>649</v>
      </c>
      <c r="S1507" s="1" t="s">
        <v>2407</v>
      </c>
      <c r="T1507" s="1" t="s">
        <v>2407</v>
      </c>
      <c r="U1507" s="1" t="s">
        <v>5628</v>
      </c>
      <c r="V1507" s="1" t="s">
        <v>2470</v>
      </c>
      <c r="W1507" s="1" t="s">
        <v>51</v>
      </c>
      <c r="X1507" s="1" t="str">
        <f>CONCATENATE(Tableau4[[#This Row],[Numéro de pièce de la pièce de référence]],Tableau4[[#This Row],[Numéro de poste de la pièce de référence]])</f>
        <v>450067643610</v>
      </c>
    </row>
    <row r="1508" spans="1:24" x14ac:dyDescent="0.35">
      <c r="A1508" s="1" t="s">
        <v>97</v>
      </c>
      <c r="B1508" s="1" t="s">
        <v>2489</v>
      </c>
      <c r="C1508" s="1" t="s">
        <v>2510</v>
      </c>
      <c r="D1508" s="1" t="s">
        <v>101</v>
      </c>
      <c r="E1508" s="1" t="s">
        <v>1513</v>
      </c>
      <c r="F1508" s="1" t="s">
        <v>2407</v>
      </c>
      <c r="G1508" s="1" t="s">
        <v>3038</v>
      </c>
      <c r="H1508" s="1" t="s">
        <v>88</v>
      </c>
      <c r="I1508" s="2">
        <v>44018</v>
      </c>
      <c r="J1508" s="1" t="s">
        <v>4282</v>
      </c>
      <c r="K1508" s="1" t="s">
        <v>4283</v>
      </c>
      <c r="L1508" s="1" t="s">
        <v>2630</v>
      </c>
      <c r="M1508" s="1" t="s">
        <v>4290</v>
      </c>
      <c r="N1508" s="3">
        <v>-372.8</v>
      </c>
      <c r="O1508" s="3">
        <v>0</v>
      </c>
      <c r="P1508" s="1" t="s">
        <v>2567</v>
      </c>
      <c r="Q1508" s="1" t="s">
        <v>1514</v>
      </c>
      <c r="R1508" s="1" t="s">
        <v>649</v>
      </c>
      <c r="S1508" s="1" t="s">
        <v>2407</v>
      </c>
      <c r="T1508" s="1" t="s">
        <v>2407</v>
      </c>
      <c r="U1508" s="1" t="s">
        <v>5629</v>
      </c>
      <c r="V1508" s="1" t="s">
        <v>2470</v>
      </c>
      <c r="W1508" s="1" t="s">
        <v>51</v>
      </c>
      <c r="X1508" s="1" t="str">
        <f>CONCATENATE(Tableau4[[#This Row],[Numéro de pièce de la pièce de référence]],Tableau4[[#This Row],[Numéro de poste de la pièce de référence]])</f>
        <v>450067643610</v>
      </c>
    </row>
    <row r="1509" spans="1:24" x14ac:dyDescent="0.35">
      <c r="A1509" s="1" t="s">
        <v>97</v>
      </c>
      <c r="B1509" s="1" t="s">
        <v>2489</v>
      </c>
      <c r="C1509" s="1" t="s">
        <v>2510</v>
      </c>
      <c r="D1509" s="1" t="s">
        <v>101</v>
      </c>
      <c r="E1509" s="1" t="s">
        <v>1600</v>
      </c>
      <c r="F1509" s="1" t="s">
        <v>2407</v>
      </c>
      <c r="G1509" s="1" t="s">
        <v>3072</v>
      </c>
      <c r="H1509" s="1" t="s">
        <v>88</v>
      </c>
      <c r="I1509" s="2">
        <v>44018</v>
      </c>
      <c r="J1509" s="1" t="s">
        <v>4282</v>
      </c>
      <c r="K1509" s="1" t="s">
        <v>4283</v>
      </c>
      <c r="L1509" s="1" t="s">
        <v>2630</v>
      </c>
      <c r="M1509" s="1" t="s">
        <v>4290</v>
      </c>
      <c r="N1509" s="3">
        <v>-170766.38</v>
      </c>
      <c r="O1509" s="3">
        <v>0</v>
      </c>
      <c r="P1509" s="1" t="s">
        <v>2567</v>
      </c>
      <c r="Q1509" s="1" t="s">
        <v>1601</v>
      </c>
      <c r="R1509" s="1" t="s">
        <v>1599</v>
      </c>
      <c r="S1509" s="1" t="s">
        <v>2407</v>
      </c>
      <c r="T1509" s="1" t="s">
        <v>2407</v>
      </c>
      <c r="U1509" s="1" t="s">
        <v>5630</v>
      </c>
      <c r="V1509" s="1" t="s">
        <v>2470</v>
      </c>
      <c r="W1509" s="1" t="s">
        <v>111</v>
      </c>
      <c r="X1509" s="1" t="str">
        <f>CONCATENATE(Tableau4[[#This Row],[Numéro de pièce de la pièce de référence]],Tableau4[[#This Row],[Numéro de poste de la pièce de référence]])</f>
        <v>450067844210</v>
      </c>
    </row>
    <row r="1510" spans="1:24" x14ac:dyDescent="0.35">
      <c r="A1510" s="1" t="s">
        <v>97</v>
      </c>
      <c r="B1510" s="1" t="s">
        <v>2489</v>
      </c>
      <c r="C1510" s="1" t="s">
        <v>2510</v>
      </c>
      <c r="D1510" s="1" t="s">
        <v>101</v>
      </c>
      <c r="E1510" s="1" t="s">
        <v>1631</v>
      </c>
      <c r="F1510" s="1" t="s">
        <v>2407</v>
      </c>
      <c r="G1510" s="1" t="s">
        <v>3085</v>
      </c>
      <c r="H1510" s="1" t="s">
        <v>88</v>
      </c>
      <c r="I1510" s="2">
        <v>44018</v>
      </c>
      <c r="J1510" s="1" t="s">
        <v>4282</v>
      </c>
      <c r="K1510" s="1" t="s">
        <v>4283</v>
      </c>
      <c r="L1510" s="1" t="s">
        <v>2630</v>
      </c>
      <c r="M1510" s="1" t="s">
        <v>4290</v>
      </c>
      <c r="N1510" s="3">
        <v>-83490</v>
      </c>
      <c r="O1510" s="3">
        <v>0</v>
      </c>
      <c r="P1510" s="1" t="s">
        <v>2567</v>
      </c>
      <c r="Q1510" s="1" t="s">
        <v>1191</v>
      </c>
      <c r="R1510" s="1" t="s">
        <v>683</v>
      </c>
      <c r="S1510" s="1" t="s">
        <v>2407</v>
      </c>
      <c r="T1510" s="1" t="s">
        <v>2407</v>
      </c>
      <c r="U1510" s="1" t="s">
        <v>5631</v>
      </c>
      <c r="V1510" s="1" t="s">
        <v>2470</v>
      </c>
      <c r="W1510" s="1" t="s">
        <v>103</v>
      </c>
      <c r="X1510" s="1" t="str">
        <f>CONCATENATE(Tableau4[[#This Row],[Numéro de pièce de la pièce de référence]],Tableau4[[#This Row],[Numéro de poste de la pièce de référence]])</f>
        <v>450068067210</v>
      </c>
    </row>
    <row r="1511" spans="1:24" x14ac:dyDescent="0.35">
      <c r="A1511" s="1" t="s">
        <v>97</v>
      </c>
      <c r="B1511" s="1" t="s">
        <v>2489</v>
      </c>
      <c r="C1511" s="1" t="s">
        <v>2510</v>
      </c>
      <c r="D1511" s="1" t="s">
        <v>101</v>
      </c>
      <c r="E1511" s="1" t="s">
        <v>1670</v>
      </c>
      <c r="F1511" s="1" t="s">
        <v>2407</v>
      </c>
      <c r="G1511" s="1" t="s">
        <v>3089</v>
      </c>
      <c r="H1511" s="1" t="s">
        <v>88</v>
      </c>
      <c r="I1511" s="2">
        <v>44018</v>
      </c>
      <c r="J1511" s="1" t="s">
        <v>4282</v>
      </c>
      <c r="K1511" s="1" t="s">
        <v>4283</v>
      </c>
      <c r="L1511" s="1" t="s">
        <v>2630</v>
      </c>
      <c r="M1511" s="1" t="s">
        <v>4290</v>
      </c>
      <c r="N1511" s="3">
        <v>-210765.3</v>
      </c>
      <c r="O1511" s="3">
        <v>0</v>
      </c>
      <c r="P1511" s="1" t="s">
        <v>2702</v>
      </c>
      <c r="Q1511" s="1" t="s">
        <v>1671</v>
      </c>
      <c r="R1511" s="1" t="s">
        <v>1669</v>
      </c>
      <c r="S1511" s="1" t="s">
        <v>2407</v>
      </c>
      <c r="T1511" s="1" t="s">
        <v>2407</v>
      </c>
      <c r="U1511" s="1" t="s">
        <v>5632</v>
      </c>
      <c r="V1511" s="1" t="s">
        <v>2470</v>
      </c>
      <c r="W1511" s="1" t="s">
        <v>111</v>
      </c>
      <c r="X1511" s="1" t="str">
        <f>CONCATENATE(Tableau4[[#This Row],[Numéro de pièce de la pièce de référence]],Tableau4[[#This Row],[Numéro de poste de la pièce de référence]])</f>
        <v>450068068210</v>
      </c>
    </row>
    <row r="1512" spans="1:24" x14ac:dyDescent="0.35">
      <c r="A1512" s="1" t="s">
        <v>97</v>
      </c>
      <c r="B1512" s="1" t="s">
        <v>2489</v>
      </c>
      <c r="C1512" s="1" t="s">
        <v>2510</v>
      </c>
      <c r="D1512" s="1" t="s">
        <v>101</v>
      </c>
      <c r="E1512" s="1" t="s">
        <v>1666</v>
      </c>
      <c r="F1512" s="1" t="s">
        <v>2407</v>
      </c>
      <c r="G1512" s="1" t="s">
        <v>3090</v>
      </c>
      <c r="H1512" s="1" t="s">
        <v>88</v>
      </c>
      <c r="I1512" s="2">
        <v>44018</v>
      </c>
      <c r="J1512" s="1" t="s">
        <v>4282</v>
      </c>
      <c r="K1512" s="1" t="s">
        <v>4283</v>
      </c>
      <c r="L1512" s="1" t="s">
        <v>2630</v>
      </c>
      <c r="M1512" s="1" t="s">
        <v>4290</v>
      </c>
      <c r="N1512" s="3">
        <v>-36899.19</v>
      </c>
      <c r="O1512" s="3">
        <v>0</v>
      </c>
      <c r="P1512" s="1" t="s">
        <v>2567</v>
      </c>
      <c r="Q1512" s="1" t="s">
        <v>1497</v>
      </c>
      <c r="R1512" s="1" t="s">
        <v>678</v>
      </c>
      <c r="S1512" s="1" t="s">
        <v>2407</v>
      </c>
      <c r="T1512" s="1" t="s">
        <v>2407</v>
      </c>
      <c r="U1512" s="1" t="s">
        <v>5633</v>
      </c>
      <c r="V1512" s="1" t="s">
        <v>2470</v>
      </c>
      <c r="W1512" s="1" t="s">
        <v>103</v>
      </c>
      <c r="X1512" s="1" t="str">
        <f>CONCATENATE(Tableau4[[#This Row],[Numéro de pièce de la pièce de référence]],Tableau4[[#This Row],[Numéro de poste de la pièce de référence]])</f>
        <v>450068073910</v>
      </c>
    </row>
    <row r="1513" spans="1:24" x14ac:dyDescent="0.35">
      <c r="A1513" s="1" t="s">
        <v>97</v>
      </c>
      <c r="B1513" s="1" t="s">
        <v>2489</v>
      </c>
      <c r="C1513" s="1" t="s">
        <v>2510</v>
      </c>
      <c r="D1513" s="1" t="s">
        <v>101</v>
      </c>
      <c r="E1513" s="1" t="s">
        <v>1666</v>
      </c>
      <c r="F1513" s="1" t="s">
        <v>2407</v>
      </c>
      <c r="G1513" s="1" t="s">
        <v>3090</v>
      </c>
      <c r="H1513" s="1" t="s">
        <v>217</v>
      </c>
      <c r="I1513" s="2">
        <v>44018</v>
      </c>
      <c r="J1513" s="1" t="s">
        <v>4282</v>
      </c>
      <c r="K1513" s="1" t="s">
        <v>4283</v>
      </c>
      <c r="L1513" s="1" t="s">
        <v>2630</v>
      </c>
      <c r="M1513" s="1" t="s">
        <v>4290</v>
      </c>
      <c r="N1513" s="3">
        <v>-53635.37</v>
      </c>
      <c r="O1513" s="3">
        <v>0</v>
      </c>
      <c r="P1513" s="1" t="s">
        <v>2567</v>
      </c>
      <c r="Q1513" s="1" t="s">
        <v>1497</v>
      </c>
      <c r="R1513" s="1" t="s">
        <v>678</v>
      </c>
      <c r="S1513" s="1" t="s">
        <v>2407</v>
      </c>
      <c r="T1513" s="1" t="s">
        <v>2407</v>
      </c>
      <c r="U1513" s="1" t="s">
        <v>5634</v>
      </c>
      <c r="V1513" s="1" t="s">
        <v>2470</v>
      </c>
      <c r="W1513" s="1" t="s">
        <v>103</v>
      </c>
      <c r="X1513" s="1" t="str">
        <f>CONCATENATE(Tableau4[[#This Row],[Numéro de pièce de la pièce de référence]],Tableau4[[#This Row],[Numéro de poste de la pièce de référence]])</f>
        <v>450068073920</v>
      </c>
    </row>
    <row r="1514" spans="1:24" x14ac:dyDescent="0.35">
      <c r="A1514" s="1" t="s">
        <v>97</v>
      </c>
      <c r="B1514" s="1" t="s">
        <v>2489</v>
      </c>
      <c r="C1514" s="1" t="s">
        <v>2510</v>
      </c>
      <c r="D1514" s="1" t="s">
        <v>101</v>
      </c>
      <c r="E1514" s="1" t="s">
        <v>1666</v>
      </c>
      <c r="F1514" s="1" t="s">
        <v>2407</v>
      </c>
      <c r="G1514" s="1" t="s">
        <v>3090</v>
      </c>
      <c r="H1514" s="1" t="s">
        <v>222</v>
      </c>
      <c r="I1514" s="2">
        <v>44018</v>
      </c>
      <c r="J1514" s="1" t="s">
        <v>4282</v>
      </c>
      <c r="K1514" s="1" t="s">
        <v>4283</v>
      </c>
      <c r="L1514" s="1" t="s">
        <v>2630</v>
      </c>
      <c r="M1514" s="1" t="s">
        <v>4290</v>
      </c>
      <c r="N1514" s="3">
        <v>-45302.400000000001</v>
      </c>
      <c r="O1514" s="3">
        <v>0</v>
      </c>
      <c r="P1514" s="1" t="s">
        <v>2567</v>
      </c>
      <c r="Q1514" s="1" t="s">
        <v>1497</v>
      </c>
      <c r="R1514" s="1" t="s">
        <v>678</v>
      </c>
      <c r="S1514" s="1" t="s">
        <v>2407</v>
      </c>
      <c r="T1514" s="1" t="s">
        <v>2407</v>
      </c>
      <c r="U1514" s="1" t="s">
        <v>5635</v>
      </c>
      <c r="V1514" s="1" t="s">
        <v>2470</v>
      </c>
      <c r="W1514" s="1" t="s">
        <v>103</v>
      </c>
      <c r="X1514" s="1" t="str">
        <f>CONCATENATE(Tableau4[[#This Row],[Numéro de pièce de la pièce de référence]],Tableau4[[#This Row],[Numéro de poste de la pièce de référence]])</f>
        <v>450068073930</v>
      </c>
    </row>
    <row r="1515" spans="1:24" x14ac:dyDescent="0.35">
      <c r="A1515" s="1" t="s">
        <v>97</v>
      </c>
      <c r="B1515" s="1" t="s">
        <v>2489</v>
      </c>
      <c r="C1515" s="1" t="s">
        <v>2510</v>
      </c>
      <c r="D1515" s="1" t="s">
        <v>101</v>
      </c>
      <c r="E1515" s="1" t="s">
        <v>1666</v>
      </c>
      <c r="F1515" s="1" t="s">
        <v>2407</v>
      </c>
      <c r="G1515" s="1" t="s">
        <v>3090</v>
      </c>
      <c r="H1515" s="1" t="s">
        <v>421</v>
      </c>
      <c r="I1515" s="2">
        <v>44018</v>
      </c>
      <c r="J1515" s="1" t="s">
        <v>4282</v>
      </c>
      <c r="K1515" s="1" t="s">
        <v>4283</v>
      </c>
      <c r="L1515" s="1" t="s">
        <v>2630</v>
      </c>
      <c r="M1515" s="1" t="s">
        <v>4290</v>
      </c>
      <c r="N1515" s="3">
        <v>-119500.33</v>
      </c>
      <c r="O1515" s="3">
        <v>0</v>
      </c>
      <c r="P1515" s="1" t="s">
        <v>2567</v>
      </c>
      <c r="Q1515" s="1" t="s">
        <v>1497</v>
      </c>
      <c r="R1515" s="1" t="s">
        <v>678</v>
      </c>
      <c r="S1515" s="1" t="s">
        <v>2407</v>
      </c>
      <c r="T1515" s="1" t="s">
        <v>2407</v>
      </c>
      <c r="U1515" s="1" t="s">
        <v>5636</v>
      </c>
      <c r="V1515" s="1" t="s">
        <v>2470</v>
      </c>
      <c r="W1515" s="1" t="s">
        <v>103</v>
      </c>
      <c r="X1515" s="1" t="str">
        <f>CONCATENATE(Tableau4[[#This Row],[Numéro de pièce de la pièce de référence]],Tableau4[[#This Row],[Numéro de poste de la pièce de référence]])</f>
        <v>450068073940</v>
      </c>
    </row>
    <row r="1516" spans="1:24" x14ac:dyDescent="0.35">
      <c r="A1516" s="1" t="s">
        <v>97</v>
      </c>
      <c r="B1516" s="1" t="s">
        <v>2489</v>
      </c>
      <c r="C1516" s="1" t="s">
        <v>2510</v>
      </c>
      <c r="D1516" s="1" t="s">
        <v>101</v>
      </c>
      <c r="E1516" s="1" t="s">
        <v>1645</v>
      </c>
      <c r="F1516" s="1" t="s">
        <v>2407</v>
      </c>
      <c r="G1516" s="1" t="s">
        <v>3091</v>
      </c>
      <c r="H1516" s="1" t="s">
        <v>88</v>
      </c>
      <c r="I1516" s="2">
        <v>44018</v>
      </c>
      <c r="J1516" s="1" t="s">
        <v>4282</v>
      </c>
      <c r="K1516" s="1" t="s">
        <v>4283</v>
      </c>
      <c r="L1516" s="1" t="s">
        <v>2630</v>
      </c>
      <c r="M1516" s="1" t="s">
        <v>4290</v>
      </c>
      <c r="N1516" s="3">
        <v>-73235.25</v>
      </c>
      <c r="O1516" s="3">
        <v>0</v>
      </c>
      <c r="P1516" s="1" t="s">
        <v>2567</v>
      </c>
      <c r="Q1516" s="1" t="s">
        <v>1489</v>
      </c>
      <c r="R1516" s="1" t="s">
        <v>910</v>
      </c>
      <c r="S1516" s="1" t="s">
        <v>2407</v>
      </c>
      <c r="T1516" s="1" t="s">
        <v>2407</v>
      </c>
      <c r="U1516" s="1" t="s">
        <v>5637</v>
      </c>
      <c r="V1516" s="1" t="s">
        <v>2470</v>
      </c>
      <c r="W1516" s="1" t="s">
        <v>103</v>
      </c>
      <c r="X1516" s="1" t="str">
        <f>CONCATENATE(Tableau4[[#This Row],[Numéro de pièce de la pièce de référence]],Tableau4[[#This Row],[Numéro de poste de la pièce de référence]])</f>
        <v>450068074210</v>
      </c>
    </row>
    <row r="1517" spans="1:24" x14ac:dyDescent="0.35">
      <c r="A1517" s="1" t="s">
        <v>97</v>
      </c>
      <c r="B1517" s="1" t="s">
        <v>2489</v>
      </c>
      <c r="C1517" s="1" t="s">
        <v>2510</v>
      </c>
      <c r="D1517" s="1" t="s">
        <v>101</v>
      </c>
      <c r="E1517" s="1" t="s">
        <v>1712</v>
      </c>
      <c r="F1517" s="1" t="s">
        <v>2407</v>
      </c>
      <c r="G1517" s="1" t="s">
        <v>3105</v>
      </c>
      <c r="H1517" s="1" t="s">
        <v>88</v>
      </c>
      <c r="I1517" s="2">
        <v>44018</v>
      </c>
      <c r="J1517" s="1" t="s">
        <v>4282</v>
      </c>
      <c r="K1517" s="1" t="s">
        <v>4283</v>
      </c>
      <c r="L1517" s="1" t="s">
        <v>3400</v>
      </c>
      <c r="M1517" s="1" t="s">
        <v>4284</v>
      </c>
      <c r="N1517" s="3">
        <v>0.89</v>
      </c>
      <c r="O1517" s="3">
        <v>0</v>
      </c>
      <c r="P1517" s="1" t="s">
        <v>2517</v>
      </c>
      <c r="Q1517" s="1" t="s">
        <v>1713</v>
      </c>
      <c r="R1517" s="1" t="s">
        <v>1711</v>
      </c>
      <c r="S1517" s="1" t="s">
        <v>2407</v>
      </c>
      <c r="T1517" s="1" t="s">
        <v>2407</v>
      </c>
      <c r="U1517" s="1" t="s">
        <v>5638</v>
      </c>
      <c r="V1517" s="1" t="s">
        <v>2470</v>
      </c>
      <c r="W1517" s="1" t="s">
        <v>113</v>
      </c>
      <c r="X1517" s="1" t="str">
        <f>CONCATENATE(Tableau4[[#This Row],[Numéro de pièce de la pièce de référence]],Tableau4[[#This Row],[Numéro de poste de la pièce de référence]])</f>
        <v>450068153410</v>
      </c>
    </row>
    <row r="1518" spans="1:24" x14ac:dyDescent="0.35">
      <c r="A1518" s="1" t="s">
        <v>97</v>
      </c>
      <c r="B1518" s="1" t="s">
        <v>2489</v>
      </c>
      <c r="C1518" s="1" t="s">
        <v>2510</v>
      </c>
      <c r="D1518" s="1" t="s">
        <v>101</v>
      </c>
      <c r="E1518" s="1" t="s">
        <v>1712</v>
      </c>
      <c r="F1518" s="1" t="s">
        <v>2407</v>
      </c>
      <c r="G1518" s="1" t="s">
        <v>3105</v>
      </c>
      <c r="H1518" s="1" t="s">
        <v>88</v>
      </c>
      <c r="I1518" s="2">
        <v>44018</v>
      </c>
      <c r="J1518" s="1" t="s">
        <v>4282</v>
      </c>
      <c r="K1518" s="1" t="s">
        <v>4283</v>
      </c>
      <c r="L1518" s="1" t="s">
        <v>3401</v>
      </c>
      <c r="M1518" s="1" t="s">
        <v>4288</v>
      </c>
      <c r="N1518" s="3">
        <v>124731.83</v>
      </c>
      <c r="O1518" s="3">
        <v>0</v>
      </c>
      <c r="P1518" s="1" t="s">
        <v>2517</v>
      </c>
      <c r="Q1518" s="1" t="s">
        <v>1713</v>
      </c>
      <c r="R1518" s="1" t="s">
        <v>1711</v>
      </c>
      <c r="S1518" s="1" t="s">
        <v>2407</v>
      </c>
      <c r="T1518" s="1" t="s">
        <v>2407</v>
      </c>
      <c r="U1518" s="1" t="s">
        <v>5639</v>
      </c>
      <c r="V1518" s="1" t="s">
        <v>2470</v>
      </c>
      <c r="W1518" s="1" t="s">
        <v>113</v>
      </c>
      <c r="X1518" s="1" t="str">
        <f>CONCATENATE(Tableau4[[#This Row],[Numéro de pièce de la pièce de référence]],Tableau4[[#This Row],[Numéro de poste de la pièce de référence]])</f>
        <v>450068153410</v>
      </c>
    </row>
    <row r="1519" spans="1:24" x14ac:dyDescent="0.35">
      <c r="A1519" s="1" t="s">
        <v>97</v>
      </c>
      <c r="B1519" s="1" t="s">
        <v>2489</v>
      </c>
      <c r="C1519" s="1" t="s">
        <v>2510</v>
      </c>
      <c r="D1519" s="1" t="s">
        <v>101</v>
      </c>
      <c r="E1519" s="1" t="s">
        <v>2116</v>
      </c>
      <c r="F1519" s="1" t="s">
        <v>2407</v>
      </c>
      <c r="G1519" s="1" t="s">
        <v>3107</v>
      </c>
      <c r="H1519" s="1" t="s">
        <v>88</v>
      </c>
      <c r="I1519" s="2">
        <v>44018</v>
      </c>
      <c r="J1519" s="1" t="s">
        <v>4282</v>
      </c>
      <c r="K1519" s="1" t="s">
        <v>4283</v>
      </c>
      <c r="L1519" s="1" t="s">
        <v>3400</v>
      </c>
      <c r="M1519" s="1" t="s">
        <v>4284</v>
      </c>
      <c r="N1519" s="3">
        <v>1540472</v>
      </c>
      <c r="O1519" s="3">
        <v>0</v>
      </c>
      <c r="P1519" s="1" t="s">
        <v>2702</v>
      </c>
      <c r="Q1519" s="1" t="s">
        <v>2117</v>
      </c>
      <c r="R1519" s="1" t="s">
        <v>2115</v>
      </c>
      <c r="S1519" s="1" t="s">
        <v>2407</v>
      </c>
      <c r="T1519" s="1" t="s">
        <v>2407</v>
      </c>
      <c r="U1519" s="1" t="s">
        <v>5640</v>
      </c>
      <c r="V1519" s="1" t="s">
        <v>2470</v>
      </c>
      <c r="W1519" s="1" t="s">
        <v>74</v>
      </c>
      <c r="X1519" s="1" t="str">
        <f>CONCATENATE(Tableau4[[#This Row],[Numéro de pièce de la pièce de référence]],Tableau4[[#This Row],[Numéro de poste de la pièce de référence]])</f>
        <v>450068159210</v>
      </c>
    </row>
    <row r="1520" spans="1:24" x14ac:dyDescent="0.35">
      <c r="A1520" s="1" t="s">
        <v>97</v>
      </c>
      <c r="B1520" s="1" t="s">
        <v>2489</v>
      </c>
      <c r="C1520" s="1" t="s">
        <v>2510</v>
      </c>
      <c r="D1520" s="1" t="s">
        <v>101</v>
      </c>
      <c r="E1520" s="1" t="s">
        <v>1066</v>
      </c>
      <c r="F1520" s="1" t="s">
        <v>2407</v>
      </c>
      <c r="G1520" s="1" t="s">
        <v>2869</v>
      </c>
      <c r="H1520" s="1" t="s">
        <v>88</v>
      </c>
      <c r="I1520" s="2">
        <v>44019</v>
      </c>
      <c r="J1520" s="1" t="s">
        <v>4282</v>
      </c>
      <c r="K1520" s="1" t="s">
        <v>4283</v>
      </c>
      <c r="L1520" s="1" t="s">
        <v>2630</v>
      </c>
      <c r="M1520" s="1" t="s">
        <v>4290</v>
      </c>
      <c r="N1520" s="3">
        <v>-75158.09</v>
      </c>
      <c r="O1520" s="3">
        <v>0</v>
      </c>
      <c r="P1520" s="1" t="s">
        <v>2567</v>
      </c>
      <c r="Q1520" s="1" t="s">
        <v>1067</v>
      </c>
      <c r="R1520" s="1" t="s">
        <v>1065</v>
      </c>
      <c r="S1520" s="1" t="s">
        <v>2407</v>
      </c>
      <c r="T1520" s="1" t="s">
        <v>2407</v>
      </c>
      <c r="U1520" s="1" t="s">
        <v>5641</v>
      </c>
      <c r="V1520" s="1" t="s">
        <v>2470</v>
      </c>
      <c r="W1520" s="1" t="s">
        <v>111</v>
      </c>
      <c r="X1520" s="1" t="str">
        <f>CONCATENATE(Tableau4[[#This Row],[Numéro de pièce de la pièce de référence]],Tableau4[[#This Row],[Numéro de poste de la pièce de référence]])</f>
        <v>450067204410</v>
      </c>
    </row>
    <row r="1521" spans="1:24" x14ac:dyDescent="0.35">
      <c r="A1521" s="1" t="s">
        <v>97</v>
      </c>
      <c r="B1521" s="1" t="s">
        <v>2489</v>
      </c>
      <c r="C1521" s="1" t="s">
        <v>2510</v>
      </c>
      <c r="D1521" s="1" t="s">
        <v>101</v>
      </c>
      <c r="E1521" s="1" t="s">
        <v>1176</v>
      </c>
      <c r="F1521" s="1" t="s">
        <v>2407</v>
      </c>
      <c r="G1521" s="1" t="s">
        <v>2921</v>
      </c>
      <c r="H1521" s="1" t="s">
        <v>88</v>
      </c>
      <c r="I1521" s="2">
        <v>44019</v>
      </c>
      <c r="J1521" s="1" t="s">
        <v>4282</v>
      </c>
      <c r="K1521" s="1" t="s">
        <v>4283</v>
      </c>
      <c r="L1521" s="1" t="s">
        <v>2630</v>
      </c>
      <c r="M1521" s="1" t="s">
        <v>4290</v>
      </c>
      <c r="N1521" s="3">
        <v>-147371.79999999999</v>
      </c>
      <c r="O1521" s="3">
        <v>0</v>
      </c>
      <c r="P1521" s="1" t="s">
        <v>2567</v>
      </c>
      <c r="Q1521" s="1" t="s">
        <v>1177</v>
      </c>
      <c r="R1521" s="1" t="s">
        <v>810</v>
      </c>
      <c r="S1521" s="1" t="s">
        <v>2407</v>
      </c>
      <c r="T1521" s="1" t="s">
        <v>2407</v>
      </c>
      <c r="U1521" s="1" t="s">
        <v>5642</v>
      </c>
      <c r="V1521" s="1" t="s">
        <v>2470</v>
      </c>
      <c r="W1521" s="1" t="s">
        <v>51</v>
      </c>
      <c r="X1521" s="1" t="str">
        <f>CONCATENATE(Tableau4[[#This Row],[Numéro de pièce de la pièce de référence]],Tableau4[[#This Row],[Numéro de poste de la pièce de référence]])</f>
        <v>450067254810</v>
      </c>
    </row>
    <row r="1522" spans="1:24" x14ac:dyDescent="0.35">
      <c r="A1522" s="1" t="s">
        <v>97</v>
      </c>
      <c r="B1522" s="1" t="s">
        <v>2489</v>
      </c>
      <c r="C1522" s="1" t="s">
        <v>2510</v>
      </c>
      <c r="D1522" s="1" t="s">
        <v>101</v>
      </c>
      <c r="E1522" s="1" t="s">
        <v>1215</v>
      </c>
      <c r="F1522" s="1" t="s">
        <v>2407</v>
      </c>
      <c r="G1522" s="1" t="s">
        <v>2928</v>
      </c>
      <c r="H1522" s="1" t="s">
        <v>88</v>
      </c>
      <c r="I1522" s="2">
        <v>44019</v>
      </c>
      <c r="J1522" s="1" t="s">
        <v>4282</v>
      </c>
      <c r="K1522" s="1" t="s">
        <v>4283</v>
      </c>
      <c r="L1522" s="1" t="s">
        <v>2630</v>
      </c>
      <c r="M1522" s="1" t="s">
        <v>4290</v>
      </c>
      <c r="N1522" s="3">
        <v>-427100.24</v>
      </c>
      <c r="O1522" s="3">
        <v>0</v>
      </c>
      <c r="P1522" s="1" t="s">
        <v>2567</v>
      </c>
      <c r="Q1522" s="1" t="s">
        <v>940</v>
      </c>
      <c r="R1522" s="1" t="s">
        <v>595</v>
      </c>
      <c r="S1522" s="1" t="s">
        <v>2407</v>
      </c>
      <c r="T1522" s="1" t="s">
        <v>2407</v>
      </c>
      <c r="U1522" s="1" t="s">
        <v>5643</v>
      </c>
      <c r="V1522" s="1" t="s">
        <v>2470</v>
      </c>
      <c r="W1522" s="1" t="s">
        <v>51</v>
      </c>
      <c r="X1522" s="1" t="str">
        <f>CONCATENATE(Tableau4[[#This Row],[Numéro de pièce de la pièce de référence]],Tableau4[[#This Row],[Numéro de poste de la pièce de référence]])</f>
        <v>450067285810</v>
      </c>
    </row>
    <row r="1523" spans="1:24" x14ac:dyDescent="0.35">
      <c r="A1523" s="1" t="s">
        <v>97</v>
      </c>
      <c r="B1523" s="1" t="s">
        <v>2489</v>
      </c>
      <c r="C1523" s="1" t="s">
        <v>2510</v>
      </c>
      <c r="D1523" s="1" t="s">
        <v>101</v>
      </c>
      <c r="E1523" s="1" t="s">
        <v>1251</v>
      </c>
      <c r="F1523" s="1" t="s">
        <v>2407</v>
      </c>
      <c r="G1523" s="1" t="s">
        <v>2942</v>
      </c>
      <c r="H1523" s="1" t="s">
        <v>88</v>
      </c>
      <c r="I1523" s="2">
        <v>44019</v>
      </c>
      <c r="J1523" s="1" t="s">
        <v>4282</v>
      </c>
      <c r="K1523" s="1" t="s">
        <v>4283</v>
      </c>
      <c r="L1523" s="1" t="s">
        <v>2630</v>
      </c>
      <c r="M1523" s="1" t="s">
        <v>4290</v>
      </c>
      <c r="N1523" s="3">
        <v>-3333.55</v>
      </c>
      <c r="O1523" s="3">
        <v>0</v>
      </c>
      <c r="P1523" s="1" t="s">
        <v>2581</v>
      </c>
      <c r="Q1523" s="1" t="s">
        <v>1252</v>
      </c>
      <c r="R1523" s="1" t="s">
        <v>1250</v>
      </c>
      <c r="S1523" s="1" t="s">
        <v>2407</v>
      </c>
      <c r="T1523" s="1" t="s">
        <v>2407</v>
      </c>
      <c r="U1523" s="1" t="s">
        <v>5644</v>
      </c>
      <c r="V1523" s="1" t="s">
        <v>2470</v>
      </c>
      <c r="W1523" s="1" t="s">
        <v>51</v>
      </c>
      <c r="X1523" s="1" t="str">
        <f>CONCATENATE(Tableau4[[#This Row],[Numéro de pièce de la pièce de référence]],Tableau4[[#This Row],[Numéro de poste de la pièce de référence]])</f>
        <v>450067329810</v>
      </c>
    </row>
    <row r="1524" spans="1:24" x14ac:dyDescent="0.35">
      <c r="A1524" s="1" t="s">
        <v>97</v>
      </c>
      <c r="B1524" s="1" t="s">
        <v>2489</v>
      </c>
      <c r="C1524" s="1" t="s">
        <v>2510</v>
      </c>
      <c r="D1524" s="1" t="s">
        <v>101</v>
      </c>
      <c r="E1524" s="1" t="s">
        <v>1603</v>
      </c>
      <c r="F1524" s="1" t="s">
        <v>2407</v>
      </c>
      <c r="G1524" s="1" t="s">
        <v>3073</v>
      </c>
      <c r="H1524" s="1" t="s">
        <v>88</v>
      </c>
      <c r="I1524" s="2">
        <v>44019</v>
      </c>
      <c r="J1524" s="1" t="s">
        <v>4282</v>
      </c>
      <c r="K1524" s="1" t="s">
        <v>4283</v>
      </c>
      <c r="L1524" s="1" t="s">
        <v>2630</v>
      </c>
      <c r="M1524" s="1" t="s">
        <v>4290</v>
      </c>
      <c r="N1524" s="3">
        <v>-15004.32</v>
      </c>
      <c r="O1524" s="3">
        <v>0</v>
      </c>
      <c r="P1524" s="1" t="s">
        <v>2567</v>
      </c>
      <c r="Q1524" s="1" t="s">
        <v>1604</v>
      </c>
      <c r="R1524" s="1" t="s">
        <v>935</v>
      </c>
      <c r="S1524" s="1" t="s">
        <v>2407</v>
      </c>
      <c r="T1524" s="1" t="s">
        <v>2407</v>
      </c>
      <c r="U1524" s="1" t="s">
        <v>5645</v>
      </c>
      <c r="V1524" s="1" t="s">
        <v>2470</v>
      </c>
      <c r="W1524" s="1" t="s">
        <v>111</v>
      </c>
      <c r="X1524" s="1" t="str">
        <f>CONCATENATE(Tableau4[[#This Row],[Numéro de pièce de la pièce de référence]],Tableau4[[#This Row],[Numéro de poste de la pièce de référence]])</f>
        <v>450067884110</v>
      </c>
    </row>
    <row r="1525" spans="1:24" x14ac:dyDescent="0.35">
      <c r="A1525" s="1" t="s">
        <v>97</v>
      </c>
      <c r="B1525" s="1" t="s">
        <v>2489</v>
      </c>
      <c r="C1525" s="1" t="s">
        <v>2510</v>
      </c>
      <c r="D1525" s="1" t="s">
        <v>101</v>
      </c>
      <c r="E1525" s="1" t="s">
        <v>1603</v>
      </c>
      <c r="F1525" s="1" t="s">
        <v>2407</v>
      </c>
      <c r="G1525" s="1" t="s">
        <v>3073</v>
      </c>
      <c r="H1525" s="1" t="s">
        <v>88</v>
      </c>
      <c r="I1525" s="2">
        <v>44019</v>
      </c>
      <c r="J1525" s="1" t="s">
        <v>4282</v>
      </c>
      <c r="K1525" s="1" t="s">
        <v>4283</v>
      </c>
      <c r="L1525" s="1" t="s">
        <v>3401</v>
      </c>
      <c r="M1525" s="1" t="s">
        <v>4288</v>
      </c>
      <c r="N1525" s="3">
        <v>15003.32</v>
      </c>
      <c r="O1525" s="3">
        <v>0</v>
      </c>
      <c r="P1525" s="1" t="s">
        <v>2567</v>
      </c>
      <c r="Q1525" s="1" t="s">
        <v>1604</v>
      </c>
      <c r="R1525" s="1" t="s">
        <v>935</v>
      </c>
      <c r="S1525" s="1" t="s">
        <v>2407</v>
      </c>
      <c r="T1525" s="1" t="s">
        <v>2407</v>
      </c>
      <c r="U1525" s="1" t="s">
        <v>5646</v>
      </c>
      <c r="V1525" s="1" t="s">
        <v>2470</v>
      </c>
      <c r="W1525" s="1" t="s">
        <v>111</v>
      </c>
      <c r="X1525" s="1" t="str">
        <f>CONCATENATE(Tableau4[[#This Row],[Numéro de pièce de la pièce de référence]],Tableau4[[#This Row],[Numéro de poste de la pièce de référence]])</f>
        <v>450067884110</v>
      </c>
    </row>
    <row r="1526" spans="1:24" x14ac:dyDescent="0.35">
      <c r="A1526" s="1" t="s">
        <v>97</v>
      </c>
      <c r="B1526" s="1" t="s">
        <v>2489</v>
      </c>
      <c r="C1526" s="1" t="s">
        <v>2510</v>
      </c>
      <c r="D1526" s="1" t="s">
        <v>101</v>
      </c>
      <c r="E1526" s="1" t="s">
        <v>1603</v>
      </c>
      <c r="F1526" s="1" t="s">
        <v>2407</v>
      </c>
      <c r="G1526" s="1" t="s">
        <v>3073</v>
      </c>
      <c r="H1526" s="1" t="s">
        <v>88</v>
      </c>
      <c r="I1526" s="2">
        <v>44019</v>
      </c>
      <c r="J1526" s="1" t="s">
        <v>4282</v>
      </c>
      <c r="K1526" s="1" t="s">
        <v>4283</v>
      </c>
      <c r="L1526" s="1" t="s">
        <v>3401</v>
      </c>
      <c r="M1526" s="1" t="s">
        <v>4288</v>
      </c>
      <c r="N1526" s="3">
        <v>2011.61</v>
      </c>
      <c r="O1526" s="3">
        <v>0</v>
      </c>
      <c r="P1526" s="1" t="s">
        <v>2567</v>
      </c>
      <c r="Q1526" s="1" t="s">
        <v>1604</v>
      </c>
      <c r="R1526" s="1" t="s">
        <v>935</v>
      </c>
      <c r="S1526" s="1" t="s">
        <v>2407</v>
      </c>
      <c r="T1526" s="1" t="s">
        <v>2407</v>
      </c>
      <c r="U1526" s="1" t="s">
        <v>5647</v>
      </c>
      <c r="V1526" s="1" t="s">
        <v>2470</v>
      </c>
      <c r="W1526" s="1" t="s">
        <v>111</v>
      </c>
      <c r="X1526" s="1" t="str">
        <f>CONCATENATE(Tableau4[[#This Row],[Numéro de pièce de la pièce de référence]],Tableau4[[#This Row],[Numéro de poste de la pièce de référence]])</f>
        <v>450067884110</v>
      </c>
    </row>
    <row r="1527" spans="1:24" x14ac:dyDescent="0.35">
      <c r="A1527" s="1" t="s">
        <v>97</v>
      </c>
      <c r="B1527" s="1" t="s">
        <v>2489</v>
      </c>
      <c r="C1527" s="1" t="s">
        <v>2510</v>
      </c>
      <c r="D1527" s="1" t="s">
        <v>101</v>
      </c>
      <c r="E1527" s="1" t="s">
        <v>1642</v>
      </c>
      <c r="F1527" s="1" t="s">
        <v>2407</v>
      </c>
      <c r="G1527" s="1" t="s">
        <v>3084</v>
      </c>
      <c r="H1527" s="1" t="s">
        <v>88</v>
      </c>
      <c r="I1527" s="2">
        <v>44019</v>
      </c>
      <c r="J1527" s="1" t="s">
        <v>4282</v>
      </c>
      <c r="K1527" s="1" t="s">
        <v>4283</v>
      </c>
      <c r="L1527" s="1" t="s">
        <v>2630</v>
      </c>
      <c r="M1527" s="1" t="s">
        <v>4290</v>
      </c>
      <c r="N1527" s="3">
        <v>-55836.73</v>
      </c>
      <c r="O1527" s="3">
        <v>0</v>
      </c>
      <c r="P1527" s="1" t="s">
        <v>2567</v>
      </c>
      <c r="Q1527" s="1" t="s">
        <v>1643</v>
      </c>
      <c r="R1527" s="1" t="s">
        <v>1065</v>
      </c>
      <c r="S1527" s="1" t="s">
        <v>2407</v>
      </c>
      <c r="T1527" s="1" t="s">
        <v>2407</v>
      </c>
      <c r="U1527" s="1" t="s">
        <v>5641</v>
      </c>
      <c r="V1527" s="1" t="s">
        <v>2470</v>
      </c>
      <c r="W1527" s="1" t="s">
        <v>111</v>
      </c>
      <c r="X1527" s="1" t="str">
        <f>CONCATENATE(Tableau4[[#This Row],[Numéro de pièce de la pièce de référence]],Tableau4[[#This Row],[Numéro de poste de la pièce de référence]])</f>
        <v>450068053210</v>
      </c>
    </row>
    <row r="1528" spans="1:24" x14ac:dyDescent="0.35">
      <c r="A1528" s="1" t="s">
        <v>97</v>
      </c>
      <c r="B1528" s="1" t="s">
        <v>2489</v>
      </c>
      <c r="C1528" s="1" t="s">
        <v>2510</v>
      </c>
      <c r="D1528" s="1" t="s">
        <v>101</v>
      </c>
      <c r="E1528" s="1" t="s">
        <v>1712</v>
      </c>
      <c r="F1528" s="1" t="s">
        <v>2407</v>
      </c>
      <c r="G1528" s="1" t="s">
        <v>3105</v>
      </c>
      <c r="H1528" s="1" t="s">
        <v>88</v>
      </c>
      <c r="I1528" s="2">
        <v>44019</v>
      </c>
      <c r="J1528" s="1" t="s">
        <v>4282</v>
      </c>
      <c r="K1528" s="1" t="s">
        <v>4283</v>
      </c>
      <c r="L1528" s="1" t="s">
        <v>2630</v>
      </c>
      <c r="M1528" s="1" t="s">
        <v>4290</v>
      </c>
      <c r="N1528" s="3">
        <v>-2307</v>
      </c>
      <c r="O1528" s="3">
        <v>0</v>
      </c>
      <c r="P1528" s="1" t="s">
        <v>2517</v>
      </c>
      <c r="Q1528" s="1" t="s">
        <v>1713</v>
      </c>
      <c r="R1528" s="1" t="s">
        <v>1711</v>
      </c>
      <c r="S1528" s="1" t="s">
        <v>2407</v>
      </c>
      <c r="T1528" s="1" t="s">
        <v>2407</v>
      </c>
      <c r="U1528" s="1" t="s">
        <v>5648</v>
      </c>
      <c r="V1528" s="1" t="s">
        <v>2470</v>
      </c>
      <c r="W1528" s="1" t="s">
        <v>113</v>
      </c>
      <c r="X1528" s="1" t="str">
        <f>CONCATENATE(Tableau4[[#This Row],[Numéro de pièce de la pièce de référence]],Tableau4[[#This Row],[Numéro de poste de la pièce de référence]])</f>
        <v>450068153410</v>
      </c>
    </row>
    <row r="1529" spans="1:24" x14ac:dyDescent="0.35">
      <c r="A1529" s="1" t="s">
        <v>97</v>
      </c>
      <c r="B1529" s="1" t="s">
        <v>2489</v>
      </c>
      <c r="C1529" s="1" t="s">
        <v>2510</v>
      </c>
      <c r="D1529" s="1" t="s">
        <v>101</v>
      </c>
      <c r="E1529" s="1" t="s">
        <v>1712</v>
      </c>
      <c r="F1529" s="1" t="s">
        <v>2407</v>
      </c>
      <c r="G1529" s="1" t="s">
        <v>3105</v>
      </c>
      <c r="H1529" s="1" t="s">
        <v>88</v>
      </c>
      <c r="I1529" s="2">
        <v>44019</v>
      </c>
      <c r="J1529" s="1" t="s">
        <v>4282</v>
      </c>
      <c r="K1529" s="1" t="s">
        <v>4283</v>
      </c>
      <c r="L1529" s="1" t="s">
        <v>2630</v>
      </c>
      <c r="M1529" s="1" t="s">
        <v>4290</v>
      </c>
      <c r="N1529" s="3">
        <v>-2307</v>
      </c>
      <c r="O1529" s="3">
        <v>0</v>
      </c>
      <c r="P1529" s="1" t="s">
        <v>2517</v>
      </c>
      <c r="Q1529" s="1" t="s">
        <v>1713</v>
      </c>
      <c r="R1529" s="1" t="s">
        <v>1711</v>
      </c>
      <c r="S1529" s="1" t="s">
        <v>2407</v>
      </c>
      <c r="T1529" s="1" t="s">
        <v>2407</v>
      </c>
      <c r="U1529" s="1" t="s">
        <v>5649</v>
      </c>
      <c r="V1529" s="1" t="s">
        <v>2470</v>
      </c>
      <c r="W1529" s="1" t="s">
        <v>113</v>
      </c>
      <c r="X1529" s="1" t="str">
        <f>CONCATENATE(Tableau4[[#This Row],[Numéro de pièce de la pièce de référence]],Tableau4[[#This Row],[Numéro de poste de la pièce de référence]])</f>
        <v>450068153410</v>
      </c>
    </row>
    <row r="1530" spans="1:24" x14ac:dyDescent="0.35">
      <c r="A1530" s="1" t="s">
        <v>97</v>
      </c>
      <c r="B1530" s="1" t="s">
        <v>2489</v>
      </c>
      <c r="C1530" s="1" t="s">
        <v>2510</v>
      </c>
      <c r="D1530" s="1" t="s">
        <v>101</v>
      </c>
      <c r="E1530" s="1" t="s">
        <v>1712</v>
      </c>
      <c r="F1530" s="1" t="s">
        <v>2407</v>
      </c>
      <c r="G1530" s="1" t="s">
        <v>3105</v>
      </c>
      <c r="H1530" s="1" t="s">
        <v>88</v>
      </c>
      <c r="I1530" s="2">
        <v>44019</v>
      </c>
      <c r="J1530" s="1" t="s">
        <v>4282</v>
      </c>
      <c r="K1530" s="1" t="s">
        <v>4283</v>
      </c>
      <c r="L1530" s="1" t="s">
        <v>2630</v>
      </c>
      <c r="M1530" s="1" t="s">
        <v>4290</v>
      </c>
      <c r="N1530" s="3">
        <v>-22803.18</v>
      </c>
      <c r="O1530" s="3">
        <v>0</v>
      </c>
      <c r="P1530" s="1" t="s">
        <v>2517</v>
      </c>
      <c r="Q1530" s="1" t="s">
        <v>1713</v>
      </c>
      <c r="R1530" s="1" t="s">
        <v>1711</v>
      </c>
      <c r="S1530" s="1" t="s">
        <v>2407</v>
      </c>
      <c r="T1530" s="1" t="s">
        <v>2407</v>
      </c>
      <c r="U1530" s="1" t="s">
        <v>5650</v>
      </c>
      <c r="V1530" s="1" t="s">
        <v>2470</v>
      </c>
      <c r="W1530" s="1" t="s">
        <v>113</v>
      </c>
      <c r="X1530" s="1" t="str">
        <f>CONCATENATE(Tableau4[[#This Row],[Numéro de pièce de la pièce de référence]],Tableau4[[#This Row],[Numéro de poste de la pièce de référence]])</f>
        <v>450068153410</v>
      </c>
    </row>
    <row r="1531" spans="1:24" x14ac:dyDescent="0.35">
      <c r="A1531" s="1" t="s">
        <v>97</v>
      </c>
      <c r="B1531" s="1" t="s">
        <v>2914</v>
      </c>
      <c r="C1531" s="1" t="s">
        <v>2510</v>
      </c>
      <c r="D1531" s="1" t="s">
        <v>126</v>
      </c>
      <c r="E1531" s="1" t="s">
        <v>1708</v>
      </c>
      <c r="F1531" s="1" t="s">
        <v>2407</v>
      </c>
      <c r="G1531" s="1" t="s">
        <v>3109</v>
      </c>
      <c r="H1531" s="1" t="s">
        <v>88</v>
      </c>
      <c r="I1531" s="2">
        <v>44019</v>
      </c>
      <c r="J1531" s="1" t="s">
        <v>4282</v>
      </c>
      <c r="K1531" s="1" t="s">
        <v>4283</v>
      </c>
      <c r="L1531" s="1" t="s">
        <v>3400</v>
      </c>
      <c r="M1531" s="1" t="s">
        <v>4284</v>
      </c>
      <c r="N1531" s="3">
        <v>273.94</v>
      </c>
      <c r="O1531" s="3">
        <v>0</v>
      </c>
      <c r="P1531" s="1" t="s">
        <v>2842</v>
      </c>
      <c r="Q1531" s="1" t="s">
        <v>1174</v>
      </c>
      <c r="R1531" s="1" t="s">
        <v>1707</v>
      </c>
      <c r="S1531" s="1" t="s">
        <v>2407</v>
      </c>
      <c r="T1531" s="1" t="s">
        <v>2407</v>
      </c>
      <c r="U1531" s="1" t="s">
        <v>5651</v>
      </c>
      <c r="V1531" s="1" t="s">
        <v>2470</v>
      </c>
      <c r="W1531" s="1" t="s">
        <v>113</v>
      </c>
      <c r="X1531" s="1" t="str">
        <f>CONCATENATE(Tableau4[[#This Row],[Numéro de pièce de la pièce de référence]],Tableau4[[#This Row],[Numéro de poste de la pièce de référence]])</f>
        <v>450068164110</v>
      </c>
    </row>
    <row r="1532" spans="1:24" x14ac:dyDescent="0.35">
      <c r="A1532" s="1" t="s">
        <v>97</v>
      </c>
      <c r="B1532" s="1" t="s">
        <v>2489</v>
      </c>
      <c r="C1532" s="1" t="s">
        <v>2510</v>
      </c>
      <c r="D1532" s="1" t="s">
        <v>101</v>
      </c>
      <c r="E1532" s="1" t="s">
        <v>1145</v>
      </c>
      <c r="F1532" s="1" t="s">
        <v>2407</v>
      </c>
      <c r="G1532" s="1" t="s">
        <v>2888</v>
      </c>
      <c r="H1532" s="1" t="s">
        <v>88</v>
      </c>
      <c r="I1532" s="2">
        <v>44020</v>
      </c>
      <c r="J1532" s="1" t="s">
        <v>4282</v>
      </c>
      <c r="K1532" s="1" t="s">
        <v>4283</v>
      </c>
      <c r="L1532" s="1" t="s">
        <v>2630</v>
      </c>
      <c r="M1532" s="1" t="s">
        <v>4290</v>
      </c>
      <c r="N1532" s="3">
        <v>49.82</v>
      </c>
      <c r="O1532" s="3">
        <v>0</v>
      </c>
      <c r="P1532" s="1" t="s">
        <v>2567</v>
      </c>
      <c r="Q1532" s="1" t="s">
        <v>1062</v>
      </c>
      <c r="R1532" s="1" t="s">
        <v>1144</v>
      </c>
      <c r="S1532" s="1" t="s">
        <v>2407</v>
      </c>
      <c r="T1532" s="1" t="s">
        <v>2407</v>
      </c>
      <c r="U1532" s="1" t="s">
        <v>5652</v>
      </c>
      <c r="V1532" s="1" t="s">
        <v>2470</v>
      </c>
      <c r="W1532" s="1" t="s">
        <v>111</v>
      </c>
      <c r="X1532" s="1" t="str">
        <f>CONCATENATE(Tableau4[[#This Row],[Numéro de pièce de la pièce de référence]],Tableau4[[#This Row],[Numéro de poste de la pièce de référence]])</f>
        <v>450067222710</v>
      </c>
    </row>
    <row r="1533" spans="1:24" x14ac:dyDescent="0.35">
      <c r="A1533" s="1" t="s">
        <v>97</v>
      </c>
      <c r="B1533" s="1" t="s">
        <v>2489</v>
      </c>
      <c r="C1533" s="1" t="s">
        <v>2510</v>
      </c>
      <c r="D1533" s="1" t="s">
        <v>101</v>
      </c>
      <c r="E1533" s="1" t="s">
        <v>1145</v>
      </c>
      <c r="F1533" s="1" t="s">
        <v>2407</v>
      </c>
      <c r="G1533" s="1" t="s">
        <v>2888</v>
      </c>
      <c r="H1533" s="1" t="s">
        <v>88</v>
      </c>
      <c r="I1533" s="2">
        <v>44020</v>
      </c>
      <c r="J1533" s="1" t="s">
        <v>4282</v>
      </c>
      <c r="K1533" s="1" t="s">
        <v>4283</v>
      </c>
      <c r="L1533" s="1" t="s">
        <v>2630</v>
      </c>
      <c r="M1533" s="1" t="s">
        <v>4290</v>
      </c>
      <c r="N1533" s="3">
        <v>-49.82</v>
      </c>
      <c r="O1533" s="3">
        <v>0</v>
      </c>
      <c r="P1533" s="1" t="s">
        <v>2567</v>
      </c>
      <c r="Q1533" s="1" t="s">
        <v>1062</v>
      </c>
      <c r="R1533" s="1" t="s">
        <v>1144</v>
      </c>
      <c r="S1533" s="1" t="s">
        <v>2407</v>
      </c>
      <c r="T1533" s="1" t="s">
        <v>2407</v>
      </c>
      <c r="U1533" s="1" t="s">
        <v>5653</v>
      </c>
      <c r="V1533" s="1" t="s">
        <v>2470</v>
      </c>
      <c r="W1533" s="1" t="s">
        <v>111</v>
      </c>
      <c r="X1533" s="1" t="str">
        <f>CONCATENATE(Tableau4[[#This Row],[Numéro de pièce de la pièce de référence]],Tableau4[[#This Row],[Numéro de poste de la pièce de référence]])</f>
        <v>450067222710</v>
      </c>
    </row>
    <row r="1534" spans="1:24" x14ac:dyDescent="0.35">
      <c r="A1534" s="1" t="s">
        <v>97</v>
      </c>
      <c r="B1534" s="1" t="s">
        <v>2489</v>
      </c>
      <c r="C1534" s="1" t="s">
        <v>2510</v>
      </c>
      <c r="D1534" s="1" t="s">
        <v>101</v>
      </c>
      <c r="E1534" s="1" t="s">
        <v>1145</v>
      </c>
      <c r="F1534" s="1" t="s">
        <v>2407</v>
      </c>
      <c r="G1534" s="1" t="s">
        <v>2888</v>
      </c>
      <c r="H1534" s="1" t="s">
        <v>88</v>
      </c>
      <c r="I1534" s="2">
        <v>44020</v>
      </c>
      <c r="J1534" s="1" t="s">
        <v>4282</v>
      </c>
      <c r="K1534" s="1" t="s">
        <v>4283</v>
      </c>
      <c r="L1534" s="1" t="s">
        <v>2630</v>
      </c>
      <c r="M1534" s="1" t="s">
        <v>4290</v>
      </c>
      <c r="N1534" s="3">
        <v>48.44</v>
      </c>
      <c r="O1534" s="3">
        <v>0</v>
      </c>
      <c r="P1534" s="1" t="s">
        <v>2567</v>
      </c>
      <c r="Q1534" s="1" t="s">
        <v>1062</v>
      </c>
      <c r="R1534" s="1" t="s">
        <v>1144</v>
      </c>
      <c r="S1534" s="1" t="s">
        <v>2407</v>
      </c>
      <c r="T1534" s="1" t="s">
        <v>2407</v>
      </c>
      <c r="U1534" s="1" t="s">
        <v>5654</v>
      </c>
      <c r="V1534" s="1" t="s">
        <v>2470</v>
      </c>
      <c r="W1534" s="1" t="s">
        <v>111</v>
      </c>
      <c r="X1534" s="1" t="str">
        <f>CONCATENATE(Tableau4[[#This Row],[Numéro de pièce de la pièce de référence]],Tableau4[[#This Row],[Numéro de poste de la pièce de référence]])</f>
        <v>450067222710</v>
      </c>
    </row>
    <row r="1535" spans="1:24" x14ac:dyDescent="0.35">
      <c r="A1535" s="1" t="s">
        <v>23</v>
      </c>
      <c r="B1535" s="1" t="s">
        <v>3111</v>
      </c>
      <c r="C1535" s="1" t="s">
        <v>2492</v>
      </c>
      <c r="D1535" s="1" t="s">
        <v>50</v>
      </c>
      <c r="E1535" s="1" t="s">
        <v>1714</v>
      </c>
      <c r="F1535" s="1" t="s">
        <v>2407</v>
      </c>
      <c r="G1535" s="1" t="s">
        <v>3110</v>
      </c>
      <c r="H1535" s="1" t="s">
        <v>88</v>
      </c>
      <c r="I1535" s="2">
        <v>44020</v>
      </c>
      <c r="J1535" s="1" t="s">
        <v>4282</v>
      </c>
      <c r="K1535" s="1" t="s">
        <v>4283</v>
      </c>
      <c r="L1535" s="1" t="s">
        <v>3400</v>
      </c>
      <c r="M1535" s="1" t="s">
        <v>4284</v>
      </c>
      <c r="N1535" s="3">
        <v>15000</v>
      </c>
      <c r="O1535" s="3">
        <v>0</v>
      </c>
      <c r="P1535" s="1" t="s">
        <v>2771</v>
      </c>
      <c r="Q1535" s="1" t="s">
        <v>1715</v>
      </c>
      <c r="R1535" s="1" t="s">
        <v>301</v>
      </c>
      <c r="S1535" s="1" t="s">
        <v>2407</v>
      </c>
      <c r="T1535" s="1" t="s">
        <v>2407</v>
      </c>
      <c r="U1535" s="1" t="s">
        <v>5655</v>
      </c>
      <c r="V1535" s="1" t="s">
        <v>2470</v>
      </c>
      <c r="W1535" s="1" t="s">
        <v>51</v>
      </c>
      <c r="X1535" s="1" t="str">
        <f>CONCATENATE(Tableau4[[#This Row],[Numéro de pièce de la pièce de référence]],Tableau4[[#This Row],[Numéro de poste de la pièce de référence]])</f>
        <v>450068216510</v>
      </c>
    </row>
    <row r="1536" spans="1:24" x14ac:dyDescent="0.35">
      <c r="A1536" s="1" t="s">
        <v>97</v>
      </c>
      <c r="B1536" s="1" t="s">
        <v>2489</v>
      </c>
      <c r="C1536" s="1" t="s">
        <v>2510</v>
      </c>
      <c r="D1536" s="1" t="s">
        <v>101</v>
      </c>
      <c r="E1536" s="1" t="s">
        <v>1389</v>
      </c>
      <c r="F1536" s="1" t="s">
        <v>2407</v>
      </c>
      <c r="G1536" s="1" t="s">
        <v>2983</v>
      </c>
      <c r="H1536" s="1" t="s">
        <v>88</v>
      </c>
      <c r="I1536" s="2">
        <v>44021</v>
      </c>
      <c r="J1536" s="1" t="s">
        <v>4282</v>
      </c>
      <c r="K1536" s="1" t="s">
        <v>4283</v>
      </c>
      <c r="L1536" s="1" t="s">
        <v>2630</v>
      </c>
      <c r="M1536" s="1" t="s">
        <v>4290</v>
      </c>
      <c r="N1536" s="3">
        <v>-86297.83</v>
      </c>
      <c r="O1536" s="3">
        <v>0</v>
      </c>
      <c r="P1536" s="1" t="s">
        <v>2567</v>
      </c>
      <c r="Q1536" s="1" t="s">
        <v>1390</v>
      </c>
      <c r="R1536" s="1" t="s">
        <v>1388</v>
      </c>
      <c r="S1536" s="1" t="s">
        <v>2407</v>
      </c>
      <c r="T1536" s="1" t="s">
        <v>2407</v>
      </c>
      <c r="U1536" s="1" t="s">
        <v>5656</v>
      </c>
      <c r="V1536" s="1" t="s">
        <v>2470</v>
      </c>
      <c r="W1536" s="1" t="s">
        <v>103</v>
      </c>
      <c r="X1536" s="1" t="str">
        <f>CONCATENATE(Tableau4[[#This Row],[Numéro de pièce de la pièce de référence]],Tableau4[[#This Row],[Numéro de poste de la pièce de référence]])</f>
        <v>450067393710</v>
      </c>
    </row>
    <row r="1537" spans="1:24" x14ac:dyDescent="0.35">
      <c r="A1537" s="1" t="s">
        <v>97</v>
      </c>
      <c r="B1537" s="1" t="s">
        <v>2489</v>
      </c>
      <c r="C1537" s="1" t="s">
        <v>2510</v>
      </c>
      <c r="D1537" s="1" t="s">
        <v>101</v>
      </c>
      <c r="E1537" s="1" t="s">
        <v>1366</v>
      </c>
      <c r="F1537" s="1" t="s">
        <v>2407</v>
      </c>
      <c r="G1537" s="1" t="s">
        <v>2966</v>
      </c>
      <c r="H1537" s="1" t="s">
        <v>88</v>
      </c>
      <c r="I1537" s="2">
        <v>44021</v>
      </c>
      <c r="J1537" s="1" t="s">
        <v>4282</v>
      </c>
      <c r="K1537" s="1" t="s">
        <v>4283</v>
      </c>
      <c r="L1537" s="1" t="s">
        <v>2630</v>
      </c>
      <c r="M1537" s="1" t="s">
        <v>4290</v>
      </c>
      <c r="N1537" s="3">
        <v>-103149.02</v>
      </c>
      <c r="O1537" s="3">
        <v>0</v>
      </c>
      <c r="P1537" s="1" t="s">
        <v>2567</v>
      </c>
      <c r="Q1537" s="1" t="s">
        <v>1284</v>
      </c>
      <c r="R1537" s="1" t="s">
        <v>1282</v>
      </c>
      <c r="S1537" s="1" t="s">
        <v>2407</v>
      </c>
      <c r="T1537" s="1" t="s">
        <v>2407</v>
      </c>
      <c r="U1537" s="1" t="s">
        <v>5657</v>
      </c>
      <c r="V1537" s="1" t="s">
        <v>2470</v>
      </c>
      <c r="W1537" s="1" t="s">
        <v>51</v>
      </c>
      <c r="X1537" s="1" t="str">
        <f>CONCATENATE(Tableau4[[#This Row],[Numéro de pièce de la pièce de référence]],Tableau4[[#This Row],[Numéro de poste de la pièce de référence]])</f>
        <v>450067413010</v>
      </c>
    </row>
    <row r="1538" spans="1:24" x14ac:dyDescent="0.35">
      <c r="A1538" s="1" t="s">
        <v>97</v>
      </c>
      <c r="B1538" s="1" t="s">
        <v>2489</v>
      </c>
      <c r="C1538" s="1" t="s">
        <v>2510</v>
      </c>
      <c r="D1538" s="1" t="s">
        <v>101</v>
      </c>
      <c r="E1538" s="1" t="s">
        <v>1513</v>
      </c>
      <c r="F1538" s="1" t="s">
        <v>2407</v>
      </c>
      <c r="G1538" s="1" t="s">
        <v>3038</v>
      </c>
      <c r="H1538" s="1" t="s">
        <v>88</v>
      </c>
      <c r="I1538" s="2">
        <v>44021</v>
      </c>
      <c r="J1538" s="1" t="s">
        <v>4282</v>
      </c>
      <c r="K1538" s="1" t="s">
        <v>4283</v>
      </c>
      <c r="L1538" s="1" t="s">
        <v>2630</v>
      </c>
      <c r="M1538" s="1" t="s">
        <v>4290</v>
      </c>
      <c r="N1538" s="3">
        <v>-11728.89</v>
      </c>
      <c r="O1538" s="3">
        <v>0</v>
      </c>
      <c r="P1538" s="1" t="s">
        <v>2567</v>
      </c>
      <c r="Q1538" s="1" t="s">
        <v>1514</v>
      </c>
      <c r="R1538" s="1" t="s">
        <v>649</v>
      </c>
      <c r="S1538" s="1" t="s">
        <v>2407</v>
      </c>
      <c r="T1538" s="1" t="s">
        <v>2407</v>
      </c>
      <c r="U1538" s="1" t="s">
        <v>5658</v>
      </c>
      <c r="V1538" s="1" t="s">
        <v>2470</v>
      </c>
      <c r="W1538" s="1" t="s">
        <v>51</v>
      </c>
      <c r="X1538" s="1" t="str">
        <f>CONCATENATE(Tableau4[[#This Row],[Numéro de pièce de la pièce de référence]],Tableau4[[#This Row],[Numéro de poste de la pièce de référence]])</f>
        <v>450067643610</v>
      </c>
    </row>
    <row r="1539" spans="1:24" x14ac:dyDescent="0.35">
      <c r="A1539" s="1" t="s">
        <v>97</v>
      </c>
      <c r="B1539" s="1" t="s">
        <v>2489</v>
      </c>
      <c r="C1539" s="1" t="s">
        <v>2510</v>
      </c>
      <c r="D1539" s="1" t="s">
        <v>101</v>
      </c>
      <c r="E1539" s="1" t="s">
        <v>1595</v>
      </c>
      <c r="F1539" s="1" t="s">
        <v>2407</v>
      </c>
      <c r="G1539" s="1" t="s">
        <v>3069</v>
      </c>
      <c r="H1539" s="1" t="s">
        <v>88</v>
      </c>
      <c r="I1539" s="2">
        <v>44021</v>
      </c>
      <c r="J1539" s="1" t="s">
        <v>4282</v>
      </c>
      <c r="K1539" s="1" t="s">
        <v>4283</v>
      </c>
      <c r="L1539" s="1" t="s">
        <v>2630</v>
      </c>
      <c r="M1539" s="1" t="s">
        <v>4290</v>
      </c>
      <c r="N1539" s="3">
        <v>-2747623.71</v>
      </c>
      <c r="O1539" s="3">
        <v>0</v>
      </c>
      <c r="P1539" s="1" t="s">
        <v>2517</v>
      </c>
      <c r="Q1539" s="1" t="s">
        <v>1596</v>
      </c>
      <c r="R1539" s="1" t="s">
        <v>301</v>
      </c>
      <c r="S1539" s="1" t="s">
        <v>2407</v>
      </c>
      <c r="T1539" s="1" t="s">
        <v>2407</v>
      </c>
      <c r="U1539" s="1" t="s">
        <v>5659</v>
      </c>
      <c r="V1539" s="1" t="s">
        <v>2470</v>
      </c>
      <c r="W1539" s="1" t="s">
        <v>103</v>
      </c>
      <c r="X1539" s="1" t="str">
        <f>CONCATENATE(Tableau4[[#This Row],[Numéro de pièce de la pièce de référence]],Tableau4[[#This Row],[Numéro de poste de la pièce de référence]])</f>
        <v>450067816910</v>
      </c>
    </row>
    <row r="1540" spans="1:24" x14ac:dyDescent="0.35">
      <c r="A1540" s="1" t="s">
        <v>97</v>
      </c>
      <c r="B1540" s="1" t="s">
        <v>2489</v>
      </c>
      <c r="C1540" s="1" t="s">
        <v>2510</v>
      </c>
      <c r="D1540" s="1" t="s">
        <v>101</v>
      </c>
      <c r="E1540" s="1" t="s">
        <v>1595</v>
      </c>
      <c r="F1540" s="1" t="s">
        <v>2407</v>
      </c>
      <c r="G1540" s="1" t="s">
        <v>3069</v>
      </c>
      <c r="H1540" s="1" t="s">
        <v>88</v>
      </c>
      <c r="I1540" s="2">
        <v>44021</v>
      </c>
      <c r="J1540" s="1" t="s">
        <v>4282</v>
      </c>
      <c r="K1540" s="1" t="s">
        <v>4283</v>
      </c>
      <c r="L1540" s="1" t="s">
        <v>2630</v>
      </c>
      <c r="M1540" s="1" t="s">
        <v>4290</v>
      </c>
      <c r="N1540" s="3">
        <v>-1691881.65</v>
      </c>
      <c r="O1540" s="3">
        <v>0</v>
      </c>
      <c r="P1540" s="1" t="s">
        <v>2517</v>
      </c>
      <c r="Q1540" s="1" t="s">
        <v>1596</v>
      </c>
      <c r="R1540" s="1" t="s">
        <v>301</v>
      </c>
      <c r="S1540" s="1" t="s">
        <v>2407</v>
      </c>
      <c r="T1540" s="1" t="s">
        <v>2407</v>
      </c>
      <c r="U1540" s="1" t="s">
        <v>5660</v>
      </c>
      <c r="V1540" s="1" t="s">
        <v>2470</v>
      </c>
      <c r="W1540" s="1" t="s">
        <v>103</v>
      </c>
      <c r="X1540" s="1" t="str">
        <f>CONCATENATE(Tableau4[[#This Row],[Numéro de pièce de la pièce de référence]],Tableau4[[#This Row],[Numéro de poste de la pièce de référence]])</f>
        <v>450067816910</v>
      </c>
    </row>
    <row r="1541" spans="1:24" x14ac:dyDescent="0.35">
      <c r="A1541" s="1" t="s">
        <v>97</v>
      </c>
      <c r="B1541" s="1" t="s">
        <v>2489</v>
      </c>
      <c r="C1541" s="1" t="s">
        <v>2510</v>
      </c>
      <c r="D1541" s="1" t="s">
        <v>101</v>
      </c>
      <c r="E1541" s="1" t="s">
        <v>1699</v>
      </c>
      <c r="F1541" s="1" t="s">
        <v>2407</v>
      </c>
      <c r="G1541" s="1" t="s">
        <v>3069</v>
      </c>
      <c r="H1541" s="1" t="s">
        <v>88</v>
      </c>
      <c r="I1541" s="2">
        <v>44021</v>
      </c>
      <c r="J1541" s="1" t="s">
        <v>4282</v>
      </c>
      <c r="K1541" s="1" t="s">
        <v>4283</v>
      </c>
      <c r="L1541" s="1" t="s">
        <v>2630</v>
      </c>
      <c r="M1541" s="1" t="s">
        <v>4290</v>
      </c>
      <c r="N1541" s="3">
        <v>-1306170.02</v>
      </c>
      <c r="O1541" s="3">
        <v>0</v>
      </c>
      <c r="P1541" s="1" t="s">
        <v>2567</v>
      </c>
      <c r="Q1541" s="1" t="s">
        <v>1596</v>
      </c>
      <c r="R1541" s="1" t="s">
        <v>301</v>
      </c>
      <c r="S1541" s="1" t="s">
        <v>2407</v>
      </c>
      <c r="T1541" s="1" t="s">
        <v>2407</v>
      </c>
      <c r="U1541" s="1" t="s">
        <v>5661</v>
      </c>
      <c r="V1541" s="1" t="s">
        <v>2470</v>
      </c>
      <c r="W1541" s="1" t="s">
        <v>103</v>
      </c>
      <c r="X1541" s="1" t="str">
        <f>CONCATENATE(Tableau4[[#This Row],[Numéro de pièce de la pièce de référence]],Tableau4[[#This Row],[Numéro de poste de la pièce de référence]])</f>
        <v>450068074610</v>
      </c>
    </row>
    <row r="1542" spans="1:24" x14ac:dyDescent="0.35">
      <c r="A1542" s="1" t="s">
        <v>97</v>
      </c>
      <c r="B1542" s="1" t="s">
        <v>2489</v>
      </c>
      <c r="C1542" s="1" t="s">
        <v>2510</v>
      </c>
      <c r="D1542" s="1" t="s">
        <v>101</v>
      </c>
      <c r="E1542" s="1" t="s">
        <v>1699</v>
      </c>
      <c r="F1542" s="1" t="s">
        <v>2407</v>
      </c>
      <c r="G1542" s="1" t="s">
        <v>3069</v>
      </c>
      <c r="H1542" s="1" t="s">
        <v>88</v>
      </c>
      <c r="I1542" s="2">
        <v>44021</v>
      </c>
      <c r="J1542" s="1" t="s">
        <v>4282</v>
      </c>
      <c r="K1542" s="1" t="s">
        <v>4283</v>
      </c>
      <c r="L1542" s="1" t="s">
        <v>2630</v>
      </c>
      <c r="M1542" s="1" t="s">
        <v>4290</v>
      </c>
      <c r="N1542" s="3">
        <v>-3481462.76</v>
      </c>
      <c r="O1542" s="3">
        <v>0</v>
      </c>
      <c r="P1542" s="1" t="s">
        <v>2567</v>
      </c>
      <c r="Q1542" s="1" t="s">
        <v>1596</v>
      </c>
      <c r="R1542" s="1" t="s">
        <v>301</v>
      </c>
      <c r="S1542" s="1" t="s">
        <v>2407</v>
      </c>
      <c r="T1542" s="1" t="s">
        <v>2407</v>
      </c>
      <c r="U1542" s="1" t="s">
        <v>5662</v>
      </c>
      <c r="V1542" s="1" t="s">
        <v>2470</v>
      </c>
      <c r="W1542" s="1" t="s">
        <v>103</v>
      </c>
      <c r="X1542" s="1" t="str">
        <f>CONCATENATE(Tableau4[[#This Row],[Numéro de pièce de la pièce de référence]],Tableau4[[#This Row],[Numéro de poste de la pièce de référence]])</f>
        <v>450068074610</v>
      </c>
    </row>
    <row r="1543" spans="1:24" x14ac:dyDescent="0.35">
      <c r="A1543" s="1" t="s">
        <v>97</v>
      </c>
      <c r="B1543" s="1" t="s">
        <v>2489</v>
      </c>
      <c r="C1543" s="1" t="s">
        <v>2510</v>
      </c>
      <c r="D1543" s="1" t="s">
        <v>101</v>
      </c>
      <c r="E1543" s="1" t="s">
        <v>1686</v>
      </c>
      <c r="F1543" s="1" t="s">
        <v>2407</v>
      </c>
      <c r="G1543" s="1" t="s">
        <v>3095</v>
      </c>
      <c r="H1543" s="1" t="s">
        <v>88</v>
      </c>
      <c r="I1543" s="2">
        <v>44021</v>
      </c>
      <c r="J1543" s="1" t="s">
        <v>4282</v>
      </c>
      <c r="K1543" s="1" t="s">
        <v>4283</v>
      </c>
      <c r="L1543" s="1" t="s">
        <v>2630</v>
      </c>
      <c r="M1543" s="1" t="s">
        <v>4290</v>
      </c>
      <c r="N1543" s="3">
        <v>-233046</v>
      </c>
      <c r="O1543" s="3">
        <v>0</v>
      </c>
      <c r="P1543" s="1" t="s">
        <v>2567</v>
      </c>
      <c r="Q1543" s="1" t="s">
        <v>1659</v>
      </c>
      <c r="R1543" s="1" t="s">
        <v>1685</v>
      </c>
      <c r="S1543" s="1" t="s">
        <v>2407</v>
      </c>
      <c r="T1543" s="1" t="s">
        <v>2407</v>
      </c>
      <c r="U1543" s="1" t="s">
        <v>5663</v>
      </c>
      <c r="V1543" s="1" t="s">
        <v>2470</v>
      </c>
      <c r="W1543" s="1" t="s">
        <v>103</v>
      </c>
      <c r="X1543" s="1" t="str">
        <f>CONCATENATE(Tableau4[[#This Row],[Numéro de pièce de la pièce de référence]],Tableau4[[#This Row],[Numéro de poste de la pièce de référence]])</f>
        <v>450068076210</v>
      </c>
    </row>
    <row r="1544" spans="1:24" x14ac:dyDescent="0.35">
      <c r="A1544" s="1" t="s">
        <v>97</v>
      </c>
      <c r="B1544" s="1" t="s">
        <v>2489</v>
      </c>
      <c r="C1544" s="1" t="s">
        <v>2510</v>
      </c>
      <c r="D1544" s="1" t="s">
        <v>101</v>
      </c>
      <c r="E1544" s="1" t="s">
        <v>1686</v>
      </c>
      <c r="F1544" s="1" t="s">
        <v>2407</v>
      </c>
      <c r="G1544" s="1" t="s">
        <v>3095</v>
      </c>
      <c r="H1544" s="1" t="s">
        <v>88</v>
      </c>
      <c r="I1544" s="2">
        <v>44021</v>
      </c>
      <c r="J1544" s="1" t="s">
        <v>4282</v>
      </c>
      <c r="K1544" s="1" t="s">
        <v>4283</v>
      </c>
      <c r="L1544" s="1" t="s">
        <v>2630</v>
      </c>
      <c r="M1544" s="1" t="s">
        <v>4290</v>
      </c>
      <c r="N1544" s="3">
        <v>-36874.120000000003</v>
      </c>
      <c r="O1544" s="3">
        <v>0</v>
      </c>
      <c r="P1544" s="1" t="s">
        <v>2567</v>
      </c>
      <c r="Q1544" s="1" t="s">
        <v>1659</v>
      </c>
      <c r="R1544" s="1" t="s">
        <v>1685</v>
      </c>
      <c r="S1544" s="1" t="s">
        <v>2407</v>
      </c>
      <c r="T1544" s="1" t="s">
        <v>2407</v>
      </c>
      <c r="U1544" s="1" t="s">
        <v>5664</v>
      </c>
      <c r="V1544" s="1" t="s">
        <v>2470</v>
      </c>
      <c r="W1544" s="1" t="s">
        <v>103</v>
      </c>
      <c r="X1544" s="1" t="str">
        <f>CONCATENATE(Tableau4[[#This Row],[Numéro de pièce de la pièce de référence]],Tableau4[[#This Row],[Numéro de poste de la pièce de référence]])</f>
        <v>450068076210</v>
      </c>
    </row>
    <row r="1545" spans="1:24" x14ac:dyDescent="0.35">
      <c r="A1545" s="1" t="s">
        <v>97</v>
      </c>
      <c r="B1545" s="1" t="s">
        <v>2489</v>
      </c>
      <c r="C1545" s="1" t="s">
        <v>2510</v>
      </c>
      <c r="D1545" s="1" t="s">
        <v>101</v>
      </c>
      <c r="E1545" s="1" t="s">
        <v>1686</v>
      </c>
      <c r="F1545" s="1" t="s">
        <v>2407</v>
      </c>
      <c r="G1545" s="1" t="s">
        <v>3095</v>
      </c>
      <c r="H1545" s="1" t="s">
        <v>88</v>
      </c>
      <c r="I1545" s="2">
        <v>44021</v>
      </c>
      <c r="J1545" s="1" t="s">
        <v>4282</v>
      </c>
      <c r="K1545" s="1" t="s">
        <v>4283</v>
      </c>
      <c r="L1545" s="1" t="s">
        <v>2630</v>
      </c>
      <c r="M1545" s="1" t="s">
        <v>4290</v>
      </c>
      <c r="N1545" s="3">
        <v>-15077.67</v>
      </c>
      <c r="O1545" s="3">
        <v>0</v>
      </c>
      <c r="P1545" s="1" t="s">
        <v>2567</v>
      </c>
      <c r="Q1545" s="1" t="s">
        <v>1659</v>
      </c>
      <c r="R1545" s="1" t="s">
        <v>1685</v>
      </c>
      <c r="S1545" s="1" t="s">
        <v>2407</v>
      </c>
      <c r="T1545" s="1" t="s">
        <v>2407</v>
      </c>
      <c r="U1545" s="1" t="s">
        <v>5665</v>
      </c>
      <c r="V1545" s="1" t="s">
        <v>2470</v>
      </c>
      <c r="W1545" s="1" t="s">
        <v>103</v>
      </c>
      <c r="X1545" s="1" t="str">
        <f>CONCATENATE(Tableau4[[#This Row],[Numéro de pièce de la pièce de référence]],Tableau4[[#This Row],[Numéro de poste de la pièce de référence]])</f>
        <v>450068076210</v>
      </c>
    </row>
    <row r="1546" spans="1:24" x14ac:dyDescent="0.35">
      <c r="A1546" s="1" t="s">
        <v>97</v>
      </c>
      <c r="B1546" s="1" t="s">
        <v>2489</v>
      </c>
      <c r="C1546" s="1" t="s">
        <v>2510</v>
      </c>
      <c r="D1546" s="1" t="s">
        <v>101</v>
      </c>
      <c r="E1546" s="1" t="s">
        <v>1679</v>
      </c>
      <c r="F1546" s="1" t="s">
        <v>2407</v>
      </c>
      <c r="G1546" s="1" t="s">
        <v>3097</v>
      </c>
      <c r="H1546" s="1" t="s">
        <v>88</v>
      </c>
      <c r="I1546" s="2">
        <v>44021</v>
      </c>
      <c r="J1546" s="1" t="s">
        <v>4282</v>
      </c>
      <c r="K1546" s="1" t="s">
        <v>4283</v>
      </c>
      <c r="L1546" s="1" t="s">
        <v>2630</v>
      </c>
      <c r="M1546" s="1" t="s">
        <v>4290</v>
      </c>
      <c r="N1546" s="3">
        <v>-13028.33</v>
      </c>
      <c r="O1546" s="3">
        <v>0</v>
      </c>
      <c r="P1546" s="1" t="s">
        <v>2567</v>
      </c>
      <c r="Q1546" s="1" t="s">
        <v>1680</v>
      </c>
      <c r="R1546" s="1" t="s">
        <v>1678</v>
      </c>
      <c r="S1546" s="1" t="s">
        <v>2407</v>
      </c>
      <c r="T1546" s="1" t="s">
        <v>2407</v>
      </c>
      <c r="U1546" s="1" t="s">
        <v>5666</v>
      </c>
      <c r="V1546" s="1" t="s">
        <v>2470</v>
      </c>
      <c r="W1546" s="1" t="s">
        <v>103</v>
      </c>
      <c r="X1546" s="1" t="str">
        <f>CONCATENATE(Tableau4[[#This Row],[Numéro de pièce de la pièce de référence]],Tableau4[[#This Row],[Numéro de poste de la pièce de référence]])</f>
        <v>450068076310</v>
      </c>
    </row>
    <row r="1547" spans="1:24" x14ac:dyDescent="0.35">
      <c r="A1547" s="1" t="s">
        <v>97</v>
      </c>
      <c r="B1547" s="1" t="s">
        <v>2489</v>
      </c>
      <c r="C1547" s="1" t="s">
        <v>2510</v>
      </c>
      <c r="D1547" s="1" t="s">
        <v>101</v>
      </c>
      <c r="E1547" s="1" t="s">
        <v>1679</v>
      </c>
      <c r="F1547" s="1" t="s">
        <v>2407</v>
      </c>
      <c r="G1547" s="1" t="s">
        <v>3097</v>
      </c>
      <c r="H1547" s="1" t="s">
        <v>88</v>
      </c>
      <c r="I1547" s="2">
        <v>44021</v>
      </c>
      <c r="J1547" s="1" t="s">
        <v>4282</v>
      </c>
      <c r="K1547" s="1" t="s">
        <v>4283</v>
      </c>
      <c r="L1547" s="1" t="s">
        <v>2630</v>
      </c>
      <c r="M1547" s="1" t="s">
        <v>4290</v>
      </c>
      <c r="N1547" s="3">
        <v>-88161.8</v>
      </c>
      <c r="O1547" s="3">
        <v>0</v>
      </c>
      <c r="P1547" s="1" t="s">
        <v>2567</v>
      </c>
      <c r="Q1547" s="1" t="s">
        <v>1680</v>
      </c>
      <c r="R1547" s="1" t="s">
        <v>1678</v>
      </c>
      <c r="S1547" s="1" t="s">
        <v>2407</v>
      </c>
      <c r="T1547" s="1" t="s">
        <v>2407</v>
      </c>
      <c r="U1547" s="1" t="s">
        <v>5667</v>
      </c>
      <c r="V1547" s="1" t="s">
        <v>2470</v>
      </c>
      <c r="W1547" s="1" t="s">
        <v>103</v>
      </c>
      <c r="X1547" s="1" t="str">
        <f>CONCATENATE(Tableau4[[#This Row],[Numéro de pièce de la pièce de référence]],Tableau4[[#This Row],[Numéro de poste de la pièce de référence]])</f>
        <v>450068076310</v>
      </c>
    </row>
    <row r="1548" spans="1:24" x14ac:dyDescent="0.35">
      <c r="A1548" s="1" t="s">
        <v>97</v>
      </c>
      <c r="B1548" s="1" t="s">
        <v>2489</v>
      </c>
      <c r="C1548" s="1" t="s">
        <v>2510</v>
      </c>
      <c r="D1548" s="1" t="s">
        <v>101</v>
      </c>
      <c r="E1548" s="1" t="s">
        <v>1679</v>
      </c>
      <c r="F1548" s="1" t="s">
        <v>2407</v>
      </c>
      <c r="G1548" s="1" t="s">
        <v>3097</v>
      </c>
      <c r="H1548" s="1" t="s">
        <v>88</v>
      </c>
      <c r="I1548" s="2">
        <v>44021</v>
      </c>
      <c r="J1548" s="1" t="s">
        <v>4282</v>
      </c>
      <c r="K1548" s="1" t="s">
        <v>4283</v>
      </c>
      <c r="L1548" s="1" t="s">
        <v>2630</v>
      </c>
      <c r="M1548" s="1" t="s">
        <v>4290</v>
      </c>
      <c r="N1548" s="3">
        <v>-14066.67</v>
      </c>
      <c r="O1548" s="3">
        <v>0</v>
      </c>
      <c r="P1548" s="1" t="s">
        <v>2567</v>
      </c>
      <c r="Q1548" s="1" t="s">
        <v>1680</v>
      </c>
      <c r="R1548" s="1" t="s">
        <v>1678</v>
      </c>
      <c r="S1548" s="1" t="s">
        <v>2407</v>
      </c>
      <c r="T1548" s="1" t="s">
        <v>2407</v>
      </c>
      <c r="U1548" s="1" t="s">
        <v>5668</v>
      </c>
      <c r="V1548" s="1" t="s">
        <v>2470</v>
      </c>
      <c r="W1548" s="1" t="s">
        <v>103</v>
      </c>
      <c r="X1548" s="1" t="str">
        <f>CONCATENATE(Tableau4[[#This Row],[Numéro de pièce de la pièce de référence]],Tableau4[[#This Row],[Numéro de poste de la pièce de référence]])</f>
        <v>450068076310</v>
      </c>
    </row>
    <row r="1549" spans="1:24" x14ac:dyDescent="0.35">
      <c r="A1549" s="1" t="s">
        <v>97</v>
      </c>
      <c r="B1549" s="1" t="s">
        <v>2489</v>
      </c>
      <c r="C1549" s="1" t="s">
        <v>2510</v>
      </c>
      <c r="D1549" s="1" t="s">
        <v>101</v>
      </c>
      <c r="E1549" s="1" t="s">
        <v>1679</v>
      </c>
      <c r="F1549" s="1" t="s">
        <v>2407</v>
      </c>
      <c r="G1549" s="1" t="s">
        <v>3097</v>
      </c>
      <c r="H1549" s="1" t="s">
        <v>88</v>
      </c>
      <c r="I1549" s="2">
        <v>44021</v>
      </c>
      <c r="J1549" s="1" t="s">
        <v>4282</v>
      </c>
      <c r="K1549" s="1" t="s">
        <v>4283</v>
      </c>
      <c r="L1549" s="1" t="s">
        <v>2630</v>
      </c>
      <c r="M1549" s="1" t="s">
        <v>4290</v>
      </c>
      <c r="N1549" s="3">
        <v>-16610</v>
      </c>
      <c r="O1549" s="3">
        <v>0</v>
      </c>
      <c r="P1549" s="1" t="s">
        <v>2567</v>
      </c>
      <c r="Q1549" s="1" t="s">
        <v>1680</v>
      </c>
      <c r="R1549" s="1" t="s">
        <v>1678</v>
      </c>
      <c r="S1549" s="1" t="s">
        <v>2407</v>
      </c>
      <c r="T1549" s="1" t="s">
        <v>2407</v>
      </c>
      <c r="U1549" s="1" t="s">
        <v>5669</v>
      </c>
      <c r="V1549" s="1" t="s">
        <v>2470</v>
      </c>
      <c r="W1549" s="1" t="s">
        <v>103</v>
      </c>
      <c r="X1549" s="1" t="str">
        <f>CONCATENATE(Tableau4[[#This Row],[Numéro de pièce de la pièce de référence]],Tableau4[[#This Row],[Numéro de poste de la pièce de référence]])</f>
        <v>450068076310</v>
      </c>
    </row>
    <row r="1550" spans="1:24" x14ac:dyDescent="0.35">
      <c r="A1550" s="1" t="s">
        <v>97</v>
      </c>
      <c r="B1550" s="1" t="s">
        <v>2489</v>
      </c>
      <c r="C1550" s="1" t="s">
        <v>2510</v>
      </c>
      <c r="D1550" s="1" t="s">
        <v>101</v>
      </c>
      <c r="E1550" s="1" t="s">
        <v>1658</v>
      </c>
      <c r="F1550" s="1" t="s">
        <v>2407</v>
      </c>
      <c r="G1550" s="1" t="s">
        <v>3099</v>
      </c>
      <c r="H1550" s="1" t="s">
        <v>88</v>
      </c>
      <c r="I1550" s="2">
        <v>44021</v>
      </c>
      <c r="J1550" s="1" t="s">
        <v>4282</v>
      </c>
      <c r="K1550" s="1" t="s">
        <v>4283</v>
      </c>
      <c r="L1550" s="1" t="s">
        <v>2630</v>
      </c>
      <c r="M1550" s="1" t="s">
        <v>4290</v>
      </c>
      <c r="N1550" s="3">
        <v>-483025.75</v>
      </c>
      <c r="O1550" s="3">
        <v>0</v>
      </c>
      <c r="P1550" s="1" t="s">
        <v>2567</v>
      </c>
      <c r="Q1550" s="1" t="s">
        <v>1659</v>
      </c>
      <c r="R1550" s="1" t="s">
        <v>1657</v>
      </c>
      <c r="S1550" s="1" t="s">
        <v>2407</v>
      </c>
      <c r="T1550" s="1" t="s">
        <v>2407</v>
      </c>
      <c r="U1550" s="1" t="s">
        <v>5670</v>
      </c>
      <c r="V1550" s="1" t="s">
        <v>2470</v>
      </c>
      <c r="W1550" s="1" t="s">
        <v>103</v>
      </c>
      <c r="X1550" s="1" t="str">
        <f>CONCATENATE(Tableau4[[#This Row],[Numéro de pièce de la pièce de référence]],Tableau4[[#This Row],[Numéro de poste de la pièce de référence]])</f>
        <v>450068076410</v>
      </c>
    </row>
    <row r="1551" spans="1:24" x14ac:dyDescent="0.35">
      <c r="A1551" s="1" t="s">
        <v>97</v>
      </c>
      <c r="B1551" s="1" t="s">
        <v>2489</v>
      </c>
      <c r="C1551" s="1" t="s">
        <v>2510</v>
      </c>
      <c r="D1551" s="1" t="s">
        <v>101</v>
      </c>
      <c r="E1551" s="1" t="s">
        <v>1658</v>
      </c>
      <c r="F1551" s="1" t="s">
        <v>2407</v>
      </c>
      <c r="G1551" s="1" t="s">
        <v>3099</v>
      </c>
      <c r="H1551" s="1" t="s">
        <v>88</v>
      </c>
      <c r="I1551" s="2">
        <v>44021</v>
      </c>
      <c r="J1551" s="1" t="s">
        <v>4282</v>
      </c>
      <c r="K1551" s="1" t="s">
        <v>4283</v>
      </c>
      <c r="L1551" s="1" t="s">
        <v>2630</v>
      </c>
      <c r="M1551" s="1" t="s">
        <v>4290</v>
      </c>
      <c r="N1551" s="3">
        <v>67599.03</v>
      </c>
      <c r="O1551" s="3">
        <v>0</v>
      </c>
      <c r="P1551" s="1" t="s">
        <v>2567</v>
      </c>
      <c r="Q1551" s="1" t="s">
        <v>1659</v>
      </c>
      <c r="R1551" s="1" t="s">
        <v>1657</v>
      </c>
      <c r="S1551" s="1" t="s">
        <v>2407</v>
      </c>
      <c r="T1551" s="1" t="s">
        <v>2407</v>
      </c>
      <c r="U1551" s="1" t="s">
        <v>5671</v>
      </c>
      <c r="V1551" s="1" t="s">
        <v>2470</v>
      </c>
      <c r="W1551" s="1" t="s">
        <v>103</v>
      </c>
      <c r="X1551" s="1" t="str">
        <f>CONCATENATE(Tableau4[[#This Row],[Numéro de pièce de la pièce de référence]],Tableau4[[#This Row],[Numéro de poste de la pièce de référence]])</f>
        <v>450068076410</v>
      </c>
    </row>
    <row r="1552" spans="1:24" x14ac:dyDescent="0.35">
      <c r="A1552" s="1" t="s">
        <v>97</v>
      </c>
      <c r="B1552" s="1" t="s">
        <v>2489</v>
      </c>
      <c r="C1552" s="1" t="s">
        <v>2510</v>
      </c>
      <c r="D1552" s="1" t="s">
        <v>101</v>
      </c>
      <c r="E1552" s="1" t="s">
        <v>1658</v>
      </c>
      <c r="F1552" s="1" t="s">
        <v>2407</v>
      </c>
      <c r="G1552" s="1" t="s">
        <v>3099</v>
      </c>
      <c r="H1552" s="1" t="s">
        <v>88</v>
      </c>
      <c r="I1552" s="2">
        <v>44021</v>
      </c>
      <c r="J1552" s="1" t="s">
        <v>4282</v>
      </c>
      <c r="K1552" s="1" t="s">
        <v>4283</v>
      </c>
      <c r="L1552" s="1" t="s">
        <v>2630</v>
      </c>
      <c r="M1552" s="1" t="s">
        <v>4290</v>
      </c>
      <c r="N1552" s="3">
        <v>-73216.53</v>
      </c>
      <c r="O1552" s="3">
        <v>0</v>
      </c>
      <c r="P1552" s="1" t="s">
        <v>2567</v>
      </c>
      <c r="Q1552" s="1" t="s">
        <v>1659</v>
      </c>
      <c r="R1552" s="1" t="s">
        <v>1657</v>
      </c>
      <c r="S1552" s="1" t="s">
        <v>2407</v>
      </c>
      <c r="T1552" s="1" t="s">
        <v>2407</v>
      </c>
      <c r="U1552" s="1" t="s">
        <v>5672</v>
      </c>
      <c r="V1552" s="1" t="s">
        <v>2470</v>
      </c>
      <c r="W1552" s="1" t="s">
        <v>103</v>
      </c>
      <c r="X1552" s="1" t="str">
        <f>CONCATENATE(Tableau4[[#This Row],[Numéro de pièce de la pièce de référence]],Tableau4[[#This Row],[Numéro de poste de la pièce de référence]])</f>
        <v>450068076410</v>
      </c>
    </row>
    <row r="1553" spans="1:24" x14ac:dyDescent="0.35">
      <c r="A1553" s="1" t="s">
        <v>97</v>
      </c>
      <c r="B1553" s="1" t="s">
        <v>2914</v>
      </c>
      <c r="C1553" s="1" t="s">
        <v>2510</v>
      </c>
      <c r="D1553" s="1" t="s">
        <v>126</v>
      </c>
      <c r="E1553" s="1" t="s">
        <v>1708</v>
      </c>
      <c r="F1553" s="1" t="s">
        <v>2407</v>
      </c>
      <c r="G1553" s="1" t="s">
        <v>3109</v>
      </c>
      <c r="H1553" s="1" t="s">
        <v>88</v>
      </c>
      <c r="I1553" s="2">
        <v>44021</v>
      </c>
      <c r="J1553" s="1" t="s">
        <v>4282</v>
      </c>
      <c r="K1553" s="1" t="s">
        <v>4283</v>
      </c>
      <c r="L1553" s="1" t="s">
        <v>2630</v>
      </c>
      <c r="M1553" s="1" t="s">
        <v>4290</v>
      </c>
      <c r="N1553" s="3">
        <v>-273.94</v>
      </c>
      <c r="O1553" s="3">
        <v>0</v>
      </c>
      <c r="P1553" s="1" t="s">
        <v>2842</v>
      </c>
      <c r="Q1553" s="1" t="s">
        <v>1174</v>
      </c>
      <c r="R1553" s="1" t="s">
        <v>1707</v>
      </c>
      <c r="S1553" s="1" t="s">
        <v>2407</v>
      </c>
      <c r="T1553" s="1" t="s">
        <v>2407</v>
      </c>
      <c r="U1553" s="1" t="s">
        <v>5673</v>
      </c>
      <c r="V1553" s="1" t="s">
        <v>2470</v>
      </c>
      <c r="W1553" s="1" t="s">
        <v>113</v>
      </c>
      <c r="X1553" s="1" t="str">
        <f>CONCATENATE(Tableau4[[#This Row],[Numéro de pièce de la pièce de référence]],Tableau4[[#This Row],[Numéro de poste de la pièce de référence]])</f>
        <v>450068164110</v>
      </c>
    </row>
    <row r="1554" spans="1:24" x14ac:dyDescent="0.35">
      <c r="A1554" s="1" t="s">
        <v>97</v>
      </c>
      <c r="B1554" s="1" t="s">
        <v>2489</v>
      </c>
      <c r="C1554" s="1" t="s">
        <v>2510</v>
      </c>
      <c r="D1554" s="1" t="s">
        <v>101</v>
      </c>
      <c r="E1554" s="1" t="s">
        <v>1716</v>
      </c>
      <c r="F1554" s="1" t="s">
        <v>2407</v>
      </c>
      <c r="G1554" s="1" t="s">
        <v>2921</v>
      </c>
      <c r="H1554" s="1" t="s">
        <v>88</v>
      </c>
      <c r="I1554" s="2">
        <v>44021</v>
      </c>
      <c r="J1554" s="1" t="s">
        <v>4282</v>
      </c>
      <c r="K1554" s="1" t="s">
        <v>4283</v>
      </c>
      <c r="L1554" s="1" t="s">
        <v>2630</v>
      </c>
      <c r="M1554" s="1" t="s">
        <v>4290</v>
      </c>
      <c r="N1554" s="3">
        <v>-58.08</v>
      </c>
      <c r="O1554" s="3">
        <v>0</v>
      </c>
      <c r="P1554" s="1" t="s">
        <v>2567</v>
      </c>
      <c r="Q1554" s="1" t="s">
        <v>1717</v>
      </c>
      <c r="R1554" s="1" t="s">
        <v>810</v>
      </c>
      <c r="S1554" s="1" t="s">
        <v>2407</v>
      </c>
      <c r="T1554" s="1" t="s">
        <v>2407</v>
      </c>
      <c r="U1554" s="1" t="s">
        <v>5674</v>
      </c>
      <c r="V1554" s="1" t="s">
        <v>2470</v>
      </c>
      <c r="W1554" s="1" t="s">
        <v>51</v>
      </c>
      <c r="X1554" s="1" t="str">
        <f>CONCATENATE(Tableau4[[#This Row],[Numéro de pièce de la pièce de référence]],Tableau4[[#This Row],[Numéro de poste de la pièce de référence]])</f>
        <v>450068221210</v>
      </c>
    </row>
    <row r="1555" spans="1:24" x14ac:dyDescent="0.35">
      <c r="A1555" s="1" t="s">
        <v>97</v>
      </c>
      <c r="B1555" s="1" t="s">
        <v>2489</v>
      </c>
      <c r="C1555" s="1" t="s">
        <v>2510</v>
      </c>
      <c r="D1555" s="1" t="s">
        <v>101</v>
      </c>
      <c r="E1555" s="1" t="s">
        <v>1716</v>
      </c>
      <c r="F1555" s="1" t="s">
        <v>2407</v>
      </c>
      <c r="G1555" s="1" t="s">
        <v>2921</v>
      </c>
      <c r="H1555" s="1" t="s">
        <v>88</v>
      </c>
      <c r="I1555" s="2">
        <v>44021</v>
      </c>
      <c r="J1555" s="1" t="s">
        <v>4282</v>
      </c>
      <c r="K1555" s="1" t="s">
        <v>4283</v>
      </c>
      <c r="L1555" s="1" t="s">
        <v>3400</v>
      </c>
      <c r="M1555" s="1" t="s">
        <v>4284</v>
      </c>
      <c r="N1555" s="3">
        <v>58.08</v>
      </c>
      <c r="O1555" s="3">
        <v>0</v>
      </c>
      <c r="P1555" s="1" t="s">
        <v>2567</v>
      </c>
      <c r="Q1555" s="1" t="s">
        <v>1717</v>
      </c>
      <c r="R1555" s="1" t="s">
        <v>810</v>
      </c>
      <c r="S1555" s="1" t="s">
        <v>2407</v>
      </c>
      <c r="T1555" s="1" t="s">
        <v>2407</v>
      </c>
      <c r="U1555" s="1" t="s">
        <v>5675</v>
      </c>
      <c r="V1555" s="1" t="s">
        <v>2470</v>
      </c>
      <c r="W1555" s="1" t="s">
        <v>51</v>
      </c>
      <c r="X1555" s="1" t="str">
        <f>CONCATENATE(Tableau4[[#This Row],[Numéro de pièce de la pièce de référence]],Tableau4[[#This Row],[Numéro de poste de la pièce de référence]])</f>
        <v>450068221210</v>
      </c>
    </row>
    <row r="1556" spans="1:24" x14ac:dyDescent="0.35">
      <c r="A1556" s="1" t="s">
        <v>97</v>
      </c>
      <c r="B1556" s="1" t="s">
        <v>2489</v>
      </c>
      <c r="C1556" s="1" t="s">
        <v>2510</v>
      </c>
      <c r="D1556" s="1" t="s">
        <v>101</v>
      </c>
      <c r="E1556" s="1" t="s">
        <v>564</v>
      </c>
      <c r="F1556" s="1" t="s">
        <v>2407</v>
      </c>
      <c r="G1556" s="1" t="s">
        <v>2717</v>
      </c>
      <c r="H1556" s="1" t="s">
        <v>88</v>
      </c>
      <c r="I1556" s="2">
        <v>44022</v>
      </c>
      <c r="J1556" s="1" t="s">
        <v>4282</v>
      </c>
      <c r="K1556" s="1" t="s">
        <v>4283</v>
      </c>
      <c r="L1556" s="1" t="s">
        <v>2630</v>
      </c>
      <c r="M1556" s="1" t="s">
        <v>4290</v>
      </c>
      <c r="N1556" s="3">
        <v>-37718.269999999997</v>
      </c>
      <c r="O1556" s="3">
        <v>0</v>
      </c>
      <c r="P1556" s="1" t="s">
        <v>2567</v>
      </c>
      <c r="Q1556" s="1" t="s">
        <v>565</v>
      </c>
      <c r="R1556" s="1" t="s">
        <v>495</v>
      </c>
      <c r="S1556" s="1" t="s">
        <v>2407</v>
      </c>
      <c r="T1556" s="1" t="s">
        <v>2407</v>
      </c>
      <c r="U1556" s="1" t="s">
        <v>5676</v>
      </c>
      <c r="V1556" s="1" t="s">
        <v>2470</v>
      </c>
      <c r="W1556" s="1" t="s">
        <v>51</v>
      </c>
      <c r="X1556" s="1" t="str">
        <f>CONCATENATE(Tableau4[[#This Row],[Numéro de pièce de la pièce de référence]],Tableau4[[#This Row],[Numéro de poste de la pièce de référence]])</f>
        <v>450066891510</v>
      </c>
    </row>
    <row r="1557" spans="1:24" x14ac:dyDescent="0.35">
      <c r="A1557" s="1" t="s">
        <v>97</v>
      </c>
      <c r="B1557" s="1" t="s">
        <v>2489</v>
      </c>
      <c r="C1557" s="1" t="s">
        <v>2510</v>
      </c>
      <c r="D1557" s="1" t="s">
        <v>101</v>
      </c>
      <c r="E1557" s="1" t="s">
        <v>758</v>
      </c>
      <c r="F1557" s="1" t="s">
        <v>2407</v>
      </c>
      <c r="G1557" s="1" t="s">
        <v>2762</v>
      </c>
      <c r="H1557" s="1" t="s">
        <v>88</v>
      </c>
      <c r="I1557" s="2">
        <v>44022</v>
      </c>
      <c r="J1557" s="1" t="s">
        <v>4282</v>
      </c>
      <c r="K1557" s="1" t="s">
        <v>4283</v>
      </c>
      <c r="L1557" s="1" t="s">
        <v>2630</v>
      </c>
      <c r="M1557" s="1" t="s">
        <v>4290</v>
      </c>
      <c r="N1557" s="3">
        <v>-338800</v>
      </c>
      <c r="O1557" s="3">
        <v>0</v>
      </c>
      <c r="P1557" s="1" t="s">
        <v>2567</v>
      </c>
      <c r="Q1557" s="1" t="s">
        <v>759</v>
      </c>
      <c r="R1557" s="1" t="s">
        <v>757</v>
      </c>
      <c r="S1557" s="1" t="s">
        <v>2407</v>
      </c>
      <c r="T1557" s="1" t="s">
        <v>2407</v>
      </c>
      <c r="U1557" s="1" t="s">
        <v>5677</v>
      </c>
      <c r="V1557" s="1" t="s">
        <v>2470</v>
      </c>
      <c r="W1557" s="1" t="s">
        <v>51</v>
      </c>
      <c r="X1557" s="1" t="str">
        <f>CONCATENATE(Tableau4[[#This Row],[Numéro de pièce de la pièce de référence]],Tableau4[[#This Row],[Numéro de poste de la pièce de référence]])</f>
        <v>450066959610</v>
      </c>
    </row>
    <row r="1558" spans="1:24" x14ac:dyDescent="0.35">
      <c r="A1558" s="1" t="s">
        <v>97</v>
      </c>
      <c r="B1558" s="1" t="s">
        <v>2489</v>
      </c>
      <c r="C1558" s="1" t="s">
        <v>2510</v>
      </c>
      <c r="D1558" s="1" t="s">
        <v>101</v>
      </c>
      <c r="E1558" s="1" t="s">
        <v>758</v>
      </c>
      <c r="F1558" s="1" t="s">
        <v>2407</v>
      </c>
      <c r="G1558" s="1" t="s">
        <v>2762</v>
      </c>
      <c r="H1558" s="1" t="s">
        <v>88</v>
      </c>
      <c r="I1558" s="2">
        <v>44022</v>
      </c>
      <c r="J1558" s="1" t="s">
        <v>4282</v>
      </c>
      <c r="K1558" s="1" t="s">
        <v>4283</v>
      </c>
      <c r="L1558" s="1" t="s">
        <v>2630</v>
      </c>
      <c r="M1558" s="1" t="s">
        <v>4290</v>
      </c>
      <c r="N1558" s="3">
        <v>-338800</v>
      </c>
      <c r="O1558" s="3">
        <v>0</v>
      </c>
      <c r="P1558" s="1" t="s">
        <v>2567</v>
      </c>
      <c r="Q1558" s="1" t="s">
        <v>759</v>
      </c>
      <c r="R1558" s="1" t="s">
        <v>757</v>
      </c>
      <c r="S1558" s="1" t="s">
        <v>2407</v>
      </c>
      <c r="T1558" s="1" t="s">
        <v>2407</v>
      </c>
      <c r="U1558" s="1" t="s">
        <v>5678</v>
      </c>
      <c r="V1558" s="1" t="s">
        <v>2470</v>
      </c>
      <c r="W1558" s="1" t="s">
        <v>51</v>
      </c>
      <c r="X1558" s="1" t="str">
        <f>CONCATENATE(Tableau4[[#This Row],[Numéro de pièce de la pièce de référence]],Tableau4[[#This Row],[Numéro de poste de la pièce de référence]])</f>
        <v>450066959610</v>
      </c>
    </row>
    <row r="1559" spans="1:24" x14ac:dyDescent="0.35">
      <c r="A1559" s="1" t="s">
        <v>97</v>
      </c>
      <c r="B1559" s="1" t="s">
        <v>2489</v>
      </c>
      <c r="C1559" s="1" t="s">
        <v>2510</v>
      </c>
      <c r="D1559" s="1" t="s">
        <v>101</v>
      </c>
      <c r="E1559" s="1" t="s">
        <v>1008</v>
      </c>
      <c r="F1559" s="1" t="s">
        <v>2407</v>
      </c>
      <c r="G1559" s="1" t="s">
        <v>2864</v>
      </c>
      <c r="H1559" s="1" t="s">
        <v>88</v>
      </c>
      <c r="I1559" s="2">
        <v>44022</v>
      </c>
      <c r="J1559" s="1" t="s">
        <v>4282</v>
      </c>
      <c r="K1559" s="1" t="s">
        <v>4283</v>
      </c>
      <c r="L1559" s="1" t="s">
        <v>2630</v>
      </c>
      <c r="M1559" s="1" t="s">
        <v>4290</v>
      </c>
      <c r="N1559" s="3">
        <v>-2317392</v>
      </c>
      <c r="O1559" s="3">
        <v>0</v>
      </c>
      <c r="P1559" s="1" t="s">
        <v>2567</v>
      </c>
      <c r="Q1559" s="1" t="s">
        <v>1009</v>
      </c>
      <c r="R1559" s="1" t="s">
        <v>757</v>
      </c>
      <c r="S1559" s="1" t="s">
        <v>2407</v>
      </c>
      <c r="T1559" s="1" t="s">
        <v>2407</v>
      </c>
      <c r="U1559" s="1" t="s">
        <v>5679</v>
      </c>
      <c r="V1559" s="1" t="s">
        <v>2470</v>
      </c>
      <c r="W1559" s="1" t="s">
        <v>51</v>
      </c>
      <c r="X1559" s="1" t="str">
        <f>CONCATENATE(Tableau4[[#This Row],[Numéro de pièce de la pièce de référence]],Tableau4[[#This Row],[Numéro de poste de la pièce de référence]])</f>
        <v>450067184110</v>
      </c>
    </row>
    <row r="1560" spans="1:24" x14ac:dyDescent="0.35">
      <c r="A1560" s="1" t="s">
        <v>97</v>
      </c>
      <c r="B1560" s="1" t="s">
        <v>2489</v>
      </c>
      <c r="C1560" s="1" t="s">
        <v>2510</v>
      </c>
      <c r="D1560" s="1" t="s">
        <v>101</v>
      </c>
      <c r="E1560" s="1" t="s">
        <v>1052</v>
      </c>
      <c r="F1560" s="1" t="s">
        <v>2407</v>
      </c>
      <c r="G1560" s="1" t="s">
        <v>2877</v>
      </c>
      <c r="H1560" s="1" t="s">
        <v>88</v>
      </c>
      <c r="I1560" s="2">
        <v>44022</v>
      </c>
      <c r="J1560" s="1" t="s">
        <v>4282</v>
      </c>
      <c r="K1560" s="1" t="s">
        <v>4283</v>
      </c>
      <c r="L1560" s="1" t="s">
        <v>2630</v>
      </c>
      <c r="M1560" s="1" t="s">
        <v>4290</v>
      </c>
      <c r="N1560" s="3">
        <v>-75357.600000000006</v>
      </c>
      <c r="O1560" s="3">
        <v>0</v>
      </c>
      <c r="P1560" s="1" t="s">
        <v>2567</v>
      </c>
      <c r="Q1560" s="1" t="s">
        <v>1053</v>
      </c>
      <c r="R1560" s="1" t="s">
        <v>1051</v>
      </c>
      <c r="S1560" s="1" t="s">
        <v>2407</v>
      </c>
      <c r="T1560" s="1" t="s">
        <v>2407</v>
      </c>
      <c r="U1560" s="1" t="s">
        <v>5680</v>
      </c>
      <c r="V1560" s="1" t="s">
        <v>2470</v>
      </c>
      <c r="W1560" s="1" t="s">
        <v>51</v>
      </c>
      <c r="X1560" s="1" t="str">
        <f>CONCATENATE(Tableau4[[#This Row],[Numéro de pièce de la pièce de référence]],Tableau4[[#This Row],[Numéro de poste de la pièce de référence]])</f>
        <v>450067209710</v>
      </c>
    </row>
    <row r="1561" spans="1:24" x14ac:dyDescent="0.35">
      <c r="A1561" s="1" t="s">
        <v>97</v>
      </c>
      <c r="B1561" s="1" t="s">
        <v>2489</v>
      </c>
      <c r="C1561" s="1" t="s">
        <v>2510</v>
      </c>
      <c r="D1561" s="1" t="s">
        <v>101</v>
      </c>
      <c r="E1561" s="1" t="s">
        <v>1132</v>
      </c>
      <c r="F1561" s="1" t="s">
        <v>2407</v>
      </c>
      <c r="G1561" s="1" t="s">
        <v>2884</v>
      </c>
      <c r="H1561" s="1" t="s">
        <v>88</v>
      </c>
      <c r="I1561" s="2">
        <v>44022</v>
      </c>
      <c r="J1561" s="1" t="s">
        <v>4282</v>
      </c>
      <c r="K1561" s="1" t="s">
        <v>4283</v>
      </c>
      <c r="L1561" s="1" t="s">
        <v>2630</v>
      </c>
      <c r="M1561" s="1" t="s">
        <v>4290</v>
      </c>
      <c r="N1561" s="3">
        <v>-8855.3799999999992</v>
      </c>
      <c r="O1561" s="3">
        <v>0</v>
      </c>
      <c r="P1561" s="1" t="s">
        <v>2567</v>
      </c>
      <c r="Q1561" s="1" t="s">
        <v>1053</v>
      </c>
      <c r="R1561" s="1" t="s">
        <v>1051</v>
      </c>
      <c r="S1561" s="1" t="s">
        <v>2407</v>
      </c>
      <c r="T1561" s="1" t="s">
        <v>2407</v>
      </c>
      <c r="U1561" s="1" t="s">
        <v>5680</v>
      </c>
      <c r="V1561" s="1" t="s">
        <v>2470</v>
      </c>
      <c r="W1561" s="1" t="s">
        <v>51</v>
      </c>
      <c r="X1561" s="1" t="str">
        <f>CONCATENATE(Tableau4[[#This Row],[Numéro de pièce de la pièce de référence]],Tableau4[[#This Row],[Numéro de poste de la pièce de référence]])</f>
        <v>450067217310</v>
      </c>
    </row>
    <row r="1562" spans="1:24" x14ac:dyDescent="0.35">
      <c r="A1562" s="1" t="s">
        <v>97</v>
      </c>
      <c r="B1562" s="1" t="s">
        <v>2489</v>
      </c>
      <c r="C1562" s="1" t="s">
        <v>2510</v>
      </c>
      <c r="D1562" s="1" t="s">
        <v>101</v>
      </c>
      <c r="E1562" s="1" t="s">
        <v>1251</v>
      </c>
      <c r="F1562" s="1" t="s">
        <v>2407</v>
      </c>
      <c r="G1562" s="1" t="s">
        <v>2942</v>
      </c>
      <c r="H1562" s="1" t="s">
        <v>88</v>
      </c>
      <c r="I1562" s="2">
        <v>44022</v>
      </c>
      <c r="J1562" s="1" t="s">
        <v>4282</v>
      </c>
      <c r="K1562" s="1" t="s">
        <v>4283</v>
      </c>
      <c r="L1562" s="1" t="s">
        <v>2630</v>
      </c>
      <c r="M1562" s="1" t="s">
        <v>4290</v>
      </c>
      <c r="N1562" s="3">
        <v>-1615.35</v>
      </c>
      <c r="O1562" s="3">
        <v>0</v>
      </c>
      <c r="P1562" s="1" t="s">
        <v>2581</v>
      </c>
      <c r="Q1562" s="1" t="s">
        <v>1252</v>
      </c>
      <c r="R1562" s="1" t="s">
        <v>1250</v>
      </c>
      <c r="S1562" s="1" t="s">
        <v>2407</v>
      </c>
      <c r="T1562" s="1" t="s">
        <v>2407</v>
      </c>
      <c r="U1562" s="1" t="s">
        <v>5681</v>
      </c>
      <c r="V1562" s="1" t="s">
        <v>2470</v>
      </c>
      <c r="W1562" s="1" t="s">
        <v>51</v>
      </c>
      <c r="X1562" s="1" t="str">
        <f>CONCATENATE(Tableau4[[#This Row],[Numéro de pièce de la pièce de référence]],Tableau4[[#This Row],[Numéro de poste de la pièce de référence]])</f>
        <v>450067329810</v>
      </c>
    </row>
    <row r="1563" spans="1:24" x14ac:dyDescent="0.35">
      <c r="A1563" s="1" t="s">
        <v>97</v>
      </c>
      <c r="B1563" s="1" t="s">
        <v>2489</v>
      </c>
      <c r="C1563" s="1" t="s">
        <v>2510</v>
      </c>
      <c r="D1563" s="1" t="s">
        <v>101</v>
      </c>
      <c r="E1563" s="1" t="s">
        <v>1251</v>
      </c>
      <c r="F1563" s="1" t="s">
        <v>2407</v>
      </c>
      <c r="G1563" s="1" t="s">
        <v>2942</v>
      </c>
      <c r="H1563" s="1" t="s">
        <v>88</v>
      </c>
      <c r="I1563" s="2">
        <v>44022</v>
      </c>
      <c r="J1563" s="1" t="s">
        <v>4282</v>
      </c>
      <c r="K1563" s="1" t="s">
        <v>4283</v>
      </c>
      <c r="L1563" s="1" t="s">
        <v>2630</v>
      </c>
      <c r="M1563" s="1" t="s">
        <v>4290</v>
      </c>
      <c r="N1563" s="3">
        <v>-2323.1999999999998</v>
      </c>
      <c r="O1563" s="3">
        <v>0</v>
      </c>
      <c r="P1563" s="1" t="s">
        <v>2581</v>
      </c>
      <c r="Q1563" s="1" t="s">
        <v>1252</v>
      </c>
      <c r="R1563" s="1" t="s">
        <v>1250</v>
      </c>
      <c r="S1563" s="1" t="s">
        <v>2407</v>
      </c>
      <c r="T1563" s="1" t="s">
        <v>2407</v>
      </c>
      <c r="U1563" s="1" t="s">
        <v>5682</v>
      </c>
      <c r="V1563" s="1" t="s">
        <v>2470</v>
      </c>
      <c r="W1563" s="1" t="s">
        <v>51</v>
      </c>
      <c r="X1563" s="1" t="str">
        <f>CONCATENATE(Tableau4[[#This Row],[Numéro de pièce de la pièce de référence]],Tableau4[[#This Row],[Numéro de poste de la pièce de référence]])</f>
        <v>450067329810</v>
      </c>
    </row>
    <row r="1564" spans="1:24" x14ac:dyDescent="0.35">
      <c r="A1564" s="1" t="s">
        <v>97</v>
      </c>
      <c r="B1564" s="1" t="s">
        <v>2489</v>
      </c>
      <c r="C1564" s="1" t="s">
        <v>2510</v>
      </c>
      <c r="D1564" s="1" t="s">
        <v>101</v>
      </c>
      <c r="E1564" s="1" t="s">
        <v>1251</v>
      </c>
      <c r="F1564" s="1" t="s">
        <v>2407</v>
      </c>
      <c r="G1564" s="1" t="s">
        <v>2942</v>
      </c>
      <c r="H1564" s="1" t="s">
        <v>88</v>
      </c>
      <c r="I1564" s="2">
        <v>44022</v>
      </c>
      <c r="J1564" s="1" t="s">
        <v>4282</v>
      </c>
      <c r="K1564" s="1" t="s">
        <v>4283</v>
      </c>
      <c r="L1564" s="1" t="s">
        <v>2630</v>
      </c>
      <c r="M1564" s="1" t="s">
        <v>4290</v>
      </c>
      <c r="N1564" s="3">
        <v>-12329.9</v>
      </c>
      <c r="O1564" s="3">
        <v>0</v>
      </c>
      <c r="P1564" s="1" t="s">
        <v>2581</v>
      </c>
      <c r="Q1564" s="1" t="s">
        <v>1252</v>
      </c>
      <c r="R1564" s="1" t="s">
        <v>1250</v>
      </c>
      <c r="S1564" s="1" t="s">
        <v>2407</v>
      </c>
      <c r="T1564" s="1" t="s">
        <v>2407</v>
      </c>
      <c r="U1564" s="1" t="s">
        <v>5683</v>
      </c>
      <c r="V1564" s="1" t="s">
        <v>2470</v>
      </c>
      <c r="W1564" s="1" t="s">
        <v>51</v>
      </c>
      <c r="X1564" s="1" t="str">
        <f>CONCATENATE(Tableau4[[#This Row],[Numéro de pièce de la pièce de référence]],Tableau4[[#This Row],[Numéro de poste de la pièce de référence]])</f>
        <v>450067329810</v>
      </c>
    </row>
    <row r="1565" spans="1:24" x14ac:dyDescent="0.35">
      <c r="A1565" s="1" t="s">
        <v>86</v>
      </c>
      <c r="B1565" s="1" t="s">
        <v>2489</v>
      </c>
      <c r="C1565" s="1" t="s">
        <v>2503</v>
      </c>
      <c r="D1565" s="1" t="s">
        <v>87</v>
      </c>
      <c r="E1565" s="1" t="s">
        <v>302</v>
      </c>
      <c r="F1565" s="1" t="s">
        <v>2407</v>
      </c>
      <c r="G1565" s="1" t="s">
        <v>2601</v>
      </c>
      <c r="H1565" s="1" t="s">
        <v>88</v>
      </c>
      <c r="I1565" s="2">
        <v>44025</v>
      </c>
      <c r="J1565" s="1" t="s">
        <v>4282</v>
      </c>
      <c r="K1565" s="1" t="s">
        <v>4283</v>
      </c>
      <c r="L1565" s="1" t="s">
        <v>2630</v>
      </c>
      <c r="M1565" s="1" t="s">
        <v>4290</v>
      </c>
      <c r="N1565" s="3">
        <v>-6001.7</v>
      </c>
      <c r="O1565" s="3">
        <v>0</v>
      </c>
      <c r="P1565" s="1" t="s">
        <v>2602</v>
      </c>
      <c r="Q1565" s="1" t="s">
        <v>303</v>
      </c>
      <c r="R1565" s="1" t="s">
        <v>301</v>
      </c>
      <c r="S1565" s="1" t="s">
        <v>2407</v>
      </c>
      <c r="T1565" s="1" t="s">
        <v>2407</v>
      </c>
      <c r="U1565" s="1" t="s">
        <v>5684</v>
      </c>
      <c r="V1565" s="1" t="s">
        <v>2470</v>
      </c>
      <c r="W1565" s="1" t="s">
        <v>88</v>
      </c>
      <c r="X1565" s="1" t="str">
        <f>CONCATENATE(Tableau4[[#This Row],[Numéro de pièce de la pièce de référence]],Tableau4[[#This Row],[Numéro de poste de la pièce de référence]])</f>
        <v>450066458810</v>
      </c>
    </row>
    <row r="1566" spans="1:24" x14ac:dyDescent="0.35">
      <c r="A1566" s="1" t="s">
        <v>86</v>
      </c>
      <c r="B1566" s="1" t="s">
        <v>2489</v>
      </c>
      <c r="C1566" s="1" t="s">
        <v>2503</v>
      </c>
      <c r="D1566" s="1" t="s">
        <v>87</v>
      </c>
      <c r="E1566" s="1" t="s">
        <v>302</v>
      </c>
      <c r="F1566" s="1" t="s">
        <v>2407</v>
      </c>
      <c r="G1566" s="1" t="s">
        <v>2601</v>
      </c>
      <c r="H1566" s="1" t="s">
        <v>88</v>
      </c>
      <c r="I1566" s="2">
        <v>44025</v>
      </c>
      <c r="J1566" s="1" t="s">
        <v>4282</v>
      </c>
      <c r="K1566" s="1" t="s">
        <v>4283</v>
      </c>
      <c r="L1566" s="1" t="s">
        <v>2630</v>
      </c>
      <c r="M1566" s="1" t="s">
        <v>4290</v>
      </c>
      <c r="N1566" s="3">
        <v>-12003.4</v>
      </c>
      <c r="O1566" s="3">
        <v>0</v>
      </c>
      <c r="P1566" s="1" t="s">
        <v>2602</v>
      </c>
      <c r="Q1566" s="1" t="s">
        <v>303</v>
      </c>
      <c r="R1566" s="1" t="s">
        <v>301</v>
      </c>
      <c r="S1566" s="1" t="s">
        <v>2407</v>
      </c>
      <c r="T1566" s="1" t="s">
        <v>2407</v>
      </c>
      <c r="U1566" s="1" t="s">
        <v>5685</v>
      </c>
      <c r="V1566" s="1" t="s">
        <v>2470</v>
      </c>
      <c r="W1566" s="1" t="s">
        <v>88</v>
      </c>
      <c r="X1566" s="1" t="str">
        <f>CONCATENATE(Tableau4[[#This Row],[Numéro de pièce de la pièce de référence]],Tableau4[[#This Row],[Numéro de poste de la pièce de référence]])</f>
        <v>450066458810</v>
      </c>
    </row>
    <row r="1567" spans="1:24" x14ac:dyDescent="0.35">
      <c r="A1567" s="1" t="s">
        <v>86</v>
      </c>
      <c r="B1567" s="1" t="s">
        <v>2489</v>
      </c>
      <c r="C1567" s="1" t="s">
        <v>2503</v>
      </c>
      <c r="D1567" s="1" t="s">
        <v>87</v>
      </c>
      <c r="E1567" s="1" t="s">
        <v>302</v>
      </c>
      <c r="F1567" s="1" t="s">
        <v>2407</v>
      </c>
      <c r="G1567" s="1" t="s">
        <v>2601</v>
      </c>
      <c r="H1567" s="1" t="s">
        <v>88</v>
      </c>
      <c r="I1567" s="2">
        <v>44025</v>
      </c>
      <c r="J1567" s="1" t="s">
        <v>4282</v>
      </c>
      <c r="K1567" s="1" t="s">
        <v>4283</v>
      </c>
      <c r="L1567" s="1" t="s">
        <v>2630</v>
      </c>
      <c r="M1567" s="1" t="s">
        <v>4290</v>
      </c>
      <c r="N1567" s="3">
        <v>-6001.7</v>
      </c>
      <c r="O1567" s="3">
        <v>0</v>
      </c>
      <c r="P1567" s="1" t="s">
        <v>2602</v>
      </c>
      <c r="Q1567" s="1" t="s">
        <v>303</v>
      </c>
      <c r="R1567" s="1" t="s">
        <v>301</v>
      </c>
      <c r="S1567" s="1" t="s">
        <v>2407</v>
      </c>
      <c r="T1567" s="1" t="s">
        <v>2407</v>
      </c>
      <c r="U1567" s="1" t="s">
        <v>5686</v>
      </c>
      <c r="V1567" s="1" t="s">
        <v>2470</v>
      </c>
      <c r="W1567" s="1" t="s">
        <v>88</v>
      </c>
      <c r="X1567" s="1" t="str">
        <f>CONCATENATE(Tableau4[[#This Row],[Numéro de pièce de la pièce de référence]],Tableau4[[#This Row],[Numéro de poste de la pièce de référence]])</f>
        <v>450066458810</v>
      </c>
    </row>
    <row r="1568" spans="1:24" x14ac:dyDescent="0.35">
      <c r="A1568" s="1" t="s">
        <v>150</v>
      </c>
      <c r="B1568" s="1" t="s">
        <v>2489</v>
      </c>
      <c r="C1568" s="1" t="s">
        <v>2503</v>
      </c>
      <c r="D1568" s="1" t="s">
        <v>151</v>
      </c>
      <c r="E1568" s="1" t="s">
        <v>302</v>
      </c>
      <c r="F1568" s="1" t="s">
        <v>2407</v>
      </c>
      <c r="G1568" s="1" t="s">
        <v>2601</v>
      </c>
      <c r="H1568" s="1" t="s">
        <v>217</v>
      </c>
      <c r="I1568" s="2">
        <v>44025</v>
      </c>
      <c r="J1568" s="1" t="s">
        <v>4282</v>
      </c>
      <c r="K1568" s="1" t="s">
        <v>4283</v>
      </c>
      <c r="L1568" s="1" t="s">
        <v>2630</v>
      </c>
      <c r="M1568" s="1" t="s">
        <v>4290</v>
      </c>
      <c r="N1568" s="3">
        <v>-6001.7</v>
      </c>
      <c r="O1568" s="3">
        <v>0</v>
      </c>
      <c r="P1568" s="1" t="s">
        <v>2602</v>
      </c>
      <c r="Q1568" s="1" t="s">
        <v>308</v>
      </c>
      <c r="R1568" s="1" t="s">
        <v>301</v>
      </c>
      <c r="S1568" s="1" t="s">
        <v>2407</v>
      </c>
      <c r="T1568" s="1" t="s">
        <v>2407</v>
      </c>
      <c r="U1568" s="1" t="s">
        <v>5687</v>
      </c>
      <c r="V1568" s="1" t="s">
        <v>2470</v>
      </c>
      <c r="W1568" s="1" t="s">
        <v>103</v>
      </c>
      <c r="X1568" s="1" t="str">
        <f>CONCATENATE(Tableau4[[#This Row],[Numéro de pièce de la pièce de référence]],Tableau4[[#This Row],[Numéro de poste de la pièce de référence]])</f>
        <v>450066458820</v>
      </c>
    </row>
    <row r="1569" spans="1:24" x14ac:dyDescent="0.35">
      <c r="A1569" s="1" t="s">
        <v>86</v>
      </c>
      <c r="B1569" s="1" t="s">
        <v>2489</v>
      </c>
      <c r="C1569" s="1" t="s">
        <v>2503</v>
      </c>
      <c r="D1569" s="1" t="s">
        <v>91</v>
      </c>
      <c r="E1569" s="1" t="s">
        <v>443</v>
      </c>
      <c r="F1569" s="1" t="s">
        <v>2407</v>
      </c>
      <c r="G1569" s="1" t="s">
        <v>2601</v>
      </c>
      <c r="H1569" s="1" t="s">
        <v>88</v>
      </c>
      <c r="I1569" s="2">
        <v>44025</v>
      </c>
      <c r="J1569" s="1" t="s">
        <v>4282</v>
      </c>
      <c r="K1569" s="1" t="s">
        <v>4283</v>
      </c>
      <c r="L1569" s="1" t="s">
        <v>2630</v>
      </c>
      <c r="M1569" s="1" t="s">
        <v>4290</v>
      </c>
      <c r="N1569" s="3">
        <v>-6001.7</v>
      </c>
      <c r="O1569" s="3">
        <v>0</v>
      </c>
      <c r="P1569" s="1" t="s">
        <v>2602</v>
      </c>
      <c r="Q1569" s="1" t="s">
        <v>444</v>
      </c>
      <c r="R1569" s="1" t="s">
        <v>301</v>
      </c>
      <c r="S1569" s="1" t="s">
        <v>2407</v>
      </c>
      <c r="T1569" s="1" t="s">
        <v>2407</v>
      </c>
      <c r="U1569" s="1" t="s">
        <v>5688</v>
      </c>
      <c r="V1569" s="1" t="s">
        <v>2470</v>
      </c>
      <c r="W1569" s="1" t="s">
        <v>92</v>
      </c>
      <c r="X1569" s="1" t="str">
        <f>CONCATENATE(Tableau4[[#This Row],[Numéro de pièce de la pièce de référence]],Tableau4[[#This Row],[Numéro de poste de la pièce de référence]])</f>
        <v>450066785410</v>
      </c>
    </row>
    <row r="1570" spans="1:24" x14ac:dyDescent="0.35">
      <c r="A1570" s="1" t="s">
        <v>86</v>
      </c>
      <c r="B1570" s="1" t="s">
        <v>2489</v>
      </c>
      <c r="C1570" s="1" t="s">
        <v>2503</v>
      </c>
      <c r="D1570" s="1" t="s">
        <v>91</v>
      </c>
      <c r="E1570" s="1" t="s">
        <v>443</v>
      </c>
      <c r="F1570" s="1" t="s">
        <v>2407</v>
      </c>
      <c r="G1570" s="1" t="s">
        <v>2601</v>
      </c>
      <c r="H1570" s="1" t="s">
        <v>88</v>
      </c>
      <c r="I1570" s="2">
        <v>44025</v>
      </c>
      <c r="J1570" s="1" t="s">
        <v>4282</v>
      </c>
      <c r="K1570" s="1" t="s">
        <v>4283</v>
      </c>
      <c r="L1570" s="1" t="s">
        <v>2630</v>
      </c>
      <c r="M1570" s="1" t="s">
        <v>4290</v>
      </c>
      <c r="N1570" s="3">
        <v>-2143.4</v>
      </c>
      <c r="O1570" s="3">
        <v>0</v>
      </c>
      <c r="P1570" s="1" t="s">
        <v>2602</v>
      </c>
      <c r="Q1570" s="1" t="s">
        <v>444</v>
      </c>
      <c r="R1570" s="1" t="s">
        <v>301</v>
      </c>
      <c r="S1570" s="1" t="s">
        <v>2407</v>
      </c>
      <c r="T1570" s="1" t="s">
        <v>2407</v>
      </c>
      <c r="U1570" s="1" t="s">
        <v>5689</v>
      </c>
      <c r="V1570" s="1" t="s">
        <v>2470</v>
      </c>
      <c r="W1570" s="1" t="s">
        <v>92</v>
      </c>
      <c r="X1570" s="1" t="str">
        <f>CONCATENATE(Tableau4[[#This Row],[Numéro de pièce de la pièce de référence]],Tableau4[[#This Row],[Numéro de poste de la pièce de référence]])</f>
        <v>450066785410</v>
      </c>
    </row>
    <row r="1571" spans="1:24" x14ac:dyDescent="0.35">
      <c r="A1571" s="1" t="s">
        <v>97</v>
      </c>
      <c r="B1571" s="1" t="s">
        <v>2914</v>
      </c>
      <c r="C1571" s="1" t="s">
        <v>2510</v>
      </c>
      <c r="D1571" s="1" t="s">
        <v>126</v>
      </c>
      <c r="E1571" s="1" t="s">
        <v>1538</v>
      </c>
      <c r="F1571" s="1" t="s">
        <v>2407</v>
      </c>
      <c r="G1571" s="1" t="s">
        <v>3047</v>
      </c>
      <c r="H1571" s="1" t="s">
        <v>88</v>
      </c>
      <c r="I1571" s="2">
        <v>44025</v>
      </c>
      <c r="J1571" s="1" t="s">
        <v>4282</v>
      </c>
      <c r="K1571" s="1" t="s">
        <v>4283</v>
      </c>
      <c r="L1571" s="1" t="s">
        <v>2630</v>
      </c>
      <c r="M1571" s="1" t="s">
        <v>4290</v>
      </c>
      <c r="N1571" s="3">
        <v>-455.41</v>
      </c>
      <c r="O1571" s="3">
        <v>0</v>
      </c>
      <c r="P1571" s="1" t="s">
        <v>2842</v>
      </c>
      <c r="Q1571" s="1" t="s">
        <v>1174</v>
      </c>
      <c r="R1571" s="1" t="s">
        <v>263</v>
      </c>
      <c r="S1571" s="1" t="s">
        <v>2407</v>
      </c>
      <c r="T1571" s="1" t="s">
        <v>2407</v>
      </c>
      <c r="U1571" s="1" t="s">
        <v>5690</v>
      </c>
      <c r="V1571" s="1" t="s">
        <v>2470</v>
      </c>
      <c r="W1571" s="1" t="s">
        <v>113</v>
      </c>
      <c r="X1571" s="1" t="str">
        <f>CONCATENATE(Tableau4[[#This Row],[Numéro de pièce de la pièce de référence]],Tableau4[[#This Row],[Numéro de poste de la pièce de référence]])</f>
        <v>450067685910</v>
      </c>
    </row>
    <row r="1572" spans="1:24" x14ac:dyDescent="0.35">
      <c r="A1572" s="1" t="s">
        <v>60</v>
      </c>
      <c r="B1572" s="1" t="s">
        <v>2551</v>
      </c>
      <c r="C1572" s="1" t="s">
        <v>2483</v>
      </c>
      <c r="D1572" s="1" t="s">
        <v>65</v>
      </c>
      <c r="E1572" s="1" t="s">
        <v>1589</v>
      </c>
      <c r="F1572" s="1" t="s">
        <v>2407</v>
      </c>
      <c r="G1572" s="1" t="s">
        <v>3070</v>
      </c>
      <c r="H1572" s="1" t="s">
        <v>88</v>
      </c>
      <c r="I1572" s="2">
        <v>44025</v>
      </c>
      <c r="J1572" s="1" t="s">
        <v>4282</v>
      </c>
      <c r="K1572" s="1" t="s">
        <v>4283</v>
      </c>
      <c r="L1572" s="1" t="s">
        <v>2630</v>
      </c>
      <c r="M1572" s="1" t="s">
        <v>4290</v>
      </c>
      <c r="N1572" s="3">
        <v>-1314.42</v>
      </c>
      <c r="O1572" s="3">
        <v>0</v>
      </c>
      <c r="P1572" s="1" t="s">
        <v>2552</v>
      </c>
      <c r="Q1572" s="1" t="s">
        <v>1590</v>
      </c>
      <c r="R1572" s="1" t="s">
        <v>263</v>
      </c>
      <c r="S1572" s="1" t="s">
        <v>2407</v>
      </c>
      <c r="T1572" s="1" t="s">
        <v>2407</v>
      </c>
      <c r="U1572" s="1" t="s">
        <v>5691</v>
      </c>
      <c r="V1572" s="1" t="s">
        <v>2470</v>
      </c>
      <c r="W1572" s="1" t="s">
        <v>51</v>
      </c>
      <c r="X1572" s="1" t="str">
        <f>CONCATENATE(Tableau4[[#This Row],[Numéro de pièce de la pièce de référence]],Tableau4[[#This Row],[Numéro de poste de la pièce de référence]])</f>
        <v>450067824110</v>
      </c>
    </row>
    <row r="1573" spans="1:24" x14ac:dyDescent="0.35">
      <c r="A1573" s="1" t="s">
        <v>97</v>
      </c>
      <c r="B1573" s="1" t="s">
        <v>2489</v>
      </c>
      <c r="C1573" s="1" t="s">
        <v>2510</v>
      </c>
      <c r="D1573" s="1" t="s">
        <v>101</v>
      </c>
      <c r="E1573" s="1" t="s">
        <v>946</v>
      </c>
      <c r="F1573" s="1" t="s">
        <v>2407</v>
      </c>
      <c r="G1573" s="1" t="s">
        <v>2815</v>
      </c>
      <c r="H1573" s="1" t="s">
        <v>88</v>
      </c>
      <c r="I1573" s="2">
        <v>44026</v>
      </c>
      <c r="J1573" s="1" t="s">
        <v>4282</v>
      </c>
      <c r="K1573" s="1" t="s">
        <v>4283</v>
      </c>
      <c r="L1573" s="1" t="s">
        <v>2630</v>
      </c>
      <c r="M1573" s="1" t="s">
        <v>4290</v>
      </c>
      <c r="N1573" s="3">
        <v>-964440</v>
      </c>
      <c r="O1573" s="3">
        <v>0</v>
      </c>
      <c r="P1573" s="1" t="s">
        <v>2567</v>
      </c>
      <c r="Q1573" s="1" t="s">
        <v>947</v>
      </c>
      <c r="R1573" s="1" t="s">
        <v>495</v>
      </c>
      <c r="S1573" s="1" t="s">
        <v>2407</v>
      </c>
      <c r="T1573" s="1" t="s">
        <v>2407</v>
      </c>
      <c r="U1573" s="1" t="s">
        <v>5692</v>
      </c>
      <c r="V1573" s="1" t="s">
        <v>2470</v>
      </c>
      <c r="W1573" s="1" t="s">
        <v>51</v>
      </c>
      <c r="X1573" s="1" t="str">
        <f>CONCATENATE(Tableau4[[#This Row],[Numéro de pièce de la pièce de référence]],Tableau4[[#This Row],[Numéro de poste de la pièce de référence]])</f>
        <v>450067151610</v>
      </c>
    </row>
    <row r="1574" spans="1:24" x14ac:dyDescent="0.35">
      <c r="A1574" s="1" t="s">
        <v>97</v>
      </c>
      <c r="B1574" s="1" t="s">
        <v>2489</v>
      </c>
      <c r="C1574" s="1" t="s">
        <v>2510</v>
      </c>
      <c r="D1574" s="1" t="s">
        <v>101</v>
      </c>
      <c r="E1574" s="1" t="s">
        <v>946</v>
      </c>
      <c r="F1574" s="1" t="s">
        <v>2407</v>
      </c>
      <c r="G1574" s="1" t="s">
        <v>2815</v>
      </c>
      <c r="H1574" s="1" t="s">
        <v>88</v>
      </c>
      <c r="I1574" s="2">
        <v>44026</v>
      </c>
      <c r="J1574" s="1" t="s">
        <v>4282</v>
      </c>
      <c r="K1574" s="1" t="s">
        <v>4283</v>
      </c>
      <c r="L1574" s="1" t="s">
        <v>2630</v>
      </c>
      <c r="M1574" s="1" t="s">
        <v>4290</v>
      </c>
      <c r="N1574" s="3">
        <v>-870390</v>
      </c>
      <c r="O1574" s="3">
        <v>0</v>
      </c>
      <c r="P1574" s="1" t="s">
        <v>2567</v>
      </c>
      <c r="Q1574" s="1" t="s">
        <v>947</v>
      </c>
      <c r="R1574" s="1" t="s">
        <v>495</v>
      </c>
      <c r="S1574" s="1" t="s">
        <v>2407</v>
      </c>
      <c r="T1574" s="1" t="s">
        <v>2407</v>
      </c>
      <c r="U1574" s="1" t="s">
        <v>5693</v>
      </c>
      <c r="V1574" s="1" t="s">
        <v>2470</v>
      </c>
      <c r="W1574" s="1" t="s">
        <v>51</v>
      </c>
      <c r="X1574" s="1" t="str">
        <f>CONCATENATE(Tableau4[[#This Row],[Numéro de pièce de la pièce de référence]],Tableau4[[#This Row],[Numéro de poste de la pièce de référence]])</f>
        <v>450067151610</v>
      </c>
    </row>
    <row r="1575" spans="1:24" x14ac:dyDescent="0.35">
      <c r="A1575" s="1" t="s">
        <v>97</v>
      </c>
      <c r="B1575" s="1" t="s">
        <v>2489</v>
      </c>
      <c r="C1575" s="1" t="s">
        <v>2510</v>
      </c>
      <c r="D1575" s="1" t="s">
        <v>101</v>
      </c>
      <c r="E1575" s="1" t="s">
        <v>946</v>
      </c>
      <c r="F1575" s="1" t="s">
        <v>2407</v>
      </c>
      <c r="G1575" s="1" t="s">
        <v>2815</v>
      </c>
      <c r="H1575" s="1" t="s">
        <v>88</v>
      </c>
      <c r="I1575" s="2">
        <v>44026</v>
      </c>
      <c r="J1575" s="1" t="s">
        <v>4282</v>
      </c>
      <c r="K1575" s="1" t="s">
        <v>4283</v>
      </c>
      <c r="L1575" s="1" t="s">
        <v>2630</v>
      </c>
      <c r="M1575" s="1" t="s">
        <v>4290</v>
      </c>
      <c r="N1575" s="3">
        <v>-964440</v>
      </c>
      <c r="O1575" s="3">
        <v>0</v>
      </c>
      <c r="P1575" s="1" t="s">
        <v>2567</v>
      </c>
      <c r="Q1575" s="1" t="s">
        <v>947</v>
      </c>
      <c r="R1575" s="1" t="s">
        <v>495</v>
      </c>
      <c r="S1575" s="1" t="s">
        <v>2407</v>
      </c>
      <c r="T1575" s="1" t="s">
        <v>2407</v>
      </c>
      <c r="U1575" s="1" t="s">
        <v>5694</v>
      </c>
      <c r="V1575" s="1" t="s">
        <v>2470</v>
      </c>
      <c r="W1575" s="1" t="s">
        <v>51</v>
      </c>
      <c r="X1575" s="1" t="str">
        <f>CONCATENATE(Tableau4[[#This Row],[Numéro de pièce de la pièce de référence]],Tableau4[[#This Row],[Numéro de poste de la pièce de référence]])</f>
        <v>450067151610</v>
      </c>
    </row>
    <row r="1576" spans="1:24" x14ac:dyDescent="0.35">
      <c r="A1576" s="1" t="s">
        <v>97</v>
      </c>
      <c r="B1576" s="1" t="s">
        <v>2489</v>
      </c>
      <c r="C1576" s="1" t="s">
        <v>2510</v>
      </c>
      <c r="D1576" s="1" t="s">
        <v>101</v>
      </c>
      <c r="E1576" s="1" t="s">
        <v>946</v>
      </c>
      <c r="F1576" s="1" t="s">
        <v>2407</v>
      </c>
      <c r="G1576" s="1" t="s">
        <v>2815</v>
      </c>
      <c r="H1576" s="1" t="s">
        <v>88</v>
      </c>
      <c r="I1576" s="2">
        <v>44026</v>
      </c>
      <c r="J1576" s="1" t="s">
        <v>4282</v>
      </c>
      <c r="K1576" s="1" t="s">
        <v>4283</v>
      </c>
      <c r="L1576" s="1" t="s">
        <v>2630</v>
      </c>
      <c r="M1576" s="1" t="s">
        <v>4290</v>
      </c>
      <c r="N1576" s="3">
        <v>-240000</v>
      </c>
      <c r="O1576" s="3">
        <v>0</v>
      </c>
      <c r="P1576" s="1" t="s">
        <v>2567</v>
      </c>
      <c r="Q1576" s="1" t="s">
        <v>947</v>
      </c>
      <c r="R1576" s="1" t="s">
        <v>495</v>
      </c>
      <c r="S1576" s="1" t="s">
        <v>2407</v>
      </c>
      <c r="T1576" s="1" t="s">
        <v>2407</v>
      </c>
      <c r="U1576" s="1" t="s">
        <v>5695</v>
      </c>
      <c r="V1576" s="1" t="s">
        <v>2470</v>
      </c>
      <c r="W1576" s="1" t="s">
        <v>51</v>
      </c>
      <c r="X1576" s="1" t="str">
        <f>CONCATENATE(Tableau4[[#This Row],[Numéro de pièce de la pièce de référence]],Tableau4[[#This Row],[Numéro de poste de la pièce de référence]])</f>
        <v>450067151610</v>
      </c>
    </row>
    <row r="1577" spans="1:24" x14ac:dyDescent="0.35">
      <c r="A1577" s="1" t="s">
        <v>97</v>
      </c>
      <c r="B1577" s="1" t="s">
        <v>2489</v>
      </c>
      <c r="C1577" s="1" t="s">
        <v>2510</v>
      </c>
      <c r="D1577" s="1" t="s">
        <v>101</v>
      </c>
      <c r="E1577" s="1" t="s">
        <v>946</v>
      </c>
      <c r="F1577" s="1" t="s">
        <v>2407</v>
      </c>
      <c r="G1577" s="1" t="s">
        <v>2815</v>
      </c>
      <c r="H1577" s="1" t="s">
        <v>88</v>
      </c>
      <c r="I1577" s="2">
        <v>44026</v>
      </c>
      <c r="J1577" s="1" t="s">
        <v>4282</v>
      </c>
      <c r="K1577" s="1" t="s">
        <v>4283</v>
      </c>
      <c r="L1577" s="1" t="s">
        <v>2630</v>
      </c>
      <c r="M1577" s="1" t="s">
        <v>4290</v>
      </c>
      <c r="N1577" s="3">
        <v>-4000000</v>
      </c>
      <c r="O1577" s="3">
        <v>0</v>
      </c>
      <c r="P1577" s="1" t="s">
        <v>2567</v>
      </c>
      <c r="Q1577" s="1" t="s">
        <v>947</v>
      </c>
      <c r="R1577" s="1" t="s">
        <v>495</v>
      </c>
      <c r="S1577" s="1" t="s">
        <v>2407</v>
      </c>
      <c r="T1577" s="1" t="s">
        <v>2407</v>
      </c>
      <c r="U1577" s="1" t="s">
        <v>5696</v>
      </c>
      <c r="V1577" s="1" t="s">
        <v>2470</v>
      </c>
      <c r="W1577" s="1" t="s">
        <v>51</v>
      </c>
      <c r="X1577" s="1" t="str">
        <f>CONCATENATE(Tableau4[[#This Row],[Numéro de pièce de la pièce de référence]],Tableau4[[#This Row],[Numéro de poste de la pièce de référence]])</f>
        <v>450067151610</v>
      </c>
    </row>
    <row r="1578" spans="1:24" x14ac:dyDescent="0.35">
      <c r="A1578" s="1" t="s">
        <v>97</v>
      </c>
      <c r="B1578" s="1" t="s">
        <v>2489</v>
      </c>
      <c r="C1578" s="1" t="s">
        <v>2510</v>
      </c>
      <c r="D1578" s="1" t="s">
        <v>101</v>
      </c>
      <c r="E1578" s="1" t="s">
        <v>1110</v>
      </c>
      <c r="F1578" s="1" t="s">
        <v>2407</v>
      </c>
      <c r="G1578" s="1" t="s">
        <v>2899</v>
      </c>
      <c r="H1578" s="1" t="s">
        <v>88</v>
      </c>
      <c r="I1578" s="2">
        <v>44026</v>
      </c>
      <c r="J1578" s="1" t="s">
        <v>4282</v>
      </c>
      <c r="K1578" s="1" t="s">
        <v>4283</v>
      </c>
      <c r="L1578" s="1" t="s">
        <v>2630</v>
      </c>
      <c r="M1578" s="1" t="s">
        <v>4290</v>
      </c>
      <c r="N1578" s="3">
        <v>-14907.2</v>
      </c>
      <c r="O1578" s="3">
        <v>0</v>
      </c>
      <c r="P1578" s="1" t="s">
        <v>2567</v>
      </c>
      <c r="Q1578" s="1" t="s">
        <v>1111</v>
      </c>
      <c r="R1578" s="1" t="s">
        <v>924</v>
      </c>
      <c r="S1578" s="1" t="s">
        <v>2407</v>
      </c>
      <c r="T1578" s="1" t="s">
        <v>2407</v>
      </c>
      <c r="U1578" s="1" t="s">
        <v>5697</v>
      </c>
      <c r="V1578" s="1" t="s">
        <v>2470</v>
      </c>
      <c r="W1578" s="1" t="s">
        <v>113</v>
      </c>
      <c r="X1578" s="1" t="str">
        <f>CONCATENATE(Tableau4[[#This Row],[Numéro de pièce de la pièce de référence]],Tableau4[[#This Row],[Numéro de poste de la pièce de référence]])</f>
        <v>450067227710</v>
      </c>
    </row>
    <row r="1579" spans="1:24" x14ac:dyDescent="0.35">
      <c r="A1579" s="1" t="s">
        <v>97</v>
      </c>
      <c r="B1579" s="1" t="s">
        <v>2489</v>
      </c>
      <c r="C1579" s="1" t="s">
        <v>2510</v>
      </c>
      <c r="D1579" s="1" t="s">
        <v>101</v>
      </c>
      <c r="E1579" s="1" t="s">
        <v>1251</v>
      </c>
      <c r="F1579" s="1" t="s">
        <v>2407</v>
      </c>
      <c r="G1579" s="1" t="s">
        <v>2942</v>
      </c>
      <c r="H1579" s="1" t="s">
        <v>88</v>
      </c>
      <c r="I1579" s="2">
        <v>44026</v>
      </c>
      <c r="J1579" s="1" t="s">
        <v>4282</v>
      </c>
      <c r="K1579" s="1" t="s">
        <v>4283</v>
      </c>
      <c r="L1579" s="1" t="s">
        <v>2630</v>
      </c>
      <c r="M1579" s="1" t="s">
        <v>4290</v>
      </c>
      <c r="N1579" s="3">
        <v>-1615.35</v>
      </c>
      <c r="O1579" s="3">
        <v>0</v>
      </c>
      <c r="P1579" s="1" t="s">
        <v>2581</v>
      </c>
      <c r="Q1579" s="1" t="s">
        <v>1252</v>
      </c>
      <c r="R1579" s="1" t="s">
        <v>1250</v>
      </c>
      <c r="S1579" s="1" t="s">
        <v>2407</v>
      </c>
      <c r="T1579" s="1" t="s">
        <v>2407</v>
      </c>
      <c r="U1579" s="1" t="s">
        <v>5698</v>
      </c>
      <c r="V1579" s="1" t="s">
        <v>2470</v>
      </c>
      <c r="W1579" s="1" t="s">
        <v>51</v>
      </c>
      <c r="X1579" s="1" t="str">
        <f>CONCATENATE(Tableau4[[#This Row],[Numéro de pièce de la pièce de référence]],Tableau4[[#This Row],[Numéro de poste de la pièce de référence]])</f>
        <v>450067329810</v>
      </c>
    </row>
    <row r="1580" spans="1:24" x14ac:dyDescent="0.35">
      <c r="A1580" s="1" t="s">
        <v>97</v>
      </c>
      <c r="B1580" s="1" t="s">
        <v>2489</v>
      </c>
      <c r="C1580" s="1" t="s">
        <v>2510</v>
      </c>
      <c r="D1580" s="1" t="s">
        <v>101</v>
      </c>
      <c r="E1580" s="1" t="s">
        <v>1251</v>
      </c>
      <c r="F1580" s="1" t="s">
        <v>2407</v>
      </c>
      <c r="G1580" s="1" t="s">
        <v>2942</v>
      </c>
      <c r="H1580" s="1" t="s">
        <v>88</v>
      </c>
      <c r="I1580" s="2">
        <v>44026</v>
      </c>
      <c r="J1580" s="1" t="s">
        <v>4282</v>
      </c>
      <c r="K1580" s="1" t="s">
        <v>4283</v>
      </c>
      <c r="L1580" s="1" t="s">
        <v>2630</v>
      </c>
      <c r="M1580" s="1" t="s">
        <v>4290</v>
      </c>
      <c r="N1580" s="3">
        <v>-4900.5</v>
      </c>
      <c r="O1580" s="3">
        <v>0</v>
      </c>
      <c r="P1580" s="1" t="s">
        <v>2581</v>
      </c>
      <c r="Q1580" s="1" t="s">
        <v>1252</v>
      </c>
      <c r="R1580" s="1" t="s">
        <v>1250</v>
      </c>
      <c r="S1580" s="1" t="s">
        <v>2407</v>
      </c>
      <c r="T1580" s="1" t="s">
        <v>2407</v>
      </c>
      <c r="U1580" s="1" t="s">
        <v>5699</v>
      </c>
      <c r="V1580" s="1" t="s">
        <v>2470</v>
      </c>
      <c r="W1580" s="1" t="s">
        <v>51</v>
      </c>
      <c r="X1580" s="1" t="str">
        <f>CONCATENATE(Tableau4[[#This Row],[Numéro de pièce de la pièce de référence]],Tableau4[[#This Row],[Numéro de poste de la pièce de référence]])</f>
        <v>450067329810</v>
      </c>
    </row>
    <row r="1581" spans="1:24" x14ac:dyDescent="0.35">
      <c r="A1581" s="1" t="s">
        <v>97</v>
      </c>
      <c r="B1581" s="1" t="s">
        <v>2489</v>
      </c>
      <c r="C1581" s="1" t="s">
        <v>2510</v>
      </c>
      <c r="D1581" s="1" t="s">
        <v>101</v>
      </c>
      <c r="E1581" s="1" t="s">
        <v>1649</v>
      </c>
      <c r="F1581" s="1" t="s">
        <v>2407</v>
      </c>
      <c r="G1581" s="1" t="s">
        <v>3087</v>
      </c>
      <c r="H1581" s="1" t="s">
        <v>88</v>
      </c>
      <c r="I1581" s="2">
        <v>44026</v>
      </c>
      <c r="J1581" s="1" t="s">
        <v>4282</v>
      </c>
      <c r="K1581" s="1" t="s">
        <v>4283</v>
      </c>
      <c r="L1581" s="1" t="s">
        <v>2630</v>
      </c>
      <c r="M1581" s="1" t="s">
        <v>4290</v>
      </c>
      <c r="N1581" s="3">
        <v>-119766.91</v>
      </c>
      <c r="O1581" s="3">
        <v>0</v>
      </c>
      <c r="P1581" s="1" t="s">
        <v>2567</v>
      </c>
      <c r="Q1581" s="1" t="s">
        <v>1650</v>
      </c>
      <c r="R1581" s="1" t="s">
        <v>1648</v>
      </c>
      <c r="S1581" s="1" t="s">
        <v>2407</v>
      </c>
      <c r="T1581" s="1" t="s">
        <v>2407</v>
      </c>
      <c r="U1581" s="1" t="s">
        <v>5700</v>
      </c>
      <c r="V1581" s="1" t="s">
        <v>2470</v>
      </c>
      <c r="W1581" s="1" t="s">
        <v>51</v>
      </c>
      <c r="X1581" s="1" t="str">
        <f>CONCATENATE(Tableau4[[#This Row],[Numéro de pièce de la pièce de référence]],Tableau4[[#This Row],[Numéro de poste de la pièce de référence]])</f>
        <v>450068067910</v>
      </c>
    </row>
    <row r="1582" spans="1:24" x14ac:dyDescent="0.35">
      <c r="A1582" s="1" t="s">
        <v>97</v>
      </c>
      <c r="B1582" s="1" t="s">
        <v>2489</v>
      </c>
      <c r="C1582" s="1" t="s">
        <v>2510</v>
      </c>
      <c r="D1582" s="1" t="s">
        <v>101</v>
      </c>
      <c r="E1582" s="1" t="s">
        <v>1719</v>
      </c>
      <c r="F1582" s="1" t="s">
        <v>2407</v>
      </c>
      <c r="G1582" s="1" t="s">
        <v>3112</v>
      </c>
      <c r="H1582" s="1" t="s">
        <v>88</v>
      </c>
      <c r="I1582" s="2">
        <v>44026</v>
      </c>
      <c r="J1582" s="1" t="s">
        <v>4282</v>
      </c>
      <c r="K1582" s="1" t="s">
        <v>4283</v>
      </c>
      <c r="L1582" s="1" t="s">
        <v>3400</v>
      </c>
      <c r="M1582" s="1" t="s">
        <v>4284</v>
      </c>
      <c r="N1582" s="3">
        <v>260452.5</v>
      </c>
      <c r="O1582" s="3">
        <v>0</v>
      </c>
      <c r="P1582" s="1" t="s">
        <v>2567</v>
      </c>
      <c r="Q1582" s="1" t="s">
        <v>1053</v>
      </c>
      <c r="R1582" s="1" t="s">
        <v>1051</v>
      </c>
      <c r="S1582" s="1" t="s">
        <v>2407</v>
      </c>
      <c r="T1582" s="1" t="s">
        <v>2407</v>
      </c>
      <c r="U1582" s="1" t="s">
        <v>5701</v>
      </c>
      <c r="V1582" s="1" t="s">
        <v>2470</v>
      </c>
      <c r="W1582" s="1" t="s">
        <v>51</v>
      </c>
      <c r="X1582" s="1" t="str">
        <f>CONCATENATE(Tableau4[[#This Row],[Numéro de pièce de la pièce de référence]],Tableau4[[#This Row],[Numéro de poste de la pièce de référence]])</f>
        <v>450068297010</v>
      </c>
    </row>
    <row r="1583" spans="1:24" x14ac:dyDescent="0.35">
      <c r="A1583" s="1" t="s">
        <v>97</v>
      </c>
      <c r="B1583" s="1" t="s">
        <v>2489</v>
      </c>
      <c r="C1583" s="1" t="s">
        <v>2510</v>
      </c>
      <c r="D1583" s="1" t="s">
        <v>101</v>
      </c>
      <c r="E1583" s="1" t="s">
        <v>1728</v>
      </c>
      <c r="F1583" s="1" t="s">
        <v>2407</v>
      </c>
      <c r="G1583" s="1" t="s">
        <v>3114</v>
      </c>
      <c r="H1583" s="1" t="s">
        <v>88</v>
      </c>
      <c r="I1583" s="2">
        <v>44027</v>
      </c>
      <c r="J1583" s="1" t="s">
        <v>4282</v>
      </c>
      <c r="K1583" s="1" t="s">
        <v>4283</v>
      </c>
      <c r="L1583" s="1" t="s">
        <v>3400</v>
      </c>
      <c r="M1583" s="1" t="s">
        <v>4284</v>
      </c>
      <c r="N1583" s="3">
        <v>1</v>
      </c>
      <c r="O1583" s="3">
        <v>0</v>
      </c>
      <c r="P1583" s="1" t="s">
        <v>2567</v>
      </c>
      <c r="Q1583" s="1" t="s">
        <v>1725</v>
      </c>
      <c r="R1583" s="1" t="s">
        <v>1727</v>
      </c>
      <c r="S1583" s="1" t="s">
        <v>2407</v>
      </c>
      <c r="T1583" s="1" t="s">
        <v>2407</v>
      </c>
      <c r="U1583" s="1" t="s">
        <v>5702</v>
      </c>
      <c r="V1583" s="1" t="s">
        <v>2470</v>
      </c>
      <c r="W1583" s="1" t="s">
        <v>103</v>
      </c>
      <c r="X1583" s="1" t="str">
        <f>CONCATENATE(Tableau4[[#This Row],[Numéro de pièce de la pièce de référence]],Tableau4[[#This Row],[Numéro de poste de la pièce de référence]])</f>
        <v>450068302810</v>
      </c>
    </row>
    <row r="1584" spans="1:24" x14ac:dyDescent="0.35">
      <c r="A1584" s="1" t="s">
        <v>97</v>
      </c>
      <c r="B1584" s="1" t="s">
        <v>2489</v>
      </c>
      <c r="C1584" s="1" t="s">
        <v>2510</v>
      </c>
      <c r="D1584" s="1" t="s">
        <v>101</v>
      </c>
      <c r="E1584" s="1" t="s">
        <v>1724</v>
      </c>
      <c r="F1584" s="1" t="s">
        <v>2407</v>
      </c>
      <c r="G1584" s="1" t="s">
        <v>3116</v>
      </c>
      <c r="H1584" s="1" t="s">
        <v>88</v>
      </c>
      <c r="I1584" s="2">
        <v>44027</v>
      </c>
      <c r="J1584" s="1" t="s">
        <v>4282</v>
      </c>
      <c r="K1584" s="1" t="s">
        <v>4283</v>
      </c>
      <c r="L1584" s="1" t="s">
        <v>3400</v>
      </c>
      <c r="M1584" s="1" t="s">
        <v>4284</v>
      </c>
      <c r="N1584" s="3">
        <v>1</v>
      </c>
      <c r="O1584" s="3">
        <v>0</v>
      </c>
      <c r="P1584" s="1" t="s">
        <v>2567</v>
      </c>
      <c r="Q1584" s="1" t="s">
        <v>1725</v>
      </c>
      <c r="R1584" s="1" t="s">
        <v>1723</v>
      </c>
      <c r="S1584" s="1" t="s">
        <v>2407</v>
      </c>
      <c r="T1584" s="1" t="s">
        <v>2407</v>
      </c>
      <c r="U1584" s="1" t="s">
        <v>5703</v>
      </c>
      <c r="V1584" s="1" t="s">
        <v>2470</v>
      </c>
      <c r="W1584" s="1" t="s">
        <v>103</v>
      </c>
      <c r="X1584" s="1" t="str">
        <f>CONCATENATE(Tableau4[[#This Row],[Numéro de pièce de la pièce de référence]],Tableau4[[#This Row],[Numéro de poste de la pièce de référence]])</f>
        <v>450068303110</v>
      </c>
    </row>
    <row r="1585" spans="1:24" x14ac:dyDescent="0.35">
      <c r="A1585" s="1" t="s">
        <v>97</v>
      </c>
      <c r="B1585" s="1" t="s">
        <v>2489</v>
      </c>
      <c r="C1585" s="1" t="s">
        <v>2510</v>
      </c>
      <c r="D1585" s="1" t="s">
        <v>101</v>
      </c>
      <c r="E1585" s="1" t="s">
        <v>758</v>
      </c>
      <c r="F1585" s="1" t="s">
        <v>2407</v>
      </c>
      <c r="G1585" s="1" t="s">
        <v>2762</v>
      </c>
      <c r="H1585" s="1" t="s">
        <v>88</v>
      </c>
      <c r="I1585" s="2">
        <v>44028</v>
      </c>
      <c r="J1585" s="1" t="s">
        <v>4282</v>
      </c>
      <c r="K1585" s="1" t="s">
        <v>4283</v>
      </c>
      <c r="L1585" s="1" t="s">
        <v>2630</v>
      </c>
      <c r="M1585" s="1" t="s">
        <v>4290</v>
      </c>
      <c r="N1585" s="3">
        <v>-338800</v>
      </c>
      <c r="O1585" s="3">
        <v>0</v>
      </c>
      <c r="P1585" s="1" t="s">
        <v>2567</v>
      </c>
      <c r="Q1585" s="1" t="s">
        <v>759</v>
      </c>
      <c r="R1585" s="1" t="s">
        <v>757</v>
      </c>
      <c r="S1585" s="1" t="s">
        <v>2407</v>
      </c>
      <c r="T1585" s="1" t="s">
        <v>2407</v>
      </c>
      <c r="U1585" s="1" t="s">
        <v>5704</v>
      </c>
      <c r="V1585" s="1" t="s">
        <v>2470</v>
      </c>
      <c r="W1585" s="1" t="s">
        <v>51</v>
      </c>
      <c r="X1585" s="1" t="str">
        <f>CONCATENATE(Tableau4[[#This Row],[Numéro de pièce de la pièce de référence]],Tableau4[[#This Row],[Numéro de poste de la pièce de référence]])</f>
        <v>450066959610</v>
      </c>
    </row>
    <row r="1586" spans="1:24" x14ac:dyDescent="0.35">
      <c r="A1586" s="1" t="s">
        <v>97</v>
      </c>
      <c r="B1586" s="1" t="s">
        <v>2489</v>
      </c>
      <c r="C1586" s="1" t="s">
        <v>2510</v>
      </c>
      <c r="D1586" s="1" t="s">
        <v>101</v>
      </c>
      <c r="E1586" s="1" t="s">
        <v>796</v>
      </c>
      <c r="F1586" s="1" t="s">
        <v>2407</v>
      </c>
      <c r="G1586" s="1" t="s">
        <v>2762</v>
      </c>
      <c r="H1586" s="1" t="s">
        <v>88</v>
      </c>
      <c r="I1586" s="2">
        <v>44028</v>
      </c>
      <c r="J1586" s="1" t="s">
        <v>4282</v>
      </c>
      <c r="K1586" s="1" t="s">
        <v>4283</v>
      </c>
      <c r="L1586" s="1" t="s">
        <v>2630</v>
      </c>
      <c r="M1586" s="1" t="s">
        <v>4290</v>
      </c>
      <c r="N1586" s="3">
        <v>-114190</v>
      </c>
      <c r="O1586" s="3">
        <v>0</v>
      </c>
      <c r="P1586" s="1" t="s">
        <v>2567</v>
      </c>
      <c r="Q1586" s="1" t="s">
        <v>794</v>
      </c>
      <c r="R1586" s="1" t="s">
        <v>495</v>
      </c>
      <c r="S1586" s="1" t="s">
        <v>2407</v>
      </c>
      <c r="T1586" s="1" t="s">
        <v>2407</v>
      </c>
      <c r="U1586" s="1" t="s">
        <v>5705</v>
      </c>
      <c r="V1586" s="1" t="s">
        <v>2470</v>
      </c>
      <c r="W1586" s="1" t="s">
        <v>51</v>
      </c>
      <c r="X1586" s="1" t="str">
        <f>CONCATENATE(Tableau4[[#This Row],[Numéro de pièce de la pièce de référence]],Tableau4[[#This Row],[Numéro de poste de la pièce de référence]])</f>
        <v>450067073210</v>
      </c>
    </row>
    <row r="1587" spans="1:24" x14ac:dyDescent="0.35">
      <c r="A1587" s="1" t="s">
        <v>97</v>
      </c>
      <c r="B1587" s="1" t="s">
        <v>2489</v>
      </c>
      <c r="C1587" s="1" t="s">
        <v>2510</v>
      </c>
      <c r="D1587" s="1" t="s">
        <v>101</v>
      </c>
      <c r="E1587" s="1" t="s">
        <v>946</v>
      </c>
      <c r="F1587" s="1" t="s">
        <v>2407</v>
      </c>
      <c r="G1587" s="1" t="s">
        <v>2815</v>
      </c>
      <c r="H1587" s="1" t="s">
        <v>88</v>
      </c>
      <c r="I1587" s="2">
        <v>44028</v>
      </c>
      <c r="J1587" s="1" t="s">
        <v>4282</v>
      </c>
      <c r="K1587" s="1" t="s">
        <v>4283</v>
      </c>
      <c r="L1587" s="1" t="s">
        <v>2630</v>
      </c>
      <c r="M1587" s="1" t="s">
        <v>4290</v>
      </c>
      <c r="N1587" s="3">
        <v>-4708800</v>
      </c>
      <c r="O1587" s="3">
        <v>0</v>
      </c>
      <c r="P1587" s="1" t="s">
        <v>2567</v>
      </c>
      <c r="Q1587" s="1" t="s">
        <v>947</v>
      </c>
      <c r="R1587" s="1" t="s">
        <v>495</v>
      </c>
      <c r="S1587" s="1" t="s">
        <v>2407</v>
      </c>
      <c r="T1587" s="1" t="s">
        <v>2407</v>
      </c>
      <c r="U1587" s="1" t="s">
        <v>5706</v>
      </c>
      <c r="V1587" s="1" t="s">
        <v>2470</v>
      </c>
      <c r="W1587" s="1" t="s">
        <v>51</v>
      </c>
      <c r="X1587" s="1" t="str">
        <f>CONCATENATE(Tableau4[[#This Row],[Numéro de pièce de la pièce de référence]],Tableau4[[#This Row],[Numéro de poste de la pièce de référence]])</f>
        <v>450067151610</v>
      </c>
    </row>
    <row r="1588" spans="1:24" x14ac:dyDescent="0.35">
      <c r="A1588" s="1" t="s">
        <v>97</v>
      </c>
      <c r="B1588" s="1" t="s">
        <v>2489</v>
      </c>
      <c r="C1588" s="1" t="s">
        <v>2510</v>
      </c>
      <c r="D1588" s="1" t="s">
        <v>101</v>
      </c>
      <c r="E1588" s="1" t="s">
        <v>1341</v>
      </c>
      <c r="F1588" s="1" t="s">
        <v>2407</v>
      </c>
      <c r="G1588" s="1" t="s">
        <v>2973</v>
      </c>
      <c r="H1588" s="1" t="s">
        <v>88</v>
      </c>
      <c r="I1588" s="2">
        <v>44028</v>
      </c>
      <c r="J1588" s="1" t="s">
        <v>4282</v>
      </c>
      <c r="K1588" s="1" t="s">
        <v>4283</v>
      </c>
      <c r="L1588" s="1" t="s">
        <v>2630</v>
      </c>
      <c r="M1588" s="1" t="s">
        <v>4290</v>
      </c>
      <c r="N1588" s="3">
        <v>-22433.4</v>
      </c>
      <c r="O1588" s="3">
        <v>0</v>
      </c>
      <c r="P1588" s="1" t="s">
        <v>2567</v>
      </c>
      <c r="Q1588" s="1" t="s">
        <v>1342</v>
      </c>
      <c r="R1588" s="1" t="s">
        <v>1340</v>
      </c>
      <c r="S1588" s="1" t="s">
        <v>2407</v>
      </c>
      <c r="T1588" s="1" t="s">
        <v>2407</v>
      </c>
      <c r="U1588" s="1" t="s">
        <v>5707</v>
      </c>
      <c r="V1588" s="1" t="s">
        <v>2470</v>
      </c>
      <c r="W1588" s="1" t="s">
        <v>103</v>
      </c>
      <c r="X1588" s="1" t="str">
        <f>CONCATENATE(Tableau4[[#This Row],[Numéro de pièce de la pièce de référence]],Tableau4[[#This Row],[Numéro de poste de la pièce de référence]])</f>
        <v>450067382310</v>
      </c>
    </row>
    <row r="1589" spans="1:24" x14ac:dyDescent="0.35">
      <c r="A1589" s="1" t="s">
        <v>97</v>
      </c>
      <c r="B1589" s="1" t="s">
        <v>2489</v>
      </c>
      <c r="C1589" s="1" t="s">
        <v>2510</v>
      </c>
      <c r="D1589" s="1" t="s">
        <v>101</v>
      </c>
      <c r="E1589" s="1" t="s">
        <v>1595</v>
      </c>
      <c r="F1589" s="1" t="s">
        <v>2407</v>
      </c>
      <c r="G1589" s="1" t="s">
        <v>3069</v>
      </c>
      <c r="H1589" s="1" t="s">
        <v>88</v>
      </c>
      <c r="I1589" s="2">
        <v>44028</v>
      </c>
      <c r="J1589" s="1" t="s">
        <v>4282</v>
      </c>
      <c r="K1589" s="1" t="s">
        <v>4283</v>
      </c>
      <c r="L1589" s="1" t="s">
        <v>2630</v>
      </c>
      <c r="M1589" s="1" t="s">
        <v>4290</v>
      </c>
      <c r="N1589" s="3">
        <v>-1321910.1200000001</v>
      </c>
      <c r="O1589" s="3">
        <v>0</v>
      </c>
      <c r="P1589" s="1" t="s">
        <v>2517</v>
      </c>
      <c r="Q1589" s="1" t="s">
        <v>1596</v>
      </c>
      <c r="R1589" s="1" t="s">
        <v>301</v>
      </c>
      <c r="S1589" s="1" t="s">
        <v>2407</v>
      </c>
      <c r="T1589" s="1" t="s">
        <v>2407</v>
      </c>
      <c r="U1589" s="1" t="s">
        <v>5708</v>
      </c>
      <c r="V1589" s="1" t="s">
        <v>2470</v>
      </c>
      <c r="W1589" s="1" t="s">
        <v>103</v>
      </c>
      <c r="X1589" s="1" t="str">
        <f>CONCATENATE(Tableau4[[#This Row],[Numéro de pièce de la pièce de référence]],Tableau4[[#This Row],[Numéro de poste de la pièce de référence]])</f>
        <v>450067816910</v>
      </c>
    </row>
    <row r="1590" spans="1:24" x14ac:dyDescent="0.35">
      <c r="A1590" s="1" t="s">
        <v>97</v>
      </c>
      <c r="B1590" s="1" t="s">
        <v>2489</v>
      </c>
      <c r="C1590" s="1" t="s">
        <v>2510</v>
      </c>
      <c r="D1590" s="1" t="s">
        <v>101</v>
      </c>
      <c r="E1590" s="1" t="s">
        <v>1664</v>
      </c>
      <c r="F1590" s="1" t="s">
        <v>2407</v>
      </c>
      <c r="G1590" s="1" t="s">
        <v>3101</v>
      </c>
      <c r="H1590" s="1" t="s">
        <v>88</v>
      </c>
      <c r="I1590" s="2">
        <v>44028</v>
      </c>
      <c r="J1590" s="1" t="s">
        <v>4282</v>
      </c>
      <c r="K1590" s="1" t="s">
        <v>4283</v>
      </c>
      <c r="L1590" s="1" t="s">
        <v>2630</v>
      </c>
      <c r="M1590" s="1" t="s">
        <v>4290</v>
      </c>
      <c r="N1590" s="3">
        <v>-30250</v>
      </c>
      <c r="O1590" s="3">
        <v>0</v>
      </c>
      <c r="P1590" s="1" t="s">
        <v>2567</v>
      </c>
      <c r="Q1590" s="1" t="s">
        <v>1659</v>
      </c>
      <c r="R1590" s="1" t="s">
        <v>1663</v>
      </c>
      <c r="S1590" s="1" t="s">
        <v>2407</v>
      </c>
      <c r="T1590" s="1" t="s">
        <v>2407</v>
      </c>
      <c r="U1590" s="1" t="s">
        <v>5709</v>
      </c>
      <c r="V1590" s="1" t="s">
        <v>2470</v>
      </c>
      <c r="W1590" s="1" t="s">
        <v>103</v>
      </c>
      <c r="X1590" s="1" t="str">
        <f>CONCATENATE(Tableau4[[#This Row],[Numéro de pièce de la pièce de référence]],Tableau4[[#This Row],[Numéro de poste de la pièce de référence]])</f>
        <v>450068076510</v>
      </c>
    </row>
    <row r="1591" spans="1:24" x14ac:dyDescent="0.35">
      <c r="A1591" s="1" t="s">
        <v>97</v>
      </c>
      <c r="B1591" s="1" t="s">
        <v>2489</v>
      </c>
      <c r="C1591" s="1" t="s">
        <v>2510</v>
      </c>
      <c r="D1591" s="1" t="s">
        <v>101</v>
      </c>
      <c r="E1591" s="1" t="s">
        <v>1664</v>
      </c>
      <c r="F1591" s="1" t="s">
        <v>2407</v>
      </c>
      <c r="G1591" s="1" t="s">
        <v>3101</v>
      </c>
      <c r="H1591" s="1" t="s">
        <v>88</v>
      </c>
      <c r="I1591" s="2">
        <v>44028</v>
      </c>
      <c r="J1591" s="1" t="s">
        <v>4282</v>
      </c>
      <c r="K1591" s="1" t="s">
        <v>4283</v>
      </c>
      <c r="L1591" s="1" t="s">
        <v>2630</v>
      </c>
      <c r="M1591" s="1" t="s">
        <v>4290</v>
      </c>
      <c r="N1591" s="3">
        <v>-12100</v>
      </c>
      <c r="O1591" s="3">
        <v>0</v>
      </c>
      <c r="P1591" s="1" t="s">
        <v>2567</v>
      </c>
      <c r="Q1591" s="1" t="s">
        <v>1659</v>
      </c>
      <c r="R1591" s="1" t="s">
        <v>1663</v>
      </c>
      <c r="S1591" s="1" t="s">
        <v>2407</v>
      </c>
      <c r="T1591" s="1" t="s">
        <v>2407</v>
      </c>
      <c r="U1591" s="1" t="s">
        <v>5710</v>
      </c>
      <c r="V1591" s="1" t="s">
        <v>2470</v>
      </c>
      <c r="W1591" s="1" t="s">
        <v>103</v>
      </c>
      <c r="X1591" s="1" t="str">
        <f>CONCATENATE(Tableau4[[#This Row],[Numéro de pièce de la pièce de référence]],Tableau4[[#This Row],[Numéro de poste de la pièce de référence]])</f>
        <v>450068076510</v>
      </c>
    </row>
    <row r="1592" spans="1:24" x14ac:dyDescent="0.35">
      <c r="A1592" s="1" t="s">
        <v>97</v>
      </c>
      <c r="B1592" s="1" t="s">
        <v>2489</v>
      </c>
      <c r="C1592" s="1" t="s">
        <v>2510</v>
      </c>
      <c r="D1592" s="1" t="s">
        <v>101</v>
      </c>
      <c r="E1592" s="1" t="s">
        <v>1728</v>
      </c>
      <c r="F1592" s="1" t="s">
        <v>2407</v>
      </c>
      <c r="G1592" s="1" t="s">
        <v>3114</v>
      </c>
      <c r="H1592" s="1" t="s">
        <v>88</v>
      </c>
      <c r="I1592" s="2">
        <v>44028</v>
      </c>
      <c r="J1592" s="1" t="s">
        <v>4282</v>
      </c>
      <c r="K1592" s="1" t="s">
        <v>4283</v>
      </c>
      <c r="L1592" s="1" t="s">
        <v>3401</v>
      </c>
      <c r="M1592" s="1" t="s">
        <v>4288</v>
      </c>
      <c r="N1592" s="3">
        <v>9679999</v>
      </c>
      <c r="O1592" s="3">
        <v>0</v>
      </c>
      <c r="P1592" s="1" t="s">
        <v>2567</v>
      </c>
      <c r="Q1592" s="1" t="s">
        <v>1725</v>
      </c>
      <c r="R1592" s="1" t="s">
        <v>1727</v>
      </c>
      <c r="S1592" s="1" t="s">
        <v>2407</v>
      </c>
      <c r="T1592" s="1" t="s">
        <v>2407</v>
      </c>
      <c r="U1592" s="1" t="s">
        <v>5711</v>
      </c>
      <c r="V1592" s="1" t="s">
        <v>2470</v>
      </c>
      <c r="W1592" s="1" t="s">
        <v>103</v>
      </c>
      <c r="X1592" s="1" t="str">
        <f>CONCATENATE(Tableau4[[#This Row],[Numéro de pièce de la pièce de référence]],Tableau4[[#This Row],[Numéro de poste de la pièce de référence]])</f>
        <v>450068302810</v>
      </c>
    </row>
    <row r="1593" spans="1:24" x14ac:dyDescent="0.35">
      <c r="A1593" s="1" t="s">
        <v>97</v>
      </c>
      <c r="B1593" s="1" t="s">
        <v>2489</v>
      </c>
      <c r="C1593" s="1" t="s">
        <v>2510</v>
      </c>
      <c r="D1593" s="1" t="s">
        <v>101</v>
      </c>
      <c r="E1593" s="1" t="s">
        <v>1724</v>
      </c>
      <c r="F1593" s="1" t="s">
        <v>2407</v>
      </c>
      <c r="G1593" s="1" t="s">
        <v>3116</v>
      </c>
      <c r="H1593" s="1" t="s">
        <v>88</v>
      </c>
      <c r="I1593" s="2">
        <v>44028</v>
      </c>
      <c r="J1593" s="1" t="s">
        <v>4282</v>
      </c>
      <c r="K1593" s="1" t="s">
        <v>4283</v>
      </c>
      <c r="L1593" s="1" t="s">
        <v>3401</v>
      </c>
      <c r="M1593" s="1" t="s">
        <v>4288</v>
      </c>
      <c r="N1593" s="3">
        <v>9195999</v>
      </c>
      <c r="O1593" s="3">
        <v>0</v>
      </c>
      <c r="P1593" s="1" t="s">
        <v>2567</v>
      </c>
      <c r="Q1593" s="1" t="s">
        <v>1725</v>
      </c>
      <c r="R1593" s="1" t="s">
        <v>1723</v>
      </c>
      <c r="S1593" s="1" t="s">
        <v>2407</v>
      </c>
      <c r="T1593" s="1" t="s">
        <v>2407</v>
      </c>
      <c r="U1593" s="1" t="s">
        <v>5712</v>
      </c>
      <c r="V1593" s="1" t="s">
        <v>2470</v>
      </c>
      <c r="W1593" s="1" t="s">
        <v>103</v>
      </c>
      <c r="X1593" s="1" t="str">
        <f>CONCATENATE(Tableau4[[#This Row],[Numéro de pièce de la pièce de référence]],Tableau4[[#This Row],[Numéro de poste de la pièce de référence]])</f>
        <v>450068303110</v>
      </c>
    </row>
    <row r="1594" spans="1:24" x14ac:dyDescent="0.35">
      <c r="A1594" s="1" t="s">
        <v>60</v>
      </c>
      <c r="B1594" s="1" t="s">
        <v>2551</v>
      </c>
      <c r="C1594" s="1" t="s">
        <v>2483</v>
      </c>
      <c r="D1594" s="1" t="s">
        <v>65</v>
      </c>
      <c r="E1594" s="1" t="s">
        <v>1731</v>
      </c>
      <c r="F1594" s="1" t="s">
        <v>2407</v>
      </c>
      <c r="G1594" s="1" t="s">
        <v>3118</v>
      </c>
      <c r="H1594" s="1" t="s">
        <v>88</v>
      </c>
      <c r="I1594" s="2">
        <v>44028</v>
      </c>
      <c r="J1594" s="1" t="s">
        <v>4282</v>
      </c>
      <c r="K1594" s="1" t="s">
        <v>4283</v>
      </c>
      <c r="L1594" s="1" t="s">
        <v>3400</v>
      </c>
      <c r="M1594" s="1" t="s">
        <v>4284</v>
      </c>
      <c r="N1594" s="3">
        <v>2805.57</v>
      </c>
      <c r="O1594" s="3">
        <v>0</v>
      </c>
      <c r="P1594" s="1" t="s">
        <v>2552</v>
      </c>
      <c r="Q1594" s="1" t="s">
        <v>1732</v>
      </c>
      <c r="R1594" s="1" t="s">
        <v>1730</v>
      </c>
      <c r="S1594" s="1" t="s">
        <v>2407</v>
      </c>
      <c r="T1594" s="1" t="s">
        <v>2407</v>
      </c>
      <c r="U1594" s="1" t="s">
        <v>5713</v>
      </c>
      <c r="V1594" s="1" t="s">
        <v>2470</v>
      </c>
      <c r="W1594" s="1" t="s">
        <v>51</v>
      </c>
      <c r="X1594" s="1" t="str">
        <f>CONCATENATE(Tableau4[[#This Row],[Numéro de pièce de la pièce de référence]],Tableau4[[#This Row],[Numéro de poste de la pièce de référence]])</f>
        <v>450068326410</v>
      </c>
    </row>
    <row r="1595" spans="1:24" x14ac:dyDescent="0.35">
      <c r="A1595" s="1" t="s">
        <v>97</v>
      </c>
      <c r="B1595" s="1" t="s">
        <v>2489</v>
      </c>
      <c r="C1595" s="1" t="s">
        <v>2510</v>
      </c>
      <c r="D1595" s="1" t="s">
        <v>101</v>
      </c>
      <c r="E1595" s="1" t="s">
        <v>1736</v>
      </c>
      <c r="F1595" s="1" t="s">
        <v>2407</v>
      </c>
      <c r="G1595" s="1" t="s">
        <v>3120</v>
      </c>
      <c r="H1595" s="1" t="s">
        <v>88</v>
      </c>
      <c r="I1595" s="2">
        <v>44028</v>
      </c>
      <c r="J1595" s="1" t="s">
        <v>4282</v>
      </c>
      <c r="K1595" s="1" t="s">
        <v>4283</v>
      </c>
      <c r="L1595" s="1" t="s">
        <v>3400</v>
      </c>
      <c r="M1595" s="1" t="s">
        <v>4284</v>
      </c>
      <c r="N1595" s="3">
        <v>1</v>
      </c>
      <c r="O1595" s="3">
        <v>0</v>
      </c>
      <c r="P1595" s="1" t="s">
        <v>2567</v>
      </c>
      <c r="Q1595" s="1" t="s">
        <v>1737</v>
      </c>
      <c r="R1595" s="1" t="s">
        <v>1735</v>
      </c>
      <c r="S1595" s="1" t="s">
        <v>2407</v>
      </c>
      <c r="T1595" s="1" t="s">
        <v>2407</v>
      </c>
      <c r="U1595" s="1" t="s">
        <v>5714</v>
      </c>
      <c r="V1595" s="1" t="s">
        <v>2470</v>
      </c>
      <c r="W1595" s="1" t="s">
        <v>111</v>
      </c>
      <c r="X1595" s="1" t="str">
        <f>CONCATENATE(Tableau4[[#This Row],[Numéro de pièce de la pièce de référence]],Tableau4[[#This Row],[Numéro de poste de la pièce de référence]])</f>
        <v>450068329310</v>
      </c>
    </row>
    <row r="1596" spans="1:24" x14ac:dyDescent="0.35">
      <c r="A1596" s="1" t="s">
        <v>97</v>
      </c>
      <c r="B1596" s="1" t="s">
        <v>2489</v>
      </c>
      <c r="C1596" s="1" t="s">
        <v>2510</v>
      </c>
      <c r="D1596" s="1" t="s">
        <v>101</v>
      </c>
      <c r="E1596" s="1" t="s">
        <v>1744</v>
      </c>
      <c r="F1596" s="1" t="s">
        <v>2407</v>
      </c>
      <c r="G1596" s="1" t="s">
        <v>3122</v>
      </c>
      <c r="H1596" s="1" t="s">
        <v>88</v>
      </c>
      <c r="I1596" s="2">
        <v>44028</v>
      </c>
      <c r="J1596" s="1" t="s">
        <v>4282</v>
      </c>
      <c r="K1596" s="1" t="s">
        <v>4283</v>
      </c>
      <c r="L1596" s="1" t="s">
        <v>3400</v>
      </c>
      <c r="M1596" s="1" t="s">
        <v>4284</v>
      </c>
      <c r="N1596" s="3">
        <v>750000</v>
      </c>
      <c r="O1596" s="3">
        <v>0</v>
      </c>
      <c r="P1596" s="1" t="s">
        <v>2567</v>
      </c>
      <c r="Q1596" s="1" t="s">
        <v>1745</v>
      </c>
      <c r="R1596" s="1" t="s">
        <v>1743</v>
      </c>
      <c r="S1596" s="1" t="s">
        <v>2407</v>
      </c>
      <c r="T1596" s="1" t="s">
        <v>2407</v>
      </c>
      <c r="U1596" s="1" t="s">
        <v>5715</v>
      </c>
      <c r="V1596" s="1" t="s">
        <v>2470</v>
      </c>
      <c r="W1596" s="1" t="s">
        <v>111</v>
      </c>
      <c r="X1596" s="1" t="str">
        <f>CONCATENATE(Tableau4[[#This Row],[Numéro de pièce de la pièce de référence]],Tableau4[[#This Row],[Numéro de poste de la pièce de référence]])</f>
        <v>450068330410</v>
      </c>
    </row>
    <row r="1597" spans="1:24" x14ac:dyDescent="0.35">
      <c r="A1597" s="1" t="s">
        <v>97</v>
      </c>
      <c r="B1597" s="1" t="s">
        <v>2489</v>
      </c>
      <c r="C1597" s="1" t="s">
        <v>2510</v>
      </c>
      <c r="D1597" s="1" t="s">
        <v>101</v>
      </c>
      <c r="E1597" s="1" t="s">
        <v>1749</v>
      </c>
      <c r="F1597" s="1" t="s">
        <v>2407</v>
      </c>
      <c r="G1597" s="1" t="s">
        <v>3124</v>
      </c>
      <c r="H1597" s="1" t="s">
        <v>88</v>
      </c>
      <c r="I1597" s="2">
        <v>44028</v>
      </c>
      <c r="J1597" s="1" t="s">
        <v>4282</v>
      </c>
      <c r="K1597" s="1" t="s">
        <v>4283</v>
      </c>
      <c r="L1597" s="1" t="s">
        <v>3400</v>
      </c>
      <c r="M1597" s="1" t="s">
        <v>4284</v>
      </c>
      <c r="N1597" s="3">
        <v>1</v>
      </c>
      <c r="O1597" s="3">
        <v>0</v>
      </c>
      <c r="P1597" s="1" t="s">
        <v>2567</v>
      </c>
      <c r="Q1597" s="1" t="s">
        <v>1725</v>
      </c>
      <c r="R1597" s="1" t="s">
        <v>1748</v>
      </c>
      <c r="S1597" s="1" t="s">
        <v>2407</v>
      </c>
      <c r="T1597" s="1" t="s">
        <v>2407</v>
      </c>
      <c r="U1597" s="1" t="s">
        <v>5716</v>
      </c>
      <c r="V1597" s="1" t="s">
        <v>2470</v>
      </c>
      <c r="W1597" s="1" t="s">
        <v>103</v>
      </c>
      <c r="X1597" s="1" t="str">
        <f>CONCATENATE(Tableau4[[#This Row],[Numéro de pièce de la pièce de référence]],Tableau4[[#This Row],[Numéro de poste de la pièce de référence]])</f>
        <v>450068332610</v>
      </c>
    </row>
    <row r="1598" spans="1:24" x14ac:dyDescent="0.35">
      <c r="A1598" s="1" t="s">
        <v>86</v>
      </c>
      <c r="B1598" s="1" t="s">
        <v>2489</v>
      </c>
      <c r="C1598" s="1" t="s">
        <v>2503</v>
      </c>
      <c r="D1598" s="1" t="s">
        <v>87</v>
      </c>
      <c r="E1598" s="1" t="s">
        <v>302</v>
      </c>
      <c r="F1598" s="1" t="s">
        <v>2407</v>
      </c>
      <c r="G1598" s="1" t="s">
        <v>2601</v>
      </c>
      <c r="H1598" s="1" t="s">
        <v>88</v>
      </c>
      <c r="I1598" s="2">
        <v>44029</v>
      </c>
      <c r="J1598" s="1" t="s">
        <v>4282</v>
      </c>
      <c r="K1598" s="1" t="s">
        <v>4283</v>
      </c>
      <c r="L1598" s="1" t="s">
        <v>2630</v>
      </c>
      <c r="M1598" s="1" t="s">
        <v>4290</v>
      </c>
      <c r="N1598" s="3">
        <v>-12003.4</v>
      </c>
      <c r="O1598" s="3">
        <v>0</v>
      </c>
      <c r="P1598" s="1" t="s">
        <v>2602</v>
      </c>
      <c r="Q1598" s="1" t="s">
        <v>303</v>
      </c>
      <c r="R1598" s="1" t="s">
        <v>301</v>
      </c>
      <c r="S1598" s="1" t="s">
        <v>2407</v>
      </c>
      <c r="T1598" s="1" t="s">
        <v>2407</v>
      </c>
      <c r="U1598" s="1" t="s">
        <v>5717</v>
      </c>
      <c r="V1598" s="1" t="s">
        <v>2470</v>
      </c>
      <c r="W1598" s="1" t="s">
        <v>88</v>
      </c>
      <c r="X1598" s="1" t="str">
        <f>CONCATENATE(Tableau4[[#This Row],[Numéro de pièce de la pièce de référence]],Tableau4[[#This Row],[Numéro de poste de la pièce de référence]])</f>
        <v>450066458810</v>
      </c>
    </row>
    <row r="1599" spans="1:24" x14ac:dyDescent="0.35">
      <c r="A1599" s="1" t="s">
        <v>86</v>
      </c>
      <c r="B1599" s="1" t="s">
        <v>2489</v>
      </c>
      <c r="C1599" s="1" t="s">
        <v>2503</v>
      </c>
      <c r="D1599" s="1" t="s">
        <v>87</v>
      </c>
      <c r="E1599" s="1" t="s">
        <v>302</v>
      </c>
      <c r="F1599" s="1" t="s">
        <v>2407</v>
      </c>
      <c r="G1599" s="1" t="s">
        <v>2601</v>
      </c>
      <c r="H1599" s="1" t="s">
        <v>88</v>
      </c>
      <c r="I1599" s="2">
        <v>44029</v>
      </c>
      <c r="J1599" s="1" t="s">
        <v>4282</v>
      </c>
      <c r="K1599" s="1" t="s">
        <v>4283</v>
      </c>
      <c r="L1599" s="1" t="s">
        <v>2630</v>
      </c>
      <c r="M1599" s="1" t="s">
        <v>4290</v>
      </c>
      <c r="N1599" s="3">
        <v>-12217.02</v>
      </c>
      <c r="O1599" s="3">
        <v>0</v>
      </c>
      <c r="P1599" s="1" t="s">
        <v>2602</v>
      </c>
      <c r="Q1599" s="1" t="s">
        <v>303</v>
      </c>
      <c r="R1599" s="1" t="s">
        <v>301</v>
      </c>
      <c r="S1599" s="1" t="s">
        <v>2407</v>
      </c>
      <c r="T1599" s="1" t="s">
        <v>2407</v>
      </c>
      <c r="U1599" s="1" t="s">
        <v>5718</v>
      </c>
      <c r="V1599" s="1" t="s">
        <v>2470</v>
      </c>
      <c r="W1599" s="1" t="s">
        <v>88</v>
      </c>
      <c r="X1599" s="1" t="str">
        <f>CONCATENATE(Tableau4[[#This Row],[Numéro de pièce de la pièce de référence]],Tableau4[[#This Row],[Numéro de poste de la pièce de référence]])</f>
        <v>450066458810</v>
      </c>
    </row>
    <row r="1600" spans="1:24" x14ac:dyDescent="0.35">
      <c r="A1600" s="1" t="s">
        <v>150</v>
      </c>
      <c r="B1600" s="1" t="s">
        <v>2489</v>
      </c>
      <c r="C1600" s="1" t="s">
        <v>2503</v>
      </c>
      <c r="D1600" s="1" t="s">
        <v>151</v>
      </c>
      <c r="E1600" s="1" t="s">
        <v>302</v>
      </c>
      <c r="F1600" s="1" t="s">
        <v>2407</v>
      </c>
      <c r="G1600" s="1" t="s">
        <v>2601</v>
      </c>
      <c r="H1600" s="1" t="s">
        <v>217</v>
      </c>
      <c r="I1600" s="2">
        <v>44029</v>
      </c>
      <c r="J1600" s="1" t="s">
        <v>4282</v>
      </c>
      <c r="K1600" s="1" t="s">
        <v>4283</v>
      </c>
      <c r="L1600" s="1" t="s">
        <v>2630</v>
      </c>
      <c r="M1600" s="1" t="s">
        <v>4290</v>
      </c>
      <c r="N1600" s="3">
        <v>-17146.439999999999</v>
      </c>
      <c r="O1600" s="3">
        <v>0</v>
      </c>
      <c r="P1600" s="1" t="s">
        <v>2602</v>
      </c>
      <c r="Q1600" s="1" t="s">
        <v>308</v>
      </c>
      <c r="R1600" s="1" t="s">
        <v>301</v>
      </c>
      <c r="S1600" s="1" t="s">
        <v>2407</v>
      </c>
      <c r="T1600" s="1" t="s">
        <v>2407</v>
      </c>
      <c r="U1600" s="1" t="s">
        <v>5717</v>
      </c>
      <c r="V1600" s="1" t="s">
        <v>2470</v>
      </c>
      <c r="W1600" s="1" t="s">
        <v>103</v>
      </c>
      <c r="X1600" s="1" t="str">
        <f>CONCATENATE(Tableau4[[#This Row],[Numéro de pièce de la pièce de référence]],Tableau4[[#This Row],[Numéro de poste de la pièce de référence]])</f>
        <v>450066458820</v>
      </c>
    </row>
    <row r="1601" spans="1:24" x14ac:dyDescent="0.35">
      <c r="A1601" s="1" t="s">
        <v>150</v>
      </c>
      <c r="B1601" s="1" t="s">
        <v>2489</v>
      </c>
      <c r="C1601" s="1" t="s">
        <v>2503</v>
      </c>
      <c r="D1601" s="1" t="s">
        <v>151</v>
      </c>
      <c r="E1601" s="1" t="s">
        <v>302</v>
      </c>
      <c r="F1601" s="1" t="s">
        <v>2407</v>
      </c>
      <c r="G1601" s="1" t="s">
        <v>2601</v>
      </c>
      <c r="H1601" s="1" t="s">
        <v>217</v>
      </c>
      <c r="I1601" s="2">
        <v>44029</v>
      </c>
      <c r="J1601" s="1" t="s">
        <v>4282</v>
      </c>
      <c r="K1601" s="1" t="s">
        <v>4283</v>
      </c>
      <c r="L1601" s="1" t="s">
        <v>2630</v>
      </c>
      <c r="M1601" s="1" t="s">
        <v>4290</v>
      </c>
      <c r="N1601" s="3">
        <v>-6430.56</v>
      </c>
      <c r="O1601" s="3">
        <v>0</v>
      </c>
      <c r="P1601" s="1" t="s">
        <v>2602</v>
      </c>
      <c r="Q1601" s="1" t="s">
        <v>308</v>
      </c>
      <c r="R1601" s="1" t="s">
        <v>301</v>
      </c>
      <c r="S1601" s="1" t="s">
        <v>2407</v>
      </c>
      <c r="T1601" s="1" t="s">
        <v>2407</v>
      </c>
      <c r="U1601" s="1" t="s">
        <v>5718</v>
      </c>
      <c r="V1601" s="1" t="s">
        <v>2470</v>
      </c>
      <c r="W1601" s="1" t="s">
        <v>103</v>
      </c>
      <c r="X1601" s="1" t="str">
        <f>CONCATENATE(Tableau4[[#This Row],[Numéro de pièce de la pièce de référence]],Tableau4[[#This Row],[Numéro de poste de la pièce de référence]])</f>
        <v>450066458820</v>
      </c>
    </row>
    <row r="1602" spans="1:24" x14ac:dyDescent="0.35">
      <c r="A1602" s="1" t="s">
        <v>150</v>
      </c>
      <c r="B1602" s="1" t="s">
        <v>2489</v>
      </c>
      <c r="C1602" s="1" t="s">
        <v>2503</v>
      </c>
      <c r="D1602" s="1" t="s">
        <v>151</v>
      </c>
      <c r="E1602" s="1" t="s">
        <v>302</v>
      </c>
      <c r="F1602" s="1" t="s">
        <v>2407</v>
      </c>
      <c r="G1602" s="1" t="s">
        <v>2601</v>
      </c>
      <c r="H1602" s="1" t="s">
        <v>217</v>
      </c>
      <c r="I1602" s="2">
        <v>44029</v>
      </c>
      <c r="J1602" s="1" t="s">
        <v>4282</v>
      </c>
      <c r="K1602" s="1" t="s">
        <v>4283</v>
      </c>
      <c r="L1602" s="1" t="s">
        <v>2630</v>
      </c>
      <c r="M1602" s="1" t="s">
        <v>4290</v>
      </c>
      <c r="N1602" s="3">
        <v>-5572.84</v>
      </c>
      <c r="O1602" s="3">
        <v>0</v>
      </c>
      <c r="P1602" s="1" t="s">
        <v>2602</v>
      </c>
      <c r="Q1602" s="1" t="s">
        <v>308</v>
      </c>
      <c r="R1602" s="1" t="s">
        <v>301</v>
      </c>
      <c r="S1602" s="1" t="s">
        <v>2407</v>
      </c>
      <c r="T1602" s="1" t="s">
        <v>2407</v>
      </c>
      <c r="U1602" s="1" t="s">
        <v>5719</v>
      </c>
      <c r="V1602" s="1" t="s">
        <v>2470</v>
      </c>
      <c r="W1602" s="1" t="s">
        <v>103</v>
      </c>
      <c r="X1602" s="1" t="str">
        <f>CONCATENATE(Tableau4[[#This Row],[Numéro de pièce de la pièce de référence]],Tableau4[[#This Row],[Numéro de poste de la pièce de référence]])</f>
        <v>450066458820</v>
      </c>
    </row>
    <row r="1603" spans="1:24" x14ac:dyDescent="0.35">
      <c r="A1603" s="1" t="s">
        <v>97</v>
      </c>
      <c r="B1603" s="1" t="s">
        <v>2489</v>
      </c>
      <c r="C1603" s="1" t="s">
        <v>2510</v>
      </c>
      <c r="D1603" s="1" t="s">
        <v>101</v>
      </c>
      <c r="E1603" s="1" t="s">
        <v>564</v>
      </c>
      <c r="F1603" s="1" t="s">
        <v>2407</v>
      </c>
      <c r="G1603" s="1" t="s">
        <v>2717</v>
      </c>
      <c r="H1603" s="1" t="s">
        <v>88</v>
      </c>
      <c r="I1603" s="2">
        <v>44029</v>
      </c>
      <c r="J1603" s="1" t="s">
        <v>4282</v>
      </c>
      <c r="K1603" s="1" t="s">
        <v>4283</v>
      </c>
      <c r="L1603" s="1" t="s">
        <v>2630</v>
      </c>
      <c r="M1603" s="1" t="s">
        <v>4290</v>
      </c>
      <c r="N1603" s="3">
        <v>1475256.1</v>
      </c>
      <c r="O1603" s="3">
        <v>0</v>
      </c>
      <c r="P1603" s="1" t="s">
        <v>2567</v>
      </c>
      <c r="Q1603" s="1" t="s">
        <v>565</v>
      </c>
      <c r="R1603" s="1" t="s">
        <v>495</v>
      </c>
      <c r="S1603" s="1" t="s">
        <v>2407</v>
      </c>
      <c r="T1603" s="1" t="s">
        <v>2407</v>
      </c>
      <c r="U1603" s="1" t="s">
        <v>5720</v>
      </c>
      <c r="V1603" s="1" t="s">
        <v>2470</v>
      </c>
      <c r="W1603" s="1" t="s">
        <v>51</v>
      </c>
      <c r="X1603" s="1" t="str">
        <f>CONCATENATE(Tableau4[[#This Row],[Numéro de pièce de la pièce de référence]],Tableau4[[#This Row],[Numéro de poste de la pièce de référence]])</f>
        <v>450066891510</v>
      </c>
    </row>
    <row r="1604" spans="1:24" x14ac:dyDescent="0.35">
      <c r="A1604" s="1" t="s">
        <v>97</v>
      </c>
      <c r="B1604" s="1" t="s">
        <v>2489</v>
      </c>
      <c r="C1604" s="1" t="s">
        <v>2510</v>
      </c>
      <c r="D1604" s="1" t="s">
        <v>101</v>
      </c>
      <c r="E1604" s="1" t="s">
        <v>564</v>
      </c>
      <c r="F1604" s="1" t="s">
        <v>2407</v>
      </c>
      <c r="G1604" s="1" t="s">
        <v>2717</v>
      </c>
      <c r="H1604" s="1" t="s">
        <v>88</v>
      </c>
      <c r="I1604" s="2">
        <v>44029</v>
      </c>
      <c r="J1604" s="1" t="s">
        <v>4282</v>
      </c>
      <c r="K1604" s="1" t="s">
        <v>4283</v>
      </c>
      <c r="L1604" s="1" t="s">
        <v>2630</v>
      </c>
      <c r="M1604" s="1" t="s">
        <v>4290</v>
      </c>
      <c r="N1604" s="3">
        <v>-147256.1</v>
      </c>
      <c r="O1604" s="3">
        <v>0</v>
      </c>
      <c r="P1604" s="1" t="s">
        <v>2567</v>
      </c>
      <c r="Q1604" s="1" t="s">
        <v>565</v>
      </c>
      <c r="R1604" s="1" t="s">
        <v>495</v>
      </c>
      <c r="S1604" s="1" t="s">
        <v>2407</v>
      </c>
      <c r="T1604" s="1" t="s">
        <v>2407</v>
      </c>
      <c r="U1604" s="1" t="s">
        <v>5721</v>
      </c>
      <c r="V1604" s="1" t="s">
        <v>2470</v>
      </c>
      <c r="W1604" s="1" t="s">
        <v>51</v>
      </c>
      <c r="X1604" s="1" t="str">
        <f>CONCATENATE(Tableau4[[#This Row],[Numéro de pièce de la pièce de référence]],Tableau4[[#This Row],[Numéro de poste de la pièce de référence]])</f>
        <v>450066891510</v>
      </c>
    </row>
    <row r="1605" spans="1:24" x14ac:dyDescent="0.35">
      <c r="A1605" s="1" t="s">
        <v>97</v>
      </c>
      <c r="B1605" s="1" t="s">
        <v>2489</v>
      </c>
      <c r="C1605" s="1" t="s">
        <v>2510</v>
      </c>
      <c r="D1605" s="1" t="s">
        <v>101</v>
      </c>
      <c r="E1605" s="1" t="s">
        <v>564</v>
      </c>
      <c r="F1605" s="1" t="s">
        <v>2407</v>
      </c>
      <c r="G1605" s="1" t="s">
        <v>2717</v>
      </c>
      <c r="H1605" s="1" t="s">
        <v>88</v>
      </c>
      <c r="I1605" s="2">
        <v>44029</v>
      </c>
      <c r="J1605" s="1" t="s">
        <v>4282</v>
      </c>
      <c r="K1605" s="1" t="s">
        <v>4283</v>
      </c>
      <c r="L1605" s="1" t="s">
        <v>2630</v>
      </c>
      <c r="M1605" s="1" t="s">
        <v>4290</v>
      </c>
      <c r="N1605" s="3">
        <v>147256.1</v>
      </c>
      <c r="O1605" s="3">
        <v>0</v>
      </c>
      <c r="P1605" s="1" t="s">
        <v>2567</v>
      </c>
      <c r="Q1605" s="1" t="s">
        <v>565</v>
      </c>
      <c r="R1605" s="1" t="s">
        <v>495</v>
      </c>
      <c r="S1605" s="1" t="s">
        <v>2407</v>
      </c>
      <c r="T1605" s="1" t="s">
        <v>2407</v>
      </c>
      <c r="U1605" s="1" t="s">
        <v>5722</v>
      </c>
      <c r="V1605" s="1" t="s">
        <v>2470</v>
      </c>
      <c r="W1605" s="1" t="s">
        <v>51</v>
      </c>
      <c r="X1605" s="1" t="str">
        <f>CONCATENATE(Tableau4[[#This Row],[Numéro de pièce de la pièce de référence]],Tableau4[[#This Row],[Numéro de poste de la pièce de référence]])</f>
        <v>450066891510</v>
      </c>
    </row>
    <row r="1606" spans="1:24" x14ac:dyDescent="0.35">
      <c r="A1606" s="1" t="s">
        <v>97</v>
      </c>
      <c r="B1606" s="1" t="s">
        <v>2489</v>
      </c>
      <c r="C1606" s="1" t="s">
        <v>2510</v>
      </c>
      <c r="D1606" s="1" t="s">
        <v>101</v>
      </c>
      <c r="E1606" s="1" t="s">
        <v>939</v>
      </c>
      <c r="F1606" s="1" t="s">
        <v>2407</v>
      </c>
      <c r="G1606" s="1" t="s">
        <v>2814</v>
      </c>
      <c r="H1606" s="1" t="s">
        <v>88</v>
      </c>
      <c r="I1606" s="2">
        <v>44029</v>
      </c>
      <c r="J1606" s="1" t="s">
        <v>4282</v>
      </c>
      <c r="K1606" s="1" t="s">
        <v>4283</v>
      </c>
      <c r="L1606" s="1" t="s">
        <v>2630</v>
      </c>
      <c r="M1606" s="1" t="s">
        <v>4290</v>
      </c>
      <c r="N1606" s="3">
        <v>1069267.3999999999</v>
      </c>
      <c r="O1606" s="3">
        <v>0</v>
      </c>
      <c r="P1606" s="1" t="s">
        <v>2567</v>
      </c>
      <c r="Q1606" s="1" t="s">
        <v>940</v>
      </c>
      <c r="R1606" s="1" t="s">
        <v>495</v>
      </c>
      <c r="S1606" s="1" t="s">
        <v>2407</v>
      </c>
      <c r="T1606" s="1" t="s">
        <v>2407</v>
      </c>
      <c r="U1606" s="1" t="s">
        <v>5723</v>
      </c>
      <c r="V1606" s="1" t="s">
        <v>2470</v>
      </c>
      <c r="W1606" s="1" t="s">
        <v>51</v>
      </c>
      <c r="X1606" s="1" t="str">
        <f>CONCATENATE(Tableau4[[#This Row],[Numéro de pièce de la pièce de référence]],Tableau4[[#This Row],[Numéro de poste de la pièce de référence]])</f>
        <v>450067148710</v>
      </c>
    </row>
    <row r="1607" spans="1:24" x14ac:dyDescent="0.35">
      <c r="A1607" s="1" t="s">
        <v>2642</v>
      </c>
      <c r="B1607" s="1" t="s">
        <v>2646</v>
      </c>
      <c r="C1607" s="1" t="s">
        <v>2492</v>
      </c>
      <c r="D1607" s="1" t="s">
        <v>3457</v>
      </c>
      <c r="E1607" s="1" t="s">
        <v>372</v>
      </c>
      <c r="F1607" s="1" t="s">
        <v>2407</v>
      </c>
      <c r="G1607" s="1" t="s">
        <v>2644</v>
      </c>
      <c r="H1607" s="1" t="s">
        <v>88</v>
      </c>
      <c r="I1607" s="2">
        <v>44031</v>
      </c>
      <c r="J1607" s="1" t="s">
        <v>4282</v>
      </c>
      <c r="K1607" s="1" t="s">
        <v>4283</v>
      </c>
      <c r="L1607" s="1" t="s">
        <v>2630</v>
      </c>
      <c r="M1607" s="1" t="s">
        <v>4290</v>
      </c>
      <c r="N1607" s="3">
        <v>145.1</v>
      </c>
      <c r="O1607" s="3">
        <v>0</v>
      </c>
      <c r="P1607" s="1" t="s">
        <v>2647</v>
      </c>
      <c r="Q1607" s="1" t="s">
        <v>373</v>
      </c>
      <c r="R1607" s="1" t="s">
        <v>371</v>
      </c>
      <c r="S1607" s="1" t="s">
        <v>2407</v>
      </c>
      <c r="T1607" s="1" t="s">
        <v>2407</v>
      </c>
      <c r="U1607" s="1" t="s">
        <v>5724</v>
      </c>
      <c r="V1607" s="1" t="s">
        <v>2470</v>
      </c>
      <c r="W1607" s="1" t="s">
        <v>51</v>
      </c>
      <c r="X1607" s="1" t="str">
        <f>CONCATENATE(Tableau4[[#This Row],[Numéro de pièce de la pièce de référence]],Tableau4[[#This Row],[Numéro de poste de la pièce de référence]])</f>
        <v>450066710410</v>
      </c>
    </row>
    <row r="1608" spans="1:24" x14ac:dyDescent="0.35">
      <c r="A1608" s="1" t="s">
        <v>97</v>
      </c>
      <c r="B1608" s="1" t="s">
        <v>2489</v>
      </c>
      <c r="C1608" s="1" t="s">
        <v>2510</v>
      </c>
      <c r="D1608" s="1" t="s">
        <v>101</v>
      </c>
      <c r="E1608" s="1" t="s">
        <v>798</v>
      </c>
      <c r="F1608" s="1" t="s">
        <v>2407</v>
      </c>
      <c r="G1608" s="1" t="s">
        <v>2776</v>
      </c>
      <c r="H1608" s="1" t="s">
        <v>88</v>
      </c>
      <c r="I1608" s="2">
        <v>44031</v>
      </c>
      <c r="J1608" s="1" t="s">
        <v>4282</v>
      </c>
      <c r="K1608" s="1" t="s">
        <v>4283</v>
      </c>
      <c r="L1608" s="1" t="s">
        <v>2630</v>
      </c>
      <c r="M1608" s="1" t="s">
        <v>4290</v>
      </c>
      <c r="N1608" s="3">
        <v>139920</v>
      </c>
      <c r="O1608" s="3">
        <v>0</v>
      </c>
      <c r="P1608" s="1" t="s">
        <v>2567</v>
      </c>
      <c r="Q1608" s="1" t="s">
        <v>794</v>
      </c>
      <c r="R1608" s="1" t="s">
        <v>495</v>
      </c>
      <c r="S1608" s="1" t="s">
        <v>2407</v>
      </c>
      <c r="T1608" s="1" t="s">
        <v>2407</v>
      </c>
      <c r="U1608" s="1" t="s">
        <v>5725</v>
      </c>
      <c r="V1608" s="1" t="s">
        <v>2470</v>
      </c>
      <c r="W1608" s="1" t="s">
        <v>51</v>
      </c>
      <c r="X1608" s="1" t="str">
        <f>CONCATENATE(Tableau4[[#This Row],[Numéro de pièce de la pièce de référence]],Tableau4[[#This Row],[Numéro de poste de la pièce de référence]])</f>
        <v>450067073410</v>
      </c>
    </row>
    <row r="1609" spans="1:24" x14ac:dyDescent="0.35">
      <c r="A1609" s="1" t="s">
        <v>97</v>
      </c>
      <c r="B1609" s="1" t="s">
        <v>2489</v>
      </c>
      <c r="C1609" s="1" t="s">
        <v>2510</v>
      </c>
      <c r="D1609" s="1" t="s">
        <v>101</v>
      </c>
      <c r="E1609" s="1" t="s">
        <v>798</v>
      </c>
      <c r="F1609" s="1" t="s">
        <v>2407</v>
      </c>
      <c r="G1609" s="1" t="s">
        <v>2776</v>
      </c>
      <c r="H1609" s="1" t="s">
        <v>88</v>
      </c>
      <c r="I1609" s="2">
        <v>44031</v>
      </c>
      <c r="J1609" s="1" t="s">
        <v>4282</v>
      </c>
      <c r="K1609" s="1" t="s">
        <v>4283</v>
      </c>
      <c r="L1609" s="1" t="s">
        <v>2630</v>
      </c>
      <c r="M1609" s="1" t="s">
        <v>4290</v>
      </c>
      <c r="N1609" s="3">
        <v>-139920</v>
      </c>
      <c r="O1609" s="3">
        <v>0</v>
      </c>
      <c r="P1609" s="1" t="s">
        <v>2567</v>
      </c>
      <c r="Q1609" s="1" t="s">
        <v>794</v>
      </c>
      <c r="R1609" s="1" t="s">
        <v>495</v>
      </c>
      <c r="S1609" s="1" t="s">
        <v>2407</v>
      </c>
      <c r="T1609" s="1" t="s">
        <v>2407</v>
      </c>
      <c r="U1609" s="1" t="s">
        <v>5726</v>
      </c>
      <c r="V1609" s="1" t="s">
        <v>2470</v>
      </c>
      <c r="W1609" s="1" t="s">
        <v>51</v>
      </c>
      <c r="X1609" s="1" t="str">
        <f>CONCATENATE(Tableau4[[#This Row],[Numéro de pièce de la pièce de référence]],Tableau4[[#This Row],[Numéro de poste de la pièce de référence]])</f>
        <v>450067073410</v>
      </c>
    </row>
    <row r="1610" spans="1:24" x14ac:dyDescent="0.35">
      <c r="A1610" s="1" t="s">
        <v>97</v>
      </c>
      <c r="B1610" s="1" t="s">
        <v>2489</v>
      </c>
      <c r="C1610" s="1" t="s">
        <v>2510</v>
      </c>
      <c r="D1610" s="1" t="s">
        <v>101</v>
      </c>
      <c r="E1610" s="1" t="s">
        <v>798</v>
      </c>
      <c r="F1610" s="1" t="s">
        <v>2407</v>
      </c>
      <c r="G1610" s="1" t="s">
        <v>2776</v>
      </c>
      <c r="H1610" s="1" t="s">
        <v>88</v>
      </c>
      <c r="I1610" s="2">
        <v>44031</v>
      </c>
      <c r="J1610" s="1" t="s">
        <v>4282</v>
      </c>
      <c r="K1610" s="1" t="s">
        <v>4283</v>
      </c>
      <c r="L1610" s="1" t="s">
        <v>2630</v>
      </c>
      <c r="M1610" s="1" t="s">
        <v>4290</v>
      </c>
      <c r="N1610" s="3">
        <v>166320</v>
      </c>
      <c r="O1610" s="3">
        <v>0</v>
      </c>
      <c r="P1610" s="1" t="s">
        <v>2567</v>
      </c>
      <c r="Q1610" s="1" t="s">
        <v>794</v>
      </c>
      <c r="R1610" s="1" t="s">
        <v>495</v>
      </c>
      <c r="S1610" s="1" t="s">
        <v>2407</v>
      </c>
      <c r="T1610" s="1" t="s">
        <v>2407</v>
      </c>
      <c r="U1610" s="1" t="s">
        <v>5727</v>
      </c>
      <c r="V1610" s="1" t="s">
        <v>2470</v>
      </c>
      <c r="W1610" s="1" t="s">
        <v>51</v>
      </c>
      <c r="X1610" s="1" t="str">
        <f>CONCATENATE(Tableau4[[#This Row],[Numéro de pièce de la pièce de référence]],Tableau4[[#This Row],[Numéro de poste de la pièce de référence]])</f>
        <v>450067073410</v>
      </c>
    </row>
    <row r="1611" spans="1:24" x14ac:dyDescent="0.35">
      <c r="A1611" s="1" t="s">
        <v>97</v>
      </c>
      <c r="B1611" s="1" t="s">
        <v>2489</v>
      </c>
      <c r="C1611" s="1" t="s">
        <v>2510</v>
      </c>
      <c r="D1611" s="1" t="s">
        <v>101</v>
      </c>
      <c r="E1611" s="1" t="s">
        <v>946</v>
      </c>
      <c r="F1611" s="1" t="s">
        <v>2407</v>
      </c>
      <c r="G1611" s="1" t="s">
        <v>2815</v>
      </c>
      <c r="H1611" s="1" t="s">
        <v>88</v>
      </c>
      <c r="I1611" s="2">
        <v>44031</v>
      </c>
      <c r="J1611" s="1" t="s">
        <v>4282</v>
      </c>
      <c r="K1611" s="1" t="s">
        <v>4283</v>
      </c>
      <c r="L1611" s="1" t="s">
        <v>2630</v>
      </c>
      <c r="M1611" s="1" t="s">
        <v>4290</v>
      </c>
      <c r="N1611" s="3">
        <v>597517.19999999995</v>
      </c>
      <c r="O1611" s="3">
        <v>0</v>
      </c>
      <c r="P1611" s="1" t="s">
        <v>2567</v>
      </c>
      <c r="Q1611" s="1" t="s">
        <v>947</v>
      </c>
      <c r="R1611" s="1" t="s">
        <v>495</v>
      </c>
      <c r="S1611" s="1" t="s">
        <v>2407</v>
      </c>
      <c r="T1611" s="1" t="s">
        <v>2407</v>
      </c>
      <c r="U1611" s="1" t="s">
        <v>5728</v>
      </c>
      <c r="V1611" s="1" t="s">
        <v>2470</v>
      </c>
      <c r="W1611" s="1" t="s">
        <v>51</v>
      </c>
      <c r="X1611" s="1" t="str">
        <f>CONCATENATE(Tableau4[[#This Row],[Numéro de pièce de la pièce de référence]],Tableau4[[#This Row],[Numéro de poste de la pièce de référence]])</f>
        <v>450067151610</v>
      </c>
    </row>
    <row r="1612" spans="1:24" x14ac:dyDescent="0.35">
      <c r="A1612" s="1" t="s">
        <v>97</v>
      </c>
      <c r="B1612" s="1" t="s">
        <v>2489</v>
      </c>
      <c r="C1612" s="1" t="s">
        <v>2510</v>
      </c>
      <c r="D1612" s="1" t="s">
        <v>101</v>
      </c>
      <c r="E1612" s="1" t="s">
        <v>946</v>
      </c>
      <c r="F1612" s="1" t="s">
        <v>2407</v>
      </c>
      <c r="G1612" s="1" t="s">
        <v>2815</v>
      </c>
      <c r="H1612" s="1" t="s">
        <v>88</v>
      </c>
      <c r="I1612" s="2">
        <v>44031</v>
      </c>
      <c r="J1612" s="1" t="s">
        <v>4282</v>
      </c>
      <c r="K1612" s="1" t="s">
        <v>4283</v>
      </c>
      <c r="L1612" s="1" t="s">
        <v>2630</v>
      </c>
      <c r="M1612" s="1" t="s">
        <v>4290</v>
      </c>
      <c r="N1612" s="3">
        <v>734317.2</v>
      </c>
      <c r="O1612" s="3">
        <v>0</v>
      </c>
      <c r="P1612" s="1" t="s">
        <v>2567</v>
      </c>
      <c r="Q1612" s="1" t="s">
        <v>947</v>
      </c>
      <c r="R1612" s="1" t="s">
        <v>495</v>
      </c>
      <c r="S1612" s="1" t="s">
        <v>2407</v>
      </c>
      <c r="T1612" s="1" t="s">
        <v>2407</v>
      </c>
      <c r="U1612" s="1" t="s">
        <v>5729</v>
      </c>
      <c r="V1612" s="1" t="s">
        <v>2470</v>
      </c>
      <c r="W1612" s="1" t="s">
        <v>51</v>
      </c>
      <c r="X1612" s="1" t="str">
        <f>CONCATENATE(Tableau4[[#This Row],[Numéro de pièce de la pièce de référence]],Tableau4[[#This Row],[Numéro de poste de la pièce de référence]])</f>
        <v>450067151610</v>
      </c>
    </row>
    <row r="1613" spans="1:24" x14ac:dyDescent="0.35">
      <c r="A1613" s="1" t="s">
        <v>97</v>
      </c>
      <c r="B1613" s="1" t="s">
        <v>2489</v>
      </c>
      <c r="C1613" s="1" t="s">
        <v>2510</v>
      </c>
      <c r="D1613" s="1" t="s">
        <v>101</v>
      </c>
      <c r="E1613" s="1" t="s">
        <v>946</v>
      </c>
      <c r="F1613" s="1" t="s">
        <v>2407</v>
      </c>
      <c r="G1613" s="1" t="s">
        <v>2815</v>
      </c>
      <c r="H1613" s="1" t="s">
        <v>88</v>
      </c>
      <c r="I1613" s="2">
        <v>44031</v>
      </c>
      <c r="J1613" s="1" t="s">
        <v>4282</v>
      </c>
      <c r="K1613" s="1" t="s">
        <v>4283</v>
      </c>
      <c r="L1613" s="1" t="s">
        <v>2630</v>
      </c>
      <c r="M1613" s="1" t="s">
        <v>4290</v>
      </c>
      <c r="N1613" s="3">
        <v>-597517.19999999995</v>
      </c>
      <c r="O1613" s="3">
        <v>0</v>
      </c>
      <c r="P1613" s="1" t="s">
        <v>2567</v>
      </c>
      <c r="Q1613" s="1" t="s">
        <v>947</v>
      </c>
      <c r="R1613" s="1" t="s">
        <v>495</v>
      </c>
      <c r="S1613" s="1" t="s">
        <v>2407</v>
      </c>
      <c r="T1613" s="1" t="s">
        <v>2407</v>
      </c>
      <c r="U1613" s="1" t="s">
        <v>5730</v>
      </c>
      <c r="V1613" s="1" t="s">
        <v>2470</v>
      </c>
      <c r="W1613" s="1" t="s">
        <v>51</v>
      </c>
      <c r="X1613" s="1" t="str">
        <f>CONCATENATE(Tableau4[[#This Row],[Numéro de pièce de la pièce de référence]],Tableau4[[#This Row],[Numéro de poste de la pièce de référence]])</f>
        <v>450067151610</v>
      </c>
    </row>
    <row r="1614" spans="1:24" x14ac:dyDescent="0.35">
      <c r="A1614" s="1" t="s">
        <v>97</v>
      </c>
      <c r="B1614" s="1" t="s">
        <v>2489</v>
      </c>
      <c r="C1614" s="1" t="s">
        <v>2510</v>
      </c>
      <c r="D1614" s="1" t="s">
        <v>101</v>
      </c>
      <c r="E1614" s="1" t="s">
        <v>408</v>
      </c>
      <c r="F1614" s="1" t="s">
        <v>2407</v>
      </c>
      <c r="G1614" s="1" t="s">
        <v>2661</v>
      </c>
      <c r="H1614" s="1" t="s">
        <v>88</v>
      </c>
      <c r="I1614" s="2">
        <v>44033</v>
      </c>
      <c r="J1614" s="1" t="s">
        <v>4282</v>
      </c>
      <c r="K1614" s="1" t="s">
        <v>4283</v>
      </c>
      <c r="L1614" s="1" t="s">
        <v>2630</v>
      </c>
      <c r="M1614" s="1" t="s">
        <v>4290</v>
      </c>
      <c r="N1614" s="3">
        <v>12483.25</v>
      </c>
      <c r="O1614" s="3">
        <v>0</v>
      </c>
      <c r="P1614" s="1" t="s">
        <v>2567</v>
      </c>
      <c r="Q1614" s="1" t="s">
        <v>409</v>
      </c>
      <c r="R1614" s="1" t="s">
        <v>407</v>
      </c>
      <c r="S1614" s="1" t="s">
        <v>2407</v>
      </c>
      <c r="T1614" s="1" t="s">
        <v>2407</v>
      </c>
      <c r="U1614" s="1" t="s">
        <v>5731</v>
      </c>
      <c r="V1614" s="1" t="s">
        <v>2470</v>
      </c>
      <c r="W1614" s="1" t="s">
        <v>51</v>
      </c>
      <c r="X1614" s="1" t="str">
        <f>CONCATENATE(Tableau4[[#This Row],[Numéro de pièce de la pièce de référence]],Tableau4[[#This Row],[Numéro de poste de la pièce de référence]])</f>
        <v>450066770210</v>
      </c>
    </row>
    <row r="1615" spans="1:24" x14ac:dyDescent="0.35">
      <c r="A1615" s="1" t="s">
        <v>97</v>
      </c>
      <c r="B1615" s="1" t="s">
        <v>2489</v>
      </c>
      <c r="C1615" s="1" t="s">
        <v>2510</v>
      </c>
      <c r="D1615" s="1" t="s">
        <v>101</v>
      </c>
      <c r="E1615" s="1" t="s">
        <v>564</v>
      </c>
      <c r="F1615" s="1" t="s">
        <v>2407</v>
      </c>
      <c r="G1615" s="1" t="s">
        <v>2717</v>
      </c>
      <c r="H1615" s="1" t="s">
        <v>88</v>
      </c>
      <c r="I1615" s="2">
        <v>44034</v>
      </c>
      <c r="J1615" s="1" t="s">
        <v>4282</v>
      </c>
      <c r="K1615" s="1" t="s">
        <v>4283</v>
      </c>
      <c r="L1615" s="1" t="s">
        <v>2630</v>
      </c>
      <c r="M1615" s="1" t="s">
        <v>4290</v>
      </c>
      <c r="N1615" s="3">
        <v>-302400</v>
      </c>
      <c r="O1615" s="3">
        <v>0</v>
      </c>
      <c r="P1615" s="1" t="s">
        <v>2567</v>
      </c>
      <c r="Q1615" s="1" t="s">
        <v>565</v>
      </c>
      <c r="R1615" s="1" t="s">
        <v>495</v>
      </c>
      <c r="S1615" s="1" t="s">
        <v>2407</v>
      </c>
      <c r="T1615" s="1" t="s">
        <v>2407</v>
      </c>
      <c r="U1615" s="1" t="s">
        <v>5732</v>
      </c>
      <c r="V1615" s="1" t="s">
        <v>2470</v>
      </c>
      <c r="W1615" s="1" t="s">
        <v>51</v>
      </c>
      <c r="X1615" s="1" t="str">
        <f>CONCATENATE(Tableau4[[#This Row],[Numéro de pièce de la pièce de référence]],Tableau4[[#This Row],[Numéro de poste de la pièce de référence]])</f>
        <v>450066891510</v>
      </c>
    </row>
    <row r="1616" spans="1:24" x14ac:dyDescent="0.35">
      <c r="A1616" s="1" t="s">
        <v>97</v>
      </c>
      <c r="B1616" s="1" t="s">
        <v>2489</v>
      </c>
      <c r="C1616" s="1" t="s">
        <v>2510</v>
      </c>
      <c r="D1616" s="1" t="s">
        <v>101</v>
      </c>
      <c r="E1616" s="1" t="s">
        <v>564</v>
      </c>
      <c r="F1616" s="1" t="s">
        <v>2407</v>
      </c>
      <c r="G1616" s="1" t="s">
        <v>2717</v>
      </c>
      <c r="H1616" s="1" t="s">
        <v>88</v>
      </c>
      <c r="I1616" s="2">
        <v>44034</v>
      </c>
      <c r="J1616" s="1" t="s">
        <v>4282</v>
      </c>
      <c r="K1616" s="1" t="s">
        <v>4283</v>
      </c>
      <c r="L1616" s="1" t="s">
        <v>2630</v>
      </c>
      <c r="M1616" s="1" t="s">
        <v>4290</v>
      </c>
      <c r="N1616" s="3">
        <v>-201600</v>
      </c>
      <c r="O1616" s="3">
        <v>0</v>
      </c>
      <c r="P1616" s="1" t="s">
        <v>2567</v>
      </c>
      <c r="Q1616" s="1" t="s">
        <v>565</v>
      </c>
      <c r="R1616" s="1" t="s">
        <v>495</v>
      </c>
      <c r="S1616" s="1" t="s">
        <v>2407</v>
      </c>
      <c r="T1616" s="1" t="s">
        <v>2407</v>
      </c>
      <c r="U1616" s="1" t="s">
        <v>5733</v>
      </c>
      <c r="V1616" s="1" t="s">
        <v>2470</v>
      </c>
      <c r="W1616" s="1" t="s">
        <v>51</v>
      </c>
      <c r="X1616" s="1" t="str">
        <f>CONCATENATE(Tableau4[[#This Row],[Numéro de pièce de la pièce de référence]],Tableau4[[#This Row],[Numéro de poste de la pièce de référence]])</f>
        <v>450066891510</v>
      </c>
    </row>
    <row r="1617" spans="1:24" x14ac:dyDescent="0.35">
      <c r="A1617" s="1" t="s">
        <v>97</v>
      </c>
      <c r="B1617" s="1" t="s">
        <v>2489</v>
      </c>
      <c r="C1617" s="1" t="s">
        <v>2510</v>
      </c>
      <c r="D1617" s="1" t="s">
        <v>101</v>
      </c>
      <c r="E1617" s="1" t="s">
        <v>564</v>
      </c>
      <c r="F1617" s="1" t="s">
        <v>2407</v>
      </c>
      <c r="G1617" s="1" t="s">
        <v>2717</v>
      </c>
      <c r="H1617" s="1" t="s">
        <v>88</v>
      </c>
      <c r="I1617" s="2">
        <v>44034</v>
      </c>
      <c r="J1617" s="1" t="s">
        <v>4282</v>
      </c>
      <c r="K1617" s="1" t="s">
        <v>4283</v>
      </c>
      <c r="L1617" s="1" t="s">
        <v>2630</v>
      </c>
      <c r="M1617" s="1" t="s">
        <v>4290</v>
      </c>
      <c r="N1617" s="3">
        <v>-396900</v>
      </c>
      <c r="O1617" s="3">
        <v>0</v>
      </c>
      <c r="P1617" s="1" t="s">
        <v>2567</v>
      </c>
      <c r="Q1617" s="1" t="s">
        <v>565</v>
      </c>
      <c r="R1617" s="1" t="s">
        <v>495</v>
      </c>
      <c r="S1617" s="1" t="s">
        <v>2407</v>
      </c>
      <c r="T1617" s="1" t="s">
        <v>2407</v>
      </c>
      <c r="U1617" s="1" t="s">
        <v>5734</v>
      </c>
      <c r="V1617" s="1" t="s">
        <v>2470</v>
      </c>
      <c r="W1617" s="1" t="s">
        <v>51</v>
      </c>
      <c r="X1617" s="1" t="str">
        <f>CONCATENATE(Tableau4[[#This Row],[Numéro de pièce de la pièce de référence]],Tableau4[[#This Row],[Numéro de poste de la pièce de référence]])</f>
        <v>450066891510</v>
      </c>
    </row>
    <row r="1618" spans="1:24" x14ac:dyDescent="0.35">
      <c r="A1618" s="1" t="s">
        <v>97</v>
      </c>
      <c r="B1618" s="1" t="s">
        <v>2489</v>
      </c>
      <c r="C1618" s="1" t="s">
        <v>2510</v>
      </c>
      <c r="D1618" s="1" t="s">
        <v>101</v>
      </c>
      <c r="E1618" s="1" t="s">
        <v>564</v>
      </c>
      <c r="F1618" s="1" t="s">
        <v>2407</v>
      </c>
      <c r="G1618" s="1" t="s">
        <v>2717</v>
      </c>
      <c r="H1618" s="1" t="s">
        <v>88</v>
      </c>
      <c r="I1618" s="2">
        <v>44034</v>
      </c>
      <c r="J1618" s="1" t="s">
        <v>4282</v>
      </c>
      <c r="K1618" s="1" t="s">
        <v>4283</v>
      </c>
      <c r="L1618" s="1" t="s">
        <v>2630</v>
      </c>
      <c r="M1618" s="1" t="s">
        <v>4290</v>
      </c>
      <c r="N1618" s="3">
        <v>-264600</v>
      </c>
      <c r="O1618" s="3">
        <v>0</v>
      </c>
      <c r="P1618" s="1" t="s">
        <v>2567</v>
      </c>
      <c r="Q1618" s="1" t="s">
        <v>565</v>
      </c>
      <c r="R1618" s="1" t="s">
        <v>495</v>
      </c>
      <c r="S1618" s="1" t="s">
        <v>2407</v>
      </c>
      <c r="T1618" s="1" t="s">
        <v>2407</v>
      </c>
      <c r="U1618" s="1" t="s">
        <v>5735</v>
      </c>
      <c r="V1618" s="1" t="s">
        <v>2470</v>
      </c>
      <c r="W1618" s="1" t="s">
        <v>51</v>
      </c>
      <c r="X1618" s="1" t="str">
        <f>CONCATENATE(Tableau4[[#This Row],[Numéro de pièce de la pièce de référence]],Tableau4[[#This Row],[Numéro de poste de la pièce de référence]])</f>
        <v>450066891510</v>
      </c>
    </row>
    <row r="1619" spans="1:24" x14ac:dyDescent="0.35">
      <c r="A1619" s="1" t="s">
        <v>97</v>
      </c>
      <c r="B1619" s="1" t="s">
        <v>2489</v>
      </c>
      <c r="C1619" s="1" t="s">
        <v>2510</v>
      </c>
      <c r="D1619" s="1" t="s">
        <v>101</v>
      </c>
      <c r="E1619" s="1" t="s">
        <v>1513</v>
      </c>
      <c r="F1619" s="1" t="s">
        <v>2407</v>
      </c>
      <c r="G1619" s="1" t="s">
        <v>3038</v>
      </c>
      <c r="H1619" s="1" t="s">
        <v>88</v>
      </c>
      <c r="I1619" s="2">
        <v>44034</v>
      </c>
      <c r="J1619" s="1" t="s">
        <v>4282</v>
      </c>
      <c r="K1619" s="1" t="s">
        <v>4283</v>
      </c>
      <c r="L1619" s="1" t="s">
        <v>2630</v>
      </c>
      <c r="M1619" s="1" t="s">
        <v>4290</v>
      </c>
      <c r="N1619" s="3">
        <v>-1061.05</v>
      </c>
      <c r="O1619" s="3">
        <v>0</v>
      </c>
      <c r="P1619" s="1" t="s">
        <v>2567</v>
      </c>
      <c r="Q1619" s="1" t="s">
        <v>1514</v>
      </c>
      <c r="R1619" s="1" t="s">
        <v>649</v>
      </c>
      <c r="S1619" s="1" t="s">
        <v>2407</v>
      </c>
      <c r="T1619" s="1" t="s">
        <v>2407</v>
      </c>
      <c r="U1619" s="1" t="s">
        <v>5736</v>
      </c>
      <c r="V1619" s="1" t="s">
        <v>2470</v>
      </c>
      <c r="W1619" s="1" t="s">
        <v>51</v>
      </c>
      <c r="X1619" s="1" t="str">
        <f>CONCATENATE(Tableau4[[#This Row],[Numéro de pièce de la pièce de référence]],Tableau4[[#This Row],[Numéro de poste de la pièce de référence]])</f>
        <v>450067643610</v>
      </c>
    </row>
    <row r="1620" spans="1:24" x14ac:dyDescent="0.35">
      <c r="A1620" s="1" t="s">
        <v>97</v>
      </c>
      <c r="B1620" s="1" t="s">
        <v>2489</v>
      </c>
      <c r="C1620" s="1" t="s">
        <v>2510</v>
      </c>
      <c r="D1620" s="1" t="s">
        <v>101</v>
      </c>
      <c r="E1620" s="1" t="s">
        <v>1513</v>
      </c>
      <c r="F1620" s="1" t="s">
        <v>2407</v>
      </c>
      <c r="G1620" s="1" t="s">
        <v>3038</v>
      </c>
      <c r="H1620" s="1" t="s">
        <v>88</v>
      </c>
      <c r="I1620" s="2">
        <v>44034</v>
      </c>
      <c r="J1620" s="1" t="s">
        <v>4282</v>
      </c>
      <c r="K1620" s="1" t="s">
        <v>4283</v>
      </c>
      <c r="L1620" s="1" t="s">
        <v>2630</v>
      </c>
      <c r="M1620" s="1" t="s">
        <v>4290</v>
      </c>
      <c r="N1620" s="3">
        <v>-2294.16</v>
      </c>
      <c r="O1620" s="3">
        <v>0</v>
      </c>
      <c r="P1620" s="1" t="s">
        <v>2567</v>
      </c>
      <c r="Q1620" s="1" t="s">
        <v>1514</v>
      </c>
      <c r="R1620" s="1" t="s">
        <v>649</v>
      </c>
      <c r="S1620" s="1" t="s">
        <v>2407</v>
      </c>
      <c r="T1620" s="1" t="s">
        <v>2407</v>
      </c>
      <c r="U1620" s="1" t="s">
        <v>5737</v>
      </c>
      <c r="V1620" s="1" t="s">
        <v>2470</v>
      </c>
      <c r="W1620" s="1" t="s">
        <v>51</v>
      </c>
      <c r="X1620" s="1" t="str">
        <f>CONCATENATE(Tableau4[[#This Row],[Numéro de pièce de la pièce de référence]],Tableau4[[#This Row],[Numéro de poste de la pièce de référence]])</f>
        <v>450067643610</v>
      </c>
    </row>
    <row r="1621" spans="1:24" x14ac:dyDescent="0.35">
      <c r="A1621" s="1" t="s">
        <v>2642</v>
      </c>
      <c r="B1621" s="1" t="s">
        <v>2646</v>
      </c>
      <c r="C1621" s="1" t="s">
        <v>2492</v>
      </c>
      <c r="D1621" s="1" t="s">
        <v>3457</v>
      </c>
      <c r="E1621" s="1" t="s">
        <v>1625</v>
      </c>
      <c r="F1621" s="1" t="s">
        <v>2407</v>
      </c>
      <c r="G1621" s="1" t="s">
        <v>3081</v>
      </c>
      <c r="H1621" s="1" t="s">
        <v>217</v>
      </c>
      <c r="I1621" s="2">
        <v>44034</v>
      </c>
      <c r="J1621" s="1" t="s">
        <v>4282</v>
      </c>
      <c r="K1621" s="1" t="s">
        <v>4283</v>
      </c>
      <c r="L1621" s="1" t="s">
        <v>3400</v>
      </c>
      <c r="M1621" s="1" t="s">
        <v>4284</v>
      </c>
      <c r="N1621" s="3">
        <v>1400</v>
      </c>
      <c r="O1621" s="3">
        <v>0</v>
      </c>
      <c r="P1621" s="1" t="s">
        <v>2676</v>
      </c>
      <c r="Q1621" s="1" t="s">
        <v>1627</v>
      </c>
      <c r="R1621" s="1" t="s">
        <v>454</v>
      </c>
      <c r="S1621" s="1" t="s">
        <v>2407</v>
      </c>
      <c r="T1621" s="1" t="s">
        <v>2407</v>
      </c>
      <c r="U1621" s="1" t="s">
        <v>5738</v>
      </c>
      <c r="V1621" s="1" t="s">
        <v>2470</v>
      </c>
      <c r="W1621" s="1" t="s">
        <v>51</v>
      </c>
      <c r="X1621" s="1" t="str">
        <f>CONCATENATE(Tableau4[[#This Row],[Numéro de pièce de la pièce de référence]],Tableau4[[#This Row],[Numéro de poste de la pièce de référence]])</f>
        <v>450067990720</v>
      </c>
    </row>
    <row r="1622" spans="1:24" x14ac:dyDescent="0.35">
      <c r="A1622" s="1" t="s">
        <v>2539</v>
      </c>
      <c r="B1622" s="1" t="s">
        <v>3127</v>
      </c>
      <c r="C1622" s="1" t="s">
        <v>2492</v>
      </c>
      <c r="D1622" s="1" t="s">
        <v>3877</v>
      </c>
      <c r="E1622" s="1" t="s">
        <v>1752</v>
      </c>
      <c r="F1622" s="1" t="s">
        <v>2407</v>
      </c>
      <c r="G1622" s="1" t="s">
        <v>3126</v>
      </c>
      <c r="H1622" s="1" t="s">
        <v>88</v>
      </c>
      <c r="I1622" s="2">
        <v>44034</v>
      </c>
      <c r="J1622" s="1" t="s">
        <v>4282</v>
      </c>
      <c r="K1622" s="1" t="s">
        <v>4283</v>
      </c>
      <c r="L1622" s="1" t="s">
        <v>3400</v>
      </c>
      <c r="M1622" s="1" t="s">
        <v>4284</v>
      </c>
      <c r="N1622" s="3">
        <v>15</v>
      </c>
      <c r="O1622" s="3">
        <v>0</v>
      </c>
      <c r="P1622" s="1" t="s">
        <v>3128</v>
      </c>
      <c r="Q1622" s="1" t="s">
        <v>1753</v>
      </c>
      <c r="R1622" s="1" t="s">
        <v>1751</v>
      </c>
      <c r="S1622" s="1" t="s">
        <v>2407</v>
      </c>
      <c r="T1622" s="1" t="s">
        <v>2407</v>
      </c>
      <c r="U1622" s="1" t="s">
        <v>5739</v>
      </c>
      <c r="V1622" s="1" t="s">
        <v>2470</v>
      </c>
      <c r="W1622" s="1" t="s">
        <v>51</v>
      </c>
      <c r="X1622" s="1" t="str">
        <f>CONCATENATE(Tableau4[[#This Row],[Numéro de pièce de la pièce de référence]],Tableau4[[#This Row],[Numéro de poste de la pièce de référence]])</f>
        <v>450068382210</v>
      </c>
    </row>
    <row r="1623" spans="1:24" x14ac:dyDescent="0.35">
      <c r="A1623" s="1" t="s">
        <v>2539</v>
      </c>
      <c r="B1623" s="1" t="s">
        <v>3127</v>
      </c>
      <c r="C1623" s="1" t="s">
        <v>2492</v>
      </c>
      <c r="D1623" s="1" t="s">
        <v>3877</v>
      </c>
      <c r="E1623" s="1" t="s">
        <v>1752</v>
      </c>
      <c r="F1623" s="1" t="s">
        <v>2407</v>
      </c>
      <c r="G1623" s="1" t="s">
        <v>3126</v>
      </c>
      <c r="H1623" s="1" t="s">
        <v>217</v>
      </c>
      <c r="I1623" s="2">
        <v>44034</v>
      </c>
      <c r="J1623" s="1" t="s">
        <v>4282</v>
      </c>
      <c r="K1623" s="1" t="s">
        <v>4283</v>
      </c>
      <c r="L1623" s="1" t="s">
        <v>3400</v>
      </c>
      <c r="M1623" s="1" t="s">
        <v>4284</v>
      </c>
      <c r="N1623" s="3">
        <v>1650</v>
      </c>
      <c r="O1623" s="3">
        <v>0</v>
      </c>
      <c r="P1623" s="1" t="s">
        <v>3128</v>
      </c>
      <c r="Q1623" s="1" t="s">
        <v>1754</v>
      </c>
      <c r="R1623" s="1" t="s">
        <v>1751</v>
      </c>
      <c r="S1623" s="1" t="s">
        <v>2407</v>
      </c>
      <c r="T1623" s="1" t="s">
        <v>2407</v>
      </c>
      <c r="U1623" s="1" t="s">
        <v>5739</v>
      </c>
      <c r="V1623" s="1" t="s">
        <v>2470</v>
      </c>
      <c r="W1623" s="1" t="s">
        <v>51</v>
      </c>
      <c r="X1623" s="1" t="str">
        <f>CONCATENATE(Tableau4[[#This Row],[Numéro de pièce de la pièce de référence]],Tableau4[[#This Row],[Numéro de poste de la pièce de référence]])</f>
        <v>450068382220</v>
      </c>
    </row>
    <row r="1624" spans="1:24" x14ac:dyDescent="0.35">
      <c r="A1624" s="1" t="s">
        <v>60</v>
      </c>
      <c r="B1624" s="1" t="s">
        <v>2634</v>
      </c>
      <c r="C1624" s="1" t="s">
        <v>2483</v>
      </c>
      <c r="D1624" s="1" t="s">
        <v>65</v>
      </c>
      <c r="E1624" s="1" t="s">
        <v>2292</v>
      </c>
      <c r="F1624" s="1" t="s">
        <v>2407</v>
      </c>
      <c r="G1624" s="1" t="s">
        <v>2841</v>
      </c>
      <c r="H1624" s="1" t="s">
        <v>88</v>
      </c>
      <c r="I1624" s="2">
        <v>44035</v>
      </c>
      <c r="J1624" s="1" t="s">
        <v>4282</v>
      </c>
      <c r="K1624" s="1" t="s">
        <v>4283</v>
      </c>
      <c r="L1624" s="1" t="s">
        <v>3401</v>
      </c>
      <c r="M1624" s="1" t="s">
        <v>4288</v>
      </c>
      <c r="N1624" s="3">
        <v>29893.4</v>
      </c>
      <c r="O1624" s="3">
        <v>0</v>
      </c>
      <c r="P1624" s="1" t="s">
        <v>2842</v>
      </c>
      <c r="Q1624" s="1" t="s">
        <v>2293</v>
      </c>
      <c r="R1624" s="1" t="s">
        <v>1400</v>
      </c>
      <c r="S1624" s="1" t="s">
        <v>2407</v>
      </c>
      <c r="T1624" s="1" t="s">
        <v>2407</v>
      </c>
      <c r="U1624" s="1" t="s">
        <v>5740</v>
      </c>
      <c r="V1624" s="1" t="s">
        <v>2470</v>
      </c>
      <c r="W1624" s="1" t="s">
        <v>51</v>
      </c>
      <c r="X1624" s="1" t="str">
        <f>CONCATENATE(Tableau4[[#This Row],[Numéro de pièce de la pièce de référence]],Tableau4[[#This Row],[Numéro de poste de la pièce de référence]])</f>
        <v>450067167910</v>
      </c>
    </row>
    <row r="1625" spans="1:24" x14ac:dyDescent="0.35">
      <c r="A1625" s="1" t="s">
        <v>97</v>
      </c>
      <c r="B1625" s="1" t="s">
        <v>2489</v>
      </c>
      <c r="C1625" s="1" t="s">
        <v>2510</v>
      </c>
      <c r="D1625" s="1" t="s">
        <v>101</v>
      </c>
      <c r="E1625" s="1" t="s">
        <v>1052</v>
      </c>
      <c r="F1625" s="1" t="s">
        <v>2407</v>
      </c>
      <c r="G1625" s="1" t="s">
        <v>2877</v>
      </c>
      <c r="H1625" s="1" t="s">
        <v>88</v>
      </c>
      <c r="I1625" s="2">
        <v>44035</v>
      </c>
      <c r="J1625" s="1" t="s">
        <v>4282</v>
      </c>
      <c r="K1625" s="1" t="s">
        <v>4283</v>
      </c>
      <c r="L1625" s="1" t="s">
        <v>2630</v>
      </c>
      <c r="M1625" s="1" t="s">
        <v>4290</v>
      </c>
      <c r="N1625" s="3">
        <v>-26045.23</v>
      </c>
      <c r="O1625" s="3">
        <v>0</v>
      </c>
      <c r="P1625" s="1" t="s">
        <v>2567</v>
      </c>
      <c r="Q1625" s="1" t="s">
        <v>1053</v>
      </c>
      <c r="R1625" s="1" t="s">
        <v>1051</v>
      </c>
      <c r="S1625" s="1" t="s">
        <v>2407</v>
      </c>
      <c r="T1625" s="1" t="s">
        <v>2407</v>
      </c>
      <c r="U1625" s="1" t="s">
        <v>5741</v>
      </c>
      <c r="V1625" s="1" t="s">
        <v>2470</v>
      </c>
      <c r="W1625" s="1" t="s">
        <v>51</v>
      </c>
      <c r="X1625" s="1" t="str">
        <f>CONCATENATE(Tableau4[[#This Row],[Numéro de pièce de la pièce de référence]],Tableau4[[#This Row],[Numéro de poste de la pièce de référence]])</f>
        <v>450067209710</v>
      </c>
    </row>
    <row r="1626" spans="1:24" x14ac:dyDescent="0.35">
      <c r="A1626" s="1" t="s">
        <v>60</v>
      </c>
      <c r="B1626" s="1" t="s">
        <v>2634</v>
      </c>
      <c r="C1626" s="1" t="s">
        <v>2483</v>
      </c>
      <c r="D1626" s="1" t="s">
        <v>65</v>
      </c>
      <c r="E1626" s="1" t="s">
        <v>1401</v>
      </c>
      <c r="F1626" s="1" t="s">
        <v>2407</v>
      </c>
      <c r="G1626" s="1" t="s">
        <v>2995</v>
      </c>
      <c r="H1626" s="1" t="s">
        <v>88</v>
      </c>
      <c r="I1626" s="2">
        <v>44035</v>
      </c>
      <c r="J1626" s="1" t="s">
        <v>4282</v>
      </c>
      <c r="K1626" s="1" t="s">
        <v>4283</v>
      </c>
      <c r="L1626" s="1" t="s">
        <v>3401</v>
      </c>
      <c r="M1626" s="1" t="s">
        <v>4288</v>
      </c>
      <c r="N1626" s="3">
        <v>48470.6</v>
      </c>
      <c r="O1626" s="3">
        <v>0</v>
      </c>
      <c r="P1626" s="1" t="s">
        <v>2996</v>
      </c>
      <c r="Q1626" s="1" t="s">
        <v>1402</v>
      </c>
      <c r="R1626" s="1" t="s">
        <v>1400</v>
      </c>
      <c r="S1626" s="1" t="s">
        <v>2407</v>
      </c>
      <c r="T1626" s="1" t="s">
        <v>2407</v>
      </c>
      <c r="U1626" s="1" t="s">
        <v>5742</v>
      </c>
      <c r="V1626" s="1" t="s">
        <v>2470</v>
      </c>
      <c r="W1626" s="1" t="s">
        <v>51</v>
      </c>
      <c r="X1626" s="1" t="str">
        <f>CONCATENATE(Tableau4[[#This Row],[Numéro de pièce de la pièce de référence]],Tableau4[[#This Row],[Numéro de poste de la pièce de référence]])</f>
        <v>450067419810</v>
      </c>
    </row>
    <row r="1627" spans="1:24" x14ac:dyDescent="0.35">
      <c r="A1627" s="1" t="s">
        <v>60</v>
      </c>
      <c r="B1627" s="1" t="s">
        <v>2634</v>
      </c>
      <c r="C1627" s="1" t="s">
        <v>2483</v>
      </c>
      <c r="D1627" s="1" t="s">
        <v>65</v>
      </c>
      <c r="E1627" s="1" t="s">
        <v>1404</v>
      </c>
      <c r="F1627" s="1" t="s">
        <v>2407</v>
      </c>
      <c r="G1627" s="1" t="s">
        <v>2997</v>
      </c>
      <c r="H1627" s="1" t="s">
        <v>88</v>
      </c>
      <c r="I1627" s="2">
        <v>44035</v>
      </c>
      <c r="J1627" s="1" t="s">
        <v>4282</v>
      </c>
      <c r="K1627" s="1" t="s">
        <v>4283</v>
      </c>
      <c r="L1627" s="1" t="s">
        <v>3401</v>
      </c>
      <c r="M1627" s="1" t="s">
        <v>4288</v>
      </c>
      <c r="N1627" s="3">
        <v>57548.5</v>
      </c>
      <c r="O1627" s="3">
        <v>0</v>
      </c>
      <c r="P1627" s="1" t="s">
        <v>2996</v>
      </c>
      <c r="Q1627" s="1" t="s">
        <v>1405</v>
      </c>
      <c r="R1627" s="1" t="s">
        <v>1400</v>
      </c>
      <c r="S1627" s="1" t="s">
        <v>2407</v>
      </c>
      <c r="T1627" s="1" t="s">
        <v>2407</v>
      </c>
      <c r="U1627" s="1" t="s">
        <v>5743</v>
      </c>
      <c r="V1627" s="1" t="s">
        <v>2470</v>
      </c>
      <c r="W1627" s="1" t="s">
        <v>51</v>
      </c>
      <c r="X1627" s="1" t="str">
        <f>CONCATENATE(Tableau4[[#This Row],[Numéro de pièce de la pièce de référence]],Tableau4[[#This Row],[Numéro de poste de la pièce de référence]])</f>
        <v>450067420710</v>
      </c>
    </row>
    <row r="1628" spans="1:24" x14ac:dyDescent="0.35">
      <c r="A1628" s="1" t="s">
        <v>97</v>
      </c>
      <c r="B1628" s="1" t="s">
        <v>2489</v>
      </c>
      <c r="C1628" s="1" t="s">
        <v>2510</v>
      </c>
      <c r="D1628" s="1" t="s">
        <v>101</v>
      </c>
      <c r="E1628" s="1" t="s">
        <v>1577</v>
      </c>
      <c r="F1628" s="1" t="s">
        <v>2407</v>
      </c>
      <c r="G1628" s="1" t="s">
        <v>2796</v>
      </c>
      <c r="H1628" s="1" t="s">
        <v>88</v>
      </c>
      <c r="I1628" s="2">
        <v>44035</v>
      </c>
      <c r="J1628" s="1" t="s">
        <v>4282</v>
      </c>
      <c r="K1628" s="1" t="s">
        <v>4283</v>
      </c>
      <c r="L1628" s="1" t="s">
        <v>2630</v>
      </c>
      <c r="M1628" s="1" t="s">
        <v>4290</v>
      </c>
      <c r="N1628" s="3">
        <v>-77682.83</v>
      </c>
      <c r="O1628" s="3">
        <v>0</v>
      </c>
      <c r="P1628" s="1" t="s">
        <v>2702</v>
      </c>
      <c r="Q1628" s="1" t="s">
        <v>837</v>
      </c>
      <c r="R1628" s="1" t="s">
        <v>833</v>
      </c>
      <c r="S1628" s="1" t="s">
        <v>2407</v>
      </c>
      <c r="T1628" s="1" t="s">
        <v>2407</v>
      </c>
      <c r="U1628" s="1" t="s">
        <v>5744</v>
      </c>
      <c r="V1628" s="1" t="s">
        <v>2470</v>
      </c>
      <c r="W1628" s="1" t="s">
        <v>51</v>
      </c>
      <c r="X1628" s="1" t="str">
        <f>CONCATENATE(Tableau4[[#This Row],[Numéro de pièce de la pièce de référence]],Tableau4[[#This Row],[Numéro de poste de la pièce de référence]])</f>
        <v>450067796310</v>
      </c>
    </row>
    <row r="1629" spans="1:24" x14ac:dyDescent="0.35">
      <c r="A1629" s="1" t="s">
        <v>97</v>
      </c>
      <c r="B1629" s="1" t="s">
        <v>2489</v>
      </c>
      <c r="C1629" s="1" t="s">
        <v>2510</v>
      </c>
      <c r="D1629" s="1" t="s">
        <v>101</v>
      </c>
      <c r="E1629" s="1" t="s">
        <v>1581</v>
      </c>
      <c r="F1629" s="1" t="s">
        <v>2407</v>
      </c>
      <c r="G1629" s="1" t="s">
        <v>2940</v>
      </c>
      <c r="H1629" s="1" t="s">
        <v>217</v>
      </c>
      <c r="I1629" s="2">
        <v>44035</v>
      </c>
      <c r="J1629" s="1" t="s">
        <v>4282</v>
      </c>
      <c r="K1629" s="1" t="s">
        <v>4283</v>
      </c>
      <c r="L1629" s="1" t="s">
        <v>2630</v>
      </c>
      <c r="M1629" s="1" t="s">
        <v>4290</v>
      </c>
      <c r="N1629" s="3">
        <v>-79440.44</v>
      </c>
      <c r="O1629" s="3">
        <v>0</v>
      </c>
      <c r="P1629" s="1" t="s">
        <v>2702</v>
      </c>
      <c r="Q1629" s="1" t="s">
        <v>1586</v>
      </c>
      <c r="R1629" s="1" t="s">
        <v>1580</v>
      </c>
      <c r="S1629" s="1" t="s">
        <v>2407</v>
      </c>
      <c r="T1629" s="1" t="s">
        <v>2407</v>
      </c>
      <c r="U1629" s="1" t="s">
        <v>5745</v>
      </c>
      <c r="V1629" s="1" t="s">
        <v>2470</v>
      </c>
      <c r="W1629" s="1" t="s">
        <v>51</v>
      </c>
      <c r="X1629" s="1" t="str">
        <f>CONCATENATE(Tableau4[[#This Row],[Numéro de pièce de la pièce de référence]],Tableau4[[#This Row],[Numéro de poste de la pièce de référence]])</f>
        <v>450067797320</v>
      </c>
    </row>
    <row r="1630" spans="1:24" x14ac:dyDescent="0.35">
      <c r="A1630" s="1" t="s">
        <v>97</v>
      </c>
      <c r="B1630" s="1" t="s">
        <v>2489</v>
      </c>
      <c r="C1630" s="1" t="s">
        <v>2510</v>
      </c>
      <c r="D1630" s="1" t="s">
        <v>101</v>
      </c>
      <c r="E1630" s="1" t="s">
        <v>1581</v>
      </c>
      <c r="F1630" s="1" t="s">
        <v>2407</v>
      </c>
      <c r="G1630" s="1" t="s">
        <v>2940</v>
      </c>
      <c r="H1630" s="1" t="s">
        <v>217</v>
      </c>
      <c r="I1630" s="2">
        <v>44035</v>
      </c>
      <c r="J1630" s="1" t="s">
        <v>4282</v>
      </c>
      <c r="K1630" s="1" t="s">
        <v>4283</v>
      </c>
      <c r="L1630" s="1" t="s">
        <v>2630</v>
      </c>
      <c r="M1630" s="1" t="s">
        <v>4290</v>
      </c>
      <c r="N1630" s="3">
        <v>-84521.62</v>
      </c>
      <c r="O1630" s="3">
        <v>0</v>
      </c>
      <c r="P1630" s="1" t="s">
        <v>2702</v>
      </c>
      <c r="Q1630" s="1" t="s">
        <v>1586</v>
      </c>
      <c r="R1630" s="1" t="s">
        <v>1580</v>
      </c>
      <c r="S1630" s="1" t="s">
        <v>2407</v>
      </c>
      <c r="T1630" s="1" t="s">
        <v>2407</v>
      </c>
      <c r="U1630" s="1" t="s">
        <v>5746</v>
      </c>
      <c r="V1630" s="1" t="s">
        <v>2470</v>
      </c>
      <c r="W1630" s="1" t="s">
        <v>51</v>
      </c>
      <c r="X1630" s="1" t="str">
        <f>CONCATENATE(Tableau4[[#This Row],[Numéro de pièce de la pièce de référence]],Tableau4[[#This Row],[Numéro de poste de la pièce de référence]])</f>
        <v>450067797320</v>
      </c>
    </row>
    <row r="1631" spans="1:24" x14ac:dyDescent="0.35">
      <c r="A1631" s="1" t="s">
        <v>97</v>
      </c>
      <c r="B1631" s="1" t="s">
        <v>2489</v>
      </c>
      <c r="C1631" s="1" t="s">
        <v>2510</v>
      </c>
      <c r="D1631" s="1" t="s">
        <v>101</v>
      </c>
      <c r="E1631" s="1" t="s">
        <v>1989</v>
      </c>
      <c r="F1631" s="1" t="s">
        <v>2407</v>
      </c>
      <c r="G1631" s="1" t="s">
        <v>3068</v>
      </c>
      <c r="H1631" s="1" t="s">
        <v>88</v>
      </c>
      <c r="I1631" s="2">
        <v>44035</v>
      </c>
      <c r="J1631" s="1" t="s">
        <v>4282</v>
      </c>
      <c r="K1631" s="1" t="s">
        <v>4283</v>
      </c>
      <c r="L1631" s="1" t="s">
        <v>2630</v>
      </c>
      <c r="M1631" s="1" t="s">
        <v>4290</v>
      </c>
      <c r="N1631" s="3">
        <v>13702.59</v>
      </c>
      <c r="O1631" s="3">
        <v>0</v>
      </c>
      <c r="P1631" s="1" t="s">
        <v>2702</v>
      </c>
      <c r="Q1631" s="1" t="s">
        <v>1990</v>
      </c>
      <c r="R1631" s="1" t="s">
        <v>1988</v>
      </c>
      <c r="S1631" s="1" t="s">
        <v>2407</v>
      </c>
      <c r="T1631" s="1" t="s">
        <v>2407</v>
      </c>
      <c r="U1631" s="1" t="s">
        <v>5747</v>
      </c>
      <c r="V1631" s="1" t="s">
        <v>2470</v>
      </c>
      <c r="W1631" s="1" t="s">
        <v>74</v>
      </c>
      <c r="X1631" s="1" t="str">
        <f>CONCATENATE(Tableau4[[#This Row],[Numéro de pièce de la pièce de référence]],Tableau4[[#This Row],[Numéro de poste de la pièce de référence]])</f>
        <v>450067811910</v>
      </c>
    </row>
    <row r="1632" spans="1:24" x14ac:dyDescent="0.35">
      <c r="A1632" s="1" t="s">
        <v>97</v>
      </c>
      <c r="B1632" s="1" t="s">
        <v>2489</v>
      </c>
      <c r="C1632" s="1" t="s">
        <v>2510</v>
      </c>
      <c r="D1632" s="1" t="s">
        <v>101</v>
      </c>
      <c r="E1632" s="1" t="s">
        <v>1989</v>
      </c>
      <c r="F1632" s="1" t="s">
        <v>2407</v>
      </c>
      <c r="G1632" s="1" t="s">
        <v>3068</v>
      </c>
      <c r="H1632" s="1" t="s">
        <v>88</v>
      </c>
      <c r="I1632" s="2">
        <v>44035</v>
      </c>
      <c r="J1632" s="1" t="s">
        <v>4282</v>
      </c>
      <c r="K1632" s="1" t="s">
        <v>4283</v>
      </c>
      <c r="L1632" s="1" t="s">
        <v>2630</v>
      </c>
      <c r="M1632" s="1" t="s">
        <v>4290</v>
      </c>
      <c r="N1632" s="3">
        <v>-15426.39</v>
      </c>
      <c r="O1632" s="3">
        <v>0</v>
      </c>
      <c r="P1632" s="1" t="s">
        <v>2702</v>
      </c>
      <c r="Q1632" s="1" t="s">
        <v>1990</v>
      </c>
      <c r="R1632" s="1" t="s">
        <v>1988</v>
      </c>
      <c r="S1632" s="1" t="s">
        <v>2407</v>
      </c>
      <c r="T1632" s="1" t="s">
        <v>2407</v>
      </c>
      <c r="U1632" s="1" t="s">
        <v>5748</v>
      </c>
      <c r="V1632" s="1" t="s">
        <v>2470</v>
      </c>
      <c r="W1632" s="1" t="s">
        <v>74</v>
      </c>
      <c r="X1632" s="1" t="str">
        <f>CONCATENATE(Tableau4[[#This Row],[Numéro de pièce de la pièce de référence]],Tableau4[[#This Row],[Numéro de poste de la pièce de référence]])</f>
        <v>450067811910</v>
      </c>
    </row>
    <row r="1633" spans="1:24" x14ac:dyDescent="0.35">
      <c r="A1633" s="1" t="s">
        <v>97</v>
      </c>
      <c r="B1633" s="1" t="s">
        <v>2489</v>
      </c>
      <c r="C1633" s="1" t="s">
        <v>2510</v>
      </c>
      <c r="D1633" s="1" t="s">
        <v>101</v>
      </c>
      <c r="E1633" s="1" t="s">
        <v>1989</v>
      </c>
      <c r="F1633" s="1" t="s">
        <v>2407</v>
      </c>
      <c r="G1633" s="1" t="s">
        <v>3068</v>
      </c>
      <c r="H1633" s="1" t="s">
        <v>88</v>
      </c>
      <c r="I1633" s="2">
        <v>44035</v>
      </c>
      <c r="J1633" s="1" t="s">
        <v>4282</v>
      </c>
      <c r="K1633" s="1" t="s">
        <v>4283</v>
      </c>
      <c r="L1633" s="1" t="s">
        <v>2630</v>
      </c>
      <c r="M1633" s="1" t="s">
        <v>4290</v>
      </c>
      <c r="N1633" s="3">
        <v>-8482.0499999999993</v>
      </c>
      <c r="O1633" s="3">
        <v>0</v>
      </c>
      <c r="P1633" s="1" t="s">
        <v>2702</v>
      </c>
      <c r="Q1633" s="1" t="s">
        <v>1990</v>
      </c>
      <c r="R1633" s="1" t="s">
        <v>1988</v>
      </c>
      <c r="S1633" s="1" t="s">
        <v>2407</v>
      </c>
      <c r="T1633" s="1" t="s">
        <v>2407</v>
      </c>
      <c r="U1633" s="1" t="s">
        <v>5749</v>
      </c>
      <c r="V1633" s="1" t="s">
        <v>2470</v>
      </c>
      <c r="W1633" s="1" t="s">
        <v>74</v>
      </c>
      <c r="X1633" s="1" t="str">
        <f>CONCATENATE(Tableau4[[#This Row],[Numéro de pièce de la pièce de référence]],Tableau4[[#This Row],[Numéro de poste de la pièce de référence]])</f>
        <v>450067811910</v>
      </c>
    </row>
    <row r="1634" spans="1:24" x14ac:dyDescent="0.35">
      <c r="A1634" s="1" t="s">
        <v>97</v>
      </c>
      <c r="B1634" s="1" t="s">
        <v>2489</v>
      </c>
      <c r="C1634" s="1" t="s">
        <v>2510</v>
      </c>
      <c r="D1634" s="1" t="s">
        <v>101</v>
      </c>
      <c r="E1634" s="1" t="s">
        <v>1989</v>
      </c>
      <c r="F1634" s="1" t="s">
        <v>2407</v>
      </c>
      <c r="G1634" s="1" t="s">
        <v>3068</v>
      </c>
      <c r="H1634" s="1" t="s">
        <v>88</v>
      </c>
      <c r="I1634" s="2">
        <v>44035</v>
      </c>
      <c r="J1634" s="1" t="s">
        <v>4282</v>
      </c>
      <c r="K1634" s="1" t="s">
        <v>4283</v>
      </c>
      <c r="L1634" s="1" t="s">
        <v>2630</v>
      </c>
      <c r="M1634" s="1" t="s">
        <v>4290</v>
      </c>
      <c r="N1634" s="3">
        <v>-14246.27</v>
      </c>
      <c r="O1634" s="3">
        <v>0</v>
      </c>
      <c r="P1634" s="1" t="s">
        <v>2702</v>
      </c>
      <c r="Q1634" s="1" t="s">
        <v>1990</v>
      </c>
      <c r="R1634" s="1" t="s">
        <v>1988</v>
      </c>
      <c r="S1634" s="1" t="s">
        <v>2407</v>
      </c>
      <c r="T1634" s="1" t="s">
        <v>2407</v>
      </c>
      <c r="U1634" s="1" t="s">
        <v>5750</v>
      </c>
      <c r="V1634" s="1" t="s">
        <v>2470</v>
      </c>
      <c r="W1634" s="1" t="s">
        <v>74</v>
      </c>
      <c r="X1634" s="1" t="str">
        <f>CONCATENATE(Tableau4[[#This Row],[Numéro de pièce de la pièce de référence]],Tableau4[[#This Row],[Numéro de poste de la pièce de référence]])</f>
        <v>450067811910</v>
      </c>
    </row>
    <row r="1635" spans="1:24" x14ac:dyDescent="0.35">
      <c r="A1635" s="1" t="s">
        <v>97</v>
      </c>
      <c r="B1635" s="1" t="s">
        <v>2489</v>
      </c>
      <c r="C1635" s="1" t="s">
        <v>2510</v>
      </c>
      <c r="D1635" s="1" t="s">
        <v>101</v>
      </c>
      <c r="E1635" s="1" t="s">
        <v>1989</v>
      </c>
      <c r="F1635" s="1" t="s">
        <v>2407</v>
      </c>
      <c r="G1635" s="1" t="s">
        <v>3068</v>
      </c>
      <c r="H1635" s="1" t="s">
        <v>88</v>
      </c>
      <c r="I1635" s="2">
        <v>44035</v>
      </c>
      <c r="J1635" s="1" t="s">
        <v>4282</v>
      </c>
      <c r="K1635" s="1" t="s">
        <v>4283</v>
      </c>
      <c r="L1635" s="1" t="s">
        <v>2630</v>
      </c>
      <c r="M1635" s="1" t="s">
        <v>4290</v>
      </c>
      <c r="N1635" s="3">
        <v>-20216.29</v>
      </c>
      <c r="O1635" s="3">
        <v>0</v>
      </c>
      <c r="P1635" s="1" t="s">
        <v>2702</v>
      </c>
      <c r="Q1635" s="1" t="s">
        <v>1990</v>
      </c>
      <c r="R1635" s="1" t="s">
        <v>1988</v>
      </c>
      <c r="S1635" s="1" t="s">
        <v>2407</v>
      </c>
      <c r="T1635" s="1" t="s">
        <v>2407</v>
      </c>
      <c r="U1635" s="1" t="s">
        <v>5751</v>
      </c>
      <c r="V1635" s="1" t="s">
        <v>2470</v>
      </c>
      <c r="W1635" s="1" t="s">
        <v>74</v>
      </c>
      <c r="X1635" s="1" t="str">
        <f>CONCATENATE(Tableau4[[#This Row],[Numéro de pièce de la pièce de référence]],Tableau4[[#This Row],[Numéro de poste de la pièce de référence]])</f>
        <v>450067811910</v>
      </c>
    </row>
    <row r="1636" spans="1:24" x14ac:dyDescent="0.35">
      <c r="A1636" s="1" t="s">
        <v>97</v>
      </c>
      <c r="B1636" s="1" t="s">
        <v>2489</v>
      </c>
      <c r="C1636" s="1" t="s">
        <v>2510</v>
      </c>
      <c r="D1636" s="1" t="s">
        <v>101</v>
      </c>
      <c r="E1636" s="1" t="s">
        <v>1989</v>
      </c>
      <c r="F1636" s="1" t="s">
        <v>2407</v>
      </c>
      <c r="G1636" s="1" t="s">
        <v>3068</v>
      </c>
      <c r="H1636" s="1" t="s">
        <v>88</v>
      </c>
      <c r="I1636" s="2">
        <v>44035</v>
      </c>
      <c r="J1636" s="1" t="s">
        <v>4282</v>
      </c>
      <c r="K1636" s="1" t="s">
        <v>4283</v>
      </c>
      <c r="L1636" s="1" t="s">
        <v>2630</v>
      </c>
      <c r="M1636" s="1" t="s">
        <v>4290</v>
      </c>
      <c r="N1636" s="3">
        <v>-14297.35</v>
      </c>
      <c r="O1636" s="3">
        <v>0</v>
      </c>
      <c r="P1636" s="1" t="s">
        <v>2702</v>
      </c>
      <c r="Q1636" s="1" t="s">
        <v>1990</v>
      </c>
      <c r="R1636" s="1" t="s">
        <v>1988</v>
      </c>
      <c r="S1636" s="1" t="s">
        <v>2407</v>
      </c>
      <c r="T1636" s="1" t="s">
        <v>2407</v>
      </c>
      <c r="U1636" s="1" t="s">
        <v>5752</v>
      </c>
      <c r="V1636" s="1" t="s">
        <v>2470</v>
      </c>
      <c r="W1636" s="1" t="s">
        <v>74</v>
      </c>
      <c r="X1636" s="1" t="str">
        <f>CONCATENATE(Tableau4[[#This Row],[Numéro de pièce de la pièce de référence]],Tableau4[[#This Row],[Numéro de poste de la pièce de référence]])</f>
        <v>450067811910</v>
      </c>
    </row>
    <row r="1637" spans="1:24" x14ac:dyDescent="0.35">
      <c r="A1637" s="1" t="s">
        <v>97</v>
      </c>
      <c r="B1637" s="1" t="s">
        <v>2489</v>
      </c>
      <c r="C1637" s="1" t="s">
        <v>2510</v>
      </c>
      <c r="D1637" s="1" t="s">
        <v>101</v>
      </c>
      <c r="E1637" s="1" t="s">
        <v>1989</v>
      </c>
      <c r="F1637" s="1" t="s">
        <v>2407</v>
      </c>
      <c r="G1637" s="1" t="s">
        <v>3068</v>
      </c>
      <c r="H1637" s="1" t="s">
        <v>88</v>
      </c>
      <c r="I1637" s="2">
        <v>44035</v>
      </c>
      <c r="J1637" s="1" t="s">
        <v>4282</v>
      </c>
      <c r="K1637" s="1" t="s">
        <v>4283</v>
      </c>
      <c r="L1637" s="1" t="s">
        <v>2630</v>
      </c>
      <c r="M1637" s="1" t="s">
        <v>4290</v>
      </c>
      <c r="N1637" s="3">
        <v>-125383.72</v>
      </c>
      <c r="O1637" s="3">
        <v>0</v>
      </c>
      <c r="P1637" s="1" t="s">
        <v>2702</v>
      </c>
      <c r="Q1637" s="1" t="s">
        <v>1990</v>
      </c>
      <c r="R1637" s="1" t="s">
        <v>1988</v>
      </c>
      <c r="S1637" s="1" t="s">
        <v>2407</v>
      </c>
      <c r="T1637" s="1" t="s">
        <v>2407</v>
      </c>
      <c r="U1637" s="1" t="s">
        <v>5753</v>
      </c>
      <c r="V1637" s="1" t="s">
        <v>2470</v>
      </c>
      <c r="W1637" s="1" t="s">
        <v>74</v>
      </c>
      <c r="X1637" s="1" t="str">
        <f>CONCATENATE(Tableau4[[#This Row],[Numéro de pièce de la pièce de référence]],Tableau4[[#This Row],[Numéro de poste de la pièce de référence]])</f>
        <v>450067811910</v>
      </c>
    </row>
    <row r="1638" spans="1:24" x14ac:dyDescent="0.35">
      <c r="A1638" s="1" t="s">
        <v>97</v>
      </c>
      <c r="B1638" s="1" t="s">
        <v>2489</v>
      </c>
      <c r="C1638" s="1" t="s">
        <v>2510</v>
      </c>
      <c r="D1638" s="1" t="s">
        <v>101</v>
      </c>
      <c r="E1638" s="1" t="s">
        <v>1989</v>
      </c>
      <c r="F1638" s="1" t="s">
        <v>2407</v>
      </c>
      <c r="G1638" s="1" t="s">
        <v>3068</v>
      </c>
      <c r="H1638" s="1" t="s">
        <v>88</v>
      </c>
      <c r="I1638" s="2">
        <v>44035</v>
      </c>
      <c r="J1638" s="1" t="s">
        <v>4282</v>
      </c>
      <c r="K1638" s="1" t="s">
        <v>4283</v>
      </c>
      <c r="L1638" s="1" t="s">
        <v>2630</v>
      </c>
      <c r="M1638" s="1" t="s">
        <v>4290</v>
      </c>
      <c r="N1638" s="3">
        <v>-36196.75</v>
      </c>
      <c r="O1638" s="3">
        <v>0</v>
      </c>
      <c r="P1638" s="1" t="s">
        <v>2702</v>
      </c>
      <c r="Q1638" s="1" t="s">
        <v>1990</v>
      </c>
      <c r="R1638" s="1" t="s">
        <v>1988</v>
      </c>
      <c r="S1638" s="1" t="s">
        <v>2407</v>
      </c>
      <c r="T1638" s="1" t="s">
        <v>2407</v>
      </c>
      <c r="U1638" s="1" t="s">
        <v>5754</v>
      </c>
      <c r="V1638" s="1" t="s">
        <v>2470</v>
      </c>
      <c r="W1638" s="1" t="s">
        <v>74</v>
      </c>
      <c r="X1638" s="1" t="str">
        <f>CONCATENATE(Tableau4[[#This Row],[Numéro de pièce de la pièce de référence]],Tableau4[[#This Row],[Numéro de poste de la pièce de référence]])</f>
        <v>450067811910</v>
      </c>
    </row>
    <row r="1639" spans="1:24" x14ac:dyDescent="0.35">
      <c r="A1639" s="1" t="s">
        <v>97</v>
      </c>
      <c r="B1639" s="1" t="s">
        <v>2489</v>
      </c>
      <c r="C1639" s="1" t="s">
        <v>2510</v>
      </c>
      <c r="D1639" s="1" t="s">
        <v>101</v>
      </c>
      <c r="E1639" s="1" t="s">
        <v>1989</v>
      </c>
      <c r="F1639" s="1" t="s">
        <v>2407</v>
      </c>
      <c r="G1639" s="1" t="s">
        <v>3068</v>
      </c>
      <c r="H1639" s="1" t="s">
        <v>88</v>
      </c>
      <c r="I1639" s="2">
        <v>44035</v>
      </c>
      <c r="J1639" s="1" t="s">
        <v>4282</v>
      </c>
      <c r="K1639" s="1" t="s">
        <v>4283</v>
      </c>
      <c r="L1639" s="1" t="s">
        <v>2630</v>
      </c>
      <c r="M1639" s="1" t="s">
        <v>4290</v>
      </c>
      <c r="N1639" s="3">
        <v>-20215.97</v>
      </c>
      <c r="O1639" s="3">
        <v>0</v>
      </c>
      <c r="P1639" s="1" t="s">
        <v>2702</v>
      </c>
      <c r="Q1639" s="1" t="s">
        <v>1990</v>
      </c>
      <c r="R1639" s="1" t="s">
        <v>1988</v>
      </c>
      <c r="S1639" s="1" t="s">
        <v>2407</v>
      </c>
      <c r="T1639" s="1" t="s">
        <v>2407</v>
      </c>
      <c r="U1639" s="1" t="s">
        <v>5755</v>
      </c>
      <c r="V1639" s="1" t="s">
        <v>2470</v>
      </c>
      <c r="W1639" s="1" t="s">
        <v>74</v>
      </c>
      <c r="X1639" s="1" t="str">
        <f>CONCATENATE(Tableau4[[#This Row],[Numéro de pièce de la pièce de référence]],Tableau4[[#This Row],[Numéro de poste de la pièce de référence]])</f>
        <v>450067811910</v>
      </c>
    </row>
    <row r="1640" spans="1:24" x14ac:dyDescent="0.35">
      <c r="A1640" s="1" t="s">
        <v>97</v>
      </c>
      <c r="B1640" s="1" t="s">
        <v>2489</v>
      </c>
      <c r="C1640" s="1" t="s">
        <v>2510</v>
      </c>
      <c r="D1640" s="1" t="s">
        <v>101</v>
      </c>
      <c r="E1640" s="1" t="s">
        <v>1989</v>
      </c>
      <c r="F1640" s="1" t="s">
        <v>2407</v>
      </c>
      <c r="G1640" s="1" t="s">
        <v>3068</v>
      </c>
      <c r="H1640" s="1" t="s">
        <v>88</v>
      </c>
      <c r="I1640" s="2">
        <v>44035</v>
      </c>
      <c r="J1640" s="1" t="s">
        <v>4282</v>
      </c>
      <c r="K1640" s="1" t="s">
        <v>4283</v>
      </c>
      <c r="L1640" s="1" t="s">
        <v>2630</v>
      </c>
      <c r="M1640" s="1" t="s">
        <v>4290</v>
      </c>
      <c r="N1640" s="3">
        <v>-13888</v>
      </c>
      <c r="O1640" s="3">
        <v>0</v>
      </c>
      <c r="P1640" s="1" t="s">
        <v>2702</v>
      </c>
      <c r="Q1640" s="1" t="s">
        <v>1990</v>
      </c>
      <c r="R1640" s="1" t="s">
        <v>1988</v>
      </c>
      <c r="S1640" s="1" t="s">
        <v>2407</v>
      </c>
      <c r="T1640" s="1" t="s">
        <v>2407</v>
      </c>
      <c r="U1640" s="1" t="s">
        <v>5756</v>
      </c>
      <c r="V1640" s="1" t="s">
        <v>2470</v>
      </c>
      <c r="W1640" s="1" t="s">
        <v>74</v>
      </c>
      <c r="X1640" s="1" t="str">
        <f>CONCATENATE(Tableau4[[#This Row],[Numéro de pièce de la pièce de référence]],Tableau4[[#This Row],[Numéro de poste de la pièce de référence]])</f>
        <v>450067811910</v>
      </c>
    </row>
    <row r="1641" spans="1:24" x14ac:dyDescent="0.35">
      <c r="A1641" s="1" t="s">
        <v>97</v>
      </c>
      <c r="B1641" s="1" t="s">
        <v>2489</v>
      </c>
      <c r="C1641" s="1" t="s">
        <v>2510</v>
      </c>
      <c r="D1641" s="1" t="s">
        <v>101</v>
      </c>
      <c r="E1641" s="1" t="s">
        <v>1989</v>
      </c>
      <c r="F1641" s="1" t="s">
        <v>2407</v>
      </c>
      <c r="G1641" s="1" t="s">
        <v>3068</v>
      </c>
      <c r="H1641" s="1" t="s">
        <v>88</v>
      </c>
      <c r="I1641" s="2">
        <v>44035</v>
      </c>
      <c r="J1641" s="1" t="s">
        <v>4282</v>
      </c>
      <c r="K1641" s="1" t="s">
        <v>4283</v>
      </c>
      <c r="L1641" s="1" t="s">
        <v>2630</v>
      </c>
      <c r="M1641" s="1" t="s">
        <v>4290</v>
      </c>
      <c r="N1641" s="3">
        <v>-48763.71</v>
      </c>
      <c r="O1641" s="3">
        <v>0</v>
      </c>
      <c r="P1641" s="1" t="s">
        <v>2702</v>
      </c>
      <c r="Q1641" s="1" t="s">
        <v>1990</v>
      </c>
      <c r="R1641" s="1" t="s">
        <v>1988</v>
      </c>
      <c r="S1641" s="1" t="s">
        <v>2407</v>
      </c>
      <c r="T1641" s="1" t="s">
        <v>2407</v>
      </c>
      <c r="U1641" s="1" t="s">
        <v>5757</v>
      </c>
      <c r="V1641" s="1" t="s">
        <v>2470</v>
      </c>
      <c r="W1641" s="1" t="s">
        <v>74</v>
      </c>
      <c r="X1641" s="1" t="str">
        <f>CONCATENATE(Tableau4[[#This Row],[Numéro de pièce de la pièce de référence]],Tableau4[[#This Row],[Numéro de poste de la pièce de référence]])</f>
        <v>450067811910</v>
      </c>
    </row>
    <row r="1642" spans="1:24" x14ac:dyDescent="0.35">
      <c r="A1642" s="1" t="s">
        <v>97</v>
      </c>
      <c r="B1642" s="1" t="s">
        <v>2489</v>
      </c>
      <c r="C1642" s="1" t="s">
        <v>2510</v>
      </c>
      <c r="D1642" s="1" t="s">
        <v>101</v>
      </c>
      <c r="E1642" s="1" t="s">
        <v>1989</v>
      </c>
      <c r="F1642" s="1" t="s">
        <v>2407</v>
      </c>
      <c r="G1642" s="1" t="s">
        <v>3068</v>
      </c>
      <c r="H1642" s="1" t="s">
        <v>88</v>
      </c>
      <c r="I1642" s="2">
        <v>44035</v>
      </c>
      <c r="J1642" s="1" t="s">
        <v>4282</v>
      </c>
      <c r="K1642" s="1" t="s">
        <v>4283</v>
      </c>
      <c r="L1642" s="1" t="s">
        <v>2630</v>
      </c>
      <c r="M1642" s="1" t="s">
        <v>4290</v>
      </c>
      <c r="N1642" s="3">
        <v>-42360.480000000003</v>
      </c>
      <c r="O1642" s="3">
        <v>0</v>
      </c>
      <c r="P1642" s="1" t="s">
        <v>2702</v>
      </c>
      <c r="Q1642" s="1" t="s">
        <v>1990</v>
      </c>
      <c r="R1642" s="1" t="s">
        <v>1988</v>
      </c>
      <c r="S1642" s="1" t="s">
        <v>2407</v>
      </c>
      <c r="T1642" s="1" t="s">
        <v>2407</v>
      </c>
      <c r="U1642" s="1" t="s">
        <v>5758</v>
      </c>
      <c r="V1642" s="1" t="s">
        <v>2470</v>
      </c>
      <c r="W1642" s="1" t="s">
        <v>74</v>
      </c>
      <c r="X1642" s="1" t="str">
        <f>CONCATENATE(Tableau4[[#This Row],[Numéro de pièce de la pièce de référence]],Tableau4[[#This Row],[Numéro de poste de la pièce de référence]])</f>
        <v>450067811910</v>
      </c>
    </row>
    <row r="1643" spans="1:24" x14ac:dyDescent="0.35">
      <c r="A1643" s="1" t="s">
        <v>97</v>
      </c>
      <c r="B1643" s="1" t="s">
        <v>2489</v>
      </c>
      <c r="C1643" s="1" t="s">
        <v>2510</v>
      </c>
      <c r="D1643" s="1" t="s">
        <v>101</v>
      </c>
      <c r="E1643" s="1" t="s">
        <v>1989</v>
      </c>
      <c r="F1643" s="1" t="s">
        <v>2407</v>
      </c>
      <c r="G1643" s="1" t="s">
        <v>3068</v>
      </c>
      <c r="H1643" s="1" t="s">
        <v>88</v>
      </c>
      <c r="I1643" s="2">
        <v>44035</v>
      </c>
      <c r="J1643" s="1" t="s">
        <v>4282</v>
      </c>
      <c r="K1643" s="1" t="s">
        <v>4283</v>
      </c>
      <c r="L1643" s="1" t="s">
        <v>2630</v>
      </c>
      <c r="M1643" s="1" t="s">
        <v>4290</v>
      </c>
      <c r="N1643" s="3">
        <v>-38092.230000000003</v>
      </c>
      <c r="O1643" s="3">
        <v>0</v>
      </c>
      <c r="P1643" s="1" t="s">
        <v>2702</v>
      </c>
      <c r="Q1643" s="1" t="s">
        <v>1990</v>
      </c>
      <c r="R1643" s="1" t="s">
        <v>1988</v>
      </c>
      <c r="S1643" s="1" t="s">
        <v>2407</v>
      </c>
      <c r="T1643" s="1" t="s">
        <v>2407</v>
      </c>
      <c r="U1643" s="1" t="s">
        <v>5759</v>
      </c>
      <c r="V1643" s="1" t="s">
        <v>2470</v>
      </c>
      <c r="W1643" s="1" t="s">
        <v>74</v>
      </c>
      <c r="X1643" s="1" t="str">
        <f>CONCATENATE(Tableau4[[#This Row],[Numéro de pièce de la pièce de référence]],Tableau4[[#This Row],[Numéro de poste de la pièce de référence]])</f>
        <v>450067811910</v>
      </c>
    </row>
    <row r="1644" spans="1:24" x14ac:dyDescent="0.35">
      <c r="A1644" s="1" t="s">
        <v>97</v>
      </c>
      <c r="B1644" s="1" t="s">
        <v>2489</v>
      </c>
      <c r="C1644" s="1" t="s">
        <v>2510</v>
      </c>
      <c r="D1644" s="1" t="s">
        <v>101</v>
      </c>
      <c r="E1644" s="1" t="s">
        <v>1989</v>
      </c>
      <c r="F1644" s="1" t="s">
        <v>2407</v>
      </c>
      <c r="G1644" s="1" t="s">
        <v>3068</v>
      </c>
      <c r="H1644" s="1" t="s">
        <v>88</v>
      </c>
      <c r="I1644" s="2">
        <v>44035</v>
      </c>
      <c r="J1644" s="1" t="s">
        <v>4282</v>
      </c>
      <c r="K1644" s="1" t="s">
        <v>4283</v>
      </c>
      <c r="L1644" s="1" t="s">
        <v>2630</v>
      </c>
      <c r="M1644" s="1" t="s">
        <v>4290</v>
      </c>
      <c r="N1644" s="3">
        <v>-34426.28</v>
      </c>
      <c r="O1644" s="3">
        <v>0</v>
      </c>
      <c r="P1644" s="1" t="s">
        <v>2702</v>
      </c>
      <c r="Q1644" s="1" t="s">
        <v>1990</v>
      </c>
      <c r="R1644" s="1" t="s">
        <v>1988</v>
      </c>
      <c r="S1644" s="1" t="s">
        <v>2407</v>
      </c>
      <c r="T1644" s="1" t="s">
        <v>2407</v>
      </c>
      <c r="U1644" s="1" t="s">
        <v>5760</v>
      </c>
      <c r="V1644" s="1" t="s">
        <v>2470</v>
      </c>
      <c r="W1644" s="1" t="s">
        <v>74</v>
      </c>
      <c r="X1644" s="1" t="str">
        <f>CONCATENATE(Tableau4[[#This Row],[Numéro de pièce de la pièce de référence]],Tableau4[[#This Row],[Numéro de poste de la pièce de référence]])</f>
        <v>450067811910</v>
      </c>
    </row>
    <row r="1645" spans="1:24" x14ac:dyDescent="0.35">
      <c r="A1645" s="1" t="s">
        <v>97</v>
      </c>
      <c r="B1645" s="1" t="s">
        <v>2489</v>
      </c>
      <c r="C1645" s="1" t="s">
        <v>2510</v>
      </c>
      <c r="D1645" s="1" t="s">
        <v>101</v>
      </c>
      <c r="E1645" s="1" t="s">
        <v>1703</v>
      </c>
      <c r="F1645" s="1" t="s">
        <v>2407</v>
      </c>
      <c r="G1645" s="1" t="s">
        <v>3103</v>
      </c>
      <c r="H1645" s="1" t="s">
        <v>88</v>
      </c>
      <c r="I1645" s="2">
        <v>44035</v>
      </c>
      <c r="J1645" s="1" t="s">
        <v>4282</v>
      </c>
      <c r="K1645" s="1" t="s">
        <v>4283</v>
      </c>
      <c r="L1645" s="1" t="s">
        <v>2630</v>
      </c>
      <c r="M1645" s="1" t="s">
        <v>4290</v>
      </c>
      <c r="N1645" s="3">
        <v>-3415.37</v>
      </c>
      <c r="O1645" s="3">
        <v>0</v>
      </c>
      <c r="P1645" s="1" t="s">
        <v>2702</v>
      </c>
      <c r="Q1645" s="1" t="s">
        <v>1704</v>
      </c>
      <c r="R1645" s="1" t="s">
        <v>407</v>
      </c>
      <c r="S1645" s="1" t="s">
        <v>2407</v>
      </c>
      <c r="T1645" s="1" t="s">
        <v>2407</v>
      </c>
      <c r="U1645" s="1" t="s">
        <v>5761</v>
      </c>
      <c r="V1645" s="1" t="s">
        <v>2470</v>
      </c>
      <c r="W1645" s="1" t="s">
        <v>103</v>
      </c>
      <c r="X1645" s="1" t="str">
        <f>CONCATENATE(Tableau4[[#This Row],[Numéro de pièce de la pièce de référence]],Tableau4[[#This Row],[Numéro de poste de la pièce de référence]])</f>
        <v>450068132110</v>
      </c>
    </row>
    <row r="1646" spans="1:24" x14ac:dyDescent="0.35">
      <c r="A1646" s="1" t="s">
        <v>97</v>
      </c>
      <c r="B1646" s="1" t="s">
        <v>2489</v>
      </c>
      <c r="C1646" s="1" t="s">
        <v>2510</v>
      </c>
      <c r="D1646" s="1" t="s">
        <v>101</v>
      </c>
      <c r="E1646" s="1" t="s">
        <v>1703</v>
      </c>
      <c r="F1646" s="1" t="s">
        <v>2407</v>
      </c>
      <c r="G1646" s="1" t="s">
        <v>3103</v>
      </c>
      <c r="H1646" s="1" t="s">
        <v>88</v>
      </c>
      <c r="I1646" s="2">
        <v>44035</v>
      </c>
      <c r="J1646" s="1" t="s">
        <v>4282</v>
      </c>
      <c r="K1646" s="1" t="s">
        <v>4283</v>
      </c>
      <c r="L1646" s="1" t="s">
        <v>2630</v>
      </c>
      <c r="M1646" s="1" t="s">
        <v>4290</v>
      </c>
      <c r="N1646" s="3">
        <v>-3249.43</v>
      </c>
      <c r="O1646" s="3">
        <v>0</v>
      </c>
      <c r="P1646" s="1" t="s">
        <v>2702</v>
      </c>
      <c r="Q1646" s="1" t="s">
        <v>1704</v>
      </c>
      <c r="R1646" s="1" t="s">
        <v>407</v>
      </c>
      <c r="S1646" s="1" t="s">
        <v>2407</v>
      </c>
      <c r="T1646" s="1" t="s">
        <v>2407</v>
      </c>
      <c r="U1646" s="1" t="s">
        <v>5762</v>
      </c>
      <c r="V1646" s="1" t="s">
        <v>2470</v>
      </c>
      <c r="W1646" s="1" t="s">
        <v>103</v>
      </c>
      <c r="X1646" s="1" t="str">
        <f>CONCATENATE(Tableau4[[#This Row],[Numéro de pièce de la pièce de référence]],Tableau4[[#This Row],[Numéro de poste de la pièce de référence]])</f>
        <v>450068132110</v>
      </c>
    </row>
    <row r="1647" spans="1:24" x14ac:dyDescent="0.35">
      <c r="A1647" s="1" t="s">
        <v>97</v>
      </c>
      <c r="B1647" s="1" t="s">
        <v>2489</v>
      </c>
      <c r="C1647" s="1" t="s">
        <v>2510</v>
      </c>
      <c r="D1647" s="1" t="s">
        <v>101</v>
      </c>
      <c r="E1647" s="1" t="s">
        <v>1719</v>
      </c>
      <c r="F1647" s="1" t="s">
        <v>2407</v>
      </c>
      <c r="G1647" s="1" t="s">
        <v>3112</v>
      </c>
      <c r="H1647" s="1" t="s">
        <v>88</v>
      </c>
      <c r="I1647" s="2">
        <v>44035</v>
      </c>
      <c r="J1647" s="1" t="s">
        <v>4282</v>
      </c>
      <c r="K1647" s="1" t="s">
        <v>4283</v>
      </c>
      <c r="L1647" s="1" t="s">
        <v>2630</v>
      </c>
      <c r="M1647" s="1" t="s">
        <v>4290</v>
      </c>
      <c r="N1647" s="3">
        <v>-113730.9</v>
      </c>
      <c r="O1647" s="3">
        <v>0</v>
      </c>
      <c r="P1647" s="1" t="s">
        <v>2567</v>
      </c>
      <c r="Q1647" s="1" t="s">
        <v>1053</v>
      </c>
      <c r="R1647" s="1" t="s">
        <v>1051</v>
      </c>
      <c r="S1647" s="1" t="s">
        <v>2407</v>
      </c>
      <c r="T1647" s="1" t="s">
        <v>2407</v>
      </c>
      <c r="U1647" s="1" t="s">
        <v>5763</v>
      </c>
      <c r="V1647" s="1" t="s">
        <v>2470</v>
      </c>
      <c r="W1647" s="1" t="s">
        <v>51</v>
      </c>
      <c r="X1647" s="1" t="str">
        <f>CONCATENATE(Tableau4[[#This Row],[Numéro de pièce de la pièce de référence]],Tableau4[[#This Row],[Numéro de poste de la pièce de référence]])</f>
        <v>450068297010</v>
      </c>
    </row>
    <row r="1648" spans="1:24" x14ac:dyDescent="0.35">
      <c r="A1648" s="1" t="s">
        <v>97</v>
      </c>
      <c r="B1648" s="1" t="s">
        <v>2489</v>
      </c>
      <c r="C1648" s="1" t="s">
        <v>2510</v>
      </c>
      <c r="D1648" s="1" t="s">
        <v>101</v>
      </c>
      <c r="E1648" s="1" t="s">
        <v>1719</v>
      </c>
      <c r="F1648" s="1" t="s">
        <v>2407</v>
      </c>
      <c r="G1648" s="1" t="s">
        <v>3112</v>
      </c>
      <c r="H1648" s="1" t="s">
        <v>88</v>
      </c>
      <c r="I1648" s="2">
        <v>44035</v>
      </c>
      <c r="J1648" s="1" t="s">
        <v>4282</v>
      </c>
      <c r="K1648" s="1" t="s">
        <v>4283</v>
      </c>
      <c r="L1648" s="1" t="s">
        <v>2630</v>
      </c>
      <c r="M1648" s="1" t="s">
        <v>4290</v>
      </c>
      <c r="N1648" s="3">
        <v>-122586.31</v>
      </c>
      <c r="O1648" s="3">
        <v>0</v>
      </c>
      <c r="P1648" s="1" t="s">
        <v>2567</v>
      </c>
      <c r="Q1648" s="1" t="s">
        <v>1053</v>
      </c>
      <c r="R1648" s="1" t="s">
        <v>1051</v>
      </c>
      <c r="S1648" s="1" t="s">
        <v>2407</v>
      </c>
      <c r="T1648" s="1" t="s">
        <v>2407</v>
      </c>
      <c r="U1648" s="1" t="s">
        <v>5764</v>
      </c>
      <c r="V1648" s="1" t="s">
        <v>2470</v>
      </c>
      <c r="W1648" s="1" t="s">
        <v>51</v>
      </c>
      <c r="X1648" s="1" t="str">
        <f>CONCATENATE(Tableau4[[#This Row],[Numéro de pièce de la pièce de référence]],Tableau4[[#This Row],[Numéro de poste de la pièce de référence]])</f>
        <v>450068297010</v>
      </c>
    </row>
    <row r="1649" spans="1:24" x14ac:dyDescent="0.35">
      <c r="A1649" s="1" t="s">
        <v>97</v>
      </c>
      <c r="B1649" s="1" t="s">
        <v>2489</v>
      </c>
      <c r="C1649" s="1" t="s">
        <v>2510</v>
      </c>
      <c r="D1649" s="1" t="s">
        <v>101</v>
      </c>
      <c r="E1649" s="1" t="s">
        <v>1719</v>
      </c>
      <c r="F1649" s="1" t="s">
        <v>2407</v>
      </c>
      <c r="G1649" s="1" t="s">
        <v>3112</v>
      </c>
      <c r="H1649" s="1" t="s">
        <v>88</v>
      </c>
      <c r="I1649" s="2">
        <v>44035</v>
      </c>
      <c r="J1649" s="1" t="s">
        <v>4282</v>
      </c>
      <c r="K1649" s="1" t="s">
        <v>4283</v>
      </c>
      <c r="L1649" s="1" t="s">
        <v>2630</v>
      </c>
      <c r="M1649" s="1" t="s">
        <v>4290</v>
      </c>
      <c r="N1649" s="3">
        <v>-24135.29</v>
      </c>
      <c r="O1649" s="3">
        <v>0</v>
      </c>
      <c r="P1649" s="1" t="s">
        <v>2567</v>
      </c>
      <c r="Q1649" s="1" t="s">
        <v>1053</v>
      </c>
      <c r="R1649" s="1" t="s">
        <v>1051</v>
      </c>
      <c r="S1649" s="1" t="s">
        <v>2407</v>
      </c>
      <c r="T1649" s="1" t="s">
        <v>2407</v>
      </c>
      <c r="U1649" s="1" t="s">
        <v>5741</v>
      </c>
      <c r="V1649" s="1" t="s">
        <v>2470</v>
      </c>
      <c r="W1649" s="1" t="s">
        <v>51</v>
      </c>
      <c r="X1649" s="1" t="str">
        <f>CONCATENATE(Tableau4[[#This Row],[Numéro de pièce de la pièce de référence]],Tableau4[[#This Row],[Numéro de poste de la pièce de référence]])</f>
        <v>450068297010</v>
      </c>
    </row>
    <row r="1650" spans="1:24" x14ac:dyDescent="0.35">
      <c r="A1650" s="1" t="s">
        <v>97</v>
      </c>
      <c r="B1650" s="1" t="s">
        <v>2489</v>
      </c>
      <c r="C1650" s="1" t="s">
        <v>2510</v>
      </c>
      <c r="D1650" s="1" t="s">
        <v>101</v>
      </c>
      <c r="E1650" s="1" t="s">
        <v>1736</v>
      </c>
      <c r="F1650" s="1" t="s">
        <v>2407</v>
      </c>
      <c r="G1650" s="1" t="s">
        <v>3120</v>
      </c>
      <c r="H1650" s="1" t="s">
        <v>88</v>
      </c>
      <c r="I1650" s="2">
        <v>44035</v>
      </c>
      <c r="J1650" s="1" t="s">
        <v>4282</v>
      </c>
      <c r="K1650" s="1" t="s">
        <v>4283</v>
      </c>
      <c r="L1650" s="1" t="s">
        <v>3401</v>
      </c>
      <c r="M1650" s="1" t="s">
        <v>4288</v>
      </c>
      <c r="N1650" s="3">
        <v>1441302.6</v>
      </c>
      <c r="O1650" s="3">
        <v>0</v>
      </c>
      <c r="P1650" s="1" t="s">
        <v>2567</v>
      </c>
      <c r="Q1650" s="1" t="s">
        <v>1737</v>
      </c>
      <c r="R1650" s="1" t="s">
        <v>1735</v>
      </c>
      <c r="S1650" s="1" t="s">
        <v>2407</v>
      </c>
      <c r="T1650" s="1" t="s">
        <v>2407</v>
      </c>
      <c r="U1650" s="1" t="s">
        <v>5765</v>
      </c>
      <c r="V1650" s="1" t="s">
        <v>2470</v>
      </c>
      <c r="W1650" s="1" t="s">
        <v>111</v>
      </c>
      <c r="X1650" s="1" t="str">
        <f>CONCATENATE(Tableau4[[#This Row],[Numéro de pièce de la pièce de référence]],Tableau4[[#This Row],[Numéro de poste de la pièce de référence]])</f>
        <v>450068329310</v>
      </c>
    </row>
    <row r="1651" spans="1:24" x14ac:dyDescent="0.35">
      <c r="A1651" s="1" t="s">
        <v>97</v>
      </c>
      <c r="B1651" s="1" t="s">
        <v>2489</v>
      </c>
      <c r="C1651" s="1" t="s">
        <v>2510</v>
      </c>
      <c r="D1651" s="1" t="s">
        <v>101</v>
      </c>
      <c r="E1651" s="1" t="s">
        <v>2135</v>
      </c>
      <c r="F1651" s="1" t="s">
        <v>2407</v>
      </c>
      <c r="G1651" s="1" t="s">
        <v>3129</v>
      </c>
      <c r="H1651" s="1" t="s">
        <v>88</v>
      </c>
      <c r="I1651" s="2">
        <v>44035</v>
      </c>
      <c r="J1651" s="1" t="s">
        <v>4282</v>
      </c>
      <c r="K1651" s="1" t="s">
        <v>4283</v>
      </c>
      <c r="L1651" s="1" t="s">
        <v>3400</v>
      </c>
      <c r="M1651" s="1" t="s">
        <v>4284</v>
      </c>
      <c r="N1651" s="3">
        <v>7966</v>
      </c>
      <c r="O1651" s="3">
        <v>0</v>
      </c>
      <c r="P1651" s="1" t="s">
        <v>2567</v>
      </c>
      <c r="Q1651" s="1" t="s">
        <v>2136</v>
      </c>
      <c r="R1651" s="1" t="s">
        <v>1260</v>
      </c>
      <c r="S1651" s="1" t="s">
        <v>2407</v>
      </c>
      <c r="T1651" s="1" t="s">
        <v>2407</v>
      </c>
      <c r="U1651" s="1" t="s">
        <v>5766</v>
      </c>
      <c r="V1651" s="1" t="s">
        <v>2470</v>
      </c>
      <c r="W1651" s="1" t="s">
        <v>111</v>
      </c>
      <c r="X1651" s="1" t="str">
        <f>CONCATENATE(Tableau4[[#This Row],[Numéro de pièce de la pièce de référence]],Tableau4[[#This Row],[Numéro de poste de la pièce de référence]])</f>
        <v>450068400810</v>
      </c>
    </row>
    <row r="1652" spans="1:24" x14ac:dyDescent="0.35">
      <c r="A1652" s="1" t="s">
        <v>97</v>
      </c>
      <c r="B1652" s="1" t="s">
        <v>2489</v>
      </c>
      <c r="C1652" s="1" t="s">
        <v>2510</v>
      </c>
      <c r="D1652" s="1" t="s">
        <v>101</v>
      </c>
      <c r="E1652" s="1" t="s">
        <v>2135</v>
      </c>
      <c r="F1652" s="1" t="s">
        <v>2407</v>
      </c>
      <c r="G1652" s="1" t="s">
        <v>3129</v>
      </c>
      <c r="H1652" s="1" t="s">
        <v>88</v>
      </c>
      <c r="I1652" s="2">
        <v>44035</v>
      </c>
      <c r="J1652" s="1" t="s">
        <v>4282</v>
      </c>
      <c r="K1652" s="1" t="s">
        <v>4283</v>
      </c>
      <c r="L1652" s="1" t="s">
        <v>3401</v>
      </c>
      <c r="M1652" s="1" t="s">
        <v>4288</v>
      </c>
      <c r="N1652" s="3">
        <v>8</v>
      </c>
      <c r="O1652" s="3">
        <v>0</v>
      </c>
      <c r="P1652" s="1" t="s">
        <v>2567</v>
      </c>
      <c r="Q1652" s="1" t="s">
        <v>2136</v>
      </c>
      <c r="R1652" s="1" t="s">
        <v>1260</v>
      </c>
      <c r="S1652" s="1" t="s">
        <v>2407</v>
      </c>
      <c r="T1652" s="1" t="s">
        <v>2407</v>
      </c>
      <c r="U1652" s="1" t="s">
        <v>5767</v>
      </c>
      <c r="V1652" s="1" t="s">
        <v>2470</v>
      </c>
      <c r="W1652" s="1" t="s">
        <v>111</v>
      </c>
      <c r="X1652" s="1" t="str">
        <f>CONCATENATE(Tableau4[[#This Row],[Numéro de pièce de la pièce de référence]],Tableau4[[#This Row],[Numéro de poste de la pièce de référence]])</f>
        <v>450068400810</v>
      </c>
    </row>
    <row r="1653" spans="1:24" x14ac:dyDescent="0.35">
      <c r="A1653" s="1" t="s">
        <v>150</v>
      </c>
      <c r="B1653" s="1" t="s">
        <v>2489</v>
      </c>
      <c r="C1653" s="1" t="s">
        <v>2503</v>
      </c>
      <c r="D1653" s="1" t="s">
        <v>151</v>
      </c>
      <c r="E1653" s="1" t="s">
        <v>302</v>
      </c>
      <c r="F1653" s="1" t="s">
        <v>2407</v>
      </c>
      <c r="G1653" s="1" t="s">
        <v>2601</v>
      </c>
      <c r="H1653" s="1" t="s">
        <v>217</v>
      </c>
      <c r="I1653" s="2">
        <v>44036</v>
      </c>
      <c r="J1653" s="1" t="s">
        <v>4282</v>
      </c>
      <c r="K1653" s="1" t="s">
        <v>4283</v>
      </c>
      <c r="L1653" s="1" t="s">
        <v>2630</v>
      </c>
      <c r="M1653" s="1" t="s">
        <v>4290</v>
      </c>
      <c r="N1653" s="3">
        <v>-11574.36</v>
      </c>
      <c r="O1653" s="3">
        <v>0</v>
      </c>
      <c r="P1653" s="1" t="s">
        <v>2602</v>
      </c>
      <c r="Q1653" s="1" t="s">
        <v>308</v>
      </c>
      <c r="R1653" s="1" t="s">
        <v>301</v>
      </c>
      <c r="S1653" s="1" t="s">
        <v>2407</v>
      </c>
      <c r="T1653" s="1" t="s">
        <v>2407</v>
      </c>
      <c r="U1653" s="1" t="s">
        <v>5768</v>
      </c>
      <c r="V1653" s="1" t="s">
        <v>2470</v>
      </c>
      <c r="W1653" s="1" t="s">
        <v>103</v>
      </c>
      <c r="X1653" s="1" t="str">
        <f>CONCATENATE(Tableau4[[#This Row],[Numéro de pièce de la pièce de référence]],Tableau4[[#This Row],[Numéro de poste de la pièce de référence]])</f>
        <v>450066458820</v>
      </c>
    </row>
    <row r="1654" spans="1:24" x14ac:dyDescent="0.35">
      <c r="A1654" s="1" t="s">
        <v>97</v>
      </c>
      <c r="B1654" s="1" t="s">
        <v>2489</v>
      </c>
      <c r="C1654" s="1" t="s">
        <v>2510</v>
      </c>
      <c r="D1654" s="1" t="s">
        <v>101</v>
      </c>
      <c r="E1654" s="1" t="s">
        <v>1251</v>
      </c>
      <c r="F1654" s="1" t="s">
        <v>2407</v>
      </c>
      <c r="G1654" s="1" t="s">
        <v>2942</v>
      </c>
      <c r="H1654" s="1" t="s">
        <v>88</v>
      </c>
      <c r="I1654" s="2">
        <v>44036</v>
      </c>
      <c r="J1654" s="1" t="s">
        <v>4282</v>
      </c>
      <c r="K1654" s="1" t="s">
        <v>4283</v>
      </c>
      <c r="L1654" s="1" t="s">
        <v>2630</v>
      </c>
      <c r="M1654" s="1" t="s">
        <v>4290</v>
      </c>
      <c r="N1654" s="3">
        <v>-907.5</v>
      </c>
      <c r="O1654" s="3">
        <v>0</v>
      </c>
      <c r="P1654" s="1" t="s">
        <v>2581</v>
      </c>
      <c r="Q1654" s="1" t="s">
        <v>1252</v>
      </c>
      <c r="R1654" s="1" t="s">
        <v>1250</v>
      </c>
      <c r="S1654" s="1" t="s">
        <v>2407</v>
      </c>
      <c r="T1654" s="1" t="s">
        <v>2407</v>
      </c>
      <c r="U1654" s="1" t="s">
        <v>5769</v>
      </c>
      <c r="V1654" s="1" t="s">
        <v>2470</v>
      </c>
      <c r="W1654" s="1" t="s">
        <v>51</v>
      </c>
      <c r="X1654" s="1" t="str">
        <f>CONCATENATE(Tableau4[[#This Row],[Numéro de pièce de la pièce de référence]],Tableau4[[#This Row],[Numéro de poste de la pièce de référence]])</f>
        <v>450067329810</v>
      </c>
    </row>
    <row r="1655" spans="1:24" x14ac:dyDescent="0.35">
      <c r="A1655" s="1" t="s">
        <v>97</v>
      </c>
      <c r="B1655" s="1" t="s">
        <v>2489</v>
      </c>
      <c r="C1655" s="1" t="s">
        <v>2510</v>
      </c>
      <c r="D1655" s="1" t="s">
        <v>101</v>
      </c>
      <c r="E1655" s="1" t="s">
        <v>1389</v>
      </c>
      <c r="F1655" s="1" t="s">
        <v>2407</v>
      </c>
      <c r="G1655" s="1" t="s">
        <v>2983</v>
      </c>
      <c r="H1655" s="1" t="s">
        <v>88</v>
      </c>
      <c r="I1655" s="2">
        <v>44036</v>
      </c>
      <c r="J1655" s="1" t="s">
        <v>4282</v>
      </c>
      <c r="K1655" s="1" t="s">
        <v>4283</v>
      </c>
      <c r="L1655" s="1" t="s">
        <v>2630</v>
      </c>
      <c r="M1655" s="1" t="s">
        <v>4290</v>
      </c>
      <c r="N1655" s="3">
        <v>-78097.83</v>
      </c>
      <c r="O1655" s="3">
        <v>0</v>
      </c>
      <c r="P1655" s="1" t="s">
        <v>2567</v>
      </c>
      <c r="Q1655" s="1" t="s">
        <v>1390</v>
      </c>
      <c r="R1655" s="1" t="s">
        <v>1388</v>
      </c>
      <c r="S1655" s="1" t="s">
        <v>2407</v>
      </c>
      <c r="T1655" s="1" t="s">
        <v>2407</v>
      </c>
      <c r="U1655" s="1" t="s">
        <v>5770</v>
      </c>
      <c r="V1655" s="1" t="s">
        <v>2470</v>
      </c>
      <c r="W1655" s="1" t="s">
        <v>103</v>
      </c>
      <c r="X1655" s="1" t="str">
        <f>CONCATENATE(Tableau4[[#This Row],[Numéro de pièce de la pièce de référence]],Tableau4[[#This Row],[Numéro de poste de la pièce de référence]])</f>
        <v>450067393710</v>
      </c>
    </row>
    <row r="1656" spans="1:24" x14ac:dyDescent="0.35">
      <c r="A1656" s="1" t="s">
        <v>97</v>
      </c>
      <c r="B1656" s="1" t="s">
        <v>2489</v>
      </c>
      <c r="C1656" s="1" t="s">
        <v>2510</v>
      </c>
      <c r="D1656" s="1" t="s">
        <v>101</v>
      </c>
      <c r="E1656" s="1" t="s">
        <v>1376</v>
      </c>
      <c r="F1656" s="1" t="s">
        <v>2407</v>
      </c>
      <c r="G1656" s="1" t="s">
        <v>2985</v>
      </c>
      <c r="H1656" s="1" t="s">
        <v>88</v>
      </c>
      <c r="I1656" s="2">
        <v>44036</v>
      </c>
      <c r="J1656" s="1" t="s">
        <v>4282</v>
      </c>
      <c r="K1656" s="1" t="s">
        <v>4283</v>
      </c>
      <c r="L1656" s="1" t="s">
        <v>2630</v>
      </c>
      <c r="M1656" s="1" t="s">
        <v>4290</v>
      </c>
      <c r="N1656" s="3">
        <v>-237.76</v>
      </c>
      <c r="O1656" s="3">
        <v>0</v>
      </c>
      <c r="P1656" s="1" t="s">
        <v>2567</v>
      </c>
      <c r="Q1656" s="1" t="s">
        <v>947</v>
      </c>
      <c r="R1656" s="1" t="s">
        <v>1375</v>
      </c>
      <c r="S1656" s="1" t="s">
        <v>2407</v>
      </c>
      <c r="T1656" s="1" t="s">
        <v>2407</v>
      </c>
      <c r="U1656" s="1" t="s">
        <v>5771</v>
      </c>
      <c r="V1656" s="1" t="s">
        <v>2470</v>
      </c>
      <c r="W1656" s="1" t="s">
        <v>51</v>
      </c>
      <c r="X1656" s="1" t="str">
        <f>CONCATENATE(Tableau4[[#This Row],[Numéro de pièce de la pièce de référence]],Tableau4[[#This Row],[Numéro de poste de la pièce de référence]])</f>
        <v>450067396110</v>
      </c>
    </row>
    <row r="1657" spans="1:24" x14ac:dyDescent="0.35">
      <c r="A1657" s="1" t="s">
        <v>97</v>
      </c>
      <c r="B1657" s="1" t="s">
        <v>2489</v>
      </c>
      <c r="C1657" s="1" t="s">
        <v>2510</v>
      </c>
      <c r="D1657" s="1" t="s">
        <v>101</v>
      </c>
      <c r="E1657" s="1" t="s">
        <v>1686</v>
      </c>
      <c r="F1657" s="1" t="s">
        <v>2407</v>
      </c>
      <c r="G1657" s="1" t="s">
        <v>3095</v>
      </c>
      <c r="H1657" s="1" t="s">
        <v>88</v>
      </c>
      <c r="I1657" s="2">
        <v>44036</v>
      </c>
      <c r="J1657" s="1" t="s">
        <v>4282</v>
      </c>
      <c r="K1657" s="1" t="s">
        <v>4283</v>
      </c>
      <c r="L1657" s="1" t="s">
        <v>2630</v>
      </c>
      <c r="M1657" s="1" t="s">
        <v>4290</v>
      </c>
      <c r="N1657" s="3">
        <v>-16859.46</v>
      </c>
      <c r="O1657" s="3">
        <v>0</v>
      </c>
      <c r="P1657" s="1" t="s">
        <v>2567</v>
      </c>
      <c r="Q1657" s="1" t="s">
        <v>1659</v>
      </c>
      <c r="R1657" s="1" t="s">
        <v>1685</v>
      </c>
      <c r="S1657" s="1" t="s">
        <v>2407</v>
      </c>
      <c r="T1657" s="1" t="s">
        <v>2407</v>
      </c>
      <c r="U1657" s="1" t="s">
        <v>5772</v>
      </c>
      <c r="V1657" s="1" t="s">
        <v>2470</v>
      </c>
      <c r="W1657" s="1" t="s">
        <v>103</v>
      </c>
      <c r="X1657" s="1" t="str">
        <f>CONCATENATE(Tableau4[[#This Row],[Numéro de pièce de la pièce de référence]],Tableau4[[#This Row],[Numéro de poste de la pièce de référence]])</f>
        <v>450068076210</v>
      </c>
    </row>
    <row r="1658" spans="1:24" x14ac:dyDescent="0.35">
      <c r="A1658" s="1" t="s">
        <v>97</v>
      </c>
      <c r="B1658" s="1" t="s">
        <v>2489</v>
      </c>
      <c r="C1658" s="1" t="s">
        <v>2510</v>
      </c>
      <c r="D1658" s="1" t="s">
        <v>101</v>
      </c>
      <c r="E1658" s="1" t="s">
        <v>1736</v>
      </c>
      <c r="F1658" s="1" t="s">
        <v>2407</v>
      </c>
      <c r="G1658" s="1" t="s">
        <v>3120</v>
      </c>
      <c r="H1658" s="1" t="s">
        <v>88</v>
      </c>
      <c r="I1658" s="2">
        <v>44036</v>
      </c>
      <c r="J1658" s="1" t="s">
        <v>4282</v>
      </c>
      <c r="K1658" s="1" t="s">
        <v>4283</v>
      </c>
      <c r="L1658" s="1" t="s">
        <v>2630</v>
      </c>
      <c r="M1658" s="1" t="s">
        <v>4290</v>
      </c>
      <c r="N1658" s="3">
        <v>-70891.14</v>
      </c>
      <c r="O1658" s="3">
        <v>0</v>
      </c>
      <c r="P1658" s="1" t="s">
        <v>2567</v>
      </c>
      <c r="Q1658" s="1" t="s">
        <v>1737</v>
      </c>
      <c r="R1658" s="1" t="s">
        <v>1735</v>
      </c>
      <c r="S1658" s="1" t="s">
        <v>2407</v>
      </c>
      <c r="T1658" s="1" t="s">
        <v>2407</v>
      </c>
      <c r="U1658" s="1" t="s">
        <v>5773</v>
      </c>
      <c r="V1658" s="1" t="s">
        <v>2470</v>
      </c>
      <c r="W1658" s="1" t="s">
        <v>111</v>
      </c>
      <c r="X1658" s="1" t="str">
        <f>CONCATENATE(Tableau4[[#This Row],[Numéro de pièce de la pièce de référence]],Tableau4[[#This Row],[Numéro de poste de la pièce de référence]])</f>
        <v>450068329310</v>
      </c>
    </row>
    <row r="1659" spans="1:24" x14ac:dyDescent="0.35">
      <c r="A1659" s="1" t="s">
        <v>97</v>
      </c>
      <c r="B1659" s="1" t="s">
        <v>2489</v>
      </c>
      <c r="C1659" s="1" t="s">
        <v>2510</v>
      </c>
      <c r="D1659" s="1" t="s">
        <v>101</v>
      </c>
      <c r="E1659" s="1" t="s">
        <v>1736</v>
      </c>
      <c r="F1659" s="1" t="s">
        <v>2407</v>
      </c>
      <c r="G1659" s="1" t="s">
        <v>3120</v>
      </c>
      <c r="H1659" s="1" t="s">
        <v>88</v>
      </c>
      <c r="I1659" s="2">
        <v>44036</v>
      </c>
      <c r="J1659" s="1" t="s">
        <v>4282</v>
      </c>
      <c r="K1659" s="1" t="s">
        <v>4283</v>
      </c>
      <c r="L1659" s="1" t="s">
        <v>2630</v>
      </c>
      <c r="M1659" s="1" t="s">
        <v>4290</v>
      </c>
      <c r="N1659" s="3">
        <v>-70955.509999999995</v>
      </c>
      <c r="O1659" s="3">
        <v>0</v>
      </c>
      <c r="P1659" s="1" t="s">
        <v>2567</v>
      </c>
      <c r="Q1659" s="1" t="s">
        <v>1737</v>
      </c>
      <c r="R1659" s="1" t="s">
        <v>1735</v>
      </c>
      <c r="S1659" s="1" t="s">
        <v>2407</v>
      </c>
      <c r="T1659" s="1" t="s">
        <v>2407</v>
      </c>
      <c r="U1659" s="1" t="s">
        <v>5774</v>
      </c>
      <c r="V1659" s="1" t="s">
        <v>2470</v>
      </c>
      <c r="W1659" s="1" t="s">
        <v>111</v>
      </c>
      <c r="X1659" s="1" t="str">
        <f>CONCATENATE(Tableau4[[#This Row],[Numéro de pièce de la pièce de référence]],Tableau4[[#This Row],[Numéro de poste de la pièce de référence]])</f>
        <v>450068329310</v>
      </c>
    </row>
    <row r="1660" spans="1:24" x14ac:dyDescent="0.35">
      <c r="A1660" s="1" t="s">
        <v>97</v>
      </c>
      <c r="B1660" s="1" t="s">
        <v>2489</v>
      </c>
      <c r="C1660" s="1" t="s">
        <v>2510</v>
      </c>
      <c r="D1660" s="1" t="s">
        <v>101</v>
      </c>
      <c r="E1660" s="1" t="s">
        <v>1736</v>
      </c>
      <c r="F1660" s="1" t="s">
        <v>2407</v>
      </c>
      <c r="G1660" s="1" t="s">
        <v>3120</v>
      </c>
      <c r="H1660" s="1" t="s">
        <v>88</v>
      </c>
      <c r="I1660" s="2">
        <v>44036</v>
      </c>
      <c r="J1660" s="1" t="s">
        <v>4282</v>
      </c>
      <c r="K1660" s="1" t="s">
        <v>4283</v>
      </c>
      <c r="L1660" s="1" t="s">
        <v>2630</v>
      </c>
      <c r="M1660" s="1" t="s">
        <v>4290</v>
      </c>
      <c r="N1660" s="3">
        <v>-52551.15</v>
      </c>
      <c r="O1660" s="3">
        <v>0</v>
      </c>
      <c r="P1660" s="1" t="s">
        <v>2567</v>
      </c>
      <c r="Q1660" s="1" t="s">
        <v>1737</v>
      </c>
      <c r="R1660" s="1" t="s">
        <v>1735</v>
      </c>
      <c r="S1660" s="1" t="s">
        <v>2407</v>
      </c>
      <c r="T1660" s="1" t="s">
        <v>2407</v>
      </c>
      <c r="U1660" s="1" t="s">
        <v>5775</v>
      </c>
      <c r="V1660" s="1" t="s">
        <v>2470</v>
      </c>
      <c r="W1660" s="1" t="s">
        <v>111</v>
      </c>
      <c r="X1660" s="1" t="str">
        <f>CONCATENATE(Tableau4[[#This Row],[Numéro de pièce de la pièce de référence]],Tableau4[[#This Row],[Numéro de poste de la pièce de référence]])</f>
        <v>450068329310</v>
      </c>
    </row>
    <row r="1661" spans="1:24" x14ac:dyDescent="0.35">
      <c r="A1661" s="1" t="s">
        <v>97</v>
      </c>
      <c r="B1661" s="1" t="s">
        <v>2489</v>
      </c>
      <c r="C1661" s="1" t="s">
        <v>2510</v>
      </c>
      <c r="D1661" s="1" t="s">
        <v>101</v>
      </c>
      <c r="E1661" s="1" t="s">
        <v>1736</v>
      </c>
      <c r="F1661" s="1" t="s">
        <v>2407</v>
      </c>
      <c r="G1661" s="1" t="s">
        <v>3120</v>
      </c>
      <c r="H1661" s="1" t="s">
        <v>88</v>
      </c>
      <c r="I1661" s="2">
        <v>44036</v>
      </c>
      <c r="J1661" s="1" t="s">
        <v>4282</v>
      </c>
      <c r="K1661" s="1" t="s">
        <v>4283</v>
      </c>
      <c r="L1661" s="1" t="s">
        <v>2630</v>
      </c>
      <c r="M1661" s="1" t="s">
        <v>4290</v>
      </c>
      <c r="N1661" s="3">
        <v>-70275.990000000005</v>
      </c>
      <c r="O1661" s="3">
        <v>0</v>
      </c>
      <c r="P1661" s="1" t="s">
        <v>2567</v>
      </c>
      <c r="Q1661" s="1" t="s">
        <v>1737</v>
      </c>
      <c r="R1661" s="1" t="s">
        <v>1735</v>
      </c>
      <c r="S1661" s="1" t="s">
        <v>2407</v>
      </c>
      <c r="T1661" s="1" t="s">
        <v>2407</v>
      </c>
      <c r="U1661" s="1" t="s">
        <v>5776</v>
      </c>
      <c r="V1661" s="1" t="s">
        <v>2470</v>
      </c>
      <c r="W1661" s="1" t="s">
        <v>111</v>
      </c>
      <c r="X1661" s="1" t="str">
        <f>CONCATENATE(Tableau4[[#This Row],[Numéro de pièce de la pièce de référence]],Tableau4[[#This Row],[Numéro de poste de la pièce de référence]])</f>
        <v>450068329310</v>
      </c>
    </row>
    <row r="1662" spans="1:24" x14ac:dyDescent="0.35">
      <c r="A1662" s="1" t="s">
        <v>97</v>
      </c>
      <c r="B1662" s="1" t="s">
        <v>2489</v>
      </c>
      <c r="C1662" s="1" t="s">
        <v>2510</v>
      </c>
      <c r="D1662" s="1" t="s">
        <v>101</v>
      </c>
      <c r="E1662" s="1" t="s">
        <v>1736</v>
      </c>
      <c r="F1662" s="1" t="s">
        <v>2407</v>
      </c>
      <c r="G1662" s="1" t="s">
        <v>3120</v>
      </c>
      <c r="H1662" s="1" t="s">
        <v>88</v>
      </c>
      <c r="I1662" s="2">
        <v>44036</v>
      </c>
      <c r="J1662" s="1" t="s">
        <v>4282</v>
      </c>
      <c r="K1662" s="1" t="s">
        <v>4283</v>
      </c>
      <c r="L1662" s="1" t="s">
        <v>2630</v>
      </c>
      <c r="M1662" s="1" t="s">
        <v>4290</v>
      </c>
      <c r="N1662" s="3">
        <v>-50441.05</v>
      </c>
      <c r="O1662" s="3">
        <v>0</v>
      </c>
      <c r="P1662" s="1" t="s">
        <v>2567</v>
      </c>
      <c r="Q1662" s="1" t="s">
        <v>1737</v>
      </c>
      <c r="R1662" s="1" t="s">
        <v>1735</v>
      </c>
      <c r="S1662" s="1" t="s">
        <v>2407</v>
      </c>
      <c r="T1662" s="1" t="s">
        <v>2407</v>
      </c>
      <c r="U1662" s="1" t="s">
        <v>5777</v>
      </c>
      <c r="V1662" s="1" t="s">
        <v>2470</v>
      </c>
      <c r="W1662" s="1" t="s">
        <v>111</v>
      </c>
      <c r="X1662" s="1" t="str">
        <f>CONCATENATE(Tableau4[[#This Row],[Numéro de pièce de la pièce de référence]],Tableau4[[#This Row],[Numéro de poste de la pièce de référence]])</f>
        <v>450068329310</v>
      </c>
    </row>
    <row r="1663" spans="1:24" x14ac:dyDescent="0.35">
      <c r="A1663" s="1" t="s">
        <v>97</v>
      </c>
      <c r="B1663" s="1" t="s">
        <v>2489</v>
      </c>
      <c r="C1663" s="1" t="s">
        <v>2510</v>
      </c>
      <c r="D1663" s="1" t="s">
        <v>101</v>
      </c>
      <c r="E1663" s="1" t="s">
        <v>1736</v>
      </c>
      <c r="F1663" s="1" t="s">
        <v>2407</v>
      </c>
      <c r="G1663" s="1" t="s">
        <v>3120</v>
      </c>
      <c r="H1663" s="1" t="s">
        <v>88</v>
      </c>
      <c r="I1663" s="2">
        <v>44036</v>
      </c>
      <c r="J1663" s="1" t="s">
        <v>4282</v>
      </c>
      <c r="K1663" s="1" t="s">
        <v>4283</v>
      </c>
      <c r="L1663" s="1" t="s">
        <v>2630</v>
      </c>
      <c r="M1663" s="1" t="s">
        <v>4290</v>
      </c>
      <c r="N1663" s="3">
        <v>-70512.039999999994</v>
      </c>
      <c r="O1663" s="3">
        <v>0</v>
      </c>
      <c r="P1663" s="1" t="s">
        <v>2567</v>
      </c>
      <c r="Q1663" s="1" t="s">
        <v>1737</v>
      </c>
      <c r="R1663" s="1" t="s">
        <v>1735</v>
      </c>
      <c r="S1663" s="1" t="s">
        <v>2407</v>
      </c>
      <c r="T1663" s="1" t="s">
        <v>2407</v>
      </c>
      <c r="U1663" s="1" t="s">
        <v>5778</v>
      </c>
      <c r="V1663" s="1" t="s">
        <v>2470</v>
      </c>
      <c r="W1663" s="1" t="s">
        <v>111</v>
      </c>
      <c r="X1663" s="1" t="str">
        <f>CONCATENATE(Tableau4[[#This Row],[Numéro de pièce de la pièce de référence]],Tableau4[[#This Row],[Numéro de poste de la pièce de référence]])</f>
        <v>450068329310</v>
      </c>
    </row>
    <row r="1664" spans="1:24" x14ac:dyDescent="0.35">
      <c r="A1664" s="1" t="s">
        <v>97</v>
      </c>
      <c r="B1664" s="1" t="s">
        <v>2489</v>
      </c>
      <c r="C1664" s="1" t="s">
        <v>2510</v>
      </c>
      <c r="D1664" s="1" t="s">
        <v>101</v>
      </c>
      <c r="E1664" s="1" t="s">
        <v>1736</v>
      </c>
      <c r="F1664" s="1" t="s">
        <v>2407</v>
      </c>
      <c r="G1664" s="1" t="s">
        <v>3120</v>
      </c>
      <c r="H1664" s="1" t="s">
        <v>88</v>
      </c>
      <c r="I1664" s="2">
        <v>44036</v>
      </c>
      <c r="J1664" s="1" t="s">
        <v>4282</v>
      </c>
      <c r="K1664" s="1" t="s">
        <v>4283</v>
      </c>
      <c r="L1664" s="1" t="s">
        <v>2630</v>
      </c>
      <c r="M1664" s="1" t="s">
        <v>4290</v>
      </c>
      <c r="N1664" s="3">
        <v>-70662.25</v>
      </c>
      <c r="O1664" s="3">
        <v>0</v>
      </c>
      <c r="P1664" s="1" t="s">
        <v>2567</v>
      </c>
      <c r="Q1664" s="1" t="s">
        <v>1737</v>
      </c>
      <c r="R1664" s="1" t="s">
        <v>1735</v>
      </c>
      <c r="S1664" s="1" t="s">
        <v>2407</v>
      </c>
      <c r="T1664" s="1" t="s">
        <v>2407</v>
      </c>
      <c r="U1664" s="1" t="s">
        <v>5779</v>
      </c>
      <c r="V1664" s="1" t="s">
        <v>2470</v>
      </c>
      <c r="W1664" s="1" t="s">
        <v>111</v>
      </c>
      <c r="X1664" s="1" t="str">
        <f>CONCATENATE(Tableau4[[#This Row],[Numéro de pièce de la pièce de référence]],Tableau4[[#This Row],[Numéro de poste de la pièce de référence]])</f>
        <v>450068329310</v>
      </c>
    </row>
    <row r="1665" spans="1:24" x14ac:dyDescent="0.35">
      <c r="A1665" s="1" t="s">
        <v>97</v>
      </c>
      <c r="B1665" s="1" t="s">
        <v>2489</v>
      </c>
      <c r="C1665" s="1" t="s">
        <v>2510</v>
      </c>
      <c r="D1665" s="1" t="s">
        <v>101</v>
      </c>
      <c r="E1665" s="1" t="s">
        <v>1736</v>
      </c>
      <c r="F1665" s="1" t="s">
        <v>2407</v>
      </c>
      <c r="G1665" s="1" t="s">
        <v>3120</v>
      </c>
      <c r="H1665" s="1" t="s">
        <v>88</v>
      </c>
      <c r="I1665" s="2">
        <v>44036</v>
      </c>
      <c r="J1665" s="1" t="s">
        <v>4282</v>
      </c>
      <c r="K1665" s="1" t="s">
        <v>4283</v>
      </c>
      <c r="L1665" s="1" t="s">
        <v>2630</v>
      </c>
      <c r="M1665" s="1" t="s">
        <v>4290</v>
      </c>
      <c r="N1665" s="3">
        <v>-70785</v>
      </c>
      <c r="O1665" s="3">
        <v>0</v>
      </c>
      <c r="P1665" s="1" t="s">
        <v>2567</v>
      </c>
      <c r="Q1665" s="1" t="s">
        <v>1737</v>
      </c>
      <c r="R1665" s="1" t="s">
        <v>1735</v>
      </c>
      <c r="S1665" s="1" t="s">
        <v>2407</v>
      </c>
      <c r="T1665" s="1" t="s">
        <v>2407</v>
      </c>
      <c r="U1665" s="1" t="s">
        <v>5780</v>
      </c>
      <c r="V1665" s="1" t="s">
        <v>2470</v>
      </c>
      <c r="W1665" s="1" t="s">
        <v>111</v>
      </c>
      <c r="X1665" s="1" t="str">
        <f>CONCATENATE(Tableau4[[#This Row],[Numéro de pièce de la pièce de référence]],Tableau4[[#This Row],[Numéro de poste de la pièce de référence]])</f>
        <v>450068329310</v>
      </c>
    </row>
    <row r="1666" spans="1:24" x14ac:dyDescent="0.35">
      <c r="A1666" s="1" t="s">
        <v>97</v>
      </c>
      <c r="B1666" s="1" t="s">
        <v>2489</v>
      </c>
      <c r="C1666" s="1" t="s">
        <v>2510</v>
      </c>
      <c r="D1666" s="1" t="s">
        <v>101</v>
      </c>
      <c r="E1666" s="1" t="s">
        <v>1736</v>
      </c>
      <c r="F1666" s="1" t="s">
        <v>2407</v>
      </c>
      <c r="G1666" s="1" t="s">
        <v>3120</v>
      </c>
      <c r="H1666" s="1" t="s">
        <v>88</v>
      </c>
      <c r="I1666" s="2">
        <v>44036</v>
      </c>
      <c r="J1666" s="1" t="s">
        <v>4282</v>
      </c>
      <c r="K1666" s="1" t="s">
        <v>4283</v>
      </c>
      <c r="L1666" s="1" t="s">
        <v>2630</v>
      </c>
      <c r="M1666" s="1" t="s">
        <v>4290</v>
      </c>
      <c r="N1666" s="3">
        <v>-69524.929999999993</v>
      </c>
      <c r="O1666" s="3">
        <v>0</v>
      </c>
      <c r="P1666" s="1" t="s">
        <v>2567</v>
      </c>
      <c r="Q1666" s="1" t="s">
        <v>1737</v>
      </c>
      <c r="R1666" s="1" t="s">
        <v>1735</v>
      </c>
      <c r="S1666" s="1" t="s">
        <v>2407</v>
      </c>
      <c r="T1666" s="1" t="s">
        <v>2407</v>
      </c>
      <c r="U1666" s="1" t="s">
        <v>5781</v>
      </c>
      <c r="V1666" s="1" t="s">
        <v>2470</v>
      </c>
      <c r="W1666" s="1" t="s">
        <v>111</v>
      </c>
      <c r="X1666" s="1" t="str">
        <f>CONCATENATE(Tableau4[[#This Row],[Numéro de pièce de la pièce de référence]],Tableau4[[#This Row],[Numéro de poste de la pièce de référence]])</f>
        <v>450068329310</v>
      </c>
    </row>
    <row r="1667" spans="1:24" x14ac:dyDescent="0.35">
      <c r="A1667" s="1" t="s">
        <v>97</v>
      </c>
      <c r="B1667" s="1" t="s">
        <v>2489</v>
      </c>
      <c r="C1667" s="1" t="s">
        <v>2510</v>
      </c>
      <c r="D1667" s="1" t="s">
        <v>101</v>
      </c>
      <c r="E1667" s="1" t="s">
        <v>1736</v>
      </c>
      <c r="F1667" s="1" t="s">
        <v>2407</v>
      </c>
      <c r="G1667" s="1" t="s">
        <v>3120</v>
      </c>
      <c r="H1667" s="1" t="s">
        <v>88</v>
      </c>
      <c r="I1667" s="2">
        <v>44036</v>
      </c>
      <c r="J1667" s="1" t="s">
        <v>4282</v>
      </c>
      <c r="K1667" s="1" t="s">
        <v>4283</v>
      </c>
      <c r="L1667" s="1" t="s">
        <v>2630</v>
      </c>
      <c r="M1667" s="1" t="s">
        <v>4290</v>
      </c>
      <c r="N1667" s="3">
        <v>-52093.37</v>
      </c>
      <c r="O1667" s="3">
        <v>0</v>
      </c>
      <c r="P1667" s="1" t="s">
        <v>2567</v>
      </c>
      <c r="Q1667" s="1" t="s">
        <v>1737</v>
      </c>
      <c r="R1667" s="1" t="s">
        <v>1735</v>
      </c>
      <c r="S1667" s="1" t="s">
        <v>2407</v>
      </c>
      <c r="T1667" s="1" t="s">
        <v>2407</v>
      </c>
      <c r="U1667" s="1" t="s">
        <v>5782</v>
      </c>
      <c r="V1667" s="1" t="s">
        <v>2470</v>
      </c>
      <c r="W1667" s="1" t="s">
        <v>111</v>
      </c>
      <c r="X1667" s="1" t="str">
        <f>CONCATENATE(Tableau4[[#This Row],[Numéro de pièce de la pièce de référence]],Tableau4[[#This Row],[Numéro de poste de la pièce de référence]])</f>
        <v>450068329310</v>
      </c>
    </row>
    <row r="1668" spans="1:24" x14ac:dyDescent="0.35">
      <c r="A1668" s="1" t="s">
        <v>97</v>
      </c>
      <c r="B1668" s="1" t="s">
        <v>2489</v>
      </c>
      <c r="C1668" s="1" t="s">
        <v>2510</v>
      </c>
      <c r="D1668" s="1" t="s">
        <v>101</v>
      </c>
      <c r="E1668" s="1" t="s">
        <v>1736</v>
      </c>
      <c r="F1668" s="1" t="s">
        <v>2407</v>
      </c>
      <c r="G1668" s="1" t="s">
        <v>3120</v>
      </c>
      <c r="H1668" s="1" t="s">
        <v>88</v>
      </c>
      <c r="I1668" s="2">
        <v>44036</v>
      </c>
      <c r="J1668" s="1" t="s">
        <v>4282</v>
      </c>
      <c r="K1668" s="1" t="s">
        <v>4283</v>
      </c>
      <c r="L1668" s="1" t="s">
        <v>2630</v>
      </c>
      <c r="M1668" s="1" t="s">
        <v>4290</v>
      </c>
      <c r="N1668" s="3">
        <v>50319.46</v>
      </c>
      <c r="O1668" s="3">
        <v>0</v>
      </c>
      <c r="P1668" s="1" t="s">
        <v>2567</v>
      </c>
      <c r="Q1668" s="1" t="s">
        <v>1737</v>
      </c>
      <c r="R1668" s="1" t="s">
        <v>1735</v>
      </c>
      <c r="S1668" s="1" t="s">
        <v>2407</v>
      </c>
      <c r="T1668" s="1" t="s">
        <v>2407</v>
      </c>
      <c r="U1668" s="1" t="s">
        <v>5783</v>
      </c>
      <c r="V1668" s="1" t="s">
        <v>2470</v>
      </c>
      <c r="W1668" s="1" t="s">
        <v>111</v>
      </c>
      <c r="X1668" s="1" t="str">
        <f>CONCATENATE(Tableau4[[#This Row],[Numéro de pièce de la pièce de référence]],Tableau4[[#This Row],[Numéro de poste de la pièce de référence]])</f>
        <v>450068329310</v>
      </c>
    </row>
    <row r="1669" spans="1:24" x14ac:dyDescent="0.35">
      <c r="A1669" s="1" t="s">
        <v>97</v>
      </c>
      <c r="B1669" s="1" t="s">
        <v>2489</v>
      </c>
      <c r="C1669" s="1" t="s">
        <v>2510</v>
      </c>
      <c r="D1669" s="1" t="s">
        <v>101</v>
      </c>
      <c r="E1669" s="1" t="s">
        <v>1736</v>
      </c>
      <c r="F1669" s="1" t="s">
        <v>2407</v>
      </c>
      <c r="G1669" s="1" t="s">
        <v>3120</v>
      </c>
      <c r="H1669" s="1" t="s">
        <v>88</v>
      </c>
      <c r="I1669" s="2">
        <v>44036</v>
      </c>
      <c r="J1669" s="1" t="s">
        <v>4282</v>
      </c>
      <c r="K1669" s="1" t="s">
        <v>4283</v>
      </c>
      <c r="L1669" s="1" t="s">
        <v>2630</v>
      </c>
      <c r="M1669" s="1" t="s">
        <v>4290</v>
      </c>
      <c r="N1669" s="3">
        <v>-190692.61</v>
      </c>
      <c r="O1669" s="3">
        <v>0</v>
      </c>
      <c r="P1669" s="1" t="s">
        <v>2567</v>
      </c>
      <c r="Q1669" s="1" t="s">
        <v>1737</v>
      </c>
      <c r="R1669" s="1" t="s">
        <v>1735</v>
      </c>
      <c r="S1669" s="1" t="s">
        <v>2407</v>
      </c>
      <c r="T1669" s="1" t="s">
        <v>2407</v>
      </c>
      <c r="U1669" s="1" t="s">
        <v>5784</v>
      </c>
      <c r="V1669" s="1" t="s">
        <v>2470</v>
      </c>
      <c r="W1669" s="1" t="s">
        <v>111</v>
      </c>
      <c r="X1669" s="1" t="str">
        <f>CONCATENATE(Tableau4[[#This Row],[Numéro de pièce de la pièce de référence]],Tableau4[[#This Row],[Numéro de poste de la pièce de référence]])</f>
        <v>450068329310</v>
      </c>
    </row>
    <row r="1670" spans="1:24" x14ac:dyDescent="0.35">
      <c r="A1670" s="1" t="s">
        <v>97</v>
      </c>
      <c r="B1670" s="1" t="s">
        <v>2489</v>
      </c>
      <c r="C1670" s="1" t="s">
        <v>2510</v>
      </c>
      <c r="D1670" s="1" t="s">
        <v>101</v>
      </c>
      <c r="E1670" s="1" t="s">
        <v>1736</v>
      </c>
      <c r="F1670" s="1" t="s">
        <v>2407</v>
      </c>
      <c r="G1670" s="1" t="s">
        <v>3120</v>
      </c>
      <c r="H1670" s="1" t="s">
        <v>88</v>
      </c>
      <c r="I1670" s="2">
        <v>44036</v>
      </c>
      <c r="J1670" s="1" t="s">
        <v>4282</v>
      </c>
      <c r="K1670" s="1" t="s">
        <v>4283</v>
      </c>
      <c r="L1670" s="1" t="s">
        <v>2630</v>
      </c>
      <c r="M1670" s="1" t="s">
        <v>4290</v>
      </c>
      <c r="N1670" s="3">
        <v>190478.02</v>
      </c>
      <c r="O1670" s="3">
        <v>0</v>
      </c>
      <c r="P1670" s="1" t="s">
        <v>2567</v>
      </c>
      <c r="Q1670" s="1" t="s">
        <v>1737</v>
      </c>
      <c r="R1670" s="1" t="s">
        <v>1735</v>
      </c>
      <c r="S1670" s="1" t="s">
        <v>2407</v>
      </c>
      <c r="T1670" s="1" t="s">
        <v>2407</v>
      </c>
      <c r="U1670" s="1" t="s">
        <v>5785</v>
      </c>
      <c r="V1670" s="1" t="s">
        <v>2470</v>
      </c>
      <c r="W1670" s="1" t="s">
        <v>111</v>
      </c>
      <c r="X1670" s="1" t="str">
        <f>CONCATENATE(Tableau4[[#This Row],[Numéro de pièce de la pièce de référence]],Tableau4[[#This Row],[Numéro de poste de la pièce de référence]])</f>
        <v>450068329310</v>
      </c>
    </row>
    <row r="1671" spans="1:24" x14ac:dyDescent="0.35">
      <c r="A1671" s="1" t="s">
        <v>97</v>
      </c>
      <c r="B1671" s="1" t="s">
        <v>2489</v>
      </c>
      <c r="C1671" s="1" t="s">
        <v>2510</v>
      </c>
      <c r="D1671" s="1" t="s">
        <v>101</v>
      </c>
      <c r="E1671" s="1" t="s">
        <v>1736</v>
      </c>
      <c r="F1671" s="1" t="s">
        <v>2407</v>
      </c>
      <c r="G1671" s="1" t="s">
        <v>3120</v>
      </c>
      <c r="H1671" s="1" t="s">
        <v>88</v>
      </c>
      <c r="I1671" s="2">
        <v>44036</v>
      </c>
      <c r="J1671" s="1" t="s">
        <v>4282</v>
      </c>
      <c r="K1671" s="1" t="s">
        <v>4283</v>
      </c>
      <c r="L1671" s="1" t="s">
        <v>2630</v>
      </c>
      <c r="M1671" s="1" t="s">
        <v>4290</v>
      </c>
      <c r="N1671" s="3">
        <v>-70855.37</v>
      </c>
      <c r="O1671" s="3">
        <v>0</v>
      </c>
      <c r="P1671" s="1" t="s">
        <v>2567</v>
      </c>
      <c r="Q1671" s="1" t="s">
        <v>1737</v>
      </c>
      <c r="R1671" s="1" t="s">
        <v>1735</v>
      </c>
      <c r="S1671" s="1" t="s">
        <v>2407</v>
      </c>
      <c r="T1671" s="1" t="s">
        <v>2407</v>
      </c>
      <c r="U1671" s="1" t="s">
        <v>5786</v>
      </c>
      <c r="V1671" s="1" t="s">
        <v>2470</v>
      </c>
      <c r="W1671" s="1" t="s">
        <v>111</v>
      </c>
      <c r="X1671" s="1" t="str">
        <f>CONCATENATE(Tableau4[[#This Row],[Numéro de pièce de la pièce de référence]],Tableau4[[#This Row],[Numéro de poste de la pièce de référence]])</f>
        <v>450068329310</v>
      </c>
    </row>
    <row r="1672" spans="1:24" x14ac:dyDescent="0.35">
      <c r="A1672" s="1" t="s">
        <v>97</v>
      </c>
      <c r="B1672" s="1" t="s">
        <v>2489</v>
      </c>
      <c r="C1672" s="1" t="s">
        <v>2510</v>
      </c>
      <c r="D1672" s="1" t="s">
        <v>101</v>
      </c>
      <c r="E1672" s="1" t="s">
        <v>1736</v>
      </c>
      <c r="F1672" s="1" t="s">
        <v>2407</v>
      </c>
      <c r="G1672" s="1" t="s">
        <v>3120</v>
      </c>
      <c r="H1672" s="1" t="s">
        <v>88</v>
      </c>
      <c r="I1672" s="2">
        <v>44036</v>
      </c>
      <c r="J1672" s="1" t="s">
        <v>4282</v>
      </c>
      <c r="K1672" s="1" t="s">
        <v>4283</v>
      </c>
      <c r="L1672" s="1" t="s">
        <v>2630</v>
      </c>
      <c r="M1672" s="1" t="s">
        <v>4290</v>
      </c>
      <c r="N1672" s="3">
        <v>-28079.4</v>
      </c>
      <c r="O1672" s="3">
        <v>0</v>
      </c>
      <c r="P1672" s="1" t="s">
        <v>2567</v>
      </c>
      <c r="Q1672" s="1" t="s">
        <v>1737</v>
      </c>
      <c r="R1672" s="1" t="s">
        <v>1735</v>
      </c>
      <c r="S1672" s="1" t="s">
        <v>2407</v>
      </c>
      <c r="T1672" s="1" t="s">
        <v>2407</v>
      </c>
      <c r="U1672" s="1" t="s">
        <v>5787</v>
      </c>
      <c r="V1672" s="1" t="s">
        <v>2470</v>
      </c>
      <c r="W1672" s="1" t="s">
        <v>111</v>
      </c>
      <c r="X1672" s="1" t="str">
        <f>CONCATENATE(Tableau4[[#This Row],[Numéro de pièce de la pièce de référence]],Tableau4[[#This Row],[Numéro de poste de la pièce de référence]])</f>
        <v>450068329310</v>
      </c>
    </row>
    <row r="1673" spans="1:24" x14ac:dyDescent="0.35">
      <c r="A1673" s="1" t="s">
        <v>97</v>
      </c>
      <c r="B1673" s="1" t="s">
        <v>2489</v>
      </c>
      <c r="C1673" s="1" t="s">
        <v>2510</v>
      </c>
      <c r="D1673" s="1" t="s">
        <v>101</v>
      </c>
      <c r="E1673" s="1" t="s">
        <v>1736</v>
      </c>
      <c r="F1673" s="1" t="s">
        <v>2407</v>
      </c>
      <c r="G1673" s="1" t="s">
        <v>3120</v>
      </c>
      <c r="H1673" s="1" t="s">
        <v>88</v>
      </c>
      <c r="I1673" s="2">
        <v>44036</v>
      </c>
      <c r="J1673" s="1" t="s">
        <v>4282</v>
      </c>
      <c r="K1673" s="1" t="s">
        <v>4283</v>
      </c>
      <c r="L1673" s="1" t="s">
        <v>2630</v>
      </c>
      <c r="M1673" s="1" t="s">
        <v>4290</v>
      </c>
      <c r="N1673" s="3">
        <v>-49210.75</v>
      </c>
      <c r="O1673" s="3">
        <v>0</v>
      </c>
      <c r="P1673" s="1" t="s">
        <v>2567</v>
      </c>
      <c r="Q1673" s="1" t="s">
        <v>1737</v>
      </c>
      <c r="R1673" s="1" t="s">
        <v>1735</v>
      </c>
      <c r="S1673" s="1" t="s">
        <v>2407</v>
      </c>
      <c r="T1673" s="1" t="s">
        <v>2407</v>
      </c>
      <c r="U1673" s="1" t="s">
        <v>5788</v>
      </c>
      <c r="V1673" s="1" t="s">
        <v>2470</v>
      </c>
      <c r="W1673" s="1" t="s">
        <v>111</v>
      </c>
      <c r="X1673" s="1" t="str">
        <f>CONCATENATE(Tableau4[[#This Row],[Numéro de pièce de la pièce de référence]],Tableau4[[#This Row],[Numéro de poste de la pièce de référence]])</f>
        <v>450068329310</v>
      </c>
    </row>
    <row r="1674" spans="1:24" x14ac:dyDescent="0.35">
      <c r="A1674" s="1" t="s">
        <v>97</v>
      </c>
      <c r="B1674" s="1" t="s">
        <v>2489</v>
      </c>
      <c r="C1674" s="1" t="s">
        <v>2510</v>
      </c>
      <c r="D1674" s="1" t="s">
        <v>101</v>
      </c>
      <c r="E1674" s="1" t="s">
        <v>1736</v>
      </c>
      <c r="F1674" s="1" t="s">
        <v>2407</v>
      </c>
      <c r="G1674" s="1" t="s">
        <v>3120</v>
      </c>
      <c r="H1674" s="1" t="s">
        <v>88</v>
      </c>
      <c r="I1674" s="2">
        <v>44036</v>
      </c>
      <c r="J1674" s="1" t="s">
        <v>4282</v>
      </c>
      <c r="K1674" s="1" t="s">
        <v>4283</v>
      </c>
      <c r="L1674" s="1" t="s">
        <v>2630</v>
      </c>
      <c r="M1674" s="1" t="s">
        <v>4290</v>
      </c>
      <c r="N1674" s="3">
        <v>-51034.74</v>
      </c>
      <c r="O1674" s="3">
        <v>0</v>
      </c>
      <c r="P1674" s="1" t="s">
        <v>2567</v>
      </c>
      <c r="Q1674" s="1" t="s">
        <v>1737</v>
      </c>
      <c r="R1674" s="1" t="s">
        <v>1735</v>
      </c>
      <c r="S1674" s="1" t="s">
        <v>2407</v>
      </c>
      <c r="T1674" s="1" t="s">
        <v>2407</v>
      </c>
      <c r="U1674" s="1" t="s">
        <v>5789</v>
      </c>
      <c r="V1674" s="1" t="s">
        <v>2470</v>
      </c>
      <c r="W1674" s="1" t="s">
        <v>111</v>
      </c>
      <c r="X1674" s="1" t="str">
        <f>CONCATENATE(Tableau4[[#This Row],[Numéro de pièce de la pièce de référence]],Tableau4[[#This Row],[Numéro de poste de la pièce de référence]])</f>
        <v>450068329310</v>
      </c>
    </row>
    <row r="1675" spans="1:24" x14ac:dyDescent="0.35">
      <c r="A1675" s="1" t="s">
        <v>97</v>
      </c>
      <c r="B1675" s="1" t="s">
        <v>2489</v>
      </c>
      <c r="C1675" s="1" t="s">
        <v>2510</v>
      </c>
      <c r="D1675" s="1" t="s">
        <v>101</v>
      </c>
      <c r="E1675" s="1" t="s">
        <v>1736</v>
      </c>
      <c r="F1675" s="1" t="s">
        <v>2407</v>
      </c>
      <c r="G1675" s="1" t="s">
        <v>3120</v>
      </c>
      <c r="H1675" s="1" t="s">
        <v>88</v>
      </c>
      <c r="I1675" s="2">
        <v>44036</v>
      </c>
      <c r="J1675" s="1" t="s">
        <v>4282</v>
      </c>
      <c r="K1675" s="1" t="s">
        <v>4283</v>
      </c>
      <c r="L1675" s="1" t="s">
        <v>2630</v>
      </c>
      <c r="M1675" s="1" t="s">
        <v>4290</v>
      </c>
      <c r="N1675" s="3">
        <v>-289405.64</v>
      </c>
      <c r="O1675" s="3">
        <v>0</v>
      </c>
      <c r="P1675" s="1" t="s">
        <v>2567</v>
      </c>
      <c r="Q1675" s="1" t="s">
        <v>1737</v>
      </c>
      <c r="R1675" s="1" t="s">
        <v>1735</v>
      </c>
      <c r="S1675" s="1" t="s">
        <v>2407</v>
      </c>
      <c r="T1675" s="1" t="s">
        <v>2407</v>
      </c>
      <c r="U1675" s="1" t="s">
        <v>5790</v>
      </c>
      <c r="V1675" s="1" t="s">
        <v>2470</v>
      </c>
      <c r="W1675" s="1" t="s">
        <v>111</v>
      </c>
      <c r="X1675" s="1" t="str">
        <f>CONCATENATE(Tableau4[[#This Row],[Numéro de pièce de la pièce de référence]],Tableau4[[#This Row],[Numéro de poste de la pièce de référence]])</f>
        <v>450068329310</v>
      </c>
    </row>
    <row r="1676" spans="1:24" x14ac:dyDescent="0.35">
      <c r="A1676" s="1" t="s">
        <v>97</v>
      </c>
      <c r="B1676" s="1" t="s">
        <v>2489</v>
      </c>
      <c r="C1676" s="1" t="s">
        <v>2510</v>
      </c>
      <c r="D1676" s="1" t="s">
        <v>101</v>
      </c>
      <c r="E1676" s="1" t="s">
        <v>1760</v>
      </c>
      <c r="F1676" s="1" t="s">
        <v>2407</v>
      </c>
      <c r="G1676" s="1" t="s">
        <v>3131</v>
      </c>
      <c r="H1676" s="1" t="s">
        <v>88</v>
      </c>
      <c r="I1676" s="2">
        <v>44036</v>
      </c>
      <c r="J1676" s="1" t="s">
        <v>4282</v>
      </c>
      <c r="K1676" s="1" t="s">
        <v>4283</v>
      </c>
      <c r="L1676" s="1" t="s">
        <v>3400</v>
      </c>
      <c r="M1676" s="1" t="s">
        <v>4284</v>
      </c>
      <c r="N1676" s="3">
        <v>371459.01</v>
      </c>
      <c r="O1676" s="3">
        <v>0</v>
      </c>
      <c r="P1676" s="1" t="s">
        <v>3132</v>
      </c>
      <c r="Q1676" s="1" t="s">
        <v>1761</v>
      </c>
      <c r="R1676" s="1" t="s">
        <v>352</v>
      </c>
      <c r="S1676" s="1" t="s">
        <v>2407</v>
      </c>
      <c r="T1676" s="1" t="s">
        <v>2407</v>
      </c>
      <c r="U1676" s="1" t="s">
        <v>5791</v>
      </c>
      <c r="V1676" s="1" t="s">
        <v>2470</v>
      </c>
      <c r="W1676" s="1" t="s">
        <v>103</v>
      </c>
      <c r="X1676" s="1" t="str">
        <f>CONCATENATE(Tableau4[[#This Row],[Numéro de pièce de la pièce de référence]],Tableau4[[#This Row],[Numéro de poste de la pièce de référence]])</f>
        <v>450068402810</v>
      </c>
    </row>
    <row r="1677" spans="1:24" x14ac:dyDescent="0.35">
      <c r="A1677" s="1" t="s">
        <v>97</v>
      </c>
      <c r="B1677" s="1" t="s">
        <v>2489</v>
      </c>
      <c r="C1677" s="1" t="s">
        <v>2510</v>
      </c>
      <c r="D1677" s="1" t="s">
        <v>101</v>
      </c>
      <c r="E1677" s="1" t="s">
        <v>1757</v>
      </c>
      <c r="F1677" s="1" t="s">
        <v>2407</v>
      </c>
      <c r="G1677" s="1" t="s">
        <v>3133</v>
      </c>
      <c r="H1677" s="1" t="s">
        <v>88</v>
      </c>
      <c r="I1677" s="2">
        <v>44036</v>
      </c>
      <c r="J1677" s="1" t="s">
        <v>4282</v>
      </c>
      <c r="K1677" s="1" t="s">
        <v>4283</v>
      </c>
      <c r="L1677" s="1" t="s">
        <v>3400</v>
      </c>
      <c r="M1677" s="1" t="s">
        <v>4284</v>
      </c>
      <c r="N1677" s="3">
        <v>169841.65</v>
      </c>
      <c r="O1677" s="3">
        <v>0</v>
      </c>
      <c r="P1677" s="1" t="s">
        <v>2567</v>
      </c>
      <c r="Q1677" s="1" t="s">
        <v>1758</v>
      </c>
      <c r="R1677" s="1" t="s">
        <v>899</v>
      </c>
      <c r="S1677" s="1" t="s">
        <v>2407</v>
      </c>
      <c r="T1677" s="1" t="s">
        <v>2407</v>
      </c>
      <c r="U1677" s="1" t="s">
        <v>5792</v>
      </c>
      <c r="V1677" s="1" t="s">
        <v>2470</v>
      </c>
      <c r="W1677" s="1" t="s">
        <v>113</v>
      </c>
      <c r="X1677" s="1" t="str">
        <f>CONCATENATE(Tableau4[[#This Row],[Numéro de pièce de la pièce de référence]],Tableau4[[#This Row],[Numéro de poste de la pièce de référence]])</f>
        <v>450068405810</v>
      </c>
    </row>
    <row r="1678" spans="1:24" x14ac:dyDescent="0.35">
      <c r="A1678" s="1" t="s">
        <v>97</v>
      </c>
      <c r="B1678" s="1" t="s">
        <v>2489</v>
      </c>
      <c r="C1678" s="1" t="s">
        <v>2510</v>
      </c>
      <c r="D1678" s="1" t="s">
        <v>101</v>
      </c>
      <c r="E1678" s="1" t="s">
        <v>1765</v>
      </c>
      <c r="F1678" s="1" t="s">
        <v>2407</v>
      </c>
      <c r="G1678" s="1" t="s">
        <v>3135</v>
      </c>
      <c r="H1678" s="1" t="s">
        <v>88</v>
      </c>
      <c r="I1678" s="2">
        <v>44036</v>
      </c>
      <c r="J1678" s="1" t="s">
        <v>4282</v>
      </c>
      <c r="K1678" s="1" t="s">
        <v>4283</v>
      </c>
      <c r="L1678" s="1" t="s">
        <v>3400</v>
      </c>
      <c r="M1678" s="1" t="s">
        <v>4284</v>
      </c>
      <c r="N1678" s="3">
        <v>67155</v>
      </c>
      <c r="O1678" s="3">
        <v>0</v>
      </c>
      <c r="P1678" s="1" t="s">
        <v>2567</v>
      </c>
      <c r="Q1678" s="1" t="s">
        <v>1766</v>
      </c>
      <c r="R1678" s="1" t="s">
        <v>1764</v>
      </c>
      <c r="S1678" s="1" t="s">
        <v>2407</v>
      </c>
      <c r="T1678" s="1" t="s">
        <v>2407</v>
      </c>
      <c r="U1678" s="1" t="s">
        <v>5793</v>
      </c>
      <c r="V1678" s="1" t="s">
        <v>2470</v>
      </c>
      <c r="W1678" s="1" t="s">
        <v>103</v>
      </c>
      <c r="X1678" s="1" t="str">
        <f>CONCATENATE(Tableau4[[#This Row],[Numéro de pièce de la pièce de référence]],Tableau4[[#This Row],[Numéro de poste de la pièce de référence]])</f>
        <v>450068406110</v>
      </c>
    </row>
    <row r="1679" spans="1:24" x14ac:dyDescent="0.35">
      <c r="A1679" s="1" t="s">
        <v>97</v>
      </c>
      <c r="B1679" s="1" t="s">
        <v>2489</v>
      </c>
      <c r="C1679" s="1" t="s">
        <v>2510</v>
      </c>
      <c r="D1679" s="1" t="s">
        <v>101</v>
      </c>
      <c r="E1679" s="1" t="s">
        <v>1275</v>
      </c>
      <c r="F1679" s="1" t="s">
        <v>2407</v>
      </c>
      <c r="G1679" s="1" t="s">
        <v>2961</v>
      </c>
      <c r="H1679" s="1" t="s">
        <v>88</v>
      </c>
      <c r="I1679" s="2">
        <v>44039</v>
      </c>
      <c r="J1679" s="1" t="s">
        <v>4282</v>
      </c>
      <c r="K1679" s="1" t="s">
        <v>4283</v>
      </c>
      <c r="L1679" s="1" t="s">
        <v>2630</v>
      </c>
      <c r="M1679" s="1" t="s">
        <v>4290</v>
      </c>
      <c r="N1679" s="3">
        <v>-1048.1600000000001</v>
      </c>
      <c r="O1679" s="3">
        <v>0</v>
      </c>
      <c r="P1679" s="1" t="s">
        <v>2567</v>
      </c>
      <c r="Q1679" s="1" t="s">
        <v>1276</v>
      </c>
      <c r="R1679" s="1" t="s">
        <v>899</v>
      </c>
      <c r="S1679" s="1" t="s">
        <v>2407</v>
      </c>
      <c r="T1679" s="1" t="s">
        <v>2407</v>
      </c>
      <c r="U1679" s="1" t="s">
        <v>5794</v>
      </c>
      <c r="V1679" s="1" t="s">
        <v>2470</v>
      </c>
      <c r="W1679" s="1" t="s">
        <v>51</v>
      </c>
      <c r="X1679" s="1" t="str">
        <f>CONCATENATE(Tableau4[[#This Row],[Numéro de pièce de la pièce de référence]],Tableau4[[#This Row],[Numéro de poste de la pièce de référence]])</f>
        <v>450067354810</v>
      </c>
    </row>
    <row r="1680" spans="1:24" x14ac:dyDescent="0.35">
      <c r="A1680" s="1" t="s">
        <v>97</v>
      </c>
      <c r="B1680" s="1" t="s">
        <v>2489</v>
      </c>
      <c r="C1680" s="1" t="s">
        <v>2510</v>
      </c>
      <c r="D1680" s="1" t="s">
        <v>101</v>
      </c>
      <c r="E1680" s="1" t="s">
        <v>1699</v>
      </c>
      <c r="F1680" s="1" t="s">
        <v>2407</v>
      </c>
      <c r="G1680" s="1" t="s">
        <v>3069</v>
      </c>
      <c r="H1680" s="1" t="s">
        <v>88</v>
      </c>
      <c r="I1680" s="2">
        <v>44039</v>
      </c>
      <c r="J1680" s="1" t="s">
        <v>4282</v>
      </c>
      <c r="K1680" s="1" t="s">
        <v>4283</v>
      </c>
      <c r="L1680" s="1" t="s">
        <v>3401</v>
      </c>
      <c r="M1680" s="1" t="s">
        <v>4288</v>
      </c>
      <c r="N1680" s="3">
        <v>-11064111.960000001</v>
      </c>
      <c r="O1680" s="3">
        <v>0</v>
      </c>
      <c r="P1680" s="1" t="s">
        <v>2567</v>
      </c>
      <c r="Q1680" s="1" t="s">
        <v>1596</v>
      </c>
      <c r="R1680" s="1" t="s">
        <v>301</v>
      </c>
      <c r="S1680" s="1" t="s">
        <v>2407</v>
      </c>
      <c r="T1680" s="1" t="s">
        <v>2407</v>
      </c>
      <c r="U1680" s="1" t="s">
        <v>5795</v>
      </c>
      <c r="V1680" s="1" t="s">
        <v>2470</v>
      </c>
      <c r="W1680" s="1" t="s">
        <v>103</v>
      </c>
      <c r="X1680" s="1" t="str">
        <f>CONCATENATE(Tableau4[[#This Row],[Numéro de pièce de la pièce de référence]],Tableau4[[#This Row],[Numéro de poste de la pièce de référence]])</f>
        <v>450068074610</v>
      </c>
    </row>
    <row r="1681" spans="1:24" x14ac:dyDescent="0.35">
      <c r="A1681" s="1" t="s">
        <v>97</v>
      </c>
      <c r="B1681" s="1" t="s">
        <v>2489</v>
      </c>
      <c r="C1681" s="1" t="s">
        <v>2510</v>
      </c>
      <c r="D1681" s="1" t="s">
        <v>101</v>
      </c>
      <c r="E1681" s="1" t="s">
        <v>1689</v>
      </c>
      <c r="F1681" s="1" t="s">
        <v>2407</v>
      </c>
      <c r="G1681" s="1" t="s">
        <v>3093</v>
      </c>
      <c r="H1681" s="1" t="s">
        <v>88</v>
      </c>
      <c r="I1681" s="2">
        <v>44039</v>
      </c>
      <c r="J1681" s="1" t="s">
        <v>4282</v>
      </c>
      <c r="K1681" s="1" t="s">
        <v>4283</v>
      </c>
      <c r="L1681" s="1" t="s">
        <v>3401</v>
      </c>
      <c r="M1681" s="1" t="s">
        <v>4288</v>
      </c>
      <c r="N1681" s="3">
        <v>-3920</v>
      </c>
      <c r="O1681" s="3">
        <v>0</v>
      </c>
      <c r="P1681" s="1" t="s">
        <v>2567</v>
      </c>
      <c r="Q1681" s="1" t="s">
        <v>1690</v>
      </c>
      <c r="R1681" s="1" t="s">
        <v>1688</v>
      </c>
      <c r="S1681" s="1" t="s">
        <v>2407</v>
      </c>
      <c r="T1681" s="1" t="s">
        <v>2407</v>
      </c>
      <c r="U1681" s="1" t="s">
        <v>5796</v>
      </c>
      <c r="V1681" s="1" t="s">
        <v>2470</v>
      </c>
      <c r="W1681" s="1" t="s">
        <v>103</v>
      </c>
      <c r="X1681" s="1" t="str">
        <f>CONCATENATE(Tableau4[[#This Row],[Numéro de pièce de la pièce de référence]],Tableau4[[#This Row],[Numéro de poste de la pièce de référence]])</f>
        <v>450068074910</v>
      </c>
    </row>
    <row r="1682" spans="1:24" x14ac:dyDescent="0.35">
      <c r="A1682" s="1" t="s">
        <v>97</v>
      </c>
      <c r="B1682" s="1" t="s">
        <v>2489</v>
      </c>
      <c r="C1682" s="1" t="s">
        <v>2510</v>
      </c>
      <c r="D1682" s="1" t="s">
        <v>101</v>
      </c>
      <c r="E1682" s="1" t="s">
        <v>1689</v>
      </c>
      <c r="F1682" s="1" t="s">
        <v>2407</v>
      </c>
      <c r="G1682" s="1" t="s">
        <v>3093</v>
      </c>
      <c r="H1682" s="1" t="s">
        <v>88</v>
      </c>
      <c r="I1682" s="2">
        <v>44039</v>
      </c>
      <c r="J1682" s="1" t="s">
        <v>4282</v>
      </c>
      <c r="K1682" s="1" t="s">
        <v>4283</v>
      </c>
      <c r="L1682" s="1" t="s">
        <v>3401</v>
      </c>
      <c r="M1682" s="1" t="s">
        <v>4288</v>
      </c>
      <c r="N1682" s="3">
        <v>3920</v>
      </c>
      <c r="O1682" s="3">
        <v>0</v>
      </c>
      <c r="P1682" s="1" t="s">
        <v>2567</v>
      </c>
      <c r="Q1682" s="1" t="s">
        <v>1690</v>
      </c>
      <c r="R1682" s="1" t="s">
        <v>1688</v>
      </c>
      <c r="S1682" s="1" t="s">
        <v>2407</v>
      </c>
      <c r="T1682" s="1" t="s">
        <v>2407</v>
      </c>
      <c r="U1682" s="1" t="s">
        <v>5797</v>
      </c>
      <c r="V1682" s="1" t="s">
        <v>2470</v>
      </c>
      <c r="W1682" s="1" t="s">
        <v>103</v>
      </c>
      <c r="X1682" s="1" t="str">
        <f>CONCATENATE(Tableau4[[#This Row],[Numéro de pièce de la pièce de référence]],Tableau4[[#This Row],[Numéro de poste de la pièce de référence]])</f>
        <v>450068074910</v>
      </c>
    </row>
    <row r="1683" spans="1:24" x14ac:dyDescent="0.35">
      <c r="A1683" s="1" t="s">
        <v>97</v>
      </c>
      <c r="B1683" s="1" t="s">
        <v>2489</v>
      </c>
      <c r="C1683" s="1" t="s">
        <v>2510</v>
      </c>
      <c r="D1683" s="1" t="s">
        <v>101</v>
      </c>
      <c r="E1683" s="1" t="s">
        <v>1689</v>
      </c>
      <c r="F1683" s="1" t="s">
        <v>2407</v>
      </c>
      <c r="G1683" s="1" t="s">
        <v>3093</v>
      </c>
      <c r="H1683" s="1" t="s">
        <v>88</v>
      </c>
      <c r="I1683" s="2">
        <v>44039</v>
      </c>
      <c r="J1683" s="1" t="s">
        <v>4282</v>
      </c>
      <c r="K1683" s="1" t="s">
        <v>4283</v>
      </c>
      <c r="L1683" s="1" t="s">
        <v>3401</v>
      </c>
      <c r="M1683" s="1" t="s">
        <v>4288</v>
      </c>
      <c r="N1683" s="3">
        <v>106583.89</v>
      </c>
      <c r="O1683" s="3">
        <v>0</v>
      </c>
      <c r="P1683" s="1" t="s">
        <v>2567</v>
      </c>
      <c r="Q1683" s="1" t="s">
        <v>1690</v>
      </c>
      <c r="R1683" s="1" t="s">
        <v>1688</v>
      </c>
      <c r="S1683" s="1" t="s">
        <v>2407</v>
      </c>
      <c r="T1683" s="1" t="s">
        <v>2407</v>
      </c>
      <c r="U1683" s="1" t="s">
        <v>5798</v>
      </c>
      <c r="V1683" s="1" t="s">
        <v>2470</v>
      </c>
      <c r="W1683" s="1" t="s">
        <v>103</v>
      </c>
      <c r="X1683" s="1" t="str">
        <f>CONCATENATE(Tableau4[[#This Row],[Numéro de pièce de la pièce de référence]],Tableau4[[#This Row],[Numéro de poste de la pièce de référence]])</f>
        <v>450068074910</v>
      </c>
    </row>
    <row r="1684" spans="1:24" x14ac:dyDescent="0.35">
      <c r="A1684" s="1" t="s">
        <v>97</v>
      </c>
      <c r="B1684" s="1" t="s">
        <v>2489</v>
      </c>
      <c r="C1684" s="1" t="s">
        <v>2510</v>
      </c>
      <c r="D1684" s="1" t="s">
        <v>101</v>
      </c>
      <c r="E1684" s="1" t="s">
        <v>1689</v>
      </c>
      <c r="F1684" s="1" t="s">
        <v>2407</v>
      </c>
      <c r="G1684" s="1" t="s">
        <v>3093</v>
      </c>
      <c r="H1684" s="1" t="s">
        <v>217</v>
      </c>
      <c r="I1684" s="2">
        <v>44039</v>
      </c>
      <c r="J1684" s="1" t="s">
        <v>4282</v>
      </c>
      <c r="K1684" s="1" t="s">
        <v>4283</v>
      </c>
      <c r="L1684" s="1" t="s">
        <v>3400</v>
      </c>
      <c r="M1684" s="1" t="s">
        <v>4284</v>
      </c>
      <c r="N1684" s="3">
        <v>3920</v>
      </c>
      <c r="O1684" s="3">
        <v>0</v>
      </c>
      <c r="P1684" s="1" t="s">
        <v>2517</v>
      </c>
      <c r="Q1684" s="1" t="s">
        <v>1691</v>
      </c>
      <c r="R1684" s="1" t="s">
        <v>1688</v>
      </c>
      <c r="S1684" s="1" t="s">
        <v>2407</v>
      </c>
      <c r="T1684" s="1" t="s">
        <v>2407</v>
      </c>
      <c r="U1684" s="1" t="s">
        <v>5796</v>
      </c>
      <c r="V1684" s="1" t="s">
        <v>2470</v>
      </c>
      <c r="W1684" s="1" t="s">
        <v>103</v>
      </c>
      <c r="X1684" s="1" t="str">
        <f>CONCATENATE(Tableau4[[#This Row],[Numéro de pièce de la pièce de référence]],Tableau4[[#This Row],[Numéro de poste de la pièce de référence]])</f>
        <v>450068074920</v>
      </c>
    </row>
    <row r="1685" spans="1:24" x14ac:dyDescent="0.35">
      <c r="A1685" s="1" t="s">
        <v>23</v>
      </c>
      <c r="B1685" s="1" t="s">
        <v>3111</v>
      </c>
      <c r="C1685" s="1" t="s">
        <v>2492</v>
      </c>
      <c r="D1685" s="1" t="s">
        <v>50</v>
      </c>
      <c r="E1685" s="1" t="s">
        <v>1714</v>
      </c>
      <c r="F1685" s="1" t="s">
        <v>2407</v>
      </c>
      <c r="G1685" s="1" t="s">
        <v>3110</v>
      </c>
      <c r="H1685" s="1" t="s">
        <v>88</v>
      </c>
      <c r="I1685" s="2">
        <v>44039</v>
      </c>
      <c r="J1685" s="1" t="s">
        <v>4282</v>
      </c>
      <c r="K1685" s="1" t="s">
        <v>4283</v>
      </c>
      <c r="L1685" s="1" t="s">
        <v>2630</v>
      </c>
      <c r="M1685" s="1" t="s">
        <v>4290</v>
      </c>
      <c r="N1685" s="3">
        <v>-13358.41</v>
      </c>
      <c r="O1685" s="3">
        <v>0</v>
      </c>
      <c r="P1685" s="1" t="s">
        <v>2771</v>
      </c>
      <c r="Q1685" s="1" t="s">
        <v>1715</v>
      </c>
      <c r="R1685" s="1" t="s">
        <v>301</v>
      </c>
      <c r="S1685" s="1" t="s">
        <v>2407</v>
      </c>
      <c r="T1685" s="1" t="s">
        <v>2407</v>
      </c>
      <c r="U1685" s="1" t="s">
        <v>5799</v>
      </c>
      <c r="V1685" s="1" t="s">
        <v>2470</v>
      </c>
      <c r="W1685" s="1" t="s">
        <v>51</v>
      </c>
      <c r="X1685" s="1" t="str">
        <f>CONCATENATE(Tableau4[[#This Row],[Numéro de pièce de la pièce de référence]],Tableau4[[#This Row],[Numéro de poste de la pièce de référence]])</f>
        <v>450068216510</v>
      </c>
    </row>
    <row r="1686" spans="1:24" x14ac:dyDescent="0.35">
      <c r="A1686" s="1" t="s">
        <v>60</v>
      </c>
      <c r="B1686" s="1" t="s">
        <v>2551</v>
      </c>
      <c r="C1686" s="1" t="s">
        <v>2483</v>
      </c>
      <c r="D1686" s="1" t="s">
        <v>65</v>
      </c>
      <c r="E1686" s="1" t="s">
        <v>1731</v>
      </c>
      <c r="F1686" s="1" t="s">
        <v>2407</v>
      </c>
      <c r="G1686" s="1" t="s">
        <v>3118</v>
      </c>
      <c r="H1686" s="1" t="s">
        <v>88</v>
      </c>
      <c r="I1686" s="2">
        <v>44039</v>
      </c>
      <c r="J1686" s="1" t="s">
        <v>4282</v>
      </c>
      <c r="K1686" s="1" t="s">
        <v>4283</v>
      </c>
      <c r="L1686" s="1" t="s">
        <v>2630</v>
      </c>
      <c r="M1686" s="1" t="s">
        <v>4290</v>
      </c>
      <c r="N1686" s="3">
        <v>-2805.57</v>
      </c>
      <c r="O1686" s="3">
        <v>0</v>
      </c>
      <c r="P1686" s="1" t="s">
        <v>2552</v>
      </c>
      <c r="Q1686" s="1" t="s">
        <v>1732</v>
      </c>
      <c r="R1686" s="1" t="s">
        <v>1730</v>
      </c>
      <c r="S1686" s="1" t="s">
        <v>2407</v>
      </c>
      <c r="T1686" s="1" t="s">
        <v>2407</v>
      </c>
      <c r="U1686" s="1" t="s">
        <v>5800</v>
      </c>
      <c r="V1686" s="1" t="s">
        <v>2470</v>
      </c>
      <c r="W1686" s="1" t="s">
        <v>51</v>
      </c>
      <c r="X1686" s="1" t="str">
        <f>CONCATENATE(Tableau4[[#This Row],[Numéro de pièce de la pièce de référence]],Tableau4[[#This Row],[Numéro de poste de la pièce de référence]])</f>
        <v>450068326410</v>
      </c>
    </row>
    <row r="1687" spans="1:24" x14ac:dyDescent="0.35">
      <c r="A1687" s="1" t="s">
        <v>60</v>
      </c>
      <c r="B1687" s="1" t="s">
        <v>2634</v>
      </c>
      <c r="C1687" s="1" t="s">
        <v>2483</v>
      </c>
      <c r="D1687" s="1" t="s">
        <v>65</v>
      </c>
      <c r="E1687" s="1" t="s">
        <v>1777</v>
      </c>
      <c r="F1687" s="1" t="s">
        <v>2407</v>
      </c>
      <c r="G1687" s="1" t="s">
        <v>3136</v>
      </c>
      <c r="H1687" s="1" t="s">
        <v>88</v>
      </c>
      <c r="I1687" s="2">
        <v>44039</v>
      </c>
      <c r="J1687" s="1" t="s">
        <v>4282</v>
      </c>
      <c r="K1687" s="1" t="s">
        <v>4283</v>
      </c>
      <c r="L1687" s="1" t="s">
        <v>3400</v>
      </c>
      <c r="M1687" s="1" t="s">
        <v>4284</v>
      </c>
      <c r="N1687" s="3">
        <v>45000</v>
      </c>
      <c r="O1687" s="3">
        <v>0</v>
      </c>
      <c r="P1687" s="1" t="s">
        <v>2842</v>
      </c>
      <c r="Q1687" s="1" t="s">
        <v>1778</v>
      </c>
      <c r="R1687" s="1" t="s">
        <v>1400</v>
      </c>
      <c r="S1687" s="1" t="s">
        <v>2407</v>
      </c>
      <c r="T1687" s="1" t="s">
        <v>2407</v>
      </c>
      <c r="U1687" s="1" t="s">
        <v>5801</v>
      </c>
      <c r="V1687" s="1" t="s">
        <v>2470</v>
      </c>
      <c r="W1687" s="1" t="s">
        <v>51</v>
      </c>
      <c r="X1687" s="1" t="str">
        <f>CONCATENATE(Tableau4[[#This Row],[Numéro de pièce de la pièce de référence]],Tableau4[[#This Row],[Numéro de poste de la pièce de référence]])</f>
        <v>450068420210</v>
      </c>
    </row>
    <row r="1688" spans="1:24" x14ac:dyDescent="0.35">
      <c r="A1688" s="1" t="s">
        <v>97</v>
      </c>
      <c r="B1688" s="1" t="s">
        <v>2489</v>
      </c>
      <c r="C1688" s="1" t="s">
        <v>2510</v>
      </c>
      <c r="D1688" s="1" t="s">
        <v>101</v>
      </c>
      <c r="E1688" s="1" t="s">
        <v>1785</v>
      </c>
      <c r="F1688" s="1" t="s">
        <v>2407</v>
      </c>
      <c r="G1688" s="1" t="s">
        <v>3137</v>
      </c>
      <c r="H1688" s="1" t="s">
        <v>88</v>
      </c>
      <c r="I1688" s="2">
        <v>44039</v>
      </c>
      <c r="J1688" s="1" t="s">
        <v>4282</v>
      </c>
      <c r="K1688" s="1" t="s">
        <v>4283</v>
      </c>
      <c r="L1688" s="1" t="s">
        <v>3401</v>
      </c>
      <c r="M1688" s="1" t="s">
        <v>4288</v>
      </c>
      <c r="N1688" s="3">
        <v>18889199</v>
      </c>
      <c r="O1688" s="3">
        <v>0</v>
      </c>
      <c r="P1688" s="1" t="s">
        <v>2517</v>
      </c>
      <c r="Q1688" s="1" t="s">
        <v>1786</v>
      </c>
      <c r="R1688" s="1" t="s">
        <v>301</v>
      </c>
      <c r="S1688" s="1" t="s">
        <v>2407</v>
      </c>
      <c r="T1688" s="1" t="s">
        <v>2407</v>
      </c>
      <c r="U1688" s="1" t="s">
        <v>5802</v>
      </c>
      <c r="V1688" s="1" t="s">
        <v>2470</v>
      </c>
      <c r="W1688" s="1" t="s">
        <v>103</v>
      </c>
      <c r="X1688" s="1" t="str">
        <f>CONCATENATE(Tableau4[[#This Row],[Numéro de pièce de la pièce de référence]],Tableau4[[#This Row],[Numéro de poste de la pièce de référence]])</f>
        <v>450068424810</v>
      </c>
    </row>
    <row r="1689" spans="1:24" x14ac:dyDescent="0.35">
      <c r="A1689" s="1" t="s">
        <v>97</v>
      </c>
      <c r="B1689" s="1" t="s">
        <v>2489</v>
      </c>
      <c r="C1689" s="1" t="s">
        <v>2510</v>
      </c>
      <c r="D1689" s="1" t="s">
        <v>101</v>
      </c>
      <c r="E1689" s="1" t="s">
        <v>1785</v>
      </c>
      <c r="F1689" s="1" t="s">
        <v>2407</v>
      </c>
      <c r="G1689" s="1" t="s">
        <v>3137</v>
      </c>
      <c r="H1689" s="1" t="s">
        <v>88</v>
      </c>
      <c r="I1689" s="2">
        <v>44039</v>
      </c>
      <c r="J1689" s="1" t="s">
        <v>4282</v>
      </c>
      <c r="K1689" s="1" t="s">
        <v>4283</v>
      </c>
      <c r="L1689" s="1" t="s">
        <v>3400</v>
      </c>
      <c r="M1689" s="1" t="s">
        <v>4284</v>
      </c>
      <c r="N1689" s="3">
        <v>1</v>
      </c>
      <c r="O1689" s="3">
        <v>0</v>
      </c>
      <c r="P1689" s="1" t="s">
        <v>2517</v>
      </c>
      <c r="Q1689" s="1" t="s">
        <v>1786</v>
      </c>
      <c r="R1689" s="1" t="s">
        <v>301</v>
      </c>
      <c r="S1689" s="1" t="s">
        <v>2407</v>
      </c>
      <c r="T1689" s="1" t="s">
        <v>2407</v>
      </c>
      <c r="U1689" s="1" t="s">
        <v>5803</v>
      </c>
      <c r="V1689" s="1" t="s">
        <v>2470</v>
      </c>
      <c r="W1689" s="1" t="s">
        <v>103</v>
      </c>
      <c r="X1689" s="1" t="str">
        <f>CONCATENATE(Tableau4[[#This Row],[Numéro de pièce de la pièce de référence]],Tableau4[[#This Row],[Numéro de poste de la pièce de référence]])</f>
        <v>450068424810</v>
      </c>
    </row>
    <row r="1690" spans="1:24" x14ac:dyDescent="0.35">
      <c r="A1690" s="1" t="s">
        <v>97</v>
      </c>
      <c r="B1690" s="1" t="s">
        <v>2489</v>
      </c>
      <c r="C1690" s="1" t="s">
        <v>2510</v>
      </c>
      <c r="D1690" s="1" t="s">
        <v>101</v>
      </c>
      <c r="E1690" s="1" t="s">
        <v>1769</v>
      </c>
      <c r="F1690" s="1" t="s">
        <v>2407</v>
      </c>
      <c r="G1690" s="1" t="s">
        <v>3139</v>
      </c>
      <c r="H1690" s="1" t="s">
        <v>88</v>
      </c>
      <c r="I1690" s="2">
        <v>44039</v>
      </c>
      <c r="J1690" s="1" t="s">
        <v>4282</v>
      </c>
      <c r="K1690" s="1" t="s">
        <v>4283</v>
      </c>
      <c r="L1690" s="1" t="s">
        <v>3400</v>
      </c>
      <c r="M1690" s="1" t="s">
        <v>4284</v>
      </c>
      <c r="N1690" s="3">
        <v>1</v>
      </c>
      <c r="O1690" s="3">
        <v>0</v>
      </c>
      <c r="P1690" s="1" t="s">
        <v>2517</v>
      </c>
      <c r="Q1690" s="1" t="s">
        <v>1770</v>
      </c>
      <c r="R1690" s="1" t="s">
        <v>1768</v>
      </c>
      <c r="S1690" s="1" t="s">
        <v>2407</v>
      </c>
      <c r="T1690" s="1" t="s">
        <v>2407</v>
      </c>
      <c r="U1690" s="1" t="s">
        <v>5804</v>
      </c>
      <c r="V1690" s="1" t="s">
        <v>2470</v>
      </c>
      <c r="W1690" s="1" t="s">
        <v>103</v>
      </c>
      <c r="X1690" s="1" t="str">
        <f>CONCATENATE(Tableau4[[#This Row],[Numéro de pièce de la pièce de référence]],Tableau4[[#This Row],[Numéro de poste de la pièce de référence]])</f>
        <v>450068426110</v>
      </c>
    </row>
    <row r="1691" spans="1:24" x14ac:dyDescent="0.35">
      <c r="A1691" s="1" t="s">
        <v>97</v>
      </c>
      <c r="B1691" s="1" t="s">
        <v>2489</v>
      </c>
      <c r="C1691" s="1" t="s">
        <v>2510</v>
      </c>
      <c r="D1691" s="1" t="s">
        <v>101</v>
      </c>
      <c r="E1691" s="1" t="s">
        <v>1782</v>
      </c>
      <c r="F1691" s="1" t="s">
        <v>2407</v>
      </c>
      <c r="G1691" s="1" t="s">
        <v>3141</v>
      </c>
      <c r="H1691" s="1" t="s">
        <v>88</v>
      </c>
      <c r="I1691" s="2">
        <v>44039</v>
      </c>
      <c r="J1691" s="1" t="s">
        <v>4282</v>
      </c>
      <c r="K1691" s="1" t="s">
        <v>4283</v>
      </c>
      <c r="L1691" s="1" t="s">
        <v>3400</v>
      </c>
      <c r="M1691" s="1" t="s">
        <v>4284</v>
      </c>
      <c r="N1691" s="3">
        <v>729630</v>
      </c>
      <c r="O1691" s="3">
        <v>0</v>
      </c>
      <c r="P1691" s="1" t="s">
        <v>2517</v>
      </c>
      <c r="Q1691" s="1" t="s">
        <v>1783</v>
      </c>
      <c r="R1691" s="1" t="s">
        <v>1781</v>
      </c>
      <c r="S1691" s="1" t="s">
        <v>2407</v>
      </c>
      <c r="T1691" s="1" t="s">
        <v>2407</v>
      </c>
      <c r="U1691" s="1" t="s">
        <v>5805</v>
      </c>
      <c r="V1691" s="1" t="s">
        <v>2470</v>
      </c>
      <c r="W1691" s="1" t="s">
        <v>103</v>
      </c>
      <c r="X1691" s="1" t="str">
        <f>CONCATENATE(Tableau4[[#This Row],[Numéro de pièce de la pièce de référence]],Tableau4[[#This Row],[Numéro de poste de la pièce de référence]])</f>
        <v>450068427410</v>
      </c>
    </row>
    <row r="1692" spans="1:24" x14ac:dyDescent="0.35">
      <c r="A1692" s="1" t="s">
        <v>60</v>
      </c>
      <c r="B1692" s="1" t="s">
        <v>2634</v>
      </c>
      <c r="C1692" s="1" t="s">
        <v>2483</v>
      </c>
      <c r="D1692" s="1" t="s">
        <v>65</v>
      </c>
      <c r="E1692" s="1" t="s">
        <v>1774</v>
      </c>
      <c r="F1692" s="1" t="s">
        <v>2407</v>
      </c>
      <c r="G1692" s="1" t="s">
        <v>3143</v>
      </c>
      <c r="H1692" s="1" t="s">
        <v>88</v>
      </c>
      <c r="I1692" s="2">
        <v>44039</v>
      </c>
      <c r="J1692" s="1" t="s">
        <v>4282</v>
      </c>
      <c r="K1692" s="1" t="s">
        <v>4283</v>
      </c>
      <c r="L1692" s="1" t="s">
        <v>3400</v>
      </c>
      <c r="M1692" s="1" t="s">
        <v>4284</v>
      </c>
      <c r="N1692" s="3">
        <v>6050</v>
      </c>
      <c r="O1692" s="3">
        <v>0</v>
      </c>
      <c r="P1692" s="1" t="s">
        <v>2635</v>
      </c>
      <c r="Q1692" s="1" t="s">
        <v>1775</v>
      </c>
      <c r="R1692" s="1" t="s">
        <v>1773</v>
      </c>
      <c r="S1692" s="1" t="s">
        <v>2407</v>
      </c>
      <c r="T1692" s="1" t="s">
        <v>2407</v>
      </c>
      <c r="U1692" s="1" t="s">
        <v>5806</v>
      </c>
      <c r="V1692" s="1" t="s">
        <v>2470</v>
      </c>
      <c r="W1692" s="1" t="s">
        <v>51</v>
      </c>
      <c r="X1692" s="1" t="str">
        <f>CONCATENATE(Tableau4[[#This Row],[Numéro de pièce de la pièce de référence]],Tableau4[[#This Row],[Numéro de poste de la pièce de référence]])</f>
        <v>450068427810</v>
      </c>
    </row>
    <row r="1693" spans="1:24" x14ac:dyDescent="0.35">
      <c r="A1693" s="1" t="s">
        <v>97</v>
      </c>
      <c r="B1693" s="1" t="s">
        <v>2489</v>
      </c>
      <c r="C1693" s="1" t="s">
        <v>2510</v>
      </c>
      <c r="D1693" s="1" t="s">
        <v>101</v>
      </c>
      <c r="E1693" s="1" t="s">
        <v>1287</v>
      </c>
      <c r="F1693" s="1" t="s">
        <v>2407</v>
      </c>
      <c r="G1693" s="1" t="s">
        <v>2966</v>
      </c>
      <c r="H1693" s="1" t="s">
        <v>88</v>
      </c>
      <c r="I1693" s="2">
        <v>44040</v>
      </c>
      <c r="J1693" s="1" t="s">
        <v>4282</v>
      </c>
      <c r="K1693" s="1" t="s">
        <v>4283</v>
      </c>
      <c r="L1693" s="1" t="s">
        <v>2630</v>
      </c>
      <c r="M1693" s="1" t="s">
        <v>4290</v>
      </c>
      <c r="N1693" s="3">
        <v>-127607.03999999999</v>
      </c>
      <c r="O1693" s="3">
        <v>0</v>
      </c>
      <c r="P1693" s="1" t="s">
        <v>2567</v>
      </c>
      <c r="Q1693" s="1" t="s">
        <v>1284</v>
      </c>
      <c r="R1693" s="1" t="s">
        <v>1282</v>
      </c>
      <c r="S1693" s="1" t="s">
        <v>2407</v>
      </c>
      <c r="T1693" s="1" t="s">
        <v>2407</v>
      </c>
      <c r="U1693" s="1" t="s">
        <v>5807</v>
      </c>
      <c r="V1693" s="1" t="s">
        <v>2470</v>
      </c>
      <c r="W1693" s="1" t="s">
        <v>51</v>
      </c>
      <c r="X1693" s="1" t="str">
        <f>CONCATENATE(Tableau4[[#This Row],[Numéro de pièce de la pièce de référence]],Tableau4[[#This Row],[Numéro de poste de la pièce de référence]])</f>
        <v>450067361410</v>
      </c>
    </row>
    <row r="1694" spans="1:24" x14ac:dyDescent="0.35">
      <c r="A1694" s="1" t="s">
        <v>97</v>
      </c>
      <c r="B1694" s="1" t="s">
        <v>2489</v>
      </c>
      <c r="C1694" s="1" t="s">
        <v>2510</v>
      </c>
      <c r="D1694" s="1" t="s">
        <v>101</v>
      </c>
      <c r="E1694" s="1" t="s">
        <v>1513</v>
      </c>
      <c r="F1694" s="1" t="s">
        <v>2407</v>
      </c>
      <c r="G1694" s="1" t="s">
        <v>3038</v>
      </c>
      <c r="H1694" s="1" t="s">
        <v>88</v>
      </c>
      <c r="I1694" s="2">
        <v>44040</v>
      </c>
      <c r="J1694" s="1" t="s">
        <v>4282</v>
      </c>
      <c r="K1694" s="1" t="s">
        <v>4283</v>
      </c>
      <c r="L1694" s="1" t="s">
        <v>2630</v>
      </c>
      <c r="M1694" s="1" t="s">
        <v>4290</v>
      </c>
      <c r="N1694" s="3">
        <v>-430.16</v>
      </c>
      <c r="O1694" s="3">
        <v>0</v>
      </c>
      <c r="P1694" s="1" t="s">
        <v>2567</v>
      </c>
      <c r="Q1694" s="1" t="s">
        <v>1514</v>
      </c>
      <c r="R1694" s="1" t="s">
        <v>649</v>
      </c>
      <c r="S1694" s="1" t="s">
        <v>2407</v>
      </c>
      <c r="T1694" s="1" t="s">
        <v>2407</v>
      </c>
      <c r="U1694" s="1" t="s">
        <v>5808</v>
      </c>
      <c r="V1694" s="1" t="s">
        <v>2470</v>
      </c>
      <c r="W1694" s="1" t="s">
        <v>51</v>
      </c>
      <c r="X1694" s="1" t="str">
        <f>CONCATENATE(Tableau4[[#This Row],[Numéro de pièce de la pièce de référence]],Tableau4[[#This Row],[Numéro de poste de la pièce de référence]])</f>
        <v>450067643610</v>
      </c>
    </row>
    <row r="1695" spans="1:24" x14ac:dyDescent="0.35">
      <c r="A1695" s="1" t="s">
        <v>97</v>
      </c>
      <c r="B1695" s="1" t="s">
        <v>2489</v>
      </c>
      <c r="C1695" s="1" t="s">
        <v>2510</v>
      </c>
      <c r="D1695" s="1" t="s">
        <v>101</v>
      </c>
      <c r="E1695" s="1" t="s">
        <v>1989</v>
      </c>
      <c r="F1695" s="1" t="s">
        <v>2407</v>
      </c>
      <c r="G1695" s="1" t="s">
        <v>3068</v>
      </c>
      <c r="H1695" s="1" t="s">
        <v>88</v>
      </c>
      <c r="I1695" s="2">
        <v>44040</v>
      </c>
      <c r="J1695" s="1" t="s">
        <v>4282</v>
      </c>
      <c r="K1695" s="1" t="s">
        <v>4283</v>
      </c>
      <c r="L1695" s="1" t="s">
        <v>2630</v>
      </c>
      <c r="M1695" s="1" t="s">
        <v>4290</v>
      </c>
      <c r="N1695" s="3">
        <v>-92186.36</v>
      </c>
      <c r="O1695" s="3">
        <v>0</v>
      </c>
      <c r="P1695" s="1" t="s">
        <v>2702</v>
      </c>
      <c r="Q1695" s="1" t="s">
        <v>1990</v>
      </c>
      <c r="R1695" s="1" t="s">
        <v>1988</v>
      </c>
      <c r="S1695" s="1" t="s">
        <v>2407</v>
      </c>
      <c r="T1695" s="1" t="s">
        <v>2407</v>
      </c>
      <c r="U1695" s="1" t="s">
        <v>5809</v>
      </c>
      <c r="V1695" s="1" t="s">
        <v>2470</v>
      </c>
      <c r="W1695" s="1" t="s">
        <v>74</v>
      </c>
      <c r="X1695" s="1" t="str">
        <f>CONCATENATE(Tableau4[[#This Row],[Numéro de pièce de la pièce de référence]],Tableau4[[#This Row],[Numéro de poste de la pièce de référence]])</f>
        <v>450067811910</v>
      </c>
    </row>
    <row r="1696" spans="1:24" x14ac:dyDescent="0.35">
      <c r="A1696" s="1" t="s">
        <v>97</v>
      </c>
      <c r="B1696" s="1" t="s">
        <v>2489</v>
      </c>
      <c r="C1696" s="1" t="s">
        <v>2510</v>
      </c>
      <c r="D1696" s="1" t="s">
        <v>101</v>
      </c>
      <c r="E1696" s="1" t="s">
        <v>1989</v>
      </c>
      <c r="F1696" s="1" t="s">
        <v>2407</v>
      </c>
      <c r="G1696" s="1" t="s">
        <v>3068</v>
      </c>
      <c r="H1696" s="1" t="s">
        <v>88</v>
      </c>
      <c r="I1696" s="2">
        <v>44040</v>
      </c>
      <c r="J1696" s="1" t="s">
        <v>4282</v>
      </c>
      <c r="K1696" s="1" t="s">
        <v>4283</v>
      </c>
      <c r="L1696" s="1" t="s">
        <v>2630</v>
      </c>
      <c r="M1696" s="1" t="s">
        <v>4290</v>
      </c>
      <c r="N1696" s="3">
        <v>-138284.54999999999</v>
      </c>
      <c r="O1696" s="3">
        <v>0</v>
      </c>
      <c r="P1696" s="1" t="s">
        <v>2702</v>
      </c>
      <c r="Q1696" s="1" t="s">
        <v>1990</v>
      </c>
      <c r="R1696" s="1" t="s">
        <v>1988</v>
      </c>
      <c r="S1696" s="1" t="s">
        <v>2407</v>
      </c>
      <c r="T1696" s="1" t="s">
        <v>2407</v>
      </c>
      <c r="U1696" s="1" t="s">
        <v>5810</v>
      </c>
      <c r="V1696" s="1" t="s">
        <v>2470</v>
      </c>
      <c r="W1696" s="1" t="s">
        <v>74</v>
      </c>
      <c r="X1696" s="1" t="str">
        <f>CONCATENATE(Tableau4[[#This Row],[Numéro de pièce de la pièce de référence]],Tableau4[[#This Row],[Numéro de poste de la pièce de référence]])</f>
        <v>450067811910</v>
      </c>
    </row>
    <row r="1697" spans="1:24" x14ac:dyDescent="0.35">
      <c r="A1697" s="1" t="s">
        <v>97</v>
      </c>
      <c r="B1697" s="1" t="s">
        <v>2489</v>
      </c>
      <c r="C1697" s="1" t="s">
        <v>2510</v>
      </c>
      <c r="D1697" s="1" t="s">
        <v>101</v>
      </c>
      <c r="E1697" s="1" t="s">
        <v>1989</v>
      </c>
      <c r="F1697" s="1" t="s">
        <v>2407</v>
      </c>
      <c r="G1697" s="1" t="s">
        <v>3068</v>
      </c>
      <c r="H1697" s="1" t="s">
        <v>88</v>
      </c>
      <c r="I1697" s="2">
        <v>44040</v>
      </c>
      <c r="J1697" s="1" t="s">
        <v>4282</v>
      </c>
      <c r="K1697" s="1" t="s">
        <v>4283</v>
      </c>
      <c r="L1697" s="1" t="s">
        <v>2630</v>
      </c>
      <c r="M1697" s="1" t="s">
        <v>4290</v>
      </c>
      <c r="N1697" s="3">
        <v>-24602.23</v>
      </c>
      <c r="O1697" s="3">
        <v>0</v>
      </c>
      <c r="P1697" s="1" t="s">
        <v>2702</v>
      </c>
      <c r="Q1697" s="1" t="s">
        <v>1990</v>
      </c>
      <c r="R1697" s="1" t="s">
        <v>1988</v>
      </c>
      <c r="S1697" s="1" t="s">
        <v>2407</v>
      </c>
      <c r="T1697" s="1" t="s">
        <v>2407</v>
      </c>
      <c r="U1697" s="1" t="s">
        <v>5811</v>
      </c>
      <c r="V1697" s="1" t="s">
        <v>2470</v>
      </c>
      <c r="W1697" s="1" t="s">
        <v>74</v>
      </c>
      <c r="X1697" s="1" t="str">
        <f>CONCATENATE(Tableau4[[#This Row],[Numéro de pièce de la pièce de référence]],Tableau4[[#This Row],[Numéro de poste de la pièce de référence]])</f>
        <v>450067811910</v>
      </c>
    </row>
    <row r="1698" spans="1:24" x14ac:dyDescent="0.35">
      <c r="A1698" s="1" t="s">
        <v>97</v>
      </c>
      <c r="B1698" s="1" t="s">
        <v>2489</v>
      </c>
      <c r="C1698" s="1" t="s">
        <v>2510</v>
      </c>
      <c r="D1698" s="1" t="s">
        <v>101</v>
      </c>
      <c r="E1698" s="1" t="s">
        <v>1989</v>
      </c>
      <c r="F1698" s="1" t="s">
        <v>2407</v>
      </c>
      <c r="G1698" s="1" t="s">
        <v>3068</v>
      </c>
      <c r="H1698" s="1" t="s">
        <v>88</v>
      </c>
      <c r="I1698" s="2">
        <v>44040</v>
      </c>
      <c r="J1698" s="1" t="s">
        <v>4282</v>
      </c>
      <c r="K1698" s="1" t="s">
        <v>4283</v>
      </c>
      <c r="L1698" s="1" t="s">
        <v>2630</v>
      </c>
      <c r="M1698" s="1" t="s">
        <v>4290</v>
      </c>
      <c r="N1698" s="3">
        <v>-2810</v>
      </c>
      <c r="O1698" s="3">
        <v>0</v>
      </c>
      <c r="P1698" s="1" t="s">
        <v>2702</v>
      </c>
      <c r="Q1698" s="1" t="s">
        <v>1990</v>
      </c>
      <c r="R1698" s="1" t="s">
        <v>1988</v>
      </c>
      <c r="S1698" s="1" t="s">
        <v>2407</v>
      </c>
      <c r="T1698" s="1" t="s">
        <v>2407</v>
      </c>
      <c r="U1698" s="1" t="s">
        <v>5812</v>
      </c>
      <c r="V1698" s="1" t="s">
        <v>2470</v>
      </c>
      <c r="W1698" s="1" t="s">
        <v>74</v>
      </c>
      <c r="X1698" s="1" t="str">
        <f>CONCATENATE(Tableau4[[#This Row],[Numéro de pièce de la pièce de référence]],Tableau4[[#This Row],[Numéro de poste de la pièce de référence]])</f>
        <v>450067811910</v>
      </c>
    </row>
    <row r="1699" spans="1:24" x14ac:dyDescent="0.35">
      <c r="A1699" s="1" t="s">
        <v>97</v>
      </c>
      <c r="B1699" s="1" t="s">
        <v>2489</v>
      </c>
      <c r="C1699" s="1" t="s">
        <v>2510</v>
      </c>
      <c r="D1699" s="1" t="s">
        <v>101</v>
      </c>
      <c r="E1699" s="1" t="s">
        <v>1989</v>
      </c>
      <c r="F1699" s="1" t="s">
        <v>2407</v>
      </c>
      <c r="G1699" s="1" t="s">
        <v>3068</v>
      </c>
      <c r="H1699" s="1" t="s">
        <v>88</v>
      </c>
      <c r="I1699" s="2">
        <v>44040</v>
      </c>
      <c r="J1699" s="1" t="s">
        <v>4282</v>
      </c>
      <c r="K1699" s="1" t="s">
        <v>4283</v>
      </c>
      <c r="L1699" s="1" t="s">
        <v>2630</v>
      </c>
      <c r="M1699" s="1" t="s">
        <v>4290</v>
      </c>
      <c r="N1699" s="3">
        <v>-40532.33</v>
      </c>
      <c r="O1699" s="3">
        <v>0</v>
      </c>
      <c r="P1699" s="1" t="s">
        <v>2702</v>
      </c>
      <c r="Q1699" s="1" t="s">
        <v>1990</v>
      </c>
      <c r="R1699" s="1" t="s">
        <v>1988</v>
      </c>
      <c r="S1699" s="1" t="s">
        <v>2407</v>
      </c>
      <c r="T1699" s="1" t="s">
        <v>2407</v>
      </c>
      <c r="U1699" s="1" t="s">
        <v>5813</v>
      </c>
      <c r="V1699" s="1" t="s">
        <v>2470</v>
      </c>
      <c r="W1699" s="1" t="s">
        <v>74</v>
      </c>
      <c r="X1699" s="1" t="str">
        <f>CONCATENATE(Tableau4[[#This Row],[Numéro de pièce de la pièce de référence]],Tableau4[[#This Row],[Numéro de poste de la pièce de référence]])</f>
        <v>450067811910</v>
      </c>
    </row>
    <row r="1700" spans="1:24" x14ac:dyDescent="0.35">
      <c r="A1700" s="1" t="s">
        <v>97</v>
      </c>
      <c r="B1700" s="1" t="s">
        <v>2489</v>
      </c>
      <c r="C1700" s="1" t="s">
        <v>2510</v>
      </c>
      <c r="D1700" s="1" t="s">
        <v>101</v>
      </c>
      <c r="E1700" s="1" t="s">
        <v>1989</v>
      </c>
      <c r="F1700" s="1" t="s">
        <v>2407</v>
      </c>
      <c r="G1700" s="1" t="s">
        <v>3068</v>
      </c>
      <c r="H1700" s="1" t="s">
        <v>88</v>
      </c>
      <c r="I1700" s="2">
        <v>44040</v>
      </c>
      <c r="J1700" s="1" t="s">
        <v>4282</v>
      </c>
      <c r="K1700" s="1" t="s">
        <v>4283</v>
      </c>
      <c r="L1700" s="1" t="s">
        <v>2630</v>
      </c>
      <c r="M1700" s="1" t="s">
        <v>4290</v>
      </c>
      <c r="N1700" s="3">
        <v>-40532.33</v>
      </c>
      <c r="O1700" s="3">
        <v>0</v>
      </c>
      <c r="P1700" s="1" t="s">
        <v>2702</v>
      </c>
      <c r="Q1700" s="1" t="s">
        <v>1990</v>
      </c>
      <c r="R1700" s="1" t="s">
        <v>1988</v>
      </c>
      <c r="S1700" s="1" t="s">
        <v>2407</v>
      </c>
      <c r="T1700" s="1" t="s">
        <v>2407</v>
      </c>
      <c r="U1700" s="1" t="s">
        <v>5814</v>
      </c>
      <c r="V1700" s="1" t="s">
        <v>2470</v>
      </c>
      <c r="W1700" s="1" t="s">
        <v>74</v>
      </c>
      <c r="X1700" s="1" t="str">
        <f>CONCATENATE(Tableau4[[#This Row],[Numéro de pièce de la pièce de référence]],Tableau4[[#This Row],[Numéro de poste de la pièce de référence]])</f>
        <v>450067811910</v>
      </c>
    </row>
    <row r="1701" spans="1:24" x14ac:dyDescent="0.35">
      <c r="A1701" s="1" t="s">
        <v>97</v>
      </c>
      <c r="B1701" s="1" t="s">
        <v>2489</v>
      </c>
      <c r="C1701" s="1" t="s">
        <v>2510</v>
      </c>
      <c r="D1701" s="1" t="s">
        <v>101</v>
      </c>
      <c r="E1701" s="1" t="s">
        <v>1989</v>
      </c>
      <c r="F1701" s="1" t="s">
        <v>2407</v>
      </c>
      <c r="G1701" s="1" t="s">
        <v>3068</v>
      </c>
      <c r="H1701" s="1" t="s">
        <v>88</v>
      </c>
      <c r="I1701" s="2">
        <v>44040</v>
      </c>
      <c r="J1701" s="1" t="s">
        <v>4282</v>
      </c>
      <c r="K1701" s="1" t="s">
        <v>4283</v>
      </c>
      <c r="L1701" s="1" t="s">
        <v>2630</v>
      </c>
      <c r="M1701" s="1" t="s">
        <v>4290</v>
      </c>
      <c r="N1701" s="3">
        <v>-56084.53</v>
      </c>
      <c r="O1701" s="3">
        <v>0</v>
      </c>
      <c r="P1701" s="1" t="s">
        <v>2702</v>
      </c>
      <c r="Q1701" s="1" t="s">
        <v>1990</v>
      </c>
      <c r="R1701" s="1" t="s">
        <v>1988</v>
      </c>
      <c r="S1701" s="1" t="s">
        <v>2407</v>
      </c>
      <c r="T1701" s="1" t="s">
        <v>2407</v>
      </c>
      <c r="U1701" s="1" t="s">
        <v>5815</v>
      </c>
      <c r="V1701" s="1" t="s">
        <v>2470</v>
      </c>
      <c r="W1701" s="1" t="s">
        <v>74</v>
      </c>
      <c r="X1701" s="1" t="str">
        <f>CONCATENATE(Tableau4[[#This Row],[Numéro de pièce de la pièce de référence]],Tableau4[[#This Row],[Numéro de poste de la pièce de référence]])</f>
        <v>450067811910</v>
      </c>
    </row>
    <row r="1702" spans="1:24" x14ac:dyDescent="0.35">
      <c r="A1702" s="1" t="s">
        <v>97</v>
      </c>
      <c r="B1702" s="1" t="s">
        <v>2489</v>
      </c>
      <c r="C1702" s="1" t="s">
        <v>2510</v>
      </c>
      <c r="D1702" s="1" t="s">
        <v>126</v>
      </c>
      <c r="E1702" s="1" t="s">
        <v>1618</v>
      </c>
      <c r="F1702" s="1" t="s">
        <v>2407</v>
      </c>
      <c r="G1702" s="1" t="s">
        <v>2768</v>
      </c>
      <c r="H1702" s="1" t="s">
        <v>88</v>
      </c>
      <c r="I1702" s="2">
        <v>44040</v>
      </c>
      <c r="J1702" s="1" t="s">
        <v>4282</v>
      </c>
      <c r="K1702" s="1" t="s">
        <v>4283</v>
      </c>
      <c r="L1702" s="1" t="s">
        <v>2630</v>
      </c>
      <c r="M1702" s="1" t="s">
        <v>4290</v>
      </c>
      <c r="N1702" s="3">
        <v>-450</v>
      </c>
      <c r="O1702" s="3">
        <v>0</v>
      </c>
      <c r="P1702" s="1" t="s">
        <v>2533</v>
      </c>
      <c r="Q1702" s="1" t="s">
        <v>1619</v>
      </c>
      <c r="R1702" s="1" t="s">
        <v>1617</v>
      </c>
      <c r="S1702" s="1" t="s">
        <v>2407</v>
      </c>
      <c r="T1702" s="1" t="s">
        <v>2407</v>
      </c>
      <c r="U1702" s="1" t="s">
        <v>5816</v>
      </c>
      <c r="V1702" s="1" t="s">
        <v>2470</v>
      </c>
      <c r="W1702" s="1" t="s">
        <v>99</v>
      </c>
      <c r="X1702" s="1" t="str">
        <f>CONCATENATE(Tableau4[[#This Row],[Numéro de pièce de la pièce de référence]],Tableau4[[#This Row],[Numéro de poste de la pièce de référence]])</f>
        <v>450067944510</v>
      </c>
    </row>
    <row r="1703" spans="1:24" x14ac:dyDescent="0.35">
      <c r="A1703" s="1" t="s">
        <v>97</v>
      </c>
      <c r="B1703" s="1" t="s">
        <v>2489</v>
      </c>
      <c r="C1703" s="1" t="s">
        <v>2510</v>
      </c>
      <c r="D1703" s="1" t="s">
        <v>101</v>
      </c>
      <c r="E1703" s="1" t="s">
        <v>930</v>
      </c>
      <c r="F1703" s="1" t="s">
        <v>2407</v>
      </c>
      <c r="G1703" s="1" t="s">
        <v>2821</v>
      </c>
      <c r="H1703" s="1" t="s">
        <v>88</v>
      </c>
      <c r="I1703" s="2">
        <v>44041</v>
      </c>
      <c r="J1703" s="1" t="s">
        <v>4282</v>
      </c>
      <c r="K1703" s="1" t="s">
        <v>4283</v>
      </c>
      <c r="L1703" s="1" t="s">
        <v>2630</v>
      </c>
      <c r="M1703" s="1" t="s">
        <v>4290</v>
      </c>
      <c r="N1703" s="3">
        <v>-47170</v>
      </c>
      <c r="O1703" s="3">
        <v>0</v>
      </c>
      <c r="P1703" s="1" t="s">
        <v>2567</v>
      </c>
      <c r="Q1703" s="1" t="s">
        <v>931</v>
      </c>
      <c r="R1703" s="1" t="s">
        <v>929</v>
      </c>
      <c r="S1703" s="1" t="s">
        <v>2407</v>
      </c>
      <c r="T1703" s="1" t="s">
        <v>2407</v>
      </c>
      <c r="U1703" s="1" t="s">
        <v>5817</v>
      </c>
      <c r="V1703" s="1" t="s">
        <v>2470</v>
      </c>
      <c r="W1703" s="1" t="s">
        <v>111</v>
      </c>
      <c r="X1703" s="1" t="str">
        <f>CONCATENATE(Tableau4[[#This Row],[Numéro de pièce de la pièce de référence]],Tableau4[[#This Row],[Numéro de poste de la pièce de référence]])</f>
        <v>450067156410</v>
      </c>
    </row>
    <row r="1704" spans="1:24" x14ac:dyDescent="0.35">
      <c r="A1704" s="1" t="s">
        <v>97</v>
      </c>
      <c r="B1704" s="1" t="s">
        <v>2489</v>
      </c>
      <c r="C1704" s="1" t="s">
        <v>2510</v>
      </c>
      <c r="D1704" s="1" t="s">
        <v>101</v>
      </c>
      <c r="E1704" s="1" t="s">
        <v>900</v>
      </c>
      <c r="F1704" s="1" t="s">
        <v>2407</v>
      </c>
      <c r="G1704" s="1" t="s">
        <v>2837</v>
      </c>
      <c r="H1704" s="1" t="s">
        <v>88</v>
      </c>
      <c r="I1704" s="2">
        <v>44041</v>
      </c>
      <c r="J1704" s="1" t="s">
        <v>4282</v>
      </c>
      <c r="K1704" s="1" t="s">
        <v>4283</v>
      </c>
      <c r="L1704" s="1" t="s">
        <v>2630</v>
      </c>
      <c r="M1704" s="1" t="s">
        <v>4290</v>
      </c>
      <c r="N1704" s="3">
        <v>1057.47</v>
      </c>
      <c r="O1704" s="3">
        <v>0</v>
      </c>
      <c r="P1704" s="1" t="s">
        <v>2567</v>
      </c>
      <c r="Q1704" s="1" t="s">
        <v>901</v>
      </c>
      <c r="R1704" s="1" t="s">
        <v>899</v>
      </c>
      <c r="S1704" s="1" t="s">
        <v>2407</v>
      </c>
      <c r="T1704" s="1" t="s">
        <v>2407</v>
      </c>
      <c r="U1704" s="1" t="s">
        <v>5818</v>
      </c>
      <c r="V1704" s="1" t="s">
        <v>2470</v>
      </c>
      <c r="W1704" s="1" t="s">
        <v>113</v>
      </c>
      <c r="X1704" s="1" t="str">
        <f>CONCATENATE(Tableau4[[#This Row],[Numéro de pièce de la pièce de référence]],Tableau4[[#This Row],[Numéro de poste de la pièce de référence]])</f>
        <v>450067166010</v>
      </c>
    </row>
    <row r="1705" spans="1:24" x14ac:dyDescent="0.35">
      <c r="A1705" s="1" t="s">
        <v>97</v>
      </c>
      <c r="B1705" s="1" t="s">
        <v>2489</v>
      </c>
      <c r="C1705" s="1" t="s">
        <v>2510</v>
      </c>
      <c r="D1705" s="1" t="s">
        <v>101</v>
      </c>
      <c r="E1705" s="1" t="s">
        <v>1241</v>
      </c>
      <c r="F1705" s="1" t="s">
        <v>2407</v>
      </c>
      <c r="G1705" s="1" t="s">
        <v>2944</v>
      </c>
      <c r="H1705" s="1" t="s">
        <v>88</v>
      </c>
      <c r="I1705" s="2">
        <v>44041</v>
      </c>
      <c r="J1705" s="1" t="s">
        <v>4282</v>
      </c>
      <c r="K1705" s="1" t="s">
        <v>4283</v>
      </c>
      <c r="L1705" s="1" t="s">
        <v>2630</v>
      </c>
      <c r="M1705" s="1" t="s">
        <v>4290</v>
      </c>
      <c r="N1705" s="3">
        <v>-3396.47</v>
      </c>
      <c r="O1705" s="3">
        <v>0</v>
      </c>
      <c r="P1705" s="1" t="s">
        <v>2581</v>
      </c>
      <c r="Q1705" s="1" t="s">
        <v>1242</v>
      </c>
      <c r="R1705" s="1" t="s">
        <v>1240</v>
      </c>
      <c r="S1705" s="1" t="s">
        <v>2407</v>
      </c>
      <c r="T1705" s="1" t="s">
        <v>2407</v>
      </c>
      <c r="U1705" s="1" t="s">
        <v>5819</v>
      </c>
      <c r="V1705" s="1" t="s">
        <v>2470</v>
      </c>
      <c r="W1705" s="1" t="s">
        <v>51</v>
      </c>
      <c r="X1705" s="1" t="str">
        <f>CONCATENATE(Tableau4[[#This Row],[Numéro de pièce de la pièce de référence]],Tableau4[[#This Row],[Numéro de poste de la pièce de référence]])</f>
        <v>450067330210</v>
      </c>
    </row>
    <row r="1706" spans="1:24" x14ac:dyDescent="0.35">
      <c r="A1706" s="1" t="s">
        <v>97</v>
      </c>
      <c r="B1706" s="1" t="s">
        <v>2489</v>
      </c>
      <c r="C1706" s="1" t="s">
        <v>2510</v>
      </c>
      <c r="D1706" s="1" t="s">
        <v>101</v>
      </c>
      <c r="E1706" s="1" t="s">
        <v>1481</v>
      </c>
      <c r="F1706" s="1" t="s">
        <v>2407</v>
      </c>
      <c r="G1706" s="1" t="s">
        <v>2864</v>
      </c>
      <c r="H1706" s="1" t="s">
        <v>88</v>
      </c>
      <c r="I1706" s="2">
        <v>44041</v>
      </c>
      <c r="J1706" s="1" t="s">
        <v>4282</v>
      </c>
      <c r="K1706" s="1" t="s">
        <v>4283</v>
      </c>
      <c r="L1706" s="1" t="s">
        <v>2630</v>
      </c>
      <c r="M1706" s="1" t="s">
        <v>4290</v>
      </c>
      <c r="N1706" s="3">
        <v>-4263.24</v>
      </c>
      <c r="O1706" s="3">
        <v>0</v>
      </c>
      <c r="P1706" s="1" t="s">
        <v>2567</v>
      </c>
      <c r="Q1706" s="1" t="s">
        <v>1482</v>
      </c>
      <c r="R1706" s="1" t="s">
        <v>1480</v>
      </c>
      <c r="S1706" s="1" t="s">
        <v>2407</v>
      </c>
      <c r="T1706" s="1" t="s">
        <v>2407</v>
      </c>
      <c r="U1706" s="1" t="s">
        <v>5820</v>
      </c>
      <c r="V1706" s="1" t="s">
        <v>2470</v>
      </c>
      <c r="W1706" s="1" t="s">
        <v>103</v>
      </c>
      <c r="X1706" s="1" t="str">
        <f>CONCATENATE(Tableau4[[#This Row],[Numéro de pièce de la pièce de référence]],Tableau4[[#This Row],[Numéro de poste de la pièce de référence]])</f>
        <v>450067526910</v>
      </c>
    </row>
    <row r="1707" spans="1:24" x14ac:dyDescent="0.35">
      <c r="A1707" s="1" t="s">
        <v>97</v>
      </c>
      <c r="B1707" s="1" t="s">
        <v>2489</v>
      </c>
      <c r="C1707" s="1" t="s">
        <v>2510</v>
      </c>
      <c r="D1707" s="1" t="s">
        <v>101</v>
      </c>
      <c r="E1707" s="1" t="s">
        <v>1670</v>
      </c>
      <c r="F1707" s="1" t="s">
        <v>2407</v>
      </c>
      <c r="G1707" s="1" t="s">
        <v>3089</v>
      </c>
      <c r="H1707" s="1" t="s">
        <v>217</v>
      </c>
      <c r="I1707" s="2">
        <v>44041</v>
      </c>
      <c r="J1707" s="1" t="s">
        <v>4282</v>
      </c>
      <c r="K1707" s="1" t="s">
        <v>4283</v>
      </c>
      <c r="L1707" s="1" t="s">
        <v>3400</v>
      </c>
      <c r="M1707" s="1" t="s">
        <v>4284</v>
      </c>
      <c r="N1707" s="3">
        <v>20329.62</v>
      </c>
      <c r="O1707" s="3">
        <v>0</v>
      </c>
      <c r="P1707" s="1" t="s">
        <v>2702</v>
      </c>
      <c r="Q1707" s="1" t="s">
        <v>1673</v>
      </c>
      <c r="R1707" s="1" t="s">
        <v>1669</v>
      </c>
      <c r="S1707" s="1" t="s">
        <v>2407</v>
      </c>
      <c r="T1707" s="1" t="s">
        <v>2407</v>
      </c>
      <c r="U1707" s="1" t="s">
        <v>5821</v>
      </c>
      <c r="V1707" s="1" t="s">
        <v>2470</v>
      </c>
      <c r="W1707" s="1" t="s">
        <v>111</v>
      </c>
      <c r="X1707" s="1" t="str">
        <f>CONCATENATE(Tableau4[[#This Row],[Numéro de pièce de la pièce de référence]],Tableau4[[#This Row],[Numéro de poste de la pièce de référence]])</f>
        <v>450068068220</v>
      </c>
    </row>
    <row r="1708" spans="1:24" x14ac:dyDescent="0.35">
      <c r="A1708" s="1" t="s">
        <v>97</v>
      </c>
      <c r="B1708" s="1" t="s">
        <v>2489</v>
      </c>
      <c r="C1708" s="1" t="s">
        <v>2510</v>
      </c>
      <c r="D1708" s="1" t="s">
        <v>101</v>
      </c>
      <c r="E1708" s="1" t="s">
        <v>1670</v>
      </c>
      <c r="F1708" s="1" t="s">
        <v>2407</v>
      </c>
      <c r="G1708" s="1" t="s">
        <v>3089</v>
      </c>
      <c r="H1708" s="1" t="s">
        <v>217</v>
      </c>
      <c r="I1708" s="2">
        <v>44041</v>
      </c>
      <c r="J1708" s="1" t="s">
        <v>4282</v>
      </c>
      <c r="K1708" s="1" t="s">
        <v>4283</v>
      </c>
      <c r="L1708" s="1" t="s">
        <v>2630</v>
      </c>
      <c r="M1708" s="1" t="s">
        <v>4290</v>
      </c>
      <c r="N1708" s="3">
        <v>-20329.62</v>
      </c>
      <c r="O1708" s="3">
        <v>0</v>
      </c>
      <c r="P1708" s="1" t="s">
        <v>2702</v>
      </c>
      <c r="Q1708" s="1" t="s">
        <v>1673</v>
      </c>
      <c r="R1708" s="1" t="s">
        <v>1669</v>
      </c>
      <c r="S1708" s="1" t="s">
        <v>2407</v>
      </c>
      <c r="T1708" s="1" t="s">
        <v>2407</v>
      </c>
      <c r="U1708" s="1" t="s">
        <v>5822</v>
      </c>
      <c r="V1708" s="1" t="s">
        <v>2470</v>
      </c>
      <c r="W1708" s="1" t="s">
        <v>111</v>
      </c>
      <c r="X1708" s="1" t="str">
        <f>CONCATENATE(Tableau4[[#This Row],[Numéro de pièce de la pièce de référence]],Tableau4[[#This Row],[Numéro de poste de la pièce de référence]])</f>
        <v>450068068220</v>
      </c>
    </row>
    <row r="1709" spans="1:24" x14ac:dyDescent="0.35">
      <c r="A1709" s="1" t="s">
        <v>23</v>
      </c>
      <c r="B1709" s="1" t="s">
        <v>3111</v>
      </c>
      <c r="C1709" s="1" t="s">
        <v>2492</v>
      </c>
      <c r="D1709" s="1" t="s">
        <v>50</v>
      </c>
      <c r="E1709" s="1" t="s">
        <v>1714</v>
      </c>
      <c r="F1709" s="1" t="s">
        <v>2407</v>
      </c>
      <c r="G1709" s="1" t="s">
        <v>3110</v>
      </c>
      <c r="H1709" s="1" t="s">
        <v>88</v>
      </c>
      <c r="I1709" s="2">
        <v>44041</v>
      </c>
      <c r="J1709" s="1" t="s">
        <v>4282</v>
      </c>
      <c r="K1709" s="1" t="s">
        <v>4283</v>
      </c>
      <c r="L1709" s="1" t="s">
        <v>3401</v>
      </c>
      <c r="M1709" s="1" t="s">
        <v>4288</v>
      </c>
      <c r="N1709" s="3">
        <v>63000</v>
      </c>
      <c r="O1709" s="3">
        <v>0</v>
      </c>
      <c r="P1709" s="1" t="s">
        <v>2771</v>
      </c>
      <c r="Q1709" s="1" t="s">
        <v>1715</v>
      </c>
      <c r="R1709" s="1" t="s">
        <v>301</v>
      </c>
      <c r="S1709" s="1" t="s">
        <v>2407</v>
      </c>
      <c r="T1709" s="1" t="s">
        <v>2407</v>
      </c>
      <c r="U1709" s="1" t="s">
        <v>5823</v>
      </c>
      <c r="V1709" s="1" t="s">
        <v>2470</v>
      </c>
      <c r="W1709" s="1" t="s">
        <v>51</v>
      </c>
      <c r="X1709" s="1" t="str">
        <f>CONCATENATE(Tableau4[[#This Row],[Numéro de pièce de la pièce de référence]],Tableau4[[#This Row],[Numéro de poste de la pièce de référence]])</f>
        <v>450068216510</v>
      </c>
    </row>
    <row r="1710" spans="1:24" x14ac:dyDescent="0.35">
      <c r="A1710" s="1" t="s">
        <v>97</v>
      </c>
      <c r="B1710" s="1" t="s">
        <v>2489</v>
      </c>
      <c r="C1710" s="1" t="s">
        <v>2510</v>
      </c>
      <c r="D1710" s="1" t="s">
        <v>101</v>
      </c>
      <c r="E1710" s="1" t="s">
        <v>1744</v>
      </c>
      <c r="F1710" s="1" t="s">
        <v>2407</v>
      </c>
      <c r="G1710" s="1" t="s">
        <v>3122</v>
      </c>
      <c r="H1710" s="1" t="s">
        <v>88</v>
      </c>
      <c r="I1710" s="2">
        <v>44041</v>
      </c>
      <c r="J1710" s="1" t="s">
        <v>4282</v>
      </c>
      <c r="K1710" s="1" t="s">
        <v>4283</v>
      </c>
      <c r="L1710" s="1" t="s">
        <v>2630</v>
      </c>
      <c r="M1710" s="1" t="s">
        <v>4290</v>
      </c>
      <c r="N1710" s="3">
        <v>-21616.47</v>
      </c>
      <c r="O1710" s="3">
        <v>0</v>
      </c>
      <c r="P1710" s="1" t="s">
        <v>2567</v>
      </c>
      <c r="Q1710" s="1" t="s">
        <v>1745</v>
      </c>
      <c r="R1710" s="1" t="s">
        <v>1743</v>
      </c>
      <c r="S1710" s="1" t="s">
        <v>2407</v>
      </c>
      <c r="T1710" s="1" t="s">
        <v>2407</v>
      </c>
      <c r="U1710" s="1" t="s">
        <v>5824</v>
      </c>
      <c r="V1710" s="1" t="s">
        <v>2470</v>
      </c>
      <c r="W1710" s="1" t="s">
        <v>111</v>
      </c>
      <c r="X1710" s="1" t="str">
        <f>CONCATENATE(Tableau4[[#This Row],[Numéro de pièce de la pièce de référence]],Tableau4[[#This Row],[Numéro de poste de la pièce de référence]])</f>
        <v>450068330410</v>
      </c>
    </row>
    <row r="1711" spans="1:24" x14ac:dyDescent="0.35">
      <c r="A1711" s="1" t="s">
        <v>97</v>
      </c>
      <c r="B1711" s="1" t="s">
        <v>2489</v>
      </c>
      <c r="C1711" s="1" t="s">
        <v>2510</v>
      </c>
      <c r="D1711" s="1" t="s">
        <v>101</v>
      </c>
      <c r="E1711" s="1" t="s">
        <v>1744</v>
      </c>
      <c r="F1711" s="1" t="s">
        <v>2407</v>
      </c>
      <c r="G1711" s="1" t="s">
        <v>3122</v>
      </c>
      <c r="H1711" s="1" t="s">
        <v>88</v>
      </c>
      <c r="I1711" s="2">
        <v>44041</v>
      </c>
      <c r="J1711" s="1" t="s">
        <v>4282</v>
      </c>
      <c r="K1711" s="1" t="s">
        <v>4283</v>
      </c>
      <c r="L1711" s="1" t="s">
        <v>2630</v>
      </c>
      <c r="M1711" s="1" t="s">
        <v>4290</v>
      </c>
      <c r="N1711" s="3">
        <v>-27399.66</v>
      </c>
      <c r="O1711" s="3">
        <v>0</v>
      </c>
      <c r="P1711" s="1" t="s">
        <v>2567</v>
      </c>
      <c r="Q1711" s="1" t="s">
        <v>1745</v>
      </c>
      <c r="R1711" s="1" t="s">
        <v>1743</v>
      </c>
      <c r="S1711" s="1" t="s">
        <v>2407</v>
      </c>
      <c r="T1711" s="1" t="s">
        <v>2407</v>
      </c>
      <c r="U1711" s="1" t="s">
        <v>5825</v>
      </c>
      <c r="V1711" s="1" t="s">
        <v>2470</v>
      </c>
      <c r="W1711" s="1" t="s">
        <v>111</v>
      </c>
      <c r="X1711" s="1" t="str">
        <f>CONCATENATE(Tableau4[[#This Row],[Numéro de pièce de la pièce de référence]],Tableau4[[#This Row],[Numéro de poste de la pièce de référence]])</f>
        <v>450068330410</v>
      </c>
    </row>
    <row r="1712" spans="1:24" x14ac:dyDescent="0.35">
      <c r="A1712" s="1" t="s">
        <v>97</v>
      </c>
      <c r="B1712" s="1" t="s">
        <v>2489</v>
      </c>
      <c r="C1712" s="1" t="s">
        <v>2510</v>
      </c>
      <c r="D1712" s="1" t="s">
        <v>101</v>
      </c>
      <c r="E1712" s="1" t="s">
        <v>1744</v>
      </c>
      <c r="F1712" s="1" t="s">
        <v>2407</v>
      </c>
      <c r="G1712" s="1" t="s">
        <v>3122</v>
      </c>
      <c r="H1712" s="1" t="s">
        <v>88</v>
      </c>
      <c r="I1712" s="2">
        <v>44041</v>
      </c>
      <c r="J1712" s="1" t="s">
        <v>4282</v>
      </c>
      <c r="K1712" s="1" t="s">
        <v>4283</v>
      </c>
      <c r="L1712" s="1" t="s">
        <v>2630</v>
      </c>
      <c r="M1712" s="1" t="s">
        <v>4290</v>
      </c>
      <c r="N1712" s="3">
        <v>-179804.54</v>
      </c>
      <c r="O1712" s="3">
        <v>0</v>
      </c>
      <c r="P1712" s="1" t="s">
        <v>2567</v>
      </c>
      <c r="Q1712" s="1" t="s">
        <v>1745</v>
      </c>
      <c r="R1712" s="1" t="s">
        <v>1743</v>
      </c>
      <c r="S1712" s="1" t="s">
        <v>2407</v>
      </c>
      <c r="T1712" s="1" t="s">
        <v>2407</v>
      </c>
      <c r="U1712" s="1" t="s">
        <v>5826</v>
      </c>
      <c r="V1712" s="1" t="s">
        <v>2470</v>
      </c>
      <c r="W1712" s="1" t="s">
        <v>111</v>
      </c>
      <c r="X1712" s="1" t="str">
        <f>CONCATENATE(Tableau4[[#This Row],[Numéro de pièce de la pièce de référence]],Tableau4[[#This Row],[Numéro de poste de la pièce de référence]])</f>
        <v>450068330410</v>
      </c>
    </row>
    <row r="1713" spans="1:24" x14ac:dyDescent="0.35">
      <c r="A1713" s="1" t="s">
        <v>97</v>
      </c>
      <c r="B1713" s="1" t="s">
        <v>2489</v>
      </c>
      <c r="C1713" s="1" t="s">
        <v>2510</v>
      </c>
      <c r="D1713" s="1" t="s">
        <v>101</v>
      </c>
      <c r="E1713" s="1" t="s">
        <v>1744</v>
      </c>
      <c r="F1713" s="1" t="s">
        <v>2407</v>
      </c>
      <c r="G1713" s="1" t="s">
        <v>3122</v>
      </c>
      <c r="H1713" s="1" t="s">
        <v>88</v>
      </c>
      <c r="I1713" s="2">
        <v>44041</v>
      </c>
      <c r="J1713" s="1" t="s">
        <v>4282</v>
      </c>
      <c r="K1713" s="1" t="s">
        <v>4283</v>
      </c>
      <c r="L1713" s="1" t="s">
        <v>2630</v>
      </c>
      <c r="M1713" s="1" t="s">
        <v>4290</v>
      </c>
      <c r="N1713" s="3">
        <v>-449385.15</v>
      </c>
      <c r="O1713" s="3">
        <v>0</v>
      </c>
      <c r="P1713" s="1" t="s">
        <v>2567</v>
      </c>
      <c r="Q1713" s="1" t="s">
        <v>1745</v>
      </c>
      <c r="R1713" s="1" t="s">
        <v>1743</v>
      </c>
      <c r="S1713" s="1" t="s">
        <v>2407</v>
      </c>
      <c r="T1713" s="1" t="s">
        <v>2407</v>
      </c>
      <c r="U1713" s="1" t="s">
        <v>5827</v>
      </c>
      <c r="V1713" s="1" t="s">
        <v>2470</v>
      </c>
      <c r="W1713" s="1" t="s">
        <v>111</v>
      </c>
      <c r="X1713" s="1" t="str">
        <f>CONCATENATE(Tableau4[[#This Row],[Numéro de pièce de la pièce de référence]],Tableau4[[#This Row],[Numéro de poste de la pièce de référence]])</f>
        <v>450068330410</v>
      </c>
    </row>
    <row r="1714" spans="1:24" x14ac:dyDescent="0.35">
      <c r="A1714" s="1" t="s">
        <v>97</v>
      </c>
      <c r="B1714" s="1" t="s">
        <v>2489</v>
      </c>
      <c r="C1714" s="1" t="s">
        <v>2510</v>
      </c>
      <c r="D1714" s="1" t="s">
        <v>126</v>
      </c>
      <c r="E1714" s="1" t="s">
        <v>1787</v>
      </c>
      <c r="F1714" s="1" t="s">
        <v>2407</v>
      </c>
      <c r="G1714" s="1" t="s">
        <v>2768</v>
      </c>
      <c r="H1714" s="1" t="s">
        <v>88</v>
      </c>
      <c r="I1714" s="2">
        <v>44041</v>
      </c>
      <c r="J1714" s="1" t="s">
        <v>4282</v>
      </c>
      <c r="K1714" s="1" t="s">
        <v>4283</v>
      </c>
      <c r="L1714" s="1" t="s">
        <v>3400</v>
      </c>
      <c r="M1714" s="1" t="s">
        <v>4284</v>
      </c>
      <c r="N1714" s="3">
        <v>860.94</v>
      </c>
      <c r="O1714" s="3">
        <v>0</v>
      </c>
      <c r="P1714" s="1" t="s">
        <v>2533</v>
      </c>
      <c r="Q1714" s="1" t="s">
        <v>1788</v>
      </c>
      <c r="R1714" s="1" t="s">
        <v>773</v>
      </c>
      <c r="S1714" s="1" t="s">
        <v>2407</v>
      </c>
      <c r="T1714" s="1" t="s">
        <v>2407</v>
      </c>
      <c r="U1714" s="1" t="s">
        <v>5828</v>
      </c>
      <c r="V1714" s="1" t="s">
        <v>2470</v>
      </c>
      <c r="W1714" s="1" t="s">
        <v>99</v>
      </c>
      <c r="X1714" s="1" t="str">
        <f>CONCATENATE(Tableau4[[#This Row],[Numéro de pièce de la pièce de référence]],Tableau4[[#This Row],[Numéro de poste de la pièce de référence]])</f>
        <v>450068476710</v>
      </c>
    </row>
    <row r="1715" spans="1:24" x14ac:dyDescent="0.35">
      <c r="A1715" s="1" t="s">
        <v>97</v>
      </c>
      <c r="B1715" s="1" t="s">
        <v>2489</v>
      </c>
      <c r="C1715" s="1" t="s">
        <v>2510</v>
      </c>
      <c r="D1715" s="1" t="s">
        <v>126</v>
      </c>
      <c r="E1715" s="1" t="s">
        <v>1787</v>
      </c>
      <c r="F1715" s="1" t="s">
        <v>2407</v>
      </c>
      <c r="G1715" s="1" t="s">
        <v>2768</v>
      </c>
      <c r="H1715" s="1" t="s">
        <v>217</v>
      </c>
      <c r="I1715" s="2">
        <v>44041</v>
      </c>
      <c r="J1715" s="1" t="s">
        <v>4282</v>
      </c>
      <c r="K1715" s="1" t="s">
        <v>4283</v>
      </c>
      <c r="L1715" s="1" t="s">
        <v>3400</v>
      </c>
      <c r="M1715" s="1" t="s">
        <v>4284</v>
      </c>
      <c r="N1715" s="3">
        <v>1159.2</v>
      </c>
      <c r="O1715" s="3">
        <v>0</v>
      </c>
      <c r="P1715" s="1" t="s">
        <v>2533</v>
      </c>
      <c r="Q1715" s="1" t="s">
        <v>1789</v>
      </c>
      <c r="R1715" s="1" t="s">
        <v>773</v>
      </c>
      <c r="S1715" s="1" t="s">
        <v>2407</v>
      </c>
      <c r="T1715" s="1" t="s">
        <v>2407</v>
      </c>
      <c r="U1715" s="1" t="s">
        <v>5828</v>
      </c>
      <c r="V1715" s="1" t="s">
        <v>2470</v>
      </c>
      <c r="W1715" s="1" t="s">
        <v>99</v>
      </c>
      <c r="X1715" s="1" t="str">
        <f>CONCATENATE(Tableau4[[#This Row],[Numéro de pièce de la pièce de référence]],Tableau4[[#This Row],[Numéro de poste de la pièce de référence]])</f>
        <v>450068476720</v>
      </c>
    </row>
    <row r="1716" spans="1:24" x14ac:dyDescent="0.35">
      <c r="A1716" s="1" t="s">
        <v>97</v>
      </c>
      <c r="B1716" s="1" t="s">
        <v>2489</v>
      </c>
      <c r="C1716" s="1" t="s">
        <v>2510</v>
      </c>
      <c r="D1716" s="1" t="s">
        <v>126</v>
      </c>
      <c r="E1716" s="1" t="s">
        <v>1787</v>
      </c>
      <c r="F1716" s="1" t="s">
        <v>2407</v>
      </c>
      <c r="G1716" s="1" t="s">
        <v>2768</v>
      </c>
      <c r="H1716" s="1" t="s">
        <v>222</v>
      </c>
      <c r="I1716" s="2">
        <v>44041</v>
      </c>
      <c r="J1716" s="1" t="s">
        <v>4282</v>
      </c>
      <c r="K1716" s="1" t="s">
        <v>4283</v>
      </c>
      <c r="L1716" s="1" t="s">
        <v>3400</v>
      </c>
      <c r="M1716" s="1" t="s">
        <v>4284</v>
      </c>
      <c r="N1716" s="3">
        <v>2922.58</v>
      </c>
      <c r="O1716" s="3">
        <v>0</v>
      </c>
      <c r="P1716" s="1" t="s">
        <v>2533</v>
      </c>
      <c r="Q1716" s="1" t="s">
        <v>1790</v>
      </c>
      <c r="R1716" s="1" t="s">
        <v>773</v>
      </c>
      <c r="S1716" s="1" t="s">
        <v>2407</v>
      </c>
      <c r="T1716" s="1" t="s">
        <v>2407</v>
      </c>
      <c r="U1716" s="1" t="s">
        <v>5828</v>
      </c>
      <c r="V1716" s="1" t="s">
        <v>2470</v>
      </c>
      <c r="W1716" s="1" t="s">
        <v>99</v>
      </c>
      <c r="X1716" s="1" t="str">
        <f>CONCATENATE(Tableau4[[#This Row],[Numéro de pièce de la pièce de référence]],Tableau4[[#This Row],[Numéro de poste de la pièce de référence]])</f>
        <v>450068476730</v>
      </c>
    </row>
    <row r="1717" spans="1:24" x14ac:dyDescent="0.35">
      <c r="A1717" s="1" t="s">
        <v>97</v>
      </c>
      <c r="B1717" s="1" t="s">
        <v>2489</v>
      </c>
      <c r="C1717" s="1" t="s">
        <v>2510</v>
      </c>
      <c r="D1717" s="1" t="s">
        <v>126</v>
      </c>
      <c r="E1717" s="1" t="s">
        <v>284</v>
      </c>
      <c r="F1717" s="1" t="s">
        <v>2407</v>
      </c>
      <c r="G1717" s="1" t="s">
        <v>2579</v>
      </c>
      <c r="H1717" s="1" t="s">
        <v>88</v>
      </c>
      <c r="I1717" s="2">
        <v>44042</v>
      </c>
      <c r="J1717" s="1" t="s">
        <v>4282</v>
      </c>
      <c r="K1717" s="1" t="s">
        <v>4283</v>
      </c>
      <c r="L1717" s="1" t="s">
        <v>3401</v>
      </c>
      <c r="M1717" s="1" t="s">
        <v>4288</v>
      </c>
      <c r="N1717" s="3">
        <v>11270.37</v>
      </c>
      <c r="O1717" s="3">
        <v>0</v>
      </c>
      <c r="P1717" s="1" t="s">
        <v>2581</v>
      </c>
      <c r="Q1717" s="1" t="s">
        <v>285</v>
      </c>
      <c r="R1717" s="1" t="s">
        <v>283</v>
      </c>
      <c r="S1717" s="1" t="s">
        <v>2407</v>
      </c>
      <c r="T1717" s="1" t="s">
        <v>2407</v>
      </c>
      <c r="U1717" s="1" t="s">
        <v>5829</v>
      </c>
      <c r="V1717" s="1" t="s">
        <v>2470</v>
      </c>
      <c r="W1717" s="1" t="s">
        <v>51</v>
      </c>
      <c r="X1717" s="1" t="str">
        <f>CONCATENATE(Tableau4[[#This Row],[Numéro de pièce de la pièce de référence]],Tableau4[[#This Row],[Numéro de poste de la pièce de référence]])</f>
        <v>450066419510</v>
      </c>
    </row>
    <row r="1718" spans="1:24" x14ac:dyDescent="0.35">
      <c r="A1718" s="1" t="s">
        <v>60</v>
      </c>
      <c r="B1718" s="1" t="s">
        <v>2634</v>
      </c>
      <c r="C1718" s="1" t="s">
        <v>2483</v>
      </c>
      <c r="D1718" s="1" t="s">
        <v>65</v>
      </c>
      <c r="E1718" s="1" t="s">
        <v>1401</v>
      </c>
      <c r="F1718" s="1" t="s">
        <v>2407</v>
      </c>
      <c r="G1718" s="1" t="s">
        <v>2995</v>
      </c>
      <c r="H1718" s="1" t="s">
        <v>88</v>
      </c>
      <c r="I1718" s="2">
        <v>44042</v>
      </c>
      <c r="J1718" s="1" t="s">
        <v>4282</v>
      </c>
      <c r="K1718" s="1" t="s">
        <v>4283</v>
      </c>
      <c r="L1718" s="1" t="s">
        <v>2630</v>
      </c>
      <c r="M1718" s="1" t="s">
        <v>4290</v>
      </c>
      <c r="N1718" s="3">
        <v>-12521.83</v>
      </c>
      <c r="O1718" s="3">
        <v>0</v>
      </c>
      <c r="P1718" s="1" t="s">
        <v>2996</v>
      </c>
      <c r="Q1718" s="1" t="s">
        <v>1402</v>
      </c>
      <c r="R1718" s="1" t="s">
        <v>1400</v>
      </c>
      <c r="S1718" s="1" t="s">
        <v>2407</v>
      </c>
      <c r="T1718" s="1" t="s">
        <v>2407</v>
      </c>
      <c r="U1718" s="1" t="s">
        <v>5830</v>
      </c>
      <c r="V1718" s="1" t="s">
        <v>2470</v>
      </c>
      <c r="W1718" s="1" t="s">
        <v>51</v>
      </c>
      <c r="X1718" s="1" t="str">
        <f>CONCATENATE(Tableau4[[#This Row],[Numéro de pièce de la pièce de référence]],Tableau4[[#This Row],[Numéro de poste de la pièce de référence]])</f>
        <v>450067419810</v>
      </c>
    </row>
    <row r="1719" spans="1:24" x14ac:dyDescent="0.35">
      <c r="A1719" s="1" t="s">
        <v>60</v>
      </c>
      <c r="B1719" s="1" t="s">
        <v>2634</v>
      </c>
      <c r="C1719" s="1" t="s">
        <v>2483</v>
      </c>
      <c r="D1719" s="1" t="s">
        <v>65</v>
      </c>
      <c r="E1719" s="1" t="s">
        <v>1401</v>
      </c>
      <c r="F1719" s="1" t="s">
        <v>2407</v>
      </c>
      <c r="G1719" s="1" t="s">
        <v>2995</v>
      </c>
      <c r="H1719" s="1" t="s">
        <v>88</v>
      </c>
      <c r="I1719" s="2">
        <v>44042</v>
      </c>
      <c r="J1719" s="1" t="s">
        <v>4282</v>
      </c>
      <c r="K1719" s="1" t="s">
        <v>4283</v>
      </c>
      <c r="L1719" s="1" t="s">
        <v>2630</v>
      </c>
      <c r="M1719" s="1" t="s">
        <v>4290</v>
      </c>
      <c r="N1719" s="3">
        <v>-6058.95</v>
      </c>
      <c r="O1719" s="3">
        <v>0</v>
      </c>
      <c r="P1719" s="1" t="s">
        <v>2996</v>
      </c>
      <c r="Q1719" s="1" t="s">
        <v>1402</v>
      </c>
      <c r="R1719" s="1" t="s">
        <v>1400</v>
      </c>
      <c r="S1719" s="1" t="s">
        <v>2407</v>
      </c>
      <c r="T1719" s="1" t="s">
        <v>2407</v>
      </c>
      <c r="U1719" s="1" t="s">
        <v>5831</v>
      </c>
      <c r="V1719" s="1" t="s">
        <v>2470</v>
      </c>
      <c r="W1719" s="1" t="s">
        <v>51</v>
      </c>
      <c r="X1719" s="1" t="str">
        <f>CONCATENATE(Tableau4[[#This Row],[Numéro de pièce de la pièce de référence]],Tableau4[[#This Row],[Numéro de poste de la pièce de référence]])</f>
        <v>450067419810</v>
      </c>
    </row>
    <row r="1720" spans="1:24" x14ac:dyDescent="0.35">
      <c r="A1720" s="1" t="s">
        <v>60</v>
      </c>
      <c r="B1720" s="1" t="s">
        <v>2634</v>
      </c>
      <c r="C1720" s="1" t="s">
        <v>2483</v>
      </c>
      <c r="D1720" s="1" t="s">
        <v>65</v>
      </c>
      <c r="E1720" s="1" t="s">
        <v>1404</v>
      </c>
      <c r="F1720" s="1" t="s">
        <v>2407</v>
      </c>
      <c r="G1720" s="1" t="s">
        <v>2997</v>
      </c>
      <c r="H1720" s="1" t="s">
        <v>88</v>
      </c>
      <c r="I1720" s="2">
        <v>44042</v>
      </c>
      <c r="J1720" s="1" t="s">
        <v>4282</v>
      </c>
      <c r="K1720" s="1" t="s">
        <v>4283</v>
      </c>
      <c r="L1720" s="1" t="s">
        <v>2630</v>
      </c>
      <c r="M1720" s="1" t="s">
        <v>4290</v>
      </c>
      <c r="N1720" s="3">
        <v>-20142.330000000002</v>
      </c>
      <c r="O1720" s="3">
        <v>0</v>
      </c>
      <c r="P1720" s="1" t="s">
        <v>2996</v>
      </c>
      <c r="Q1720" s="1" t="s">
        <v>1405</v>
      </c>
      <c r="R1720" s="1" t="s">
        <v>1400</v>
      </c>
      <c r="S1720" s="1" t="s">
        <v>2407</v>
      </c>
      <c r="T1720" s="1" t="s">
        <v>2407</v>
      </c>
      <c r="U1720" s="1" t="s">
        <v>5832</v>
      </c>
      <c r="V1720" s="1" t="s">
        <v>2470</v>
      </c>
      <c r="W1720" s="1" t="s">
        <v>51</v>
      </c>
      <c r="X1720" s="1" t="str">
        <f>CONCATENATE(Tableau4[[#This Row],[Numéro de pièce de la pièce de référence]],Tableau4[[#This Row],[Numéro de poste de la pièce de référence]])</f>
        <v>450067420710</v>
      </c>
    </row>
    <row r="1721" spans="1:24" x14ac:dyDescent="0.35">
      <c r="A1721" s="1" t="s">
        <v>60</v>
      </c>
      <c r="B1721" s="1" t="s">
        <v>2634</v>
      </c>
      <c r="C1721" s="1" t="s">
        <v>2483</v>
      </c>
      <c r="D1721" s="1" t="s">
        <v>65</v>
      </c>
      <c r="E1721" s="1" t="s">
        <v>1404</v>
      </c>
      <c r="F1721" s="1" t="s">
        <v>2407</v>
      </c>
      <c r="G1721" s="1" t="s">
        <v>2997</v>
      </c>
      <c r="H1721" s="1" t="s">
        <v>88</v>
      </c>
      <c r="I1721" s="2">
        <v>44042</v>
      </c>
      <c r="J1721" s="1" t="s">
        <v>4282</v>
      </c>
      <c r="K1721" s="1" t="s">
        <v>4283</v>
      </c>
      <c r="L1721" s="1" t="s">
        <v>2630</v>
      </c>
      <c r="M1721" s="1" t="s">
        <v>4290</v>
      </c>
      <c r="N1721" s="3">
        <v>-4795.79</v>
      </c>
      <c r="O1721" s="3">
        <v>0</v>
      </c>
      <c r="P1721" s="1" t="s">
        <v>2996</v>
      </c>
      <c r="Q1721" s="1" t="s">
        <v>1405</v>
      </c>
      <c r="R1721" s="1" t="s">
        <v>1400</v>
      </c>
      <c r="S1721" s="1" t="s">
        <v>2407</v>
      </c>
      <c r="T1721" s="1" t="s">
        <v>2407</v>
      </c>
      <c r="U1721" s="1" t="s">
        <v>5833</v>
      </c>
      <c r="V1721" s="1" t="s">
        <v>2470</v>
      </c>
      <c r="W1721" s="1" t="s">
        <v>51</v>
      </c>
      <c r="X1721" s="1" t="str">
        <f>CONCATENATE(Tableau4[[#This Row],[Numéro de pièce de la pièce de référence]],Tableau4[[#This Row],[Numéro de poste de la pièce de référence]])</f>
        <v>450067420710</v>
      </c>
    </row>
    <row r="1722" spans="1:24" x14ac:dyDescent="0.35">
      <c r="A1722" s="1" t="s">
        <v>60</v>
      </c>
      <c r="B1722" s="1" t="s">
        <v>2634</v>
      </c>
      <c r="C1722" s="1" t="s">
        <v>2483</v>
      </c>
      <c r="D1722" s="1" t="s">
        <v>65</v>
      </c>
      <c r="E1722" s="1" t="s">
        <v>1404</v>
      </c>
      <c r="F1722" s="1" t="s">
        <v>2407</v>
      </c>
      <c r="G1722" s="1" t="s">
        <v>2997</v>
      </c>
      <c r="H1722" s="1" t="s">
        <v>88</v>
      </c>
      <c r="I1722" s="2">
        <v>44042</v>
      </c>
      <c r="J1722" s="1" t="s">
        <v>4282</v>
      </c>
      <c r="K1722" s="1" t="s">
        <v>4283</v>
      </c>
      <c r="L1722" s="1" t="s">
        <v>2630</v>
      </c>
      <c r="M1722" s="1" t="s">
        <v>4290</v>
      </c>
      <c r="N1722" s="3">
        <v>-17264.849999999999</v>
      </c>
      <c r="O1722" s="3">
        <v>0</v>
      </c>
      <c r="P1722" s="1" t="s">
        <v>2996</v>
      </c>
      <c r="Q1722" s="1" t="s">
        <v>1405</v>
      </c>
      <c r="R1722" s="1" t="s">
        <v>1400</v>
      </c>
      <c r="S1722" s="1" t="s">
        <v>2407</v>
      </c>
      <c r="T1722" s="1" t="s">
        <v>2407</v>
      </c>
      <c r="U1722" s="1" t="s">
        <v>5834</v>
      </c>
      <c r="V1722" s="1" t="s">
        <v>2470</v>
      </c>
      <c r="W1722" s="1" t="s">
        <v>51</v>
      </c>
      <c r="X1722" s="1" t="str">
        <f>CONCATENATE(Tableau4[[#This Row],[Numéro de pièce de la pièce de référence]],Tableau4[[#This Row],[Numéro de poste de la pièce de référence]])</f>
        <v>450067420710</v>
      </c>
    </row>
    <row r="1723" spans="1:24" x14ac:dyDescent="0.35">
      <c r="A1723" s="1" t="s">
        <v>2487</v>
      </c>
      <c r="B1723" s="1" t="s">
        <v>2489</v>
      </c>
      <c r="C1723" s="1" t="s">
        <v>2492</v>
      </c>
      <c r="D1723" s="1" t="s">
        <v>3893</v>
      </c>
      <c r="E1723" s="1" t="s">
        <v>5835</v>
      </c>
      <c r="F1723" s="1" t="s">
        <v>2407</v>
      </c>
      <c r="G1723" s="1" t="s">
        <v>5836</v>
      </c>
      <c r="H1723" s="1" t="s">
        <v>88</v>
      </c>
      <c r="I1723" s="2">
        <v>44042</v>
      </c>
      <c r="J1723" s="1" t="s">
        <v>4282</v>
      </c>
      <c r="K1723" s="1" t="s">
        <v>4283</v>
      </c>
      <c r="L1723" s="1" t="s">
        <v>3400</v>
      </c>
      <c r="M1723" s="1" t="s">
        <v>4284</v>
      </c>
      <c r="N1723" s="3">
        <v>6037.9</v>
      </c>
      <c r="O1723" s="3">
        <v>0</v>
      </c>
      <c r="P1723" s="1" t="s">
        <v>3198</v>
      </c>
      <c r="Q1723" s="1" t="s">
        <v>5837</v>
      </c>
      <c r="R1723" s="1" t="s">
        <v>5838</v>
      </c>
      <c r="S1723" s="1" t="s">
        <v>2407</v>
      </c>
      <c r="T1723" s="1" t="s">
        <v>2407</v>
      </c>
      <c r="U1723" s="1" t="s">
        <v>5839</v>
      </c>
      <c r="V1723" s="1" t="s">
        <v>2470</v>
      </c>
      <c r="W1723" s="1" t="s">
        <v>99</v>
      </c>
      <c r="X1723" s="1" t="str">
        <f>CONCATENATE(Tableau4[[#This Row],[Numéro de pièce de la pièce de référence]],Tableau4[[#This Row],[Numéro de poste de la pièce de référence]])</f>
        <v>450068486510</v>
      </c>
    </row>
    <row r="1724" spans="1:24" x14ac:dyDescent="0.35">
      <c r="A1724" s="1" t="s">
        <v>97</v>
      </c>
      <c r="B1724" s="1" t="s">
        <v>2489</v>
      </c>
      <c r="C1724" s="1" t="s">
        <v>2510</v>
      </c>
      <c r="D1724" s="1" t="s">
        <v>126</v>
      </c>
      <c r="E1724" s="1" t="s">
        <v>284</v>
      </c>
      <c r="F1724" s="1" t="s">
        <v>2407</v>
      </c>
      <c r="G1724" s="1" t="s">
        <v>2579</v>
      </c>
      <c r="H1724" s="1" t="s">
        <v>88</v>
      </c>
      <c r="I1724" s="2">
        <v>44043</v>
      </c>
      <c r="J1724" s="1" t="s">
        <v>4282</v>
      </c>
      <c r="K1724" s="1" t="s">
        <v>4283</v>
      </c>
      <c r="L1724" s="1" t="s">
        <v>3401</v>
      </c>
      <c r="M1724" s="1" t="s">
        <v>4288</v>
      </c>
      <c r="N1724" s="3">
        <v>26552.76</v>
      </c>
      <c r="O1724" s="3">
        <v>0</v>
      </c>
      <c r="P1724" s="1" t="s">
        <v>2581</v>
      </c>
      <c r="Q1724" s="1" t="s">
        <v>285</v>
      </c>
      <c r="R1724" s="1" t="s">
        <v>283</v>
      </c>
      <c r="S1724" s="1" t="s">
        <v>2407</v>
      </c>
      <c r="T1724" s="1" t="s">
        <v>2407</v>
      </c>
      <c r="U1724" s="1" t="s">
        <v>5840</v>
      </c>
      <c r="V1724" s="1" t="s">
        <v>2470</v>
      </c>
      <c r="W1724" s="1" t="s">
        <v>51</v>
      </c>
      <c r="X1724" s="1" t="str">
        <f>CONCATENATE(Tableau4[[#This Row],[Numéro de pièce de la pièce de référence]],Tableau4[[#This Row],[Numéro de poste de la pièce de référence]])</f>
        <v>450066419510</v>
      </c>
    </row>
    <row r="1725" spans="1:24" x14ac:dyDescent="0.35">
      <c r="A1725" s="1" t="s">
        <v>97</v>
      </c>
      <c r="B1725" s="1" t="s">
        <v>2489</v>
      </c>
      <c r="C1725" s="1" t="s">
        <v>2510</v>
      </c>
      <c r="D1725" s="1" t="s">
        <v>101</v>
      </c>
      <c r="E1725" s="1" t="s">
        <v>2274</v>
      </c>
      <c r="F1725" s="1" t="s">
        <v>2407</v>
      </c>
      <c r="G1725" s="1" t="s">
        <v>3146</v>
      </c>
      <c r="H1725" s="1" t="s">
        <v>88</v>
      </c>
      <c r="I1725" s="2">
        <v>44043</v>
      </c>
      <c r="J1725" s="1" t="s">
        <v>4282</v>
      </c>
      <c r="K1725" s="1" t="s">
        <v>4283</v>
      </c>
      <c r="L1725" s="1" t="s">
        <v>3400</v>
      </c>
      <c r="M1725" s="1" t="s">
        <v>4284</v>
      </c>
      <c r="N1725" s="3">
        <v>1</v>
      </c>
      <c r="O1725" s="3">
        <v>0</v>
      </c>
      <c r="P1725" s="1" t="s">
        <v>2581</v>
      </c>
      <c r="Q1725" s="1" t="s">
        <v>2275</v>
      </c>
      <c r="R1725" s="1" t="s">
        <v>2273</v>
      </c>
      <c r="S1725" s="1" t="s">
        <v>2407</v>
      </c>
      <c r="T1725" s="1" t="s">
        <v>2407</v>
      </c>
      <c r="U1725" s="1" t="s">
        <v>5841</v>
      </c>
      <c r="V1725" s="1" t="s">
        <v>2470</v>
      </c>
      <c r="W1725" s="1" t="s">
        <v>92</v>
      </c>
      <c r="X1725" s="1" t="str">
        <f>CONCATENATE(Tableau4[[#This Row],[Numéro de pièce de la pièce de référence]],Tableau4[[#This Row],[Numéro de poste de la pièce de référence]])</f>
        <v>450068491910</v>
      </c>
    </row>
    <row r="1726" spans="1:24" x14ac:dyDescent="0.35">
      <c r="A1726" s="1" t="s">
        <v>97</v>
      </c>
      <c r="B1726" s="1" t="s">
        <v>2489</v>
      </c>
      <c r="C1726" s="1" t="s">
        <v>2510</v>
      </c>
      <c r="D1726" s="1" t="s">
        <v>101</v>
      </c>
      <c r="E1726" s="1" t="s">
        <v>650</v>
      </c>
      <c r="F1726" s="1" t="s">
        <v>2407</v>
      </c>
      <c r="G1726" s="1" t="s">
        <v>2735</v>
      </c>
      <c r="H1726" s="1" t="s">
        <v>88</v>
      </c>
      <c r="I1726" s="2">
        <v>44046</v>
      </c>
      <c r="J1726" s="1" t="s">
        <v>4282</v>
      </c>
      <c r="K1726" s="1" t="s">
        <v>4283</v>
      </c>
      <c r="L1726" s="1" t="s">
        <v>3401</v>
      </c>
      <c r="M1726" s="1" t="s">
        <v>4288</v>
      </c>
      <c r="N1726" s="3">
        <v>5080.46</v>
      </c>
      <c r="O1726" s="3">
        <v>0</v>
      </c>
      <c r="P1726" s="1" t="s">
        <v>2567</v>
      </c>
      <c r="Q1726" s="1" t="s">
        <v>651</v>
      </c>
      <c r="R1726" s="1" t="s">
        <v>649</v>
      </c>
      <c r="S1726" s="1" t="s">
        <v>2407</v>
      </c>
      <c r="T1726" s="1" t="s">
        <v>2407</v>
      </c>
      <c r="U1726" s="1" t="s">
        <v>5842</v>
      </c>
      <c r="V1726" s="1" t="s">
        <v>2470</v>
      </c>
      <c r="W1726" s="1" t="s">
        <v>51</v>
      </c>
      <c r="X1726" s="1" t="str">
        <f>CONCATENATE(Tableau4[[#This Row],[Numéro de pièce de la pièce de référence]],Tableau4[[#This Row],[Numéro de poste de la pièce de référence]])</f>
        <v>450066913310</v>
      </c>
    </row>
    <row r="1727" spans="1:24" x14ac:dyDescent="0.35">
      <c r="A1727" s="1" t="s">
        <v>97</v>
      </c>
      <c r="B1727" s="1" t="s">
        <v>2489</v>
      </c>
      <c r="C1727" s="1" t="s">
        <v>2510</v>
      </c>
      <c r="D1727" s="1" t="s">
        <v>101</v>
      </c>
      <c r="E1727" s="1" t="s">
        <v>650</v>
      </c>
      <c r="F1727" s="1" t="s">
        <v>2407</v>
      </c>
      <c r="G1727" s="1" t="s">
        <v>2735</v>
      </c>
      <c r="H1727" s="1" t="s">
        <v>217</v>
      </c>
      <c r="I1727" s="2">
        <v>44046</v>
      </c>
      <c r="J1727" s="1" t="s">
        <v>4282</v>
      </c>
      <c r="K1727" s="1" t="s">
        <v>4283</v>
      </c>
      <c r="L1727" s="1" t="s">
        <v>3401</v>
      </c>
      <c r="M1727" s="1" t="s">
        <v>4288</v>
      </c>
      <c r="N1727" s="3">
        <v>11698.8</v>
      </c>
      <c r="O1727" s="3">
        <v>0</v>
      </c>
      <c r="P1727" s="1" t="s">
        <v>2567</v>
      </c>
      <c r="Q1727" s="1" t="s">
        <v>652</v>
      </c>
      <c r="R1727" s="1" t="s">
        <v>649</v>
      </c>
      <c r="S1727" s="1" t="s">
        <v>2407</v>
      </c>
      <c r="T1727" s="1" t="s">
        <v>2407</v>
      </c>
      <c r="U1727" s="1" t="s">
        <v>5842</v>
      </c>
      <c r="V1727" s="1" t="s">
        <v>2470</v>
      </c>
      <c r="W1727" s="1" t="s">
        <v>51</v>
      </c>
      <c r="X1727" s="1" t="str">
        <f>CONCATENATE(Tableau4[[#This Row],[Numéro de pièce de la pièce de référence]],Tableau4[[#This Row],[Numéro de poste de la pièce de référence]])</f>
        <v>450066913320</v>
      </c>
    </row>
    <row r="1728" spans="1:24" x14ac:dyDescent="0.35">
      <c r="A1728" s="1" t="s">
        <v>97</v>
      </c>
      <c r="B1728" s="1" t="s">
        <v>2489</v>
      </c>
      <c r="C1728" s="1" t="s">
        <v>2510</v>
      </c>
      <c r="D1728" s="1" t="s">
        <v>101</v>
      </c>
      <c r="E1728" s="1" t="s">
        <v>939</v>
      </c>
      <c r="F1728" s="1" t="s">
        <v>2407</v>
      </c>
      <c r="G1728" s="1" t="s">
        <v>2814</v>
      </c>
      <c r="H1728" s="1" t="s">
        <v>88</v>
      </c>
      <c r="I1728" s="2">
        <v>44046</v>
      </c>
      <c r="J1728" s="1" t="s">
        <v>4282</v>
      </c>
      <c r="K1728" s="1" t="s">
        <v>4283</v>
      </c>
      <c r="L1728" s="1" t="s">
        <v>2630</v>
      </c>
      <c r="M1728" s="1" t="s">
        <v>4290</v>
      </c>
      <c r="N1728" s="3">
        <v>1790597.87</v>
      </c>
      <c r="O1728" s="3">
        <v>0</v>
      </c>
      <c r="P1728" s="1" t="s">
        <v>2567</v>
      </c>
      <c r="Q1728" s="1" t="s">
        <v>940</v>
      </c>
      <c r="R1728" s="1" t="s">
        <v>495</v>
      </c>
      <c r="S1728" s="1" t="s">
        <v>2407</v>
      </c>
      <c r="T1728" s="1" t="s">
        <v>2407</v>
      </c>
      <c r="U1728" s="1" t="s">
        <v>5843</v>
      </c>
      <c r="V1728" s="1" t="s">
        <v>2470</v>
      </c>
      <c r="W1728" s="1" t="s">
        <v>51</v>
      </c>
      <c r="X1728" s="1" t="str">
        <f>CONCATENATE(Tableau4[[#This Row],[Numéro de pièce de la pièce de référence]],Tableau4[[#This Row],[Numéro de poste de la pièce de référence]])</f>
        <v>450067148710</v>
      </c>
    </row>
    <row r="1729" spans="1:24" x14ac:dyDescent="0.35">
      <c r="A1729" s="1" t="s">
        <v>97</v>
      </c>
      <c r="B1729" s="1" t="s">
        <v>2489</v>
      </c>
      <c r="C1729" s="1" t="s">
        <v>2510</v>
      </c>
      <c r="D1729" s="1" t="s">
        <v>101</v>
      </c>
      <c r="E1729" s="1" t="s">
        <v>1202</v>
      </c>
      <c r="F1729" s="1" t="s">
        <v>2407</v>
      </c>
      <c r="G1729" s="1" t="s">
        <v>2925</v>
      </c>
      <c r="H1729" s="1" t="s">
        <v>88</v>
      </c>
      <c r="I1729" s="2">
        <v>44046</v>
      </c>
      <c r="J1729" s="1" t="s">
        <v>4282</v>
      </c>
      <c r="K1729" s="1" t="s">
        <v>4283</v>
      </c>
      <c r="L1729" s="1" t="s">
        <v>2630</v>
      </c>
      <c r="M1729" s="1" t="s">
        <v>4290</v>
      </c>
      <c r="N1729" s="3">
        <v>-47119.66</v>
      </c>
      <c r="O1729" s="3">
        <v>0</v>
      </c>
      <c r="P1729" s="1" t="s">
        <v>2567</v>
      </c>
      <c r="Q1729" s="1" t="s">
        <v>931</v>
      </c>
      <c r="R1729" s="1" t="s">
        <v>1201</v>
      </c>
      <c r="S1729" s="1" t="s">
        <v>2407</v>
      </c>
      <c r="T1729" s="1" t="s">
        <v>2407</v>
      </c>
      <c r="U1729" s="1" t="s">
        <v>5844</v>
      </c>
      <c r="V1729" s="1" t="s">
        <v>2470</v>
      </c>
      <c r="W1729" s="1" t="s">
        <v>111</v>
      </c>
      <c r="X1729" s="1" t="str">
        <f>CONCATENATE(Tableau4[[#This Row],[Numéro de pièce de la pièce de référence]],Tableau4[[#This Row],[Numéro de poste de la pièce de référence]])</f>
        <v>450067275610</v>
      </c>
    </row>
    <row r="1730" spans="1:24" x14ac:dyDescent="0.35">
      <c r="A1730" s="1" t="s">
        <v>97</v>
      </c>
      <c r="B1730" s="1" t="s">
        <v>2489</v>
      </c>
      <c r="C1730" s="1" t="s">
        <v>2510</v>
      </c>
      <c r="D1730" s="1" t="s">
        <v>101</v>
      </c>
      <c r="E1730" s="1" t="s">
        <v>1241</v>
      </c>
      <c r="F1730" s="1" t="s">
        <v>2407</v>
      </c>
      <c r="G1730" s="1" t="s">
        <v>2944</v>
      </c>
      <c r="H1730" s="1" t="s">
        <v>88</v>
      </c>
      <c r="I1730" s="2">
        <v>44046</v>
      </c>
      <c r="J1730" s="1" t="s">
        <v>4282</v>
      </c>
      <c r="K1730" s="1" t="s">
        <v>4283</v>
      </c>
      <c r="L1730" s="1" t="s">
        <v>2630</v>
      </c>
      <c r="M1730" s="1" t="s">
        <v>4290</v>
      </c>
      <c r="N1730" s="3">
        <v>-10131.33</v>
      </c>
      <c r="O1730" s="3">
        <v>0</v>
      </c>
      <c r="P1730" s="1" t="s">
        <v>2581</v>
      </c>
      <c r="Q1730" s="1" t="s">
        <v>1242</v>
      </c>
      <c r="R1730" s="1" t="s">
        <v>1240</v>
      </c>
      <c r="S1730" s="1" t="s">
        <v>2407</v>
      </c>
      <c r="T1730" s="1" t="s">
        <v>2407</v>
      </c>
      <c r="U1730" s="1" t="s">
        <v>5845</v>
      </c>
      <c r="V1730" s="1" t="s">
        <v>2470</v>
      </c>
      <c r="W1730" s="1" t="s">
        <v>51</v>
      </c>
      <c r="X1730" s="1" t="str">
        <f>CONCATENATE(Tableau4[[#This Row],[Numéro de pièce de la pièce de référence]],Tableau4[[#This Row],[Numéro de poste de la pièce de référence]])</f>
        <v>450067330210</v>
      </c>
    </row>
    <row r="1731" spans="1:24" x14ac:dyDescent="0.35">
      <c r="A1731" s="1" t="s">
        <v>97</v>
      </c>
      <c r="B1731" s="1" t="s">
        <v>2489</v>
      </c>
      <c r="C1731" s="1" t="s">
        <v>2510</v>
      </c>
      <c r="D1731" s="1" t="s">
        <v>101</v>
      </c>
      <c r="E1731" s="1" t="s">
        <v>1689</v>
      </c>
      <c r="F1731" s="1" t="s">
        <v>2407</v>
      </c>
      <c r="G1731" s="1" t="s">
        <v>3093</v>
      </c>
      <c r="H1731" s="1" t="s">
        <v>88</v>
      </c>
      <c r="I1731" s="2">
        <v>44046</v>
      </c>
      <c r="J1731" s="1" t="s">
        <v>4282</v>
      </c>
      <c r="K1731" s="1" t="s">
        <v>4283</v>
      </c>
      <c r="L1731" s="1" t="s">
        <v>2630</v>
      </c>
      <c r="M1731" s="1" t="s">
        <v>4290</v>
      </c>
      <c r="N1731" s="3">
        <v>-892686.89</v>
      </c>
      <c r="O1731" s="3">
        <v>0</v>
      </c>
      <c r="P1731" s="1" t="s">
        <v>2567</v>
      </c>
      <c r="Q1731" s="1" t="s">
        <v>1690</v>
      </c>
      <c r="R1731" s="1" t="s">
        <v>1688</v>
      </c>
      <c r="S1731" s="1" t="s">
        <v>2407</v>
      </c>
      <c r="T1731" s="1" t="s">
        <v>2407</v>
      </c>
      <c r="U1731" s="1" t="s">
        <v>5846</v>
      </c>
      <c r="V1731" s="1" t="s">
        <v>2470</v>
      </c>
      <c r="W1731" s="1" t="s">
        <v>103</v>
      </c>
      <c r="X1731" s="1" t="str">
        <f>CONCATENATE(Tableau4[[#This Row],[Numéro de pièce de la pièce de référence]],Tableau4[[#This Row],[Numéro de poste de la pièce de référence]])</f>
        <v>450068074910</v>
      </c>
    </row>
    <row r="1732" spans="1:24" x14ac:dyDescent="0.35">
      <c r="A1732" s="1" t="s">
        <v>97</v>
      </c>
      <c r="B1732" s="1" t="s">
        <v>2489</v>
      </c>
      <c r="C1732" s="1" t="s">
        <v>2510</v>
      </c>
      <c r="D1732" s="1" t="s">
        <v>101</v>
      </c>
      <c r="E1732" s="1" t="s">
        <v>1689</v>
      </c>
      <c r="F1732" s="1" t="s">
        <v>2407</v>
      </c>
      <c r="G1732" s="1" t="s">
        <v>3093</v>
      </c>
      <c r="H1732" s="1" t="s">
        <v>217</v>
      </c>
      <c r="I1732" s="2">
        <v>44046</v>
      </c>
      <c r="J1732" s="1" t="s">
        <v>4282</v>
      </c>
      <c r="K1732" s="1" t="s">
        <v>4283</v>
      </c>
      <c r="L1732" s="1" t="s">
        <v>2630</v>
      </c>
      <c r="M1732" s="1" t="s">
        <v>4290</v>
      </c>
      <c r="N1732" s="3">
        <v>-182</v>
      </c>
      <c r="O1732" s="3">
        <v>0</v>
      </c>
      <c r="P1732" s="1" t="s">
        <v>2517</v>
      </c>
      <c r="Q1732" s="1" t="s">
        <v>1691</v>
      </c>
      <c r="R1732" s="1" t="s">
        <v>1688</v>
      </c>
      <c r="S1732" s="1" t="s">
        <v>2407</v>
      </c>
      <c r="T1732" s="1" t="s">
        <v>2407</v>
      </c>
      <c r="U1732" s="1" t="s">
        <v>5846</v>
      </c>
      <c r="V1732" s="1" t="s">
        <v>2470</v>
      </c>
      <c r="W1732" s="1" t="s">
        <v>103</v>
      </c>
      <c r="X1732" s="1" t="str">
        <f>CONCATENATE(Tableau4[[#This Row],[Numéro de pièce de la pièce de référence]],Tableau4[[#This Row],[Numéro de poste de la pièce de référence]])</f>
        <v>450068074920</v>
      </c>
    </row>
    <row r="1733" spans="1:24" x14ac:dyDescent="0.35">
      <c r="A1733" s="1" t="s">
        <v>23</v>
      </c>
      <c r="B1733" s="1" t="s">
        <v>3111</v>
      </c>
      <c r="C1733" s="1" t="s">
        <v>2492</v>
      </c>
      <c r="D1733" s="1" t="s">
        <v>50</v>
      </c>
      <c r="E1733" s="1" t="s">
        <v>1714</v>
      </c>
      <c r="F1733" s="1" t="s">
        <v>2407</v>
      </c>
      <c r="G1733" s="1" t="s">
        <v>3110</v>
      </c>
      <c r="H1733" s="1" t="s">
        <v>88</v>
      </c>
      <c r="I1733" s="2">
        <v>44046</v>
      </c>
      <c r="J1733" s="1" t="s">
        <v>4282</v>
      </c>
      <c r="K1733" s="1" t="s">
        <v>4283</v>
      </c>
      <c r="L1733" s="1" t="s">
        <v>2630</v>
      </c>
      <c r="M1733" s="1" t="s">
        <v>4290</v>
      </c>
      <c r="N1733" s="3">
        <v>-5809.51</v>
      </c>
      <c r="O1733" s="3">
        <v>0</v>
      </c>
      <c r="P1733" s="1" t="s">
        <v>2771</v>
      </c>
      <c r="Q1733" s="1" t="s">
        <v>1715</v>
      </c>
      <c r="R1733" s="1" t="s">
        <v>301</v>
      </c>
      <c r="S1733" s="1" t="s">
        <v>2407</v>
      </c>
      <c r="T1733" s="1" t="s">
        <v>2407</v>
      </c>
      <c r="U1733" s="1" t="s">
        <v>5847</v>
      </c>
      <c r="V1733" s="1" t="s">
        <v>2470</v>
      </c>
      <c r="W1733" s="1" t="s">
        <v>51</v>
      </c>
      <c r="X1733" s="1" t="str">
        <f>CONCATENATE(Tableau4[[#This Row],[Numéro de pièce de la pièce de référence]],Tableau4[[#This Row],[Numéro de poste de la pièce de référence]])</f>
        <v>450068216510</v>
      </c>
    </row>
    <row r="1734" spans="1:24" x14ac:dyDescent="0.35">
      <c r="A1734" s="1" t="s">
        <v>23</v>
      </c>
      <c r="B1734" s="1" t="s">
        <v>3111</v>
      </c>
      <c r="C1734" s="1" t="s">
        <v>2492</v>
      </c>
      <c r="D1734" s="1" t="s">
        <v>50</v>
      </c>
      <c r="E1734" s="1" t="s">
        <v>1714</v>
      </c>
      <c r="F1734" s="1" t="s">
        <v>2407</v>
      </c>
      <c r="G1734" s="1" t="s">
        <v>3110</v>
      </c>
      <c r="H1734" s="1" t="s">
        <v>88</v>
      </c>
      <c r="I1734" s="2">
        <v>44046</v>
      </c>
      <c r="J1734" s="1" t="s">
        <v>4282</v>
      </c>
      <c r="K1734" s="1" t="s">
        <v>4283</v>
      </c>
      <c r="L1734" s="1" t="s">
        <v>2630</v>
      </c>
      <c r="M1734" s="1" t="s">
        <v>4290</v>
      </c>
      <c r="N1734" s="3">
        <v>-58206.46</v>
      </c>
      <c r="O1734" s="3">
        <v>0</v>
      </c>
      <c r="P1734" s="1" t="s">
        <v>2771</v>
      </c>
      <c r="Q1734" s="1" t="s">
        <v>1715</v>
      </c>
      <c r="R1734" s="1" t="s">
        <v>301</v>
      </c>
      <c r="S1734" s="1" t="s">
        <v>2407</v>
      </c>
      <c r="T1734" s="1" t="s">
        <v>2407</v>
      </c>
      <c r="U1734" s="1" t="s">
        <v>5848</v>
      </c>
      <c r="V1734" s="1" t="s">
        <v>2470</v>
      </c>
      <c r="W1734" s="1" t="s">
        <v>51</v>
      </c>
      <c r="X1734" s="1" t="str">
        <f>CONCATENATE(Tableau4[[#This Row],[Numéro de pièce de la pièce de référence]],Tableau4[[#This Row],[Numéro de poste de la pièce de référence]])</f>
        <v>450068216510</v>
      </c>
    </row>
    <row r="1735" spans="1:24" x14ac:dyDescent="0.35">
      <c r="A1735" s="1" t="s">
        <v>86</v>
      </c>
      <c r="B1735" s="1" t="s">
        <v>2489</v>
      </c>
      <c r="C1735" s="1" t="s">
        <v>2503</v>
      </c>
      <c r="D1735" s="1" t="s">
        <v>87</v>
      </c>
      <c r="E1735" s="1" t="s">
        <v>1802</v>
      </c>
      <c r="F1735" s="1" t="s">
        <v>2407</v>
      </c>
      <c r="G1735" s="1" t="s">
        <v>3148</v>
      </c>
      <c r="H1735" s="1" t="s">
        <v>88</v>
      </c>
      <c r="I1735" s="2">
        <v>44046</v>
      </c>
      <c r="J1735" s="1" t="s">
        <v>4282</v>
      </c>
      <c r="K1735" s="1" t="s">
        <v>4283</v>
      </c>
      <c r="L1735" s="1" t="s">
        <v>3400</v>
      </c>
      <c r="M1735" s="1" t="s">
        <v>4284</v>
      </c>
      <c r="N1735" s="3">
        <v>3286</v>
      </c>
      <c r="O1735" s="3">
        <v>0</v>
      </c>
      <c r="P1735" s="1" t="s">
        <v>2491</v>
      </c>
      <c r="Q1735" s="1" t="s">
        <v>1803</v>
      </c>
      <c r="R1735" s="1" t="s">
        <v>1801</v>
      </c>
      <c r="S1735" s="1" t="s">
        <v>2407</v>
      </c>
      <c r="T1735" s="1" t="s">
        <v>2407</v>
      </c>
      <c r="U1735" s="1" t="s">
        <v>5849</v>
      </c>
      <c r="V1735" s="1" t="s">
        <v>2470</v>
      </c>
      <c r="W1735" s="1" t="s">
        <v>103</v>
      </c>
      <c r="X1735" s="1" t="str">
        <f>CONCATENATE(Tableau4[[#This Row],[Numéro de pièce de la pièce de référence]],Tableau4[[#This Row],[Numéro de poste de la pièce de référence]])</f>
        <v>450068508210</v>
      </c>
    </row>
    <row r="1736" spans="1:24" x14ac:dyDescent="0.35">
      <c r="A1736" s="1" t="s">
        <v>2539</v>
      </c>
      <c r="B1736" s="1" t="s">
        <v>2543</v>
      </c>
      <c r="C1736" s="1" t="s">
        <v>2492</v>
      </c>
      <c r="D1736" s="1" t="s">
        <v>3419</v>
      </c>
      <c r="E1736" s="1" t="s">
        <v>1804</v>
      </c>
      <c r="F1736" s="1" t="s">
        <v>2407</v>
      </c>
      <c r="G1736" s="1" t="s">
        <v>3149</v>
      </c>
      <c r="H1736" s="1" t="s">
        <v>88</v>
      </c>
      <c r="I1736" s="2">
        <v>44046</v>
      </c>
      <c r="J1736" s="1" t="s">
        <v>4282</v>
      </c>
      <c r="K1736" s="1" t="s">
        <v>4283</v>
      </c>
      <c r="L1736" s="1" t="s">
        <v>3400</v>
      </c>
      <c r="M1736" s="1" t="s">
        <v>4284</v>
      </c>
      <c r="N1736" s="3">
        <v>562.03</v>
      </c>
      <c r="O1736" s="3">
        <v>0</v>
      </c>
      <c r="P1736" s="1" t="s">
        <v>2676</v>
      </c>
      <c r="Q1736" s="1" t="s">
        <v>1805</v>
      </c>
      <c r="R1736" s="1" t="s">
        <v>454</v>
      </c>
      <c r="S1736" s="1" t="s">
        <v>2407</v>
      </c>
      <c r="T1736" s="1" t="s">
        <v>2407</v>
      </c>
      <c r="U1736" s="1" t="s">
        <v>5850</v>
      </c>
      <c r="V1736" s="1" t="s">
        <v>2470</v>
      </c>
      <c r="W1736" s="1" t="s">
        <v>103</v>
      </c>
      <c r="X1736" s="1" t="str">
        <f>CONCATENATE(Tableau4[[#This Row],[Numéro de pièce de la pièce de référence]],Tableau4[[#This Row],[Numéro de poste de la pièce de référence]])</f>
        <v>450068517710</v>
      </c>
    </row>
    <row r="1737" spans="1:24" x14ac:dyDescent="0.35">
      <c r="A1737" s="1" t="s">
        <v>97</v>
      </c>
      <c r="B1737" s="1" t="s">
        <v>2489</v>
      </c>
      <c r="C1737" s="1" t="s">
        <v>2510</v>
      </c>
      <c r="D1737" s="1" t="s">
        <v>101</v>
      </c>
      <c r="E1737" s="1" t="s">
        <v>1797</v>
      </c>
      <c r="F1737" s="1" t="s">
        <v>2407</v>
      </c>
      <c r="G1737" s="1" t="s">
        <v>3151</v>
      </c>
      <c r="H1737" s="1" t="s">
        <v>88</v>
      </c>
      <c r="I1737" s="2">
        <v>44046</v>
      </c>
      <c r="J1737" s="1" t="s">
        <v>4282</v>
      </c>
      <c r="K1737" s="1" t="s">
        <v>4283</v>
      </c>
      <c r="L1737" s="1" t="s">
        <v>3400</v>
      </c>
      <c r="M1737" s="1" t="s">
        <v>4284</v>
      </c>
      <c r="N1737" s="3">
        <v>4070.4</v>
      </c>
      <c r="O1737" s="3">
        <v>0</v>
      </c>
      <c r="P1737" s="1" t="s">
        <v>2567</v>
      </c>
      <c r="Q1737" s="1" t="s">
        <v>1798</v>
      </c>
      <c r="R1737" s="1" t="s">
        <v>1796</v>
      </c>
      <c r="S1737" s="1" t="s">
        <v>2407</v>
      </c>
      <c r="T1737" s="1" t="s">
        <v>2407</v>
      </c>
      <c r="U1737" s="1" t="s">
        <v>5851</v>
      </c>
      <c r="V1737" s="1" t="s">
        <v>2470</v>
      </c>
      <c r="W1737" s="1" t="s">
        <v>51</v>
      </c>
      <c r="X1737" s="1" t="str">
        <f>CONCATENATE(Tableau4[[#This Row],[Numéro de pièce de la pièce de référence]],Tableau4[[#This Row],[Numéro de poste de la pièce de référence]])</f>
        <v>450068518210</v>
      </c>
    </row>
    <row r="1738" spans="1:24" x14ac:dyDescent="0.35">
      <c r="A1738" s="1" t="s">
        <v>97</v>
      </c>
      <c r="B1738" s="1" t="s">
        <v>2489</v>
      </c>
      <c r="C1738" s="1" t="s">
        <v>2510</v>
      </c>
      <c r="D1738" s="1" t="s">
        <v>101</v>
      </c>
      <c r="E1738" s="1" t="s">
        <v>1797</v>
      </c>
      <c r="F1738" s="1" t="s">
        <v>2407</v>
      </c>
      <c r="G1738" s="1" t="s">
        <v>3151</v>
      </c>
      <c r="H1738" s="1" t="s">
        <v>217</v>
      </c>
      <c r="I1738" s="2">
        <v>44046</v>
      </c>
      <c r="J1738" s="1" t="s">
        <v>4282</v>
      </c>
      <c r="K1738" s="1" t="s">
        <v>4283</v>
      </c>
      <c r="L1738" s="1" t="s">
        <v>3400</v>
      </c>
      <c r="M1738" s="1" t="s">
        <v>4284</v>
      </c>
      <c r="N1738" s="3">
        <v>11024</v>
      </c>
      <c r="O1738" s="3">
        <v>0</v>
      </c>
      <c r="P1738" s="1" t="s">
        <v>2567</v>
      </c>
      <c r="Q1738" s="1" t="s">
        <v>1799</v>
      </c>
      <c r="R1738" s="1" t="s">
        <v>1796</v>
      </c>
      <c r="S1738" s="1" t="s">
        <v>2407</v>
      </c>
      <c r="T1738" s="1" t="s">
        <v>2407</v>
      </c>
      <c r="U1738" s="1" t="s">
        <v>5851</v>
      </c>
      <c r="V1738" s="1" t="s">
        <v>2470</v>
      </c>
      <c r="W1738" s="1" t="s">
        <v>51</v>
      </c>
      <c r="X1738" s="1" t="str">
        <f>CONCATENATE(Tableau4[[#This Row],[Numéro de pièce de la pièce de référence]],Tableau4[[#This Row],[Numéro de poste de la pièce de référence]])</f>
        <v>450068518220</v>
      </c>
    </row>
    <row r="1739" spans="1:24" x14ac:dyDescent="0.35">
      <c r="A1739" s="1" t="s">
        <v>2539</v>
      </c>
      <c r="B1739" s="1" t="s">
        <v>2543</v>
      </c>
      <c r="C1739" s="1" t="s">
        <v>2492</v>
      </c>
      <c r="D1739" s="1" t="s">
        <v>3419</v>
      </c>
      <c r="E1739" s="1" t="s">
        <v>1809</v>
      </c>
      <c r="F1739" s="1" t="s">
        <v>2407</v>
      </c>
      <c r="G1739" s="1" t="s">
        <v>3153</v>
      </c>
      <c r="H1739" s="1" t="s">
        <v>88</v>
      </c>
      <c r="I1739" s="2">
        <v>44047</v>
      </c>
      <c r="J1739" s="1" t="s">
        <v>4282</v>
      </c>
      <c r="K1739" s="1" t="s">
        <v>4283</v>
      </c>
      <c r="L1739" s="1" t="s">
        <v>3400</v>
      </c>
      <c r="M1739" s="1" t="s">
        <v>4284</v>
      </c>
      <c r="N1739" s="3">
        <v>5960</v>
      </c>
      <c r="O1739" s="3">
        <v>0</v>
      </c>
      <c r="P1739" s="1" t="s">
        <v>2676</v>
      </c>
      <c r="Q1739" s="1" t="s">
        <v>1810</v>
      </c>
      <c r="R1739" s="1" t="s">
        <v>1808</v>
      </c>
      <c r="S1739" s="1" t="s">
        <v>2407</v>
      </c>
      <c r="T1739" s="1" t="s">
        <v>2407</v>
      </c>
      <c r="U1739" s="1" t="s">
        <v>5852</v>
      </c>
      <c r="V1739" s="1" t="s">
        <v>2470</v>
      </c>
      <c r="W1739" s="1" t="s">
        <v>99</v>
      </c>
      <c r="X1739" s="1" t="str">
        <f>CONCATENATE(Tableau4[[#This Row],[Numéro de pièce de la pièce de référence]],Tableau4[[#This Row],[Numéro de poste de la pièce de référence]])</f>
        <v>450068529010</v>
      </c>
    </row>
    <row r="1740" spans="1:24" x14ac:dyDescent="0.35">
      <c r="A1740" s="1" t="s">
        <v>132</v>
      </c>
      <c r="B1740" s="1" t="s">
        <v>2501</v>
      </c>
      <c r="C1740" s="1" t="s">
        <v>2503</v>
      </c>
      <c r="D1740" s="1" t="s">
        <v>98</v>
      </c>
      <c r="E1740" s="1" t="s">
        <v>229</v>
      </c>
      <c r="F1740" s="1" t="s">
        <v>2407</v>
      </c>
      <c r="G1740" s="1" t="s">
        <v>2498</v>
      </c>
      <c r="H1740" s="1" t="s">
        <v>88</v>
      </c>
      <c r="I1740" s="2">
        <v>44048</v>
      </c>
      <c r="J1740" s="1" t="s">
        <v>4282</v>
      </c>
      <c r="K1740" s="1" t="s">
        <v>4283</v>
      </c>
      <c r="L1740" s="1" t="s">
        <v>3401</v>
      </c>
      <c r="M1740" s="1" t="s">
        <v>4288</v>
      </c>
      <c r="N1740" s="3">
        <v>-72524.34</v>
      </c>
      <c r="O1740" s="3">
        <v>0</v>
      </c>
      <c r="P1740" s="1" t="s">
        <v>2502</v>
      </c>
      <c r="Q1740" s="1" t="s">
        <v>230</v>
      </c>
      <c r="R1740" s="1" t="s">
        <v>228</v>
      </c>
      <c r="S1740" s="1" t="s">
        <v>2407</v>
      </c>
      <c r="T1740" s="1" t="s">
        <v>2407</v>
      </c>
      <c r="U1740" s="1" t="s">
        <v>5853</v>
      </c>
      <c r="V1740" s="1" t="s">
        <v>2470</v>
      </c>
      <c r="W1740" s="1" t="s">
        <v>99</v>
      </c>
      <c r="X1740" s="1" t="str">
        <f>CONCATENATE(Tableau4[[#This Row],[Numéro de pièce de la pièce de référence]],Tableau4[[#This Row],[Numéro de poste de la pièce de référence]])</f>
        <v>450065560810</v>
      </c>
    </row>
    <row r="1741" spans="1:24" x14ac:dyDescent="0.35">
      <c r="A1741" s="1" t="s">
        <v>132</v>
      </c>
      <c r="B1741" s="1" t="s">
        <v>2501</v>
      </c>
      <c r="C1741" s="1" t="s">
        <v>2503</v>
      </c>
      <c r="D1741" s="1" t="s">
        <v>98</v>
      </c>
      <c r="E1741" s="1" t="s">
        <v>229</v>
      </c>
      <c r="F1741" s="1" t="s">
        <v>2407</v>
      </c>
      <c r="G1741" s="1" t="s">
        <v>2498</v>
      </c>
      <c r="H1741" s="1" t="s">
        <v>217</v>
      </c>
      <c r="I1741" s="2">
        <v>44048</v>
      </c>
      <c r="J1741" s="1" t="s">
        <v>4282</v>
      </c>
      <c r="K1741" s="1" t="s">
        <v>4283</v>
      </c>
      <c r="L1741" s="1" t="s">
        <v>3400</v>
      </c>
      <c r="M1741" s="1" t="s">
        <v>4284</v>
      </c>
      <c r="N1741" s="3">
        <v>2129859.34</v>
      </c>
      <c r="O1741" s="3">
        <v>0</v>
      </c>
      <c r="P1741" s="1" t="s">
        <v>2502</v>
      </c>
      <c r="Q1741" s="1" t="s">
        <v>230</v>
      </c>
      <c r="R1741" s="1" t="s">
        <v>228</v>
      </c>
      <c r="S1741" s="1" t="s">
        <v>2407</v>
      </c>
      <c r="T1741" s="1" t="s">
        <v>2407</v>
      </c>
      <c r="U1741" s="1" t="s">
        <v>5853</v>
      </c>
      <c r="V1741" s="1" t="s">
        <v>2470</v>
      </c>
      <c r="W1741" s="1" t="s">
        <v>99</v>
      </c>
      <c r="X1741" s="1" t="str">
        <f>CONCATENATE(Tableau4[[#This Row],[Numéro de pièce de la pièce de référence]],Tableau4[[#This Row],[Numéro de poste de la pièce de référence]])</f>
        <v>450065560820</v>
      </c>
    </row>
    <row r="1742" spans="1:24" x14ac:dyDescent="0.35">
      <c r="A1742" s="1" t="s">
        <v>97</v>
      </c>
      <c r="B1742" s="1" t="s">
        <v>2489</v>
      </c>
      <c r="C1742" s="1" t="s">
        <v>2510</v>
      </c>
      <c r="D1742" s="1" t="s">
        <v>126</v>
      </c>
      <c r="E1742" s="1" t="s">
        <v>284</v>
      </c>
      <c r="F1742" s="1" t="s">
        <v>2407</v>
      </c>
      <c r="G1742" s="1" t="s">
        <v>2579</v>
      </c>
      <c r="H1742" s="1" t="s">
        <v>88</v>
      </c>
      <c r="I1742" s="2">
        <v>44048</v>
      </c>
      <c r="J1742" s="1" t="s">
        <v>4282</v>
      </c>
      <c r="K1742" s="1" t="s">
        <v>4283</v>
      </c>
      <c r="L1742" s="1" t="s">
        <v>2630</v>
      </c>
      <c r="M1742" s="1" t="s">
        <v>4290</v>
      </c>
      <c r="N1742" s="3">
        <v>5121.07</v>
      </c>
      <c r="O1742" s="3">
        <v>0</v>
      </c>
      <c r="P1742" s="1" t="s">
        <v>2581</v>
      </c>
      <c r="Q1742" s="1" t="s">
        <v>285</v>
      </c>
      <c r="R1742" s="1" t="s">
        <v>283</v>
      </c>
      <c r="S1742" s="1" t="s">
        <v>2407</v>
      </c>
      <c r="T1742" s="1" t="s">
        <v>2407</v>
      </c>
      <c r="U1742" s="1" t="s">
        <v>5854</v>
      </c>
      <c r="V1742" s="1" t="s">
        <v>2470</v>
      </c>
      <c r="W1742" s="1" t="s">
        <v>51</v>
      </c>
      <c r="X1742" s="1" t="str">
        <f>CONCATENATE(Tableau4[[#This Row],[Numéro de pièce de la pièce de référence]],Tableau4[[#This Row],[Numéro de poste de la pièce de référence]])</f>
        <v>450066419510</v>
      </c>
    </row>
    <row r="1743" spans="1:24" x14ac:dyDescent="0.35">
      <c r="A1743" s="1" t="s">
        <v>97</v>
      </c>
      <c r="B1743" s="1" t="s">
        <v>2489</v>
      </c>
      <c r="C1743" s="1" t="s">
        <v>2510</v>
      </c>
      <c r="D1743" s="1" t="s">
        <v>126</v>
      </c>
      <c r="E1743" s="1" t="s">
        <v>284</v>
      </c>
      <c r="F1743" s="1" t="s">
        <v>2407</v>
      </c>
      <c r="G1743" s="1" t="s">
        <v>2579</v>
      </c>
      <c r="H1743" s="1" t="s">
        <v>88</v>
      </c>
      <c r="I1743" s="2">
        <v>44048</v>
      </c>
      <c r="J1743" s="1" t="s">
        <v>4282</v>
      </c>
      <c r="K1743" s="1" t="s">
        <v>4283</v>
      </c>
      <c r="L1743" s="1" t="s">
        <v>2630</v>
      </c>
      <c r="M1743" s="1" t="s">
        <v>4290</v>
      </c>
      <c r="N1743" s="3">
        <v>-9284.11</v>
      </c>
      <c r="O1743" s="3">
        <v>0</v>
      </c>
      <c r="P1743" s="1" t="s">
        <v>2581</v>
      </c>
      <c r="Q1743" s="1" t="s">
        <v>285</v>
      </c>
      <c r="R1743" s="1" t="s">
        <v>283</v>
      </c>
      <c r="S1743" s="1" t="s">
        <v>2407</v>
      </c>
      <c r="T1743" s="1" t="s">
        <v>2407</v>
      </c>
      <c r="U1743" s="1" t="s">
        <v>5855</v>
      </c>
      <c r="V1743" s="1" t="s">
        <v>2470</v>
      </c>
      <c r="W1743" s="1" t="s">
        <v>51</v>
      </c>
      <c r="X1743" s="1" t="str">
        <f>CONCATENATE(Tableau4[[#This Row],[Numéro de pièce de la pièce de référence]],Tableau4[[#This Row],[Numéro de poste de la pièce de référence]])</f>
        <v>450066419510</v>
      </c>
    </row>
    <row r="1744" spans="1:24" x14ac:dyDescent="0.35">
      <c r="A1744" s="1" t="s">
        <v>97</v>
      </c>
      <c r="B1744" s="1" t="s">
        <v>2489</v>
      </c>
      <c r="C1744" s="1" t="s">
        <v>2510</v>
      </c>
      <c r="D1744" s="1" t="s">
        <v>126</v>
      </c>
      <c r="E1744" s="1" t="s">
        <v>284</v>
      </c>
      <c r="F1744" s="1" t="s">
        <v>2407</v>
      </c>
      <c r="G1744" s="1" t="s">
        <v>2579</v>
      </c>
      <c r="H1744" s="1" t="s">
        <v>88</v>
      </c>
      <c r="I1744" s="2">
        <v>44048</v>
      </c>
      <c r="J1744" s="1" t="s">
        <v>4282</v>
      </c>
      <c r="K1744" s="1" t="s">
        <v>4283</v>
      </c>
      <c r="L1744" s="1" t="s">
        <v>2630</v>
      </c>
      <c r="M1744" s="1" t="s">
        <v>4290</v>
      </c>
      <c r="N1744" s="3">
        <v>-5143.99</v>
      </c>
      <c r="O1744" s="3">
        <v>0</v>
      </c>
      <c r="P1744" s="1" t="s">
        <v>2581</v>
      </c>
      <c r="Q1744" s="1" t="s">
        <v>285</v>
      </c>
      <c r="R1744" s="1" t="s">
        <v>283</v>
      </c>
      <c r="S1744" s="1" t="s">
        <v>2407</v>
      </c>
      <c r="T1744" s="1" t="s">
        <v>2407</v>
      </c>
      <c r="U1744" s="1" t="s">
        <v>5856</v>
      </c>
      <c r="V1744" s="1" t="s">
        <v>2470</v>
      </c>
      <c r="W1744" s="1" t="s">
        <v>51</v>
      </c>
      <c r="X1744" s="1" t="str">
        <f>CONCATENATE(Tableau4[[#This Row],[Numéro de pièce de la pièce de référence]],Tableau4[[#This Row],[Numéro de poste de la pièce de référence]])</f>
        <v>450066419510</v>
      </c>
    </row>
    <row r="1745" spans="1:24" x14ac:dyDescent="0.35">
      <c r="A1745" s="1" t="s">
        <v>97</v>
      </c>
      <c r="B1745" s="1" t="s">
        <v>2489</v>
      </c>
      <c r="C1745" s="1" t="s">
        <v>2510</v>
      </c>
      <c r="D1745" s="1" t="s">
        <v>101</v>
      </c>
      <c r="E1745" s="1" t="s">
        <v>1251</v>
      </c>
      <c r="F1745" s="1" t="s">
        <v>2407</v>
      </c>
      <c r="G1745" s="1" t="s">
        <v>2942</v>
      </c>
      <c r="H1745" s="1" t="s">
        <v>88</v>
      </c>
      <c r="I1745" s="2">
        <v>44048</v>
      </c>
      <c r="J1745" s="1" t="s">
        <v>4282</v>
      </c>
      <c r="K1745" s="1" t="s">
        <v>4283</v>
      </c>
      <c r="L1745" s="1" t="s">
        <v>2630</v>
      </c>
      <c r="M1745" s="1" t="s">
        <v>4290</v>
      </c>
      <c r="N1745" s="3">
        <v>-3805.45</v>
      </c>
      <c r="O1745" s="3">
        <v>0</v>
      </c>
      <c r="P1745" s="1" t="s">
        <v>2581</v>
      </c>
      <c r="Q1745" s="1" t="s">
        <v>1252</v>
      </c>
      <c r="R1745" s="1" t="s">
        <v>1250</v>
      </c>
      <c r="S1745" s="1" t="s">
        <v>2407</v>
      </c>
      <c r="T1745" s="1" t="s">
        <v>2407</v>
      </c>
      <c r="U1745" s="1" t="s">
        <v>5857</v>
      </c>
      <c r="V1745" s="1" t="s">
        <v>2470</v>
      </c>
      <c r="W1745" s="1" t="s">
        <v>51</v>
      </c>
      <c r="X1745" s="1" t="str">
        <f>CONCATENATE(Tableau4[[#This Row],[Numéro de pièce de la pièce de référence]],Tableau4[[#This Row],[Numéro de poste de la pièce de référence]])</f>
        <v>450067329810</v>
      </c>
    </row>
    <row r="1746" spans="1:24" x14ac:dyDescent="0.35">
      <c r="A1746" s="1" t="s">
        <v>97</v>
      </c>
      <c r="B1746" s="1" t="s">
        <v>2489</v>
      </c>
      <c r="C1746" s="1" t="s">
        <v>2510</v>
      </c>
      <c r="D1746" s="1" t="s">
        <v>101</v>
      </c>
      <c r="E1746" s="1" t="s">
        <v>1287</v>
      </c>
      <c r="F1746" s="1" t="s">
        <v>2407</v>
      </c>
      <c r="G1746" s="1" t="s">
        <v>2966</v>
      </c>
      <c r="H1746" s="1" t="s">
        <v>88</v>
      </c>
      <c r="I1746" s="2">
        <v>44048</v>
      </c>
      <c r="J1746" s="1" t="s">
        <v>4282</v>
      </c>
      <c r="K1746" s="1" t="s">
        <v>4283</v>
      </c>
      <c r="L1746" s="1" t="s">
        <v>2630</v>
      </c>
      <c r="M1746" s="1" t="s">
        <v>4290</v>
      </c>
      <c r="N1746" s="3">
        <v>-127607.03999999999</v>
      </c>
      <c r="O1746" s="3">
        <v>0</v>
      </c>
      <c r="P1746" s="1" t="s">
        <v>2567</v>
      </c>
      <c r="Q1746" s="1" t="s">
        <v>1284</v>
      </c>
      <c r="R1746" s="1" t="s">
        <v>1282</v>
      </c>
      <c r="S1746" s="1" t="s">
        <v>2407</v>
      </c>
      <c r="T1746" s="1" t="s">
        <v>2407</v>
      </c>
      <c r="U1746" s="1" t="s">
        <v>5858</v>
      </c>
      <c r="V1746" s="1" t="s">
        <v>2470</v>
      </c>
      <c r="W1746" s="1" t="s">
        <v>51</v>
      </c>
      <c r="X1746" s="1" t="str">
        <f>CONCATENATE(Tableau4[[#This Row],[Numéro de pièce de la pièce de référence]],Tableau4[[#This Row],[Numéro de poste de la pièce de référence]])</f>
        <v>450067361410</v>
      </c>
    </row>
    <row r="1747" spans="1:24" x14ac:dyDescent="0.35">
      <c r="A1747" s="1" t="s">
        <v>97</v>
      </c>
      <c r="B1747" s="1" t="s">
        <v>2489</v>
      </c>
      <c r="C1747" s="1" t="s">
        <v>2510</v>
      </c>
      <c r="D1747" s="1" t="s">
        <v>101</v>
      </c>
      <c r="E1747" s="1" t="s">
        <v>1493</v>
      </c>
      <c r="F1747" s="1" t="s">
        <v>2407</v>
      </c>
      <c r="G1747" s="1" t="s">
        <v>3028</v>
      </c>
      <c r="H1747" s="1" t="s">
        <v>88</v>
      </c>
      <c r="I1747" s="2">
        <v>44048</v>
      </c>
      <c r="J1747" s="1" t="s">
        <v>4282</v>
      </c>
      <c r="K1747" s="1" t="s">
        <v>4283</v>
      </c>
      <c r="L1747" s="1" t="s">
        <v>2630</v>
      </c>
      <c r="M1747" s="1" t="s">
        <v>4290</v>
      </c>
      <c r="N1747" s="3">
        <v>-19965</v>
      </c>
      <c r="O1747" s="3">
        <v>0</v>
      </c>
      <c r="P1747" s="1" t="s">
        <v>2567</v>
      </c>
      <c r="Q1747" s="1" t="s">
        <v>1494</v>
      </c>
      <c r="R1747" s="1" t="s">
        <v>1492</v>
      </c>
      <c r="S1747" s="1" t="s">
        <v>2407</v>
      </c>
      <c r="T1747" s="1" t="s">
        <v>2407</v>
      </c>
      <c r="U1747" s="1" t="s">
        <v>5859</v>
      </c>
      <c r="V1747" s="1" t="s">
        <v>2470</v>
      </c>
      <c r="W1747" s="1" t="s">
        <v>113</v>
      </c>
      <c r="X1747" s="1" t="str">
        <f>CONCATENATE(Tableau4[[#This Row],[Numéro de pièce de la pièce de référence]],Tableau4[[#This Row],[Numéro de poste de la pièce de référence]])</f>
        <v>450067567210</v>
      </c>
    </row>
    <row r="1748" spans="1:24" x14ac:dyDescent="0.35">
      <c r="A1748" s="1" t="s">
        <v>97</v>
      </c>
      <c r="B1748" s="1" t="s">
        <v>2489</v>
      </c>
      <c r="C1748" s="1" t="s">
        <v>2510</v>
      </c>
      <c r="D1748" s="1" t="s">
        <v>101</v>
      </c>
      <c r="E1748" s="1" t="s">
        <v>1493</v>
      </c>
      <c r="F1748" s="1" t="s">
        <v>2407</v>
      </c>
      <c r="G1748" s="1" t="s">
        <v>3028</v>
      </c>
      <c r="H1748" s="1" t="s">
        <v>88</v>
      </c>
      <c r="I1748" s="2">
        <v>44048</v>
      </c>
      <c r="J1748" s="1" t="s">
        <v>4282</v>
      </c>
      <c r="K1748" s="1" t="s">
        <v>4283</v>
      </c>
      <c r="L1748" s="1" t="s">
        <v>2630</v>
      </c>
      <c r="M1748" s="1" t="s">
        <v>4290</v>
      </c>
      <c r="N1748" s="3">
        <v>-19965</v>
      </c>
      <c r="O1748" s="3">
        <v>0</v>
      </c>
      <c r="P1748" s="1" t="s">
        <v>2567</v>
      </c>
      <c r="Q1748" s="1" t="s">
        <v>1494</v>
      </c>
      <c r="R1748" s="1" t="s">
        <v>1492</v>
      </c>
      <c r="S1748" s="1" t="s">
        <v>2407</v>
      </c>
      <c r="T1748" s="1" t="s">
        <v>2407</v>
      </c>
      <c r="U1748" s="1" t="s">
        <v>5860</v>
      </c>
      <c r="V1748" s="1" t="s">
        <v>2470</v>
      </c>
      <c r="W1748" s="1" t="s">
        <v>113</v>
      </c>
      <c r="X1748" s="1" t="str">
        <f>CONCATENATE(Tableau4[[#This Row],[Numéro de pièce de la pièce de référence]],Tableau4[[#This Row],[Numéro de poste de la pièce de référence]])</f>
        <v>450067567210</v>
      </c>
    </row>
    <row r="1749" spans="1:24" x14ac:dyDescent="0.35">
      <c r="A1749" s="1" t="s">
        <v>97</v>
      </c>
      <c r="B1749" s="1" t="s">
        <v>2489</v>
      </c>
      <c r="C1749" s="1" t="s">
        <v>2510</v>
      </c>
      <c r="D1749" s="1" t="s">
        <v>101</v>
      </c>
      <c r="E1749" s="1" t="s">
        <v>1493</v>
      </c>
      <c r="F1749" s="1" t="s">
        <v>2407</v>
      </c>
      <c r="G1749" s="1" t="s">
        <v>3028</v>
      </c>
      <c r="H1749" s="1" t="s">
        <v>88</v>
      </c>
      <c r="I1749" s="2">
        <v>44048</v>
      </c>
      <c r="J1749" s="1" t="s">
        <v>4282</v>
      </c>
      <c r="K1749" s="1" t="s">
        <v>4283</v>
      </c>
      <c r="L1749" s="1" t="s">
        <v>2630</v>
      </c>
      <c r="M1749" s="1" t="s">
        <v>4290</v>
      </c>
      <c r="N1749" s="3">
        <v>-22959.75</v>
      </c>
      <c r="O1749" s="3">
        <v>0</v>
      </c>
      <c r="P1749" s="1" t="s">
        <v>2567</v>
      </c>
      <c r="Q1749" s="1" t="s">
        <v>1494</v>
      </c>
      <c r="R1749" s="1" t="s">
        <v>1492</v>
      </c>
      <c r="S1749" s="1" t="s">
        <v>2407</v>
      </c>
      <c r="T1749" s="1" t="s">
        <v>2407</v>
      </c>
      <c r="U1749" s="1" t="s">
        <v>5861</v>
      </c>
      <c r="V1749" s="1" t="s">
        <v>2470</v>
      </c>
      <c r="W1749" s="1" t="s">
        <v>113</v>
      </c>
      <c r="X1749" s="1" t="str">
        <f>CONCATENATE(Tableau4[[#This Row],[Numéro de pièce de la pièce de référence]],Tableau4[[#This Row],[Numéro de poste de la pièce de référence]])</f>
        <v>450067567210</v>
      </c>
    </row>
    <row r="1750" spans="1:24" x14ac:dyDescent="0.35">
      <c r="A1750" s="1" t="s">
        <v>97</v>
      </c>
      <c r="B1750" s="1" t="s">
        <v>2489</v>
      </c>
      <c r="C1750" s="1" t="s">
        <v>2510</v>
      </c>
      <c r="D1750" s="1" t="s">
        <v>126</v>
      </c>
      <c r="E1750" s="1" t="s">
        <v>1610</v>
      </c>
      <c r="F1750" s="1" t="s">
        <v>2407</v>
      </c>
      <c r="G1750" s="1" t="s">
        <v>2768</v>
      </c>
      <c r="H1750" s="1" t="s">
        <v>88</v>
      </c>
      <c r="I1750" s="2">
        <v>44048</v>
      </c>
      <c r="J1750" s="1" t="s">
        <v>4282</v>
      </c>
      <c r="K1750" s="1" t="s">
        <v>4283</v>
      </c>
      <c r="L1750" s="1" t="s">
        <v>2630</v>
      </c>
      <c r="M1750" s="1" t="s">
        <v>4290</v>
      </c>
      <c r="N1750" s="3">
        <v>-1126.48</v>
      </c>
      <c r="O1750" s="3">
        <v>0</v>
      </c>
      <c r="P1750" s="1" t="s">
        <v>2533</v>
      </c>
      <c r="Q1750" s="1" t="s">
        <v>1611</v>
      </c>
      <c r="R1750" s="1" t="s">
        <v>773</v>
      </c>
      <c r="S1750" s="1" t="s">
        <v>2407</v>
      </c>
      <c r="T1750" s="1" t="s">
        <v>2407</v>
      </c>
      <c r="U1750" s="1" t="s">
        <v>5862</v>
      </c>
      <c r="V1750" s="1" t="s">
        <v>2470</v>
      </c>
      <c r="W1750" s="1" t="s">
        <v>99</v>
      </c>
      <c r="X1750" s="1" t="str">
        <f>CONCATENATE(Tableau4[[#This Row],[Numéro de pièce de la pièce de référence]],Tableau4[[#This Row],[Numéro de poste de la pièce de référence]])</f>
        <v>450067943010</v>
      </c>
    </row>
    <row r="1751" spans="1:24" x14ac:dyDescent="0.35">
      <c r="A1751" s="1" t="s">
        <v>97</v>
      </c>
      <c r="B1751" s="1" t="s">
        <v>2489</v>
      </c>
      <c r="C1751" s="1" t="s">
        <v>2510</v>
      </c>
      <c r="D1751" s="1" t="s">
        <v>126</v>
      </c>
      <c r="E1751" s="1" t="s">
        <v>1610</v>
      </c>
      <c r="F1751" s="1" t="s">
        <v>2407</v>
      </c>
      <c r="G1751" s="1" t="s">
        <v>2768</v>
      </c>
      <c r="H1751" s="1" t="s">
        <v>217</v>
      </c>
      <c r="I1751" s="2">
        <v>44048</v>
      </c>
      <c r="J1751" s="1" t="s">
        <v>4282</v>
      </c>
      <c r="K1751" s="1" t="s">
        <v>4283</v>
      </c>
      <c r="L1751" s="1" t="s">
        <v>2630</v>
      </c>
      <c r="M1751" s="1" t="s">
        <v>4290</v>
      </c>
      <c r="N1751" s="3">
        <v>-1561.35</v>
      </c>
      <c r="O1751" s="3">
        <v>0</v>
      </c>
      <c r="P1751" s="1" t="s">
        <v>2533</v>
      </c>
      <c r="Q1751" s="1" t="s">
        <v>1612</v>
      </c>
      <c r="R1751" s="1" t="s">
        <v>773</v>
      </c>
      <c r="S1751" s="1" t="s">
        <v>2407</v>
      </c>
      <c r="T1751" s="1" t="s">
        <v>2407</v>
      </c>
      <c r="U1751" s="1" t="s">
        <v>5863</v>
      </c>
      <c r="V1751" s="1" t="s">
        <v>2470</v>
      </c>
      <c r="W1751" s="1" t="s">
        <v>99</v>
      </c>
      <c r="X1751" s="1" t="str">
        <f>CONCATENATE(Tableau4[[#This Row],[Numéro de pièce de la pièce de référence]],Tableau4[[#This Row],[Numéro de poste de la pièce de référence]])</f>
        <v>450067943020</v>
      </c>
    </row>
    <row r="1752" spans="1:24" x14ac:dyDescent="0.35">
      <c r="A1752" s="1" t="s">
        <v>97</v>
      </c>
      <c r="B1752" s="1" t="s">
        <v>2489</v>
      </c>
      <c r="C1752" s="1" t="s">
        <v>2510</v>
      </c>
      <c r="D1752" s="1" t="s">
        <v>126</v>
      </c>
      <c r="E1752" s="1" t="s">
        <v>1610</v>
      </c>
      <c r="F1752" s="1" t="s">
        <v>2407</v>
      </c>
      <c r="G1752" s="1" t="s">
        <v>2768</v>
      </c>
      <c r="H1752" s="1" t="s">
        <v>222</v>
      </c>
      <c r="I1752" s="2">
        <v>44048</v>
      </c>
      <c r="J1752" s="1" t="s">
        <v>4282</v>
      </c>
      <c r="K1752" s="1" t="s">
        <v>4283</v>
      </c>
      <c r="L1752" s="1" t="s">
        <v>2630</v>
      </c>
      <c r="M1752" s="1" t="s">
        <v>4290</v>
      </c>
      <c r="N1752" s="3">
        <v>-2435.44</v>
      </c>
      <c r="O1752" s="3">
        <v>0</v>
      </c>
      <c r="P1752" s="1" t="s">
        <v>2533</v>
      </c>
      <c r="Q1752" s="1" t="s">
        <v>1613</v>
      </c>
      <c r="R1752" s="1" t="s">
        <v>773</v>
      </c>
      <c r="S1752" s="1" t="s">
        <v>2407</v>
      </c>
      <c r="T1752" s="1" t="s">
        <v>2407</v>
      </c>
      <c r="U1752" s="1" t="s">
        <v>5864</v>
      </c>
      <c r="V1752" s="1" t="s">
        <v>2470</v>
      </c>
      <c r="W1752" s="1" t="s">
        <v>99</v>
      </c>
      <c r="X1752" s="1" t="str">
        <f>CONCATENATE(Tableau4[[#This Row],[Numéro de pièce de la pièce de référence]],Tableau4[[#This Row],[Numéro de poste de la pièce de référence]])</f>
        <v>450067943030</v>
      </c>
    </row>
    <row r="1753" spans="1:24" x14ac:dyDescent="0.35">
      <c r="A1753" s="1" t="s">
        <v>97</v>
      </c>
      <c r="B1753" s="1" t="s">
        <v>2489</v>
      </c>
      <c r="C1753" s="1" t="s">
        <v>2510</v>
      </c>
      <c r="D1753" s="1" t="s">
        <v>126</v>
      </c>
      <c r="E1753" s="1" t="s">
        <v>1610</v>
      </c>
      <c r="F1753" s="1" t="s">
        <v>2407</v>
      </c>
      <c r="G1753" s="1" t="s">
        <v>2768</v>
      </c>
      <c r="H1753" s="1" t="s">
        <v>421</v>
      </c>
      <c r="I1753" s="2">
        <v>44048</v>
      </c>
      <c r="J1753" s="1" t="s">
        <v>4282</v>
      </c>
      <c r="K1753" s="1" t="s">
        <v>4283</v>
      </c>
      <c r="L1753" s="1" t="s">
        <v>2630</v>
      </c>
      <c r="M1753" s="1" t="s">
        <v>4290</v>
      </c>
      <c r="N1753" s="3">
        <v>-167.52</v>
      </c>
      <c r="O1753" s="3">
        <v>0</v>
      </c>
      <c r="P1753" s="1" t="s">
        <v>2533</v>
      </c>
      <c r="Q1753" s="1" t="s">
        <v>1614</v>
      </c>
      <c r="R1753" s="1" t="s">
        <v>773</v>
      </c>
      <c r="S1753" s="1" t="s">
        <v>2407</v>
      </c>
      <c r="T1753" s="1" t="s">
        <v>2407</v>
      </c>
      <c r="U1753" s="1" t="s">
        <v>5865</v>
      </c>
      <c r="V1753" s="1" t="s">
        <v>2470</v>
      </c>
      <c r="W1753" s="1" t="s">
        <v>99</v>
      </c>
      <c r="X1753" s="1" t="str">
        <f>CONCATENATE(Tableau4[[#This Row],[Numéro de pièce de la pièce de référence]],Tableau4[[#This Row],[Numéro de poste de la pièce de référence]])</f>
        <v>450067943040</v>
      </c>
    </row>
    <row r="1754" spans="1:24" x14ac:dyDescent="0.35">
      <c r="A1754" s="1" t="s">
        <v>97</v>
      </c>
      <c r="B1754" s="1" t="s">
        <v>2489</v>
      </c>
      <c r="C1754" s="1" t="s">
        <v>2510</v>
      </c>
      <c r="D1754" s="1" t="s">
        <v>126</v>
      </c>
      <c r="E1754" s="1" t="s">
        <v>1610</v>
      </c>
      <c r="F1754" s="1" t="s">
        <v>2407</v>
      </c>
      <c r="G1754" s="1" t="s">
        <v>2768</v>
      </c>
      <c r="H1754" s="1" t="s">
        <v>423</v>
      </c>
      <c r="I1754" s="2">
        <v>44048</v>
      </c>
      <c r="J1754" s="1" t="s">
        <v>4282</v>
      </c>
      <c r="K1754" s="1" t="s">
        <v>4283</v>
      </c>
      <c r="L1754" s="1" t="s">
        <v>2630</v>
      </c>
      <c r="M1754" s="1" t="s">
        <v>4290</v>
      </c>
      <c r="N1754" s="3">
        <v>-2177.7600000000002</v>
      </c>
      <c r="O1754" s="3">
        <v>0</v>
      </c>
      <c r="P1754" s="1" t="s">
        <v>2533</v>
      </c>
      <c r="Q1754" s="1" t="s">
        <v>1615</v>
      </c>
      <c r="R1754" s="1" t="s">
        <v>773</v>
      </c>
      <c r="S1754" s="1" t="s">
        <v>2407</v>
      </c>
      <c r="T1754" s="1" t="s">
        <v>2407</v>
      </c>
      <c r="U1754" s="1" t="s">
        <v>5866</v>
      </c>
      <c r="V1754" s="1" t="s">
        <v>2470</v>
      </c>
      <c r="W1754" s="1" t="s">
        <v>99</v>
      </c>
      <c r="X1754" s="1" t="str">
        <f>CONCATENATE(Tableau4[[#This Row],[Numéro de pièce de la pièce de référence]],Tableau4[[#This Row],[Numéro de poste de la pièce de référence]])</f>
        <v>450067943050</v>
      </c>
    </row>
    <row r="1755" spans="1:24" x14ac:dyDescent="0.35">
      <c r="A1755" s="1" t="s">
        <v>97</v>
      </c>
      <c r="B1755" s="1" t="s">
        <v>2489</v>
      </c>
      <c r="C1755" s="1" t="s">
        <v>2510</v>
      </c>
      <c r="D1755" s="1" t="s">
        <v>101</v>
      </c>
      <c r="E1755" s="1" t="s">
        <v>1679</v>
      </c>
      <c r="F1755" s="1" t="s">
        <v>2407</v>
      </c>
      <c r="G1755" s="1" t="s">
        <v>3097</v>
      </c>
      <c r="H1755" s="1" t="s">
        <v>88</v>
      </c>
      <c r="I1755" s="2">
        <v>44048</v>
      </c>
      <c r="J1755" s="1" t="s">
        <v>4282</v>
      </c>
      <c r="K1755" s="1" t="s">
        <v>4283</v>
      </c>
      <c r="L1755" s="1" t="s">
        <v>2630</v>
      </c>
      <c r="M1755" s="1" t="s">
        <v>4290</v>
      </c>
      <c r="N1755" s="3">
        <v>-3687</v>
      </c>
      <c r="O1755" s="3">
        <v>0</v>
      </c>
      <c r="P1755" s="1" t="s">
        <v>2567</v>
      </c>
      <c r="Q1755" s="1" t="s">
        <v>1680</v>
      </c>
      <c r="R1755" s="1" t="s">
        <v>1678</v>
      </c>
      <c r="S1755" s="1" t="s">
        <v>2407</v>
      </c>
      <c r="T1755" s="1" t="s">
        <v>2407</v>
      </c>
      <c r="U1755" s="1" t="s">
        <v>5867</v>
      </c>
      <c r="V1755" s="1" t="s">
        <v>2470</v>
      </c>
      <c r="W1755" s="1" t="s">
        <v>103</v>
      </c>
      <c r="X1755" s="1" t="str">
        <f>CONCATENATE(Tableau4[[#This Row],[Numéro de pièce de la pièce de référence]],Tableau4[[#This Row],[Numéro de poste de la pièce de référence]])</f>
        <v>450068076310</v>
      </c>
    </row>
    <row r="1756" spans="1:24" x14ac:dyDescent="0.35">
      <c r="A1756" s="1" t="s">
        <v>97</v>
      </c>
      <c r="B1756" s="1" t="s">
        <v>2489</v>
      </c>
      <c r="C1756" s="1" t="s">
        <v>2510</v>
      </c>
      <c r="D1756" s="1" t="s">
        <v>101</v>
      </c>
      <c r="E1756" s="1" t="s">
        <v>1679</v>
      </c>
      <c r="F1756" s="1" t="s">
        <v>2407</v>
      </c>
      <c r="G1756" s="1" t="s">
        <v>3097</v>
      </c>
      <c r="H1756" s="1" t="s">
        <v>88</v>
      </c>
      <c r="I1756" s="2">
        <v>44048</v>
      </c>
      <c r="J1756" s="1" t="s">
        <v>4282</v>
      </c>
      <c r="K1756" s="1" t="s">
        <v>4283</v>
      </c>
      <c r="L1756" s="1" t="s">
        <v>2630</v>
      </c>
      <c r="M1756" s="1" t="s">
        <v>4290</v>
      </c>
      <c r="N1756" s="3">
        <v>-3943.42</v>
      </c>
      <c r="O1756" s="3">
        <v>0</v>
      </c>
      <c r="P1756" s="1" t="s">
        <v>2567</v>
      </c>
      <c r="Q1756" s="1" t="s">
        <v>1680</v>
      </c>
      <c r="R1756" s="1" t="s">
        <v>1678</v>
      </c>
      <c r="S1756" s="1" t="s">
        <v>2407</v>
      </c>
      <c r="T1756" s="1" t="s">
        <v>2407</v>
      </c>
      <c r="U1756" s="1" t="s">
        <v>5868</v>
      </c>
      <c r="V1756" s="1" t="s">
        <v>2470</v>
      </c>
      <c r="W1756" s="1" t="s">
        <v>103</v>
      </c>
      <c r="X1756" s="1" t="str">
        <f>CONCATENATE(Tableau4[[#This Row],[Numéro de pièce de la pièce de référence]],Tableau4[[#This Row],[Numéro de poste de la pièce de référence]])</f>
        <v>450068076310</v>
      </c>
    </row>
    <row r="1757" spans="1:24" x14ac:dyDescent="0.35">
      <c r="A1757" s="1" t="s">
        <v>97</v>
      </c>
      <c r="B1757" s="1" t="s">
        <v>2489</v>
      </c>
      <c r="C1757" s="1" t="s">
        <v>2510</v>
      </c>
      <c r="D1757" s="1" t="s">
        <v>101</v>
      </c>
      <c r="E1757" s="1" t="s">
        <v>1736</v>
      </c>
      <c r="F1757" s="1" t="s">
        <v>2407</v>
      </c>
      <c r="G1757" s="1" t="s">
        <v>3120</v>
      </c>
      <c r="H1757" s="1" t="s">
        <v>88</v>
      </c>
      <c r="I1757" s="2">
        <v>44048</v>
      </c>
      <c r="J1757" s="1" t="s">
        <v>4282</v>
      </c>
      <c r="K1757" s="1" t="s">
        <v>4283</v>
      </c>
      <c r="L1757" s="1" t="s">
        <v>2630</v>
      </c>
      <c r="M1757" s="1" t="s">
        <v>4290</v>
      </c>
      <c r="N1757" s="3">
        <v>-51993.23</v>
      </c>
      <c r="O1757" s="3">
        <v>0</v>
      </c>
      <c r="P1757" s="1" t="s">
        <v>2567</v>
      </c>
      <c r="Q1757" s="1" t="s">
        <v>1737</v>
      </c>
      <c r="R1757" s="1" t="s">
        <v>1735</v>
      </c>
      <c r="S1757" s="1" t="s">
        <v>2407</v>
      </c>
      <c r="T1757" s="1" t="s">
        <v>2407</v>
      </c>
      <c r="U1757" s="1" t="s">
        <v>5869</v>
      </c>
      <c r="V1757" s="1" t="s">
        <v>2470</v>
      </c>
      <c r="W1757" s="1" t="s">
        <v>111</v>
      </c>
      <c r="X1757" s="1" t="str">
        <f>CONCATENATE(Tableau4[[#This Row],[Numéro de pièce de la pièce de référence]],Tableau4[[#This Row],[Numéro de poste de la pièce de référence]])</f>
        <v>450068329310</v>
      </c>
    </row>
    <row r="1758" spans="1:24" x14ac:dyDescent="0.35">
      <c r="A1758" s="1" t="s">
        <v>97</v>
      </c>
      <c r="B1758" s="1" t="s">
        <v>2489</v>
      </c>
      <c r="C1758" s="1" t="s">
        <v>2510</v>
      </c>
      <c r="D1758" s="1" t="s">
        <v>101</v>
      </c>
      <c r="E1758" s="1" t="s">
        <v>1736</v>
      </c>
      <c r="F1758" s="1" t="s">
        <v>2407</v>
      </c>
      <c r="G1758" s="1" t="s">
        <v>3120</v>
      </c>
      <c r="H1758" s="1" t="s">
        <v>88</v>
      </c>
      <c r="I1758" s="2">
        <v>44048</v>
      </c>
      <c r="J1758" s="1" t="s">
        <v>4282</v>
      </c>
      <c r="K1758" s="1" t="s">
        <v>4283</v>
      </c>
      <c r="L1758" s="1" t="s">
        <v>2630</v>
      </c>
      <c r="M1758" s="1" t="s">
        <v>4290</v>
      </c>
      <c r="N1758" s="3">
        <v>1931.28</v>
      </c>
      <c r="O1758" s="3">
        <v>0</v>
      </c>
      <c r="P1758" s="1" t="s">
        <v>2567</v>
      </c>
      <c r="Q1758" s="1" t="s">
        <v>1737</v>
      </c>
      <c r="R1758" s="1" t="s">
        <v>1735</v>
      </c>
      <c r="S1758" s="1" t="s">
        <v>2407</v>
      </c>
      <c r="T1758" s="1" t="s">
        <v>2407</v>
      </c>
      <c r="U1758" s="1" t="s">
        <v>5870</v>
      </c>
      <c r="V1758" s="1" t="s">
        <v>2470</v>
      </c>
      <c r="W1758" s="1" t="s">
        <v>111</v>
      </c>
      <c r="X1758" s="1" t="str">
        <f>CONCATENATE(Tableau4[[#This Row],[Numéro de pièce de la pièce de référence]],Tableau4[[#This Row],[Numéro de poste de la pièce de référence]])</f>
        <v>450068329310</v>
      </c>
    </row>
    <row r="1759" spans="1:24" x14ac:dyDescent="0.35">
      <c r="A1759" s="1" t="s">
        <v>97</v>
      </c>
      <c r="B1759" s="1" t="s">
        <v>2489</v>
      </c>
      <c r="C1759" s="1" t="s">
        <v>2510</v>
      </c>
      <c r="D1759" s="1" t="s">
        <v>101</v>
      </c>
      <c r="E1759" s="1" t="s">
        <v>1736</v>
      </c>
      <c r="F1759" s="1" t="s">
        <v>2407</v>
      </c>
      <c r="G1759" s="1" t="s">
        <v>3120</v>
      </c>
      <c r="H1759" s="1" t="s">
        <v>88</v>
      </c>
      <c r="I1759" s="2">
        <v>44048</v>
      </c>
      <c r="J1759" s="1" t="s">
        <v>4282</v>
      </c>
      <c r="K1759" s="1" t="s">
        <v>4283</v>
      </c>
      <c r="L1759" s="1" t="s">
        <v>2630</v>
      </c>
      <c r="M1759" s="1" t="s">
        <v>4290</v>
      </c>
      <c r="N1759" s="3">
        <v>-71084.27</v>
      </c>
      <c r="O1759" s="3">
        <v>0</v>
      </c>
      <c r="P1759" s="1" t="s">
        <v>2567</v>
      </c>
      <c r="Q1759" s="1" t="s">
        <v>1737</v>
      </c>
      <c r="R1759" s="1" t="s">
        <v>1735</v>
      </c>
      <c r="S1759" s="1" t="s">
        <v>2407</v>
      </c>
      <c r="T1759" s="1" t="s">
        <v>2407</v>
      </c>
      <c r="U1759" s="1" t="s">
        <v>5871</v>
      </c>
      <c r="V1759" s="1" t="s">
        <v>2470</v>
      </c>
      <c r="W1759" s="1" t="s">
        <v>111</v>
      </c>
      <c r="X1759" s="1" t="str">
        <f>CONCATENATE(Tableau4[[#This Row],[Numéro de pièce de la pièce de référence]],Tableau4[[#This Row],[Numéro de poste de la pièce de référence]])</f>
        <v>450068329310</v>
      </c>
    </row>
    <row r="1760" spans="1:24" x14ac:dyDescent="0.35">
      <c r="A1760" s="1" t="s">
        <v>97</v>
      </c>
      <c r="B1760" s="1" t="s">
        <v>2489</v>
      </c>
      <c r="C1760" s="1" t="s">
        <v>2510</v>
      </c>
      <c r="D1760" s="1" t="s">
        <v>101</v>
      </c>
      <c r="E1760" s="1" t="s">
        <v>1736</v>
      </c>
      <c r="F1760" s="1" t="s">
        <v>2407</v>
      </c>
      <c r="G1760" s="1" t="s">
        <v>3120</v>
      </c>
      <c r="H1760" s="1" t="s">
        <v>88</v>
      </c>
      <c r="I1760" s="2">
        <v>44048</v>
      </c>
      <c r="J1760" s="1" t="s">
        <v>4282</v>
      </c>
      <c r="K1760" s="1" t="s">
        <v>4283</v>
      </c>
      <c r="L1760" s="1" t="s">
        <v>2630</v>
      </c>
      <c r="M1760" s="1" t="s">
        <v>4290</v>
      </c>
      <c r="N1760" s="3">
        <v>214.59</v>
      </c>
      <c r="O1760" s="3">
        <v>0</v>
      </c>
      <c r="P1760" s="1" t="s">
        <v>2567</v>
      </c>
      <c r="Q1760" s="1" t="s">
        <v>1737</v>
      </c>
      <c r="R1760" s="1" t="s">
        <v>1735</v>
      </c>
      <c r="S1760" s="1" t="s">
        <v>2407</v>
      </c>
      <c r="T1760" s="1" t="s">
        <v>2407</v>
      </c>
      <c r="U1760" s="1" t="s">
        <v>5872</v>
      </c>
      <c r="V1760" s="1" t="s">
        <v>2470</v>
      </c>
      <c r="W1760" s="1" t="s">
        <v>111</v>
      </c>
      <c r="X1760" s="1" t="str">
        <f>CONCATENATE(Tableau4[[#This Row],[Numéro de pièce de la pièce de référence]],Tableau4[[#This Row],[Numéro de poste de la pièce de référence]])</f>
        <v>450068329310</v>
      </c>
    </row>
    <row r="1761" spans="1:24" x14ac:dyDescent="0.35">
      <c r="A1761" s="1" t="s">
        <v>132</v>
      </c>
      <c r="B1761" s="1" t="s">
        <v>2501</v>
      </c>
      <c r="C1761" s="1" t="s">
        <v>2503</v>
      </c>
      <c r="D1761" s="1" t="s">
        <v>98</v>
      </c>
      <c r="E1761" s="1" t="s">
        <v>229</v>
      </c>
      <c r="F1761" s="1" t="s">
        <v>2407</v>
      </c>
      <c r="G1761" s="1" t="s">
        <v>2498</v>
      </c>
      <c r="H1761" s="1" t="s">
        <v>217</v>
      </c>
      <c r="I1761" s="2">
        <v>44049</v>
      </c>
      <c r="J1761" s="1" t="s">
        <v>4282</v>
      </c>
      <c r="K1761" s="1" t="s">
        <v>4283</v>
      </c>
      <c r="L1761" s="1" t="s">
        <v>2630</v>
      </c>
      <c r="M1761" s="1" t="s">
        <v>4290</v>
      </c>
      <c r="N1761" s="3">
        <v>-72063.64</v>
      </c>
      <c r="O1761" s="3">
        <v>0</v>
      </c>
      <c r="P1761" s="1" t="s">
        <v>2502</v>
      </c>
      <c r="Q1761" s="1" t="s">
        <v>230</v>
      </c>
      <c r="R1761" s="1" t="s">
        <v>228</v>
      </c>
      <c r="S1761" s="1" t="s">
        <v>2407</v>
      </c>
      <c r="T1761" s="1" t="s">
        <v>2407</v>
      </c>
      <c r="U1761" s="1" t="s">
        <v>5873</v>
      </c>
      <c r="V1761" s="1" t="s">
        <v>2470</v>
      </c>
      <c r="W1761" s="1" t="s">
        <v>99</v>
      </c>
      <c r="X1761" s="1" t="str">
        <f>CONCATENATE(Tableau4[[#This Row],[Numéro de pièce de la pièce de référence]],Tableau4[[#This Row],[Numéro de poste de la pièce de référence]])</f>
        <v>450065560820</v>
      </c>
    </row>
    <row r="1762" spans="1:24" x14ac:dyDescent="0.35">
      <c r="A1762" s="1" t="s">
        <v>132</v>
      </c>
      <c r="B1762" s="1" t="s">
        <v>2501</v>
      </c>
      <c r="C1762" s="1" t="s">
        <v>2503</v>
      </c>
      <c r="D1762" s="1" t="s">
        <v>98</v>
      </c>
      <c r="E1762" s="1" t="s">
        <v>229</v>
      </c>
      <c r="F1762" s="1" t="s">
        <v>2407</v>
      </c>
      <c r="G1762" s="1" t="s">
        <v>2498</v>
      </c>
      <c r="H1762" s="1" t="s">
        <v>217</v>
      </c>
      <c r="I1762" s="2">
        <v>44049</v>
      </c>
      <c r="J1762" s="1" t="s">
        <v>4282</v>
      </c>
      <c r="K1762" s="1" t="s">
        <v>4283</v>
      </c>
      <c r="L1762" s="1" t="s">
        <v>2630</v>
      </c>
      <c r="M1762" s="1" t="s">
        <v>4290</v>
      </c>
      <c r="N1762" s="3">
        <v>-699380</v>
      </c>
      <c r="O1762" s="3">
        <v>0</v>
      </c>
      <c r="P1762" s="1" t="s">
        <v>2502</v>
      </c>
      <c r="Q1762" s="1" t="s">
        <v>230</v>
      </c>
      <c r="R1762" s="1" t="s">
        <v>228</v>
      </c>
      <c r="S1762" s="1" t="s">
        <v>2407</v>
      </c>
      <c r="T1762" s="1" t="s">
        <v>2407</v>
      </c>
      <c r="U1762" s="1" t="s">
        <v>5874</v>
      </c>
      <c r="V1762" s="1" t="s">
        <v>2470</v>
      </c>
      <c r="W1762" s="1" t="s">
        <v>99</v>
      </c>
      <c r="X1762" s="1" t="str">
        <f>CONCATENATE(Tableau4[[#This Row],[Numéro de pièce de la pièce de référence]],Tableau4[[#This Row],[Numéro de poste de la pièce de référence]])</f>
        <v>450065560820</v>
      </c>
    </row>
    <row r="1763" spans="1:24" x14ac:dyDescent="0.35">
      <c r="A1763" s="1" t="s">
        <v>132</v>
      </c>
      <c r="B1763" s="1" t="s">
        <v>2501</v>
      </c>
      <c r="C1763" s="1" t="s">
        <v>2503</v>
      </c>
      <c r="D1763" s="1" t="s">
        <v>98</v>
      </c>
      <c r="E1763" s="1" t="s">
        <v>229</v>
      </c>
      <c r="F1763" s="1" t="s">
        <v>2407</v>
      </c>
      <c r="G1763" s="1" t="s">
        <v>2498</v>
      </c>
      <c r="H1763" s="1" t="s">
        <v>217</v>
      </c>
      <c r="I1763" s="2">
        <v>44049</v>
      </c>
      <c r="J1763" s="1" t="s">
        <v>4282</v>
      </c>
      <c r="K1763" s="1" t="s">
        <v>4283</v>
      </c>
      <c r="L1763" s="1" t="s">
        <v>2630</v>
      </c>
      <c r="M1763" s="1" t="s">
        <v>4290</v>
      </c>
      <c r="N1763" s="3">
        <v>-538450</v>
      </c>
      <c r="O1763" s="3">
        <v>0</v>
      </c>
      <c r="P1763" s="1" t="s">
        <v>2502</v>
      </c>
      <c r="Q1763" s="1" t="s">
        <v>230</v>
      </c>
      <c r="R1763" s="1" t="s">
        <v>228</v>
      </c>
      <c r="S1763" s="1" t="s">
        <v>2407</v>
      </c>
      <c r="T1763" s="1" t="s">
        <v>2407</v>
      </c>
      <c r="U1763" s="1" t="s">
        <v>5875</v>
      </c>
      <c r="V1763" s="1" t="s">
        <v>2470</v>
      </c>
      <c r="W1763" s="1" t="s">
        <v>99</v>
      </c>
      <c r="X1763" s="1" t="str">
        <f>CONCATENATE(Tableau4[[#This Row],[Numéro de pièce de la pièce de référence]],Tableau4[[#This Row],[Numéro de poste de la pièce de référence]])</f>
        <v>450065560820</v>
      </c>
    </row>
    <row r="1764" spans="1:24" x14ac:dyDescent="0.35">
      <c r="A1764" s="1" t="s">
        <v>132</v>
      </c>
      <c r="B1764" s="1" t="s">
        <v>2501</v>
      </c>
      <c r="C1764" s="1" t="s">
        <v>2503</v>
      </c>
      <c r="D1764" s="1" t="s">
        <v>98</v>
      </c>
      <c r="E1764" s="1" t="s">
        <v>229</v>
      </c>
      <c r="F1764" s="1" t="s">
        <v>2407</v>
      </c>
      <c r="G1764" s="1" t="s">
        <v>2498</v>
      </c>
      <c r="H1764" s="1" t="s">
        <v>217</v>
      </c>
      <c r="I1764" s="2">
        <v>44049</v>
      </c>
      <c r="J1764" s="1" t="s">
        <v>4282</v>
      </c>
      <c r="K1764" s="1" t="s">
        <v>4283</v>
      </c>
      <c r="L1764" s="1" t="s">
        <v>2630</v>
      </c>
      <c r="M1764" s="1" t="s">
        <v>4290</v>
      </c>
      <c r="N1764" s="3">
        <v>-78826.789999999994</v>
      </c>
      <c r="O1764" s="3">
        <v>0</v>
      </c>
      <c r="P1764" s="1" t="s">
        <v>2502</v>
      </c>
      <c r="Q1764" s="1" t="s">
        <v>230</v>
      </c>
      <c r="R1764" s="1" t="s">
        <v>228</v>
      </c>
      <c r="S1764" s="1" t="s">
        <v>2407</v>
      </c>
      <c r="T1764" s="1" t="s">
        <v>2407</v>
      </c>
      <c r="U1764" s="1" t="s">
        <v>5876</v>
      </c>
      <c r="V1764" s="1" t="s">
        <v>2470</v>
      </c>
      <c r="W1764" s="1" t="s">
        <v>99</v>
      </c>
      <c r="X1764" s="1" t="str">
        <f>CONCATENATE(Tableau4[[#This Row],[Numéro de pièce de la pièce de référence]],Tableau4[[#This Row],[Numéro de poste de la pièce de référence]])</f>
        <v>450065560820</v>
      </c>
    </row>
    <row r="1765" spans="1:24" x14ac:dyDescent="0.35">
      <c r="A1765" s="1" t="s">
        <v>132</v>
      </c>
      <c r="B1765" s="1" t="s">
        <v>2501</v>
      </c>
      <c r="C1765" s="1" t="s">
        <v>2503</v>
      </c>
      <c r="D1765" s="1" t="s">
        <v>98</v>
      </c>
      <c r="E1765" s="1" t="s">
        <v>229</v>
      </c>
      <c r="F1765" s="1" t="s">
        <v>2407</v>
      </c>
      <c r="G1765" s="1" t="s">
        <v>2498</v>
      </c>
      <c r="H1765" s="1" t="s">
        <v>217</v>
      </c>
      <c r="I1765" s="2">
        <v>44049</v>
      </c>
      <c r="J1765" s="1" t="s">
        <v>4282</v>
      </c>
      <c r="K1765" s="1" t="s">
        <v>4283</v>
      </c>
      <c r="L1765" s="1" t="s">
        <v>2630</v>
      </c>
      <c r="M1765" s="1" t="s">
        <v>4290</v>
      </c>
      <c r="N1765" s="3">
        <v>-29096.77</v>
      </c>
      <c r="O1765" s="3">
        <v>0</v>
      </c>
      <c r="P1765" s="1" t="s">
        <v>2502</v>
      </c>
      <c r="Q1765" s="1" t="s">
        <v>230</v>
      </c>
      <c r="R1765" s="1" t="s">
        <v>228</v>
      </c>
      <c r="S1765" s="1" t="s">
        <v>2407</v>
      </c>
      <c r="T1765" s="1" t="s">
        <v>2407</v>
      </c>
      <c r="U1765" s="1" t="s">
        <v>5877</v>
      </c>
      <c r="V1765" s="1" t="s">
        <v>2470</v>
      </c>
      <c r="W1765" s="1" t="s">
        <v>99</v>
      </c>
      <c r="X1765" s="1" t="str">
        <f>CONCATENATE(Tableau4[[#This Row],[Numéro de pièce de la pièce de référence]],Tableau4[[#This Row],[Numéro de poste de la pièce de référence]])</f>
        <v>450065560820</v>
      </c>
    </row>
    <row r="1766" spans="1:24" x14ac:dyDescent="0.35">
      <c r="A1766" s="1" t="s">
        <v>132</v>
      </c>
      <c r="B1766" s="1" t="s">
        <v>2501</v>
      </c>
      <c r="C1766" s="1" t="s">
        <v>2503</v>
      </c>
      <c r="D1766" s="1" t="s">
        <v>98</v>
      </c>
      <c r="E1766" s="1" t="s">
        <v>229</v>
      </c>
      <c r="F1766" s="1" t="s">
        <v>2407</v>
      </c>
      <c r="G1766" s="1" t="s">
        <v>2498</v>
      </c>
      <c r="H1766" s="1" t="s">
        <v>217</v>
      </c>
      <c r="I1766" s="2">
        <v>44049</v>
      </c>
      <c r="J1766" s="1" t="s">
        <v>4282</v>
      </c>
      <c r="K1766" s="1" t="s">
        <v>4283</v>
      </c>
      <c r="L1766" s="1" t="s">
        <v>2630</v>
      </c>
      <c r="M1766" s="1" t="s">
        <v>4290</v>
      </c>
      <c r="N1766" s="3">
        <v>-48729.8</v>
      </c>
      <c r="O1766" s="3">
        <v>0</v>
      </c>
      <c r="P1766" s="1" t="s">
        <v>2502</v>
      </c>
      <c r="Q1766" s="1" t="s">
        <v>230</v>
      </c>
      <c r="R1766" s="1" t="s">
        <v>228</v>
      </c>
      <c r="S1766" s="1" t="s">
        <v>2407</v>
      </c>
      <c r="T1766" s="1" t="s">
        <v>2407</v>
      </c>
      <c r="U1766" s="1" t="s">
        <v>5878</v>
      </c>
      <c r="V1766" s="1" t="s">
        <v>2470</v>
      </c>
      <c r="W1766" s="1" t="s">
        <v>99</v>
      </c>
      <c r="X1766" s="1" t="str">
        <f>CONCATENATE(Tableau4[[#This Row],[Numéro de pièce de la pièce de référence]],Tableau4[[#This Row],[Numéro de poste de la pièce de référence]])</f>
        <v>450065560820</v>
      </c>
    </row>
    <row r="1767" spans="1:24" x14ac:dyDescent="0.35">
      <c r="A1767" s="1" t="s">
        <v>132</v>
      </c>
      <c r="B1767" s="1" t="s">
        <v>2501</v>
      </c>
      <c r="C1767" s="1" t="s">
        <v>2503</v>
      </c>
      <c r="D1767" s="1" t="s">
        <v>98</v>
      </c>
      <c r="E1767" s="1" t="s">
        <v>229</v>
      </c>
      <c r="F1767" s="1" t="s">
        <v>2407</v>
      </c>
      <c r="G1767" s="1" t="s">
        <v>2498</v>
      </c>
      <c r="H1767" s="1" t="s">
        <v>217</v>
      </c>
      <c r="I1767" s="2">
        <v>44049</v>
      </c>
      <c r="J1767" s="1" t="s">
        <v>4282</v>
      </c>
      <c r="K1767" s="1" t="s">
        <v>4283</v>
      </c>
      <c r="L1767" s="1" t="s">
        <v>2630</v>
      </c>
      <c r="M1767" s="1" t="s">
        <v>4290</v>
      </c>
      <c r="N1767" s="3">
        <v>-649770</v>
      </c>
      <c r="O1767" s="3">
        <v>0</v>
      </c>
      <c r="P1767" s="1" t="s">
        <v>2502</v>
      </c>
      <c r="Q1767" s="1" t="s">
        <v>230</v>
      </c>
      <c r="R1767" s="1" t="s">
        <v>228</v>
      </c>
      <c r="S1767" s="1" t="s">
        <v>2407</v>
      </c>
      <c r="T1767" s="1" t="s">
        <v>2407</v>
      </c>
      <c r="U1767" s="1" t="s">
        <v>5879</v>
      </c>
      <c r="V1767" s="1" t="s">
        <v>2470</v>
      </c>
      <c r="W1767" s="1" t="s">
        <v>99</v>
      </c>
      <c r="X1767" s="1" t="str">
        <f>CONCATENATE(Tableau4[[#This Row],[Numéro de pièce de la pièce de référence]],Tableau4[[#This Row],[Numéro de poste de la pièce de référence]])</f>
        <v>450065560820</v>
      </c>
    </row>
    <row r="1768" spans="1:24" x14ac:dyDescent="0.35">
      <c r="A1768" s="1" t="s">
        <v>97</v>
      </c>
      <c r="B1768" s="1" t="s">
        <v>2489</v>
      </c>
      <c r="C1768" s="1" t="s">
        <v>2510</v>
      </c>
      <c r="D1768" s="1" t="s">
        <v>101</v>
      </c>
      <c r="E1768" s="1" t="s">
        <v>946</v>
      </c>
      <c r="F1768" s="1" t="s">
        <v>2407</v>
      </c>
      <c r="G1768" s="1" t="s">
        <v>2815</v>
      </c>
      <c r="H1768" s="1" t="s">
        <v>88</v>
      </c>
      <c r="I1768" s="2">
        <v>44049</v>
      </c>
      <c r="J1768" s="1" t="s">
        <v>4282</v>
      </c>
      <c r="K1768" s="1" t="s">
        <v>4283</v>
      </c>
      <c r="L1768" s="1" t="s">
        <v>2630</v>
      </c>
      <c r="M1768" s="1" t="s">
        <v>4290</v>
      </c>
      <c r="N1768" s="3">
        <v>-4066200</v>
      </c>
      <c r="O1768" s="3">
        <v>0</v>
      </c>
      <c r="P1768" s="1" t="s">
        <v>2567</v>
      </c>
      <c r="Q1768" s="1" t="s">
        <v>947</v>
      </c>
      <c r="R1768" s="1" t="s">
        <v>495</v>
      </c>
      <c r="S1768" s="1" t="s">
        <v>2407</v>
      </c>
      <c r="T1768" s="1" t="s">
        <v>2407</v>
      </c>
      <c r="U1768" s="1" t="s">
        <v>5880</v>
      </c>
      <c r="V1768" s="1" t="s">
        <v>2470</v>
      </c>
      <c r="W1768" s="1" t="s">
        <v>51</v>
      </c>
      <c r="X1768" s="1" t="str">
        <f>CONCATENATE(Tableau4[[#This Row],[Numéro de pièce de la pièce de référence]],Tableau4[[#This Row],[Numéro de poste de la pièce de référence]])</f>
        <v>450067151610</v>
      </c>
    </row>
    <row r="1769" spans="1:24" x14ac:dyDescent="0.35">
      <c r="A1769" s="1" t="s">
        <v>97</v>
      </c>
      <c r="B1769" s="1" t="s">
        <v>2489</v>
      </c>
      <c r="C1769" s="1" t="s">
        <v>2510</v>
      </c>
      <c r="D1769" s="1" t="s">
        <v>101</v>
      </c>
      <c r="E1769" s="1" t="s">
        <v>946</v>
      </c>
      <c r="F1769" s="1" t="s">
        <v>2407</v>
      </c>
      <c r="G1769" s="1" t="s">
        <v>2815</v>
      </c>
      <c r="H1769" s="1" t="s">
        <v>88</v>
      </c>
      <c r="I1769" s="2">
        <v>44049</v>
      </c>
      <c r="J1769" s="1" t="s">
        <v>4282</v>
      </c>
      <c r="K1769" s="1" t="s">
        <v>4283</v>
      </c>
      <c r="L1769" s="1" t="s">
        <v>2630</v>
      </c>
      <c r="M1769" s="1" t="s">
        <v>4290</v>
      </c>
      <c r="N1769" s="3">
        <v>-5400000</v>
      </c>
      <c r="O1769" s="3">
        <v>0</v>
      </c>
      <c r="P1769" s="1" t="s">
        <v>2567</v>
      </c>
      <c r="Q1769" s="1" t="s">
        <v>947</v>
      </c>
      <c r="R1769" s="1" t="s">
        <v>495</v>
      </c>
      <c r="S1769" s="1" t="s">
        <v>2407</v>
      </c>
      <c r="T1769" s="1" t="s">
        <v>2407</v>
      </c>
      <c r="U1769" s="1" t="s">
        <v>5881</v>
      </c>
      <c r="V1769" s="1" t="s">
        <v>2470</v>
      </c>
      <c r="W1769" s="1" t="s">
        <v>51</v>
      </c>
      <c r="X1769" s="1" t="str">
        <f>CONCATENATE(Tableau4[[#This Row],[Numéro de pièce de la pièce de référence]],Tableau4[[#This Row],[Numéro de poste de la pièce de référence]])</f>
        <v>450067151610</v>
      </c>
    </row>
    <row r="1770" spans="1:24" x14ac:dyDescent="0.35">
      <c r="A1770" s="1" t="s">
        <v>97</v>
      </c>
      <c r="B1770" s="1" t="s">
        <v>2489</v>
      </c>
      <c r="C1770" s="1" t="s">
        <v>2510</v>
      </c>
      <c r="D1770" s="1" t="s">
        <v>101</v>
      </c>
      <c r="E1770" s="1" t="s">
        <v>1366</v>
      </c>
      <c r="F1770" s="1" t="s">
        <v>2407</v>
      </c>
      <c r="G1770" s="1" t="s">
        <v>2966</v>
      </c>
      <c r="H1770" s="1" t="s">
        <v>88</v>
      </c>
      <c r="I1770" s="2">
        <v>44049</v>
      </c>
      <c r="J1770" s="1" t="s">
        <v>4282</v>
      </c>
      <c r="K1770" s="1" t="s">
        <v>4283</v>
      </c>
      <c r="L1770" s="1" t="s">
        <v>2630</v>
      </c>
      <c r="M1770" s="1" t="s">
        <v>4290</v>
      </c>
      <c r="N1770" s="3">
        <v>-103149.02</v>
      </c>
      <c r="O1770" s="3">
        <v>0</v>
      </c>
      <c r="P1770" s="1" t="s">
        <v>2567</v>
      </c>
      <c r="Q1770" s="1" t="s">
        <v>1284</v>
      </c>
      <c r="R1770" s="1" t="s">
        <v>1282</v>
      </c>
      <c r="S1770" s="1" t="s">
        <v>2407</v>
      </c>
      <c r="T1770" s="1" t="s">
        <v>2407</v>
      </c>
      <c r="U1770" s="1" t="s">
        <v>5882</v>
      </c>
      <c r="V1770" s="1" t="s">
        <v>2470</v>
      </c>
      <c r="W1770" s="1" t="s">
        <v>51</v>
      </c>
      <c r="X1770" s="1" t="str">
        <f>CONCATENATE(Tableau4[[#This Row],[Numéro de pièce de la pièce de référence]],Tableau4[[#This Row],[Numéro de poste de la pièce de référence]])</f>
        <v>450067413010</v>
      </c>
    </row>
    <row r="1771" spans="1:24" x14ac:dyDescent="0.35">
      <c r="A1771" s="1" t="s">
        <v>97</v>
      </c>
      <c r="B1771" s="1" t="s">
        <v>2489</v>
      </c>
      <c r="C1771" s="1" t="s">
        <v>2510</v>
      </c>
      <c r="D1771" s="1" t="s">
        <v>126</v>
      </c>
      <c r="E1771" s="1" t="s">
        <v>1610</v>
      </c>
      <c r="F1771" s="1" t="s">
        <v>2407</v>
      </c>
      <c r="G1771" s="1" t="s">
        <v>2768</v>
      </c>
      <c r="H1771" s="1" t="s">
        <v>88</v>
      </c>
      <c r="I1771" s="2">
        <v>44049</v>
      </c>
      <c r="J1771" s="1" t="s">
        <v>4282</v>
      </c>
      <c r="K1771" s="1" t="s">
        <v>4283</v>
      </c>
      <c r="L1771" s="1" t="s">
        <v>2630</v>
      </c>
      <c r="M1771" s="1" t="s">
        <v>4290</v>
      </c>
      <c r="N1771" s="3">
        <v>1126.48</v>
      </c>
      <c r="O1771" s="3">
        <v>0</v>
      </c>
      <c r="P1771" s="1" t="s">
        <v>2533</v>
      </c>
      <c r="Q1771" s="1" t="s">
        <v>1611</v>
      </c>
      <c r="R1771" s="1" t="s">
        <v>773</v>
      </c>
      <c r="S1771" s="1" t="s">
        <v>2407</v>
      </c>
      <c r="T1771" s="1" t="s">
        <v>2407</v>
      </c>
      <c r="U1771" s="1" t="s">
        <v>5883</v>
      </c>
      <c r="V1771" s="1" t="s">
        <v>2470</v>
      </c>
      <c r="W1771" s="1" t="s">
        <v>99</v>
      </c>
      <c r="X1771" s="1" t="str">
        <f>CONCATENATE(Tableau4[[#This Row],[Numéro de pièce de la pièce de référence]],Tableau4[[#This Row],[Numéro de poste de la pièce de référence]])</f>
        <v>450067943010</v>
      </c>
    </row>
    <row r="1772" spans="1:24" x14ac:dyDescent="0.35">
      <c r="A1772" s="1" t="s">
        <v>97</v>
      </c>
      <c r="B1772" s="1" t="s">
        <v>2489</v>
      </c>
      <c r="C1772" s="1" t="s">
        <v>2510</v>
      </c>
      <c r="D1772" s="1" t="s">
        <v>126</v>
      </c>
      <c r="E1772" s="1" t="s">
        <v>1610</v>
      </c>
      <c r="F1772" s="1" t="s">
        <v>2407</v>
      </c>
      <c r="G1772" s="1" t="s">
        <v>2768</v>
      </c>
      <c r="H1772" s="1" t="s">
        <v>217</v>
      </c>
      <c r="I1772" s="2">
        <v>44049</v>
      </c>
      <c r="J1772" s="1" t="s">
        <v>4282</v>
      </c>
      <c r="K1772" s="1" t="s">
        <v>4283</v>
      </c>
      <c r="L1772" s="1" t="s">
        <v>2630</v>
      </c>
      <c r="M1772" s="1" t="s">
        <v>4290</v>
      </c>
      <c r="N1772" s="3">
        <v>1561.35</v>
      </c>
      <c r="O1772" s="3">
        <v>0</v>
      </c>
      <c r="P1772" s="1" t="s">
        <v>2533</v>
      </c>
      <c r="Q1772" s="1" t="s">
        <v>1612</v>
      </c>
      <c r="R1772" s="1" t="s">
        <v>773</v>
      </c>
      <c r="S1772" s="1" t="s">
        <v>2407</v>
      </c>
      <c r="T1772" s="1" t="s">
        <v>2407</v>
      </c>
      <c r="U1772" s="1" t="s">
        <v>5883</v>
      </c>
      <c r="V1772" s="1" t="s">
        <v>2470</v>
      </c>
      <c r="W1772" s="1" t="s">
        <v>99</v>
      </c>
      <c r="X1772" s="1" t="str">
        <f>CONCATENATE(Tableau4[[#This Row],[Numéro de pièce de la pièce de référence]],Tableau4[[#This Row],[Numéro de poste de la pièce de référence]])</f>
        <v>450067943020</v>
      </c>
    </row>
    <row r="1773" spans="1:24" x14ac:dyDescent="0.35">
      <c r="A1773" s="1" t="s">
        <v>97</v>
      </c>
      <c r="B1773" s="1" t="s">
        <v>2489</v>
      </c>
      <c r="C1773" s="1" t="s">
        <v>2510</v>
      </c>
      <c r="D1773" s="1" t="s">
        <v>126</v>
      </c>
      <c r="E1773" s="1" t="s">
        <v>1610</v>
      </c>
      <c r="F1773" s="1" t="s">
        <v>2407</v>
      </c>
      <c r="G1773" s="1" t="s">
        <v>2768</v>
      </c>
      <c r="H1773" s="1" t="s">
        <v>222</v>
      </c>
      <c r="I1773" s="2">
        <v>44049</v>
      </c>
      <c r="J1773" s="1" t="s">
        <v>4282</v>
      </c>
      <c r="K1773" s="1" t="s">
        <v>4283</v>
      </c>
      <c r="L1773" s="1" t="s">
        <v>2630</v>
      </c>
      <c r="M1773" s="1" t="s">
        <v>4290</v>
      </c>
      <c r="N1773" s="3">
        <v>2435.44</v>
      </c>
      <c r="O1773" s="3">
        <v>0</v>
      </c>
      <c r="P1773" s="1" t="s">
        <v>2533</v>
      </c>
      <c r="Q1773" s="1" t="s">
        <v>1613</v>
      </c>
      <c r="R1773" s="1" t="s">
        <v>773</v>
      </c>
      <c r="S1773" s="1" t="s">
        <v>2407</v>
      </c>
      <c r="T1773" s="1" t="s">
        <v>2407</v>
      </c>
      <c r="U1773" s="1" t="s">
        <v>5883</v>
      </c>
      <c r="V1773" s="1" t="s">
        <v>2470</v>
      </c>
      <c r="W1773" s="1" t="s">
        <v>99</v>
      </c>
      <c r="X1773" s="1" t="str">
        <f>CONCATENATE(Tableau4[[#This Row],[Numéro de pièce de la pièce de référence]],Tableau4[[#This Row],[Numéro de poste de la pièce de référence]])</f>
        <v>450067943030</v>
      </c>
    </row>
    <row r="1774" spans="1:24" x14ac:dyDescent="0.35">
      <c r="A1774" s="1" t="s">
        <v>97</v>
      </c>
      <c r="B1774" s="1" t="s">
        <v>2489</v>
      </c>
      <c r="C1774" s="1" t="s">
        <v>2510</v>
      </c>
      <c r="D1774" s="1" t="s">
        <v>126</v>
      </c>
      <c r="E1774" s="1" t="s">
        <v>1610</v>
      </c>
      <c r="F1774" s="1" t="s">
        <v>2407</v>
      </c>
      <c r="G1774" s="1" t="s">
        <v>2768</v>
      </c>
      <c r="H1774" s="1" t="s">
        <v>421</v>
      </c>
      <c r="I1774" s="2">
        <v>44049</v>
      </c>
      <c r="J1774" s="1" t="s">
        <v>4282</v>
      </c>
      <c r="K1774" s="1" t="s">
        <v>4283</v>
      </c>
      <c r="L1774" s="1" t="s">
        <v>2630</v>
      </c>
      <c r="M1774" s="1" t="s">
        <v>4290</v>
      </c>
      <c r="N1774" s="3">
        <v>167.52</v>
      </c>
      <c r="O1774" s="3">
        <v>0</v>
      </c>
      <c r="P1774" s="1" t="s">
        <v>2533</v>
      </c>
      <c r="Q1774" s="1" t="s">
        <v>1614</v>
      </c>
      <c r="R1774" s="1" t="s">
        <v>773</v>
      </c>
      <c r="S1774" s="1" t="s">
        <v>2407</v>
      </c>
      <c r="T1774" s="1" t="s">
        <v>2407</v>
      </c>
      <c r="U1774" s="1" t="s">
        <v>5883</v>
      </c>
      <c r="V1774" s="1" t="s">
        <v>2470</v>
      </c>
      <c r="W1774" s="1" t="s">
        <v>99</v>
      </c>
      <c r="X1774" s="1" t="str">
        <f>CONCATENATE(Tableau4[[#This Row],[Numéro de pièce de la pièce de référence]],Tableau4[[#This Row],[Numéro de poste de la pièce de référence]])</f>
        <v>450067943040</v>
      </c>
    </row>
    <row r="1775" spans="1:24" x14ac:dyDescent="0.35">
      <c r="A1775" s="1" t="s">
        <v>97</v>
      </c>
      <c r="B1775" s="1" t="s">
        <v>2489</v>
      </c>
      <c r="C1775" s="1" t="s">
        <v>2510</v>
      </c>
      <c r="D1775" s="1" t="s">
        <v>126</v>
      </c>
      <c r="E1775" s="1" t="s">
        <v>1610</v>
      </c>
      <c r="F1775" s="1" t="s">
        <v>2407</v>
      </c>
      <c r="G1775" s="1" t="s">
        <v>2768</v>
      </c>
      <c r="H1775" s="1" t="s">
        <v>423</v>
      </c>
      <c r="I1775" s="2">
        <v>44049</v>
      </c>
      <c r="J1775" s="1" t="s">
        <v>4282</v>
      </c>
      <c r="K1775" s="1" t="s">
        <v>4283</v>
      </c>
      <c r="L1775" s="1" t="s">
        <v>2630</v>
      </c>
      <c r="M1775" s="1" t="s">
        <v>4290</v>
      </c>
      <c r="N1775" s="3">
        <v>2177.7600000000002</v>
      </c>
      <c r="O1775" s="3">
        <v>0</v>
      </c>
      <c r="P1775" s="1" t="s">
        <v>2533</v>
      </c>
      <c r="Q1775" s="1" t="s">
        <v>1615</v>
      </c>
      <c r="R1775" s="1" t="s">
        <v>773</v>
      </c>
      <c r="S1775" s="1" t="s">
        <v>2407</v>
      </c>
      <c r="T1775" s="1" t="s">
        <v>2407</v>
      </c>
      <c r="U1775" s="1" t="s">
        <v>5883</v>
      </c>
      <c r="V1775" s="1" t="s">
        <v>2470</v>
      </c>
      <c r="W1775" s="1" t="s">
        <v>99</v>
      </c>
      <c r="X1775" s="1" t="str">
        <f>CONCATENATE(Tableau4[[#This Row],[Numéro de pièce de la pièce de référence]],Tableau4[[#This Row],[Numéro de poste de la pièce de référence]])</f>
        <v>450067943050</v>
      </c>
    </row>
    <row r="1776" spans="1:24" x14ac:dyDescent="0.35">
      <c r="A1776" s="1" t="s">
        <v>97</v>
      </c>
      <c r="B1776" s="1" t="s">
        <v>2489</v>
      </c>
      <c r="C1776" s="1" t="s">
        <v>2510</v>
      </c>
      <c r="D1776" s="1" t="s">
        <v>126</v>
      </c>
      <c r="E1776" s="1" t="s">
        <v>1618</v>
      </c>
      <c r="F1776" s="1" t="s">
        <v>2407</v>
      </c>
      <c r="G1776" s="1" t="s">
        <v>2768</v>
      </c>
      <c r="H1776" s="1" t="s">
        <v>88</v>
      </c>
      <c r="I1776" s="2">
        <v>44049</v>
      </c>
      <c r="J1776" s="1" t="s">
        <v>4282</v>
      </c>
      <c r="K1776" s="1" t="s">
        <v>4283</v>
      </c>
      <c r="L1776" s="1" t="s">
        <v>2630</v>
      </c>
      <c r="M1776" s="1" t="s">
        <v>4290</v>
      </c>
      <c r="N1776" s="3">
        <v>450</v>
      </c>
      <c r="O1776" s="3">
        <v>0</v>
      </c>
      <c r="P1776" s="1" t="s">
        <v>2533</v>
      </c>
      <c r="Q1776" s="1" t="s">
        <v>1619</v>
      </c>
      <c r="R1776" s="1" t="s">
        <v>1617</v>
      </c>
      <c r="S1776" s="1" t="s">
        <v>2407</v>
      </c>
      <c r="T1776" s="1" t="s">
        <v>2407</v>
      </c>
      <c r="U1776" s="1" t="s">
        <v>5884</v>
      </c>
      <c r="V1776" s="1" t="s">
        <v>2470</v>
      </c>
      <c r="W1776" s="1" t="s">
        <v>99</v>
      </c>
      <c r="X1776" s="1" t="str">
        <f>CONCATENATE(Tableau4[[#This Row],[Numéro de pièce de la pièce de référence]],Tableau4[[#This Row],[Numéro de poste de la pièce de référence]])</f>
        <v>450067944510</v>
      </c>
    </row>
    <row r="1777" spans="1:24" x14ac:dyDescent="0.35">
      <c r="A1777" s="1" t="s">
        <v>2642</v>
      </c>
      <c r="B1777" s="1" t="s">
        <v>2646</v>
      </c>
      <c r="C1777" s="1" t="s">
        <v>2492</v>
      </c>
      <c r="D1777" s="1" t="s">
        <v>3457</v>
      </c>
      <c r="E1777" s="1" t="s">
        <v>1625</v>
      </c>
      <c r="F1777" s="1" t="s">
        <v>2407</v>
      </c>
      <c r="G1777" s="1" t="s">
        <v>3081</v>
      </c>
      <c r="H1777" s="1" t="s">
        <v>88</v>
      </c>
      <c r="I1777" s="2">
        <v>44049</v>
      </c>
      <c r="J1777" s="1" t="s">
        <v>4282</v>
      </c>
      <c r="K1777" s="1" t="s">
        <v>4283</v>
      </c>
      <c r="L1777" s="1" t="s">
        <v>2630</v>
      </c>
      <c r="M1777" s="1" t="s">
        <v>4290</v>
      </c>
      <c r="N1777" s="3">
        <v>-5086.4799999999996</v>
      </c>
      <c r="O1777" s="3">
        <v>0</v>
      </c>
      <c r="P1777" s="1" t="s">
        <v>2676</v>
      </c>
      <c r="Q1777" s="1" t="s">
        <v>1626</v>
      </c>
      <c r="R1777" s="1" t="s">
        <v>454</v>
      </c>
      <c r="S1777" s="1" t="s">
        <v>2407</v>
      </c>
      <c r="T1777" s="1" t="s">
        <v>2407</v>
      </c>
      <c r="U1777" s="1" t="s">
        <v>5885</v>
      </c>
      <c r="V1777" s="1" t="s">
        <v>2470</v>
      </c>
      <c r="W1777" s="1" t="s">
        <v>51</v>
      </c>
      <c r="X1777" s="1" t="str">
        <f>CONCATENATE(Tableau4[[#This Row],[Numéro de pièce de la pièce de référence]],Tableau4[[#This Row],[Numéro de poste de la pièce de référence]])</f>
        <v>450067990710</v>
      </c>
    </row>
    <row r="1778" spans="1:24" x14ac:dyDescent="0.35">
      <c r="A1778" s="1" t="s">
        <v>97</v>
      </c>
      <c r="B1778" s="1" t="s">
        <v>2489</v>
      </c>
      <c r="C1778" s="1" t="s">
        <v>2510</v>
      </c>
      <c r="D1778" s="1" t="s">
        <v>101</v>
      </c>
      <c r="E1778" s="1" t="s">
        <v>1649</v>
      </c>
      <c r="F1778" s="1" t="s">
        <v>2407</v>
      </c>
      <c r="G1778" s="1" t="s">
        <v>3087</v>
      </c>
      <c r="H1778" s="1" t="s">
        <v>88</v>
      </c>
      <c r="I1778" s="2">
        <v>44049</v>
      </c>
      <c r="J1778" s="1" t="s">
        <v>4282</v>
      </c>
      <c r="K1778" s="1" t="s">
        <v>4283</v>
      </c>
      <c r="L1778" s="1" t="s">
        <v>2630</v>
      </c>
      <c r="M1778" s="1" t="s">
        <v>4290</v>
      </c>
      <c r="N1778" s="3">
        <v>-93303.21</v>
      </c>
      <c r="O1778" s="3">
        <v>0</v>
      </c>
      <c r="P1778" s="1" t="s">
        <v>2567</v>
      </c>
      <c r="Q1778" s="1" t="s">
        <v>1650</v>
      </c>
      <c r="R1778" s="1" t="s">
        <v>1648</v>
      </c>
      <c r="S1778" s="1" t="s">
        <v>2407</v>
      </c>
      <c r="T1778" s="1" t="s">
        <v>2407</v>
      </c>
      <c r="U1778" s="1" t="s">
        <v>5886</v>
      </c>
      <c r="V1778" s="1" t="s">
        <v>2470</v>
      </c>
      <c r="W1778" s="1" t="s">
        <v>51</v>
      </c>
      <c r="X1778" s="1" t="str">
        <f>CONCATENATE(Tableau4[[#This Row],[Numéro de pièce de la pièce de référence]],Tableau4[[#This Row],[Numéro de poste de la pièce de référence]])</f>
        <v>450068067910</v>
      </c>
    </row>
    <row r="1779" spans="1:24" x14ac:dyDescent="0.35">
      <c r="A1779" s="1" t="s">
        <v>97</v>
      </c>
      <c r="B1779" s="1" t="s">
        <v>2489</v>
      </c>
      <c r="C1779" s="1" t="s">
        <v>2510</v>
      </c>
      <c r="D1779" s="1" t="s">
        <v>101</v>
      </c>
      <c r="E1779" s="1" t="s">
        <v>1699</v>
      </c>
      <c r="F1779" s="1" t="s">
        <v>2407</v>
      </c>
      <c r="G1779" s="1" t="s">
        <v>3069</v>
      </c>
      <c r="H1779" s="1" t="s">
        <v>88</v>
      </c>
      <c r="I1779" s="2">
        <v>44049</v>
      </c>
      <c r="J1779" s="1" t="s">
        <v>4282</v>
      </c>
      <c r="K1779" s="1" t="s">
        <v>4283</v>
      </c>
      <c r="L1779" s="1" t="s">
        <v>2630</v>
      </c>
      <c r="M1779" s="1" t="s">
        <v>4290</v>
      </c>
      <c r="N1779" s="3">
        <v>-837451.04</v>
      </c>
      <c r="O1779" s="3">
        <v>0</v>
      </c>
      <c r="P1779" s="1" t="s">
        <v>2567</v>
      </c>
      <c r="Q1779" s="1" t="s">
        <v>1596</v>
      </c>
      <c r="R1779" s="1" t="s">
        <v>301</v>
      </c>
      <c r="S1779" s="1" t="s">
        <v>2407</v>
      </c>
      <c r="T1779" s="1" t="s">
        <v>2407</v>
      </c>
      <c r="U1779" s="1" t="s">
        <v>5887</v>
      </c>
      <c r="V1779" s="1" t="s">
        <v>2470</v>
      </c>
      <c r="W1779" s="1" t="s">
        <v>103</v>
      </c>
      <c r="X1779" s="1" t="str">
        <f>CONCATENATE(Tableau4[[#This Row],[Numéro de pièce de la pièce de référence]],Tableau4[[#This Row],[Numéro de poste de la pièce de référence]])</f>
        <v>450068074610</v>
      </c>
    </row>
    <row r="1780" spans="1:24" x14ac:dyDescent="0.35">
      <c r="A1780" s="1" t="s">
        <v>97</v>
      </c>
      <c r="B1780" s="1" t="s">
        <v>2489</v>
      </c>
      <c r="C1780" s="1" t="s">
        <v>2510</v>
      </c>
      <c r="D1780" s="1" t="s">
        <v>101</v>
      </c>
      <c r="E1780" s="1" t="s">
        <v>1664</v>
      </c>
      <c r="F1780" s="1" t="s">
        <v>2407</v>
      </c>
      <c r="G1780" s="1" t="s">
        <v>3101</v>
      </c>
      <c r="H1780" s="1" t="s">
        <v>88</v>
      </c>
      <c r="I1780" s="2">
        <v>44049</v>
      </c>
      <c r="J1780" s="1" t="s">
        <v>4282</v>
      </c>
      <c r="K1780" s="1" t="s">
        <v>4283</v>
      </c>
      <c r="L1780" s="1" t="s">
        <v>2630</v>
      </c>
      <c r="M1780" s="1" t="s">
        <v>4290</v>
      </c>
      <c r="N1780" s="3">
        <v>-12100</v>
      </c>
      <c r="O1780" s="3">
        <v>0</v>
      </c>
      <c r="P1780" s="1" t="s">
        <v>2567</v>
      </c>
      <c r="Q1780" s="1" t="s">
        <v>1659</v>
      </c>
      <c r="R1780" s="1" t="s">
        <v>1663</v>
      </c>
      <c r="S1780" s="1" t="s">
        <v>2407</v>
      </c>
      <c r="T1780" s="1" t="s">
        <v>2407</v>
      </c>
      <c r="U1780" s="1" t="s">
        <v>5888</v>
      </c>
      <c r="V1780" s="1" t="s">
        <v>2470</v>
      </c>
      <c r="W1780" s="1" t="s">
        <v>103</v>
      </c>
      <c r="X1780" s="1" t="str">
        <f>CONCATENATE(Tableau4[[#This Row],[Numéro de pièce de la pièce de référence]],Tableau4[[#This Row],[Numéro de poste de la pièce de référence]])</f>
        <v>450068076510</v>
      </c>
    </row>
    <row r="1781" spans="1:24" x14ac:dyDescent="0.35">
      <c r="A1781" s="1" t="s">
        <v>97</v>
      </c>
      <c r="B1781" s="1" t="s">
        <v>2489</v>
      </c>
      <c r="C1781" s="1" t="s">
        <v>2510</v>
      </c>
      <c r="D1781" s="1" t="s">
        <v>126</v>
      </c>
      <c r="E1781" s="1" t="s">
        <v>1787</v>
      </c>
      <c r="F1781" s="1" t="s">
        <v>2407</v>
      </c>
      <c r="G1781" s="1" t="s">
        <v>2768</v>
      </c>
      <c r="H1781" s="1" t="s">
        <v>88</v>
      </c>
      <c r="I1781" s="2">
        <v>44049</v>
      </c>
      <c r="J1781" s="1" t="s">
        <v>4282</v>
      </c>
      <c r="K1781" s="1" t="s">
        <v>4283</v>
      </c>
      <c r="L1781" s="1" t="s">
        <v>2630</v>
      </c>
      <c r="M1781" s="1" t="s">
        <v>4290</v>
      </c>
      <c r="N1781" s="3">
        <v>-860.94</v>
      </c>
      <c r="O1781" s="3">
        <v>0</v>
      </c>
      <c r="P1781" s="1" t="s">
        <v>2533</v>
      </c>
      <c r="Q1781" s="1" t="s">
        <v>1788</v>
      </c>
      <c r="R1781" s="1" t="s">
        <v>773</v>
      </c>
      <c r="S1781" s="1" t="s">
        <v>2407</v>
      </c>
      <c r="T1781" s="1" t="s">
        <v>2407</v>
      </c>
      <c r="U1781" s="1" t="s">
        <v>5889</v>
      </c>
      <c r="V1781" s="1" t="s">
        <v>2470</v>
      </c>
      <c r="W1781" s="1" t="s">
        <v>99</v>
      </c>
      <c r="X1781" s="1" t="str">
        <f>CONCATENATE(Tableau4[[#This Row],[Numéro de pièce de la pièce de référence]],Tableau4[[#This Row],[Numéro de poste de la pièce de référence]])</f>
        <v>450068476710</v>
      </c>
    </row>
    <row r="1782" spans="1:24" x14ac:dyDescent="0.35">
      <c r="A1782" s="1" t="s">
        <v>97</v>
      </c>
      <c r="B1782" s="1" t="s">
        <v>2489</v>
      </c>
      <c r="C1782" s="1" t="s">
        <v>2510</v>
      </c>
      <c r="D1782" s="1" t="s">
        <v>126</v>
      </c>
      <c r="E1782" s="1" t="s">
        <v>1787</v>
      </c>
      <c r="F1782" s="1" t="s">
        <v>2407</v>
      </c>
      <c r="G1782" s="1" t="s">
        <v>2768</v>
      </c>
      <c r="H1782" s="1" t="s">
        <v>217</v>
      </c>
      <c r="I1782" s="2">
        <v>44049</v>
      </c>
      <c r="J1782" s="1" t="s">
        <v>4282</v>
      </c>
      <c r="K1782" s="1" t="s">
        <v>4283</v>
      </c>
      <c r="L1782" s="1" t="s">
        <v>2630</v>
      </c>
      <c r="M1782" s="1" t="s">
        <v>4290</v>
      </c>
      <c r="N1782" s="3">
        <v>-1159.2</v>
      </c>
      <c r="O1782" s="3">
        <v>0</v>
      </c>
      <c r="P1782" s="1" t="s">
        <v>2533</v>
      </c>
      <c r="Q1782" s="1" t="s">
        <v>1789</v>
      </c>
      <c r="R1782" s="1" t="s">
        <v>773</v>
      </c>
      <c r="S1782" s="1" t="s">
        <v>2407</v>
      </c>
      <c r="T1782" s="1" t="s">
        <v>2407</v>
      </c>
      <c r="U1782" s="1" t="s">
        <v>5890</v>
      </c>
      <c r="V1782" s="1" t="s">
        <v>2470</v>
      </c>
      <c r="W1782" s="1" t="s">
        <v>99</v>
      </c>
      <c r="X1782" s="1" t="str">
        <f>CONCATENATE(Tableau4[[#This Row],[Numéro de pièce de la pièce de référence]],Tableau4[[#This Row],[Numéro de poste de la pièce de référence]])</f>
        <v>450068476720</v>
      </c>
    </row>
    <row r="1783" spans="1:24" x14ac:dyDescent="0.35">
      <c r="A1783" s="1" t="s">
        <v>97</v>
      </c>
      <c r="B1783" s="1" t="s">
        <v>2489</v>
      </c>
      <c r="C1783" s="1" t="s">
        <v>2510</v>
      </c>
      <c r="D1783" s="1" t="s">
        <v>126</v>
      </c>
      <c r="E1783" s="1" t="s">
        <v>1787</v>
      </c>
      <c r="F1783" s="1" t="s">
        <v>2407</v>
      </c>
      <c r="G1783" s="1" t="s">
        <v>2768</v>
      </c>
      <c r="H1783" s="1" t="s">
        <v>222</v>
      </c>
      <c r="I1783" s="2">
        <v>44049</v>
      </c>
      <c r="J1783" s="1" t="s">
        <v>4282</v>
      </c>
      <c r="K1783" s="1" t="s">
        <v>4283</v>
      </c>
      <c r="L1783" s="1" t="s">
        <v>2630</v>
      </c>
      <c r="M1783" s="1" t="s">
        <v>4290</v>
      </c>
      <c r="N1783" s="3">
        <v>-2922.58</v>
      </c>
      <c r="O1783" s="3">
        <v>0</v>
      </c>
      <c r="P1783" s="1" t="s">
        <v>2533</v>
      </c>
      <c r="Q1783" s="1" t="s">
        <v>1790</v>
      </c>
      <c r="R1783" s="1" t="s">
        <v>773</v>
      </c>
      <c r="S1783" s="1" t="s">
        <v>2407</v>
      </c>
      <c r="T1783" s="1" t="s">
        <v>2407</v>
      </c>
      <c r="U1783" s="1" t="s">
        <v>5891</v>
      </c>
      <c r="V1783" s="1" t="s">
        <v>2470</v>
      </c>
      <c r="W1783" s="1" t="s">
        <v>99</v>
      </c>
      <c r="X1783" s="1" t="str">
        <f>CONCATENATE(Tableau4[[#This Row],[Numéro de pièce de la pièce de référence]],Tableau4[[#This Row],[Numéro de poste de la pièce de référence]])</f>
        <v>450068476730</v>
      </c>
    </row>
    <row r="1784" spans="1:24" x14ac:dyDescent="0.35">
      <c r="A1784" s="1" t="s">
        <v>2539</v>
      </c>
      <c r="B1784" s="1" t="s">
        <v>2543</v>
      </c>
      <c r="C1784" s="1" t="s">
        <v>2492</v>
      </c>
      <c r="D1784" s="1" t="s">
        <v>3419</v>
      </c>
      <c r="E1784" s="1" t="s">
        <v>1809</v>
      </c>
      <c r="F1784" s="1" t="s">
        <v>2407</v>
      </c>
      <c r="G1784" s="1" t="s">
        <v>3153</v>
      </c>
      <c r="H1784" s="1" t="s">
        <v>88</v>
      </c>
      <c r="I1784" s="2">
        <v>44049</v>
      </c>
      <c r="J1784" s="1" t="s">
        <v>4282</v>
      </c>
      <c r="K1784" s="1" t="s">
        <v>4283</v>
      </c>
      <c r="L1784" s="1" t="s">
        <v>3401</v>
      </c>
      <c r="M1784" s="1" t="s">
        <v>4288</v>
      </c>
      <c r="N1784" s="3">
        <v>1251.5999999999999</v>
      </c>
      <c r="O1784" s="3">
        <v>0</v>
      </c>
      <c r="P1784" s="1" t="s">
        <v>2676</v>
      </c>
      <c r="Q1784" s="1" t="s">
        <v>1810</v>
      </c>
      <c r="R1784" s="1" t="s">
        <v>1808</v>
      </c>
      <c r="S1784" s="1" t="s">
        <v>2407</v>
      </c>
      <c r="T1784" s="1" t="s">
        <v>2407</v>
      </c>
      <c r="U1784" s="1" t="s">
        <v>5892</v>
      </c>
      <c r="V1784" s="1" t="s">
        <v>2470</v>
      </c>
      <c r="W1784" s="1" t="s">
        <v>99</v>
      </c>
      <c r="X1784" s="1" t="str">
        <f>CONCATENATE(Tableau4[[#This Row],[Numéro de pièce de la pièce de référence]],Tableau4[[#This Row],[Numéro de poste de la pièce de référence]])</f>
        <v>450068529010</v>
      </c>
    </row>
    <row r="1785" spans="1:24" x14ac:dyDescent="0.35">
      <c r="A1785" s="1" t="s">
        <v>86</v>
      </c>
      <c r="B1785" s="1" t="s">
        <v>2489</v>
      </c>
      <c r="C1785" s="1" t="s">
        <v>2503</v>
      </c>
      <c r="D1785" s="1" t="s">
        <v>91</v>
      </c>
      <c r="E1785" s="1" t="s">
        <v>443</v>
      </c>
      <c r="F1785" s="1" t="s">
        <v>2407</v>
      </c>
      <c r="G1785" s="1" t="s">
        <v>2601</v>
      </c>
      <c r="H1785" s="1" t="s">
        <v>88</v>
      </c>
      <c r="I1785" s="2">
        <v>44050</v>
      </c>
      <c r="J1785" s="1" t="s">
        <v>4282</v>
      </c>
      <c r="K1785" s="1" t="s">
        <v>4283</v>
      </c>
      <c r="L1785" s="1" t="s">
        <v>2630</v>
      </c>
      <c r="M1785" s="1" t="s">
        <v>4290</v>
      </c>
      <c r="N1785" s="3">
        <v>-12003.4</v>
      </c>
      <c r="O1785" s="3">
        <v>0</v>
      </c>
      <c r="P1785" s="1" t="s">
        <v>2602</v>
      </c>
      <c r="Q1785" s="1" t="s">
        <v>444</v>
      </c>
      <c r="R1785" s="1" t="s">
        <v>301</v>
      </c>
      <c r="S1785" s="1" t="s">
        <v>2407</v>
      </c>
      <c r="T1785" s="1" t="s">
        <v>2407</v>
      </c>
      <c r="U1785" s="1" t="s">
        <v>5893</v>
      </c>
      <c r="V1785" s="1" t="s">
        <v>2470</v>
      </c>
      <c r="W1785" s="1" t="s">
        <v>92</v>
      </c>
      <c r="X1785" s="1" t="str">
        <f>CONCATENATE(Tableau4[[#This Row],[Numéro de pièce de la pièce de référence]],Tableau4[[#This Row],[Numéro de poste de la pièce de référence]])</f>
        <v>450066785410</v>
      </c>
    </row>
    <row r="1786" spans="1:24" x14ac:dyDescent="0.35">
      <c r="A1786" s="1" t="s">
        <v>150</v>
      </c>
      <c r="B1786" s="1" t="s">
        <v>2489</v>
      </c>
      <c r="C1786" s="1" t="s">
        <v>2503</v>
      </c>
      <c r="D1786" s="1" t="s">
        <v>151</v>
      </c>
      <c r="E1786" s="1" t="s">
        <v>443</v>
      </c>
      <c r="F1786" s="1" t="s">
        <v>2407</v>
      </c>
      <c r="G1786" s="1" t="s">
        <v>2601</v>
      </c>
      <c r="H1786" s="1" t="s">
        <v>217</v>
      </c>
      <c r="I1786" s="2">
        <v>44050</v>
      </c>
      <c r="J1786" s="1" t="s">
        <v>4282</v>
      </c>
      <c r="K1786" s="1" t="s">
        <v>4283</v>
      </c>
      <c r="L1786" s="1" t="s">
        <v>2630</v>
      </c>
      <c r="M1786" s="1" t="s">
        <v>4290</v>
      </c>
      <c r="N1786" s="3">
        <v>-6644.18</v>
      </c>
      <c r="O1786" s="3">
        <v>0</v>
      </c>
      <c r="P1786" s="1" t="s">
        <v>2602</v>
      </c>
      <c r="Q1786" s="1" t="s">
        <v>445</v>
      </c>
      <c r="R1786" s="1" t="s">
        <v>301</v>
      </c>
      <c r="S1786" s="1" t="s">
        <v>2407</v>
      </c>
      <c r="T1786" s="1" t="s">
        <v>2407</v>
      </c>
      <c r="U1786" s="1" t="s">
        <v>5893</v>
      </c>
      <c r="V1786" s="1" t="s">
        <v>2470</v>
      </c>
      <c r="W1786" s="1" t="s">
        <v>99</v>
      </c>
      <c r="X1786" s="1" t="str">
        <f>CONCATENATE(Tableau4[[#This Row],[Numéro de pièce de la pièce de référence]],Tableau4[[#This Row],[Numéro de poste de la pièce de référence]])</f>
        <v>450066785420</v>
      </c>
    </row>
    <row r="1787" spans="1:24" x14ac:dyDescent="0.35">
      <c r="A1787" s="1" t="s">
        <v>97</v>
      </c>
      <c r="B1787" s="1" t="s">
        <v>2489</v>
      </c>
      <c r="C1787" s="1" t="s">
        <v>2510</v>
      </c>
      <c r="D1787" s="1" t="s">
        <v>101</v>
      </c>
      <c r="E1787" s="1" t="s">
        <v>1158</v>
      </c>
      <c r="F1787" s="1" t="s">
        <v>2407</v>
      </c>
      <c r="G1787" s="1" t="s">
        <v>2909</v>
      </c>
      <c r="H1787" s="1" t="s">
        <v>88</v>
      </c>
      <c r="I1787" s="2">
        <v>44050</v>
      </c>
      <c r="J1787" s="1" t="s">
        <v>4282</v>
      </c>
      <c r="K1787" s="1" t="s">
        <v>4283</v>
      </c>
      <c r="L1787" s="1" t="s">
        <v>3401</v>
      </c>
      <c r="M1787" s="1" t="s">
        <v>4288</v>
      </c>
      <c r="N1787" s="3">
        <v>34450</v>
      </c>
      <c r="O1787" s="3">
        <v>0</v>
      </c>
      <c r="P1787" s="1" t="s">
        <v>2517</v>
      </c>
      <c r="Q1787" s="1" t="s">
        <v>1159</v>
      </c>
      <c r="R1787" s="1" t="s">
        <v>1157</v>
      </c>
      <c r="S1787" s="1" t="s">
        <v>2407</v>
      </c>
      <c r="T1787" s="1" t="s">
        <v>2407</v>
      </c>
      <c r="U1787" s="1" t="s">
        <v>5894</v>
      </c>
      <c r="V1787" s="1" t="s">
        <v>2470</v>
      </c>
      <c r="W1787" s="1" t="s">
        <v>51</v>
      </c>
      <c r="X1787" s="1" t="str">
        <f>CONCATENATE(Tableau4[[#This Row],[Numéro de pièce de la pièce de référence]],Tableau4[[#This Row],[Numéro de poste de la pièce de référence]])</f>
        <v>450067234110</v>
      </c>
    </row>
    <row r="1788" spans="1:24" x14ac:dyDescent="0.35">
      <c r="A1788" s="1" t="s">
        <v>97</v>
      </c>
      <c r="B1788" s="1" t="s">
        <v>2489</v>
      </c>
      <c r="C1788" s="1" t="s">
        <v>2510</v>
      </c>
      <c r="D1788" s="1" t="s">
        <v>101</v>
      </c>
      <c r="E1788" s="1" t="s">
        <v>1699</v>
      </c>
      <c r="F1788" s="1" t="s">
        <v>2407</v>
      </c>
      <c r="G1788" s="1" t="s">
        <v>3069</v>
      </c>
      <c r="H1788" s="1" t="s">
        <v>88</v>
      </c>
      <c r="I1788" s="2">
        <v>44050</v>
      </c>
      <c r="J1788" s="1" t="s">
        <v>4282</v>
      </c>
      <c r="K1788" s="1" t="s">
        <v>4283</v>
      </c>
      <c r="L1788" s="1" t="s">
        <v>3401</v>
      </c>
      <c r="M1788" s="1" t="s">
        <v>4288</v>
      </c>
      <c r="N1788" s="3">
        <v>3649128.63</v>
      </c>
      <c r="O1788" s="3">
        <v>0</v>
      </c>
      <c r="P1788" s="1" t="s">
        <v>2567</v>
      </c>
      <c r="Q1788" s="1" t="s">
        <v>1596</v>
      </c>
      <c r="R1788" s="1" t="s">
        <v>301</v>
      </c>
      <c r="S1788" s="1" t="s">
        <v>2407</v>
      </c>
      <c r="T1788" s="1" t="s">
        <v>2407</v>
      </c>
      <c r="U1788" s="1" t="s">
        <v>5895</v>
      </c>
      <c r="V1788" s="1" t="s">
        <v>2470</v>
      </c>
      <c r="W1788" s="1" t="s">
        <v>103</v>
      </c>
      <c r="X1788" s="1" t="str">
        <f>CONCATENATE(Tableau4[[#This Row],[Numéro de pièce de la pièce de référence]],Tableau4[[#This Row],[Numéro de poste de la pièce de référence]])</f>
        <v>450068074610</v>
      </c>
    </row>
    <row r="1789" spans="1:24" x14ac:dyDescent="0.35">
      <c r="A1789" s="1" t="s">
        <v>97</v>
      </c>
      <c r="B1789" s="1" t="s">
        <v>2489</v>
      </c>
      <c r="C1789" s="1" t="s">
        <v>2510</v>
      </c>
      <c r="D1789" s="1" t="s">
        <v>101</v>
      </c>
      <c r="E1789" s="1" t="s">
        <v>1679</v>
      </c>
      <c r="F1789" s="1" t="s">
        <v>2407</v>
      </c>
      <c r="G1789" s="1" t="s">
        <v>3097</v>
      </c>
      <c r="H1789" s="1" t="s">
        <v>88</v>
      </c>
      <c r="I1789" s="2">
        <v>44050</v>
      </c>
      <c r="J1789" s="1" t="s">
        <v>4282</v>
      </c>
      <c r="K1789" s="1" t="s">
        <v>4283</v>
      </c>
      <c r="L1789" s="1" t="s">
        <v>3401</v>
      </c>
      <c r="M1789" s="1" t="s">
        <v>4288</v>
      </c>
      <c r="N1789" s="3">
        <v>183405.18</v>
      </c>
      <c r="O1789" s="3">
        <v>0</v>
      </c>
      <c r="P1789" s="1" t="s">
        <v>2567</v>
      </c>
      <c r="Q1789" s="1" t="s">
        <v>1680</v>
      </c>
      <c r="R1789" s="1" t="s">
        <v>1678</v>
      </c>
      <c r="S1789" s="1" t="s">
        <v>2407</v>
      </c>
      <c r="T1789" s="1" t="s">
        <v>2407</v>
      </c>
      <c r="U1789" s="1" t="s">
        <v>5896</v>
      </c>
      <c r="V1789" s="1" t="s">
        <v>2470</v>
      </c>
      <c r="W1789" s="1" t="s">
        <v>103</v>
      </c>
      <c r="X1789" s="1" t="str">
        <f>CONCATENATE(Tableau4[[#This Row],[Numéro de pièce de la pièce de référence]],Tableau4[[#This Row],[Numéro de poste de la pièce de référence]])</f>
        <v>450068076310</v>
      </c>
    </row>
    <row r="1790" spans="1:24" x14ac:dyDescent="0.35">
      <c r="A1790" s="1" t="s">
        <v>97</v>
      </c>
      <c r="B1790" s="1" t="s">
        <v>2489</v>
      </c>
      <c r="C1790" s="1" t="s">
        <v>2510</v>
      </c>
      <c r="D1790" s="1" t="s">
        <v>101</v>
      </c>
      <c r="E1790" s="1" t="s">
        <v>1815</v>
      </c>
      <c r="F1790" s="1" t="s">
        <v>2407</v>
      </c>
      <c r="G1790" s="1" t="s">
        <v>3004</v>
      </c>
      <c r="H1790" s="1" t="s">
        <v>88</v>
      </c>
      <c r="I1790" s="2">
        <v>44050</v>
      </c>
      <c r="J1790" s="1" t="s">
        <v>4282</v>
      </c>
      <c r="K1790" s="1" t="s">
        <v>4283</v>
      </c>
      <c r="L1790" s="1" t="s">
        <v>3400</v>
      </c>
      <c r="M1790" s="1" t="s">
        <v>4284</v>
      </c>
      <c r="N1790" s="3">
        <v>2751.79</v>
      </c>
      <c r="O1790" s="3">
        <v>0</v>
      </c>
      <c r="P1790" s="1" t="s">
        <v>2567</v>
      </c>
      <c r="Q1790" s="1" t="s">
        <v>1816</v>
      </c>
      <c r="R1790" s="1" t="s">
        <v>1814</v>
      </c>
      <c r="S1790" s="1" t="s">
        <v>2407</v>
      </c>
      <c r="T1790" s="1" t="s">
        <v>2407</v>
      </c>
      <c r="U1790" s="1" t="s">
        <v>5897</v>
      </c>
      <c r="V1790" s="1" t="s">
        <v>2470</v>
      </c>
      <c r="W1790" s="1" t="s">
        <v>74</v>
      </c>
      <c r="X1790" s="1" t="str">
        <f>CONCATENATE(Tableau4[[#This Row],[Numéro de pièce de la pièce de référence]],Tableau4[[#This Row],[Numéro de poste de la pièce de référence]])</f>
        <v>450068589410</v>
      </c>
    </row>
    <row r="1791" spans="1:24" x14ac:dyDescent="0.35">
      <c r="A1791" s="1" t="s">
        <v>97</v>
      </c>
      <c r="B1791" s="1" t="s">
        <v>2489</v>
      </c>
      <c r="C1791" s="1" t="s">
        <v>2510</v>
      </c>
      <c r="D1791" s="1" t="s">
        <v>126</v>
      </c>
      <c r="E1791" s="1" t="s">
        <v>284</v>
      </c>
      <c r="F1791" s="1" t="s">
        <v>2407</v>
      </c>
      <c r="G1791" s="1" t="s">
        <v>2579</v>
      </c>
      <c r="H1791" s="1" t="s">
        <v>88</v>
      </c>
      <c r="I1791" s="2">
        <v>44053</v>
      </c>
      <c r="J1791" s="1" t="s">
        <v>4282</v>
      </c>
      <c r="K1791" s="1" t="s">
        <v>4283</v>
      </c>
      <c r="L1791" s="1" t="s">
        <v>2630</v>
      </c>
      <c r="M1791" s="1" t="s">
        <v>4290</v>
      </c>
      <c r="N1791" s="3">
        <v>-18946.07</v>
      </c>
      <c r="O1791" s="3">
        <v>0</v>
      </c>
      <c r="P1791" s="1" t="s">
        <v>2581</v>
      </c>
      <c r="Q1791" s="1" t="s">
        <v>285</v>
      </c>
      <c r="R1791" s="1" t="s">
        <v>283</v>
      </c>
      <c r="S1791" s="1" t="s">
        <v>2407</v>
      </c>
      <c r="T1791" s="1" t="s">
        <v>2407</v>
      </c>
      <c r="U1791" s="1" t="s">
        <v>5898</v>
      </c>
      <c r="V1791" s="1" t="s">
        <v>2470</v>
      </c>
      <c r="W1791" s="1" t="s">
        <v>51</v>
      </c>
      <c r="X1791" s="1" t="str">
        <f>CONCATENATE(Tableau4[[#This Row],[Numéro de pièce de la pièce de référence]],Tableau4[[#This Row],[Numéro de poste de la pièce de référence]])</f>
        <v>450066419510</v>
      </c>
    </row>
    <row r="1792" spans="1:24" x14ac:dyDescent="0.35">
      <c r="A1792" s="1" t="s">
        <v>97</v>
      </c>
      <c r="B1792" s="1" t="s">
        <v>2489</v>
      </c>
      <c r="C1792" s="1" t="s">
        <v>2510</v>
      </c>
      <c r="D1792" s="1" t="s">
        <v>101</v>
      </c>
      <c r="E1792" s="1" t="s">
        <v>650</v>
      </c>
      <c r="F1792" s="1" t="s">
        <v>2407</v>
      </c>
      <c r="G1792" s="1" t="s">
        <v>2735</v>
      </c>
      <c r="H1792" s="1" t="s">
        <v>88</v>
      </c>
      <c r="I1792" s="2">
        <v>44053</v>
      </c>
      <c r="J1792" s="1" t="s">
        <v>4282</v>
      </c>
      <c r="K1792" s="1" t="s">
        <v>4283</v>
      </c>
      <c r="L1792" s="1" t="s">
        <v>2630</v>
      </c>
      <c r="M1792" s="1" t="s">
        <v>4290</v>
      </c>
      <c r="N1792" s="3">
        <v>-56780.46</v>
      </c>
      <c r="O1792" s="3">
        <v>0</v>
      </c>
      <c r="P1792" s="1" t="s">
        <v>2567</v>
      </c>
      <c r="Q1792" s="1" t="s">
        <v>651</v>
      </c>
      <c r="R1792" s="1" t="s">
        <v>649</v>
      </c>
      <c r="S1792" s="1" t="s">
        <v>2407</v>
      </c>
      <c r="T1792" s="1" t="s">
        <v>2407</v>
      </c>
      <c r="U1792" s="1" t="s">
        <v>5899</v>
      </c>
      <c r="V1792" s="1" t="s">
        <v>2470</v>
      </c>
      <c r="W1792" s="1" t="s">
        <v>51</v>
      </c>
      <c r="X1792" s="1" t="str">
        <f>CONCATENATE(Tableau4[[#This Row],[Numéro de pièce de la pièce de référence]],Tableau4[[#This Row],[Numéro de poste de la pièce de référence]])</f>
        <v>450066913310</v>
      </c>
    </row>
    <row r="1793" spans="1:24" x14ac:dyDescent="0.35">
      <c r="A1793" s="1" t="s">
        <v>97</v>
      </c>
      <c r="B1793" s="1" t="s">
        <v>2489</v>
      </c>
      <c r="C1793" s="1" t="s">
        <v>2510</v>
      </c>
      <c r="D1793" s="1" t="s">
        <v>101</v>
      </c>
      <c r="E1793" s="1" t="s">
        <v>650</v>
      </c>
      <c r="F1793" s="1" t="s">
        <v>2407</v>
      </c>
      <c r="G1793" s="1" t="s">
        <v>2735</v>
      </c>
      <c r="H1793" s="1" t="s">
        <v>217</v>
      </c>
      <c r="I1793" s="2">
        <v>44053</v>
      </c>
      <c r="J1793" s="1" t="s">
        <v>4282</v>
      </c>
      <c r="K1793" s="1" t="s">
        <v>4283</v>
      </c>
      <c r="L1793" s="1" t="s">
        <v>2630</v>
      </c>
      <c r="M1793" s="1" t="s">
        <v>4290</v>
      </c>
      <c r="N1793" s="3">
        <v>-68098.8</v>
      </c>
      <c r="O1793" s="3">
        <v>0</v>
      </c>
      <c r="P1793" s="1" t="s">
        <v>2567</v>
      </c>
      <c r="Q1793" s="1" t="s">
        <v>652</v>
      </c>
      <c r="R1793" s="1" t="s">
        <v>649</v>
      </c>
      <c r="S1793" s="1" t="s">
        <v>2407</v>
      </c>
      <c r="T1793" s="1" t="s">
        <v>2407</v>
      </c>
      <c r="U1793" s="1" t="s">
        <v>5899</v>
      </c>
      <c r="V1793" s="1" t="s">
        <v>2470</v>
      </c>
      <c r="W1793" s="1" t="s">
        <v>51</v>
      </c>
      <c r="X1793" s="1" t="str">
        <f>CONCATENATE(Tableau4[[#This Row],[Numéro de pièce de la pièce de référence]],Tableau4[[#This Row],[Numéro de poste de la pièce de référence]])</f>
        <v>450066913320</v>
      </c>
    </row>
    <row r="1794" spans="1:24" x14ac:dyDescent="0.35">
      <c r="A1794" s="1" t="s">
        <v>97</v>
      </c>
      <c r="B1794" s="1" t="s">
        <v>2489</v>
      </c>
      <c r="C1794" s="1" t="s">
        <v>2510</v>
      </c>
      <c r="D1794" s="1" t="s">
        <v>126</v>
      </c>
      <c r="E1794" s="1" t="s">
        <v>774</v>
      </c>
      <c r="F1794" s="1" t="s">
        <v>2407</v>
      </c>
      <c r="G1794" s="1" t="s">
        <v>2768</v>
      </c>
      <c r="H1794" s="1" t="s">
        <v>88</v>
      </c>
      <c r="I1794" s="2">
        <v>44053</v>
      </c>
      <c r="J1794" s="1" t="s">
        <v>4282</v>
      </c>
      <c r="K1794" s="1" t="s">
        <v>4283</v>
      </c>
      <c r="L1794" s="1" t="s">
        <v>2590</v>
      </c>
      <c r="M1794" s="1" t="s">
        <v>4402</v>
      </c>
      <c r="N1794" s="3">
        <v>-2202.92</v>
      </c>
      <c r="O1794" s="3">
        <v>0</v>
      </c>
      <c r="P1794" s="1" t="s">
        <v>2533</v>
      </c>
      <c r="Q1794" s="1" t="s">
        <v>775</v>
      </c>
      <c r="R1794" s="1" t="s">
        <v>773</v>
      </c>
      <c r="S1794" s="1" t="s">
        <v>2407</v>
      </c>
      <c r="T1794" s="1" t="s">
        <v>2407</v>
      </c>
      <c r="U1794" s="1" t="s">
        <v>5900</v>
      </c>
      <c r="V1794" s="1" t="s">
        <v>2470</v>
      </c>
      <c r="W1794" s="1" t="s">
        <v>99</v>
      </c>
      <c r="X1794" s="1" t="str">
        <f>CONCATENATE(Tableau4[[#This Row],[Numéro de pièce de la pièce de référence]],Tableau4[[#This Row],[Numéro de poste de la pièce de référence]])</f>
        <v>450067038110</v>
      </c>
    </row>
    <row r="1795" spans="1:24" x14ac:dyDescent="0.35">
      <c r="A1795" s="1" t="s">
        <v>97</v>
      </c>
      <c r="B1795" s="1" t="s">
        <v>2489</v>
      </c>
      <c r="C1795" s="1" t="s">
        <v>2510</v>
      </c>
      <c r="D1795" s="1" t="s">
        <v>126</v>
      </c>
      <c r="E1795" s="1" t="s">
        <v>774</v>
      </c>
      <c r="F1795" s="1" t="s">
        <v>2407</v>
      </c>
      <c r="G1795" s="1" t="s">
        <v>2768</v>
      </c>
      <c r="H1795" s="1" t="s">
        <v>217</v>
      </c>
      <c r="I1795" s="2">
        <v>44053</v>
      </c>
      <c r="J1795" s="1" t="s">
        <v>4282</v>
      </c>
      <c r="K1795" s="1" t="s">
        <v>4283</v>
      </c>
      <c r="L1795" s="1" t="s">
        <v>2590</v>
      </c>
      <c r="M1795" s="1" t="s">
        <v>4402</v>
      </c>
      <c r="N1795" s="3">
        <v>-106</v>
      </c>
      <c r="O1795" s="3">
        <v>0</v>
      </c>
      <c r="P1795" s="1" t="s">
        <v>2533</v>
      </c>
      <c r="Q1795" s="1" t="s">
        <v>776</v>
      </c>
      <c r="R1795" s="1" t="s">
        <v>773</v>
      </c>
      <c r="S1795" s="1" t="s">
        <v>2407</v>
      </c>
      <c r="T1795" s="1" t="s">
        <v>2407</v>
      </c>
      <c r="U1795" s="1" t="s">
        <v>5900</v>
      </c>
      <c r="V1795" s="1" t="s">
        <v>2470</v>
      </c>
      <c r="W1795" s="1" t="s">
        <v>99</v>
      </c>
      <c r="X1795" s="1" t="str">
        <f>CONCATENATE(Tableau4[[#This Row],[Numéro de pièce de la pièce de référence]],Tableau4[[#This Row],[Numéro de poste de la pièce de référence]])</f>
        <v>450067038120</v>
      </c>
    </row>
    <row r="1796" spans="1:24" x14ac:dyDescent="0.35">
      <c r="A1796" s="1" t="s">
        <v>97</v>
      </c>
      <c r="B1796" s="1" t="s">
        <v>2489</v>
      </c>
      <c r="C1796" s="1" t="s">
        <v>2510</v>
      </c>
      <c r="D1796" s="1" t="s">
        <v>126</v>
      </c>
      <c r="E1796" s="1" t="s">
        <v>774</v>
      </c>
      <c r="F1796" s="1" t="s">
        <v>2407</v>
      </c>
      <c r="G1796" s="1" t="s">
        <v>2768</v>
      </c>
      <c r="H1796" s="1" t="s">
        <v>222</v>
      </c>
      <c r="I1796" s="2">
        <v>44053</v>
      </c>
      <c r="J1796" s="1" t="s">
        <v>4282</v>
      </c>
      <c r="K1796" s="1" t="s">
        <v>4283</v>
      </c>
      <c r="L1796" s="1" t="s">
        <v>2590</v>
      </c>
      <c r="M1796" s="1" t="s">
        <v>4402</v>
      </c>
      <c r="N1796" s="3">
        <v>-265.98</v>
      </c>
      <c r="O1796" s="3">
        <v>0</v>
      </c>
      <c r="P1796" s="1" t="s">
        <v>2533</v>
      </c>
      <c r="Q1796" s="1" t="s">
        <v>777</v>
      </c>
      <c r="R1796" s="1" t="s">
        <v>773</v>
      </c>
      <c r="S1796" s="1" t="s">
        <v>2407</v>
      </c>
      <c r="T1796" s="1" t="s">
        <v>2407</v>
      </c>
      <c r="U1796" s="1" t="s">
        <v>5900</v>
      </c>
      <c r="V1796" s="1" t="s">
        <v>2470</v>
      </c>
      <c r="W1796" s="1" t="s">
        <v>99</v>
      </c>
      <c r="X1796" s="1" t="str">
        <f>CONCATENATE(Tableau4[[#This Row],[Numéro de pièce de la pièce de référence]],Tableau4[[#This Row],[Numéro de poste de la pièce de référence]])</f>
        <v>450067038130</v>
      </c>
    </row>
    <row r="1797" spans="1:24" x14ac:dyDescent="0.35">
      <c r="A1797" s="1" t="s">
        <v>97</v>
      </c>
      <c r="B1797" s="1" t="s">
        <v>2489</v>
      </c>
      <c r="C1797" s="1" t="s">
        <v>2510</v>
      </c>
      <c r="D1797" s="1" t="s">
        <v>126</v>
      </c>
      <c r="E1797" s="1" t="s">
        <v>774</v>
      </c>
      <c r="F1797" s="1" t="s">
        <v>2407</v>
      </c>
      <c r="G1797" s="1" t="s">
        <v>2768</v>
      </c>
      <c r="H1797" s="1" t="s">
        <v>421</v>
      </c>
      <c r="I1797" s="2">
        <v>44053</v>
      </c>
      <c r="J1797" s="1" t="s">
        <v>4282</v>
      </c>
      <c r="K1797" s="1" t="s">
        <v>4283</v>
      </c>
      <c r="L1797" s="1" t="s">
        <v>2590</v>
      </c>
      <c r="M1797" s="1" t="s">
        <v>4402</v>
      </c>
      <c r="N1797" s="3">
        <v>-370.04</v>
      </c>
      <c r="O1797" s="3">
        <v>0</v>
      </c>
      <c r="P1797" s="1" t="s">
        <v>2533</v>
      </c>
      <c r="Q1797" s="1" t="s">
        <v>778</v>
      </c>
      <c r="R1797" s="1" t="s">
        <v>773</v>
      </c>
      <c r="S1797" s="1" t="s">
        <v>2407</v>
      </c>
      <c r="T1797" s="1" t="s">
        <v>2407</v>
      </c>
      <c r="U1797" s="1" t="s">
        <v>5900</v>
      </c>
      <c r="V1797" s="1" t="s">
        <v>2470</v>
      </c>
      <c r="W1797" s="1" t="s">
        <v>99</v>
      </c>
      <c r="X1797" s="1" t="str">
        <f>CONCATENATE(Tableau4[[#This Row],[Numéro de pièce de la pièce de référence]],Tableau4[[#This Row],[Numéro de poste de la pièce de référence]])</f>
        <v>450067038140</v>
      </c>
    </row>
    <row r="1798" spans="1:24" x14ac:dyDescent="0.35">
      <c r="A1798" s="1" t="s">
        <v>97</v>
      </c>
      <c r="B1798" s="1" t="s">
        <v>2489</v>
      </c>
      <c r="C1798" s="1" t="s">
        <v>2510</v>
      </c>
      <c r="D1798" s="1" t="s">
        <v>126</v>
      </c>
      <c r="E1798" s="1" t="s">
        <v>774</v>
      </c>
      <c r="F1798" s="1" t="s">
        <v>2407</v>
      </c>
      <c r="G1798" s="1" t="s">
        <v>2768</v>
      </c>
      <c r="H1798" s="1" t="s">
        <v>423</v>
      </c>
      <c r="I1798" s="2">
        <v>44053</v>
      </c>
      <c r="J1798" s="1" t="s">
        <v>4282</v>
      </c>
      <c r="K1798" s="1" t="s">
        <v>4283</v>
      </c>
      <c r="L1798" s="1" t="s">
        <v>2590</v>
      </c>
      <c r="M1798" s="1" t="s">
        <v>4402</v>
      </c>
      <c r="N1798" s="3">
        <v>-184.04</v>
      </c>
      <c r="O1798" s="3">
        <v>0</v>
      </c>
      <c r="P1798" s="1" t="s">
        <v>2533</v>
      </c>
      <c r="Q1798" s="1" t="s">
        <v>779</v>
      </c>
      <c r="R1798" s="1" t="s">
        <v>773</v>
      </c>
      <c r="S1798" s="1" t="s">
        <v>2407</v>
      </c>
      <c r="T1798" s="1" t="s">
        <v>2407</v>
      </c>
      <c r="U1798" s="1" t="s">
        <v>5900</v>
      </c>
      <c r="V1798" s="1" t="s">
        <v>2470</v>
      </c>
      <c r="W1798" s="1" t="s">
        <v>99</v>
      </c>
      <c r="X1798" s="1" t="str">
        <f>CONCATENATE(Tableau4[[#This Row],[Numéro de pièce de la pièce de référence]],Tableau4[[#This Row],[Numéro de poste de la pièce de référence]])</f>
        <v>450067038150</v>
      </c>
    </row>
    <row r="1799" spans="1:24" x14ac:dyDescent="0.35">
      <c r="A1799" s="1" t="s">
        <v>97</v>
      </c>
      <c r="B1799" s="1" t="s">
        <v>2489</v>
      </c>
      <c r="C1799" s="1" t="s">
        <v>2510</v>
      </c>
      <c r="D1799" s="1" t="s">
        <v>126</v>
      </c>
      <c r="E1799" s="1" t="s">
        <v>774</v>
      </c>
      <c r="F1799" s="1" t="s">
        <v>2407</v>
      </c>
      <c r="G1799" s="1" t="s">
        <v>2768</v>
      </c>
      <c r="H1799" s="1" t="s">
        <v>511</v>
      </c>
      <c r="I1799" s="2">
        <v>44053</v>
      </c>
      <c r="J1799" s="1" t="s">
        <v>4282</v>
      </c>
      <c r="K1799" s="1" t="s">
        <v>4283</v>
      </c>
      <c r="L1799" s="1" t="s">
        <v>2590</v>
      </c>
      <c r="M1799" s="1" t="s">
        <v>4402</v>
      </c>
      <c r="N1799" s="3">
        <v>-184.04</v>
      </c>
      <c r="O1799" s="3">
        <v>0</v>
      </c>
      <c r="P1799" s="1" t="s">
        <v>2533</v>
      </c>
      <c r="Q1799" s="1" t="s">
        <v>780</v>
      </c>
      <c r="R1799" s="1" t="s">
        <v>773</v>
      </c>
      <c r="S1799" s="1" t="s">
        <v>2407</v>
      </c>
      <c r="T1799" s="1" t="s">
        <v>2407</v>
      </c>
      <c r="U1799" s="1" t="s">
        <v>5900</v>
      </c>
      <c r="V1799" s="1" t="s">
        <v>2470</v>
      </c>
      <c r="W1799" s="1" t="s">
        <v>99</v>
      </c>
      <c r="X1799" s="1" t="str">
        <f>CONCATENATE(Tableau4[[#This Row],[Numéro de pièce de la pièce de référence]],Tableau4[[#This Row],[Numéro de poste de la pièce de référence]])</f>
        <v>450067038160</v>
      </c>
    </row>
    <row r="1800" spans="1:24" x14ac:dyDescent="0.35">
      <c r="A1800" s="1" t="s">
        <v>97</v>
      </c>
      <c r="B1800" s="1" t="s">
        <v>2489</v>
      </c>
      <c r="C1800" s="1" t="s">
        <v>2510</v>
      </c>
      <c r="D1800" s="1" t="s">
        <v>126</v>
      </c>
      <c r="E1800" s="1" t="s">
        <v>774</v>
      </c>
      <c r="F1800" s="1" t="s">
        <v>2407</v>
      </c>
      <c r="G1800" s="1" t="s">
        <v>2768</v>
      </c>
      <c r="H1800" s="1" t="s">
        <v>513</v>
      </c>
      <c r="I1800" s="2">
        <v>44053</v>
      </c>
      <c r="J1800" s="1" t="s">
        <v>4282</v>
      </c>
      <c r="K1800" s="1" t="s">
        <v>4283</v>
      </c>
      <c r="L1800" s="1" t="s">
        <v>2590</v>
      </c>
      <c r="M1800" s="1" t="s">
        <v>4402</v>
      </c>
      <c r="N1800" s="3">
        <v>-290.04000000000002</v>
      </c>
      <c r="O1800" s="3">
        <v>0</v>
      </c>
      <c r="P1800" s="1" t="s">
        <v>2533</v>
      </c>
      <c r="Q1800" s="1" t="s">
        <v>781</v>
      </c>
      <c r="R1800" s="1" t="s">
        <v>773</v>
      </c>
      <c r="S1800" s="1" t="s">
        <v>2407</v>
      </c>
      <c r="T1800" s="1" t="s">
        <v>2407</v>
      </c>
      <c r="U1800" s="1" t="s">
        <v>5900</v>
      </c>
      <c r="V1800" s="1" t="s">
        <v>2470</v>
      </c>
      <c r="W1800" s="1" t="s">
        <v>99</v>
      </c>
      <c r="X1800" s="1" t="str">
        <f>CONCATENATE(Tableau4[[#This Row],[Numéro de pièce de la pièce de référence]],Tableau4[[#This Row],[Numéro de poste de la pièce de référence]])</f>
        <v>450067038170</v>
      </c>
    </row>
    <row r="1801" spans="1:24" x14ac:dyDescent="0.35">
      <c r="A1801" s="1" t="s">
        <v>97</v>
      </c>
      <c r="B1801" s="1" t="s">
        <v>2489</v>
      </c>
      <c r="C1801" s="1" t="s">
        <v>2510</v>
      </c>
      <c r="D1801" s="1" t="s">
        <v>126</v>
      </c>
      <c r="E1801" s="1" t="s">
        <v>774</v>
      </c>
      <c r="F1801" s="1" t="s">
        <v>2407</v>
      </c>
      <c r="G1801" s="1" t="s">
        <v>2768</v>
      </c>
      <c r="H1801" s="1" t="s">
        <v>515</v>
      </c>
      <c r="I1801" s="2">
        <v>44053</v>
      </c>
      <c r="J1801" s="1" t="s">
        <v>4282</v>
      </c>
      <c r="K1801" s="1" t="s">
        <v>4283</v>
      </c>
      <c r="L1801" s="1" t="s">
        <v>2590</v>
      </c>
      <c r="M1801" s="1" t="s">
        <v>4402</v>
      </c>
      <c r="N1801" s="3">
        <v>-1985.4</v>
      </c>
      <c r="O1801" s="3">
        <v>0</v>
      </c>
      <c r="P1801" s="1" t="s">
        <v>2533</v>
      </c>
      <c r="Q1801" s="1" t="s">
        <v>782</v>
      </c>
      <c r="R1801" s="1" t="s">
        <v>773</v>
      </c>
      <c r="S1801" s="1" t="s">
        <v>2407</v>
      </c>
      <c r="T1801" s="1" t="s">
        <v>2407</v>
      </c>
      <c r="U1801" s="1" t="s">
        <v>5900</v>
      </c>
      <c r="V1801" s="1" t="s">
        <v>2470</v>
      </c>
      <c r="W1801" s="1" t="s">
        <v>99</v>
      </c>
      <c r="X1801" s="1" t="str">
        <f>CONCATENATE(Tableau4[[#This Row],[Numéro de pièce de la pièce de référence]],Tableau4[[#This Row],[Numéro de poste de la pièce de référence]])</f>
        <v>450067038180</v>
      </c>
    </row>
    <row r="1802" spans="1:24" x14ac:dyDescent="0.35">
      <c r="A1802" s="1" t="s">
        <v>97</v>
      </c>
      <c r="B1802" s="1" t="s">
        <v>2489</v>
      </c>
      <c r="C1802" s="1" t="s">
        <v>2510</v>
      </c>
      <c r="D1802" s="1" t="s">
        <v>126</v>
      </c>
      <c r="E1802" s="1" t="s">
        <v>863</v>
      </c>
      <c r="F1802" s="1" t="s">
        <v>2407</v>
      </c>
      <c r="G1802" s="1" t="s">
        <v>2798</v>
      </c>
      <c r="H1802" s="1" t="s">
        <v>88</v>
      </c>
      <c r="I1802" s="2">
        <v>44053</v>
      </c>
      <c r="J1802" s="1" t="s">
        <v>4282</v>
      </c>
      <c r="K1802" s="1" t="s">
        <v>4283</v>
      </c>
      <c r="L1802" s="1" t="s">
        <v>2590</v>
      </c>
      <c r="M1802" s="1" t="s">
        <v>4402</v>
      </c>
      <c r="N1802" s="3">
        <v>-476.4</v>
      </c>
      <c r="O1802" s="3">
        <v>0</v>
      </c>
      <c r="P1802" s="1" t="s">
        <v>2533</v>
      </c>
      <c r="Q1802" s="1" t="s">
        <v>864</v>
      </c>
      <c r="R1802" s="1" t="s">
        <v>862</v>
      </c>
      <c r="S1802" s="1" t="s">
        <v>2407</v>
      </c>
      <c r="T1802" s="1" t="s">
        <v>2407</v>
      </c>
      <c r="U1802" s="1" t="s">
        <v>5901</v>
      </c>
      <c r="V1802" s="1" t="s">
        <v>2470</v>
      </c>
      <c r="W1802" s="1" t="s">
        <v>99</v>
      </c>
      <c r="X1802" s="1" t="str">
        <f>CONCATENATE(Tableau4[[#This Row],[Numéro de pièce de la pièce de référence]],Tableau4[[#This Row],[Numéro de poste de la pièce de référence]])</f>
        <v>450067103510</v>
      </c>
    </row>
    <row r="1803" spans="1:24" x14ac:dyDescent="0.35">
      <c r="A1803" s="1" t="s">
        <v>97</v>
      </c>
      <c r="B1803" s="1" t="s">
        <v>2489</v>
      </c>
      <c r="C1803" s="1" t="s">
        <v>2510</v>
      </c>
      <c r="D1803" s="1" t="s">
        <v>126</v>
      </c>
      <c r="E1803" s="1" t="s">
        <v>1610</v>
      </c>
      <c r="F1803" s="1" t="s">
        <v>2407</v>
      </c>
      <c r="G1803" s="1" t="s">
        <v>2768</v>
      </c>
      <c r="H1803" s="1" t="s">
        <v>88</v>
      </c>
      <c r="I1803" s="2">
        <v>44053</v>
      </c>
      <c r="J1803" s="1" t="s">
        <v>4282</v>
      </c>
      <c r="K1803" s="1" t="s">
        <v>4283</v>
      </c>
      <c r="L1803" s="1" t="s">
        <v>2590</v>
      </c>
      <c r="M1803" s="1" t="s">
        <v>4402</v>
      </c>
      <c r="N1803" s="3">
        <v>-1126.48</v>
      </c>
      <c r="O1803" s="3">
        <v>0</v>
      </c>
      <c r="P1803" s="1" t="s">
        <v>2533</v>
      </c>
      <c r="Q1803" s="1" t="s">
        <v>1611</v>
      </c>
      <c r="R1803" s="1" t="s">
        <v>773</v>
      </c>
      <c r="S1803" s="1" t="s">
        <v>2407</v>
      </c>
      <c r="T1803" s="1" t="s">
        <v>2407</v>
      </c>
      <c r="U1803" s="1" t="s">
        <v>5902</v>
      </c>
      <c r="V1803" s="1" t="s">
        <v>2470</v>
      </c>
      <c r="W1803" s="1" t="s">
        <v>99</v>
      </c>
      <c r="X1803" s="1" t="str">
        <f>CONCATENATE(Tableau4[[#This Row],[Numéro de pièce de la pièce de référence]],Tableau4[[#This Row],[Numéro de poste de la pièce de référence]])</f>
        <v>450067943010</v>
      </c>
    </row>
    <row r="1804" spans="1:24" x14ac:dyDescent="0.35">
      <c r="A1804" s="1" t="s">
        <v>97</v>
      </c>
      <c r="B1804" s="1" t="s">
        <v>2489</v>
      </c>
      <c r="C1804" s="1" t="s">
        <v>2510</v>
      </c>
      <c r="D1804" s="1" t="s">
        <v>126</v>
      </c>
      <c r="E1804" s="1" t="s">
        <v>1610</v>
      </c>
      <c r="F1804" s="1" t="s">
        <v>2407</v>
      </c>
      <c r="G1804" s="1" t="s">
        <v>2768</v>
      </c>
      <c r="H1804" s="1" t="s">
        <v>217</v>
      </c>
      <c r="I1804" s="2">
        <v>44053</v>
      </c>
      <c r="J1804" s="1" t="s">
        <v>4282</v>
      </c>
      <c r="K1804" s="1" t="s">
        <v>4283</v>
      </c>
      <c r="L1804" s="1" t="s">
        <v>2590</v>
      </c>
      <c r="M1804" s="1" t="s">
        <v>4402</v>
      </c>
      <c r="N1804" s="3">
        <v>-1561.35</v>
      </c>
      <c r="O1804" s="3">
        <v>0</v>
      </c>
      <c r="P1804" s="1" t="s">
        <v>2533</v>
      </c>
      <c r="Q1804" s="1" t="s">
        <v>1612</v>
      </c>
      <c r="R1804" s="1" t="s">
        <v>773</v>
      </c>
      <c r="S1804" s="1" t="s">
        <v>2407</v>
      </c>
      <c r="T1804" s="1" t="s">
        <v>2407</v>
      </c>
      <c r="U1804" s="1" t="s">
        <v>5902</v>
      </c>
      <c r="V1804" s="1" t="s">
        <v>2470</v>
      </c>
      <c r="W1804" s="1" t="s">
        <v>99</v>
      </c>
      <c r="X1804" s="1" t="str">
        <f>CONCATENATE(Tableau4[[#This Row],[Numéro de pièce de la pièce de référence]],Tableau4[[#This Row],[Numéro de poste de la pièce de référence]])</f>
        <v>450067943020</v>
      </c>
    </row>
    <row r="1805" spans="1:24" x14ac:dyDescent="0.35">
      <c r="A1805" s="1" t="s">
        <v>97</v>
      </c>
      <c r="B1805" s="1" t="s">
        <v>2489</v>
      </c>
      <c r="C1805" s="1" t="s">
        <v>2510</v>
      </c>
      <c r="D1805" s="1" t="s">
        <v>126</v>
      </c>
      <c r="E1805" s="1" t="s">
        <v>1610</v>
      </c>
      <c r="F1805" s="1" t="s">
        <v>2407</v>
      </c>
      <c r="G1805" s="1" t="s">
        <v>2768</v>
      </c>
      <c r="H1805" s="1" t="s">
        <v>222</v>
      </c>
      <c r="I1805" s="2">
        <v>44053</v>
      </c>
      <c r="J1805" s="1" t="s">
        <v>4282</v>
      </c>
      <c r="K1805" s="1" t="s">
        <v>4283</v>
      </c>
      <c r="L1805" s="1" t="s">
        <v>2590</v>
      </c>
      <c r="M1805" s="1" t="s">
        <v>4402</v>
      </c>
      <c r="N1805" s="3">
        <v>-2435.44</v>
      </c>
      <c r="O1805" s="3">
        <v>0</v>
      </c>
      <c r="P1805" s="1" t="s">
        <v>2533</v>
      </c>
      <c r="Q1805" s="1" t="s">
        <v>1613</v>
      </c>
      <c r="R1805" s="1" t="s">
        <v>773</v>
      </c>
      <c r="S1805" s="1" t="s">
        <v>2407</v>
      </c>
      <c r="T1805" s="1" t="s">
        <v>2407</v>
      </c>
      <c r="U1805" s="1" t="s">
        <v>5902</v>
      </c>
      <c r="V1805" s="1" t="s">
        <v>2470</v>
      </c>
      <c r="W1805" s="1" t="s">
        <v>99</v>
      </c>
      <c r="X1805" s="1" t="str">
        <f>CONCATENATE(Tableau4[[#This Row],[Numéro de pièce de la pièce de référence]],Tableau4[[#This Row],[Numéro de poste de la pièce de référence]])</f>
        <v>450067943030</v>
      </c>
    </row>
    <row r="1806" spans="1:24" x14ac:dyDescent="0.35">
      <c r="A1806" s="1" t="s">
        <v>97</v>
      </c>
      <c r="B1806" s="1" t="s">
        <v>2489</v>
      </c>
      <c r="C1806" s="1" t="s">
        <v>2510</v>
      </c>
      <c r="D1806" s="1" t="s">
        <v>126</v>
      </c>
      <c r="E1806" s="1" t="s">
        <v>1610</v>
      </c>
      <c r="F1806" s="1" t="s">
        <v>2407</v>
      </c>
      <c r="G1806" s="1" t="s">
        <v>2768</v>
      </c>
      <c r="H1806" s="1" t="s">
        <v>421</v>
      </c>
      <c r="I1806" s="2">
        <v>44053</v>
      </c>
      <c r="J1806" s="1" t="s">
        <v>4282</v>
      </c>
      <c r="K1806" s="1" t="s">
        <v>4283</v>
      </c>
      <c r="L1806" s="1" t="s">
        <v>2590</v>
      </c>
      <c r="M1806" s="1" t="s">
        <v>4402</v>
      </c>
      <c r="N1806" s="3">
        <v>-167.52</v>
      </c>
      <c r="O1806" s="3">
        <v>0</v>
      </c>
      <c r="P1806" s="1" t="s">
        <v>2533</v>
      </c>
      <c r="Q1806" s="1" t="s">
        <v>1614</v>
      </c>
      <c r="R1806" s="1" t="s">
        <v>773</v>
      </c>
      <c r="S1806" s="1" t="s">
        <v>2407</v>
      </c>
      <c r="T1806" s="1" t="s">
        <v>2407</v>
      </c>
      <c r="U1806" s="1" t="s">
        <v>5902</v>
      </c>
      <c r="V1806" s="1" t="s">
        <v>2470</v>
      </c>
      <c r="W1806" s="1" t="s">
        <v>99</v>
      </c>
      <c r="X1806" s="1" t="str">
        <f>CONCATENATE(Tableau4[[#This Row],[Numéro de pièce de la pièce de référence]],Tableau4[[#This Row],[Numéro de poste de la pièce de référence]])</f>
        <v>450067943040</v>
      </c>
    </row>
    <row r="1807" spans="1:24" x14ac:dyDescent="0.35">
      <c r="A1807" s="1" t="s">
        <v>97</v>
      </c>
      <c r="B1807" s="1" t="s">
        <v>2489</v>
      </c>
      <c r="C1807" s="1" t="s">
        <v>2510</v>
      </c>
      <c r="D1807" s="1" t="s">
        <v>126</v>
      </c>
      <c r="E1807" s="1" t="s">
        <v>1610</v>
      </c>
      <c r="F1807" s="1" t="s">
        <v>2407</v>
      </c>
      <c r="G1807" s="1" t="s">
        <v>2768</v>
      </c>
      <c r="H1807" s="1" t="s">
        <v>423</v>
      </c>
      <c r="I1807" s="2">
        <v>44053</v>
      </c>
      <c r="J1807" s="1" t="s">
        <v>4282</v>
      </c>
      <c r="K1807" s="1" t="s">
        <v>4283</v>
      </c>
      <c r="L1807" s="1" t="s">
        <v>2590</v>
      </c>
      <c r="M1807" s="1" t="s">
        <v>4402</v>
      </c>
      <c r="N1807" s="3">
        <v>-2177.7600000000002</v>
      </c>
      <c r="O1807" s="3">
        <v>0</v>
      </c>
      <c r="P1807" s="1" t="s">
        <v>2533</v>
      </c>
      <c r="Q1807" s="1" t="s">
        <v>1615</v>
      </c>
      <c r="R1807" s="1" t="s">
        <v>773</v>
      </c>
      <c r="S1807" s="1" t="s">
        <v>2407</v>
      </c>
      <c r="T1807" s="1" t="s">
        <v>2407</v>
      </c>
      <c r="U1807" s="1" t="s">
        <v>5902</v>
      </c>
      <c r="V1807" s="1" t="s">
        <v>2470</v>
      </c>
      <c r="W1807" s="1" t="s">
        <v>99</v>
      </c>
      <c r="X1807" s="1" t="str">
        <f>CONCATENATE(Tableau4[[#This Row],[Numéro de pièce de la pièce de référence]],Tableau4[[#This Row],[Numéro de poste de la pièce de référence]])</f>
        <v>450067943050</v>
      </c>
    </row>
    <row r="1808" spans="1:24" x14ac:dyDescent="0.35">
      <c r="A1808" s="1" t="s">
        <v>97</v>
      </c>
      <c r="B1808" s="1" t="s">
        <v>2489</v>
      </c>
      <c r="C1808" s="1" t="s">
        <v>2510</v>
      </c>
      <c r="D1808" s="1" t="s">
        <v>126</v>
      </c>
      <c r="E1808" s="1" t="s">
        <v>1618</v>
      </c>
      <c r="F1808" s="1" t="s">
        <v>2407</v>
      </c>
      <c r="G1808" s="1" t="s">
        <v>2768</v>
      </c>
      <c r="H1808" s="1" t="s">
        <v>88</v>
      </c>
      <c r="I1808" s="2">
        <v>44053</v>
      </c>
      <c r="J1808" s="1" t="s">
        <v>4282</v>
      </c>
      <c r="K1808" s="1" t="s">
        <v>4283</v>
      </c>
      <c r="L1808" s="1" t="s">
        <v>2590</v>
      </c>
      <c r="M1808" s="1" t="s">
        <v>4402</v>
      </c>
      <c r="N1808" s="3">
        <v>-450</v>
      </c>
      <c r="O1808" s="3">
        <v>0</v>
      </c>
      <c r="P1808" s="1" t="s">
        <v>2533</v>
      </c>
      <c r="Q1808" s="1" t="s">
        <v>1619</v>
      </c>
      <c r="R1808" s="1" t="s">
        <v>1617</v>
      </c>
      <c r="S1808" s="1" t="s">
        <v>2407</v>
      </c>
      <c r="T1808" s="1" t="s">
        <v>2407</v>
      </c>
      <c r="U1808" s="1" t="s">
        <v>5903</v>
      </c>
      <c r="V1808" s="1" t="s">
        <v>2470</v>
      </c>
      <c r="W1808" s="1" t="s">
        <v>99</v>
      </c>
      <c r="X1808" s="1" t="str">
        <f>CONCATENATE(Tableau4[[#This Row],[Numéro de pièce de la pièce de référence]],Tableau4[[#This Row],[Numéro de poste de la pièce de référence]])</f>
        <v>450067944510</v>
      </c>
    </row>
    <row r="1809" spans="1:24" x14ac:dyDescent="0.35">
      <c r="A1809" s="1" t="s">
        <v>97</v>
      </c>
      <c r="B1809" s="1" t="s">
        <v>2489</v>
      </c>
      <c r="C1809" s="1" t="s">
        <v>2510</v>
      </c>
      <c r="D1809" s="1" t="s">
        <v>101</v>
      </c>
      <c r="E1809" s="1" t="s">
        <v>1769</v>
      </c>
      <c r="F1809" s="1" t="s">
        <v>2407</v>
      </c>
      <c r="G1809" s="1" t="s">
        <v>3139</v>
      </c>
      <c r="H1809" s="1" t="s">
        <v>88</v>
      </c>
      <c r="I1809" s="2">
        <v>44053</v>
      </c>
      <c r="J1809" s="1" t="s">
        <v>4282</v>
      </c>
      <c r="K1809" s="1" t="s">
        <v>4283</v>
      </c>
      <c r="L1809" s="1" t="s">
        <v>3401</v>
      </c>
      <c r="M1809" s="1" t="s">
        <v>4288</v>
      </c>
      <c r="N1809" s="3">
        <v>21323019.91</v>
      </c>
      <c r="O1809" s="3">
        <v>0</v>
      </c>
      <c r="P1809" s="1" t="s">
        <v>2517</v>
      </c>
      <c r="Q1809" s="1" t="s">
        <v>1770</v>
      </c>
      <c r="R1809" s="1" t="s">
        <v>1768</v>
      </c>
      <c r="S1809" s="1" t="s">
        <v>2407</v>
      </c>
      <c r="T1809" s="1" t="s">
        <v>2407</v>
      </c>
      <c r="U1809" s="1" t="s">
        <v>5904</v>
      </c>
      <c r="V1809" s="1" t="s">
        <v>2470</v>
      </c>
      <c r="W1809" s="1" t="s">
        <v>103</v>
      </c>
      <c r="X1809" s="1" t="str">
        <f>CONCATENATE(Tableau4[[#This Row],[Numéro de pièce de la pièce de référence]],Tableau4[[#This Row],[Numéro de poste de la pièce de référence]])</f>
        <v>450068426110</v>
      </c>
    </row>
    <row r="1810" spans="1:24" x14ac:dyDescent="0.35">
      <c r="A1810" s="1" t="s">
        <v>60</v>
      </c>
      <c r="B1810" s="1" t="s">
        <v>2634</v>
      </c>
      <c r="C1810" s="1" t="s">
        <v>2483</v>
      </c>
      <c r="D1810" s="1" t="s">
        <v>65</v>
      </c>
      <c r="E1810" s="1" t="s">
        <v>1774</v>
      </c>
      <c r="F1810" s="1" t="s">
        <v>2407</v>
      </c>
      <c r="G1810" s="1" t="s">
        <v>3143</v>
      </c>
      <c r="H1810" s="1" t="s">
        <v>88</v>
      </c>
      <c r="I1810" s="2">
        <v>44053</v>
      </c>
      <c r="J1810" s="1" t="s">
        <v>4282</v>
      </c>
      <c r="K1810" s="1" t="s">
        <v>4283</v>
      </c>
      <c r="L1810" s="1" t="s">
        <v>2630</v>
      </c>
      <c r="M1810" s="1" t="s">
        <v>4290</v>
      </c>
      <c r="N1810" s="3">
        <v>-6050</v>
      </c>
      <c r="O1810" s="3">
        <v>0</v>
      </c>
      <c r="P1810" s="1" t="s">
        <v>2635</v>
      </c>
      <c r="Q1810" s="1" t="s">
        <v>1775</v>
      </c>
      <c r="R1810" s="1" t="s">
        <v>1773</v>
      </c>
      <c r="S1810" s="1" t="s">
        <v>2407</v>
      </c>
      <c r="T1810" s="1" t="s">
        <v>2407</v>
      </c>
      <c r="U1810" s="1" t="s">
        <v>5905</v>
      </c>
      <c r="V1810" s="1" t="s">
        <v>2470</v>
      </c>
      <c r="W1810" s="1" t="s">
        <v>51</v>
      </c>
      <c r="X1810" s="1" t="str">
        <f>CONCATENATE(Tableau4[[#This Row],[Numéro de pièce de la pièce de référence]],Tableau4[[#This Row],[Numéro de poste de la pièce de référence]])</f>
        <v>450068427810</v>
      </c>
    </row>
    <row r="1811" spans="1:24" x14ac:dyDescent="0.35">
      <c r="A1811" s="1" t="s">
        <v>60</v>
      </c>
      <c r="B1811" s="1" t="s">
        <v>2634</v>
      </c>
      <c r="C1811" s="1" t="s">
        <v>2483</v>
      </c>
      <c r="D1811" s="1" t="s">
        <v>65</v>
      </c>
      <c r="E1811" s="1" t="s">
        <v>1774</v>
      </c>
      <c r="F1811" s="1" t="s">
        <v>2407</v>
      </c>
      <c r="G1811" s="1" t="s">
        <v>3143</v>
      </c>
      <c r="H1811" s="1" t="s">
        <v>217</v>
      </c>
      <c r="I1811" s="2">
        <v>44053</v>
      </c>
      <c r="J1811" s="1" t="s">
        <v>4282</v>
      </c>
      <c r="K1811" s="1" t="s">
        <v>4283</v>
      </c>
      <c r="L1811" s="1" t="s">
        <v>3400</v>
      </c>
      <c r="M1811" s="1" t="s">
        <v>4284</v>
      </c>
      <c r="N1811" s="3">
        <v>10890</v>
      </c>
      <c r="O1811" s="3">
        <v>0</v>
      </c>
      <c r="P1811" s="1" t="s">
        <v>2635</v>
      </c>
      <c r="Q1811" s="1" t="s">
        <v>1775</v>
      </c>
      <c r="R1811" s="1" t="s">
        <v>1773</v>
      </c>
      <c r="S1811" s="1" t="s">
        <v>2407</v>
      </c>
      <c r="T1811" s="1" t="s">
        <v>2407</v>
      </c>
      <c r="U1811" s="1" t="s">
        <v>5906</v>
      </c>
      <c r="V1811" s="1" t="s">
        <v>2470</v>
      </c>
      <c r="W1811" s="1" t="s">
        <v>51</v>
      </c>
      <c r="X1811" s="1" t="str">
        <f>CONCATENATE(Tableau4[[#This Row],[Numéro de pièce de la pièce de référence]],Tableau4[[#This Row],[Numéro de poste de la pièce de référence]])</f>
        <v>450068427820</v>
      </c>
    </row>
    <row r="1812" spans="1:24" x14ac:dyDescent="0.35">
      <c r="A1812" s="1" t="s">
        <v>2539</v>
      </c>
      <c r="B1812" s="1" t="s">
        <v>2543</v>
      </c>
      <c r="C1812" s="1" t="s">
        <v>2492</v>
      </c>
      <c r="D1812" s="1" t="s">
        <v>3419</v>
      </c>
      <c r="E1812" s="1" t="s">
        <v>1804</v>
      </c>
      <c r="F1812" s="1" t="s">
        <v>2407</v>
      </c>
      <c r="G1812" s="1" t="s">
        <v>3149</v>
      </c>
      <c r="H1812" s="1" t="s">
        <v>88</v>
      </c>
      <c r="I1812" s="2">
        <v>44053</v>
      </c>
      <c r="J1812" s="1" t="s">
        <v>4282</v>
      </c>
      <c r="K1812" s="1" t="s">
        <v>4283</v>
      </c>
      <c r="L1812" s="1" t="s">
        <v>2630</v>
      </c>
      <c r="M1812" s="1" t="s">
        <v>4290</v>
      </c>
      <c r="N1812" s="3">
        <v>-562.03</v>
      </c>
      <c r="O1812" s="3">
        <v>0</v>
      </c>
      <c r="P1812" s="1" t="s">
        <v>2676</v>
      </c>
      <c r="Q1812" s="1" t="s">
        <v>1805</v>
      </c>
      <c r="R1812" s="1" t="s">
        <v>454</v>
      </c>
      <c r="S1812" s="1" t="s">
        <v>2407</v>
      </c>
      <c r="T1812" s="1" t="s">
        <v>2407</v>
      </c>
      <c r="U1812" s="1" t="s">
        <v>5907</v>
      </c>
      <c r="V1812" s="1" t="s">
        <v>2470</v>
      </c>
      <c r="W1812" s="1" t="s">
        <v>103</v>
      </c>
      <c r="X1812" s="1" t="str">
        <f>CONCATENATE(Tableau4[[#This Row],[Numéro de pièce de la pièce de référence]],Tableau4[[#This Row],[Numéro de poste de la pièce de référence]])</f>
        <v>450068517710</v>
      </c>
    </row>
    <row r="1813" spans="1:24" x14ac:dyDescent="0.35">
      <c r="A1813" s="1" t="s">
        <v>97</v>
      </c>
      <c r="B1813" s="1" t="s">
        <v>2489</v>
      </c>
      <c r="C1813" s="1" t="s">
        <v>2510</v>
      </c>
      <c r="D1813" s="1" t="s">
        <v>101</v>
      </c>
      <c r="E1813" s="1" t="s">
        <v>1797</v>
      </c>
      <c r="F1813" s="1" t="s">
        <v>2407</v>
      </c>
      <c r="G1813" s="1" t="s">
        <v>3151</v>
      </c>
      <c r="H1813" s="1" t="s">
        <v>88</v>
      </c>
      <c r="I1813" s="2">
        <v>44053</v>
      </c>
      <c r="J1813" s="1" t="s">
        <v>4282</v>
      </c>
      <c r="K1813" s="1" t="s">
        <v>4283</v>
      </c>
      <c r="L1813" s="1" t="s">
        <v>2630</v>
      </c>
      <c r="M1813" s="1" t="s">
        <v>4290</v>
      </c>
      <c r="N1813" s="3">
        <v>-4070.4</v>
      </c>
      <c r="O1813" s="3">
        <v>0</v>
      </c>
      <c r="P1813" s="1" t="s">
        <v>2567</v>
      </c>
      <c r="Q1813" s="1" t="s">
        <v>1798</v>
      </c>
      <c r="R1813" s="1" t="s">
        <v>1796</v>
      </c>
      <c r="S1813" s="1" t="s">
        <v>2407</v>
      </c>
      <c r="T1813" s="1" t="s">
        <v>2407</v>
      </c>
      <c r="U1813" s="1" t="s">
        <v>5908</v>
      </c>
      <c r="V1813" s="1" t="s">
        <v>2470</v>
      </c>
      <c r="W1813" s="1" t="s">
        <v>51</v>
      </c>
      <c r="X1813" s="1" t="str">
        <f>CONCATENATE(Tableau4[[#This Row],[Numéro de pièce de la pièce de référence]],Tableau4[[#This Row],[Numéro de poste de la pièce de référence]])</f>
        <v>450068518210</v>
      </c>
    </row>
    <row r="1814" spans="1:24" x14ac:dyDescent="0.35">
      <c r="A1814" s="1" t="s">
        <v>97</v>
      </c>
      <c r="B1814" s="1" t="s">
        <v>2489</v>
      </c>
      <c r="C1814" s="1" t="s">
        <v>2510</v>
      </c>
      <c r="D1814" s="1" t="s">
        <v>101</v>
      </c>
      <c r="E1814" s="1" t="s">
        <v>1797</v>
      </c>
      <c r="F1814" s="1" t="s">
        <v>2407</v>
      </c>
      <c r="G1814" s="1" t="s">
        <v>3151</v>
      </c>
      <c r="H1814" s="1" t="s">
        <v>217</v>
      </c>
      <c r="I1814" s="2">
        <v>44053</v>
      </c>
      <c r="J1814" s="1" t="s">
        <v>4282</v>
      </c>
      <c r="K1814" s="1" t="s">
        <v>4283</v>
      </c>
      <c r="L1814" s="1" t="s">
        <v>2630</v>
      </c>
      <c r="M1814" s="1" t="s">
        <v>4290</v>
      </c>
      <c r="N1814" s="3">
        <v>-11024</v>
      </c>
      <c r="O1814" s="3">
        <v>0</v>
      </c>
      <c r="P1814" s="1" t="s">
        <v>2567</v>
      </c>
      <c r="Q1814" s="1" t="s">
        <v>1799</v>
      </c>
      <c r="R1814" s="1" t="s">
        <v>1796</v>
      </c>
      <c r="S1814" s="1" t="s">
        <v>2407</v>
      </c>
      <c r="T1814" s="1" t="s">
        <v>2407</v>
      </c>
      <c r="U1814" s="1" t="s">
        <v>5909</v>
      </c>
      <c r="V1814" s="1" t="s">
        <v>2470</v>
      </c>
      <c r="W1814" s="1" t="s">
        <v>51</v>
      </c>
      <c r="X1814" s="1" t="str">
        <f>CONCATENATE(Tableau4[[#This Row],[Numéro de pièce de la pièce de référence]],Tableau4[[#This Row],[Numéro de poste de la pièce de référence]])</f>
        <v>450068518220</v>
      </c>
    </row>
    <row r="1815" spans="1:24" x14ac:dyDescent="0.35">
      <c r="A1815" s="1" t="s">
        <v>2539</v>
      </c>
      <c r="B1815" s="1" t="s">
        <v>2543</v>
      </c>
      <c r="C1815" s="1" t="s">
        <v>2492</v>
      </c>
      <c r="D1815" s="1" t="s">
        <v>3419</v>
      </c>
      <c r="E1815" s="1" t="s">
        <v>1809</v>
      </c>
      <c r="F1815" s="1" t="s">
        <v>2407</v>
      </c>
      <c r="G1815" s="1" t="s">
        <v>3153</v>
      </c>
      <c r="H1815" s="1" t="s">
        <v>88</v>
      </c>
      <c r="I1815" s="2">
        <v>44053</v>
      </c>
      <c r="J1815" s="1" t="s">
        <v>4282</v>
      </c>
      <c r="K1815" s="1" t="s">
        <v>4283</v>
      </c>
      <c r="L1815" s="1" t="s">
        <v>2630</v>
      </c>
      <c r="M1815" s="1" t="s">
        <v>4290</v>
      </c>
      <c r="N1815" s="3">
        <v>-7211.6</v>
      </c>
      <c r="O1815" s="3">
        <v>0</v>
      </c>
      <c r="P1815" s="1" t="s">
        <v>2676</v>
      </c>
      <c r="Q1815" s="1" t="s">
        <v>1810</v>
      </c>
      <c r="R1815" s="1" t="s">
        <v>1808</v>
      </c>
      <c r="S1815" s="1" t="s">
        <v>2407</v>
      </c>
      <c r="T1815" s="1" t="s">
        <v>2407</v>
      </c>
      <c r="U1815" s="1" t="s">
        <v>5910</v>
      </c>
      <c r="V1815" s="1" t="s">
        <v>2470</v>
      </c>
      <c r="W1815" s="1" t="s">
        <v>99</v>
      </c>
      <c r="X1815" s="1" t="str">
        <f>CONCATENATE(Tableau4[[#This Row],[Numéro de pièce de la pièce de référence]],Tableau4[[#This Row],[Numéro de poste de la pièce de référence]])</f>
        <v>450068529010</v>
      </c>
    </row>
    <row r="1816" spans="1:24" x14ac:dyDescent="0.35">
      <c r="A1816" s="1" t="s">
        <v>97</v>
      </c>
      <c r="B1816" s="1" t="s">
        <v>2489</v>
      </c>
      <c r="C1816" s="1" t="s">
        <v>2510</v>
      </c>
      <c r="D1816" s="1" t="s">
        <v>101</v>
      </c>
      <c r="E1816" s="1" t="s">
        <v>1376</v>
      </c>
      <c r="F1816" s="1" t="s">
        <v>2407</v>
      </c>
      <c r="G1816" s="1" t="s">
        <v>2985</v>
      </c>
      <c r="H1816" s="1" t="s">
        <v>88</v>
      </c>
      <c r="I1816" s="2">
        <v>44054</v>
      </c>
      <c r="J1816" s="1" t="s">
        <v>4282</v>
      </c>
      <c r="K1816" s="1" t="s">
        <v>4283</v>
      </c>
      <c r="L1816" s="1" t="s">
        <v>2630</v>
      </c>
      <c r="M1816" s="1" t="s">
        <v>4290</v>
      </c>
      <c r="N1816" s="3">
        <v>-3566.37</v>
      </c>
      <c r="O1816" s="3">
        <v>0</v>
      </c>
      <c r="P1816" s="1" t="s">
        <v>2567</v>
      </c>
      <c r="Q1816" s="1" t="s">
        <v>947</v>
      </c>
      <c r="R1816" s="1" t="s">
        <v>1375</v>
      </c>
      <c r="S1816" s="1" t="s">
        <v>2407</v>
      </c>
      <c r="T1816" s="1" t="s">
        <v>2407</v>
      </c>
      <c r="U1816" s="1" t="s">
        <v>5911</v>
      </c>
      <c r="V1816" s="1" t="s">
        <v>2470</v>
      </c>
      <c r="W1816" s="1" t="s">
        <v>51</v>
      </c>
      <c r="X1816" s="1" t="str">
        <f>CONCATENATE(Tableau4[[#This Row],[Numéro de pièce de la pièce de référence]],Tableau4[[#This Row],[Numéro de poste de la pièce de référence]])</f>
        <v>450067396110</v>
      </c>
    </row>
    <row r="1817" spans="1:24" x14ac:dyDescent="0.35">
      <c r="A1817" s="1" t="s">
        <v>132</v>
      </c>
      <c r="B1817" s="1" t="s">
        <v>2501</v>
      </c>
      <c r="C1817" s="1" t="s">
        <v>2503</v>
      </c>
      <c r="D1817" s="1" t="s">
        <v>98</v>
      </c>
      <c r="E1817" s="1" t="s">
        <v>1466</v>
      </c>
      <c r="F1817" s="1" t="s">
        <v>2407</v>
      </c>
      <c r="G1817" s="1" t="s">
        <v>2846</v>
      </c>
      <c r="H1817" s="1" t="s">
        <v>88</v>
      </c>
      <c r="I1817" s="2">
        <v>44054</v>
      </c>
      <c r="J1817" s="1" t="s">
        <v>4282</v>
      </c>
      <c r="K1817" s="1" t="s">
        <v>4283</v>
      </c>
      <c r="L1817" s="1" t="s">
        <v>3400</v>
      </c>
      <c r="M1817" s="1" t="s">
        <v>4284</v>
      </c>
      <c r="N1817" s="3">
        <v>0</v>
      </c>
      <c r="O1817" s="3">
        <v>0</v>
      </c>
      <c r="P1817" s="1" t="s">
        <v>2842</v>
      </c>
      <c r="Q1817" s="1" t="s">
        <v>3020</v>
      </c>
      <c r="R1817" s="1" t="s">
        <v>1465</v>
      </c>
      <c r="S1817" s="1" t="s">
        <v>2407</v>
      </c>
      <c r="T1817" s="1" t="s">
        <v>2407</v>
      </c>
      <c r="U1817" s="1" t="s">
        <v>5912</v>
      </c>
      <c r="V1817" s="1" t="s">
        <v>2470</v>
      </c>
      <c r="W1817" s="1" t="s">
        <v>99</v>
      </c>
      <c r="X1817" s="1" t="str">
        <f>CONCATENATE(Tableau4[[#This Row],[Numéro de pièce de la pièce de référence]],Tableau4[[#This Row],[Numéro de poste de la pièce de référence]])</f>
        <v>450067502910</v>
      </c>
    </row>
    <row r="1818" spans="1:24" x14ac:dyDescent="0.35">
      <c r="A1818" s="1" t="s">
        <v>132</v>
      </c>
      <c r="B1818" s="1" t="s">
        <v>2501</v>
      </c>
      <c r="C1818" s="1" t="s">
        <v>2503</v>
      </c>
      <c r="D1818" s="1" t="s">
        <v>98</v>
      </c>
      <c r="E1818" s="1" t="s">
        <v>1466</v>
      </c>
      <c r="F1818" s="1" t="s">
        <v>2407</v>
      </c>
      <c r="G1818" s="1" t="s">
        <v>2846</v>
      </c>
      <c r="H1818" s="1" t="s">
        <v>217</v>
      </c>
      <c r="I1818" s="2">
        <v>44054</v>
      </c>
      <c r="J1818" s="1" t="s">
        <v>4282</v>
      </c>
      <c r="K1818" s="1" t="s">
        <v>4283</v>
      </c>
      <c r="L1818" s="1" t="s">
        <v>3400</v>
      </c>
      <c r="M1818" s="1" t="s">
        <v>4284</v>
      </c>
      <c r="N1818" s="3">
        <v>463579</v>
      </c>
      <c r="O1818" s="3">
        <v>0</v>
      </c>
      <c r="P1818" s="1" t="s">
        <v>2842</v>
      </c>
      <c r="Q1818" s="1" t="s">
        <v>1467</v>
      </c>
      <c r="R1818" s="1" t="s">
        <v>1465</v>
      </c>
      <c r="S1818" s="1" t="s">
        <v>2407</v>
      </c>
      <c r="T1818" s="1" t="s">
        <v>2407</v>
      </c>
      <c r="U1818" s="1" t="s">
        <v>5912</v>
      </c>
      <c r="V1818" s="1" t="s">
        <v>2470</v>
      </c>
      <c r="W1818" s="1" t="s">
        <v>99</v>
      </c>
      <c r="X1818" s="1" t="str">
        <f>CONCATENATE(Tableau4[[#This Row],[Numéro de pièce de la pièce de référence]],Tableau4[[#This Row],[Numéro de poste de la pièce de référence]])</f>
        <v>450067502920</v>
      </c>
    </row>
    <row r="1819" spans="1:24" x14ac:dyDescent="0.35">
      <c r="A1819" s="1" t="s">
        <v>97</v>
      </c>
      <c r="B1819" s="1" t="s">
        <v>2489</v>
      </c>
      <c r="C1819" s="1" t="s">
        <v>2510</v>
      </c>
      <c r="D1819" s="1" t="s">
        <v>101</v>
      </c>
      <c r="E1819" s="1" t="s">
        <v>1664</v>
      </c>
      <c r="F1819" s="1" t="s">
        <v>2407</v>
      </c>
      <c r="G1819" s="1" t="s">
        <v>3101</v>
      </c>
      <c r="H1819" s="1" t="s">
        <v>88</v>
      </c>
      <c r="I1819" s="2">
        <v>44054</v>
      </c>
      <c r="J1819" s="1" t="s">
        <v>4282</v>
      </c>
      <c r="K1819" s="1" t="s">
        <v>4283</v>
      </c>
      <c r="L1819" s="1" t="s">
        <v>2630</v>
      </c>
      <c r="M1819" s="1" t="s">
        <v>4290</v>
      </c>
      <c r="N1819" s="3">
        <v>-12100</v>
      </c>
      <c r="O1819" s="3">
        <v>0</v>
      </c>
      <c r="P1819" s="1" t="s">
        <v>2567</v>
      </c>
      <c r="Q1819" s="1" t="s">
        <v>1659</v>
      </c>
      <c r="R1819" s="1" t="s">
        <v>1663</v>
      </c>
      <c r="S1819" s="1" t="s">
        <v>2407</v>
      </c>
      <c r="T1819" s="1" t="s">
        <v>2407</v>
      </c>
      <c r="U1819" s="1" t="s">
        <v>5913</v>
      </c>
      <c r="V1819" s="1" t="s">
        <v>2470</v>
      </c>
      <c r="W1819" s="1" t="s">
        <v>103</v>
      </c>
      <c r="X1819" s="1" t="str">
        <f>CONCATENATE(Tableau4[[#This Row],[Numéro de pièce de la pièce de référence]],Tableau4[[#This Row],[Numéro de poste de la pièce de référence]])</f>
        <v>450068076510</v>
      </c>
    </row>
    <row r="1820" spans="1:24" x14ac:dyDescent="0.35">
      <c r="A1820" s="1" t="s">
        <v>60</v>
      </c>
      <c r="B1820" s="1" t="s">
        <v>2634</v>
      </c>
      <c r="C1820" s="1" t="s">
        <v>2483</v>
      </c>
      <c r="D1820" s="1" t="s">
        <v>65</v>
      </c>
      <c r="E1820" s="1" t="s">
        <v>1774</v>
      </c>
      <c r="F1820" s="1" t="s">
        <v>2407</v>
      </c>
      <c r="G1820" s="1" t="s">
        <v>3143</v>
      </c>
      <c r="H1820" s="1" t="s">
        <v>217</v>
      </c>
      <c r="I1820" s="2">
        <v>44054</v>
      </c>
      <c r="J1820" s="1" t="s">
        <v>4282</v>
      </c>
      <c r="K1820" s="1" t="s">
        <v>4283</v>
      </c>
      <c r="L1820" s="1" t="s">
        <v>3401</v>
      </c>
      <c r="M1820" s="1" t="s">
        <v>4288</v>
      </c>
      <c r="N1820" s="3">
        <v>-6050</v>
      </c>
      <c r="O1820" s="3">
        <v>0</v>
      </c>
      <c r="P1820" s="1" t="s">
        <v>2635</v>
      </c>
      <c r="Q1820" s="1" t="s">
        <v>1775</v>
      </c>
      <c r="R1820" s="1" t="s">
        <v>1773</v>
      </c>
      <c r="S1820" s="1" t="s">
        <v>2407</v>
      </c>
      <c r="T1820" s="1" t="s">
        <v>2407</v>
      </c>
      <c r="U1820" s="1" t="s">
        <v>5914</v>
      </c>
      <c r="V1820" s="1" t="s">
        <v>2470</v>
      </c>
      <c r="W1820" s="1" t="s">
        <v>51</v>
      </c>
      <c r="X1820" s="1" t="str">
        <f>CONCATENATE(Tableau4[[#This Row],[Numéro de pièce de la pièce de référence]],Tableau4[[#This Row],[Numéro de poste de la pièce de référence]])</f>
        <v>450068427820</v>
      </c>
    </row>
    <row r="1821" spans="1:24" x14ac:dyDescent="0.35">
      <c r="A1821" s="1" t="s">
        <v>97</v>
      </c>
      <c r="B1821" s="1" t="s">
        <v>2489</v>
      </c>
      <c r="C1821" s="1" t="s">
        <v>2510</v>
      </c>
      <c r="D1821" s="1" t="s">
        <v>101</v>
      </c>
      <c r="E1821" s="1" t="s">
        <v>1820</v>
      </c>
      <c r="F1821" s="1" t="s">
        <v>2407</v>
      </c>
      <c r="G1821" s="1" t="s">
        <v>3158</v>
      </c>
      <c r="H1821" s="1" t="s">
        <v>88</v>
      </c>
      <c r="I1821" s="2">
        <v>44054</v>
      </c>
      <c r="J1821" s="1" t="s">
        <v>4282</v>
      </c>
      <c r="K1821" s="1" t="s">
        <v>4283</v>
      </c>
      <c r="L1821" s="1" t="s">
        <v>3400</v>
      </c>
      <c r="M1821" s="1" t="s">
        <v>4284</v>
      </c>
      <c r="N1821" s="3">
        <v>171879.18</v>
      </c>
      <c r="O1821" s="3">
        <v>0</v>
      </c>
      <c r="P1821" s="1" t="s">
        <v>2702</v>
      </c>
      <c r="Q1821" s="1" t="s">
        <v>1821</v>
      </c>
      <c r="R1821" s="1" t="s">
        <v>1819</v>
      </c>
      <c r="S1821" s="1" t="s">
        <v>2407</v>
      </c>
      <c r="T1821" s="1" t="s">
        <v>2407</v>
      </c>
      <c r="U1821" s="1" t="s">
        <v>5915</v>
      </c>
      <c r="V1821" s="1" t="s">
        <v>2470</v>
      </c>
      <c r="W1821" s="1" t="s">
        <v>51</v>
      </c>
      <c r="X1821" s="1" t="str">
        <f>CONCATENATE(Tableau4[[#This Row],[Numéro de pièce de la pièce de référence]],Tableau4[[#This Row],[Numéro de poste de la pièce de référence]])</f>
        <v>450068614910</v>
      </c>
    </row>
    <row r="1822" spans="1:24" x14ac:dyDescent="0.35">
      <c r="A1822" s="1" t="s">
        <v>146</v>
      </c>
      <c r="B1822" s="1" t="s">
        <v>2489</v>
      </c>
      <c r="C1822" s="1" t="s">
        <v>2492</v>
      </c>
      <c r="D1822" s="1" t="s">
        <v>139</v>
      </c>
      <c r="E1822" s="1" t="s">
        <v>1833</v>
      </c>
      <c r="F1822" s="1" t="s">
        <v>2407</v>
      </c>
      <c r="G1822" s="1" t="s">
        <v>3161</v>
      </c>
      <c r="H1822" s="1" t="s">
        <v>88</v>
      </c>
      <c r="I1822" s="2">
        <v>44054</v>
      </c>
      <c r="J1822" s="1" t="s">
        <v>4282</v>
      </c>
      <c r="K1822" s="1" t="s">
        <v>4283</v>
      </c>
      <c r="L1822" s="1" t="s">
        <v>3400</v>
      </c>
      <c r="M1822" s="1" t="s">
        <v>4284</v>
      </c>
      <c r="N1822" s="3">
        <v>5400000</v>
      </c>
      <c r="O1822" s="3">
        <v>0</v>
      </c>
      <c r="P1822" s="1" t="s">
        <v>3164</v>
      </c>
      <c r="Q1822" s="1" t="s">
        <v>1827</v>
      </c>
      <c r="R1822" s="1" t="s">
        <v>1832</v>
      </c>
      <c r="S1822" s="1" t="s">
        <v>2407</v>
      </c>
      <c r="T1822" s="1" t="s">
        <v>2407</v>
      </c>
      <c r="U1822" s="1" t="s">
        <v>5916</v>
      </c>
      <c r="V1822" s="1" t="s">
        <v>2470</v>
      </c>
      <c r="W1822" s="1" t="s">
        <v>51</v>
      </c>
      <c r="X1822" s="1" t="str">
        <f>CONCATENATE(Tableau4[[#This Row],[Numéro de pièce de la pièce de référence]],Tableau4[[#This Row],[Numéro de poste de la pièce de référence]])</f>
        <v>450068624510</v>
      </c>
    </row>
    <row r="1823" spans="1:24" x14ac:dyDescent="0.35">
      <c r="A1823" s="1" t="s">
        <v>146</v>
      </c>
      <c r="B1823" s="1" t="s">
        <v>2489</v>
      </c>
      <c r="C1823" s="1" t="s">
        <v>2492</v>
      </c>
      <c r="D1823" s="1" t="s">
        <v>139</v>
      </c>
      <c r="E1823" s="1" t="s">
        <v>1833</v>
      </c>
      <c r="F1823" s="1" t="s">
        <v>2407</v>
      </c>
      <c r="G1823" s="1" t="s">
        <v>3161</v>
      </c>
      <c r="H1823" s="1" t="s">
        <v>217</v>
      </c>
      <c r="I1823" s="2">
        <v>44054</v>
      </c>
      <c r="J1823" s="1" t="s">
        <v>4282</v>
      </c>
      <c r="K1823" s="1" t="s">
        <v>4283</v>
      </c>
      <c r="L1823" s="1" t="s">
        <v>3400</v>
      </c>
      <c r="M1823" s="1" t="s">
        <v>4284</v>
      </c>
      <c r="N1823" s="3">
        <v>4050000</v>
      </c>
      <c r="O1823" s="3">
        <v>0</v>
      </c>
      <c r="P1823" s="1" t="s">
        <v>3164</v>
      </c>
      <c r="Q1823" s="1" t="s">
        <v>1828</v>
      </c>
      <c r="R1823" s="1" t="s">
        <v>1832</v>
      </c>
      <c r="S1823" s="1" t="s">
        <v>2407</v>
      </c>
      <c r="T1823" s="1" t="s">
        <v>2407</v>
      </c>
      <c r="U1823" s="1" t="s">
        <v>5917</v>
      </c>
      <c r="V1823" s="1" t="s">
        <v>2470</v>
      </c>
      <c r="W1823" s="1" t="s">
        <v>51</v>
      </c>
      <c r="X1823" s="1" t="str">
        <f>CONCATENATE(Tableau4[[#This Row],[Numéro de pièce de la pièce de référence]],Tableau4[[#This Row],[Numéro de poste de la pièce de référence]])</f>
        <v>450068624520</v>
      </c>
    </row>
    <row r="1824" spans="1:24" x14ac:dyDescent="0.35">
      <c r="A1824" s="1" t="s">
        <v>146</v>
      </c>
      <c r="B1824" s="1" t="s">
        <v>2489</v>
      </c>
      <c r="C1824" s="1" t="s">
        <v>2492</v>
      </c>
      <c r="D1824" s="1" t="s">
        <v>139</v>
      </c>
      <c r="E1824" s="1" t="s">
        <v>1833</v>
      </c>
      <c r="F1824" s="1" t="s">
        <v>2407</v>
      </c>
      <c r="G1824" s="1" t="s">
        <v>3161</v>
      </c>
      <c r="H1824" s="1" t="s">
        <v>222</v>
      </c>
      <c r="I1824" s="2">
        <v>44054</v>
      </c>
      <c r="J1824" s="1" t="s">
        <v>4282</v>
      </c>
      <c r="K1824" s="1" t="s">
        <v>4283</v>
      </c>
      <c r="L1824" s="1" t="s">
        <v>3400</v>
      </c>
      <c r="M1824" s="1" t="s">
        <v>4284</v>
      </c>
      <c r="N1824" s="3">
        <v>4050000</v>
      </c>
      <c r="O1824" s="3">
        <v>0</v>
      </c>
      <c r="P1824" s="1" t="s">
        <v>3164</v>
      </c>
      <c r="Q1824" s="1" t="s">
        <v>1829</v>
      </c>
      <c r="R1824" s="1" t="s">
        <v>1832</v>
      </c>
      <c r="S1824" s="1" t="s">
        <v>2407</v>
      </c>
      <c r="T1824" s="1" t="s">
        <v>2407</v>
      </c>
      <c r="U1824" s="1" t="s">
        <v>5917</v>
      </c>
      <c r="V1824" s="1" t="s">
        <v>2470</v>
      </c>
      <c r="W1824" s="1" t="s">
        <v>51</v>
      </c>
      <c r="X1824" s="1" t="str">
        <f>CONCATENATE(Tableau4[[#This Row],[Numéro de pièce de la pièce de référence]],Tableau4[[#This Row],[Numéro de poste de la pièce de référence]])</f>
        <v>450068624530</v>
      </c>
    </row>
    <row r="1825" spans="1:24" x14ac:dyDescent="0.35">
      <c r="A1825" s="1" t="s">
        <v>138</v>
      </c>
      <c r="B1825" s="1" t="s">
        <v>2489</v>
      </c>
      <c r="C1825" s="1" t="s">
        <v>2492</v>
      </c>
      <c r="D1825" s="1" t="s">
        <v>139</v>
      </c>
      <c r="E1825" s="1" t="s">
        <v>1826</v>
      </c>
      <c r="F1825" s="1" t="s">
        <v>2407</v>
      </c>
      <c r="G1825" s="1" t="s">
        <v>3161</v>
      </c>
      <c r="H1825" s="1" t="s">
        <v>88</v>
      </c>
      <c r="I1825" s="2">
        <v>44054</v>
      </c>
      <c r="J1825" s="1" t="s">
        <v>4282</v>
      </c>
      <c r="K1825" s="1" t="s">
        <v>4283</v>
      </c>
      <c r="L1825" s="1" t="s">
        <v>3400</v>
      </c>
      <c r="M1825" s="1" t="s">
        <v>4284</v>
      </c>
      <c r="N1825" s="3">
        <v>2600000</v>
      </c>
      <c r="O1825" s="3">
        <v>0</v>
      </c>
      <c r="P1825" s="1" t="s">
        <v>3167</v>
      </c>
      <c r="Q1825" s="1" t="s">
        <v>1827</v>
      </c>
      <c r="R1825" s="1" t="s">
        <v>1825</v>
      </c>
      <c r="S1825" s="1" t="s">
        <v>2407</v>
      </c>
      <c r="T1825" s="1" t="s">
        <v>2407</v>
      </c>
      <c r="U1825" s="1" t="s">
        <v>5918</v>
      </c>
      <c r="V1825" s="1" t="s">
        <v>2470</v>
      </c>
      <c r="W1825" s="1" t="s">
        <v>103</v>
      </c>
      <c r="X1825" s="1" t="str">
        <f>CONCATENATE(Tableau4[[#This Row],[Numéro de pièce de la pièce de référence]],Tableau4[[#This Row],[Numéro de poste de la pièce de référence]])</f>
        <v>450068625610</v>
      </c>
    </row>
    <row r="1826" spans="1:24" x14ac:dyDescent="0.35">
      <c r="A1826" s="1" t="s">
        <v>138</v>
      </c>
      <c r="B1826" s="1" t="s">
        <v>2489</v>
      </c>
      <c r="C1826" s="1" t="s">
        <v>2492</v>
      </c>
      <c r="D1826" s="1" t="s">
        <v>139</v>
      </c>
      <c r="E1826" s="1" t="s">
        <v>1826</v>
      </c>
      <c r="F1826" s="1" t="s">
        <v>2407</v>
      </c>
      <c r="G1826" s="1" t="s">
        <v>3161</v>
      </c>
      <c r="H1826" s="1" t="s">
        <v>217</v>
      </c>
      <c r="I1826" s="2">
        <v>44054</v>
      </c>
      <c r="J1826" s="1" t="s">
        <v>4282</v>
      </c>
      <c r="K1826" s="1" t="s">
        <v>4283</v>
      </c>
      <c r="L1826" s="1" t="s">
        <v>3400</v>
      </c>
      <c r="M1826" s="1" t="s">
        <v>4284</v>
      </c>
      <c r="N1826" s="3">
        <v>1950000</v>
      </c>
      <c r="O1826" s="3">
        <v>0</v>
      </c>
      <c r="P1826" s="1" t="s">
        <v>3167</v>
      </c>
      <c r="Q1826" s="1" t="s">
        <v>1828</v>
      </c>
      <c r="R1826" s="1" t="s">
        <v>1825</v>
      </c>
      <c r="S1826" s="1" t="s">
        <v>2407</v>
      </c>
      <c r="T1826" s="1" t="s">
        <v>2407</v>
      </c>
      <c r="U1826" s="1" t="s">
        <v>5919</v>
      </c>
      <c r="V1826" s="1" t="s">
        <v>2470</v>
      </c>
      <c r="W1826" s="1" t="s">
        <v>103</v>
      </c>
      <c r="X1826" s="1" t="str">
        <f>CONCATENATE(Tableau4[[#This Row],[Numéro de pièce de la pièce de référence]],Tableau4[[#This Row],[Numéro de poste de la pièce de référence]])</f>
        <v>450068625620</v>
      </c>
    </row>
    <row r="1827" spans="1:24" x14ac:dyDescent="0.35">
      <c r="A1827" s="1" t="s">
        <v>138</v>
      </c>
      <c r="B1827" s="1" t="s">
        <v>2489</v>
      </c>
      <c r="C1827" s="1" t="s">
        <v>2492</v>
      </c>
      <c r="D1827" s="1" t="s">
        <v>139</v>
      </c>
      <c r="E1827" s="1" t="s">
        <v>1826</v>
      </c>
      <c r="F1827" s="1" t="s">
        <v>2407</v>
      </c>
      <c r="G1827" s="1" t="s">
        <v>3161</v>
      </c>
      <c r="H1827" s="1" t="s">
        <v>222</v>
      </c>
      <c r="I1827" s="2">
        <v>44054</v>
      </c>
      <c r="J1827" s="1" t="s">
        <v>4282</v>
      </c>
      <c r="K1827" s="1" t="s">
        <v>4283</v>
      </c>
      <c r="L1827" s="1" t="s">
        <v>3400</v>
      </c>
      <c r="M1827" s="1" t="s">
        <v>4284</v>
      </c>
      <c r="N1827" s="3">
        <v>1950000</v>
      </c>
      <c r="O1827" s="3">
        <v>0</v>
      </c>
      <c r="P1827" s="1" t="s">
        <v>3167</v>
      </c>
      <c r="Q1827" s="1" t="s">
        <v>1829</v>
      </c>
      <c r="R1827" s="1" t="s">
        <v>1825</v>
      </c>
      <c r="S1827" s="1" t="s">
        <v>2407</v>
      </c>
      <c r="T1827" s="1" t="s">
        <v>2407</v>
      </c>
      <c r="U1827" s="1" t="s">
        <v>5919</v>
      </c>
      <c r="V1827" s="1" t="s">
        <v>2470</v>
      </c>
      <c r="W1827" s="1" t="s">
        <v>103</v>
      </c>
      <c r="X1827" s="1" t="str">
        <f>CONCATENATE(Tableau4[[#This Row],[Numéro de pièce de la pièce de référence]],Tableau4[[#This Row],[Numéro de poste de la pièce de référence]])</f>
        <v>450068625630</v>
      </c>
    </row>
    <row r="1828" spans="1:24" x14ac:dyDescent="0.35">
      <c r="A1828" s="1" t="s">
        <v>97</v>
      </c>
      <c r="B1828" s="1" t="s">
        <v>2489</v>
      </c>
      <c r="C1828" s="1" t="s">
        <v>2510</v>
      </c>
      <c r="D1828" s="1" t="s">
        <v>101</v>
      </c>
      <c r="E1828" s="1" t="s">
        <v>1769</v>
      </c>
      <c r="F1828" s="1" t="s">
        <v>2407</v>
      </c>
      <c r="G1828" s="1" t="s">
        <v>3139</v>
      </c>
      <c r="H1828" s="1" t="s">
        <v>88</v>
      </c>
      <c r="I1828" s="2">
        <v>44055</v>
      </c>
      <c r="J1828" s="1" t="s">
        <v>4282</v>
      </c>
      <c r="K1828" s="1" t="s">
        <v>4283</v>
      </c>
      <c r="L1828" s="1" t="s">
        <v>2630</v>
      </c>
      <c r="M1828" s="1" t="s">
        <v>4290</v>
      </c>
      <c r="N1828" s="3">
        <v>-2111133.4900000002</v>
      </c>
      <c r="O1828" s="3">
        <v>0</v>
      </c>
      <c r="P1828" s="1" t="s">
        <v>2517</v>
      </c>
      <c r="Q1828" s="1" t="s">
        <v>1770</v>
      </c>
      <c r="R1828" s="1" t="s">
        <v>1768</v>
      </c>
      <c r="S1828" s="1" t="s">
        <v>2407</v>
      </c>
      <c r="T1828" s="1" t="s">
        <v>2407</v>
      </c>
      <c r="U1828" s="1" t="s">
        <v>5920</v>
      </c>
      <c r="V1828" s="1" t="s">
        <v>2470</v>
      </c>
      <c r="W1828" s="1" t="s">
        <v>103</v>
      </c>
      <c r="X1828" s="1" t="str">
        <f>CONCATENATE(Tableau4[[#This Row],[Numéro de pièce de la pièce de référence]],Tableau4[[#This Row],[Numéro de poste de la pièce de référence]])</f>
        <v>450068426110</v>
      </c>
    </row>
    <row r="1829" spans="1:24" x14ac:dyDescent="0.35">
      <c r="A1829" s="1" t="s">
        <v>97</v>
      </c>
      <c r="B1829" s="1" t="s">
        <v>2489</v>
      </c>
      <c r="C1829" s="1" t="s">
        <v>2510</v>
      </c>
      <c r="D1829" s="1" t="s">
        <v>126</v>
      </c>
      <c r="E1829" s="1" t="s">
        <v>1811</v>
      </c>
      <c r="F1829" s="1" t="s">
        <v>2407</v>
      </c>
      <c r="G1829" s="1" t="s">
        <v>3155</v>
      </c>
      <c r="H1829" s="1" t="s">
        <v>88</v>
      </c>
      <c r="I1829" s="2">
        <v>44055</v>
      </c>
      <c r="J1829" s="1" t="s">
        <v>4282</v>
      </c>
      <c r="K1829" s="1" t="s">
        <v>4283</v>
      </c>
      <c r="L1829" s="1" t="s">
        <v>3400</v>
      </c>
      <c r="M1829" s="1" t="s">
        <v>4284</v>
      </c>
      <c r="N1829" s="3">
        <v>136.30000000000001</v>
      </c>
      <c r="O1829" s="3">
        <v>0</v>
      </c>
      <c r="P1829" s="1" t="s">
        <v>2639</v>
      </c>
      <c r="Q1829" s="1" t="s">
        <v>362</v>
      </c>
      <c r="R1829" s="1" t="s">
        <v>360</v>
      </c>
      <c r="S1829" s="1" t="s">
        <v>2407</v>
      </c>
      <c r="T1829" s="1" t="s">
        <v>2407</v>
      </c>
      <c r="U1829" s="1" t="s">
        <v>5921</v>
      </c>
      <c r="V1829" s="1" t="s">
        <v>2470</v>
      </c>
      <c r="W1829" s="1" t="s">
        <v>99</v>
      </c>
      <c r="X1829" s="1" t="str">
        <f>CONCATENATE(Tableau4[[#This Row],[Numéro de pièce de la pièce de référence]],Tableau4[[#This Row],[Numéro de poste de la pièce de référence]])</f>
        <v>450068539210</v>
      </c>
    </row>
    <row r="1830" spans="1:24" x14ac:dyDescent="0.35">
      <c r="A1830" s="1" t="s">
        <v>97</v>
      </c>
      <c r="B1830" s="1" t="s">
        <v>2489</v>
      </c>
      <c r="C1830" s="1" t="s">
        <v>2510</v>
      </c>
      <c r="D1830" s="1" t="s">
        <v>126</v>
      </c>
      <c r="E1830" s="1" t="s">
        <v>1811</v>
      </c>
      <c r="F1830" s="1" t="s">
        <v>2407</v>
      </c>
      <c r="G1830" s="1" t="s">
        <v>3155</v>
      </c>
      <c r="H1830" s="1" t="s">
        <v>88</v>
      </c>
      <c r="I1830" s="2">
        <v>44055</v>
      </c>
      <c r="J1830" s="1" t="s">
        <v>4282</v>
      </c>
      <c r="K1830" s="1" t="s">
        <v>4283</v>
      </c>
      <c r="L1830" s="1" t="s">
        <v>2630</v>
      </c>
      <c r="M1830" s="1" t="s">
        <v>4290</v>
      </c>
      <c r="N1830" s="3">
        <v>-136.30000000000001</v>
      </c>
      <c r="O1830" s="3">
        <v>0</v>
      </c>
      <c r="P1830" s="1" t="s">
        <v>2639</v>
      </c>
      <c r="Q1830" s="1" t="s">
        <v>362</v>
      </c>
      <c r="R1830" s="1" t="s">
        <v>360</v>
      </c>
      <c r="S1830" s="1" t="s">
        <v>2407</v>
      </c>
      <c r="T1830" s="1" t="s">
        <v>2407</v>
      </c>
      <c r="U1830" s="1" t="s">
        <v>5922</v>
      </c>
      <c r="V1830" s="1" t="s">
        <v>2470</v>
      </c>
      <c r="W1830" s="1" t="s">
        <v>99</v>
      </c>
      <c r="X1830" s="1" t="str">
        <f>CONCATENATE(Tableau4[[#This Row],[Numéro de pièce de la pièce de référence]],Tableau4[[#This Row],[Numéro de poste de la pièce de référence]])</f>
        <v>450068539210</v>
      </c>
    </row>
    <row r="1831" spans="1:24" x14ac:dyDescent="0.35">
      <c r="A1831" s="1" t="s">
        <v>97</v>
      </c>
      <c r="B1831" s="1" t="s">
        <v>2489</v>
      </c>
      <c r="C1831" s="1" t="s">
        <v>2510</v>
      </c>
      <c r="D1831" s="1" t="s">
        <v>101</v>
      </c>
      <c r="E1831" s="1" t="s">
        <v>1837</v>
      </c>
      <c r="F1831" s="1" t="s">
        <v>2407</v>
      </c>
      <c r="G1831" s="1" t="s">
        <v>3169</v>
      </c>
      <c r="H1831" s="1" t="s">
        <v>88</v>
      </c>
      <c r="I1831" s="2">
        <v>44055</v>
      </c>
      <c r="J1831" s="1" t="s">
        <v>4282</v>
      </c>
      <c r="K1831" s="1" t="s">
        <v>4283</v>
      </c>
      <c r="L1831" s="1" t="s">
        <v>3400</v>
      </c>
      <c r="M1831" s="1" t="s">
        <v>4284</v>
      </c>
      <c r="N1831" s="3">
        <v>242756.51</v>
      </c>
      <c r="O1831" s="3">
        <v>0</v>
      </c>
      <c r="P1831" s="1" t="s">
        <v>2567</v>
      </c>
      <c r="Q1831" s="1" t="s">
        <v>1839</v>
      </c>
      <c r="R1831" s="1" t="s">
        <v>1836</v>
      </c>
      <c r="S1831" s="1" t="s">
        <v>2407</v>
      </c>
      <c r="T1831" s="1" t="s">
        <v>2407</v>
      </c>
      <c r="U1831" s="1" t="s">
        <v>5923</v>
      </c>
      <c r="V1831" s="1" t="s">
        <v>2470</v>
      </c>
      <c r="W1831" s="1" t="s">
        <v>103</v>
      </c>
      <c r="X1831" s="1" t="str">
        <f>CONCATENATE(Tableau4[[#This Row],[Numéro de pièce de la pièce de référence]],Tableau4[[#This Row],[Numéro de poste de la pièce de référence]])</f>
        <v>450068634910</v>
      </c>
    </row>
    <row r="1832" spans="1:24" x14ac:dyDescent="0.35">
      <c r="A1832" s="1" t="s">
        <v>97</v>
      </c>
      <c r="B1832" s="1" t="s">
        <v>2489</v>
      </c>
      <c r="C1832" s="1" t="s">
        <v>2510</v>
      </c>
      <c r="D1832" s="1" t="s">
        <v>101</v>
      </c>
      <c r="E1832" s="1" t="s">
        <v>1837</v>
      </c>
      <c r="F1832" s="1" t="s">
        <v>2407</v>
      </c>
      <c r="G1832" s="1" t="s">
        <v>3169</v>
      </c>
      <c r="H1832" s="1" t="s">
        <v>88</v>
      </c>
      <c r="I1832" s="2">
        <v>44055</v>
      </c>
      <c r="J1832" s="1" t="s">
        <v>4282</v>
      </c>
      <c r="K1832" s="1" t="s">
        <v>4283</v>
      </c>
      <c r="L1832" s="1" t="s">
        <v>3401</v>
      </c>
      <c r="M1832" s="1" t="s">
        <v>4288</v>
      </c>
      <c r="N1832" s="3">
        <v>-223292.03</v>
      </c>
      <c r="O1832" s="3">
        <v>0</v>
      </c>
      <c r="P1832" s="1" t="s">
        <v>2567</v>
      </c>
      <c r="Q1832" s="1" t="s">
        <v>1839</v>
      </c>
      <c r="R1832" s="1" t="s">
        <v>1836</v>
      </c>
      <c r="S1832" s="1" t="s">
        <v>2407</v>
      </c>
      <c r="T1832" s="1" t="s">
        <v>2407</v>
      </c>
      <c r="U1832" s="1" t="s">
        <v>5924</v>
      </c>
      <c r="V1832" s="1" t="s">
        <v>2470</v>
      </c>
      <c r="W1832" s="1" t="s">
        <v>103</v>
      </c>
      <c r="X1832" s="1" t="str">
        <f>CONCATENATE(Tableau4[[#This Row],[Numéro de pièce de la pièce de référence]],Tableau4[[#This Row],[Numéro de poste de la pièce de référence]])</f>
        <v>450068634910</v>
      </c>
    </row>
    <row r="1833" spans="1:24" x14ac:dyDescent="0.35">
      <c r="A1833" s="1" t="s">
        <v>97</v>
      </c>
      <c r="B1833" s="1" t="s">
        <v>2489</v>
      </c>
      <c r="C1833" s="1" t="s">
        <v>2510</v>
      </c>
      <c r="D1833" s="1" t="s">
        <v>101</v>
      </c>
      <c r="E1833" s="1" t="s">
        <v>2319</v>
      </c>
      <c r="F1833" s="1" t="s">
        <v>2407</v>
      </c>
      <c r="G1833" s="1" t="s">
        <v>3171</v>
      </c>
      <c r="H1833" s="1" t="s">
        <v>88</v>
      </c>
      <c r="I1833" s="2">
        <v>44055</v>
      </c>
      <c r="J1833" s="1" t="s">
        <v>4282</v>
      </c>
      <c r="K1833" s="1" t="s">
        <v>4283</v>
      </c>
      <c r="L1833" s="1" t="s">
        <v>3400</v>
      </c>
      <c r="M1833" s="1" t="s">
        <v>4284</v>
      </c>
      <c r="N1833" s="3">
        <v>138564.03</v>
      </c>
      <c r="O1833" s="3">
        <v>0</v>
      </c>
      <c r="P1833" s="1" t="s">
        <v>2567</v>
      </c>
      <c r="Q1833" s="1" t="s">
        <v>1838</v>
      </c>
      <c r="R1833" s="1" t="s">
        <v>2318</v>
      </c>
      <c r="S1833" s="1" t="s">
        <v>2407</v>
      </c>
      <c r="T1833" s="1" t="s">
        <v>2407</v>
      </c>
      <c r="U1833" s="1" t="s">
        <v>5925</v>
      </c>
      <c r="V1833" s="1" t="s">
        <v>2470</v>
      </c>
      <c r="W1833" s="1" t="s">
        <v>103</v>
      </c>
      <c r="X1833" s="1" t="str">
        <f>CONCATENATE(Tableau4[[#This Row],[Numéro de pièce de la pièce de référence]],Tableau4[[#This Row],[Numéro de poste de la pièce de référence]])</f>
        <v>450068635410</v>
      </c>
    </row>
    <row r="1834" spans="1:24" x14ac:dyDescent="0.35">
      <c r="A1834" s="1" t="s">
        <v>97</v>
      </c>
      <c r="B1834" s="1" t="s">
        <v>2489</v>
      </c>
      <c r="C1834" s="1" t="s">
        <v>2510</v>
      </c>
      <c r="D1834" s="1" t="s">
        <v>101</v>
      </c>
      <c r="E1834" s="1" t="s">
        <v>2319</v>
      </c>
      <c r="F1834" s="1" t="s">
        <v>2407</v>
      </c>
      <c r="G1834" s="1" t="s">
        <v>3171</v>
      </c>
      <c r="H1834" s="1" t="s">
        <v>88</v>
      </c>
      <c r="I1834" s="2">
        <v>44055</v>
      </c>
      <c r="J1834" s="1" t="s">
        <v>4282</v>
      </c>
      <c r="K1834" s="1" t="s">
        <v>4283</v>
      </c>
      <c r="L1834" s="1" t="s">
        <v>3401</v>
      </c>
      <c r="M1834" s="1" t="s">
        <v>4288</v>
      </c>
      <c r="N1834" s="3">
        <v>-121513.19</v>
      </c>
      <c r="O1834" s="3">
        <v>0</v>
      </c>
      <c r="P1834" s="1" t="s">
        <v>2567</v>
      </c>
      <c r="Q1834" s="1" t="s">
        <v>1838</v>
      </c>
      <c r="R1834" s="1" t="s">
        <v>2318</v>
      </c>
      <c r="S1834" s="1" t="s">
        <v>2407</v>
      </c>
      <c r="T1834" s="1" t="s">
        <v>2407</v>
      </c>
      <c r="U1834" s="1" t="s">
        <v>5926</v>
      </c>
      <c r="V1834" s="1" t="s">
        <v>2470</v>
      </c>
      <c r="W1834" s="1" t="s">
        <v>103</v>
      </c>
      <c r="X1834" s="1" t="str">
        <f>CONCATENATE(Tableau4[[#This Row],[Numéro de pièce de la pièce de référence]],Tableau4[[#This Row],[Numéro de poste de la pièce de référence]])</f>
        <v>450068635410</v>
      </c>
    </row>
    <row r="1835" spans="1:24" x14ac:dyDescent="0.35">
      <c r="A1835" s="1" t="s">
        <v>97</v>
      </c>
      <c r="B1835" s="1" t="s">
        <v>2489</v>
      </c>
      <c r="C1835" s="1" t="s">
        <v>2510</v>
      </c>
      <c r="D1835" s="1" t="s">
        <v>101</v>
      </c>
      <c r="E1835" s="1" t="s">
        <v>2319</v>
      </c>
      <c r="F1835" s="1" t="s">
        <v>2407</v>
      </c>
      <c r="G1835" s="1" t="s">
        <v>3171</v>
      </c>
      <c r="H1835" s="1" t="s">
        <v>217</v>
      </c>
      <c r="I1835" s="2">
        <v>44055</v>
      </c>
      <c r="J1835" s="1" t="s">
        <v>4282</v>
      </c>
      <c r="K1835" s="1" t="s">
        <v>4283</v>
      </c>
      <c r="L1835" s="1" t="s">
        <v>3400</v>
      </c>
      <c r="M1835" s="1" t="s">
        <v>4284</v>
      </c>
      <c r="N1835" s="3">
        <v>9165.75</v>
      </c>
      <c r="O1835" s="3">
        <v>0</v>
      </c>
      <c r="P1835" s="1" t="s">
        <v>2567</v>
      </c>
      <c r="Q1835" s="1" t="s">
        <v>2320</v>
      </c>
      <c r="R1835" s="1" t="s">
        <v>2318</v>
      </c>
      <c r="S1835" s="1" t="s">
        <v>2407</v>
      </c>
      <c r="T1835" s="1" t="s">
        <v>2407</v>
      </c>
      <c r="U1835" s="1" t="s">
        <v>5926</v>
      </c>
      <c r="V1835" s="1" t="s">
        <v>2470</v>
      </c>
      <c r="W1835" s="1" t="s">
        <v>103</v>
      </c>
      <c r="X1835" s="1" t="str">
        <f>CONCATENATE(Tableau4[[#This Row],[Numéro de pièce de la pièce de référence]],Tableau4[[#This Row],[Numéro de poste de la pièce de référence]])</f>
        <v>450068635420</v>
      </c>
    </row>
    <row r="1836" spans="1:24" x14ac:dyDescent="0.35">
      <c r="A1836" s="1" t="s">
        <v>97</v>
      </c>
      <c r="B1836" s="1" t="s">
        <v>2914</v>
      </c>
      <c r="C1836" s="1" t="s">
        <v>2510</v>
      </c>
      <c r="D1836" s="1" t="s">
        <v>126</v>
      </c>
      <c r="E1836" s="1" t="s">
        <v>2397</v>
      </c>
      <c r="F1836" s="1" t="s">
        <v>2407</v>
      </c>
      <c r="G1836" s="1" t="s">
        <v>3173</v>
      </c>
      <c r="H1836" s="1" t="s">
        <v>88</v>
      </c>
      <c r="I1836" s="2">
        <v>44055</v>
      </c>
      <c r="J1836" s="1" t="s">
        <v>4282</v>
      </c>
      <c r="K1836" s="1" t="s">
        <v>4283</v>
      </c>
      <c r="L1836" s="1" t="s">
        <v>3400</v>
      </c>
      <c r="M1836" s="1" t="s">
        <v>4284</v>
      </c>
      <c r="N1836" s="3">
        <v>384.06</v>
      </c>
      <c r="O1836" s="3">
        <v>0</v>
      </c>
      <c r="P1836" s="1" t="s">
        <v>2842</v>
      </c>
      <c r="Q1836" s="1" t="s">
        <v>1174</v>
      </c>
      <c r="R1836" s="1" t="s">
        <v>1707</v>
      </c>
      <c r="S1836" s="1" t="s">
        <v>2407</v>
      </c>
      <c r="T1836" s="1" t="s">
        <v>2407</v>
      </c>
      <c r="U1836" s="1" t="s">
        <v>5927</v>
      </c>
      <c r="V1836" s="1" t="s">
        <v>2470</v>
      </c>
      <c r="W1836" s="1" t="s">
        <v>113</v>
      </c>
      <c r="X1836" s="1" t="str">
        <f>CONCATENATE(Tableau4[[#This Row],[Numéro de pièce de la pièce de référence]],Tableau4[[#This Row],[Numéro de poste de la pièce de référence]])</f>
        <v>450068636110</v>
      </c>
    </row>
    <row r="1837" spans="1:24" x14ac:dyDescent="0.35">
      <c r="A1837" s="1" t="s">
        <v>97</v>
      </c>
      <c r="B1837" s="1" t="s">
        <v>2914</v>
      </c>
      <c r="C1837" s="1" t="s">
        <v>2510</v>
      </c>
      <c r="D1837" s="1" t="s">
        <v>126</v>
      </c>
      <c r="E1837" s="1" t="s">
        <v>2397</v>
      </c>
      <c r="F1837" s="1" t="s">
        <v>2407</v>
      </c>
      <c r="G1837" s="1" t="s">
        <v>3173</v>
      </c>
      <c r="H1837" s="1" t="s">
        <v>88</v>
      </c>
      <c r="I1837" s="2">
        <v>44055</v>
      </c>
      <c r="J1837" s="1" t="s">
        <v>4282</v>
      </c>
      <c r="K1837" s="1" t="s">
        <v>4283</v>
      </c>
      <c r="L1837" s="1" t="s">
        <v>2630</v>
      </c>
      <c r="M1837" s="1" t="s">
        <v>4290</v>
      </c>
      <c r="N1837" s="3">
        <v>-384.06</v>
      </c>
      <c r="O1837" s="3">
        <v>0</v>
      </c>
      <c r="P1837" s="1" t="s">
        <v>2842</v>
      </c>
      <c r="Q1837" s="1" t="s">
        <v>1174</v>
      </c>
      <c r="R1837" s="1" t="s">
        <v>1707</v>
      </c>
      <c r="S1837" s="1" t="s">
        <v>2407</v>
      </c>
      <c r="T1837" s="1" t="s">
        <v>2407</v>
      </c>
      <c r="U1837" s="1" t="s">
        <v>5928</v>
      </c>
      <c r="V1837" s="1" t="s">
        <v>2470</v>
      </c>
      <c r="W1837" s="1" t="s">
        <v>113</v>
      </c>
      <c r="X1837" s="1" t="str">
        <f>CONCATENATE(Tableau4[[#This Row],[Numéro de pièce de la pièce de référence]],Tableau4[[#This Row],[Numéro de poste de la pièce de référence]])</f>
        <v>450068636110</v>
      </c>
    </row>
    <row r="1838" spans="1:24" x14ac:dyDescent="0.35">
      <c r="A1838" s="1" t="s">
        <v>2642</v>
      </c>
      <c r="B1838" s="1" t="s">
        <v>2646</v>
      </c>
      <c r="C1838" s="1" t="s">
        <v>2492</v>
      </c>
      <c r="D1838" s="1" t="s">
        <v>3457</v>
      </c>
      <c r="E1838" s="1" t="s">
        <v>1625</v>
      </c>
      <c r="F1838" s="1" t="s">
        <v>2407</v>
      </c>
      <c r="G1838" s="1" t="s">
        <v>3081</v>
      </c>
      <c r="H1838" s="1" t="s">
        <v>217</v>
      </c>
      <c r="I1838" s="2">
        <v>44056</v>
      </c>
      <c r="J1838" s="1" t="s">
        <v>4282</v>
      </c>
      <c r="K1838" s="1" t="s">
        <v>4283</v>
      </c>
      <c r="L1838" s="1" t="s">
        <v>3401</v>
      </c>
      <c r="M1838" s="1" t="s">
        <v>4288</v>
      </c>
      <c r="N1838" s="3">
        <v>1500</v>
      </c>
      <c r="O1838" s="3">
        <v>0</v>
      </c>
      <c r="P1838" s="1" t="s">
        <v>2676</v>
      </c>
      <c r="Q1838" s="1" t="s">
        <v>1627</v>
      </c>
      <c r="R1838" s="1" t="s">
        <v>454</v>
      </c>
      <c r="S1838" s="1" t="s">
        <v>2407</v>
      </c>
      <c r="T1838" s="1" t="s">
        <v>2407</v>
      </c>
      <c r="U1838" s="1" t="s">
        <v>5929</v>
      </c>
      <c r="V1838" s="1" t="s">
        <v>2470</v>
      </c>
      <c r="W1838" s="1" t="s">
        <v>51</v>
      </c>
      <c r="X1838" s="1" t="str">
        <f>CONCATENATE(Tableau4[[#This Row],[Numéro de pièce de la pièce de référence]],Tableau4[[#This Row],[Numéro de poste de la pièce de référence]])</f>
        <v>450067990720</v>
      </c>
    </row>
    <row r="1839" spans="1:24" x14ac:dyDescent="0.35">
      <c r="A1839" s="1" t="s">
        <v>97</v>
      </c>
      <c r="B1839" s="1" t="s">
        <v>2489</v>
      </c>
      <c r="C1839" s="1" t="s">
        <v>2510</v>
      </c>
      <c r="D1839" s="1" t="s">
        <v>101</v>
      </c>
      <c r="E1839" s="1" t="s">
        <v>1837</v>
      </c>
      <c r="F1839" s="1" t="s">
        <v>2407</v>
      </c>
      <c r="G1839" s="1" t="s">
        <v>3169</v>
      </c>
      <c r="H1839" s="1" t="s">
        <v>88</v>
      </c>
      <c r="I1839" s="2">
        <v>44057</v>
      </c>
      <c r="J1839" s="1" t="s">
        <v>4282</v>
      </c>
      <c r="K1839" s="1" t="s">
        <v>4283</v>
      </c>
      <c r="L1839" s="1" t="s">
        <v>2630</v>
      </c>
      <c r="M1839" s="1" t="s">
        <v>4290</v>
      </c>
      <c r="N1839" s="3">
        <v>-19382.240000000002</v>
      </c>
      <c r="O1839" s="3">
        <v>0</v>
      </c>
      <c r="P1839" s="1" t="s">
        <v>2567</v>
      </c>
      <c r="Q1839" s="1" t="s">
        <v>1839</v>
      </c>
      <c r="R1839" s="1" t="s">
        <v>1836</v>
      </c>
      <c r="S1839" s="1" t="s">
        <v>2407</v>
      </c>
      <c r="T1839" s="1" t="s">
        <v>2407</v>
      </c>
      <c r="U1839" s="1" t="s">
        <v>5930</v>
      </c>
      <c r="V1839" s="1" t="s">
        <v>2470</v>
      </c>
      <c r="W1839" s="1" t="s">
        <v>103</v>
      </c>
      <c r="X1839" s="1" t="str">
        <f>CONCATENATE(Tableau4[[#This Row],[Numéro de pièce de la pièce de référence]],Tableau4[[#This Row],[Numéro de poste de la pièce de référence]])</f>
        <v>450068634910</v>
      </c>
    </row>
    <row r="1840" spans="1:24" x14ac:dyDescent="0.35">
      <c r="A1840" s="1" t="s">
        <v>97</v>
      </c>
      <c r="B1840" s="1" t="s">
        <v>2489</v>
      </c>
      <c r="C1840" s="1" t="s">
        <v>2510</v>
      </c>
      <c r="D1840" s="1" t="s">
        <v>101</v>
      </c>
      <c r="E1840" s="1" t="s">
        <v>1837</v>
      </c>
      <c r="F1840" s="1" t="s">
        <v>2407</v>
      </c>
      <c r="G1840" s="1" t="s">
        <v>3169</v>
      </c>
      <c r="H1840" s="1" t="s">
        <v>88</v>
      </c>
      <c r="I1840" s="2">
        <v>44057</v>
      </c>
      <c r="J1840" s="1" t="s">
        <v>4282</v>
      </c>
      <c r="K1840" s="1" t="s">
        <v>4283</v>
      </c>
      <c r="L1840" s="1" t="s">
        <v>2590</v>
      </c>
      <c r="M1840" s="1" t="s">
        <v>4402</v>
      </c>
      <c r="N1840" s="3">
        <v>-82.24</v>
      </c>
      <c r="O1840" s="3">
        <v>0</v>
      </c>
      <c r="P1840" s="1" t="s">
        <v>2567</v>
      </c>
      <c r="Q1840" s="1" t="s">
        <v>1839</v>
      </c>
      <c r="R1840" s="1" t="s">
        <v>1836</v>
      </c>
      <c r="S1840" s="1" t="s">
        <v>2407</v>
      </c>
      <c r="T1840" s="1" t="s">
        <v>2407</v>
      </c>
      <c r="U1840" s="1" t="s">
        <v>5930</v>
      </c>
      <c r="V1840" s="1" t="s">
        <v>2470</v>
      </c>
      <c r="W1840" s="1" t="s">
        <v>103</v>
      </c>
      <c r="X1840" s="1" t="str">
        <f>CONCATENATE(Tableau4[[#This Row],[Numéro de pièce de la pièce de référence]],Tableau4[[#This Row],[Numéro de poste de la pièce de référence]])</f>
        <v>450068634910</v>
      </c>
    </row>
    <row r="1841" spans="1:24" x14ac:dyDescent="0.35">
      <c r="A1841" s="1" t="s">
        <v>97</v>
      </c>
      <c r="B1841" s="1" t="s">
        <v>2489</v>
      </c>
      <c r="C1841" s="1" t="s">
        <v>2510</v>
      </c>
      <c r="D1841" s="1" t="s">
        <v>101</v>
      </c>
      <c r="E1841" s="1" t="s">
        <v>1376</v>
      </c>
      <c r="F1841" s="1" t="s">
        <v>2407</v>
      </c>
      <c r="G1841" s="1" t="s">
        <v>2985</v>
      </c>
      <c r="H1841" s="1" t="s">
        <v>88</v>
      </c>
      <c r="I1841" s="2">
        <v>44060</v>
      </c>
      <c r="J1841" s="1" t="s">
        <v>4282</v>
      </c>
      <c r="K1841" s="1" t="s">
        <v>4283</v>
      </c>
      <c r="L1841" s="1" t="s">
        <v>2630</v>
      </c>
      <c r="M1841" s="1" t="s">
        <v>4290</v>
      </c>
      <c r="N1841" s="3">
        <v>-67047.759999999995</v>
      </c>
      <c r="O1841" s="3">
        <v>0</v>
      </c>
      <c r="P1841" s="1" t="s">
        <v>2567</v>
      </c>
      <c r="Q1841" s="1" t="s">
        <v>947</v>
      </c>
      <c r="R1841" s="1" t="s">
        <v>1375</v>
      </c>
      <c r="S1841" s="1" t="s">
        <v>2407</v>
      </c>
      <c r="T1841" s="1" t="s">
        <v>2407</v>
      </c>
      <c r="U1841" s="1" t="s">
        <v>5931</v>
      </c>
      <c r="V1841" s="1" t="s">
        <v>2470</v>
      </c>
      <c r="W1841" s="1" t="s">
        <v>51</v>
      </c>
      <c r="X1841" s="1" t="str">
        <f>CONCATENATE(Tableau4[[#This Row],[Numéro de pièce de la pièce de référence]],Tableau4[[#This Row],[Numéro de poste de la pièce de référence]])</f>
        <v>450067396110</v>
      </c>
    </row>
    <row r="1842" spans="1:24" x14ac:dyDescent="0.35">
      <c r="A1842" s="1" t="s">
        <v>132</v>
      </c>
      <c r="B1842" s="1" t="s">
        <v>2501</v>
      </c>
      <c r="C1842" s="1" t="s">
        <v>2503</v>
      </c>
      <c r="D1842" s="1" t="s">
        <v>98</v>
      </c>
      <c r="E1842" s="1" t="s">
        <v>1466</v>
      </c>
      <c r="F1842" s="1" t="s">
        <v>2407</v>
      </c>
      <c r="G1842" s="1" t="s">
        <v>2846</v>
      </c>
      <c r="H1842" s="1" t="s">
        <v>217</v>
      </c>
      <c r="I1842" s="2">
        <v>44060</v>
      </c>
      <c r="J1842" s="1" t="s">
        <v>4282</v>
      </c>
      <c r="K1842" s="1" t="s">
        <v>4283</v>
      </c>
      <c r="L1842" s="1" t="s">
        <v>2630</v>
      </c>
      <c r="M1842" s="1" t="s">
        <v>4290</v>
      </c>
      <c r="N1842" s="3">
        <v>-124198.93</v>
      </c>
      <c r="O1842" s="3">
        <v>0</v>
      </c>
      <c r="P1842" s="1" t="s">
        <v>2842</v>
      </c>
      <c r="Q1842" s="1" t="s">
        <v>1467</v>
      </c>
      <c r="R1842" s="1" t="s">
        <v>1465</v>
      </c>
      <c r="S1842" s="1" t="s">
        <v>2407</v>
      </c>
      <c r="T1842" s="1" t="s">
        <v>2407</v>
      </c>
      <c r="U1842" s="1" t="s">
        <v>5932</v>
      </c>
      <c r="V1842" s="1" t="s">
        <v>2470</v>
      </c>
      <c r="W1842" s="1" t="s">
        <v>99</v>
      </c>
      <c r="X1842" s="1" t="str">
        <f>CONCATENATE(Tableau4[[#This Row],[Numéro de pièce de la pièce de référence]],Tableau4[[#This Row],[Numéro de poste de la pièce de référence]])</f>
        <v>450067502920</v>
      </c>
    </row>
    <row r="1843" spans="1:24" x14ac:dyDescent="0.35">
      <c r="A1843" s="1" t="s">
        <v>132</v>
      </c>
      <c r="B1843" s="1" t="s">
        <v>2501</v>
      </c>
      <c r="C1843" s="1" t="s">
        <v>2503</v>
      </c>
      <c r="D1843" s="1" t="s">
        <v>98</v>
      </c>
      <c r="E1843" s="1" t="s">
        <v>1466</v>
      </c>
      <c r="F1843" s="1" t="s">
        <v>2407</v>
      </c>
      <c r="G1843" s="1" t="s">
        <v>2846</v>
      </c>
      <c r="H1843" s="1" t="s">
        <v>217</v>
      </c>
      <c r="I1843" s="2">
        <v>44060</v>
      </c>
      <c r="J1843" s="1" t="s">
        <v>4282</v>
      </c>
      <c r="K1843" s="1" t="s">
        <v>4283</v>
      </c>
      <c r="L1843" s="1" t="s">
        <v>2630</v>
      </c>
      <c r="M1843" s="1" t="s">
        <v>4290</v>
      </c>
      <c r="N1843" s="3">
        <v>-966.44</v>
      </c>
      <c r="O1843" s="3">
        <v>0</v>
      </c>
      <c r="P1843" s="1" t="s">
        <v>2842</v>
      </c>
      <c r="Q1843" s="1" t="s">
        <v>1467</v>
      </c>
      <c r="R1843" s="1" t="s">
        <v>1465</v>
      </c>
      <c r="S1843" s="1" t="s">
        <v>2407</v>
      </c>
      <c r="T1843" s="1" t="s">
        <v>2407</v>
      </c>
      <c r="U1843" s="1" t="s">
        <v>5933</v>
      </c>
      <c r="V1843" s="1" t="s">
        <v>2470</v>
      </c>
      <c r="W1843" s="1" t="s">
        <v>99</v>
      </c>
      <c r="X1843" s="1" t="str">
        <f>CONCATENATE(Tableau4[[#This Row],[Numéro de pièce de la pièce de référence]],Tableau4[[#This Row],[Numéro de poste de la pièce de référence]])</f>
        <v>450067502920</v>
      </c>
    </row>
    <row r="1844" spans="1:24" x14ac:dyDescent="0.35">
      <c r="A1844" s="1" t="s">
        <v>132</v>
      </c>
      <c r="B1844" s="1" t="s">
        <v>2501</v>
      </c>
      <c r="C1844" s="1" t="s">
        <v>2503</v>
      </c>
      <c r="D1844" s="1" t="s">
        <v>98</v>
      </c>
      <c r="E1844" s="1" t="s">
        <v>1466</v>
      </c>
      <c r="F1844" s="1" t="s">
        <v>2407</v>
      </c>
      <c r="G1844" s="1" t="s">
        <v>2846</v>
      </c>
      <c r="H1844" s="1" t="s">
        <v>217</v>
      </c>
      <c r="I1844" s="2">
        <v>44060</v>
      </c>
      <c r="J1844" s="1" t="s">
        <v>4282</v>
      </c>
      <c r="K1844" s="1" t="s">
        <v>4283</v>
      </c>
      <c r="L1844" s="1" t="s">
        <v>2630</v>
      </c>
      <c r="M1844" s="1" t="s">
        <v>4290</v>
      </c>
      <c r="N1844" s="3">
        <v>-74680.639999999999</v>
      </c>
      <c r="O1844" s="3">
        <v>0</v>
      </c>
      <c r="P1844" s="1" t="s">
        <v>2842</v>
      </c>
      <c r="Q1844" s="1" t="s">
        <v>1467</v>
      </c>
      <c r="R1844" s="1" t="s">
        <v>1465</v>
      </c>
      <c r="S1844" s="1" t="s">
        <v>2407</v>
      </c>
      <c r="T1844" s="1" t="s">
        <v>2407</v>
      </c>
      <c r="U1844" s="1" t="s">
        <v>5934</v>
      </c>
      <c r="V1844" s="1" t="s">
        <v>2470</v>
      </c>
      <c r="W1844" s="1" t="s">
        <v>99</v>
      </c>
      <c r="X1844" s="1" t="str">
        <f>CONCATENATE(Tableau4[[#This Row],[Numéro de pièce de la pièce de référence]],Tableau4[[#This Row],[Numéro de poste de la pièce de référence]])</f>
        <v>450067502920</v>
      </c>
    </row>
    <row r="1845" spans="1:24" x14ac:dyDescent="0.35">
      <c r="A1845" s="1" t="s">
        <v>132</v>
      </c>
      <c r="B1845" s="1" t="s">
        <v>2501</v>
      </c>
      <c r="C1845" s="1" t="s">
        <v>2503</v>
      </c>
      <c r="D1845" s="1" t="s">
        <v>98</v>
      </c>
      <c r="E1845" s="1" t="s">
        <v>1466</v>
      </c>
      <c r="F1845" s="1" t="s">
        <v>2407</v>
      </c>
      <c r="G1845" s="1" t="s">
        <v>2846</v>
      </c>
      <c r="H1845" s="1" t="s">
        <v>217</v>
      </c>
      <c r="I1845" s="2">
        <v>44060</v>
      </c>
      <c r="J1845" s="1" t="s">
        <v>4282</v>
      </c>
      <c r="K1845" s="1" t="s">
        <v>4283</v>
      </c>
      <c r="L1845" s="1" t="s">
        <v>2630</v>
      </c>
      <c r="M1845" s="1" t="s">
        <v>4290</v>
      </c>
      <c r="N1845" s="3">
        <v>-1980.11</v>
      </c>
      <c r="O1845" s="3">
        <v>0</v>
      </c>
      <c r="P1845" s="1" t="s">
        <v>2842</v>
      </c>
      <c r="Q1845" s="1" t="s">
        <v>1467</v>
      </c>
      <c r="R1845" s="1" t="s">
        <v>1465</v>
      </c>
      <c r="S1845" s="1" t="s">
        <v>2407</v>
      </c>
      <c r="T1845" s="1" t="s">
        <v>2407</v>
      </c>
      <c r="U1845" s="1" t="s">
        <v>5935</v>
      </c>
      <c r="V1845" s="1" t="s">
        <v>2470</v>
      </c>
      <c r="W1845" s="1" t="s">
        <v>99</v>
      </c>
      <c r="X1845" s="1" t="str">
        <f>CONCATENATE(Tableau4[[#This Row],[Numéro de pièce de la pièce de référence]],Tableau4[[#This Row],[Numéro de poste de la pièce de référence]])</f>
        <v>450067502920</v>
      </c>
    </row>
    <row r="1846" spans="1:24" x14ac:dyDescent="0.35">
      <c r="A1846" s="1" t="s">
        <v>132</v>
      </c>
      <c r="B1846" s="1" t="s">
        <v>2501</v>
      </c>
      <c r="C1846" s="1" t="s">
        <v>2503</v>
      </c>
      <c r="D1846" s="1" t="s">
        <v>98</v>
      </c>
      <c r="E1846" s="1" t="s">
        <v>1466</v>
      </c>
      <c r="F1846" s="1" t="s">
        <v>2407</v>
      </c>
      <c r="G1846" s="1" t="s">
        <v>2846</v>
      </c>
      <c r="H1846" s="1" t="s">
        <v>217</v>
      </c>
      <c r="I1846" s="2">
        <v>44060</v>
      </c>
      <c r="J1846" s="1" t="s">
        <v>4282</v>
      </c>
      <c r="K1846" s="1" t="s">
        <v>4283</v>
      </c>
      <c r="L1846" s="1" t="s">
        <v>2630</v>
      </c>
      <c r="M1846" s="1" t="s">
        <v>4290</v>
      </c>
      <c r="N1846" s="3">
        <v>-604.4</v>
      </c>
      <c r="O1846" s="3">
        <v>0</v>
      </c>
      <c r="P1846" s="1" t="s">
        <v>2842</v>
      </c>
      <c r="Q1846" s="1" t="s">
        <v>1467</v>
      </c>
      <c r="R1846" s="1" t="s">
        <v>1465</v>
      </c>
      <c r="S1846" s="1" t="s">
        <v>2407</v>
      </c>
      <c r="T1846" s="1" t="s">
        <v>2407</v>
      </c>
      <c r="U1846" s="1" t="s">
        <v>5936</v>
      </c>
      <c r="V1846" s="1" t="s">
        <v>2470</v>
      </c>
      <c r="W1846" s="1" t="s">
        <v>99</v>
      </c>
      <c r="X1846" s="1" t="str">
        <f>CONCATENATE(Tableau4[[#This Row],[Numéro de pièce de la pièce de référence]],Tableau4[[#This Row],[Numéro de poste de la pièce de référence]])</f>
        <v>450067502920</v>
      </c>
    </row>
    <row r="1847" spans="1:24" x14ac:dyDescent="0.35">
      <c r="A1847" s="1" t="s">
        <v>132</v>
      </c>
      <c r="B1847" s="1" t="s">
        <v>2501</v>
      </c>
      <c r="C1847" s="1" t="s">
        <v>2503</v>
      </c>
      <c r="D1847" s="1" t="s">
        <v>98</v>
      </c>
      <c r="E1847" s="1" t="s">
        <v>1466</v>
      </c>
      <c r="F1847" s="1" t="s">
        <v>2407</v>
      </c>
      <c r="G1847" s="1" t="s">
        <v>2846</v>
      </c>
      <c r="H1847" s="1" t="s">
        <v>217</v>
      </c>
      <c r="I1847" s="2">
        <v>44060</v>
      </c>
      <c r="J1847" s="1" t="s">
        <v>4282</v>
      </c>
      <c r="K1847" s="1" t="s">
        <v>4283</v>
      </c>
      <c r="L1847" s="1" t="s">
        <v>2630</v>
      </c>
      <c r="M1847" s="1" t="s">
        <v>4290</v>
      </c>
      <c r="N1847" s="3">
        <v>-153866.23999999999</v>
      </c>
      <c r="O1847" s="3">
        <v>0</v>
      </c>
      <c r="P1847" s="1" t="s">
        <v>2842</v>
      </c>
      <c r="Q1847" s="1" t="s">
        <v>1467</v>
      </c>
      <c r="R1847" s="1" t="s">
        <v>1465</v>
      </c>
      <c r="S1847" s="1" t="s">
        <v>2407</v>
      </c>
      <c r="T1847" s="1" t="s">
        <v>2407</v>
      </c>
      <c r="U1847" s="1" t="s">
        <v>5937</v>
      </c>
      <c r="V1847" s="1" t="s">
        <v>2470</v>
      </c>
      <c r="W1847" s="1" t="s">
        <v>99</v>
      </c>
      <c r="X1847" s="1" t="str">
        <f>CONCATENATE(Tableau4[[#This Row],[Numéro de pièce de la pièce de référence]],Tableau4[[#This Row],[Numéro de poste de la pièce de référence]])</f>
        <v>450067502920</v>
      </c>
    </row>
    <row r="1848" spans="1:24" x14ac:dyDescent="0.35">
      <c r="A1848" s="1" t="s">
        <v>132</v>
      </c>
      <c r="B1848" s="1" t="s">
        <v>2501</v>
      </c>
      <c r="C1848" s="1" t="s">
        <v>2503</v>
      </c>
      <c r="D1848" s="1" t="s">
        <v>98</v>
      </c>
      <c r="E1848" s="1" t="s">
        <v>1466</v>
      </c>
      <c r="F1848" s="1" t="s">
        <v>2407</v>
      </c>
      <c r="G1848" s="1" t="s">
        <v>2846</v>
      </c>
      <c r="H1848" s="1" t="s">
        <v>217</v>
      </c>
      <c r="I1848" s="2">
        <v>44060</v>
      </c>
      <c r="J1848" s="1" t="s">
        <v>4282</v>
      </c>
      <c r="K1848" s="1" t="s">
        <v>4283</v>
      </c>
      <c r="L1848" s="1" t="s">
        <v>2630</v>
      </c>
      <c r="M1848" s="1" t="s">
        <v>4290</v>
      </c>
      <c r="N1848" s="3">
        <v>-38691.51</v>
      </c>
      <c r="O1848" s="3">
        <v>0</v>
      </c>
      <c r="P1848" s="1" t="s">
        <v>2842</v>
      </c>
      <c r="Q1848" s="1" t="s">
        <v>1467</v>
      </c>
      <c r="R1848" s="1" t="s">
        <v>1465</v>
      </c>
      <c r="S1848" s="1" t="s">
        <v>2407</v>
      </c>
      <c r="T1848" s="1" t="s">
        <v>2407</v>
      </c>
      <c r="U1848" s="1" t="s">
        <v>5938</v>
      </c>
      <c r="V1848" s="1" t="s">
        <v>2470</v>
      </c>
      <c r="W1848" s="1" t="s">
        <v>99</v>
      </c>
      <c r="X1848" s="1" t="str">
        <f>CONCATENATE(Tableau4[[#This Row],[Numéro de pièce de la pièce de référence]],Tableau4[[#This Row],[Numéro de poste de la pièce de référence]])</f>
        <v>450067502920</v>
      </c>
    </row>
    <row r="1849" spans="1:24" x14ac:dyDescent="0.35">
      <c r="A1849" s="1" t="s">
        <v>97</v>
      </c>
      <c r="B1849" s="1" t="s">
        <v>2489</v>
      </c>
      <c r="C1849" s="1" t="s">
        <v>2510</v>
      </c>
      <c r="D1849" s="1" t="s">
        <v>126</v>
      </c>
      <c r="E1849" s="1" t="s">
        <v>789</v>
      </c>
      <c r="F1849" s="1" t="s">
        <v>2407</v>
      </c>
      <c r="G1849" s="1" t="s">
        <v>2768</v>
      </c>
      <c r="H1849" s="1" t="s">
        <v>88</v>
      </c>
      <c r="I1849" s="2">
        <v>44061</v>
      </c>
      <c r="J1849" s="1" t="s">
        <v>4282</v>
      </c>
      <c r="K1849" s="1" t="s">
        <v>4283</v>
      </c>
      <c r="L1849" s="1" t="s">
        <v>2630</v>
      </c>
      <c r="M1849" s="1" t="s">
        <v>4290</v>
      </c>
      <c r="N1849" s="3">
        <v>-991.44</v>
      </c>
      <c r="O1849" s="3">
        <v>0</v>
      </c>
      <c r="P1849" s="1" t="s">
        <v>2533</v>
      </c>
      <c r="Q1849" s="1" t="s">
        <v>790</v>
      </c>
      <c r="R1849" s="1" t="s">
        <v>773</v>
      </c>
      <c r="S1849" s="1" t="s">
        <v>2407</v>
      </c>
      <c r="T1849" s="1" t="s">
        <v>2407</v>
      </c>
      <c r="U1849" s="1" t="s">
        <v>5939</v>
      </c>
      <c r="V1849" s="1" t="s">
        <v>2470</v>
      </c>
      <c r="W1849" s="1" t="s">
        <v>99</v>
      </c>
      <c r="X1849" s="1" t="str">
        <f>CONCATENATE(Tableau4[[#This Row],[Numéro de pièce de la pièce de référence]],Tableau4[[#This Row],[Numéro de poste de la pièce de référence]])</f>
        <v>450067064310</v>
      </c>
    </row>
    <row r="1850" spans="1:24" x14ac:dyDescent="0.35">
      <c r="A1850" s="1" t="s">
        <v>97</v>
      </c>
      <c r="B1850" s="1" t="s">
        <v>2489</v>
      </c>
      <c r="C1850" s="1" t="s">
        <v>2510</v>
      </c>
      <c r="D1850" s="1" t="s">
        <v>126</v>
      </c>
      <c r="E1850" s="1" t="s">
        <v>789</v>
      </c>
      <c r="F1850" s="1" t="s">
        <v>2407</v>
      </c>
      <c r="G1850" s="1" t="s">
        <v>2768</v>
      </c>
      <c r="H1850" s="1" t="s">
        <v>88</v>
      </c>
      <c r="I1850" s="2">
        <v>44061</v>
      </c>
      <c r="J1850" s="1" t="s">
        <v>4282</v>
      </c>
      <c r="K1850" s="1" t="s">
        <v>4283</v>
      </c>
      <c r="L1850" s="1" t="s">
        <v>2630</v>
      </c>
      <c r="M1850" s="1" t="s">
        <v>4290</v>
      </c>
      <c r="N1850" s="3">
        <v>-837.6</v>
      </c>
      <c r="O1850" s="3">
        <v>0</v>
      </c>
      <c r="P1850" s="1" t="s">
        <v>2533</v>
      </c>
      <c r="Q1850" s="1" t="s">
        <v>790</v>
      </c>
      <c r="R1850" s="1" t="s">
        <v>773</v>
      </c>
      <c r="S1850" s="1" t="s">
        <v>2407</v>
      </c>
      <c r="T1850" s="1" t="s">
        <v>2407</v>
      </c>
      <c r="U1850" s="1" t="s">
        <v>5940</v>
      </c>
      <c r="V1850" s="1" t="s">
        <v>2470</v>
      </c>
      <c r="W1850" s="1" t="s">
        <v>99</v>
      </c>
      <c r="X1850" s="1" t="str">
        <f>CONCATENATE(Tableau4[[#This Row],[Numéro de pièce de la pièce de référence]],Tableau4[[#This Row],[Numéro de poste de la pièce de référence]])</f>
        <v>450067064310</v>
      </c>
    </row>
    <row r="1851" spans="1:24" x14ac:dyDescent="0.35">
      <c r="A1851" s="1" t="s">
        <v>97</v>
      </c>
      <c r="B1851" s="1" t="s">
        <v>2489</v>
      </c>
      <c r="C1851" s="1" t="s">
        <v>2510</v>
      </c>
      <c r="D1851" s="1" t="s">
        <v>126</v>
      </c>
      <c r="E1851" s="1" t="s">
        <v>789</v>
      </c>
      <c r="F1851" s="1" t="s">
        <v>2407</v>
      </c>
      <c r="G1851" s="1" t="s">
        <v>2768</v>
      </c>
      <c r="H1851" s="1" t="s">
        <v>88</v>
      </c>
      <c r="I1851" s="2">
        <v>44061</v>
      </c>
      <c r="J1851" s="1" t="s">
        <v>4282</v>
      </c>
      <c r="K1851" s="1" t="s">
        <v>4283</v>
      </c>
      <c r="L1851" s="1" t="s">
        <v>2630</v>
      </c>
      <c r="M1851" s="1" t="s">
        <v>4290</v>
      </c>
      <c r="N1851" s="3">
        <v>-335.04</v>
      </c>
      <c r="O1851" s="3">
        <v>0</v>
      </c>
      <c r="P1851" s="1" t="s">
        <v>2533</v>
      </c>
      <c r="Q1851" s="1" t="s">
        <v>790</v>
      </c>
      <c r="R1851" s="1" t="s">
        <v>773</v>
      </c>
      <c r="S1851" s="1" t="s">
        <v>2407</v>
      </c>
      <c r="T1851" s="1" t="s">
        <v>2407</v>
      </c>
      <c r="U1851" s="1" t="s">
        <v>5941</v>
      </c>
      <c r="V1851" s="1" t="s">
        <v>2470</v>
      </c>
      <c r="W1851" s="1" t="s">
        <v>99</v>
      </c>
      <c r="X1851" s="1" t="str">
        <f>CONCATENATE(Tableau4[[#This Row],[Numéro de pièce de la pièce de référence]],Tableau4[[#This Row],[Numéro de poste de la pièce de référence]])</f>
        <v>450067064310</v>
      </c>
    </row>
    <row r="1852" spans="1:24" x14ac:dyDescent="0.35">
      <c r="A1852" s="1" t="s">
        <v>97</v>
      </c>
      <c r="B1852" s="1" t="s">
        <v>2489</v>
      </c>
      <c r="C1852" s="1" t="s">
        <v>2510</v>
      </c>
      <c r="D1852" s="1" t="s">
        <v>126</v>
      </c>
      <c r="E1852" s="1" t="s">
        <v>789</v>
      </c>
      <c r="F1852" s="1" t="s">
        <v>2407</v>
      </c>
      <c r="G1852" s="1" t="s">
        <v>2768</v>
      </c>
      <c r="H1852" s="1" t="s">
        <v>88</v>
      </c>
      <c r="I1852" s="2">
        <v>44061</v>
      </c>
      <c r="J1852" s="1" t="s">
        <v>4282</v>
      </c>
      <c r="K1852" s="1" t="s">
        <v>4283</v>
      </c>
      <c r="L1852" s="1" t="s">
        <v>2630</v>
      </c>
      <c r="M1852" s="1" t="s">
        <v>4290</v>
      </c>
      <c r="N1852" s="3">
        <v>-328.32</v>
      </c>
      <c r="O1852" s="3">
        <v>0</v>
      </c>
      <c r="P1852" s="1" t="s">
        <v>2533</v>
      </c>
      <c r="Q1852" s="1" t="s">
        <v>790</v>
      </c>
      <c r="R1852" s="1" t="s">
        <v>773</v>
      </c>
      <c r="S1852" s="1" t="s">
        <v>2407</v>
      </c>
      <c r="T1852" s="1" t="s">
        <v>2407</v>
      </c>
      <c r="U1852" s="1" t="s">
        <v>5942</v>
      </c>
      <c r="V1852" s="1" t="s">
        <v>2470</v>
      </c>
      <c r="W1852" s="1" t="s">
        <v>99</v>
      </c>
      <c r="X1852" s="1" t="str">
        <f>CONCATENATE(Tableau4[[#This Row],[Numéro de pièce de la pièce de référence]],Tableau4[[#This Row],[Numéro de poste de la pièce de référence]])</f>
        <v>450067064310</v>
      </c>
    </row>
    <row r="1853" spans="1:24" x14ac:dyDescent="0.35">
      <c r="A1853" s="1" t="s">
        <v>97</v>
      </c>
      <c r="B1853" s="1" t="s">
        <v>2489</v>
      </c>
      <c r="C1853" s="1" t="s">
        <v>2510</v>
      </c>
      <c r="D1853" s="1" t="s">
        <v>101</v>
      </c>
      <c r="E1853" s="1" t="s">
        <v>1989</v>
      </c>
      <c r="F1853" s="1" t="s">
        <v>2407</v>
      </c>
      <c r="G1853" s="1" t="s">
        <v>3068</v>
      </c>
      <c r="H1853" s="1" t="s">
        <v>88</v>
      </c>
      <c r="I1853" s="2">
        <v>44061</v>
      </c>
      <c r="J1853" s="1" t="s">
        <v>4282</v>
      </c>
      <c r="K1853" s="1" t="s">
        <v>4283</v>
      </c>
      <c r="L1853" s="1" t="s">
        <v>2630</v>
      </c>
      <c r="M1853" s="1" t="s">
        <v>4290</v>
      </c>
      <c r="N1853" s="3">
        <v>-930</v>
      </c>
      <c r="O1853" s="3">
        <v>0</v>
      </c>
      <c r="P1853" s="1" t="s">
        <v>2702</v>
      </c>
      <c r="Q1853" s="1" t="s">
        <v>1990</v>
      </c>
      <c r="R1853" s="1" t="s">
        <v>1988</v>
      </c>
      <c r="S1853" s="1" t="s">
        <v>2407</v>
      </c>
      <c r="T1853" s="1" t="s">
        <v>2407</v>
      </c>
      <c r="U1853" s="1" t="s">
        <v>5943</v>
      </c>
      <c r="V1853" s="1" t="s">
        <v>2470</v>
      </c>
      <c r="W1853" s="1" t="s">
        <v>74</v>
      </c>
      <c r="X1853" s="1" t="str">
        <f>CONCATENATE(Tableau4[[#This Row],[Numéro de pièce de la pièce de référence]],Tableau4[[#This Row],[Numéro de poste de la pièce de référence]])</f>
        <v>450067811910</v>
      </c>
    </row>
    <row r="1854" spans="1:24" x14ac:dyDescent="0.35">
      <c r="A1854" s="1" t="s">
        <v>97</v>
      </c>
      <c r="B1854" s="1" t="s">
        <v>2489</v>
      </c>
      <c r="C1854" s="1" t="s">
        <v>2510</v>
      </c>
      <c r="D1854" s="1" t="s">
        <v>101</v>
      </c>
      <c r="E1854" s="1" t="s">
        <v>1989</v>
      </c>
      <c r="F1854" s="1" t="s">
        <v>2407</v>
      </c>
      <c r="G1854" s="1" t="s">
        <v>3068</v>
      </c>
      <c r="H1854" s="1" t="s">
        <v>88</v>
      </c>
      <c r="I1854" s="2">
        <v>44061</v>
      </c>
      <c r="J1854" s="1" t="s">
        <v>4282</v>
      </c>
      <c r="K1854" s="1" t="s">
        <v>4283</v>
      </c>
      <c r="L1854" s="1" t="s">
        <v>2630</v>
      </c>
      <c r="M1854" s="1" t="s">
        <v>4290</v>
      </c>
      <c r="N1854" s="3">
        <v>43.67</v>
      </c>
      <c r="O1854" s="3">
        <v>0</v>
      </c>
      <c r="P1854" s="1" t="s">
        <v>2702</v>
      </c>
      <c r="Q1854" s="1" t="s">
        <v>1990</v>
      </c>
      <c r="R1854" s="1" t="s">
        <v>1988</v>
      </c>
      <c r="S1854" s="1" t="s">
        <v>2407</v>
      </c>
      <c r="T1854" s="1" t="s">
        <v>2407</v>
      </c>
      <c r="U1854" s="1" t="s">
        <v>5944</v>
      </c>
      <c r="V1854" s="1" t="s">
        <v>2470</v>
      </c>
      <c r="W1854" s="1" t="s">
        <v>74</v>
      </c>
      <c r="X1854" s="1" t="str">
        <f>CONCATENATE(Tableau4[[#This Row],[Numéro de pièce de la pièce de référence]],Tableau4[[#This Row],[Numéro de poste de la pièce de référence]])</f>
        <v>450067811910</v>
      </c>
    </row>
    <row r="1855" spans="1:24" x14ac:dyDescent="0.35">
      <c r="A1855" s="1" t="s">
        <v>97</v>
      </c>
      <c r="B1855" s="1" t="s">
        <v>2489</v>
      </c>
      <c r="C1855" s="1" t="s">
        <v>2510</v>
      </c>
      <c r="D1855" s="1" t="s">
        <v>101</v>
      </c>
      <c r="E1855" s="1" t="s">
        <v>1989</v>
      </c>
      <c r="F1855" s="1" t="s">
        <v>2407</v>
      </c>
      <c r="G1855" s="1" t="s">
        <v>3068</v>
      </c>
      <c r="H1855" s="1" t="s">
        <v>88</v>
      </c>
      <c r="I1855" s="2">
        <v>44061</v>
      </c>
      <c r="J1855" s="1" t="s">
        <v>4282</v>
      </c>
      <c r="K1855" s="1" t="s">
        <v>4283</v>
      </c>
      <c r="L1855" s="1" t="s">
        <v>2630</v>
      </c>
      <c r="M1855" s="1" t="s">
        <v>4290</v>
      </c>
      <c r="N1855" s="3">
        <v>706.04</v>
      </c>
      <c r="O1855" s="3">
        <v>0</v>
      </c>
      <c r="P1855" s="1" t="s">
        <v>2702</v>
      </c>
      <c r="Q1855" s="1" t="s">
        <v>1990</v>
      </c>
      <c r="R1855" s="1" t="s">
        <v>1988</v>
      </c>
      <c r="S1855" s="1" t="s">
        <v>2407</v>
      </c>
      <c r="T1855" s="1" t="s">
        <v>2407</v>
      </c>
      <c r="U1855" s="1" t="s">
        <v>5945</v>
      </c>
      <c r="V1855" s="1" t="s">
        <v>2470</v>
      </c>
      <c r="W1855" s="1" t="s">
        <v>74</v>
      </c>
      <c r="X1855" s="1" t="str">
        <f>CONCATENATE(Tableau4[[#This Row],[Numéro de pièce de la pièce de référence]],Tableau4[[#This Row],[Numéro de poste de la pièce de référence]])</f>
        <v>450067811910</v>
      </c>
    </row>
    <row r="1856" spans="1:24" x14ac:dyDescent="0.35">
      <c r="A1856" s="1" t="s">
        <v>97</v>
      </c>
      <c r="B1856" s="1" t="s">
        <v>2489</v>
      </c>
      <c r="C1856" s="1" t="s">
        <v>2510</v>
      </c>
      <c r="D1856" s="1" t="s">
        <v>101</v>
      </c>
      <c r="E1856" s="1" t="s">
        <v>1989</v>
      </c>
      <c r="F1856" s="1" t="s">
        <v>2407</v>
      </c>
      <c r="G1856" s="1" t="s">
        <v>3068</v>
      </c>
      <c r="H1856" s="1" t="s">
        <v>88</v>
      </c>
      <c r="I1856" s="2">
        <v>44061</v>
      </c>
      <c r="J1856" s="1" t="s">
        <v>4282</v>
      </c>
      <c r="K1856" s="1" t="s">
        <v>4283</v>
      </c>
      <c r="L1856" s="1" t="s">
        <v>2630</v>
      </c>
      <c r="M1856" s="1" t="s">
        <v>4290</v>
      </c>
      <c r="N1856" s="3">
        <v>-2596.7800000000002</v>
      </c>
      <c r="O1856" s="3">
        <v>0</v>
      </c>
      <c r="P1856" s="1" t="s">
        <v>2702</v>
      </c>
      <c r="Q1856" s="1" t="s">
        <v>1990</v>
      </c>
      <c r="R1856" s="1" t="s">
        <v>1988</v>
      </c>
      <c r="S1856" s="1" t="s">
        <v>2407</v>
      </c>
      <c r="T1856" s="1" t="s">
        <v>2407</v>
      </c>
      <c r="U1856" s="1" t="s">
        <v>5946</v>
      </c>
      <c r="V1856" s="1" t="s">
        <v>2470</v>
      </c>
      <c r="W1856" s="1" t="s">
        <v>74</v>
      </c>
      <c r="X1856" s="1" t="str">
        <f>CONCATENATE(Tableau4[[#This Row],[Numéro de pièce de la pièce de référence]],Tableau4[[#This Row],[Numéro de poste de la pièce de référence]])</f>
        <v>450067811910</v>
      </c>
    </row>
    <row r="1857" spans="1:24" x14ac:dyDescent="0.35">
      <c r="A1857" s="1" t="s">
        <v>97</v>
      </c>
      <c r="B1857" s="1" t="s">
        <v>2489</v>
      </c>
      <c r="C1857" s="1" t="s">
        <v>2510</v>
      </c>
      <c r="D1857" s="1" t="s">
        <v>101</v>
      </c>
      <c r="E1857" s="1" t="s">
        <v>1595</v>
      </c>
      <c r="F1857" s="1" t="s">
        <v>2407</v>
      </c>
      <c r="G1857" s="1" t="s">
        <v>3069</v>
      </c>
      <c r="H1857" s="1" t="s">
        <v>88</v>
      </c>
      <c r="I1857" s="2">
        <v>44061</v>
      </c>
      <c r="J1857" s="1" t="s">
        <v>4282</v>
      </c>
      <c r="K1857" s="1" t="s">
        <v>4283</v>
      </c>
      <c r="L1857" s="1" t="s">
        <v>2630</v>
      </c>
      <c r="M1857" s="1" t="s">
        <v>4290</v>
      </c>
      <c r="N1857" s="3">
        <v>-856358.02</v>
      </c>
      <c r="O1857" s="3">
        <v>0</v>
      </c>
      <c r="P1857" s="1" t="s">
        <v>2517</v>
      </c>
      <c r="Q1857" s="1" t="s">
        <v>1596</v>
      </c>
      <c r="R1857" s="1" t="s">
        <v>301</v>
      </c>
      <c r="S1857" s="1" t="s">
        <v>2407</v>
      </c>
      <c r="T1857" s="1" t="s">
        <v>2407</v>
      </c>
      <c r="U1857" s="1" t="s">
        <v>5947</v>
      </c>
      <c r="V1857" s="1" t="s">
        <v>2470</v>
      </c>
      <c r="W1857" s="1" t="s">
        <v>103</v>
      </c>
      <c r="X1857" s="1" t="str">
        <f>CONCATENATE(Tableau4[[#This Row],[Numéro de pièce de la pièce de référence]],Tableau4[[#This Row],[Numéro de poste de la pièce de référence]])</f>
        <v>450067816910</v>
      </c>
    </row>
    <row r="1858" spans="1:24" x14ac:dyDescent="0.35">
      <c r="A1858" s="1" t="s">
        <v>97</v>
      </c>
      <c r="B1858" s="1" t="s">
        <v>2489</v>
      </c>
      <c r="C1858" s="1" t="s">
        <v>2510</v>
      </c>
      <c r="D1858" s="1" t="s">
        <v>101</v>
      </c>
      <c r="E1858" s="1" t="s">
        <v>1658</v>
      </c>
      <c r="F1858" s="1" t="s">
        <v>2407</v>
      </c>
      <c r="G1858" s="1" t="s">
        <v>3099</v>
      </c>
      <c r="H1858" s="1" t="s">
        <v>217</v>
      </c>
      <c r="I1858" s="2">
        <v>44061</v>
      </c>
      <c r="J1858" s="1" t="s">
        <v>4282</v>
      </c>
      <c r="K1858" s="1" t="s">
        <v>4283</v>
      </c>
      <c r="L1858" s="1" t="s">
        <v>3400</v>
      </c>
      <c r="M1858" s="1" t="s">
        <v>4284</v>
      </c>
      <c r="N1858" s="3">
        <v>61419.6</v>
      </c>
      <c r="O1858" s="3">
        <v>0</v>
      </c>
      <c r="P1858" s="1" t="s">
        <v>2567</v>
      </c>
      <c r="Q1858" s="1" t="s">
        <v>2414</v>
      </c>
      <c r="R1858" s="1" t="s">
        <v>1657</v>
      </c>
      <c r="S1858" s="1" t="s">
        <v>2407</v>
      </c>
      <c r="T1858" s="1" t="s">
        <v>2407</v>
      </c>
      <c r="U1858" s="1" t="s">
        <v>5948</v>
      </c>
      <c r="V1858" s="1" t="s">
        <v>2470</v>
      </c>
      <c r="W1858" s="1" t="s">
        <v>103</v>
      </c>
      <c r="X1858" s="1" t="str">
        <f>CONCATENATE(Tableau4[[#This Row],[Numéro de pièce de la pièce de référence]],Tableau4[[#This Row],[Numéro de poste de la pièce de référence]])</f>
        <v>450068076420</v>
      </c>
    </row>
    <row r="1859" spans="1:24" x14ac:dyDescent="0.35">
      <c r="A1859" s="1" t="s">
        <v>97</v>
      </c>
      <c r="B1859" s="1" t="s">
        <v>2489</v>
      </c>
      <c r="C1859" s="1" t="s">
        <v>2510</v>
      </c>
      <c r="D1859" s="1" t="s">
        <v>101</v>
      </c>
      <c r="E1859" s="1" t="s">
        <v>2116</v>
      </c>
      <c r="F1859" s="1" t="s">
        <v>2407</v>
      </c>
      <c r="G1859" s="1" t="s">
        <v>3107</v>
      </c>
      <c r="H1859" s="1" t="s">
        <v>88</v>
      </c>
      <c r="I1859" s="2">
        <v>44061</v>
      </c>
      <c r="J1859" s="1" t="s">
        <v>4282</v>
      </c>
      <c r="K1859" s="1" t="s">
        <v>4283</v>
      </c>
      <c r="L1859" s="1" t="s">
        <v>2630</v>
      </c>
      <c r="M1859" s="1" t="s">
        <v>4290</v>
      </c>
      <c r="N1859" s="3">
        <v>-4880</v>
      </c>
      <c r="O1859" s="3">
        <v>0</v>
      </c>
      <c r="P1859" s="1" t="s">
        <v>2702</v>
      </c>
      <c r="Q1859" s="1" t="s">
        <v>2117</v>
      </c>
      <c r="R1859" s="1" t="s">
        <v>2115</v>
      </c>
      <c r="S1859" s="1" t="s">
        <v>2407</v>
      </c>
      <c r="T1859" s="1" t="s">
        <v>2407</v>
      </c>
      <c r="U1859" s="1" t="s">
        <v>5949</v>
      </c>
      <c r="V1859" s="1" t="s">
        <v>2470</v>
      </c>
      <c r="W1859" s="1" t="s">
        <v>74</v>
      </c>
      <c r="X1859" s="1" t="str">
        <f>CONCATENATE(Tableau4[[#This Row],[Numéro de pièce de la pièce de référence]],Tableau4[[#This Row],[Numéro de poste de la pièce de référence]])</f>
        <v>450068159210</v>
      </c>
    </row>
    <row r="1860" spans="1:24" x14ac:dyDescent="0.35">
      <c r="A1860" s="1" t="s">
        <v>97</v>
      </c>
      <c r="B1860" s="1" t="s">
        <v>2489</v>
      </c>
      <c r="C1860" s="1" t="s">
        <v>2510</v>
      </c>
      <c r="D1860" s="1" t="s">
        <v>101</v>
      </c>
      <c r="E1860" s="1" t="s">
        <v>2319</v>
      </c>
      <c r="F1860" s="1" t="s">
        <v>2407</v>
      </c>
      <c r="G1860" s="1" t="s">
        <v>3171</v>
      </c>
      <c r="H1860" s="1" t="s">
        <v>88</v>
      </c>
      <c r="I1860" s="2">
        <v>44061</v>
      </c>
      <c r="J1860" s="1" t="s">
        <v>4282</v>
      </c>
      <c r="K1860" s="1" t="s">
        <v>4283</v>
      </c>
      <c r="L1860" s="1" t="s">
        <v>2630</v>
      </c>
      <c r="M1860" s="1" t="s">
        <v>4290</v>
      </c>
      <c r="N1860" s="3">
        <v>-16950.14</v>
      </c>
      <c r="O1860" s="3">
        <v>0</v>
      </c>
      <c r="P1860" s="1" t="s">
        <v>2567</v>
      </c>
      <c r="Q1860" s="1" t="s">
        <v>1838</v>
      </c>
      <c r="R1860" s="1" t="s">
        <v>2318</v>
      </c>
      <c r="S1860" s="1" t="s">
        <v>2407</v>
      </c>
      <c r="T1860" s="1" t="s">
        <v>2407</v>
      </c>
      <c r="U1860" s="1" t="s">
        <v>5950</v>
      </c>
      <c r="V1860" s="1" t="s">
        <v>2470</v>
      </c>
      <c r="W1860" s="1" t="s">
        <v>103</v>
      </c>
      <c r="X1860" s="1" t="str">
        <f>CONCATENATE(Tableau4[[#This Row],[Numéro de pièce de la pièce de référence]],Tableau4[[#This Row],[Numéro de poste de la pièce de référence]])</f>
        <v>450068635410</v>
      </c>
    </row>
    <row r="1861" spans="1:24" x14ac:dyDescent="0.35">
      <c r="A1861" s="1" t="s">
        <v>97</v>
      </c>
      <c r="B1861" s="1" t="s">
        <v>2489</v>
      </c>
      <c r="C1861" s="1" t="s">
        <v>2510</v>
      </c>
      <c r="D1861" s="1" t="s">
        <v>101</v>
      </c>
      <c r="E1861" s="1" t="s">
        <v>2319</v>
      </c>
      <c r="F1861" s="1" t="s">
        <v>2407</v>
      </c>
      <c r="G1861" s="1" t="s">
        <v>3171</v>
      </c>
      <c r="H1861" s="1" t="s">
        <v>88</v>
      </c>
      <c r="I1861" s="2">
        <v>44061</v>
      </c>
      <c r="J1861" s="1" t="s">
        <v>4282</v>
      </c>
      <c r="K1861" s="1" t="s">
        <v>4283</v>
      </c>
      <c r="L1861" s="1" t="s">
        <v>2590</v>
      </c>
      <c r="M1861" s="1" t="s">
        <v>4402</v>
      </c>
      <c r="N1861" s="3">
        <v>-100.7</v>
      </c>
      <c r="O1861" s="3">
        <v>0</v>
      </c>
      <c r="P1861" s="1" t="s">
        <v>2567</v>
      </c>
      <c r="Q1861" s="1" t="s">
        <v>1838</v>
      </c>
      <c r="R1861" s="1" t="s">
        <v>2318</v>
      </c>
      <c r="S1861" s="1" t="s">
        <v>2407</v>
      </c>
      <c r="T1861" s="1" t="s">
        <v>2407</v>
      </c>
      <c r="U1861" s="1" t="s">
        <v>5950</v>
      </c>
      <c r="V1861" s="1" t="s">
        <v>2470</v>
      </c>
      <c r="W1861" s="1" t="s">
        <v>103</v>
      </c>
      <c r="X1861" s="1" t="str">
        <f>CONCATENATE(Tableau4[[#This Row],[Numéro de pièce de la pièce de référence]],Tableau4[[#This Row],[Numéro de poste de la pièce de référence]])</f>
        <v>450068635410</v>
      </c>
    </row>
    <row r="1862" spans="1:24" x14ac:dyDescent="0.35">
      <c r="A1862" s="1" t="s">
        <v>97</v>
      </c>
      <c r="B1862" s="1" t="s">
        <v>2489</v>
      </c>
      <c r="C1862" s="1" t="s">
        <v>2510</v>
      </c>
      <c r="D1862" s="1" t="s">
        <v>101</v>
      </c>
      <c r="E1862" s="1" t="s">
        <v>2319</v>
      </c>
      <c r="F1862" s="1" t="s">
        <v>2407</v>
      </c>
      <c r="G1862" s="1" t="s">
        <v>3171</v>
      </c>
      <c r="H1862" s="1" t="s">
        <v>217</v>
      </c>
      <c r="I1862" s="2">
        <v>44061</v>
      </c>
      <c r="J1862" s="1" t="s">
        <v>4282</v>
      </c>
      <c r="K1862" s="1" t="s">
        <v>4283</v>
      </c>
      <c r="L1862" s="1" t="s">
        <v>2630</v>
      </c>
      <c r="M1862" s="1" t="s">
        <v>4290</v>
      </c>
      <c r="N1862" s="3">
        <v>-9111.6200000000008</v>
      </c>
      <c r="O1862" s="3">
        <v>0</v>
      </c>
      <c r="P1862" s="1" t="s">
        <v>2567</v>
      </c>
      <c r="Q1862" s="1" t="s">
        <v>2320</v>
      </c>
      <c r="R1862" s="1" t="s">
        <v>2318</v>
      </c>
      <c r="S1862" s="1" t="s">
        <v>2407</v>
      </c>
      <c r="T1862" s="1" t="s">
        <v>2407</v>
      </c>
      <c r="U1862" s="1" t="s">
        <v>5950</v>
      </c>
      <c r="V1862" s="1" t="s">
        <v>2470</v>
      </c>
      <c r="W1862" s="1" t="s">
        <v>103</v>
      </c>
      <c r="X1862" s="1" t="str">
        <f>CONCATENATE(Tableau4[[#This Row],[Numéro de pièce de la pièce de référence]],Tableau4[[#This Row],[Numéro de poste de la pièce de référence]])</f>
        <v>450068635420</v>
      </c>
    </row>
    <row r="1863" spans="1:24" x14ac:dyDescent="0.35">
      <c r="A1863" s="1" t="s">
        <v>97</v>
      </c>
      <c r="B1863" s="1" t="s">
        <v>2489</v>
      </c>
      <c r="C1863" s="1" t="s">
        <v>2510</v>
      </c>
      <c r="D1863" s="1" t="s">
        <v>101</v>
      </c>
      <c r="E1863" s="1" t="s">
        <v>2319</v>
      </c>
      <c r="F1863" s="1" t="s">
        <v>2407</v>
      </c>
      <c r="G1863" s="1" t="s">
        <v>3171</v>
      </c>
      <c r="H1863" s="1" t="s">
        <v>217</v>
      </c>
      <c r="I1863" s="2">
        <v>44061</v>
      </c>
      <c r="J1863" s="1" t="s">
        <v>4282</v>
      </c>
      <c r="K1863" s="1" t="s">
        <v>4283</v>
      </c>
      <c r="L1863" s="1" t="s">
        <v>2590</v>
      </c>
      <c r="M1863" s="1" t="s">
        <v>4402</v>
      </c>
      <c r="N1863" s="3">
        <v>-54.13</v>
      </c>
      <c r="O1863" s="3">
        <v>0</v>
      </c>
      <c r="P1863" s="1" t="s">
        <v>2567</v>
      </c>
      <c r="Q1863" s="1" t="s">
        <v>2320</v>
      </c>
      <c r="R1863" s="1" t="s">
        <v>2318</v>
      </c>
      <c r="S1863" s="1" t="s">
        <v>2407</v>
      </c>
      <c r="T1863" s="1" t="s">
        <v>2407</v>
      </c>
      <c r="U1863" s="1" t="s">
        <v>5950</v>
      </c>
      <c r="V1863" s="1" t="s">
        <v>2470</v>
      </c>
      <c r="W1863" s="1" t="s">
        <v>103</v>
      </c>
      <c r="X1863" s="1" t="str">
        <f>CONCATENATE(Tableau4[[#This Row],[Numéro de pièce de la pièce de référence]],Tableau4[[#This Row],[Numéro de poste de la pièce de référence]])</f>
        <v>450068635420</v>
      </c>
    </row>
    <row r="1864" spans="1:24" x14ac:dyDescent="0.35">
      <c r="A1864" s="1" t="s">
        <v>97</v>
      </c>
      <c r="B1864" s="1" t="s">
        <v>2489</v>
      </c>
      <c r="C1864" s="1" t="s">
        <v>2510</v>
      </c>
      <c r="D1864" s="1" t="s">
        <v>101</v>
      </c>
      <c r="E1864" s="1" t="s">
        <v>1149</v>
      </c>
      <c r="F1864" s="1" t="s">
        <v>2407</v>
      </c>
      <c r="G1864" s="1" t="s">
        <v>2890</v>
      </c>
      <c r="H1864" s="1" t="s">
        <v>88</v>
      </c>
      <c r="I1864" s="2">
        <v>44062</v>
      </c>
      <c r="J1864" s="1" t="s">
        <v>4282</v>
      </c>
      <c r="K1864" s="1" t="s">
        <v>4283</v>
      </c>
      <c r="L1864" s="1" t="s">
        <v>2630</v>
      </c>
      <c r="M1864" s="1" t="s">
        <v>4290</v>
      </c>
      <c r="N1864" s="3">
        <v>-66622.490000000005</v>
      </c>
      <c r="O1864" s="3">
        <v>0</v>
      </c>
      <c r="P1864" s="1" t="s">
        <v>2567</v>
      </c>
      <c r="Q1864" s="1" t="s">
        <v>1150</v>
      </c>
      <c r="R1864" s="1" t="s">
        <v>1148</v>
      </c>
      <c r="S1864" s="1" t="s">
        <v>2407</v>
      </c>
      <c r="T1864" s="1" t="s">
        <v>2407</v>
      </c>
      <c r="U1864" s="1" t="s">
        <v>5951</v>
      </c>
      <c r="V1864" s="1" t="s">
        <v>2470</v>
      </c>
      <c r="W1864" s="1" t="s">
        <v>111</v>
      </c>
      <c r="X1864" s="1" t="str">
        <f>CONCATENATE(Tableau4[[#This Row],[Numéro de pièce de la pièce de référence]],Tableau4[[#This Row],[Numéro de poste de la pièce de référence]])</f>
        <v>450067222910</v>
      </c>
    </row>
    <row r="1865" spans="1:24" x14ac:dyDescent="0.35">
      <c r="A1865" s="1" t="s">
        <v>72</v>
      </c>
      <c r="B1865" s="1" t="s">
        <v>2407</v>
      </c>
      <c r="C1865" s="1" t="s">
        <v>2483</v>
      </c>
      <c r="D1865" s="1" t="s">
        <v>78</v>
      </c>
      <c r="E1865" s="1" t="s">
        <v>1623</v>
      </c>
      <c r="F1865" s="1" t="s">
        <v>2407</v>
      </c>
      <c r="G1865" s="1" t="s">
        <v>3077</v>
      </c>
      <c r="H1865" s="1" t="s">
        <v>88</v>
      </c>
      <c r="I1865" s="2">
        <v>44062</v>
      </c>
      <c r="J1865" s="1" t="s">
        <v>4282</v>
      </c>
      <c r="K1865" s="1" t="s">
        <v>4283</v>
      </c>
      <c r="L1865" s="1" t="s">
        <v>2630</v>
      </c>
      <c r="M1865" s="1" t="s">
        <v>4290</v>
      </c>
      <c r="N1865" s="3">
        <v>-46483.99</v>
      </c>
      <c r="O1865" s="3">
        <v>0</v>
      </c>
      <c r="P1865" s="1" t="s">
        <v>2482</v>
      </c>
      <c r="Q1865" s="1" t="s">
        <v>1624</v>
      </c>
      <c r="R1865" s="1" t="s">
        <v>1622</v>
      </c>
      <c r="S1865" s="1" t="s">
        <v>2407</v>
      </c>
      <c r="T1865" s="1" t="s">
        <v>2407</v>
      </c>
      <c r="U1865" s="1" t="s">
        <v>5952</v>
      </c>
      <c r="V1865" s="1" t="s">
        <v>2470</v>
      </c>
      <c r="W1865" s="1" t="s">
        <v>51</v>
      </c>
      <c r="X1865" s="1" t="str">
        <f>CONCATENATE(Tableau4[[#This Row],[Numéro de pièce de la pièce de référence]],Tableau4[[#This Row],[Numéro de poste de la pièce de référence]])</f>
        <v>450067949410</v>
      </c>
    </row>
    <row r="1866" spans="1:24" x14ac:dyDescent="0.35">
      <c r="A1866" s="1" t="s">
        <v>97</v>
      </c>
      <c r="B1866" s="1" t="s">
        <v>2489</v>
      </c>
      <c r="C1866" s="1" t="s">
        <v>2510</v>
      </c>
      <c r="D1866" s="1" t="s">
        <v>101</v>
      </c>
      <c r="E1866" s="1" t="s">
        <v>1712</v>
      </c>
      <c r="F1866" s="1" t="s">
        <v>2407</v>
      </c>
      <c r="G1866" s="1" t="s">
        <v>3105</v>
      </c>
      <c r="H1866" s="1" t="s">
        <v>88</v>
      </c>
      <c r="I1866" s="2">
        <v>44062</v>
      </c>
      <c r="J1866" s="1" t="s">
        <v>4282</v>
      </c>
      <c r="K1866" s="1" t="s">
        <v>4283</v>
      </c>
      <c r="L1866" s="1" t="s">
        <v>2630</v>
      </c>
      <c r="M1866" s="1" t="s">
        <v>4290</v>
      </c>
      <c r="N1866" s="3">
        <v>-1003.17</v>
      </c>
      <c r="O1866" s="3">
        <v>0</v>
      </c>
      <c r="P1866" s="1" t="s">
        <v>2517</v>
      </c>
      <c r="Q1866" s="1" t="s">
        <v>1713</v>
      </c>
      <c r="R1866" s="1" t="s">
        <v>1711</v>
      </c>
      <c r="S1866" s="1" t="s">
        <v>2407</v>
      </c>
      <c r="T1866" s="1" t="s">
        <v>2407</v>
      </c>
      <c r="U1866" s="1" t="s">
        <v>5953</v>
      </c>
      <c r="V1866" s="1" t="s">
        <v>2470</v>
      </c>
      <c r="W1866" s="1" t="s">
        <v>113</v>
      </c>
      <c r="X1866" s="1" t="str">
        <f>CONCATENATE(Tableau4[[#This Row],[Numéro de pièce de la pièce de référence]],Tableau4[[#This Row],[Numéro de poste de la pièce de référence]])</f>
        <v>450068153410</v>
      </c>
    </row>
    <row r="1867" spans="1:24" x14ac:dyDescent="0.35">
      <c r="A1867" s="1" t="s">
        <v>97</v>
      </c>
      <c r="B1867" s="1" t="s">
        <v>2489</v>
      </c>
      <c r="C1867" s="1" t="s">
        <v>2510</v>
      </c>
      <c r="D1867" s="1" t="s">
        <v>101</v>
      </c>
      <c r="E1867" s="1" t="s">
        <v>1712</v>
      </c>
      <c r="F1867" s="1" t="s">
        <v>2407</v>
      </c>
      <c r="G1867" s="1" t="s">
        <v>3105</v>
      </c>
      <c r="H1867" s="1" t="s">
        <v>88</v>
      </c>
      <c r="I1867" s="2">
        <v>44062</v>
      </c>
      <c r="J1867" s="1" t="s">
        <v>4282</v>
      </c>
      <c r="K1867" s="1" t="s">
        <v>4283</v>
      </c>
      <c r="L1867" s="1" t="s">
        <v>2630</v>
      </c>
      <c r="M1867" s="1" t="s">
        <v>4290</v>
      </c>
      <c r="N1867" s="3">
        <v>-2194.42</v>
      </c>
      <c r="O1867" s="3">
        <v>0</v>
      </c>
      <c r="P1867" s="1" t="s">
        <v>2517</v>
      </c>
      <c r="Q1867" s="1" t="s">
        <v>1713</v>
      </c>
      <c r="R1867" s="1" t="s">
        <v>1711</v>
      </c>
      <c r="S1867" s="1" t="s">
        <v>2407</v>
      </c>
      <c r="T1867" s="1" t="s">
        <v>2407</v>
      </c>
      <c r="U1867" s="1" t="s">
        <v>5954</v>
      </c>
      <c r="V1867" s="1" t="s">
        <v>2470</v>
      </c>
      <c r="W1867" s="1" t="s">
        <v>113</v>
      </c>
      <c r="X1867" s="1" t="str">
        <f>CONCATENATE(Tableau4[[#This Row],[Numéro de pièce de la pièce de référence]],Tableau4[[#This Row],[Numéro de poste de la pièce de référence]])</f>
        <v>450068153410</v>
      </c>
    </row>
    <row r="1868" spans="1:24" x14ac:dyDescent="0.35">
      <c r="A1868" s="1" t="s">
        <v>97</v>
      </c>
      <c r="B1868" s="1" t="s">
        <v>2489</v>
      </c>
      <c r="C1868" s="1" t="s">
        <v>2510</v>
      </c>
      <c r="D1868" s="1" t="s">
        <v>101</v>
      </c>
      <c r="E1868" s="1" t="s">
        <v>1712</v>
      </c>
      <c r="F1868" s="1" t="s">
        <v>2407</v>
      </c>
      <c r="G1868" s="1" t="s">
        <v>3105</v>
      </c>
      <c r="H1868" s="1" t="s">
        <v>88</v>
      </c>
      <c r="I1868" s="2">
        <v>44062</v>
      </c>
      <c r="J1868" s="1" t="s">
        <v>4282</v>
      </c>
      <c r="K1868" s="1" t="s">
        <v>4283</v>
      </c>
      <c r="L1868" s="1" t="s">
        <v>2630</v>
      </c>
      <c r="M1868" s="1" t="s">
        <v>4290</v>
      </c>
      <c r="N1868" s="3">
        <v>-2257.11</v>
      </c>
      <c r="O1868" s="3">
        <v>0</v>
      </c>
      <c r="P1868" s="1" t="s">
        <v>2517</v>
      </c>
      <c r="Q1868" s="1" t="s">
        <v>1713</v>
      </c>
      <c r="R1868" s="1" t="s">
        <v>1711</v>
      </c>
      <c r="S1868" s="1" t="s">
        <v>2407</v>
      </c>
      <c r="T1868" s="1" t="s">
        <v>2407</v>
      </c>
      <c r="U1868" s="1" t="s">
        <v>5955</v>
      </c>
      <c r="V1868" s="1" t="s">
        <v>2470</v>
      </c>
      <c r="W1868" s="1" t="s">
        <v>113</v>
      </c>
      <c r="X1868" s="1" t="str">
        <f>CONCATENATE(Tableau4[[#This Row],[Numéro de pièce de la pièce de référence]],Tableau4[[#This Row],[Numéro de poste de la pièce de référence]])</f>
        <v>450068153410</v>
      </c>
    </row>
    <row r="1869" spans="1:24" x14ac:dyDescent="0.35">
      <c r="A1869" s="1" t="s">
        <v>97</v>
      </c>
      <c r="B1869" s="1" t="s">
        <v>2489</v>
      </c>
      <c r="C1869" s="1" t="s">
        <v>2510</v>
      </c>
      <c r="D1869" s="1" t="s">
        <v>101</v>
      </c>
      <c r="E1869" s="1" t="s">
        <v>2116</v>
      </c>
      <c r="F1869" s="1" t="s">
        <v>2407</v>
      </c>
      <c r="G1869" s="1" t="s">
        <v>3107</v>
      </c>
      <c r="H1869" s="1" t="s">
        <v>88</v>
      </c>
      <c r="I1869" s="2">
        <v>44062</v>
      </c>
      <c r="J1869" s="1" t="s">
        <v>4282</v>
      </c>
      <c r="K1869" s="1" t="s">
        <v>4283</v>
      </c>
      <c r="L1869" s="1" t="s">
        <v>2630</v>
      </c>
      <c r="M1869" s="1" t="s">
        <v>4290</v>
      </c>
      <c r="N1869" s="3">
        <v>-9475.17</v>
      </c>
      <c r="O1869" s="3">
        <v>0</v>
      </c>
      <c r="P1869" s="1" t="s">
        <v>2702</v>
      </c>
      <c r="Q1869" s="1" t="s">
        <v>2117</v>
      </c>
      <c r="R1869" s="1" t="s">
        <v>2115</v>
      </c>
      <c r="S1869" s="1" t="s">
        <v>2407</v>
      </c>
      <c r="T1869" s="1" t="s">
        <v>2407</v>
      </c>
      <c r="U1869" s="1" t="s">
        <v>5956</v>
      </c>
      <c r="V1869" s="1" t="s">
        <v>2470</v>
      </c>
      <c r="W1869" s="1" t="s">
        <v>74</v>
      </c>
      <c r="X1869" s="1" t="str">
        <f>CONCATENATE(Tableau4[[#This Row],[Numéro de pièce de la pièce de référence]],Tableau4[[#This Row],[Numéro de poste de la pièce de référence]])</f>
        <v>450068159210</v>
      </c>
    </row>
    <row r="1870" spans="1:24" x14ac:dyDescent="0.35">
      <c r="A1870" s="1" t="s">
        <v>2539</v>
      </c>
      <c r="B1870" s="1" t="s">
        <v>2543</v>
      </c>
      <c r="C1870" s="1" t="s">
        <v>2492</v>
      </c>
      <c r="D1870" s="1" t="s">
        <v>3419</v>
      </c>
      <c r="E1870" s="1" t="s">
        <v>1879</v>
      </c>
      <c r="F1870" s="1" t="s">
        <v>2407</v>
      </c>
      <c r="G1870" s="1" t="s">
        <v>3174</v>
      </c>
      <c r="H1870" s="1" t="s">
        <v>88</v>
      </c>
      <c r="I1870" s="2">
        <v>44062</v>
      </c>
      <c r="J1870" s="1" t="s">
        <v>4282</v>
      </c>
      <c r="K1870" s="1" t="s">
        <v>4283</v>
      </c>
      <c r="L1870" s="1" t="s">
        <v>3400</v>
      </c>
      <c r="M1870" s="1" t="s">
        <v>4284</v>
      </c>
      <c r="N1870" s="3">
        <v>174.74</v>
      </c>
      <c r="O1870" s="3">
        <v>0</v>
      </c>
      <c r="P1870" s="1" t="s">
        <v>2676</v>
      </c>
      <c r="Q1870" s="1" t="s">
        <v>1880</v>
      </c>
      <c r="R1870" s="1" t="s">
        <v>454</v>
      </c>
      <c r="S1870" s="1" t="s">
        <v>2407</v>
      </c>
      <c r="T1870" s="1" t="s">
        <v>2407</v>
      </c>
      <c r="U1870" s="1" t="s">
        <v>5957</v>
      </c>
      <c r="V1870" s="1" t="s">
        <v>2470</v>
      </c>
      <c r="W1870" s="1" t="s">
        <v>103</v>
      </c>
      <c r="X1870" s="1" t="str">
        <f>CONCATENATE(Tableau4[[#This Row],[Numéro de pièce de la pièce de référence]],Tableau4[[#This Row],[Numéro de poste de la pièce de référence]])</f>
        <v>450068718510</v>
      </c>
    </row>
    <row r="1871" spans="1:24" x14ac:dyDescent="0.35">
      <c r="A1871" s="1" t="s">
        <v>97</v>
      </c>
      <c r="B1871" s="1" t="s">
        <v>2489</v>
      </c>
      <c r="C1871" s="1" t="s">
        <v>2510</v>
      </c>
      <c r="D1871" s="1" t="s">
        <v>126</v>
      </c>
      <c r="E1871" s="1" t="s">
        <v>1883</v>
      </c>
      <c r="F1871" s="1" t="s">
        <v>2407</v>
      </c>
      <c r="G1871" s="1" t="s">
        <v>3181</v>
      </c>
      <c r="H1871" s="1" t="s">
        <v>88</v>
      </c>
      <c r="I1871" s="2">
        <v>44062</v>
      </c>
      <c r="J1871" s="1" t="s">
        <v>4282</v>
      </c>
      <c r="K1871" s="1" t="s">
        <v>4283</v>
      </c>
      <c r="L1871" s="1" t="s">
        <v>3400</v>
      </c>
      <c r="M1871" s="1" t="s">
        <v>4284</v>
      </c>
      <c r="N1871" s="3">
        <v>190.8</v>
      </c>
      <c r="O1871" s="3">
        <v>0</v>
      </c>
      <c r="P1871" s="1" t="s">
        <v>2533</v>
      </c>
      <c r="Q1871" s="1" t="s">
        <v>1884</v>
      </c>
      <c r="R1871" s="1" t="s">
        <v>1882</v>
      </c>
      <c r="S1871" s="1" t="s">
        <v>2407</v>
      </c>
      <c r="T1871" s="1" t="s">
        <v>2407</v>
      </c>
      <c r="U1871" s="1" t="s">
        <v>5958</v>
      </c>
      <c r="V1871" s="1" t="s">
        <v>2470</v>
      </c>
      <c r="W1871" s="1" t="s">
        <v>99</v>
      </c>
      <c r="X1871" s="1" t="str">
        <f>CONCATENATE(Tableau4[[#This Row],[Numéro de pièce de la pièce de référence]],Tableau4[[#This Row],[Numéro de poste de la pièce de référence]])</f>
        <v>450068723810</v>
      </c>
    </row>
    <row r="1872" spans="1:24" x14ac:dyDescent="0.35">
      <c r="A1872" s="1" t="s">
        <v>97</v>
      </c>
      <c r="B1872" s="1" t="s">
        <v>2489</v>
      </c>
      <c r="C1872" s="1" t="s">
        <v>2510</v>
      </c>
      <c r="D1872" s="1" t="s">
        <v>126</v>
      </c>
      <c r="E1872" s="1" t="s">
        <v>1883</v>
      </c>
      <c r="F1872" s="1" t="s">
        <v>2407</v>
      </c>
      <c r="G1872" s="1" t="s">
        <v>3181</v>
      </c>
      <c r="H1872" s="1" t="s">
        <v>217</v>
      </c>
      <c r="I1872" s="2">
        <v>44062</v>
      </c>
      <c r="J1872" s="1" t="s">
        <v>4282</v>
      </c>
      <c r="K1872" s="1" t="s">
        <v>4283</v>
      </c>
      <c r="L1872" s="1" t="s">
        <v>3400</v>
      </c>
      <c r="M1872" s="1" t="s">
        <v>4284</v>
      </c>
      <c r="N1872" s="3">
        <v>305.04000000000002</v>
      </c>
      <c r="O1872" s="3">
        <v>0</v>
      </c>
      <c r="P1872" s="1" t="s">
        <v>2533</v>
      </c>
      <c r="Q1872" s="1" t="s">
        <v>1885</v>
      </c>
      <c r="R1872" s="1" t="s">
        <v>1882</v>
      </c>
      <c r="S1872" s="1" t="s">
        <v>2407</v>
      </c>
      <c r="T1872" s="1" t="s">
        <v>2407</v>
      </c>
      <c r="U1872" s="1" t="s">
        <v>5958</v>
      </c>
      <c r="V1872" s="1" t="s">
        <v>2470</v>
      </c>
      <c r="W1872" s="1" t="s">
        <v>99</v>
      </c>
      <c r="X1872" s="1" t="str">
        <f>CONCATENATE(Tableau4[[#This Row],[Numéro de pièce de la pièce de référence]],Tableau4[[#This Row],[Numéro de poste de la pièce de référence]])</f>
        <v>450068723820</v>
      </c>
    </row>
    <row r="1873" spans="1:24" x14ac:dyDescent="0.35">
      <c r="A1873" s="1" t="s">
        <v>97</v>
      </c>
      <c r="B1873" s="1" t="s">
        <v>2489</v>
      </c>
      <c r="C1873" s="1" t="s">
        <v>2510</v>
      </c>
      <c r="D1873" s="1" t="s">
        <v>126</v>
      </c>
      <c r="E1873" s="1" t="s">
        <v>1883</v>
      </c>
      <c r="F1873" s="1" t="s">
        <v>2407</v>
      </c>
      <c r="G1873" s="1" t="s">
        <v>3181</v>
      </c>
      <c r="H1873" s="1" t="s">
        <v>222</v>
      </c>
      <c r="I1873" s="2">
        <v>44062</v>
      </c>
      <c r="J1873" s="1" t="s">
        <v>4282</v>
      </c>
      <c r="K1873" s="1" t="s">
        <v>4283</v>
      </c>
      <c r="L1873" s="1" t="s">
        <v>3400</v>
      </c>
      <c r="M1873" s="1" t="s">
        <v>4284</v>
      </c>
      <c r="N1873" s="3">
        <v>305.04000000000002</v>
      </c>
      <c r="O1873" s="3">
        <v>0</v>
      </c>
      <c r="P1873" s="1" t="s">
        <v>2533</v>
      </c>
      <c r="Q1873" s="1" t="s">
        <v>1886</v>
      </c>
      <c r="R1873" s="1" t="s">
        <v>1882</v>
      </c>
      <c r="S1873" s="1" t="s">
        <v>2407</v>
      </c>
      <c r="T1873" s="1" t="s">
        <v>2407</v>
      </c>
      <c r="U1873" s="1" t="s">
        <v>5958</v>
      </c>
      <c r="V1873" s="1" t="s">
        <v>2470</v>
      </c>
      <c r="W1873" s="1" t="s">
        <v>99</v>
      </c>
      <c r="X1873" s="1" t="str">
        <f>CONCATENATE(Tableau4[[#This Row],[Numéro de pièce de la pièce de référence]],Tableau4[[#This Row],[Numéro de poste de la pièce de référence]])</f>
        <v>450068723830</v>
      </c>
    </row>
    <row r="1874" spans="1:24" x14ac:dyDescent="0.35">
      <c r="A1874" s="1" t="s">
        <v>97</v>
      </c>
      <c r="B1874" s="1" t="s">
        <v>2489</v>
      </c>
      <c r="C1874" s="1" t="s">
        <v>2510</v>
      </c>
      <c r="D1874" s="1" t="s">
        <v>126</v>
      </c>
      <c r="E1874" s="1" t="s">
        <v>1883</v>
      </c>
      <c r="F1874" s="1" t="s">
        <v>2407</v>
      </c>
      <c r="G1874" s="1" t="s">
        <v>3181</v>
      </c>
      <c r="H1874" s="1" t="s">
        <v>421</v>
      </c>
      <c r="I1874" s="2">
        <v>44062</v>
      </c>
      <c r="J1874" s="1" t="s">
        <v>4282</v>
      </c>
      <c r="K1874" s="1" t="s">
        <v>4283</v>
      </c>
      <c r="L1874" s="1" t="s">
        <v>3400</v>
      </c>
      <c r="M1874" s="1" t="s">
        <v>4284</v>
      </c>
      <c r="N1874" s="3">
        <v>305.04000000000002</v>
      </c>
      <c r="O1874" s="3">
        <v>0</v>
      </c>
      <c r="P1874" s="1" t="s">
        <v>2533</v>
      </c>
      <c r="Q1874" s="1" t="s">
        <v>1887</v>
      </c>
      <c r="R1874" s="1" t="s">
        <v>1882</v>
      </c>
      <c r="S1874" s="1" t="s">
        <v>2407</v>
      </c>
      <c r="T1874" s="1" t="s">
        <v>2407</v>
      </c>
      <c r="U1874" s="1" t="s">
        <v>5958</v>
      </c>
      <c r="V1874" s="1" t="s">
        <v>2470</v>
      </c>
      <c r="W1874" s="1" t="s">
        <v>99</v>
      </c>
      <c r="X1874" s="1" t="str">
        <f>CONCATENATE(Tableau4[[#This Row],[Numéro de pièce de la pièce de référence]],Tableau4[[#This Row],[Numéro de poste de la pièce de référence]])</f>
        <v>450068723840</v>
      </c>
    </row>
    <row r="1875" spans="1:24" x14ac:dyDescent="0.35">
      <c r="A1875" s="1" t="s">
        <v>97</v>
      </c>
      <c r="B1875" s="1" t="s">
        <v>2489</v>
      </c>
      <c r="C1875" s="1" t="s">
        <v>2510</v>
      </c>
      <c r="D1875" s="1" t="s">
        <v>126</v>
      </c>
      <c r="E1875" s="1" t="s">
        <v>1883</v>
      </c>
      <c r="F1875" s="1" t="s">
        <v>2407</v>
      </c>
      <c r="G1875" s="1" t="s">
        <v>3181</v>
      </c>
      <c r="H1875" s="1" t="s">
        <v>423</v>
      </c>
      <c r="I1875" s="2">
        <v>44062</v>
      </c>
      <c r="J1875" s="1" t="s">
        <v>4282</v>
      </c>
      <c r="K1875" s="1" t="s">
        <v>4283</v>
      </c>
      <c r="L1875" s="1" t="s">
        <v>3400</v>
      </c>
      <c r="M1875" s="1" t="s">
        <v>4284</v>
      </c>
      <c r="N1875" s="3">
        <v>305.04000000000002</v>
      </c>
      <c r="O1875" s="3">
        <v>0</v>
      </c>
      <c r="P1875" s="1" t="s">
        <v>2533</v>
      </c>
      <c r="Q1875" s="1" t="s">
        <v>1888</v>
      </c>
      <c r="R1875" s="1" t="s">
        <v>1882</v>
      </c>
      <c r="S1875" s="1" t="s">
        <v>2407</v>
      </c>
      <c r="T1875" s="1" t="s">
        <v>2407</v>
      </c>
      <c r="U1875" s="1" t="s">
        <v>5958</v>
      </c>
      <c r="V1875" s="1" t="s">
        <v>2470</v>
      </c>
      <c r="W1875" s="1" t="s">
        <v>99</v>
      </c>
      <c r="X1875" s="1" t="str">
        <f>CONCATENATE(Tableau4[[#This Row],[Numéro de pièce de la pièce de référence]],Tableau4[[#This Row],[Numéro de poste de la pièce de référence]])</f>
        <v>450068723850</v>
      </c>
    </row>
    <row r="1876" spans="1:24" x14ac:dyDescent="0.35">
      <c r="A1876" s="1" t="s">
        <v>97</v>
      </c>
      <c r="B1876" s="1" t="s">
        <v>2489</v>
      </c>
      <c r="C1876" s="1" t="s">
        <v>2510</v>
      </c>
      <c r="D1876" s="1" t="s">
        <v>126</v>
      </c>
      <c r="E1876" s="1" t="s">
        <v>1883</v>
      </c>
      <c r="F1876" s="1" t="s">
        <v>2407</v>
      </c>
      <c r="G1876" s="1" t="s">
        <v>3181</v>
      </c>
      <c r="H1876" s="1" t="s">
        <v>511</v>
      </c>
      <c r="I1876" s="2">
        <v>44062</v>
      </c>
      <c r="J1876" s="1" t="s">
        <v>4282</v>
      </c>
      <c r="K1876" s="1" t="s">
        <v>4283</v>
      </c>
      <c r="L1876" s="1" t="s">
        <v>3400</v>
      </c>
      <c r="M1876" s="1" t="s">
        <v>4284</v>
      </c>
      <c r="N1876" s="3">
        <v>325.7</v>
      </c>
      <c r="O1876" s="3">
        <v>0</v>
      </c>
      <c r="P1876" s="1" t="s">
        <v>2533</v>
      </c>
      <c r="Q1876" s="1" t="s">
        <v>1889</v>
      </c>
      <c r="R1876" s="1" t="s">
        <v>1882</v>
      </c>
      <c r="S1876" s="1" t="s">
        <v>2407</v>
      </c>
      <c r="T1876" s="1" t="s">
        <v>2407</v>
      </c>
      <c r="U1876" s="1" t="s">
        <v>5958</v>
      </c>
      <c r="V1876" s="1" t="s">
        <v>2470</v>
      </c>
      <c r="W1876" s="1" t="s">
        <v>99</v>
      </c>
      <c r="X1876" s="1" t="str">
        <f>CONCATENATE(Tableau4[[#This Row],[Numéro de pièce de la pièce de référence]],Tableau4[[#This Row],[Numéro de poste de la pièce de référence]])</f>
        <v>450068723860</v>
      </c>
    </row>
    <row r="1877" spans="1:24" x14ac:dyDescent="0.35">
      <c r="A1877" s="1" t="s">
        <v>97</v>
      </c>
      <c r="B1877" s="1" t="s">
        <v>2489</v>
      </c>
      <c r="C1877" s="1" t="s">
        <v>2510</v>
      </c>
      <c r="D1877" s="1" t="s">
        <v>126</v>
      </c>
      <c r="E1877" s="1" t="s">
        <v>1883</v>
      </c>
      <c r="F1877" s="1" t="s">
        <v>2407</v>
      </c>
      <c r="G1877" s="1" t="s">
        <v>3181</v>
      </c>
      <c r="H1877" s="1" t="s">
        <v>513</v>
      </c>
      <c r="I1877" s="2">
        <v>44062</v>
      </c>
      <c r="J1877" s="1" t="s">
        <v>4282</v>
      </c>
      <c r="K1877" s="1" t="s">
        <v>4283</v>
      </c>
      <c r="L1877" s="1" t="s">
        <v>3400</v>
      </c>
      <c r="M1877" s="1" t="s">
        <v>4284</v>
      </c>
      <c r="N1877" s="3">
        <v>305.04000000000002</v>
      </c>
      <c r="O1877" s="3">
        <v>0</v>
      </c>
      <c r="P1877" s="1" t="s">
        <v>2533</v>
      </c>
      <c r="Q1877" s="1" t="s">
        <v>1890</v>
      </c>
      <c r="R1877" s="1" t="s">
        <v>1882</v>
      </c>
      <c r="S1877" s="1" t="s">
        <v>2407</v>
      </c>
      <c r="T1877" s="1" t="s">
        <v>2407</v>
      </c>
      <c r="U1877" s="1" t="s">
        <v>5958</v>
      </c>
      <c r="V1877" s="1" t="s">
        <v>2470</v>
      </c>
      <c r="W1877" s="1" t="s">
        <v>99</v>
      </c>
      <c r="X1877" s="1" t="str">
        <f>CONCATENATE(Tableau4[[#This Row],[Numéro de pièce de la pièce de référence]],Tableau4[[#This Row],[Numéro de poste de la pièce de référence]])</f>
        <v>450068723870</v>
      </c>
    </row>
    <row r="1878" spans="1:24" x14ac:dyDescent="0.35">
      <c r="A1878" s="1" t="s">
        <v>97</v>
      </c>
      <c r="B1878" s="1" t="s">
        <v>2489</v>
      </c>
      <c r="C1878" s="1" t="s">
        <v>2510</v>
      </c>
      <c r="D1878" s="1" t="s">
        <v>126</v>
      </c>
      <c r="E1878" s="1" t="s">
        <v>1883</v>
      </c>
      <c r="F1878" s="1" t="s">
        <v>2407</v>
      </c>
      <c r="G1878" s="1" t="s">
        <v>3181</v>
      </c>
      <c r="H1878" s="1" t="s">
        <v>515</v>
      </c>
      <c r="I1878" s="2">
        <v>44062</v>
      </c>
      <c r="J1878" s="1" t="s">
        <v>4282</v>
      </c>
      <c r="K1878" s="1" t="s">
        <v>4283</v>
      </c>
      <c r="L1878" s="1" t="s">
        <v>3400</v>
      </c>
      <c r="M1878" s="1" t="s">
        <v>4284</v>
      </c>
      <c r="N1878" s="3">
        <v>610.08000000000004</v>
      </c>
      <c r="O1878" s="3">
        <v>0</v>
      </c>
      <c r="P1878" s="1" t="s">
        <v>2533</v>
      </c>
      <c r="Q1878" s="1" t="s">
        <v>1891</v>
      </c>
      <c r="R1878" s="1" t="s">
        <v>1882</v>
      </c>
      <c r="S1878" s="1" t="s">
        <v>2407</v>
      </c>
      <c r="T1878" s="1" t="s">
        <v>2407</v>
      </c>
      <c r="U1878" s="1" t="s">
        <v>5958</v>
      </c>
      <c r="V1878" s="1" t="s">
        <v>2470</v>
      </c>
      <c r="W1878" s="1" t="s">
        <v>99</v>
      </c>
      <c r="X1878" s="1" t="str">
        <f>CONCATENATE(Tableau4[[#This Row],[Numéro de pièce de la pièce de référence]],Tableau4[[#This Row],[Numéro de poste de la pièce de référence]])</f>
        <v>450068723880</v>
      </c>
    </row>
    <row r="1879" spans="1:24" x14ac:dyDescent="0.35">
      <c r="A1879" s="1" t="s">
        <v>60</v>
      </c>
      <c r="B1879" s="1" t="s">
        <v>2634</v>
      </c>
      <c r="C1879" s="1" t="s">
        <v>2483</v>
      </c>
      <c r="D1879" s="1" t="s">
        <v>65</v>
      </c>
      <c r="E1879" s="1" t="s">
        <v>1401</v>
      </c>
      <c r="F1879" s="1" t="s">
        <v>2407</v>
      </c>
      <c r="G1879" s="1" t="s">
        <v>2995</v>
      </c>
      <c r="H1879" s="1" t="s">
        <v>88</v>
      </c>
      <c r="I1879" s="2">
        <v>44063</v>
      </c>
      <c r="J1879" s="1" t="s">
        <v>4282</v>
      </c>
      <c r="K1879" s="1" t="s">
        <v>4283</v>
      </c>
      <c r="L1879" s="1" t="s">
        <v>2630</v>
      </c>
      <c r="M1879" s="1" t="s">
        <v>4290</v>
      </c>
      <c r="N1879" s="3">
        <v>-10401.200000000001</v>
      </c>
      <c r="O1879" s="3">
        <v>0</v>
      </c>
      <c r="P1879" s="1" t="s">
        <v>2996</v>
      </c>
      <c r="Q1879" s="1" t="s">
        <v>1402</v>
      </c>
      <c r="R1879" s="1" t="s">
        <v>1400</v>
      </c>
      <c r="S1879" s="1" t="s">
        <v>2407</v>
      </c>
      <c r="T1879" s="1" t="s">
        <v>2407</v>
      </c>
      <c r="U1879" s="1" t="s">
        <v>5959</v>
      </c>
      <c r="V1879" s="1" t="s">
        <v>2470</v>
      </c>
      <c r="W1879" s="1" t="s">
        <v>51</v>
      </c>
      <c r="X1879" s="1" t="str">
        <f>CONCATENATE(Tableau4[[#This Row],[Numéro de pièce de la pièce de référence]],Tableau4[[#This Row],[Numéro de poste de la pièce de référence]])</f>
        <v>450067419810</v>
      </c>
    </row>
    <row r="1880" spans="1:24" x14ac:dyDescent="0.35">
      <c r="A1880" s="1" t="s">
        <v>60</v>
      </c>
      <c r="B1880" s="1" t="s">
        <v>2634</v>
      </c>
      <c r="C1880" s="1" t="s">
        <v>2483</v>
      </c>
      <c r="D1880" s="1" t="s">
        <v>65</v>
      </c>
      <c r="E1880" s="1" t="s">
        <v>1401</v>
      </c>
      <c r="F1880" s="1" t="s">
        <v>2407</v>
      </c>
      <c r="G1880" s="1" t="s">
        <v>2995</v>
      </c>
      <c r="H1880" s="1" t="s">
        <v>88</v>
      </c>
      <c r="I1880" s="2">
        <v>44063</v>
      </c>
      <c r="J1880" s="1" t="s">
        <v>4282</v>
      </c>
      <c r="K1880" s="1" t="s">
        <v>4283</v>
      </c>
      <c r="L1880" s="1" t="s">
        <v>2630</v>
      </c>
      <c r="M1880" s="1" t="s">
        <v>4290</v>
      </c>
      <c r="N1880" s="3">
        <v>-8209.8799999999992</v>
      </c>
      <c r="O1880" s="3">
        <v>0</v>
      </c>
      <c r="P1880" s="1" t="s">
        <v>2996</v>
      </c>
      <c r="Q1880" s="1" t="s">
        <v>1402</v>
      </c>
      <c r="R1880" s="1" t="s">
        <v>1400</v>
      </c>
      <c r="S1880" s="1" t="s">
        <v>2407</v>
      </c>
      <c r="T1880" s="1" t="s">
        <v>2407</v>
      </c>
      <c r="U1880" s="1" t="s">
        <v>5960</v>
      </c>
      <c r="V1880" s="1" t="s">
        <v>2470</v>
      </c>
      <c r="W1880" s="1" t="s">
        <v>51</v>
      </c>
      <c r="X1880" s="1" t="str">
        <f>CONCATENATE(Tableau4[[#This Row],[Numéro de pièce de la pièce de référence]],Tableau4[[#This Row],[Numéro de poste de la pièce de référence]])</f>
        <v>450067419810</v>
      </c>
    </row>
    <row r="1881" spans="1:24" x14ac:dyDescent="0.35">
      <c r="A1881" s="1" t="s">
        <v>60</v>
      </c>
      <c r="B1881" s="1" t="s">
        <v>2634</v>
      </c>
      <c r="C1881" s="1" t="s">
        <v>2483</v>
      </c>
      <c r="D1881" s="1" t="s">
        <v>65</v>
      </c>
      <c r="E1881" s="1" t="s">
        <v>1401</v>
      </c>
      <c r="F1881" s="1" t="s">
        <v>2407</v>
      </c>
      <c r="G1881" s="1" t="s">
        <v>2995</v>
      </c>
      <c r="H1881" s="1" t="s">
        <v>88</v>
      </c>
      <c r="I1881" s="2">
        <v>44063</v>
      </c>
      <c r="J1881" s="1" t="s">
        <v>4282</v>
      </c>
      <c r="K1881" s="1" t="s">
        <v>4283</v>
      </c>
      <c r="L1881" s="1" t="s">
        <v>2630</v>
      </c>
      <c r="M1881" s="1" t="s">
        <v>4290</v>
      </c>
      <c r="N1881" s="3">
        <v>-2019.65</v>
      </c>
      <c r="O1881" s="3">
        <v>0</v>
      </c>
      <c r="P1881" s="1" t="s">
        <v>2996</v>
      </c>
      <c r="Q1881" s="1" t="s">
        <v>1402</v>
      </c>
      <c r="R1881" s="1" t="s">
        <v>1400</v>
      </c>
      <c r="S1881" s="1" t="s">
        <v>2407</v>
      </c>
      <c r="T1881" s="1" t="s">
        <v>2407</v>
      </c>
      <c r="U1881" s="1" t="s">
        <v>5961</v>
      </c>
      <c r="V1881" s="1" t="s">
        <v>2470</v>
      </c>
      <c r="W1881" s="1" t="s">
        <v>51</v>
      </c>
      <c r="X1881" s="1" t="str">
        <f>CONCATENATE(Tableau4[[#This Row],[Numéro de pièce de la pièce de référence]],Tableau4[[#This Row],[Numéro de poste de la pièce de référence]])</f>
        <v>450067419810</v>
      </c>
    </row>
    <row r="1882" spans="1:24" x14ac:dyDescent="0.35">
      <c r="A1882" s="1" t="s">
        <v>97</v>
      </c>
      <c r="B1882" s="1" t="s">
        <v>2489</v>
      </c>
      <c r="C1882" s="1" t="s">
        <v>2510</v>
      </c>
      <c r="D1882" s="1" t="s">
        <v>126</v>
      </c>
      <c r="E1882" s="1" t="s">
        <v>1883</v>
      </c>
      <c r="F1882" s="1" t="s">
        <v>2407</v>
      </c>
      <c r="G1882" s="1" t="s">
        <v>3181</v>
      </c>
      <c r="H1882" s="1" t="s">
        <v>88</v>
      </c>
      <c r="I1882" s="2">
        <v>44063</v>
      </c>
      <c r="J1882" s="1" t="s">
        <v>4282</v>
      </c>
      <c r="K1882" s="1" t="s">
        <v>4283</v>
      </c>
      <c r="L1882" s="1" t="s">
        <v>2630</v>
      </c>
      <c r="M1882" s="1" t="s">
        <v>4290</v>
      </c>
      <c r="N1882" s="3">
        <v>-190.8</v>
      </c>
      <c r="O1882" s="3">
        <v>0</v>
      </c>
      <c r="P1882" s="1" t="s">
        <v>2533</v>
      </c>
      <c r="Q1882" s="1" t="s">
        <v>1884</v>
      </c>
      <c r="R1882" s="1" t="s">
        <v>1882</v>
      </c>
      <c r="S1882" s="1" t="s">
        <v>2407</v>
      </c>
      <c r="T1882" s="1" t="s">
        <v>2407</v>
      </c>
      <c r="U1882" s="1" t="s">
        <v>5962</v>
      </c>
      <c r="V1882" s="1" t="s">
        <v>2470</v>
      </c>
      <c r="W1882" s="1" t="s">
        <v>99</v>
      </c>
      <c r="X1882" s="1" t="str">
        <f>CONCATENATE(Tableau4[[#This Row],[Numéro de pièce de la pièce de référence]],Tableau4[[#This Row],[Numéro de poste de la pièce de référence]])</f>
        <v>450068723810</v>
      </c>
    </row>
    <row r="1883" spans="1:24" x14ac:dyDescent="0.35">
      <c r="A1883" s="1" t="s">
        <v>97</v>
      </c>
      <c r="B1883" s="1" t="s">
        <v>2489</v>
      </c>
      <c r="C1883" s="1" t="s">
        <v>2510</v>
      </c>
      <c r="D1883" s="1" t="s">
        <v>126</v>
      </c>
      <c r="E1883" s="1" t="s">
        <v>1883</v>
      </c>
      <c r="F1883" s="1" t="s">
        <v>2407</v>
      </c>
      <c r="G1883" s="1" t="s">
        <v>3181</v>
      </c>
      <c r="H1883" s="1" t="s">
        <v>217</v>
      </c>
      <c r="I1883" s="2">
        <v>44063</v>
      </c>
      <c r="J1883" s="1" t="s">
        <v>4282</v>
      </c>
      <c r="K1883" s="1" t="s">
        <v>4283</v>
      </c>
      <c r="L1883" s="1" t="s">
        <v>2630</v>
      </c>
      <c r="M1883" s="1" t="s">
        <v>4290</v>
      </c>
      <c r="N1883" s="3">
        <v>-305.04000000000002</v>
      </c>
      <c r="O1883" s="3">
        <v>0</v>
      </c>
      <c r="P1883" s="1" t="s">
        <v>2533</v>
      </c>
      <c r="Q1883" s="1" t="s">
        <v>1885</v>
      </c>
      <c r="R1883" s="1" t="s">
        <v>1882</v>
      </c>
      <c r="S1883" s="1" t="s">
        <v>2407</v>
      </c>
      <c r="T1883" s="1" t="s">
        <v>2407</v>
      </c>
      <c r="U1883" s="1" t="s">
        <v>5963</v>
      </c>
      <c r="V1883" s="1" t="s">
        <v>2470</v>
      </c>
      <c r="W1883" s="1" t="s">
        <v>99</v>
      </c>
      <c r="X1883" s="1" t="str">
        <f>CONCATENATE(Tableau4[[#This Row],[Numéro de pièce de la pièce de référence]],Tableau4[[#This Row],[Numéro de poste de la pièce de référence]])</f>
        <v>450068723820</v>
      </c>
    </row>
    <row r="1884" spans="1:24" x14ac:dyDescent="0.35">
      <c r="A1884" s="1" t="s">
        <v>97</v>
      </c>
      <c r="B1884" s="1" t="s">
        <v>2489</v>
      </c>
      <c r="C1884" s="1" t="s">
        <v>2510</v>
      </c>
      <c r="D1884" s="1" t="s">
        <v>126</v>
      </c>
      <c r="E1884" s="1" t="s">
        <v>1883</v>
      </c>
      <c r="F1884" s="1" t="s">
        <v>2407</v>
      </c>
      <c r="G1884" s="1" t="s">
        <v>3181</v>
      </c>
      <c r="H1884" s="1" t="s">
        <v>222</v>
      </c>
      <c r="I1884" s="2">
        <v>44063</v>
      </c>
      <c r="J1884" s="1" t="s">
        <v>4282</v>
      </c>
      <c r="K1884" s="1" t="s">
        <v>4283</v>
      </c>
      <c r="L1884" s="1" t="s">
        <v>2630</v>
      </c>
      <c r="M1884" s="1" t="s">
        <v>4290</v>
      </c>
      <c r="N1884" s="3">
        <v>-305.04000000000002</v>
      </c>
      <c r="O1884" s="3">
        <v>0</v>
      </c>
      <c r="P1884" s="1" t="s">
        <v>2533</v>
      </c>
      <c r="Q1884" s="1" t="s">
        <v>1886</v>
      </c>
      <c r="R1884" s="1" t="s">
        <v>1882</v>
      </c>
      <c r="S1884" s="1" t="s">
        <v>2407</v>
      </c>
      <c r="T1884" s="1" t="s">
        <v>2407</v>
      </c>
      <c r="U1884" s="1" t="s">
        <v>5964</v>
      </c>
      <c r="V1884" s="1" t="s">
        <v>2470</v>
      </c>
      <c r="W1884" s="1" t="s">
        <v>99</v>
      </c>
      <c r="X1884" s="1" t="str">
        <f>CONCATENATE(Tableau4[[#This Row],[Numéro de pièce de la pièce de référence]],Tableau4[[#This Row],[Numéro de poste de la pièce de référence]])</f>
        <v>450068723830</v>
      </c>
    </row>
    <row r="1885" spans="1:24" x14ac:dyDescent="0.35">
      <c r="A1885" s="1" t="s">
        <v>97</v>
      </c>
      <c r="B1885" s="1" t="s">
        <v>2489</v>
      </c>
      <c r="C1885" s="1" t="s">
        <v>2510</v>
      </c>
      <c r="D1885" s="1" t="s">
        <v>126</v>
      </c>
      <c r="E1885" s="1" t="s">
        <v>1883</v>
      </c>
      <c r="F1885" s="1" t="s">
        <v>2407</v>
      </c>
      <c r="G1885" s="1" t="s">
        <v>3181</v>
      </c>
      <c r="H1885" s="1" t="s">
        <v>421</v>
      </c>
      <c r="I1885" s="2">
        <v>44063</v>
      </c>
      <c r="J1885" s="1" t="s">
        <v>4282</v>
      </c>
      <c r="K1885" s="1" t="s">
        <v>4283</v>
      </c>
      <c r="L1885" s="1" t="s">
        <v>2630</v>
      </c>
      <c r="M1885" s="1" t="s">
        <v>4290</v>
      </c>
      <c r="N1885" s="3">
        <v>-305.04000000000002</v>
      </c>
      <c r="O1885" s="3">
        <v>0</v>
      </c>
      <c r="P1885" s="1" t="s">
        <v>2533</v>
      </c>
      <c r="Q1885" s="1" t="s">
        <v>1887</v>
      </c>
      <c r="R1885" s="1" t="s">
        <v>1882</v>
      </c>
      <c r="S1885" s="1" t="s">
        <v>2407</v>
      </c>
      <c r="T1885" s="1" t="s">
        <v>2407</v>
      </c>
      <c r="U1885" s="1" t="s">
        <v>5965</v>
      </c>
      <c r="V1885" s="1" t="s">
        <v>2470</v>
      </c>
      <c r="W1885" s="1" t="s">
        <v>99</v>
      </c>
      <c r="X1885" s="1" t="str">
        <f>CONCATENATE(Tableau4[[#This Row],[Numéro de pièce de la pièce de référence]],Tableau4[[#This Row],[Numéro de poste de la pièce de référence]])</f>
        <v>450068723840</v>
      </c>
    </row>
    <row r="1886" spans="1:24" x14ac:dyDescent="0.35">
      <c r="A1886" s="1" t="s">
        <v>97</v>
      </c>
      <c r="B1886" s="1" t="s">
        <v>2489</v>
      </c>
      <c r="C1886" s="1" t="s">
        <v>2510</v>
      </c>
      <c r="D1886" s="1" t="s">
        <v>126</v>
      </c>
      <c r="E1886" s="1" t="s">
        <v>1883</v>
      </c>
      <c r="F1886" s="1" t="s">
        <v>2407</v>
      </c>
      <c r="G1886" s="1" t="s">
        <v>3181</v>
      </c>
      <c r="H1886" s="1" t="s">
        <v>423</v>
      </c>
      <c r="I1886" s="2">
        <v>44063</v>
      </c>
      <c r="J1886" s="1" t="s">
        <v>4282</v>
      </c>
      <c r="K1886" s="1" t="s">
        <v>4283</v>
      </c>
      <c r="L1886" s="1" t="s">
        <v>2630</v>
      </c>
      <c r="M1886" s="1" t="s">
        <v>4290</v>
      </c>
      <c r="N1886" s="3">
        <v>-305.04000000000002</v>
      </c>
      <c r="O1886" s="3">
        <v>0</v>
      </c>
      <c r="P1886" s="1" t="s">
        <v>2533</v>
      </c>
      <c r="Q1886" s="1" t="s">
        <v>1888</v>
      </c>
      <c r="R1886" s="1" t="s">
        <v>1882</v>
      </c>
      <c r="S1886" s="1" t="s">
        <v>2407</v>
      </c>
      <c r="T1886" s="1" t="s">
        <v>2407</v>
      </c>
      <c r="U1886" s="1" t="s">
        <v>5966</v>
      </c>
      <c r="V1886" s="1" t="s">
        <v>2470</v>
      </c>
      <c r="W1886" s="1" t="s">
        <v>99</v>
      </c>
      <c r="X1886" s="1" t="str">
        <f>CONCATENATE(Tableau4[[#This Row],[Numéro de pièce de la pièce de référence]],Tableau4[[#This Row],[Numéro de poste de la pièce de référence]])</f>
        <v>450068723850</v>
      </c>
    </row>
    <row r="1887" spans="1:24" x14ac:dyDescent="0.35">
      <c r="A1887" s="1" t="s">
        <v>97</v>
      </c>
      <c r="B1887" s="1" t="s">
        <v>2489</v>
      </c>
      <c r="C1887" s="1" t="s">
        <v>2510</v>
      </c>
      <c r="D1887" s="1" t="s">
        <v>126</v>
      </c>
      <c r="E1887" s="1" t="s">
        <v>1883</v>
      </c>
      <c r="F1887" s="1" t="s">
        <v>2407</v>
      </c>
      <c r="G1887" s="1" t="s">
        <v>3181</v>
      </c>
      <c r="H1887" s="1" t="s">
        <v>511</v>
      </c>
      <c r="I1887" s="2">
        <v>44063</v>
      </c>
      <c r="J1887" s="1" t="s">
        <v>4282</v>
      </c>
      <c r="K1887" s="1" t="s">
        <v>4283</v>
      </c>
      <c r="L1887" s="1" t="s">
        <v>2630</v>
      </c>
      <c r="M1887" s="1" t="s">
        <v>4290</v>
      </c>
      <c r="N1887" s="3">
        <v>-325.7</v>
      </c>
      <c r="O1887" s="3">
        <v>0</v>
      </c>
      <c r="P1887" s="1" t="s">
        <v>2533</v>
      </c>
      <c r="Q1887" s="1" t="s">
        <v>1889</v>
      </c>
      <c r="R1887" s="1" t="s">
        <v>1882</v>
      </c>
      <c r="S1887" s="1" t="s">
        <v>2407</v>
      </c>
      <c r="T1887" s="1" t="s">
        <v>2407</v>
      </c>
      <c r="U1887" s="1" t="s">
        <v>5967</v>
      </c>
      <c r="V1887" s="1" t="s">
        <v>2470</v>
      </c>
      <c r="W1887" s="1" t="s">
        <v>99</v>
      </c>
      <c r="X1887" s="1" t="str">
        <f>CONCATENATE(Tableau4[[#This Row],[Numéro de pièce de la pièce de référence]],Tableau4[[#This Row],[Numéro de poste de la pièce de référence]])</f>
        <v>450068723860</v>
      </c>
    </row>
    <row r="1888" spans="1:24" x14ac:dyDescent="0.35">
      <c r="A1888" s="1" t="s">
        <v>97</v>
      </c>
      <c r="B1888" s="1" t="s">
        <v>2489</v>
      </c>
      <c r="C1888" s="1" t="s">
        <v>2510</v>
      </c>
      <c r="D1888" s="1" t="s">
        <v>126</v>
      </c>
      <c r="E1888" s="1" t="s">
        <v>1883</v>
      </c>
      <c r="F1888" s="1" t="s">
        <v>2407</v>
      </c>
      <c r="G1888" s="1" t="s">
        <v>3181</v>
      </c>
      <c r="H1888" s="1" t="s">
        <v>513</v>
      </c>
      <c r="I1888" s="2">
        <v>44063</v>
      </c>
      <c r="J1888" s="1" t="s">
        <v>4282</v>
      </c>
      <c r="K1888" s="1" t="s">
        <v>4283</v>
      </c>
      <c r="L1888" s="1" t="s">
        <v>2630</v>
      </c>
      <c r="M1888" s="1" t="s">
        <v>4290</v>
      </c>
      <c r="N1888" s="3">
        <v>-305.04000000000002</v>
      </c>
      <c r="O1888" s="3">
        <v>0</v>
      </c>
      <c r="P1888" s="1" t="s">
        <v>2533</v>
      </c>
      <c r="Q1888" s="1" t="s">
        <v>1890</v>
      </c>
      <c r="R1888" s="1" t="s">
        <v>1882</v>
      </c>
      <c r="S1888" s="1" t="s">
        <v>2407</v>
      </c>
      <c r="T1888" s="1" t="s">
        <v>2407</v>
      </c>
      <c r="U1888" s="1" t="s">
        <v>5968</v>
      </c>
      <c r="V1888" s="1" t="s">
        <v>2470</v>
      </c>
      <c r="W1888" s="1" t="s">
        <v>99</v>
      </c>
      <c r="X1888" s="1" t="str">
        <f>CONCATENATE(Tableau4[[#This Row],[Numéro de pièce de la pièce de référence]],Tableau4[[#This Row],[Numéro de poste de la pièce de référence]])</f>
        <v>450068723870</v>
      </c>
    </row>
    <row r="1889" spans="1:24" x14ac:dyDescent="0.35">
      <c r="A1889" s="1" t="s">
        <v>97</v>
      </c>
      <c r="B1889" s="1" t="s">
        <v>2489</v>
      </c>
      <c r="C1889" s="1" t="s">
        <v>2510</v>
      </c>
      <c r="D1889" s="1" t="s">
        <v>126</v>
      </c>
      <c r="E1889" s="1" t="s">
        <v>1883</v>
      </c>
      <c r="F1889" s="1" t="s">
        <v>2407</v>
      </c>
      <c r="G1889" s="1" t="s">
        <v>3181</v>
      </c>
      <c r="H1889" s="1" t="s">
        <v>515</v>
      </c>
      <c r="I1889" s="2">
        <v>44063</v>
      </c>
      <c r="J1889" s="1" t="s">
        <v>4282</v>
      </c>
      <c r="K1889" s="1" t="s">
        <v>4283</v>
      </c>
      <c r="L1889" s="1" t="s">
        <v>2630</v>
      </c>
      <c r="M1889" s="1" t="s">
        <v>4290</v>
      </c>
      <c r="N1889" s="3">
        <v>-610.08000000000004</v>
      </c>
      <c r="O1889" s="3">
        <v>0</v>
      </c>
      <c r="P1889" s="1" t="s">
        <v>2533</v>
      </c>
      <c r="Q1889" s="1" t="s">
        <v>1891</v>
      </c>
      <c r="R1889" s="1" t="s">
        <v>1882</v>
      </c>
      <c r="S1889" s="1" t="s">
        <v>2407</v>
      </c>
      <c r="T1889" s="1" t="s">
        <v>2407</v>
      </c>
      <c r="U1889" s="1" t="s">
        <v>5969</v>
      </c>
      <c r="V1889" s="1" t="s">
        <v>2470</v>
      </c>
      <c r="W1889" s="1" t="s">
        <v>99</v>
      </c>
      <c r="X1889" s="1" t="str">
        <f>CONCATENATE(Tableau4[[#This Row],[Numéro de pièce de la pièce de référence]],Tableau4[[#This Row],[Numéro de poste de la pièce de référence]])</f>
        <v>450068723880</v>
      </c>
    </row>
    <row r="1890" spans="1:24" x14ac:dyDescent="0.35">
      <c r="A1890" s="1" t="s">
        <v>2809</v>
      </c>
      <c r="B1890" s="1" t="s">
        <v>2811</v>
      </c>
      <c r="C1890" s="1" t="s">
        <v>2492</v>
      </c>
      <c r="D1890" s="1" t="s">
        <v>3616</v>
      </c>
      <c r="E1890" s="1" t="s">
        <v>1527</v>
      </c>
      <c r="F1890" s="1" t="s">
        <v>2407</v>
      </c>
      <c r="G1890" s="1" t="s">
        <v>3042</v>
      </c>
      <c r="H1890" s="1" t="s">
        <v>423</v>
      </c>
      <c r="I1890" s="2">
        <v>44064</v>
      </c>
      <c r="J1890" s="1" t="s">
        <v>4282</v>
      </c>
      <c r="K1890" s="1" t="s">
        <v>4283</v>
      </c>
      <c r="L1890" s="1" t="s">
        <v>2630</v>
      </c>
      <c r="M1890" s="1" t="s">
        <v>4290</v>
      </c>
      <c r="N1890" s="3">
        <v>-65</v>
      </c>
      <c r="O1890" s="3">
        <v>0</v>
      </c>
      <c r="P1890" s="1" t="s">
        <v>2647</v>
      </c>
      <c r="Q1890" s="1" t="s">
        <v>1532</v>
      </c>
      <c r="R1890" s="1" t="s">
        <v>371</v>
      </c>
      <c r="S1890" s="1" t="s">
        <v>2407</v>
      </c>
      <c r="T1890" s="1" t="s">
        <v>2407</v>
      </c>
      <c r="U1890" s="1" t="s">
        <v>5970</v>
      </c>
      <c r="V1890" s="1" t="s">
        <v>2470</v>
      </c>
      <c r="W1890" s="1" t="s">
        <v>51</v>
      </c>
      <c r="X1890" s="1" t="str">
        <f>CONCATENATE(Tableau4[[#This Row],[Numéro de pièce de la pièce de référence]],Tableau4[[#This Row],[Numéro de poste de la pièce de référence]])</f>
        <v>450067674450</v>
      </c>
    </row>
    <row r="1891" spans="1:24" x14ac:dyDescent="0.35">
      <c r="A1891" s="1" t="s">
        <v>97</v>
      </c>
      <c r="B1891" s="1" t="s">
        <v>2489</v>
      </c>
      <c r="C1891" s="1" t="s">
        <v>2510</v>
      </c>
      <c r="D1891" s="1" t="s">
        <v>101</v>
      </c>
      <c r="E1891" s="1" t="s">
        <v>2116</v>
      </c>
      <c r="F1891" s="1" t="s">
        <v>2407</v>
      </c>
      <c r="G1891" s="1" t="s">
        <v>3107</v>
      </c>
      <c r="H1891" s="1" t="s">
        <v>88</v>
      </c>
      <c r="I1891" s="2">
        <v>44064</v>
      </c>
      <c r="J1891" s="1" t="s">
        <v>4282</v>
      </c>
      <c r="K1891" s="1" t="s">
        <v>4283</v>
      </c>
      <c r="L1891" s="1" t="s">
        <v>2630</v>
      </c>
      <c r="M1891" s="1" t="s">
        <v>4290</v>
      </c>
      <c r="N1891" s="3">
        <v>-84470.52</v>
      </c>
      <c r="O1891" s="3">
        <v>0</v>
      </c>
      <c r="P1891" s="1" t="s">
        <v>2702</v>
      </c>
      <c r="Q1891" s="1" t="s">
        <v>2117</v>
      </c>
      <c r="R1891" s="1" t="s">
        <v>2115</v>
      </c>
      <c r="S1891" s="1" t="s">
        <v>2407</v>
      </c>
      <c r="T1891" s="1" t="s">
        <v>2407</v>
      </c>
      <c r="U1891" s="1" t="s">
        <v>5971</v>
      </c>
      <c r="V1891" s="1" t="s">
        <v>2470</v>
      </c>
      <c r="W1891" s="1" t="s">
        <v>74</v>
      </c>
      <c r="X1891" s="1" t="str">
        <f>CONCATENATE(Tableau4[[#This Row],[Numéro de pièce de la pièce de référence]],Tableau4[[#This Row],[Numéro de poste de la pièce de référence]])</f>
        <v>450068159210</v>
      </c>
    </row>
    <row r="1892" spans="1:24" x14ac:dyDescent="0.35">
      <c r="A1892" s="1" t="s">
        <v>97</v>
      </c>
      <c r="B1892" s="1" t="s">
        <v>2489</v>
      </c>
      <c r="C1892" s="1" t="s">
        <v>2510</v>
      </c>
      <c r="D1892" s="1" t="s">
        <v>101</v>
      </c>
      <c r="E1892" s="1" t="s">
        <v>2116</v>
      </c>
      <c r="F1892" s="1" t="s">
        <v>2407</v>
      </c>
      <c r="G1892" s="1" t="s">
        <v>3107</v>
      </c>
      <c r="H1892" s="1" t="s">
        <v>88</v>
      </c>
      <c r="I1892" s="2">
        <v>44064</v>
      </c>
      <c r="J1892" s="1" t="s">
        <v>4282</v>
      </c>
      <c r="K1892" s="1" t="s">
        <v>4283</v>
      </c>
      <c r="L1892" s="1" t="s">
        <v>2630</v>
      </c>
      <c r="M1892" s="1" t="s">
        <v>4290</v>
      </c>
      <c r="N1892" s="3">
        <v>-60360.23</v>
      </c>
      <c r="O1892" s="3">
        <v>0</v>
      </c>
      <c r="P1892" s="1" t="s">
        <v>2702</v>
      </c>
      <c r="Q1892" s="1" t="s">
        <v>2117</v>
      </c>
      <c r="R1892" s="1" t="s">
        <v>2115</v>
      </c>
      <c r="S1892" s="1" t="s">
        <v>2407</v>
      </c>
      <c r="T1892" s="1" t="s">
        <v>2407</v>
      </c>
      <c r="U1892" s="1" t="s">
        <v>5972</v>
      </c>
      <c r="V1892" s="1" t="s">
        <v>2470</v>
      </c>
      <c r="W1892" s="1" t="s">
        <v>74</v>
      </c>
      <c r="X1892" s="1" t="str">
        <f>CONCATENATE(Tableau4[[#This Row],[Numéro de pièce de la pièce de référence]],Tableau4[[#This Row],[Numéro de poste de la pièce de référence]])</f>
        <v>450068159210</v>
      </c>
    </row>
    <row r="1893" spans="1:24" x14ac:dyDescent="0.35">
      <c r="A1893" s="1" t="s">
        <v>23</v>
      </c>
      <c r="B1893" s="1" t="s">
        <v>3111</v>
      </c>
      <c r="C1893" s="1" t="s">
        <v>2492</v>
      </c>
      <c r="D1893" s="1" t="s">
        <v>50</v>
      </c>
      <c r="E1893" s="1" t="s">
        <v>1714</v>
      </c>
      <c r="F1893" s="1" t="s">
        <v>2407</v>
      </c>
      <c r="G1893" s="1" t="s">
        <v>3110</v>
      </c>
      <c r="H1893" s="1" t="s">
        <v>88</v>
      </c>
      <c r="I1893" s="2">
        <v>44064</v>
      </c>
      <c r="J1893" s="1" t="s">
        <v>4282</v>
      </c>
      <c r="K1893" s="1" t="s">
        <v>4283</v>
      </c>
      <c r="L1893" s="1" t="s">
        <v>2630</v>
      </c>
      <c r="M1893" s="1" t="s">
        <v>4290</v>
      </c>
      <c r="N1893" s="3">
        <v>-4150.46</v>
      </c>
      <c r="O1893" s="3">
        <v>0</v>
      </c>
      <c r="P1893" s="1" t="s">
        <v>2771</v>
      </c>
      <c r="Q1893" s="1" t="s">
        <v>1715</v>
      </c>
      <c r="R1893" s="1" t="s">
        <v>301</v>
      </c>
      <c r="S1893" s="1" t="s">
        <v>2407</v>
      </c>
      <c r="T1893" s="1" t="s">
        <v>2407</v>
      </c>
      <c r="U1893" s="1" t="s">
        <v>5973</v>
      </c>
      <c r="V1893" s="1" t="s">
        <v>2470</v>
      </c>
      <c r="W1893" s="1" t="s">
        <v>51</v>
      </c>
      <c r="X1893" s="1" t="str">
        <f>CONCATENATE(Tableau4[[#This Row],[Numéro de pièce de la pièce de référence]],Tableau4[[#This Row],[Numéro de poste de la pièce de référence]])</f>
        <v>450068216510</v>
      </c>
    </row>
    <row r="1894" spans="1:24" x14ac:dyDescent="0.35">
      <c r="A1894" s="1" t="s">
        <v>23</v>
      </c>
      <c r="B1894" s="1" t="s">
        <v>3111</v>
      </c>
      <c r="C1894" s="1" t="s">
        <v>2492</v>
      </c>
      <c r="D1894" s="1" t="s">
        <v>50</v>
      </c>
      <c r="E1894" s="1" t="s">
        <v>1714</v>
      </c>
      <c r="F1894" s="1" t="s">
        <v>2407</v>
      </c>
      <c r="G1894" s="1" t="s">
        <v>3110</v>
      </c>
      <c r="H1894" s="1" t="s">
        <v>88</v>
      </c>
      <c r="I1894" s="2">
        <v>44064</v>
      </c>
      <c r="J1894" s="1" t="s">
        <v>4282</v>
      </c>
      <c r="K1894" s="1" t="s">
        <v>4283</v>
      </c>
      <c r="L1894" s="1" t="s">
        <v>2630</v>
      </c>
      <c r="M1894" s="1" t="s">
        <v>4290</v>
      </c>
      <c r="N1894" s="3">
        <v>-6043.15</v>
      </c>
      <c r="O1894" s="3">
        <v>0</v>
      </c>
      <c r="P1894" s="1" t="s">
        <v>2771</v>
      </c>
      <c r="Q1894" s="1" t="s">
        <v>1715</v>
      </c>
      <c r="R1894" s="1" t="s">
        <v>301</v>
      </c>
      <c r="S1894" s="1" t="s">
        <v>2407</v>
      </c>
      <c r="T1894" s="1" t="s">
        <v>2407</v>
      </c>
      <c r="U1894" s="1" t="s">
        <v>5974</v>
      </c>
      <c r="V1894" s="1" t="s">
        <v>2470</v>
      </c>
      <c r="W1894" s="1" t="s">
        <v>51</v>
      </c>
      <c r="X1894" s="1" t="str">
        <f>CONCATENATE(Tableau4[[#This Row],[Numéro de pièce de la pièce de référence]],Tableau4[[#This Row],[Numéro de poste de la pièce de référence]])</f>
        <v>450068216510</v>
      </c>
    </row>
    <row r="1895" spans="1:24" x14ac:dyDescent="0.35">
      <c r="A1895" s="1" t="s">
        <v>23</v>
      </c>
      <c r="B1895" s="1" t="s">
        <v>3111</v>
      </c>
      <c r="C1895" s="1" t="s">
        <v>2492</v>
      </c>
      <c r="D1895" s="1" t="s">
        <v>50</v>
      </c>
      <c r="E1895" s="1" t="s">
        <v>1714</v>
      </c>
      <c r="F1895" s="1" t="s">
        <v>2407</v>
      </c>
      <c r="G1895" s="1" t="s">
        <v>3110</v>
      </c>
      <c r="H1895" s="1" t="s">
        <v>88</v>
      </c>
      <c r="I1895" s="2">
        <v>44064</v>
      </c>
      <c r="J1895" s="1" t="s">
        <v>4282</v>
      </c>
      <c r="K1895" s="1" t="s">
        <v>4283</v>
      </c>
      <c r="L1895" s="1" t="s">
        <v>2630</v>
      </c>
      <c r="M1895" s="1" t="s">
        <v>4290</v>
      </c>
      <c r="N1895" s="3">
        <v>-3615.53</v>
      </c>
      <c r="O1895" s="3">
        <v>0</v>
      </c>
      <c r="P1895" s="1" t="s">
        <v>2771</v>
      </c>
      <c r="Q1895" s="1" t="s">
        <v>1715</v>
      </c>
      <c r="R1895" s="1" t="s">
        <v>301</v>
      </c>
      <c r="S1895" s="1" t="s">
        <v>2407</v>
      </c>
      <c r="T1895" s="1" t="s">
        <v>2407</v>
      </c>
      <c r="U1895" s="1" t="s">
        <v>5975</v>
      </c>
      <c r="V1895" s="1" t="s">
        <v>2470</v>
      </c>
      <c r="W1895" s="1" t="s">
        <v>51</v>
      </c>
      <c r="X1895" s="1" t="str">
        <f>CONCATENATE(Tableau4[[#This Row],[Numéro de pièce de la pièce de référence]],Tableau4[[#This Row],[Numéro de poste de la pièce de référence]])</f>
        <v>450068216510</v>
      </c>
    </row>
    <row r="1896" spans="1:24" x14ac:dyDescent="0.35">
      <c r="A1896" s="1" t="s">
        <v>23</v>
      </c>
      <c r="B1896" s="1" t="s">
        <v>3111</v>
      </c>
      <c r="C1896" s="1" t="s">
        <v>2492</v>
      </c>
      <c r="D1896" s="1" t="s">
        <v>50</v>
      </c>
      <c r="E1896" s="1" t="s">
        <v>1714</v>
      </c>
      <c r="F1896" s="1" t="s">
        <v>2407</v>
      </c>
      <c r="G1896" s="1" t="s">
        <v>3110</v>
      </c>
      <c r="H1896" s="1" t="s">
        <v>88</v>
      </c>
      <c r="I1896" s="2">
        <v>44064</v>
      </c>
      <c r="J1896" s="1" t="s">
        <v>4282</v>
      </c>
      <c r="K1896" s="1" t="s">
        <v>4283</v>
      </c>
      <c r="L1896" s="1" t="s">
        <v>2630</v>
      </c>
      <c r="M1896" s="1" t="s">
        <v>4290</v>
      </c>
      <c r="N1896" s="3">
        <v>-2632.28</v>
      </c>
      <c r="O1896" s="3">
        <v>0</v>
      </c>
      <c r="P1896" s="1" t="s">
        <v>2771</v>
      </c>
      <c r="Q1896" s="1" t="s">
        <v>1715</v>
      </c>
      <c r="R1896" s="1" t="s">
        <v>301</v>
      </c>
      <c r="S1896" s="1" t="s">
        <v>2407</v>
      </c>
      <c r="T1896" s="1" t="s">
        <v>2407</v>
      </c>
      <c r="U1896" s="1" t="s">
        <v>5976</v>
      </c>
      <c r="V1896" s="1" t="s">
        <v>2470</v>
      </c>
      <c r="W1896" s="1" t="s">
        <v>51</v>
      </c>
      <c r="X1896" s="1" t="str">
        <f>CONCATENATE(Tableau4[[#This Row],[Numéro de pièce de la pièce de référence]],Tableau4[[#This Row],[Numéro de poste de la pièce de référence]])</f>
        <v>450068216510</v>
      </c>
    </row>
    <row r="1897" spans="1:24" x14ac:dyDescent="0.35">
      <c r="A1897" s="1" t="s">
        <v>23</v>
      </c>
      <c r="B1897" s="1" t="s">
        <v>3111</v>
      </c>
      <c r="C1897" s="1" t="s">
        <v>2492</v>
      </c>
      <c r="D1897" s="1" t="s">
        <v>50</v>
      </c>
      <c r="E1897" s="1" t="s">
        <v>1714</v>
      </c>
      <c r="F1897" s="1" t="s">
        <v>2407</v>
      </c>
      <c r="G1897" s="1" t="s">
        <v>3110</v>
      </c>
      <c r="H1897" s="1" t="s">
        <v>88</v>
      </c>
      <c r="I1897" s="2">
        <v>44064</v>
      </c>
      <c r="J1897" s="1" t="s">
        <v>4282</v>
      </c>
      <c r="K1897" s="1" t="s">
        <v>4283</v>
      </c>
      <c r="L1897" s="1" t="s">
        <v>3401</v>
      </c>
      <c r="M1897" s="1" t="s">
        <v>4288</v>
      </c>
      <c r="N1897" s="3">
        <v>4000</v>
      </c>
      <c r="O1897" s="3">
        <v>0</v>
      </c>
      <c r="P1897" s="1" t="s">
        <v>2771</v>
      </c>
      <c r="Q1897" s="1" t="s">
        <v>1715</v>
      </c>
      <c r="R1897" s="1" t="s">
        <v>301</v>
      </c>
      <c r="S1897" s="1" t="s">
        <v>2407</v>
      </c>
      <c r="T1897" s="1" t="s">
        <v>2407</v>
      </c>
      <c r="U1897" s="1" t="s">
        <v>5977</v>
      </c>
      <c r="V1897" s="1" t="s">
        <v>2470</v>
      </c>
      <c r="W1897" s="1" t="s">
        <v>51</v>
      </c>
      <c r="X1897" s="1" t="str">
        <f>CONCATENATE(Tableau4[[#This Row],[Numéro de pièce de la pièce de référence]],Tableau4[[#This Row],[Numéro de poste de la pièce de référence]])</f>
        <v>450068216510</v>
      </c>
    </row>
    <row r="1898" spans="1:24" x14ac:dyDescent="0.35">
      <c r="A1898" s="1" t="s">
        <v>23</v>
      </c>
      <c r="B1898" s="1" t="s">
        <v>3111</v>
      </c>
      <c r="C1898" s="1" t="s">
        <v>2492</v>
      </c>
      <c r="D1898" s="1" t="s">
        <v>50</v>
      </c>
      <c r="E1898" s="1" t="s">
        <v>1714</v>
      </c>
      <c r="F1898" s="1" t="s">
        <v>2407</v>
      </c>
      <c r="G1898" s="1" t="s">
        <v>3110</v>
      </c>
      <c r="H1898" s="1" t="s">
        <v>88</v>
      </c>
      <c r="I1898" s="2">
        <v>44064</v>
      </c>
      <c r="J1898" s="1" t="s">
        <v>4282</v>
      </c>
      <c r="K1898" s="1" t="s">
        <v>4283</v>
      </c>
      <c r="L1898" s="1" t="s">
        <v>2630</v>
      </c>
      <c r="M1898" s="1" t="s">
        <v>4290</v>
      </c>
      <c r="N1898" s="3">
        <v>-1878.54</v>
      </c>
      <c r="O1898" s="3">
        <v>0</v>
      </c>
      <c r="P1898" s="1" t="s">
        <v>2771</v>
      </c>
      <c r="Q1898" s="1" t="s">
        <v>1715</v>
      </c>
      <c r="R1898" s="1" t="s">
        <v>301</v>
      </c>
      <c r="S1898" s="1" t="s">
        <v>2407</v>
      </c>
      <c r="T1898" s="1" t="s">
        <v>2407</v>
      </c>
      <c r="U1898" s="1" t="s">
        <v>5978</v>
      </c>
      <c r="V1898" s="1" t="s">
        <v>2470</v>
      </c>
      <c r="W1898" s="1" t="s">
        <v>51</v>
      </c>
      <c r="X1898" s="1" t="str">
        <f>CONCATENATE(Tableau4[[#This Row],[Numéro de pièce de la pièce de référence]],Tableau4[[#This Row],[Numéro de poste de la pièce de référence]])</f>
        <v>450068216510</v>
      </c>
    </row>
    <row r="1899" spans="1:24" x14ac:dyDescent="0.35">
      <c r="A1899" s="1" t="s">
        <v>23</v>
      </c>
      <c r="B1899" s="1" t="s">
        <v>3111</v>
      </c>
      <c r="C1899" s="1" t="s">
        <v>2492</v>
      </c>
      <c r="D1899" s="1" t="s">
        <v>50</v>
      </c>
      <c r="E1899" s="1" t="s">
        <v>1714</v>
      </c>
      <c r="F1899" s="1" t="s">
        <v>2407</v>
      </c>
      <c r="G1899" s="1" t="s">
        <v>3110</v>
      </c>
      <c r="H1899" s="1" t="s">
        <v>88</v>
      </c>
      <c r="I1899" s="2">
        <v>44064</v>
      </c>
      <c r="J1899" s="1" t="s">
        <v>4282</v>
      </c>
      <c r="K1899" s="1" t="s">
        <v>4283</v>
      </c>
      <c r="L1899" s="1" t="s">
        <v>3401</v>
      </c>
      <c r="M1899" s="1" t="s">
        <v>4288</v>
      </c>
      <c r="N1899" s="3">
        <v>63000</v>
      </c>
      <c r="O1899" s="3">
        <v>0</v>
      </c>
      <c r="P1899" s="1" t="s">
        <v>2771</v>
      </c>
      <c r="Q1899" s="1" t="s">
        <v>1715</v>
      </c>
      <c r="R1899" s="1" t="s">
        <v>301</v>
      </c>
      <c r="S1899" s="1" t="s">
        <v>2407</v>
      </c>
      <c r="T1899" s="1" t="s">
        <v>2407</v>
      </c>
      <c r="U1899" s="1" t="s">
        <v>5979</v>
      </c>
      <c r="V1899" s="1" t="s">
        <v>2470</v>
      </c>
      <c r="W1899" s="1" t="s">
        <v>51</v>
      </c>
      <c r="X1899" s="1" t="str">
        <f>CONCATENATE(Tableau4[[#This Row],[Numéro de pièce de la pièce de référence]],Tableau4[[#This Row],[Numéro de poste de la pièce de référence]])</f>
        <v>450068216510</v>
      </c>
    </row>
    <row r="1900" spans="1:24" x14ac:dyDescent="0.35">
      <c r="A1900" s="1" t="s">
        <v>23</v>
      </c>
      <c r="B1900" s="1" t="s">
        <v>3111</v>
      </c>
      <c r="C1900" s="1" t="s">
        <v>2492</v>
      </c>
      <c r="D1900" s="1" t="s">
        <v>50</v>
      </c>
      <c r="E1900" s="1" t="s">
        <v>1714</v>
      </c>
      <c r="F1900" s="1" t="s">
        <v>2407</v>
      </c>
      <c r="G1900" s="1" t="s">
        <v>3110</v>
      </c>
      <c r="H1900" s="1" t="s">
        <v>88</v>
      </c>
      <c r="I1900" s="2">
        <v>44064</v>
      </c>
      <c r="J1900" s="1" t="s">
        <v>4282</v>
      </c>
      <c r="K1900" s="1" t="s">
        <v>4283</v>
      </c>
      <c r="L1900" s="1" t="s">
        <v>2630</v>
      </c>
      <c r="M1900" s="1" t="s">
        <v>4290</v>
      </c>
      <c r="N1900" s="3">
        <v>-11885.71</v>
      </c>
      <c r="O1900" s="3">
        <v>0</v>
      </c>
      <c r="P1900" s="1" t="s">
        <v>2771</v>
      </c>
      <c r="Q1900" s="1" t="s">
        <v>1715</v>
      </c>
      <c r="R1900" s="1" t="s">
        <v>301</v>
      </c>
      <c r="S1900" s="1" t="s">
        <v>2407</v>
      </c>
      <c r="T1900" s="1" t="s">
        <v>2407</v>
      </c>
      <c r="U1900" s="1" t="s">
        <v>5980</v>
      </c>
      <c r="V1900" s="1" t="s">
        <v>2470</v>
      </c>
      <c r="W1900" s="1" t="s">
        <v>51</v>
      </c>
      <c r="X1900" s="1" t="str">
        <f>CONCATENATE(Tableau4[[#This Row],[Numéro de pièce de la pièce de référence]],Tableau4[[#This Row],[Numéro de poste de la pièce de référence]])</f>
        <v>450068216510</v>
      </c>
    </row>
    <row r="1901" spans="1:24" x14ac:dyDescent="0.35">
      <c r="A1901" s="1" t="s">
        <v>23</v>
      </c>
      <c r="B1901" s="1" t="s">
        <v>3111</v>
      </c>
      <c r="C1901" s="1" t="s">
        <v>2492</v>
      </c>
      <c r="D1901" s="1" t="s">
        <v>50</v>
      </c>
      <c r="E1901" s="1" t="s">
        <v>1714</v>
      </c>
      <c r="F1901" s="1" t="s">
        <v>2407</v>
      </c>
      <c r="G1901" s="1" t="s">
        <v>3110</v>
      </c>
      <c r="H1901" s="1" t="s">
        <v>88</v>
      </c>
      <c r="I1901" s="2">
        <v>44064</v>
      </c>
      <c r="J1901" s="1" t="s">
        <v>4282</v>
      </c>
      <c r="K1901" s="1" t="s">
        <v>4283</v>
      </c>
      <c r="L1901" s="1" t="s">
        <v>2630</v>
      </c>
      <c r="M1901" s="1" t="s">
        <v>4290</v>
      </c>
      <c r="N1901" s="3">
        <v>-11271.17</v>
      </c>
      <c r="O1901" s="3">
        <v>0</v>
      </c>
      <c r="P1901" s="1" t="s">
        <v>2771</v>
      </c>
      <c r="Q1901" s="1" t="s">
        <v>1715</v>
      </c>
      <c r="R1901" s="1" t="s">
        <v>301</v>
      </c>
      <c r="S1901" s="1" t="s">
        <v>2407</v>
      </c>
      <c r="T1901" s="1" t="s">
        <v>2407</v>
      </c>
      <c r="U1901" s="1" t="s">
        <v>5981</v>
      </c>
      <c r="V1901" s="1" t="s">
        <v>2470</v>
      </c>
      <c r="W1901" s="1" t="s">
        <v>51</v>
      </c>
      <c r="X1901" s="1" t="str">
        <f>CONCATENATE(Tableau4[[#This Row],[Numéro de pièce de la pièce de référence]],Tableau4[[#This Row],[Numéro de poste de la pièce de référence]])</f>
        <v>450068216510</v>
      </c>
    </row>
    <row r="1902" spans="1:24" x14ac:dyDescent="0.35">
      <c r="A1902" s="1" t="s">
        <v>23</v>
      </c>
      <c r="B1902" s="1" t="s">
        <v>3111</v>
      </c>
      <c r="C1902" s="1" t="s">
        <v>2492</v>
      </c>
      <c r="D1902" s="1" t="s">
        <v>50</v>
      </c>
      <c r="E1902" s="1" t="s">
        <v>1714</v>
      </c>
      <c r="F1902" s="1" t="s">
        <v>2407</v>
      </c>
      <c r="G1902" s="1" t="s">
        <v>3110</v>
      </c>
      <c r="H1902" s="1" t="s">
        <v>88</v>
      </c>
      <c r="I1902" s="2">
        <v>44064</v>
      </c>
      <c r="J1902" s="1" t="s">
        <v>4282</v>
      </c>
      <c r="K1902" s="1" t="s">
        <v>4283</v>
      </c>
      <c r="L1902" s="1" t="s">
        <v>2630</v>
      </c>
      <c r="M1902" s="1" t="s">
        <v>4290</v>
      </c>
      <c r="N1902" s="3">
        <v>-3501.95</v>
      </c>
      <c r="O1902" s="3">
        <v>0</v>
      </c>
      <c r="P1902" s="1" t="s">
        <v>2771</v>
      </c>
      <c r="Q1902" s="1" t="s">
        <v>1715</v>
      </c>
      <c r="R1902" s="1" t="s">
        <v>301</v>
      </c>
      <c r="S1902" s="1" t="s">
        <v>2407</v>
      </c>
      <c r="T1902" s="1" t="s">
        <v>2407</v>
      </c>
      <c r="U1902" s="1" t="s">
        <v>5982</v>
      </c>
      <c r="V1902" s="1" t="s">
        <v>2470</v>
      </c>
      <c r="W1902" s="1" t="s">
        <v>51</v>
      </c>
      <c r="X1902" s="1" t="str">
        <f>CONCATENATE(Tableau4[[#This Row],[Numéro de pièce de la pièce de référence]],Tableau4[[#This Row],[Numéro de poste de la pièce de référence]])</f>
        <v>450068216510</v>
      </c>
    </row>
    <row r="1903" spans="1:24" x14ac:dyDescent="0.35">
      <c r="A1903" s="1" t="s">
        <v>97</v>
      </c>
      <c r="B1903" s="1" t="s">
        <v>2489</v>
      </c>
      <c r="C1903" s="1" t="s">
        <v>2510</v>
      </c>
      <c r="D1903" s="1" t="s">
        <v>101</v>
      </c>
      <c r="E1903" s="1" t="s">
        <v>1815</v>
      </c>
      <c r="F1903" s="1" t="s">
        <v>2407</v>
      </c>
      <c r="G1903" s="1" t="s">
        <v>3004</v>
      </c>
      <c r="H1903" s="1" t="s">
        <v>88</v>
      </c>
      <c r="I1903" s="2">
        <v>44064</v>
      </c>
      <c r="J1903" s="1" t="s">
        <v>4282</v>
      </c>
      <c r="K1903" s="1" t="s">
        <v>4283</v>
      </c>
      <c r="L1903" s="1" t="s">
        <v>2630</v>
      </c>
      <c r="M1903" s="1" t="s">
        <v>4290</v>
      </c>
      <c r="N1903" s="3">
        <v>-2751.79</v>
      </c>
      <c r="O1903" s="3">
        <v>0</v>
      </c>
      <c r="P1903" s="1" t="s">
        <v>2567</v>
      </c>
      <c r="Q1903" s="1" t="s">
        <v>1816</v>
      </c>
      <c r="R1903" s="1" t="s">
        <v>1814</v>
      </c>
      <c r="S1903" s="1" t="s">
        <v>2407</v>
      </c>
      <c r="T1903" s="1" t="s">
        <v>2407</v>
      </c>
      <c r="U1903" s="1" t="s">
        <v>5983</v>
      </c>
      <c r="V1903" s="1" t="s">
        <v>2470</v>
      </c>
      <c r="W1903" s="1" t="s">
        <v>74</v>
      </c>
      <c r="X1903" s="1" t="str">
        <f>CONCATENATE(Tableau4[[#This Row],[Numéro de pièce de la pièce de référence]],Tableau4[[#This Row],[Numéro de poste de la pièce de référence]])</f>
        <v>450068589410</v>
      </c>
    </row>
    <row r="1904" spans="1:24" x14ac:dyDescent="0.35">
      <c r="A1904" s="1" t="s">
        <v>60</v>
      </c>
      <c r="B1904" s="1" t="s">
        <v>2634</v>
      </c>
      <c r="C1904" s="1" t="s">
        <v>2483</v>
      </c>
      <c r="D1904" s="1" t="s">
        <v>65</v>
      </c>
      <c r="E1904" s="1" t="s">
        <v>317</v>
      </c>
      <c r="F1904" s="1" t="s">
        <v>2407</v>
      </c>
      <c r="G1904" s="1" t="s">
        <v>2632</v>
      </c>
      <c r="H1904" s="1" t="s">
        <v>88</v>
      </c>
      <c r="I1904" s="2">
        <v>44067</v>
      </c>
      <c r="J1904" s="1" t="s">
        <v>4282</v>
      </c>
      <c r="K1904" s="1" t="s">
        <v>4283</v>
      </c>
      <c r="L1904" s="1" t="s">
        <v>2630</v>
      </c>
      <c r="M1904" s="1" t="s">
        <v>4290</v>
      </c>
      <c r="N1904" s="3">
        <v>-13797.99</v>
      </c>
      <c r="O1904" s="3">
        <v>0</v>
      </c>
      <c r="P1904" s="1" t="s">
        <v>2635</v>
      </c>
      <c r="Q1904" s="1" t="s">
        <v>318</v>
      </c>
      <c r="R1904" s="1" t="s">
        <v>316</v>
      </c>
      <c r="S1904" s="1" t="s">
        <v>2407</v>
      </c>
      <c r="T1904" s="1" t="s">
        <v>2407</v>
      </c>
      <c r="U1904" s="1" t="s">
        <v>5984</v>
      </c>
      <c r="V1904" s="1" t="s">
        <v>2470</v>
      </c>
      <c r="W1904" s="1" t="s">
        <v>51</v>
      </c>
      <c r="X1904" s="1" t="str">
        <f>CONCATENATE(Tableau4[[#This Row],[Numéro de pièce de la pièce de référence]],Tableau4[[#This Row],[Numéro de poste de la pièce de référence]])</f>
        <v>450066658810</v>
      </c>
    </row>
    <row r="1905" spans="1:24" x14ac:dyDescent="0.35">
      <c r="A1905" s="1" t="s">
        <v>97</v>
      </c>
      <c r="B1905" s="1" t="s">
        <v>2489</v>
      </c>
      <c r="C1905" s="1" t="s">
        <v>2510</v>
      </c>
      <c r="D1905" s="1" t="s">
        <v>101</v>
      </c>
      <c r="E1905" s="1" t="s">
        <v>1376</v>
      </c>
      <c r="F1905" s="1" t="s">
        <v>2407</v>
      </c>
      <c r="G1905" s="1" t="s">
        <v>2985</v>
      </c>
      <c r="H1905" s="1" t="s">
        <v>88</v>
      </c>
      <c r="I1905" s="2">
        <v>44067</v>
      </c>
      <c r="J1905" s="1" t="s">
        <v>4282</v>
      </c>
      <c r="K1905" s="1" t="s">
        <v>4283</v>
      </c>
      <c r="L1905" s="1" t="s">
        <v>2630</v>
      </c>
      <c r="M1905" s="1" t="s">
        <v>4290</v>
      </c>
      <c r="N1905" s="3">
        <v>-39943.339999999997</v>
      </c>
      <c r="O1905" s="3">
        <v>0</v>
      </c>
      <c r="P1905" s="1" t="s">
        <v>2567</v>
      </c>
      <c r="Q1905" s="1" t="s">
        <v>947</v>
      </c>
      <c r="R1905" s="1" t="s">
        <v>1375</v>
      </c>
      <c r="S1905" s="1" t="s">
        <v>2407</v>
      </c>
      <c r="T1905" s="1" t="s">
        <v>2407</v>
      </c>
      <c r="U1905" s="1" t="s">
        <v>5985</v>
      </c>
      <c r="V1905" s="1" t="s">
        <v>2470</v>
      </c>
      <c r="W1905" s="1" t="s">
        <v>51</v>
      </c>
      <c r="X1905" s="1" t="str">
        <f>CONCATENATE(Tableau4[[#This Row],[Numéro de pièce de la pièce de référence]],Tableau4[[#This Row],[Numéro de poste de la pièce de référence]])</f>
        <v>450067396110</v>
      </c>
    </row>
    <row r="1906" spans="1:24" x14ac:dyDescent="0.35">
      <c r="A1906" s="1" t="s">
        <v>97</v>
      </c>
      <c r="B1906" s="1" t="s">
        <v>2489</v>
      </c>
      <c r="C1906" s="1" t="s">
        <v>2510</v>
      </c>
      <c r="D1906" s="1" t="s">
        <v>101</v>
      </c>
      <c r="E1906" s="1" t="s">
        <v>2116</v>
      </c>
      <c r="F1906" s="1" t="s">
        <v>2407</v>
      </c>
      <c r="G1906" s="1" t="s">
        <v>3107</v>
      </c>
      <c r="H1906" s="1" t="s">
        <v>88</v>
      </c>
      <c r="I1906" s="2">
        <v>44067</v>
      </c>
      <c r="J1906" s="1" t="s">
        <v>4282</v>
      </c>
      <c r="K1906" s="1" t="s">
        <v>4283</v>
      </c>
      <c r="L1906" s="1" t="s">
        <v>2630</v>
      </c>
      <c r="M1906" s="1" t="s">
        <v>4290</v>
      </c>
      <c r="N1906" s="3">
        <v>-19920</v>
      </c>
      <c r="O1906" s="3">
        <v>0</v>
      </c>
      <c r="P1906" s="1" t="s">
        <v>2702</v>
      </c>
      <c r="Q1906" s="1" t="s">
        <v>2117</v>
      </c>
      <c r="R1906" s="1" t="s">
        <v>2115</v>
      </c>
      <c r="S1906" s="1" t="s">
        <v>2407</v>
      </c>
      <c r="T1906" s="1" t="s">
        <v>2407</v>
      </c>
      <c r="U1906" s="1" t="s">
        <v>5986</v>
      </c>
      <c r="V1906" s="1" t="s">
        <v>2470</v>
      </c>
      <c r="W1906" s="1" t="s">
        <v>74</v>
      </c>
      <c r="X1906" s="1" t="str">
        <f>CONCATENATE(Tableau4[[#This Row],[Numéro de pièce de la pièce de référence]],Tableau4[[#This Row],[Numéro de poste de la pièce de référence]])</f>
        <v>450068159210</v>
      </c>
    </row>
    <row r="1907" spans="1:24" x14ac:dyDescent="0.35">
      <c r="A1907" s="1" t="s">
        <v>97</v>
      </c>
      <c r="B1907" s="1" t="s">
        <v>2489</v>
      </c>
      <c r="C1907" s="1" t="s">
        <v>2510</v>
      </c>
      <c r="D1907" s="1" t="s">
        <v>101</v>
      </c>
      <c r="E1907" s="1" t="s">
        <v>2116</v>
      </c>
      <c r="F1907" s="1" t="s">
        <v>2407</v>
      </c>
      <c r="G1907" s="1" t="s">
        <v>3107</v>
      </c>
      <c r="H1907" s="1" t="s">
        <v>88</v>
      </c>
      <c r="I1907" s="2">
        <v>44067</v>
      </c>
      <c r="J1907" s="1" t="s">
        <v>4282</v>
      </c>
      <c r="K1907" s="1" t="s">
        <v>4283</v>
      </c>
      <c r="L1907" s="1" t="s">
        <v>2630</v>
      </c>
      <c r="M1907" s="1" t="s">
        <v>4290</v>
      </c>
      <c r="N1907" s="3">
        <v>-497</v>
      </c>
      <c r="O1907" s="3">
        <v>0</v>
      </c>
      <c r="P1907" s="1" t="s">
        <v>2702</v>
      </c>
      <c r="Q1907" s="1" t="s">
        <v>2117</v>
      </c>
      <c r="R1907" s="1" t="s">
        <v>2115</v>
      </c>
      <c r="S1907" s="1" t="s">
        <v>2407</v>
      </c>
      <c r="T1907" s="1" t="s">
        <v>2407</v>
      </c>
      <c r="U1907" s="1" t="s">
        <v>5987</v>
      </c>
      <c r="V1907" s="1" t="s">
        <v>2470</v>
      </c>
      <c r="W1907" s="1" t="s">
        <v>74</v>
      </c>
      <c r="X1907" s="1" t="str">
        <f>CONCATENATE(Tableau4[[#This Row],[Numéro de pièce de la pièce de référence]],Tableau4[[#This Row],[Numéro de poste de la pièce de référence]])</f>
        <v>450068159210</v>
      </c>
    </row>
    <row r="1908" spans="1:24" x14ac:dyDescent="0.35">
      <c r="A1908" s="1" t="s">
        <v>60</v>
      </c>
      <c r="B1908" s="1" t="s">
        <v>2634</v>
      </c>
      <c r="C1908" s="1" t="s">
        <v>2483</v>
      </c>
      <c r="D1908" s="1" t="s">
        <v>65</v>
      </c>
      <c r="E1908" s="1" t="s">
        <v>1774</v>
      </c>
      <c r="F1908" s="1" t="s">
        <v>2407</v>
      </c>
      <c r="G1908" s="1" t="s">
        <v>3143</v>
      </c>
      <c r="H1908" s="1" t="s">
        <v>217</v>
      </c>
      <c r="I1908" s="2">
        <v>44067</v>
      </c>
      <c r="J1908" s="1" t="s">
        <v>4282</v>
      </c>
      <c r="K1908" s="1" t="s">
        <v>4283</v>
      </c>
      <c r="L1908" s="1" t="s">
        <v>2630</v>
      </c>
      <c r="M1908" s="1" t="s">
        <v>4290</v>
      </c>
      <c r="N1908" s="3">
        <v>-4840</v>
      </c>
      <c r="O1908" s="3">
        <v>0</v>
      </c>
      <c r="P1908" s="1" t="s">
        <v>2635</v>
      </c>
      <c r="Q1908" s="1" t="s">
        <v>1775</v>
      </c>
      <c r="R1908" s="1" t="s">
        <v>1773</v>
      </c>
      <c r="S1908" s="1" t="s">
        <v>2407</v>
      </c>
      <c r="T1908" s="1" t="s">
        <v>2407</v>
      </c>
      <c r="U1908" s="1" t="s">
        <v>5988</v>
      </c>
      <c r="V1908" s="1" t="s">
        <v>2470</v>
      </c>
      <c r="W1908" s="1" t="s">
        <v>51</v>
      </c>
      <c r="X1908" s="1" t="str">
        <f>CONCATENATE(Tableau4[[#This Row],[Numéro de pièce de la pièce de référence]],Tableau4[[#This Row],[Numéro de poste de la pièce de référence]])</f>
        <v>450068427820</v>
      </c>
    </row>
    <row r="1909" spans="1:24" x14ac:dyDescent="0.35">
      <c r="A1909" s="1" t="s">
        <v>97</v>
      </c>
      <c r="B1909" s="1" t="s">
        <v>2489</v>
      </c>
      <c r="C1909" s="1" t="s">
        <v>2510</v>
      </c>
      <c r="D1909" s="1" t="s">
        <v>101</v>
      </c>
      <c r="E1909" s="1" t="s">
        <v>1895</v>
      </c>
      <c r="F1909" s="1" t="s">
        <v>2407</v>
      </c>
      <c r="G1909" s="1" t="s">
        <v>3182</v>
      </c>
      <c r="H1909" s="1" t="s">
        <v>88</v>
      </c>
      <c r="I1909" s="2">
        <v>44067</v>
      </c>
      <c r="J1909" s="1" t="s">
        <v>4282</v>
      </c>
      <c r="K1909" s="1" t="s">
        <v>4283</v>
      </c>
      <c r="L1909" s="1" t="s">
        <v>3400</v>
      </c>
      <c r="M1909" s="1" t="s">
        <v>4284</v>
      </c>
      <c r="N1909" s="3">
        <v>4263.24</v>
      </c>
      <c r="O1909" s="3">
        <v>0</v>
      </c>
      <c r="P1909" s="1" t="s">
        <v>2567</v>
      </c>
      <c r="Q1909" s="1" t="s">
        <v>1896</v>
      </c>
      <c r="R1909" s="1" t="s">
        <v>1894</v>
      </c>
      <c r="S1909" s="1" t="s">
        <v>2407</v>
      </c>
      <c r="T1909" s="1" t="s">
        <v>2407</v>
      </c>
      <c r="U1909" s="1" t="s">
        <v>5989</v>
      </c>
      <c r="V1909" s="1" t="s">
        <v>2470</v>
      </c>
      <c r="W1909" s="1" t="s">
        <v>103</v>
      </c>
      <c r="X1909" s="1" t="str">
        <f>CONCATENATE(Tableau4[[#This Row],[Numéro de pièce de la pièce de référence]],Tableau4[[#This Row],[Numéro de poste de la pièce de référence]])</f>
        <v>450068760210</v>
      </c>
    </row>
    <row r="1910" spans="1:24" x14ac:dyDescent="0.35">
      <c r="A1910" s="1" t="s">
        <v>97</v>
      </c>
      <c r="B1910" s="1" t="s">
        <v>2489</v>
      </c>
      <c r="C1910" s="1" t="s">
        <v>2510</v>
      </c>
      <c r="D1910" s="1" t="s">
        <v>101</v>
      </c>
      <c r="E1910" s="1" t="s">
        <v>1241</v>
      </c>
      <c r="F1910" s="1" t="s">
        <v>2407</v>
      </c>
      <c r="G1910" s="1" t="s">
        <v>2944</v>
      </c>
      <c r="H1910" s="1" t="s">
        <v>88</v>
      </c>
      <c r="I1910" s="2">
        <v>44068</v>
      </c>
      <c r="J1910" s="1" t="s">
        <v>4282</v>
      </c>
      <c r="K1910" s="1" t="s">
        <v>4283</v>
      </c>
      <c r="L1910" s="1" t="s">
        <v>2630</v>
      </c>
      <c r="M1910" s="1" t="s">
        <v>4290</v>
      </c>
      <c r="N1910" s="3">
        <v>-544.5</v>
      </c>
      <c r="O1910" s="3">
        <v>0</v>
      </c>
      <c r="P1910" s="1" t="s">
        <v>2581</v>
      </c>
      <c r="Q1910" s="1" t="s">
        <v>1242</v>
      </c>
      <c r="R1910" s="1" t="s">
        <v>1240</v>
      </c>
      <c r="S1910" s="1" t="s">
        <v>2407</v>
      </c>
      <c r="T1910" s="1" t="s">
        <v>2407</v>
      </c>
      <c r="U1910" s="1" t="s">
        <v>5990</v>
      </c>
      <c r="V1910" s="1" t="s">
        <v>2470</v>
      </c>
      <c r="W1910" s="1" t="s">
        <v>51</v>
      </c>
      <c r="X1910" s="1" t="str">
        <f>CONCATENATE(Tableau4[[#This Row],[Numéro de pièce de la pièce de référence]],Tableau4[[#This Row],[Numéro de poste de la pièce de référence]])</f>
        <v>450067330210</v>
      </c>
    </row>
    <row r="1911" spans="1:24" x14ac:dyDescent="0.35">
      <c r="A1911" s="1" t="s">
        <v>97</v>
      </c>
      <c r="B1911" s="1" t="s">
        <v>2489</v>
      </c>
      <c r="C1911" s="1" t="s">
        <v>2510</v>
      </c>
      <c r="D1911" s="1" t="s">
        <v>101</v>
      </c>
      <c r="E1911" s="1" t="s">
        <v>1595</v>
      </c>
      <c r="F1911" s="1" t="s">
        <v>2407</v>
      </c>
      <c r="G1911" s="1" t="s">
        <v>3069</v>
      </c>
      <c r="H1911" s="1" t="s">
        <v>88</v>
      </c>
      <c r="I1911" s="2">
        <v>44068</v>
      </c>
      <c r="J1911" s="1" t="s">
        <v>4282</v>
      </c>
      <c r="K1911" s="1" t="s">
        <v>4283</v>
      </c>
      <c r="L1911" s="1" t="s">
        <v>2630</v>
      </c>
      <c r="M1911" s="1" t="s">
        <v>4290</v>
      </c>
      <c r="N1911" s="3">
        <v>-1250747.96</v>
      </c>
      <c r="O1911" s="3">
        <v>0</v>
      </c>
      <c r="P1911" s="1" t="s">
        <v>2517</v>
      </c>
      <c r="Q1911" s="1" t="s">
        <v>1596</v>
      </c>
      <c r="R1911" s="1" t="s">
        <v>301</v>
      </c>
      <c r="S1911" s="1" t="s">
        <v>2407</v>
      </c>
      <c r="T1911" s="1" t="s">
        <v>2407</v>
      </c>
      <c r="U1911" s="1" t="s">
        <v>5991</v>
      </c>
      <c r="V1911" s="1" t="s">
        <v>2470</v>
      </c>
      <c r="W1911" s="1" t="s">
        <v>103</v>
      </c>
      <c r="X1911" s="1" t="str">
        <f>CONCATENATE(Tableau4[[#This Row],[Numéro de pièce de la pièce de référence]],Tableau4[[#This Row],[Numéro de poste de la pièce de référence]])</f>
        <v>450067816910</v>
      </c>
    </row>
    <row r="1912" spans="1:24" x14ac:dyDescent="0.35">
      <c r="A1912" s="1" t="s">
        <v>2642</v>
      </c>
      <c r="B1912" s="1" t="s">
        <v>2646</v>
      </c>
      <c r="C1912" s="1" t="s">
        <v>2492</v>
      </c>
      <c r="D1912" s="1" t="s">
        <v>3457</v>
      </c>
      <c r="E1912" s="1" t="s">
        <v>1625</v>
      </c>
      <c r="F1912" s="1" t="s">
        <v>2407</v>
      </c>
      <c r="G1912" s="1" t="s">
        <v>3081</v>
      </c>
      <c r="H1912" s="1" t="s">
        <v>222</v>
      </c>
      <c r="I1912" s="2">
        <v>44068</v>
      </c>
      <c r="J1912" s="1" t="s">
        <v>4282</v>
      </c>
      <c r="K1912" s="1" t="s">
        <v>4283</v>
      </c>
      <c r="L1912" s="1" t="s">
        <v>3401</v>
      </c>
      <c r="M1912" s="1" t="s">
        <v>4288</v>
      </c>
      <c r="N1912" s="3">
        <v>-2010</v>
      </c>
      <c r="O1912" s="3">
        <v>0</v>
      </c>
      <c r="P1912" s="1" t="s">
        <v>2676</v>
      </c>
      <c r="Q1912" s="1" t="s">
        <v>1629</v>
      </c>
      <c r="R1912" s="1" t="s">
        <v>454</v>
      </c>
      <c r="S1912" s="1" t="s">
        <v>2407</v>
      </c>
      <c r="T1912" s="1" t="s">
        <v>2407</v>
      </c>
      <c r="U1912" s="1" t="s">
        <v>5992</v>
      </c>
      <c r="V1912" s="1" t="s">
        <v>2470</v>
      </c>
      <c r="W1912" s="1" t="s">
        <v>51</v>
      </c>
      <c r="X1912" s="1" t="str">
        <f>CONCATENATE(Tableau4[[#This Row],[Numéro de pièce de la pièce de référence]],Tableau4[[#This Row],[Numéro de poste de la pièce de référence]])</f>
        <v>450067990730</v>
      </c>
    </row>
    <row r="1913" spans="1:24" x14ac:dyDescent="0.35">
      <c r="A1913" s="1" t="s">
        <v>2642</v>
      </c>
      <c r="B1913" s="1" t="s">
        <v>2646</v>
      </c>
      <c r="C1913" s="1" t="s">
        <v>2492</v>
      </c>
      <c r="D1913" s="1" t="s">
        <v>3457</v>
      </c>
      <c r="E1913" s="1" t="s">
        <v>1625</v>
      </c>
      <c r="F1913" s="1" t="s">
        <v>2407</v>
      </c>
      <c r="G1913" s="1" t="s">
        <v>3081</v>
      </c>
      <c r="H1913" s="1" t="s">
        <v>222</v>
      </c>
      <c r="I1913" s="2">
        <v>44068</v>
      </c>
      <c r="J1913" s="1" t="s">
        <v>4282</v>
      </c>
      <c r="K1913" s="1" t="s">
        <v>4283</v>
      </c>
      <c r="L1913" s="1" t="s">
        <v>3400</v>
      </c>
      <c r="M1913" s="1" t="s">
        <v>4284</v>
      </c>
      <c r="N1913" s="3">
        <v>2900</v>
      </c>
      <c r="O1913" s="3">
        <v>0</v>
      </c>
      <c r="P1913" s="1" t="s">
        <v>2676</v>
      </c>
      <c r="Q1913" s="1" t="s">
        <v>1629</v>
      </c>
      <c r="R1913" s="1" t="s">
        <v>454</v>
      </c>
      <c r="S1913" s="1" t="s">
        <v>2407</v>
      </c>
      <c r="T1913" s="1" t="s">
        <v>2407</v>
      </c>
      <c r="U1913" s="1" t="s">
        <v>5993</v>
      </c>
      <c r="V1913" s="1" t="s">
        <v>2470</v>
      </c>
      <c r="W1913" s="1" t="s">
        <v>51</v>
      </c>
      <c r="X1913" s="1" t="str">
        <f>CONCATENATE(Tableau4[[#This Row],[Numéro de pièce de la pièce de référence]],Tableau4[[#This Row],[Numéro de poste de la pièce de référence]])</f>
        <v>450067990730</v>
      </c>
    </row>
    <row r="1914" spans="1:24" x14ac:dyDescent="0.35">
      <c r="A1914" s="1" t="s">
        <v>23</v>
      </c>
      <c r="B1914" s="1" t="s">
        <v>3111</v>
      </c>
      <c r="C1914" s="1" t="s">
        <v>2492</v>
      </c>
      <c r="D1914" s="1" t="s">
        <v>50</v>
      </c>
      <c r="E1914" s="1" t="s">
        <v>1714</v>
      </c>
      <c r="F1914" s="1" t="s">
        <v>2407</v>
      </c>
      <c r="G1914" s="1" t="s">
        <v>3110</v>
      </c>
      <c r="H1914" s="1" t="s">
        <v>88</v>
      </c>
      <c r="I1914" s="2">
        <v>44068</v>
      </c>
      <c r="J1914" s="1" t="s">
        <v>4282</v>
      </c>
      <c r="K1914" s="1" t="s">
        <v>4283</v>
      </c>
      <c r="L1914" s="1" t="s">
        <v>3401</v>
      </c>
      <c r="M1914" s="1" t="s">
        <v>4288</v>
      </c>
      <c r="N1914" s="3">
        <v>10000</v>
      </c>
      <c r="O1914" s="3">
        <v>0</v>
      </c>
      <c r="P1914" s="1" t="s">
        <v>2771</v>
      </c>
      <c r="Q1914" s="1" t="s">
        <v>1715</v>
      </c>
      <c r="R1914" s="1" t="s">
        <v>301</v>
      </c>
      <c r="S1914" s="1" t="s">
        <v>2407</v>
      </c>
      <c r="T1914" s="1" t="s">
        <v>2407</v>
      </c>
      <c r="U1914" s="1" t="s">
        <v>5994</v>
      </c>
      <c r="V1914" s="1" t="s">
        <v>2470</v>
      </c>
      <c r="W1914" s="1" t="s">
        <v>51</v>
      </c>
      <c r="X1914" s="1" t="str">
        <f>CONCATENATE(Tableau4[[#This Row],[Numéro de pièce de la pièce de référence]],Tableau4[[#This Row],[Numéro de poste de la pièce de référence]])</f>
        <v>450068216510</v>
      </c>
    </row>
    <row r="1915" spans="1:24" x14ac:dyDescent="0.35">
      <c r="A1915" s="1" t="s">
        <v>23</v>
      </c>
      <c r="B1915" s="1" t="s">
        <v>3111</v>
      </c>
      <c r="C1915" s="1" t="s">
        <v>2492</v>
      </c>
      <c r="D1915" s="1" t="s">
        <v>50</v>
      </c>
      <c r="E1915" s="1" t="s">
        <v>1714</v>
      </c>
      <c r="F1915" s="1" t="s">
        <v>2407</v>
      </c>
      <c r="G1915" s="1" t="s">
        <v>3110</v>
      </c>
      <c r="H1915" s="1" t="s">
        <v>88</v>
      </c>
      <c r="I1915" s="2">
        <v>44068</v>
      </c>
      <c r="J1915" s="1" t="s">
        <v>4282</v>
      </c>
      <c r="K1915" s="1" t="s">
        <v>4283</v>
      </c>
      <c r="L1915" s="1" t="s">
        <v>2630</v>
      </c>
      <c r="M1915" s="1" t="s">
        <v>4290</v>
      </c>
      <c r="N1915" s="3">
        <v>-32498.080000000002</v>
      </c>
      <c r="O1915" s="3">
        <v>0</v>
      </c>
      <c r="P1915" s="1" t="s">
        <v>2771</v>
      </c>
      <c r="Q1915" s="1" t="s">
        <v>1715</v>
      </c>
      <c r="R1915" s="1" t="s">
        <v>301</v>
      </c>
      <c r="S1915" s="1" t="s">
        <v>2407</v>
      </c>
      <c r="T1915" s="1" t="s">
        <v>2407</v>
      </c>
      <c r="U1915" s="1" t="s">
        <v>5995</v>
      </c>
      <c r="V1915" s="1" t="s">
        <v>2470</v>
      </c>
      <c r="W1915" s="1" t="s">
        <v>51</v>
      </c>
      <c r="X1915" s="1" t="str">
        <f>CONCATENATE(Tableau4[[#This Row],[Numéro de pièce de la pièce de référence]],Tableau4[[#This Row],[Numéro de poste de la pièce de référence]])</f>
        <v>450068216510</v>
      </c>
    </row>
    <row r="1916" spans="1:24" x14ac:dyDescent="0.35">
      <c r="A1916" s="1" t="s">
        <v>97</v>
      </c>
      <c r="B1916" s="1" t="s">
        <v>2489</v>
      </c>
      <c r="C1916" s="1" t="s">
        <v>2510</v>
      </c>
      <c r="D1916" s="1" t="s">
        <v>101</v>
      </c>
      <c r="E1916" s="1" t="s">
        <v>1760</v>
      </c>
      <c r="F1916" s="1" t="s">
        <v>2407</v>
      </c>
      <c r="G1916" s="1" t="s">
        <v>3131</v>
      </c>
      <c r="H1916" s="1" t="s">
        <v>88</v>
      </c>
      <c r="I1916" s="2">
        <v>44068</v>
      </c>
      <c r="J1916" s="1" t="s">
        <v>4282</v>
      </c>
      <c r="K1916" s="1" t="s">
        <v>4283</v>
      </c>
      <c r="L1916" s="1" t="s">
        <v>2630</v>
      </c>
      <c r="M1916" s="1" t="s">
        <v>4290</v>
      </c>
      <c r="N1916" s="3">
        <v>-298.14</v>
      </c>
      <c r="O1916" s="3">
        <v>0</v>
      </c>
      <c r="P1916" s="1" t="s">
        <v>3132</v>
      </c>
      <c r="Q1916" s="1" t="s">
        <v>1761</v>
      </c>
      <c r="R1916" s="1" t="s">
        <v>352</v>
      </c>
      <c r="S1916" s="1" t="s">
        <v>2407</v>
      </c>
      <c r="T1916" s="1" t="s">
        <v>2407</v>
      </c>
      <c r="U1916" s="1" t="s">
        <v>5996</v>
      </c>
      <c r="V1916" s="1" t="s">
        <v>2470</v>
      </c>
      <c r="W1916" s="1" t="s">
        <v>103</v>
      </c>
      <c r="X1916" s="1" t="str">
        <f>CONCATENATE(Tableau4[[#This Row],[Numéro de pièce de la pièce de référence]],Tableau4[[#This Row],[Numéro de poste de la pièce de référence]])</f>
        <v>450068402810</v>
      </c>
    </row>
    <row r="1917" spans="1:24" x14ac:dyDescent="0.35">
      <c r="A1917" s="1" t="s">
        <v>97</v>
      </c>
      <c r="B1917" s="1" t="s">
        <v>2489</v>
      </c>
      <c r="C1917" s="1" t="s">
        <v>2510</v>
      </c>
      <c r="D1917" s="1" t="s">
        <v>101</v>
      </c>
      <c r="E1917" s="1" t="s">
        <v>1785</v>
      </c>
      <c r="F1917" s="1" t="s">
        <v>2407</v>
      </c>
      <c r="G1917" s="1" t="s">
        <v>3137</v>
      </c>
      <c r="H1917" s="1" t="s">
        <v>88</v>
      </c>
      <c r="I1917" s="2">
        <v>44068</v>
      </c>
      <c r="J1917" s="1" t="s">
        <v>4282</v>
      </c>
      <c r="K1917" s="1" t="s">
        <v>4283</v>
      </c>
      <c r="L1917" s="1" t="s">
        <v>2630</v>
      </c>
      <c r="M1917" s="1" t="s">
        <v>4290</v>
      </c>
      <c r="N1917" s="3">
        <v>-447893.6</v>
      </c>
      <c r="O1917" s="3">
        <v>0</v>
      </c>
      <c r="P1917" s="1" t="s">
        <v>2517</v>
      </c>
      <c r="Q1917" s="1" t="s">
        <v>1786</v>
      </c>
      <c r="R1917" s="1" t="s">
        <v>301</v>
      </c>
      <c r="S1917" s="1" t="s">
        <v>2407</v>
      </c>
      <c r="T1917" s="1" t="s">
        <v>2407</v>
      </c>
      <c r="U1917" s="1" t="s">
        <v>5997</v>
      </c>
      <c r="V1917" s="1" t="s">
        <v>2470</v>
      </c>
      <c r="W1917" s="1" t="s">
        <v>103</v>
      </c>
      <c r="X1917" s="1" t="str">
        <f>CONCATENATE(Tableau4[[#This Row],[Numéro de pièce de la pièce de référence]],Tableau4[[#This Row],[Numéro de poste de la pièce de référence]])</f>
        <v>450068424810</v>
      </c>
    </row>
    <row r="1918" spans="1:24" x14ac:dyDescent="0.35">
      <c r="A1918" s="1" t="s">
        <v>97</v>
      </c>
      <c r="B1918" s="1" t="s">
        <v>2489</v>
      </c>
      <c r="C1918" s="1" t="s">
        <v>2510</v>
      </c>
      <c r="D1918" s="1" t="s">
        <v>101</v>
      </c>
      <c r="E1918" s="1" t="s">
        <v>1837</v>
      </c>
      <c r="F1918" s="1" t="s">
        <v>2407</v>
      </c>
      <c r="G1918" s="1" t="s">
        <v>3169</v>
      </c>
      <c r="H1918" s="1" t="s">
        <v>217</v>
      </c>
      <c r="I1918" s="2">
        <v>44068</v>
      </c>
      <c r="J1918" s="1" t="s">
        <v>4282</v>
      </c>
      <c r="K1918" s="1" t="s">
        <v>4283</v>
      </c>
      <c r="L1918" s="1" t="s">
        <v>3400</v>
      </c>
      <c r="M1918" s="1" t="s">
        <v>4284</v>
      </c>
      <c r="N1918" s="3">
        <v>38928.97</v>
      </c>
      <c r="O1918" s="3">
        <v>0</v>
      </c>
      <c r="P1918" s="1" t="s">
        <v>2567</v>
      </c>
      <c r="Q1918" s="1" t="s">
        <v>1839</v>
      </c>
      <c r="R1918" s="1" t="s">
        <v>1836</v>
      </c>
      <c r="S1918" s="1" t="s">
        <v>2407</v>
      </c>
      <c r="T1918" s="1" t="s">
        <v>2407</v>
      </c>
      <c r="U1918" s="1" t="s">
        <v>5998</v>
      </c>
      <c r="V1918" s="1" t="s">
        <v>2470</v>
      </c>
      <c r="W1918" s="1" t="s">
        <v>103</v>
      </c>
      <c r="X1918" s="1" t="str">
        <f>CONCATENATE(Tableau4[[#This Row],[Numéro de pièce de la pièce de référence]],Tableau4[[#This Row],[Numéro de poste de la pièce de référence]])</f>
        <v>450068634920</v>
      </c>
    </row>
    <row r="1919" spans="1:24" x14ac:dyDescent="0.35">
      <c r="A1919" s="1" t="s">
        <v>2539</v>
      </c>
      <c r="B1919" s="1" t="s">
        <v>2543</v>
      </c>
      <c r="C1919" s="1" t="s">
        <v>2492</v>
      </c>
      <c r="D1919" s="1" t="s">
        <v>3419</v>
      </c>
      <c r="E1919" s="1" t="s">
        <v>1879</v>
      </c>
      <c r="F1919" s="1" t="s">
        <v>2407</v>
      </c>
      <c r="G1919" s="1" t="s">
        <v>3174</v>
      </c>
      <c r="H1919" s="1" t="s">
        <v>88</v>
      </c>
      <c r="I1919" s="2">
        <v>44068</v>
      </c>
      <c r="J1919" s="1" t="s">
        <v>4282</v>
      </c>
      <c r="K1919" s="1" t="s">
        <v>4283</v>
      </c>
      <c r="L1919" s="1" t="s">
        <v>2630</v>
      </c>
      <c r="M1919" s="1" t="s">
        <v>4290</v>
      </c>
      <c r="N1919" s="3">
        <v>-174.74</v>
      </c>
      <c r="O1919" s="3">
        <v>0</v>
      </c>
      <c r="P1919" s="1" t="s">
        <v>2676</v>
      </c>
      <c r="Q1919" s="1" t="s">
        <v>1880</v>
      </c>
      <c r="R1919" s="1" t="s">
        <v>454</v>
      </c>
      <c r="S1919" s="1" t="s">
        <v>2407</v>
      </c>
      <c r="T1919" s="1" t="s">
        <v>2407</v>
      </c>
      <c r="U1919" s="1" t="s">
        <v>5999</v>
      </c>
      <c r="V1919" s="1" t="s">
        <v>2470</v>
      </c>
      <c r="W1919" s="1" t="s">
        <v>103</v>
      </c>
      <c r="X1919" s="1" t="str">
        <f>CONCATENATE(Tableau4[[#This Row],[Numéro de pièce de la pièce de référence]],Tableau4[[#This Row],[Numéro de poste de la pièce de référence]])</f>
        <v>450068718510</v>
      </c>
    </row>
    <row r="1920" spans="1:24" x14ac:dyDescent="0.35">
      <c r="A1920" s="1" t="s">
        <v>72</v>
      </c>
      <c r="B1920" s="1" t="s">
        <v>2407</v>
      </c>
      <c r="C1920" s="1" t="s">
        <v>2483</v>
      </c>
      <c r="D1920" s="1" t="s">
        <v>78</v>
      </c>
      <c r="E1920" s="1" t="s">
        <v>264</v>
      </c>
      <c r="F1920" s="1" t="s">
        <v>2407</v>
      </c>
      <c r="G1920" s="1" t="s">
        <v>2558</v>
      </c>
      <c r="H1920" s="1" t="s">
        <v>217</v>
      </c>
      <c r="I1920" s="2">
        <v>44069</v>
      </c>
      <c r="J1920" s="1" t="s">
        <v>4282</v>
      </c>
      <c r="K1920" s="1" t="s">
        <v>4283</v>
      </c>
      <c r="L1920" s="1" t="s">
        <v>3401</v>
      </c>
      <c r="M1920" s="1" t="s">
        <v>4288</v>
      </c>
      <c r="N1920" s="3">
        <v>-1190.08</v>
      </c>
      <c r="O1920" s="3">
        <v>0</v>
      </c>
      <c r="P1920" s="1" t="s">
        <v>2482</v>
      </c>
      <c r="Q1920" s="1" t="s">
        <v>265</v>
      </c>
      <c r="R1920" s="1" t="s">
        <v>263</v>
      </c>
      <c r="S1920" s="1" t="s">
        <v>2407</v>
      </c>
      <c r="T1920" s="1" t="s">
        <v>2407</v>
      </c>
      <c r="U1920" s="1" t="s">
        <v>6000</v>
      </c>
      <c r="V1920" s="1" t="s">
        <v>2470</v>
      </c>
      <c r="W1920" s="1" t="s">
        <v>51</v>
      </c>
      <c r="X1920" s="1" t="str">
        <f>CONCATENATE(Tableau4[[#This Row],[Numéro de pièce de la pièce de référence]],Tableau4[[#This Row],[Numéro de poste de la pièce de référence]])</f>
        <v>450066341120</v>
      </c>
    </row>
    <row r="1921" spans="1:24" x14ac:dyDescent="0.35">
      <c r="A1921" s="1" t="s">
        <v>72</v>
      </c>
      <c r="B1921" s="1" t="s">
        <v>2407</v>
      </c>
      <c r="C1921" s="1" t="s">
        <v>2483</v>
      </c>
      <c r="D1921" s="1" t="s">
        <v>78</v>
      </c>
      <c r="E1921" s="1" t="s">
        <v>264</v>
      </c>
      <c r="F1921" s="1" t="s">
        <v>2407</v>
      </c>
      <c r="G1921" s="1" t="s">
        <v>2558</v>
      </c>
      <c r="H1921" s="1" t="s">
        <v>217</v>
      </c>
      <c r="I1921" s="2">
        <v>44069</v>
      </c>
      <c r="J1921" s="1" t="s">
        <v>4282</v>
      </c>
      <c r="K1921" s="1" t="s">
        <v>4283</v>
      </c>
      <c r="L1921" s="1" t="s">
        <v>3400</v>
      </c>
      <c r="M1921" s="1" t="s">
        <v>4284</v>
      </c>
      <c r="N1921" s="3">
        <v>1190.08</v>
      </c>
      <c r="O1921" s="3">
        <v>0</v>
      </c>
      <c r="P1921" s="1" t="s">
        <v>2482</v>
      </c>
      <c r="Q1921" s="1" t="s">
        <v>265</v>
      </c>
      <c r="R1921" s="1" t="s">
        <v>263</v>
      </c>
      <c r="S1921" s="1" t="s">
        <v>2407</v>
      </c>
      <c r="T1921" s="1" t="s">
        <v>2407</v>
      </c>
      <c r="U1921" s="1" t="s">
        <v>6001</v>
      </c>
      <c r="V1921" s="1" t="s">
        <v>2470</v>
      </c>
      <c r="W1921" s="1" t="s">
        <v>51</v>
      </c>
      <c r="X1921" s="1" t="str">
        <f>CONCATENATE(Tableau4[[#This Row],[Numéro de pièce de la pièce de référence]],Tableau4[[#This Row],[Numéro de poste de la pièce de référence]])</f>
        <v>450066341120</v>
      </c>
    </row>
    <row r="1922" spans="1:24" x14ac:dyDescent="0.35">
      <c r="A1922" s="1" t="s">
        <v>97</v>
      </c>
      <c r="B1922" s="1" t="s">
        <v>2489</v>
      </c>
      <c r="C1922" s="1" t="s">
        <v>2510</v>
      </c>
      <c r="D1922" s="1" t="s">
        <v>101</v>
      </c>
      <c r="E1922" s="1" t="s">
        <v>1686</v>
      </c>
      <c r="F1922" s="1" t="s">
        <v>2407</v>
      </c>
      <c r="G1922" s="1" t="s">
        <v>3095</v>
      </c>
      <c r="H1922" s="1" t="s">
        <v>88</v>
      </c>
      <c r="I1922" s="2">
        <v>44069</v>
      </c>
      <c r="J1922" s="1" t="s">
        <v>4282</v>
      </c>
      <c r="K1922" s="1" t="s">
        <v>4283</v>
      </c>
      <c r="L1922" s="1" t="s">
        <v>2630</v>
      </c>
      <c r="M1922" s="1" t="s">
        <v>4290</v>
      </c>
      <c r="N1922" s="3">
        <v>-202796</v>
      </c>
      <c r="O1922" s="3">
        <v>0</v>
      </c>
      <c r="P1922" s="1" t="s">
        <v>2567</v>
      </c>
      <c r="Q1922" s="1" t="s">
        <v>1659</v>
      </c>
      <c r="R1922" s="1" t="s">
        <v>1685</v>
      </c>
      <c r="S1922" s="1" t="s">
        <v>2407</v>
      </c>
      <c r="T1922" s="1" t="s">
        <v>2407</v>
      </c>
      <c r="U1922" s="1" t="s">
        <v>6002</v>
      </c>
      <c r="V1922" s="1" t="s">
        <v>2470</v>
      </c>
      <c r="W1922" s="1" t="s">
        <v>103</v>
      </c>
      <c r="X1922" s="1" t="str">
        <f>CONCATENATE(Tableau4[[#This Row],[Numéro de pièce de la pièce de référence]],Tableau4[[#This Row],[Numéro de poste de la pièce de référence]])</f>
        <v>450068076210</v>
      </c>
    </row>
    <row r="1923" spans="1:24" x14ac:dyDescent="0.35">
      <c r="A1923" s="1" t="s">
        <v>97</v>
      </c>
      <c r="B1923" s="1" t="s">
        <v>2489</v>
      </c>
      <c r="C1923" s="1" t="s">
        <v>2510</v>
      </c>
      <c r="D1923" s="1" t="s">
        <v>101</v>
      </c>
      <c r="E1923" s="1" t="s">
        <v>1679</v>
      </c>
      <c r="F1923" s="1" t="s">
        <v>2407</v>
      </c>
      <c r="G1923" s="1" t="s">
        <v>3097</v>
      </c>
      <c r="H1923" s="1" t="s">
        <v>88</v>
      </c>
      <c r="I1923" s="2">
        <v>44069</v>
      </c>
      <c r="J1923" s="1" t="s">
        <v>4282</v>
      </c>
      <c r="K1923" s="1" t="s">
        <v>4283</v>
      </c>
      <c r="L1923" s="1" t="s">
        <v>2630</v>
      </c>
      <c r="M1923" s="1" t="s">
        <v>4290</v>
      </c>
      <c r="N1923" s="3">
        <v>-11659.73</v>
      </c>
      <c r="O1923" s="3">
        <v>0</v>
      </c>
      <c r="P1923" s="1" t="s">
        <v>2567</v>
      </c>
      <c r="Q1923" s="1" t="s">
        <v>1680</v>
      </c>
      <c r="R1923" s="1" t="s">
        <v>1678</v>
      </c>
      <c r="S1923" s="1" t="s">
        <v>2407</v>
      </c>
      <c r="T1923" s="1" t="s">
        <v>2407</v>
      </c>
      <c r="U1923" s="1" t="s">
        <v>6003</v>
      </c>
      <c r="V1923" s="1" t="s">
        <v>2470</v>
      </c>
      <c r="W1923" s="1" t="s">
        <v>103</v>
      </c>
      <c r="X1923" s="1" t="str">
        <f>CONCATENATE(Tableau4[[#This Row],[Numéro de pièce de la pièce de référence]],Tableau4[[#This Row],[Numéro de poste de la pièce de référence]])</f>
        <v>450068076310</v>
      </c>
    </row>
    <row r="1924" spans="1:24" x14ac:dyDescent="0.35">
      <c r="A1924" s="1" t="s">
        <v>97</v>
      </c>
      <c r="B1924" s="1" t="s">
        <v>2489</v>
      </c>
      <c r="C1924" s="1" t="s">
        <v>2510</v>
      </c>
      <c r="D1924" s="1" t="s">
        <v>101</v>
      </c>
      <c r="E1924" s="1" t="s">
        <v>1679</v>
      </c>
      <c r="F1924" s="1" t="s">
        <v>2407</v>
      </c>
      <c r="G1924" s="1" t="s">
        <v>3097</v>
      </c>
      <c r="H1924" s="1" t="s">
        <v>88</v>
      </c>
      <c r="I1924" s="2">
        <v>44069</v>
      </c>
      <c r="J1924" s="1" t="s">
        <v>4282</v>
      </c>
      <c r="K1924" s="1" t="s">
        <v>4283</v>
      </c>
      <c r="L1924" s="1" t="s">
        <v>2630</v>
      </c>
      <c r="M1924" s="1" t="s">
        <v>4290</v>
      </c>
      <c r="N1924" s="3">
        <v>-49292.78</v>
      </c>
      <c r="O1924" s="3">
        <v>0</v>
      </c>
      <c r="P1924" s="1" t="s">
        <v>2567</v>
      </c>
      <c r="Q1924" s="1" t="s">
        <v>1680</v>
      </c>
      <c r="R1924" s="1" t="s">
        <v>1678</v>
      </c>
      <c r="S1924" s="1" t="s">
        <v>2407</v>
      </c>
      <c r="T1924" s="1" t="s">
        <v>2407</v>
      </c>
      <c r="U1924" s="1" t="s">
        <v>6004</v>
      </c>
      <c r="V1924" s="1" t="s">
        <v>2470</v>
      </c>
      <c r="W1924" s="1" t="s">
        <v>103</v>
      </c>
      <c r="X1924" s="1" t="str">
        <f>CONCATENATE(Tableau4[[#This Row],[Numéro de pièce de la pièce de référence]],Tableau4[[#This Row],[Numéro de poste de la pièce de référence]])</f>
        <v>450068076310</v>
      </c>
    </row>
    <row r="1925" spans="1:24" x14ac:dyDescent="0.35">
      <c r="A1925" s="1" t="s">
        <v>97</v>
      </c>
      <c r="B1925" s="1" t="s">
        <v>2489</v>
      </c>
      <c r="C1925" s="1" t="s">
        <v>2510</v>
      </c>
      <c r="D1925" s="1" t="s">
        <v>101</v>
      </c>
      <c r="E1925" s="1" t="s">
        <v>1679</v>
      </c>
      <c r="F1925" s="1" t="s">
        <v>2407</v>
      </c>
      <c r="G1925" s="1" t="s">
        <v>3097</v>
      </c>
      <c r="H1925" s="1" t="s">
        <v>88</v>
      </c>
      <c r="I1925" s="2">
        <v>44069</v>
      </c>
      <c r="J1925" s="1" t="s">
        <v>4282</v>
      </c>
      <c r="K1925" s="1" t="s">
        <v>4283</v>
      </c>
      <c r="L1925" s="1" t="s">
        <v>2630</v>
      </c>
      <c r="M1925" s="1" t="s">
        <v>4290</v>
      </c>
      <c r="N1925" s="3">
        <v>-11845.83</v>
      </c>
      <c r="O1925" s="3">
        <v>0</v>
      </c>
      <c r="P1925" s="1" t="s">
        <v>2567</v>
      </c>
      <c r="Q1925" s="1" t="s">
        <v>1680</v>
      </c>
      <c r="R1925" s="1" t="s">
        <v>1678</v>
      </c>
      <c r="S1925" s="1" t="s">
        <v>2407</v>
      </c>
      <c r="T1925" s="1" t="s">
        <v>2407</v>
      </c>
      <c r="U1925" s="1" t="s">
        <v>6005</v>
      </c>
      <c r="V1925" s="1" t="s">
        <v>2470</v>
      </c>
      <c r="W1925" s="1" t="s">
        <v>103</v>
      </c>
      <c r="X1925" s="1" t="str">
        <f>CONCATENATE(Tableau4[[#This Row],[Numéro de pièce de la pièce de référence]],Tableau4[[#This Row],[Numéro de poste de la pièce de référence]])</f>
        <v>450068076310</v>
      </c>
    </row>
    <row r="1926" spans="1:24" x14ac:dyDescent="0.35">
      <c r="A1926" s="1" t="s">
        <v>97</v>
      </c>
      <c r="B1926" s="1" t="s">
        <v>2489</v>
      </c>
      <c r="C1926" s="1" t="s">
        <v>2510</v>
      </c>
      <c r="D1926" s="1" t="s">
        <v>101</v>
      </c>
      <c r="E1926" s="1" t="s">
        <v>1679</v>
      </c>
      <c r="F1926" s="1" t="s">
        <v>2407</v>
      </c>
      <c r="G1926" s="1" t="s">
        <v>3097</v>
      </c>
      <c r="H1926" s="1" t="s">
        <v>88</v>
      </c>
      <c r="I1926" s="2">
        <v>44069</v>
      </c>
      <c r="J1926" s="1" t="s">
        <v>4282</v>
      </c>
      <c r="K1926" s="1" t="s">
        <v>4283</v>
      </c>
      <c r="L1926" s="1" t="s">
        <v>2630</v>
      </c>
      <c r="M1926" s="1" t="s">
        <v>4290</v>
      </c>
      <c r="N1926" s="3">
        <v>-46087.45</v>
      </c>
      <c r="O1926" s="3">
        <v>0</v>
      </c>
      <c r="P1926" s="1" t="s">
        <v>2567</v>
      </c>
      <c r="Q1926" s="1" t="s">
        <v>1680</v>
      </c>
      <c r="R1926" s="1" t="s">
        <v>1678</v>
      </c>
      <c r="S1926" s="1" t="s">
        <v>2407</v>
      </c>
      <c r="T1926" s="1" t="s">
        <v>2407</v>
      </c>
      <c r="U1926" s="1" t="s">
        <v>6006</v>
      </c>
      <c r="V1926" s="1" t="s">
        <v>2470</v>
      </c>
      <c r="W1926" s="1" t="s">
        <v>103</v>
      </c>
      <c r="X1926" s="1" t="str">
        <f>CONCATENATE(Tableau4[[#This Row],[Numéro de pièce de la pièce de référence]],Tableau4[[#This Row],[Numéro de poste de la pièce de référence]])</f>
        <v>450068076310</v>
      </c>
    </row>
    <row r="1927" spans="1:24" x14ac:dyDescent="0.35">
      <c r="A1927" s="1" t="s">
        <v>97</v>
      </c>
      <c r="B1927" s="1" t="s">
        <v>2489</v>
      </c>
      <c r="C1927" s="1" t="s">
        <v>2510</v>
      </c>
      <c r="D1927" s="1" t="s">
        <v>101</v>
      </c>
      <c r="E1927" s="1" t="s">
        <v>1679</v>
      </c>
      <c r="F1927" s="1" t="s">
        <v>2407</v>
      </c>
      <c r="G1927" s="1" t="s">
        <v>3097</v>
      </c>
      <c r="H1927" s="1" t="s">
        <v>88</v>
      </c>
      <c r="I1927" s="2">
        <v>44069</v>
      </c>
      <c r="J1927" s="1" t="s">
        <v>4282</v>
      </c>
      <c r="K1927" s="1" t="s">
        <v>4283</v>
      </c>
      <c r="L1927" s="1" t="s">
        <v>2630</v>
      </c>
      <c r="M1927" s="1" t="s">
        <v>4290</v>
      </c>
      <c r="N1927" s="3">
        <v>-14424.95</v>
      </c>
      <c r="O1927" s="3">
        <v>0</v>
      </c>
      <c r="P1927" s="1" t="s">
        <v>2567</v>
      </c>
      <c r="Q1927" s="1" t="s">
        <v>1680</v>
      </c>
      <c r="R1927" s="1" t="s">
        <v>1678</v>
      </c>
      <c r="S1927" s="1" t="s">
        <v>2407</v>
      </c>
      <c r="T1927" s="1" t="s">
        <v>2407</v>
      </c>
      <c r="U1927" s="1" t="s">
        <v>6007</v>
      </c>
      <c r="V1927" s="1" t="s">
        <v>2470</v>
      </c>
      <c r="W1927" s="1" t="s">
        <v>103</v>
      </c>
      <c r="X1927" s="1" t="str">
        <f>CONCATENATE(Tableau4[[#This Row],[Numéro de pièce de la pièce de référence]],Tableau4[[#This Row],[Numéro de poste de la pièce de référence]])</f>
        <v>450068076310</v>
      </c>
    </row>
    <row r="1928" spans="1:24" x14ac:dyDescent="0.35">
      <c r="A1928" s="1" t="s">
        <v>97</v>
      </c>
      <c r="B1928" s="1" t="s">
        <v>2489</v>
      </c>
      <c r="C1928" s="1" t="s">
        <v>2510</v>
      </c>
      <c r="D1928" s="1" t="s">
        <v>101</v>
      </c>
      <c r="E1928" s="1" t="s">
        <v>2116</v>
      </c>
      <c r="F1928" s="1" t="s">
        <v>2407</v>
      </c>
      <c r="G1928" s="1" t="s">
        <v>3107</v>
      </c>
      <c r="H1928" s="1" t="s">
        <v>88</v>
      </c>
      <c r="I1928" s="2">
        <v>44069</v>
      </c>
      <c r="J1928" s="1" t="s">
        <v>4282</v>
      </c>
      <c r="K1928" s="1" t="s">
        <v>4283</v>
      </c>
      <c r="L1928" s="1" t="s">
        <v>2630</v>
      </c>
      <c r="M1928" s="1" t="s">
        <v>4290</v>
      </c>
      <c r="N1928" s="3">
        <v>-14042.52</v>
      </c>
      <c r="O1928" s="3">
        <v>0</v>
      </c>
      <c r="P1928" s="1" t="s">
        <v>2702</v>
      </c>
      <c r="Q1928" s="1" t="s">
        <v>2117</v>
      </c>
      <c r="R1928" s="1" t="s">
        <v>2115</v>
      </c>
      <c r="S1928" s="1" t="s">
        <v>2407</v>
      </c>
      <c r="T1928" s="1" t="s">
        <v>2407</v>
      </c>
      <c r="U1928" s="1" t="s">
        <v>6008</v>
      </c>
      <c r="V1928" s="1" t="s">
        <v>2470</v>
      </c>
      <c r="W1928" s="1" t="s">
        <v>74</v>
      </c>
      <c r="X1928" s="1" t="str">
        <f>CONCATENATE(Tableau4[[#This Row],[Numéro de pièce de la pièce de référence]],Tableau4[[#This Row],[Numéro de poste de la pièce de référence]])</f>
        <v>450068159210</v>
      </c>
    </row>
    <row r="1929" spans="1:24" x14ac:dyDescent="0.35">
      <c r="A1929" s="1" t="s">
        <v>97</v>
      </c>
      <c r="B1929" s="1" t="s">
        <v>2489</v>
      </c>
      <c r="C1929" s="1" t="s">
        <v>2510</v>
      </c>
      <c r="D1929" s="1" t="s">
        <v>101</v>
      </c>
      <c r="E1929" s="1" t="s">
        <v>2116</v>
      </c>
      <c r="F1929" s="1" t="s">
        <v>2407</v>
      </c>
      <c r="G1929" s="1" t="s">
        <v>3107</v>
      </c>
      <c r="H1929" s="1" t="s">
        <v>88</v>
      </c>
      <c r="I1929" s="2">
        <v>44069</v>
      </c>
      <c r="J1929" s="1" t="s">
        <v>4282</v>
      </c>
      <c r="K1929" s="1" t="s">
        <v>4283</v>
      </c>
      <c r="L1929" s="1" t="s">
        <v>2630</v>
      </c>
      <c r="M1929" s="1" t="s">
        <v>4290</v>
      </c>
      <c r="N1929" s="3">
        <v>-14042.52</v>
      </c>
      <c r="O1929" s="3">
        <v>0</v>
      </c>
      <c r="P1929" s="1" t="s">
        <v>2702</v>
      </c>
      <c r="Q1929" s="1" t="s">
        <v>2117</v>
      </c>
      <c r="R1929" s="1" t="s">
        <v>2115</v>
      </c>
      <c r="S1929" s="1" t="s">
        <v>2407</v>
      </c>
      <c r="T1929" s="1" t="s">
        <v>2407</v>
      </c>
      <c r="U1929" s="1" t="s">
        <v>6009</v>
      </c>
      <c r="V1929" s="1" t="s">
        <v>2470</v>
      </c>
      <c r="W1929" s="1" t="s">
        <v>74</v>
      </c>
      <c r="X1929" s="1" t="str">
        <f>CONCATENATE(Tableau4[[#This Row],[Numéro de pièce de la pièce de référence]],Tableau4[[#This Row],[Numéro de poste de la pièce de référence]])</f>
        <v>450068159210</v>
      </c>
    </row>
    <row r="1930" spans="1:24" x14ac:dyDescent="0.35">
      <c r="A1930" s="1" t="s">
        <v>23</v>
      </c>
      <c r="B1930" s="1" t="s">
        <v>3111</v>
      </c>
      <c r="C1930" s="1" t="s">
        <v>2492</v>
      </c>
      <c r="D1930" s="1" t="s">
        <v>50</v>
      </c>
      <c r="E1930" s="1" t="s">
        <v>1714</v>
      </c>
      <c r="F1930" s="1" t="s">
        <v>2407</v>
      </c>
      <c r="G1930" s="1" t="s">
        <v>3110</v>
      </c>
      <c r="H1930" s="1" t="s">
        <v>88</v>
      </c>
      <c r="I1930" s="2">
        <v>44069</v>
      </c>
      <c r="J1930" s="1" t="s">
        <v>4282</v>
      </c>
      <c r="K1930" s="1" t="s">
        <v>4283</v>
      </c>
      <c r="L1930" s="1" t="s">
        <v>3401</v>
      </c>
      <c r="M1930" s="1" t="s">
        <v>4288</v>
      </c>
      <c r="N1930" s="3">
        <v>7033.62</v>
      </c>
      <c r="O1930" s="3">
        <v>0</v>
      </c>
      <c r="P1930" s="1" t="s">
        <v>2771</v>
      </c>
      <c r="Q1930" s="1" t="s">
        <v>1715</v>
      </c>
      <c r="R1930" s="1" t="s">
        <v>301</v>
      </c>
      <c r="S1930" s="1" t="s">
        <v>2407</v>
      </c>
      <c r="T1930" s="1" t="s">
        <v>2407</v>
      </c>
      <c r="U1930" s="1" t="s">
        <v>6010</v>
      </c>
      <c r="V1930" s="1" t="s">
        <v>2470</v>
      </c>
      <c r="W1930" s="1" t="s">
        <v>51</v>
      </c>
      <c r="X1930" s="1" t="str">
        <f>CONCATENATE(Tableau4[[#This Row],[Numéro de pièce de la pièce de référence]],Tableau4[[#This Row],[Numéro de poste de la pièce de référence]])</f>
        <v>450068216510</v>
      </c>
    </row>
    <row r="1931" spans="1:24" x14ac:dyDescent="0.35">
      <c r="A1931" s="1" t="s">
        <v>97</v>
      </c>
      <c r="B1931" s="1" t="s">
        <v>2489</v>
      </c>
      <c r="C1931" s="1" t="s">
        <v>2510</v>
      </c>
      <c r="D1931" s="1" t="s">
        <v>101</v>
      </c>
      <c r="E1931" s="1" t="s">
        <v>1905</v>
      </c>
      <c r="F1931" s="1" t="s">
        <v>2407</v>
      </c>
      <c r="G1931" s="1" t="s">
        <v>3184</v>
      </c>
      <c r="H1931" s="1" t="s">
        <v>88</v>
      </c>
      <c r="I1931" s="2">
        <v>44069</v>
      </c>
      <c r="J1931" s="1" t="s">
        <v>4282</v>
      </c>
      <c r="K1931" s="1" t="s">
        <v>4283</v>
      </c>
      <c r="L1931" s="1" t="s">
        <v>3400</v>
      </c>
      <c r="M1931" s="1" t="s">
        <v>4284</v>
      </c>
      <c r="N1931" s="3">
        <v>484000</v>
      </c>
      <c r="O1931" s="3">
        <v>0</v>
      </c>
      <c r="P1931" s="1" t="s">
        <v>2567</v>
      </c>
      <c r="Q1931" s="1" t="s">
        <v>1906</v>
      </c>
      <c r="R1931" s="1" t="s">
        <v>1904</v>
      </c>
      <c r="S1931" s="1" t="s">
        <v>2407</v>
      </c>
      <c r="T1931" s="1" t="s">
        <v>2407</v>
      </c>
      <c r="U1931" s="1" t="s">
        <v>6011</v>
      </c>
      <c r="V1931" s="1" t="s">
        <v>2470</v>
      </c>
      <c r="W1931" s="1" t="s">
        <v>51</v>
      </c>
      <c r="X1931" s="1" t="str">
        <f>CONCATENATE(Tableau4[[#This Row],[Numéro de pièce de la pièce de référence]],Tableau4[[#This Row],[Numéro de poste de la pièce de référence]])</f>
        <v>450068803210</v>
      </c>
    </row>
    <row r="1932" spans="1:24" x14ac:dyDescent="0.35">
      <c r="A1932" s="1" t="s">
        <v>97</v>
      </c>
      <c r="B1932" s="1" t="s">
        <v>2489</v>
      </c>
      <c r="C1932" s="1" t="s">
        <v>2510</v>
      </c>
      <c r="D1932" s="1" t="s">
        <v>101</v>
      </c>
      <c r="E1932" s="1" t="s">
        <v>1900</v>
      </c>
      <c r="F1932" s="1" t="s">
        <v>2407</v>
      </c>
      <c r="G1932" s="1" t="s">
        <v>3186</v>
      </c>
      <c r="H1932" s="1" t="s">
        <v>88</v>
      </c>
      <c r="I1932" s="2">
        <v>44069</v>
      </c>
      <c r="J1932" s="1" t="s">
        <v>4282</v>
      </c>
      <c r="K1932" s="1" t="s">
        <v>4283</v>
      </c>
      <c r="L1932" s="1" t="s">
        <v>3400</v>
      </c>
      <c r="M1932" s="1" t="s">
        <v>4284</v>
      </c>
      <c r="N1932" s="3">
        <v>23232</v>
      </c>
      <c r="O1932" s="3">
        <v>0</v>
      </c>
      <c r="P1932" s="1" t="s">
        <v>2567</v>
      </c>
      <c r="Q1932" s="1" t="s">
        <v>1901</v>
      </c>
      <c r="R1932" s="1" t="s">
        <v>1899</v>
      </c>
      <c r="S1932" s="1" t="s">
        <v>2407</v>
      </c>
      <c r="T1932" s="1" t="s">
        <v>2407</v>
      </c>
      <c r="U1932" s="1" t="s">
        <v>6012</v>
      </c>
      <c r="V1932" s="1" t="s">
        <v>2470</v>
      </c>
      <c r="W1932" s="1" t="s">
        <v>113</v>
      </c>
      <c r="X1932" s="1" t="str">
        <f>CONCATENATE(Tableau4[[#This Row],[Numéro de pièce de la pièce de référence]],Tableau4[[#This Row],[Numéro de poste de la pièce de référence]])</f>
        <v>450068803610</v>
      </c>
    </row>
    <row r="1933" spans="1:24" x14ac:dyDescent="0.35">
      <c r="A1933" s="1" t="s">
        <v>97</v>
      </c>
      <c r="B1933" s="1" t="s">
        <v>2489</v>
      </c>
      <c r="C1933" s="1" t="s">
        <v>2510</v>
      </c>
      <c r="D1933" s="1" t="s">
        <v>101</v>
      </c>
      <c r="E1933" s="1" t="s">
        <v>1712</v>
      </c>
      <c r="F1933" s="1" t="s">
        <v>2407</v>
      </c>
      <c r="G1933" s="1" t="s">
        <v>3105</v>
      </c>
      <c r="H1933" s="1" t="s">
        <v>88</v>
      </c>
      <c r="I1933" s="2">
        <v>44070</v>
      </c>
      <c r="J1933" s="1" t="s">
        <v>4282</v>
      </c>
      <c r="K1933" s="1" t="s">
        <v>4283</v>
      </c>
      <c r="L1933" s="1" t="s">
        <v>2630</v>
      </c>
      <c r="M1933" s="1" t="s">
        <v>4290</v>
      </c>
      <c r="N1933" s="3">
        <v>-2216.1999999999998</v>
      </c>
      <c r="O1933" s="3">
        <v>0</v>
      </c>
      <c r="P1933" s="1" t="s">
        <v>2517</v>
      </c>
      <c r="Q1933" s="1" t="s">
        <v>1713</v>
      </c>
      <c r="R1933" s="1" t="s">
        <v>1711</v>
      </c>
      <c r="S1933" s="1" t="s">
        <v>2407</v>
      </c>
      <c r="T1933" s="1" t="s">
        <v>2407</v>
      </c>
      <c r="U1933" s="1" t="s">
        <v>6013</v>
      </c>
      <c r="V1933" s="1" t="s">
        <v>2470</v>
      </c>
      <c r="W1933" s="1" t="s">
        <v>113</v>
      </c>
      <c r="X1933" s="1" t="str">
        <f>CONCATENATE(Tableau4[[#This Row],[Numéro de pièce de la pièce de référence]],Tableau4[[#This Row],[Numéro de poste de la pièce de référence]])</f>
        <v>450068153410</v>
      </c>
    </row>
    <row r="1934" spans="1:24" x14ac:dyDescent="0.35">
      <c r="A1934" s="1" t="s">
        <v>97</v>
      </c>
      <c r="B1934" s="1" t="s">
        <v>2489</v>
      </c>
      <c r="C1934" s="1" t="s">
        <v>2510</v>
      </c>
      <c r="D1934" s="1" t="s">
        <v>101</v>
      </c>
      <c r="E1934" s="1" t="s">
        <v>1712</v>
      </c>
      <c r="F1934" s="1" t="s">
        <v>2407</v>
      </c>
      <c r="G1934" s="1" t="s">
        <v>3105</v>
      </c>
      <c r="H1934" s="1" t="s">
        <v>88</v>
      </c>
      <c r="I1934" s="2">
        <v>44070</v>
      </c>
      <c r="J1934" s="1" t="s">
        <v>4282</v>
      </c>
      <c r="K1934" s="1" t="s">
        <v>4283</v>
      </c>
      <c r="L1934" s="1" t="s">
        <v>2630</v>
      </c>
      <c r="M1934" s="1" t="s">
        <v>4290</v>
      </c>
      <c r="N1934" s="3">
        <v>-2216.1999999999998</v>
      </c>
      <c r="O1934" s="3">
        <v>0</v>
      </c>
      <c r="P1934" s="1" t="s">
        <v>2517</v>
      </c>
      <c r="Q1934" s="1" t="s">
        <v>1713</v>
      </c>
      <c r="R1934" s="1" t="s">
        <v>1711</v>
      </c>
      <c r="S1934" s="1" t="s">
        <v>2407</v>
      </c>
      <c r="T1934" s="1" t="s">
        <v>2407</v>
      </c>
      <c r="U1934" s="1" t="s">
        <v>6014</v>
      </c>
      <c r="V1934" s="1" t="s">
        <v>2470</v>
      </c>
      <c r="W1934" s="1" t="s">
        <v>113</v>
      </c>
      <c r="X1934" s="1" t="str">
        <f>CONCATENATE(Tableau4[[#This Row],[Numéro de pièce de la pièce de référence]],Tableau4[[#This Row],[Numéro de poste de la pièce de référence]])</f>
        <v>450068153410</v>
      </c>
    </row>
    <row r="1935" spans="1:24" x14ac:dyDescent="0.35">
      <c r="A1935" s="1" t="s">
        <v>97</v>
      </c>
      <c r="B1935" s="1" t="s">
        <v>2489</v>
      </c>
      <c r="C1935" s="1" t="s">
        <v>2510</v>
      </c>
      <c r="D1935" s="1" t="s">
        <v>101</v>
      </c>
      <c r="E1935" s="1" t="s">
        <v>1712</v>
      </c>
      <c r="F1935" s="1" t="s">
        <v>2407</v>
      </c>
      <c r="G1935" s="1" t="s">
        <v>3105</v>
      </c>
      <c r="H1935" s="1" t="s">
        <v>88</v>
      </c>
      <c r="I1935" s="2">
        <v>44070</v>
      </c>
      <c r="J1935" s="1" t="s">
        <v>4282</v>
      </c>
      <c r="K1935" s="1" t="s">
        <v>4283</v>
      </c>
      <c r="L1935" s="1" t="s">
        <v>2630</v>
      </c>
      <c r="M1935" s="1" t="s">
        <v>4290</v>
      </c>
      <c r="N1935" s="3">
        <v>-2216.1999999999998</v>
      </c>
      <c r="O1935" s="3">
        <v>0</v>
      </c>
      <c r="P1935" s="1" t="s">
        <v>2517</v>
      </c>
      <c r="Q1935" s="1" t="s">
        <v>1713</v>
      </c>
      <c r="R1935" s="1" t="s">
        <v>1711</v>
      </c>
      <c r="S1935" s="1" t="s">
        <v>2407</v>
      </c>
      <c r="T1935" s="1" t="s">
        <v>2407</v>
      </c>
      <c r="U1935" s="1" t="s">
        <v>6015</v>
      </c>
      <c r="V1935" s="1" t="s">
        <v>2470</v>
      </c>
      <c r="W1935" s="1" t="s">
        <v>113</v>
      </c>
      <c r="X1935" s="1" t="str">
        <f>CONCATENATE(Tableau4[[#This Row],[Numéro de pièce de la pièce de référence]],Tableau4[[#This Row],[Numéro de poste de la pièce de référence]])</f>
        <v>450068153410</v>
      </c>
    </row>
    <row r="1936" spans="1:24" x14ac:dyDescent="0.35">
      <c r="A1936" s="1" t="s">
        <v>97</v>
      </c>
      <c r="B1936" s="1" t="s">
        <v>2489</v>
      </c>
      <c r="C1936" s="1" t="s">
        <v>2510</v>
      </c>
      <c r="D1936" s="1" t="s">
        <v>101</v>
      </c>
      <c r="E1936" s="1" t="s">
        <v>1712</v>
      </c>
      <c r="F1936" s="1" t="s">
        <v>2407</v>
      </c>
      <c r="G1936" s="1" t="s">
        <v>3105</v>
      </c>
      <c r="H1936" s="1" t="s">
        <v>88</v>
      </c>
      <c r="I1936" s="2">
        <v>44070</v>
      </c>
      <c r="J1936" s="1" t="s">
        <v>4282</v>
      </c>
      <c r="K1936" s="1" t="s">
        <v>4283</v>
      </c>
      <c r="L1936" s="1" t="s">
        <v>2630</v>
      </c>
      <c r="M1936" s="1" t="s">
        <v>4290</v>
      </c>
      <c r="N1936" s="3">
        <v>-2216.1999999999998</v>
      </c>
      <c r="O1936" s="3">
        <v>0</v>
      </c>
      <c r="P1936" s="1" t="s">
        <v>2517</v>
      </c>
      <c r="Q1936" s="1" t="s">
        <v>1713</v>
      </c>
      <c r="R1936" s="1" t="s">
        <v>1711</v>
      </c>
      <c r="S1936" s="1" t="s">
        <v>2407</v>
      </c>
      <c r="T1936" s="1" t="s">
        <v>2407</v>
      </c>
      <c r="U1936" s="1" t="s">
        <v>6016</v>
      </c>
      <c r="V1936" s="1" t="s">
        <v>2470</v>
      </c>
      <c r="W1936" s="1" t="s">
        <v>113</v>
      </c>
      <c r="X1936" s="1" t="str">
        <f>CONCATENATE(Tableau4[[#This Row],[Numéro de pièce de la pièce de référence]],Tableau4[[#This Row],[Numéro de poste de la pièce de référence]])</f>
        <v>450068153410</v>
      </c>
    </row>
    <row r="1937" spans="1:24" x14ac:dyDescent="0.35">
      <c r="A1937" s="1" t="s">
        <v>97</v>
      </c>
      <c r="B1937" s="1" t="s">
        <v>2489</v>
      </c>
      <c r="C1937" s="1" t="s">
        <v>2510</v>
      </c>
      <c r="D1937" s="1" t="s">
        <v>101</v>
      </c>
      <c r="E1937" s="1" t="s">
        <v>1712</v>
      </c>
      <c r="F1937" s="1" t="s">
        <v>2407</v>
      </c>
      <c r="G1937" s="1" t="s">
        <v>3105</v>
      </c>
      <c r="H1937" s="1" t="s">
        <v>88</v>
      </c>
      <c r="I1937" s="2">
        <v>44070</v>
      </c>
      <c r="J1937" s="1" t="s">
        <v>4282</v>
      </c>
      <c r="K1937" s="1" t="s">
        <v>4283</v>
      </c>
      <c r="L1937" s="1" t="s">
        <v>2630</v>
      </c>
      <c r="M1937" s="1" t="s">
        <v>4290</v>
      </c>
      <c r="N1937" s="3">
        <v>-2216.1999999999998</v>
      </c>
      <c r="O1937" s="3">
        <v>0</v>
      </c>
      <c r="P1937" s="1" t="s">
        <v>2517</v>
      </c>
      <c r="Q1937" s="1" t="s">
        <v>1713</v>
      </c>
      <c r="R1937" s="1" t="s">
        <v>1711</v>
      </c>
      <c r="S1937" s="1" t="s">
        <v>2407</v>
      </c>
      <c r="T1937" s="1" t="s">
        <v>2407</v>
      </c>
      <c r="U1937" s="1" t="s">
        <v>6017</v>
      </c>
      <c r="V1937" s="1" t="s">
        <v>2470</v>
      </c>
      <c r="W1937" s="1" t="s">
        <v>113</v>
      </c>
      <c r="X1937" s="1" t="str">
        <f>CONCATENATE(Tableau4[[#This Row],[Numéro de pièce de la pièce de référence]],Tableau4[[#This Row],[Numéro de poste de la pièce de référence]])</f>
        <v>450068153410</v>
      </c>
    </row>
    <row r="1938" spans="1:24" x14ac:dyDescent="0.35">
      <c r="A1938" s="1" t="s">
        <v>23</v>
      </c>
      <c r="B1938" s="1" t="s">
        <v>3111</v>
      </c>
      <c r="C1938" s="1" t="s">
        <v>2492</v>
      </c>
      <c r="D1938" s="1" t="s">
        <v>50</v>
      </c>
      <c r="E1938" s="1" t="s">
        <v>1714</v>
      </c>
      <c r="F1938" s="1" t="s">
        <v>2407</v>
      </c>
      <c r="G1938" s="1" t="s">
        <v>3110</v>
      </c>
      <c r="H1938" s="1" t="s">
        <v>88</v>
      </c>
      <c r="I1938" s="2">
        <v>44070</v>
      </c>
      <c r="J1938" s="1" t="s">
        <v>4282</v>
      </c>
      <c r="K1938" s="1" t="s">
        <v>4283</v>
      </c>
      <c r="L1938" s="1" t="s">
        <v>2630</v>
      </c>
      <c r="M1938" s="1" t="s">
        <v>4290</v>
      </c>
      <c r="N1938" s="3">
        <v>-5837.23</v>
      </c>
      <c r="O1938" s="3">
        <v>0</v>
      </c>
      <c r="P1938" s="1" t="s">
        <v>2771</v>
      </c>
      <c r="Q1938" s="1" t="s">
        <v>1715</v>
      </c>
      <c r="R1938" s="1" t="s">
        <v>301</v>
      </c>
      <c r="S1938" s="1" t="s">
        <v>2407</v>
      </c>
      <c r="T1938" s="1" t="s">
        <v>2407</v>
      </c>
      <c r="U1938" s="1" t="s">
        <v>6018</v>
      </c>
      <c r="V1938" s="1" t="s">
        <v>2470</v>
      </c>
      <c r="W1938" s="1" t="s">
        <v>51</v>
      </c>
      <c r="X1938" s="1" t="str">
        <f>CONCATENATE(Tableau4[[#This Row],[Numéro de pièce de la pièce de référence]],Tableau4[[#This Row],[Numéro de poste de la pièce de référence]])</f>
        <v>450068216510</v>
      </c>
    </row>
    <row r="1939" spans="1:24" x14ac:dyDescent="0.35">
      <c r="A1939" s="1" t="s">
        <v>23</v>
      </c>
      <c r="B1939" s="1" t="s">
        <v>3111</v>
      </c>
      <c r="C1939" s="1" t="s">
        <v>2492</v>
      </c>
      <c r="D1939" s="1" t="s">
        <v>50</v>
      </c>
      <c r="E1939" s="1" t="s">
        <v>1714</v>
      </c>
      <c r="F1939" s="1" t="s">
        <v>2407</v>
      </c>
      <c r="G1939" s="1" t="s">
        <v>3110</v>
      </c>
      <c r="H1939" s="1" t="s">
        <v>88</v>
      </c>
      <c r="I1939" s="2">
        <v>44070</v>
      </c>
      <c r="J1939" s="1" t="s">
        <v>4282</v>
      </c>
      <c r="K1939" s="1" t="s">
        <v>4283</v>
      </c>
      <c r="L1939" s="1" t="s">
        <v>2630</v>
      </c>
      <c r="M1939" s="1" t="s">
        <v>4290</v>
      </c>
      <c r="N1939" s="3">
        <v>-1345.14</v>
      </c>
      <c r="O1939" s="3">
        <v>0</v>
      </c>
      <c r="P1939" s="1" t="s">
        <v>2771</v>
      </c>
      <c r="Q1939" s="1" t="s">
        <v>1715</v>
      </c>
      <c r="R1939" s="1" t="s">
        <v>301</v>
      </c>
      <c r="S1939" s="1" t="s">
        <v>2407</v>
      </c>
      <c r="T1939" s="1" t="s">
        <v>2407</v>
      </c>
      <c r="U1939" s="1" t="s">
        <v>6019</v>
      </c>
      <c r="V1939" s="1" t="s">
        <v>2470</v>
      </c>
      <c r="W1939" s="1" t="s">
        <v>51</v>
      </c>
      <c r="X1939" s="1" t="str">
        <f>CONCATENATE(Tableau4[[#This Row],[Numéro de pièce de la pièce de référence]],Tableau4[[#This Row],[Numéro de poste de la pièce de référence]])</f>
        <v>450068216510</v>
      </c>
    </row>
    <row r="1940" spans="1:24" x14ac:dyDescent="0.35">
      <c r="A1940" s="1" t="s">
        <v>97</v>
      </c>
      <c r="B1940" s="1" t="s">
        <v>2489</v>
      </c>
      <c r="C1940" s="1" t="s">
        <v>2510</v>
      </c>
      <c r="D1940" s="1" t="s">
        <v>101</v>
      </c>
      <c r="E1940" s="1" t="s">
        <v>1837</v>
      </c>
      <c r="F1940" s="1" t="s">
        <v>2407</v>
      </c>
      <c r="G1940" s="1" t="s">
        <v>3169</v>
      </c>
      <c r="H1940" s="1" t="s">
        <v>217</v>
      </c>
      <c r="I1940" s="2">
        <v>44070</v>
      </c>
      <c r="J1940" s="1" t="s">
        <v>4282</v>
      </c>
      <c r="K1940" s="1" t="s">
        <v>4283</v>
      </c>
      <c r="L1940" s="1" t="s">
        <v>2630</v>
      </c>
      <c r="M1940" s="1" t="s">
        <v>4290</v>
      </c>
      <c r="N1940" s="3">
        <v>-38909.15</v>
      </c>
      <c r="O1940" s="3">
        <v>0</v>
      </c>
      <c r="P1940" s="1" t="s">
        <v>2567</v>
      </c>
      <c r="Q1940" s="1" t="s">
        <v>1839</v>
      </c>
      <c r="R1940" s="1" t="s">
        <v>1836</v>
      </c>
      <c r="S1940" s="1" t="s">
        <v>2407</v>
      </c>
      <c r="T1940" s="1" t="s">
        <v>2407</v>
      </c>
      <c r="U1940" s="1" t="s">
        <v>6020</v>
      </c>
      <c r="V1940" s="1" t="s">
        <v>2470</v>
      </c>
      <c r="W1940" s="1" t="s">
        <v>103</v>
      </c>
      <c r="X1940" s="1" t="str">
        <f>CONCATENATE(Tableau4[[#This Row],[Numéro de pièce de la pièce de référence]],Tableau4[[#This Row],[Numéro de poste de la pièce de référence]])</f>
        <v>450068634920</v>
      </c>
    </row>
    <row r="1941" spans="1:24" x14ac:dyDescent="0.35">
      <c r="A1941" s="1" t="s">
        <v>97</v>
      </c>
      <c r="B1941" s="1" t="s">
        <v>2489</v>
      </c>
      <c r="C1941" s="1" t="s">
        <v>2510</v>
      </c>
      <c r="D1941" s="1" t="s">
        <v>101</v>
      </c>
      <c r="E1941" s="1" t="s">
        <v>1837</v>
      </c>
      <c r="F1941" s="1" t="s">
        <v>2407</v>
      </c>
      <c r="G1941" s="1" t="s">
        <v>3169</v>
      </c>
      <c r="H1941" s="1" t="s">
        <v>217</v>
      </c>
      <c r="I1941" s="2">
        <v>44070</v>
      </c>
      <c r="J1941" s="1" t="s">
        <v>4282</v>
      </c>
      <c r="K1941" s="1" t="s">
        <v>4283</v>
      </c>
      <c r="L1941" s="1" t="s">
        <v>2590</v>
      </c>
      <c r="M1941" s="1" t="s">
        <v>4402</v>
      </c>
      <c r="N1941" s="3">
        <v>-19.82</v>
      </c>
      <c r="O1941" s="3">
        <v>0</v>
      </c>
      <c r="P1941" s="1" t="s">
        <v>2567</v>
      </c>
      <c r="Q1941" s="1" t="s">
        <v>1839</v>
      </c>
      <c r="R1941" s="1" t="s">
        <v>1836</v>
      </c>
      <c r="S1941" s="1" t="s">
        <v>2407</v>
      </c>
      <c r="T1941" s="1" t="s">
        <v>2407</v>
      </c>
      <c r="U1941" s="1" t="s">
        <v>6020</v>
      </c>
      <c r="V1941" s="1" t="s">
        <v>2470</v>
      </c>
      <c r="W1941" s="1" t="s">
        <v>103</v>
      </c>
      <c r="X1941" s="1" t="str">
        <f>CONCATENATE(Tableau4[[#This Row],[Numéro de pièce de la pièce de référence]],Tableau4[[#This Row],[Numéro de poste de la pièce de référence]])</f>
        <v>450068634920</v>
      </c>
    </row>
    <row r="1942" spans="1:24" x14ac:dyDescent="0.35">
      <c r="A1942" s="1" t="s">
        <v>97</v>
      </c>
      <c r="B1942" s="1" t="s">
        <v>2489</v>
      </c>
      <c r="C1942" s="1" t="s">
        <v>2510</v>
      </c>
      <c r="D1942" s="1" t="s">
        <v>101</v>
      </c>
      <c r="E1942" s="1" t="s">
        <v>1251</v>
      </c>
      <c r="F1942" s="1" t="s">
        <v>2407</v>
      </c>
      <c r="G1942" s="1" t="s">
        <v>2942</v>
      </c>
      <c r="H1942" s="1" t="s">
        <v>88</v>
      </c>
      <c r="I1942" s="2">
        <v>44071</v>
      </c>
      <c r="J1942" s="1" t="s">
        <v>4282</v>
      </c>
      <c r="K1942" s="1" t="s">
        <v>4283</v>
      </c>
      <c r="L1942" s="1" t="s">
        <v>2630</v>
      </c>
      <c r="M1942" s="1" t="s">
        <v>4290</v>
      </c>
      <c r="N1942" s="3">
        <v>-284.35000000000002</v>
      </c>
      <c r="O1942" s="3">
        <v>0</v>
      </c>
      <c r="P1942" s="1" t="s">
        <v>2581</v>
      </c>
      <c r="Q1942" s="1" t="s">
        <v>1252</v>
      </c>
      <c r="R1942" s="1" t="s">
        <v>1250</v>
      </c>
      <c r="S1942" s="1" t="s">
        <v>2407</v>
      </c>
      <c r="T1942" s="1" t="s">
        <v>2407</v>
      </c>
      <c r="U1942" s="1" t="s">
        <v>6021</v>
      </c>
      <c r="V1942" s="1" t="s">
        <v>2470</v>
      </c>
      <c r="W1942" s="1" t="s">
        <v>51</v>
      </c>
      <c r="X1942" s="1" t="str">
        <f>CONCATENATE(Tableau4[[#This Row],[Numéro de pièce de la pièce de référence]],Tableau4[[#This Row],[Numéro de poste de la pièce de référence]])</f>
        <v>450067329810</v>
      </c>
    </row>
    <row r="1943" spans="1:24" x14ac:dyDescent="0.35">
      <c r="A1943" s="1" t="s">
        <v>97</v>
      </c>
      <c r="B1943" s="1" t="s">
        <v>2489</v>
      </c>
      <c r="C1943" s="1" t="s">
        <v>2510</v>
      </c>
      <c r="D1943" s="1" t="s">
        <v>101</v>
      </c>
      <c r="E1943" s="1" t="s">
        <v>2116</v>
      </c>
      <c r="F1943" s="1" t="s">
        <v>2407</v>
      </c>
      <c r="G1943" s="1" t="s">
        <v>3107</v>
      </c>
      <c r="H1943" s="1" t="s">
        <v>88</v>
      </c>
      <c r="I1943" s="2">
        <v>44071</v>
      </c>
      <c r="J1943" s="1" t="s">
        <v>4282</v>
      </c>
      <c r="K1943" s="1" t="s">
        <v>4283</v>
      </c>
      <c r="L1943" s="1" t="s">
        <v>2630</v>
      </c>
      <c r="M1943" s="1" t="s">
        <v>4290</v>
      </c>
      <c r="N1943" s="3">
        <v>-7484.31</v>
      </c>
      <c r="O1943" s="3">
        <v>0</v>
      </c>
      <c r="P1943" s="1" t="s">
        <v>2702</v>
      </c>
      <c r="Q1943" s="1" t="s">
        <v>2117</v>
      </c>
      <c r="R1943" s="1" t="s">
        <v>2115</v>
      </c>
      <c r="S1943" s="1" t="s">
        <v>2407</v>
      </c>
      <c r="T1943" s="1" t="s">
        <v>2407</v>
      </c>
      <c r="U1943" s="1" t="s">
        <v>6022</v>
      </c>
      <c r="V1943" s="1" t="s">
        <v>2470</v>
      </c>
      <c r="W1943" s="1" t="s">
        <v>74</v>
      </c>
      <c r="X1943" s="1" t="str">
        <f>CONCATENATE(Tableau4[[#This Row],[Numéro de pièce de la pièce de référence]],Tableau4[[#This Row],[Numéro de poste de la pièce de référence]])</f>
        <v>450068159210</v>
      </c>
    </row>
    <row r="1944" spans="1:24" x14ac:dyDescent="0.35">
      <c r="A1944" s="1" t="s">
        <v>97</v>
      </c>
      <c r="B1944" s="1" t="s">
        <v>2489</v>
      </c>
      <c r="C1944" s="1" t="s">
        <v>2510</v>
      </c>
      <c r="D1944" s="1" t="s">
        <v>101</v>
      </c>
      <c r="E1944" s="1" t="s">
        <v>2116</v>
      </c>
      <c r="F1944" s="1" t="s">
        <v>2407</v>
      </c>
      <c r="G1944" s="1" t="s">
        <v>3107</v>
      </c>
      <c r="H1944" s="1" t="s">
        <v>88</v>
      </c>
      <c r="I1944" s="2">
        <v>44071</v>
      </c>
      <c r="J1944" s="1" t="s">
        <v>4282</v>
      </c>
      <c r="K1944" s="1" t="s">
        <v>4283</v>
      </c>
      <c r="L1944" s="1" t="s">
        <v>2630</v>
      </c>
      <c r="M1944" s="1" t="s">
        <v>4290</v>
      </c>
      <c r="N1944" s="3">
        <v>-14890.72</v>
      </c>
      <c r="O1944" s="3">
        <v>0</v>
      </c>
      <c r="P1944" s="1" t="s">
        <v>2702</v>
      </c>
      <c r="Q1944" s="1" t="s">
        <v>2117</v>
      </c>
      <c r="R1944" s="1" t="s">
        <v>2115</v>
      </c>
      <c r="S1944" s="1" t="s">
        <v>2407</v>
      </c>
      <c r="T1944" s="1" t="s">
        <v>2407</v>
      </c>
      <c r="U1944" s="1" t="s">
        <v>6023</v>
      </c>
      <c r="V1944" s="1" t="s">
        <v>2470</v>
      </c>
      <c r="W1944" s="1" t="s">
        <v>74</v>
      </c>
      <c r="X1944" s="1" t="str">
        <f>CONCATENATE(Tableau4[[#This Row],[Numéro de pièce de la pièce de référence]],Tableau4[[#This Row],[Numéro de poste de la pièce de référence]])</f>
        <v>450068159210</v>
      </c>
    </row>
    <row r="1945" spans="1:24" x14ac:dyDescent="0.35">
      <c r="A1945" s="1" t="s">
        <v>97</v>
      </c>
      <c r="B1945" s="1" t="s">
        <v>2489</v>
      </c>
      <c r="C1945" s="1" t="s">
        <v>2510</v>
      </c>
      <c r="D1945" s="1" t="s">
        <v>101</v>
      </c>
      <c r="E1945" s="1" t="s">
        <v>2116</v>
      </c>
      <c r="F1945" s="1" t="s">
        <v>2407</v>
      </c>
      <c r="G1945" s="1" t="s">
        <v>3107</v>
      </c>
      <c r="H1945" s="1" t="s">
        <v>88</v>
      </c>
      <c r="I1945" s="2">
        <v>44071</v>
      </c>
      <c r="J1945" s="1" t="s">
        <v>4282</v>
      </c>
      <c r="K1945" s="1" t="s">
        <v>4283</v>
      </c>
      <c r="L1945" s="1" t="s">
        <v>2630</v>
      </c>
      <c r="M1945" s="1" t="s">
        <v>4290</v>
      </c>
      <c r="N1945" s="3">
        <v>-14890.72</v>
      </c>
      <c r="O1945" s="3">
        <v>0</v>
      </c>
      <c r="P1945" s="1" t="s">
        <v>2702</v>
      </c>
      <c r="Q1945" s="1" t="s">
        <v>2117</v>
      </c>
      <c r="R1945" s="1" t="s">
        <v>2115</v>
      </c>
      <c r="S1945" s="1" t="s">
        <v>2407</v>
      </c>
      <c r="T1945" s="1" t="s">
        <v>2407</v>
      </c>
      <c r="U1945" s="1" t="s">
        <v>6024</v>
      </c>
      <c r="V1945" s="1" t="s">
        <v>2470</v>
      </c>
      <c r="W1945" s="1" t="s">
        <v>74</v>
      </c>
      <c r="X1945" s="1" t="str">
        <f>CONCATENATE(Tableau4[[#This Row],[Numéro de pièce de la pièce de référence]],Tableau4[[#This Row],[Numéro de poste de la pièce de référence]])</f>
        <v>450068159210</v>
      </c>
    </row>
    <row r="1946" spans="1:24" x14ac:dyDescent="0.35">
      <c r="A1946" s="1" t="s">
        <v>97</v>
      </c>
      <c r="B1946" s="1" t="s">
        <v>2489</v>
      </c>
      <c r="C1946" s="1" t="s">
        <v>2510</v>
      </c>
      <c r="D1946" s="1" t="s">
        <v>101</v>
      </c>
      <c r="E1946" s="1" t="s">
        <v>2398</v>
      </c>
      <c r="F1946" s="1" t="s">
        <v>2407</v>
      </c>
      <c r="G1946" s="1" t="s">
        <v>3187</v>
      </c>
      <c r="H1946" s="1" t="s">
        <v>88</v>
      </c>
      <c r="I1946" s="2">
        <v>44071</v>
      </c>
      <c r="J1946" s="1" t="s">
        <v>4282</v>
      </c>
      <c r="K1946" s="1" t="s">
        <v>4283</v>
      </c>
      <c r="L1946" s="1" t="s">
        <v>3400</v>
      </c>
      <c r="M1946" s="1" t="s">
        <v>4284</v>
      </c>
      <c r="N1946" s="3">
        <v>295.36</v>
      </c>
      <c r="O1946" s="3">
        <v>0</v>
      </c>
      <c r="P1946" s="1" t="s">
        <v>2771</v>
      </c>
      <c r="Q1946" s="1" t="s">
        <v>1499</v>
      </c>
      <c r="R1946" s="1" t="s">
        <v>800</v>
      </c>
      <c r="S1946" s="1" t="s">
        <v>2407</v>
      </c>
      <c r="T1946" s="1" t="s">
        <v>2407</v>
      </c>
      <c r="U1946" s="1" t="s">
        <v>6025</v>
      </c>
      <c r="V1946" s="1" t="s">
        <v>2470</v>
      </c>
      <c r="W1946" s="1" t="s">
        <v>92</v>
      </c>
      <c r="X1946" s="1" t="str">
        <f>CONCATENATE(Tableau4[[#This Row],[Numéro de pièce de la pièce de référence]],Tableau4[[#This Row],[Numéro de poste de la pièce de référence]])</f>
        <v>450068833410</v>
      </c>
    </row>
    <row r="1947" spans="1:24" x14ac:dyDescent="0.35">
      <c r="A1947" s="1" t="s">
        <v>97</v>
      </c>
      <c r="B1947" s="1" t="s">
        <v>2489</v>
      </c>
      <c r="C1947" s="1" t="s">
        <v>2510</v>
      </c>
      <c r="D1947" s="1" t="s">
        <v>101</v>
      </c>
      <c r="E1947" s="1" t="s">
        <v>2398</v>
      </c>
      <c r="F1947" s="1" t="s">
        <v>2407</v>
      </c>
      <c r="G1947" s="1" t="s">
        <v>3187</v>
      </c>
      <c r="H1947" s="1" t="s">
        <v>88</v>
      </c>
      <c r="I1947" s="2">
        <v>44071</v>
      </c>
      <c r="J1947" s="1" t="s">
        <v>4282</v>
      </c>
      <c r="K1947" s="1" t="s">
        <v>4283</v>
      </c>
      <c r="L1947" s="1" t="s">
        <v>2630</v>
      </c>
      <c r="M1947" s="1" t="s">
        <v>4290</v>
      </c>
      <c r="N1947" s="3">
        <v>-295.36</v>
      </c>
      <c r="O1947" s="3">
        <v>0</v>
      </c>
      <c r="P1947" s="1" t="s">
        <v>2771</v>
      </c>
      <c r="Q1947" s="1" t="s">
        <v>1499</v>
      </c>
      <c r="R1947" s="1" t="s">
        <v>800</v>
      </c>
      <c r="S1947" s="1" t="s">
        <v>2407</v>
      </c>
      <c r="T1947" s="1" t="s">
        <v>2407</v>
      </c>
      <c r="U1947" s="1" t="s">
        <v>6026</v>
      </c>
      <c r="V1947" s="1" t="s">
        <v>2470</v>
      </c>
      <c r="W1947" s="1" t="s">
        <v>92</v>
      </c>
      <c r="X1947" s="1" t="str">
        <f>CONCATENATE(Tableau4[[#This Row],[Numéro de pièce de la pièce de référence]],Tableau4[[#This Row],[Numéro de poste de la pièce de référence]])</f>
        <v>450068833410</v>
      </c>
    </row>
    <row r="1948" spans="1:24" x14ac:dyDescent="0.35">
      <c r="A1948" s="1" t="s">
        <v>97</v>
      </c>
      <c r="B1948" s="1" t="s">
        <v>2489</v>
      </c>
      <c r="C1948" s="1" t="s">
        <v>2510</v>
      </c>
      <c r="D1948" s="1" t="s">
        <v>101</v>
      </c>
      <c r="E1948" s="1" t="s">
        <v>564</v>
      </c>
      <c r="F1948" s="1" t="s">
        <v>2407</v>
      </c>
      <c r="G1948" s="1" t="s">
        <v>2717</v>
      </c>
      <c r="H1948" s="1" t="s">
        <v>88</v>
      </c>
      <c r="I1948" s="2">
        <v>44076</v>
      </c>
      <c r="J1948" s="1" t="s">
        <v>4282</v>
      </c>
      <c r="K1948" s="1" t="s">
        <v>4283</v>
      </c>
      <c r="L1948" s="1" t="s">
        <v>2630</v>
      </c>
      <c r="M1948" s="1" t="s">
        <v>4290</v>
      </c>
      <c r="N1948" s="3">
        <v>805974.75</v>
      </c>
      <c r="O1948" s="3">
        <v>0</v>
      </c>
      <c r="P1948" s="1" t="s">
        <v>2567</v>
      </c>
      <c r="Q1948" s="1" t="s">
        <v>565</v>
      </c>
      <c r="R1948" s="1" t="s">
        <v>495</v>
      </c>
      <c r="S1948" s="1" t="s">
        <v>2407</v>
      </c>
      <c r="T1948" s="1" t="s">
        <v>2407</v>
      </c>
      <c r="U1948" s="1" t="s">
        <v>6027</v>
      </c>
      <c r="V1948" s="1" t="s">
        <v>2470</v>
      </c>
      <c r="W1948" s="1" t="s">
        <v>51</v>
      </c>
      <c r="X1948" s="1" t="str">
        <f>CONCATENATE(Tableau4[[#This Row],[Numéro de pièce de la pièce de référence]],Tableau4[[#This Row],[Numéro de poste de la pièce de référence]])</f>
        <v>450066891510</v>
      </c>
    </row>
    <row r="1949" spans="1:24" x14ac:dyDescent="0.35">
      <c r="A1949" s="1" t="s">
        <v>97</v>
      </c>
      <c r="B1949" s="1" t="s">
        <v>2489</v>
      </c>
      <c r="C1949" s="1" t="s">
        <v>2510</v>
      </c>
      <c r="D1949" s="1" t="s">
        <v>101</v>
      </c>
      <c r="E1949" s="1" t="s">
        <v>939</v>
      </c>
      <c r="F1949" s="1" t="s">
        <v>2407</v>
      </c>
      <c r="G1949" s="1" t="s">
        <v>2814</v>
      </c>
      <c r="H1949" s="1" t="s">
        <v>88</v>
      </c>
      <c r="I1949" s="2">
        <v>44076</v>
      </c>
      <c r="J1949" s="1" t="s">
        <v>4282</v>
      </c>
      <c r="K1949" s="1" t="s">
        <v>4283</v>
      </c>
      <c r="L1949" s="1" t="s">
        <v>2630</v>
      </c>
      <c r="M1949" s="1" t="s">
        <v>4290</v>
      </c>
      <c r="N1949" s="3">
        <v>577546.19999999995</v>
      </c>
      <c r="O1949" s="3">
        <v>0</v>
      </c>
      <c r="P1949" s="1" t="s">
        <v>2567</v>
      </c>
      <c r="Q1949" s="1" t="s">
        <v>940</v>
      </c>
      <c r="R1949" s="1" t="s">
        <v>495</v>
      </c>
      <c r="S1949" s="1" t="s">
        <v>2407</v>
      </c>
      <c r="T1949" s="1" t="s">
        <v>2407</v>
      </c>
      <c r="U1949" s="1" t="s">
        <v>6028</v>
      </c>
      <c r="V1949" s="1" t="s">
        <v>2470</v>
      </c>
      <c r="W1949" s="1" t="s">
        <v>51</v>
      </c>
      <c r="X1949" s="1" t="str">
        <f>CONCATENATE(Tableau4[[#This Row],[Numéro de pièce de la pièce de référence]],Tableau4[[#This Row],[Numéro de poste de la pièce de référence]])</f>
        <v>450067148710</v>
      </c>
    </row>
    <row r="1950" spans="1:24" x14ac:dyDescent="0.35">
      <c r="A1950" s="1" t="s">
        <v>97</v>
      </c>
      <c r="B1950" s="1" t="s">
        <v>2489</v>
      </c>
      <c r="C1950" s="1" t="s">
        <v>2510</v>
      </c>
      <c r="D1950" s="1" t="s">
        <v>101</v>
      </c>
      <c r="E1950" s="1" t="s">
        <v>4943</v>
      </c>
      <c r="F1950" s="1" t="s">
        <v>2407</v>
      </c>
      <c r="G1950" s="1" t="s">
        <v>3189</v>
      </c>
      <c r="H1950" s="1" t="s">
        <v>88</v>
      </c>
      <c r="I1950" s="2">
        <v>44076</v>
      </c>
      <c r="J1950" s="1" t="s">
        <v>4282</v>
      </c>
      <c r="K1950" s="1" t="s">
        <v>4283</v>
      </c>
      <c r="L1950" s="1" t="s">
        <v>3401</v>
      </c>
      <c r="M1950" s="1" t="s">
        <v>4288</v>
      </c>
      <c r="N1950" s="3">
        <v>-10128.89</v>
      </c>
      <c r="O1950" s="3">
        <v>0</v>
      </c>
      <c r="P1950" s="1" t="s">
        <v>2567</v>
      </c>
      <c r="Q1950" s="1" t="s">
        <v>1924</v>
      </c>
      <c r="R1950" s="1" t="s">
        <v>1922</v>
      </c>
      <c r="S1950" s="1" t="s">
        <v>2407</v>
      </c>
      <c r="T1950" s="1" t="s">
        <v>2407</v>
      </c>
      <c r="U1950" s="1" t="s">
        <v>6029</v>
      </c>
      <c r="V1950" s="1" t="s">
        <v>2470</v>
      </c>
      <c r="W1950" s="1" t="s">
        <v>111</v>
      </c>
      <c r="X1950" s="1" t="str">
        <f>CONCATENATE(Tableau4[[#This Row],[Numéro de pièce de la pièce de référence]],Tableau4[[#This Row],[Numéro de poste de la pièce de référence]])</f>
        <v>450067469310</v>
      </c>
    </row>
    <row r="1951" spans="1:24" x14ac:dyDescent="0.35">
      <c r="A1951" s="1" t="s">
        <v>97</v>
      </c>
      <c r="B1951" s="1" t="s">
        <v>2489</v>
      </c>
      <c r="C1951" s="1" t="s">
        <v>2510</v>
      </c>
      <c r="D1951" s="1" t="s">
        <v>101</v>
      </c>
      <c r="E1951" s="1" t="s">
        <v>1679</v>
      </c>
      <c r="F1951" s="1" t="s">
        <v>2407</v>
      </c>
      <c r="G1951" s="1" t="s">
        <v>3097</v>
      </c>
      <c r="H1951" s="1" t="s">
        <v>88</v>
      </c>
      <c r="I1951" s="2">
        <v>44076</v>
      </c>
      <c r="J1951" s="1" t="s">
        <v>4282</v>
      </c>
      <c r="K1951" s="1" t="s">
        <v>4283</v>
      </c>
      <c r="L1951" s="1" t="s">
        <v>2630</v>
      </c>
      <c r="M1951" s="1" t="s">
        <v>4290</v>
      </c>
      <c r="N1951" s="3">
        <v>-13330.83</v>
      </c>
      <c r="O1951" s="3">
        <v>0</v>
      </c>
      <c r="P1951" s="1" t="s">
        <v>2567</v>
      </c>
      <c r="Q1951" s="1" t="s">
        <v>1680</v>
      </c>
      <c r="R1951" s="1" t="s">
        <v>1678</v>
      </c>
      <c r="S1951" s="1" t="s">
        <v>2407</v>
      </c>
      <c r="T1951" s="1" t="s">
        <v>2407</v>
      </c>
      <c r="U1951" s="1" t="s">
        <v>6030</v>
      </c>
      <c r="V1951" s="1" t="s">
        <v>2470</v>
      </c>
      <c r="W1951" s="1" t="s">
        <v>103</v>
      </c>
      <c r="X1951" s="1" t="str">
        <f>CONCATENATE(Tableau4[[#This Row],[Numéro de pièce de la pièce de référence]],Tableau4[[#This Row],[Numéro de poste de la pièce de référence]])</f>
        <v>450068076310</v>
      </c>
    </row>
    <row r="1952" spans="1:24" x14ac:dyDescent="0.35">
      <c r="A1952" s="1" t="s">
        <v>97</v>
      </c>
      <c r="B1952" s="1" t="s">
        <v>2489</v>
      </c>
      <c r="C1952" s="1" t="s">
        <v>2510</v>
      </c>
      <c r="D1952" s="1" t="s">
        <v>101</v>
      </c>
      <c r="E1952" s="1" t="s">
        <v>1679</v>
      </c>
      <c r="F1952" s="1" t="s">
        <v>2407</v>
      </c>
      <c r="G1952" s="1" t="s">
        <v>3097</v>
      </c>
      <c r="H1952" s="1" t="s">
        <v>88</v>
      </c>
      <c r="I1952" s="2">
        <v>44076</v>
      </c>
      <c r="J1952" s="1" t="s">
        <v>4282</v>
      </c>
      <c r="K1952" s="1" t="s">
        <v>4283</v>
      </c>
      <c r="L1952" s="1" t="s">
        <v>2630</v>
      </c>
      <c r="M1952" s="1" t="s">
        <v>4290</v>
      </c>
      <c r="N1952" s="3">
        <v>-15442.3</v>
      </c>
      <c r="O1952" s="3">
        <v>0</v>
      </c>
      <c r="P1952" s="1" t="s">
        <v>2567</v>
      </c>
      <c r="Q1952" s="1" t="s">
        <v>1680</v>
      </c>
      <c r="R1952" s="1" t="s">
        <v>1678</v>
      </c>
      <c r="S1952" s="1" t="s">
        <v>2407</v>
      </c>
      <c r="T1952" s="1" t="s">
        <v>2407</v>
      </c>
      <c r="U1952" s="1" t="s">
        <v>6031</v>
      </c>
      <c r="V1952" s="1" t="s">
        <v>2470</v>
      </c>
      <c r="W1952" s="1" t="s">
        <v>103</v>
      </c>
      <c r="X1952" s="1" t="str">
        <f>CONCATENATE(Tableau4[[#This Row],[Numéro de pièce de la pièce de référence]],Tableau4[[#This Row],[Numéro de poste de la pièce de référence]])</f>
        <v>450068076310</v>
      </c>
    </row>
    <row r="1953" spans="1:24" x14ac:dyDescent="0.35">
      <c r="A1953" s="1" t="s">
        <v>97</v>
      </c>
      <c r="B1953" s="1" t="s">
        <v>2489</v>
      </c>
      <c r="C1953" s="1" t="s">
        <v>2510</v>
      </c>
      <c r="D1953" s="1" t="s">
        <v>101</v>
      </c>
      <c r="E1953" s="1" t="s">
        <v>1712</v>
      </c>
      <c r="F1953" s="1" t="s">
        <v>2407</v>
      </c>
      <c r="G1953" s="1" t="s">
        <v>3105</v>
      </c>
      <c r="H1953" s="1" t="s">
        <v>88</v>
      </c>
      <c r="I1953" s="2">
        <v>44076</v>
      </c>
      <c r="J1953" s="1" t="s">
        <v>4282</v>
      </c>
      <c r="K1953" s="1" t="s">
        <v>4283</v>
      </c>
      <c r="L1953" s="1" t="s">
        <v>2630</v>
      </c>
      <c r="M1953" s="1" t="s">
        <v>4290</v>
      </c>
      <c r="N1953" s="3">
        <v>-1595.26</v>
      </c>
      <c r="O1953" s="3">
        <v>0</v>
      </c>
      <c r="P1953" s="1" t="s">
        <v>2517</v>
      </c>
      <c r="Q1953" s="1" t="s">
        <v>1713</v>
      </c>
      <c r="R1953" s="1" t="s">
        <v>1711</v>
      </c>
      <c r="S1953" s="1" t="s">
        <v>2407</v>
      </c>
      <c r="T1953" s="1" t="s">
        <v>2407</v>
      </c>
      <c r="U1953" s="1" t="s">
        <v>6032</v>
      </c>
      <c r="V1953" s="1" t="s">
        <v>2470</v>
      </c>
      <c r="W1953" s="1" t="s">
        <v>113</v>
      </c>
      <c r="X1953" s="1" t="str">
        <f>CONCATENATE(Tableau4[[#This Row],[Numéro de pièce de la pièce de référence]],Tableau4[[#This Row],[Numéro de poste de la pièce de référence]])</f>
        <v>450068153410</v>
      </c>
    </row>
    <row r="1954" spans="1:24" x14ac:dyDescent="0.35">
      <c r="A1954" s="1" t="s">
        <v>97</v>
      </c>
      <c r="B1954" s="1" t="s">
        <v>2489</v>
      </c>
      <c r="C1954" s="1" t="s">
        <v>2510</v>
      </c>
      <c r="D1954" s="1" t="s">
        <v>101</v>
      </c>
      <c r="E1954" s="1" t="s">
        <v>1712</v>
      </c>
      <c r="F1954" s="1" t="s">
        <v>2407</v>
      </c>
      <c r="G1954" s="1" t="s">
        <v>3105</v>
      </c>
      <c r="H1954" s="1" t="s">
        <v>88</v>
      </c>
      <c r="I1954" s="2">
        <v>44076</v>
      </c>
      <c r="J1954" s="1" t="s">
        <v>4282</v>
      </c>
      <c r="K1954" s="1" t="s">
        <v>4283</v>
      </c>
      <c r="L1954" s="1" t="s">
        <v>2630</v>
      </c>
      <c r="M1954" s="1" t="s">
        <v>4290</v>
      </c>
      <c r="N1954" s="3">
        <v>-1251.27</v>
      </c>
      <c r="O1954" s="3">
        <v>0</v>
      </c>
      <c r="P1954" s="1" t="s">
        <v>2517</v>
      </c>
      <c r="Q1954" s="1" t="s">
        <v>1713</v>
      </c>
      <c r="R1954" s="1" t="s">
        <v>1711</v>
      </c>
      <c r="S1954" s="1" t="s">
        <v>2407</v>
      </c>
      <c r="T1954" s="1" t="s">
        <v>2407</v>
      </c>
      <c r="U1954" s="1" t="s">
        <v>6033</v>
      </c>
      <c r="V1954" s="1" t="s">
        <v>2470</v>
      </c>
      <c r="W1954" s="1" t="s">
        <v>113</v>
      </c>
      <c r="X1954" s="1" t="str">
        <f>CONCATENATE(Tableau4[[#This Row],[Numéro de pièce de la pièce de référence]],Tableau4[[#This Row],[Numéro de poste de la pièce de référence]])</f>
        <v>450068153410</v>
      </c>
    </row>
    <row r="1955" spans="1:24" x14ac:dyDescent="0.35">
      <c r="A1955" s="1" t="s">
        <v>97</v>
      </c>
      <c r="B1955" s="1" t="s">
        <v>2489</v>
      </c>
      <c r="C1955" s="1" t="s">
        <v>2510</v>
      </c>
      <c r="D1955" s="1" t="s">
        <v>101</v>
      </c>
      <c r="E1955" s="1" t="s">
        <v>2116</v>
      </c>
      <c r="F1955" s="1" t="s">
        <v>2407</v>
      </c>
      <c r="G1955" s="1" t="s">
        <v>3107</v>
      </c>
      <c r="H1955" s="1" t="s">
        <v>88</v>
      </c>
      <c r="I1955" s="2">
        <v>44076</v>
      </c>
      <c r="J1955" s="1" t="s">
        <v>4282</v>
      </c>
      <c r="K1955" s="1" t="s">
        <v>4283</v>
      </c>
      <c r="L1955" s="1" t="s">
        <v>2630</v>
      </c>
      <c r="M1955" s="1" t="s">
        <v>4290</v>
      </c>
      <c r="N1955" s="3">
        <v>-8184.99</v>
      </c>
      <c r="O1955" s="3">
        <v>0</v>
      </c>
      <c r="P1955" s="1" t="s">
        <v>2702</v>
      </c>
      <c r="Q1955" s="1" t="s">
        <v>2117</v>
      </c>
      <c r="R1955" s="1" t="s">
        <v>2115</v>
      </c>
      <c r="S1955" s="1" t="s">
        <v>2407</v>
      </c>
      <c r="T1955" s="1" t="s">
        <v>2407</v>
      </c>
      <c r="U1955" s="1" t="s">
        <v>6034</v>
      </c>
      <c r="V1955" s="1" t="s">
        <v>2470</v>
      </c>
      <c r="W1955" s="1" t="s">
        <v>74</v>
      </c>
      <c r="X1955" s="1" t="str">
        <f>CONCATENATE(Tableau4[[#This Row],[Numéro de pièce de la pièce de référence]],Tableau4[[#This Row],[Numéro de poste de la pièce de référence]])</f>
        <v>450068159210</v>
      </c>
    </row>
    <row r="1956" spans="1:24" x14ac:dyDescent="0.35">
      <c r="A1956" s="1" t="s">
        <v>97</v>
      </c>
      <c r="B1956" s="1" t="s">
        <v>2489</v>
      </c>
      <c r="C1956" s="1" t="s">
        <v>2510</v>
      </c>
      <c r="D1956" s="1" t="s">
        <v>101</v>
      </c>
      <c r="E1956" s="1" t="s">
        <v>2116</v>
      </c>
      <c r="F1956" s="1" t="s">
        <v>2407</v>
      </c>
      <c r="G1956" s="1" t="s">
        <v>3107</v>
      </c>
      <c r="H1956" s="1" t="s">
        <v>88</v>
      </c>
      <c r="I1956" s="2">
        <v>44076</v>
      </c>
      <c r="J1956" s="1" t="s">
        <v>4282</v>
      </c>
      <c r="K1956" s="1" t="s">
        <v>4283</v>
      </c>
      <c r="L1956" s="1" t="s">
        <v>2630</v>
      </c>
      <c r="M1956" s="1" t="s">
        <v>4290</v>
      </c>
      <c r="N1956" s="3">
        <v>-6527.42</v>
      </c>
      <c r="O1956" s="3">
        <v>0</v>
      </c>
      <c r="P1956" s="1" t="s">
        <v>2702</v>
      </c>
      <c r="Q1956" s="1" t="s">
        <v>2117</v>
      </c>
      <c r="R1956" s="1" t="s">
        <v>2115</v>
      </c>
      <c r="S1956" s="1" t="s">
        <v>2407</v>
      </c>
      <c r="T1956" s="1" t="s">
        <v>2407</v>
      </c>
      <c r="U1956" s="1" t="s">
        <v>6035</v>
      </c>
      <c r="V1956" s="1" t="s">
        <v>2470</v>
      </c>
      <c r="W1956" s="1" t="s">
        <v>74</v>
      </c>
      <c r="X1956" s="1" t="str">
        <f>CONCATENATE(Tableau4[[#This Row],[Numéro de pièce de la pièce de référence]],Tableau4[[#This Row],[Numéro de poste de la pièce de référence]])</f>
        <v>450068159210</v>
      </c>
    </row>
    <row r="1957" spans="1:24" x14ac:dyDescent="0.35">
      <c r="A1957" s="1" t="s">
        <v>97</v>
      </c>
      <c r="B1957" s="1" t="s">
        <v>2489</v>
      </c>
      <c r="C1957" s="1" t="s">
        <v>2510</v>
      </c>
      <c r="D1957" s="1" t="s">
        <v>101</v>
      </c>
      <c r="E1957" s="1" t="s">
        <v>2116</v>
      </c>
      <c r="F1957" s="1" t="s">
        <v>2407</v>
      </c>
      <c r="G1957" s="1" t="s">
        <v>3107</v>
      </c>
      <c r="H1957" s="1" t="s">
        <v>88</v>
      </c>
      <c r="I1957" s="2">
        <v>44076</v>
      </c>
      <c r="J1957" s="1" t="s">
        <v>4282</v>
      </c>
      <c r="K1957" s="1" t="s">
        <v>4283</v>
      </c>
      <c r="L1957" s="1" t="s">
        <v>2630</v>
      </c>
      <c r="M1957" s="1" t="s">
        <v>4290</v>
      </c>
      <c r="N1957" s="3">
        <v>-59408.04</v>
      </c>
      <c r="O1957" s="3">
        <v>0</v>
      </c>
      <c r="P1957" s="1" t="s">
        <v>2702</v>
      </c>
      <c r="Q1957" s="1" t="s">
        <v>2117</v>
      </c>
      <c r="R1957" s="1" t="s">
        <v>2115</v>
      </c>
      <c r="S1957" s="1" t="s">
        <v>2407</v>
      </c>
      <c r="T1957" s="1" t="s">
        <v>2407</v>
      </c>
      <c r="U1957" s="1" t="s">
        <v>6036</v>
      </c>
      <c r="V1957" s="1" t="s">
        <v>2470</v>
      </c>
      <c r="W1957" s="1" t="s">
        <v>74</v>
      </c>
      <c r="X1957" s="1" t="str">
        <f>CONCATENATE(Tableau4[[#This Row],[Numéro de pièce de la pièce de référence]],Tableau4[[#This Row],[Numéro de poste de la pièce de référence]])</f>
        <v>450068159210</v>
      </c>
    </row>
    <row r="1958" spans="1:24" x14ac:dyDescent="0.35">
      <c r="A1958" s="1" t="s">
        <v>97</v>
      </c>
      <c r="B1958" s="1" t="s">
        <v>2489</v>
      </c>
      <c r="C1958" s="1" t="s">
        <v>2510</v>
      </c>
      <c r="D1958" s="1" t="s">
        <v>101</v>
      </c>
      <c r="E1958" s="1" t="s">
        <v>2135</v>
      </c>
      <c r="F1958" s="1" t="s">
        <v>2407</v>
      </c>
      <c r="G1958" s="1" t="s">
        <v>3129</v>
      </c>
      <c r="H1958" s="1" t="s">
        <v>88</v>
      </c>
      <c r="I1958" s="2">
        <v>44076</v>
      </c>
      <c r="J1958" s="1" t="s">
        <v>4282</v>
      </c>
      <c r="K1958" s="1" t="s">
        <v>4283</v>
      </c>
      <c r="L1958" s="1" t="s">
        <v>2630</v>
      </c>
      <c r="M1958" s="1" t="s">
        <v>4290</v>
      </c>
      <c r="N1958" s="3">
        <v>-4876.17</v>
      </c>
      <c r="O1958" s="3">
        <v>0</v>
      </c>
      <c r="P1958" s="1" t="s">
        <v>2567</v>
      </c>
      <c r="Q1958" s="1" t="s">
        <v>2136</v>
      </c>
      <c r="R1958" s="1" t="s">
        <v>1260</v>
      </c>
      <c r="S1958" s="1" t="s">
        <v>2407</v>
      </c>
      <c r="T1958" s="1" t="s">
        <v>2407</v>
      </c>
      <c r="U1958" s="1" t="s">
        <v>6037</v>
      </c>
      <c r="V1958" s="1" t="s">
        <v>2470</v>
      </c>
      <c r="W1958" s="1" t="s">
        <v>111</v>
      </c>
      <c r="X1958" s="1" t="str">
        <f>CONCATENATE(Tableau4[[#This Row],[Numéro de pièce de la pièce de référence]],Tableau4[[#This Row],[Numéro de poste de la pièce de référence]])</f>
        <v>450068400810</v>
      </c>
    </row>
    <row r="1959" spans="1:24" x14ac:dyDescent="0.35">
      <c r="A1959" s="1" t="s">
        <v>86</v>
      </c>
      <c r="B1959" s="1" t="s">
        <v>2489</v>
      </c>
      <c r="C1959" s="1" t="s">
        <v>2503</v>
      </c>
      <c r="D1959" s="1" t="s">
        <v>87</v>
      </c>
      <c r="E1959" s="1" t="s">
        <v>1802</v>
      </c>
      <c r="F1959" s="1" t="s">
        <v>2407</v>
      </c>
      <c r="G1959" s="1" t="s">
        <v>3148</v>
      </c>
      <c r="H1959" s="1" t="s">
        <v>88</v>
      </c>
      <c r="I1959" s="2">
        <v>44076</v>
      </c>
      <c r="J1959" s="1" t="s">
        <v>4282</v>
      </c>
      <c r="K1959" s="1" t="s">
        <v>4283</v>
      </c>
      <c r="L1959" s="1" t="s">
        <v>2630</v>
      </c>
      <c r="M1959" s="1" t="s">
        <v>4290</v>
      </c>
      <c r="N1959" s="3">
        <v>-3286</v>
      </c>
      <c r="O1959" s="3">
        <v>0</v>
      </c>
      <c r="P1959" s="1" t="s">
        <v>2491</v>
      </c>
      <c r="Q1959" s="1" t="s">
        <v>1803</v>
      </c>
      <c r="R1959" s="1" t="s">
        <v>1801</v>
      </c>
      <c r="S1959" s="1" t="s">
        <v>2407</v>
      </c>
      <c r="T1959" s="1" t="s">
        <v>2407</v>
      </c>
      <c r="U1959" s="1" t="s">
        <v>6038</v>
      </c>
      <c r="V1959" s="1" t="s">
        <v>2470</v>
      </c>
      <c r="W1959" s="1" t="s">
        <v>103</v>
      </c>
      <c r="X1959" s="1" t="str">
        <f>CONCATENATE(Tableau4[[#This Row],[Numéro de pièce de la pièce de référence]],Tableau4[[#This Row],[Numéro de poste de la pièce de référence]])</f>
        <v>450068508210</v>
      </c>
    </row>
    <row r="1960" spans="1:24" x14ac:dyDescent="0.35">
      <c r="A1960" s="1" t="s">
        <v>97</v>
      </c>
      <c r="B1960" s="1" t="s">
        <v>2489</v>
      </c>
      <c r="C1960" s="1" t="s">
        <v>2510</v>
      </c>
      <c r="D1960" s="1" t="s">
        <v>101</v>
      </c>
      <c r="E1960" s="1" t="s">
        <v>1923</v>
      </c>
      <c r="F1960" s="1" t="s">
        <v>2407</v>
      </c>
      <c r="G1960" s="1" t="s">
        <v>3189</v>
      </c>
      <c r="H1960" s="1" t="s">
        <v>88</v>
      </c>
      <c r="I1960" s="2">
        <v>44076</v>
      </c>
      <c r="J1960" s="1" t="s">
        <v>4282</v>
      </c>
      <c r="K1960" s="1" t="s">
        <v>4283</v>
      </c>
      <c r="L1960" s="1" t="s">
        <v>3400</v>
      </c>
      <c r="M1960" s="1" t="s">
        <v>4284</v>
      </c>
      <c r="N1960" s="3">
        <v>10297.52</v>
      </c>
      <c r="O1960" s="3">
        <v>0</v>
      </c>
      <c r="P1960" s="1" t="s">
        <v>2567</v>
      </c>
      <c r="Q1960" s="1" t="s">
        <v>1924</v>
      </c>
      <c r="R1960" s="1" t="s">
        <v>1922</v>
      </c>
      <c r="S1960" s="1" t="s">
        <v>2407</v>
      </c>
      <c r="T1960" s="1" t="s">
        <v>2407</v>
      </c>
      <c r="U1960" s="1" t="s">
        <v>6039</v>
      </c>
      <c r="V1960" s="1" t="s">
        <v>2470</v>
      </c>
      <c r="W1960" s="1" t="s">
        <v>111</v>
      </c>
      <c r="X1960" s="1" t="str">
        <f>CONCATENATE(Tableau4[[#This Row],[Numéro de pièce de la pièce de référence]],Tableau4[[#This Row],[Numéro de poste de la pièce de référence]])</f>
        <v>450068880210</v>
      </c>
    </row>
    <row r="1961" spans="1:24" x14ac:dyDescent="0.35">
      <c r="A1961" s="1" t="s">
        <v>97</v>
      </c>
      <c r="B1961" s="1" t="s">
        <v>2489</v>
      </c>
      <c r="C1961" s="1" t="s">
        <v>2510</v>
      </c>
      <c r="D1961" s="1" t="s">
        <v>101</v>
      </c>
      <c r="E1961" s="1" t="s">
        <v>1929</v>
      </c>
      <c r="F1961" s="1" t="s">
        <v>2407</v>
      </c>
      <c r="G1961" s="1" t="s">
        <v>3187</v>
      </c>
      <c r="H1961" s="1" t="s">
        <v>88</v>
      </c>
      <c r="I1961" s="2">
        <v>44076</v>
      </c>
      <c r="J1961" s="1" t="s">
        <v>4282</v>
      </c>
      <c r="K1961" s="1" t="s">
        <v>4283</v>
      </c>
      <c r="L1961" s="1" t="s">
        <v>3400</v>
      </c>
      <c r="M1961" s="1" t="s">
        <v>4284</v>
      </c>
      <c r="N1961" s="3">
        <v>190949.85</v>
      </c>
      <c r="O1961" s="3">
        <v>0</v>
      </c>
      <c r="P1961" s="1" t="s">
        <v>2567</v>
      </c>
      <c r="Q1961" s="1" t="s">
        <v>1930</v>
      </c>
      <c r="R1961" s="1" t="s">
        <v>1928</v>
      </c>
      <c r="S1961" s="1" t="s">
        <v>2407</v>
      </c>
      <c r="T1961" s="1" t="s">
        <v>2407</v>
      </c>
      <c r="U1961" s="1" t="s">
        <v>6040</v>
      </c>
      <c r="V1961" s="1" t="s">
        <v>2470</v>
      </c>
      <c r="W1961" s="1" t="s">
        <v>51</v>
      </c>
      <c r="X1961" s="1" t="str">
        <f>CONCATENATE(Tableau4[[#This Row],[Numéro de pièce de la pièce de référence]],Tableau4[[#This Row],[Numéro de poste de la pièce de référence]])</f>
        <v>450068888210</v>
      </c>
    </row>
    <row r="1962" spans="1:24" x14ac:dyDescent="0.35">
      <c r="A1962" s="1" t="s">
        <v>97</v>
      </c>
      <c r="B1962" s="1" t="s">
        <v>2489</v>
      </c>
      <c r="C1962" s="1" t="s">
        <v>2510</v>
      </c>
      <c r="D1962" s="1" t="s">
        <v>101</v>
      </c>
      <c r="E1962" s="1" t="s">
        <v>1913</v>
      </c>
      <c r="F1962" s="1" t="s">
        <v>2407</v>
      </c>
      <c r="G1962" s="1" t="s">
        <v>3191</v>
      </c>
      <c r="H1962" s="1" t="s">
        <v>88</v>
      </c>
      <c r="I1962" s="2">
        <v>44076</v>
      </c>
      <c r="J1962" s="1" t="s">
        <v>4282</v>
      </c>
      <c r="K1962" s="1" t="s">
        <v>4283</v>
      </c>
      <c r="L1962" s="1" t="s">
        <v>3401</v>
      </c>
      <c r="M1962" s="1" t="s">
        <v>4288</v>
      </c>
      <c r="N1962" s="3">
        <v>43487.64</v>
      </c>
      <c r="O1962" s="3">
        <v>0</v>
      </c>
      <c r="P1962" s="1" t="s">
        <v>2567</v>
      </c>
      <c r="Q1962" s="1" t="s">
        <v>1914</v>
      </c>
      <c r="R1962" s="1" t="s">
        <v>352</v>
      </c>
      <c r="S1962" s="1" t="s">
        <v>2407</v>
      </c>
      <c r="T1962" s="1" t="s">
        <v>2407</v>
      </c>
      <c r="U1962" s="1" t="s">
        <v>6041</v>
      </c>
      <c r="V1962" s="1" t="s">
        <v>2470</v>
      </c>
      <c r="W1962" s="1" t="s">
        <v>103</v>
      </c>
      <c r="X1962" s="1" t="str">
        <f>CONCATENATE(Tableau4[[#This Row],[Numéro de pièce de la pièce de référence]],Tableau4[[#This Row],[Numéro de poste de la pièce de référence]])</f>
        <v>450068901310</v>
      </c>
    </row>
    <row r="1963" spans="1:24" x14ac:dyDescent="0.35">
      <c r="A1963" s="1" t="s">
        <v>97</v>
      </c>
      <c r="B1963" s="1" t="s">
        <v>2489</v>
      </c>
      <c r="C1963" s="1" t="s">
        <v>2510</v>
      </c>
      <c r="D1963" s="1" t="s">
        <v>101</v>
      </c>
      <c r="E1963" s="1" t="s">
        <v>1913</v>
      </c>
      <c r="F1963" s="1" t="s">
        <v>2407</v>
      </c>
      <c r="G1963" s="1" t="s">
        <v>3191</v>
      </c>
      <c r="H1963" s="1" t="s">
        <v>88</v>
      </c>
      <c r="I1963" s="2">
        <v>44076</v>
      </c>
      <c r="J1963" s="1" t="s">
        <v>4282</v>
      </c>
      <c r="K1963" s="1" t="s">
        <v>4283</v>
      </c>
      <c r="L1963" s="1" t="s">
        <v>3401</v>
      </c>
      <c r="M1963" s="1" t="s">
        <v>4288</v>
      </c>
      <c r="N1963" s="3">
        <v>32615.73</v>
      </c>
      <c r="O1963" s="3">
        <v>0</v>
      </c>
      <c r="P1963" s="1" t="s">
        <v>2567</v>
      </c>
      <c r="Q1963" s="1" t="s">
        <v>1914</v>
      </c>
      <c r="R1963" s="1" t="s">
        <v>352</v>
      </c>
      <c r="S1963" s="1" t="s">
        <v>2407</v>
      </c>
      <c r="T1963" s="1" t="s">
        <v>2407</v>
      </c>
      <c r="U1963" s="1" t="s">
        <v>6041</v>
      </c>
      <c r="V1963" s="1" t="s">
        <v>2470</v>
      </c>
      <c r="W1963" s="1" t="s">
        <v>103</v>
      </c>
      <c r="X1963" s="1" t="str">
        <f>CONCATENATE(Tableau4[[#This Row],[Numéro de pièce de la pièce de référence]],Tableau4[[#This Row],[Numéro de poste de la pièce de référence]])</f>
        <v>450068901310</v>
      </c>
    </row>
    <row r="1964" spans="1:24" x14ac:dyDescent="0.35">
      <c r="A1964" s="1" t="s">
        <v>97</v>
      </c>
      <c r="B1964" s="1" t="s">
        <v>2489</v>
      </c>
      <c r="C1964" s="1" t="s">
        <v>2510</v>
      </c>
      <c r="D1964" s="1" t="s">
        <v>101</v>
      </c>
      <c r="E1964" s="1" t="s">
        <v>1913</v>
      </c>
      <c r="F1964" s="1" t="s">
        <v>2407</v>
      </c>
      <c r="G1964" s="1" t="s">
        <v>3191</v>
      </c>
      <c r="H1964" s="1" t="s">
        <v>88</v>
      </c>
      <c r="I1964" s="2">
        <v>44076</v>
      </c>
      <c r="J1964" s="1" t="s">
        <v>4282</v>
      </c>
      <c r="K1964" s="1" t="s">
        <v>4283</v>
      </c>
      <c r="L1964" s="1" t="s">
        <v>3401</v>
      </c>
      <c r="M1964" s="1" t="s">
        <v>4288</v>
      </c>
      <c r="N1964" s="3">
        <v>65231.46</v>
      </c>
      <c r="O1964" s="3">
        <v>0</v>
      </c>
      <c r="P1964" s="1" t="s">
        <v>2567</v>
      </c>
      <c r="Q1964" s="1" t="s">
        <v>1914</v>
      </c>
      <c r="R1964" s="1" t="s">
        <v>352</v>
      </c>
      <c r="S1964" s="1" t="s">
        <v>2407</v>
      </c>
      <c r="T1964" s="1" t="s">
        <v>2407</v>
      </c>
      <c r="U1964" s="1" t="s">
        <v>6041</v>
      </c>
      <c r="V1964" s="1" t="s">
        <v>2470</v>
      </c>
      <c r="W1964" s="1" t="s">
        <v>103</v>
      </c>
      <c r="X1964" s="1" t="str">
        <f>CONCATENATE(Tableau4[[#This Row],[Numéro de pièce de la pièce de référence]],Tableau4[[#This Row],[Numéro de poste de la pièce de référence]])</f>
        <v>450068901310</v>
      </c>
    </row>
    <row r="1965" spans="1:24" x14ac:dyDescent="0.35">
      <c r="A1965" s="1" t="s">
        <v>97</v>
      </c>
      <c r="B1965" s="1" t="s">
        <v>2489</v>
      </c>
      <c r="C1965" s="1" t="s">
        <v>2510</v>
      </c>
      <c r="D1965" s="1" t="s">
        <v>101</v>
      </c>
      <c r="E1965" s="1" t="s">
        <v>1913</v>
      </c>
      <c r="F1965" s="1" t="s">
        <v>2407</v>
      </c>
      <c r="G1965" s="1" t="s">
        <v>3191</v>
      </c>
      <c r="H1965" s="1" t="s">
        <v>88</v>
      </c>
      <c r="I1965" s="2">
        <v>44076</v>
      </c>
      <c r="J1965" s="1" t="s">
        <v>4282</v>
      </c>
      <c r="K1965" s="1" t="s">
        <v>4283</v>
      </c>
      <c r="L1965" s="1" t="s">
        <v>3401</v>
      </c>
      <c r="M1965" s="1" t="s">
        <v>4288</v>
      </c>
      <c r="N1965" s="3">
        <v>65231.46</v>
      </c>
      <c r="O1965" s="3">
        <v>0</v>
      </c>
      <c r="P1965" s="1" t="s">
        <v>2567</v>
      </c>
      <c r="Q1965" s="1" t="s">
        <v>1914</v>
      </c>
      <c r="R1965" s="1" t="s">
        <v>352</v>
      </c>
      <c r="S1965" s="1" t="s">
        <v>2407</v>
      </c>
      <c r="T1965" s="1" t="s">
        <v>2407</v>
      </c>
      <c r="U1965" s="1" t="s">
        <v>6041</v>
      </c>
      <c r="V1965" s="1" t="s">
        <v>2470</v>
      </c>
      <c r="W1965" s="1" t="s">
        <v>103</v>
      </c>
      <c r="X1965" s="1" t="str">
        <f>CONCATENATE(Tableau4[[#This Row],[Numéro de pièce de la pièce de référence]],Tableau4[[#This Row],[Numéro de poste de la pièce de référence]])</f>
        <v>450068901310</v>
      </c>
    </row>
    <row r="1966" spans="1:24" x14ac:dyDescent="0.35">
      <c r="A1966" s="1" t="s">
        <v>97</v>
      </c>
      <c r="B1966" s="1" t="s">
        <v>2489</v>
      </c>
      <c r="C1966" s="1" t="s">
        <v>2510</v>
      </c>
      <c r="D1966" s="1" t="s">
        <v>101</v>
      </c>
      <c r="E1966" s="1" t="s">
        <v>1913</v>
      </c>
      <c r="F1966" s="1" t="s">
        <v>2407</v>
      </c>
      <c r="G1966" s="1" t="s">
        <v>3191</v>
      </c>
      <c r="H1966" s="1" t="s">
        <v>88</v>
      </c>
      <c r="I1966" s="2">
        <v>44076</v>
      </c>
      <c r="J1966" s="1" t="s">
        <v>4282</v>
      </c>
      <c r="K1966" s="1" t="s">
        <v>4283</v>
      </c>
      <c r="L1966" s="1" t="s">
        <v>3401</v>
      </c>
      <c r="M1966" s="1" t="s">
        <v>4288</v>
      </c>
      <c r="N1966" s="3">
        <v>32615.73</v>
      </c>
      <c r="O1966" s="3">
        <v>0</v>
      </c>
      <c r="P1966" s="1" t="s">
        <v>2567</v>
      </c>
      <c r="Q1966" s="1" t="s">
        <v>1914</v>
      </c>
      <c r="R1966" s="1" t="s">
        <v>352</v>
      </c>
      <c r="S1966" s="1" t="s">
        <v>2407</v>
      </c>
      <c r="T1966" s="1" t="s">
        <v>2407</v>
      </c>
      <c r="U1966" s="1" t="s">
        <v>6041</v>
      </c>
      <c r="V1966" s="1" t="s">
        <v>2470</v>
      </c>
      <c r="W1966" s="1" t="s">
        <v>103</v>
      </c>
      <c r="X1966" s="1" t="str">
        <f>CONCATENATE(Tableau4[[#This Row],[Numéro de pièce de la pièce de référence]],Tableau4[[#This Row],[Numéro de poste de la pièce de référence]])</f>
        <v>450068901310</v>
      </c>
    </row>
    <row r="1967" spans="1:24" x14ac:dyDescent="0.35">
      <c r="A1967" s="1" t="s">
        <v>97</v>
      </c>
      <c r="B1967" s="1" t="s">
        <v>2489</v>
      </c>
      <c r="C1967" s="1" t="s">
        <v>2510</v>
      </c>
      <c r="D1967" s="1" t="s">
        <v>101</v>
      </c>
      <c r="E1967" s="1" t="s">
        <v>1913</v>
      </c>
      <c r="F1967" s="1" t="s">
        <v>2407</v>
      </c>
      <c r="G1967" s="1" t="s">
        <v>3191</v>
      </c>
      <c r="H1967" s="1" t="s">
        <v>88</v>
      </c>
      <c r="I1967" s="2">
        <v>44076</v>
      </c>
      <c r="J1967" s="1" t="s">
        <v>4282</v>
      </c>
      <c r="K1967" s="1" t="s">
        <v>4283</v>
      </c>
      <c r="L1967" s="1" t="s">
        <v>3401</v>
      </c>
      <c r="M1967" s="1" t="s">
        <v>4288</v>
      </c>
      <c r="N1967" s="3">
        <v>207080</v>
      </c>
      <c r="O1967" s="3">
        <v>0</v>
      </c>
      <c r="P1967" s="1" t="s">
        <v>2567</v>
      </c>
      <c r="Q1967" s="1" t="s">
        <v>1914</v>
      </c>
      <c r="R1967" s="1" t="s">
        <v>352</v>
      </c>
      <c r="S1967" s="1" t="s">
        <v>2407</v>
      </c>
      <c r="T1967" s="1" t="s">
        <v>2407</v>
      </c>
      <c r="U1967" s="1" t="s">
        <v>6042</v>
      </c>
      <c r="V1967" s="1" t="s">
        <v>2470</v>
      </c>
      <c r="W1967" s="1" t="s">
        <v>103</v>
      </c>
      <c r="X1967" s="1" t="str">
        <f>CONCATENATE(Tableau4[[#This Row],[Numéro de pièce de la pièce de référence]],Tableau4[[#This Row],[Numéro de poste de la pièce de référence]])</f>
        <v>450068901310</v>
      </c>
    </row>
    <row r="1968" spans="1:24" x14ac:dyDescent="0.35">
      <c r="A1968" s="1" t="s">
        <v>97</v>
      </c>
      <c r="B1968" s="1" t="s">
        <v>2489</v>
      </c>
      <c r="C1968" s="1" t="s">
        <v>2510</v>
      </c>
      <c r="D1968" s="1" t="s">
        <v>101</v>
      </c>
      <c r="E1968" s="1" t="s">
        <v>1913</v>
      </c>
      <c r="F1968" s="1" t="s">
        <v>2407</v>
      </c>
      <c r="G1968" s="1" t="s">
        <v>3191</v>
      </c>
      <c r="H1968" s="1" t="s">
        <v>88</v>
      </c>
      <c r="I1968" s="2">
        <v>44076</v>
      </c>
      <c r="J1968" s="1" t="s">
        <v>4282</v>
      </c>
      <c r="K1968" s="1" t="s">
        <v>4283</v>
      </c>
      <c r="L1968" s="1" t="s">
        <v>3401</v>
      </c>
      <c r="M1968" s="1" t="s">
        <v>4288</v>
      </c>
      <c r="N1968" s="3">
        <v>155310</v>
      </c>
      <c r="O1968" s="3">
        <v>0</v>
      </c>
      <c r="P1968" s="1" t="s">
        <v>2567</v>
      </c>
      <c r="Q1968" s="1" t="s">
        <v>1914</v>
      </c>
      <c r="R1968" s="1" t="s">
        <v>352</v>
      </c>
      <c r="S1968" s="1" t="s">
        <v>2407</v>
      </c>
      <c r="T1968" s="1" t="s">
        <v>2407</v>
      </c>
      <c r="U1968" s="1" t="s">
        <v>6042</v>
      </c>
      <c r="V1968" s="1" t="s">
        <v>2470</v>
      </c>
      <c r="W1968" s="1" t="s">
        <v>103</v>
      </c>
      <c r="X1968" s="1" t="str">
        <f>CONCATENATE(Tableau4[[#This Row],[Numéro de pièce de la pièce de référence]],Tableau4[[#This Row],[Numéro de poste de la pièce de référence]])</f>
        <v>450068901310</v>
      </c>
    </row>
    <row r="1969" spans="1:24" x14ac:dyDescent="0.35">
      <c r="A1969" s="1" t="s">
        <v>97</v>
      </c>
      <c r="B1969" s="1" t="s">
        <v>2489</v>
      </c>
      <c r="C1969" s="1" t="s">
        <v>2510</v>
      </c>
      <c r="D1969" s="1" t="s">
        <v>101</v>
      </c>
      <c r="E1969" s="1" t="s">
        <v>1913</v>
      </c>
      <c r="F1969" s="1" t="s">
        <v>2407</v>
      </c>
      <c r="G1969" s="1" t="s">
        <v>3191</v>
      </c>
      <c r="H1969" s="1" t="s">
        <v>88</v>
      </c>
      <c r="I1969" s="2">
        <v>44076</v>
      </c>
      <c r="J1969" s="1" t="s">
        <v>4282</v>
      </c>
      <c r="K1969" s="1" t="s">
        <v>4283</v>
      </c>
      <c r="L1969" s="1" t="s">
        <v>3401</v>
      </c>
      <c r="M1969" s="1" t="s">
        <v>4288</v>
      </c>
      <c r="N1969" s="3">
        <v>310620</v>
      </c>
      <c r="O1969" s="3">
        <v>0</v>
      </c>
      <c r="P1969" s="1" t="s">
        <v>2567</v>
      </c>
      <c r="Q1969" s="1" t="s">
        <v>1914</v>
      </c>
      <c r="R1969" s="1" t="s">
        <v>352</v>
      </c>
      <c r="S1969" s="1" t="s">
        <v>2407</v>
      </c>
      <c r="T1969" s="1" t="s">
        <v>2407</v>
      </c>
      <c r="U1969" s="1" t="s">
        <v>6042</v>
      </c>
      <c r="V1969" s="1" t="s">
        <v>2470</v>
      </c>
      <c r="W1969" s="1" t="s">
        <v>103</v>
      </c>
      <c r="X1969" s="1" t="str">
        <f>CONCATENATE(Tableau4[[#This Row],[Numéro de pièce de la pièce de référence]],Tableau4[[#This Row],[Numéro de poste de la pièce de référence]])</f>
        <v>450068901310</v>
      </c>
    </row>
    <row r="1970" spans="1:24" x14ac:dyDescent="0.35">
      <c r="A1970" s="1" t="s">
        <v>97</v>
      </c>
      <c r="B1970" s="1" t="s">
        <v>2489</v>
      </c>
      <c r="C1970" s="1" t="s">
        <v>2510</v>
      </c>
      <c r="D1970" s="1" t="s">
        <v>101</v>
      </c>
      <c r="E1970" s="1" t="s">
        <v>1913</v>
      </c>
      <c r="F1970" s="1" t="s">
        <v>2407</v>
      </c>
      <c r="G1970" s="1" t="s">
        <v>3191</v>
      </c>
      <c r="H1970" s="1" t="s">
        <v>88</v>
      </c>
      <c r="I1970" s="2">
        <v>44076</v>
      </c>
      <c r="J1970" s="1" t="s">
        <v>4282</v>
      </c>
      <c r="K1970" s="1" t="s">
        <v>4283</v>
      </c>
      <c r="L1970" s="1" t="s">
        <v>3401</v>
      </c>
      <c r="M1970" s="1" t="s">
        <v>4288</v>
      </c>
      <c r="N1970" s="3">
        <v>310620</v>
      </c>
      <c r="O1970" s="3">
        <v>0</v>
      </c>
      <c r="P1970" s="1" t="s">
        <v>2567</v>
      </c>
      <c r="Q1970" s="1" t="s">
        <v>1914</v>
      </c>
      <c r="R1970" s="1" t="s">
        <v>352</v>
      </c>
      <c r="S1970" s="1" t="s">
        <v>2407</v>
      </c>
      <c r="T1970" s="1" t="s">
        <v>2407</v>
      </c>
      <c r="U1970" s="1" t="s">
        <v>6042</v>
      </c>
      <c r="V1970" s="1" t="s">
        <v>2470</v>
      </c>
      <c r="W1970" s="1" t="s">
        <v>103</v>
      </c>
      <c r="X1970" s="1" t="str">
        <f>CONCATENATE(Tableau4[[#This Row],[Numéro de pièce de la pièce de référence]],Tableau4[[#This Row],[Numéro de poste de la pièce de référence]])</f>
        <v>450068901310</v>
      </c>
    </row>
    <row r="1971" spans="1:24" x14ac:dyDescent="0.35">
      <c r="A1971" s="1" t="s">
        <v>97</v>
      </c>
      <c r="B1971" s="1" t="s">
        <v>2489</v>
      </c>
      <c r="C1971" s="1" t="s">
        <v>2510</v>
      </c>
      <c r="D1971" s="1" t="s">
        <v>101</v>
      </c>
      <c r="E1971" s="1" t="s">
        <v>1913</v>
      </c>
      <c r="F1971" s="1" t="s">
        <v>2407</v>
      </c>
      <c r="G1971" s="1" t="s">
        <v>3191</v>
      </c>
      <c r="H1971" s="1" t="s">
        <v>88</v>
      </c>
      <c r="I1971" s="2">
        <v>44076</v>
      </c>
      <c r="J1971" s="1" t="s">
        <v>4282</v>
      </c>
      <c r="K1971" s="1" t="s">
        <v>4283</v>
      </c>
      <c r="L1971" s="1" t="s">
        <v>3401</v>
      </c>
      <c r="M1971" s="1" t="s">
        <v>4288</v>
      </c>
      <c r="N1971" s="3">
        <v>155310</v>
      </c>
      <c r="O1971" s="3">
        <v>0</v>
      </c>
      <c r="P1971" s="1" t="s">
        <v>2567</v>
      </c>
      <c r="Q1971" s="1" t="s">
        <v>1914</v>
      </c>
      <c r="R1971" s="1" t="s">
        <v>352</v>
      </c>
      <c r="S1971" s="1" t="s">
        <v>2407</v>
      </c>
      <c r="T1971" s="1" t="s">
        <v>2407</v>
      </c>
      <c r="U1971" s="1" t="s">
        <v>6042</v>
      </c>
      <c r="V1971" s="1" t="s">
        <v>2470</v>
      </c>
      <c r="W1971" s="1" t="s">
        <v>103</v>
      </c>
      <c r="X1971" s="1" t="str">
        <f>CONCATENATE(Tableau4[[#This Row],[Numéro de pièce de la pièce de référence]],Tableau4[[#This Row],[Numéro de poste de la pièce de référence]])</f>
        <v>450068901310</v>
      </c>
    </row>
    <row r="1972" spans="1:24" x14ac:dyDescent="0.35">
      <c r="A1972" s="1" t="s">
        <v>97</v>
      </c>
      <c r="B1972" s="1" t="s">
        <v>2489</v>
      </c>
      <c r="C1972" s="1" t="s">
        <v>2510</v>
      </c>
      <c r="D1972" s="1" t="s">
        <v>101</v>
      </c>
      <c r="E1972" s="1" t="s">
        <v>1913</v>
      </c>
      <c r="F1972" s="1" t="s">
        <v>2407</v>
      </c>
      <c r="G1972" s="1" t="s">
        <v>3191</v>
      </c>
      <c r="H1972" s="1" t="s">
        <v>88</v>
      </c>
      <c r="I1972" s="2">
        <v>44076</v>
      </c>
      <c r="J1972" s="1" t="s">
        <v>4282</v>
      </c>
      <c r="K1972" s="1" t="s">
        <v>4283</v>
      </c>
      <c r="L1972" s="1" t="s">
        <v>3400</v>
      </c>
      <c r="M1972" s="1" t="s">
        <v>4284</v>
      </c>
      <c r="N1972" s="3">
        <v>3</v>
      </c>
      <c r="O1972" s="3">
        <v>0</v>
      </c>
      <c r="P1972" s="1" t="s">
        <v>2567</v>
      </c>
      <c r="Q1972" s="1" t="s">
        <v>1914</v>
      </c>
      <c r="R1972" s="1" t="s">
        <v>352</v>
      </c>
      <c r="S1972" s="1" t="s">
        <v>2407</v>
      </c>
      <c r="T1972" s="1" t="s">
        <v>2407</v>
      </c>
      <c r="U1972" s="1" t="s">
        <v>6043</v>
      </c>
      <c r="V1972" s="1" t="s">
        <v>2470</v>
      </c>
      <c r="W1972" s="1" t="s">
        <v>103</v>
      </c>
      <c r="X1972" s="1" t="str">
        <f>CONCATENATE(Tableau4[[#This Row],[Numéro de pièce de la pièce de référence]],Tableau4[[#This Row],[Numéro de poste de la pièce de référence]])</f>
        <v>450068901310</v>
      </c>
    </row>
    <row r="1973" spans="1:24" x14ac:dyDescent="0.35">
      <c r="A1973" s="1" t="s">
        <v>97</v>
      </c>
      <c r="B1973" s="1" t="s">
        <v>2489</v>
      </c>
      <c r="C1973" s="1" t="s">
        <v>2510</v>
      </c>
      <c r="D1973" s="1" t="s">
        <v>101</v>
      </c>
      <c r="E1973" s="1" t="s">
        <v>1913</v>
      </c>
      <c r="F1973" s="1" t="s">
        <v>2407</v>
      </c>
      <c r="G1973" s="1" t="s">
        <v>3191</v>
      </c>
      <c r="H1973" s="1" t="s">
        <v>88</v>
      </c>
      <c r="I1973" s="2">
        <v>44076</v>
      </c>
      <c r="J1973" s="1" t="s">
        <v>4282</v>
      </c>
      <c r="K1973" s="1" t="s">
        <v>4283</v>
      </c>
      <c r="L1973" s="1" t="s">
        <v>3400</v>
      </c>
      <c r="M1973" s="1" t="s">
        <v>4284</v>
      </c>
      <c r="N1973" s="3">
        <v>6</v>
      </c>
      <c r="O1973" s="3">
        <v>0</v>
      </c>
      <c r="P1973" s="1" t="s">
        <v>2567</v>
      </c>
      <c r="Q1973" s="1" t="s">
        <v>1914</v>
      </c>
      <c r="R1973" s="1" t="s">
        <v>352</v>
      </c>
      <c r="S1973" s="1" t="s">
        <v>2407</v>
      </c>
      <c r="T1973" s="1" t="s">
        <v>2407</v>
      </c>
      <c r="U1973" s="1" t="s">
        <v>6043</v>
      </c>
      <c r="V1973" s="1" t="s">
        <v>2470</v>
      </c>
      <c r="W1973" s="1" t="s">
        <v>103</v>
      </c>
      <c r="X1973" s="1" t="str">
        <f>CONCATENATE(Tableau4[[#This Row],[Numéro de pièce de la pièce de référence]],Tableau4[[#This Row],[Numéro de poste de la pièce de référence]])</f>
        <v>450068901310</v>
      </c>
    </row>
    <row r="1974" spans="1:24" x14ac:dyDescent="0.35">
      <c r="A1974" s="1" t="s">
        <v>97</v>
      </c>
      <c r="B1974" s="1" t="s">
        <v>2489</v>
      </c>
      <c r="C1974" s="1" t="s">
        <v>2510</v>
      </c>
      <c r="D1974" s="1" t="s">
        <v>101</v>
      </c>
      <c r="E1974" s="1" t="s">
        <v>1913</v>
      </c>
      <c r="F1974" s="1" t="s">
        <v>2407</v>
      </c>
      <c r="G1974" s="1" t="s">
        <v>3191</v>
      </c>
      <c r="H1974" s="1" t="s">
        <v>88</v>
      </c>
      <c r="I1974" s="2">
        <v>44076</v>
      </c>
      <c r="J1974" s="1" t="s">
        <v>4282</v>
      </c>
      <c r="K1974" s="1" t="s">
        <v>4283</v>
      </c>
      <c r="L1974" s="1" t="s">
        <v>3400</v>
      </c>
      <c r="M1974" s="1" t="s">
        <v>4284</v>
      </c>
      <c r="N1974" s="3">
        <v>6</v>
      </c>
      <c r="O1974" s="3">
        <v>0</v>
      </c>
      <c r="P1974" s="1" t="s">
        <v>2567</v>
      </c>
      <c r="Q1974" s="1" t="s">
        <v>1914</v>
      </c>
      <c r="R1974" s="1" t="s">
        <v>352</v>
      </c>
      <c r="S1974" s="1" t="s">
        <v>2407</v>
      </c>
      <c r="T1974" s="1" t="s">
        <v>2407</v>
      </c>
      <c r="U1974" s="1" t="s">
        <v>6043</v>
      </c>
      <c r="V1974" s="1" t="s">
        <v>2470</v>
      </c>
      <c r="W1974" s="1" t="s">
        <v>103</v>
      </c>
      <c r="X1974" s="1" t="str">
        <f>CONCATENATE(Tableau4[[#This Row],[Numéro de pièce de la pièce de référence]],Tableau4[[#This Row],[Numéro de poste de la pièce de référence]])</f>
        <v>450068901310</v>
      </c>
    </row>
    <row r="1975" spans="1:24" x14ac:dyDescent="0.35">
      <c r="A1975" s="1" t="s">
        <v>97</v>
      </c>
      <c r="B1975" s="1" t="s">
        <v>2489</v>
      </c>
      <c r="C1975" s="1" t="s">
        <v>2510</v>
      </c>
      <c r="D1975" s="1" t="s">
        <v>101</v>
      </c>
      <c r="E1975" s="1" t="s">
        <v>1913</v>
      </c>
      <c r="F1975" s="1" t="s">
        <v>2407</v>
      </c>
      <c r="G1975" s="1" t="s">
        <v>3191</v>
      </c>
      <c r="H1975" s="1" t="s">
        <v>88</v>
      </c>
      <c r="I1975" s="2">
        <v>44076</v>
      </c>
      <c r="J1975" s="1" t="s">
        <v>4282</v>
      </c>
      <c r="K1975" s="1" t="s">
        <v>4283</v>
      </c>
      <c r="L1975" s="1" t="s">
        <v>3400</v>
      </c>
      <c r="M1975" s="1" t="s">
        <v>4284</v>
      </c>
      <c r="N1975" s="3">
        <v>3</v>
      </c>
      <c r="O1975" s="3">
        <v>0</v>
      </c>
      <c r="P1975" s="1" t="s">
        <v>2567</v>
      </c>
      <c r="Q1975" s="1" t="s">
        <v>1914</v>
      </c>
      <c r="R1975" s="1" t="s">
        <v>352</v>
      </c>
      <c r="S1975" s="1" t="s">
        <v>2407</v>
      </c>
      <c r="T1975" s="1" t="s">
        <v>2407</v>
      </c>
      <c r="U1975" s="1" t="s">
        <v>6043</v>
      </c>
      <c r="V1975" s="1" t="s">
        <v>2470</v>
      </c>
      <c r="W1975" s="1" t="s">
        <v>103</v>
      </c>
      <c r="X1975" s="1" t="str">
        <f>CONCATENATE(Tableau4[[#This Row],[Numéro de pièce de la pièce de référence]],Tableau4[[#This Row],[Numéro de poste de la pièce de référence]])</f>
        <v>450068901310</v>
      </c>
    </row>
    <row r="1976" spans="1:24" x14ac:dyDescent="0.35">
      <c r="A1976" s="1" t="s">
        <v>97</v>
      </c>
      <c r="B1976" s="1" t="s">
        <v>2489</v>
      </c>
      <c r="C1976" s="1" t="s">
        <v>2510</v>
      </c>
      <c r="D1976" s="1" t="s">
        <v>101</v>
      </c>
      <c r="E1976" s="1" t="s">
        <v>1913</v>
      </c>
      <c r="F1976" s="1" t="s">
        <v>2407</v>
      </c>
      <c r="G1976" s="1" t="s">
        <v>3191</v>
      </c>
      <c r="H1976" s="1" t="s">
        <v>88</v>
      </c>
      <c r="I1976" s="2">
        <v>44076</v>
      </c>
      <c r="J1976" s="1" t="s">
        <v>4282</v>
      </c>
      <c r="K1976" s="1" t="s">
        <v>4283</v>
      </c>
      <c r="L1976" s="1" t="s">
        <v>3400</v>
      </c>
      <c r="M1976" s="1" t="s">
        <v>4284</v>
      </c>
      <c r="N1976" s="3">
        <v>4</v>
      </c>
      <c r="O1976" s="3">
        <v>0</v>
      </c>
      <c r="P1976" s="1" t="s">
        <v>2567</v>
      </c>
      <c r="Q1976" s="1" t="s">
        <v>1914</v>
      </c>
      <c r="R1976" s="1" t="s">
        <v>352</v>
      </c>
      <c r="S1976" s="1" t="s">
        <v>2407</v>
      </c>
      <c r="T1976" s="1" t="s">
        <v>2407</v>
      </c>
      <c r="U1976" s="1" t="s">
        <v>6043</v>
      </c>
      <c r="V1976" s="1" t="s">
        <v>2470</v>
      </c>
      <c r="W1976" s="1" t="s">
        <v>103</v>
      </c>
      <c r="X1976" s="1" t="str">
        <f>CONCATENATE(Tableau4[[#This Row],[Numéro de pièce de la pièce de référence]],Tableau4[[#This Row],[Numéro de poste de la pièce de référence]])</f>
        <v>450068901310</v>
      </c>
    </row>
    <row r="1977" spans="1:24" x14ac:dyDescent="0.35">
      <c r="A1977" s="1" t="s">
        <v>97</v>
      </c>
      <c r="B1977" s="1" t="s">
        <v>2489</v>
      </c>
      <c r="C1977" s="1" t="s">
        <v>2510</v>
      </c>
      <c r="D1977" s="1" t="s">
        <v>101</v>
      </c>
      <c r="E1977" s="1" t="s">
        <v>1913</v>
      </c>
      <c r="F1977" s="1" t="s">
        <v>2407</v>
      </c>
      <c r="G1977" s="1" t="s">
        <v>3191</v>
      </c>
      <c r="H1977" s="1" t="s">
        <v>217</v>
      </c>
      <c r="I1977" s="2">
        <v>44076</v>
      </c>
      <c r="J1977" s="1" t="s">
        <v>4282</v>
      </c>
      <c r="K1977" s="1" t="s">
        <v>4283</v>
      </c>
      <c r="L1977" s="1" t="s">
        <v>3401</v>
      </c>
      <c r="M1977" s="1" t="s">
        <v>4288</v>
      </c>
      <c r="N1977" s="3">
        <v>16410.87</v>
      </c>
      <c r="O1977" s="3">
        <v>0</v>
      </c>
      <c r="P1977" s="1" t="s">
        <v>2567</v>
      </c>
      <c r="Q1977" s="1" t="s">
        <v>1915</v>
      </c>
      <c r="R1977" s="1" t="s">
        <v>352</v>
      </c>
      <c r="S1977" s="1" t="s">
        <v>2407</v>
      </c>
      <c r="T1977" s="1" t="s">
        <v>2407</v>
      </c>
      <c r="U1977" s="1" t="s">
        <v>6041</v>
      </c>
      <c r="V1977" s="1" t="s">
        <v>2470</v>
      </c>
      <c r="W1977" s="1" t="s">
        <v>103</v>
      </c>
      <c r="X1977" s="1" t="str">
        <f>CONCATENATE(Tableau4[[#This Row],[Numéro de pièce de la pièce de référence]],Tableau4[[#This Row],[Numéro de poste de la pièce de référence]])</f>
        <v>450068901320</v>
      </c>
    </row>
    <row r="1978" spans="1:24" x14ac:dyDescent="0.35">
      <c r="A1978" s="1" t="s">
        <v>97</v>
      </c>
      <c r="B1978" s="1" t="s">
        <v>2489</v>
      </c>
      <c r="C1978" s="1" t="s">
        <v>2510</v>
      </c>
      <c r="D1978" s="1" t="s">
        <v>101</v>
      </c>
      <c r="E1978" s="1" t="s">
        <v>1913</v>
      </c>
      <c r="F1978" s="1" t="s">
        <v>2407</v>
      </c>
      <c r="G1978" s="1" t="s">
        <v>3191</v>
      </c>
      <c r="H1978" s="1" t="s">
        <v>217</v>
      </c>
      <c r="I1978" s="2">
        <v>44076</v>
      </c>
      <c r="J1978" s="1" t="s">
        <v>4282</v>
      </c>
      <c r="K1978" s="1" t="s">
        <v>4283</v>
      </c>
      <c r="L1978" s="1" t="s">
        <v>3401</v>
      </c>
      <c r="M1978" s="1" t="s">
        <v>4288</v>
      </c>
      <c r="N1978" s="3">
        <v>32821.74</v>
      </c>
      <c r="O1978" s="3">
        <v>0</v>
      </c>
      <c r="P1978" s="1" t="s">
        <v>2567</v>
      </c>
      <c r="Q1978" s="1" t="s">
        <v>1915</v>
      </c>
      <c r="R1978" s="1" t="s">
        <v>352</v>
      </c>
      <c r="S1978" s="1" t="s">
        <v>2407</v>
      </c>
      <c r="T1978" s="1" t="s">
        <v>2407</v>
      </c>
      <c r="U1978" s="1" t="s">
        <v>6041</v>
      </c>
      <c r="V1978" s="1" t="s">
        <v>2470</v>
      </c>
      <c r="W1978" s="1" t="s">
        <v>103</v>
      </c>
      <c r="X1978" s="1" t="str">
        <f>CONCATENATE(Tableau4[[#This Row],[Numéro de pièce de la pièce de référence]],Tableau4[[#This Row],[Numéro de poste de la pièce de référence]])</f>
        <v>450068901320</v>
      </c>
    </row>
    <row r="1979" spans="1:24" x14ac:dyDescent="0.35">
      <c r="A1979" s="1" t="s">
        <v>97</v>
      </c>
      <c r="B1979" s="1" t="s">
        <v>2489</v>
      </c>
      <c r="C1979" s="1" t="s">
        <v>2510</v>
      </c>
      <c r="D1979" s="1" t="s">
        <v>101</v>
      </c>
      <c r="E1979" s="1" t="s">
        <v>1913</v>
      </c>
      <c r="F1979" s="1" t="s">
        <v>2407</v>
      </c>
      <c r="G1979" s="1" t="s">
        <v>3191</v>
      </c>
      <c r="H1979" s="1" t="s">
        <v>217</v>
      </c>
      <c r="I1979" s="2">
        <v>44076</v>
      </c>
      <c r="J1979" s="1" t="s">
        <v>4282</v>
      </c>
      <c r="K1979" s="1" t="s">
        <v>4283</v>
      </c>
      <c r="L1979" s="1" t="s">
        <v>3401</v>
      </c>
      <c r="M1979" s="1" t="s">
        <v>4288</v>
      </c>
      <c r="N1979" s="3">
        <v>32821.74</v>
      </c>
      <c r="O1979" s="3">
        <v>0</v>
      </c>
      <c r="P1979" s="1" t="s">
        <v>2567</v>
      </c>
      <c r="Q1979" s="1" t="s">
        <v>1915</v>
      </c>
      <c r="R1979" s="1" t="s">
        <v>352</v>
      </c>
      <c r="S1979" s="1" t="s">
        <v>2407</v>
      </c>
      <c r="T1979" s="1" t="s">
        <v>2407</v>
      </c>
      <c r="U1979" s="1" t="s">
        <v>6041</v>
      </c>
      <c r="V1979" s="1" t="s">
        <v>2470</v>
      </c>
      <c r="W1979" s="1" t="s">
        <v>103</v>
      </c>
      <c r="X1979" s="1" t="str">
        <f>CONCATENATE(Tableau4[[#This Row],[Numéro de pièce de la pièce de référence]],Tableau4[[#This Row],[Numéro de poste de la pièce de référence]])</f>
        <v>450068901320</v>
      </c>
    </row>
    <row r="1980" spans="1:24" x14ac:dyDescent="0.35">
      <c r="A1980" s="1" t="s">
        <v>97</v>
      </c>
      <c r="B1980" s="1" t="s">
        <v>2489</v>
      </c>
      <c r="C1980" s="1" t="s">
        <v>2510</v>
      </c>
      <c r="D1980" s="1" t="s">
        <v>101</v>
      </c>
      <c r="E1980" s="1" t="s">
        <v>1913</v>
      </c>
      <c r="F1980" s="1" t="s">
        <v>2407</v>
      </c>
      <c r="G1980" s="1" t="s">
        <v>3191</v>
      </c>
      <c r="H1980" s="1" t="s">
        <v>217</v>
      </c>
      <c r="I1980" s="2">
        <v>44076</v>
      </c>
      <c r="J1980" s="1" t="s">
        <v>4282</v>
      </c>
      <c r="K1980" s="1" t="s">
        <v>4283</v>
      </c>
      <c r="L1980" s="1" t="s">
        <v>3401</v>
      </c>
      <c r="M1980" s="1" t="s">
        <v>4288</v>
      </c>
      <c r="N1980" s="3">
        <v>16410.87</v>
      </c>
      <c r="O1980" s="3">
        <v>0</v>
      </c>
      <c r="P1980" s="1" t="s">
        <v>2567</v>
      </c>
      <c r="Q1980" s="1" t="s">
        <v>1915</v>
      </c>
      <c r="R1980" s="1" t="s">
        <v>352</v>
      </c>
      <c r="S1980" s="1" t="s">
        <v>2407</v>
      </c>
      <c r="T1980" s="1" t="s">
        <v>2407</v>
      </c>
      <c r="U1980" s="1" t="s">
        <v>6041</v>
      </c>
      <c r="V1980" s="1" t="s">
        <v>2470</v>
      </c>
      <c r="W1980" s="1" t="s">
        <v>103</v>
      </c>
      <c r="X1980" s="1" t="str">
        <f>CONCATENATE(Tableau4[[#This Row],[Numéro de pièce de la pièce de référence]],Tableau4[[#This Row],[Numéro de poste de la pièce de référence]])</f>
        <v>450068901320</v>
      </c>
    </row>
    <row r="1981" spans="1:24" x14ac:dyDescent="0.35">
      <c r="A1981" s="1" t="s">
        <v>97</v>
      </c>
      <c r="B1981" s="1" t="s">
        <v>2489</v>
      </c>
      <c r="C1981" s="1" t="s">
        <v>2510</v>
      </c>
      <c r="D1981" s="1" t="s">
        <v>101</v>
      </c>
      <c r="E1981" s="1" t="s">
        <v>1913</v>
      </c>
      <c r="F1981" s="1" t="s">
        <v>2407</v>
      </c>
      <c r="G1981" s="1" t="s">
        <v>3191</v>
      </c>
      <c r="H1981" s="1" t="s">
        <v>217</v>
      </c>
      <c r="I1981" s="2">
        <v>44076</v>
      </c>
      <c r="J1981" s="1" t="s">
        <v>4282</v>
      </c>
      <c r="K1981" s="1" t="s">
        <v>4283</v>
      </c>
      <c r="L1981" s="1" t="s">
        <v>3401</v>
      </c>
      <c r="M1981" s="1" t="s">
        <v>4288</v>
      </c>
      <c r="N1981" s="3">
        <v>21881.16</v>
      </c>
      <c r="O1981" s="3">
        <v>0</v>
      </c>
      <c r="P1981" s="1" t="s">
        <v>2567</v>
      </c>
      <c r="Q1981" s="1" t="s">
        <v>1915</v>
      </c>
      <c r="R1981" s="1" t="s">
        <v>352</v>
      </c>
      <c r="S1981" s="1" t="s">
        <v>2407</v>
      </c>
      <c r="T1981" s="1" t="s">
        <v>2407</v>
      </c>
      <c r="U1981" s="1" t="s">
        <v>6041</v>
      </c>
      <c r="V1981" s="1" t="s">
        <v>2470</v>
      </c>
      <c r="W1981" s="1" t="s">
        <v>103</v>
      </c>
      <c r="X1981" s="1" t="str">
        <f>CONCATENATE(Tableau4[[#This Row],[Numéro de pièce de la pièce de référence]],Tableau4[[#This Row],[Numéro de poste de la pièce de référence]])</f>
        <v>450068901320</v>
      </c>
    </row>
    <row r="1982" spans="1:24" x14ac:dyDescent="0.35">
      <c r="A1982" s="1" t="s">
        <v>97</v>
      </c>
      <c r="B1982" s="1" t="s">
        <v>2489</v>
      </c>
      <c r="C1982" s="1" t="s">
        <v>2510</v>
      </c>
      <c r="D1982" s="1" t="s">
        <v>101</v>
      </c>
      <c r="E1982" s="1" t="s">
        <v>1913</v>
      </c>
      <c r="F1982" s="1" t="s">
        <v>2407</v>
      </c>
      <c r="G1982" s="1" t="s">
        <v>3191</v>
      </c>
      <c r="H1982" s="1" t="s">
        <v>217</v>
      </c>
      <c r="I1982" s="2">
        <v>44076</v>
      </c>
      <c r="J1982" s="1" t="s">
        <v>4282</v>
      </c>
      <c r="K1982" s="1" t="s">
        <v>4283</v>
      </c>
      <c r="L1982" s="1" t="s">
        <v>3401</v>
      </c>
      <c r="M1982" s="1" t="s">
        <v>4288</v>
      </c>
      <c r="N1982" s="3">
        <v>104192</v>
      </c>
      <c r="O1982" s="3">
        <v>0</v>
      </c>
      <c r="P1982" s="1" t="s">
        <v>2567</v>
      </c>
      <c r="Q1982" s="1" t="s">
        <v>1915</v>
      </c>
      <c r="R1982" s="1" t="s">
        <v>352</v>
      </c>
      <c r="S1982" s="1" t="s">
        <v>2407</v>
      </c>
      <c r="T1982" s="1" t="s">
        <v>2407</v>
      </c>
      <c r="U1982" s="1" t="s">
        <v>6042</v>
      </c>
      <c r="V1982" s="1" t="s">
        <v>2470</v>
      </c>
      <c r="W1982" s="1" t="s">
        <v>103</v>
      </c>
      <c r="X1982" s="1" t="str">
        <f>CONCATENATE(Tableau4[[#This Row],[Numéro de pièce de la pièce de référence]],Tableau4[[#This Row],[Numéro de poste de la pièce de référence]])</f>
        <v>450068901320</v>
      </c>
    </row>
    <row r="1983" spans="1:24" x14ac:dyDescent="0.35">
      <c r="A1983" s="1" t="s">
        <v>97</v>
      </c>
      <c r="B1983" s="1" t="s">
        <v>2489</v>
      </c>
      <c r="C1983" s="1" t="s">
        <v>2510</v>
      </c>
      <c r="D1983" s="1" t="s">
        <v>101</v>
      </c>
      <c r="E1983" s="1" t="s">
        <v>1913</v>
      </c>
      <c r="F1983" s="1" t="s">
        <v>2407</v>
      </c>
      <c r="G1983" s="1" t="s">
        <v>3191</v>
      </c>
      <c r="H1983" s="1" t="s">
        <v>217</v>
      </c>
      <c r="I1983" s="2">
        <v>44076</v>
      </c>
      <c r="J1983" s="1" t="s">
        <v>4282</v>
      </c>
      <c r="K1983" s="1" t="s">
        <v>4283</v>
      </c>
      <c r="L1983" s="1" t="s">
        <v>3401</v>
      </c>
      <c r="M1983" s="1" t="s">
        <v>4288</v>
      </c>
      <c r="N1983" s="3">
        <v>78144</v>
      </c>
      <c r="O1983" s="3">
        <v>0</v>
      </c>
      <c r="P1983" s="1" t="s">
        <v>2567</v>
      </c>
      <c r="Q1983" s="1" t="s">
        <v>1915</v>
      </c>
      <c r="R1983" s="1" t="s">
        <v>352</v>
      </c>
      <c r="S1983" s="1" t="s">
        <v>2407</v>
      </c>
      <c r="T1983" s="1" t="s">
        <v>2407</v>
      </c>
      <c r="U1983" s="1" t="s">
        <v>6042</v>
      </c>
      <c r="V1983" s="1" t="s">
        <v>2470</v>
      </c>
      <c r="W1983" s="1" t="s">
        <v>103</v>
      </c>
      <c r="X1983" s="1" t="str">
        <f>CONCATENATE(Tableau4[[#This Row],[Numéro de pièce de la pièce de référence]],Tableau4[[#This Row],[Numéro de poste de la pièce de référence]])</f>
        <v>450068901320</v>
      </c>
    </row>
    <row r="1984" spans="1:24" x14ac:dyDescent="0.35">
      <c r="A1984" s="1" t="s">
        <v>97</v>
      </c>
      <c r="B1984" s="1" t="s">
        <v>2489</v>
      </c>
      <c r="C1984" s="1" t="s">
        <v>2510</v>
      </c>
      <c r="D1984" s="1" t="s">
        <v>101</v>
      </c>
      <c r="E1984" s="1" t="s">
        <v>1913</v>
      </c>
      <c r="F1984" s="1" t="s">
        <v>2407</v>
      </c>
      <c r="G1984" s="1" t="s">
        <v>3191</v>
      </c>
      <c r="H1984" s="1" t="s">
        <v>217</v>
      </c>
      <c r="I1984" s="2">
        <v>44076</v>
      </c>
      <c r="J1984" s="1" t="s">
        <v>4282</v>
      </c>
      <c r="K1984" s="1" t="s">
        <v>4283</v>
      </c>
      <c r="L1984" s="1" t="s">
        <v>3401</v>
      </c>
      <c r="M1984" s="1" t="s">
        <v>4288</v>
      </c>
      <c r="N1984" s="3">
        <v>156288</v>
      </c>
      <c r="O1984" s="3">
        <v>0</v>
      </c>
      <c r="P1984" s="1" t="s">
        <v>2567</v>
      </c>
      <c r="Q1984" s="1" t="s">
        <v>1915</v>
      </c>
      <c r="R1984" s="1" t="s">
        <v>352</v>
      </c>
      <c r="S1984" s="1" t="s">
        <v>2407</v>
      </c>
      <c r="T1984" s="1" t="s">
        <v>2407</v>
      </c>
      <c r="U1984" s="1" t="s">
        <v>6042</v>
      </c>
      <c r="V1984" s="1" t="s">
        <v>2470</v>
      </c>
      <c r="W1984" s="1" t="s">
        <v>103</v>
      </c>
      <c r="X1984" s="1" t="str">
        <f>CONCATENATE(Tableau4[[#This Row],[Numéro de pièce de la pièce de référence]],Tableau4[[#This Row],[Numéro de poste de la pièce de référence]])</f>
        <v>450068901320</v>
      </c>
    </row>
    <row r="1985" spans="1:24" x14ac:dyDescent="0.35">
      <c r="A1985" s="1" t="s">
        <v>97</v>
      </c>
      <c r="B1985" s="1" t="s">
        <v>2489</v>
      </c>
      <c r="C1985" s="1" t="s">
        <v>2510</v>
      </c>
      <c r="D1985" s="1" t="s">
        <v>101</v>
      </c>
      <c r="E1985" s="1" t="s">
        <v>1913</v>
      </c>
      <c r="F1985" s="1" t="s">
        <v>2407</v>
      </c>
      <c r="G1985" s="1" t="s">
        <v>3191</v>
      </c>
      <c r="H1985" s="1" t="s">
        <v>217</v>
      </c>
      <c r="I1985" s="2">
        <v>44076</v>
      </c>
      <c r="J1985" s="1" t="s">
        <v>4282</v>
      </c>
      <c r="K1985" s="1" t="s">
        <v>4283</v>
      </c>
      <c r="L1985" s="1" t="s">
        <v>3401</v>
      </c>
      <c r="M1985" s="1" t="s">
        <v>4288</v>
      </c>
      <c r="N1985" s="3">
        <v>156288</v>
      </c>
      <c r="O1985" s="3">
        <v>0</v>
      </c>
      <c r="P1985" s="1" t="s">
        <v>2567</v>
      </c>
      <c r="Q1985" s="1" t="s">
        <v>1915</v>
      </c>
      <c r="R1985" s="1" t="s">
        <v>352</v>
      </c>
      <c r="S1985" s="1" t="s">
        <v>2407</v>
      </c>
      <c r="T1985" s="1" t="s">
        <v>2407</v>
      </c>
      <c r="U1985" s="1" t="s">
        <v>6042</v>
      </c>
      <c r="V1985" s="1" t="s">
        <v>2470</v>
      </c>
      <c r="W1985" s="1" t="s">
        <v>103</v>
      </c>
      <c r="X1985" s="1" t="str">
        <f>CONCATENATE(Tableau4[[#This Row],[Numéro de pièce de la pièce de référence]],Tableau4[[#This Row],[Numéro de poste de la pièce de référence]])</f>
        <v>450068901320</v>
      </c>
    </row>
    <row r="1986" spans="1:24" x14ac:dyDescent="0.35">
      <c r="A1986" s="1" t="s">
        <v>97</v>
      </c>
      <c r="B1986" s="1" t="s">
        <v>2489</v>
      </c>
      <c r="C1986" s="1" t="s">
        <v>2510</v>
      </c>
      <c r="D1986" s="1" t="s">
        <v>101</v>
      </c>
      <c r="E1986" s="1" t="s">
        <v>1913</v>
      </c>
      <c r="F1986" s="1" t="s">
        <v>2407</v>
      </c>
      <c r="G1986" s="1" t="s">
        <v>3191</v>
      </c>
      <c r="H1986" s="1" t="s">
        <v>217</v>
      </c>
      <c r="I1986" s="2">
        <v>44076</v>
      </c>
      <c r="J1986" s="1" t="s">
        <v>4282</v>
      </c>
      <c r="K1986" s="1" t="s">
        <v>4283</v>
      </c>
      <c r="L1986" s="1" t="s">
        <v>3401</v>
      </c>
      <c r="M1986" s="1" t="s">
        <v>4288</v>
      </c>
      <c r="N1986" s="3">
        <v>78144</v>
      </c>
      <c r="O1986" s="3">
        <v>0</v>
      </c>
      <c r="P1986" s="1" t="s">
        <v>2567</v>
      </c>
      <c r="Q1986" s="1" t="s">
        <v>1915</v>
      </c>
      <c r="R1986" s="1" t="s">
        <v>352</v>
      </c>
      <c r="S1986" s="1" t="s">
        <v>2407</v>
      </c>
      <c r="T1986" s="1" t="s">
        <v>2407</v>
      </c>
      <c r="U1986" s="1" t="s">
        <v>6042</v>
      </c>
      <c r="V1986" s="1" t="s">
        <v>2470</v>
      </c>
      <c r="W1986" s="1" t="s">
        <v>103</v>
      </c>
      <c r="X1986" s="1" t="str">
        <f>CONCATENATE(Tableau4[[#This Row],[Numéro de pièce de la pièce de référence]],Tableau4[[#This Row],[Numéro de poste de la pièce de référence]])</f>
        <v>450068901320</v>
      </c>
    </row>
    <row r="1987" spans="1:24" x14ac:dyDescent="0.35">
      <c r="A1987" s="1" t="s">
        <v>97</v>
      </c>
      <c r="B1987" s="1" t="s">
        <v>2489</v>
      </c>
      <c r="C1987" s="1" t="s">
        <v>2510</v>
      </c>
      <c r="D1987" s="1" t="s">
        <v>101</v>
      </c>
      <c r="E1987" s="1" t="s">
        <v>1913</v>
      </c>
      <c r="F1987" s="1" t="s">
        <v>2407</v>
      </c>
      <c r="G1987" s="1" t="s">
        <v>3191</v>
      </c>
      <c r="H1987" s="1" t="s">
        <v>217</v>
      </c>
      <c r="I1987" s="2">
        <v>44076</v>
      </c>
      <c r="J1987" s="1" t="s">
        <v>4282</v>
      </c>
      <c r="K1987" s="1" t="s">
        <v>4283</v>
      </c>
      <c r="L1987" s="1" t="s">
        <v>3400</v>
      </c>
      <c r="M1987" s="1" t="s">
        <v>4284</v>
      </c>
      <c r="N1987" s="3">
        <v>3</v>
      </c>
      <c r="O1987" s="3">
        <v>0</v>
      </c>
      <c r="P1987" s="1" t="s">
        <v>2567</v>
      </c>
      <c r="Q1987" s="1" t="s">
        <v>1915</v>
      </c>
      <c r="R1987" s="1" t="s">
        <v>352</v>
      </c>
      <c r="S1987" s="1" t="s">
        <v>2407</v>
      </c>
      <c r="T1987" s="1" t="s">
        <v>2407</v>
      </c>
      <c r="U1987" s="1" t="s">
        <v>6043</v>
      </c>
      <c r="V1987" s="1" t="s">
        <v>2470</v>
      </c>
      <c r="W1987" s="1" t="s">
        <v>103</v>
      </c>
      <c r="X1987" s="1" t="str">
        <f>CONCATENATE(Tableau4[[#This Row],[Numéro de pièce de la pièce de référence]],Tableau4[[#This Row],[Numéro de poste de la pièce de référence]])</f>
        <v>450068901320</v>
      </c>
    </row>
    <row r="1988" spans="1:24" x14ac:dyDescent="0.35">
      <c r="A1988" s="1" t="s">
        <v>97</v>
      </c>
      <c r="B1988" s="1" t="s">
        <v>2489</v>
      </c>
      <c r="C1988" s="1" t="s">
        <v>2510</v>
      </c>
      <c r="D1988" s="1" t="s">
        <v>101</v>
      </c>
      <c r="E1988" s="1" t="s">
        <v>1913</v>
      </c>
      <c r="F1988" s="1" t="s">
        <v>2407</v>
      </c>
      <c r="G1988" s="1" t="s">
        <v>3191</v>
      </c>
      <c r="H1988" s="1" t="s">
        <v>217</v>
      </c>
      <c r="I1988" s="2">
        <v>44076</v>
      </c>
      <c r="J1988" s="1" t="s">
        <v>4282</v>
      </c>
      <c r="K1988" s="1" t="s">
        <v>4283</v>
      </c>
      <c r="L1988" s="1" t="s">
        <v>3400</v>
      </c>
      <c r="M1988" s="1" t="s">
        <v>4284</v>
      </c>
      <c r="N1988" s="3">
        <v>6</v>
      </c>
      <c r="O1988" s="3">
        <v>0</v>
      </c>
      <c r="P1988" s="1" t="s">
        <v>2567</v>
      </c>
      <c r="Q1988" s="1" t="s">
        <v>1915</v>
      </c>
      <c r="R1988" s="1" t="s">
        <v>352</v>
      </c>
      <c r="S1988" s="1" t="s">
        <v>2407</v>
      </c>
      <c r="T1988" s="1" t="s">
        <v>2407</v>
      </c>
      <c r="U1988" s="1" t="s">
        <v>6043</v>
      </c>
      <c r="V1988" s="1" t="s">
        <v>2470</v>
      </c>
      <c r="W1988" s="1" t="s">
        <v>103</v>
      </c>
      <c r="X1988" s="1" t="str">
        <f>CONCATENATE(Tableau4[[#This Row],[Numéro de pièce de la pièce de référence]],Tableau4[[#This Row],[Numéro de poste de la pièce de référence]])</f>
        <v>450068901320</v>
      </c>
    </row>
    <row r="1989" spans="1:24" x14ac:dyDescent="0.35">
      <c r="A1989" s="1" t="s">
        <v>97</v>
      </c>
      <c r="B1989" s="1" t="s">
        <v>2489</v>
      </c>
      <c r="C1989" s="1" t="s">
        <v>2510</v>
      </c>
      <c r="D1989" s="1" t="s">
        <v>101</v>
      </c>
      <c r="E1989" s="1" t="s">
        <v>1913</v>
      </c>
      <c r="F1989" s="1" t="s">
        <v>2407</v>
      </c>
      <c r="G1989" s="1" t="s">
        <v>3191</v>
      </c>
      <c r="H1989" s="1" t="s">
        <v>217</v>
      </c>
      <c r="I1989" s="2">
        <v>44076</v>
      </c>
      <c r="J1989" s="1" t="s">
        <v>4282</v>
      </c>
      <c r="K1989" s="1" t="s">
        <v>4283</v>
      </c>
      <c r="L1989" s="1" t="s">
        <v>3400</v>
      </c>
      <c r="M1989" s="1" t="s">
        <v>4284</v>
      </c>
      <c r="N1989" s="3">
        <v>6</v>
      </c>
      <c r="O1989" s="3">
        <v>0</v>
      </c>
      <c r="P1989" s="1" t="s">
        <v>2567</v>
      </c>
      <c r="Q1989" s="1" t="s">
        <v>1915</v>
      </c>
      <c r="R1989" s="1" t="s">
        <v>352</v>
      </c>
      <c r="S1989" s="1" t="s">
        <v>2407</v>
      </c>
      <c r="T1989" s="1" t="s">
        <v>2407</v>
      </c>
      <c r="U1989" s="1" t="s">
        <v>6043</v>
      </c>
      <c r="V1989" s="1" t="s">
        <v>2470</v>
      </c>
      <c r="W1989" s="1" t="s">
        <v>103</v>
      </c>
      <c r="X1989" s="1" t="str">
        <f>CONCATENATE(Tableau4[[#This Row],[Numéro de pièce de la pièce de référence]],Tableau4[[#This Row],[Numéro de poste de la pièce de référence]])</f>
        <v>450068901320</v>
      </c>
    </row>
    <row r="1990" spans="1:24" x14ac:dyDescent="0.35">
      <c r="A1990" s="1" t="s">
        <v>97</v>
      </c>
      <c r="B1990" s="1" t="s">
        <v>2489</v>
      </c>
      <c r="C1990" s="1" t="s">
        <v>2510</v>
      </c>
      <c r="D1990" s="1" t="s">
        <v>101</v>
      </c>
      <c r="E1990" s="1" t="s">
        <v>1913</v>
      </c>
      <c r="F1990" s="1" t="s">
        <v>2407</v>
      </c>
      <c r="G1990" s="1" t="s">
        <v>3191</v>
      </c>
      <c r="H1990" s="1" t="s">
        <v>217</v>
      </c>
      <c r="I1990" s="2">
        <v>44076</v>
      </c>
      <c r="J1990" s="1" t="s">
        <v>4282</v>
      </c>
      <c r="K1990" s="1" t="s">
        <v>4283</v>
      </c>
      <c r="L1990" s="1" t="s">
        <v>3400</v>
      </c>
      <c r="M1990" s="1" t="s">
        <v>4284</v>
      </c>
      <c r="N1990" s="3">
        <v>3</v>
      </c>
      <c r="O1990" s="3">
        <v>0</v>
      </c>
      <c r="P1990" s="1" t="s">
        <v>2567</v>
      </c>
      <c r="Q1990" s="1" t="s">
        <v>1915</v>
      </c>
      <c r="R1990" s="1" t="s">
        <v>352</v>
      </c>
      <c r="S1990" s="1" t="s">
        <v>2407</v>
      </c>
      <c r="T1990" s="1" t="s">
        <v>2407</v>
      </c>
      <c r="U1990" s="1" t="s">
        <v>6043</v>
      </c>
      <c r="V1990" s="1" t="s">
        <v>2470</v>
      </c>
      <c r="W1990" s="1" t="s">
        <v>103</v>
      </c>
      <c r="X1990" s="1" t="str">
        <f>CONCATENATE(Tableau4[[#This Row],[Numéro de pièce de la pièce de référence]],Tableau4[[#This Row],[Numéro de poste de la pièce de référence]])</f>
        <v>450068901320</v>
      </c>
    </row>
    <row r="1991" spans="1:24" x14ac:dyDescent="0.35">
      <c r="A1991" s="1" t="s">
        <v>97</v>
      </c>
      <c r="B1991" s="1" t="s">
        <v>2489</v>
      </c>
      <c r="C1991" s="1" t="s">
        <v>2510</v>
      </c>
      <c r="D1991" s="1" t="s">
        <v>101</v>
      </c>
      <c r="E1991" s="1" t="s">
        <v>1913</v>
      </c>
      <c r="F1991" s="1" t="s">
        <v>2407</v>
      </c>
      <c r="G1991" s="1" t="s">
        <v>3191</v>
      </c>
      <c r="H1991" s="1" t="s">
        <v>217</v>
      </c>
      <c r="I1991" s="2">
        <v>44076</v>
      </c>
      <c r="J1991" s="1" t="s">
        <v>4282</v>
      </c>
      <c r="K1991" s="1" t="s">
        <v>4283</v>
      </c>
      <c r="L1991" s="1" t="s">
        <v>3400</v>
      </c>
      <c r="M1991" s="1" t="s">
        <v>4284</v>
      </c>
      <c r="N1991" s="3">
        <v>4</v>
      </c>
      <c r="O1991" s="3">
        <v>0</v>
      </c>
      <c r="P1991" s="1" t="s">
        <v>2567</v>
      </c>
      <c r="Q1991" s="1" t="s">
        <v>1915</v>
      </c>
      <c r="R1991" s="1" t="s">
        <v>352</v>
      </c>
      <c r="S1991" s="1" t="s">
        <v>2407</v>
      </c>
      <c r="T1991" s="1" t="s">
        <v>2407</v>
      </c>
      <c r="U1991" s="1" t="s">
        <v>6043</v>
      </c>
      <c r="V1991" s="1" t="s">
        <v>2470</v>
      </c>
      <c r="W1991" s="1" t="s">
        <v>103</v>
      </c>
      <c r="X1991" s="1" t="str">
        <f>CONCATENATE(Tableau4[[#This Row],[Numéro de pièce de la pièce de référence]],Tableau4[[#This Row],[Numéro de poste de la pièce de référence]])</f>
        <v>450068901320</v>
      </c>
    </row>
    <row r="1992" spans="1:24" x14ac:dyDescent="0.35">
      <c r="A1992" s="1" t="s">
        <v>97</v>
      </c>
      <c r="B1992" s="1" t="s">
        <v>2489</v>
      </c>
      <c r="C1992" s="1" t="s">
        <v>2510</v>
      </c>
      <c r="D1992" s="1" t="s">
        <v>101</v>
      </c>
      <c r="E1992" s="1" t="s">
        <v>1918</v>
      </c>
      <c r="F1992" s="1" t="s">
        <v>2407</v>
      </c>
      <c r="G1992" s="1" t="s">
        <v>3193</v>
      </c>
      <c r="H1992" s="1" t="s">
        <v>88</v>
      </c>
      <c r="I1992" s="2">
        <v>44076</v>
      </c>
      <c r="J1992" s="1" t="s">
        <v>4282</v>
      </c>
      <c r="K1992" s="1" t="s">
        <v>4283</v>
      </c>
      <c r="L1992" s="1" t="s">
        <v>3400</v>
      </c>
      <c r="M1992" s="1" t="s">
        <v>4284</v>
      </c>
      <c r="N1992" s="3">
        <v>1475266.29</v>
      </c>
      <c r="O1992" s="3">
        <v>0</v>
      </c>
      <c r="P1992" s="1" t="s">
        <v>2567</v>
      </c>
      <c r="Q1992" s="1" t="s">
        <v>1919</v>
      </c>
      <c r="R1992" s="1" t="s">
        <v>1917</v>
      </c>
      <c r="S1992" s="1" t="s">
        <v>2407</v>
      </c>
      <c r="T1992" s="1" t="s">
        <v>2407</v>
      </c>
      <c r="U1992" s="1" t="s">
        <v>6044</v>
      </c>
      <c r="V1992" s="1" t="s">
        <v>2470</v>
      </c>
      <c r="W1992" s="1" t="s">
        <v>103</v>
      </c>
      <c r="X1992" s="1" t="str">
        <f>CONCATENATE(Tableau4[[#This Row],[Numéro de pièce de la pièce de référence]],Tableau4[[#This Row],[Numéro de poste de la pièce de référence]])</f>
        <v>450068903010</v>
      </c>
    </row>
    <row r="1993" spans="1:24" x14ac:dyDescent="0.35">
      <c r="A1993" s="1" t="s">
        <v>97</v>
      </c>
      <c r="B1993" s="1" t="s">
        <v>2489</v>
      </c>
      <c r="C1993" s="1" t="s">
        <v>2510</v>
      </c>
      <c r="D1993" s="1" t="s">
        <v>101</v>
      </c>
      <c r="E1993" s="1" t="s">
        <v>1085</v>
      </c>
      <c r="F1993" s="1" t="s">
        <v>2407</v>
      </c>
      <c r="G1993" s="1" t="s">
        <v>2901</v>
      </c>
      <c r="H1993" s="1" t="s">
        <v>88</v>
      </c>
      <c r="I1993" s="2">
        <v>44077</v>
      </c>
      <c r="J1993" s="1" t="s">
        <v>4282</v>
      </c>
      <c r="K1993" s="1" t="s">
        <v>4283</v>
      </c>
      <c r="L1993" s="1" t="s">
        <v>3401</v>
      </c>
      <c r="M1993" s="1" t="s">
        <v>4288</v>
      </c>
      <c r="N1993" s="3">
        <v>-4082927.2</v>
      </c>
      <c r="O1993" s="3">
        <v>0</v>
      </c>
      <c r="P1993" s="1" t="s">
        <v>2567</v>
      </c>
      <c r="Q1993" s="1" t="s">
        <v>1086</v>
      </c>
      <c r="R1993" s="1" t="s">
        <v>1084</v>
      </c>
      <c r="S1993" s="1" t="s">
        <v>2407</v>
      </c>
      <c r="T1993" s="1" t="s">
        <v>2407</v>
      </c>
      <c r="U1993" s="1" t="s">
        <v>6045</v>
      </c>
      <c r="V1993" s="1" t="s">
        <v>2470</v>
      </c>
      <c r="W1993" s="1" t="s">
        <v>103</v>
      </c>
      <c r="X1993" s="1" t="str">
        <f>CONCATENATE(Tableau4[[#This Row],[Numéro de pièce de la pièce de référence]],Tableau4[[#This Row],[Numéro de poste de la pièce de référence]])</f>
        <v>450067230410</v>
      </c>
    </row>
    <row r="1994" spans="1:24" x14ac:dyDescent="0.35">
      <c r="A1994" s="1" t="s">
        <v>97</v>
      </c>
      <c r="B1994" s="1" t="s">
        <v>2489</v>
      </c>
      <c r="C1994" s="1" t="s">
        <v>2510</v>
      </c>
      <c r="D1994" s="1" t="s">
        <v>101</v>
      </c>
      <c r="E1994" s="1" t="s">
        <v>1376</v>
      </c>
      <c r="F1994" s="1" t="s">
        <v>2407</v>
      </c>
      <c r="G1994" s="1" t="s">
        <v>2985</v>
      </c>
      <c r="H1994" s="1" t="s">
        <v>88</v>
      </c>
      <c r="I1994" s="2">
        <v>44077</v>
      </c>
      <c r="J1994" s="1" t="s">
        <v>4282</v>
      </c>
      <c r="K1994" s="1" t="s">
        <v>4283</v>
      </c>
      <c r="L1994" s="1" t="s">
        <v>2630</v>
      </c>
      <c r="M1994" s="1" t="s">
        <v>4290</v>
      </c>
      <c r="N1994" s="3">
        <v>-22824.77</v>
      </c>
      <c r="O1994" s="3">
        <v>0</v>
      </c>
      <c r="P1994" s="1" t="s">
        <v>2567</v>
      </c>
      <c r="Q1994" s="1" t="s">
        <v>947</v>
      </c>
      <c r="R1994" s="1" t="s">
        <v>1375</v>
      </c>
      <c r="S1994" s="1" t="s">
        <v>2407</v>
      </c>
      <c r="T1994" s="1" t="s">
        <v>2407</v>
      </c>
      <c r="U1994" s="1" t="s">
        <v>6046</v>
      </c>
      <c r="V1994" s="1" t="s">
        <v>2470</v>
      </c>
      <c r="W1994" s="1" t="s">
        <v>51</v>
      </c>
      <c r="X1994" s="1" t="str">
        <f>CONCATENATE(Tableau4[[#This Row],[Numéro de pièce de la pièce de référence]],Tableau4[[#This Row],[Numéro de poste de la pièce de référence]])</f>
        <v>450067396110</v>
      </c>
    </row>
    <row r="1995" spans="1:24" x14ac:dyDescent="0.35">
      <c r="A1995" s="1" t="s">
        <v>97</v>
      </c>
      <c r="B1995" s="1" t="s">
        <v>2489</v>
      </c>
      <c r="C1995" s="1" t="s">
        <v>2510</v>
      </c>
      <c r="D1995" s="1" t="s">
        <v>101</v>
      </c>
      <c r="E1995" s="1" t="s">
        <v>1699</v>
      </c>
      <c r="F1995" s="1" t="s">
        <v>2407</v>
      </c>
      <c r="G1995" s="1" t="s">
        <v>3069</v>
      </c>
      <c r="H1995" s="1" t="s">
        <v>88</v>
      </c>
      <c r="I1995" s="2">
        <v>44077</v>
      </c>
      <c r="J1995" s="1" t="s">
        <v>4282</v>
      </c>
      <c r="K1995" s="1" t="s">
        <v>4283</v>
      </c>
      <c r="L1995" s="1" t="s">
        <v>2630</v>
      </c>
      <c r="M1995" s="1" t="s">
        <v>4290</v>
      </c>
      <c r="N1995" s="3">
        <v>-1974650.12</v>
      </c>
      <c r="O1995" s="3">
        <v>0</v>
      </c>
      <c r="P1995" s="1" t="s">
        <v>2567</v>
      </c>
      <c r="Q1995" s="1" t="s">
        <v>1596</v>
      </c>
      <c r="R1995" s="1" t="s">
        <v>301</v>
      </c>
      <c r="S1995" s="1" t="s">
        <v>2407</v>
      </c>
      <c r="T1995" s="1" t="s">
        <v>2407</v>
      </c>
      <c r="U1995" s="1" t="s">
        <v>6047</v>
      </c>
      <c r="V1995" s="1" t="s">
        <v>2470</v>
      </c>
      <c r="W1995" s="1" t="s">
        <v>103</v>
      </c>
      <c r="X1995" s="1" t="str">
        <f>CONCATENATE(Tableau4[[#This Row],[Numéro de pièce de la pièce de référence]],Tableau4[[#This Row],[Numéro de poste de la pièce de référence]])</f>
        <v>450068074610</v>
      </c>
    </row>
    <row r="1996" spans="1:24" x14ac:dyDescent="0.35">
      <c r="A1996" s="1" t="s">
        <v>97</v>
      </c>
      <c r="B1996" s="1" t="s">
        <v>2489</v>
      </c>
      <c r="C1996" s="1" t="s">
        <v>2510</v>
      </c>
      <c r="D1996" s="1" t="s">
        <v>101</v>
      </c>
      <c r="E1996" s="1" t="s">
        <v>2116</v>
      </c>
      <c r="F1996" s="1" t="s">
        <v>2407</v>
      </c>
      <c r="G1996" s="1" t="s">
        <v>3107</v>
      </c>
      <c r="H1996" s="1" t="s">
        <v>88</v>
      </c>
      <c r="I1996" s="2">
        <v>44077</v>
      </c>
      <c r="J1996" s="1" t="s">
        <v>4282</v>
      </c>
      <c r="K1996" s="1" t="s">
        <v>4283</v>
      </c>
      <c r="L1996" s="1" t="s">
        <v>2630</v>
      </c>
      <c r="M1996" s="1" t="s">
        <v>4290</v>
      </c>
      <c r="N1996" s="3">
        <v>-36525.21</v>
      </c>
      <c r="O1996" s="3">
        <v>0</v>
      </c>
      <c r="P1996" s="1" t="s">
        <v>2702</v>
      </c>
      <c r="Q1996" s="1" t="s">
        <v>2117</v>
      </c>
      <c r="R1996" s="1" t="s">
        <v>2115</v>
      </c>
      <c r="S1996" s="1" t="s">
        <v>2407</v>
      </c>
      <c r="T1996" s="1" t="s">
        <v>2407</v>
      </c>
      <c r="U1996" s="1" t="s">
        <v>6048</v>
      </c>
      <c r="V1996" s="1" t="s">
        <v>2470</v>
      </c>
      <c r="W1996" s="1" t="s">
        <v>74</v>
      </c>
      <c r="X1996" s="1" t="str">
        <f>CONCATENATE(Tableau4[[#This Row],[Numéro de pièce de la pièce de référence]],Tableau4[[#This Row],[Numéro de poste de la pièce de référence]])</f>
        <v>450068159210</v>
      </c>
    </row>
    <row r="1997" spans="1:24" x14ac:dyDescent="0.35">
      <c r="A1997" s="1" t="s">
        <v>97</v>
      </c>
      <c r="B1997" s="1" t="s">
        <v>2489</v>
      </c>
      <c r="C1997" s="1" t="s">
        <v>2510</v>
      </c>
      <c r="D1997" s="1" t="s">
        <v>101</v>
      </c>
      <c r="E1997" s="1" t="s">
        <v>2274</v>
      </c>
      <c r="F1997" s="1" t="s">
        <v>2407</v>
      </c>
      <c r="G1997" s="1" t="s">
        <v>3146</v>
      </c>
      <c r="H1997" s="1" t="s">
        <v>88</v>
      </c>
      <c r="I1997" s="2">
        <v>44077</v>
      </c>
      <c r="J1997" s="1" t="s">
        <v>4282</v>
      </c>
      <c r="K1997" s="1" t="s">
        <v>4283</v>
      </c>
      <c r="L1997" s="1" t="s">
        <v>3401</v>
      </c>
      <c r="M1997" s="1" t="s">
        <v>4288</v>
      </c>
      <c r="N1997" s="3">
        <v>84021.4</v>
      </c>
      <c r="O1997" s="3">
        <v>0</v>
      </c>
      <c r="P1997" s="1" t="s">
        <v>2581</v>
      </c>
      <c r="Q1997" s="1" t="s">
        <v>2275</v>
      </c>
      <c r="R1997" s="1" t="s">
        <v>2273</v>
      </c>
      <c r="S1997" s="1" t="s">
        <v>2407</v>
      </c>
      <c r="T1997" s="1" t="s">
        <v>2407</v>
      </c>
      <c r="U1997" s="1" t="s">
        <v>6049</v>
      </c>
      <c r="V1997" s="1" t="s">
        <v>2470</v>
      </c>
      <c r="W1997" s="1" t="s">
        <v>92</v>
      </c>
      <c r="X1997" s="1" t="str">
        <f>CONCATENATE(Tableau4[[#This Row],[Numéro de pièce de la pièce de référence]],Tableau4[[#This Row],[Numéro de poste de la pièce de référence]])</f>
        <v>450068491910</v>
      </c>
    </row>
    <row r="1998" spans="1:24" x14ac:dyDescent="0.35">
      <c r="A1998" s="1" t="s">
        <v>97</v>
      </c>
      <c r="B1998" s="1" t="s">
        <v>2489</v>
      </c>
      <c r="C1998" s="1" t="s">
        <v>2510</v>
      </c>
      <c r="D1998" s="1" t="s">
        <v>101</v>
      </c>
      <c r="E1998" s="1" t="s">
        <v>1918</v>
      </c>
      <c r="F1998" s="1" t="s">
        <v>2407</v>
      </c>
      <c r="G1998" s="1" t="s">
        <v>3193</v>
      </c>
      <c r="H1998" s="1" t="s">
        <v>88</v>
      </c>
      <c r="I1998" s="2">
        <v>44077</v>
      </c>
      <c r="J1998" s="1" t="s">
        <v>4282</v>
      </c>
      <c r="K1998" s="1" t="s">
        <v>4283</v>
      </c>
      <c r="L1998" s="1" t="s">
        <v>3401</v>
      </c>
      <c r="M1998" s="1" t="s">
        <v>4288</v>
      </c>
      <c r="N1998" s="3">
        <v>-670575.59</v>
      </c>
      <c r="O1998" s="3">
        <v>0</v>
      </c>
      <c r="P1998" s="1" t="s">
        <v>2567</v>
      </c>
      <c r="Q1998" s="1" t="s">
        <v>1919</v>
      </c>
      <c r="R1998" s="1" t="s">
        <v>1917</v>
      </c>
      <c r="S1998" s="1" t="s">
        <v>2407</v>
      </c>
      <c r="T1998" s="1" t="s">
        <v>2407</v>
      </c>
      <c r="U1998" s="1" t="s">
        <v>6050</v>
      </c>
      <c r="V1998" s="1" t="s">
        <v>2470</v>
      </c>
      <c r="W1998" s="1" t="s">
        <v>103</v>
      </c>
      <c r="X1998" s="1" t="str">
        <f>CONCATENATE(Tableau4[[#This Row],[Numéro de pièce de la pièce de référence]],Tableau4[[#This Row],[Numéro de poste de la pièce de référence]])</f>
        <v>450068903010</v>
      </c>
    </row>
    <row r="1999" spans="1:24" x14ac:dyDescent="0.35">
      <c r="A1999" s="1" t="s">
        <v>97</v>
      </c>
      <c r="B1999" s="1" t="s">
        <v>2489</v>
      </c>
      <c r="C1999" s="1" t="s">
        <v>2510</v>
      </c>
      <c r="D1999" s="1" t="s">
        <v>101</v>
      </c>
      <c r="E1999" s="1" t="s">
        <v>1918</v>
      </c>
      <c r="F1999" s="1" t="s">
        <v>2407</v>
      </c>
      <c r="G1999" s="1" t="s">
        <v>3193</v>
      </c>
      <c r="H1999" s="1" t="s">
        <v>88</v>
      </c>
      <c r="I1999" s="2">
        <v>44077</v>
      </c>
      <c r="J1999" s="1" t="s">
        <v>4282</v>
      </c>
      <c r="K1999" s="1" t="s">
        <v>4283</v>
      </c>
      <c r="L1999" s="1" t="s">
        <v>3400</v>
      </c>
      <c r="M1999" s="1" t="s">
        <v>4284</v>
      </c>
      <c r="N1999" s="3">
        <v>670575.59</v>
      </c>
      <c r="O1999" s="3">
        <v>0</v>
      </c>
      <c r="P1999" s="1" t="s">
        <v>2567</v>
      </c>
      <c r="Q1999" s="1" t="s">
        <v>1919</v>
      </c>
      <c r="R1999" s="1" t="s">
        <v>1917</v>
      </c>
      <c r="S1999" s="1" t="s">
        <v>2407</v>
      </c>
      <c r="T1999" s="1" t="s">
        <v>2407</v>
      </c>
      <c r="U1999" s="1" t="s">
        <v>6050</v>
      </c>
      <c r="V1999" s="1" t="s">
        <v>2470</v>
      </c>
      <c r="W1999" s="1" t="s">
        <v>103</v>
      </c>
      <c r="X1999" s="1" t="str">
        <f>CONCATENATE(Tableau4[[#This Row],[Numéro de pièce de la pièce de référence]],Tableau4[[#This Row],[Numéro de poste de la pièce de référence]])</f>
        <v>450068903010</v>
      </c>
    </row>
    <row r="2000" spans="1:24" x14ac:dyDescent="0.35">
      <c r="A2000" s="1" t="s">
        <v>97</v>
      </c>
      <c r="B2000" s="1" t="s">
        <v>2489</v>
      </c>
      <c r="C2000" s="1" t="s">
        <v>2510</v>
      </c>
      <c r="D2000" s="1" t="s">
        <v>101</v>
      </c>
      <c r="E2000" s="1" t="s">
        <v>1937</v>
      </c>
      <c r="F2000" s="1" t="s">
        <v>2407</v>
      </c>
      <c r="G2000" s="1" t="s">
        <v>3195</v>
      </c>
      <c r="H2000" s="1" t="s">
        <v>88</v>
      </c>
      <c r="I2000" s="2">
        <v>44077</v>
      </c>
      <c r="J2000" s="1" t="s">
        <v>4282</v>
      </c>
      <c r="K2000" s="1" t="s">
        <v>4283</v>
      </c>
      <c r="L2000" s="1" t="s">
        <v>3400</v>
      </c>
      <c r="M2000" s="1" t="s">
        <v>4284</v>
      </c>
      <c r="N2000" s="3">
        <v>370.26</v>
      </c>
      <c r="O2000" s="3">
        <v>0</v>
      </c>
      <c r="P2000" s="1" t="s">
        <v>2567</v>
      </c>
      <c r="Q2000" s="1" t="s">
        <v>1938</v>
      </c>
      <c r="R2000" s="1" t="s">
        <v>1936</v>
      </c>
      <c r="S2000" s="1" t="s">
        <v>2407</v>
      </c>
      <c r="T2000" s="1" t="s">
        <v>2407</v>
      </c>
      <c r="U2000" s="1" t="s">
        <v>6051</v>
      </c>
      <c r="V2000" s="1" t="s">
        <v>2470</v>
      </c>
      <c r="W2000" s="1" t="s">
        <v>51</v>
      </c>
      <c r="X2000" s="1" t="str">
        <f>CONCATENATE(Tableau4[[#This Row],[Numéro de pièce de la pièce de référence]],Tableau4[[#This Row],[Numéro de poste de la pièce de référence]])</f>
        <v>450068919010</v>
      </c>
    </row>
    <row r="2001" spans="1:24" x14ac:dyDescent="0.35">
      <c r="A2001" s="1" t="s">
        <v>97</v>
      </c>
      <c r="B2001" s="1" t="s">
        <v>2489</v>
      </c>
      <c r="C2001" s="1" t="s">
        <v>2510</v>
      </c>
      <c r="D2001" s="1" t="s">
        <v>101</v>
      </c>
      <c r="E2001" s="1" t="s">
        <v>1937</v>
      </c>
      <c r="F2001" s="1" t="s">
        <v>2407</v>
      </c>
      <c r="G2001" s="1" t="s">
        <v>3195</v>
      </c>
      <c r="H2001" s="1" t="s">
        <v>88</v>
      </c>
      <c r="I2001" s="2">
        <v>44077</v>
      </c>
      <c r="J2001" s="1" t="s">
        <v>4282</v>
      </c>
      <c r="K2001" s="1" t="s">
        <v>4283</v>
      </c>
      <c r="L2001" s="1" t="s">
        <v>2630</v>
      </c>
      <c r="M2001" s="1" t="s">
        <v>4290</v>
      </c>
      <c r="N2001" s="3">
        <v>-370.26</v>
      </c>
      <c r="O2001" s="3">
        <v>0</v>
      </c>
      <c r="P2001" s="1" t="s">
        <v>2567</v>
      </c>
      <c r="Q2001" s="1" t="s">
        <v>1938</v>
      </c>
      <c r="R2001" s="1" t="s">
        <v>1936</v>
      </c>
      <c r="S2001" s="1" t="s">
        <v>2407</v>
      </c>
      <c r="T2001" s="1" t="s">
        <v>2407</v>
      </c>
      <c r="U2001" s="1" t="s">
        <v>6052</v>
      </c>
      <c r="V2001" s="1" t="s">
        <v>2470</v>
      </c>
      <c r="W2001" s="1" t="s">
        <v>51</v>
      </c>
      <c r="X2001" s="1" t="str">
        <f>CONCATENATE(Tableau4[[#This Row],[Numéro de pièce de la pièce de référence]],Tableau4[[#This Row],[Numéro de poste de la pièce de référence]])</f>
        <v>450068919010</v>
      </c>
    </row>
    <row r="2002" spans="1:24" x14ac:dyDescent="0.35">
      <c r="A2002" s="1" t="s">
        <v>97</v>
      </c>
      <c r="B2002" s="1" t="s">
        <v>2489</v>
      </c>
      <c r="C2002" s="1" t="s">
        <v>2510</v>
      </c>
      <c r="D2002" s="1" t="s">
        <v>101</v>
      </c>
      <c r="E2002" s="1" t="s">
        <v>1933</v>
      </c>
      <c r="F2002" s="1" t="s">
        <v>2407</v>
      </c>
      <c r="G2002" s="1" t="s">
        <v>3197</v>
      </c>
      <c r="H2002" s="1" t="s">
        <v>88</v>
      </c>
      <c r="I2002" s="2">
        <v>44077</v>
      </c>
      <c r="J2002" s="1" t="s">
        <v>4282</v>
      </c>
      <c r="K2002" s="1" t="s">
        <v>4283</v>
      </c>
      <c r="L2002" s="1" t="s">
        <v>3400</v>
      </c>
      <c r="M2002" s="1" t="s">
        <v>4284</v>
      </c>
      <c r="N2002" s="3">
        <v>2418.04</v>
      </c>
      <c r="O2002" s="3">
        <v>0</v>
      </c>
      <c r="P2002" s="1" t="s">
        <v>3198</v>
      </c>
      <c r="Q2002" s="1" t="s">
        <v>1934</v>
      </c>
      <c r="R2002" s="1" t="s">
        <v>1932</v>
      </c>
      <c r="S2002" s="1" t="s">
        <v>2407</v>
      </c>
      <c r="T2002" s="1" t="s">
        <v>2407</v>
      </c>
      <c r="U2002" s="1" t="s">
        <v>6053</v>
      </c>
      <c r="V2002" s="1" t="s">
        <v>2470</v>
      </c>
      <c r="W2002" s="1" t="s">
        <v>111</v>
      </c>
      <c r="X2002" s="1" t="str">
        <f>CONCATENATE(Tableau4[[#This Row],[Numéro de pièce de la pièce de référence]],Tableau4[[#This Row],[Numéro de poste de la pièce de référence]])</f>
        <v>450068922410</v>
      </c>
    </row>
    <row r="2003" spans="1:24" x14ac:dyDescent="0.35">
      <c r="A2003" s="1" t="s">
        <v>97</v>
      </c>
      <c r="B2003" s="1" t="s">
        <v>2489</v>
      </c>
      <c r="C2003" s="1" t="s">
        <v>2510</v>
      </c>
      <c r="D2003" s="1" t="s">
        <v>101</v>
      </c>
      <c r="E2003" s="1" t="s">
        <v>1933</v>
      </c>
      <c r="F2003" s="1" t="s">
        <v>2407</v>
      </c>
      <c r="G2003" s="1" t="s">
        <v>3197</v>
      </c>
      <c r="H2003" s="1" t="s">
        <v>88</v>
      </c>
      <c r="I2003" s="2">
        <v>44077</v>
      </c>
      <c r="J2003" s="1" t="s">
        <v>4282</v>
      </c>
      <c r="K2003" s="1" t="s">
        <v>4283</v>
      </c>
      <c r="L2003" s="1" t="s">
        <v>2630</v>
      </c>
      <c r="M2003" s="1" t="s">
        <v>4290</v>
      </c>
      <c r="N2003" s="3">
        <v>-2418.04</v>
      </c>
      <c r="O2003" s="3">
        <v>0</v>
      </c>
      <c r="P2003" s="1" t="s">
        <v>3198</v>
      </c>
      <c r="Q2003" s="1" t="s">
        <v>1934</v>
      </c>
      <c r="R2003" s="1" t="s">
        <v>1932</v>
      </c>
      <c r="S2003" s="1" t="s">
        <v>2407</v>
      </c>
      <c r="T2003" s="1" t="s">
        <v>2407</v>
      </c>
      <c r="U2003" s="1" t="s">
        <v>6054</v>
      </c>
      <c r="V2003" s="1" t="s">
        <v>2470</v>
      </c>
      <c r="W2003" s="1" t="s">
        <v>111</v>
      </c>
      <c r="X2003" s="1" t="str">
        <f>CONCATENATE(Tableau4[[#This Row],[Numéro de pièce de la pièce de référence]],Tableau4[[#This Row],[Numéro de poste de la pièce de référence]])</f>
        <v>450068922410</v>
      </c>
    </row>
    <row r="2004" spans="1:24" x14ac:dyDescent="0.35">
      <c r="A2004" s="1" t="s">
        <v>97</v>
      </c>
      <c r="B2004" s="1" t="s">
        <v>2489</v>
      </c>
      <c r="C2004" s="1" t="s">
        <v>2510</v>
      </c>
      <c r="D2004" s="1" t="s">
        <v>101</v>
      </c>
      <c r="E2004" s="1" t="s">
        <v>946</v>
      </c>
      <c r="F2004" s="1" t="s">
        <v>2407</v>
      </c>
      <c r="G2004" s="1" t="s">
        <v>2815</v>
      </c>
      <c r="H2004" s="1" t="s">
        <v>88</v>
      </c>
      <c r="I2004" s="2">
        <v>44078</v>
      </c>
      <c r="J2004" s="1" t="s">
        <v>4282</v>
      </c>
      <c r="K2004" s="1" t="s">
        <v>4283</v>
      </c>
      <c r="L2004" s="1" t="s">
        <v>2630</v>
      </c>
      <c r="M2004" s="1" t="s">
        <v>4290</v>
      </c>
      <c r="N2004" s="3">
        <v>-38776.269999999997</v>
      </c>
      <c r="O2004" s="3">
        <v>0</v>
      </c>
      <c r="P2004" s="1" t="s">
        <v>2567</v>
      </c>
      <c r="Q2004" s="1" t="s">
        <v>947</v>
      </c>
      <c r="R2004" s="1" t="s">
        <v>495</v>
      </c>
      <c r="S2004" s="1" t="s">
        <v>2407</v>
      </c>
      <c r="T2004" s="1" t="s">
        <v>2407</v>
      </c>
      <c r="U2004" s="1" t="s">
        <v>6055</v>
      </c>
      <c r="V2004" s="1" t="s">
        <v>2470</v>
      </c>
      <c r="W2004" s="1" t="s">
        <v>51</v>
      </c>
      <c r="X2004" s="1" t="str">
        <f>CONCATENATE(Tableau4[[#This Row],[Numéro de pièce de la pièce de référence]],Tableau4[[#This Row],[Numéro de poste de la pièce de référence]])</f>
        <v>450067151610</v>
      </c>
    </row>
    <row r="2005" spans="1:24" x14ac:dyDescent="0.35">
      <c r="A2005" s="1" t="s">
        <v>97</v>
      </c>
      <c r="B2005" s="1" t="s">
        <v>2489</v>
      </c>
      <c r="C2005" s="1" t="s">
        <v>2510</v>
      </c>
      <c r="D2005" s="1" t="s">
        <v>101</v>
      </c>
      <c r="E2005" s="1" t="s">
        <v>946</v>
      </c>
      <c r="F2005" s="1" t="s">
        <v>2407</v>
      </c>
      <c r="G2005" s="1" t="s">
        <v>2815</v>
      </c>
      <c r="H2005" s="1" t="s">
        <v>88</v>
      </c>
      <c r="I2005" s="2">
        <v>44078</v>
      </c>
      <c r="J2005" s="1" t="s">
        <v>4282</v>
      </c>
      <c r="K2005" s="1" t="s">
        <v>4283</v>
      </c>
      <c r="L2005" s="1" t="s">
        <v>2630</v>
      </c>
      <c r="M2005" s="1" t="s">
        <v>4290</v>
      </c>
      <c r="N2005" s="3">
        <v>-65343.43</v>
      </c>
      <c r="O2005" s="3">
        <v>0</v>
      </c>
      <c r="P2005" s="1" t="s">
        <v>2567</v>
      </c>
      <c r="Q2005" s="1" t="s">
        <v>947</v>
      </c>
      <c r="R2005" s="1" t="s">
        <v>495</v>
      </c>
      <c r="S2005" s="1" t="s">
        <v>2407</v>
      </c>
      <c r="T2005" s="1" t="s">
        <v>2407</v>
      </c>
      <c r="U2005" s="1" t="s">
        <v>6056</v>
      </c>
      <c r="V2005" s="1" t="s">
        <v>2470</v>
      </c>
      <c r="W2005" s="1" t="s">
        <v>51</v>
      </c>
      <c r="X2005" s="1" t="str">
        <f>CONCATENATE(Tableau4[[#This Row],[Numéro de pièce de la pièce de référence]],Tableau4[[#This Row],[Numéro de poste de la pièce de référence]])</f>
        <v>450067151610</v>
      </c>
    </row>
    <row r="2006" spans="1:24" x14ac:dyDescent="0.35">
      <c r="A2006" s="1" t="s">
        <v>97</v>
      </c>
      <c r="B2006" s="1" t="s">
        <v>2489</v>
      </c>
      <c r="C2006" s="1" t="s">
        <v>2510</v>
      </c>
      <c r="D2006" s="1" t="s">
        <v>101</v>
      </c>
      <c r="E2006" s="1" t="s">
        <v>2116</v>
      </c>
      <c r="F2006" s="1" t="s">
        <v>2407</v>
      </c>
      <c r="G2006" s="1" t="s">
        <v>3107</v>
      </c>
      <c r="H2006" s="1" t="s">
        <v>88</v>
      </c>
      <c r="I2006" s="2">
        <v>44078</v>
      </c>
      <c r="J2006" s="1" t="s">
        <v>4282</v>
      </c>
      <c r="K2006" s="1" t="s">
        <v>4283</v>
      </c>
      <c r="L2006" s="1" t="s">
        <v>2630</v>
      </c>
      <c r="M2006" s="1" t="s">
        <v>4290</v>
      </c>
      <c r="N2006" s="3">
        <v>-17430</v>
      </c>
      <c r="O2006" s="3">
        <v>0</v>
      </c>
      <c r="P2006" s="1" t="s">
        <v>2702</v>
      </c>
      <c r="Q2006" s="1" t="s">
        <v>2117</v>
      </c>
      <c r="R2006" s="1" t="s">
        <v>2115</v>
      </c>
      <c r="S2006" s="1" t="s">
        <v>2407</v>
      </c>
      <c r="T2006" s="1" t="s">
        <v>2407</v>
      </c>
      <c r="U2006" s="1" t="s">
        <v>6057</v>
      </c>
      <c r="V2006" s="1" t="s">
        <v>2470</v>
      </c>
      <c r="W2006" s="1" t="s">
        <v>74</v>
      </c>
      <c r="X2006" s="1" t="str">
        <f>CONCATENATE(Tableau4[[#This Row],[Numéro de pièce de la pièce de référence]],Tableau4[[#This Row],[Numéro de poste de la pièce de référence]])</f>
        <v>450068159210</v>
      </c>
    </row>
    <row r="2007" spans="1:24" x14ac:dyDescent="0.35">
      <c r="A2007" s="1" t="s">
        <v>97</v>
      </c>
      <c r="B2007" s="1" t="s">
        <v>2489</v>
      </c>
      <c r="C2007" s="1" t="s">
        <v>2510</v>
      </c>
      <c r="D2007" s="1" t="s">
        <v>101</v>
      </c>
      <c r="E2007" s="1" t="s">
        <v>2116</v>
      </c>
      <c r="F2007" s="1" t="s">
        <v>2407</v>
      </c>
      <c r="G2007" s="1" t="s">
        <v>3107</v>
      </c>
      <c r="H2007" s="1" t="s">
        <v>88</v>
      </c>
      <c r="I2007" s="2">
        <v>44078</v>
      </c>
      <c r="J2007" s="1" t="s">
        <v>4282</v>
      </c>
      <c r="K2007" s="1" t="s">
        <v>4283</v>
      </c>
      <c r="L2007" s="1" t="s">
        <v>2630</v>
      </c>
      <c r="M2007" s="1" t="s">
        <v>4290</v>
      </c>
      <c r="N2007" s="3">
        <v>-5833.4</v>
      </c>
      <c r="O2007" s="3">
        <v>0</v>
      </c>
      <c r="P2007" s="1" t="s">
        <v>2702</v>
      </c>
      <c r="Q2007" s="1" t="s">
        <v>2117</v>
      </c>
      <c r="R2007" s="1" t="s">
        <v>2115</v>
      </c>
      <c r="S2007" s="1" t="s">
        <v>2407</v>
      </c>
      <c r="T2007" s="1" t="s">
        <v>2407</v>
      </c>
      <c r="U2007" s="1" t="s">
        <v>6058</v>
      </c>
      <c r="V2007" s="1" t="s">
        <v>2470</v>
      </c>
      <c r="W2007" s="1" t="s">
        <v>74</v>
      </c>
      <c r="X2007" s="1" t="str">
        <f>CONCATENATE(Tableau4[[#This Row],[Numéro de pièce de la pièce de référence]],Tableau4[[#This Row],[Numéro de poste de la pièce de référence]])</f>
        <v>450068159210</v>
      </c>
    </row>
    <row r="2008" spans="1:24" x14ac:dyDescent="0.35">
      <c r="A2008" s="1" t="s">
        <v>97</v>
      </c>
      <c r="B2008" s="1" t="s">
        <v>2489</v>
      </c>
      <c r="C2008" s="1" t="s">
        <v>2510</v>
      </c>
      <c r="D2008" s="1" t="s">
        <v>101</v>
      </c>
      <c r="E2008" s="1" t="s">
        <v>2116</v>
      </c>
      <c r="F2008" s="1" t="s">
        <v>2407</v>
      </c>
      <c r="G2008" s="1" t="s">
        <v>3107</v>
      </c>
      <c r="H2008" s="1" t="s">
        <v>88</v>
      </c>
      <c r="I2008" s="2">
        <v>44078</v>
      </c>
      <c r="J2008" s="1" t="s">
        <v>4282</v>
      </c>
      <c r="K2008" s="1" t="s">
        <v>4283</v>
      </c>
      <c r="L2008" s="1" t="s">
        <v>2630</v>
      </c>
      <c r="M2008" s="1" t="s">
        <v>4290</v>
      </c>
      <c r="N2008" s="3">
        <v>-797.56</v>
      </c>
      <c r="O2008" s="3">
        <v>0</v>
      </c>
      <c r="P2008" s="1" t="s">
        <v>2702</v>
      </c>
      <c r="Q2008" s="1" t="s">
        <v>2117</v>
      </c>
      <c r="R2008" s="1" t="s">
        <v>2115</v>
      </c>
      <c r="S2008" s="1" t="s">
        <v>2407</v>
      </c>
      <c r="T2008" s="1" t="s">
        <v>2407</v>
      </c>
      <c r="U2008" s="1" t="s">
        <v>6059</v>
      </c>
      <c r="V2008" s="1" t="s">
        <v>2470</v>
      </c>
      <c r="W2008" s="1" t="s">
        <v>74</v>
      </c>
      <c r="X2008" s="1" t="str">
        <f>CONCATENATE(Tableau4[[#This Row],[Numéro de pièce de la pièce de référence]],Tableau4[[#This Row],[Numéro de poste de la pièce de référence]])</f>
        <v>450068159210</v>
      </c>
    </row>
    <row r="2009" spans="1:24" x14ac:dyDescent="0.35">
      <c r="A2009" s="1" t="s">
        <v>97</v>
      </c>
      <c r="B2009" s="1" t="s">
        <v>2489</v>
      </c>
      <c r="C2009" s="1" t="s">
        <v>2510</v>
      </c>
      <c r="D2009" s="1" t="s">
        <v>101</v>
      </c>
      <c r="E2009" s="1" t="s">
        <v>2116</v>
      </c>
      <c r="F2009" s="1" t="s">
        <v>2407</v>
      </c>
      <c r="G2009" s="1" t="s">
        <v>3107</v>
      </c>
      <c r="H2009" s="1" t="s">
        <v>88</v>
      </c>
      <c r="I2009" s="2">
        <v>44078</v>
      </c>
      <c r="J2009" s="1" t="s">
        <v>4282</v>
      </c>
      <c r="K2009" s="1" t="s">
        <v>4283</v>
      </c>
      <c r="L2009" s="1" t="s">
        <v>2630</v>
      </c>
      <c r="M2009" s="1" t="s">
        <v>4290</v>
      </c>
      <c r="N2009" s="3">
        <v>-58464.33</v>
      </c>
      <c r="O2009" s="3">
        <v>0</v>
      </c>
      <c r="P2009" s="1" t="s">
        <v>2702</v>
      </c>
      <c r="Q2009" s="1" t="s">
        <v>2117</v>
      </c>
      <c r="R2009" s="1" t="s">
        <v>2115</v>
      </c>
      <c r="S2009" s="1" t="s">
        <v>2407</v>
      </c>
      <c r="T2009" s="1" t="s">
        <v>2407</v>
      </c>
      <c r="U2009" s="1" t="s">
        <v>6060</v>
      </c>
      <c r="V2009" s="1" t="s">
        <v>2470</v>
      </c>
      <c r="W2009" s="1" t="s">
        <v>74</v>
      </c>
      <c r="X2009" s="1" t="str">
        <f>CONCATENATE(Tableau4[[#This Row],[Numéro de pièce de la pièce de référence]],Tableau4[[#This Row],[Numéro de poste de la pièce de référence]])</f>
        <v>450068159210</v>
      </c>
    </row>
    <row r="2010" spans="1:24" x14ac:dyDescent="0.35">
      <c r="A2010" s="1" t="s">
        <v>97</v>
      </c>
      <c r="B2010" s="1" t="s">
        <v>2489</v>
      </c>
      <c r="C2010" s="1" t="s">
        <v>2510</v>
      </c>
      <c r="D2010" s="1" t="s">
        <v>101</v>
      </c>
      <c r="E2010" s="1" t="s">
        <v>1940</v>
      </c>
      <c r="F2010" s="1" t="s">
        <v>2407</v>
      </c>
      <c r="G2010" s="1" t="s">
        <v>3199</v>
      </c>
      <c r="H2010" s="1" t="s">
        <v>88</v>
      </c>
      <c r="I2010" s="2">
        <v>44078</v>
      </c>
      <c r="J2010" s="1" t="s">
        <v>4282</v>
      </c>
      <c r="K2010" s="1" t="s">
        <v>4283</v>
      </c>
      <c r="L2010" s="1" t="s">
        <v>3400</v>
      </c>
      <c r="M2010" s="1" t="s">
        <v>4284</v>
      </c>
      <c r="N2010" s="3">
        <v>387200</v>
      </c>
      <c r="O2010" s="3">
        <v>0</v>
      </c>
      <c r="P2010" s="1" t="s">
        <v>2567</v>
      </c>
      <c r="Q2010" s="1" t="s">
        <v>1906</v>
      </c>
      <c r="R2010" s="1" t="s">
        <v>1904</v>
      </c>
      <c r="S2010" s="1" t="s">
        <v>2407</v>
      </c>
      <c r="T2010" s="1" t="s">
        <v>2407</v>
      </c>
      <c r="U2010" s="1" t="s">
        <v>6061</v>
      </c>
      <c r="V2010" s="1" t="s">
        <v>2470</v>
      </c>
      <c r="W2010" s="1" t="s">
        <v>51</v>
      </c>
      <c r="X2010" s="1" t="str">
        <f>CONCATENATE(Tableau4[[#This Row],[Numéro de pièce de la pièce de référence]],Tableau4[[#This Row],[Numéro de poste de la pièce de référence]])</f>
        <v>450068939310</v>
      </c>
    </row>
    <row r="2011" spans="1:24" x14ac:dyDescent="0.35">
      <c r="A2011" s="1" t="s">
        <v>97</v>
      </c>
      <c r="B2011" s="1" t="s">
        <v>2489</v>
      </c>
      <c r="C2011" s="1" t="s">
        <v>2510</v>
      </c>
      <c r="D2011" s="1" t="s">
        <v>101</v>
      </c>
      <c r="E2011" s="1" t="s">
        <v>1664</v>
      </c>
      <c r="F2011" s="1" t="s">
        <v>2407</v>
      </c>
      <c r="G2011" s="1" t="s">
        <v>3101</v>
      </c>
      <c r="H2011" s="1" t="s">
        <v>88</v>
      </c>
      <c r="I2011" s="2">
        <v>44081</v>
      </c>
      <c r="J2011" s="1" t="s">
        <v>4282</v>
      </c>
      <c r="K2011" s="1" t="s">
        <v>4283</v>
      </c>
      <c r="L2011" s="1" t="s">
        <v>2630</v>
      </c>
      <c r="M2011" s="1" t="s">
        <v>4290</v>
      </c>
      <c r="N2011" s="3">
        <v>-12100</v>
      </c>
      <c r="O2011" s="3">
        <v>0</v>
      </c>
      <c r="P2011" s="1" t="s">
        <v>2567</v>
      </c>
      <c r="Q2011" s="1" t="s">
        <v>1659</v>
      </c>
      <c r="R2011" s="1" t="s">
        <v>1663</v>
      </c>
      <c r="S2011" s="1" t="s">
        <v>2407</v>
      </c>
      <c r="T2011" s="1" t="s">
        <v>2407</v>
      </c>
      <c r="U2011" s="1" t="s">
        <v>6062</v>
      </c>
      <c r="V2011" s="1" t="s">
        <v>2470</v>
      </c>
      <c r="W2011" s="1" t="s">
        <v>103</v>
      </c>
      <c r="X2011" s="1" t="str">
        <f>CONCATENATE(Tableau4[[#This Row],[Numéro de pièce de la pièce de référence]],Tableau4[[#This Row],[Numéro de poste de la pièce de référence]])</f>
        <v>450068076510</v>
      </c>
    </row>
    <row r="2012" spans="1:24" x14ac:dyDescent="0.35">
      <c r="A2012" s="1" t="s">
        <v>97</v>
      </c>
      <c r="B2012" s="1" t="s">
        <v>2489</v>
      </c>
      <c r="C2012" s="1" t="s">
        <v>2510</v>
      </c>
      <c r="D2012" s="1" t="s">
        <v>101</v>
      </c>
      <c r="E2012" s="1" t="s">
        <v>2116</v>
      </c>
      <c r="F2012" s="1" t="s">
        <v>2407</v>
      </c>
      <c r="G2012" s="1" t="s">
        <v>3107</v>
      </c>
      <c r="H2012" s="1" t="s">
        <v>88</v>
      </c>
      <c r="I2012" s="2">
        <v>44081</v>
      </c>
      <c r="J2012" s="1" t="s">
        <v>4282</v>
      </c>
      <c r="K2012" s="1" t="s">
        <v>4283</v>
      </c>
      <c r="L2012" s="1" t="s">
        <v>2630</v>
      </c>
      <c r="M2012" s="1" t="s">
        <v>4290</v>
      </c>
      <c r="N2012" s="3">
        <v>-51073.79</v>
      </c>
      <c r="O2012" s="3">
        <v>0</v>
      </c>
      <c r="P2012" s="1" t="s">
        <v>2702</v>
      </c>
      <c r="Q2012" s="1" t="s">
        <v>2117</v>
      </c>
      <c r="R2012" s="1" t="s">
        <v>2115</v>
      </c>
      <c r="S2012" s="1" t="s">
        <v>2407</v>
      </c>
      <c r="T2012" s="1" t="s">
        <v>2407</v>
      </c>
      <c r="U2012" s="1" t="s">
        <v>6063</v>
      </c>
      <c r="V2012" s="1" t="s">
        <v>2470</v>
      </c>
      <c r="W2012" s="1" t="s">
        <v>74</v>
      </c>
      <c r="X2012" s="1" t="str">
        <f>CONCATENATE(Tableau4[[#This Row],[Numéro de pièce de la pièce de référence]],Tableau4[[#This Row],[Numéro de poste de la pièce de référence]])</f>
        <v>450068159210</v>
      </c>
    </row>
    <row r="2013" spans="1:24" x14ac:dyDescent="0.35">
      <c r="A2013" s="1" t="s">
        <v>97</v>
      </c>
      <c r="B2013" s="1" t="s">
        <v>2489</v>
      </c>
      <c r="C2013" s="1" t="s">
        <v>2510</v>
      </c>
      <c r="D2013" s="1" t="s">
        <v>101</v>
      </c>
      <c r="E2013" s="1" t="s">
        <v>1785</v>
      </c>
      <c r="F2013" s="1" t="s">
        <v>2407</v>
      </c>
      <c r="G2013" s="1" t="s">
        <v>3137</v>
      </c>
      <c r="H2013" s="1" t="s">
        <v>88</v>
      </c>
      <c r="I2013" s="2">
        <v>44081</v>
      </c>
      <c r="J2013" s="1" t="s">
        <v>4282</v>
      </c>
      <c r="K2013" s="1" t="s">
        <v>4283</v>
      </c>
      <c r="L2013" s="1" t="s">
        <v>2630</v>
      </c>
      <c r="M2013" s="1" t="s">
        <v>4290</v>
      </c>
      <c r="N2013" s="3">
        <v>-157192</v>
      </c>
      <c r="O2013" s="3">
        <v>0</v>
      </c>
      <c r="P2013" s="1" t="s">
        <v>2517</v>
      </c>
      <c r="Q2013" s="1" t="s">
        <v>1786</v>
      </c>
      <c r="R2013" s="1" t="s">
        <v>301</v>
      </c>
      <c r="S2013" s="1" t="s">
        <v>2407</v>
      </c>
      <c r="T2013" s="1" t="s">
        <v>2407</v>
      </c>
      <c r="U2013" s="1" t="s">
        <v>6064</v>
      </c>
      <c r="V2013" s="1" t="s">
        <v>2470</v>
      </c>
      <c r="W2013" s="1" t="s">
        <v>103</v>
      </c>
      <c r="X2013" s="1" t="str">
        <f>CONCATENATE(Tableau4[[#This Row],[Numéro de pièce de la pièce de référence]],Tableau4[[#This Row],[Numéro de poste de la pièce de référence]])</f>
        <v>450068424810</v>
      </c>
    </row>
    <row r="2014" spans="1:24" x14ac:dyDescent="0.35">
      <c r="A2014" s="1" t="s">
        <v>97</v>
      </c>
      <c r="B2014" s="1" t="s">
        <v>2489</v>
      </c>
      <c r="C2014" s="1" t="s">
        <v>2510</v>
      </c>
      <c r="D2014" s="1" t="s">
        <v>101</v>
      </c>
      <c r="E2014" s="1" t="s">
        <v>1923</v>
      </c>
      <c r="F2014" s="1" t="s">
        <v>2407</v>
      </c>
      <c r="G2014" s="1" t="s">
        <v>3189</v>
      </c>
      <c r="H2014" s="1" t="s">
        <v>88</v>
      </c>
      <c r="I2014" s="2">
        <v>44081</v>
      </c>
      <c r="J2014" s="1" t="s">
        <v>4282</v>
      </c>
      <c r="K2014" s="1" t="s">
        <v>4283</v>
      </c>
      <c r="L2014" s="1" t="s">
        <v>2630</v>
      </c>
      <c r="M2014" s="1" t="s">
        <v>4290</v>
      </c>
      <c r="N2014" s="3">
        <v>-10257.17</v>
      </c>
      <c r="O2014" s="3">
        <v>0</v>
      </c>
      <c r="P2014" s="1" t="s">
        <v>2567</v>
      </c>
      <c r="Q2014" s="1" t="s">
        <v>1924</v>
      </c>
      <c r="R2014" s="1" t="s">
        <v>1922</v>
      </c>
      <c r="S2014" s="1" t="s">
        <v>2407</v>
      </c>
      <c r="T2014" s="1" t="s">
        <v>2407</v>
      </c>
      <c r="U2014" s="1" t="s">
        <v>6065</v>
      </c>
      <c r="V2014" s="1" t="s">
        <v>2470</v>
      </c>
      <c r="W2014" s="1" t="s">
        <v>111</v>
      </c>
      <c r="X2014" s="1" t="str">
        <f>CONCATENATE(Tableau4[[#This Row],[Numéro de pièce de la pièce de référence]],Tableau4[[#This Row],[Numéro de poste de la pièce de référence]])</f>
        <v>450068880210</v>
      </c>
    </row>
    <row r="2015" spans="1:24" x14ac:dyDescent="0.35">
      <c r="A2015" s="1" t="s">
        <v>97</v>
      </c>
      <c r="B2015" s="1" t="s">
        <v>2489</v>
      </c>
      <c r="C2015" s="1" t="s">
        <v>2510</v>
      </c>
      <c r="D2015" s="1" t="s">
        <v>101</v>
      </c>
      <c r="E2015" s="1" t="s">
        <v>1923</v>
      </c>
      <c r="F2015" s="1" t="s">
        <v>2407</v>
      </c>
      <c r="G2015" s="1" t="s">
        <v>3189</v>
      </c>
      <c r="H2015" s="1" t="s">
        <v>88</v>
      </c>
      <c r="I2015" s="2">
        <v>44081</v>
      </c>
      <c r="J2015" s="1" t="s">
        <v>4282</v>
      </c>
      <c r="K2015" s="1" t="s">
        <v>4283</v>
      </c>
      <c r="L2015" s="1" t="s">
        <v>2590</v>
      </c>
      <c r="M2015" s="1" t="s">
        <v>4402</v>
      </c>
      <c r="N2015" s="3">
        <v>-40.35</v>
      </c>
      <c r="O2015" s="3">
        <v>0</v>
      </c>
      <c r="P2015" s="1" t="s">
        <v>2567</v>
      </c>
      <c r="Q2015" s="1" t="s">
        <v>1924</v>
      </c>
      <c r="R2015" s="1" t="s">
        <v>1922</v>
      </c>
      <c r="S2015" s="1" t="s">
        <v>2407</v>
      </c>
      <c r="T2015" s="1" t="s">
        <v>2407</v>
      </c>
      <c r="U2015" s="1" t="s">
        <v>6065</v>
      </c>
      <c r="V2015" s="1" t="s">
        <v>2470</v>
      </c>
      <c r="W2015" s="1" t="s">
        <v>111</v>
      </c>
      <c r="X2015" s="1" t="str">
        <f>CONCATENATE(Tableau4[[#This Row],[Numéro de pièce de la pièce de référence]],Tableau4[[#This Row],[Numéro de poste de la pièce de référence]])</f>
        <v>450068880210</v>
      </c>
    </row>
    <row r="2016" spans="1:24" x14ac:dyDescent="0.35">
      <c r="A2016" s="1" t="s">
        <v>86</v>
      </c>
      <c r="B2016" s="1" t="s">
        <v>2489</v>
      </c>
      <c r="C2016" s="1" t="s">
        <v>2503</v>
      </c>
      <c r="D2016" s="1" t="s">
        <v>91</v>
      </c>
      <c r="E2016" s="1" t="s">
        <v>1945</v>
      </c>
      <c r="F2016" s="1" t="s">
        <v>2407</v>
      </c>
      <c r="G2016" s="1" t="s">
        <v>3201</v>
      </c>
      <c r="H2016" s="1" t="s">
        <v>88</v>
      </c>
      <c r="I2016" s="2">
        <v>44081</v>
      </c>
      <c r="J2016" s="1" t="s">
        <v>4282</v>
      </c>
      <c r="K2016" s="1" t="s">
        <v>4283</v>
      </c>
      <c r="L2016" s="1" t="s">
        <v>3400</v>
      </c>
      <c r="M2016" s="1" t="s">
        <v>4284</v>
      </c>
      <c r="N2016" s="3">
        <v>10164</v>
      </c>
      <c r="O2016" s="3">
        <v>0</v>
      </c>
      <c r="P2016" s="1" t="s">
        <v>2842</v>
      </c>
      <c r="Q2016" s="1" t="s">
        <v>1946</v>
      </c>
      <c r="R2016" s="1" t="s">
        <v>1944</v>
      </c>
      <c r="S2016" s="1" t="s">
        <v>2407</v>
      </c>
      <c r="T2016" s="1" t="s">
        <v>2407</v>
      </c>
      <c r="U2016" s="1" t="s">
        <v>6066</v>
      </c>
      <c r="V2016" s="1" t="s">
        <v>2470</v>
      </c>
      <c r="W2016" s="1" t="s">
        <v>74</v>
      </c>
      <c r="X2016" s="1" t="str">
        <f>CONCATENATE(Tableau4[[#This Row],[Numéro de pièce de la pièce de référence]],Tableau4[[#This Row],[Numéro de poste de la pièce de référence]])</f>
        <v>450068961410</v>
      </c>
    </row>
    <row r="2017" spans="1:24" x14ac:dyDescent="0.35">
      <c r="A2017" s="1" t="s">
        <v>86</v>
      </c>
      <c r="B2017" s="1" t="s">
        <v>2489</v>
      </c>
      <c r="C2017" s="1" t="s">
        <v>2503</v>
      </c>
      <c r="D2017" s="1" t="s">
        <v>91</v>
      </c>
      <c r="E2017" s="1" t="s">
        <v>1945</v>
      </c>
      <c r="F2017" s="1" t="s">
        <v>2407</v>
      </c>
      <c r="G2017" s="1" t="s">
        <v>3201</v>
      </c>
      <c r="H2017" s="1" t="s">
        <v>217</v>
      </c>
      <c r="I2017" s="2">
        <v>44081</v>
      </c>
      <c r="J2017" s="1" t="s">
        <v>4282</v>
      </c>
      <c r="K2017" s="1" t="s">
        <v>4283</v>
      </c>
      <c r="L2017" s="1" t="s">
        <v>3400</v>
      </c>
      <c r="M2017" s="1" t="s">
        <v>4284</v>
      </c>
      <c r="N2017" s="3">
        <v>17424</v>
      </c>
      <c r="O2017" s="3">
        <v>0</v>
      </c>
      <c r="P2017" s="1" t="s">
        <v>2842</v>
      </c>
      <c r="Q2017" s="1" t="s">
        <v>3202</v>
      </c>
      <c r="R2017" s="1" t="s">
        <v>1944</v>
      </c>
      <c r="S2017" s="1" t="s">
        <v>2407</v>
      </c>
      <c r="T2017" s="1" t="s">
        <v>2407</v>
      </c>
      <c r="U2017" s="1" t="s">
        <v>6067</v>
      </c>
      <c r="V2017" s="1" t="s">
        <v>2470</v>
      </c>
      <c r="W2017" s="1" t="s">
        <v>74</v>
      </c>
      <c r="X2017" s="1" t="str">
        <f>CONCATENATE(Tableau4[[#This Row],[Numéro de pièce de la pièce de référence]],Tableau4[[#This Row],[Numéro de poste de la pièce de référence]])</f>
        <v>450068961420</v>
      </c>
    </row>
    <row r="2018" spans="1:24" x14ac:dyDescent="0.35">
      <c r="A2018" s="1" t="s">
        <v>86</v>
      </c>
      <c r="B2018" s="1" t="s">
        <v>2489</v>
      </c>
      <c r="C2018" s="1" t="s">
        <v>2503</v>
      </c>
      <c r="D2018" s="1" t="s">
        <v>91</v>
      </c>
      <c r="E2018" s="1" t="s">
        <v>1945</v>
      </c>
      <c r="F2018" s="1" t="s">
        <v>2407</v>
      </c>
      <c r="G2018" s="1" t="s">
        <v>3201</v>
      </c>
      <c r="H2018" s="1" t="s">
        <v>222</v>
      </c>
      <c r="I2018" s="2">
        <v>44081</v>
      </c>
      <c r="J2018" s="1" t="s">
        <v>4282</v>
      </c>
      <c r="K2018" s="1" t="s">
        <v>4283</v>
      </c>
      <c r="L2018" s="1" t="s">
        <v>3400</v>
      </c>
      <c r="M2018" s="1" t="s">
        <v>4284</v>
      </c>
      <c r="N2018" s="3">
        <v>1.21</v>
      </c>
      <c r="O2018" s="3">
        <v>0</v>
      </c>
      <c r="P2018" s="1" t="s">
        <v>2842</v>
      </c>
      <c r="Q2018" s="1" t="s">
        <v>3203</v>
      </c>
      <c r="R2018" s="1" t="s">
        <v>1944</v>
      </c>
      <c r="S2018" s="1" t="s">
        <v>2407</v>
      </c>
      <c r="T2018" s="1" t="s">
        <v>2407</v>
      </c>
      <c r="U2018" s="1" t="s">
        <v>6067</v>
      </c>
      <c r="V2018" s="1" t="s">
        <v>2470</v>
      </c>
      <c r="W2018" s="1" t="s">
        <v>74</v>
      </c>
      <c r="X2018" s="1" t="str">
        <f>CONCATENATE(Tableau4[[#This Row],[Numéro de pièce de la pièce de référence]],Tableau4[[#This Row],[Numéro de poste de la pièce de référence]])</f>
        <v>450068961430</v>
      </c>
    </row>
    <row r="2019" spans="1:24" x14ac:dyDescent="0.35">
      <c r="A2019" s="1" t="s">
        <v>97</v>
      </c>
      <c r="B2019" s="1" t="s">
        <v>2489</v>
      </c>
      <c r="C2019" s="1" t="s">
        <v>2510</v>
      </c>
      <c r="D2019" s="1" t="s">
        <v>101</v>
      </c>
      <c r="E2019" s="1" t="s">
        <v>1649</v>
      </c>
      <c r="F2019" s="1" t="s">
        <v>2407</v>
      </c>
      <c r="G2019" s="1" t="s">
        <v>3087</v>
      </c>
      <c r="H2019" s="1" t="s">
        <v>88</v>
      </c>
      <c r="I2019" s="2">
        <v>44082</v>
      </c>
      <c r="J2019" s="1" t="s">
        <v>4282</v>
      </c>
      <c r="K2019" s="1" t="s">
        <v>4283</v>
      </c>
      <c r="L2019" s="1" t="s">
        <v>2630</v>
      </c>
      <c r="M2019" s="1" t="s">
        <v>4290</v>
      </c>
      <c r="N2019" s="3">
        <v>-16193.89</v>
      </c>
      <c r="O2019" s="3">
        <v>0</v>
      </c>
      <c r="P2019" s="1" t="s">
        <v>2567</v>
      </c>
      <c r="Q2019" s="1" t="s">
        <v>1650</v>
      </c>
      <c r="R2019" s="1" t="s">
        <v>1648</v>
      </c>
      <c r="S2019" s="1" t="s">
        <v>2407</v>
      </c>
      <c r="T2019" s="1" t="s">
        <v>2407</v>
      </c>
      <c r="U2019" s="1" t="s">
        <v>6068</v>
      </c>
      <c r="V2019" s="1" t="s">
        <v>2470</v>
      </c>
      <c r="W2019" s="1" t="s">
        <v>51</v>
      </c>
      <c r="X2019" s="1" t="str">
        <f>CONCATENATE(Tableau4[[#This Row],[Numéro de pièce de la pièce de référence]],Tableau4[[#This Row],[Numéro de poste de la pièce de référence]])</f>
        <v>450068067910</v>
      </c>
    </row>
    <row r="2020" spans="1:24" x14ac:dyDescent="0.35">
      <c r="A2020" s="1" t="s">
        <v>97</v>
      </c>
      <c r="B2020" s="1" t="s">
        <v>2489</v>
      </c>
      <c r="C2020" s="1" t="s">
        <v>2510</v>
      </c>
      <c r="D2020" s="1" t="s">
        <v>101</v>
      </c>
      <c r="E2020" s="1" t="s">
        <v>1649</v>
      </c>
      <c r="F2020" s="1" t="s">
        <v>2407</v>
      </c>
      <c r="G2020" s="1" t="s">
        <v>3087</v>
      </c>
      <c r="H2020" s="1" t="s">
        <v>88</v>
      </c>
      <c r="I2020" s="2">
        <v>44082</v>
      </c>
      <c r="J2020" s="1" t="s">
        <v>4282</v>
      </c>
      <c r="K2020" s="1" t="s">
        <v>4283</v>
      </c>
      <c r="L2020" s="1" t="s">
        <v>2630</v>
      </c>
      <c r="M2020" s="1" t="s">
        <v>4290</v>
      </c>
      <c r="N2020" s="3">
        <v>-125400.41</v>
      </c>
      <c r="O2020" s="3">
        <v>0</v>
      </c>
      <c r="P2020" s="1" t="s">
        <v>2567</v>
      </c>
      <c r="Q2020" s="1" t="s">
        <v>1650</v>
      </c>
      <c r="R2020" s="1" t="s">
        <v>1648</v>
      </c>
      <c r="S2020" s="1" t="s">
        <v>2407</v>
      </c>
      <c r="T2020" s="1" t="s">
        <v>2407</v>
      </c>
      <c r="U2020" s="1" t="s">
        <v>6069</v>
      </c>
      <c r="V2020" s="1" t="s">
        <v>2470</v>
      </c>
      <c r="W2020" s="1" t="s">
        <v>51</v>
      </c>
      <c r="X2020" s="1" t="str">
        <f>CONCATENATE(Tableau4[[#This Row],[Numéro de pièce de la pièce de référence]],Tableau4[[#This Row],[Numéro de poste de la pièce de référence]])</f>
        <v>450068067910</v>
      </c>
    </row>
    <row r="2021" spans="1:24" x14ac:dyDescent="0.35">
      <c r="A2021" s="1" t="s">
        <v>97</v>
      </c>
      <c r="B2021" s="1" t="s">
        <v>2489</v>
      </c>
      <c r="C2021" s="1" t="s">
        <v>2510</v>
      </c>
      <c r="D2021" s="1" t="s">
        <v>101</v>
      </c>
      <c r="E2021" s="1" t="s">
        <v>2116</v>
      </c>
      <c r="F2021" s="1" t="s">
        <v>2407</v>
      </c>
      <c r="G2021" s="1" t="s">
        <v>3107</v>
      </c>
      <c r="H2021" s="1" t="s">
        <v>88</v>
      </c>
      <c r="I2021" s="2">
        <v>44082</v>
      </c>
      <c r="J2021" s="1" t="s">
        <v>4282</v>
      </c>
      <c r="K2021" s="1" t="s">
        <v>4283</v>
      </c>
      <c r="L2021" s="1" t="s">
        <v>2630</v>
      </c>
      <c r="M2021" s="1" t="s">
        <v>4290</v>
      </c>
      <c r="N2021" s="3">
        <v>-6062.98</v>
      </c>
      <c r="O2021" s="3">
        <v>0</v>
      </c>
      <c r="P2021" s="1" t="s">
        <v>2702</v>
      </c>
      <c r="Q2021" s="1" t="s">
        <v>2117</v>
      </c>
      <c r="R2021" s="1" t="s">
        <v>2115</v>
      </c>
      <c r="S2021" s="1" t="s">
        <v>2407</v>
      </c>
      <c r="T2021" s="1" t="s">
        <v>2407</v>
      </c>
      <c r="U2021" s="1" t="s">
        <v>6070</v>
      </c>
      <c r="V2021" s="1" t="s">
        <v>2470</v>
      </c>
      <c r="W2021" s="1" t="s">
        <v>74</v>
      </c>
      <c r="X2021" s="1" t="str">
        <f>CONCATENATE(Tableau4[[#This Row],[Numéro de pièce de la pièce de référence]],Tableau4[[#This Row],[Numéro de poste de la pièce de référence]])</f>
        <v>450068159210</v>
      </c>
    </row>
    <row r="2022" spans="1:24" x14ac:dyDescent="0.35">
      <c r="A2022" s="1" t="s">
        <v>97</v>
      </c>
      <c r="B2022" s="1" t="s">
        <v>2489</v>
      </c>
      <c r="C2022" s="1" t="s">
        <v>2510</v>
      </c>
      <c r="D2022" s="1" t="s">
        <v>101</v>
      </c>
      <c r="E2022" s="1" t="s">
        <v>2116</v>
      </c>
      <c r="F2022" s="1" t="s">
        <v>2407</v>
      </c>
      <c r="G2022" s="1" t="s">
        <v>3107</v>
      </c>
      <c r="H2022" s="1" t="s">
        <v>88</v>
      </c>
      <c r="I2022" s="2">
        <v>44082</v>
      </c>
      <c r="J2022" s="1" t="s">
        <v>4282</v>
      </c>
      <c r="K2022" s="1" t="s">
        <v>4283</v>
      </c>
      <c r="L2022" s="1" t="s">
        <v>2630</v>
      </c>
      <c r="M2022" s="1" t="s">
        <v>4290</v>
      </c>
      <c r="N2022" s="3">
        <v>-10027.969999999999</v>
      </c>
      <c r="O2022" s="3">
        <v>0</v>
      </c>
      <c r="P2022" s="1" t="s">
        <v>2702</v>
      </c>
      <c r="Q2022" s="1" t="s">
        <v>2117</v>
      </c>
      <c r="R2022" s="1" t="s">
        <v>2115</v>
      </c>
      <c r="S2022" s="1" t="s">
        <v>2407</v>
      </c>
      <c r="T2022" s="1" t="s">
        <v>2407</v>
      </c>
      <c r="U2022" s="1" t="s">
        <v>6071</v>
      </c>
      <c r="V2022" s="1" t="s">
        <v>2470</v>
      </c>
      <c r="W2022" s="1" t="s">
        <v>74</v>
      </c>
      <c r="X2022" s="1" t="str">
        <f>CONCATENATE(Tableau4[[#This Row],[Numéro de pièce de la pièce de référence]],Tableau4[[#This Row],[Numéro de poste de la pièce de référence]])</f>
        <v>450068159210</v>
      </c>
    </row>
    <row r="2023" spans="1:24" x14ac:dyDescent="0.35">
      <c r="A2023" s="1" t="s">
        <v>97</v>
      </c>
      <c r="B2023" s="1" t="s">
        <v>2489</v>
      </c>
      <c r="C2023" s="1" t="s">
        <v>2510</v>
      </c>
      <c r="D2023" s="1" t="s">
        <v>101</v>
      </c>
      <c r="E2023" s="1" t="s">
        <v>2116</v>
      </c>
      <c r="F2023" s="1" t="s">
        <v>2407</v>
      </c>
      <c r="G2023" s="1" t="s">
        <v>3107</v>
      </c>
      <c r="H2023" s="1" t="s">
        <v>88</v>
      </c>
      <c r="I2023" s="2">
        <v>44082</v>
      </c>
      <c r="J2023" s="1" t="s">
        <v>4282</v>
      </c>
      <c r="K2023" s="1" t="s">
        <v>4283</v>
      </c>
      <c r="L2023" s="1" t="s">
        <v>2630</v>
      </c>
      <c r="M2023" s="1" t="s">
        <v>4290</v>
      </c>
      <c r="N2023" s="3">
        <v>-38218</v>
      </c>
      <c r="O2023" s="3">
        <v>0</v>
      </c>
      <c r="P2023" s="1" t="s">
        <v>2702</v>
      </c>
      <c r="Q2023" s="1" t="s">
        <v>2117</v>
      </c>
      <c r="R2023" s="1" t="s">
        <v>2115</v>
      </c>
      <c r="S2023" s="1" t="s">
        <v>2407</v>
      </c>
      <c r="T2023" s="1" t="s">
        <v>2407</v>
      </c>
      <c r="U2023" s="1" t="s">
        <v>6072</v>
      </c>
      <c r="V2023" s="1" t="s">
        <v>2470</v>
      </c>
      <c r="W2023" s="1" t="s">
        <v>74</v>
      </c>
      <c r="X2023" s="1" t="str">
        <f>CONCATENATE(Tableau4[[#This Row],[Numéro de pièce de la pièce de référence]],Tableau4[[#This Row],[Numéro de poste de la pièce de référence]])</f>
        <v>450068159210</v>
      </c>
    </row>
    <row r="2024" spans="1:24" x14ac:dyDescent="0.35">
      <c r="A2024" s="1" t="s">
        <v>86</v>
      </c>
      <c r="B2024" s="1" t="s">
        <v>2489</v>
      </c>
      <c r="C2024" s="1" t="s">
        <v>2503</v>
      </c>
      <c r="D2024" s="1" t="s">
        <v>91</v>
      </c>
      <c r="E2024" s="1" t="s">
        <v>1945</v>
      </c>
      <c r="F2024" s="1" t="s">
        <v>2407</v>
      </c>
      <c r="G2024" s="1" t="s">
        <v>3201</v>
      </c>
      <c r="H2024" s="1" t="s">
        <v>222</v>
      </c>
      <c r="I2024" s="2">
        <v>44082</v>
      </c>
      <c r="J2024" s="1" t="s">
        <v>4282</v>
      </c>
      <c r="K2024" s="1" t="s">
        <v>4283</v>
      </c>
      <c r="L2024" s="1" t="s">
        <v>3401</v>
      </c>
      <c r="M2024" s="1" t="s">
        <v>4288</v>
      </c>
      <c r="N2024" s="3">
        <v>23230.79</v>
      </c>
      <c r="O2024" s="3">
        <v>0</v>
      </c>
      <c r="P2024" s="1" t="s">
        <v>2842</v>
      </c>
      <c r="Q2024" s="1" t="s">
        <v>3203</v>
      </c>
      <c r="R2024" s="1" t="s">
        <v>1944</v>
      </c>
      <c r="S2024" s="1" t="s">
        <v>2407</v>
      </c>
      <c r="T2024" s="1" t="s">
        <v>2407</v>
      </c>
      <c r="U2024" s="1" t="s">
        <v>6073</v>
      </c>
      <c r="V2024" s="1" t="s">
        <v>2470</v>
      </c>
      <c r="W2024" s="1" t="s">
        <v>74</v>
      </c>
      <c r="X2024" s="1" t="str">
        <f>CONCATENATE(Tableau4[[#This Row],[Numéro de pièce de la pièce de référence]],Tableau4[[#This Row],[Numéro de poste de la pièce de référence]])</f>
        <v>450068961430</v>
      </c>
    </row>
    <row r="2025" spans="1:24" x14ac:dyDescent="0.35">
      <c r="A2025" s="1" t="s">
        <v>86</v>
      </c>
      <c r="B2025" s="1" t="s">
        <v>2489</v>
      </c>
      <c r="C2025" s="1" t="s">
        <v>2503</v>
      </c>
      <c r="D2025" s="1" t="s">
        <v>87</v>
      </c>
      <c r="E2025" s="1" t="s">
        <v>302</v>
      </c>
      <c r="F2025" s="1" t="s">
        <v>2407</v>
      </c>
      <c r="G2025" s="1" t="s">
        <v>2601</v>
      </c>
      <c r="H2025" s="1" t="s">
        <v>88</v>
      </c>
      <c r="I2025" s="2">
        <v>44083</v>
      </c>
      <c r="J2025" s="1" t="s">
        <v>4282</v>
      </c>
      <c r="K2025" s="1" t="s">
        <v>4283</v>
      </c>
      <c r="L2025" s="1" t="s">
        <v>2630</v>
      </c>
      <c r="M2025" s="1" t="s">
        <v>4290</v>
      </c>
      <c r="N2025" s="3">
        <v>-12003.4</v>
      </c>
      <c r="O2025" s="3">
        <v>0</v>
      </c>
      <c r="P2025" s="1" t="s">
        <v>2602</v>
      </c>
      <c r="Q2025" s="1" t="s">
        <v>303</v>
      </c>
      <c r="R2025" s="1" t="s">
        <v>301</v>
      </c>
      <c r="S2025" s="1" t="s">
        <v>2407</v>
      </c>
      <c r="T2025" s="1" t="s">
        <v>2407</v>
      </c>
      <c r="U2025" s="1" t="s">
        <v>6074</v>
      </c>
      <c r="V2025" s="1" t="s">
        <v>2470</v>
      </c>
      <c r="W2025" s="1" t="s">
        <v>88</v>
      </c>
      <c r="X2025" s="1" t="str">
        <f>CONCATENATE(Tableau4[[#This Row],[Numéro de pièce de la pièce de référence]],Tableau4[[#This Row],[Numéro de poste de la pièce de référence]])</f>
        <v>450066458810</v>
      </c>
    </row>
    <row r="2026" spans="1:24" x14ac:dyDescent="0.35">
      <c r="A2026" s="1" t="s">
        <v>150</v>
      </c>
      <c r="B2026" s="1" t="s">
        <v>2489</v>
      </c>
      <c r="C2026" s="1" t="s">
        <v>2503</v>
      </c>
      <c r="D2026" s="1" t="s">
        <v>151</v>
      </c>
      <c r="E2026" s="1" t="s">
        <v>302</v>
      </c>
      <c r="F2026" s="1" t="s">
        <v>2407</v>
      </c>
      <c r="G2026" s="1" t="s">
        <v>2601</v>
      </c>
      <c r="H2026" s="1" t="s">
        <v>217</v>
      </c>
      <c r="I2026" s="2">
        <v>44083</v>
      </c>
      <c r="J2026" s="1" t="s">
        <v>4282</v>
      </c>
      <c r="K2026" s="1" t="s">
        <v>4283</v>
      </c>
      <c r="L2026" s="1" t="s">
        <v>2630</v>
      </c>
      <c r="M2026" s="1" t="s">
        <v>4290</v>
      </c>
      <c r="N2026" s="3">
        <v>-9216.26</v>
      </c>
      <c r="O2026" s="3">
        <v>0</v>
      </c>
      <c r="P2026" s="1" t="s">
        <v>2602</v>
      </c>
      <c r="Q2026" s="1" t="s">
        <v>308</v>
      </c>
      <c r="R2026" s="1" t="s">
        <v>301</v>
      </c>
      <c r="S2026" s="1" t="s">
        <v>2407</v>
      </c>
      <c r="T2026" s="1" t="s">
        <v>2407</v>
      </c>
      <c r="U2026" s="1" t="s">
        <v>6074</v>
      </c>
      <c r="V2026" s="1" t="s">
        <v>2470</v>
      </c>
      <c r="W2026" s="1" t="s">
        <v>103</v>
      </c>
      <c r="X2026" s="1" t="str">
        <f>CONCATENATE(Tableau4[[#This Row],[Numéro de pièce de la pièce de référence]],Tableau4[[#This Row],[Numéro de poste de la pièce de référence]])</f>
        <v>450066458820</v>
      </c>
    </row>
    <row r="2027" spans="1:24" x14ac:dyDescent="0.35">
      <c r="A2027" s="1" t="s">
        <v>150</v>
      </c>
      <c r="B2027" s="1" t="s">
        <v>2489</v>
      </c>
      <c r="C2027" s="1" t="s">
        <v>2503</v>
      </c>
      <c r="D2027" s="1" t="s">
        <v>151</v>
      </c>
      <c r="E2027" s="1" t="s">
        <v>302</v>
      </c>
      <c r="F2027" s="1" t="s">
        <v>2407</v>
      </c>
      <c r="G2027" s="1" t="s">
        <v>2601</v>
      </c>
      <c r="H2027" s="1" t="s">
        <v>217</v>
      </c>
      <c r="I2027" s="2">
        <v>44083</v>
      </c>
      <c r="J2027" s="1" t="s">
        <v>4282</v>
      </c>
      <c r="K2027" s="1" t="s">
        <v>4283</v>
      </c>
      <c r="L2027" s="1" t="s">
        <v>2630</v>
      </c>
      <c r="M2027" s="1" t="s">
        <v>4290</v>
      </c>
      <c r="N2027" s="3">
        <v>-11574.36</v>
      </c>
      <c r="O2027" s="3">
        <v>0</v>
      </c>
      <c r="P2027" s="1" t="s">
        <v>2602</v>
      </c>
      <c r="Q2027" s="1" t="s">
        <v>308</v>
      </c>
      <c r="R2027" s="1" t="s">
        <v>301</v>
      </c>
      <c r="S2027" s="1" t="s">
        <v>2407</v>
      </c>
      <c r="T2027" s="1" t="s">
        <v>2407</v>
      </c>
      <c r="U2027" s="1" t="s">
        <v>6075</v>
      </c>
      <c r="V2027" s="1" t="s">
        <v>2470</v>
      </c>
      <c r="W2027" s="1" t="s">
        <v>103</v>
      </c>
      <c r="X2027" s="1" t="str">
        <f>CONCATENATE(Tableau4[[#This Row],[Numéro de pièce de la pièce de référence]],Tableau4[[#This Row],[Numéro de poste de la pièce de référence]])</f>
        <v>450066458820</v>
      </c>
    </row>
    <row r="2028" spans="1:24" x14ac:dyDescent="0.35">
      <c r="A2028" s="1" t="s">
        <v>86</v>
      </c>
      <c r="B2028" s="1" t="s">
        <v>2489</v>
      </c>
      <c r="C2028" s="1" t="s">
        <v>2503</v>
      </c>
      <c r="D2028" s="1" t="s">
        <v>91</v>
      </c>
      <c r="E2028" s="1" t="s">
        <v>443</v>
      </c>
      <c r="F2028" s="1" t="s">
        <v>2407</v>
      </c>
      <c r="G2028" s="1" t="s">
        <v>2601</v>
      </c>
      <c r="H2028" s="1" t="s">
        <v>88</v>
      </c>
      <c r="I2028" s="2">
        <v>44083</v>
      </c>
      <c r="J2028" s="1" t="s">
        <v>4282</v>
      </c>
      <c r="K2028" s="1" t="s">
        <v>4283</v>
      </c>
      <c r="L2028" s="1" t="s">
        <v>2630</v>
      </c>
      <c r="M2028" s="1" t="s">
        <v>4290</v>
      </c>
      <c r="N2028" s="3">
        <v>-12003.04</v>
      </c>
      <c r="O2028" s="3">
        <v>0</v>
      </c>
      <c r="P2028" s="1" t="s">
        <v>2602</v>
      </c>
      <c r="Q2028" s="1" t="s">
        <v>444</v>
      </c>
      <c r="R2028" s="1" t="s">
        <v>301</v>
      </c>
      <c r="S2028" s="1" t="s">
        <v>2407</v>
      </c>
      <c r="T2028" s="1" t="s">
        <v>2407</v>
      </c>
      <c r="U2028" s="1" t="s">
        <v>6076</v>
      </c>
      <c r="V2028" s="1" t="s">
        <v>2470</v>
      </c>
      <c r="W2028" s="1" t="s">
        <v>92</v>
      </c>
      <c r="X2028" s="1" t="str">
        <f>CONCATENATE(Tableau4[[#This Row],[Numéro de pièce de la pièce de référence]],Tableau4[[#This Row],[Numéro de poste de la pièce de référence]])</f>
        <v>450066785410</v>
      </c>
    </row>
    <row r="2029" spans="1:24" x14ac:dyDescent="0.35">
      <c r="A2029" s="1" t="s">
        <v>150</v>
      </c>
      <c r="B2029" s="1" t="s">
        <v>2489</v>
      </c>
      <c r="C2029" s="1" t="s">
        <v>2503</v>
      </c>
      <c r="D2029" s="1" t="s">
        <v>151</v>
      </c>
      <c r="E2029" s="1" t="s">
        <v>443</v>
      </c>
      <c r="F2029" s="1" t="s">
        <v>2407</v>
      </c>
      <c r="G2029" s="1" t="s">
        <v>2601</v>
      </c>
      <c r="H2029" s="1" t="s">
        <v>217</v>
      </c>
      <c r="I2029" s="2">
        <v>44083</v>
      </c>
      <c r="J2029" s="1" t="s">
        <v>4282</v>
      </c>
      <c r="K2029" s="1" t="s">
        <v>4283</v>
      </c>
      <c r="L2029" s="1" t="s">
        <v>2630</v>
      </c>
      <c r="M2029" s="1" t="s">
        <v>4290</v>
      </c>
      <c r="N2029" s="3">
        <v>-7287.56</v>
      </c>
      <c r="O2029" s="3">
        <v>0</v>
      </c>
      <c r="P2029" s="1" t="s">
        <v>2602</v>
      </c>
      <c r="Q2029" s="1" t="s">
        <v>445</v>
      </c>
      <c r="R2029" s="1" t="s">
        <v>301</v>
      </c>
      <c r="S2029" s="1" t="s">
        <v>2407</v>
      </c>
      <c r="T2029" s="1" t="s">
        <v>2407</v>
      </c>
      <c r="U2029" s="1" t="s">
        <v>6077</v>
      </c>
      <c r="V2029" s="1" t="s">
        <v>2470</v>
      </c>
      <c r="W2029" s="1" t="s">
        <v>99</v>
      </c>
      <c r="X2029" s="1" t="str">
        <f>CONCATENATE(Tableau4[[#This Row],[Numéro de pièce de la pièce de référence]],Tableau4[[#This Row],[Numéro de poste de la pièce de référence]])</f>
        <v>450066785420</v>
      </c>
    </row>
    <row r="2030" spans="1:24" x14ac:dyDescent="0.35">
      <c r="A2030" s="1" t="s">
        <v>2642</v>
      </c>
      <c r="B2030" s="1" t="s">
        <v>2646</v>
      </c>
      <c r="C2030" s="1" t="s">
        <v>2492</v>
      </c>
      <c r="D2030" s="1" t="s">
        <v>3457</v>
      </c>
      <c r="E2030" s="1" t="s">
        <v>1625</v>
      </c>
      <c r="F2030" s="1" t="s">
        <v>2407</v>
      </c>
      <c r="G2030" s="1" t="s">
        <v>3081</v>
      </c>
      <c r="H2030" s="1" t="s">
        <v>217</v>
      </c>
      <c r="I2030" s="2">
        <v>44083</v>
      </c>
      <c r="J2030" s="1" t="s">
        <v>4282</v>
      </c>
      <c r="K2030" s="1" t="s">
        <v>4283</v>
      </c>
      <c r="L2030" s="1" t="s">
        <v>2630</v>
      </c>
      <c r="M2030" s="1" t="s">
        <v>4290</v>
      </c>
      <c r="N2030" s="3">
        <v>-2737.28</v>
      </c>
      <c r="O2030" s="3">
        <v>0</v>
      </c>
      <c r="P2030" s="1" t="s">
        <v>2676</v>
      </c>
      <c r="Q2030" s="1" t="s">
        <v>1627</v>
      </c>
      <c r="R2030" s="1" t="s">
        <v>454</v>
      </c>
      <c r="S2030" s="1" t="s">
        <v>2407</v>
      </c>
      <c r="T2030" s="1" t="s">
        <v>2407</v>
      </c>
      <c r="U2030" s="1" t="s">
        <v>6078</v>
      </c>
      <c r="V2030" s="1" t="s">
        <v>2470</v>
      </c>
      <c r="W2030" s="1" t="s">
        <v>51</v>
      </c>
      <c r="X2030" s="1" t="str">
        <f>CONCATENATE(Tableau4[[#This Row],[Numéro de pièce de la pièce de référence]],Tableau4[[#This Row],[Numéro de poste de la pièce de référence]])</f>
        <v>450067990720</v>
      </c>
    </row>
    <row r="2031" spans="1:24" x14ac:dyDescent="0.35">
      <c r="A2031" s="1" t="s">
        <v>97</v>
      </c>
      <c r="B2031" s="1" t="s">
        <v>2489</v>
      </c>
      <c r="C2031" s="1" t="s">
        <v>2510</v>
      </c>
      <c r="D2031" s="1" t="s">
        <v>101</v>
      </c>
      <c r="E2031" s="1" t="s">
        <v>1929</v>
      </c>
      <c r="F2031" s="1" t="s">
        <v>2407</v>
      </c>
      <c r="G2031" s="1" t="s">
        <v>3187</v>
      </c>
      <c r="H2031" s="1" t="s">
        <v>88</v>
      </c>
      <c r="I2031" s="2">
        <v>44083</v>
      </c>
      <c r="J2031" s="1" t="s">
        <v>4282</v>
      </c>
      <c r="K2031" s="1" t="s">
        <v>4283</v>
      </c>
      <c r="L2031" s="1" t="s">
        <v>2630</v>
      </c>
      <c r="M2031" s="1" t="s">
        <v>4290</v>
      </c>
      <c r="N2031" s="3">
        <v>-190949.85</v>
      </c>
      <c r="O2031" s="3">
        <v>0</v>
      </c>
      <c r="P2031" s="1" t="s">
        <v>2567</v>
      </c>
      <c r="Q2031" s="1" t="s">
        <v>1930</v>
      </c>
      <c r="R2031" s="1" t="s">
        <v>1928</v>
      </c>
      <c r="S2031" s="1" t="s">
        <v>2407</v>
      </c>
      <c r="T2031" s="1" t="s">
        <v>2407</v>
      </c>
      <c r="U2031" s="1" t="s">
        <v>6079</v>
      </c>
      <c r="V2031" s="1" t="s">
        <v>2470</v>
      </c>
      <c r="W2031" s="1" t="s">
        <v>51</v>
      </c>
      <c r="X2031" s="1" t="str">
        <f>CONCATENATE(Tableau4[[#This Row],[Numéro de pièce de la pièce de référence]],Tableau4[[#This Row],[Numéro de poste de la pièce de référence]])</f>
        <v>450068888210</v>
      </c>
    </row>
    <row r="2032" spans="1:24" x14ac:dyDescent="0.35">
      <c r="A2032" s="1" t="s">
        <v>97</v>
      </c>
      <c r="B2032" s="1" t="s">
        <v>2489</v>
      </c>
      <c r="C2032" s="1" t="s">
        <v>2510</v>
      </c>
      <c r="D2032" s="1" t="s">
        <v>101</v>
      </c>
      <c r="E2032" s="1" t="s">
        <v>1052</v>
      </c>
      <c r="F2032" s="1" t="s">
        <v>2407</v>
      </c>
      <c r="G2032" s="1" t="s">
        <v>2877</v>
      </c>
      <c r="H2032" s="1" t="s">
        <v>88</v>
      </c>
      <c r="I2032" s="2">
        <v>44084</v>
      </c>
      <c r="J2032" s="1" t="s">
        <v>4282</v>
      </c>
      <c r="K2032" s="1" t="s">
        <v>4283</v>
      </c>
      <c r="L2032" s="1" t="s">
        <v>2630</v>
      </c>
      <c r="M2032" s="1" t="s">
        <v>4290</v>
      </c>
      <c r="N2032" s="3">
        <v>487.91</v>
      </c>
      <c r="O2032" s="3">
        <v>0</v>
      </c>
      <c r="P2032" s="1" t="s">
        <v>2567</v>
      </c>
      <c r="Q2032" s="1" t="s">
        <v>1053</v>
      </c>
      <c r="R2032" s="1" t="s">
        <v>1051</v>
      </c>
      <c r="S2032" s="1" t="s">
        <v>2407</v>
      </c>
      <c r="T2032" s="1" t="s">
        <v>2407</v>
      </c>
      <c r="U2032" s="1" t="s">
        <v>6080</v>
      </c>
      <c r="V2032" s="1" t="s">
        <v>2470</v>
      </c>
      <c r="W2032" s="1" t="s">
        <v>51</v>
      </c>
      <c r="X2032" s="1" t="str">
        <f>CONCATENATE(Tableau4[[#This Row],[Numéro de pièce de la pièce de référence]],Tableau4[[#This Row],[Numéro de poste de la pièce de référence]])</f>
        <v>450067209710</v>
      </c>
    </row>
    <row r="2033" spans="1:24" x14ac:dyDescent="0.35">
      <c r="A2033" s="1" t="s">
        <v>97</v>
      </c>
      <c r="B2033" s="1" t="s">
        <v>2489</v>
      </c>
      <c r="C2033" s="1" t="s">
        <v>2510</v>
      </c>
      <c r="D2033" s="1" t="s">
        <v>101</v>
      </c>
      <c r="E2033" s="1" t="s">
        <v>1294</v>
      </c>
      <c r="F2033" s="1" t="s">
        <v>2407</v>
      </c>
      <c r="G2033" s="1" t="s">
        <v>2952</v>
      </c>
      <c r="H2033" s="1" t="s">
        <v>88</v>
      </c>
      <c r="I2033" s="2">
        <v>44084</v>
      </c>
      <c r="J2033" s="1" t="s">
        <v>4282</v>
      </c>
      <c r="K2033" s="1" t="s">
        <v>4283</v>
      </c>
      <c r="L2033" s="1" t="s">
        <v>2630</v>
      </c>
      <c r="M2033" s="1" t="s">
        <v>4290</v>
      </c>
      <c r="N2033" s="3">
        <v>-178.6</v>
      </c>
      <c r="O2033" s="3">
        <v>0</v>
      </c>
      <c r="P2033" s="1" t="s">
        <v>2567</v>
      </c>
      <c r="Q2033" s="1" t="s">
        <v>1295</v>
      </c>
      <c r="R2033" s="1" t="s">
        <v>1293</v>
      </c>
      <c r="S2033" s="1" t="s">
        <v>2407</v>
      </c>
      <c r="T2033" s="1" t="s">
        <v>2407</v>
      </c>
      <c r="U2033" s="1" t="s">
        <v>6081</v>
      </c>
      <c r="V2033" s="1" t="s">
        <v>2470</v>
      </c>
      <c r="W2033" s="1" t="s">
        <v>113</v>
      </c>
      <c r="X2033" s="1" t="str">
        <f>CONCATENATE(Tableau4[[#This Row],[Numéro de pièce de la pièce de référence]],Tableau4[[#This Row],[Numéro de poste de la pièce de référence]])</f>
        <v>450067347210</v>
      </c>
    </row>
    <row r="2034" spans="1:24" x14ac:dyDescent="0.35">
      <c r="A2034" s="1" t="s">
        <v>97</v>
      </c>
      <c r="B2034" s="1" t="s">
        <v>2489</v>
      </c>
      <c r="C2034" s="1" t="s">
        <v>2510</v>
      </c>
      <c r="D2034" s="1" t="s">
        <v>101</v>
      </c>
      <c r="E2034" s="1" t="s">
        <v>1287</v>
      </c>
      <c r="F2034" s="1" t="s">
        <v>2407</v>
      </c>
      <c r="G2034" s="1" t="s">
        <v>2966</v>
      </c>
      <c r="H2034" s="1" t="s">
        <v>88</v>
      </c>
      <c r="I2034" s="2">
        <v>44084</v>
      </c>
      <c r="J2034" s="1" t="s">
        <v>4282</v>
      </c>
      <c r="K2034" s="1" t="s">
        <v>4283</v>
      </c>
      <c r="L2034" s="1" t="s">
        <v>2630</v>
      </c>
      <c r="M2034" s="1" t="s">
        <v>4290</v>
      </c>
      <c r="N2034" s="3">
        <v>-190850.88</v>
      </c>
      <c r="O2034" s="3">
        <v>0</v>
      </c>
      <c r="P2034" s="1" t="s">
        <v>2567</v>
      </c>
      <c r="Q2034" s="1" t="s">
        <v>1284</v>
      </c>
      <c r="R2034" s="1" t="s">
        <v>1282</v>
      </c>
      <c r="S2034" s="1" t="s">
        <v>2407</v>
      </c>
      <c r="T2034" s="1" t="s">
        <v>2407</v>
      </c>
      <c r="U2034" s="1" t="s">
        <v>6082</v>
      </c>
      <c r="V2034" s="1" t="s">
        <v>2470</v>
      </c>
      <c r="W2034" s="1" t="s">
        <v>51</v>
      </c>
      <c r="X2034" s="1" t="str">
        <f>CONCATENATE(Tableau4[[#This Row],[Numéro de pièce de la pièce de référence]],Tableau4[[#This Row],[Numéro de poste de la pièce de référence]])</f>
        <v>450067361410</v>
      </c>
    </row>
    <row r="2035" spans="1:24" x14ac:dyDescent="0.35">
      <c r="A2035" s="1" t="s">
        <v>97</v>
      </c>
      <c r="B2035" s="1" t="s">
        <v>2489</v>
      </c>
      <c r="C2035" s="1" t="s">
        <v>2510</v>
      </c>
      <c r="D2035" s="1" t="s">
        <v>101</v>
      </c>
      <c r="E2035" s="1" t="s">
        <v>1287</v>
      </c>
      <c r="F2035" s="1" t="s">
        <v>2407</v>
      </c>
      <c r="G2035" s="1" t="s">
        <v>2966</v>
      </c>
      <c r="H2035" s="1" t="s">
        <v>88</v>
      </c>
      <c r="I2035" s="2">
        <v>44084</v>
      </c>
      <c r="J2035" s="1" t="s">
        <v>4282</v>
      </c>
      <c r="K2035" s="1" t="s">
        <v>4283</v>
      </c>
      <c r="L2035" s="1" t="s">
        <v>2630</v>
      </c>
      <c r="M2035" s="1" t="s">
        <v>4290</v>
      </c>
      <c r="N2035" s="3">
        <v>-190850.88</v>
      </c>
      <c r="O2035" s="3">
        <v>0</v>
      </c>
      <c r="P2035" s="1" t="s">
        <v>2567</v>
      </c>
      <c r="Q2035" s="1" t="s">
        <v>1284</v>
      </c>
      <c r="R2035" s="1" t="s">
        <v>1282</v>
      </c>
      <c r="S2035" s="1" t="s">
        <v>2407</v>
      </c>
      <c r="T2035" s="1" t="s">
        <v>2407</v>
      </c>
      <c r="U2035" s="1" t="s">
        <v>6083</v>
      </c>
      <c r="V2035" s="1" t="s">
        <v>2470</v>
      </c>
      <c r="W2035" s="1" t="s">
        <v>51</v>
      </c>
      <c r="X2035" s="1" t="str">
        <f>CONCATENATE(Tableau4[[#This Row],[Numéro de pièce de la pièce de référence]],Tableau4[[#This Row],[Numéro de poste de la pièce de référence]])</f>
        <v>450067361410</v>
      </c>
    </row>
    <row r="2036" spans="1:24" x14ac:dyDescent="0.35">
      <c r="A2036" s="1" t="s">
        <v>97</v>
      </c>
      <c r="B2036" s="1" t="s">
        <v>2489</v>
      </c>
      <c r="C2036" s="1" t="s">
        <v>2510</v>
      </c>
      <c r="D2036" s="1" t="s">
        <v>101</v>
      </c>
      <c r="E2036" s="1" t="s">
        <v>1294</v>
      </c>
      <c r="F2036" s="1" t="s">
        <v>2407</v>
      </c>
      <c r="G2036" s="1" t="s">
        <v>2952</v>
      </c>
      <c r="H2036" s="1" t="s">
        <v>88</v>
      </c>
      <c r="I2036" s="2">
        <v>44084</v>
      </c>
      <c r="J2036" s="1" t="s">
        <v>4282</v>
      </c>
      <c r="K2036" s="1" t="s">
        <v>4283</v>
      </c>
      <c r="L2036" s="1" t="s">
        <v>2630</v>
      </c>
      <c r="M2036" s="1" t="s">
        <v>4290</v>
      </c>
      <c r="N2036" s="3">
        <v>178.6</v>
      </c>
      <c r="O2036" s="3">
        <v>0</v>
      </c>
      <c r="P2036" s="1" t="s">
        <v>2567</v>
      </c>
      <c r="Q2036" s="1" t="s">
        <v>1295</v>
      </c>
      <c r="R2036" s="1" t="s">
        <v>1293</v>
      </c>
      <c r="S2036" s="1" t="s">
        <v>2407</v>
      </c>
      <c r="T2036" s="1" t="s">
        <v>2407</v>
      </c>
      <c r="U2036" s="1" t="s">
        <v>6084</v>
      </c>
      <c r="V2036" s="1" t="s">
        <v>2470</v>
      </c>
      <c r="W2036" s="1" t="s">
        <v>113</v>
      </c>
      <c r="X2036" s="1" t="str">
        <f>CONCATENATE(Tableau4[[#This Row],[Numéro de pièce de la pièce de référence]],Tableau4[[#This Row],[Numéro de poste de la pièce de référence]])</f>
        <v>450067347210</v>
      </c>
    </row>
    <row r="2037" spans="1:24" x14ac:dyDescent="0.35">
      <c r="A2037" s="1" t="s">
        <v>97</v>
      </c>
      <c r="B2037" s="1" t="s">
        <v>2914</v>
      </c>
      <c r="C2037" s="1" t="s">
        <v>2510</v>
      </c>
      <c r="D2037" s="1" t="s">
        <v>126</v>
      </c>
      <c r="E2037" s="1" t="s">
        <v>2399</v>
      </c>
      <c r="F2037" s="1" t="s">
        <v>2407</v>
      </c>
      <c r="G2037" s="1" t="s">
        <v>3204</v>
      </c>
      <c r="H2037" s="1" t="s">
        <v>88</v>
      </c>
      <c r="I2037" s="2">
        <v>44084</v>
      </c>
      <c r="J2037" s="1" t="s">
        <v>4282</v>
      </c>
      <c r="K2037" s="1" t="s">
        <v>4283</v>
      </c>
      <c r="L2037" s="1" t="s">
        <v>3400</v>
      </c>
      <c r="M2037" s="1" t="s">
        <v>4284</v>
      </c>
      <c r="N2037" s="3">
        <v>431.39</v>
      </c>
      <c r="O2037" s="3">
        <v>0</v>
      </c>
      <c r="P2037" s="1" t="s">
        <v>2842</v>
      </c>
      <c r="Q2037" s="1" t="s">
        <v>1174</v>
      </c>
      <c r="R2037" s="1" t="s">
        <v>1707</v>
      </c>
      <c r="S2037" s="1" t="s">
        <v>2407</v>
      </c>
      <c r="T2037" s="1" t="s">
        <v>2407</v>
      </c>
      <c r="U2037" s="1" t="s">
        <v>6085</v>
      </c>
      <c r="V2037" s="1" t="s">
        <v>2470</v>
      </c>
      <c r="W2037" s="1" t="s">
        <v>113</v>
      </c>
      <c r="X2037" s="1" t="str">
        <f>CONCATENATE(Tableau4[[#This Row],[Numéro de pièce de la pièce de référence]],Tableau4[[#This Row],[Numéro de poste de la pièce de référence]])</f>
        <v>450069002210</v>
      </c>
    </row>
    <row r="2038" spans="1:24" x14ac:dyDescent="0.35">
      <c r="A2038" s="1" t="s">
        <v>97</v>
      </c>
      <c r="B2038" s="1" t="s">
        <v>2914</v>
      </c>
      <c r="C2038" s="1" t="s">
        <v>2510</v>
      </c>
      <c r="D2038" s="1" t="s">
        <v>126</v>
      </c>
      <c r="E2038" s="1" t="s">
        <v>2399</v>
      </c>
      <c r="F2038" s="1" t="s">
        <v>2407</v>
      </c>
      <c r="G2038" s="1" t="s">
        <v>3204</v>
      </c>
      <c r="H2038" s="1" t="s">
        <v>88</v>
      </c>
      <c r="I2038" s="2">
        <v>44084</v>
      </c>
      <c r="J2038" s="1" t="s">
        <v>4282</v>
      </c>
      <c r="K2038" s="1" t="s">
        <v>4283</v>
      </c>
      <c r="L2038" s="1" t="s">
        <v>2630</v>
      </c>
      <c r="M2038" s="1" t="s">
        <v>4290</v>
      </c>
      <c r="N2038" s="3">
        <v>-431.39</v>
      </c>
      <c r="O2038" s="3">
        <v>0</v>
      </c>
      <c r="P2038" s="1" t="s">
        <v>2842</v>
      </c>
      <c r="Q2038" s="1" t="s">
        <v>1174</v>
      </c>
      <c r="R2038" s="1" t="s">
        <v>1707</v>
      </c>
      <c r="S2038" s="1" t="s">
        <v>2407</v>
      </c>
      <c r="T2038" s="1" t="s">
        <v>2407</v>
      </c>
      <c r="U2038" s="1" t="s">
        <v>6086</v>
      </c>
      <c r="V2038" s="1" t="s">
        <v>2470</v>
      </c>
      <c r="W2038" s="1" t="s">
        <v>113</v>
      </c>
      <c r="X2038" s="1" t="str">
        <f>CONCATENATE(Tableau4[[#This Row],[Numéro de pièce de la pièce de référence]],Tableau4[[#This Row],[Numéro de poste de la pièce de référence]])</f>
        <v>450069002210</v>
      </c>
    </row>
    <row r="2039" spans="1:24" x14ac:dyDescent="0.35">
      <c r="A2039" s="1" t="s">
        <v>97</v>
      </c>
      <c r="B2039" s="1" t="s">
        <v>2489</v>
      </c>
      <c r="C2039" s="1" t="s">
        <v>2510</v>
      </c>
      <c r="D2039" s="1" t="s">
        <v>101</v>
      </c>
      <c r="E2039" s="1" t="s">
        <v>1294</v>
      </c>
      <c r="F2039" s="1" t="s">
        <v>2407</v>
      </c>
      <c r="G2039" s="1" t="s">
        <v>2952</v>
      </c>
      <c r="H2039" s="1" t="s">
        <v>88</v>
      </c>
      <c r="I2039" s="2">
        <v>44085</v>
      </c>
      <c r="J2039" s="1" t="s">
        <v>4282</v>
      </c>
      <c r="K2039" s="1" t="s">
        <v>4283</v>
      </c>
      <c r="L2039" s="1" t="s">
        <v>2630</v>
      </c>
      <c r="M2039" s="1" t="s">
        <v>4290</v>
      </c>
      <c r="N2039" s="3">
        <v>16948.23</v>
      </c>
      <c r="O2039" s="3">
        <v>0</v>
      </c>
      <c r="P2039" s="1" t="s">
        <v>2567</v>
      </c>
      <c r="Q2039" s="1" t="s">
        <v>1295</v>
      </c>
      <c r="R2039" s="1" t="s">
        <v>1293</v>
      </c>
      <c r="S2039" s="1" t="s">
        <v>2407</v>
      </c>
      <c r="T2039" s="1" t="s">
        <v>2407</v>
      </c>
      <c r="U2039" s="1" t="s">
        <v>6087</v>
      </c>
      <c r="V2039" s="1" t="s">
        <v>2470</v>
      </c>
      <c r="W2039" s="1" t="s">
        <v>113</v>
      </c>
      <c r="X2039" s="1" t="str">
        <f>CONCATENATE(Tableau4[[#This Row],[Numéro de pièce de la pièce de référence]],Tableau4[[#This Row],[Numéro de poste de la pièce de référence]])</f>
        <v>450067347210</v>
      </c>
    </row>
    <row r="2040" spans="1:24" x14ac:dyDescent="0.35">
      <c r="A2040" s="1" t="s">
        <v>97</v>
      </c>
      <c r="B2040" s="1" t="s">
        <v>2489</v>
      </c>
      <c r="C2040" s="1" t="s">
        <v>2510</v>
      </c>
      <c r="D2040" s="1" t="s">
        <v>101</v>
      </c>
      <c r="E2040" s="1" t="s">
        <v>1294</v>
      </c>
      <c r="F2040" s="1" t="s">
        <v>2407</v>
      </c>
      <c r="G2040" s="1" t="s">
        <v>2952</v>
      </c>
      <c r="H2040" s="1" t="s">
        <v>88</v>
      </c>
      <c r="I2040" s="2">
        <v>44085</v>
      </c>
      <c r="J2040" s="1" t="s">
        <v>4282</v>
      </c>
      <c r="K2040" s="1" t="s">
        <v>4283</v>
      </c>
      <c r="L2040" s="1" t="s">
        <v>2630</v>
      </c>
      <c r="M2040" s="1" t="s">
        <v>4290</v>
      </c>
      <c r="N2040" s="3">
        <v>-9204.23</v>
      </c>
      <c r="O2040" s="3">
        <v>0</v>
      </c>
      <c r="P2040" s="1" t="s">
        <v>2567</v>
      </c>
      <c r="Q2040" s="1" t="s">
        <v>1295</v>
      </c>
      <c r="R2040" s="1" t="s">
        <v>1293</v>
      </c>
      <c r="S2040" s="1" t="s">
        <v>2407</v>
      </c>
      <c r="T2040" s="1" t="s">
        <v>2407</v>
      </c>
      <c r="U2040" s="1" t="s">
        <v>6088</v>
      </c>
      <c r="V2040" s="1" t="s">
        <v>2470</v>
      </c>
      <c r="W2040" s="1" t="s">
        <v>113</v>
      </c>
      <c r="X2040" s="1" t="str">
        <f>CONCATENATE(Tableau4[[#This Row],[Numéro de pièce de la pièce de référence]],Tableau4[[#This Row],[Numéro de poste de la pièce de référence]])</f>
        <v>450067347210</v>
      </c>
    </row>
    <row r="2041" spans="1:24" x14ac:dyDescent="0.35">
      <c r="A2041" s="1" t="s">
        <v>97</v>
      </c>
      <c r="B2041" s="1" t="s">
        <v>2489</v>
      </c>
      <c r="C2041" s="1" t="s">
        <v>2510</v>
      </c>
      <c r="D2041" s="1" t="s">
        <v>101</v>
      </c>
      <c r="E2041" s="1" t="s">
        <v>1294</v>
      </c>
      <c r="F2041" s="1" t="s">
        <v>2407</v>
      </c>
      <c r="G2041" s="1" t="s">
        <v>2952</v>
      </c>
      <c r="H2041" s="1" t="s">
        <v>88</v>
      </c>
      <c r="I2041" s="2">
        <v>44085</v>
      </c>
      <c r="J2041" s="1" t="s">
        <v>4282</v>
      </c>
      <c r="K2041" s="1" t="s">
        <v>4283</v>
      </c>
      <c r="L2041" s="1" t="s">
        <v>2630</v>
      </c>
      <c r="M2041" s="1" t="s">
        <v>4290</v>
      </c>
      <c r="N2041" s="3">
        <v>-9204.23</v>
      </c>
      <c r="O2041" s="3">
        <v>0</v>
      </c>
      <c r="P2041" s="1" t="s">
        <v>2567</v>
      </c>
      <c r="Q2041" s="1" t="s">
        <v>1295</v>
      </c>
      <c r="R2041" s="1" t="s">
        <v>1293</v>
      </c>
      <c r="S2041" s="1" t="s">
        <v>2407</v>
      </c>
      <c r="T2041" s="1" t="s">
        <v>2407</v>
      </c>
      <c r="U2041" s="1" t="s">
        <v>6089</v>
      </c>
      <c r="V2041" s="1" t="s">
        <v>2470</v>
      </c>
      <c r="W2041" s="1" t="s">
        <v>113</v>
      </c>
      <c r="X2041" s="1" t="str">
        <f>CONCATENATE(Tableau4[[#This Row],[Numéro de pièce de la pièce de référence]],Tableau4[[#This Row],[Numéro de poste de la pièce de référence]])</f>
        <v>450067347210</v>
      </c>
    </row>
    <row r="2042" spans="1:24" x14ac:dyDescent="0.35">
      <c r="A2042" s="1" t="s">
        <v>97</v>
      </c>
      <c r="B2042" s="1" t="s">
        <v>2489</v>
      </c>
      <c r="C2042" s="1" t="s">
        <v>2510</v>
      </c>
      <c r="D2042" s="1" t="s">
        <v>101</v>
      </c>
      <c r="E2042" s="1" t="s">
        <v>1294</v>
      </c>
      <c r="F2042" s="1" t="s">
        <v>2407</v>
      </c>
      <c r="G2042" s="1" t="s">
        <v>2952</v>
      </c>
      <c r="H2042" s="1" t="s">
        <v>88</v>
      </c>
      <c r="I2042" s="2">
        <v>44085</v>
      </c>
      <c r="J2042" s="1" t="s">
        <v>4282</v>
      </c>
      <c r="K2042" s="1" t="s">
        <v>4283</v>
      </c>
      <c r="L2042" s="1" t="s">
        <v>2630</v>
      </c>
      <c r="M2042" s="1" t="s">
        <v>4290</v>
      </c>
      <c r="N2042" s="3">
        <v>9204.23</v>
      </c>
      <c r="O2042" s="3">
        <v>0</v>
      </c>
      <c r="P2042" s="1" t="s">
        <v>2567</v>
      </c>
      <c r="Q2042" s="1" t="s">
        <v>1295</v>
      </c>
      <c r="R2042" s="1" t="s">
        <v>1293</v>
      </c>
      <c r="S2042" s="1" t="s">
        <v>2407</v>
      </c>
      <c r="T2042" s="1" t="s">
        <v>2407</v>
      </c>
      <c r="U2042" s="1" t="s">
        <v>6090</v>
      </c>
      <c r="V2042" s="1" t="s">
        <v>2470</v>
      </c>
      <c r="W2042" s="1" t="s">
        <v>113</v>
      </c>
      <c r="X2042" s="1" t="str">
        <f>CONCATENATE(Tableau4[[#This Row],[Numéro de pièce de la pièce de référence]],Tableau4[[#This Row],[Numéro de poste de la pièce de référence]])</f>
        <v>450067347210</v>
      </c>
    </row>
    <row r="2043" spans="1:24" x14ac:dyDescent="0.35">
      <c r="A2043" s="1" t="s">
        <v>97</v>
      </c>
      <c r="B2043" s="1" t="s">
        <v>2489</v>
      </c>
      <c r="C2043" s="1" t="s">
        <v>2510</v>
      </c>
      <c r="D2043" s="1" t="s">
        <v>101</v>
      </c>
      <c r="E2043" s="1" t="s">
        <v>1294</v>
      </c>
      <c r="F2043" s="1" t="s">
        <v>2407</v>
      </c>
      <c r="G2043" s="1" t="s">
        <v>2952</v>
      </c>
      <c r="H2043" s="1" t="s">
        <v>88</v>
      </c>
      <c r="I2043" s="2">
        <v>44085</v>
      </c>
      <c r="J2043" s="1" t="s">
        <v>4282</v>
      </c>
      <c r="K2043" s="1" t="s">
        <v>4283</v>
      </c>
      <c r="L2043" s="1" t="s">
        <v>2630</v>
      </c>
      <c r="M2043" s="1" t="s">
        <v>4290</v>
      </c>
      <c r="N2043" s="3">
        <v>46044.13</v>
      </c>
      <c r="O2043" s="3">
        <v>0</v>
      </c>
      <c r="P2043" s="1" t="s">
        <v>2567</v>
      </c>
      <c r="Q2043" s="1" t="s">
        <v>1295</v>
      </c>
      <c r="R2043" s="1" t="s">
        <v>1293</v>
      </c>
      <c r="S2043" s="1" t="s">
        <v>2407</v>
      </c>
      <c r="T2043" s="1" t="s">
        <v>2407</v>
      </c>
      <c r="U2043" s="1" t="s">
        <v>6091</v>
      </c>
      <c r="V2043" s="1" t="s">
        <v>2470</v>
      </c>
      <c r="W2043" s="1" t="s">
        <v>113</v>
      </c>
      <c r="X2043" s="1" t="str">
        <f>CONCATENATE(Tableau4[[#This Row],[Numéro de pièce de la pièce de référence]],Tableau4[[#This Row],[Numéro de poste de la pièce de référence]])</f>
        <v>450067347210</v>
      </c>
    </row>
    <row r="2044" spans="1:24" x14ac:dyDescent="0.35">
      <c r="A2044" s="1" t="s">
        <v>97</v>
      </c>
      <c r="B2044" s="1" t="s">
        <v>2489</v>
      </c>
      <c r="C2044" s="1" t="s">
        <v>2510</v>
      </c>
      <c r="D2044" s="1" t="s">
        <v>101</v>
      </c>
      <c r="E2044" s="1" t="s">
        <v>1297</v>
      </c>
      <c r="F2044" s="1" t="s">
        <v>2407</v>
      </c>
      <c r="G2044" s="1" t="s">
        <v>2953</v>
      </c>
      <c r="H2044" s="1" t="s">
        <v>88</v>
      </c>
      <c r="I2044" s="2">
        <v>44085</v>
      </c>
      <c r="J2044" s="1" t="s">
        <v>4282</v>
      </c>
      <c r="K2044" s="1" t="s">
        <v>4283</v>
      </c>
      <c r="L2044" s="1" t="s">
        <v>2630</v>
      </c>
      <c r="M2044" s="1" t="s">
        <v>4290</v>
      </c>
      <c r="N2044" s="3">
        <v>-19017.57</v>
      </c>
      <c r="O2044" s="3">
        <v>0</v>
      </c>
      <c r="P2044" s="1" t="s">
        <v>2567</v>
      </c>
      <c r="Q2044" s="1" t="s">
        <v>1298</v>
      </c>
      <c r="R2044" s="1" t="s">
        <v>1293</v>
      </c>
      <c r="S2044" s="1" t="s">
        <v>2407</v>
      </c>
      <c r="T2044" s="1" t="s">
        <v>2407</v>
      </c>
      <c r="U2044" s="1" t="s">
        <v>6092</v>
      </c>
      <c r="V2044" s="1" t="s">
        <v>2470</v>
      </c>
      <c r="W2044" s="1" t="s">
        <v>51</v>
      </c>
      <c r="X2044" s="1" t="str">
        <f>CONCATENATE(Tableau4[[#This Row],[Numéro de pièce de la pièce de référence]],Tableau4[[#This Row],[Numéro de poste de la pièce de référence]])</f>
        <v>450067347310</v>
      </c>
    </row>
    <row r="2045" spans="1:24" x14ac:dyDescent="0.35">
      <c r="A2045" s="1" t="s">
        <v>97</v>
      </c>
      <c r="B2045" s="1" t="s">
        <v>2489</v>
      </c>
      <c r="C2045" s="1" t="s">
        <v>2510</v>
      </c>
      <c r="D2045" s="1" t="s">
        <v>101</v>
      </c>
      <c r="E2045" s="1" t="s">
        <v>1300</v>
      </c>
      <c r="F2045" s="1" t="s">
        <v>2407</v>
      </c>
      <c r="G2045" s="1" t="s">
        <v>2954</v>
      </c>
      <c r="H2045" s="1" t="s">
        <v>88</v>
      </c>
      <c r="I2045" s="2">
        <v>44085</v>
      </c>
      <c r="J2045" s="1" t="s">
        <v>4282</v>
      </c>
      <c r="K2045" s="1" t="s">
        <v>4283</v>
      </c>
      <c r="L2045" s="1" t="s">
        <v>2630</v>
      </c>
      <c r="M2045" s="1" t="s">
        <v>4290</v>
      </c>
      <c r="N2045" s="3">
        <v>-7744</v>
      </c>
      <c r="O2045" s="3">
        <v>0</v>
      </c>
      <c r="P2045" s="1" t="s">
        <v>2567</v>
      </c>
      <c r="Q2045" s="1" t="s">
        <v>1301</v>
      </c>
      <c r="R2045" s="1" t="s">
        <v>1293</v>
      </c>
      <c r="S2045" s="1" t="s">
        <v>2407</v>
      </c>
      <c r="T2045" s="1" t="s">
        <v>2407</v>
      </c>
      <c r="U2045" s="1" t="s">
        <v>6093</v>
      </c>
      <c r="V2045" s="1" t="s">
        <v>2470</v>
      </c>
      <c r="W2045" s="1" t="s">
        <v>113</v>
      </c>
      <c r="X2045" s="1" t="str">
        <f>CONCATENATE(Tableau4[[#This Row],[Numéro de pièce de la pièce de référence]],Tableau4[[#This Row],[Numéro de poste de la pièce de référence]])</f>
        <v>450067347610</v>
      </c>
    </row>
    <row r="2046" spans="1:24" x14ac:dyDescent="0.35">
      <c r="A2046" s="1" t="s">
        <v>97</v>
      </c>
      <c r="B2046" s="1" t="s">
        <v>2489</v>
      </c>
      <c r="C2046" s="1" t="s">
        <v>2510</v>
      </c>
      <c r="D2046" s="1" t="s">
        <v>101</v>
      </c>
      <c r="E2046" s="1" t="s">
        <v>1300</v>
      </c>
      <c r="F2046" s="1" t="s">
        <v>2407</v>
      </c>
      <c r="G2046" s="1" t="s">
        <v>2954</v>
      </c>
      <c r="H2046" s="1" t="s">
        <v>88</v>
      </c>
      <c r="I2046" s="2">
        <v>44085</v>
      </c>
      <c r="J2046" s="1" t="s">
        <v>4282</v>
      </c>
      <c r="K2046" s="1" t="s">
        <v>4283</v>
      </c>
      <c r="L2046" s="1" t="s">
        <v>2630</v>
      </c>
      <c r="M2046" s="1" t="s">
        <v>4290</v>
      </c>
      <c r="N2046" s="3">
        <v>-27026.560000000001</v>
      </c>
      <c r="O2046" s="3">
        <v>0</v>
      </c>
      <c r="P2046" s="1" t="s">
        <v>2567</v>
      </c>
      <c r="Q2046" s="1" t="s">
        <v>1301</v>
      </c>
      <c r="R2046" s="1" t="s">
        <v>1293</v>
      </c>
      <c r="S2046" s="1" t="s">
        <v>2407</v>
      </c>
      <c r="T2046" s="1" t="s">
        <v>2407</v>
      </c>
      <c r="U2046" s="1" t="s">
        <v>6092</v>
      </c>
      <c r="V2046" s="1" t="s">
        <v>2470</v>
      </c>
      <c r="W2046" s="1" t="s">
        <v>113</v>
      </c>
      <c r="X2046" s="1" t="str">
        <f>CONCATENATE(Tableau4[[#This Row],[Numéro de pièce de la pièce de référence]],Tableau4[[#This Row],[Numéro de poste de la pièce de référence]])</f>
        <v>450067347610</v>
      </c>
    </row>
    <row r="2047" spans="1:24" x14ac:dyDescent="0.35">
      <c r="A2047" s="1" t="s">
        <v>97</v>
      </c>
      <c r="B2047" s="1" t="s">
        <v>2489</v>
      </c>
      <c r="C2047" s="1" t="s">
        <v>2510</v>
      </c>
      <c r="D2047" s="1" t="s">
        <v>101</v>
      </c>
      <c r="E2047" s="1" t="s">
        <v>1303</v>
      </c>
      <c r="F2047" s="1" t="s">
        <v>2407</v>
      </c>
      <c r="G2047" s="1" t="s">
        <v>2955</v>
      </c>
      <c r="H2047" s="1" t="s">
        <v>88</v>
      </c>
      <c r="I2047" s="2">
        <v>44085</v>
      </c>
      <c r="J2047" s="1" t="s">
        <v>4282</v>
      </c>
      <c r="K2047" s="1" t="s">
        <v>4283</v>
      </c>
      <c r="L2047" s="1" t="s">
        <v>2630</v>
      </c>
      <c r="M2047" s="1" t="s">
        <v>4290</v>
      </c>
      <c r="N2047" s="3">
        <v>9204.23</v>
      </c>
      <c r="O2047" s="3">
        <v>0</v>
      </c>
      <c r="P2047" s="1" t="s">
        <v>2567</v>
      </c>
      <c r="Q2047" s="1" t="s">
        <v>1295</v>
      </c>
      <c r="R2047" s="1" t="s">
        <v>1293</v>
      </c>
      <c r="S2047" s="1" t="s">
        <v>2407</v>
      </c>
      <c r="T2047" s="1" t="s">
        <v>2407</v>
      </c>
      <c r="U2047" s="1" t="s">
        <v>6094</v>
      </c>
      <c r="V2047" s="1" t="s">
        <v>2470</v>
      </c>
      <c r="W2047" s="1" t="s">
        <v>113</v>
      </c>
      <c r="X2047" s="1" t="str">
        <f>CONCATENATE(Tableau4[[#This Row],[Numéro de pièce de la pièce de référence]],Tableau4[[#This Row],[Numéro de poste de la pièce de référence]])</f>
        <v>450067347710</v>
      </c>
    </row>
    <row r="2048" spans="1:24" x14ac:dyDescent="0.35">
      <c r="A2048" s="1" t="s">
        <v>97</v>
      </c>
      <c r="B2048" s="1" t="s">
        <v>2489</v>
      </c>
      <c r="C2048" s="1" t="s">
        <v>2510</v>
      </c>
      <c r="D2048" s="1" t="s">
        <v>101</v>
      </c>
      <c r="E2048" s="1" t="s">
        <v>1303</v>
      </c>
      <c r="F2048" s="1" t="s">
        <v>2407</v>
      </c>
      <c r="G2048" s="1" t="s">
        <v>2955</v>
      </c>
      <c r="H2048" s="1" t="s">
        <v>88</v>
      </c>
      <c r="I2048" s="2">
        <v>44085</v>
      </c>
      <c r="J2048" s="1" t="s">
        <v>4282</v>
      </c>
      <c r="K2048" s="1" t="s">
        <v>4283</v>
      </c>
      <c r="L2048" s="1" t="s">
        <v>2630</v>
      </c>
      <c r="M2048" s="1" t="s">
        <v>4290</v>
      </c>
      <c r="N2048" s="3">
        <v>-9204.23</v>
      </c>
      <c r="O2048" s="3">
        <v>0</v>
      </c>
      <c r="P2048" s="1" t="s">
        <v>2567</v>
      </c>
      <c r="Q2048" s="1" t="s">
        <v>1295</v>
      </c>
      <c r="R2048" s="1" t="s">
        <v>1293</v>
      </c>
      <c r="S2048" s="1" t="s">
        <v>2407</v>
      </c>
      <c r="T2048" s="1" t="s">
        <v>2407</v>
      </c>
      <c r="U2048" s="1" t="s">
        <v>6093</v>
      </c>
      <c r="V2048" s="1" t="s">
        <v>2470</v>
      </c>
      <c r="W2048" s="1" t="s">
        <v>113</v>
      </c>
      <c r="X2048" s="1" t="str">
        <f>CONCATENATE(Tableau4[[#This Row],[Numéro de pièce de la pièce de référence]],Tableau4[[#This Row],[Numéro de poste de la pièce de référence]])</f>
        <v>450067347710</v>
      </c>
    </row>
    <row r="2049" spans="1:24" x14ac:dyDescent="0.35">
      <c r="A2049" s="1" t="s">
        <v>97</v>
      </c>
      <c r="B2049" s="1" t="s">
        <v>2489</v>
      </c>
      <c r="C2049" s="1" t="s">
        <v>2510</v>
      </c>
      <c r="D2049" s="1" t="s">
        <v>101</v>
      </c>
      <c r="E2049" s="1" t="s">
        <v>1536</v>
      </c>
      <c r="F2049" s="1" t="s">
        <v>2407</v>
      </c>
      <c r="G2049" s="1" t="s">
        <v>2971</v>
      </c>
      <c r="H2049" s="1" t="s">
        <v>88</v>
      </c>
      <c r="I2049" s="2">
        <v>44085</v>
      </c>
      <c r="J2049" s="1" t="s">
        <v>4282</v>
      </c>
      <c r="K2049" s="1" t="s">
        <v>4283</v>
      </c>
      <c r="L2049" s="1" t="s">
        <v>2630</v>
      </c>
      <c r="M2049" s="1" t="s">
        <v>4290</v>
      </c>
      <c r="N2049" s="3">
        <v>-8808.7999999999993</v>
      </c>
      <c r="O2049" s="3">
        <v>0</v>
      </c>
      <c r="P2049" s="1" t="s">
        <v>2567</v>
      </c>
      <c r="Q2049" s="1" t="s">
        <v>1537</v>
      </c>
      <c r="R2049" s="1" t="s">
        <v>1535</v>
      </c>
      <c r="S2049" s="1" t="s">
        <v>2407</v>
      </c>
      <c r="T2049" s="1" t="s">
        <v>2407</v>
      </c>
      <c r="U2049" s="1" t="s">
        <v>6095</v>
      </c>
      <c r="V2049" s="1" t="s">
        <v>2470</v>
      </c>
      <c r="W2049" s="1" t="s">
        <v>103</v>
      </c>
      <c r="X2049" s="1" t="str">
        <f>CONCATENATE(Tableau4[[#This Row],[Numéro de pièce de la pièce de référence]],Tableau4[[#This Row],[Numéro de poste de la pièce de référence]])</f>
        <v>450067662510</v>
      </c>
    </row>
    <row r="2050" spans="1:24" x14ac:dyDescent="0.35">
      <c r="A2050" s="1" t="s">
        <v>97</v>
      </c>
      <c r="B2050" s="1" t="s">
        <v>2489</v>
      </c>
      <c r="C2050" s="1" t="s">
        <v>2510</v>
      </c>
      <c r="D2050" s="1" t="s">
        <v>101</v>
      </c>
      <c r="E2050" s="1" t="s">
        <v>1536</v>
      </c>
      <c r="F2050" s="1" t="s">
        <v>2407</v>
      </c>
      <c r="G2050" s="1" t="s">
        <v>2971</v>
      </c>
      <c r="H2050" s="1" t="s">
        <v>88</v>
      </c>
      <c r="I2050" s="2">
        <v>44085</v>
      </c>
      <c r="J2050" s="1" t="s">
        <v>4282</v>
      </c>
      <c r="K2050" s="1" t="s">
        <v>4283</v>
      </c>
      <c r="L2050" s="1" t="s">
        <v>2630</v>
      </c>
      <c r="M2050" s="1" t="s">
        <v>4290</v>
      </c>
      <c r="N2050" s="3">
        <v>-7260</v>
      </c>
      <c r="O2050" s="3">
        <v>0</v>
      </c>
      <c r="P2050" s="1" t="s">
        <v>2567</v>
      </c>
      <c r="Q2050" s="1" t="s">
        <v>1537</v>
      </c>
      <c r="R2050" s="1" t="s">
        <v>1535</v>
      </c>
      <c r="S2050" s="1" t="s">
        <v>2407</v>
      </c>
      <c r="T2050" s="1" t="s">
        <v>2407</v>
      </c>
      <c r="U2050" s="1" t="s">
        <v>6096</v>
      </c>
      <c r="V2050" s="1" t="s">
        <v>2470</v>
      </c>
      <c r="W2050" s="1" t="s">
        <v>103</v>
      </c>
      <c r="X2050" s="1" t="str">
        <f>CONCATENATE(Tableau4[[#This Row],[Numéro de pièce de la pièce de référence]],Tableau4[[#This Row],[Numéro de poste de la pièce de référence]])</f>
        <v>450067662510</v>
      </c>
    </row>
    <row r="2051" spans="1:24" x14ac:dyDescent="0.35">
      <c r="A2051" s="1" t="s">
        <v>97</v>
      </c>
      <c r="B2051" s="1" t="s">
        <v>2489</v>
      </c>
      <c r="C2051" s="1" t="s">
        <v>2510</v>
      </c>
      <c r="D2051" s="1" t="s">
        <v>101</v>
      </c>
      <c r="E2051" s="1" t="s">
        <v>1595</v>
      </c>
      <c r="F2051" s="1" t="s">
        <v>2407</v>
      </c>
      <c r="G2051" s="1" t="s">
        <v>3069</v>
      </c>
      <c r="H2051" s="1" t="s">
        <v>88</v>
      </c>
      <c r="I2051" s="2">
        <v>44085</v>
      </c>
      <c r="J2051" s="1" t="s">
        <v>4282</v>
      </c>
      <c r="K2051" s="1" t="s">
        <v>4283</v>
      </c>
      <c r="L2051" s="1" t="s">
        <v>2630</v>
      </c>
      <c r="M2051" s="1" t="s">
        <v>4290</v>
      </c>
      <c r="N2051" s="3">
        <v>-950040</v>
      </c>
      <c r="O2051" s="3">
        <v>0</v>
      </c>
      <c r="P2051" s="1" t="s">
        <v>2517</v>
      </c>
      <c r="Q2051" s="1" t="s">
        <v>1596</v>
      </c>
      <c r="R2051" s="1" t="s">
        <v>301</v>
      </c>
      <c r="S2051" s="1" t="s">
        <v>2407</v>
      </c>
      <c r="T2051" s="1" t="s">
        <v>2407</v>
      </c>
      <c r="U2051" s="1" t="s">
        <v>6097</v>
      </c>
      <c r="V2051" s="1" t="s">
        <v>2470</v>
      </c>
      <c r="W2051" s="1" t="s">
        <v>103</v>
      </c>
      <c r="X2051" s="1" t="str">
        <f>CONCATENATE(Tableau4[[#This Row],[Numéro de pièce de la pièce de référence]],Tableau4[[#This Row],[Numéro de poste de la pièce de référence]])</f>
        <v>450067816910</v>
      </c>
    </row>
    <row r="2052" spans="1:24" x14ac:dyDescent="0.35">
      <c r="A2052" s="1" t="s">
        <v>97</v>
      </c>
      <c r="B2052" s="1" t="s">
        <v>2489</v>
      </c>
      <c r="C2052" s="1" t="s">
        <v>2510</v>
      </c>
      <c r="D2052" s="1" t="s">
        <v>101</v>
      </c>
      <c r="E2052" s="1" t="s">
        <v>1595</v>
      </c>
      <c r="F2052" s="1" t="s">
        <v>2407</v>
      </c>
      <c r="G2052" s="1" t="s">
        <v>3069</v>
      </c>
      <c r="H2052" s="1" t="s">
        <v>88</v>
      </c>
      <c r="I2052" s="2">
        <v>44085</v>
      </c>
      <c r="J2052" s="1" t="s">
        <v>4282</v>
      </c>
      <c r="K2052" s="1" t="s">
        <v>4283</v>
      </c>
      <c r="L2052" s="1" t="s">
        <v>2630</v>
      </c>
      <c r="M2052" s="1" t="s">
        <v>4290</v>
      </c>
      <c r="N2052" s="3">
        <v>2243528</v>
      </c>
      <c r="O2052" s="3">
        <v>0</v>
      </c>
      <c r="P2052" s="1" t="s">
        <v>2517</v>
      </c>
      <c r="Q2052" s="1" t="s">
        <v>1596</v>
      </c>
      <c r="R2052" s="1" t="s">
        <v>301</v>
      </c>
      <c r="S2052" s="1" t="s">
        <v>2407</v>
      </c>
      <c r="T2052" s="1" t="s">
        <v>2407</v>
      </c>
      <c r="U2052" s="1" t="s">
        <v>6098</v>
      </c>
      <c r="V2052" s="1" t="s">
        <v>2470</v>
      </c>
      <c r="W2052" s="1" t="s">
        <v>103</v>
      </c>
      <c r="X2052" s="1" t="str">
        <f>CONCATENATE(Tableau4[[#This Row],[Numéro de pièce de la pièce de référence]],Tableau4[[#This Row],[Numéro de poste de la pièce de référence]])</f>
        <v>450067816910</v>
      </c>
    </row>
    <row r="2053" spans="1:24" x14ac:dyDescent="0.35">
      <c r="A2053" s="1" t="s">
        <v>97</v>
      </c>
      <c r="B2053" s="1" t="s">
        <v>2489</v>
      </c>
      <c r="C2053" s="1" t="s">
        <v>2510</v>
      </c>
      <c r="D2053" s="1" t="s">
        <v>101</v>
      </c>
      <c r="E2053" s="1" t="s">
        <v>1595</v>
      </c>
      <c r="F2053" s="1" t="s">
        <v>2407</v>
      </c>
      <c r="G2053" s="1" t="s">
        <v>3069</v>
      </c>
      <c r="H2053" s="1" t="s">
        <v>88</v>
      </c>
      <c r="I2053" s="2">
        <v>44085</v>
      </c>
      <c r="J2053" s="1" t="s">
        <v>4282</v>
      </c>
      <c r="K2053" s="1" t="s">
        <v>4283</v>
      </c>
      <c r="L2053" s="1" t="s">
        <v>2630</v>
      </c>
      <c r="M2053" s="1" t="s">
        <v>4290</v>
      </c>
      <c r="N2053" s="3">
        <v>-3298932</v>
      </c>
      <c r="O2053" s="3">
        <v>0</v>
      </c>
      <c r="P2053" s="1" t="s">
        <v>2517</v>
      </c>
      <c r="Q2053" s="1" t="s">
        <v>1596</v>
      </c>
      <c r="R2053" s="1" t="s">
        <v>301</v>
      </c>
      <c r="S2053" s="1" t="s">
        <v>2407</v>
      </c>
      <c r="T2053" s="1" t="s">
        <v>2407</v>
      </c>
      <c r="U2053" s="1" t="s">
        <v>6099</v>
      </c>
      <c r="V2053" s="1" t="s">
        <v>2470</v>
      </c>
      <c r="W2053" s="1" t="s">
        <v>103</v>
      </c>
      <c r="X2053" s="1" t="str">
        <f>CONCATENATE(Tableau4[[#This Row],[Numéro de pièce de la pièce de référence]],Tableau4[[#This Row],[Numéro de poste de la pièce de référence]])</f>
        <v>450067816910</v>
      </c>
    </row>
    <row r="2054" spans="1:24" x14ac:dyDescent="0.35">
      <c r="A2054" s="1" t="s">
        <v>97</v>
      </c>
      <c r="B2054" s="1" t="s">
        <v>2489</v>
      </c>
      <c r="C2054" s="1" t="s">
        <v>2510</v>
      </c>
      <c r="D2054" s="1" t="s">
        <v>101</v>
      </c>
      <c r="E2054" s="1" t="s">
        <v>1595</v>
      </c>
      <c r="F2054" s="1" t="s">
        <v>2407</v>
      </c>
      <c r="G2054" s="1" t="s">
        <v>3069</v>
      </c>
      <c r="H2054" s="1" t="s">
        <v>88</v>
      </c>
      <c r="I2054" s="2">
        <v>44085</v>
      </c>
      <c r="J2054" s="1" t="s">
        <v>4282</v>
      </c>
      <c r="K2054" s="1" t="s">
        <v>4283</v>
      </c>
      <c r="L2054" s="1" t="s">
        <v>2630</v>
      </c>
      <c r="M2054" s="1" t="s">
        <v>4290</v>
      </c>
      <c r="N2054" s="3">
        <v>-1157380</v>
      </c>
      <c r="O2054" s="3">
        <v>0</v>
      </c>
      <c r="P2054" s="1" t="s">
        <v>2517</v>
      </c>
      <c r="Q2054" s="1" t="s">
        <v>1596</v>
      </c>
      <c r="R2054" s="1" t="s">
        <v>301</v>
      </c>
      <c r="S2054" s="1" t="s">
        <v>2407</v>
      </c>
      <c r="T2054" s="1" t="s">
        <v>2407</v>
      </c>
      <c r="U2054" s="1" t="s">
        <v>6100</v>
      </c>
      <c r="V2054" s="1" t="s">
        <v>2470</v>
      </c>
      <c r="W2054" s="1" t="s">
        <v>103</v>
      </c>
      <c r="X2054" s="1" t="str">
        <f>CONCATENATE(Tableau4[[#This Row],[Numéro de pièce de la pièce de référence]],Tableau4[[#This Row],[Numéro de poste de la pièce de référence]])</f>
        <v>450067816910</v>
      </c>
    </row>
    <row r="2055" spans="1:24" x14ac:dyDescent="0.35">
      <c r="A2055" s="1" t="s">
        <v>97</v>
      </c>
      <c r="B2055" s="1" t="s">
        <v>2489</v>
      </c>
      <c r="C2055" s="1" t="s">
        <v>2510</v>
      </c>
      <c r="D2055" s="1" t="s">
        <v>101</v>
      </c>
      <c r="E2055" s="1" t="s">
        <v>1595</v>
      </c>
      <c r="F2055" s="1" t="s">
        <v>2407</v>
      </c>
      <c r="G2055" s="1" t="s">
        <v>3069</v>
      </c>
      <c r="H2055" s="1" t="s">
        <v>88</v>
      </c>
      <c r="I2055" s="2">
        <v>44085</v>
      </c>
      <c r="J2055" s="1" t="s">
        <v>4282</v>
      </c>
      <c r="K2055" s="1" t="s">
        <v>4283</v>
      </c>
      <c r="L2055" s="1" t="s">
        <v>2630</v>
      </c>
      <c r="M2055" s="1" t="s">
        <v>4290</v>
      </c>
      <c r="N2055" s="3">
        <v>-333816</v>
      </c>
      <c r="O2055" s="3">
        <v>0</v>
      </c>
      <c r="P2055" s="1" t="s">
        <v>2517</v>
      </c>
      <c r="Q2055" s="1" t="s">
        <v>1596</v>
      </c>
      <c r="R2055" s="1" t="s">
        <v>301</v>
      </c>
      <c r="S2055" s="1" t="s">
        <v>2407</v>
      </c>
      <c r="T2055" s="1" t="s">
        <v>2407</v>
      </c>
      <c r="U2055" s="1" t="s">
        <v>6101</v>
      </c>
      <c r="V2055" s="1" t="s">
        <v>2470</v>
      </c>
      <c r="W2055" s="1" t="s">
        <v>103</v>
      </c>
      <c r="X2055" s="1" t="str">
        <f>CONCATENATE(Tableau4[[#This Row],[Numéro de pièce de la pièce de référence]],Tableau4[[#This Row],[Numéro de poste de la pièce de référence]])</f>
        <v>450067816910</v>
      </c>
    </row>
    <row r="2056" spans="1:24" x14ac:dyDescent="0.35">
      <c r="A2056" s="1" t="s">
        <v>97</v>
      </c>
      <c r="B2056" s="1" t="s">
        <v>2489</v>
      </c>
      <c r="C2056" s="1" t="s">
        <v>2510</v>
      </c>
      <c r="D2056" s="1" t="s">
        <v>101</v>
      </c>
      <c r="E2056" s="1" t="s">
        <v>1595</v>
      </c>
      <c r="F2056" s="1" t="s">
        <v>2407</v>
      </c>
      <c r="G2056" s="1" t="s">
        <v>3069</v>
      </c>
      <c r="H2056" s="1" t="s">
        <v>88</v>
      </c>
      <c r="I2056" s="2">
        <v>44085</v>
      </c>
      <c r="J2056" s="1" t="s">
        <v>4282</v>
      </c>
      <c r="K2056" s="1" t="s">
        <v>4283</v>
      </c>
      <c r="L2056" s="1" t="s">
        <v>2630</v>
      </c>
      <c r="M2056" s="1" t="s">
        <v>4290</v>
      </c>
      <c r="N2056" s="3">
        <v>-46284</v>
      </c>
      <c r="O2056" s="3">
        <v>0</v>
      </c>
      <c r="P2056" s="1" t="s">
        <v>2517</v>
      </c>
      <c r="Q2056" s="1" t="s">
        <v>1596</v>
      </c>
      <c r="R2056" s="1" t="s">
        <v>301</v>
      </c>
      <c r="S2056" s="1" t="s">
        <v>2407</v>
      </c>
      <c r="T2056" s="1" t="s">
        <v>2407</v>
      </c>
      <c r="U2056" s="1" t="s">
        <v>6102</v>
      </c>
      <c r="V2056" s="1" t="s">
        <v>2470</v>
      </c>
      <c r="W2056" s="1" t="s">
        <v>103</v>
      </c>
      <c r="X2056" s="1" t="str">
        <f>CONCATENATE(Tableau4[[#This Row],[Numéro de pièce de la pièce de référence]],Tableau4[[#This Row],[Numéro de poste de la pièce de référence]])</f>
        <v>450067816910</v>
      </c>
    </row>
    <row r="2057" spans="1:24" x14ac:dyDescent="0.35">
      <c r="A2057" s="1" t="s">
        <v>97</v>
      </c>
      <c r="B2057" s="1" t="s">
        <v>2489</v>
      </c>
      <c r="C2057" s="1" t="s">
        <v>2510</v>
      </c>
      <c r="D2057" s="1" t="s">
        <v>101</v>
      </c>
      <c r="E2057" s="1" t="s">
        <v>1595</v>
      </c>
      <c r="F2057" s="1" t="s">
        <v>2407</v>
      </c>
      <c r="G2057" s="1" t="s">
        <v>3069</v>
      </c>
      <c r="H2057" s="1" t="s">
        <v>88</v>
      </c>
      <c r="I2057" s="2">
        <v>44085</v>
      </c>
      <c r="J2057" s="1" t="s">
        <v>4282</v>
      </c>
      <c r="K2057" s="1" t="s">
        <v>4283</v>
      </c>
      <c r="L2057" s="1" t="s">
        <v>2630</v>
      </c>
      <c r="M2057" s="1" t="s">
        <v>4290</v>
      </c>
      <c r="N2057" s="3">
        <v>-716128</v>
      </c>
      <c r="O2057" s="3">
        <v>0</v>
      </c>
      <c r="P2057" s="1" t="s">
        <v>2517</v>
      </c>
      <c r="Q2057" s="1" t="s">
        <v>1596</v>
      </c>
      <c r="R2057" s="1" t="s">
        <v>301</v>
      </c>
      <c r="S2057" s="1" t="s">
        <v>2407</v>
      </c>
      <c r="T2057" s="1" t="s">
        <v>2407</v>
      </c>
      <c r="U2057" s="1" t="s">
        <v>6103</v>
      </c>
      <c r="V2057" s="1" t="s">
        <v>2470</v>
      </c>
      <c r="W2057" s="1" t="s">
        <v>103</v>
      </c>
      <c r="X2057" s="1" t="str">
        <f>CONCATENATE(Tableau4[[#This Row],[Numéro de pièce de la pièce de référence]],Tableau4[[#This Row],[Numéro de poste de la pièce de référence]])</f>
        <v>450067816910</v>
      </c>
    </row>
    <row r="2058" spans="1:24" x14ac:dyDescent="0.35">
      <c r="A2058" s="1" t="s">
        <v>97</v>
      </c>
      <c r="B2058" s="1" t="s">
        <v>2489</v>
      </c>
      <c r="C2058" s="1" t="s">
        <v>2510</v>
      </c>
      <c r="D2058" s="1" t="s">
        <v>101</v>
      </c>
      <c r="E2058" s="1" t="s">
        <v>1837</v>
      </c>
      <c r="F2058" s="1" t="s">
        <v>2407</v>
      </c>
      <c r="G2058" s="1" t="s">
        <v>3169</v>
      </c>
      <c r="H2058" s="1" t="s">
        <v>222</v>
      </c>
      <c r="I2058" s="2">
        <v>44085</v>
      </c>
      <c r="J2058" s="1" t="s">
        <v>4282</v>
      </c>
      <c r="K2058" s="1" t="s">
        <v>4283</v>
      </c>
      <c r="L2058" s="1" t="s">
        <v>3400</v>
      </c>
      <c r="M2058" s="1" t="s">
        <v>4284</v>
      </c>
      <c r="N2058" s="3">
        <v>76924.38</v>
      </c>
      <c r="O2058" s="3">
        <v>0</v>
      </c>
      <c r="P2058" s="1" t="s">
        <v>2567</v>
      </c>
      <c r="Q2058" s="1" t="s">
        <v>1839</v>
      </c>
      <c r="R2058" s="1" t="s">
        <v>1836</v>
      </c>
      <c r="S2058" s="1" t="s">
        <v>2407</v>
      </c>
      <c r="T2058" s="1" t="s">
        <v>2407</v>
      </c>
      <c r="U2058" s="1" t="s">
        <v>6104</v>
      </c>
      <c r="V2058" s="1" t="s">
        <v>2470</v>
      </c>
      <c r="W2058" s="1" t="s">
        <v>103</v>
      </c>
      <c r="X2058" s="1" t="str">
        <f>CONCATENATE(Tableau4[[#This Row],[Numéro de pièce de la pièce de référence]],Tableau4[[#This Row],[Numéro de poste de la pièce de référence]])</f>
        <v>450068634930</v>
      </c>
    </row>
    <row r="2059" spans="1:24" x14ac:dyDescent="0.35">
      <c r="A2059" s="1" t="s">
        <v>97</v>
      </c>
      <c r="B2059" s="1" t="s">
        <v>2489</v>
      </c>
      <c r="C2059" s="1" t="s">
        <v>2510</v>
      </c>
      <c r="D2059" s="1" t="s">
        <v>101</v>
      </c>
      <c r="E2059" s="1" t="s">
        <v>1895</v>
      </c>
      <c r="F2059" s="1" t="s">
        <v>2407</v>
      </c>
      <c r="G2059" s="1" t="s">
        <v>3182</v>
      </c>
      <c r="H2059" s="1" t="s">
        <v>88</v>
      </c>
      <c r="I2059" s="2">
        <v>44085</v>
      </c>
      <c r="J2059" s="1" t="s">
        <v>4282</v>
      </c>
      <c r="K2059" s="1" t="s">
        <v>4283</v>
      </c>
      <c r="L2059" s="1" t="s">
        <v>2630</v>
      </c>
      <c r="M2059" s="1" t="s">
        <v>4290</v>
      </c>
      <c r="N2059" s="3">
        <v>-4263.24</v>
      </c>
      <c r="O2059" s="3">
        <v>0</v>
      </c>
      <c r="P2059" s="1" t="s">
        <v>2567</v>
      </c>
      <c r="Q2059" s="1" t="s">
        <v>1896</v>
      </c>
      <c r="R2059" s="1" t="s">
        <v>1894</v>
      </c>
      <c r="S2059" s="1" t="s">
        <v>2407</v>
      </c>
      <c r="T2059" s="1" t="s">
        <v>2407</v>
      </c>
      <c r="U2059" s="1" t="s">
        <v>6105</v>
      </c>
      <c r="V2059" s="1" t="s">
        <v>2470</v>
      </c>
      <c r="W2059" s="1" t="s">
        <v>103</v>
      </c>
      <c r="X2059" s="1" t="str">
        <f>CONCATENATE(Tableau4[[#This Row],[Numéro de pièce de la pièce de référence]],Tableau4[[#This Row],[Numéro de poste de la pièce de référence]])</f>
        <v>450068760210</v>
      </c>
    </row>
    <row r="2060" spans="1:24" x14ac:dyDescent="0.35">
      <c r="A2060" s="1" t="s">
        <v>97</v>
      </c>
      <c r="B2060" s="1" t="s">
        <v>2489</v>
      </c>
      <c r="C2060" s="1" t="s">
        <v>2510</v>
      </c>
      <c r="D2060" s="1" t="s">
        <v>101</v>
      </c>
      <c r="E2060" s="1" t="s">
        <v>1905</v>
      </c>
      <c r="F2060" s="1" t="s">
        <v>2407</v>
      </c>
      <c r="G2060" s="1" t="s">
        <v>3184</v>
      </c>
      <c r="H2060" s="1" t="s">
        <v>88</v>
      </c>
      <c r="I2060" s="2">
        <v>44085</v>
      </c>
      <c r="J2060" s="1" t="s">
        <v>4282</v>
      </c>
      <c r="K2060" s="1" t="s">
        <v>4283</v>
      </c>
      <c r="L2060" s="1" t="s">
        <v>2630</v>
      </c>
      <c r="M2060" s="1" t="s">
        <v>4290</v>
      </c>
      <c r="N2060" s="3">
        <v>-484000</v>
      </c>
      <c r="O2060" s="3">
        <v>0</v>
      </c>
      <c r="P2060" s="1" t="s">
        <v>2567</v>
      </c>
      <c r="Q2060" s="1" t="s">
        <v>1906</v>
      </c>
      <c r="R2060" s="1" t="s">
        <v>1904</v>
      </c>
      <c r="S2060" s="1" t="s">
        <v>2407</v>
      </c>
      <c r="T2060" s="1" t="s">
        <v>2407</v>
      </c>
      <c r="U2060" s="1" t="s">
        <v>6106</v>
      </c>
      <c r="V2060" s="1" t="s">
        <v>2470</v>
      </c>
      <c r="W2060" s="1" t="s">
        <v>51</v>
      </c>
      <c r="X2060" s="1" t="str">
        <f>CONCATENATE(Tableau4[[#This Row],[Numéro de pièce de la pièce de référence]],Tableau4[[#This Row],[Numéro de poste de la pièce de référence]])</f>
        <v>450068803210</v>
      </c>
    </row>
    <row r="2061" spans="1:24" x14ac:dyDescent="0.35">
      <c r="A2061" s="1" t="s">
        <v>97</v>
      </c>
      <c r="B2061" s="1" t="s">
        <v>2489</v>
      </c>
      <c r="C2061" s="1" t="s">
        <v>2510</v>
      </c>
      <c r="D2061" s="1" t="s">
        <v>101</v>
      </c>
      <c r="E2061" s="1" t="s">
        <v>1951</v>
      </c>
      <c r="F2061" s="1" t="s">
        <v>2407</v>
      </c>
      <c r="G2061" s="1" t="s">
        <v>3206</v>
      </c>
      <c r="H2061" s="1" t="s">
        <v>88</v>
      </c>
      <c r="I2061" s="2">
        <v>44085</v>
      </c>
      <c r="J2061" s="1" t="s">
        <v>4282</v>
      </c>
      <c r="K2061" s="1" t="s">
        <v>4283</v>
      </c>
      <c r="L2061" s="1" t="s">
        <v>3400</v>
      </c>
      <c r="M2061" s="1" t="s">
        <v>4284</v>
      </c>
      <c r="N2061" s="3">
        <v>250591.78</v>
      </c>
      <c r="O2061" s="3">
        <v>0</v>
      </c>
      <c r="P2061" s="1" t="s">
        <v>2567</v>
      </c>
      <c r="Q2061" s="1" t="s">
        <v>1952</v>
      </c>
      <c r="R2061" s="1" t="s">
        <v>1950</v>
      </c>
      <c r="S2061" s="1" t="s">
        <v>2407</v>
      </c>
      <c r="T2061" s="1" t="s">
        <v>2407</v>
      </c>
      <c r="U2061" s="1" t="s">
        <v>6107</v>
      </c>
      <c r="V2061" s="1" t="s">
        <v>2470</v>
      </c>
      <c r="W2061" s="1" t="s">
        <v>111</v>
      </c>
      <c r="X2061" s="1" t="str">
        <f>CONCATENATE(Tableau4[[#This Row],[Numéro de pièce de la pièce de référence]],Tableau4[[#This Row],[Numéro de poste de la pièce de référence]])</f>
        <v>450069031810</v>
      </c>
    </row>
    <row r="2062" spans="1:24" x14ac:dyDescent="0.35">
      <c r="A2062" s="1" t="s">
        <v>97</v>
      </c>
      <c r="B2062" s="1" t="s">
        <v>2489</v>
      </c>
      <c r="C2062" s="1" t="s">
        <v>2510</v>
      </c>
      <c r="D2062" s="1" t="s">
        <v>101</v>
      </c>
      <c r="E2062" s="1" t="s">
        <v>2116</v>
      </c>
      <c r="F2062" s="1" t="s">
        <v>2407</v>
      </c>
      <c r="G2062" s="1" t="s">
        <v>3107</v>
      </c>
      <c r="H2062" s="1" t="s">
        <v>88</v>
      </c>
      <c r="I2062" s="2">
        <v>44088</v>
      </c>
      <c r="J2062" s="1" t="s">
        <v>4282</v>
      </c>
      <c r="K2062" s="1" t="s">
        <v>4283</v>
      </c>
      <c r="L2062" s="1" t="s">
        <v>2630</v>
      </c>
      <c r="M2062" s="1" t="s">
        <v>4290</v>
      </c>
      <c r="N2062" s="3">
        <v>-23460</v>
      </c>
      <c r="O2062" s="3">
        <v>0</v>
      </c>
      <c r="P2062" s="1" t="s">
        <v>2702</v>
      </c>
      <c r="Q2062" s="1" t="s">
        <v>2117</v>
      </c>
      <c r="R2062" s="1" t="s">
        <v>2115</v>
      </c>
      <c r="S2062" s="1" t="s">
        <v>2407</v>
      </c>
      <c r="T2062" s="1" t="s">
        <v>2407</v>
      </c>
      <c r="U2062" s="1" t="s">
        <v>6108</v>
      </c>
      <c r="V2062" s="1" t="s">
        <v>2470</v>
      </c>
      <c r="W2062" s="1" t="s">
        <v>74</v>
      </c>
      <c r="X2062" s="1" t="str">
        <f>CONCATENATE(Tableau4[[#This Row],[Numéro de pièce de la pièce de référence]],Tableau4[[#This Row],[Numéro de poste de la pièce de référence]])</f>
        <v>450068159210</v>
      </c>
    </row>
    <row r="2063" spans="1:24" x14ac:dyDescent="0.35">
      <c r="A2063" s="1" t="s">
        <v>97</v>
      </c>
      <c r="B2063" s="1" t="s">
        <v>2489</v>
      </c>
      <c r="C2063" s="1" t="s">
        <v>2510</v>
      </c>
      <c r="D2063" s="1" t="s">
        <v>101</v>
      </c>
      <c r="E2063" s="1" t="s">
        <v>2116</v>
      </c>
      <c r="F2063" s="1" t="s">
        <v>2407</v>
      </c>
      <c r="G2063" s="1" t="s">
        <v>3107</v>
      </c>
      <c r="H2063" s="1" t="s">
        <v>88</v>
      </c>
      <c r="I2063" s="2">
        <v>44088</v>
      </c>
      <c r="J2063" s="1" t="s">
        <v>4282</v>
      </c>
      <c r="K2063" s="1" t="s">
        <v>4283</v>
      </c>
      <c r="L2063" s="1" t="s">
        <v>2630</v>
      </c>
      <c r="M2063" s="1" t="s">
        <v>4290</v>
      </c>
      <c r="N2063" s="3">
        <v>-4236</v>
      </c>
      <c r="O2063" s="3">
        <v>0</v>
      </c>
      <c r="P2063" s="1" t="s">
        <v>2702</v>
      </c>
      <c r="Q2063" s="1" t="s">
        <v>2117</v>
      </c>
      <c r="R2063" s="1" t="s">
        <v>2115</v>
      </c>
      <c r="S2063" s="1" t="s">
        <v>2407</v>
      </c>
      <c r="T2063" s="1" t="s">
        <v>2407</v>
      </c>
      <c r="U2063" s="1" t="s">
        <v>6109</v>
      </c>
      <c r="V2063" s="1" t="s">
        <v>2470</v>
      </c>
      <c r="W2063" s="1" t="s">
        <v>74</v>
      </c>
      <c r="X2063" s="1" t="str">
        <f>CONCATENATE(Tableau4[[#This Row],[Numéro de pièce de la pièce de référence]],Tableau4[[#This Row],[Numéro de poste de la pièce de référence]])</f>
        <v>450068159210</v>
      </c>
    </row>
    <row r="2064" spans="1:24" x14ac:dyDescent="0.35">
      <c r="A2064" s="1" t="s">
        <v>146</v>
      </c>
      <c r="B2064" s="1" t="s">
        <v>2489</v>
      </c>
      <c r="C2064" s="1" t="s">
        <v>2492</v>
      </c>
      <c r="D2064" s="1" t="s">
        <v>139</v>
      </c>
      <c r="E2064" s="1" t="s">
        <v>1833</v>
      </c>
      <c r="F2064" s="1" t="s">
        <v>2407</v>
      </c>
      <c r="G2064" s="1" t="s">
        <v>3161</v>
      </c>
      <c r="H2064" s="1" t="s">
        <v>88</v>
      </c>
      <c r="I2064" s="2">
        <v>44088</v>
      </c>
      <c r="J2064" s="1" t="s">
        <v>4282</v>
      </c>
      <c r="K2064" s="1" t="s">
        <v>4283</v>
      </c>
      <c r="L2064" s="1" t="s">
        <v>2630</v>
      </c>
      <c r="M2064" s="1" t="s">
        <v>4290</v>
      </c>
      <c r="N2064" s="3">
        <v>-5400000</v>
      </c>
      <c r="O2064" s="3">
        <v>0</v>
      </c>
      <c r="P2064" s="1" t="s">
        <v>3164</v>
      </c>
      <c r="Q2064" s="1" t="s">
        <v>1827</v>
      </c>
      <c r="R2064" s="1" t="s">
        <v>1832</v>
      </c>
      <c r="S2064" s="1" t="s">
        <v>2407</v>
      </c>
      <c r="T2064" s="1" t="s">
        <v>2407</v>
      </c>
      <c r="U2064" s="1" t="s">
        <v>6110</v>
      </c>
      <c r="V2064" s="1" t="s">
        <v>2470</v>
      </c>
      <c r="W2064" s="1" t="s">
        <v>51</v>
      </c>
      <c r="X2064" s="1" t="str">
        <f>CONCATENATE(Tableau4[[#This Row],[Numéro de pièce de la pièce de référence]],Tableau4[[#This Row],[Numéro de poste de la pièce de référence]])</f>
        <v>450068624510</v>
      </c>
    </row>
    <row r="2065" spans="1:24" x14ac:dyDescent="0.35">
      <c r="A2065" s="1" t="s">
        <v>97</v>
      </c>
      <c r="B2065" s="1" t="s">
        <v>2489</v>
      </c>
      <c r="C2065" s="1" t="s">
        <v>2510</v>
      </c>
      <c r="D2065" s="1" t="s">
        <v>101</v>
      </c>
      <c r="E2065" s="1" t="s">
        <v>1837</v>
      </c>
      <c r="F2065" s="1" t="s">
        <v>2407</v>
      </c>
      <c r="G2065" s="1" t="s">
        <v>3169</v>
      </c>
      <c r="H2065" s="1" t="s">
        <v>222</v>
      </c>
      <c r="I2065" s="2">
        <v>44088</v>
      </c>
      <c r="J2065" s="1" t="s">
        <v>4282</v>
      </c>
      <c r="K2065" s="1" t="s">
        <v>4283</v>
      </c>
      <c r="L2065" s="1" t="s">
        <v>2630</v>
      </c>
      <c r="M2065" s="1" t="s">
        <v>4290</v>
      </c>
      <c r="N2065" s="3">
        <v>-76463.64</v>
      </c>
      <c r="O2065" s="3">
        <v>0</v>
      </c>
      <c r="P2065" s="1" t="s">
        <v>2567</v>
      </c>
      <c r="Q2065" s="1" t="s">
        <v>1839</v>
      </c>
      <c r="R2065" s="1" t="s">
        <v>1836</v>
      </c>
      <c r="S2065" s="1" t="s">
        <v>2407</v>
      </c>
      <c r="T2065" s="1" t="s">
        <v>2407</v>
      </c>
      <c r="U2065" s="1" t="s">
        <v>6111</v>
      </c>
      <c r="V2065" s="1" t="s">
        <v>2470</v>
      </c>
      <c r="W2065" s="1" t="s">
        <v>103</v>
      </c>
      <c r="X2065" s="1" t="str">
        <f>CONCATENATE(Tableau4[[#This Row],[Numéro de pièce de la pièce de référence]],Tableau4[[#This Row],[Numéro de poste de la pièce de référence]])</f>
        <v>450068634930</v>
      </c>
    </row>
    <row r="2066" spans="1:24" x14ac:dyDescent="0.35">
      <c r="A2066" s="1" t="s">
        <v>97</v>
      </c>
      <c r="B2066" s="1" t="s">
        <v>2489</v>
      </c>
      <c r="C2066" s="1" t="s">
        <v>2510</v>
      </c>
      <c r="D2066" s="1" t="s">
        <v>101</v>
      </c>
      <c r="E2066" s="1" t="s">
        <v>1837</v>
      </c>
      <c r="F2066" s="1" t="s">
        <v>2407</v>
      </c>
      <c r="G2066" s="1" t="s">
        <v>3169</v>
      </c>
      <c r="H2066" s="1" t="s">
        <v>222</v>
      </c>
      <c r="I2066" s="2">
        <v>44088</v>
      </c>
      <c r="J2066" s="1" t="s">
        <v>4282</v>
      </c>
      <c r="K2066" s="1" t="s">
        <v>4283</v>
      </c>
      <c r="L2066" s="1" t="s">
        <v>2590</v>
      </c>
      <c r="M2066" s="1" t="s">
        <v>4402</v>
      </c>
      <c r="N2066" s="3">
        <v>-460.74</v>
      </c>
      <c r="O2066" s="3">
        <v>0</v>
      </c>
      <c r="P2066" s="1" t="s">
        <v>2567</v>
      </c>
      <c r="Q2066" s="1" t="s">
        <v>1839</v>
      </c>
      <c r="R2066" s="1" t="s">
        <v>1836</v>
      </c>
      <c r="S2066" s="1" t="s">
        <v>2407</v>
      </c>
      <c r="T2066" s="1" t="s">
        <v>2407</v>
      </c>
      <c r="U2066" s="1" t="s">
        <v>6111</v>
      </c>
      <c r="V2066" s="1" t="s">
        <v>2470</v>
      </c>
      <c r="W2066" s="1" t="s">
        <v>103</v>
      </c>
      <c r="X2066" s="1" t="str">
        <f>CONCATENATE(Tableau4[[#This Row],[Numéro de pièce de la pièce de référence]],Tableau4[[#This Row],[Numéro de poste de la pièce de référence]])</f>
        <v>450068634930</v>
      </c>
    </row>
    <row r="2067" spans="1:24" x14ac:dyDescent="0.35">
      <c r="A2067" s="1" t="s">
        <v>97</v>
      </c>
      <c r="B2067" s="1" t="s">
        <v>2489</v>
      </c>
      <c r="C2067" s="1" t="s">
        <v>2510</v>
      </c>
      <c r="D2067" s="1" t="s">
        <v>101</v>
      </c>
      <c r="E2067" s="1" t="s">
        <v>868</v>
      </c>
      <c r="F2067" s="1" t="s">
        <v>2407</v>
      </c>
      <c r="G2067" s="1" t="s">
        <v>2802</v>
      </c>
      <c r="H2067" s="1" t="s">
        <v>88</v>
      </c>
      <c r="I2067" s="2">
        <v>44089</v>
      </c>
      <c r="J2067" s="1" t="s">
        <v>4282</v>
      </c>
      <c r="K2067" s="1" t="s">
        <v>4283</v>
      </c>
      <c r="L2067" s="1" t="s">
        <v>2630</v>
      </c>
      <c r="M2067" s="1" t="s">
        <v>4290</v>
      </c>
      <c r="N2067" s="3">
        <v>2572.7199999999998</v>
      </c>
      <c r="O2067" s="3">
        <v>0</v>
      </c>
      <c r="P2067" s="1" t="s">
        <v>2567</v>
      </c>
      <c r="Q2067" s="1" t="s">
        <v>869</v>
      </c>
      <c r="R2067" s="1" t="s">
        <v>867</v>
      </c>
      <c r="S2067" s="1" t="s">
        <v>2407</v>
      </c>
      <c r="T2067" s="1" t="s">
        <v>2407</v>
      </c>
      <c r="U2067" s="1" t="s">
        <v>6112</v>
      </c>
      <c r="V2067" s="1" t="s">
        <v>2470</v>
      </c>
      <c r="W2067" s="1" t="s">
        <v>111</v>
      </c>
      <c r="X2067" s="1" t="str">
        <f>CONCATENATE(Tableau4[[#This Row],[Numéro de pièce de la pièce de référence]],Tableau4[[#This Row],[Numéro de poste de la pièce de référence]])</f>
        <v>450067126010</v>
      </c>
    </row>
    <row r="2068" spans="1:24" x14ac:dyDescent="0.35">
      <c r="A2068" s="1" t="s">
        <v>97</v>
      </c>
      <c r="B2068" s="1" t="s">
        <v>2489</v>
      </c>
      <c r="C2068" s="1" t="s">
        <v>2510</v>
      </c>
      <c r="D2068" s="1" t="s">
        <v>101</v>
      </c>
      <c r="E2068" s="1" t="s">
        <v>946</v>
      </c>
      <c r="F2068" s="1" t="s">
        <v>2407</v>
      </c>
      <c r="G2068" s="1" t="s">
        <v>2815</v>
      </c>
      <c r="H2068" s="1" t="s">
        <v>88</v>
      </c>
      <c r="I2068" s="2">
        <v>44089</v>
      </c>
      <c r="J2068" s="1" t="s">
        <v>4282</v>
      </c>
      <c r="K2068" s="1" t="s">
        <v>4283</v>
      </c>
      <c r="L2068" s="1" t="s">
        <v>2630</v>
      </c>
      <c r="M2068" s="1" t="s">
        <v>4290</v>
      </c>
      <c r="N2068" s="3">
        <v>-48040</v>
      </c>
      <c r="O2068" s="3">
        <v>0</v>
      </c>
      <c r="P2068" s="1" t="s">
        <v>2567</v>
      </c>
      <c r="Q2068" s="1" t="s">
        <v>947</v>
      </c>
      <c r="R2068" s="1" t="s">
        <v>495</v>
      </c>
      <c r="S2068" s="1" t="s">
        <v>2407</v>
      </c>
      <c r="T2068" s="1" t="s">
        <v>2407</v>
      </c>
      <c r="U2068" s="1" t="s">
        <v>6113</v>
      </c>
      <c r="V2068" s="1" t="s">
        <v>2470</v>
      </c>
      <c r="W2068" s="1" t="s">
        <v>51</v>
      </c>
      <c r="X2068" s="1" t="str">
        <f>CONCATENATE(Tableau4[[#This Row],[Numéro de pièce de la pièce de référence]],Tableau4[[#This Row],[Numéro de poste de la pièce de référence]])</f>
        <v>450067151610</v>
      </c>
    </row>
    <row r="2069" spans="1:24" x14ac:dyDescent="0.35">
      <c r="A2069" s="1" t="s">
        <v>60</v>
      </c>
      <c r="B2069" s="1" t="s">
        <v>2551</v>
      </c>
      <c r="C2069" s="1" t="s">
        <v>2483</v>
      </c>
      <c r="D2069" s="1" t="s">
        <v>65</v>
      </c>
      <c r="E2069" s="1" t="s">
        <v>1445</v>
      </c>
      <c r="F2069" s="1" t="s">
        <v>2407</v>
      </c>
      <c r="G2069" s="1" t="s">
        <v>3001</v>
      </c>
      <c r="H2069" s="1" t="s">
        <v>88</v>
      </c>
      <c r="I2069" s="2">
        <v>44089</v>
      </c>
      <c r="J2069" s="1" t="s">
        <v>4282</v>
      </c>
      <c r="K2069" s="1" t="s">
        <v>4283</v>
      </c>
      <c r="L2069" s="1" t="s">
        <v>3401</v>
      </c>
      <c r="M2069" s="1" t="s">
        <v>4288</v>
      </c>
      <c r="N2069" s="3">
        <v>132.9</v>
      </c>
      <c r="O2069" s="3">
        <v>0</v>
      </c>
      <c r="P2069" s="1" t="s">
        <v>2552</v>
      </c>
      <c r="Q2069" s="1" t="s">
        <v>1446</v>
      </c>
      <c r="R2069" s="1" t="s">
        <v>263</v>
      </c>
      <c r="S2069" s="1" t="s">
        <v>2407</v>
      </c>
      <c r="T2069" s="1" t="s">
        <v>2407</v>
      </c>
      <c r="U2069" s="1" t="s">
        <v>6114</v>
      </c>
      <c r="V2069" s="1" t="s">
        <v>2470</v>
      </c>
      <c r="W2069" s="1" t="s">
        <v>51</v>
      </c>
      <c r="X2069" s="1" t="str">
        <f>CONCATENATE(Tableau4[[#This Row],[Numéro de pièce de la pièce de référence]],Tableau4[[#This Row],[Numéro de poste de la pièce de référence]])</f>
        <v>450067460210</v>
      </c>
    </row>
    <row r="2070" spans="1:24" x14ac:dyDescent="0.35">
      <c r="A2070" s="1" t="s">
        <v>97</v>
      </c>
      <c r="B2070" s="1" t="s">
        <v>2489</v>
      </c>
      <c r="C2070" s="1" t="s">
        <v>2510</v>
      </c>
      <c r="D2070" s="1" t="s">
        <v>101</v>
      </c>
      <c r="E2070" s="1" t="s">
        <v>2116</v>
      </c>
      <c r="F2070" s="1" t="s">
        <v>2407</v>
      </c>
      <c r="G2070" s="1" t="s">
        <v>3107</v>
      </c>
      <c r="H2070" s="1" t="s">
        <v>88</v>
      </c>
      <c r="I2070" s="2">
        <v>44089</v>
      </c>
      <c r="J2070" s="1" t="s">
        <v>4282</v>
      </c>
      <c r="K2070" s="1" t="s">
        <v>4283</v>
      </c>
      <c r="L2070" s="1" t="s">
        <v>2630</v>
      </c>
      <c r="M2070" s="1" t="s">
        <v>4290</v>
      </c>
      <c r="N2070" s="3">
        <v>-68759.289999999994</v>
      </c>
      <c r="O2070" s="3">
        <v>0</v>
      </c>
      <c r="P2070" s="1" t="s">
        <v>2702</v>
      </c>
      <c r="Q2070" s="1" t="s">
        <v>2117</v>
      </c>
      <c r="R2070" s="1" t="s">
        <v>2115</v>
      </c>
      <c r="S2070" s="1" t="s">
        <v>2407</v>
      </c>
      <c r="T2070" s="1" t="s">
        <v>2407</v>
      </c>
      <c r="U2070" s="1" t="s">
        <v>6115</v>
      </c>
      <c r="V2070" s="1" t="s">
        <v>2470</v>
      </c>
      <c r="W2070" s="1" t="s">
        <v>74</v>
      </c>
      <c r="X2070" s="1" t="str">
        <f>CONCATENATE(Tableau4[[#This Row],[Numéro de pièce de la pièce de référence]],Tableau4[[#This Row],[Numéro de poste de la pièce de référence]])</f>
        <v>450068159210</v>
      </c>
    </row>
    <row r="2071" spans="1:24" x14ac:dyDescent="0.35">
      <c r="A2071" s="1" t="s">
        <v>97</v>
      </c>
      <c r="B2071" s="1" t="s">
        <v>2489</v>
      </c>
      <c r="C2071" s="1" t="s">
        <v>2510</v>
      </c>
      <c r="D2071" s="1" t="s">
        <v>101</v>
      </c>
      <c r="E2071" s="1" t="s">
        <v>1918</v>
      </c>
      <c r="F2071" s="1" t="s">
        <v>2407</v>
      </c>
      <c r="G2071" s="1" t="s">
        <v>3193</v>
      </c>
      <c r="H2071" s="1" t="s">
        <v>88</v>
      </c>
      <c r="I2071" s="2">
        <v>44089</v>
      </c>
      <c r="J2071" s="1" t="s">
        <v>4282</v>
      </c>
      <c r="K2071" s="1" t="s">
        <v>4283</v>
      </c>
      <c r="L2071" s="1" t="s">
        <v>2630</v>
      </c>
      <c r="M2071" s="1" t="s">
        <v>4290</v>
      </c>
      <c r="N2071" s="3">
        <v>-53646.05</v>
      </c>
      <c r="O2071" s="3">
        <v>0</v>
      </c>
      <c r="P2071" s="1" t="s">
        <v>2567</v>
      </c>
      <c r="Q2071" s="1" t="s">
        <v>1919</v>
      </c>
      <c r="R2071" s="1" t="s">
        <v>1917</v>
      </c>
      <c r="S2071" s="1" t="s">
        <v>2407</v>
      </c>
      <c r="T2071" s="1" t="s">
        <v>2407</v>
      </c>
      <c r="U2071" s="1" t="s">
        <v>6116</v>
      </c>
      <c r="V2071" s="1" t="s">
        <v>2470</v>
      </c>
      <c r="W2071" s="1" t="s">
        <v>103</v>
      </c>
      <c r="X2071" s="1" t="str">
        <f>CONCATENATE(Tableau4[[#This Row],[Numéro de pièce de la pièce de référence]],Tableau4[[#This Row],[Numéro de poste de la pièce de référence]])</f>
        <v>450068903010</v>
      </c>
    </row>
    <row r="2072" spans="1:24" x14ac:dyDescent="0.35">
      <c r="A2072" s="1" t="s">
        <v>97</v>
      </c>
      <c r="B2072" s="1" t="s">
        <v>2489</v>
      </c>
      <c r="C2072" s="1" t="s">
        <v>2510</v>
      </c>
      <c r="D2072" s="1" t="s">
        <v>101</v>
      </c>
      <c r="E2072" s="1" t="s">
        <v>1918</v>
      </c>
      <c r="F2072" s="1" t="s">
        <v>2407</v>
      </c>
      <c r="G2072" s="1" t="s">
        <v>3193</v>
      </c>
      <c r="H2072" s="1" t="s">
        <v>88</v>
      </c>
      <c r="I2072" s="2">
        <v>44089</v>
      </c>
      <c r="J2072" s="1" t="s">
        <v>4282</v>
      </c>
      <c r="K2072" s="1" t="s">
        <v>4283</v>
      </c>
      <c r="L2072" s="1" t="s">
        <v>2630</v>
      </c>
      <c r="M2072" s="1" t="s">
        <v>4290</v>
      </c>
      <c r="N2072" s="3">
        <v>-53646.05</v>
      </c>
      <c r="O2072" s="3">
        <v>0</v>
      </c>
      <c r="P2072" s="1" t="s">
        <v>2567</v>
      </c>
      <c r="Q2072" s="1" t="s">
        <v>1919</v>
      </c>
      <c r="R2072" s="1" t="s">
        <v>1917</v>
      </c>
      <c r="S2072" s="1" t="s">
        <v>2407</v>
      </c>
      <c r="T2072" s="1" t="s">
        <v>2407</v>
      </c>
      <c r="U2072" s="1" t="s">
        <v>6117</v>
      </c>
      <c r="V2072" s="1" t="s">
        <v>2470</v>
      </c>
      <c r="W2072" s="1" t="s">
        <v>103</v>
      </c>
      <c r="X2072" s="1" t="str">
        <f>CONCATENATE(Tableau4[[#This Row],[Numéro de pièce de la pièce de référence]],Tableau4[[#This Row],[Numéro de poste de la pièce de référence]])</f>
        <v>450068903010</v>
      </c>
    </row>
    <row r="2073" spans="1:24" x14ac:dyDescent="0.35">
      <c r="A2073" s="1" t="s">
        <v>97</v>
      </c>
      <c r="B2073" s="1" t="s">
        <v>2489</v>
      </c>
      <c r="C2073" s="1" t="s">
        <v>2510</v>
      </c>
      <c r="D2073" s="1" t="s">
        <v>101</v>
      </c>
      <c r="E2073" s="1" t="s">
        <v>1376</v>
      </c>
      <c r="F2073" s="1" t="s">
        <v>2407</v>
      </c>
      <c r="G2073" s="1" t="s">
        <v>2985</v>
      </c>
      <c r="H2073" s="1" t="s">
        <v>88</v>
      </c>
      <c r="I2073" s="2">
        <v>44090</v>
      </c>
      <c r="J2073" s="1" t="s">
        <v>4282</v>
      </c>
      <c r="K2073" s="1" t="s">
        <v>4283</v>
      </c>
      <c r="L2073" s="1" t="s">
        <v>2630</v>
      </c>
      <c r="M2073" s="1" t="s">
        <v>4290</v>
      </c>
      <c r="N2073" s="3">
        <v>-45649.54</v>
      </c>
      <c r="O2073" s="3">
        <v>0</v>
      </c>
      <c r="P2073" s="1" t="s">
        <v>2567</v>
      </c>
      <c r="Q2073" s="1" t="s">
        <v>947</v>
      </c>
      <c r="R2073" s="1" t="s">
        <v>1375</v>
      </c>
      <c r="S2073" s="1" t="s">
        <v>2407</v>
      </c>
      <c r="T2073" s="1" t="s">
        <v>2407</v>
      </c>
      <c r="U2073" s="1" t="s">
        <v>6118</v>
      </c>
      <c r="V2073" s="1" t="s">
        <v>2470</v>
      </c>
      <c r="W2073" s="1" t="s">
        <v>51</v>
      </c>
      <c r="X2073" s="1" t="str">
        <f>CONCATENATE(Tableau4[[#This Row],[Numéro de pièce de la pièce de référence]],Tableau4[[#This Row],[Numéro de poste de la pièce de référence]])</f>
        <v>450067396110</v>
      </c>
    </row>
    <row r="2074" spans="1:24" x14ac:dyDescent="0.35">
      <c r="A2074" s="1" t="s">
        <v>97</v>
      </c>
      <c r="B2074" s="1" t="s">
        <v>2489</v>
      </c>
      <c r="C2074" s="1" t="s">
        <v>2510</v>
      </c>
      <c r="D2074" s="1" t="s">
        <v>101</v>
      </c>
      <c r="E2074" s="1" t="s">
        <v>1757</v>
      </c>
      <c r="F2074" s="1" t="s">
        <v>2407</v>
      </c>
      <c r="G2074" s="1" t="s">
        <v>3133</v>
      </c>
      <c r="H2074" s="1" t="s">
        <v>88</v>
      </c>
      <c r="I2074" s="2">
        <v>44090</v>
      </c>
      <c r="J2074" s="1" t="s">
        <v>4282</v>
      </c>
      <c r="K2074" s="1" t="s">
        <v>4283</v>
      </c>
      <c r="L2074" s="1" t="s">
        <v>2630</v>
      </c>
      <c r="M2074" s="1" t="s">
        <v>4290</v>
      </c>
      <c r="N2074" s="3">
        <v>-2670.37</v>
      </c>
      <c r="O2074" s="3">
        <v>0</v>
      </c>
      <c r="P2074" s="1" t="s">
        <v>2567</v>
      </c>
      <c r="Q2074" s="1" t="s">
        <v>1758</v>
      </c>
      <c r="R2074" s="1" t="s">
        <v>899</v>
      </c>
      <c r="S2074" s="1" t="s">
        <v>2407</v>
      </c>
      <c r="T2074" s="1" t="s">
        <v>2407</v>
      </c>
      <c r="U2074" s="1" t="s">
        <v>6119</v>
      </c>
      <c r="V2074" s="1" t="s">
        <v>2470</v>
      </c>
      <c r="W2074" s="1" t="s">
        <v>113</v>
      </c>
      <c r="X2074" s="1" t="str">
        <f>CONCATENATE(Tableau4[[#This Row],[Numéro de pièce de la pièce de référence]],Tableau4[[#This Row],[Numéro de poste de la pièce de référence]])</f>
        <v>450068405810</v>
      </c>
    </row>
    <row r="2075" spans="1:24" x14ac:dyDescent="0.35">
      <c r="A2075" s="1" t="s">
        <v>97</v>
      </c>
      <c r="B2075" s="1" t="s">
        <v>2489</v>
      </c>
      <c r="C2075" s="1" t="s">
        <v>2510</v>
      </c>
      <c r="D2075" s="1" t="s">
        <v>101</v>
      </c>
      <c r="E2075" s="1" t="s">
        <v>1757</v>
      </c>
      <c r="F2075" s="1" t="s">
        <v>2407</v>
      </c>
      <c r="G2075" s="1" t="s">
        <v>3133</v>
      </c>
      <c r="H2075" s="1" t="s">
        <v>88</v>
      </c>
      <c r="I2075" s="2">
        <v>44090</v>
      </c>
      <c r="J2075" s="1" t="s">
        <v>4282</v>
      </c>
      <c r="K2075" s="1" t="s">
        <v>4283</v>
      </c>
      <c r="L2075" s="1" t="s">
        <v>2630</v>
      </c>
      <c r="M2075" s="1" t="s">
        <v>4290</v>
      </c>
      <c r="N2075" s="3">
        <v>-5506.71</v>
      </c>
      <c r="O2075" s="3">
        <v>0</v>
      </c>
      <c r="P2075" s="1" t="s">
        <v>2567</v>
      </c>
      <c r="Q2075" s="1" t="s">
        <v>1758</v>
      </c>
      <c r="R2075" s="1" t="s">
        <v>899</v>
      </c>
      <c r="S2075" s="1" t="s">
        <v>2407</v>
      </c>
      <c r="T2075" s="1" t="s">
        <v>2407</v>
      </c>
      <c r="U2075" s="1" t="s">
        <v>6120</v>
      </c>
      <c r="V2075" s="1" t="s">
        <v>2470</v>
      </c>
      <c r="W2075" s="1" t="s">
        <v>113</v>
      </c>
      <c r="X2075" s="1" t="str">
        <f>CONCATENATE(Tableau4[[#This Row],[Numéro de pièce de la pièce de référence]],Tableau4[[#This Row],[Numéro de poste de la pièce de référence]])</f>
        <v>450068405810</v>
      </c>
    </row>
    <row r="2076" spans="1:24" x14ac:dyDescent="0.35">
      <c r="A2076" s="1" t="s">
        <v>97</v>
      </c>
      <c r="B2076" s="1" t="s">
        <v>2489</v>
      </c>
      <c r="C2076" s="1" t="s">
        <v>2510</v>
      </c>
      <c r="D2076" s="1" t="s">
        <v>101</v>
      </c>
      <c r="E2076" s="1" t="s">
        <v>1757</v>
      </c>
      <c r="F2076" s="1" t="s">
        <v>2407</v>
      </c>
      <c r="G2076" s="1" t="s">
        <v>3133</v>
      </c>
      <c r="H2076" s="1" t="s">
        <v>88</v>
      </c>
      <c r="I2076" s="2">
        <v>44090</v>
      </c>
      <c r="J2076" s="1" t="s">
        <v>4282</v>
      </c>
      <c r="K2076" s="1" t="s">
        <v>4283</v>
      </c>
      <c r="L2076" s="1" t="s">
        <v>2630</v>
      </c>
      <c r="M2076" s="1" t="s">
        <v>4290</v>
      </c>
      <c r="N2076" s="3">
        <v>-2055.79</v>
      </c>
      <c r="O2076" s="3">
        <v>0</v>
      </c>
      <c r="P2076" s="1" t="s">
        <v>2567</v>
      </c>
      <c r="Q2076" s="1" t="s">
        <v>1758</v>
      </c>
      <c r="R2076" s="1" t="s">
        <v>899</v>
      </c>
      <c r="S2076" s="1" t="s">
        <v>2407</v>
      </c>
      <c r="T2076" s="1" t="s">
        <v>2407</v>
      </c>
      <c r="U2076" s="1" t="s">
        <v>6121</v>
      </c>
      <c r="V2076" s="1" t="s">
        <v>2470</v>
      </c>
      <c r="W2076" s="1" t="s">
        <v>113</v>
      </c>
      <c r="X2076" s="1" t="str">
        <f>CONCATENATE(Tableau4[[#This Row],[Numéro de pièce de la pièce de référence]],Tableau4[[#This Row],[Numéro de poste de la pièce de référence]])</f>
        <v>450068405810</v>
      </c>
    </row>
    <row r="2077" spans="1:24" x14ac:dyDescent="0.35">
      <c r="A2077" s="1" t="s">
        <v>97</v>
      </c>
      <c r="B2077" s="1" t="s">
        <v>2489</v>
      </c>
      <c r="C2077" s="1" t="s">
        <v>2510</v>
      </c>
      <c r="D2077" s="1" t="s">
        <v>126</v>
      </c>
      <c r="E2077" s="1" t="s">
        <v>284</v>
      </c>
      <c r="F2077" s="1" t="s">
        <v>2407</v>
      </c>
      <c r="G2077" s="1" t="s">
        <v>2579</v>
      </c>
      <c r="H2077" s="1" t="s">
        <v>88</v>
      </c>
      <c r="I2077" s="2">
        <v>44091</v>
      </c>
      <c r="J2077" s="1" t="s">
        <v>4282</v>
      </c>
      <c r="K2077" s="1" t="s">
        <v>4283</v>
      </c>
      <c r="L2077" s="1" t="s">
        <v>2630</v>
      </c>
      <c r="M2077" s="1" t="s">
        <v>4290</v>
      </c>
      <c r="N2077" s="3">
        <v>-6243.76</v>
      </c>
      <c r="O2077" s="3">
        <v>0</v>
      </c>
      <c r="P2077" s="1" t="s">
        <v>2581</v>
      </c>
      <c r="Q2077" s="1" t="s">
        <v>285</v>
      </c>
      <c r="R2077" s="1" t="s">
        <v>283</v>
      </c>
      <c r="S2077" s="1" t="s">
        <v>2407</v>
      </c>
      <c r="T2077" s="1" t="s">
        <v>2407</v>
      </c>
      <c r="U2077" s="1" t="s">
        <v>6122</v>
      </c>
      <c r="V2077" s="1" t="s">
        <v>2470</v>
      </c>
      <c r="W2077" s="1" t="s">
        <v>51</v>
      </c>
      <c r="X2077" s="1" t="str">
        <f>CONCATENATE(Tableau4[[#This Row],[Numéro de pièce de la pièce de référence]],Tableau4[[#This Row],[Numéro de poste de la pièce de référence]])</f>
        <v>450066419510</v>
      </c>
    </row>
    <row r="2078" spans="1:24" x14ac:dyDescent="0.35">
      <c r="A2078" s="1" t="s">
        <v>97</v>
      </c>
      <c r="B2078" s="1" t="s">
        <v>2489</v>
      </c>
      <c r="C2078" s="1" t="s">
        <v>2510</v>
      </c>
      <c r="D2078" s="1" t="s">
        <v>101</v>
      </c>
      <c r="E2078" s="1" t="s">
        <v>1670</v>
      </c>
      <c r="F2078" s="1" t="s">
        <v>2407</v>
      </c>
      <c r="G2078" s="1" t="s">
        <v>3089</v>
      </c>
      <c r="H2078" s="1" t="s">
        <v>88</v>
      </c>
      <c r="I2078" s="2">
        <v>44091</v>
      </c>
      <c r="J2078" s="1" t="s">
        <v>4282</v>
      </c>
      <c r="K2078" s="1" t="s">
        <v>4283</v>
      </c>
      <c r="L2078" s="1" t="s">
        <v>2630</v>
      </c>
      <c r="M2078" s="1" t="s">
        <v>4290</v>
      </c>
      <c r="N2078" s="3">
        <v>47455.53</v>
      </c>
      <c r="O2078" s="3">
        <v>0</v>
      </c>
      <c r="P2078" s="1" t="s">
        <v>2702</v>
      </c>
      <c r="Q2078" s="1" t="s">
        <v>1671</v>
      </c>
      <c r="R2078" s="1" t="s">
        <v>1669</v>
      </c>
      <c r="S2078" s="1" t="s">
        <v>2407</v>
      </c>
      <c r="T2078" s="1" t="s">
        <v>2407</v>
      </c>
      <c r="U2078" s="1" t="s">
        <v>6123</v>
      </c>
      <c r="V2078" s="1" t="s">
        <v>2470</v>
      </c>
      <c r="W2078" s="1" t="s">
        <v>111</v>
      </c>
      <c r="X2078" s="1" t="str">
        <f>CONCATENATE(Tableau4[[#This Row],[Numéro de pièce de la pièce de référence]],Tableau4[[#This Row],[Numéro de poste de la pièce de référence]])</f>
        <v>450068068210</v>
      </c>
    </row>
    <row r="2079" spans="1:24" x14ac:dyDescent="0.35">
      <c r="A2079" s="1" t="s">
        <v>97</v>
      </c>
      <c r="B2079" s="1" t="s">
        <v>2489</v>
      </c>
      <c r="C2079" s="1" t="s">
        <v>2510</v>
      </c>
      <c r="D2079" s="1" t="s">
        <v>101</v>
      </c>
      <c r="E2079" s="1" t="s">
        <v>1458</v>
      </c>
      <c r="F2079" s="1" t="s">
        <v>2407</v>
      </c>
      <c r="G2079" s="1" t="s">
        <v>3017</v>
      </c>
      <c r="H2079" s="1" t="s">
        <v>88</v>
      </c>
      <c r="I2079" s="2">
        <v>44092</v>
      </c>
      <c r="J2079" s="1" t="s">
        <v>4282</v>
      </c>
      <c r="K2079" s="1" t="s">
        <v>4283</v>
      </c>
      <c r="L2079" s="1" t="s">
        <v>3401</v>
      </c>
      <c r="M2079" s="1" t="s">
        <v>4288</v>
      </c>
      <c r="N2079" s="3">
        <v>-1128.48</v>
      </c>
      <c r="O2079" s="3">
        <v>0</v>
      </c>
      <c r="P2079" s="1" t="s">
        <v>2567</v>
      </c>
      <c r="Q2079" s="1" t="s">
        <v>1459</v>
      </c>
      <c r="R2079" s="1" t="s">
        <v>1457</v>
      </c>
      <c r="S2079" s="1" t="s">
        <v>2407</v>
      </c>
      <c r="T2079" s="1" t="s">
        <v>2407</v>
      </c>
      <c r="U2079" s="1" t="s">
        <v>6124</v>
      </c>
      <c r="V2079" s="1" t="s">
        <v>2470</v>
      </c>
      <c r="W2079" s="1" t="s">
        <v>111</v>
      </c>
      <c r="X2079" s="1" t="str">
        <f>CONCATENATE(Tableau4[[#This Row],[Numéro de pièce de la pièce de référence]],Tableau4[[#This Row],[Numéro de poste de la pièce de référence]])</f>
        <v>450067469610</v>
      </c>
    </row>
    <row r="2080" spans="1:24" x14ac:dyDescent="0.35">
      <c r="A2080" s="1" t="s">
        <v>132</v>
      </c>
      <c r="B2080" s="1" t="s">
        <v>2501</v>
      </c>
      <c r="C2080" s="1" t="s">
        <v>2503</v>
      </c>
      <c r="D2080" s="1" t="s">
        <v>98</v>
      </c>
      <c r="E2080" s="1" t="s">
        <v>1466</v>
      </c>
      <c r="F2080" s="1" t="s">
        <v>2407</v>
      </c>
      <c r="G2080" s="1" t="s">
        <v>2846</v>
      </c>
      <c r="H2080" s="1" t="s">
        <v>217</v>
      </c>
      <c r="I2080" s="2">
        <v>44092</v>
      </c>
      <c r="J2080" s="1" t="s">
        <v>4282</v>
      </c>
      <c r="K2080" s="1" t="s">
        <v>4283</v>
      </c>
      <c r="L2080" s="1" t="s">
        <v>2630</v>
      </c>
      <c r="M2080" s="1" t="s">
        <v>4290</v>
      </c>
      <c r="N2080" s="3">
        <v>-37436.9</v>
      </c>
      <c r="O2080" s="3">
        <v>0</v>
      </c>
      <c r="P2080" s="1" t="s">
        <v>2842</v>
      </c>
      <c r="Q2080" s="1" t="s">
        <v>1467</v>
      </c>
      <c r="R2080" s="1" t="s">
        <v>1465</v>
      </c>
      <c r="S2080" s="1" t="s">
        <v>2407</v>
      </c>
      <c r="T2080" s="1" t="s">
        <v>2407</v>
      </c>
      <c r="U2080" s="1" t="s">
        <v>6125</v>
      </c>
      <c r="V2080" s="1" t="s">
        <v>2470</v>
      </c>
      <c r="W2080" s="1" t="s">
        <v>99</v>
      </c>
      <c r="X2080" s="1" t="str">
        <f>CONCATENATE(Tableau4[[#This Row],[Numéro de pièce de la pièce de référence]],Tableau4[[#This Row],[Numéro de poste de la pièce de référence]])</f>
        <v>450067502920</v>
      </c>
    </row>
    <row r="2081" spans="1:24" x14ac:dyDescent="0.35">
      <c r="A2081" s="1" t="s">
        <v>2642</v>
      </c>
      <c r="B2081" s="1" t="s">
        <v>2646</v>
      </c>
      <c r="C2081" s="1" t="s">
        <v>2492</v>
      </c>
      <c r="D2081" s="1" t="s">
        <v>3457</v>
      </c>
      <c r="E2081" s="1" t="s">
        <v>1625</v>
      </c>
      <c r="F2081" s="1" t="s">
        <v>2407</v>
      </c>
      <c r="G2081" s="1" t="s">
        <v>3081</v>
      </c>
      <c r="H2081" s="1" t="s">
        <v>222</v>
      </c>
      <c r="I2081" s="2">
        <v>44092</v>
      </c>
      <c r="J2081" s="1" t="s">
        <v>4282</v>
      </c>
      <c r="K2081" s="1" t="s">
        <v>4283</v>
      </c>
      <c r="L2081" s="1" t="s">
        <v>2630</v>
      </c>
      <c r="M2081" s="1" t="s">
        <v>4290</v>
      </c>
      <c r="N2081" s="3">
        <v>-839.79</v>
      </c>
      <c r="O2081" s="3">
        <v>0</v>
      </c>
      <c r="P2081" s="1" t="s">
        <v>2676</v>
      </c>
      <c r="Q2081" s="1" t="s">
        <v>1629</v>
      </c>
      <c r="R2081" s="1" t="s">
        <v>454</v>
      </c>
      <c r="S2081" s="1" t="s">
        <v>2407</v>
      </c>
      <c r="T2081" s="1" t="s">
        <v>2407</v>
      </c>
      <c r="U2081" s="1" t="s">
        <v>6126</v>
      </c>
      <c r="V2081" s="1" t="s">
        <v>2470</v>
      </c>
      <c r="W2081" s="1" t="s">
        <v>51</v>
      </c>
      <c r="X2081" s="1" t="str">
        <f>CONCATENATE(Tableau4[[#This Row],[Numéro de pièce de la pièce de référence]],Tableau4[[#This Row],[Numéro de poste de la pièce de référence]])</f>
        <v>450067990730</v>
      </c>
    </row>
    <row r="2082" spans="1:24" x14ac:dyDescent="0.35">
      <c r="A2082" s="1" t="s">
        <v>97</v>
      </c>
      <c r="B2082" s="1" t="s">
        <v>2489</v>
      </c>
      <c r="C2082" s="1" t="s">
        <v>2510</v>
      </c>
      <c r="D2082" s="1" t="s">
        <v>101</v>
      </c>
      <c r="E2082" s="1" t="s">
        <v>1649</v>
      </c>
      <c r="F2082" s="1" t="s">
        <v>2407</v>
      </c>
      <c r="G2082" s="1" t="s">
        <v>3087</v>
      </c>
      <c r="H2082" s="1" t="s">
        <v>88</v>
      </c>
      <c r="I2082" s="2">
        <v>44092</v>
      </c>
      <c r="J2082" s="1" t="s">
        <v>4282</v>
      </c>
      <c r="K2082" s="1" t="s">
        <v>4283</v>
      </c>
      <c r="L2082" s="1" t="s">
        <v>2630</v>
      </c>
      <c r="M2082" s="1" t="s">
        <v>4290</v>
      </c>
      <c r="N2082" s="3">
        <v>-167236.62</v>
      </c>
      <c r="O2082" s="3">
        <v>0</v>
      </c>
      <c r="P2082" s="1" t="s">
        <v>2567</v>
      </c>
      <c r="Q2082" s="1" t="s">
        <v>1650</v>
      </c>
      <c r="R2082" s="1" t="s">
        <v>1648</v>
      </c>
      <c r="S2082" s="1" t="s">
        <v>2407</v>
      </c>
      <c r="T2082" s="1" t="s">
        <v>2407</v>
      </c>
      <c r="U2082" s="1" t="s">
        <v>6127</v>
      </c>
      <c r="V2082" s="1" t="s">
        <v>2470</v>
      </c>
      <c r="W2082" s="1" t="s">
        <v>51</v>
      </c>
      <c r="X2082" s="1" t="str">
        <f>CONCATENATE(Tableau4[[#This Row],[Numéro de pièce de la pièce de référence]],Tableau4[[#This Row],[Numéro de poste de la pièce de référence]])</f>
        <v>450068067910</v>
      </c>
    </row>
    <row r="2083" spans="1:24" x14ac:dyDescent="0.35">
      <c r="A2083" s="1" t="s">
        <v>97</v>
      </c>
      <c r="B2083" s="1" t="s">
        <v>2489</v>
      </c>
      <c r="C2083" s="1" t="s">
        <v>2510</v>
      </c>
      <c r="D2083" s="1" t="s">
        <v>101</v>
      </c>
      <c r="E2083" s="1" t="s">
        <v>2116</v>
      </c>
      <c r="F2083" s="1" t="s">
        <v>2407</v>
      </c>
      <c r="G2083" s="1" t="s">
        <v>3107</v>
      </c>
      <c r="H2083" s="1" t="s">
        <v>88</v>
      </c>
      <c r="I2083" s="2">
        <v>44092</v>
      </c>
      <c r="J2083" s="1" t="s">
        <v>4282</v>
      </c>
      <c r="K2083" s="1" t="s">
        <v>4283</v>
      </c>
      <c r="L2083" s="1" t="s">
        <v>2630</v>
      </c>
      <c r="M2083" s="1" t="s">
        <v>4290</v>
      </c>
      <c r="N2083" s="3">
        <v>-1166.72</v>
      </c>
      <c r="O2083" s="3">
        <v>0</v>
      </c>
      <c r="P2083" s="1" t="s">
        <v>2702</v>
      </c>
      <c r="Q2083" s="1" t="s">
        <v>2117</v>
      </c>
      <c r="R2083" s="1" t="s">
        <v>2115</v>
      </c>
      <c r="S2083" s="1" t="s">
        <v>2407</v>
      </c>
      <c r="T2083" s="1" t="s">
        <v>2407</v>
      </c>
      <c r="U2083" s="1" t="s">
        <v>6128</v>
      </c>
      <c r="V2083" s="1" t="s">
        <v>2470</v>
      </c>
      <c r="W2083" s="1" t="s">
        <v>74</v>
      </c>
      <c r="X2083" s="1" t="str">
        <f>CONCATENATE(Tableau4[[#This Row],[Numéro de pièce de la pièce de référence]],Tableau4[[#This Row],[Numéro de poste de la pièce de référence]])</f>
        <v>450068159210</v>
      </c>
    </row>
    <row r="2084" spans="1:24" x14ac:dyDescent="0.35">
      <c r="A2084" s="1" t="s">
        <v>97</v>
      </c>
      <c r="B2084" s="1" t="s">
        <v>2489</v>
      </c>
      <c r="C2084" s="1" t="s">
        <v>2510</v>
      </c>
      <c r="D2084" s="1" t="s">
        <v>101</v>
      </c>
      <c r="E2084" s="1" t="s">
        <v>2116</v>
      </c>
      <c r="F2084" s="1" t="s">
        <v>2407</v>
      </c>
      <c r="G2084" s="1" t="s">
        <v>3107</v>
      </c>
      <c r="H2084" s="1" t="s">
        <v>88</v>
      </c>
      <c r="I2084" s="2">
        <v>44092</v>
      </c>
      <c r="J2084" s="1" t="s">
        <v>4282</v>
      </c>
      <c r="K2084" s="1" t="s">
        <v>4283</v>
      </c>
      <c r="L2084" s="1" t="s">
        <v>2630</v>
      </c>
      <c r="M2084" s="1" t="s">
        <v>4290</v>
      </c>
      <c r="N2084" s="3">
        <v>-7587.55</v>
      </c>
      <c r="O2084" s="3">
        <v>0</v>
      </c>
      <c r="P2084" s="1" t="s">
        <v>2702</v>
      </c>
      <c r="Q2084" s="1" t="s">
        <v>2117</v>
      </c>
      <c r="R2084" s="1" t="s">
        <v>2115</v>
      </c>
      <c r="S2084" s="1" t="s">
        <v>2407</v>
      </c>
      <c r="T2084" s="1" t="s">
        <v>2407</v>
      </c>
      <c r="U2084" s="1" t="s">
        <v>6129</v>
      </c>
      <c r="V2084" s="1" t="s">
        <v>2470</v>
      </c>
      <c r="W2084" s="1" t="s">
        <v>74</v>
      </c>
      <c r="X2084" s="1" t="str">
        <f>CONCATENATE(Tableau4[[#This Row],[Numéro de pièce de la pièce de référence]],Tableau4[[#This Row],[Numéro de poste de la pièce de référence]])</f>
        <v>450068159210</v>
      </c>
    </row>
    <row r="2085" spans="1:24" x14ac:dyDescent="0.35">
      <c r="A2085" s="1" t="s">
        <v>97</v>
      </c>
      <c r="B2085" s="1" t="s">
        <v>2489</v>
      </c>
      <c r="C2085" s="1" t="s">
        <v>2510</v>
      </c>
      <c r="D2085" s="1" t="s">
        <v>101</v>
      </c>
      <c r="E2085" s="1" t="s">
        <v>2116</v>
      </c>
      <c r="F2085" s="1" t="s">
        <v>2407</v>
      </c>
      <c r="G2085" s="1" t="s">
        <v>3107</v>
      </c>
      <c r="H2085" s="1" t="s">
        <v>88</v>
      </c>
      <c r="I2085" s="2">
        <v>44092</v>
      </c>
      <c r="J2085" s="1" t="s">
        <v>4282</v>
      </c>
      <c r="K2085" s="1" t="s">
        <v>4283</v>
      </c>
      <c r="L2085" s="1" t="s">
        <v>2630</v>
      </c>
      <c r="M2085" s="1" t="s">
        <v>4290</v>
      </c>
      <c r="N2085" s="3">
        <v>-11211.1</v>
      </c>
      <c r="O2085" s="3">
        <v>0</v>
      </c>
      <c r="P2085" s="1" t="s">
        <v>2702</v>
      </c>
      <c r="Q2085" s="1" t="s">
        <v>2117</v>
      </c>
      <c r="R2085" s="1" t="s">
        <v>2115</v>
      </c>
      <c r="S2085" s="1" t="s">
        <v>2407</v>
      </c>
      <c r="T2085" s="1" t="s">
        <v>2407</v>
      </c>
      <c r="U2085" s="1" t="s">
        <v>6130</v>
      </c>
      <c r="V2085" s="1" t="s">
        <v>2470</v>
      </c>
      <c r="W2085" s="1" t="s">
        <v>74</v>
      </c>
      <c r="X2085" s="1" t="str">
        <f>CONCATENATE(Tableau4[[#This Row],[Numéro de pièce de la pièce de référence]],Tableau4[[#This Row],[Numéro de poste de la pièce de référence]])</f>
        <v>450068159210</v>
      </c>
    </row>
    <row r="2086" spans="1:24" x14ac:dyDescent="0.35">
      <c r="A2086" s="1" t="s">
        <v>97</v>
      </c>
      <c r="B2086" s="1" t="s">
        <v>2489</v>
      </c>
      <c r="C2086" s="1" t="s">
        <v>2510</v>
      </c>
      <c r="D2086" s="1" t="s">
        <v>101</v>
      </c>
      <c r="E2086" s="1" t="s">
        <v>2116</v>
      </c>
      <c r="F2086" s="1" t="s">
        <v>2407</v>
      </c>
      <c r="G2086" s="1" t="s">
        <v>3107</v>
      </c>
      <c r="H2086" s="1" t="s">
        <v>88</v>
      </c>
      <c r="I2086" s="2">
        <v>44092</v>
      </c>
      <c r="J2086" s="1" t="s">
        <v>4282</v>
      </c>
      <c r="K2086" s="1" t="s">
        <v>4283</v>
      </c>
      <c r="L2086" s="1" t="s">
        <v>2630</v>
      </c>
      <c r="M2086" s="1" t="s">
        <v>4290</v>
      </c>
      <c r="N2086" s="3">
        <v>-1038.67</v>
      </c>
      <c r="O2086" s="3">
        <v>0</v>
      </c>
      <c r="P2086" s="1" t="s">
        <v>2702</v>
      </c>
      <c r="Q2086" s="1" t="s">
        <v>2117</v>
      </c>
      <c r="R2086" s="1" t="s">
        <v>2115</v>
      </c>
      <c r="S2086" s="1" t="s">
        <v>2407</v>
      </c>
      <c r="T2086" s="1" t="s">
        <v>2407</v>
      </c>
      <c r="U2086" s="1" t="s">
        <v>6131</v>
      </c>
      <c r="V2086" s="1" t="s">
        <v>2470</v>
      </c>
      <c r="W2086" s="1" t="s">
        <v>74</v>
      </c>
      <c r="X2086" s="1" t="str">
        <f>CONCATENATE(Tableau4[[#This Row],[Numéro de pièce de la pièce de référence]],Tableau4[[#This Row],[Numéro de poste de la pièce de référence]])</f>
        <v>450068159210</v>
      </c>
    </row>
    <row r="2087" spans="1:24" x14ac:dyDescent="0.35">
      <c r="A2087" s="1" t="s">
        <v>97</v>
      </c>
      <c r="B2087" s="1" t="s">
        <v>2489</v>
      </c>
      <c r="C2087" s="1" t="s">
        <v>2510</v>
      </c>
      <c r="D2087" s="1" t="s">
        <v>101</v>
      </c>
      <c r="E2087" s="1" t="s">
        <v>2116</v>
      </c>
      <c r="F2087" s="1" t="s">
        <v>2407</v>
      </c>
      <c r="G2087" s="1" t="s">
        <v>3107</v>
      </c>
      <c r="H2087" s="1" t="s">
        <v>88</v>
      </c>
      <c r="I2087" s="2">
        <v>44092</v>
      </c>
      <c r="J2087" s="1" t="s">
        <v>4282</v>
      </c>
      <c r="K2087" s="1" t="s">
        <v>4283</v>
      </c>
      <c r="L2087" s="1" t="s">
        <v>2630</v>
      </c>
      <c r="M2087" s="1" t="s">
        <v>4290</v>
      </c>
      <c r="N2087" s="3">
        <v>-231815.04000000001</v>
      </c>
      <c r="O2087" s="3">
        <v>0</v>
      </c>
      <c r="P2087" s="1" t="s">
        <v>2702</v>
      </c>
      <c r="Q2087" s="1" t="s">
        <v>2117</v>
      </c>
      <c r="R2087" s="1" t="s">
        <v>2115</v>
      </c>
      <c r="S2087" s="1" t="s">
        <v>2407</v>
      </c>
      <c r="T2087" s="1" t="s">
        <v>2407</v>
      </c>
      <c r="U2087" s="1" t="s">
        <v>6132</v>
      </c>
      <c r="V2087" s="1" t="s">
        <v>2470</v>
      </c>
      <c r="W2087" s="1" t="s">
        <v>74</v>
      </c>
      <c r="X2087" s="1" t="str">
        <f>CONCATENATE(Tableau4[[#This Row],[Numéro de pièce de la pièce de référence]],Tableau4[[#This Row],[Numéro de poste de la pièce de référence]])</f>
        <v>450068159210</v>
      </c>
    </row>
    <row r="2088" spans="1:24" x14ac:dyDescent="0.35">
      <c r="A2088" s="1" t="s">
        <v>23</v>
      </c>
      <c r="B2088" s="1" t="s">
        <v>3111</v>
      </c>
      <c r="C2088" s="1" t="s">
        <v>2492</v>
      </c>
      <c r="D2088" s="1" t="s">
        <v>50</v>
      </c>
      <c r="E2088" s="1" t="s">
        <v>1714</v>
      </c>
      <c r="F2088" s="1" t="s">
        <v>2407</v>
      </c>
      <c r="G2088" s="1" t="s">
        <v>3110</v>
      </c>
      <c r="H2088" s="1" t="s">
        <v>88</v>
      </c>
      <c r="I2088" s="2">
        <v>44092</v>
      </c>
      <c r="J2088" s="1" t="s">
        <v>4282</v>
      </c>
      <c r="K2088" s="1" t="s">
        <v>4283</v>
      </c>
      <c r="L2088" s="1" t="s">
        <v>3401</v>
      </c>
      <c r="M2088" s="1" t="s">
        <v>4288</v>
      </c>
      <c r="N2088" s="3">
        <v>2356.9699999999998</v>
      </c>
      <c r="O2088" s="3">
        <v>0</v>
      </c>
      <c r="P2088" s="1" t="s">
        <v>2771</v>
      </c>
      <c r="Q2088" s="1" t="s">
        <v>1715</v>
      </c>
      <c r="R2088" s="1" t="s">
        <v>301</v>
      </c>
      <c r="S2088" s="1" t="s">
        <v>2407</v>
      </c>
      <c r="T2088" s="1" t="s">
        <v>2407</v>
      </c>
      <c r="U2088" s="1" t="s">
        <v>6133</v>
      </c>
      <c r="V2088" s="1" t="s">
        <v>2470</v>
      </c>
      <c r="W2088" s="1" t="s">
        <v>51</v>
      </c>
      <c r="X2088" s="1" t="str">
        <f>CONCATENATE(Tableau4[[#This Row],[Numéro de pièce de la pièce de référence]],Tableau4[[#This Row],[Numéro de poste de la pièce de référence]])</f>
        <v>450068216510</v>
      </c>
    </row>
    <row r="2089" spans="1:24" x14ac:dyDescent="0.35">
      <c r="A2089" s="1" t="s">
        <v>97</v>
      </c>
      <c r="B2089" s="1" t="s">
        <v>2489</v>
      </c>
      <c r="C2089" s="1" t="s">
        <v>2510</v>
      </c>
      <c r="D2089" s="1" t="s">
        <v>101</v>
      </c>
      <c r="E2089" s="1" t="s">
        <v>1918</v>
      </c>
      <c r="F2089" s="1" t="s">
        <v>2407</v>
      </c>
      <c r="G2089" s="1" t="s">
        <v>3193</v>
      </c>
      <c r="H2089" s="1" t="s">
        <v>88</v>
      </c>
      <c r="I2089" s="2">
        <v>44092</v>
      </c>
      <c r="J2089" s="1" t="s">
        <v>4282</v>
      </c>
      <c r="K2089" s="1" t="s">
        <v>4283</v>
      </c>
      <c r="L2089" s="1" t="s">
        <v>2630</v>
      </c>
      <c r="M2089" s="1" t="s">
        <v>4290</v>
      </c>
      <c r="N2089" s="3">
        <v>-53646.04</v>
      </c>
      <c r="O2089" s="3">
        <v>0</v>
      </c>
      <c r="P2089" s="1" t="s">
        <v>2567</v>
      </c>
      <c r="Q2089" s="1" t="s">
        <v>1919</v>
      </c>
      <c r="R2089" s="1" t="s">
        <v>1917</v>
      </c>
      <c r="S2089" s="1" t="s">
        <v>2407</v>
      </c>
      <c r="T2089" s="1" t="s">
        <v>2407</v>
      </c>
      <c r="U2089" s="1" t="s">
        <v>6134</v>
      </c>
      <c r="V2089" s="1" t="s">
        <v>2470</v>
      </c>
      <c r="W2089" s="1" t="s">
        <v>103</v>
      </c>
      <c r="X2089" s="1" t="str">
        <f>CONCATENATE(Tableau4[[#This Row],[Numéro de pièce de la pièce de référence]],Tableau4[[#This Row],[Numéro de poste de la pièce de référence]])</f>
        <v>450068903010</v>
      </c>
    </row>
    <row r="2090" spans="1:24" x14ac:dyDescent="0.35">
      <c r="A2090" s="1" t="s">
        <v>97</v>
      </c>
      <c r="B2090" s="1" t="s">
        <v>2489</v>
      </c>
      <c r="C2090" s="1" t="s">
        <v>2510</v>
      </c>
      <c r="D2090" s="1" t="s">
        <v>101</v>
      </c>
      <c r="E2090" s="1" t="s">
        <v>1918</v>
      </c>
      <c r="F2090" s="1" t="s">
        <v>2407</v>
      </c>
      <c r="G2090" s="1" t="s">
        <v>3193</v>
      </c>
      <c r="H2090" s="1" t="s">
        <v>88</v>
      </c>
      <c r="I2090" s="2">
        <v>44092</v>
      </c>
      <c r="J2090" s="1" t="s">
        <v>4282</v>
      </c>
      <c r="K2090" s="1" t="s">
        <v>4283</v>
      </c>
      <c r="L2090" s="1" t="s">
        <v>2630</v>
      </c>
      <c r="M2090" s="1" t="s">
        <v>4290</v>
      </c>
      <c r="N2090" s="3">
        <v>-53646.05</v>
      </c>
      <c r="O2090" s="3">
        <v>0</v>
      </c>
      <c r="P2090" s="1" t="s">
        <v>2567</v>
      </c>
      <c r="Q2090" s="1" t="s">
        <v>1919</v>
      </c>
      <c r="R2090" s="1" t="s">
        <v>1917</v>
      </c>
      <c r="S2090" s="1" t="s">
        <v>2407</v>
      </c>
      <c r="T2090" s="1" t="s">
        <v>2407</v>
      </c>
      <c r="U2090" s="1" t="s">
        <v>6135</v>
      </c>
      <c r="V2090" s="1" t="s">
        <v>2470</v>
      </c>
      <c r="W2090" s="1" t="s">
        <v>103</v>
      </c>
      <c r="X2090" s="1" t="str">
        <f>CONCATENATE(Tableau4[[#This Row],[Numéro de pièce de la pièce de référence]],Tableau4[[#This Row],[Numéro de poste de la pièce de référence]])</f>
        <v>450068903010</v>
      </c>
    </row>
    <row r="2091" spans="1:24" x14ac:dyDescent="0.35">
      <c r="A2091" s="1" t="s">
        <v>97</v>
      </c>
      <c r="B2091" s="1" t="s">
        <v>2489</v>
      </c>
      <c r="C2091" s="1" t="s">
        <v>2510</v>
      </c>
      <c r="D2091" s="1" t="s">
        <v>101</v>
      </c>
      <c r="E2091" s="1" t="s">
        <v>1918</v>
      </c>
      <c r="F2091" s="1" t="s">
        <v>2407</v>
      </c>
      <c r="G2091" s="1" t="s">
        <v>3193</v>
      </c>
      <c r="H2091" s="1" t="s">
        <v>88</v>
      </c>
      <c r="I2091" s="2">
        <v>44092</v>
      </c>
      <c r="J2091" s="1" t="s">
        <v>4282</v>
      </c>
      <c r="K2091" s="1" t="s">
        <v>4283</v>
      </c>
      <c r="L2091" s="1" t="s">
        <v>2630</v>
      </c>
      <c r="M2091" s="1" t="s">
        <v>4290</v>
      </c>
      <c r="N2091" s="3">
        <v>-53646.04</v>
      </c>
      <c r="O2091" s="3">
        <v>0</v>
      </c>
      <c r="P2091" s="1" t="s">
        <v>2567</v>
      </c>
      <c r="Q2091" s="1" t="s">
        <v>1919</v>
      </c>
      <c r="R2091" s="1" t="s">
        <v>1917</v>
      </c>
      <c r="S2091" s="1" t="s">
        <v>2407</v>
      </c>
      <c r="T2091" s="1" t="s">
        <v>2407</v>
      </c>
      <c r="U2091" s="1" t="s">
        <v>6136</v>
      </c>
      <c r="V2091" s="1" t="s">
        <v>2470</v>
      </c>
      <c r="W2091" s="1" t="s">
        <v>103</v>
      </c>
      <c r="X2091" s="1" t="str">
        <f>CONCATENATE(Tableau4[[#This Row],[Numéro de pièce de la pièce de référence]],Tableau4[[#This Row],[Numéro de poste de la pièce de référence]])</f>
        <v>450068903010</v>
      </c>
    </row>
    <row r="2092" spans="1:24" x14ac:dyDescent="0.35">
      <c r="A2092" s="1" t="s">
        <v>97</v>
      </c>
      <c r="B2092" s="1" t="s">
        <v>2489</v>
      </c>
      <c r="C2092" s="1" t="s">
        <v>2510</v>
      </c>
      <c r="D2092" s="1" t="s">
        <v>101</v>
      </c>
      <c r="E2092" s="1" t="s">
        <v>1918</v>
      </c>
      <c r="F2092" s="1" t="s">
        <v>2407</v>
      </c>
      <c r="G2092" s="1" t="s">
        <v>3193</v>
      </c>
      <c r="H2092" s="1" t="s">
        <v>88</v>
      </c>
      <c r="I2092" s="2">
        <v>44092</v>
      </c>
      <c r="J2092" s="1" t="s">
        <v>4282</v>
      </c>
      <c r="K2092" s="1" t="s">
        <v>4283</v>
      </c>
      <c r="L2092" s="1" t="s">
        <v>2630</v>
      </c>
      <c r="M2092" s="1" t="s">
        <v>4290</v>
      </c>
      <c r="N2092" s="3">
        <v>-53646.04</v>
      </c>
      <c r="O2092" s="3">
        <v>0</v>
      </c>
      <c r="P2092" s="1" t="s">
        <v>2567</v>
      </c>
      <c r="Q2092" s="1" t="s">
        <v>1919</v>
      </c>
      <c r="R2092" s="1" t="s">
        <v>1917</v>
      </c>
      <c r="S2092" s="1" t="s">
        <v>2407</v>
      </c>
      <c r="T2092" s="1" t="s">
        <v>2407</v>
      </c>
      <c r="U2092" s="1" t="s">
        <v>6137</v>
      </c>
      <c r="V2092" s="1" t="s">
        <v>2470</v>
      </c>
      <c r="W2092" s="1" t="s">
        <v>103</v>
      </c>
      <c r="X2092" s="1" t="str">
        <f>CONCATENATE(Tableau4[[#This Row],[Numéro de pièce de la pièce de référence]],Tableau4[[#This Row],[Numéro de poste de la pièce de référence]])</f>
        <v>450068903010</v>
      </c>
    </row>
    <row r="2093" spans="1:24" x14ac:dyDescent="0.35">
      <c r="A2093" s="1" t="s">
        <v>97</v>
      </c>
      <c r="B2093" s="1" t="s">
        <v>2489</v>
      </c>
      <c r="C2093" s="1" t="s">
        <v>2510</v>
      </c>
      <c r="D2093" s="1" t="s">
        <v>101</v>
      </c>
      <c r="E2093" s="1" t="s">
        <v>1918</v>
      </c>
      <c r="F2093" s="1" t="s">
        <v>2407</v>
      </c>
      <c r="G2093" s="1" t="s">
        <v>3193</v>
      </c>
      <c r="H2093" s="1" t="s">
        <v>88</v>
      </c>
      <c r="I2093" s="2">
        <v>44092</v>
      </c>
      <c r="J2093" s="1" t="s">
        <v>4282</v>
      </c>
      <c r="K2093" s="1" t="s">
        <v>4283</v>
      </c>
      <c r="L2093" s="1" t="s">
        <v>2630</v>
      </c>
      <c r="M2093" s="1" t="s">
        <v>4290</v>
      </c>
      <c r="N2093" s="3">
        <v>-53646.05</v>
      </c>
      <c r="O2093" s="3">
        <v>0</v>
      </c>
      <c r="P2093" s="1" t="s">
        <v>2567</v>
      </c>
      <c r="Q2093" s="1" t="s">
        <v>1919</v>
      </c>
      <c r="R2093" s="1" t="s">
        <v>1917</v>
      </c>
      <c r="S2093" s="1" t="s">
        <v>2407</v>
      </c>
      <c r="T2093" s="1" t="s">
        <v>2407</v>
      </c>
      <c r="U2093" s="1" t="s">
        <v>6138</v>
      </c>
      <c r="V2093" s="1" t="s">
        <v>2470</v>
      </c>
      <c r="W2093" s="1" t="s">
        <v>103</v>
      </c>
      <c r="X2093" s="1" t="str">
        <f>CONCATENATE(Tableau4[[#This Row],[Numéro de pièce de la pièce de référence]],Tableau4[[#This Row],[Numéro de poste de la pièce de référence]])</f>
        <v>450068903010</v>
      </c>
    </row>
    <row r="2094" spans="1:24" x14ac:dyDescent="0.35">
      <c r="A2094" s="1" t="s">
        <v>97</v>
      </c>
      <c r="B2094" s="1" t="s">
        <v>2489</v>
      </c>
      <c r="C2094" s="1" t="s">
        <v>2510</v>
      </c>
      <c r="D2094" s="1" t="s">
        <v>101</v>
      </c>
      <c r="E2094" s="1" t="s">
        <v>1918</v>
      </c>
      <c r="F2094" s="1" t="s">
        <v>2407</v>
      </c>
      <c r="G2094" s="1" t="s">
        <v>3193</v>
      </c>
      <c r="H2094" s="1" t="s">
        <v>88</v>
      </c>
      <c r="I2094" s="2">
        <v>44092</v>
      </c>
      <c r="J2094" s="1" t="s">
        <v>4282</v>
      </c>
      <c r="K2094" s="1" t="s">
        <v>4283</v>
      </c>
      <c r="L2094" s="1" t="s">
        <v>2630</v>
      </c>
      <c r="M2094" s="1" t="s">
        <v>4290</v>
      </c>
      <c r="N2094" s="3">
        <v>-53646.05</v>
      </c>
      <c r="O2094" s="3">
        <v>0</v>
      </c>
      <c r="P2094" s="1" t="s">
        <v>2567</v>
      </c>
      <c r="Q2094" s="1" t="s">
        <v>1919</v>
      </c>
      <c r="R2094" s="1" t="s">
        <v>1917</v>
      </c>
      <c r="S2094" s="1" t="s">
        <v>2407</v>
      </c>
      <c r="T2094" s="1" t="s">
        <v>2407</v>
      </c>
      <c r="U2094" s="1" t="s">
        <v>6139</v>
      </c>
      <c r="V2094" s="1" t="s">
        <v>2470</v>
      </c>
      <c r="W2094" s="1" t="s">
        <v>103</v>
      </c>
      <c r="X2094" s="1" t="str">
        <f>CONCATENATE(Tableau4[[#This Row],[Numéro de pièce de la pièce de référence]],Tableau4[[#This Row],[Numéro de poste de la pièce de référence]])</f>
        <v>450068903010</v>
      </c>
    </row>
    <row r="2095" spans="1:24" x14ac:dyDescent="0.35">
      <c r="A2095" s="1" t="s">
        <v>97</v>
      </c>
      <c r="B2095" s="1" t="s">
        <v>2489</v>
      </c>
      <c r="C2095" s="1" t="s">
        <v>2510</v>
      </c>
      <c r="D2095" s="1" t="s">
        <v>101</v>
      </c>
      <c r="E2095" s="1" t="s">
        <v>1918</v>
      </c>
      <c r="F2095" s="1" t="s">
        <v>2407</v>
      </c>
      <c r="G2095" s="1" t="s">
        <v>3193</v>
      </c>
      <c r="H2095" s="1" t="s">
        <v>88</v>
      </c>
      <c r="I2095" s="2">
        <v>44092</v>
      </c>
      <c r="J2095" s="1" t="s">
        <v>4282</v>
      </c>
      <c r="K2095" s="1" t="s">
        <v>4283</v>
      </c>
      <c r="L2095" s="1" t="s">
        <v>2630</v>
      </c>
      <c r="M2095" s="1" t="s">
        <v>4290</v>
      </c>
      <c r="N2095" s="3">
        <v>-53646.04</v>
      </c>
      <c r="O2095" s="3">
        <v>0</v>
      </c>
      <c r="P2095" s="1" t="s">
        <v>2567</v>
      </c>
      <c r="Q2095" s="1" t="s">
        <v>1919</v>
      </c>
      <c r="R2095" s="1" t="s">
        <v>1917</v>
      </c>
      <c r="S2095" s="1" t="s">
        <v>2407</v>
      </c>
      <c r="T2095" s="1" t="s">
        <v>2407</v>
      </c>
      <c r="U2095" s="1" t="s">
        <v>6140</v>
      </c>
      <c r="V2095" s="1" t="s">
        <v>2470</v>
      </c>
      <c r="W2095" s="1" t="s">
        <v>103</v>
      </c>
      <c r="X2095" s="1" t="str">
        <f>CONCATENATE(Tableau4[[#This Row],[Numéro de pièce de la pièce de référence]],Tableau4[[#This Row],[Numéro de poste de la pièce de référence]])</f>
        <v>450068903010</v>
      </c>
    </row>
    <row r="2096" spans="1:24" x14ac:dyDescent="0.35">
      <c r="A2096" s="1" t="s">
        <v>97</v>
      </c>
      <c r="B2096" s="1" t="s">
        <v>2489</v>
      </c>
      <c r="C2096" s="1" t="s">
        <v>2510</v>
      </c>
      <c r="D2096" s="1" t="s">
        <v>101</v>
      </c>
      <c r="E2096" s="1" t="s">
        <v>1918</v>
      </c>
      <c r="F2096" s="1" t="s">
        <v>2407</v>
      </c>
      <c r="G2096" s="1" t="s">
        <v>3193</v>
      </c>
      <c r="H2096" s="1" t="s">
        <v>88</v>
      </c>
      <c r="I2096" s="2">
        <v>44092</v>
      </c>
      <c r="J2096" s="1" t="s">
        <v>4282</v>
      </c>
      <c r="K2096" s="1" t="s">
        <v>4283</v>
      </c>
      <c r="L2096" s="1" t="s">
        <v>2630</v>
      </c>
      <c r="M2096" s="1" t="s">
        <v>4290</v>
      </c>
      <c r="N2096" s="3">
        <v>-53646.05</v>
      </c>
      <c r="O2096" s="3">
        <v>0</v>
      </c>
      <c r="P2096" s="1" t="s">
        <v>2567</v>
      </c>
      <c r="Q2096" s="1" t="s">
        <v>1919</v>
      </c>
      <c r="R2096" s="1" t="s">
        <v>1917</v>
      </c>
      <c r="S2096" s="1" t="s">
        <v>2407</v>
      </c>
      <c r="T2096" s="1" t="s">
        <v>2407</v>
      </c>
      <c r="U2096" s="1" t="s">
        <v>6141</v>
      </c>
      <c r="V2096" s="1" t="s">
        <v>2470</v>
      </c>
      <c r="W2096" s="1" t="s">
        <v>103</v>
      </c>
      <c r="X2096" s="1" t="str">
        <f>CONCATENATE(Tableau4[[#This Row],[Numéro de pièce de la pièce de référence]],Tableau4[[#This Row],[Numéro de poste de la pièce de référence]])</f>
        <v>450068903010</v>
      </c>
    </row>
    <row r="2097" spans="1:24" x14ac:dyDescent="0.35">
      <c r="A2097" s="1" t="s">
        <v>97</v>
      </c>
      <c r="B2097" s="1" t="s">
        <v>2489</v>
      </c>
      <c r="C2097" s="1" t="s">
        <v>2510</v>
      </c>
      <c r="D2097" s="1" t="s">
        <v>101</v>
      </c>
      <c r="E2097" s="1" t="s">
        <v>1918</v>
      </c>
      <c r="F2097" s="1" t="s">
        <v>2407</v>
      </c>
      <c r="G2097" s="1" t="s">
        <v>3193</v>
      </c>
      <c r="H2097" s="1" t="s">
        <v>88</v>
      </c>
      <c r="I2097" s="2">
        <v>44092</v>
      </c>
      <c r="J2097" s="1" t="s">
        <v>4282</v>
      </c>
      <c r="K2097" s="1" t="s">
        <v>4283</v>
      </c>
      <c r="L2097" s="1" t="s">
        <v>2630</v>
      </c>
      <c r="M2097" s="1" t="s">
        <v>4290</v>
      </c>
      <c r="N2097" s="3">
        <v>-53646.04</v>
      </c>
      <c r="O2097" s="3">
        <v>0</v>
      </c>
      <c r="P2097" s="1" t="s">
        <v>2567</v>
      </c>
      <c r="Q2097" s="1" t="s">
        <v>1919</v>
      </c>
      <c r="R2097" s="1" t="s">
        <v>1917</v>
      </c>
      <c r="S2097" s="1" t="s">
        <v>2407</v>
      </c>
      <c r="T2097" s="1" t="s">
        <v>2407</v>
      </c>
      <c r="U2097" s="1" t="s">
        <v>6142</v>
      </c>
      <c r="V2097" s="1" t="s">
        <v>2470</v>
      </c>
      <c r="W2097" s="1" t="s">
        <v>103</v>
      </c>
      <c r="X2097" s="1" t="str">
        <f>CONCATENATE(Tableau4[[#This Row],[Numéro de pièce de la pièce de référence]],Tableau4[[#This Row],[Numéro de poste de la pièce de référence]])</f>
        <v>450068903010</v>
      </c>
    </row>
    <row r="2098" spans="1:24" x14ac:dyDescent="0.35">
      <c r="A2098" s="1" t="s">
        <v>97</v>
      </c>
      <c r="B2098" s="1" t="s">
        <v>2489</v>
      </c>
      <c r="C2098" s="1" t="s">
        <v>2510</v>
      </c>
      <c r="D2098" s="1" t="s">
        <v>101</v>
      </c>
      <c r="E2098" s="1" t="s">
        <v>1458</v>
      </c>
      <c r="F2098" s="1" t="s">
        <v>2407</v>
      </c>
      <c r="G2098" s="1" t="s">
        <v>3017</v>
      </c>
      <c r="H2098" s="1" t="s">
        <v>88</v>
      </c>
      <c r="I2098" s="2">
        <v>44095</v>
      </c>
      <c r="J2098" s="1" t="s">
        <v>4282</v>
      </c>
      <c r="K2098" s="1" t="s">
        <v>4283</v>
      </c>
      <c r="L2098" s="1" t="s">
        <v>2630</v>
      </c>
      <c r="M2098" s="1" t="s">
        <v>4290</v>
      </c>
      <c r="N2098" s="3">
        <v>-7292.85</v>
      </c>
      <c r="O2098" s="3">
        <v>0</v>
      </c>
      <c r="P2098" s="1" t="s">
        <v>2567</v>
      </c>
      <c r="Q2098" s="1" t="s">
        <v>1459</v>
      </c>
      <c r="R2098" s="1" t="s">
        <v>1457</v>
      </c>
      <c r="S2098" s="1" t="s">
        <v>2407</v>
      </c>
      <c r="T2098" s="1" t="s">
        <v>2407</v>
      </c>
      <c r="U2098" s="1" t="s">
        <v>6143</v>
      </c>
      <c r="V2098" s="1" t="s">
        <v>2470</v>
      </c>
      <c r="W2098" s="1" t="s">
        <v>111</v>
      </c>
      <c r="X2098" s="1" t="str">
        <f>CONCATENATE(Tableau4[[#This Row],[Numéro de pièce de la pièce de référence]],Tableau4[[#This Row],[Numéro de poste de la pièce de référence]])</f>
        <v>450067469610</v>
      </c>
    </row>
    <row r="2099" spans="1:24" x14ac:dyDescent="0.35">
      <c r="A2099" s="1" t="s">
        <v>97</v>
      </c>
      <c r="B2099" s="1" t="s">
        <v>2489</v>
      </c>
      <c r="C2099" s="1" t="s">
        <v>2510</v>
      </c>
      <c r="D2099" s="1" t="s">
        <v>101</v>
      </c>
      <c r="E2099" s="1" t="s">
        <v>1458</v>
      </c>
      <c r="F2099" s="1" t="s">
        <v>2407</v>
      </c>
      <c r="G2099" s="1" t="s">
        <v>3017</v>
      </c>
      <c r="H2099" s="1" t="s">
        <v>88</v>
      </c>
      <c r="I2099" s="2">
        <v>44095</v>
      </c>
      <c r="J2099" s="1" t="s">
        <v>4282</v>
      </c>
      <c r="K2099" s="1" t="s">
        <v>4283</v>
      </c>
      <c r="L2099" s="1" t="s">
        <v>2630</v>
      </c>
      <c r="M2099" s="1" t="s">
        <v>4290</v>
      </c>
      <c r="N2099" s="3">
        <v>-1384.17</v>
      </c>
      <c r="O2099" s="3">
        <v>0</v>
      </c>
      <c r="P2099" s="1" t="s">
        <v>2567</v>
      </c>
      <c r="Q2099" s="1" t="s">
        <v>1459</v>
      </c>
      <c r="R2099" s="1" t="s">
        <v>1457</v>
      </c>
      <c r="S2099" s="1" t="s">
        <v>2407</v>
      </c>
      <c r="T2099" s="1" t="s">
        <v>2407</v>
      </c>
      <c r="U2099" s="1" t="s">
        <v>6144</v>
      </c>
      <c r="V2099" s="1" t="s">
        <v>2470</v>
      </c>
      <c r="W2099" s="1" t="s">
        <v>111</v>
      </c>
      <c r="X2099" s="1" t="str">
        <f>CONCATENATE(Tableau4[[#This Row],[Numéro de pièce de la pièce de référence]],Tableau4[[#This Row],[Numéro de poste de la pièce de référence]])</f>
        <v>450067469610</v>
      </c>
    </row>
    <row r="2100" spans="1:24" x14ac:dyDescent="0.35">
      <c r="A2100" s="1" t="s">
        <v>97</v>
      </c>
      <c r="B2100" s="1" t="s">
        <v>2489</v>
      </c>
      <c r="C2100" s="1" t="s">
        <v>2510</v>
      </c>
      <c r="D2100" s="1" t="s">
        <v>101</v>
      </c>
      <c r="E2100" s="1" t="s">
        <v>1458</v>
      </c>
      <c r="F2100" s="1" t="s">
        <v>2407</v>
      </c>
      <c r="G2100" s="1" t="s">
        <v>3017</v>
      </c>
      <c r="H2100" s="1" t="s">
        <v>88</v>
      </c>
      <c r="I2100" s="2">
        <v>44095</v>
      </c>
      <c r="J2100" s="1" t="s">
        <v>4282</v>
      </c>
      <c r="K2100" s="1" t="s">
        <v>4283</v>
      </c>
      <c r="L2100" s="1" t="s">
        <v>2630</v>
      </c>
      <c r="M2100" s="1" t="s">
        <v>4290</v>
      </c>
      <c r="N2100" s="3">
        <v>-1370.48</v>
      </c>
      <c r="O2100" s="3">
        <v>0</v>
      </c>
      <c r="P2100" s="1" t="s">
        <v>2567</v>
      </c>
      <c r="Q2100" s="1" t="s">
        <v>1459</v>
      </c>
      <c r="R2100" s="1" t="s">
        <v>1457</v>
      </c>
      <c r="S2100" s="1" t="s">
        <v>2407</v>
      </c>
      <c r="T2100" s="1" t="s">
        <v>2407</v>
      </c>
      <c r="U2100" s="1" t="s">
        <v>6145</v>
      </c>
      <c r="V2100" s="1" t="s">
        <v>2470</v>
      </c>
      <c r="W2100" s="1" t="s">
        <v>111</v>
      </c>
      <c r="X2100" s="1" t="str">
        <f>CONCATENATE(Tableau4[[#This Row],[Numéro de pièce de la pièce de référence]],Tableau4[[#This Row],[Numéro de poste de la pièce de référence]])</f>
        <v>450067469610</v>
      </c>
    </row>
    <row r="2101" spans="1:24" x14ac:dyDescent="0.35">
      <c r="A2101" s="1" t="s">
        <v>97</v>
      </c>
      <c r="B2101" s="1" t="s">
        <v>2489</v>
      </c>
      <c r="C2101" s="1" t="s">
        <v>2510</v>
      </c>
      <c r="D2101" s="1" t="s">
        <v>101</v>
      </c>
      <c r="E2101" s="1" t="s">
        <v>1458</v>
      </c>
      <c r="F2101" s="1" t="s">
        <v>2407</v>
      </c>
      <c r="G2101" s="1" t="s">
        <v>3017</v>
      </c>
      <c r="H2101" s="1" t="s">
        <v>88</v>
      </c>
      <c r="I2101" s="2">
        <v>44095</v>
      </c>
      <c r="J2101" s="1" t="s">
        <v>4282</v>
      </c>
      <c r="K2101" s="1" t="s">
        <v>4283</v>
      </c>
      <c r="L2101" s="1" t="s">
        <v>2630</v>
      </c>
      <c r="M2101" s="1" t="s">
        <v>4290</v>
      </c>
      <c r="N2101" s="3">
        <v>-3832.2</v>
      </c>
      <c r="O2101" s="3">
        <v>0</v>
      </c>
      <c r="P2101" s="1" t="s">
        <v>2567</v>
      </c>
      <c r="Q2101" s="1" t="s">
        <v>1459</v>
      </c>
      <c r="R2101" s="1" t="s">
        <v>1457</v>
      </c>
      <c r="S2101" s="1" t="s">
        <v>2407</v>
      </c>
      <c r="T2101" s="1" t="s">
        <v>2407</v>
      </c>
      <c r="U2101" s="1" t="s">
        <v>6146</v>
      </c>
      <c r="V2101" s="1" t="s">
        <v>2470</v>
      </c>
      <c r="W2101" s="1" t="s">
        <v>111</v>
      </c>
      <c r="X2101" s="1" t="str">
        <f>CONCATENATE(Tableau4[[#This Row],[Numéro de pièce de la pièce de référence]],Tableau4[[#This Row],[Numéro de poste de la pièce de référence]])</f>
        <v>450067469610</v>
      </c>
    </row>
    <row r="2102" spans="1:24" x14ac:dyDescent="0.35">
      <c r="A2102" s="1" t="s">
        <v>97</v>
      </c>
      <c r="B2102" s="1" t="s">
        <v>2489</v>
      </c>
      <c r="C2102" s="1" t="s">
        <v>2510</v>
      </c>
      <c r="D2102" s="1" t="s">
        <v>101</v>
      </c>
      <c r="E2102" s="1" t="s">
        <v>2116</v>
      </c>
      <c r="F2102" s="1" t="s">
        <v>2407</v>
      </c>
      <c r="G2102" s="1" t="s">
        <v>3107</v>
      </c>
      <c r="H2102" s="1" t="s">
        <v>88</v>
      </c>
      <c r="I2102" s="2">
        <v>44095</v>
      </c>
      <c r="J2102" s="1" t="s">
        <v>4282</v>
      </c>
      <c r="K2102" s="1" t="s">
        <v>4283</v>
      </c>
      <c r="L2102" s="1" t="s">
        <v>2630</v>
      </c>
      <c r="M2102" s="1" t="s">
        <v>4290</v>
      </c>
      <c r="N2102" s="3">
        <v>-120962.86</v>
      </c>
      <c r="O2102" s="3">
        <v>0</v>
      </c>
      <c r="P2102" s="1" t="s">
        <v>2702</v>
      </c>
      <c r="Q2102" s="1" t="s">
        <v>2117</v>
      </c>
      <c r="R2102" s="1" t="s">
        <v>2115</v>
      </c>
      <c r="S2102" s="1" t="s">
        <v>2407</v>
      </c>
      <c r="T2102" s="1" t="s">
        <v>2407</v>
      </c>
      <c r="U2102" s="1" t="s">
        <v>6147</v>
      </c>
      <c r="V2102" s="1" t="s">
        <v>2470</v>
      </c>
      <c r="W2102" s="1" t="s">
        <v>74</v>
      </c>
      <c r="X2102" s="1" t="str">
        <f>CONCATENATE(Tableau4[[#This Row],[Numéro de pièce de la pièce de référence]],Tableau4[[#This Row],[Numéro de poste de la pièce de référence]])</f>
        <v>450068159210</v>
      </c>
    </row>
    <row r="2103" spans="1:24" x14ac:dyDescent="0.35">
      <c r="A2103" s="1" t="s">
        <v>23</v>
      </c>
      <c r="B2103" s="1" t="s">
        <v>3111</v>
      </c>
      <c r="C2103" s="1" t="s">
        <v>2492</v>
      </c>
      <c r="D2103" s="1" t="s">
        <v>50</v>
      </c>
      <c r="E2103" s="1" t="s">
        <v>1714</v>
      </c>
      <c r="F2103" s="1" t="s">
        <v>2407</v>
      </c>
      <c r="G2103" s="1" t="s">
        <v>3110</v>
      </c>
      <c r="H2103" s="1" t="s">
        <v>88</v>
      </c>
      <c r="I2103" s="2">
        <v>44095</v>
      </c>
      <c r="J2103" s="1" t="s">
        <v>4282</v>
      </c>
      <c r="K2103" s="1" t="s">
        <v>4283</v>
      </c>
      <c r="L2103" s="1" t="s">
        <v>2630</v>
      </c>
      <c r="M2103" s="1" t="s">
        <v>4290</v>
      </c>
      <c r="N2103" s="3">
        <v>-1159.5899999999999</v>
      </c>
      <c r="O2103" s="3">
        <v>0</v>
      </c>
      <c r="P2103" s="1" t="s">
        <v>2771</v>
      </c>
      <c r="Q2103" s="1" t="s">
        <v>1715</v>
      </c>
      <c r="R2103" s="1" t="s">
        <v>301</v>
      </c>
      <c r="S2103" s="1" t="s">
        <v>2407</v>
      </c>
      <c r="T2103" s="1" t="s">
        <v>2407</v>
      </c>
      <c r="U2103" s="1" t="s">
        <v>6148</v>
      </c>
      <c r="V2103" s="1" t="s">
        <v>2470</v>
      </c>
      <c r="W2103" s="1" t="s">
        <v>51</v>
      </c>
      <c r="X2103" s="1" t="str">
        <f>CONCATENATE(Tableau4[[#This Row],[Numéro de pièce de la pièce de référence]],Tableau4[[#This Row],[Numéro de poste de la pièce de référence]])</f>
        <v>450068216510</v>
      </c>
    </row>
    <row r="2104" spans="1:24" x14ac:dyDescent="0.35">
      <c r="A2104" s="1" t="s">
        <v>97</v>
      </c>
      <c r="B2104" s="1" t="s">
        <v>2489</v>
      </c>
      <c r="C2104" s="1" t="s">
        <v>2510</v>
      </c>
      <c r="D2104" s="1" t="s">
        <v>126</v>
      </c>
      <c r="E2104" s="1" t="s">
        <v>2401</v>
      </c>
      <c r="F2104" s="1" t="s">
        <v>2407</v>
      </c>
      <c r="G2104" s="1" t="s">
        <v>3209</v>
      </c>
      <c r="H2104" s="1" t="s">
        <v>88</v>
      </c>
      <c r="I2104" s="2">
        <v>44095</v>
      </c>
      <c r="J2104" s="1" t="s">
        <v>4282</v>
      </c>
      <c r="K2104" s="1" t="s">
        <v>4283</v>
      </c>
      <c r="L2104" s="1" t="s">
        <v>3400</v>
      </c>
      <c r="M2104" s="1" t="s">
        <v>4284</v>
      </c>
      <c r="N2104" s="3">
        <v>1362.46</v>
      </c>
      <c r="O2104" s="3">
        <v>0</v>
      </c>
      <c r="P2104" s="1" t="s">
        <v>2567</v>
      </c>
      <c r="Q2104" s="1" t="s">
        <v>2402</v>
      </c>
      <c r="R2104" s="1" t="s">
        <v>3207</v>
      </c>
      <c r="S2104" s="1" t="s">
        <v>2407</v>
      </c>
      <c r="T2104" s="1" t="s">
        <v>2407</v>
      </c>
      <c r="U2104" s="1" t="s">
        <v>6149</v>
      </c>
      <c r="V2104" s="1" t="s">
        <v>2470</v>
      </c>
      <c r="W2104" s="1" t="s">
        <v>99</v>
      </c>
      <c r="X2104" s="1" t="str">
        <f>CONCATENATE(Tableau4[[#This Row],[Numéro de pièce de la pièce de référence]],Tableau4[[#This Row],[Numéro de poste de la pièce de référence]])</f>
        <v>450069152810</v>
      </c>
    </row>
    <row r="2105" spans="1:24" x14ac:dyDescent="0.35">
      <c r="A2105" s="1" t="s">
        <v>97</v>
      </c>
      <c r="B2105" s="1" t="s">
        <v>2489</v>
      </c>
      <c r="C2105" s="1" t="s">
        <v>2510</v>
      </c>
      <c r="D2105" s="1" t="s">
        <v>126</v>
      </c>
      <c r="E2105" s="1" t="s">
        <v>2401</v>
      </c>
      <c r="F2105" s="1" t="s">
        <v>2407</v>
      </c>
      <c r="G2105" s="1" t="s">
        <v>3209</v>
      </c>
      <c r="H2105" s="1" t="s">
        <v>217</v>
      </c>
      <c r="I2105" s="2">
        <v>44095</v>
      </c>
      <c r="J2105" s="1" t="s">
        <v>4282</v>
      </c>
      <c r="K2105" s="1" t="s">
        <v>4283</v>
      </c>
      <c r="L2105" s="1" t="s">
        <v>3400</v>
      </c>
      <c r="M2105" s="1" t="s">
        <v>4284</v>
      </c>
      <c r="N2105" s="3">
        <v>617.1</v>
      </c>
      <c r="O2105" s="3">
        <v>0</v>
      </c>
      <c r="P2105" s="1" t="s">
        <v>2567</v>
      </c>
      <c r="Q2105" s="1" t="s">
        <v>2403</v>
      </c>
      <c r="R2105" s="1" t="s">
        <v>3207</v>
      </c>
      <c r="S2105" s="1" t="s">
        <v>2407</v>
      </c>
      <c r="T2105" s="1" t="s">
        <v>2407</v>
      </c>
      <c r="U2105" s="1" t="s">
        <v>6149</v>
      </c>
      <c r="V2105" s="1" t="s">
        <v>2470</v>
      </c>
      <c r="W2105" s="1" t="s">
        <v>99</v>
      </c>
      <c r="X2105" s="1" t="str">
        <f>CONCATENATE(Tableau4[[#This Row],[Numéro de pièce de la pièce de référence]],Tableau4[[#This Row],[Numéro de poste de la pièce de référence]])</f>
        <v>450069152820</v>
      </c>
    </row>
    <row r="2106" spans="1:24" x14ac:dyDescent="0.35">
      <c r="A2106" s="1" t="s">
        <v>97</v>
      </c>
      <c r="B2106" s="1" t="s">
        <v>2489</v>
      </c>
      <c r="C2106" s="1" t="s">
        <v>2510</v>
      </c>
      <c r="D2106" s="1" t="s">
        <v>101</v>
      </c>
      <c r="E2106" s="1" t="s">
        <v>1458</v>
      </c>
      <c r="F2106" s="1" t="s">
        <v>2407</v>
      </c>
      <c r="G2106" s="1" t="s">
        <v>3017</v>
      </c>
      <c r="H2106" s="1" t="s">
        <v>88</v>
      </c>
      <c r="I2106" s="2">
        <v>44096</v>
      </c>
      <c r="J2106" s="1" t="s">
        <v>4282</v>
      </c>
      <c r="K2106" s="1" t="s">
        <v>4283</v>
      </c>
      <c r="L2106" s="1" t="s">
        <v>3401</v>
      </c>
      <c r="M2106" s="1" t="s">
        <v>4288</v>
      </c>
      <c r="N2106" s="3">
        <v>200.24</v>
      </c>
      <c r="O2106" s="3">
        <v>0</v>
      </c>
      <c r="P2106" s="1" t="s">
        <v>2567</v>
      </c>
      <c r="Q2106" s="1" t="s">
        <v>1459</v>
      </c>
      <c r="R2106" s="1" t="s">
        <v>1457</v>
      </c>
      <c r="S2106" s="1" t="s">
        <v>2407</v>
      </c>
      <c r="T2106" s="1" t="s">
        <v>2407</v>
      </c>
      <c r="U2106" s="1" t="s">
        <v>6150</v>
      </c>
      <c r="V2106" s="1" t="s">
        <v>2470</v>
      </c>
      <c r="W2106" s="1" t="s">
        <v>111</v>
      </c>
      <c r="X2106" s="1" t="str">
        <f>CONCATENATE(Tableau4[[#This Row],[Numéro de pièce de la pièce de référence]],Tableau4[[#This Row],[Numéro de poste de la pièce de référence]])</f>
        <v>450067469610</v>
      </c>
    </row>
    <row r="2107" spans="1:24" x14ac:dyDescent="0.35">
      <c r="A2107" s="1" t="s">
        <v>97</v>
      </c>
      <c r="B2107" s="1" t="s">
        <v>2489</v>
      </c>
      <c r="C2107" s="1" t="s">
        <v>2510</v>
      </c>
      <c r="D2107" s="1" t="s">
        <v>101</v>
      </c>
      <c r="E2107" s="1" t="s">
        <v>1458</v>
      </c>
      <c r="F2107" s="1" t="s">
        <v>2407</v>
      </c>
      <c r="G2107" s="1" t="s">
        <v>3017</v>
      </c>
      <c r="H2107" s="1" t="s">
        <v>88</v>
      </c>
      <c r="I2107" s="2">
        <v>44096</v>
      </c>
      <c r="J2107" s="1" t="s">
        <v>4282</v>
      </c>
      <c r="K2107" s="1" t="s">
        <v>4283</v>
      </c>
      <c r="L2107" s="1" t="s">
        <v>2630</v>
      </c>
      <c r="M2107" s="1" t="s">
        <v>4290</v>
      </c>
      <c r="N2107" s="3">
        <v>928.24</v>
      </c>
      <c r="O2107" s="3">
        <v>0</v>
      </c>
      <c r="P2107" s="1" t="s">
        <v>2567</v>
      </c>
      <c r="Q2107" s="1" t="s">
        <v>1459</v>
      </c>
      <c r="R2107" s="1" t="s">
        <v>1457</v>
      </c>
      <c r="S2107" s="1" t="s">
        <v>2407</v>
      </c>
      <c r="T2107" s="1" t="s">
        <v>2407</v>
      </c>
      <c r="U2107" s="1" t="s">
        <v>6151</v>
      </c>
      <c r="V2107" s="1" t="s">
        <v>2470</v>
      </c>
      <c r="W2107" s="1" t="s">
        <v>111</v>
      </c>
      <c r="X2107" s="1" t="str">
        <f>CONCATENATE(Tableau4[[#This Row],[Numéro de pièce de la pièce de référence]],Tableau4[[#This Row],[Numéro de poste de la pièce de référence]])</f>
        <v>450067469610</v>
      </c>
    </row>
    <row r="2108" spans="1:24" x14ac:dyDescent="0.35">
      <c r="A2108" s="1" t="s">
        <v>97</v>
      </c>
      <c r="B2108" s="1" t="s">
        <v>2489</v>
      </c>
      <c r="C2108" s="1" t="s">
        <v>2510</v>
      </c>
      <c r="D2108" s="1" t="s">
        <v>101</v>
      </c>
      <c r="E2108" s="1" t="s">
        <v>1458</v>
      </c>
      <c r="F2108" s="1" t="s">
        <v>2407</v>
      </c>
      <c r="G2108" s="1" t="s">
        <v>3017</v>
      </c>
      <c r="H2108" s="1" t="s">
        <v>88</v>
      </c>
      <c r="I2108" s="2">
        <v>44096</v>
      </c>
      <c r="J2108" s="1" t="s">
        <v>4282</v>
      </c>
      <c r="K2108" s="1" t="s">
        <v>4283</v>
      </c>
      <c r="L2108" s="1" t="s">
        <v>2630</v>
      </c>
      <c r="M2108" s="1" t="s">
        <v>4290</v>
      </c>
      <c r="N2108" s="3">
        <v>-1049.24</v>
      </c>
      <c r="O2108" s="3">
        <v>0</v>
      </c>
      <c r="P2108" s="1" t="s">
        <v>2567</v>
      </c>
      <c r="Q2108" s="1" t="s">
        <v>1459</v>
      </c>
      <c r="R2108" s="1" t="s">
        <v>1457</v>
      </c>
      <c r="S2108" s="1" t="s">
        <v>2407</v>
      </c>
      <c r="T2108" s="1" t="s">
        <v>2407</v>
      </c>
      <c r="U2108" s="1" t="s">
        <v>6152</v>
      </c>
      <c r="V2108" s="1" t="s">
        <v>2470</v>
      </c>
      <c r="W2108" s="1" t="s">
        <v>111</v>
      </c>
      <c r="X2108" s="1" t="str">
        <f>CONCATENATE(Tableau4[[#This Row],[Numéro de pièce de la pièce de référence]],Tableau4[[#This Row],[Numéro de poste de la pièce de référence]])</f>
        <v>450067469610</v>
      </c>
    </row>
    <row r="2109" spans="1:24" x14ac:dyDescent="0.35">
      <c r="A2109" s="1" t="s">
        <v>97</v>
      </c>
      <c r="B2109" s="1" t="s">
        <v>2489</v>
      </c>
      <c r="C2109" s="1" t="s">
        <v>2510</v>
      </c>
      <c r="D2109" s="1" t="s">
        <v>101</v>
      </c>
      <c r="E2109" s="1" t="s">
        <v>2116</v>
      </c>
      <c r="F2109" s="1" t="s">
        <v>2407</v>
      </c>
      <c r="G2109" s="1" t="s">
        <v>3107</v>
      </c>
      <c r="H2109" s="1" t="s">
        <v>88</v>
      </c>
      <c r="I2109" s="2">
        <v>44096</v>
      </c>
      <c r="J2109" s="1" t="s">
        <v>4282</v>
      </c>
      <c r="K2109" s="1" t="s">
        <v>4283</v>
      </c>
      <c r="L2109" s="1" t="s">
        <v>2630</v>
      </c>
      <c r="M2109" s="1" t="s">
        <v>4290</v>
      </c>
      <c r="N2109" s="3">
        <v>-141512.66</v>
      </c>
      <c r="O2109" s="3">
        <v>0</v>
      </c>
      <c r="P2109" s="1" t="s">
        <v>2702</v>
      </c>
      <c r="Q2109" s="1" t="s">
        <v>2117</v>
      </c>
      <c r="R2109" s="1" t="s">
        <v>2115</v>
      </c>
      <c r="S2109" s="1" t="s">
        <v>2407</v>
      </c>
      <c r="T2109" s="1" t="s">
        <v>2407</v>
      </c>
      <c r="U2109" s="1" t="s">
        <v>6153</v>
      </c>
      <c r="V2109" s="1" t="s">
        <v>2470</v>
      </c>
      <c r="W2109" s="1" t="s">
        <v>74</v>
      </c>
      <c r="X2109" s="1" t="str">
        <f>CONCATENATE(Tableau4[[#This Row],[Numéro de pièce de la pièce de référence]],Tableau4[[#This Row],[Numéro de poste de la pièce de référence]])</f>
        <v>450068159210</v>
      </c>
    </row>
    <row r="2110" spans="1:24" x14ac:dyDescent="0.35">
      <c r="A2110" s="1" t="s">
        <v>97</v>
      </c>
      <c r="B2110" s="1" t="s">
        <v>2489</v>
      </c>
      <c r="C2110" s="1" t="s">
        <v>2510</v>
      </c>
      <c r="D2110" s="1" t="s">
        <v>101</v>
      </c>
      <c r="E2110" s="1" t="s">
        <v>1458</v>
      </c>
      <c r="F2110" s="1" t="s">
        <v>2407</v>
      </c>
      <c r="G2110" s="1" t="s">
        <v>3017</v>
      </c>
      <c r="H2110" s="1" t="s">
        <v>88</v>
      </c>
      <c r="I2110" s="2">
        <v>44097</v>
      </c>
      <c r="J2110" s="1" t="s">
        <v>4282</v>
      </c>
      <c r="K2110" s="1" t="s">
        <v>4283</v>
      </c>
      <c r="L2110" s="1" t="s">
        <v>2630</v>
      </c>
      <c r="M2110" s="1" t="s">
        <v>4290</v>
      </c>
      <c r="N2110" s="3">
        <v>-918.34</v>
      </c>
      <c r="O2110" s="3">
        <v>0</v>
      </c>
      <c r="P2110" s="1" t="s">
        <v>2567</v>
      </c>
      <c r="Q2110" s="1" t="s">
        <v>1459</v>
      </c>
      <c r="R2110" s="1" t="s">
        <v>1457</v>
      </c>
      <c r="S2110" s="1" t="s">
        <v>2407</v>
      </c>
      <c r="T2110" s="1" t="s">
        <v>2407</v>
      </c>
      <c r="U2110" s="1" t="s">
        <v>6154</v>
      </c>
      <c r="V2110" s="1" t="s">
        <v>2470</v>
      </c>
      <c r="W2110" s="1" t="s">
        <v>111</v>
      </c>
      <c r="X2110" s="1" t="str">
        <f>CONCATENATE(Tableau4[[#This Row],[Numéro de pièce de la pièce de référence]],Tableau4[[#This Row],[Numéro de poste de la pièce de référence]])</f>
        <v>450067469610</v>
      </c>
    </row>
    <row r="2111" spans="1:24" x14ac:dyDescent="0.35">
      <c r="A2111" s="1" t="s">
        <v>86</v>
      </c>
      <c r="B2111" s="1" t="s">
        <v>2489</v>
      </c>
      <c r="C2111" s="1" t="s">
        <v>2503</v>
      </c>
      <c r="D2111" s="1" t="s">
        <v>87</v>
      </c>
      <c r="E2111" s="1" t="s">
        <v>302</v>
      </c>
      <c r="F2111" s="1" t="s">
        <v>2407</v>
      </c>
      <c r="G2111" s="1" t="s">
        <v>2601</v>
      </c>
      <c r="H2111" s="1" t="s">
        <v>88</v>
      </c>
      <c r="I2111" s="2">
        <v>44098</v>
      </c>
      <c r="J2111" s="1" t="s">
        <v>4282</v>
      </c>
      <c r="K2111" s="1" t="s">
        <v>4283</v>
      </c>
      <c r="L2111" s="1" t="s">
        <v>2630</v>
      </c>
      <c r="M2111" s="1" t="s">
        <v>4290</v>
      </c>
      <c r="N2111" s="3">
        <v>-24006.44</v>
      </c>
      <c r="O2111" s="3">
        <v>0</v>
      </c>
      <c r="P2111" s="1" t="s">
        <v>2602</v>
      </c>
      <c r="Q2111" s="1" t="s">
        <v>303</v>
      </c>
      <c r="R2111" s="1" t="s">
        <v>301</v>
      </c>
      <c r="S2111" s="1" t="s">
        <v>2407</v>
      </c>
      <c r="T2111" s="1" t="s">
        <v>2407</v>
      </c>
      <c r="U2111" s="1" t="s">
        <v>6155</v>
      </c>
      <c r="V2111" s="1" t="s">
        <v>2470</v>
      </c>
      <c r="W2111" s="1" t="s">
        <v>88</v>
      </c>
      <c r="X2111" s="1" t="str">
        <f>CONCATENATE(Tableau4[[#This Row],[Numéro de pièce de la pièce de référence]],Tableau4[[#This Row],[Numéro de poste de la pièce de référence]])</f>
        <v>450066458810</v>
      </c>
    </row>
    <row r="2112" spans="1:24" x14ac:dyDescent="0.35">
      <c r="A2112" s="1" t="s">
        <v>86</v>
      </c>
      <c r="B2112" s="1" t="s">
        <v>2489</v>
      </c>
      <c r="C2112" s="1" t="s">
        <v>2503</v>
      </c>
      <c r="D2112" s="1" t="s">
        <v>87</v>
      </c>
      <c r="E2112" s="1" t="s">
        <v>302</v>
      </c>
      <c r="F2112" s="1" t="s">
        <v>2407</v>
      </c>
      <c r="G2112" s="1" t="s">
        <v>2601</v>
      </c>
      <c r="H2112" s="1" t="s">
        <v>88</v>
      </c>
      <c r="I2112" s="2">
        <v>44098</v>
      </c>
      <c r="J2112" s="1" t="s">
        <v>4282</v>
      </c>
      <c r="K2112" s="1" t="s">
        <v>4283</v>
      </c>
      <c r="L2112" s="1" t="s">
        <v>2630</v>
      </c>
      <c r="M2112" s="1" t="s">
        <v>4290</v>
      </c>
      <c r="N2112" s="3">
        <v>-120034.36</v>
      </c>
      <c r="O2112" s="3">
        <v>0</v>
      </c>
      <c r="P2112" s="1" t="s">
        <v>2602</v>
      </c>
      <c r="Q2112" s="1" t="s">
        <v>303</v>
      </c>
      <c r="R2112" s="1" t="s">
        <v>301</v>
      </c>
      <c r="S2112" s="1" t="s">
        <v>2407</v>
      </c>
      <c r="T2112" s="1" t="s">
        <v>2407</v>
      </c>
      <c r="U2112" s="1" t="s">
        <v>6156</v>
      </c>
      <c r="V2112" s="1" t="s">
        <v>2470</v>
      </c>
      <c r="W2112" s="1" t="s">
        <v>88</v>
      </c>
      <c r="X2112" s="1" t="str">
        <f>CONCATENATE(Tableau4[[#This Row],[Numéro de pièce de la pièce de référence]],Tableau4[[#This Row],[Numéro de poste de la pièce de référence]])</f>
        <v>450066458810</v>
      </c>
    </row>
    <row r="2113" spans="1:24" x14ac:dyDescent="0.35">
      <c r="A2113" s="1" t="s">
        <v>86</v>
      </c>
      <c r="B2113" s="1" t="s">
        <v>2489</v>
      </c>
      <c r="C2113" s="1" t="s">
        <v>2503</v>
      </c>
      <c r="D2113" s="1" t="s">
        <v>87</v>
      </c>
      <c r="E2113" s="1" t="s">
        <v>302</v>
      </c>
      <c r="F2113" s="1" t="s">
        <v>2407</v>
      </c>
      <c r="G2113" s="1" t="s">
        <v>2601</v>
      </c>
      <c r="H2113" s="1" t="s">
        <v>88</v>
      </c>
      <c r="I2113" s="2">
        <v>44098</v>
      </c>
      <c r="J2113" s="1" t="s">
        <v>4282</v>
      </c>
      <c r="K2113" s="1" t="s">
        <v>4283</v>
      </c>
      <c r="L2113" s="1" t="s">
        <v>2630</v>
      </c>
      <c r="M2113" s="1" t="s">
        <v>4290</v>
      </c>
      <c r="N2113" s="3">
        <v>-12003.04</v>
      </c>
      <c r="O2113" s="3">
        <v>0</v>
      </c>
      <c r="P2113" s="1" t="s">
        <v>2602</v>
      </c>
      <c r="Q2113" s="1" t="s">
        <v>303</v>
      </c>
      <c r="R2113" s="1" t="s">
        <v>301</v>
      </c>
      <c r="S2113" s="1" t="s">
        <v>2407</v>
      </c>
      <c r="T2113" s="1" t="s">
        <v>2407</v>
      </c>
      <c r="U2113" s="1" t="s">
        <v>6157</v>
      </c>
      <c r="V2113" s="1" t="s">
        <v>2470</v>
      </c>
      <c r="W2113" s="1" t="s">
        <v>88</v>
      </c>
      <c r="X2113" s="1" t="str">
        <f>CONCATENATE(Tableau4[[#This Row],[Numéro de pièce de la pièce de référence]],Tableau4[[#This Row],[Numéro de poste de la pièce de référence]])</f>
        <v>450066458810</v>
      </c>
    </row>
    <row r="2114" spans="1:24" x14ac:dyDescent="0.35">
      <c r="A2114" s="1" t="s">
        <v>86</v>
      </c>
      <c r="B2114" s="1" t="s">
        <v>2489</v>
      </c>
      <c r="C2114" s="1" t="s">
        <v>2503</v>
      </c>
      <c r="D2114" s="1" t="s">
        <v>87</v>
      </c>
      <c r="E2114" s="1" t="s">
        <v>302</v>
      </c>
      <c r="F2114" s="1" t="s">
        <v>2407</v>
      </c>
      <c r="G2114" s="1" t="s">
        <v>2601</v>
      </c>
      <c r="H2114" s="1" t="s">
        <v>88</v>
      </c>
      <c r="I2114" s="2">
        <v>44098</v>
      </c>
      <c r="J2114" s="1" t="s">
        <v>4282</v>
      </c>
      <c r="K2114" s="1" t="s">
        <v>4283</v>
      </c>
      <c r="L2114" s="1" t="s">
        <v>2630</v>
      </c>
      <c r="M2114" s="1" t="s">
        <v>4290</v>
      </c>
      <c r="N2114" s="3">
        <v>-12003.04</v>
      </c>
      <c r="O2114" s="3">
        <v>0</v>
      </c>
      <c r="P2114" s="1" t="s">
        <v>2602</v>
      </c>
      <c r="Q2114" s="1" t="s">
        <v>303</v>
      </c>
      <c r="R2114" s="1" t="s">
        <v>301</v>
      </c>
      <c r="S2114" s="1" t="s">
        <v>2407</v>
      </c>
      <c r="T2114" s="1" t="s">
        <v>2407</v>
      </c>
      <c r="U2114" s="1" t="s">
        <v>6158</v>
      </c>
      <c r="V2114" s="1" t="s">
        <v>2470</v>
      </c>
      <c r="W2114" s="1" t="s">
        <v>88</v>
      </c>
      <c r="X2114" s="1" t="str">
        <f>CONCATENATE(Tableau4[[#This Row],[Numéro de pièce de la pièce de référence]],Tableau4[[#This Row],[Numéro de poste de la pièce de référence]])</f>
        <v>450066458810</v>
      </c>
    </row>
    <row r="2115" spans="1:24" x14ac:dyDescent="0.35">
      <c r="A2115" s="1" t="s">
        <v>150</v>
      </c>
      <c r="B2115" s="1" t="s">
        <v>2489</v>
      </c>
      <c r="C2115" s="1" t="s">
        <v>2503</v>
      </c>
      <c r="D2115" s="1" t="s">
        <v>151</v>
      </c>
      <c r="E2115" s="1" t="s">
        <v>302</v>
      </c>
      <c r="F2115" s="1" t="s">
        <v>2407</v>
      </c>
      <c r="G2115" s="1" t="s">
        <v>2601</v>
      </c>
      <c r="H2115" s="1" t="s">
        <v>217</v>
      </c>
      <c r="I2115" s="2">
        <v>44098</v>
      </c>
      <c r="J2115" s="1" t="s">
        <v>4282</v>
      </c>
      <c r="K2115" s="1" t="s">
        <v>4283</v>
      </c>
      <c r="L2115" s="1" t="s">
        <v>2630</v>
      </c>
      <c r="M2115" s="1" t="s">
        <v>4290</v>
      </c>
      <c r="N2115" s="3">
        <v>-11359.66</v>
      </c>
      <c r="O2115" s="3">
        <v>0</v>
      </c>
      <c r="P2115" s="1" t="s">
        <v>2602</v>
      </c>
      <c r="Q2115" s="1" t="s">
        <v>308</v>
      </c>
      <c r="R2115" s="1" t="s">
        <v>301</v>
      </c>
      <c r="S2115" s="1" t="s">
        <v>2407</v>
      </c>
      <c r="T2115" s="1" t="s">
        <v>2407</v>
      </c>
      <c r="U2115" s="1" t="s">
        <v>6155</v>
      </c>
      <c r="V2115" s="1" t="s">
        <v>2470</v>
      </c>
      <c r="W2115" s="1" t="s">
        <v>103</v>
      </c>
      <c r="X2115" s="1" t="str">
        <f>CONCATENATE(Tableau4[[#This Row],[Numéro de pièce de la pièce de référence]],Tableau4[[#This Row],[Numéro de poste de la pièce de référence]])</f>
        <v>450066458820</v>
      </c>
    </row>
    <row r="2116" spans="1:24" x14ac:dyDescent="0.35">
      <c r="A2116" s="1" t="s">
        <v>86</v>
      </c>
      <c r="B2116" s="1" t="s">
        <v>2489</v>
      </c>
      <c r="C2116" s="1" t="s">
        <v>2503</v>
      </c>
      <c r="D2116" s="1" t="s">
        <v>91</v>
      </c>
      <c r="E2116" s="1" t="s">
        <v>443</v>
      </c>
      <c r="F2116" s="1" t="s">
        <v>2407</v>
      </c>
      <c r="G2116" s="1" t="s">
        <v>2601</v>
      </c>
      <c r="H2116" s="1" t="s">
        <v>88</v>
      </c>
      <c r="I2116" s="2">
        <v>44098</v>
      </c>
      <c r="J2116" s="1" t="s">
        <v>4282</v>
      </c>
      <c r="K2116" s="1" t="s">
        <v>4283</v>
      </c>
      <c r="L2116" s="1" t="s">
        <v>2630</v>
      </c>
      <c r="M2116" s="1" t="s">
        <v>4290</v>
      </c>
      <c r="N2116" s="3">
        <v>-12003.4</v>
      </c>
      <c r="O2116" s="3">
        <v>0</v>
      </c>
      <c r="P2116" s="1" t="s">
        <v>2602</v>
      </c>
      <c r="Q2116" s="1" t="s">
        <v>444</v>
      </c>
      <c r="R2116" s="1" t="s">
        <v>301</v>
      </c>
      <c r="S2116" s="1" t="s">
        <v>2407</v>
      </c>
      <c r="T2116" s="1" t="s">
        <v>2407</v>
      </c>
      <c r="U2116" s="1" t="s">
        <v>6159</v>
      </c>
      <c r="V2116" s="1" t="s">
        <v>2470</v>
      </c>
      <c r="W2116" s="1" t="s">
        <v>92</v>
      </c>
      <c r="X2116" s="1" t="str">
        <f>CONCATENATE(Tableau4[[#This Row],[Numéro de pièce de la pièce de référence]],Tableau4[[#This Row],[Numéro de poste de la pièce de référence]])</f>
        <v>450066785410</v>
      </c>
    </row>
    <row r="2117" spans="1:24" x14ac:dyDescent="0.35">
      <c r="A2117" s="1" t="s">
        <v>86</v>
      </c>
      <c r="B2117" s="1" t="s">
        <v>2489</v>
      </c>
      <c r="C2117" s="1" t="s">
        <v>2503</v>
      </c>
      <c r="D2117" s="1" t="s">
        <v>91</v>
      </c>
      <c r="E2117" s="1" t="s">
        <v>443</v>
      </c>
      <c r="F2117" s="1" t="s">
        <v>2407</v>
      </c>
      <c r="G2117" s="1" t="s">
        <v>2601</v>
      </c>
      <c r="H2117" s="1" t="s">
        <v>88</v>
      </c>
      <c r="I2117" s="2">
        <v>44098</v>
      </c>
      <c r="J2117" s="1" t="s">
        <v>4282</v>
      </c>
      <c r="K2117" s="1" t="s">
        <v>4283</v>
      </c>
      <c r="L2117" s="1" t="s">
        <v>2630</v>
      </c>
      <c r="M2117" s="1" t="s">
        <v>4290</v>
      </c>
      <c r="N2117" s="3">
        <v>-12003.4</v>
      </c>
      <c r="O2117" s="3">
        <v>0</v>
      </c>
      <c r="P2117" s="1" t="s">
        <v>2602</v>
      </c>
      <c r="Q2117" s="1" t="s">
        <v>444</v>
      </c>
      <c r="R2117" s="1" t="s">
        <v>301</v>
      </c>
      <c r="S2117" s="1" t="s">
        <v>2407</v>
      </c>
      <c r="T2117" s="1" t="s">
        <v>2407</v>
      </c>
      <c r="U2117" s="1" t="s">
        <v>6160</v>
      </c>
      <c r="V2117" s="1" t="s">
        <v>2470</v>
      </c>
      <c r="W2117" s="1" t="s">
        <v>92</v>
      </c>
      <c r="X2117" s="1" t="str">
        <f>CONCATENATE(Tableau4[[#This Row],[Numéro de pièce de la pièce de référence]],Tableau4[[#This Row],[Numéro de poste de la pièce de référence]])</f>
        <v>450066785410</v>
      </c>
    </row>
    <row r="2118" spans="1:24" x14ac:dyDescent="0.35">
      <c r="A2118" s="1" t="s">
        <v>150</v>
      </c>
      <c r="B2118" s="1" t="s">
        <v>2489</v>
      </c>
      <c r="C2118" s="1" t="s">
        <v>2503</v>
      </c>
      <c r="D2118" s="1" t="s">
        <v>151</v>
      </c>
      <c r="E2118" s="1" t="s">
        <v>443</v>
      </c>
      <c r="F2118" s="1" t="s">
        <v>2407</v>
      </c>
      <c r="G2118" s="1" t="s">
        <v>2601</v>
      </c>
      <c r="H2118" s="1" t="s">
        <v>217</v>
      </c>
      <c r="I2118" s="2">
        <v>44098</v>
      </c>
      <c r="J2118" s="1" t="s">
        <v>4282</v>
      </c>
      <c r="K2118" s="1" t="s">
        <v>4283</v>
      </c>
      <c r="L2118" s="1" t="s">
        <v>2630</v>
      </c>
      <c r="M2118" s="1" t="s">
        <v>4290</v>
      </c>
      <c r="N2118" s="3">
        <v>-4501.1400000000003</v>
      </c>
      <c r="O2118" s="3">
        <v>0</v>
      </c>
      <c r="P2118" s="1" t="s">
        <v>2602</v>
      </c>
      <c r="Q2118" s="1" t="s">
        <v>445</v>
      </c>
      <c r="R2118" s="1" t="s">
        <v>301</v>
      </c>
      <c r="S2118" s="1" t="s">
        <v>2407</v>
      </c>
      <c r="T2118" s="1" t="s">
        <v>2407</v>
      </c>
      <c r="U2118" s="1" t="s">
        <v>6160</v>
      </c>
      <c r="V2118" s="1" t="s">
        <v>2470</v>
      </c>
      <c r="W2118" s="1" t="s">
        <v>99</v>
      </c>
      <c r="X2118" s="1" t="str">
        <f>CONCATENATE(Tableau4[[#This Row],[Numéro de pièce de la pièce de référence]],Tableau4[[#This Row],[Numéro de poste de la pièce de référence]])</f>
        <v>450066785420</v>
      </c>
    </row>
    <row r="2119" spans="1:24" x14ac:dyDescent="0.35">
      <c r="A2119" s="1" t="s">
        <v>97</v>
      </c>
      <c r="B2119" s="1" t="s">
        <v>2489</v>
      </c>
      <c r="C2119" s="1" t="s">
        <v>2510</v>
      </c>
      <c r="D2119" s="1" t="s">
        <v>101</v>
      </c>
      <c r="E2119" s="1" t="s">
        <v>1251</v>
      </c>
      <c r="F2119" s="1" t="s">
        <v>2407</v>
      </c>
      <c r="G2119" s="1" t="s">
        <v>2942</v>
      </c>
      <c r="H2119" s="1" t="s">
        <v>88</v>
      </c>
      <c r="I2119" s="2">
        <v>44098</v>
      </c>
      <c r="J2119" s="1" t="s">
        <v>4282</v>
      </c>
      <c r="K2119" s="1" t="s">
        <v>4283</v>
      </c>
      <c r="L2119" s="1" t="s">
        <v>2630</v>
      </c>
      <c r="M2119" s="1" t="s">
        <v>4290</v>
      </c>
      <c r="N2119" s="3">
        <v>-13794</v>
      </c>
      <c r="O2119" s="3">
        <v>0</v>
      </c>
      <c r="P2119" s="1" t="s">
        <v>2581</v>
      </c>
      <c r="Q2119" s="1" t="s">
        <v>1252</v>
      </c>
      <c r="R2119" s="1" t="s">
        <v>1250</v>
      </c>
      <c r="S2119" s="1" t="s">
        <v>2407</v>
      </c>
      <c r="T2119" s="1" t="s">
        <v>2407</v>
      </c>
      <c r="U2119" s="1" t="s">
        <v>6161</v>
      </c>
      <c r="V2119" s="1" t="s">
        <v>2470</v>
      </c>
      <c r="W2119" s="1" t="s">
        <v>51</v>
      </c>
      <c r="X2119" s="1" t="str">
        <f>CONCATENATE(Tableau4[[#This Row],[Numéro de pièce de la pièce de référence]],Tableau4[[#This Row],[Numéro de poste de la pièce de référence]])</f>
        <v>450067329810</v>
      </c>
    </row>
    <row r="2120" spans="1:24" x14ac:dyDescent="0.35">
      <c r="A2120" s="1" t="s">
        <v>97</v>
      </c>
      <c r="B2120" s="1" t="s">
        <v>2489</v>
      </c>
      <c r="C2120" s="1" t="s">
        <v>2510</v>
      </c>
      <c r="D2120" s="1" t="s">
        <v>101</v>
      </c>
      <c r="E2120" s="1" t="s">
        <v>1366</v>
      </c>
      <c r="F2120" s="1" t="s">
        <v>2407</v>
      </c>
      <c r="G2120" s="1" t="s">
        <v>2966</v>
      </c>
      <c r="H2120" s="1" t="s">
        <v>88</v>
      </c>
      <c r="I2120" s="2">
        <v>44098</v>
      </c>
      <c r="J2120" s="1" t="s">
        <v>4282</v>
      </c>
      <c r="K2120" s="1" t="s">
        <v>4283</v>
      </c>
      <c r="L2120" s="1" t="s">
        <v>2630</v>
      </c>
      <c r="M2120" s="1" t="s">
        <v>4290</v>
      </c>
      <c r="N2120" s="3">
        <v>-103149.02</v>
      </c>
      <c r="O2120" s="3">
        <v>0</v>
      </c>
      <c r="P2120" s="1" t="s">
        <v>2567</v>
      </c>
      <c r="Q2120" s="1" t="s">
        <v>1284</v>
      </c>
      <c r="R2120" s="1" t="s">
        <v>1282</v>
      </c>
      <c r="S2120" s="1" t="s">
        <v>2407</v>
      </c>
      <c r="T2120" s="1" t="s">
        <v>2407</v>
      </c>
      <c r="U2120" s="1" t="s">
        <v>6162</v>
      </c>
      <c r="V2120" s="1" t="s">
        <v>2470</v>
      </c>
      <c r="W2120" s="1" t="s">
        <v>51</v>
      </c>
      <c r="X2120" s="1" t="str">
        <f>CONCATENATE(Tableau4[[#This Row],[Numéro de pièce de la pièce de référence]],Tableau4[[#This Row],[Numéro de poste de la pièce de référence]])</f>
        <v>450067413010</v>
      </c>
    </row>
    <row r="2121" spans="1:24" x14ac:dyDescent="0.35">
      <c r="A2121" s="1" t="s">
        <v>97</v>
      </c>
      <c r="B2121" s="1" t="s">
        <v>2489</v>
      </c>
      <c r="C2121" s="1" t="s">
        <v>2510</v>
      </c>
      <c r="D2121" s="1" t="s">
        <v>101</v>
      </c>
      <c r="E2121" s="1" t="s">
        <v>1595</v>
      </c>
      <c r="F2121" s="1" t="s">
        <v>2407</v>
      </c>
      <c r="G2121" s="1" t="s">
        <v>3069</v>
      </c>
      <c r="H2121" s="1" t="s">
        <v>88</v>
      </c>
      <c r="I2121" s="2">
        <v>44098</v>
      </c>
      <c r="J2121" s="1" t="s">
        <v>4282</v>
      </c>
      <c r="K2121" s="1" t="s">
        <v>4283</v>
      </c>
      <c r="L2121" s="1" t="s">
        <v>2630</v>
      </c>
      <c r="M2121" s="1" t="s">
        <v>4290</v>
      </c>
      <c r="N2121" s="3">
        <v>-467001.92</v>
      </c>
      <c r="O2121" s="3">
        <v>0</v>
      </c>
      <c r="P2121" s="1" t="s">
        <v>2517</v>
      </c>
      <c r="Q2121" s="1" t="s">
        <v>1596</v>
      </c>
      <c r="R2121" s="1" t="s">
        <v>301</v>
      </c>
      <c r="S2121" s="1" t="s">
        <v>2407</v>
      </c>
      <c r="T2121" s="1" t="s">
        <v>2407</v>
      </c>
      <c r="U2121" s="1" t="s">
        <v>6163</v>
      </c>
      <c r="V2121" s="1" t="s">
        <v>2470</v>
      </c>
      <c r="W2121" s="1" t="s">
        <v>103</v>
      </c>
      <c r="X2121" s="1" t="str">
        <f>CONCATENATE(Tableau4[[#This Row],[Numéro de pièce de la pièce de référence]],Tableau4[[#This Row],[Numéro de poste de la pièce de référence]])</f>
        <v>450067816910</v>
      </c>
    </row>
    <row r="2122" spans="1:24" x14ac:dyDescent="0.35">
      <c r="A2122" s="1" t="s">
        <v>97</v>
      </c>
      <c r="B2122" s="1" t="s">
        <v>2489</v>
      </c>
      <c r="C2122" s="1" t="s">
        <v>2510</v>
      </c>
      <c r="D2122" s="1" t="s">
        <v>101</v>
      </c>
      <c r="E2122" s="1" t="s">
        <v>1595</v>
      </c>
      <c r="F2122" s="1" t="s">
        <v>2407</v>
      </c>
      <c r="G2122" s="1" t="s">
        <v>3069</v>
      </c>
      <c r="H2122" s="1" t="s">
        <v>88</v>
      </c>
      <c r="I2122" s="2">
        <v>44098</v>
      </c>
      <c r="J2122" s="1" t="s">
        <v>4282</v>
      </c>
      <c r="K2122" s="1" t="s">
        <v>4283</v>
      </c>
      <c r="L2122" s="1" t="s">
        <v>2630</v>
      </c>
      <c r="M2122" s="1" t="s">
        <v>4290</v>
      </c>
      <c r="N2122" s="3">
        <v>-1633558.08</v>
      </c>
      <c r="O2122" s="3">
        <v>0</v>
      </c>
      <c r="P2122" s="1" t="s">
        <v>2517</v>
      </c>
      <c r="Q2122" s="1" t="s">
        <v>1596</v>
      </c>
      <c r="R2122" s="1" t="s">
        <v>301</v>
      </c>
      <c r="S2122" s="1" t="s">
        <v>2407</v>
      </c>
      <c r="T2122" s="1" t="s">
        <v>2407</v>
      </c>
      <c r="U2122" s="1" t="s">
        <v>6164</v>
      </c>
      <c r="V2122" s="1" t="s">
        <v>2470</v>
      </c>
      <c r="W2122" s="1" t="s">
        <v>103</v>
      </c>
      <c r="X2122" s="1" t="str">
        <f>CONCATENATE(Tableau4[[#This Row],[Numéro de pièce de la pièce de référence]],Tableau4[[#This Row],[Numéro de poste de la pièce de référence]])</f>
        <v>450067816910</v>
      </c>
    </row>
    <row r="2123" spans="1:24" x14ac:dyDescent="0.35">
      <c r="A2123" s="1" t="s">
        <v>97</v>
      </c>
      <c r="B2123" s="1" t="s">
        <v>2489</v>
      </c>
      <c r="C2123" s="1" t="s">
        <v>2510</v>
      </c>
      <c r="D2123" s="1" t="s">
        <v>101</v>
      </c>
      <c r="E2123" s="1" t="s">
        <v>1642</v>
      </c>
      <c r="F2123" s="1" t="s">
        <v>2407</v>
      </c>
      <c r="G2123" s="1" t="s">
        <v>3084</v>
      </c>
      <c r="H2123" s="1" t="s">
        <v>88</v>
      </c>
      <c r="I2123" s="2">
        <v>44098</v>
      </c>
      <c r="J2123" s="1" t="s">
        <v>4282</v>
      </c>
      <c r="K2123" s="1" t="s">
        <v>4283</v>
      </c>
      <c r="L2123" s="1" t="s">
        <v>2630</v>
      </c>
      <c r="M2123" s="1" t="s">
        <v>4290</v>
      </c>
      <c r="N2123" s="3">
        <v>-193671.21</v>
      </c>
      <c r="O2123" s="3">
        <v>0</v>
      </c>
      <c r="P2123" s="1" t="s">
        <v>2567</v>
      </c>
      <c r="Q2123" s="1" t="s">
        <v>1643</v>
      </c>
      <c r="R2123" s="1" t="s">
        <v>1065</v>
      </c>
      <c r="S2123" s="1" t="s">
        <v>2407</v>
      </c>
      <c r="T2123" s="1" t="s">
        <v>2407</v>
      </c>
      <c r="U2123" s="1" t="s">
        <v>6165</v>
      </c>
      <c r="V2123" s="1" t="s">
        <v>2470</v>
      </c>
      <c r="W2123" s="1" t="s">
        <v>111</v>
      </c>
      <c r="X2123" s="1" t="str">
        <f>CONCATENATE(Tableau4[[#This Row],[Numéro de pièce de la pièce de référence]],Tableau4[[#This Row],[Numéro de poste de la pièce de référence]])</f>
        <v>450068053210</v>
      </c>
    </row>
    <row r="2124" spans="1:24" x14ac:dyDescent="0.35">
      <c r="A2124" s="1" t="s">
        <v>97</v>
      </c>
      <c r="B2124" s="1" t="s">
        <v>2489</v>
      </c>
      <c r="C2124" s="1" t="s">
        <v>2510</v>
      </c>
      <c r="D2124" s="1" t="s">
        <v>101</v>
      </c>
      <c r="E2124" s="1" t="s">
        <v>1769</v>
      </c>
      <c r="F2124" s="1" t="s">
        <v>2407</v>
      </c>
      <c r="G2124" s="1" t="s">
        <v>3139</v>
      </c>
      <c r="H2124" s="1" t="s">
        <v>88</v>
      </c>
      <c r="I2124" s="2">
        <v>44098</v>
      </c>
      <c r="J2124" s="1" t="s">
        <v>4282</v>
      </c>
      <c r="K2124" s="1" t="s">
        <v>4283</v>
      </c>
      <c r="L2124" s="1" t="s">
        <v>2630</v>
      </c>
      <c r="M2124" s="1" t="s">
        <v>4290</v>
      </c>
      <c r="N2124" s="3">
        <v>-26812.29</v>
      </c>
      <c r="O2124" s="3">
        <v>0</v>
      </c>
      <c r="P2124" s="1" t="s">
        <v>2517</v>
      </c>
      <c r="Q2124" s="1" t="s">
        <v>1770</v>
      </c>
      <c r="R2124" s="1" t="s">
        <v>1768</v>
      </c>
      <c r="S2124" s="1" t="s">
        <v>2407</v>
      </c>
      <c r="T2124" s="1" t="s">
        <v>2407</v>
      </c>
      <c r="U2124" s="1" t="s">
        <v>6166</v>
      </c>
      <c r="V2124" s="1" t="s">
        <v>2470</v>
      </c>
      <c r="W2124" s="1" t="s">
        <v>103</v>
      </c>
      <c r="X2124" s="1" t="str">
        <f>CONCATENATE(Tableau4[[#This Row],[Numéro de pièce de la pièce de référence]],Tableau4[[#This Row],[Numéro de poste de la pièce de référence]])</f>
        <v>450068426110</v>
      </c>
    </row>
    <row r="2125" spans="1:24" x14ac:dyDescent="0.35">
      <c r="A2125" s="1" t="s">
        <v>97</v>
      </c>
      <c r="B2125" s="1" t="s">
        <v>2489</v>
      </c>
      <c r="C2125" s="1" t="s">
        <v>2510</v>
      </c>
      <c r="D2125" s="1" t="s">
        <v>101</v>
      </c>
      <c r="E2125" s="1" t="s">
        <v>1769</v>
      </c>
      <c r="F2125" s="1" t="s">
        <v>2407</v>
      </c>
      <c r="G2125" s="1" t="s">
        <v>3139</v>
      </c>
      <c r="H2125" s="1" t="s">
        <v>88</v>
      </c>
      <c r="I2125" s="2">
        <v>44098</v>
      </c>
      <c r="J2125" s="1" t="s">
        <v>4282</v>
      </c>
      <c r="K2125" s="1" t="s">
        <v>4283</v>
      </c>
      <c r="L2125" s="1" t="s">
        <v>2630</v>
      </c>
      <c r="M2125" s="1" t="s">
        <v>4290</v>
      </c>
      <c r="N2125" s="3">
        <v>-2848804.2</v>
      </c>
      <c r="O2125" s="3">
        <v>0</v>
      </c>
      <c r="P2125" s="1" t="s">
        <v>2517</v>
      </c>
      <c r="Q2125" s="1" t="s">
        <v>1770</v>
      </c>
      <c r="R2125" s="1" t="s">
        <v>1768</v>
      </c>
      <c r="S2125" s="1" t="s">
        <v>2407</v>
      </c>
      <c r="T2125" s="1" t="s">
        <v>2407</v>
      </c>
      <c r="U2125" s="1" t="s">
        <v>6167</v>
      </c>
      <c r="V2125" s="1" t="s">
        <v>2470</v>
      </c>
      <c r="W2125" s="1" t="s">
        <v>103</v>
      </c>
      <c r="X2125" s="1" t="str">
        <f>CONCATENATE(Tableau4[[#This Row],[Numéro de pièce de la pièce de référence]],Tableau4[[#This Row],[Numéro de poste de la pièce de référence]])</f>
        <v>450068426110</v>
      </c>
    </row>
    <row r="2126" spans="1:24" x14ac:dyDescent="0.35">
      <c r="A2126" s="1" t="s">
        <v>97</v>
      </c>
      <c r="B2126" s="1" t="s">
        <v>2489</v>
      </c>
      <c r="C2126" s="1" t="s">
        <v>2510</v>
      </c>
      <c r="D2126" s="1" t="s">
        <v>101</v>
      </c>
      <c r="E2126" s="1" t="s">
        <v>1769</v>
      </c>
      <c r="F2126" s="1" t="s">
        <v>2407</v>
      </c>
      <c r="G2126" s="1" t="s">
        <v>3139</v>
      </c>
      <c r="H2126" s="1" t="s">
        <v>88</v>
      </c>
      <c r="I2126" s="2">
        <v>44098</v>
      </c>
      <c r="J2126" s="1" t="s">
        <v>4282</v>
      </c>
      <c r="K2126" s="1" t="s">
        <v>4283</v>
      </c>
      <c r="L2126" s="1" t="s">
        <v>2630</v>
      </c>
      <c r="M2126" s="1" t="s">
        <v>4290</v>
      </c>
      <c r="N2126" s="3">
        <v>2119175.25</v>
      </c>
      <c r="O2126" s="3">
        <v>0</v>
      </c>
      <c r="P2126" s="1" t="s">
        <v>2517</v>
      </c>
      <c r="Q2126" s="1" t="s">
        <v>1770</v>
      </c>
      <c r="R2126" s="1" t="s">
        <v>1768</v>
      </c>
      <c r="S2126" s="1" t="s">
        <v>2407</v>
      </c>
      <c r="T2126" s="1" t="s">
        <v>2407</v>
      </c>
      <c r="U2126" s="1" t="s">
        <v>6168</v>
      </c>
      <c r="V2126" s="1" t="s">
        <v>2470</v>
      </c>
      <c r="W2126" s="1" t="s">
        <v>103</v>
      </c>
      <c r="X2126" s="1" t="str">
        <f>CONCATENATE(Tableau4[[#This Row],[Numéro de pièce de la pièce de référence]],Tableau4[[#This Row],[Numéro de poste de la pièce de référence]])</f>
        <v>450068426110</v>
      </c>
    </row>
    <row r="2127" spans="1:24" x14ac:dyDescent="0.35">
      <c r="A2127" s="1" t="s">
        <v>97</v>
      </c>
      <c r="B2127" s="1" t="s">
        <v>2489</v>
      </c>
      <c r="C2127" s="1" t="s">
        <v>2510</v>
      </c>
      <c r="D2127" s="1" t="s">
        <v>101</v>
      </c>
      <c r="E2127" s="1" t="s">
        <v>1769</v>
      </c>
      <c r="F2127" s="1" t="s">
        <v>2407</v>
      </c>
      <c r="G2127" s="1" t="s">
        <v>3139</v>
      </c>
      <c r="H2127" s="1" t="s">
        <v>88</v>
      </c>
      <c r="I2127" s="2">
        <v>44098</v>
      </c>
      <c r="J2127" s="1" t="s">
        <v>4282</v>
      </c>
      <c r="K2127" s="1" t="s">
        <v>4283</v>
      </c>
      <c r="L2127" s="1" t="s">
        <v>2630</v>
      </c>
      <c r="M2127" s="1" t="s">
        <v>4290</v>
      </c>
      <c r="N2127" s="3">
        <v>-4021416.88</v>
      </c>
      <c r="O2127" s="3">
        <v>0</v>
      </c>
      <c r="P2127" s="1" t="s">
        <v>2517</v>
      </c>
      <c r="Q2127" s="1" t="s">
        <v>1770</v>
      </c>
      <c r="R2127" s="1" t="s">
        <v>1768</v>
      </c>
      <c r="S2127" s="1" t="s">
        <v>2407</v>
      </c>
      <c r="T2127" s="1" t="s">
        <v>2407</v>
      </c>
      <c r="U2127" s="1" t="s">
        <v>6169</v>
      </c>
      <c r="V2127" s="1" t="s">
        <v>2470</v>
      </c>
      <c r="W2127" s="1" t="s">
        <v>103</v>
      </c>
      <c r="X2127" s="1" t="str">
        <f>CONCATENATE(Tableau4[[#This Row],[Numéro de pièce de la pièce de référence]],Tableau4[[#This Row],[Numéro de poste de la pièce de référence]])</f>
        <v>450068426110</v>
      </c>
    </row>
    <row r="2128" spans="1:24" x14ac:dyDescent="0.35">
      <c r="A2128" s="1" t="s">
        <v>97</v>
      </c>
      <c r="B2128" s="1" t="s">
        <v>2489</v>
      </c>
      <c r="C2128" s="1" t="s">
        <v>2510</v>
      </c>
      <c r="D2128" s="1" t="s">
        <v>101</v>
      </c>
      <c r="E2128" s="1" t="s">
        <v>1959</v>
      </c>
      <c r="F2128" s="1" t="s">
        <v>2407</v>
      </c>
      <c r="G2128" s="1" t="s">
        <v>3211</v>
      </c>
      <c r="H2128" s="1" t="s">
        <v>88</v>
      </c>
      <c r="I2128" s="2">
        <v>44098</v>
      </c>
      <c r="J2128" s="1" t="s">
        <v>4282</v>
      </c>
      <c r="K2128" s="1" t="s">
        <v>4283</v>
      </c>
      <c r="L2128" s="1" t="s">
        <v>3400</v>
      </c>
      <c r="M2128" s="1" t="s">
        <v>4284</v>
      </c>
      <c r="N2128" s="3">
        <v>393.25</v>
      </c>
      <c r="O2128" s="3">
        <v>0</v>
      </c>
      <c r="P2128" s="1" t="s">
        <v>2771</v>
      </c>
      <c r="Q2128" s="1" t="s">
        <v>1499</v>
      </c>
      <c r="R2128" s="1" t="s">
        <v>1958</v>
      </c>
      <c r="S2128" s="1" t="s">
        <v>2407</v>
      </c>
      <c r="T2128" s="1" t="s">
        <v>2407</v>
      </c>
      <c r="U2128" s="1" t="s">
        <v>6170</v>
      </c>
      <c r="V2128" s="1" t="s">
        <v>2470</v>
      </c>
      <c r="W2128" s="1" t="s">
        <v>92</v>
      </c>
      <c r="X2128" s="1" t="str">
        <f>CONCATENATE(Tableau4[[#This Row],[Numéro de pièce de la pièce de référence]],Tableau4[[#This Row],[Numéro de poste de la pièce de référence]])</f>
        <v>450069215910</v>
      </c>
    </row>
    <row r="2129" spans="1:24" x14ac:dyDescent="0.35">
      <c r="A2129" s="1" t="s">
        <v>97</v>
      </c>
      <c r="B2129" s="1" t="s">
        <v>2489</v>
      </c>
      <c r="C2129" s="1" t="s">
        <v>2510</v>
      </c>
      <c r="D2129" s="1" t="s">
        <v>101</v>
      </c>
      <c r="E2129" s="1" t="s">
        <v>1954</v>
      </c>
      <c r="F2129" s="1" t="s">
        <v>2407</v>
      </c>
      <c r="G2129" s="1" t="s">
        <v>3212</v>
      </c>
      <c r="H2129" s="1" t="s">
        <v>88</v>
      </c>
      <c r="I2129" s="2">
        <v>44098</v>
      </c>
      <c r="J2129" s="1" t="s">
        <v>4282</v>
      </c>
      <c r="K2129" s="1" t="s">
        <v>4283</v>
      </c>
      <c r="L2129" s="1" t="s">
        <v>3400</v>
      </c>
      <c r="M2129" s="1" t="s">
        <v>4284</v>
      </c>
      <c r="N2129" s="3">
        <v>16335</v>
      </c>
      <c r="O2129" s="3">
        <v>0</v>
      </c>
      <c r="P2129" s="1" t="s">
        <v>2567</v>
      </c>
      <c r="Q2129" s="1" t="s">
        <v>1955</v>
      </c>
      <c r="R2129" s="1" t="s">
        <v>1356</v>
      </c>
      <c r="S2129" s="1" t="s">
        <v>2407</v>
      </c>
      <c r="T2129" s="1" t="s">
        <v>2407</v>
      </c>
      <c r="U2129" s="1" t="s">
        <v>6171</v>
      </c>
      <c r="V2129" s="1" t="s">
        <v>2470</v>
      </c>
      <c r="W2129" s="1" t="s">
        <v>111</v>
      </c>
      <c r="X2129" s="1" t="str">
        <f>CONCATENATE(Tableau4[[#This Row],[Numéro de pièce de la pièce de référence]],Tableau4[[#This Row],[Numéro de poste de la pièce de référence]])</f>
        <v>450069231810</v>
      </c>
    </row>
    <row r="2130" spans="1:24" x14ac:dyDescent="0.35">
      <c r="A2130" s="1" t="s">
        <v>97</v>
      </c>
      <c r="B2130" s="1" t="s">
        <v>2489</v>
      </c>
      <c r="C2130" s="1" t="s">
        <v>2510</v>
      </c>
      <c r="D2130" s="1" t="s">
        <v>101</v>
      </c>
      <c r="E2130" s="1" t="s">
        <v>1960</v>
      </c>
      <c r="F2130" s="1" t="s">
        <v>2407</v>
      </c>
      <c r="G2130" s="1" t="s">
        <v>3213</v>
      </c>
      <c r="H2130" s="1" t="s">
        <v>88</v>
      </c>
      <c r="I2130" s="2">
        <v>44099</v>
      </c>
      <c r="J2130" s="1" t="s">
        <v>4282</v>
      </c>
      <c r="K2130" s="1" t="s">
        <v>4283</v>
      </c>
      <c r="L2130" s="1" t="s">
        <v>3400</v>
      </c>
      <c r="M2130" s="1" t="s">
        <v>4284</v>
      </c>
      <c r="N2130" s="3">
        <v>59000</v>
      </c>
      <c r="O2130" s="3">
        <v>0</v>
      </c>
      <c r="P2130" s="1" t="s">
        <v>2567</v>
      </c>
      <c r="Q2130" s="1" t="s">
        <v>1961</v>
      </c>
      <c r="R2130" s="1" t="s">
        <v>1369</v>
      </c>
      <c r="S2130" s="1" t="s">
        <v>2407</v>
      </c>
      <c r="T2130" s="1" t="s">
        <v>2407</v>
      </c>
      <c r="U2130" s="1" t="s">
        <v>6172</v>
      </c>
      <c r="V2130" s="1" t="s">
        <v>2470</v>
      </c>
      <c r="W2130" s="1" t="s">
        <v>103</v>
      </c>
      <c r="X2130" s="1" t="str">
        <f>CONCATENATE(Tableau4[[#This Row],[Numéro de pièce de la pièce de référence]],Tableau4[[#This Row],[Numéro de poste de la pièce de référence]])</f>
        <v>450069237410</v>
      </c>
    </row>
    <row r="2131" spans="1:24" x14ac:dyDescent="0.35">
      <c r="A2131" s="1" t="s">
        <v>97</v>
      </c>
      <c r="B2131" s="1" t="s">
        <v>2489</v>
      </c>
      <c r="C2131" s="1" t="s">
        <v>2510</v>
      </c>
      <c r="D2131" s="1" t="s">
        <v>101</v>
      </c>
      <c r="E2131" s="1" t="s">
        <v>1960</v>
      </c>
      <c r="F2131" s="1" t="s">
        <v>2407</v>
      </c>
      <c r="G2131" s="1" t="s">
        <v>3213</v>
      </c>
      <c r="H2131" s="1" t="s">
        <v>88</v>
      </c>
      <c r="I2131" s="2">
        <v>44099</v>
      </c>
      <c r="J2131" s="1" t="s">
        <v>4282</v>
      </c>
      <c r="K2131" s="1" t="s">
        <v>4283</v>
      </c>
      <c r="L2131" s="1" t="s">
        <v>3401</v>
      </c>
      <c r="M2131" s="1" t="s">
        <v>4288</v>
      </c>
      <c r="N2131" s="3">
        <v>3540</v>
      </c>
      <c r="O2131" s="3">
        <v>0</v>
      </c>
      <c r="P2131" s="1" t="s">
        <v>2567</v>
      </c>
      <c r="Q2131" s="1" t="s">
        <v>1961</v>
      </c>
      <c r="R2131" s="1" t="s">
        <v>1369</v>
      </c>
      <c r="S2131" s="1" t="s">
        <v>2407</v>
      </c>
      <c r="T2131" s="1" t="s">
        <v>2407</v>
      </c>
      <c r="U2131" s="1" t="s">
        <v>6173</v>
      </c>
      <c r="V2131" s="1" t="s">
        <v>2470</v>
      </c>
      <c r="W2131" s="1" t="s">
        <v>103</v>
      </c>
      <c r="X2131" s="1" t="str">
        <f>CONCATENATE(Tableau4[[#This Row],[Numéro de pièce de la pièce de référence]],Tableau4[[#This Row],[Numéro de poste de la pièce de référence]])</f>
        <v>450069237410</v>
      </c>
    </row>
    <row r="2132" spans="1:24" x14ac:dyDescent="0.35">
      <c r="A2132" s="1" t="s">
        <v>97</v>
      </c>
      <c r="B2132" s="1" t="s">
        <v>2489</v>
      </c>
      <c r="C2132" s="1" t="s">
        <v>2510</v>
      </c>
      <c r="D2132" s="1" t="s">
        <v>101</v>
      </c>
      <c r="E2132" s="1" t="s">
        <v>1960</v>
      </c>
      <c r="F2132" s="1" t="s">
        <v>2407</v>
      </c>
      <c r="G2132" s="1" t="s">
        <v>3213</v>
      </c>
      <c r="H2132" s="1" t="s">
        <v>217</v>
      </c>
      <c r="I2132" s="2">
        <v>44099</v>
      </c>
      <c r="J2132" s="1" t="s">
        <v>4282</v>
      </c>
      <c r="K2132" s="1" t="s">
        <v>4283</v>
      </c>
      <c r="L2132" s="1" t="s">
        <v>3400</v>
      </c>
      <c r="M2132" s="1" t="s">
        <v>4284</v>
      </c>
      <c r="N2132" s="3">
        <v>118000</v>
      </c>
      <c r="O2132" s="3">
        <v>0</v>
      </c>
      <c r="P2132" s="1" t="s">
        <v>2567</v>
      </c>
      <c r="Q2132" s="1" t="s">
        <v>1961</v>
      </c>
      <c r="R2132" s="1" t="s">
        <v>1369</v>
      </c>
      <c r="S2132" s="1" t="s">
        <v>2407</v>
      </c>
      <c r="T2132" s="1" t="s">
        <v>2407</v>
      </c>
      <c r="U2132" s="1" t="s">
        <v>6172</v>
      </c>
      <c r="V2132" s="1" t="s">
        <v>2470</v>
      </c>
      <c r="W2132" s="1" t="s">
        <v>103</v>
      </c>
      <c r="X2132" s="1" t="str">
        <f>CONCATENATE(Tableau4[[#This Row],[Numéro de pièce de la pièce de référence]],Tableau4[[#This Row],[Numéro de poste de la pièce de référence]])</f>
        <v>450069237420</v>
      </c>
    </row>
    <row r="2133" spans="1:24" x14ac:dyDescent="0.35">
      <c r="A2133" s="1" t="s">
        <v>97</v>
      </c>
      <c r="B2133" s="1" t="s">
        <v>2489</v>
      </c>
      <c r="C2133" s="1" t="s">
        <v>2510</v>
      </c>
      <c r="D2133" s="1" t="s">
        <v>101</v>
      </c>
      <c r="E2133" s="1" t="s">
        <v>1960</v>
      </c>
      <c r="F2133" s="1" t="s">
        <v>2407</v>
      </c>
      <c r="G2133" s="1" t="s">
        <v>3213</v>
      </c>
      <c r="H2133" s="1" t="s">
        <v>217</v>
      </c>
      <c r="I2133" s="2">
        <v>44099</v>
      </c>
      <c r="J2133" s="1" t="s">
        <v>4282</v>
      </c>
      <c r="K2133" s="1" t="s">
        <v>4283</v>
      </c>
      <c r="L2133" s="1" t="s">
        <v>3401</v>
      </c>
      <c r="M2133" s="1" t="s">
        <v>4288</v>
      </c>
      <c r="N2133" s="3">
        <v>7080</v>
      </c>
      <c r="O2133" s="3">
        <v>0</v>
      </c>
      <c r="P2133" s="1" t="s">
        <v>2567</v>
      </c>
      <c r="Q2133" s="1" t="s">
        <v>1961</v>
      </c>
      <c r="R2133" s="1" t="s">
        <v>1369</v>
      </c>
      <c r="S2133" s="1" t="s">
        <v>2407</v>
      </c>
      <c r="T2133" s="1" t="s">
        <v>2407</v>
      </c>
      <c r="U2133" s="1" t="s">
        <v>6173</v>
      </c>
      <c r="V2133" s="1" t="s">
        <v>2470</v>
      </c>
      <c r="W2133" s="1" t="s">
        <v>103</v>
      </c>
      <c r="X2133" s="1" t="str">
        <f>CONCATENATE(Tableau4[[#This Row],[Numéro de pièce de la pièce de référence]],Tableau4[[#This Row],[Numéro de poste de la pièce de référence]])</f>
        <v>450069237420</v>
      </c>
    </row>
    <row r="2134" spans="1:24" x14ac:dyDescent="0.35">
      <c r="A2134" s="1" t="s">
        <v>97</v>
      </c>
      <c r="B2134" s="1" t="s">
        <v>2489</v>
      </c>
      <c r="C2134" s="1" t="s">
        <v>2510</v>
      </c>
      <c r="D2134" s="1" t="s">
        <v>101</v>
      </c>
      <c r="E2134" s="1" t="s">
        <v>753</v>
      </c>
      <c r="F2134" s="1" t="s">
        <v>2407</v>
      </c>
      <c r="G2134" s="1" t="s">
        <v>2749</v>
      </c>
      <c r="H2134" s="1" t="s">
        <v>88</v>
      </c>
      <c r="I2134" s="2">
        <v>44102</v>
      </c>
      <c r="J2134" s="1" t="s">
        <v>4282</v>
      </c>
      <c r="K2134" s="1" t="s">
        <v>4283</v>
      </c>
      <c r="L2134" s="1" t="s">
        <v>3401</v>
      </c>
      <c r="M2134" s="1" t="s">
        <v>4288</v>
      </c>
      <c r="N2134" s="3">
        <v>-264000</v>
      </c>
      <c r="O2134" s="3">
        <v>0</v>
      </c>
      <c r="P2134" s="1" t="s">
        <v>2567</v>
      </c>
      <c r="Q2134" s="1" t="s">
        <v>754</v>
      </c>
      <c r="R2134" s="1" t="s">
        <v>752</v>
      </c>
      <c r="S2134" s="1" t="s">
        <v>2407</v>
      </c>
      <c r="T2134" s="1" t="s">
        <v>2407</v>
      </c>
      <c r="U2134" s="1" t="s">
        <v>6174</v>
      </c>
      <c r="V2134" s="1" t="s">
        <v>2470</v>
      </c>
      <c r="W2134" s="1" t="s">
        <v>111</v>
      </c>
      <c r="X2134" s="1" t="str">
        <f>CONCATENATE(Tableau4[[#This Row],[Numéro de pièce de la pièce de référence]],Tableau4[[#This Row],[Numéro de poste de la pièce de référence]])</f>
        <v>450066959410</v>
      </c>
    </row>
    <row r="2135" spans="1:24" x14ac:dyDescent="0.35">
      <c r="A2135" s="1" t="s">
        <v>97</v>
      </c>
      <c r="B2135" s="1" t="s">
        <v>2489</v>
      </c>
      <c r="C2135" s="1" t="s">
        <v>2510</v>
      </c>
      <c r="D2135" s="1" t="s">
        <v>101</v>
      </c>
      <c r="E2135" s="1" t="s">
        <v>1294</v>
      </c>
      <c r="F2135" s="1" t="s">
        <v>2407</v>
      </c>
      <c r="G2135" s="1" t="s">
        <v>2952</v>
      </c>
      <c r="H2135" s="1" t="s">
        <v>88</v>
      </c>
      <c r="I2135" s="2">
        <v>44102</v>
      </c>
      <c r="J2135" s="1" t="s">
        <v>4282</v>
      </c>
      <c r="K2135" s="1" t="s">
        <v>4283</v>
      </c>
      <c r="L2135" s="1" t="s">
        <v>3401</v>
      </c>
      <c r="M2135" s="1" t="s">
        <v>4288</v>
      </c>
      <c r="N2135" s="3">
        <v>55639</v>
      </c>
      <c r="O2135" s="3">
        <v>0</v>
      </c>
      <c r="P2135" s="1" t="s">
        <v>2567</v>
      </c>
      <c r="Q2135" s="1" t="s">
        <v>1295</v>
      </c>
      <c r="R2135" s="1" t="s">
        <v>1293</v>
      </c>
      <c r="S2135" s="1" t="s">
        <v>2407</v>
      </c>
      <c r="T2135" s="1" t="s">
        <v>2407</v>
      </c>
      <c r="U2135" s="1" t="s">
        <v>6175</v>
      </c>
      <c r="V2135" s="1" t="s">
        <v>2470</v>
      </c>
      <c r="W2135" s="1" t="s">
        <v>113</v>
      </c>
      <c r="X2135" s="1" t="str">
        <f>CONCATENATE(Tableau4[[#This Row],[Numéro de pièce de la pièce de référence]],Tableau4[[#This Row],[Numéro de poste de la pièce de référence]])</f>
        <v>450067347210</v>
      </c>
    </row>
    <row r="2136" spans="1:24" x14ac:dyDescent="0.35">
      <c r="A2136" s="1" t="s">
        <v>97</v>
      </c>
      <c r="B2136" s="1" t="s">
        <v>2489</v>
      </c>
      <c r="C2136" s="1" t="s">
        <v>2510</v>
      </c>
      <c r="D2136" s="1" t="s">
        <v>101</v>
      </c>
      <c r="E2136" s="1" t="s">
        <v>1348</v>
      </c>
      <c r="F2136" s="1" t="s">
        <v>2407</v>
      </c>
      <c r="G2136" s="1" t="s">
        <v>2974</v>
      </c>
      <c r="H2136" s="1" t="s">
        <v>88</v>
      </c>
      <c r="I2136" s="2">
        <v>44102</v>
      </c>
      <c r="J2136" s="1" t="s">
        <v>4282</v>
      </c>
      <c r="K2136" s="1" t="s">
        <v>4283</v>
      </c>
      <c r="L2136" s="1" t="s">
        <v>2630</v>
      </c>
      <c r="M2136" s="1" t="s">
        <v>4290</v>
      </c>
      <c r="N2136" s="3">
        <v>-6533.17</v>
      </c>
      <c r="O2136" s="3">
        <v>0</v>
      </c>
      <c r="P2136" s="1" t="s">
        <v>2567</v>
      </c>
      <c r="Q2136" s="1" t="s">
        <v>1349</v>
      </c>
      <c r="R2136" s="1" t="s">
        <v>1250</v>
      </c>
      <c r="S2136" s="1" t="s">
        <v>2407</v>
      </c>
      <c r="T2136" s="1" t="s">
        <v>2407</v>
      </c>
      <c r="U2136" s="1" t="s">
        <v>6176</v>
      </c>
      <c r="V2136" s="1" t="s">
        <v>2470</v>
      </c>
      <c r="W2136" s="1" t="s">
        <v>113</v>
      </c>
      <c r="X2136" s="1" t="str">
        <f>CONCATENATE(Tableau4[[#This Row],[Numéro de pièce de la pièce de référence]],Tableau4[[#This Row],[Numéro de poste de la pièce de référence]])</f>
        <v>450067382710</v>
      </c>
    </row>
    <row r="2137" spans="1:24" x14ac:dyDescent="0.35">
      <c r="A2137" s="1" t="s">
        <v>97</v>
      </c>
      <c r="B2137" s="1" t="s">
        <v>2489</v>
      </c>
      <c r="C2137" s="1" t="s">
        <v>2510</v>
      </c>
      <c r="D2137" s="1" t="s">
        <v>101</v>
      </c>
      <c r="E2137" s="1" t="s">
        <v>1376</v>
      </c>
      <c r="F2137" s="1" t="s">
        <v>2407</v>
      </c>
      <c r="G2137" s="1" t="s">
        <v>2985</v>
      </c>
      <c r="H2137" s="1" t="s">
        <v>88</v>
      </c>
      <c r="I2137" s="2">
        <v>44102</v>
      </c>
      <c r="J2137" s="1" t="s">
        <v>4282</v>
      </c>
      <c r="K2137" s="1" t="s">
        <v>4283</v>
      </c>
      <c r="L2137" s="1" t="s">
        <v>2630</v>
      </c>
      <c r="M2137" s="1" t="s">
        <v>4290</v>
      </c>
      <c r="N2137" s="3">
        <v>-91299.07</v>
      </c>
      <c r="O2137" s="3">
        <v>0</v>
      </c>
      <c r="P2137" s="1" t="s">
        <v>2567</v>
      </c>
      <c r="Q2137" s="1" t="s">
        <v>947</v>
      </c>
      <c r="R2137" s="1" t="s">
        <v>1375</v>
      </c>
      <c r="S2137" s="1" t="s">
        <v>2407</v>
      </c>
      <c r="T2137" s="1" t="s">
        <v>2407</v>
      </c>
      <c r="U2137" s="1" t="s">
        <v>6177</v>
      </c>
      <c r="V2137" s="1" t="s">
        <v>2470</v>
      </c>
      <c r="W2137" s="1" t="s">
        <v>51</v>
      </c>
      <c r="X2137" s="1" t="str">
        <f>CONCATENATE(Tableau4[[#This Row],[Numéro de pièce de la pièce de référence]],Tableau4[[#This Row],[Numéro de poste de la pièce de référence]])</f>
        <v>450067396110</v>
      </c>
    </row>
    <row r="2138" spans="1:24" x14ac:dyDescent="0.35">
      <c r="A2138" s="1" t="s">
        <v>97</v>
      </c>
      <c r="B2138" s="1" t="s">
        <v>2489</v>
      </c>
      <c r="C2138" s="1" t="s">
        <v>2510</v>
      </c>
      <c r="D2138" s="1" t="s">
        <v>101</v>
      </c>
      <c r="E2138" s="1" t="s">
        <v>1438</v>
      </c>
      <c r="F2138" s="1" t="s">
        <v>2407</v>
      </c>
      <c r="G2138" s="1" t="s">
        <v>3013</v>
      </c>
      <c r="H2138" s="1" t="s">
        <v>88</v>
      </c>
      <c r="I2138" s="2">
        <v>44102</v>
      </c>
      <c r="J2138" s="1" t="s">
        <v>4282</v>
      </c>
      <c r="K2138" s="1" t="s">
        <v>4283</v>
      </c>
      <c r="L2138" s="1" t="s">
        <v>2630</v>
      </c>
      <c r="M2138" s="1" t="s">
        <v>4290</v>
      </c>
      <c r="N2138" s="3">
        <v>-7791.18</v>
      </c>
      <c r="O2138" s="3">
        <v>0</v>
      </c>
      <c r="P2138" s="1" t="s">
        <v>2567</v>
      </c>
      <c r="Q2138" s="1" t="s">
        <v>1439</v>
      </c>
      <c r="R2138" s="1" t="s">
        <v>867</v>
      </c>
      <c r="S2138" s="1" t="s">
        <v>2407</v>
      </c>
      <c r="T2138" s="1" t="s">
        <v>2407</v>
      </c>
      <c r="U2138" s="1" t="s">
        <v>6178</v>
      </c>
      <c r="V2138" s="1" t="s">
        <v>2470</v>
      </c>
      <c r="W2138" s="1" t="s">
        <v>111</v>
      </c>
      <c r="X2138" s="1" t="str">
        <f>CONCATENATE(Tableau4[[#This Row],[Numéro de pièce de la pièce de référence]],Tableau4[[#This Row],[Numéro de poste de la pièce de référence]])</f>
        <v>450067468110</v>
      </c>
    </row>
    <row r="2139" spans="1:24" x14ac:dyDescent="0.35">
      <c r="A2139" s="1" t="s">
        <v>97</v>
      </c>
      <c r="B2139" s="1" t="s">
        <v>2489</v>
      </c>
      <c r="C2139" s="1" t="s">
        <v>2510</v>
      </c>
      <c r="D2139" s="1" t="s">
        <v>101</v>
      </c>
      <c r="E2139" s="1" t="s">
        <v>1595</v>
      </c>
      <c r="F2139" s="1" t="s">
        <v>2407</v>
      </c>
      <c r="G2139" s="1" t="s">
        <v>3069</v>
      </c>
      <c r="H2139" s="1" t="s">
        <v>88</v>
      </c>
      <c r="I2139" s="2">
        <v>44102</v>
      </c>
      <c r="J2139" s="1" t="s">
        <v>4282</v>
      </c>
      <c r="K2139" s="1" t="s">
        <v>4283</v>
      </c>
      <c r="L2139" s="1" t="s">
        <v>2630</v>
      </c>
      <c r="M2139" s="1" t="s">
        <v>4290</v>
      </c>
      <c r="N2139" s="3">
        <v>-2330230</v>
      </c>
      <c r="O2139" s="3">
        <v>0</v>
      </c>
      <c r="P2139" s="1" t="s">
        <v>2517</v>
      </c>
      <c r="Q2139" s="1" t="s">
        <v>1596</v>
      </c>
      <c r="R2139" s="1" t="s">
        <v>301</v>
      </c>
      <c r="S2139" s="1" t="s">
        <v>2407</v>
      </c>
      <c r="T2139" s="1" t="s">
        <v>2407</v>
      </c>
      <c r="U2139" s="1" t="s">
        <v>6179</v>
      </c>
      <c r="V2139" s="1" t="s">
        <v>2470</v>
      </c>
      <c r="W2139" s="1" t="s">
        <v>103</v>
      </c>
      <c r="X2139" s="1" t="str">
        <f>CONCATENATE(Tableau4[[#This Row],[Numéro de pièce de la pièce de référence]],Tableau4[[#This Row],[Numéro de poste de la pièce de référence]])</f>
        <v>450067816910</v>
      </c>
    </row>
    <row r="2140" spans="1:24" x14ac:dyDescent="0.35">
      <c r="A2140" s="1" t="s">
        <v>97</v>
      </c>
      <c r="B2140" s="1" t="s">
        <v>2489</v>
      </c>
      <c r="C2140" s="1" t="s">
        <v>2510</v>
      </c>
      <c r="D2140" s="1" t="s">
        <v>101</v>
      </c>
      <c r="E2140" s="1" t="s">
        <v>2116</v>
      </c>
      <c r="F2140" s="1" t="s">
        <v>2407</v>
      </c>
      <c r="G2140" s="1" t="s">
        <v>3107</v>
      </c>
      <c r="H2140" s="1" t="s">
        <v>88</v>
      </c>
      <c r="I2140" s="2">
        <v>44102</v>
      </c>
      <c r="J2140" s="1" t="s">
        <v>4282</v>
      </c>
      <c r="K2140" s="1" t="s">
        <v>4283</v>
      </c>
      <c r="L2140" s="1" t="s">
        <v>2630</v>
      </c>
      <c r="M2140" s="1" t="s">
        <v>4290</v>
      </c>
      <c r="N2140" s="3">
        <v>-782.65</v>
      </c>
      <c r="O2140" s="3">
        <v>0</v>
      </c>
      <c r="P2140" s="1" t="s">
        <v>2702</v>
      </c>
      <c r="Q2140" s="1" t="s">
        <v>2117</v>
      </c>
      <c r="R2140" s="1" t="s">
        <v>2115</v>
      </c>
      <c r="S2140" s="1" t="s">
        <v>2407</v>
      </c>
      <c r="T2140" s="1" t="s">
        <v>2407</v>
      </c>
      <c r="U2140" s="1" t="s">
        <v>6180</v>
      </c>
      <c r="V2140" s="1" t="s">
        <v>2470</v>
      </c>
      <c r="W2140" s="1" t="s">
        <v>74</v>
      </c>
      <c r="X2140" s="1" t="str">
        <f>CONCATENATE(Tableau4[[#This Row],[Numéro de pièce de la pièce de référence]],Tableau4[[#This Row],[Numéro de poste de la pièce de référence]])</f>
        <v>450068159210</v>
      </c>
    </row>
    <row r="2141" spans="1:24" x14ac:dyDescent="0.35">
      <c r="A2141" s="1" t="s">
        <v>97</v>
      </c>
      <c r="B2141" s="1" t="s">
        <v>2489</v>
      </c>
      <c r="C2141" s="1" t="s">
        <v>2510</v>
      </c>
      <c r="D2141" s="1" t="s">
        <v>101</v>
      </c>
      <c r="E2141" s="1" t="s">
        <v>2116</v>
      </c>
      <c r="F2141" s="1" t="s">
        <v>2407</v>
      </c>
      <c r="G2141" s="1" t="s">
        <v>3107</v>
      </c>
      <c r="H2141" s="1" t="s">
        <v>88</v>
      </c>
      <c r="I2141" s="2">
        <v>44102</v>
      </c>
      <c r="J2141" s="1" t="s">
        <v>4282</v>
      </c>
      <c r="K2141" s="1" t="s">
        <v>4283</v>
      </c>
      <c r="L2141" s="1" t="s">
        <v>2630</v>
      </c>
      <c r="M2141" s="1" t="s">
        <v>4290</v>
      </c>
      <c r="N2141" s="3">
        <v>-121958.71</v>
      </c>
      <c r="O2141" s="3">
        <v>0</v>
      </c>
      <c r="P2141" s="1" t="s">
        <v>2702</v>
      </c>
      <c r="Q2141" s="1" t="s">
        <v>2117</v>
      </c>
      <c r="R2141" s="1" t="s">
        <v>2115</v>
      </c>
      <c r="S2141" s="1" t="s">
        <v>2407</v>
      </c>
      <c r="T2141" s="1" t="s">
        <v>2407</v>
      </c>
      <c r="U2141" s="1" t="s">
        <v>6181</v>
      </c>
      <c r="V2141" s="1" t="s">
        <v>2470</v>
      </c>
      <c r="W2141" s="1" t="s">
        <v>74</v>
      </c>
      <c r="X2141" s="1" t="str">
        <f>CONCATENATE(Tableau4[[#This Row],[Numéro de pièce de la pièce de référence]],Tableau4[[#This Row],[Numéro de poste de la pièce de référence]])</f>
        <v>450068159210</v>
      </c>
    </row>
    <row r="2142" spans="1:24" x14ac:dyDescent="0.35">
      <c r="A2142" s="1" t="s">
        <v>97</v>
      </c>
      <c r="B2142" s="1" t="s">
        <v>2489</v>
      </c>
      <c r="C2142" s="1" t="s">
        <v>2510</v>
      </c>
      <c r="D2142" s="1" t="s">
        <v>101</v>
      </c>
      <c r="E2142" s="1" t="s">
        <v>2116</v>
      </c>
      <c r="F2142" s="1" t="s">
        <v>2407</v>
      </c>
      <c r="G2142" s="1" t="s">
        <v>3107</v>
      </c>
      <c r="H2142" s="1" t="s">
        <v>88</v>
      </c>
      <c r="I2142" s="2">
        <v>44102</v>
      </c>
      <c r="J2142" s="1" t="s">
        <v>4282</v>
      </c>
      <c r="K2142" s="1" t="s">
        <v>4283</v>
      </c>
      <c r="L2142" s="1" t="s">
        <v>2630</v>
      </c>
      <c r="M2142" s="1" t="s">
        <v>4290</v>
      </c>
      <c r="N2142" s="3">
        <v>-32958.29</v>
      </c>
      <c r="O2142" s="3">
        <v>0</v>
      </c>
      <c r="P2142" s="1" t="s">
        <v>2702</v>
      </c>
      <c r="Q2142" s="1" t="s">
        <v>2117</v>
      </c>
      <c r="R2142" s="1" t="s">
        <v>2115</v>
      </c>
      <c r="S2142" s="1" t="s">
        <v>2407</v>
      </c>
      <c r="T2142" s="1" t="s">
        <v>2407</v>
      </c>
      <c r="U2142" s="1" t="s">
        <v>6182</v>
      </c>
      <c r="V2142" s="1" t="s">
        <v>2470</v>
      </c>
      <c r="W2142" s="1" t="s">
        <v>74</v>
      </c>
      <c r="X2142" s="1" t="str">
        <f>CONCATENATE(Tableau4[[#This Row],[Numéro de pièce de la pièce de référence]],Tableau4[[#This Row],[Numéro de poste de la pièce de référence]])</f>
        <v>450068159210</v>
      </c>
    </row>
    <row r="2143" spans="1:24" x14ac:dyDescent="0.35">
      <c r="A2143" s="1" t="s">
        <v>23</v>
      </c>
      <c r="B2143" s="1" t="s">
        <v>3111</v>
      </c>
      <c r="C2143" s="1" t="s">
        <v>2492</v>
      </c>
      <c r="D2143" s="1" t="s">
        <v>50</v>
      </c>
      <c r="E2143" s="1" t="s">
        <v>1714</v>
      </c>
      <c r="F2143" s="1" t="s">
        <v>2407</v>
      </c>
      <c r="G2143" s="1" t="s">
        <v>3110</v>
      </c>
      <c r="H2143" s="1" t="s">
        <v>88</v>
      </c>
      <c r="I2143" s="2">
        <v>44102</v>
      </c>
      <c r="J2143" s="1" t="s">
        <v>4282</v>
      </c>
      <c r="K2143" s="1" t="s">
        <v>4283</v>
      </c>
      <c r="L2143" s="1" t="s">
        <v>2630</v>
      </c>
      <c r="M2143" s="1" t="s">
        <v>4290</v>
      </c>
      <c r="N2143" s="3">
        <v>-1197.3800000000001</v>
      </c>
      <c r="O2143" s="3">
        <v>0</v>
      </c>
      <c r="P2143" s="1" t="s">
        <v>2771</v>
      </c>
      <c r="Q2143" s="1" t="s">
        <v>1715</v>
      </c>
      <c r="R2143" s="1" t="s">
        <v>301</v>
      </c>
      <c r="S2143" s="1" t="s">
        <v>2407</v>
      </c>
      <c r="T2143" s="1" t="s">
        <v>2407</v>
      </c>
      <c r="U2143" s="1" t="s">
        <v>6183</v>
      </c>
      <c r="V2143" s="1" t="s">
        <v>2470</v>
      </c>
      <c r="W2143" s="1" t="s">
        <v>51</v>
      </c>
      <c r="X2143" s="1" t="str">
        <f>CONCATENATE(Tableau4[[#This Row],[Numéro de pièce de la pièce de référence]],Tableau4[[#This Row],[Numéro de poste de la pièce de référence]])</f>
        <v>450068216510</v>
      </c>
    </row>
    <row r="2144" spans="1:24" x14ac:dyDescent="0.35">
      <c r="A2144" s="1" t="s">
        <v>97</v>
      </c>
      <c r="B2144" s="1" t="s">
        <v>2489</v>
      </c>
      <c r="C2144" s="1" t="s">
        <v>2510</v>
      </c>
      <c r="D2144" s="1" t="s">
        <v>101</v>
      </c>
      <c r="E2144" s="1" t="s">
        <v>1913</v>
      </c>
      <c r="F2144" s="1" t="s">
        <v>2407</v>
      </c>
      <c r="G2144" s="1" t="s">
        <v>3191</v>
      </c>
      <c r="H2144" s="1" t="s">
        <v>88</v>
      </c>
      <c r="I2144" s="2">
        <v>44102</v>
      </c>
      <c r="J2144" s="1" t="s">
        <v>4282</v>
      </c>
      <c r="K2144" s="1" t="s">
        <v>4283</v>
      </c>
      <c r="L2144" s="1" t="s">
        <v>2630</v>
      </c>
      <c r="M2144" s="1" t="s">
        <v>4290</v>
      </c>
      <c r="N2144" s="3">
        <v>-187928.73</v>
      </c>
      <c r="O2144" s="3">
        <v>0</v>
      </c>
      <c r="P2144" s="1" t="s">
        <v>2567</v>
      </c>
      <c r="Q2144" s="1" t="s">
        <v>1914</v>
      </c>
      <c r="R2144" s="1" t="s">
        <v>352</v>
      </c>
      <c r="S2144" s="1" t="s">
        <v>2407</v>
      </c>
      <c r="T2144" s="1" t="s">
        <v>2407</v>
      </c>
      <c r="U2144" s="1" t="s">
        <v>6184</v>
      </c>
      <c r="V2144" s="1" t="s">
        <v>2470</v>
      </c>
      <c r="W2144" s="1" t="s">
        <v>103</v>
      </c>
      <c r="X2144" s="1" t="str">
        <f>CONCATENATE(Tableau4[[#This Row],[Numéro de pièce de la pièce de référence]],Tableau4[[#This Row],[Numéro de poste de la pièce de référence]])</f>
        <v>450068901310</v>
      </c>
    </row>
    <row r="2145" spans="1:24" x14ac:dyDescent="0.35">
      <c r="A2145" s="1" t="s">
        <v>97</v>
      </c>
      <c r="B2145" s="1" t="s">
        <v>2489</v>
      </c>
      <c r="C2145" s="1" t="s">
        <v>2510</v>
      </c>
      <c r="D2145" s="1" t="s">
        <v>101</v>
      </c>
      <c r="E2145" s="1" t="s">
        <v>1913</v>
      </c>
      <c r="F2145" s="1" t="s">
        <v>2407</v>
      </c>
      <c r="G2145" s="1" t="s">
        <v>3191</v>
      </c>
      <c r="H2145" s="1" t="s">
        <v>88</v>
      </c>
      <c r="I2145" s="2">
        <v>44102</v>
      </c>
      <c r="J2145" s="1" t="s">
        <v>4282</v>
      </c>
      <c r="K2145" s="1" t="s">
        <v>4283</v>
      </c>
      <c r="L2145" s="1" t="s">
        <v>2630</v>
      </c>
      <c r="M2145" s="1" t="s">
        <v>4290</v>
      </c>
      <c r="N2145" s="3">
        <v>-375857.46</v>
      </c>
      <c r="O2145" s="3">
        <v>0</v>
      </c>
      <c r="P2145" s="1" t="s">
        <v>2567</v>
      </c>
      <c r="Q2145" s="1" t="s">
        <v>1914</v>
      </c>
      <c r="R2145" s="1" t="s">
        <v>352</v>
      </c>
      <c r="S2145" s="1" t="s">
        <v>2407</v>
      </c>
      <c r="T2145" s="1" t="s">
        <v>2407</v>
      </c>
      <c r="U2145" s="1" t="s">
        <v>6184</v>
      </c>
      <c r="V2145" s="1" t="s">
        <v>2470</v>
      </c>
      <c r="W2145" s="1" t="s">
        <v>103</v>
      </c>
      <c r="X2145" s="1" t="str">
        <f>CONCATENATE(Tableau4[[#This Row],[Numéro de pièce de la pièce de référence]],Tableau4[[#This Row],[Numéro de poste de la pièce de référence]])</f>
        <v>450068901310</v>
      </c>
    </row>
    <row r="2146" spans="1:24" x14ac:dyDescent="0.35">
      <c r="A2146" s="1" t="s">
        <v>97</v>
      </c>
      <c r="B2146" s="1" t="s">
        <v>2489</v>
      </c>
      <c r="C2146" s="1" t="s">
        <v>2510</v>
      </c>
      <c r="D2146" s="1" t="s">
        <v>101</v>
      </c>
      <c r="E2146" s="1" t="s">
        <v>1913</v>
      </c>
      <c r="F2146" s="1" t="s">
        <v>2407</v>
      </c>
      <c r="G2146" s="1" t="s">
        <v>3191</v>
      </c>
      <c r="H2146" s="1" t="s">
        <v>88</v>
      </c>
      <c r="I2146" s="2">
        <v>44102</v>
      </c>
      <c r="J2146" s="1" t="s">
        <v>4282</v>
      </c>
      <c r="K2146" s="1" t="s">
        <v>4283</v>
      </c>
      <c r="L2146" s="1" t="s">
        <v>2630</v>
      </c>
      <c r="M2146" s="1" t="s">
        <v>4290</v>
      </c>
      <c r="N2146" s="3">
        <v>-375857.46</v>
      </c>
      <c r="O2146" s="3">
        <v>0</v>
      </c>
      <c r="P2146" s="1" t="s">
        <v>2567</v>
      </c>
      <c r="Q2146" s="1" t="s">
        <v>1914</v>
      </c>
      <c r="R2146" s="1" t="s">
        <v>352</v>
      </c>
      <c r="S2146" s="1" t="s">
        <v>2407</v>
      </c>
      <c r="T2146" s="1" t="s">
        <v>2407</v>
      </c>
      <c r="U2146" s="1" t="s">
        <v>6184</v>
      </c>
      <c r="V2146" s="1" t="s">
        <v>2470</v>
      </c>
      <c r="W2146" s="1" t="s">
        <v>103</v>
      </c>
      <c r="X2146" s="1" t="str">
        <f>CONCATENATE(Tableau4[[#This Row],[Numéro de pièce de la pièce de référence]],Tableau4[[#This Row],[Numéro de poste de la pièce de référence]])</f>
        <v>450068901310</v>
      </c>
    </row>
    <row r="2147" spans="1:24" x14ac:dyDescent="0.35">
      <c r="A2147" s="1" t="s">
        <v>97</v>
      </c>
      <c r="B2147" s="1" t="s">
        <v>2489</v>
      </c>
      <c r="C2147" s="1" t="s">
        <v>2510</v>
      </c>
      <c r="D2147" s="1" t="s">
        <v>101</v>
      </c>
      <c r="E2147" s="1" t="s">
        <v>1913</v>
      </c>
      <c r="F2147" s="1" t="s">
        <v>2407</v>
      </c>
      <c r="G2147" s="1" t="s">
        <v>3191</v>
      </c>
      <c r="H2147" s="1" t="s">
        <v>88</v>
      </c>
      <c r="I2147" s="2">
        <v>44102</v>
      </c>
      <c r="J2147" s="1" t="s">
        <v>4282</v>
      </c>
      <c r="K2147" s="1" t="s">
        <v>4283</v>
      </c>
      <c r="L2147" s="1" t="s">
        <v>2590</v>
      </c>
      <c r="M2147" s="1" t="s">
        <v>4402</v>
      </c>
      <c r="N2147" s="3">
        <v>0.06</v>
      </c>
      <c r="O2147" s="3">
        <v>0</v>
      </c>
      <c r="P2147" s="1" t="s">
        <v>2567</v>
      </c>
      <c r="Q2147" s="1" t="s">
        <v>1914</v>
      </c>
      <c r="R2147" s="1" t="s">
        <v>352</v>
      </c>
      <c r="S2147" s="1" t="s">
        <v>2407</v>
      </c>
      <c r="T2147" s="1" t="s">
        <v>2407</v>
      </c>
      <c r="U2147" s="1" t="s">
        <v>6185</v>
      </c>
      <c r="V2147" s="1" t="s">
        <v>2470</v>
      </c>
      <c r="W2147" s="1" t="s">
        <v>103</v>
      </c>
      <c r="X2147" s="1" t="str">
        <f>CONCATENATE(Tableau4[[#This Row],[Numéro de pièce de la pièce de référence]],Tableau4[[#This Row],[Numéro de poste de la pièce de référence]])</f>
        <v>450068901310</v>
      </c>
    </row>
    <row r="2148" spans="1:24" x14ac:dyDescent="0.35">
      <c r="A2148" s="1" t="s">
        <v>97</v>
      </c>
      <c r="B2148" s="1" t="s">
        <v>2489</v>
      </c>
      <c r="C2148" s="1" t="s">
        <v>2510</v>
      </c>
      <c r="D2148" s="1" t="s">
        <v>101</v>
      </c>
      <c r="E2148" s="1" t="s">
        <v>1913</v>
      </c>
      <c r="F2148" s="1" t="s">
        <v>2407</v>
      </c>
      <c r="G2148" s="1" t="s">
        <v>3191</v>
      </c>
      <c r="H2148" s="1" t="s">
        <v>88</v>
      </c>
      <c r="I2148" s="2">
        <v>44102</v>
      </c>
      <c r="J2148" s="1" t="s">
        <v>4282</v>
      </c>
      <c r="K2148" s="1" t="s">
        <v>4283</v>
      </c>
      <c r="L2148" s="1" t="s">
        <v>2630</v>
      </c>
      <c r="M2148" s="1" t="s">
        <v>4290</v>
      </c>
      <c r="N2148" s="3">
        <v>-0.06</v>
      </c>
      <c r="O2148" s="3">
        <v>0</v>
      </c>
      <c r="P2148" s="1" t="s">
        <v>2567</v>
      </c>
      <c r="Q2148" s="1" t="s">
        <v>1914</v>
      </c>
      <c r="R2148" s="1" t="s">
        <v>352</v>
      </c>
      <c r="S2148" s="1" t="s">
        <v>2407</v>
      </c>
      <c r="T2148" s="1" t="s">
        <v>2407</v>
      </c>
      <c r="U2148" s="1" t="s">
        <v>6185</v>
      </c>
      <c r="V2148" s="1" t="s">
        <v>2470</v>
      </c>
      <c r="W2148" s="1" t="s">
        <v>103</v>
      </c>
      <c r="X2148" s="1" t="str">
        <f>CONCATENATE(Tableau4[[#This Row],[Numéro de pièce de la pièce de référence]],Tableau4[[#This Row],[Numéro de poste de la pièce de référence]])</f>
        <v>450068901310</v>
      </c>
    </row>
    <row r="2149" spans="1:24" x14ac:dyDescent="0.35">
      <c r="A2149" s="1" t="s">
        <v>97</v>
      </c>
      <c r="B2149" s="1" t="s">
        <v>2489</v>
      </c>
      <c r="C2149" s="1" t="s">
        <v>2510</v>
      </c>
      <c r="D2149" s="1" t="s">
        <v>101</v>
      </c>
      <c r="E2149" s="1" t="s">
        <v>1913</v>
      </c>
      <c r="F2149" s="1" t="s">
        <v>2407</v>
      </c>
      <c r="G2149" s="1" t="s">
        <v>3191</v>
      </c>
      <c r="H2149" s="1" t="s">
        <v>88</v>
      </c>
      <c r="I2149" s="2">
        <v>44102</v>
      </c>
      <c r="J2149" s="1" t="s">
        <v>4282</v>
      </c>
      <c r="K2149" s="1" t="s">
        <v>4283</v>
      </c>
      <c r="L2149" s="1" t="s">
        <v>2630</v>
      </c>
      <c r="M2149" s="1" t="s">
        <v>4290</v>
      </c>
      <c r="N2149" s="3">
        <v>-62642.91</v>
      </c>
      <c r="O2149" s="3">
        <v>0</v>
      </c>
      <c r="P2149" s="1" t="s">
        <v>2567</v>
      </c>
      <c r="Q2149" s="1" t="s">
        <v>1914</v>
      </c>
      <c r="R2149" s="1" t="s">
        <v>352</v>
      </c>
      <c r="S2149" s="1" t="s">
        <v>2407</v>
      </c>
      <c r="T2149" s="1" t="s">
        <v>2407</v>
      </c>
      <c r="U2149" s="1" t="s">
        <v>6184</v>
      </c>
      <c r="V2149" s="1" t="s">
        <v>2470</v>
      </c>
      <c r="W2149" s="1" t="s">
        <v>103</v>
      </c>
      <c r="X2149" s="1" t="str">
        <f>CONCATENATE(Tableau4[[#This Row],[Numéro de pièce de la pièce de référence]],Tableau4[[#This Row],[Numéro de poste de la pièce de référence]])</f>
        <v>450068901310</v>
      </c>
    </row>
    <row r="2150" spans="1:24" x14ac:dyDescent="0.35">
      <c r="A2150" s="1" t="s">
        <v>97</v>
      </c>
      <c r="B2150" s="1" t="s">
        <v>2489</v>
      </c>
      <c r="C2150" s="1" t="s">
        <v>2510</v>
      </c>
      <c r="D2150" s="1" t="s">
        <v>101</v>
      </c>
      <c r="E2150" s="1" t="s">
        <v>1913</v>
      </c>
      <c r="F2150" s="1" t="s">
        <v>2407</v>
      </c>
      <c r="G2150" s="1" t="s">
        <v>3191</v>
      </c>
      <c r="H2150" s="1" t="s">
        <v>88</v>
      </c>
      <c r="I2150" s="2">
        <v>44102</v>
      </c>
      <c r="J2150" s="1" t="s">
        <v>4282</v>
      </c>
      <c r="K2150" s="1" t="s">
        <v>4283</v>
      </c>
      <c r="L2150" s="1" t="s">
        <v>2630</v>
      </c>
      <c r="M2150" s="1" t="s">
        <v>4290</v>
      </c>
      <c r="N2150" s="3">
        <v>-0.02</v>
      </c>
      <c r="O2150" s="3">
        <v>0</v>
      </c>
      <c r="P2150" s="1" t="s">
        <v>2567</v>
      </c>
      <c r="Q2150" s="1" t="s">
        <v>1914</v>
      </c>
      <c r="R2150" s="1" t="s">
        <v>352</v>
      </c>
      <c r="S2150" s="1" t="s">
        <v>2407</v>
      </c>
      <c r="T2150" s="1" t="s">
        <v>2407</v>
      </c>
      <c r="U2150" s="1" t="s">
        <v>6185</v>
      </c>
      <c r="V2150" s="1" t="s">
        <v>2470</v>
      </c>
      <c r="W2150" s="1" t="s">
        <v>103</v>
      </c>
      <c r="X2150" s="1" t="str">
        <f>CONCATENATE(Tableau4[[#This Row],[Numéro de pièce de la pièce de référence]],Tableau4[[#This Row],[Numéro de poste de la pièce de référence]])</f>
        <v>450068901310</v>
      </c>
    </row>
    <row r="2151" spans="1:24" x14ac:dyDescent="0.35">
      <c r="A2151" s="1" t="s">
        <v>97</v>
      </c>
      <c r="B2151" s="1" t="s">
        <v>2489</v>
      </c>
      <c r="C2151" s="1" t="s">
        <v>2510</v>
      </c>
      <c r="D2151" s="1" t="s">
        <v>101</v>
      </c>
      <c r="E2151" s="1" t="s">
        <v>1913</v>
      </c>
      <c r="F2151" s="1" t="s">
        <v>2407</v>
      </c>
      <c r="G2151" s="1" t="s">
        <v>3191</v>
      </c>
      <c r="H2151" s="1" t="s">
        <v>88</v>
      </c>
      <c r="I2151" s="2">
        <v>44102</v>
      </c>
      <c r="J2151" s="1" t="s">
        <v>4282</v>
      </c>
      <c r="K2151" s="1" t="s">
        <v>4283</v>
      </c>
      <c r="L2151" s="1" t="s">
        <v>2630</v>
      </c>
      <c r="M2151" s="1" t="s">
        <v>4290</v>
      </c>
      <c r="N2151" s="3">
        <v>-0.12</v>
      </c>
      <c r="O2151" s="3">
        <v>0</v>
      </c>
      <c r="P2151" s="1" t="s">
        <v>2567</v>
      </c>
      <c r="Q2151" s="1" t="s">
        <v>1914</v>
      </c>
      <c r="R2151" s="1" t="s">
        <v>352</v>
      </c>
      <c r="S2151" s="1" t="s">
        <v>2407</v>
      </c>
      <c r="T2151" s="1" t="s">
        <v>2407</v>
      </c>
      <c r="U2151" s="1" t="s">
        <v>6185</v>
      </c>
      <c r="V2151" s="1" t="s">
        <v>2470</v>
      </c>
      <c r="W2151" s="1" t="s">
        <v>103</v>
      </c>
      <c r="X2151" s="1" t="str">
        <f>CONCATENATE(Tableau4[[#This Row],[Numéro de pièce de la pièce de référence]],Tableau4[[#This Row],[Numéro de poste de la pièce de référence]])</f>
        <v>450068901310</v>
      </c>
    </row>
    <row r="2152" spans="1:24" x14ac:dyDescent="0.35">
      <c r="A2152" s="1" t="s">
        <v>97</v>
      </c>
      <c r="B2152" s="1" t="s">
        <v>2489</v>
      </c>
      <c r="C2152" s="1" t="s">
        <v>2510</v>
      </c>
      <c r="D2152" s="1" t="s">
        <v>101</v>
      </c>
      <c r="E2152" s="1" t="s">
        <v>1913</v>
      </c>
      <c r="F2152" s="1" t="s">
        <v>2407</v>
      </c>
      <c r="G2152" s="1" t="s">
        <v>3191</v>
      </c>
      <c r="H2152" s="1" t="s">
        <v>88</v>
      </c>
      <c r="I2152" s="2">
        <v>44102</v>
      </c>
      <c r="J2152" s="1" t="s">
        <v>4282</v>
      </c>
      <c r="K2152" s="1" t="s">
        <v>4283</v>
      </c>
      <c r="L2152" s="1" t="s">
        <v>2590</v>
      </c>
      <c r="M2152" s="1" t="s">
        <v>4402</v>
      </c>
      <c r="N2152" s="3">
        <v>0.12</v>
      </c>
      <c r="O2152" s="3">
        <v>0</v>
      </c>
      <c r="P2152" s="1" t="s">
        <v>2567</v>
      </c>
      <c r="Q2152" s="1" t="s">
        <v>1914</v>
      </c>
      <c r="R2152" s="1" t="s">
        <v>352</v>
      </c>
      <c r="S2152" s="1" t="s">
        <v>2407</v>
      </c>
      <c r="T2152" s="1" t="s">
        <v>2407</v>
      </c>
      <c r="U2152" s="1" t="s">
        <v>6185</v>
      </c>
      <c r="V2152" s="1" t="s">
        <v>2470</v>
      </c>
      <c r="W2152" s="1" t="s">
        <v>103</v>
      </c>
      <c r="X2152" s="1" t="str">
        <f>CONCATENATE(Tableau4[[#This Row],[Numéro de pièce de la pièce de référence]],Tableau4[[#This Row],[Numéro de poste de la pièce de référence]])</f>
        <v>450068901310</v>
      </c>
    </row>
    <row r="2153" spans="1:24" x14ac:dyDescent="0.35">
      <c r="A2153" s="1" t="s">
        <v>97</v>
      </c>
      <c r="B2153" s="1" t="s">
        <v>2489</v>
      </c>
      <c r="C2153" s="1" t="s">
        <v>2510</v>
      </c>
      <c r="D2153" s="1" t="s">
        <v>101</v>
      </c>
      <c r="E2153" s="1" t="s">
        <v>1913</v>
      </c>
      <c r="F2153" s="1" t="s">
        <v>2407</v>
      </c>
      <c r="G2153" s="1" t="s">
        <v>3191</v>
      </c>
      <c r="H2153" s="1" t="s">
        <v>88</v>
      </c>
      <c r="I2153" s="2">
        <v>44102</v>
      </c>
      <c r="J2153" s="1" t="s">
        <v>4282</v>
      </c>
      <c r="K2153" s="1" t="s">
        <v>4283</v>
      </c>
      <c r="L2153" s="1" t="s">
        <v>2630</v>
      </c>
      <c r="M2153" s="1" t="s">
        <v>4290</v>
      </c>
      <c r="N2153" s="3">
        <v>-0.12</v>
      </c>
      <c r="O2153" s="3">
        <v>0</v>
      </c>
      <c r="P2153" s="1" t="s">
        <v>2567</v>
      </c>
      <c r="Q2153" s="1" t="s">
        <v>1914</v>
      </c>
      <c r="R2153" s="1" t="s">
        <v>352</v>
      </c>
      <c r="S2153" s="1" t="s">
        <v>2407</v>
      </c>
      <c r="T2153" s="1" t="s">
        <v>2407</v>
      </c>
      <c r="U2153" s="1" t="s">
        <v>6185</v>
      </c>
      <c r="V2153" s="1" t="s">
        <v>2470</v>
      </c>
      <c r="W2153" s="1" t="s">
        <v>103</v>
      </c>
      <c r="X2153" s="1" t="str">
        <f>CONCATENATE(Tableau4[[#This Row],[Numéro de pièce de la pièce de référence]],Tableau4[[#This Row],[Numéro de poste de la pièce de référence]])</f>
        <v>450068901310</v>
      </c>
    </row>
    <row r="2154" spans="1:24" x14ac:dyDescent="0.35">
      <c r="A2154" s="1" t="s">
        <v>97</v>
      </c>
      <c r="B2154" s="1" t="s">
        <v>2489</v>
      </c>
      <c r="C2154" s="1" t="s">
        <v>2510</v>
      </c>
      <c r="D2154" s="1" t="s">
        <v>101</v>
      </c>
      <c r="E2154" s="1" t="s">
        <v>1913</v>
      </c>
      <c r="F2154" s="1" t="s">
        <v>2407</v>
      </c>
      <c r="G2154" s="1" t="s">
        <v>3191</v>
      </c>
      <c r="H2154" s="1" t="s">
        <v>88</v>
      </c>
      <c r="I2154" s="2">
        <v>44102</v>
      </c>
      <c r="J2154" s="1" t="s">
        <v>4282</v>
      </c>
      <c r="K2154" s="1" t="s">
        <v>4283</v>
      </c>
      <c r="L2154" s="1" t="s">
        <v>2590</v>
      </c>
      <c r="M2154" s="1" t="s">
        <v>4402</v>
      </c>
      <c r="N2154" s="3">
        <v>0.12</v>
      </c>
      <c r="O2154" s="3">
        <v>0</v>
      </c>
      <c r="P2154" s="1" t="s">
        <v>2567</v>
      </c>
      <c r="Q2154" s="1" t="s">
        <v>1914</v>
      </c>
      <c r="R2154" s="1" t="s">
        <v>352</v>
      </c>
      <c r="S2154" s="1" t="s">
        <v>2407</v>
      </c>
      <c r="T2154" s="1" t="s">
        <v>2407</v>
      </c>
      <c r="U2154" s="1" t="s">
        <v>6185</v>
      </c>
      <c r="V2154" s="1" t="s">
        <v>2470</v>
      </c>
      <c r="W2154" s="1" t="s">
        <v>103</v>
      </c>
      <c r="X2154" s="1" t="str">
        <f>CONCATENATE(Tableau4[[#This Row],[Numéro de pièce de la pièce de référence]],Tableau4[[#This Row],[Numéro de poste de la pièce de référence]])</f>
        <v>450068901310</v>
      </c>
    </row>
    <row r="2155" spans="1:24" x14ac:dyDescent="0.35">
      <c r="A2155" s="1" t="s">
        <v>97</v>
      </c>
      <c r="B2155" s="1" t="s">
        <v>2489</v>
      </c>
      <c r="C2155" s="1" t="s">
        <v>2510</v>
      </c>
      <c r="D2155" s="1" t="s">
        <v>101</v>
      </c>
      <c r="E2155" s="1" t="s">
        <v>1913</v>
      </c>
      <c r="F2155" s="1" t="s">
        <v>2407</v>
      </c>
      <c r="G2155" s="1" t="s">
        <v>3191</v>
      </c>
      <c r="H2155" s="1" t="s">
        <v>217</v>
      </c>
      <c r="I2155" s="2">
        <v>44102</v>
      </c>
      <c r="J2155" s="1" t="s">
        <v>4282</v>
      </c>
      <c r="K2155" s="1" t="s">
        <v>4283</v>
      </c>
      <c r="L2155" s="1" t="s">
        <v>2630</v>
      </c>
      <c r="M2155" s="1" t="s">
        <v>4290</v>
      </c>
      <c r="N2155" s="3">
        <v>-94557.87</v>
      </c>
      <c r="O2155" s="3">
        <v>0</v>
      </c>
      <c r="P2155" s="1" t="s">
        <v>2567</v>
      </c>
      <c r="Q2155" s="1" t="s">
        <v>1915</v>
      </c>
      <c r="R2155" s="1" t="s">
        <v>352</v>
      </c>
      <c r="S2155" s="1" t="s">
        <v>2407</v>
      </c>
      <c r="T2155" s="1" t="s">
        <v>2407</v>
      </c>
      <c r="U2155" s="1" t="s">
        <v>6184</v>
      </c>
      <c r="V2155" s="1" t="s">
        <v>2470</v>
      </c>
      <c r="W2155" s="1" t="s">
        <v>103</v>
      </c>
      <c r="X2155" s="1" t="str">
        <f>CONCATENATE(Tableau4[[#This Row],[Numéro de pièce de la pièce de référence]],Tableau4[[#This Row],[Numéro de poste de la pièce de référence]])</f>
        <v>450068901320</v>
      </c>
    </row>
    <row r="2156" spans="1:24" x14ac:dyDescent="0.35">
      <c r="A2156" s="1" t="s">
        <v>97</v>
      </c>
      <c r="B2156" s="1" t="s">
        <v>2489</v>
      </c>
      <c r="C2156" s="1" t="s">
        <v>2510</v>
      </c>
      <c r="D2156" s="1" t="s">
        <v>101</v>
      </c>
      <c r="E2156" s="1" t="s">
        <v>1913</v>
      </c>
      <c r="F2156" s="1" t="s">
        <v>2407</v>
      </c>
      <c r="G2156" s="1" t="s">
        <v>3191</v>
      </c>
      <c r="H2156" s="1" t="s">
        <v>217</v>
      </c>
      <c r="I2156" s="2">
        <v>44102</v>
      </c>
      <c r="J2156" s="1" t="s">
        <v>4282</v>
      </c>
      <c r="K2156" s="1" t="s">
        <v>4283</v>
      </c>
      <c r="L2156" s="1" t="s">
        <v>2630</v>
      </c>
      <c r="M2156" s="1" t="s">
        <v>4290</v>
      </c>
      <c r="N2156" s="3">
        <v>-157596.45000000001</v>
      </c>
      <c r="O2156" s="3">
        <v>0</v>
      </c>
      <c r="P2156" s="1" t="s">
        <v>2567</v>
      </c>
      <c r="Q2156" s="1" t="s">
        <v>1915</v>
      </c>
      <c r="R2156" s="1" t="s">
        <v>352</v>
      </c>
      <c r="S2156" s="1" t="s">
        <v>2407</v>
      </c>
      <c r="T2156" s="1" t="s">
        <v>2407</v>
      </c>
      <c r="U2156" s="1" t="s">
        <v>6184</v>
      </c>
      <c r="V2156" s="1" t="s">
        <v>2470</v>
      </c>
      <c r="W2156" s="1" t="s">
        <v>103</v>
      </c>
      <c r="X2156" s="1" t="str">
        <f>CONCATENATE(Tableau4[[#This Row],[Numéro de pièce de la pièce de référence]],Tableau4[[#This Row],[Numéro de poste de la pièce de référence]])</f>
        <v>450068901320</v>
      </c>
    </row>
    <row r="2157" spans="1:24" x14ac:dyDescent="0.35">
      <c r="A2157" s="1" t="s">
        <v>97</v>
      </c>
      <c r="B2157" s="1" t="s">
        <v>2489</v>
      </c>
      <c r="C2157" s="1" t="s">
        <v>2510</v>
      </c>
      <c r="D2157" s="1" t="s">
        <v>101</v>
      </c>
      <c r="E2157" s="1" t="s">
        <v>1913</v>
      </c>
      <c r="F2157" s="1" t="s">
        <v>2407</v>
      </c>
      <c r="G2157" s="1" t="s">
        <v>3191</v>
      </c>
      <c r="H2157" s="1" t="s">
        <v>217</v>
      </c>
      <c r="I2157" s="2">
        <v>44102</v>
      </c>
      <c r="J2157" s="1" t="s">
        <v>4282</v>
      </c>
      <c r="K2157" s="1" t="s">
        <v>4283</v>
      </c>
      <c r="L2157" s="1" t="s">
        <v>2630</v>
      </c>
      <c r="M2157" s="1" t="s">
        <v>4290</v>
      </c>
      <c r="N2157" s="3">
        <v>-0.1</v>
      </c>
      <c r="O2157" s="3">
        <v>0</v>
      </c>
      <c r="P2157" s="1" t="s">
        <v>2567</v>
      </c>
      <c r="Q2157" s="1" t="s">
        <v>1915</v>
      </c>
      <c r="R2157" s="1" t="s">
        <v>352</v>
      </c>
      <c r="S2157" s="1" t="s">
        <v>2407</v>
      </c>
      <c r="T2157" s="1" t="s">
        <v>2407</v>
      </c>
      <c r="U2157" s="1" t="s">
        <v>6185</v>
      </c>
      <c r="V2157" s="1" t="s">
        <v>2470</v>
      </c>
      <c r="W2157" s="1" t="s">
        <v>103</v>
      </c>
      <c r="X2157" s="1" t="str">
        <f>CONCATENATE(Tableau4[[#This Row],[Numéro de pièce de la pièce de référence]],Tableau4[[#This Row],[Numéro de poste de la pièce de référence]])</f>
        <v>450068901320</v>
      </c>
    </row>
    <row r="2158" spans="1:24" x14ac:dyDescent="0.35">
      <c r="A2158" s="1" t="s">
        <v>97</v>
      </c>
      <c r="B2158" s="1" t="s">
        <v>2489</v>
      </c>
      <c r="C2158" s="1" t="s">
        <v>2510</v>
      </c>
      <c r="D2158" s="1" t="s">
        <v>101</v>
      </c>
      <c r="E2158" s="1" t="s">
        <v>1913</v>
      </c>
      <c r="F2158" s="1" t="s">
        <v>2407</v>
      </c>
      <c r="G2158" s="1" t="s">
        <v>3191</v>
      </c>
      <c r="H2158" s="1" t="s">
        <v>217</v>
      </c>
      <c r="I2158" s="2">
        <v>44102</v>
      </c>
      <c r="J2158" s="1" t="s">
        <v>4282</v>
      </c>
      <c r="K2158" s="1" t="s">
        <v>4283</v>
      </c>
      <c r="L2158" s="1" t="s">
        <v>2630</v>
      </c>
      <c r="M2158" s="1" t="s">
        <v>4290</v>
      </c>
      <c r="N2158" s="3">
        <v>-0.06</v>
      </c>
      <c r="O2158" s="3">
        <v>0</v>
      </c>
      <c r="P2158" s="1" t="s">
        <v>2567</v>
      </c>
      <c r="Q2158" s="1" t="s">
        <v>1915</v>
      </c>
      <c r="R2158" s="1" t="s">
        <v>352</v>
      </c>
      <c r="S2158" s="1" t="s">
        <v>2407</v>
      </c>
      <c r="T2158" s="1" t="s">
        <v>2407</v>
      </c>
      <c r="U2158" s="1" t="s">
        <v>6185</v>
      </c>
      <c r="V2158" s="1" t="s">
        <v>2470</v>
      </c>
      <c r="W2158" s="1" t="s">
        <v>103</v>
      </c>
      <c r="X2158" s="1" t="str">
        <f>CONCATENATE(Tableau4[[#This Row],[Numéro de pièce de la pièce de référence]],Tableau4[[#This Row],[Numéro de poste de la pièce de référence]])</f>
        <v>450068901320</v>
      </c>
    </row>
    <row r="2159" spans="1:24" x14ac:dyDescent="0.35">
      <c r="A2159" s="1" t="s">
        <v>97</v>
      </c>
      <c r="B2159" s="1" t="s">
        <v>2489</v>
      </c>
      <c r="C2159" s="1" t="s">
        <v>2510</v>
      </c>
      <c r="D2159" s="1" t="s">
        <v>101</v>
      </c>
      <c r="E2159" s="1" t="s">
        <v>1913</v>
      </c>
      <c r="F2159" s="1" t="s">
        <v>2407</v>
      </c>
      <c r="G2159" s="1" t="s">
        <v>3191</v>
      </c>
      <c r="H2159" s="1" t="s">
        <v>217</v>
      </c>
      <c r="I2159" s="2">
        <v>44102</v>
      </c>
      <c r="J2159" s="1" t="s">
        <v>4282</v>
      </c>
      <c r="K2159" s="1" t="s">
        <v>4283</v>
      </c>
      <c r="L2159" s="1" t="s">
        <v>2590</v>
      </c>
      <c r="M2159" s="1" t="s">
        <v>4402</v>
      </c>
      <c r="N2159" s="3">
        <v>0.06</v>
      </c>
      <c r="O2159" s="3">
        <v>0</v>
      </c>
      <c r="P2159" s="1" t="s">
        <v>2567</v>
      </c>
      <c r="Q2159" s="1" t="s">
        <v>1915</v>
      </c>
      <c r="R2159" s="1" t="s">
        <v>352</v>
      </c>
      <c r="S2159" s="1" t="s">
        <v>2407</v>
      </c>
      <c r="T2159" s="1" t="s">
        <v>2407</v>
      </c>
      <c r="U2159" s="1" t="s">
        <v>6185</v>
      </c>
      <c r="V2159" s="1" t="s">
        <v>2470</v>
      </c>
      <c r="W2159" s="1" t="s">
        <v>103</v>
      </c>
      <c r="X2159" s="1" t="str">
        <f>CONCATENATE(Tableau4[[#This Row],[Numéro de pièce de la pièce de référence]],Tableau4[[#This Row],[Numéro de poste de la pièce de référence]])</f>
        <v>450068901320</v>
      </c>
    </row>
    <row r="2160" spans="1:24" x14ac:dyDescent="0.35">
      <c r="A2160" s="1" t="s">
        <v>97</v>
      </c>
      <c r="B2160" s="1" t="s">
        <v>2489</v>
      </c>
      <c r="C2160" s="1" t="s">
        <v>2510</v>
      </c>
      <c r="D2160" s="1" t="s">
        <v>101</v>
      </c>
      <c r="E2160" s="1" t="s">
        <v>1959</v>
      </c>
      <c r="F2160" s="1" t="s">
        <v>2407</v>
      </c>
      <c r="G2160" s="1" t="s">
        <v>3211</v>
      </c>
      <c r="H2160" s="1" t="s">
        <v>88</v>
      </c>
      <c r="I2160" s="2">
        <v>44102</v>
      </c>
      <c r="J2160" s="1" t="s">
        <v>4282</v>
      </c>
      <c r="K2160" s="1" t="s">
        <v>4283</v>
      </c>
      <c r="L2160" s="1" t="s">
        <v>2630</v>
      </c>
      <c r="M2160" s="1" t="s">
        <v>4290</v>
      </c>
      <c r="N2160" s="3">
        <v>-393.25</v>
      </c>
      <c r="O2160" s="3">
        <v>0</v>
      </c>
      <c r="P2160" s="1" t="s">
        <v>2771</v>
      </c>
      <c r="Q2160" s="1" t="s">
        <v>1499</v>
      </c>
      <c r="R2160" s="1" t="s">
        <v>1958</v>
      </c>
      <c r="S2160" s="1" t="s">
        <v>2407</v>
      </c>
      <c r="T2160" s="1" t="s">
        <v>2407</v>
      </c>
      <c r="U2160" s="1" t="s">
        <v>6186</v>
      </c>
      <c r="V2160" s="1" t="s">
        <v>2470</v>
      </c>
      <c r="W2160" s="1" t="s">
        <v>92</v>
      </c>
      <c r="X2160" s="1" t="str">
        <f>CONCATENATE(Tableau4[[#This Row],[Numéro de pièce de la pièce de référence]],Tableau4[[#This Row],[Numéro de poste de la pièce de référence]])</f>
        <v>450069215910</v>
      </c>
    </row>
    <row r="2161" spans="1:24" x14ac:dyDescent="0.35">
      <c r="A2161" s="1" t="s">
        <v>97</v>
      </c>
      <c r="B2161" s="1" t="s">
        <v>2489</v>
      </c>
      <c r="C2161" s="1" t="s">
        <v>2510</v>
      </c>
      <c r="D2161" s="1" t="s">
        <v>101</v>
      </c>
      <c r="E2161" s="1" t="s">
        <v>1962</v>
      </c>
      <c r="F2161" s="1" t="s">
        <v>2407</v>
      </c>
      <c r="G2161" s="1" t="s">
        <v>3214</v>
      </c>
      <c r="H2161" s="1" t="s">
        <v>88</v>
      </c>
      <c r="I2161" s="2">
        <v>44102</v>
      </c>
      <c r="J2161" s="1" t="s">
        <v>4282</v>
      </c>
      <c r="K2161" s="1" t="s">
        <v>4283</v>
      </c>
      <c r="L2161" s="1" t="s">
        <v>3401</v>
      </c>
      <c r="M2161" s="1" t="s">
        <v>4288</v>
      </c>
      <c r="N2161" s="3">
        <v>521.27</v>
      </c>
      <c r="O2161" s="3">
        <v>0</v>
      </c>
      <c r="P2161" s="1" t="s">
        <v>2567</v>
      </c>
      <c r="Q2161" s="1" t="s">
        <v>1963</v>
      </c>
      <c r="R2161" s="1" t="s">
        <v>401</v>
      </c>
      <c r="S2161" s="1" t="s">
        <v>2407</v>
      </c>
      <c r="T2161" s="1" t="s">
        <v>2407</v>
      </c>
      <c r="U2161" s="1" t="s">
        <v>6187</v>
      </c>
      <c r="V2161" s="1" t="s">
        <v>2470</v>
      </c>
      <c r="W2161" s="1" t="s">
        <v>103</v>
      </c>
      <c r="X2161" s="1" t="str">
        <f>CONCATENATE(Tableau4[[#This Row],[Numéro de pièce de la pièce de référence]],Tableau4[[#This Row],[Numéro de poste de la pièce de référence]])</f>
        <v>450069263610</v>
      </c>
    </row>
    <row r="2162" spans="1:24" x14ac:dyDescent="0.35">
      <c r="A2162" s="1" t="s">
        <v>97</v>
      </c>
      <c r="B2162" s="1" t="s">
        <v>2489</v>
      </c>
      <c r="C2162" s="1" t="s">
        <v>2510</v>
      </c>
      <c r="D2162" s="1" t="s">
        <v>101</v>
      </c>
      <c r="E2162" s="1" t="s">
        <v>1962</v>
      </c>
      <c r="F2162" s="1" t="s">
        <v>2407</v>
      </c>
      <c r="G2162" s="1" t="s">
        <v>3214</v>
      </c>
      <c r="H2162" s="1" t="s">
        <v>88</v>
      </c>
      <c r="I2162" s="2">
        <v>44102</v>
      </c>
      <c r="J2162" s="1" t="s">
        <v>4282</v>
      </c>
      <c r="K2162" s="1" t="s">
        <v>4283</v>
      </c>
      <c r="L2162" s="1" t="s">
        <v>3400</v>
      </c>
      <c r="M2162" s="1" t="s">
        <v>4284</v>
      </c>
      <c r="N2162" s="3">
        <v>130.32</v>
      </c>
      <c r="O2162" s="3">
        <v>0</v>
      </c>
      <c r="P2162" s="1" t="s">
        <v>2567</v>
      </c>
      <c r="Q2162" s="1" t="s">
        <v>1963</v>
      </c>
      <c r="R2162" s="1" t="s">
        <v>401</v>
      </c>
      <c r="S2162" s="1" t="s">
        <v>2407</v>
      </c>
      <c r="T2162" s="1" t="s">
        <v>2407</v>
      </c>
      <c r="U2162" s="1" t="s">
        <v>6188</v>
      </c>
      <c r="V2162" s="1" t="s">
        <v>2470</v>
      </c>
      <c r="W2162" s="1" t="s">
        <v>103</v>
      </c>
      <c r="X2162" s="1" t="str">
        <f>CONCATENATE(Tableau4[[#This Row],[Numéro de pièce de la pièce de référence]],Tableau4[[#This Row],[Numéro de poste de la pièce de référence]])</f>
        <v>450069263610</v>
      </c>
    </row>
    <row r="2163" spans="1:24" x14ac:dyDescent="0.35">
      <c r="A2163" s="1" t="s">
        <v>97</v>
      </c>
      <c r="B2163" s="1" t="s">
        <v>2489</v>
      </c>
      <c r="C2163" s="1" t="s">
        <v>2510</v>
      </c>
      <c r="D2163" s="1" t="s">
        <v>101</v>
      </c>
      <c r="E2163" s="1" t="s">
        <v>1962</v>
      </c>
      <c r="F2163" s="1" t="s">
        <v>2407</v>
      </c>
      <c r="G2163" s="1" t="s">
        <v>3214</v>
      </c>
      <c r="H2163" s="1" t="s">
        <v>217</v>
      </c>
      <c r="I2163" s="2">
        <v>44102</v>
      </c>
      <c r="J2163" s="1" t="s">
        <v>4282</v>
      </c>
      <c r="K2163" s="1" t="s">
        <v>4283</v>
      </c>
      <c r="L2163" s="1" t="s">
        <v>3400</v>
      </c>
      <c r="M2163" s="1" t="s">
        <v>4284</v>
      </c>
      <c r="N2163" s="3">
        <v>955.66</v>
      </c>
      <c r="O2163" s="3">
        <v>0</v>
      </c>
      <c r="P2163" s="1" t="s">
        <v>2567</v>
      </c>
      <c r="Q2163" s="1" t="s">
        <v>1964</v>
      </c>
      <c r="R2163" s="1" t="s">
        <v>401</v>
      </c>
      <c r="S2163" s="1" t="s">
        <v>2407</v>
      </c>
      <c r="T2163" s="1" t="s">
        <v>2407</v>
      </c>
      <c r="U2163" s="1" t="s">
        <v>6188</v>
      </c>
      <c r="V2163" s="1" t="s">
        <v>2470</v>
      </c>
      <c r="W2163" s="1" t="s">
        <v>103</v>
      </c>
      <c r="X2163" s="1" t="str">
        <f>CONCATENATE(Tableau4[[#This Row],[Numéro de pièce de la pièce de référence]],Tableau4[[#This Row],[Numéro de poste de la pièce de référence]])</f>
        <v>450069263620</v>
      </c>
    </row>
    <row r="2164" spans="1:24" x14ac:dyDescent="0.35">
      <c r="A2164" s="1" t="s">
        <v>97</v>
      </c>
      <c r="B2164" s="1" t="s">
        <v>2489</v>
      </c>
      <c r="C2164" s="1" t="s">
        <v>2510</v>
      </c>
      <c r="D2164" s="1" t="s">
        <v>101</v>
      </c>
      <c r="E2164" s="1" t="s">
        <v>1962</v>
      </c>
      <c r="F2164" s="1" t="s">
        <v>2407</v>
      </c>
      <c r="G2164" s="1" t="s">
        <v>3214</v>
      </c>
      <c r="H2164" s="1" t="s">
        <v>217</v>
      </c>
      <c r="I2164" s="2">
        <v>44102</v>
      </c>
      <c r="J2164" s="1" t="s">
        <v>4282</v>
      </c>
      <c r="K2164" s="1" t="s">
        <v>4283</v>
      </c>
      <c r="L2164" s="1" t="s">
        <v>3400</v>
      </c>
      <c r="M2164" s="1" t="s">
        <v>4284</v>
      </c>
      <c r="N2164" s="3">
        <v>1085.97</v>
      </c>
      <c r="O2164" s="3">
        <v>0</v>
      </c>
      <c r="P2164" s="1" t="s">
        <v>2567</v>
      </c>
      <c r="Q2164" s="1" t="s">
        <v>1964</v>
      </c>
      <c r="R2164" s="1" t="s">
        <v>401</v>
      </c>
      <c r="S2164" s="1" t="s">
        <v>2407</v>
      </c>
      <c r="T2164" s="1" t="s">
        <v>2407</v>
      </c>
      <c r="U2164" s="1" t="s">
        <v>6188</v>
      </c>
      <c r="V2164" s="1" t="s">
        <v>2470</v>
      </c>
      <c r="W2164" s="1" t="s">
        <v>103</v>
      </c>
      <c r="X2164" s="1" t="str">
        <f>CONCATENATE(Tableau4[[#This Row],[Numéro de pièce de la pièce de référence]],Tableau4[[#This Row],[Numéro de poste de la pièce de référence]])</f>
        <v>450069263620</v>
      </c>
    </row>
    <row r="2165" spans="1:24" x14ac:dyDescent="0.35">
      <c r="A2165" s="1" t="s">
        <v>97</v>
      </c>
      <c r="B2165" s="1" t="s">
        <v>2489</v>
      </c>
      <c r="C2165" s="1" t="s">
        <v>2510</v>
      </c>
      <c r="D2165" s="1" t="s">
        <v>101</v>
      </c>
      <c r="E2165" s="1" t="s">
        <v>1962</v>
      </c>
      <c r="F2165" s="1" t="s">
        <v>2407</v>
      </c>
      <c r="G2165" s="1" t="s">
        <v>3214</v>
      </c>
      <c r="H2165" s="1" t="s">
        <v>217</v>
      </c>
      <c r="I2165" s="2">
        <v>44102</v>
      </c>
      <c r="J2165" s="1" t="s">
        <v>4282</v>
      </c>
      <c r="K2165" s="1" t="s">
        <v>4283</v>
      </c>
      <c r="L2165" s="1" t="s">
        <v>3401</v>
      </c>
      <c r="M2165" s="1" t="s">
        <v>4288</v>
      </c>
      <c r="N2165" s="3">
        <v>4343.91</v>
      </c>
      <c r="O2165" s="3">
        <v>0</v>
      </c>
      <c r="P2165" s="1" t="s">
        <v>2567</v>
      </c>
      <c r="Q2165" s="1" t="s">
        <v>1964</v>
      </c>
      <c r="R2165" s="1" t="s">
        <v>401</v>
      </c>
      <c r="S2165" s="1" t="s">
        <v>2407</v>
      </c>
      <c r="T2165" s="1" t="s">
        <v>2407</v>
      </c>
      <c r="U2165" s="1" t="s">
        <v>6187</v>
      </c>
      <c r="V2165" s="1" t="s">
        <v>2470</v>
      </c>
      <c r="W2165" s="1" t="s">
        <v>103</v>
      </c>
      <c r="X2165" s="1" t="str">
        <f>CONCATENATE(Tableau4[[#This Row],[Numéro de pièce de la pièce de référence]],Tableau4[[#This Row],[Numéro de poste de la pièce de référence]])</f>
        <v>450069263620</v>
      </c>
    </row>
    <row r="2166" spans="1:24" x14ac:dyDescent="0.35">
      <c r="A2166" s="1" t="s">
        <v>97</v>
      </c>
      <c r="B2166" s="1" t="s">
        <v>2489</v>
      </c>
      <c r="C2166" s="1" t="s">
        <v>2510</v>
      </c>
      <c r="D2166" s="1" t="s">
        <v>101</v>
      </c>
      <c r="E2166" s="1" t="s">
        <v>1962</v>
      </c>
      <c r="F2166" s="1" t="s">
        <v>2407</v>
      </c>
      <c r="G2166" s="1" t="s">
        <v>3214</v>
      </c>
      <c r="H2166" s="1" t="s">
        <v>217</v>
      </c>
      <c r="I2166" s="2">
        <v>44102</v>
      </c>
      <c r="J2166" s="1" t="s">
        <v>4282</v>
      </c>
      <c r="K2166" s="1" t="s">
        <v>4283</v>
      </c>
      <c r="L2166" s="1" t="s">
        <v>3401</v>
      </c>
      <c r="M2166" s="1" t="s">
        <v>4288</v>
      </c>
      <c r="N2166" s="3">
        <v>3822.63</v>
      </c>
      <c r="O2166" s="3">
        <v>0</v>
      </c>
      <c r="P2166" s="1" t="s">
        <v>2567</v>
      </c>
      <c r="Q2166" s="1" t="s">
        <v>1964</v>
      </c>
      <c r="R2166" s="1" t="s">
        <v>401</v>
      </c>
      <c r="S2166" s="1" t="s">
        <v>2407</v>
      </c>
      <c r="T2166" s="1" t="s">
        <v>2407</v>
      </c>
      <c r="U2166" s="1" t="s">
        <v>6187</v>
      </c>
      <c r="V2166" s="1" t="s">
        <v>2470</v>
      </c>
      <c r="W2166" s="1" t="s">
        <v>103</v>
      </c>
      <c r="X2166" s="1" t="str">
        <f>CONCATENATE(Tableau4[[#This Row],[Numéro de pièce de la pièce de référence]],Tableau4[[#This Row],[Numéro de poste de la pièce de référence]])</f>
        <v>450069263620</v>
      </c>
    </row>
    <row r="2167" spans="1:24" x14ac:dyDescent="0.35">
      <c r="A2167" s="1" t="s">
        <v>97</v>
      </c>
      <c r="B2167" s="1" t="s">
        <v>2489</v>
      </c>
      <c r="C2167" s="1" t="s">
        <v>2510</v>
      </c>
      <c r="D2167" s="1" t="s">
        <v>101</v>
      </c>
      <c r="E2167" s="1" t="s">
        <v>6189</v>
      </c>
      <c r="F2167" s="1" t="s">
        <v>2407</v>
      </c>
      <c r="G2167" s="1" t="s">
        <v>6190</v>
      </c>
      <c r="H2167" s="1" t="s">
        <v>88</v>
      </c>
      <c r="I2167" s="2">
        <v>44102</v>
      </c>
      <c r="J2167" s="1" t="s">
        <v>4282</v>
      </c>
      <c r="K2167" s="1" t="s">
        <v>4283</v>
      </c>
      <c r="L2167" s="1" t="s">
        <v>3400</v>
      </c>
      <c r="M2167" s="1" t="s">
        <v>4284</v>
      </c>
      <c r="N2167" s="3">
        <v>21645.69</v>
      </c>
      <c r="O2167" s="3">
        <v>0</v>
      </c>
      <c r="P2167" s="1" t="s">
        <v>2581</v>
      </c>
      <c r="Q2167" s="1" t="s">
        <v>1969</v>
      </c>
      <c r="R2167" s="1" t="s">
        <v>1967</v>
      </c>
      <c r="S2167" s="1" t="s">
        <v>2407</v>
      </c>
      <c r="T2167" s="1" t="s">
        <v>2407</v>
      </c>
      <c r="U2167" s="1" t="s">
        <v>6191</v>
      </c>
      <c r="V2167" s="1" t="s">
        <v>2470</v>
      </c>
      <c r="W2167" s="1" t="s">
        <v>92</v>
      </c>
      <c r="X2167" s="1" t="str">
        <f>CONCATENATE(Tableau4[[#This Row],[Numéro de pièce de la pièce de référence]],Tableau4[[#This Row],[Numéro de poste de la pièce de référence]])</f>
        <v>450069268610</v>
      </c>
    </row>
    <row r="2168" spans="1:24" x14ac:dyDescent="0.35">
      <c r="A2168" s="1" t="s">
        <v>97</v>
      </c>
      <c r="B2168" s="1" t="s">
        <v>2489</v>
      </c>
      <c r="C2168" s="1" t="s">
        <v>2510</v>
      </c>
      <c r="D2168" s="1" t="s">
        <v>101</v>
      </c>
      <c r="E2168" s="1" t="s">
        <v>1971</v>
      </c>
      <c r="F2168" s="1" t="s">
        <v>2407</v>
      </c>
      <c r="G2168" s="1" t="s">
        <v>2749</v>
      </c>
      <c r="H2168" s="1" t="s">
        <v>88</v>
      </c>
      <c r="I2168" s="2">
        <v>44102</v>
      </c>
      <c r="J2168" s="1" t="s">
        <v>4282</v>
      </c>
      <c r="K2168" s="1" t="s">
        <v>4283</v>
      </c>
      <c r="L2168" s="1" t="s">
        <v>3400</v>
      </c>
      <c r="M2168" s="1" t="s">
        <v>4284</v>
      </c>
      <c r="N2168" s="3">
        <v>295680</v>
      </c>
      <c r="O2168" s="3">
        <v>0</v>
      </c>
      <c r="P2168" s="1" t="s">
        <v>2567</v>
      </c>
      <c r="Q2168" s="1" t="s">
        <v>754</v>
      </c>
      <c r="R2168" s="1" t="s">
        <v>3215</v>
      </c>
      <c r="S2168" s="1" t="s">
        <v>2407</v>
      </c>
      <c r="T2168" s="1" t="s">
        <v>2407</v>
      </c>
      <c r="U2168" s="1" t="s">
        <v>6192</v>
      </c>
      <c r="V2168" s="1" t="s">
        <v>2470</v>
      </c>
      <c r="W2168" s="1" t="s">
        <v>111</v>
      </c>
      <c r="X2168" s="1" t="str">
        <f>CONCATENATE(Tableau4[[#This Row],[Numéro de pièce de la pièce de référence]],Tableau4[[#This Row],[Numéro de poste de la pièce de référence]])</f>
        <v>450069278210</v>
      </c>
    </row>
    <row r="2169" spans="1:24" x14ac:dyDescent="0.35">
      <c r="A2169" s="1" t="s">
        <v>97</v>
      </c>
      <c r="B2169" s="1" t="s">
        <v>2489</v>
      </c>
      <c r="C2169" s="1" t="s">
        <v>2510</v>
      </c>
      <c r="D2169" s="1" t="s">
        <v>101</v>
      </c>
      <c r="E2169" s="1" t="s">
        <v>1973</v>
      </c>
      <c r="F2169" s="1" t="s">
        <v>2407</v>
      </c>
      <c r="G2169" s="1" t="s">
        <v>3217</v>
      </c>
      <c r="H2169" s="1" t="s">
        <v>88</v>
      </c>
      <c r="I2169" s="2">
        <v>44103</v>
      </c>
      <c r="J2169" s="1" t="s">
        <v>4282</v>
      </c>
      <c r="K2169" s="1" t="s">
        <v>4283</v>
      </c>
      <c r="L2169" s="1" t="s">
        <v>3400</v>
      </c>
      <c r="M2169" s="1" t="s">
        <v>4284</v>
      </c>
      <c r="N2169" s="3">
        <v>1387.63</v>
      </c>
      <c r="O2169" s="3">
        <v>0</v>
      </c>
      <c r="P2169" s="1" t="s">
        <v>2647</v>
      </c>
      <c r="Q2169" s="1" t="s">
        <v>1974</v>
      </c>
      <c r="R2169" s="1" t="s">
        <v>1580</v>
      </c>
      <c r="S2169" s="1" t="s">
        <v>2407</v>
      </c>
      <c r="T2169" s="1" t="s">
        <v>2407</v>
      </c>
      <c r="U2169" s="1" t="s">
        <v>6193</v>
      </c>
      <c r="V2169" s="1" t="s">
        <v>2470</v>
      </c>
      <c r="W2169" s="1" t="s">
        <v>51</v>
      </c>
      <c r="X2169" s="1" t="str">
        <f>CONCATENATE(Tableau4[[#This Row],[Numéro de pièce de la pièce de référence]],Tableau4[[#This Row],[Numéro de poste de la pièce de référence]])</f>
        <v>450069285410</v>
      </c>
    </row>
    <row r="2170" spans="1:24" x14ac:dyDescent="0.35">
      <c r="A2170" s="1" t="s">
        <v>97</v>
      </c>
      <c r="B2170" s="1" t="s">
        <v>2489</v>
      </c>
      <c r="C2170" s="1" t="s">
        <v>2510</v>
      </c>
      <c r="D2170" s="1" t="s">
        <v>101</v>
      </c>
      <c r="E2170" s="1" t="s">
        <v>1866</v>
      </c>
      <c r="F2170" s="1" t="s">
        <v>2407</v>
      </c>
      <c r="G2170" s="1" t="s">
        <v>2918</v>
      </c>
      <c r="H2170" s="1" t="s">
        <v>217</v>
      </c>
      <c r="I2170" s="2">
        <v>44104</v>
      </c>
      <c r="J2170" s="1" t="s">
        <v>4282</v>
      </c>
      <c r="K2170" s="1" t="s">
        <v>4283</v>
      </c>
      <c r="L2170" s="1" t="s">
        <v>3400</v>
      </c>
      <c r="M2170" s="1" t="s">
        <v>4284</v>
      </c>
      <c r="N2170" s="3">
        <v>927377.6</v>
      </c>
      <c r="O2170" s="3">
        <v>0</v>
      </c>
      <c r="P2170" s="1" t="s">
        <v>2581</v>
      </c>
      <c r="Q2170" s="1" t="s">
        <v>1871</v>
      </c>
      <c r="R2170" s="1" t="s">
        <v>1865</v>
      </c>
      <c r="S2170" s="1" t="s">
        <v>2407</v>
      </c>
      <c r="T2170" s="1" t="s">
        <v>2407</v>
      </c>
      <c r="U2170" s="1" t="s">
        <v>6194</v>
      </c>
      <c r="V2170" s="1" t="s">
        <v>2470</v>
      </c>
      <c r="W2170" s="1" t="s">
        <v>92</v>
      </c>
      <c r="X2170" s="1" t="str">
        <f>CONCATENATE(Tableau4[[#This Row],[Numéro de pièce de la pièce de référence]],Tableau4[[#This Row],[Numéro de poste de la pièce de référence]])</f>
        <v>450067244720</v>
      </c>
    </row>
    <row r="2171" spans="1:24" x14ac:dyDescent="0.35">
      <c r="A2171" s="1" t="s">
        <v>97</v>
      </c>
      <c r="B2171" s="1" t="s">
        <v>2489</v>
      </c>
      <c r="C2171" s="1" t="s">
        <v>2510</v>
      </c>
      <c r="D2171" s="1" t="s">
        <v>101</v>
      </c>
      <c r="E2171" s="1" t="s">
        <v>1866</v>
      </c>
      <c r="F2171" s="1" t="s">
        <v>2407</v>
      </c>
      <c r="G2171" s="1" t="s">
        <v>2918</v>
      </c>
      <c r="H2171" s="1" t="s">
        <v>217</v>
      </c>
      <c r="I2171" s="2">
        <v>44104</v>
      </c>
      <c r="J2171" s="1" t="s">
        <v>4282</v>
      </c>
      <c r="K2171" s="1" t="s">
        <v>4283</v>
      </c>
      <c r="L2171" s="1" t="s">
        <v>3401</v>
      </c>
      <c r="M2171" s="1" t="s">
        <v>4288</v>
      </c>
      <c r="N2171" s="3">
        <v>194749.3</v>
      </c>
      <c r="O2171" s="3">
        <v>0</v>
      </c>
      <c r="P2171" s="1" t="s">
        <v>2581</v>
      </c>
      <c r="Q2171" s="1" t="s">
        <v>1871</v>
      </c>
      <c r="R2171" s="1" t="s">
        <v>1865</v>
      </c>
      <c r="S2171" s="1" t="s">
        <v>2407</v>
      </c>
      <c r="T2171" s="1" t="s">
        <v>2407</v>
      </c>
      <c r="U2171" s="1" t="s">
        <v>6195</v>
      </c>
      <c r="V2171" s="1" t="s">
        <v>2470</v>
      </c>
      <c r="W2171" s="1" t="s">
        <v>92</v>
      </c>
      <c r="X2171" s="1" t="str">
        <f>CONCATENATE(Tableau4[[#This Row],[Numéro de pièce de la pièce de référence]],Tableau4[[#This Row],[Numéro de poste de la pièce de référence]])</f>
        <v>450067244720</v>
      </c>
    </row>
    <row r="2172" spans="1:24" x14ac:dyDescent="0.35">
      <c r="A2172" s="1" t="s">
        <v>97</v>
      </c>
      <c r="B2172" s="1" t="s">
        <v>2489</v>
      </c>
      <c r="C2172" s="1" t="s">
        <v>2510</v>
      </c>
      <c r="D2172" s="1" t="s">
        <v>101</v>
      </c>
      <c r="E2172" s="1" t="s">
        <v>1866</v>
      </c>
      <c r="F2172" s="1" t="s">
        <v>2407</v>
      </c>
      <c r="G2172" s="1" t="s">
        <v>2918</v>
      </c>
      <c r="H2172" s="1" t="s">
        <v>222</v>
      </c>
      <c r="I2172" s="2">
        <v>44104</v>
      </c>
      <c r="J2172" s="1" t="s">
        <v>4282</v>
      </c>
      <c r="K2172" s="1" t="s">
        <v>4283</v>
      </c>
      <c r="L2172" s="1" t="s">
        <v>3400</v>
      </c>
      <c r="M2172" s="1" t="s">
        <v>4284</v>
      </c>
      <c r="N2172" s="3">
        <v>188285.9</v>
      </c>
      <c r="O2172" s="3">
        <v>0</v>
      </c>
      <c r="P2172" s="1" t="s">
        <v>2581</v>
      </c>
      <c r="Q2172" s="1" t="s">
        <v>1872</v>
      </c>
      <c r="R2172" s="1" t="s">
        <v>1865</v>
      </c>
      <c r="S2172" s="1" t="s">
        <v>2407</v>
      </c>
      <c r="T2172" s="1" t="s">
        <v>2407</v>
      </c>
      <c r="U2172" s="1" t="s">
        <v>6194</v>
      </c>
      <c r="V2172" s="1" t="s">
        <v>2470</v>
      </c>
      <c r="W2172" s="1" t="s">
        <v>92</v>
      </c>
      <c r="X2172" s="1" t="str">
        <f>CONCATENATE(Tableau4[[#This Row],[Numéro de pièce de la pièce de référence]],Tableau4[[#This Row],[Numéro de poste de la pièce de référence]])</f>
        <v>450067244730</v>
      </c>
    </row>
    <row r="2173" spans="1:24" x14ac:dyDescent="0.35">
      <c r="A2173" s="1" t="s">
        <v>97</v>
      </c>
      <c r="B2173" s="1" t="s">
        <v>2489</v>
      </c>
      <c r="C2173" s="1" t="s">
        <v>2510</v>
      </c>
      <c r="D2173" s="1" t="s">
        <v>101</v>
      </c>
      <c r="E2173" s="1" t="s">
        <v>1866</v>
      </c>
      <c r="F2173" s="1" t="s">
        <v>2407</v>
      </c>
      <c r="G2173" s="1" t="s">
        <v>2918</v>
      </c>
      <c r="H2173" s="1" t="s">
        <v>222</v>
      </c>
      <c r="I2173" s="2">
        <v>44104</v>
      </c>
      <c r="J2173" s="1" t="s">
        <v>4282</v>
      </c>
      <c r="K2173" s="1" t="s">
        <v>4283</v>
      </c>
      <c r="L2173" s="1" t="s">
        <v>3401</v>
      </c>
      <c r="M2173" s="1" t="s">
        <v>4288</v>
      </c>
      <c r="N2173" s="3">
        <v>39540.04</v>
      </c>
      <c r="O2173" s="3">
        <v>0</v>
      </c>
      <c r="P2173" s="1" t="s">
        <v>2581</v>
      </c>
      <c r="Q2173" s="1" t="s">
        <v>1872</v>
      </c>
      <c r="R2173" s="1" t="s">
        <v>1865</v>
      </c>
      <c r="S2173" s="1" t="s">
        <v>2407</v>
      </c>
      <c r="T2173" s="1" t="s">
        <v>2407</v>
      </c>
      <c r="U2173" s="1" t="s">
        <v>6195</v>
      </c>
      <c r="V2173" s="1" t="s">
        <v>2470</v>
      </c>
      <c r="W2173" s="1" t="s">
        <v>92</v>
      </c>
      <c r="X2173" s="1" t="str">
        <f>CONCATENATE(Tableau4[[#This Row],[Numéro de pièce de la pièce de référence]],Tableau4[[#This Row],[Numéro de poste de la pièce de référence]])</f>
        <v>450067244730</v>
      </c>
    </row>
    <row r="2174" spans="1:24" x14ac:dyDescent="0.35">
      <c r="A2174" s="1" t="s">
        <v>97</v>
      </c>
      <c r="B2174" s="1" t="s">
        <v>2489</v>
      </c>
      <c r="C2174" s="1" t="s">
        <v>2510</v>
      </c>
      <c r="D2174" s="1" t="s">
        <v>101</v>
      </c>
      <c r="E2174" s="1" t="s">
        <v>2116</v>
      </c>
      <c r="F2174" s="1" t="s">
        <v>2407</v>
      </c>
      <c r="G2174" s="1" t="s">
        <v>3107</v>
      </c>
      <c r="H2174" s="1" t="s">
        <v>88</v>
      </c>
      <c r="I2174" s="2">
        <v>44104</v>
      </c>
      <c r="J2174" s="1" t="s">
        <v>4282</v>
      </c>
      <c r="K2174" s="1" t="s">
        <v>4283</v>
      </c>
      <c r="L2174" s="1" t="s">
        <v>2630</v>
      </c>
      <c r="M2174" s="1" t="s">
        <v>4290</v>
      </c>
      <c r="N2174" s="3">
        <v>-92397.84</v>
      </c>
      <c r="O2174" s="3">
        <v>0</v>
      </c>
      <c r="P2174" s="1" t="s">
        <v>2702</v>
      </c>
      <c r="Q2174" s="1" t="s">
        <v>2117</v>
      </c>
      <c r="R2174" s="1" t="s">
        <v>2115</v>
      </c>
      <c r="S2174" s="1" t="s">
        <v>2407</v>
      </c>
      <c r="T2174" s="1" t="s">
        <v>2407</v>
      </c>
      <c r="U2174" s="1" t="s">
        <v>6196</v>
      </c>
      <c r="V2174" s="1" t="s">
        <v>2470</v>
      </c>
      <c r="W2174" s="1" t="s">
        <v>74</v>
      </c>
      <c r="X2174" s="1" t="str">
        <f>CONCATENATE(Tableau4[[#This Row],[Numéro de pièce de la pièce de référence]],Tableau4[[#This Row],[Numéro de poste de la pièce de référence]])</f>
        <v>450068159210</v>
      </c>
    </row>
    <row r="2175" spans="1:24" x14ac:dyDescent="0.35">
      <c r="A2175" s="1" t="s">
        <v>97</v>
      </c>
      <c r="B2175" s="1" t="s">
        <v>2489</v>
      </c>
      <c r="C2175" s="1" t="s">
        <v>2510</v>
      </c>
      <c r="D2175" s="1" t="s">
        <v>101</v>
      </c>
      <c r="E2175" s="1" t="s">
        <v>2116</v>
      </c>
      <c r="F2175" s="1" t="s">
        <v>2407</v>
      </c>
      <c r="G2175" s="1" t="s">
        <v>3107</v>
      </c>
      <c r="H2175" s="1" t="s">
        <v>88</v>
      </c>
      <c r="I2175" s="2">
        <v>44104</v>
      </c>
      <c r="J2175" s="1" t="s">
        <v>4282</v>
      </c>
      <c r="K2175" s="1" t="s">
        <v>4283</v>
      </c>
      <c r="L2175" s="1" t="s">
        <v>2630</v>
      </c>
      <c r="M2175" s="1" t="s">
        <v>4290</v>
      </c>
      <c r="N2175" s="3">
        <v>-80541.89</v>
      </c>
      <c r="O2175" s="3">
        <v>0</v>
      </c>
      <c r="P2175" s="1" t="s">
        <v>2702</v>
      </c>
      <c r="Q2175" s="1" t="s">
        <v>2117</v>
      </c>
      <c r="R2175" s="1" t="s">
        <v>2115</v>
      </c>
      <c r="S2175" s="1" t="s">
        <v>2407</v>
      </c>
      <c r="T2175" s="1" t="s">
        <v>2407</v>
      </c>
      <c r="U2175" s="1" t="s">
        <v>6197</v>
      </c>
      <c r="V2175" s="1" t="s">
        <v>2470</v>
      </c>
      <c r="W2175" s="1" t="s">
        <v>74</v>
      </c>
      <c r="X2175" s="1" t="str">
        <f>CONCATENATE(Tableau4[[#This Row],[Numéro de pièce de la pièce de référence]],Tableau4[[#This Row],[Numéro de poste de la pièce de référence]])</f>
        <v>450068159210</v>
      </c>
    </row>
    <row r="2176" spans="1:24" x14ac:dyDescent="0.35">
      <c r="A2176" s="1" t="s">
        <v>97</v>
      </c>
      <c r="B2176" s="1" t="s">
        <v>2489</v>
      </c>
      <c r="C2176" s="1" t="s">
        <v>2510</v>
      </c>
      <c r="D2176" s="1" t="s">
        <v>101</v>
      </c>
      <c r="E2176" s="1" t="s">
        <v>1728</v>
      </c>
      <c r="F2176" s="1" t="s">
        <v>2407</v>
      </c>
      <c r="G2176" s="1" t="s">
        <v>3114</v>
      </c>
      <c r="H2176" s="1" t="s">
        <v>88</v>
      </c>
      <c r="I2176" s="2">
        <v>44104</v>
      </c>
      <c r="J2176" s="1" t="s">
        <v>4282</v>
      </c>
      <c r="K2176" s="1" t="s">
        <v>4283</v>
      </c>
      <c r="L2176" s="1" t="s">
        <v>3401</v>
      </c>
      <c r="M2176" s="1" t="s">
        <v>4288</v>
      </c>
      <c r="N2176" s="3">
        <v>-5619750</v>
      </c>
      <c r="O2176" s="3">
        <v>0</v>
      </c>
      <c r="P2176" s="1" t="s">
        <v>2567</v>
      </c>
      <c r="Q2176" s="1" t="s">
        <v>1725</v>
      </c>
      <c r="R2176" s="1" t="s">
        <v>1727</v>
      </c>
      <c r="S2176" s="1" t="s">
        <v>2407</v>
      </c>
      <c r="T2176" s="1" t="s">
        <v>2407</v>
      </c>
      <c r="U2176" s="1" t="s">
        <v>6198</v>
      </c>
      <c r="V2176" s="1" t="s">
        <v>2470</v>
      </c>
      <c r="W2176" s="1" t="s">
        <v>103</v>
      </c>
      <c r="X2176" s="1" t="str">
        <f>CONCATENATE(Tableau4[[#This Row],[Numéro de pièce de la pièce de référence]],Tableau4[[#This Row],[Numéro de poste de la pièce de référence]])</f>
        <v>450068302810</v>
      </c>
    </row>
    <row r="2177" spans="1:24" x14ac:dyDescent="0.35">
      <c r="A2177" s="1" t="s">
        <v>97</v>
      </c>
      <c r="B2177" s="1" t="s">
        <v>2489</v>
      </c>
      <c r="C2177" s="1" t="s">
        <v>2510</v>
      </c>
      <c r="D2177" s="1" t="s">
        <v>101</v>
      </c>
      <c r="E2177" s="1" t="s">
        <v>1724</v>
      </c>
      <c r="F2177" s="1" t="s">
        <v>2407</v>
      </c>
      <c r="G2177" s="1" t="s">
        <v>3116</v>
      </c>
      <c r="H2177" s="1" t="s">
        <v>88</v>
      </c>
      <c r="I2177" s="2">
        <v>44104</v>
      </c>
      <c r="J2177" s="1" t="s">
        <v>4282</v>
      </c>
      <c r="K2177" s="1" t="s">
        <v>4283</v>
      </c>
      <c r="L2177" s="1" t="s">
        <v>3401</v>
      </c>
      <c r="M2177" s="1" t="s">
        <v>4288</v>
      </c>
      <c r="N2177" s="3">
        <v>-2993540</v>
      </c>
      <c r="O2177" s="3">
        <v>0</v>
      </c>
      <c r="P2177" s="1" t="s">
        <v>2567</v>
      </c>
      <c r="Q2177" s="1" t="s">
        <v>1725</v>
      </c>
      <c r="R2177" s="1" t="s">
        <v>1723</v>
      </c>
      <c r="S2177" s="1" t="s">
        <v>2407</v>
      </c>
      <c r="T2177" s="1" t="s">
        <v>2407</v>
      </c>
      <c r="U2177" s="1" t="s">
        <v>6199</v>
      </c>
      <c r="V2177" s="1" t="s">
        <v>2470</v>
      </c>
      <c r="W2177" s="1" t="s">
        <v>103</v>
      </c>
      <c r="X2177" s="1" t="str">
        <f>CONCATENATE(Tableau4[[#This Row],[Numéro de pièce de la pièce de référence]],Tableau4[[#This Row],[Numéro de poste de la pièce de référence]])</f>
        <v>450068303110</v>
      </c>
    </row>
    <row r="2178" spans="1:24" x14ac:dyDescent="0.35">
      <c r="A2178" s="1" t="s">
        <v>97</v>
      </c>
      <c r="B2178" s="1" t="s">
        <v>2489</v>
      </c>
      <c r="C2178" s="1" t="s">
        <v>2510</v>
      </c>
      <c r="D2178" s="1" t="s">
        <v>101</v>
      </c>
      <c r="E2178" s="1" t="s">
        <v>1765</v>
      </c>
      <c r="F2178" s="1" t="s">
        <v>2407</v>
      </c>
      <c r="G2178" s="1" t="s">
        <v>3135</v>
      </c>
      <c r="H2178" s="1" t="s">
        <v>88</v>
      </c>
      <c r="I2178" s="2">
        <v>44104</v>
      </c>
      <c r="J2178" s="1" t="s">
        <v>4282</v>
      </c>
      <c r="K2178" s="1" t="s">
        <v>4283</v>
      </c>
      <c r="L2178" s="1" t="s">
        <v>2630</v>
      </c>
      <c r="M2178" s="1" t="s">
        <v>4290</v>
      </c>
      <c r="N2178" s="3">
        <v>-67155</v>
      </c>
      <c r="O2178" s="3">
        <v>0</v>
      </c>
      <c r="P2178" s="1" t="s">
        <v>2567</v>
      </c>
      <c r="Q2178" s="1" t="s">
        <v>1766</v>
      </c>
      <c r="R2178" s="1" t="s">
        <v>1764</v>
      </c>
      <c r="S2178" s="1" t="s">
        <v>2407</v>
      </c>
      <c r="T2178" s="1" t="s">
        <v>2407</v>
      </c>
      <c r="U2178" s="1" t="s">
        <v>6200</v>
      </c>
      <c r="V2178" s="1" t="s">
        <v>2470</v>
      </c>
      <c r="W2178" s="1" t="s">
        <v>103</v>
      </c>
      <c r="X2178" s="1" t="str">
        <f>CONCATENATE(Tableau4[[#This Row],[Numéro de pièce de la pièce de référence]],Tableau4[[#This Row],[Numéro de poste de la pièce de référence]])</f>
        <v>450068406110</v>
      </c>
    </row>
    <row r="2179" spans="1:24" x14ac:dyDescent="0.35">
      <c r="A2179" s="1" t="s">
        <v>97</v>
      </c>
      <c r="B2179" s="1" t="s">
        <v>2489</v>
      </c>
      <c r="C2179" s="1" t="s">
        <v>2510</v>
      </c>
      <c r="D2179" s="1" t="s">
        <v>101</v>
      </c>
      <c r="E2179" s="1" t="s">
        <v>1785</v>
      </c>
      <c r="F2179" s="1" t="s">
        <v>2407</v>
      </c>
      <c r="G2179" s="1" t="s">
        <v>3137</v>
      </c>
      <c r="H2179" s="1" t="s">
        <v>88</v>
      </c>
      <c r="I2179" s="2">
        <v>44104</v>
      </c>
      <c r="J2179" s="1" t="s">
        <v>4282</v>
      </c>
      <c r="K2179" s="1" t="s">
        <v>4283</v>
      </c>
      <c r="L2179" s="1" t="s">
        <v>2630</v>
      </c>
      <c r="M2179" s="1" t="s">
        <v>4290</v>
      </c>
      <c r="N2179" s="3">
        <v>-193630.67</v>
      </c>
      <c r="O2179" s="3">
        <v>0</v>
      </c>
      <c r="P2179" s="1" t="s">
        <v>2517</v>
      </c>
      <c r="Q2179" s="1" t="s">
        <v>1786</v>
      </c>
      <c r="R2179" s="1" t="s">
        <v>301</v>
      </c>
      <c r="S2179" s="1" t="s">
        <v>2407</v>
      </c>
      <c r="T2179" s="1" t="s">
        <v>2407</v>
      </c>
      <c r="U2179" s="1" t="s">
        <v>6201</v>
      </c>
      <c r="V2179" s="1" t="s">
        <v>2470</v>
      </c>
      <c r="W2179" s="1" t="s">
        <v>103</v>
      </c>
      <c r="X2179" s="1" t="str">
        <f>CONCATENATE(Tableau4[[#This Row],[Numéro de pièce de la pièce de référence]],Tableau4[[#This Row],[Numéro de poste de la pièce de référence]])</f>
        <v>450068424810</v>
      </c>
    </row>
    <row r="2180" spans="1:24" x14ac:dyDescent="0.35">
      <c r="A2180" s="1" t="s">
        <v>97</v>
      </c>
      <c r="B2180" s="1" t="s">
        <v>2489</v>
      </c>
      <c r="C2180" s="1" t="s">
        <v>2510</v>
      </c>
      <c r="D2180" s="1" t="s">
        <v>101</v>
      </c>
      <c r="E2180" s="1" t="s">
        <v>1913</v>
      </c>
      <c r="F2180" s="1" t="s">
        <v>2407</v>
      </c>
      <c r="G2180" s="1" t="s">
        <v>3191</v>
      </c>
      <c r="H2180" s="1" t="s">
        <v>88</v>
      </c>
      <c r="I2180" s="2">
        <v>44104</v>
      </c>
      <c r="J2180" s="1" t="s">
        <v>4282</v>
      </c>
      <c r="K2180" s="1" t="s">
        <v>4283</v>
      </c>
      <c r="L2180" s="1" t="s">
        <v>2590</v>
      </c>
      <c r="M2180" s="1" t="s">
        <v>4402</v>
      </c>
      <c r="N2180" s="3">
        <v>0.5</v>
      </c>
      <c r="O2180" s="3">
        <v>0</v>
      </c>
      <c r="P2180" s="1" t="s">
        <v>2567</v>
      </c>
      <c r="Q2180" s="1" t="s">
        <v>1914</v>
      </c>
      <c r="R2180" s="1" t="s">
        <v>352</v>
      </c>
      <c r="S2180" s="1" t="s">
        <v>2407</v>
      </c>
      <c r="T2180" s="1" t="s">
        <v>2407</v>
      </c>
      <c r="U2180" s="1" t="s">
        <v>6202</v>
      </c>
      <c r="V2180" s="1" t="s">
        <v>2470</v>
      </c>
      <c r="W2180" s="1" t="s">
        <v>103</v>
      </c>
      <c r="X2180" s="1" t="str">
        <f>CONCATENATE(Tableau4[[#This Row],[Numéro de pièce de la pièce de référence]],Tableau4[[#This Row],[Numéro de poste de la pièce de référence]])</f>
        <v>450068901310</v>
      </c>
    </row>
    <row r="2181" spans="1:24" x14ac:dyDescent="0.35">
      <c r="A2181" s="1" t="s">
        <v>97</v>
      </c>
      <c r="B2181" s="1" t="s">
        <v>2489</v>
      </c>
      <c r="C2181" s="1" t="s">
        <v>2510</v>
      </c>
      <c r="D2181" s="1" t="s">
        <v>101</v>
      </c>
      <c r="E2181" s="1" t="s">
        <v>1913</v>
      </c>
      <c r="F2181" s="1" t="s">
        <v>2407</v>
      </c>
      <c r="G2181" s="1" t="s">
        <v>3191</v>
      </c>
      <c r="H2181" s="1" t="s">
        <v>88</v>
      </c>
      <c r="I2181" s="2">
        <v>44104</v>
      </c>
      <c r="J2181" s="1" t="s">
        <v>4282</v>
      </c>
      <c r="K2181" s="1" t="s">
        <v>4283</v>
      </c>
      <c r="L2181" s="1" t="s">
        <v>2630</v>
      </c>
      <c r="M2181" s="1" t="s">
        <v>4290</v>
      </c>
      <c r="N2181" s="3">
        <v>-0.5</v>
      </c>
      <c r="O2181" s="3">
        <v>0</v>
      </c>
      <c r="P2181" s="1" t="s">
        <v>2567</v>
      </c>
      <c r="Q2181" s="1" t="s">
        <v>1914</v>
      </c>
      <c r="R2181" s="1" t="s">
        <v>352</v>
      </c>
      <c r="S2181" s="1" t="s">
        <v>2407</v>
      </c>
      <c r="T2181" s="1" t="s">
        <v>2407</v>
      </c>
      <c r="U2181" s="1" t="s">
        <v>6202</v>
      </c>
      <c r="V2181" s="1" t="s">
        <v>2470</v>
      </c>
      <c r="W2181" s="1" t="s">
        <v>103</v>
      </c>
      <c r="X2181" s="1" t="str">
        <f>CONCATENATE(Tableau4[[#This Row],[Numéro de pièce de la pièce de référence]],Tableau4[[#This Row],[Numéro de poste de la pièce de référence]])</f>
        <v>450068901310</v>
      </c>
    </row>
    <row r="2182" spans="1:24" x14ac:dyDescent="0.35">
      <c r="A2182" s="1" t="s">
        <v>97</v>
      </c>
      <c r="B2182" s="1" t="s">
        <v>2489</v>
      </c>
      <c r="C2182" s="1" t="s">
        <v>2510</v>
      </c>
      <c r="D2182" s="1" t="s">
        <v>101</v>
      </c>
      <c r="E2182" s="1" t="s">
        <v>1913</v>
      </c>
      <c r="F2182" s="1" t="s">
        <v>2407</v>
      </c>
      <c r="G2182" s="1" t="s">
        <v>3191</v>
      </c>
      <c r="H2182" s="1" t="s">
        <v>88</v>
      </c>
      <c r="I2182" s="2">
        <v>44104</v>
      </c>
      <c r="J2182" s="1" t="s">
        <v>4282</v>
      </c>
      <c r="K2182" s="1" t="s">
        <v>4283</v>
      </c>
      <c r="L2182" s="1" t="s">
        <v>2590</v>
      </c>
      <c r="M2182" s="1" t="s">
        <v>4402</v>
      </c>
      <c r="N2182" s="3">
        <v>0.09</v>
      </c>
      <c r="O2182" s="3">
        <v>0</v>
      </c>
      <c r="P2182" s="1" t="s">
        <v>2567</v>
      </c>
      <c r="Q2182" s="1" t="s">
        <v>1914</v>
      </c>
      <c r="R2182" s="1" t="s">
        <v>352</v>
      </c>
      <c r="S2182" s="1" t="s">
        <v>2407</v>
      </c>
      <c r="T2182" s="1" t="s">
        <v>2407</v>
      </c>
      <c r="U2182" s="1" t="s">
        <v>6202</v>
      </c>
      <c r="V2182" s="1" t="s">
        <v>2470</v>
      </c>
      <c r="W2182" s="1" t="s">
        <v>103</v>
      </c>
      <c r="X2182" s="1" t="str">
        <f>CONCATENATE(Tableau4[[#This Row],[Numéro de pièce de la pièce de référence]],Tableau4[[#This Row],[Numéro de poste de la pièce de référence]])</f>
        <v>450068901310</v>
      </c>
    </row>
    <row r="2183" spans="1:24" x14ac:dyDescent="0.35">
      <c r="A2183" s="1" t="s">
        <v>97</v>
      </c>
      <c r="B2183" s="1" t="s">
        <v>2489</v>
      </c>
      <c r="C2183" s="1" t="s">
        <v>2510</v>
      </c>
      <c r="D2183" s="1" t="s">
        <v>101</v>
      </c>
      <c r="E2183" s="1" t="s">
        <v>1913</v>
      </c>
      <c r="F2183" s="1" t="s">
        <v>2407</v>
      </c>
      <c r="G2183" s="1" t="s">
        <v>3191</v>
      </c>
      <c r="H2183" s="1" t="s">
        <v>88</v>
      </c>
      <c r="I2183" s="2">
        <v>44104</v>
      </c>
      <c r="J2183" s="1" t="s">
        <v>4282</v>
      </c>
      <c r="K2183" s="1" t="s">
        <v>4283</v>
      </c>
      <c r="L2183" s="1" t="s">
        <v>2630</v>
      </c>
      <c r="M2183" s="1" t="s">
        <v>4290</v>
      </c>
      <c r="N2183" s="3">
        <v>-0.09</v>
      </c>
      <c r="O2183" s="3">
        <v>0</v>
      </c>
      <c r="P2183" s="1" t="s">
        <v>2567</v>
      </c>
      <c r="Q2183" s="1" t="s">
        <v>1914</v>
      </c>
      <c r="R2183" s="1" t="s">
        <v>352</v>
      </c>
      <c r="S2183" s="1" t="s">
        <v>2407</v>
      </c>
      <c r="T2183" s="1" t="s">
        <v>2407</v>
      </c>
      <c r="U2183" s="1" t="s">
        <v>6202</v>
      </c>
      <c r="V2183" s="1" t="s">
        <v>2470</v>
      </c>
      <c r="W2183" s="1" t="s">
        <v>103</v>
      </c>
      <c r="X2183" s="1" t="str">
        <f>CONCATENATE(Tableau4[[#This Row],[Numéro de pièce de la pièce de référence]],Tableau4[[#This Row],[Numéro de poste de la pièce de référence]])</f>
        <v>450068901310</v>
      </c>
    </row>
    <row r="2184" spans="1:24" x14ac:dyDescent="0.35">
      <c r="A2184" s="1" t="s">
        <v>97</v>
      </c>
      <c r="B2184" s="1" t="s">
        <v>2489</v>
      </c>
      <c r="C2184" s="1" t="s">
        <v>2510</v>
      </c>
      <c r="D2184" s="1" t="s">
        <v>101</v>
      </c>
      <c r="E2184" s="1" t="s">
        <v>1913</v>
      </c>
      <c r="F2184" s="1" t="s">
        <v>2407</v>
      </c>
      <c r="G2184" s="1" t="s">
        <v>3191</v>
      </c>
      <c r="H2184" s="1" t="s">
        <v>88</v>
      </c>
      <c r="I2184" s="2">
        <v>44104</v>
      </c>
      <c r="J2184" s="1" t="s">
        <v>4282</v>
      </c>
      <c r="K2184" s="1" t="s">
        <v>4283</v>
      </c>
      <c r="L2184" s="1" t="s">
        <v>2590</v>
      </c>
      <c r="M2184" s="1" t="s">
        <v>4402</v>
      </c>
      <c r="N2184" s="3">
        <v>0.09</v>
      </c>
      <c r="O2184" s="3">
        <v>0</v>
      </c>
      <c r="P2184" s="1" t="s">
        <v>2567</v>
      </c>
      <c r="Q2184" s="1" t="s">
        <v>1914</v>
      </c>
      <c r="R2184" s="1" t="s">
        <v>352</v>
      </c>
      <c r="S2184" s="1" t="s">
        <v>2407</v>
      </c>
      <c r="T2184" s="1" t="s">
        <v>2407</v>
      </c>
      <c r="U2184" s="1" t="s">
        <v>6202</v>
      </c>
      <c r="V2184" s="1" t="s">
        <v>2470</v>
      </c>
      <c r="W2184" s="1" t="s">
        <v>103</v>
      </c>
      <c r="X2184" s="1" t="str">
        <f>CONCATENATE(Tableau4[[#This Row],[Numéro de pièce de la pièce de référence]],Tableau4[[#This Row],[Numéro de poste de la pièce de référence]])</f>
        <v>450068901310</v>
      </c>
    </row>
    <row r="2185" spans="1:24" x14ac:dyDescent="0.35">
      <c r="A2185" s="1" t="s">
        <v>97</v>
      </c>
      <c r="B2185" s="1" t="s">
        <v>2489</v>
      </c>
      <c r="C2185" s="1" t="s">
        <v>2510</v>
      </c>
      <c r="D2185" s="1" t="s">
        <v>101</v>
      </c>
      <c r="E2185" s="1" t="s">
        <v>1913</v>
      </c>
      <c r="F2185" s="1" t="s">
        <v>2407</v>
      </c>
      <c r="G2185" s="1" t="s">
        <v>3191</v>
      </c>
      <c r="H2185" s="1" t="s">
        <v>88</v>
      </c>
      <c r="I2185" s="2">
        <v>44104</v>
      </c>
      <c r="J2185" s="1" t="s">
        <v>4282</v>
      </c>
      <c r="K2185" s="1" t="s">
        <v>4283</v>
      </c>
      <c r="L2185" s="1" t="s">
        <v>2630</v>
      </c>
      <c r="M2185" s="1" t="s">
        <v>4290</v>
      </c>
      <c r="N2185" s="3">
        <v>-0.09</v>
      </c>
      <c r="O2185" s="3">
        <v>0</v>
      </c>
      <c r="P2185" s="1" t="s">
        <v>2567</v>
      </c>
      <c r="Q2185" s="1" t="s">
        <v>1914</v>
      </c>
      <c r="R2185" s="1" t="s">
        <v>352</v>
      </c>
      <c r="S2185" s="1" t="s">
        <v>2407</v>
      </c>
      <c r="T2185" s="1" t="s">
        <v>2407</v>
      </c>
      <c r="U2185" s="1" t="s">
        <v>6202</v>
      </c>
      <c r="V2185" s="1" t="s">
        <v>2470</v>
      </c>
      <c r="W2185" s="1" t="s">
        <v>103</v>
      </c>
      <c r="X2185" s="1" t="str">
        <f>CONCATENATE(Tableau4[[#This Row],[Numéro de pièce de la pièce de référence]],Tableau4[[#This Row],[Numéro de poste de la pièce de référence]])</f>
        <v>450068901310</v>
      </c>
    </row>
    <row r="2186" spans="1:24" x14ac:dyDescent="0.35">
      <c r="A2186" s="1" t="s">
        <v>97</v>
      </c>
      <c r="B2186" s="1" t="s">
        <v>2489</v>
      </c>
      <c r="C2186" s="1" t="s">
        <v>2510</v>
      </c>
      <c r="D2186" s="1" t="s">
        <v>101</v>
      </c>
      <c r="E2186" s="1" t="s">
        <v>1913</v>
      </c>
      <c r="F2186" s="1" t="s">
        <v>2407</v>
      </c>
      <c r="G2186" s="1" t="s">
        <v>3191</v>
      </c>
      <c r="H2186" s="1" t="s">
        <v>88</v>
      </c>
      <c r="I2186" s="2">
        <v>44104</v>
      </c>
      <c r="J2186" s="1" t="s">
        <v>4282</v>
      </c>
      <c r="K2186" s="1" t="s">
        <v>4283</v>
      </c>
      <c r="L2186" s="1" t="s">
        <v>2630</v>
      </c>
      <c r="M2186" s="1" t="s">
        <v>4290</v>
      </c>
      <c r="N2186" s="3">
        <v>-0.02</v>
      </c>
      <c r="O2186" s="3">
        <v>0</v>
      </c>
      <c r="P2186" s="1" t="s">
        <v>2567</v>
      </c>
      <c r="Q2186" s="1" t="s">
        <v>1914</v>
      </c>
      <c r="R2186" s="1" t="s">
        <v>352</v>
      </c>
      <c r="S2186" s="1" t="s">
        <v>2407</v>
      </c>
      <c r="T2186" s="1" t="s">
        <v>2407</v>
      </c>
      <c r="U2186" s="1" t="s">
        <v>6202</v>
      </c>
      <c r="V2186" s="1" t="s">
        <v>2470</v>
      </c>
      <c r="W2186" s="1" t="s">
        <v>103</v>
      </c>
      <c r="X2186" s="1" t="str">
        <f>CONCATENATE(Tableau4[[#This Row],[Numéro de pièce de la pièce de référence]],Tableau4[[#This Row],[Numéro de poste de la pièce de référence]])</f>
        <v>450068901310</v>
      </c>
    </row>
    <row r="2187" spans="1:24" x14ac:dyDescent="0.35">
      <c r="A2187" s="1" t="s">
        <v>97</v>
      </c>
      <c r="B2187" s="1" t="s">
        <v>2489</v>
      </c>
      <c r="C2187" s="1" t="s">
        <v>2510</v>
      </c>
      <c r="D2187" s="1" t="s">
        <v>101</v>
      </c>
      <c r="E2187" s="1" t="s">
        <v>1913</v>
      </c>
      <c r="F2187" s="1" t="s">
        <v>2407</v>
      </c>
      <c r="G2187" s="1" t="s">
        <v>3191</v>
      </c>
      <c r="H2187" s="1" t="s">
        <v>88</v>
      </c>
      <c r="I2187" s="2">
        <v>44104</v>
      </c>
      <c r="J2187" s="1" t="s">
        <v>4282</v>
      </c>
      <c r="K2187" s="1" t="s">
        <v>4283</v>
      </c>
      <c r="L2187" s="1" t="s">
        <v>2590</v>
      </c>
      <c r="M2187" s="1" t="s">
        <v>4402</v>
      </c>
      <c r="N2187" s="3">
        <v>0.04</v>
      </c>
      <c r="O2187" s="3">
        <v>0</v>
      </c>
      <c r="P2187" s="1" t="s">
        <v>2567</v>
      </c>
      <c r="Q2187" s="1" t="s">
        <v>1914</v>
      </c>
      <c r="R2187" s="1" t="s">
        <v>352</v>
      </c>
      <c r="S2187" s="1" t="s">
        <v>2407</v>
      </c>
      <c r="T2187" s="1" t="s">
        <v>2407</v>
      </c>
      <c r="U2187" s="1" t="s">
        <v>6203</v>
      </c>
      <c r="V2187" s="1" t="s">
        <v>2470</v>
      </c>
      <c r="W2187" s="1" t="s">
        <v>103</v>
      </c>
      <c r="X2187" s="1" t="str">
        <f>CONCATENATE(Tableau4[[#This Row],[Numéro de pièce de la pièce de référence]],Tableau4[[#This Row],[Numéro de poste de la pièce de référence]])</f>
        <v>450068901310</v>
      </c>
    </row>
    <row r="2188" spans="1:24" x14ac:dyDescent="0.35">
      <c r="A2188" s="1" t="s">
        <v>97</v>
      </c>
      <c r="B2188" s="1" t="s">
        <v>2489</v>
      </c>
      <c r="C2188" s="1" t="s">
        <v>2510</v>
      </c>
      <c r="D2188" s="1" t="s">
        <v>101</v>
      </c>
      <c r="E2188" s="1" t="s">
        <v>1913</v>
      </c>
      <c r="F2188" s="1" t="s">
        <v>2407</v>
      </c>
      <c r="G2188" s="1" t="s">
        <v>3191</v>
      </c>
      <c r="H2188" s="1" t="s">
        <v>88</v>
      </c>
      <c r="I2188" s="2">
        <v>44104</v>
      </c>
      <c r="J2188" s="1" t="s">
        <v>4282</v>
      </c>
      <c r="K2188" s="1" t="s">
        <v>4283</v>
      </c>
      <c r="L2188" s="1" t="s">
        <v>2590</v>
      </c>
      <c r="M2188" s="1" t="s">
        <v>4402</v>
      </c>
      <c r="N2188" s="3">
        <v>0.09</v>
      </c>
      <c r="O2188" s="3">
        <v>0</v>
      </c>
      <c r="P2188" s="1" t="s">
        <v>2567</v>
      </c>
      <c r="Q2188" s="1" t="s">
        <v>1914</v>
      </c>
      <c r="R2188" s="1" t="s">
        <v>352</v>
      </c>
      <c r="S2188" s="1" t="s">
        <v>2407</v>
      </c>
      <c r="T2188" s="1" t="s">
        <v>2407</v>
      </c>
      <c r="U2188" s="1" t="s">
        <v>6204</v>
      </c>
      <c r="V2188" s="1" t="s">
        <v>2470</v>
      </c>
      <c r="W2188" s="1" t="s">
        <v>103</v>
      </c>
      <c r="X2188" s="1" t="str">
        <f>CONCATENATE(Tableau4[[#This Row],[Numéro de pièce de la pièce de référence]],Tableau4[[#This Row],[Numéro de poste de la pièce de référence]])</f>
        <v>450068901310</v>
      </c>
    </row>
    <row r="2189" spans="1:24" x14ac:dyDescent="0.35">
      <c r="A2189" s="1" t="s">
        <v>97</v>
      </c>
      <c r="B2189" s="1" t="s">
        <v>2489</v>
      </c>
      <c r="C2189" s="1" t="s">
        <v>2510</v>
      </c>
      <c r="D2189" s="1" t="s">
        <v>101</v>
      </c>
      <c r="E2189" s="1" t="s">
        <v>1913</v>
      </c>
      <c r="F2189" s="1" t="s">
        <v>2407</v>
      </c>
      <c r="G2189" s="1" t="s">
        <v>3191</v>
      </c>
      <c r="H2189" s="1" t="s">
        <v>88</v>
      </c>
      <c r="I2189" s="2">
        <v>44104</v>
      </c>
      <c r="J2189" s="1" t="s">
        <v>4282</v>
      </c>
      <c r="K2189" s="1" t="s">
        <v>4283</v>
      </c>
      <c r="L2189" s="1" t="s">
        <v>2630</v>
      </c>
      <c r="M2189" s="1" t="s">
        <v>4290</v>
      </c>
      <c r="N2189" s="3">
        <v>-0.09</v>
      </c>
      <c r="O2189" s="3">
        <v>0</v>
      </c>
      <c r="P2189" s="1" t="s">
        <v>2567</v>
      </c>
      <c r="Q2189" s="1" t="s">
        <v>1914</v>
      </c>
      <c r="R2189" s="1" t="s">
        <v>352</v>
      </c>
      <c r="S2189" s="1" t="s">
        <v>2407</v>
      </c>
      <c r="T2189" s="1" t="s">
        <v>2407</v>
      </c>
      <c r="U2189" s="1" t="s">
        <v>6204</v>
      </c>
      <c r="V2189" s="1" t="s">
        <v>2470</v>
      </c>
      <c r="W2189" s="1" t="s">
        <v>103</v>
      </c>
      <c r="X2189" s="1" t="str">
        <f>CONCATENATE(Tableau4[[#This Row],[Numéro de pièce de la pièce de référence]],Tableau4[[#This Row],[Numéro de poste de la pièce de référence]])</f>
        <v>450068901310</v>
      </c>
    </row>
    <row r="2190" spans="1:24" x14ac:dyDescent="0.35">
      <c r="A2190" s="1" t="s">
        <v>97</v>
      </c>
      <c r="B2190" s="1" t="s">
        <v>2489</v>
      </c>
      <c r="C2190" s="1" t="s">
        <v>2510</v>
      </c>
      <c r="D2190" s="1" t="s">
        <v>101</v>
      </c>
      <c r="E2190" s="1" t="s">
        <v>1913</v>
      </c>
      <c r="F2190" s="1" t="s">
        <v>2407</v>
      </c>
      <c r="G2190" s="1" t="s">
        <v>3191</v>
      </c>
      <c r="H2190" s="1" t="s">
        <v>88</v>
      </c>
      <c r="I2190" s="2">
        <v>44104</v>
      </c>
      <c r="J2190" s="1" t="s">
        <v>4282</v>
      </c>
      <c r="K2190" s="1" t="s">
        <v>4283</v>
      </c>
      <c r="L2190" s="1" t="s">
        <v>2630</v>
      </c>
      <c r="M2190" s="1" t="s">
        <v>4290</v>
      </c>
      <c r="N2190" s="3">
        <v>-0.01</v>
      </c>
      <c r="O2190" s="3">
        <v>0</v>
      </c>
      <c r="P2190" s="1" t="s">
        <v>2567</v>
      </c>
      <c r="Q2190" s="1" t="s">
        <v>1914</v>
      </c>
      <c r="R2190" s="1" t="s">
        <v>352</v>
      </c>
      <c r="S2190" s="1" t="s">
        <v>2407</v>
      </c>
      <c r="T2190" s="1" t="s">
        <v>2407</v>
      </c>
      <c r="U2190" s="1" t="s">
        <v>6204</v>
      </c>
      <c r="V2190" s="1" t="s">
        <v>2470</v>
      </c>
      <c r="W2190" s="1" t="s">
        <v>103</v>
      </c>
      <c r="X2190" s="1" t="str">
        <f>CONCATENATE(Tableau4[[#This Row],[Numéro de pièce de la pièce de référence]],Tableau4[[#This Row],[Numéro de poste de la pièce de référence]])</f>
        <v>450068901310</v>
      </c>
    </row>
    <row r="2191" spans="1:24" x14ac:dyDescent="0.35">
      <c r="A2191" s="1" t="s">
        <v>97</v>
      </c>
      <c r="B2191" s="1" t="s">
        <v>2489</v>
      </c>
      <c r="C2191" s="1" t="s">
        <v>2510</v>
      </c>
      <c r="D2191" s="1" t="s">
        <v>101</v>
      </c>
      <c r="E2191" s="1" t="s">
        <v>1913</v>
      </c>
      <c r="F2191" s="1" t="s">
        <v>2407</v>
      </c>
      <c r="G2191" s="1" t="s">
        <v>3191</v>
      </c>
      <c r="H2191" s="1" t="s">
        <v>88</v>
      </c>
      <c r="I2191" s="2">
        <v>44104</v>
      </c>
      <c r="J2191" s="1" t="s">
        <v>4282</v>
      </c>
      <c r="K2191" s="1" t="s">
        <v>4283</v>
      </c>
      <c r="L2191" s="1" t="s">
        <v>2590</v>
      </c>
      <c r="M2191" s="1" t="s">
        <v>4402</v>
      </c>
      <c r="N2191" s="3">
        <v>0.02</v>
      </c>
      <c r="O2191" s="3">
        <v>0</v>
      </c>
      <c r="P2191" s="1" t="s">
        <v>2567</v>
      </c>
      <c r="Q2191" s="1" t="s">
        <v>1914</v>
      </c>
      <c r="R2191" s="1" t="s">
        <v>352</v>
      </c>
      <c r="S2191" s="1" t="s">
        <v>2407</v>
      </c>
      <c r="T2191" s="1" t="s">
        <v>2407</v>
      </c>
      <c r="U2191" s="1" t="s">
        <v>6205</v>
      </c>
      <c r="V2191" s="1" t="s">
        <v>2470</v>
      </c>
      <c r="W2191" s="1" t="s">
        <v>103</v>
      </c>
      <c r="X2191" s="1" t="str">
        <f>CONCATENATE(Tableau4[[#This Row],[Numéro de pièce de la pièce de référence]],Tableau4[[#This Row],[Numéro de poste de la pièce de référence]])</f>
        <v>450068901310</v>
      </c>
    </row>
    <row r="2192" spans="1:24" x14ac:dyDescent="0.35">
      <c r="A2192" s="1" t="s">
        <v>97</v>
      </c>
      <c r="B2192" s="1" t="s">
        <v>2489</v>
      </c>
      <c r="C2192" s="1" t="s">
        <v>2510</v>
      </c>
      <c r="D2192" s="1" t="s">
        <v>101</v>
      </c>
      <c r="E2192" s="1" t="s">
        <v>1913</v>
      </c>
      <c r="F2192" s="1" t="s">
        <v>2407</v>
      </c>
      <c r="G2192" s="1" t="s">
        <v>3191</v>
      </c>
      <c r="H2192" s="1" t="s">
        <v>88</v>
      </c>
      <c r="I2192" s="2">
        <v>44104</v>
      </c>
      <c r="J2192" s="1" t="s">
        <v>4282</v>
      </c>
      <c r="K2192" s="1" t="s">
        <v>4283</v>
      </c>
      <c r="L2192" s="1" t="s">
        <v>2630</v>
      </c>
      <c r="M2192" s="1" t="s">
        <v>4290</v>
      </c>
      <c r="N2192" s="3">
        <v>-0.02</v>
      </c>
      <c r="O2192" s="3">
        <v>0</v>
      </c>
      <c r="P2192" s="1" t="s">
        <v>2567</v>
      </c>
      <c r="Q2192" s="1" t="s">
        <v>1914</v>
      </c>
      <c r="R2192" s="1" t="s">
        <v>352</v>
      </c>
      <c r="S2192" s="1" t="s">
        <v>2407</v>
      </c>
      <c r="T2192" s="1" t="s">
        <v>2407</v>
      </c>
      <c r="U2192" s="1" t="s">
        <v>6205</v>
      </c>
      <c r="V2192" s="1" t="s">
        <v>2470</v>
      </c>
      <c r="W2192" s="1" t="s">
        <v>103</v>
      </c>
      <c r="X2192" s="1" t="str">
        <f>CONCATENATE(Tableau4[[#This Row],[Numéro de pièce de la pièce de référence]],Tableau4[[#This Row],[Numéro de poste de la pièce de référence]])</f>
        <v>450068901310</v>
      </c>
    </row>
    <row r="2193" spans="1:24" x14ac:dyDescent="0.35">
      <c r="A2193" s="1" t="s">
        <v>97</v>
      </c>
      <c r="B2193" s="1" t="s">
        <v>2489</v>
      </c>
      <c r="C2193" s="1" t="s">
        <v>2510</v>
      </c>
      <c r="D2193" s="1" t="s">
        <v>101</v>
      </c>
      <c r="E2193" s="1" t="s">
        <v>1913</v>
      </c>
      <c r="F2193" s="1" t="s">
        <v>2407</v>
      </c>
      <c r="G2193" s="1" t="s">
        <v>3191</v>
      </c>
      <c r="H2193" s="1" t="s">
        <v>88</v>
      </c>
      <c r="I2193" s="2">
        <v>44104</v>
      </c>
      <c r="J2193" s="1" t="s">
        <v>4282</v>
      </c>
      <c r="K2193" s="1" t="s">
        <v>4283</v>
      </c>
      <c r="L2193" s="1" t="s">
        <v>2590</v>
      </c>
      <c r="M2193" s="1" t="s">
        <v>4402</v>
      </c>
      <c r="N2193" s="3">
        <v>0.09</v>
      </c>
      <c r="O2193" s="3">
        <v>0</v>
      </c>
      <c r="P2193" s="1" t="s">
        <v>2567</v>
      </c>
      <c r="Q2193" s="1" t="s">
        <v>1914</v>
      </c>
      <c r="R2193" s="1" t="s">
        <v>352</v>
      </c>
      <c r="S2193" s="1" t="s">
        <v>2407</v>
      </c>
      <c r="T2193" s="1" t="s">
        <v>2407</v>
      </c>
      <c r="U2193" s="1" t="s">
        <v>6205</v>
      </c>
      <c r="V2193" s="1" t="s">
        <v>2470</v>
      </c>
      <c r="W2193" s="1" t="s">
        <v>103</v>
      </c>
      <c r="X2193" s="1" t="str">
        <f>CONCATENATE(Tableau4[[#This Row],[Numéro de pièce de la pièce de référence]],Tableau4[[#This Row],[Numéro de poste de la pièce de référence]])</f>
        <v>450068901310</v>
      </c>
    </row>
    <row r="2194" spans="1:24" x14ac:dyDescent="0.35">
      <c r="A2194" s="1" t="s">
        <v>97</v>
      </c>
      <c r="B2194" s="1" t="s">
        <v>2489</v>
      </c>
      <c r="C2194" s="1" t="s">
        <v>2510</v>
      </c>
      <c r="D2194" s="1" t="s">
        <v>101</v>
      </c>
      <c r="E2194" s="1" t="s">
        <v>1913</v>
      </c>
      <c r="F2194" s="1" t="s">
        <v>2407</v>
      </c>
      <c r="G2194" s="1" t="s">
        <v>3191</v>
      </c>
      <c r="H2194" s="1" t="s">
        <v>88</v>
      </c>
      <c r="I2194" s="2">
        <v>44104</v>
      </c>
      <c r="J2194" s="1" t="s">
        <v>4282</v>
      </c>
      <c r="K2194" s="1" t="s">
        <v>4283</v>
      </c>
      <c r="L2194" s="1" t="s">
        <v>2630</v>
      </c>
      <c r="M2194" s="1" t="s">
        <v>4290</v>
      </c>
      <c r="N2194" s="3">
        <v>-0.02</v>
      </c>
      <c r="O2194" s="3">
        <v>0</v>
      </c>
      <c r="P2194" s="1" t="s">
        <v>2567</v>
      </c>
      <c r="Q2194" s="1" t="s">
        <v>1914</v>
      </c>
      <c r="R2194" s="1" t="s">
        <v>352</v>
      </c>
      <c r="S2194" s="1" t="s">
        <v>2407</v>
      </c>
      <c r="T2194" s="1" t="s">
        <v>2407</v>
      </c>
      <c r="U2194" s="1" t="s">
        <v>6205</v>
      </c>
      <c r="V2194" s="1" t="s">
        <v>2470</v>
      </c>
      <c r="W2194" s="1" t="s">
        <v>103</v>
      </c>
      <c r="X2194" s="1" t="str">
        <f>CONCATENATE(Tableau4[[#This Row],[Numéro de pièce de la pièce de référence]],Tableau4[[#This Row],[Numéro de poste de la pièce de référence]])</f>
        <v>450068901310</v>
      </c>
    </row>
    <row r="2195" spans="1:24" x14ac:dyDescent="0.35">
      <c r="A2195" s="1" t="s">
        <v>97</v>
      </c>
      <c r="B2195" s="1" t="s">
        <v>2489</v>
      </c>
      <c r="C2195" s="1" t="s">
        <v>2510</v>
      </c>
      <c r="D2195" s="1" t="s">
        <v>101</v>
      </c>
      <c r="E2195" s="1" t="s">
        <v>1913</v>
      </c>
      <c r="F2195" s="1" t="s">
        <v>2407</v>
      </c>
      <c r="G2195" s="1" t="s">
        <v>3191</v>
      </c>
      <c r="H2195" s="1" t="s">
        <v>88</v>
      </c>
      <c r="I2195" s="2">
        <v>44104</v>
      </c>
      <c r="J2195" s="1" t="s">
        <v>4282</v>
      </c>
      <c r="K2195" s="1" t="s">
        <v>4283</v>
      </c>
      <c r="L2195" s="1" t="s">
        <v>2630</v>
      </c>
      <c r="M2195" s="1" t="s">
        <v>4290</v>
      </c>
      <c r="N2195" s="3">
        <v>-0.09</v>
      </c>
      <c r="O2195" s="3">
        <v>0</v>
      </c>
      <c r="P2195" s="1" t="s">
        <v>2567</v>
      </c>
      <c r="Q2195" s="1" t="s">
        <v>1914</v>
      </c>
      <c r="R2195" s="1" t="s">
        <v>352</v>
      </c>
      <c r="S2195" s="1" t="s">
        <v>2407</v>
      </c>
      <c r="T2195" s="1" t="s">
        <v>2407</v>
      </c>
      <c r="U2195" s="1" t="s">
        <v>6205</v>
      </c>
      <c r="V2195" s="1" t="s">
        <v>2470</v>
      </c>
      <c r="W2195" s="1" t="s">
        <v>103</v>
      </c>
      <c r="X2195" s="1" t="str">
        <f>CONCATENATE(Tableau4[[#This Row],[Numéro de pièce de la pièce de référence]],Tableau4[[#This Row],[Numéro de poste de la pièce de référence]])</f>
        <v>450068901310</v>
      </c>
    </row>
    <row r="2196" spans="1:24" x14ac:dyDescent="0.35">
      <c r="A2196" s="1" t="s">
        <v>97</v>
      </c>
      <c r="B2196" s="1" t="s">
        <v>2489</v>
      </c>
      <c r="C2196" s="1" t="s">
        <v>2510</v>
      </c>
      <c r="D2196" s="1" t="s">
        <v>101</v>
      </c>
      <c r="E2196" s="1" t="s">
        <v>1913</v>
      </c>
      <c r="F2196" s="1" t="s">
        <v>2407</v>
      </c>
      <c r="G2196" s="1" t="s">
        <v>3191</v>
      </c>
      <c r="H2196" s="1" t="s">
        <v>88</v>
      </c>
      <c r="I2196" s="2">
        <v>44104</v>
      </c>
      <c r="J2196" s="1" t="s">
        <v>4282</v>
      </c>
      <c r="K2196" s="1" t="s">
        <v>4283</v>
      </c>
      <c r="L2196" s="1" t="s">
        <v>2590</v>
      </c>
      <c r="M2196" s="1" t="s">
        <v>4402</v>
      </c>
      <c r="N2196" s="3">
        <v>0.09</v>
      </c>
      <c r="O2196" s="3">
        <v>0</v>
      </c>
      <c r="P2196" s="1" t="s">
        <v>2567</v>
      </c>
      <c r="Q2196" s="1" t="s">
        <v>1914</v>
      </c>
      <c r="R2196" s="1" t="s">
        <v>352</v>
      </c>
      <c r="S2196" s="1" t="s">
        <v>2407</v>
      </c>
      <c r="T2196" s="1" t="s">
        <v>2407</v>
      </c>
      <c r="U2196" s="1" t="s">
        <v>6205</v>
      </c>
      <c r="V2196" s="1" t="s">
        <v>2470</v>
      </c>
      <c r="W2196" s="1" t="s">
        <v>103</v>
      </c>
      <c r="X2196" s="1" t="str">
        <f>CONCATENATE(Tableau4[[#This Row],[Numéro de pièce de la pièce de référence]],Tableau4[[#This Row],[Numéro de poste de la pièce de référence]])</f>
        <v>450068901310</v>
      </c>
    </row>
    <row r="2197" spans="1:24" x14ac:dyDescent="0.35">
      <c r="A2197" s="1" t="s">
        <v>97</v>
      </c>
      <c r="B2197" s="1" t="s">
        <v>2489</v>
      </c>
      <c r="C2197" s="1" t="s">
        <v>2510</v>
      </c>
      <c r="D2197" s="1" t="s">
        <v>101</v>
      </c>
      <c r="E2197" s="1" t="s">
        <v>1913</v>
      </c>
      <c r="F2197" s="1" t="s">
        <v>2407</v>
      </c>
      <c r="G2197" s="1" t="s">
        <v>3191</v>
      </c>
      <c r="H2197" s="1" t="s">
        <v>88</v>
      </c>
      <c r="I2197" s="2">
        <v>44104</v>
      </c>
      <c r="J2197" s="1" t="s">
        <v>4282</v>
      </c>
      <c r="K2197" s="1" t="s">
        <v>4283</v>
      </c>
      <c r="L2197" s="1" t="s">
        <v>2630</v>
      </c>
      <c r="M2197" s="1" t="s">
        <v>4290</v>
      </c>
      <c r="N2197" s="3">
        <v>-0.09</v>
      </c>
      <c r="O2197" s="3">
        <v>0</v>
      </c>
      <c r="P2197" s="1" t="s">
        <v>2567</v>
      </c>
      <c r="Q2197" s="1" t="s">
        <v>1914</v>
      </c>
      <c r="R2197" s="1" t="s">
        <v>352</v>
      </c>
      <c r="S2197" s="1" t="s">
        <v>2407</v>
      </c>
      <c r="T2197" s="1" t="s">
        <v>2407</v>
      </c>
      <c r="U2197" s="1" t="s">
        <v>6205</v>
      </c>
      <c r="V2197" s="1" t="s">
        <v>2470</v>
      </c>
      <c r="W2197" s="1" t="s">
        <v>103</v>
      </c>
      <c r="X2197" s="1" t="str">
        <f>CONCATENATE(Tableau4[[#This Row],[Numéro de pièce de la pièce de référence]],Tableau4[[#This Row],[Numéro de poste de la pièce de référence]])</f>
        <v>450068901310</v>
      </c>
    </row>
    <row r="2198" spans="1:24" x14ac:dyDescent="0.35">
      <c r="A2198" s="1" t="s">
        <v>97</v>
      </c>
      <c r="B2198" s="1" t="s">
        <v>2489</v>
      </c>
      <c r="C2198" s="1" t="s">
        <v>2510</v>
      </c>
      <c r="D2198" s="1" t="s">
        <v>101</v>
      </c>
      <c r="E2198" s="1" t="s">
        <v>1913</v>
      </c>
      <c r="F2198" s="1" t="s">
        <v>2407</v>
      </c>
      <c r="G2198" s="1" t="s">
        <v>3191</v>
      </c>
      <c r="H2198" s="1" t="s">
        <v>88</v>
      </c>
      <c r="I2198" s="2">
        <v>44104</v>
      </c>
      <c r="J2198" s="1" t="s">
        <v>4282</v>
      </c>
      <c r="K2198" s="1" t="s">
        <v>4283</v>
      </c>
      <c r="L2198" s="1" t="s">
        <v>2630</v>
      </c>
      <c r="M2198" s="1" t="s">
        <v>4290</v>
      </c>
      <c r="N2198" s="3">
        <v>-0.04</v>
      </c>
      <c r="O2198" s="3">
        <v>0</v>
      </c>
      <c r="P2198" s="1" t="s">
        <v>2567</v>
      </c>
      <c r="Q2198" s="1" t="s">
        <v>1914</v>
      </c>
      <c r="R2198" s="1" t="s">
        <v>352</v>
      </c>
      <c r="S2198" s="1" t="s">
        <v>2407</v>
      </c>
      <c r="T2198" s="1" t="s">
        <v>2407</v>
      </c>
      <c r="U2198" s="1" t="s">
        <v>6203</v>
      </c>
      <c r="V2198" s="1" t="s">
        <v>2470</v>
      </c>
      <c r="W2198" s="1" t="s">
        <v>103</v>
      </c>
      <c r="X2198" s="1" t="str">
        <f>CONCATENATE(Tableau4[[#This Row],[Numéro de pièce de la pièce de référence]],Tableau4[[#This Row],[Numéro de poste de la pièce de référence]])</f>
        <v>450068901310</v>
      </c>
    </row>
    <row r="2199" spans="1:24" x14ac:dyDescent="0.35">
      <c r="A2199" s="1" t="s">
        <v>97</v>
      </c>
      <c r="B2199" s="1" t="s">
        <v>2489</v>
      </c>
      <c r="C2199" s="1" t="s">
        <v>2510</v>
      </c>
      <c r="D2199" s="1" t="s">
        <v>101</v>
      </c>
      <c r="E2199" s="1" t="s">
        <v>1913</v>
      </c>
      <c r="F2199" s="1" t="s">
        <v>2407</v>
      </c>
      <c r="G2199" s="1" t="s">
        <v>3191</v>
      </c>
      <c r="H2199" s="1" t="s">
        <v>88</v>
      </c>
      <c r="I2199" s="2">
        <v>44104</v>
      </c>
      <c r="J2199" s="1" t="s">
        <v>4282</v>
      </c>
      <c r="K2199" s="1" t="s">
        <v>4283</v>
      </c>
      <c r="L2199" s="1" t="s">
        <v>2590</v>
      </c>
      <c r="M2199" s="1" t="s">
        <v>4402</v>
      </c>
      <c r="N2199" s="3">
        <v>0.09</v>
      </c>
      <c r="O2199" s="3">
        <v>0</v>
      </c>
      <c r="P2199" s="1" t="s">
        <v>2567</v>
      </c>
      <c r="Q2199" s="1" t="s">
        <v>1914</v>
      </c>
      <c r="R2199" s="1" t="s">
        <v>352</v>
      </c>
      <c r="S2199" s="1" t="s">
        <v>2407</v>
      </c>
      <c r="T2199" s="1" t="s">
        <v>2407</v>
      </c>
      <c r="U2199" s="1" t="s">
        <v>6203</v>
      </c>
      <c r="V2199" s="1" t="s">
        <v>2470</v>
      </c>
      <c r="W2199" s="1" t="s">
        <v>103</v>
      </c>
      <c r="X2199" s="1" t="str">
        <f>CONCATENATE(Tableau4[[#This Row],[Numéro de pièce de la pièce de référence]],Tableau4[[#This Row],[Numéro de poste de la pièce de référence]])</f>
        <v>450068901310</v>
      </c>
    </row>
    <row r="2200" spans="1:24" x14ac:dyDescent="0.35">
      <c r="A2200" s="1" t="s">
        <v>97</v>
      </c>
      <c r="B2200" s="1" t="s">
        <v>2489</v>
      </c>
      <c r="C2200" s="1" t="s">
        <v>2510</v>
      </c>
      <c r="D2200" s="1" t="s">
        <v>101</v>
      </c>
      <c r="E2200" s="1" t="s">
        <v>1913</v>
      </c>
      <c r="F2200" s="1" t="s">
        <v>2407</v>
      </c>
      <c r="G2200" s="1" t="s">
        <v>3191</v>
      </c>
      <c r="H2200" s="1" t="s">
        <v>88</v>
      </c>
      <c r="I2200" s="2">
        <v>44104</v>
      </c>
      <c r="J2200" s="1" t="s">
        <v>4282</v>
      </c>
      <c r="K2200" s="1" t="s">
        <v>4283</v>
      </c>
      <c r="L2200" s="1" t="s">
        <v>2630</v>
      </c>
      <c r="M2200" s="1" t="s">
        <v>4290</v>
      </c>
      <c r="N2200" s="3">
        <v>-0.09</v>
      </c>
      <c r="O2200" s="3">
        <v>0</v>
      </c>
      <c r="P2200" s="1" t="s">
        <v>2567</v>
      </c>
      <c r="Q2200" s="1" t="s">
        <v>1914</v>
      </c>
      <c r="R2200" s="1" t="s">
        <v>352</v>
      </c>
      <c r="S2200" s="1" t="s">
        <v>2407</v>
      </c>
      <c r="T2200" s="1" t="s">
        <v>2407</v>
      </c>
      <c r="U2200" s="1" t="s">
        <v>6203</v>
      </c>
      <c r="V2200" s="1" t="s">
        <v>2470</v>
      </c>
      <c r="W2200" s="1" t="s">
        <v>103</v>
      </c>
      <c r="X2200" s="1" t="str">
        <f>CONCATENATE(Tableau4[[#This Row],[Numéro de pièce de la pièce de référence]],Tableau4[[#This Row],[Numéro de poste de la pièce de référence]])</f>
        <v>450068901310</v>
      </c>
    </row>
    <row r="2201" spans="1:24" x14ac:dyDescent="0.35">
      <c r="A2201" s="1" t="s">
        <v>97</v>
      </c>
      <c r="B2201" s="1" t="s">
        <v>2489</v>
      </c>
      <c r="C2201" s="1" t="s">
        <v>2510</v>
      </c>
      <c r="D2201" s="1" t="s">
        <v>101</v>
      </c>
      <c r="E2201" s="1" t="s">
        <v>1913</v>
      </c>
      <c r="F2201" s="1" t="s">
        <v>2407</v>
      </c>
      <c r="G2201" s="1" t="s">
        <v>3191</v>
      </c>
      <c r="H2201" s="1" t="s">
        <v>88</v>
      </c>
      <c r="I2201" s="2">
        <v>44104</v>
      </c>
      <c r="J2201" s="1" t="s">
        <v>4282</v>
      </c>
      <c r="K2201" s="1" t="s">
        <v>4283</v>
      </c>
      <c r="L2201" s="1" t="s">
        <v>2590</v>
      </c>
      <c r="M2201" s="1" t="s">
        <v>4402</v>
      </c>
      <c r="N2201" s="3">
        <v>0.09</v>
      </c>
      <c r="O2201" s="3">
        <v>0</v>
      </c>
      <c r="P2201" s="1" t="s">
        <v>2567</v>
      </c>
      <c r="Q2201" s="1" t="s">
        <v>1914</v>
      </c>
      <c r="R2201" s="1" t="s">
        <v>352</v>
      </c>
      <c r="S2201" s="1" t="s">
        <v>2407</v>
      </c>
      <c r="T2201" s="1" t="s">
        <v>2407</v>
      </c>
      <c r="U2201" s="1" t="s">
        <v>6203</v>
      </c>
      <c r="V2201" s="1" t="s">
        <v>2470</v>
      </c>
      <c r="W2201" s="1" t="s">
        <v>103</v>
      </c>
      <c r="X2201" s="1" t="str">
        <f>CONCATENATE(Tableau4[[#This Row],[Numéro de pièce de la pièce de référence]],Tableau4[[#This Row],[Numéro de poste de la pièce de référence]])</f>
        <v>450068901310</v>
      </c>
    </row>
    <row r="2202" spans="1:24" x14ac:dyDescent="0.35">
      <c r="A2202" s="1" t="s">
        <v>97</v>
      </c>
      <c r="B2202" s="1" t="s">
        <v>2489</v>
      </c>
      <c r="C2202" s="1" t="s">
        <v>2510</v>
      </c>
      <c r="D2202" s="1" t="s">
        <v>101</v>
      </c>
      <c r="E2202" s="1" t="s">
        <v>1913</v>
      </c>
      <c r="F2202" s="1" t="s">
        <v>2407</v>
      </c>
      <c r="G2202" s="1" t="s">
        <v>3191</v>
      </c>
      <c r="H2202" s="1" t="s">
        <v>88</v>
      </c>
      <c r="I2202" s="2">
        <v>44104</v>
      </c>
      <c r="J2202" s="1" t="s">
        <v>4282</v>
      </c>
      <c r="K2202" s="1" t="s">
        <v>4283</v>
      </c>
      <c r="L2202" s="1" t="s">
        <v>2630</v>
      </c>
      <c r="M2202" s="1" t="s">
        <v>4290</v>
      </c>
      <c r="N2202" s="3">
        <v>-0.09</v>
      </c>
      <c r="O2202" s="3">
        <v>0</v>
      </c>
      <c r="P2202" s="1" t="s">
        <v>2567</v>
      </c>
      <c r="Q2202" s="1" t="s">
        <v>1914</v>
      </c>
      <c r="R2202" s="1" t="s">
        <v>352</v>
      </c>
      <c r="S2202" s="1" t="s">
        <v>2407</v>
      </c>
      <c r="T2202" s="1" t="s">
        <v>2407</v>
      </c>
      <c r="U2202" s="1" t="s">
        <v>6203</v>
      </c>
      <c r="V2202" s="1" t="s">
        <v>2470</v>
      </c>
      <c r="W2202" s="1" t="s">
        <v>103</v>
      </c>
      <c r="X2202" s="1" t="str">
        <f>CONCATENATE(Tableau4[[#This Row],[Numéro de pièce de la pièce de référence]],Tableau4[[#This Row],[Numéro de poste de la pièce de référence]])</f>
        <v>450068901310</v>
      </c>
    </row>
    <row r="2203" spans="1:24" x14ac:dyDescent="0.35">
      <c r="A2203" s="1" t="s">
        <v>97</v>
      </c>
      <c r="B2203" s="1" t="s">
        <v>2489</v>
      </c>
      <c r="C2203" s="1" t="s">
        <v>2510</v>
      </c>
      <c r="D2203" s="1" t="s">
        <v>101</v>
      </c>
      <c r="E2203" s="1" t="s">
        <v>1913</v>
      </c>
      <c r="F2203" s="1" t="s">
        <v>2407</v>
      </c>
      <c r="G2203" s="1" t="s">
        <v>3191</v>
      </c>
      <c r="H2203" s="1" t="s">
        <v>88</v>
      </c>
      <c r="I2203" s="2">
        <v>44104</v>
      </c>
      <c r="J2203" s="1" t="s">
        <v>4282</v>
      </c>
      <c r="K2203" s="1" t="s">
        <v>4283</v>
      </c>
      <c r="L2203" s="1" t="s">
        <v>2630</v>
      </c>
      <c r="M2203" s="1" t="s">
        <v>4290</v>
      </c>
      <c r="N2203" s="3">
        <v>-0.01</v>
      </c>
      <c r="O2203" s="3">
        <v>0</v>
      </c>
      <c r="P2203" s="1" t="s">
        <v>2567</v>
      </c>
      <c r="Q2203" s="1" t="s">
        <v>1914</v>
      </c>
      <c r="R2203" s="1" t="s">
        <v>352</v>
      </c>
      <c r="S2203" s="1" t="s">
        <v>2407</v>
      </c>
      <c r="T2203" s="1" t="s">
        <v>2407</v>
      </c>
      <c r="U2203" s="1" t="s">
        <v>6203</v>
      </c>
      <c r="V2203" s="1" t="s">
        <v>2470</v>
      </c>
      <c r="W2203" s="1" t="s">
        <v>103</v>
      </c>
      <c r="X2203" s="1" t="str">
        <f>CONCATENATE(Tableau4[[#This Row],[Numéro de pièce de la pièce de référence]],Tableau4[[#This Row],[Numéro de poste de la pièce de référence]])</f>
        <v>450068901310</v>
      </c>
    </row>
    <row r="2204" spans="1:24" x14ac:dyDescent="0.35">
      <c r="A2204" s="1" t="s">
        <v>97</v>
      </c>
      <c r="B2204" s="1" t="s">
        <v>2489</v>
      </c>
      <c r="C2204" s="1" t="s">
        <v>2510</v>
      </c>
      <c r="D2204" s="1" t="s">
        <v>101</v>
      </c>
      <c r="E2204" s="1" t="s">
        <v>1913</v>
      </c>
      <c r="F2204" s="1" t="s">
        <v>2407</v>
      </c>
      <c r="G2204" s="1" t="s">
        <v>3191</v>
      </c>
      <c r="H2204" s="1" t="s">
        <v>88</v>
      </c>
      <c r="I2204" s="2">
        <v>44104</v>
      </c>
      <c r="J2204" s="1" t="s">
        <v>4282</v>
      </c>
      <c r="K2204" s="1" t="s">
        <v>4283</v>
      </c>
      <c r="L2204" s="1" t="s">
        <v>2590</v>
      </c>
      <c r="M2204" s="1" t="s">
        <v>4402</v>
      </c>
      <c r="N2204" s="3">
        <v>0.02</v>
      </c>
      <c r="O2204" s="3">
        <v>0</v>
      </c>
      <c r="P2204" s="1" t="s">
        <v>2567</v>
      </c>
      <c r="Q2204" s="1" t="s">
        <v>1914</v>
      </c>
      <c r="R2204" s="1" t="s">
        <v>352</v>
      </c>
      <c r="S2204" s="1" t="s">
        <v>2407</v>
      </c>
      <c r="T2204" s="1" t="s">
        <v>2407</v>
      </c>
      <c r="U2204" s="1" t="s">
        <v>6204</v>
      </c>
      <c r="V2204" s="1" t="s">
        <v>2470</v>
      </c>
      <c r="W2204" s="1" t="s">
        <v>103</v>
      </c>
      <c r="X2204" s="1" t="str">
        <f>CONCATENATE(Tableau4[[#This Row],[Numéro de pièce de la pièce de référence]],Tableau4[[#This Row],[Numéro de poste de la pièce de référence]])</f>
        <v>450068901310</v>
      </c>
    </row>
    <row r="2205" spans="1:24" x14ac:dyDescent="0.35">
      <c r="A2205" s="1" t="s">
        <v>97</v>
      </c>
      <c r="B2205" s="1" t="s">
        <v>2489</v>
      </c>
      <c r="C2205" s="1" t="s">
        <v>2510</v>
      </c>
      <c r="D2205" s="1" t="s">
        <v>101</v>
      </c>
      <c r="E2205" s="1" t="s">
        <v>1913</v>
      </c>
      <c r="F2205" s="1" t="s">
        <v>2407</v>
      </c>
      <c r="G2205" s="1" t="s">
        <v>3191</v>
      </c>
      <c r="H2205" s="1" t="s">
        <v>88</v>
      </c>
      <c r="I2205" s="2">
        <v>44104</v>
      </c>
      <c r="J2205" s="1" t="s">
        <v>4282</v>
      </c>
      <c r="K2205" s="1" t="s">
        <v>4283</v>
      </c>
      <c r="L2205" s="1" t="s">
        <v>2630</v>
      </c>
      <c r="M2205" s="1" t="s">
        <v>4290</v>
      </c>
      <c r="N2205" s="3">
        <v>-0.02</v>
      </c>
      <c r="O2205" s="3">
        <v>0</v>
      </c>
      <c r="P2205" s="1" t="s">
        <v>2567</v>
      </c>
      <c r="Q2205" s="1" t="s">
        <v>1914</v>
      </c>
      <c r="R2205" s="1" t="s">
        <v>352</v>
      </c>
      <c r="S2205" s="1" t="s">
        <v>2407</v>
      </c>
      <c r="T2205" s="1" t="s">
        <v>2407</v>
      </c>
      <c r="U2205" s="1" t="s">
        <v>6204</v>
      </c>
      <c r="V2205" s="1" t="s">
        <v>2470</v>
      </c>
      <c r="W2205" s="1" t="s">
        <v>103</v>
      </c>
      <c r="X2205" s="1" t="str">
        <f>CONCATENATE(Tableau4[[#This Row],[Numéro de pièce de la pièce de référence]],Tableau4[[#This Row],[Numéro de poste de la pièce de référence]])</f>
        <v>450068901310</v>
      </c>
    </row>
    <row r="2206" spans="1:24" x14ac:dyDescent="0.35">
      <c r="A2206" s="1" t="s">
        <v>97</v>
      </c>
      <c r="B2206" s="1" t="s">
        <v>2489</v>
      </c>
      <c r="C2206" s="1" t="s">
        <v>2510</v>
      </c>
      <c r="D2206" s="1" t="s">
        <v>101</v>
      </c>
      <c r="E2206" s="1" t="s">
        <v>1913</v>
      </c>
      <c r="F2206" s="1" t="s">
        <v>2407</v>
      </c>
      <c r="G2206" s="1" t="s">
        <v>3191</v>
      </c>
      <c r="H2206" s="1" t="s">
        <v>88</v>
      </c>
      <c r="I2206" s="2">
        <v>44104</v>
      </c>
      <c r="J2206" s="1" t="s">
        <v>4282</v>
      </c>
      <c r="K2206" s="1" t="s">
        <v>4283</v>
      </c>
      <c r="L2206" s="1" t="s">
        <v>2590</v>
      </c>
      <c r="M2206" s="1" t="s">
        <v>4402</v>
      </c>
      <c r="N2206" s="3">
        <v>0.09</v>
      </c>
      <c r="O2206" s="3">
        <v>0</v>
      </c>
      <c r="P2206" s="1" t="s">
        <v>2567</v>
      </c>
      <c r="Q2206" s="1" t="s">
        <v>1914</v>
      </c>
      <c r="R2206" s="1" t="s">
        <v>352</v>
      </c>
      <c r="S2206" s="1" t="s">
        <v>2407</v>
      </c>
      <c r="T2206" s="1" t="s">
        <v>2407</v>
      </c>
      <c r="U2206" s="1" t="s">
        <v>6204</v>
      </c>
      <c r="V2206" s="1" t="s">
        <v>2470</v>
      </c>
      <c r="W2206" s="1" t="s">
        <v>103</v>
      </c>
      <c r="X2206" s="1" t="str">
        <f>CONCATENATE(Tableau4[[#This Row],[Numéro de pièce de la pièce de référence]],Tableau4[[#This Row],[Numéro de poste de la pièce de référence]])</f>
        <v>450068901310</v>
      </c>
    </row>
    <row r="2207" spans="1:24" x14ac:dyDescent="0.35">
      <c r="A2207" s="1" t="s">
        <v>97</v>
      </c>
      <c r="B2207" s="1" t="s">
        <v>2489</v>
      </c>
      <c r="C2207" s="1" t="s">
        <v>2510</v>
      </c>
      <c r="D2207" s="1" t="s">
        <v>101</v>
      </c>
      <c r="E2207" s="1" t="s">
        <v>1913</v>
      </c>
      <c r="F2207" s="1" t="s">
        <v>2407</v>
      </c>
      <c r="G2207" s="1" t="s">
        <v>3191</v>
      </c>
      <c r="H2207" s="1" t="s">
        <v>88</v>
      </c>
      <c r="I2207" s="2">
        <v>44104</v>
      </c>
      <c r="J2207" s="1" t="s">
        <v>4282</v>
      </c>
      <c r="K2207" s="1" t="s">
        <v>4283</v>
      </c>
      <c r="L2207" s="1" t="s">
        <v>2630</v>
      </c>
      <c r="M2207" s="1" t="s">
        <v>4290</v>
      </c>
      <c r="N2207" s="3">
        <v>-0.09</v>
      </c>
      <c r="O2207" s="3">
        <v>0</v>
      </c>
      <c r="P2207" s="1" t="s">
        <v>2567</v>
      </c>
      <c r="Q2207" s="1" t="s">
        <v>1914</v>
      </c>
      <c r="R2207" s="1" t="s">
        <v>352</v>
      </c>
      <c r="S2207" s="1" t="s">
        <v>2407</v>
      </c>
      <c r="T2207" s="1" t="s">
        <v>2407</v>
      </c>
      <c r="U2207" s="1" t="s">
        <v>6204</v>
      </c>
      <c r="V2207" s="1" t="s">
        <v>2470</v>
      </c>
      <c r="W2207" s="1" t="s">
        <v>103</v>
      </c>
      <c r="X2207" s="1" t="str">
        <f>CONCATENATE(Tableau4[[#This Row],[Numéro de pièce de la pièce de référence]],Tableau4[[#This Row],[Numéro de poste de la pièce de référence]])</f>
        <v>450068901310</v>
      </c>
    </row>
    <row r="2208" spans="1:24" x14ac:dyDescent="0.35">
      <c r="A2208" s="1" t="s">
        <v>97</v>
      </c>
      <c r="B2208" s="1" t="s">
        <v>2489</v>
      </c>
      <c r="C2208" s="1" t="s">
        <v>2510</v>
      </c>
      <c r="D2208" s="1" t="s">
        <v>101</v>
      </c>
      <c r="E2208" s="1" t="s">
        <v>1973</v>
      </c>
      <c r="F2208" s="1" t="s">
        <v>2407</v>
      </c>
      <c r="G2208" s="1" t="s">
        <v>3217</v>
      </c>
      <c r="H2208" s="1" t="s">
        <v>88</v>
      </c>
      <c r="I2208" s="2">
        <v>44104</v>
      </c>
      <c r="J2208" s="1" t="s">
        <v>4282</v>
      </c>
      <c r="K2208" s="1" t="s">
        <v>4283</v>
      </c>
      <c r="L2208" s="1" t="s">
        <v>2630</v>
      </c>
      <c r="M2208" s="1" t="s">
        <v>4290</v>
      </c>
      <c r="N2208" s="3">
        <v>-1387.63</v>
      </c>
      <c r="O2208" s="3">
        <v>0</v>
      </c>
      <c r="P2208" s="1" t="s">
        <v>2647</v>
      </c>
      <c r="Q2208" s="1" t="s">
        <v>1974</v>
      </c>
      <c r="R2208" s="1" t="s">
        <v>1580</v>
      </c>
      <c r="S2208" s="1" t="s">
        <v>2407</v>
      </c>
      <c r="T2208" s="1" t="s">
        <v>2407</v>
      </c>
      <c r="U2208" s="1" t="s">
        <v>6206</v>
      </c>
      <c r="V2208" s="1" t="s">
        <v>2470</v>
      </c>
      <c r="W2208" s="1" t="s">
        <v>51</v>
      </c>
      <c r="X2208" s="1" t="str">
        <f>CONCATENATE(Tableau4[[#This Row],[Numéro de pièce de la pièce de référence]],Tableau4[[#This Row],[Numéro de poste de la pièce de référence]])</f>
        <v>450069285410</v>
      </c>
    </row>
    <row r="2209" spans="1:24" x14ac:dyDescent="0.35">
      <c r="A2209" s="1" t="s">
        <v>97</v>
      </c>
      <c r="B2209" s="1" t="s">
        <v>2489</v>
      </c>
      <c r="C2209" s="1" t="s">
        <v>2510</v>
      </c>
      <c r="D2209" s="1" t="s">
        <v>101</v>
      </c>
      <c r="E2209" s="1" t="s">
        <v>2130</v>
      </c>
      <c r="F2209" s="1" t="s">
        <v>2407</v>
      </c>
      <c r="G2209" s="1" t="s">
        <v>2918</v>
      </c>
      <c r="H2209" s="1" t="s">
        <v>88</v>
      </c>
      <c r="I2209" s="2">
        <v>44104</v>
      </c>
      <c r="J2209" s="1" t="s">
        <v>4282</v>
      </c>
      <c r="K2209" s="1" t="s">
        <v>4283</v>
      </c>
      <c r="L2209" s="1" t="s">
        <v>3401</v>
      </c>
      <c r="M2209" s="1" t="s">
        <v>4288</v>
      </c>
      <c r="N2209" s="3">
        <v>44613.45</v>
      </c>
      <c r="O2209" s="3">
        <v>0</v>
      </c>
      <c r="P2209" s="1" t="s">
        <v>2581</v>
      </c>
      <c r="Q2209" s="1" t="s">
        <v>2131</v>
      </c>
      <c r="R2209" s="1" t="s">
        <v>2129</v>
      </c>
      <c r="S2209" s="1" t="s">
        <v>2407</v>
      </c>
      <c r="T2209" s="1" t="s">
        <v>2407</v>
      </c>
      <c r="U2209" s="1" t="s">
        <v>6207</v>
      </c>
      <c r="V2209" s="1" t="s">
        <v>2470</v>
      </c>
      <c r="W2209" s="1" t="s">
        <v>92</v>
      </c>
      <c r="X2209" s="1" t="str">
        <f>CONCATENATE(Tableau4[[#This Row],[Numéro de pièce de la pièce de référence]],Tableau4[[#This Row],[Numéro de poste de la pièce de référence]])</f>
        <v>450069311010</v>
      </c>
    </row>
    <row r="2210" spans="1:24" x14ac:dyDescent="0.35">
      <c r="A2210" s="1" t="s">
        <v>97</v>
      </c>
      <c r="B2210" s="1" t="s">
        <v>2489</v>
      </c>
      <c r="C2210" s="1" t="s">
        <v>2510</v>
      </c>
      <c r="D2210" s="1" t="s">
        <v>101</v>
      </c>
      <c r="E2210" s="1" t="s">
        <v>2130</v>
      </c>
      <c r="F2210" s="1" t="s">
        <v>2407</v>
      </c>
      <c r="G2210" s="1" t="s">
        <v>2918</v>
      </c>
      <c r="H2210" s="1" t="s">
        <v>88</v>
      </c>
      <c r="I2210" s="2">
        <v>44104</v>
      </c>
      <c r="J2210" s="1" t="s">
        <v>4282</v>
      </c>
      <c r="K2210" s="1" t="s">
        <v>4283</v>
      </c>
      <c r="L2210" s="1" t="s">
        <v>3400</v>
      </c>
      <c r="M2210" s="1" t="s">
        <v>4284</v>
      </c>
      <c r="N2210" s="3">
        <v>212445</v>
      </c>
      <c r="O2210" s="3">
        <v>0</v>
      </c>
      <c r="P2210" s="1" t="s">
        <v>2581</v>
      </c>
      <c r="Q2210" s="1" t="s">
        <v>2131</v>
      </c>
      <c r="R2210" s="1" t="s">
        <v>2129</v>
      </c>
      <c r="S2210" s="1" t="s">
        <v>2407</v>
      </c>
      <c r="T2210" s="1" t="s">
        <v>2407</v>
      </c>
      <c r="U2210" s="1" t="s">
        <v>6208</v>
      </c>
      <c r="V2210" s="1" t="s">
        <v>2470</v>
      </c>
      <c r="W2210" s="1" t="s">
        <v>92</v>
      </c>
      <c r="X2210" s="1" t="str">
        <f>CONCATENATE(Tableau4[[#This Row],[Numéro de pièce de la pièce de référence]],Tableau4[[#This Row],[Numéro de poste de la pièce de référence]])</f>
        <v>450069311010</v>
      </c>
    </row>
    <row r="2211" spans="1:24" x14ac:dyDescent="0.35">
      <c r="A2211" s="1" t="s">
        <v>97</v>
      </c>
      <c r="B2211" s="1" t="s">
        <v>2489</v>
      </c>
      <c r="C2211" s="1" t="s">
        <v>2510</v>
      </c>
      <c r="D2211" s="1" t="s">
        <v>101</v>
      </c>
      <c r="E2211" s="1" t="s">
        <v>1703</v>
      </c>
      <c r="F2211" s="1" t="s">
        <v>2407</v>
      </c>
      <c r="G2211" s="1" t="s">
        <v>3103</v>
      </c>
      <c r="H2211" s="1" t="s">
        <v>88</v>
      </c>
      <c r="I2211" s="2">
        <v>44105</v>
      </c>
      <c r="J2211" s="1" t="s">
        <v>4282</v>
      </c>
      <c r="K2211" s="1" t="s">
        <v>4283</v>
      </c>
      <c r="L2211" s="1" t="s">
        <v>2630</v>
      </c>
      <c r="M2211" s="1" t="s">
        <v>4290</v>
      </c>
      <c r="N2211" s="3">
        <v>6379.68</v>
      </c>
      <c r="O2211" s="3">
        <v>0</v>
      </c>
      <c r="P2211" s="1" t="s">
        <v>2702</v>
      </c>
      <c r="Q2211" s="1" t="s">
        <v>1704</v>
      </c>
      <c r="R2211" s="1" t="s">
        <v>407</v>
      </c>
      <c r="S2211" s="1" t="s">
        <v>2407</v>
      </c>
      <c r="T2211" s="1" t="s">
        <v>2407</v>
      </c>
      <c r="U2211" s="1" t="s">
        <v>6209</v>
      </c>
      <c r="V2211" s="1" t="s">
        <v>2470</v>
      </c>
      <c r="W2211" s="1" t="s">
        <v>103</v>
      </c>
      <c r="X2211" s="1" t="str">
        <f>CONCATENATE(Tableau4[[#This Row],[Numéro de pièce de la pièce de référence]],Tableau4[[#This Row],[Numéro de poste de la pièce de référence]])</f>
        <v>450068132110</v>
      </c>
    </row>
    <row r="2212" spans="1:24" x14ac:dyDescent="0.35">
      <c r="A2212" s="1" t="s">
        <v>97</v>
      </c>
      <c r="B2212" s="1" t="s">
        <v>2489</v>
      </c>
      <c r="C2212" s="1" t="s">
        <v>2510</v>
      </c>
      <c r="D2212" s="1" t="s">
        <v>101</v>
      </c>
      <c r="E2212" s="1" t="s">
        <v>2116</v>
      </c>
      <c r="F2212" s="1" t="s">
        <v>2407</v>
      </c>
      <c r="G2212" s="1" t="s">
        <v>3107</v>
      </c>
      <c r="H2212" s="1" t="s">
        <v>88</v>
      </c>
      <c r="I2212" s="2">
        <v>44105</v>
      </c>
      <c r="J2212" s="1" t="s">
        <v>4282</v>
      </c>
      <c r="K2212" s="1" t="s">
        <v>4283</v>
      </c>
      <c r="L2212" s="1" t="s">
        <v>2630</v>
      </c>
      <c r="M2212" s="1" t="s">
        <v>4290</v>
      </c>
      <c r="N2212" s="3">
        <v>-29121.53</v>
      </c>
      <c r="O2212" s="3">
        <v>0</v>
      </c>
      <c r="P2212" s="1" t="s">
        <v>2702</v>
      </c>
      <c r="Q2212" s="1" t="s">
        <v>2117</v>
      </c>
      <c r="R2212" s="1" t="s">
        <v>2115</v>
      </c>
      <c r="S2212" s="1" t="s">
        <v>2407</v>
      </c>
      <c r="T2212" s="1" t="s">
        <v>2407</v>
      </c>
      <c r="U2212" s="1" t="s">
        <v>6210</v>
      </c>
      <c r="V2212" s="1" t="s">
        <v>2470</v>
      </c>
      <c r="W2212" s="1" t="s">
        <v>74</v>
      </c>
      <c r="X2212" s="1" t="str">
        <f>CONCATENATE(Tableau4[[#This Row],[Numéro de pièce de la pièce de référence]],Tableau4[[#This Row],[Numéro de poste de la pièce de référence]])</f>
        <v>450068159210</v>
      </c>
    </row>
    <row r="2213" spans="1:24" x14ac:dyDescent="0.35">
      <c r="A2213" s="1" t="s">
        <v>97</v>
      </c>
      <c r="B2213" s="1" t="s">
        <v>2489</v>
      </c>
      <c r="C2213" s="1" t="s">
        <v>2510</v>
      </c>
      <c r="D2213" s="1" t="s">
        <v>101</v>
      </c>
      <c r="E2213" s="1" t="s">
        <v>2116</v>
      </c>
      <c r="F2213" s="1" t="s">
        <v>2407</v>
      </c>
      <c r="G2213" s="1" t="s">
        <v>3107</v>
      </c>
      <c r="H2213" s="1" t="s">
        <v>88</v>
      </c>
      <c r="I2213" s="2">
        <v>44105</v>
      </c>
      <c r="J2213" s="1" t="s">
        <v>4282</v>
      </c>
      <c r="K2213" s="1" t="s">
        <v>4283</v>
      </c>
      <c r="L2213" s="1" t="s">
        <v>2630</v>
      </c>
      <c r="M2213" s="1" t="s">
        <v>4290</v>
      </c>
      <c r="N2213" s="3">
        <v>-14261.05</v>
      </c>
      <c r="O2213" s="3">
        <v>0</v>
      </c>
      <c r="P2213" s="1" t="s">
        <v>2702</v>
      </c>
      <c r="Q2213" s="1" t="s">
        <v>2117</v>
      </c>
      <c r="R2213" s="1" t="s">
        <v>2115</v>
      </c>
      <c r="S2213" s="1" t="s">
        <v>2407</v>
      </c>
      <c r="T2213" s="1" t="s">
        <v>2407</v>
      </c>
      <c r="U2213" s="1" t="s">
        <v>6211</v>
      </c>
      <c r="V2213" s="1" t="s">
        <v>2470</v>
      </c>
      <c r="W2213" s="1" t="s">
        <v>74</v>
      </c>
      <c r="X2213" s="1" t="str">
        <f>CONCATENATE(Tableau4[[#This Row],[Numéro de pièce de la pièce de référence]],Tableau4[[#This Row],[Numéro de poste de la pièce de référence]])</f>
        <v>450068159210</v>
      </c>
    </row>
    <row r="2214" spans="1:24" x14ac:dyDescent="0.35">
      <c r="A2214" s="1" t="s">
        <v>97</v>
      </c>
      <c r="B2214" s="1" t="s">
        <v>2489</v>
      </c>
      <c r="C2214" s="1" t="s">
        <v>2510</v>
      </c>
      <c r="D2214" s="1" t="s">
        <v>101</v>
      </c>
      <c r="E2214" s="1" t="s">
        <v>1913</v>
      </c>
      <c r="F2214" s="1" t="s">
        <v>2407</v>
      </c>
      <c r="G2214" s="1" t="s">
        <v>3191</v>
      </c>
      <c r="H2214" s="1" t="s">
        <v>88</v>
      </c>
      <c r="I2214" s="2">
        <v>44105</v>
      </c>
      <c r="J2214" s="1" t="s">
        <v>4282</v>
      </c>
      <c r="K2214" s="1" t="s">
        <v>4283</v>
      </c>
      <c r="L2214" s="1" t="s">
        <v>2630</v>
      </c>
      <c r="M2214" s="1" t="s">
        <v>4290</v>
      </c>
      <c r="N2214" s="3">
        <v>-0.03</v>
      </c>
      <c r="O2214" s="3">
        <v>0</v>
      </c>
      <c r="P2214" s="1" t="s">
        <v>2567</v>
      </c>
      <c r="Q2214" s="1" t="s">
        <v>1914</v>
      </c>
      <c r="R2214" s="1" t="s">
        <v>352</v>
      </c>
      <c r="S2214" s="1" t="s">
        <v>2407</v>
      </c>
      <c r="T2214" s="1" t="s">
        <v>2407</v>
      </c>
      <c r="U2214" s="1" t="s">
        <v>6212</v>
      </c>
      <c r="V2214" s="1" t="s">
        <v>2470</v>
      </c>
      <c r="W2214" s="1" t="s">
        <v>103</v>
      </c>
      <c r="X2214" s="1" t="str">
        <f>CONCATENATE(Tableau4[[#This Row],[Numéro de pièce de la pièce de référence]],Tableau4[[#This Row],[Numéro de poste de la pièce de référence]])</f>
        <v>450068901310</v>
      </c>
    </row>
    <row r="2215" spans="1:24" x14ac:dyDescent="0.35">
      <c r="A2215" s="1" t="s">
        <v>97</v>
      </c>
      <c r="B2215" s="1" t="s">
        <v>2489</v>
      </c>
      <c r="C2215" s="1" t="s">
        <v>2510</v>
      </c>
      <c r="D2215" s="1" t="s">
        <v>101</v>
      </c>
      <c r="E2215" s="1" t="s">
        <v>1913</v>
      </c>
      <c r="F2215" s="1" t="s">
        <v>2407</v>
      </c>
      <c r="G2215" s="1" t="s">
        <v>3191</v>
      </c>
      <c r="H2215" s="1" t="s">
        <v>88</v>
      </c>
      <c r="I2215" s="2">
        <v>44105</v>
      </c>
      <c r="J2215" s="1" t="s">
        <v>4282</v>
      </c>
      <c r="K2215" s="1" t="s">
        <v>4283</v>
      </c>
      <c r="L2215" s="1" t="s">
        <v>2630</v>
      </c>
      <c r="M2215" s="1" t="s">
        <v>4290</v>
      </c>
      <c r="N2215" s="3">
        <v>-0.18</v>
      </c>
      <c r="O2215" s="3">
        <v>0</v>
      </c>
      <c r="P2215" s="1" t="s">
        <v>2567</v>
      </c>
      <c r="Q2215" s="1" t="s">
        <v>1914</v>
      </c>
      <c r="R2215" s="1" t="s">
        <v>352</v>
      </c>
      <c r="S2215" s="1" t="s">
        <v>2407</v>
      </c>
      <c r="T2215" s="1" t="s">
        <v>2407</v>
      </c>
      <c r="U2215" s="1" t="s">
        <v>6212</v>
      </c>
      <c r="V2215" s="1" t="s">
        <v>2470</v>
      </c>
      <c r="W2215" s="1" t="s">
        <v>103</v>
      </c>
      <c r="X2215" s="1" t="str">
        <f>CONCATENATE(Tableau4[[#This Row],[Numéro de pièce de la pièce de référence]],Tableau4[[#This Row],[Numéro de poste de la pièce de référence]])</f>
        <v>450068901310</v>
      </c>
    </row>
    <row r="2216" spans="1:24" x14ac:dyDescent="0.35">
      <c r="A2216" s="1" t="s">
        <v>97</v>
      </c>
      <c r="B2216" s="1" t="s">
        <v>2489</v>
      </c>
      <c r="C2216" s="1" t="s">
        <v>2510</v>
      </c>
      <c r="D2216" s="1" t="s">
        <v>101</v>
      </c>
      <c r="E2216" s="1" t="s">
        <v>1913</v>
      </c>
      <c r="F2216" s="1" t="s">
        <v>2407</v>
      </c>
      <c r="G2216" s="1" t="s">
        <v>3191</v>
      </c>
      <c r="H2216" s="1" t="s">
        <v>88</v>
      </c>
      <c r="I2216" s="2">
        <v>44105</v>
      </c>
      <c r="J2216" s="1" t="s">
        <v>4282</v>
      </c>
      <c r="K2216" s="1" t="s">
        <v>4283</v>
      </c>
      <c r="L2216" s="1" t="s">
        <v>2590</v>
      </c>
      <c r="M2216" s="1" t="s">
        <v>4402</v>
      </c>
      <c r="N2216" s="3">
        <v>0.18</v>
      </c>
      <c r="O2216" s="3">
        <v>0</v>
      </c>
      <c r="P2216" s="1" t="s">
        <v>2567</v>
      </c>
      <c r="Q2216" s="1" t="s">
        <v>1914</v>
      </c>
      <c r="R2216" s="1" t="s">
        <v>352</v>
      </c>
      <c r="S2216" s="1" t="s">
        <v>2407</v>
      </c>
      <c r="T2216" s="1" t="s">
        <v>2407</v>
      </c>
      <c r="U2216" s="1" t="s">
        <v>6212</v>
      </c>
      <c r="V2216" s="1" t="s">
        <v>2470</v>
      </c>
      <c r="W2216" s="1" t="s">
        <v>103</v>
      </c>
      <c r="X2216" s="1" t="str">
        <f>CONCATENATE(Tableau4[[#This Row],[Numéro de pièce de la pièce de référence]],Tableau4[[#This Row],[Numéro de poste de la pièce de référence]])</f>
        <v>450068901310</v>
      </c>
    </row>
    <row r="2217" spans="1:24" x14ac:dyDescent="0.35">
      <c r="A2217" s="1" t="s">
        <v>97</v>
      </c>
      <c r="B2217" s="1" t="s">
        <v>2489</v>
      </c>
      <c r="C2217" s="1" t="s">
        <v>2510</v>
      </c>
      <c r="D2217" s="1" t="s">
        <v>101</v>
      </c>
      <c r="E2217" s="1" t="s">
        <v>1913</v>
      </c>
      <c r="F2217" s="1" t="s">
        <v>2407</v>
      </c>
      <c r="G2217" s="1" t="s">
        <v>3191</v>
      </c>
      <c r="H2217" s="1" t="s">
        <v>88</v>
      </c>
      <c r="I2217" s="2">
        <v>44105</v>
      </c>
      <c r="J2217" s="1" t="s">
        <v>4282</v>
      </c>
      <c r="K2217" s="1" t="s">
        <v>4283</v>
      </c>
      <c r="L2217" s="1" t="s">
        <v>2630</v>
      </c>
      <c r="M2217" s="1" t="s">
        <v>4290</v>
      </c>
      <c r="N2217" s="3">
        <v>-0.02</v>
      </c>
      <c r="O2217" s="3">
        <v>0</v>
      </c>
      <c r="P2217" s="1" t="s">
        <v>2567</v>
      </c>
      <c r="Q2217" s="1" t="s">
        <v>1914</v>
      </c>
      <c r="R2217" s="1" t="s">
        <v>352</v>
      </c>
      <c r="S2217" s="1" t="s">
        <v>2407</v>
      </c>
      <c r="T2217" s="1" t="s">
        <v>2407</v>
      </c>
      <c r="U2217" s="1" t="s">
        <v>6212</v>
      </c>
      <c r="V2217" s="1" t="s">
        <v>2470</v>
      </c>
      <c r="W2217" s="1" t="s">
        <v>103</v>
      </c>
      <c r="X2217" s="1" t="str">
        <f>CONCATENATE(Tableau4[[#This Row],[Numéro de pièce de la pièce de référence]],Tableau4[[#This Row],[Numéro de poste de la pièce de référence]])</f>
        <v>450068901310</v>
      </c>
    </row>
    <row r="2218" spans="1:24" x14ac:dyDescent="0.35">
      <c r="A2218" s="1" t="s">
        <v>97</v>
      </c>
      <c r="B2218" s="1" t="s">
        <v>2489</v>
      </c>
      <c r="C2218" s="1" t="s">
        <v>2510</v>
      </c>
      <c r="D2218" s="1" t="s">
        <v>101</v>
      </c>
      <c r="E2218" s="1" t="s">
        <v>1913</v>
      </c>
      <c r="F2218" s="1" t="s">
        <v>2407</v>
      </c>
      <c r="G2218" s="1" t="s">
        <v>3191</v>
      </c>
      <c r="H2218" s="1" t="s">
        <v>88</v>
      </c>
      <c r="I2218" s="2">
        <v>44105</v>
      </c>
      <c r="J2218" s="1" t="s">
        <v>4282</v>
      </c>
      <c r="K2218" s="1" t="s">
        <v>4283</v>
      </c>
      <c r="L2218" s="1" t="s">
        <v>2590</v>
      </c>
      <c r="M2218" s="1" t="s">
        <v>4402</v>
      </c>
      <c r="N2218" s="3">
        <v>0.02</v>
      </c>
      <c r="O2218" s="3">
        <v>0</v>
      </c>
      <c r="P2218" s="1" t="s">
        <v>2567</v>
      </c>
      <c r="Q2218" s="1" t="s">
        <v>1914</v>
      </c>
      <c r="R2218" s="1" t="s">
        <v>352</v>
      </c>
      <c r="S2218" s="1" t="s">
        <v>2407</v>
      </c>
      <c r="T2218" s="1" t="s">
        <v>2407</v>
      </c>
      <c r="U2218" s="1" t="s">
        <v>6212</v>
      </c>
      <c r="V2218" s="1" t="s">
        <v>2470</v>
      </c>
      <c r="W2218" s="1" t="s">
        <v>103</v>
      </c>
      <c r="X2218" s="1" t="str">
        <f>CONCATENATE(Tableau4[[#This Row],[Numéro de pièce de la pièce de référence]],Tableau4[[#This Row],[Numéro de poste de la pièce de référence]])</f>
        <v>450068901310</v>
      </c>
    </row>
    <row r="2219" spans="1:24" x14ac:dyDescent="0.35">
      <c r="A2219" s="1" t="s">
        <v>97</v>
      </c>
      <c r="B2219" s="1" t="s">
        <v>2489</v>
      </c>
      <c r="C2219" s="1" t="s">
        <v>2510</v>
      </c>
      <c r="D2219" s="1" t="s">
        <v>101</v>
      </c>
      <c r="E2219" s="1" t="s">
        <v>1913</v>
      </c>
      <c r="F2219" s="1" t="s">
        <v>2407</v>
      </c>
      <c r="G2219" s="1" t="s">
        <v>3191</v>
      </c>
      <c r="H2219" s="1" t="s">
        <v>88</v>
      </c>
      <c r="I2219" s="2">
        <v>44105</v>
      </c>
      <c r="J2219" s="1" t="s">
        <v>4282</v>
      </c>
      <c r="K2219" s="1" t="s">
        <v>4283</v>
      </c>
      <c r="L2219" s="1" t="s">
        <v>2630</v>
      </c>
      <c r="M2219" s="1" t="s">
        <v>4290</v>
      </c>
      <c r="N2219" s="3">
        <v>-0.01</v>
      </c>
      <c r="O2219" s="3">
        <v>0</v>
      </c>
      <c r="P2219" s="1" t="s">
        <v>2567</v>
      </c>
      <c r="Q2219" s="1" t="s">
        <v>1914</v>
      </c>
      <c r="R2219" s="1" t="s">
        <v>352</v>
      </c>
      <c r="S2219" s="1" t="s">
        <v>2407</v>
      </c>
      <c r="T2219" s="1" t="s">
        <v>2407</v>
      </c>
      <c r="U2219" s="1" t="s">
        <v>6212</v>
      </c>
      <c r="V2219" s="1" t="s">
        <v>2470</v>
      </c>
      <c r="W2219" s="1" t="s">
        <v>103</v>
      </c>
      <c r="X2219" s="1" t="str">
        <f>CONCATENATE(Tableau4[[#This Row],[Numéro de pièce de la pièce de référence]],Tableau4[[#This Row],[Numéro de poste de la pièce de référence]])</f>
        <v>450068901310</v>
      </c>
    </row>
    <row r="2220" spans="1:24" x14ac:dyDescent="0.35">
      <c r="A2220" s="1" t="s">
        <v>97</v>
      </c>
      <c r="B2220" s="1" t="s">
        <v>2489</v>
      </c>
      <c r="C2220" s="1" t="s">
        <v>2510</v>
      </c>
      <c r="D2220" s="1" t="s">
        <v>101</v>
      </c>
      <c r="E2220" s="1" t="s">
        <v>1913</v>
      </c>
      <c r="F2220" s="1" t="s">
        <v>2407</v>
      </c>
      <c r="G2220" s="1" t="s">
        <v>3191</v>
      </c>
      <c r="H2220" s="1" t="s">
        <v>88</v>
      </c>
      <c r="I2220" s="2">
        <v>44105</v>
      </c>
      <c r="J2220" s="1" t="s">
        <v>4282</v>
      </c>
      <c r="K2220" s="1" t="s">
        <v>4283</v>
      </c>
      <c r="L2220" s="1" t="s">
        <v>2590</v>
      </c>
      <c r="M2220" s="1" t="s">
        <v>4402</v>
      </c>
      <c r="N2220" s="3">
        <v>0.01</v>
      </c>
      <c r="O2220" s="3">
        <v>0</v>
      </c>
      <c r="P2220" s="1" t="s">
        <v>2567</v>
      </c>
      <c r="Q2220" s="1" t="s">
        <v>1914</v>
      </c>
      <c r="R2220" s="1" t="s">
        <v>352</v>
      </c>
      <c r="S2220" s="1" t="s">
        <v>2407</v>
      </c>
      <c r="T2220" s="1" t="s">
        <v>2407</v>
      </c>
      <c r="U2220" s="1" t="s">
        <v>6212</v>
      </c>
      <c r="V2220" s="1" t="s">
        <v>2470</v>
      </c>
      <c r="W2220" s="1" t="s">
        <v>103</v>
      </c>
      <c r="X2220" s="1" t="str">
        <f>CONCATENATE(Tableau4[[#This Row],[Numéro de pièce de la pièce de référence]],Tableau4[[#This Row],[Numéro de poste de la pièce de référence]])</f>
        <v>450068901310</v>
      </c>
    </row>
    <row r="2221" spans="1:24" x14ac:dyDescent="0.35">
      <c r="A2221" s="1" t="s">
        <v>97</v>
      </c>
      <c r="B2221" s="1" t="s">
        <v>2489</v>
      </c>
      <c r="C2221" s="1" t="s">
        <v>2510</v>
      </c>
      <c r="D2221" s="1" t="s">
        <v>101</v>
      </c>
      <c r="E2221" s="1" t="s">
        <v>1913</v>
      </c>
      <c r="F2221" s="1" t="s">
        <v>2407</v>
      </c>
      <c r="G2221" s="1" t="s">
        <v>3191</v>
      </c>
      <c r="H2221" s="1" t="s">
        <v>88</v>
      </c>
      <c r="I2221" s="2">
        <v>44105</v>
      </c>
      <c r="J2221" s="1" t="s">
        <v>4282</v>
      </c>
      <c r="K2221" s="1" t="s">
        <v>4283</v>
      </c>
      <c r="L2221" s="1" t="s">
        <v>2630</v>
      </c>
      <c r="M2221" s="1" t="s">
        <v>4290</v>
      </c>
      <c r="N2221" s="3">
        <v>-0.03</v>
      </c>
      <c r="O2221" s="3">
        <v>0</v>
      </c>
      <c r="P2221" s="1" t="s">
        <v>2567</v>
      </c>
      <c r="Q2221" s="1" t="s">
        <v>1914</v>
      </c>
      <c r="R2221" s="1" t="s">
        <v>352</v>
      </c>
      <c r="S2221" s="1" t="s">
        <v>2407</v>
      </c>
      <c r="T2221" s="1" t="s">
        <v>2407</v>
      </c>
      <c r="U2221" s="1" t="s">
        <v>6213</v>
      </c>
      <c r="V2221" s="1" t="s">
        <v>2470</v>
      </c>
      <c r="W2221" s="1" t="s">
        <v>103</v>
      </c>
      <c r="X2221" s="1" t="str">
        <f>CONCATENATE(Tableau4[[#This Row],[Numéro de pièce de la pièce de référence]],Tableau4[[#This Row],[Numéro de poste de la pièce de référence]])</f>
        <v>450068901310</v>
      </c>
    </row>
    <row r="2222" spans="1:24" x14ac:dyDescent="0.35">
      <c r="A2222" s="1" t="s">
        <v>97</v>
      </c>
      <c r="B2222" s="1" t="s">
        <v>2489</v>
      </c>
      <c r="C2222" s="1" t="s">
        <v>2510</v>
      </c>
      <c r="D2222" s="1" t="s">
        <v>101</v>
      </c>
      <c r="E2222" s="1" t="s">
        <v>1913</v>
      </c>
      <c r="F2222" s="1" t="s">
        <v>2407</v>
      </c>
      <c r="G2222" s="1" t="s">
        <v>3191</v>
      </c>
      <c r="H2222" s="1" t="s">
        <v>88</v>
      </c>
      <c r="I2222" s="2">
        <v>44105</v>
      </c>
      <c r="J2222" s="1" t="s">
        <v>4282</v>
      </c>
      <c r="K2222" s="1" t="s">
        <v>4283</v>
      </c>
      <c r="L2222" s="1" t="s">
        <v>2630</v>
      </c>
      <c r="M2222" s="1" t="s">
        <v>4290</v>
      </c>
      <c r="N2222" s="3">
        <v>-0.18</v>
      </c>
      <c r="O2222" s="3">
        <v>0</v>
      </c>
      <c r="P2222" s="1" t="s">
        <v>2567</v>
      </c>
      <c r="Q2222" s="1" t="s">
        <v>1914</v>
      </c>
      <c r="R2222" s="1" t="s">
        <v>352</v>
      </c>
      <c r="S2222" s="1" t="s">
        <v>2407</v>
      </c>
      <c r="T2222" s="1" t="s">
        <v>2407</v>
      </c>
      <c r="U2222" s="1" t="s">
        <v>6213</v>
      </c>
      <c r="V2222" s="1" t="s">
        <v>2470</v>
      </c>
      <c r="W2222" s="1" t="s">
        <v>103</v>
      </c>
      <c r="X2222" s="1" t="str">
        <f>CONCATENATE(Tableau4[[#This Row],[Numéro de pièce de la pièce de référence]],Tableau4[[#This Row],[Numéro de poste de la pièce de référence]])</f>
        <v>450068901310</v>
      </c>
    </row>
    <row r="2223" spans="1:24" x14ac:dyDescent="0.35">
      <c r="A2223" s="1" t="s">
        <v>97</v>
      </c>
      <c r="B2223" s="1" t="s">
        <v>2489</v>
      </c>
      <c r="C2223" s="1" t="s">
        <v>2510</v>
      </c>
      <c r="D2223" s="1" t="s">
        <v>101</v>
      </c>
      <c r="E2223" s="1" t="s">
        <v>1913</v>
      </c>
      <c r="F2223" s="1" t="s">
        <v>2407</v>
      </c>
      <c r="G2223" s="1" t="s">
        <v>3191</v>
      </c>
      <c r="H2223" s="1" t="s">
        <v>88</v>
      </c>
      <c r="I2223" s="2">
        <v>44105</v>
      </c>
      <c r="J2223" s="1" t="s">
        <v>4282</v>
      </c>
      <c r="K2223" s="1" t="s">
        <v>4283</v>
      </c>
      <c r="L2223" s="1" t="s">
        <v>2590</v>
      </c>
      <c r="M2223" s="1" t="s">
        <v>4402</v>
      </c>
      <c r="N2223" s="3">
        <v>0.18</v>
      </c>
      <c r="O2223" s="3">
        <v>0</v>
      </c>
      <c r="P2223" s="1" t="s">
        <v>2567</v>
      </c>
      <c r="Q2223" s="1" t="s">
        <v>1914</v>
      </c>
      <c r="R2223" s="1" t="s">
        <v>352</v>
      </c>
      <c r="S2223" s="1" t="s">
        <v>2407</v>
      </c>
      <c r="T2223" s="1" t="s">
        <v>2407</v>
      </c>
      <c r="U2223" s="1" t="s">
        <v>6213</v>
      </c>
      <c r="V2223" s="1" t="s">
        <v>2470</v>
      </c>
      <c r="W2223" s="1" t="s">
        <v>103</v>
      </c>
      <c r="X2223" s="1" t="str">
        <f>CONCATENATE(Tableau4[[#This Row],[Numéro de pièce de la pièce de référence]],Tableau4[[#This Row],[Numéro de poste de la pièce de référence]])</f>
        <v>450068901310</v>
      </c>
    </row>
    <row r="2224" spans="1:24" x14ac:dyDescent="0.35">
      <c r="A2224" s="1" t="s">
        <v>97</v>
      </c>
      <c r="B2224" s="1" t="s">
        <v>2489</v>
      </c>
      <c r="C2224" s="1" t="s">
        <v>2510</v>
      </c>
      <c r="D2224" s="1" t="s">
        <v>101</v>
      </c>
      <c r="E2224" s="1" t="s">
        <v>1913</v>
      </c>
      <c r="F2224" s="1" t="s">
        <v>2407</v>
      </c>
      <c r="G2224" s="1" t="s">
        <v>3191</v>
      </c>
      <c r="H2224" s="1" t="s">
        <v>88</v>
      </c>
      <c r="I2224" s="2">
        <v>44105</v>
      </c>
      <c r="J2224" s="1" t="s">
        <v>4282</v>
      </c>
      <c r="K2224" s="1" t="s">
        <v>4283</v>
      </c>
      <c r="L2224" s="1" t="s">
        <v>2630</v>
      </c>
      <c r="M2224" s="1" t="s">
        <v>4290</v>
      </c>
      <c r="N2224" s="3">
        <v>-0.68</v>
      </c>
      <c r="O2224" s="3">
        <v>0</v>
      </c>
      <c r="P2224" s="1" t="s">
        <v>2567</v>
      </c>
      <c r="Q2224" s="1" t="s">
        <v>1914</v>
      </c>
      <c r="R2224" s="1" t="s">
        <v>352</v>
      </c>
      <c r="S2224" s="1" t="s">
        <v>2407</v>
      </c>
      <c r="T2224" s="1" t="s">
        <v>2407</v>
      </c>
      <c r="U2224" s="1" t="s">
        <v>6213</v>
      </c>
      <c r="V2224" s="1" t="s">
        <v>2470</v>
      </c>
      <c r="W2224" s="1" t="s">
        <v>103</v>
      </c>
      <c r="X2224" s="1" t="str">
        <f>CONCATENATE(Tableau4[[#This Row],[Numéro de pièce de la pièce de référence]],Tableau4[[#This Row],[Numéro de poste de la pièce de référence]])</f>
        <v>450068901310</v>
      </c>
    </row>
    <row r="2225" spans="1:24" x14ac:dyDescent="0.35">
      <c r="A2225" s="1" t="s">
        <v>97</v>
      </c>
      <c r="B2225" s="1" t="s">
        <v>2489</v>
      </c>
      <c r="C2225" s="1" t="s">
        <v>2510</v>
      </c>
      <c r="D2225" s="1" t="s">
        <v>101</v>
      </c>
      <c r="E2225" s="1" t="s">
        <v>1913</v>
      </c>
      <c r="F2225" s="1" t="s">
        <v>2407</v>
      </c>
      <c r="G2225" s="1" t="s">
        <v>3191</v>
      </c>
      <c r="H2225" s="1" t="s">
        <v>88</v>
      </c>
      <c r="I2225" s="2">
        <v>44105</v>
      </c>
      <c r="J2225" s="1" t="s">
        <v>4282</v>
      </c>
      <c r="K2225" s="1" t="s">
        <v>4283</v>
      </c>
      <c r="L2225" s="1" t="s">
        <v>2590</v>
      </c>
      <c r="M2225" s="1" t="s">
        <v>4402</v>
      </c>
      <c r="N2225" s="3">
        <v>0.68</v>
      </c>
      <c r="O2225" s="3">
        <v>0</v>
      </c>
      <c r="P2225" s="1" t="s">
        <v>2567</v>
      </c>
      <c r="Q2225" s="1" t="s">
        <v>1914</v>
      </c>
      <c r="R2225" s="1" t="s">
        <v>352</v>
      </c>
      <c r="S2225" s="1" t="s">
        <v>2407</v>
      </c>
      <c r="T2225" s="1" t="s">
        <v>2407</v>
      </c>
      <c r="U2225" s="1" t="s">
        <v>6213</v>
      </c>
      <c r="V2225" s="1" t="s">
        <v>2470</v>
      </c>
      <c r="W2225" s="1" t="s">
        <v>103</v>
      </c>
      <c r="X2225" s="1" t="str">
        <f>CONCATENATE(Tableau4[[#This Row],[Numéro de pièce de la pièce de référence]],Tableau4[[#This Row],[Numéro de poste de la pièce de référence]])</f>
        <v>450068901310</v>
      </c>
    </row>
    <row r="2226" spans="1:24" x14ac:dyDescent="0.35">
      <c r="A2226" s="1" t="s">
        <v>97</v>
      </c>
      <c r="B2226" s="1" t="s">
        <v>2489</v>
      </c>
      <c r="C2226" s="1" t="s">
        <v>2510</v>
      </c>
      <c r="D2226" s="1" t="s">
        <v>101</v>
      </c>
      <c r="E2226" s="1" t="s">
        <v>1913</v>
      </c>
      <c r="F2226" s="1" t="s">
        <v>2407</v>
      </c>
      <c r="G2226" s="1" t="s">
        <v>3191</v>
      </c>
      <c r="H2226" s="1" t="s">
        <v>88</v>
      </c>
      <c r="I2226" s="2">
        <v>44105</v>
      </c>
      <c r="J2226" s="1" t="s">
        <v>4282</v>
      </c>
      <c r="K2226" s="1" t="s">
        <v>4283</v>
      </c>
      <c r="L2226" s="1" t="s">
        <v>2630</v>
      </c>
      <c r="M2226" s="1" t="s">
        <v>4290</v>
      </c>
      <c r="N2226" s="3">
        <v>-0.01</v>
      </c>
      <c r="O2226" s="3">
        <v>0</v>
      </c>
      <c r="P2226" s="1" t="s">
        <v>2567</v>
      </c>
      <c r="Q2226" s="1" t="s">
        <v>1914</v>
      </c>
      <c r="R2226" s="1" t="s">
        <v>352</v>
      </c>
      <c r="S2226" s="1" t="s">
        <v>2407</v>
      </c>
      <c r="T2226" s="1" t="s">
        <v>2407</v>
      </c>
      <c r="U2226" s="1" t="s">
        <v>6213</v>
      </c>
      <c r="V2226" s="1" t="s">
        <v>2470</v>
      </c>
      <c r="W2226" s="1" t="s">
        <v>103</v>
      </c>
      <c r="X2226" s="1" t="str">
        <f>CONCATENATE(Tableau4[[#This Row],[Numéro de pièce de la pièce de référence]],Tableau4[[#This Row],[Numéro de poste de la pièce de référence]])</f>
        <v>450068901310</v>
      </c>
    </row>
    <row r="2227" spans="1:24" x14ac:dyDescent="0.35">
      <c r="A2227" s="1" t="s">
        <v>97</v>
      </c>
      <c r="B2227" s="1" t="s">
        <v>2489</v>
      </c>
      <c r="C2227" s="1" t="s">
        <v>2510</v>
      </c>
      <c r="D2227" s="1" t="s">
        <v>101</v>
      </c>
      <c r="E2227" s="1" t="s">
        <v>1913</v>
      </c>
      <c r="F2227" s="1" t="s">
        <v>2407</v>
      </c>
      <c r="G2227" s="1" t="s">
        <v>3191</v>
      </c>
      <c r="H2227" s="1" t="s">
        <v>88</v>
      </c>
      <c r="I2227" s="2">
        <v>44105</v>
      </c>
      <c r="J2227" s="1" t="s">
        <v>4282</v>
      </c>
      <c r="K2227" s="1" t="s">
        <v>4283</v>
      </c>
      <c r="L2227" s="1" t="s">
        <v>2590</v>
      </c>
      <c r="M2227" s="1" t="s">
        <v>4402</v>
      </c>
      <c r="N2227" s="3">
        <v>0.01</v>
      </c>
      <c r="O2227" s="3">
        <v>0</v>
      </c>
      <c r="P2227" s="1" t="s">
        <v>2567</v>
      </c>
      <c r="Q2227" s="1" t="s">
        <v>1914</v>
      </c>
      <c r="R2227" s="1" t="s">
        <v>352</v>
      </c>
      <c r="S2227" s="1" t="s">
        <v>2407</v>
      </c>
      <c r="T2227" s="1" t="s">
        <v>2407</v>
      </c>
      <c r="U2227" s="1" t="s">
        <v>6213</v>
      </c>
      <c r="V2227" s="1" t="s">
        <v>2470</v>
      </c>
      <c r="W2227" s="1" t="s">
        <v>103</v>
      </c>
      <c r="X2227" s="1" t="str">
        <f>CONCATENATE(Tableau4[[#This Row],[Numéro de pièce de la pièce de référence]],Tableau4[[#This Row],[Numéro de poste de la pièce de référence]])</f>
        <v>450068901310</v>
      </c>
    </row>
    <row r="2228" spans="1:24" x14ac:dyDescent="0.35">
      <c r="A2228" s="1" t="s">
        <v>97</v>
      </c>
      <c r="B2228" s="1" t="s">
        <v>2489</v>
      </c>
      <c r="C2228" s="1" t="s">
        <v>2510</v>
      </c>
      <c r="D2228" s="1" t="s">
        <v>101</v>
      </c>
      <c r="E2228" s="1" t="s">
        <v>1913</v>
      </c>
      <c r="F2228" s="1" t="s">
        <v>2407</v>
      </c>
      <c r="G2228" s="1" t="s">
        <v>3191</v>
      </c>
      <c r="H2228" s="1" t="s">
        <v>88</v>
      </c>
      <c r="I2228" s="2">
        <v>44105</v>
      </c>
      <c r="J2228" s="1" t="s">
        <v>4282</v>
      </c>
      <c r="K2228" s="1" t="s">
        <v>4283</v>
      </c>
      <c r="L2228" s="1" t="s">
        <v>2630</v>
      </c>
      <c r="M2228" s="1" t="s">
        <v>4290</v>
      </c>
      <c r="N2228" s="3">
        <v>-0.03</v>
      </c>
      <c r="O2228" s="3">
        <v>0</v>
      </c>
      <c r="P2228" s="1" t="s">
        <v>2567</v>
      </c>
      <c r="Q2228" s="1" t="s">
        <v>1914</v>
      </c>
      <c r="R2228" s="1" t="s">
        <v>352</v>
      </c>
      <c r="S2228" s="1" t="s">
        <v>2407</v>
      </c>
      <c r="T2228" s="1" t="s">
        <v>2407</v>
      </c>
      <c r="U2228" s="1" t="s">
        <v>6214</v>
      </c>
      <c r="V2228" s="1" t="s">
        <v>2470</v>
      </c>
      <c r="W2228" s="1" t="s">
        <v>103</v>
      </c>
      <c r="X2228" s="1" t="str">
        <f>CONCATENATE(Tableau4[[#This Row],[Numéro de pièce de la pièce de référence]],Tableau4[[#This Row],[Numéro de poste de la pièce de référence]])</f>
        <v>450068901310</v>
      </c>
    </row>
    <row r="2229" spans="1:24" x14ac:dyDescent="0.35">
      <c r="A2229" s="1" t="s">
        <v>97</v>
      </c>
      <c r="B2229" s="1" t="s">
        <v>2489</v>
      </c>
      <c r="C2229" s="1" t="s">
        <v>2510</v>
      </c>
      <c r="D2229" s="1" t="s">
        <v>101</v>
      </c>
      <c r="E2229" s="1" t="s">
        <v>1913</v>
      </c>
      <c r="F2229" s="1" t="s">
        <v>2407</v>
      </c>
      <c r="G2229" s="1" t="s">
        <v>3191</v>
      </c>
      <c r="H2229" s="1" t="s">
        <v>88</v>
      </c>
      <c r="I2229" s="2">
        <v>44105</v>
      </c>
      <c r="J2229" s="1" t="s">
        <v>4282</v>
      </c>
      <c r="K2229" s="1" t="s">
        <v>4283</v>
      </c>
      <c r="L2229" s="1" t="s">
        <v>2630</v>
      </c>
      <c r="M2229" s="1" t="s">
        <v>4290</v>
      </c>
      <c r="N2229" s="3">
        <v>-0.18</v>
      </c>
      <c r="O2229" s="3">
        <v>0</v>
      </c>
      <c r="P2229" s="1" t="s">
        <v>2567</v>
      </c>
      <c r="Q2229" s="1" t="s">
        <v>1914</v>
      </c>
      <c r="R2229" s="1" t="s">
        <v>352</v>
      </c>
      <c r="S2229" s="1" t="s">
        <v>2407</v>
      </c>
      <c r="T2229" s="1" t="s">
        <v>2407</v>
      </c>
      <c r="U2229" s="1" t="s">
        <v>6214</v>
      </c>
      <c r="V2229" s="1" t="s">
        <v>2470</v>
      </c>
      <c r="W2229" s="1" t="s">
        <v>103</v>
      </c>
      <c r="X2229" s="1" t="str">
        <f>CONCATENATE(Tableau4[[#This Row],[Numéro de pièce de la pièce de référence]],Tableau4[[#This Row],[Numéro de poste de la pièce de référence]])</f>
        <v>450068901310</v>
      </c>
    </row>
    <row r="2230" spans="1:24" x14ac:dyDescent="0.35">
      <c r="A2230" s="1" t="s">
        <v>97</v>
      </c>
      <c r="B2230" s="1" t="s">
        <v>2489</v>
      </c>
      <c r="C2230" s="1" t="s">
        <v>2510</v>
      </c>
      <c r="D2230" s="1" t="s">
        <v>101</v>
      </c>
      <c r="E2230" s="1" t="s">
        <v>1913</v>
      </c>
      <c r="F2230" s="1" t="s">
        <v>2407</v>
      </c>
      <c r="G2230" s="1" t="s">
        <v>3191</v>
      </c>
      <c r="H2230" s="1" t="s">
        <v>88</v>
      </c>
      <c r="I2230" s="2">
        <v>44105</v>
      </c>
      <c r="J2230" s="1" t="s">
        <v>4282</v>
      </c>
      <c r="K2230" s="1" t="s">
        <v>4283</v>
      </c>
      <c r="L2230" s="1" t="s">
        <v>2590</v>
      </c>
      <c r="M2230" s="1" t="s">
        <v>4402</v>
      </c>
      <c r="N2230" s="3">
        <v>0.18</v>
      </c>
      <c r="O2230" s="3">
        <v>0</v>
      </c>
      <c r="P2230" s="1" t="s">
        <v>2567</v>
      </c>
      <c r="Q2230" s="1" t="s">
        <v>1914</v>
      </c>
      <c r="R2230" s="1" t="s">
        <v>352</v>
      </c>
      <c r="S2230" s="1" t="s">
        <v>2407</v>
      </c>
      <c r="T2230" s="1" t="s">
        <v>2407</v>
      </c>
      <c r="U2230" s="1" t="s">
        <v>6214</v>
      </c>
      <c r="V2230" s="1" t="s">
        <v>2470</v>
      </c>
      <c r="W2230" s="1" t="s">
        <v>103</v>
      </c>
      <c r="X2230" s="1" t="str">
        <f>CONCATENATE(Tableau4[[#This Row],[Numéro de pièce de la pièce de référence]],Tableau4[[#This Row],[Numéro de poste de la pièce de référence]])</f>
        <v>450068901310</v>
      </c>
    </row>
    <row r="2231" spans="1:24" x14ac:dyDescent="0.35">
      <c r="A2231" s="1" t="s">
        <v>97</v>
      </c>
      <c r="B2231" s="1" t="s">
        <v>2489</v>
      </c>
      <c r="C2231" s="1" t="s">
        <v>2510</v>
      </c>
      <c r="D2231" s="1" t="s">
        <v>101</v>
      </c>
      <c r="E2231" s="1" t="s">
        <v>1913</v>
      </c>
      <c r="F2231" s="1" t="s">
        <v>2407</v>
      </c>
      <c r="G2231" s="1" t="s">
        <v>3191</v>
      </c>
      <c r="H2231" s="1" t="s">
        <v>88</v>
      </c>
      <c r="I2231" s="2">
        <v>44105</v>
      </c>
      <c r="J2231" s="1" t="s">
        <v>4282</v>
      </c>
      <c r="K2231" s="1" t="s">
        <v>4283</v>
      </c>
      <c r="L2231" s="1" t="s">
        <v>2630</v>
      </c>
      <c r="M2231" s="1" t="s">
        <v>4290</v>
      </c>
      <c r="N2231" s="3">
        <v>-0.18</v>
      </c>
      <c r="O2231" s="3">
        <v>0</v>
      </c>
      <c r="P2231" s="1" t="s">
        <v>2567</v>
      </c>
      <c r="Q2231" s="1" t="s">
        <v>1914</v>
      </c>
      <c r="R2231" s="1" t="s">
        <v>352</v>
      </c>
      <c r="S2231" s="1" t="s">
        <v>2407</v>
      </c>
      <c r="T2231" s="1" t="s">
        <v>2407</v>
      </c>
      <c r="U2231" s="1" t="s">
        <v>6214</v>
      </c>
      <c r="V2231" s="1" t="s">
        <v>2470</v>
      </c>
      <c r="W2231" s="1" t="s">
        <v>103</v>
      </c>
      <c r="X2231" s="1" t="str">
        <f>CONCATENATE(Tableau4[[#This Row],[Numéro de pièce de la pièce de référence]],Tableau4[[#This Row],[Numéro de poste de la pièce de référence]])</f>
        <v>450068901310</v>
      </c>
    </row>
    <row r="2232" spans="1:24" x14ac:dyDescent="0.35">
      <c r="A2232" s="1" t="s">
        <v>97</v>
      </c>
      <c r="B2232" s="1" t="s">
        <v>2489</v>
      </c>
      <c r="C2232" s="1" t="s">
        <v>2510</v>
      </c>
      <c r="D2232" s="1" t="s">
        <v>101</v>
      </c>
      <c r="E2232" s="1" t="s">
        <v>1913</v>
      </c>
      <c r="F2232" s="1" t="s">
        <v>2407</v>
      </c>
      <c r="G2232" s="1" t="s">
        <v>3191</v>
      </c>
      <c r="H2232" s="1" t="s">
        <v>88</v>
      </c>
      <c r="I2232" s="2">
        <v>44105</v>
      </c>
      <c r="J2232" s="1" t="s">
        <v>4282</v>
      </c>
      <c r="K2232" s="1" t="s">
        <v>4283</v>
      </c>
      <c r="L2232" s="1" t="s">
        <v>2590</v>
      </c>
      <c r="M2232" s="1" t="s">
        <v>4402</v>
      </c>
      <c r="N2232" s="3">
        <v>0.18</v>
      </c>
      <c r="O2232" s="3">
        <v>0</v>
      </c>
      <c r="P2232" s="1" t="s">
        <v>2567</v>
      </c>
      <c r="Q2232" s="1" t="s">
        <v>1914</v>
      </c>
      <c r="R2232" s="1" t="s">
        <v>352</v>
      </c>
      <c r="S2232" s="1" t="s">
        <v>2407</v>
      </c>
      <c r="T2232" s="1" t="s">
        <v>2407</v>
      </c>
      <c r="U2232" s="1" t="s">
        <v>6214</v>
      </c>
      <c r="V2232" s="1" t="s">
        <v>2470</v>
      </c>
      <c r="W2232" s="1" t="s">
        <v>103</v>
      </c>
      <c r="X2232" s="1" t="str">
        <f>CONCATENATE(Tableau4[[#This Row],[Numéro de pièce de la pièce de référence]],Tableau4[[#This Row],[Numéro de poste de la pièce de référence]])</f>
        <v>450068901310</v>
      </c>
    </row>
    <row r="2233" spans="1:24" x14ac:dyDescent="0.35">
      <c r="A2233" s="1" t="s">
        <v>97</v>
      </c>
      <c r="B2233" s="1" t="s">
        <v>2489</v>
      </c>
      <c r="C2233" s="1" t="s">
        <v>2510</v>
      </c>
      <c r="D2233" s="1" t="s">
        <v>101</v>
      </c>
      <c r="E2233" s="1" t="s">
        <v>1913</v>
      </c>
      <c r="F2233" s="1" t="s">
        <v>2407</v>
      </c>
      <c r="G2233" s="1" t="s">
        <v>3191</v>
      </c>
      <c r="H2233" s="1" t="s">
        <v>88</v>
      </c>
      <c r="I2233" s="2">
        <v>44105</v>
      </c>
      <c r="J2233" s="1" t="s">
        <v>4282</v>
      </c>
      <c r="K2233" s="1" t="s">
        <v>4283</v>
      </c>
      <c r="L2233" s="1" t="s">
        <v>2630</v>
      </c>
      <c r="M2233" s="1" t="s">
        <v>4290</v>
      </c>
      <c r="N2233" s="3">
        <v>-0.02</v>
      </c>
      <c r="O2233" s="3">
        <v>0</v>
      </c>
      <c r="P2233" s="1" t="s">
        <v>2567</v>
      </c>
      <c r="Q2233" s="1" t="s">
        <v>1914</v>
      </c>
      <c r="R2233" s="1" t="s">
        <v>352</v>
      </c>
      <c r="S2233" s="1" t="s">
        <v>2407</v>
      </c>
      <c r="T2233" s="1" t="s">
        <v>2407</v>
      </c>
      <c r="U2233" s="1" t="s">
        <v>6214</v>
      </c>
      <c r="V2233" s="1" t="s">
        <v>2470</v>
      </c>
      <c r="W2233" s="1" t="s">
        <v>103</v>
      </c>
      <c r="X2233" s="1" t="str">
        <f>CONCATENATE(Tableau4[[#This Row],[Numéro de pièce de la pièce de référence]],Tableau4[[#This Row],[Numéro de poste de la pièce de référence]])</f>
        <v>450068901310</v>
      </c>
    </row>
    <row r="2234" spans="1:24" x14ac:dyDescent="0.35">
      <c r="A2234" s="1" t="s">
        <v>97</v>
      </c>
      <c r="B2234" s="1" t="s">
        <v>2489</v>
      </c>
      <c r="C2234" s="1" t="s">
        <v>2510</v>
      </c>
      <c r="D2234" s="1" t="s">
        <v>101</v>
      </c>
      <c r="E2234" s="1" t="s">
        <v>1913</v>
      </c>
      <c r="F2234" s="1" t="s">
        <v>2407</v>
      </c>
      <c r="G2234" s="1" t="s">
        <v>3191</v>
      </c>
      <c r="H2234" s="1" t="s">
        <v>88</v>
      </c>
      <c r="I2234" s="2">
        <v>44105</v>
      </c>
      <c r="J2234" s="1" t="s">
        <v>4282</v>
      </c>
      <c r="K2234" s="1" t="s">
        <v>4283</v>
      </c>
      <c r="L2234" s="1" t="s">
        <v>2590</v>
      </c>
      <c r="M2234" s="1" t="s">
        <v>4402</v>
      </c>
      <c r="N2234" s="3">
        <v>0.02</v>
      </c>
      <c r="O2234" s="3">
        <v>0</v>
      </c>
      <c r="P2234" s="1" t="s">
        <v>2567</v>
      </c>
      <c r="Q2234" s="1" t="s">
        <v>1914</v>
      </c>
      <c r="R2234" s="1" t="s">
        <v>352</v>
      </c>
      <c r="S2234" s="1" t="s">
        <v>2407</v>
      </c>
      <c r="T2234" s="1" t="s">
        <v>2407</v>
      </c>
      <c r="U2234" s="1" t="s">
        <v>6214</v>
      </c>
      <c r="V2234" s="1" t="s">
        <v>2470</v>
      </c>
      <c r="W2234" s="1" t="s">
        <v>103</v>
      </c>
      <c r="X2234" s="1" t="str">
        <f>CONCATENATE(Tableau4[[#This Row],[Numéro de pièce de la pièce de référence]],Tableau4[[#This Row],[Numéro de poste de la pièce de référence]])</f>
        <v>450068901310</v>
      </c>
    </row>
    <row r="2235" spans="1:24" x14ac:dyDescent="0.35">
      <c r="A2235" s="1" t="s">
        <v>97</v>
      </c>
      <c r="B2235" s="1" t="s">
        <v>2489</v>
      </c>
      <c r="C2235" s="1" t="s">
        <v>2510</v>
      </c>
      <c r="D2235" s="1" t="s">
        <v>101</v>
      </c>
      <c r="E2235" s="1" t="s">
        <v>1960</v>
      </c>
      <c r="F2235" s="1" t="s">
        <v>2407</v>
      </c>
      <c r="G2235" s="1" t="s">
        <v>3213</v>
      </c>
      <c r="H2235" s="1" t="s">
        <v>88</v>
      </c>
      <c r="I2235" s="2">
        <v>44106</v>
      </c>
      <c r="J2235" s="1" t="s">
        <v>4282</v>
      </c>
      <c r="K2235" s="1" t="s">
        <v>4283</v>
      </c>
      <c r="L2235" s="1" t="s">
        <v>2630</v>
      </c>
      <c r="M2235" s="1" t="s">
        <v>4290</v>
      </c>
      <c r="N2235" s="3">
        <v>-21889</v>
      </c>
      <c r="O2235" s="3">
        <v>0</v>
      </c>
      <c r="P2235" s="1" t="s">
        <v>2567</v>
      </c>
      <c r="Q2235" s="1" t="s">
        <v>1961</v>
      </c>
      <c r="R2235" s="1" t="s">
        <v>1369</v>
      </c>
      <c r="S2235" s="1" t="s">
        <v>2407</v>
      </c>
      <c r="T2235" s="1" t="s">
        <v>2407</v>
      </c>
      <c r="U2235" s="1" t="s">
        <v>6215</v>
      </c>
      <c r="V2235" s="1" t="s">
        <v>2470</v>
      </c>
      <c r="W2235" s="1" t="s">
        <v>103</v>
      </c>
      <c r="X2235" s="1" t="str">
        <f>CONCATENATE(Tableau4[[#This Row],[Numéro de pièce de la pièce de référence]],Tableau4[[#This Row],[Numéro de poste de la pièce de référence]])</f>
        <v>450069237410</v>
      </c>
    </row>
    <row r="2236" spans="1:24" x14ac:dyDescent="0.35">
      <c r="A2236" s="1" t="s">
        <v>97</v>
      </c>
      <c r="B2236" s="1" t="s">
        <v>2489</v>
      </c>
      <c r="C2236" s="1" t="s">
        <v>2510</v>
      </c>
      <c r="D2236" s="1" t="s">
        <v>101</v>
      </c>
      <c r="E2236" s="1" t="s">
        <v>1960</v>
      </c>
      <c r="F2236" s="1" t="s">
        <v>2407</v>
      </c>
      <c r="G2236" s="1" t="s">
        <v>3213</v>
      </c>
      <c r="H2236" s="1" t="s">
        <v>88</v>
      </c>
      <c r="I2236" s="2">
        <v>44106</v>
      </c>
      <c r="J2236" s="1" t="s">
        <v>4282</v>
      </c>
      <c r="K2236" s="1" t="s">
        <v>4283</v>
      </c>
      <c r="L2236" s="1" t="s">
        <v>2630</v>
      </c>
      <c r="M2236" s="1" t="s">
        <v>4290</v>
      </c>
      <c r="N2236" s="3">
        <v>-21889</v>
      </c>
      <c r="O2236" s="3">
        <v>0</v>
      </c>
      <c r="P2236" s="1" t="s">
        <v>2567</v>
      </c>
      <c r="Q2236" s="1" t="s">
        <v>1961</v>
      </c>
      <c r="R2236" s="1" t="s">
        <v>1369</v>
      </c>
      <c r="S2236" s="1" t="s">
        <v>2407</v>
      </c>
      <c r="T2236" s="1" t="s">
        <v>2407</v>
      </c>
      <c r="U2236" s="1" t="s">
        <v>6216</v>
      </c>
      <c r="V2236" s="1" t="s">
        <v>2470</v>
      </c>
      <c r="W2236" s="1" t="s">
        <v>103</v>
      </c>
      <c r="X2236" s="1" t="str">
        <f>CONCATENATE(Tableau4[[#This Row],[Numéro de pièce de la pièce de référence]],Tableau4[[#This Row],[Numéro de poste de la pièce de référence]])</f>
        <v>450069237410</v>
      </c>
    </row>
    <row r="2237" spans="1:24" x14ac:dyDescent="0.35">
      <c r="A2237" s="1" t="s">
        <v>97</v>
      </c>
      <c r="B2237" s="1" t="s">
        <v>2489</v>
      </c>
      <c r="C2237" s="1" t="s">
        <v>2510</v>
      </c>
      <c r="D2237" s="1" t="s">
        <v>101</v>
      </c>
      <c r="E2237" s="1" t="s">
        <v>1960</v>
      </c>
      <c r="F2237" s="1" t="s">
        <v>2407</v>
      </c>
      <c r="G2237" s="1" t="s">
        <v>3213</v>
      </c>
      <c r="H2237" s="1" t="s">
        <v>88</v>
      </c>
      <c r="I2237" s="2">
        <v>44106</v>
      </c>
      <c r="J2237" s="1" t="s">
        <v>4282</v>
      </c>
      <c r="K2237" s="1" t="s">
        <v>4283</v>
      </c>
      <c r="L2237" s="1" t="s">
        <v>2630</v>
      </c>
      <c r="M2237" s="1" t="s">
        <v>4290</v>
      </c>
      <c r="N2237" s="3">
        <v>-15635</v>
      </c>
      <c r="O2237" s="3">
        <v>0</v>
      </c>
      <c r="P2237" s="1" t="s">
        <v>2567</v>
      </c>
      <c r="Q2237" s="1" t="s">
        <v>1961</v>
      </c>
      <c r="R2237" s="1" t="s">
        <v>1369</v>
      </c>
      <c r="S2237" s="1" t="s">
        <v>2407</v>
      </c>
      <c r="T2237" s="1" t="s">
        <v>2407</v>
      </c>
      <c r="U2237" s="1" t="s">
        <v>6217</v>
      </c>
      <c r="V2237" s="1" t="s">
        <v>2470</v>
      </c>
      <c r="W2237" s="1" t="s">
        <v>103</v>
      </c>
      <c r="X2237" s="1" t="str">
        <f>CONCATENATE(Tableau4[[#This Row],[Numéro de pièce de la pièce de référence]],Tableau4[[#This Row],[Numéro de poste de la pièce de référence]])</f>
        <v>450069237410</v>
      </c>
    </row>
    <row r="2238" spans="1:24" x14ac:dyDescent="0.35">
      <c r="A2238" s="1" t="s">
        <v>97</v>
      </c>
      <c r="B2238" s="1" t="s">
        <v>2489</v>
      </c>
      <c r="C2238" s="1" t="s">
        <v>2510</v>
      </c>
      <c r="D2238" s="1" t="s">
        <v>101</v>
      </c>
      <c r="E2238" s="1" t="s">
        <v>1960</v>
      </c>
      <c r="F2238" s="1" t="s">
        <v>2407</v>
      </c>
      <c r="G2238" s="1" t="s">
        <v>3213</v>
      </c>
      <c r="H2238" s="1" t="s">
        <v>217</v>
      </c>
      <c r="I2238" s="2">
        <v>44106</v>
      </c>
      <c r="J2238" s="1" t="s">
        <v>4282</v>
      </c>
      <c r="K2238" s="1" t="s">
        <v>4283</v>
      </c>
      <c r="L2238" s="1" t="s">
        <v>2630</v>
      </c>
      <c r="M2238" s="1" t="s">
        <v>4290</v>
      </c>
      <c r="N2238" s="3">
        <v>-15635</v>
      </c>
      <c r="O2238" s="3">
        <v>0</v>
      </c>
      <c r="P2238" s="1" t="s">
        <v>2567</v>
      </c>
      <c r="Q2238" s="1" t="s">
        <v>1961</v>
      </c>
      <c r="R2238" s="1" t="s">
        <v>1369</v>
      </c>
      <c r="S2238" s="1" t="s">
        <v>2407</v>
      </c>
      <c r="T2238" s="1" t="s">
        <v>2407</v>
      </c>
      <c r="U2238" s="1" t="s">
        <v>6218</v>
      </c>
      <c r="V2238" s="1" t="s">
        <v>2470</v>
      </c>
      <c r="W2238" s="1" t="s">
        <v>103</v>
      </c>
      <c r="X2238" s="1" t="str">
        <f>CONCATENATE(Tableau4[[#This Row],[Numéro de pièce de la pièce de référence]],Tableau4[[#This Row],[Numéro de poste de la pièce de référence]])</f>
        <v>450069237420</v>
      </c>
    </row>
    <row r="2239" spans="1:24" x14ac:dyDescent="0.35">
      <c r="A2239" s="1" t="s">
        <v>97</v>
      </c>
      <c r="B2239" s="1" t="s">
        <v>2489</v>
      </c>
      <c r="C2239" s="1" t="s">
        <v>2510</v>
      </c>
      <c r="D2239" s="1" t="s">
        <v>101</v>
      </c>
      <c r="E2239" s="1" t="s">
        <v>1960</v>
      </c>
      <c r="F2239" s="1" t="s">
        <v>2407</v>
      </c>
      <c r="G2239" s="1" t="s">
        <v>3213</v>
      </c>
      <c r="H2239" s="1" t="s">
        <v>217</v>
      </c>
      <c r="I2239" s="2">
        <v>44106</v>
      </c>
      <c r="J2239" s="1" t="s">
        <v>4282</v>
      </c>
      <c r="K2239" s="1" t="s">
        <v>4283</v>
      </c>
      <c r="L2239" s="1" t="s">
        <v>2630</v>
      </c>
      <c r="M2239" s="1" t="s">
        <v>4290</v>
      </c>
      <c r="N2239" s="3">
        <v>-15635</v>
      </c>
      <c r="O2239" s="3">
        <v>0</v>
      </c>
      <c r="P2239" s="1" t="s">
        <v>2567</v>
      </c>
      <c r="Q2239" s="1" t="s">
        <v>1961</v>
      </c>
      <c r="R2239" s="1" t="s">
        <v>1369</v>
      </c>
      <c r="S2239" s="1" t="s">
        <v>2407</v>
      </c>
      <c r="T2239" s="1" t="s">
        <v>2407</v>
      </c>
      <c r="U2239" s="1" t="s">
        <v>6219</v>
      </c>
      <c r="V2239" s="1" t="s">
        <v>2470</v>
      </c>
      <c r="W2239" s="1" t="s">
        <v>103</v>
      </c>
      <c r="X2239" s="1" t="str">
        <f>CONCATENATE(Tableau4[[#This Row],[Numéro de pièce de la pièce de référence]],Tableau4[[#This Row],[Numéro de poste de la pièce de référence]])</f>
        <v>450069237420</v>
      </c>
    </row>
    <row r="2240" spans="1:24" x14ac:dyDescent="0.35">
      <c r="A2240" s="1" t="s">
        <v>97</v>
      </c>
      <c r="B2240" s="1" t="s">
        <v>2489</v>
      </c>
      <c r="C2240" s="1" t="s">
        <v>2510</v>
      </c>
      <c r="D2240" s="1" t="s">
        <v>101</v>
      </c>
      <c r="E2240" s="1" t="s">
        <v>1960</v>
      </c>
      <c r="F2240" s="1" t="s">
        <v>2407</v>
      </c>
      <c r="G2240" s="1" t="s">
        <v>3213</v>
      </c>
      <c r="H2240" s="1" t="s">
        <v>217</v>
      </c>
      <c r="I2240" s="2">
        <v>44106</v>
      </c>
      <c r="J2240" s="1" t="s">
        <v>4282</v>
      </c>
      <c r="K2240" s="1" t="s">
        <v>4283</v>
      </c>
      <c r="L2240" s="1" t="s">
        <v>2630</v>
      </c>
      <c r="M2240" s="1" t="s">
        <v>4290</v>
      </c>
      <c r="N2240" s="3">
        <v>-15635</v>
      </c>
      <c r="O2240" s="3">
        <v>0</v>
      </c>
      <c r="P2240" s="1" t="s">
        <v>2567</v>
      </c>
      <c r="Q2240" s="1" t="s">
        <v>1961</v>
      </c>
      <c r="R2240" s="1" t="s">
        <v>1369</v>
      </c>
      <c r="S2240" s="1" t="s">
        <v>2407</v>
      </c>
      <c r="T2240" s="1" t="s">
        <v>2407</v>
      </c>
      <c r="U2240" s="1" t="s">
        <v>6220</v>
      </c>
      <c r="V2240" s="1" t="s">
        <v>2470</v>
      </c>
      <c r="W2240" s="1" t="s">
        <v>103</v>
      </c>
      <c r="X2240" s="1" t="str">
        <f>CONCATENATE(Tableau4[[#This Row],[Numéro de pièce de la pièce de référence]],Tableau4[[#This Row],[Numéro de poste de la pièce de référence]])</f>
        <v>450069237420</v>
      </c>
    </row>
    <row r="2241" spans="1:24" x14ac:dyDescent="0.35">
      <c r="A2241" s="1" t="s">
        <v>97</v>
      </c>
      <c r="B2241" s="1" t="s">
        <v>2489</v>
      </c>
      <c r="C2241" s="1" t="s">
        <v>2510</v>
      </c>
      <c r="D2241" s="1" t="s">
        <v>101</v>
      </c>
      <c r="E2241" s="1" t="s">
        <v>1251</v>
      </c>
      <c r="F2241" s="1" t="s">
        <v>2407</v>
      </c>
      <c r="G2241" s="1" t="s">
        <v>2942</v>
      </c>
      <c r="H2241" s="1" t="s">
        <v>88</v>
      </c>
      <c r="I2241" s="2">
        <v>44109</v>
      </c>
      <c r="J2241" s="1" t="s">
        <v>4282</v>
      </c>
      <c r="K2241" s="1" t="s">
        <v>4283</v>
      </c>
      <c r="L2241" s="1" t="s">
        <v>2630</v>
      </c>
      <c r="M2241" s="1" t="s">
        <v>4290</v>
      </c>
      <c r="N2241" s="3">
        <v>-6298.05</v>
      </c>
      <c r="O2241" s="3">
        <v>0</v>
      </c>
      <c r="P2241" s="1" t="s">
        <v>2581</v>
      </c>
      <c r="Q2241" s="1" t="s">
        <v>1252</v>
      </c>
      <c r="R2241" s="1" t="s">
        <v>1250</v>
      </c>
      <c r="S2241" s="1" t="s">
        <v>2407</v>
      </c>
      <c r="T2241" s="1" t="s">
        <v>2407</v>
      </c>
      <c r="U2241" s="1" t="s">
        <v>6221</v>
      </c>
      <c r="V2241" s="1" t="s">
        <v>2470</v>
      </c>
      <c r="W2241" s="1" t="s">
        <v>51</v>
      </c>
      <c r="X2241" s="1" t="str">
        <f>CONCATENATE(Tableau4[[#This Row],[Numéro de pièce de la pièce de référence]],Tableau4[[#This Row],[Numéro de poste de la pièce de référence]])</f>
        <v>450067329810</v>
      </c>
    </row>
    <row r="2242" spans="1:24" x14ac:dyDescent="0.35">
      <c r="A2242" s="1" t="s">
        <v>97</v>
      </c>
      <c r="B2242" s="1" t="s">
        <v>2489</v>
      </c>
      <c r="C2242" s="1" t="s">
        <v>2510</v>
      </c>
      <c r="D2242" s="1" t="s">
        <v>101</v>
      </c>
      <c r="E2242" s="1" t="s">
        <v>1251</v>
      </c>
      <c r="F2242" s="1" t="s">
        <v>2407</v>
      </c>
      <c r="G2242" s="1" t="s">
        <v>2942</v>
      </c>
      <c r="H2242" s="1" t="s">
        <v>88</v>
      </c>
      <c r="I2242" s="2">
        <v>44109</v>
      </c>
      <c r="J2242" s="1" t="s">
        <v>4282</v>
      </c>
      <c r="K2242" s="1" t="s">
        <v>4283</v>
      </c>
      <c r="L2242" s="1" t="s">
        <v>2630</v>
      </c>
      <c r="M2242" s="1" t="s">
        <v>4290</v>
      </c>
      <c r="N2242" s="3">
        <v>-8016.25</v>
      </c>
      <c r="O2242" s="3">
        <v>0</v>
      </c>
      <c r="P2242" s="1" t="s">
        <v>2581</v>
      </c>
      <c r="Q2242" s="1" t="s">
        <v>1252</v>
      </c>
      <c r="R2242" s="1" t="s">
        <v>1250</v>
      </c>
      <c r="S2242" s="1" t="s">
        <v>2407</v>
      </c>
      <c r="T2242" s="1" t="s">
        <v>2407</v>
      </c>
      <c r="U2242" s="1" t="s">
        <v>6222</v>
      </c>
      <c r="V2242" s="1" t="s">
        <v>2470</v>
      </c>
      <c r="W2242" s="1" t="s">
        <v>51</v>
      </c>
      <c r="X2242" s="1" t="str">
        <f>CONCATENATE(Tableau4[[#This Row],[Numéro de pièce de la pièce de référence]],Tableau4[[#This Row],[Numéro de poste de la pièce de référence]])</f>
        <v>450067329810</v>
      </c>
    </row>
    <row r="2243" spans="1:24" x14ac:dyDescent="0.35">
      <c r="A2243" s="1" t="s">
        <v>97</v>
      </c>
      <c r="B2243" s="1" t="s">
        <v>2489</v>
      </c>
      <c r="C2243" s="1" t="s">
        <v>2510</v>
      </c>
      <c r="D2243" s="1" t="s">
        <v>101</v>
      </c>
      <c r="E2243" s="1" t="s">
        <v>1294</v>
      </c>
      <c r="F2243" s="1" t="s">
        <v>2407</v>
      </c>
      <c r="G2243" s="1" t="s">
        <v>2952</v>
      </c>
      <c r="H2243" s="1" t="s">
        <v>88</v>
      </c>
      <c r="I2243" s="2">
        <v>44109</v>
      </c>
      <c r="J2243" s="1" t="s">
        <v>4282</v>
      </c>
      <c r="K2243" s="1" t="s">
        <v>4283</v>
      </c>
      <c r="L2243" s="1" t="s">
        <v>2630</v>
      </c>
      <c r="M2243" s="1" t="s">
        <v>4290</v>
      </c>
      <c r="N2243" s="3">
        <v>-221430</v>
      </c>
      <c r="O2243" s="3">
        <v>0</v>
      </c>
      <c r="P2243" s="1" t="s">
        <v>2567</v>
      </c>
      <c r="Q2243" s="1" t="s">
        <v>1295</v>
      </c>
      <c r="R2243" s="1" t="s">
        <v>1293</v>
      </c>
      <c r="S2243" s="1" t="s">
        <v>2407</v>
      </c>
      <c r="T2243" s="1" t="s">
        <v>2407</v>
      </c>
      <c r="U2243" s="1" t="s">
        <v>6223</v>
      </c>
      <c r="V2243" s="1" t="s">
        <v>2470</v>
      </c>
      <c r="W2243" s="1" t="s">
        <v>113</v>
      </c>
      <c r="X2243" s="1" t="str">
        <f>CONCATENATE(Tableau4[[#This Row],[Numéro de pièce de la pièce de référence]],Tableau4[[#This Row],[Numéro de poste de la pièce de référence]])</f>
        <v>450067347210</v>
      </c>
    </row>
    <row r="2244" spans="1:24" x14ac:dyDescent="0.35">
      <c r="A2244" s="1" t="s">
        <v>97</v>
      </c>
      <c r="B2244" s="1" t="s">
        <v>2489</v>
      </c>
      <c r="C2244" s="1" t="s">
        <v>2510</v>
      </c>
      <c r="D2244" s="1" t="s">
        <v>101</v>
      </c>
      <c r="E2244" s="1" t="s">
        <v>1510</v>
      </c>
      <c r="F2244" s="1" t="s">
        <v>2407</v>
      </c>
      <c r="G2244" s="1" t="s">
        <v>3039</v>
      </c>
      <c r="H2244" s="1" t="s">
        <v>88</v>
      </c>
      <c r="I2244" s="2">
        <v>44109</v>
      </c>
      <c r="J2244" s="1" t="s">
        <v>4282</v>
      </c>
      <c r="K2244" s="1" t="s">
        <v>4283</v>
      </c>
      <c r="L2244" s="1" t="s">
        <v>2630</v>
      </c>
      <c r="M2244" s="1" t="s">
        <v>4290</v>
      </c>
      <c r="N2244" s="3">
        <v>-15488</v>
      </c>
      <c r="O2244" s="3">
        <v>0</v>
      </c>
      <c r="P2244" s="1" t="s">
        <v>2567</v>
      </c>
      <c r="Q2244" s="1" t="s">
        <v>1511</v>
      </c>
      <c r="R2244" s="1" t="s">
        <v>1430</v>
      </c>
      <c r="S2244" s="1" t="s">
        <v>2407</v>
      </c>
      <c r="T2244" s="1" t="s">
        <v>2407</v>
      </c>
      <c r="U2244" s="1" t="s">
        <v>6224</v>
      </c>
      <c r="V2244" s="1" t="s">
        <v>2470</v>
      </c>
      <c r="W2244" s="1" t="s">
        <v>113</v>
      </c>
      <c r="X2244" s="1" t="str">
        <f>CONCATENATE(Tableau4[[#This Row],[Numéro de pièce de la pièce de référence]],Tableau4[[#This Row],[Numéro de poste de la pièce de référence]])</f>
        <v>450067645010</v>
      </c>
    </row>
    <row r="2245" spans="1:24" x14ac:dyDescent="0.35">
      <c r="A2245" s="1" t="s">
        <v>97</v>
      </c>
      <c r="B2245" s="1" t="s">
        <v>2489</v>
      </c>
      <c r="C2245" s="1" t="s">
        <v>2510</v>
      </c>
      <c r="D2245" s="1" t="s">
        <v>101</v>
      </c>
      <c r="E2245" s="1" t="s">
        <v>1699</v>
      </c>
      <c r="F2245" s="1" t="s">
        <v>2407</v>
      </c>
      <c r="G2245" s="1" t="s">
        <v>3069</v>
      </c>
      <c r="H2245" s="1" t="s">
        <v>88</v>
      </c>
      <c r="I2245" s="2">
        <v>44109</v>
      </c>
      <c r="J2245" s="1" t="s">
        <v>4282</v>
      </c>
      <c r="K2245" s="1" t="s">
        <v>4283</v>
      </c>
      <c r="L2245" s="1" t="s">
        <v>2630</v>
      </c>
      <c r="M2245" s="1" t="s">
        <v>4290</v>
      </c>
      <c r="N2245" s="3">
        <v>-1823197.6</v>
      </c>
      <c r="O2245" s="3">
        <v>0</v>
      </c>
      <c r="P2245" s="1" t="s">
        <v>2567</v>
      </c>
      <c r="Q2245" s="1" t="s">
        <v>1596</v>
      </c>
      <c r="R2245" s="1" t="s">
        <v>301</v>
      </c>
      <c r="S2245" s="1" t="s">
        <v>2407</v>
      </c>
      <c r="T2245" s="1" t="s">
        <v>2407</v>
      </c>
      <c r="U2245" s="1" t="s">
        <v>6225</v>
      </c>
      <c r="V2245" s="1" t="s">
        <v>2470</v>
      </c>
      <c r="W2245" s="1" t="s">
        <v>103</v>
      </c>
      <c r="X2245" s="1" t="str">
        <f>CONCATENATE(Tableau4[[#This Row],[Numéro de pièce de la pièce de référence]],Tableau4[[#This Row],[Numéro de poste de la pièce de référence]])</f>
        <v>450068074610</v>
      </c>
    </row>
    <row r="2246" spans="1:24" x14ac:dyDescent="0.35">
      <c r="A2246" s="1" t="s">
        <v>97</v>
      </c>
      <c r="B2246" s="1" t="s">
        <v>2489</v>
      </c>
      <c r="C2246" s="1" t="s">
        <v>2510</v>
      </c>
      <c r="D2246" s="1" t="s">
        <v>101</v>
      </c>
      <c r="E2246" s="1" t="s">
        <v>1679</v>
      </c>
      <c r="F2246" s="1" t="s">
        <v>2407</v>
      </c>
      <c r="G2246" s="1" t="s">
        <v>3097</v>
      </c>
      <c r="H2246" s="1" t="s">
        <v>88</v>
      </c>
      <c r="I2246" s="2">
        <v>44109</v>
      </c>
      <c r="J2246" s="1" t="s">
        <v>4282</v>
      </c>
      <c r="K2246" s="1" t="s">
        <v>4283</v>
      </c>
      <c r="L2246" s="1" t="s">
        <v>2630</v>
      </c>
      <c r="M2246" s="1" t="s">
        <v>4290</v>
      </c>
      <c r="N2246" s="3">
        <v>-10718.33</v>
      </c>
      <c r="O2246" s="3">
        <v>0</v>
      </c>
      <c r="P2246" s="1" t="s">
        <v>2567</v>
      </c>
      <c r="Q2246" s="1" t="s">
        <v>1680</v>
      </c>
      <c r="R2246" s="1" t="s">
        <v>1678</v>
      </c>
      <c r="S2246" s="1" t="s">
        <v>2407</v>
      </c>
      <c r="T2246" s="1" t="s">
        <v>2407</v>
      </c>
      <c r="U2246" s="1" t="s">
        <v>6226</v>
      </c>
      <c r="V2246" s="1" t="s">
        <v>2470</v>
      </c>
      <c r="W2246" s="1" t="s">
        <v>103</v>
      </c>
      <c r="X2246" s="1" t="str">
        <f>CONCATENATE(Tableau4[[#This Row],[Numéro de pièce de la pièce de référence]],Tableau4[[#This Row],[Numéro de poste de la pièce de référence]])</f>
        <v>450068076310</v>
      </c>
    </row>
    <row r="2247" spans="1:24" x14ac:dyDescent="0.35">
      <c r="A2247" s="1" t="s">
        <v>97</v>
      </c>
      <c r="B2247" s="1" t="s">
        <v>2489</v>
      </c>
      <c r="C2247" s="1" t="s">
        <v>2510</v>
      </c>
      <c r="D2247" s="1" t="s">
        <v>101</v>
      </c>
      <c r="E2247" s="1" t="s">
        <v>1679</v>
      </c>
      <c r="F2247" s="1" t="s">
        <v>2407</v>
      </c>
      <c r="G2247" s="1" t="s">
        <v>3097</v>
      </c>
      <c r="H2247" s="1" t="s">
        <v>88</v>
      </c>
      <c r="I2247" s="2">
        <v>44109</v>
      </c>
      <c r="J2247" s="1" t="s">
        <v>4282</v>
      </c>
      <c r="K2247" s="1" t="s">
        <v>4283</v>
      </c>
      <c r="L2247" s="1" t="s">
        <v>2630</v>
      </c>
      <c r="M2247" s="1" t="s">
        <v>4290</v>
      </c>
      <c r="N2247" s="3">
        <v>-13953.27</v>
      </c>
      <c r="O2247" s="3">
        <v>0</v>
      </c>
      <c r="P2247" s="1" t="s">
        <v>2567</v>
      </c>
      <c r="Q2247" s="1" t="s">
        <v>1680</v>
      </c>
      <c r="R2247" s="1" t="s">
        <v>1678</v>
      </c>
      <c r="S2247" s="1" t="s">
        <v>2407</v>
      </c>
      <c r="T2247" s="1" t="s">
        <v>2407</v>
      </c>
      <c r="U2247" s="1" t="s">
        <v>6227</v>
      </c>
      <c r="V2247" s="1" t="s">
        <v>2470</v>
      </c>
      <c r="W2247" s="1" t="s">
        <v>103</v>
      </c>
      <c r="X2247" s="1" t="str">
        <f>CONCATENATE(Tableau4[[#This Row],[Numéro de pièce de la pièce de référence]],Tableau4[[#This Row],[Numéro de poste de la pièce de référence]])</f>
        <v>450068076310</v>
      </c>
    </row>
    <row r="2248" spans="1:24" x14ac:dyDescent="0.35">
      <c r="A2248" s="1" t="s">
        <v>97</v>
      </c>
      <c r="B2248" s="1" t="s">
        <v>2489</v>
      </c>
      <c r="C2248" s="1" t="s">
        <v>2510</v>
      </c>
      <c r="D2248" s="1" t="s">
        <v>101</v>
      </c>
      <c r="E2248" s="1" t="s">
        <v>2319</v>
      </c>
      <c r="F2248" s="1" t="s">
        <v>2407</v>
      </c>
      <c r="G2248" s="1" t="s">
        <v>3171</v>
      </c>
      <c r="H2248" s="1" t="s">
        <v>222</v>
      </c>
      <c r="I2248" s="2">
        <v>44109</v>
      </c>
      <c r="J2248" s="1" t="s">
        <v>4282</v>
      </c>
      <c r="K2248" s="1" t="s">
        <v>4283</v>
      </c>
      <c r="L2248" s="1" t="s">
        <v>3400</v>
      </c>
      <c r="M2248" s="1" t="s">
        <v>4284</v>
      </c>
      <c r="N2248" s="3">
        <v>17050.73</v>
      </c>
      <c r="O2248" s="3">
        <v>0</v>
      </c>
      <c r="P2248" s="1" t="s">
        <v>2567</v>
      </c>
      <c r="Q2248" s="1" t="s">
        <v>2321</v>
      </c>
      <c r="R2248" s="1" t="s">
        <v>2318</v>
      </c>
      <c r="S2248" s="1" t="s">
        <v>2407</v>
      </c>
      <c r="T2248" s="1" t="s">
        <v>2407</v>
      </c>
      <c r="U2248" s="1" t="s">
        <v>6228</v>
      </c>
      <c r="V2248" s="1" t="s">
        <v>2470</v>
      </c>
      <c r="W2248" s="1" t="s">
        <v>103</v>
      </c>
      <c r="X2248" s="1" t="str">
        <f>CONCATENATE(Tableau4[[#This Row],[Numéro de pièce de la pièce de référence]],Tableau4[[#This Row],[Numéro de poste de la pièce de référence]])</f>
        <v>450068635430</v>
      </c>
    </row>
    <row r="2249" spans="1:24" x14ac:dyDescent="0.35">
      <c r="A2249" s="1" t="s">
        <v>97</v>
      </c>
      <c r="B2249" s="1" t="s">
        <v>2489</v>
      </c>
      <c r="C2249" s="1" t="s">
        <v>2510</v>
      </c>
      <c r="D2249" s="1" t="s">
        <v>101</v>
      </c>
      <c r="E2249" s="1" t="s">
        <v>2319</v>
      </c>
      <c r="F2249" s="1" t="s">
        <v>2407</v>
      </c>
      <c r="G2249" s="1" t="s">
        <v>3171</v>
      </c>
      <c r="H2249" s="1" t="s">
        <v>421</v>
      </c>
      <c r="I2249" s="2">
        <v>44109</v>
      </c>
      <c r="J2249" s="1" t="s">
        <v>4282</v>
      </c>
      <c r="K2249" s="1" t="s">
        <v>4283</v>
      </c>
      <c r="L2249" s="1" t="s">
        <v>3400</v>
      </c>
      <c r="M2249" s="1" t="s">
        <v>4284</v>
      </c>
      <c r="N2249" s="3">
        <v>9165.75</v>
      </c>
      <c r="O2249" s="3">
        <v>0</v>
      </c>
      <c r="P2249" s="1" t="s">
        <v>2567</v>
      </c>
      <c r="Q2249" s="1" t="s">
        <v>2322</v>
      </c>
      <c r="R2249" s="1" t="s">
        <v>2318</v>
      </c>
      <c r="S2249" s="1" t="s">
        <v>2407</v>
      </c>
      <c r="T2249" s="1" t="s">
        <v>2407</v>
      </c>
      <c r="U2249" s="1" t="s">
        <v>6228</v>
      </c>
      <c r="V2249" s="1" t="s">
        <v>2470</v>
      </c>
      <c r="W2249" s="1" t="s">
        <v>103</v>
      </c>
      <c r="X2249" s="1" t="str">
        <f>CONCATENATE(Tableau4[[#This Row],[Numéro de pièce de la pièce de référence]],Tableau4[[#This Row],[Numéro de poste de la pièce de référence]])</f>
        <v>450068635440</v>
      </c>
    </row>
    <row r="2250" spans="1:24" x14ac:dyDescent="0.35">
      <c r="A2250" s="1" t="s">
        <v>97</v>
      </c>
      <c r="B2250" s="1" t="s">
        <v>2489</v>
      </c>
      <c r="C2250" s="1" t="s">
        <v>2510</v>
      </c>
      <c r="D2250" s="1" t="s">
        <v>101</v>
      </c>
      <c r="E2250" s="1" t="s">
        <v>1900</v>
      </c>
      <c r="F2250" s="1" t="s">
        <v>2407</v>
      </c>
      <c r="G2250" s="1" t="s">
        <v>3186</v>
      </c>
      <c r="H2250" s="1" t="s">
        <v>88</v>
      </c>
      <c r="I2250" s="2">
        <v>44109</v>
      </c>
      <c r="J2250" s="1" t="s">
        <v>4282</v>
      </c>
      <c r="K2250" s="1" t="s">
        <v>4283</v>
      </c>
      <c r="L2250" s="1" t="s">
        <v>2630</v>
      </c>
      <c r="M2250" s="1" t="s">
        <v>4290</v>
      </c>
      <c r="N2250" s="3">
        <v>-23232</v>
      </c>
      <c r="O2250" s="3">
        <v>0</v>
      </c>
      <c r="P2250" s="1" t="s">
        <v>2567</v>
      </c>
      <c r="Q2250" s="1" t="s">
        <v>1901</v>
      </c>
      <c r="R2250" s="1" t="s">
        <v>1899</v>
      </c>
      <c r="S2250" s="1" t="s">
        <v>2407</v>
      </c>
      <c r="T2250" s="1" t="s">
        <v>2407</v>
      </c>
      <c r="U2250" s="1" t="s">
        <v>6229</v>
      </c>
      <c r="V2250" s="1" t="s">
        <v>2470</v>
      </c>
      <c r="W2250" s="1" t="s">
        <v>113</v>
      </c>
      <c r="X2250" s="1" t="str">
        <f>CONCATENATE(Tableau4[[#This Row],[Numéro de pièce de la pièce de référence]],Tableau4[[#This Row],[Numéro de poste de la pièce de référence]])</f>
        <v>450068803610</v>
      </c>
    </row>
    <row r="2251" spans="1:24" x14ac:dyDescent="0.35">
      <c r="A2251" s="1" t="s">
        <v>97</v>
      </c>
      <c r="B2251" s="1" t="s">
        <v>2489</v>
      </c>
      <c r="C2251" s="1" t="s">
        <v>2510</v>
      </c>
      <c r="D2251" s="1" t="s">
        <v>101</v>
      </c>
      <c r="E2251" s="1" t="s">
        <v>2245</v>
      </c>
      <c r="F2251" s="1" t="s">
        <v>2407</v>
      </c>
      <c r="G2251" s="1" t="s">
        <v>3219</v>
      </c>
      <c r="H2251" s="1" t="s">
        <v>88</v>
      </c>
      <c r="I2251" s="2">
        <v>44109</v>
      </c>
      <c r="J2251" s="1" t="s">
        <v>4282</v>
      </c>
      <c r="K2251" s="1" t="s">
        <v>4283</v>
      </c>
      <c r="L2251" s="1" t="s">
        <v>3401</v>
      </c>
      <c r="M2251" s="1" t="s">
        <v>4288</v>
      </c>
      <c r="N2251" s="3">
        <v>10508.18</v>
      </c>
      <c r="O2251" s="3">
        <v>0</v>
      </c>
      <c r="P2251" s="1" t="s">
        <v>2702</v>
      </c>
      <c r="Q2251" s="1" t="s">
        <v>2246</v>
      </c>
      <c r="R2251" s="1" t="s">
        <v>1580</v>
      </c>
      <c r="S2251" s="1" t="s">
        <v>2407</v>
      </c>
      <c r="T2251" s="1" t="s">
        <v>2407</v>
      </c>
      <c r="U2251" s="1" t="s">
        <v>6230</v>
      </c>
      <c r="V2251" s="1" t="s">
        <v>2470</v>
      </c>
      <c r="W2251" s="1" t="s">
        <v>74</v>
      </c>
      <c r="X2251" s="1" t="str">
        <f>CONCATENATE(Tableau4[[#This Row],[Numéro de pièce de la pièce de référence]],Tableau4[[#This Row],[Numéro de poste de la pièce de référence]])</f>
        <v>450069372610</v>
      </c>
    </row>
    <row r="2252" spans="1:24" x14ac:dyDescent="0.35">
      <c r="A2252" s="1" t="s">
        <v>97</v>
      </c>
      <c r="B2252" s="1" t="s">
        <v>2489</v>
      </c>
      <c r="C2252" s="1" t="s">
        <v>2510</v>
      </c>
      <c r="D2252" s="1" t="s">
        <v>101</v>
      </c>
      <c r="E2252" s="1" t="s">
        <v>2245</v>
      </c>
      <c r="F2252" s="1" t="s">
        <v>2407</v>
      </c>
      <c r="G2252" s="1" t="s">
        <v>3219</v>
      </c>
      <c r="H2252" s="1" t="s">
        <v>88</v>
      </c>
      <c r="I2252" s="2">
        <v>44109</v>
      </c>
      <c r="J2252" s="1" t="s">
        <v>4282</v>
      </c>
      <c r="K2252" s="1" t="s">
        <v>4283</v>
      </c>
      <c r="L2252" s="1" t="s">
        <v>3400</v>
      </c>
      <c r="M2252" s="1" t="s">
        <v>4284</v>
      </c>
      <c r="N2252" s="3">
        <v>1</v>
      </c>
      <c r="O2252" s="3">
        <v>0</v>
      </c>
      <c r="P2252" s="1" t="s">
        <v>2702</v>
      </c>
      <c r="Q2252" s="1" t="s">
        <v>2246</v>
      </c>
      <c r="R2252" s="1" t="s">
        <v>1580</v>
      </c>
      <c r="S2252" s="1" t="s">
        <v>2407</v>
      </c>
      <c r="T2252" s="1" t="s">
        <v>2407</v>
      </c>
      <c r="U2252" s="1" t="s">
        <v>6231</v>
      </c>
      <c r="V2252" s="1" t="s">
        <v>2470</v>
      </c>
      <c r="W2252" s="1" t="s">
        <v>74</v>
      </c>
      <c r="X2252" s="1" t="str">
        <f>CONCATENATE(Tableau4[[#This Row],[Numéro de pièce de la pièce de référence]],Tableau4[[#This Row],[Numéro de poste de la pièce de référence]])</f>
        <v>450069372610</v>
      </c>
    </row>
    <row r="2253" spans="1:24" x14ac:dyDescent="0.35">
      <c r="A2253" s="1" t="s">
        <v>97</v>
      </c>
      <c r="B2253" s="1" t="s">
        <v>2489</v>
      </c>
      <c r="C2253" s="1" t="s">
        <v>2510</v>
      </c>
      <c r="D2253" s="1" t="s">
        <v>101</v>
      </c>
      <c r="E2253" s="1" t="s">
        <v>2245</v>
      </c>
      <c r="F2253" s="1" t="s">
        <v>2407</v>
      </c>
      <c r="G2253" s="1" t="s">
        <v>3219</v>
      </c>
      <c r="H2253" s="1" t="s">
        <v>217</v>
      </c>
      <c r="I2253" s="2">
        <v>44109</v>
      </c>
      <c r="J2253" s="1" t="s">
        <v>4282</v>
      </c>
      <c r="K2253" s="1" t="s">
        <v>4283</v>
      </c>
      <c r="L2253" s="1" t="s">
        <v>3401</v>
      </c>
      <c r="M2253" s="1" t="s">
        <v>4288</v>
      </c>
      <c r="N2253" s="3">
        <v>12948.99</v>
      </c>
      <c r="O2253" s="3">
        <v>0</v>
      </c>
      <c r="P2253" s="1" t="s">
        <v>2702</v>
      </c>
      <c r="Q2253" s="1" t="s">
        <v>2247</v>
      </c>
      <c r="R2253" s="1" t="s">
        <v>1580</v>
      </c>
      <c r="S2253" s="1" t="s">
        <v>2407</v>
      </c>
      <c r="T2253" s="1" t="s">
        <v>2407</v>
      </c>
      <c r="U2253" s="1" t="s">
        <v>6230</v>
      </c>
      <c r="V2253" s="1" t="s">
        <v>2470</v>
      </c>
      <c r="W2253" s="1" t="s">
        <v>74</v>
      </c>
      <c r="X2253" s="1" t="str">
        <f>CONCATENATE(Tableau4[[#This Row],[Numéro de pièce de la pièce de référence]],Tableau4[[#This Row],[Numéro de poste de la pièce de référence]])</f>
        <v>450069372620</v>
      </c>
    </row>
    <row r="2254" spans="1:24" x14ac:dyDescent="0.35">
      <c r="A2254" s="1" t="s">
        <v>97</v>
      </c>
      <c r="B2254" s="1" t="s">
        <v>2489</v>
      </c>
      <c r="C2254" s="1" t="s">
        <v>2510</v>
      </c>
      <c r="D2254" s="1" t="s">
        <v>101</v>
      </c>
      <c r="E2254" s="1" t="s">
        <v>2245</v>
      </c>
      <c r="F2254" s="1" t="s">
        <v>2407</v>
      </c>
      <c r="G2254" s="1" t="s">
        <v>3219</v>
      </c>
      <c r="H2254" s="1" t="s">
        <v>217</v>
      </c>
      <c r="I2254" s="2">
        <v>44109</v>
      </c>
      <c r="J2254" s="1" t="s">
        <v>4282</v>
      </c>
      <c r="K2254" s="1" t="s">
        <v>4283</v>
      </c>
      <c r="L2254" s="1" t="s">
        <v>3400</v>
      </c>
      <c r="M2254" s="1" t="s">
        <v>4284</v>
      </c>
      <c r="N2254" s="3">
        <v>1</v>
      </c>
      <c r="O2254" s="3">
        <v>0</v>
      </c>
      <c r="P2254" s="1" t="s">
        <v>2702</v>
      </c>
      <c r="Q2254" s="1" t="s">
        <v>2247</v>
      </c>
      <c r="R2254" s="1" t="s">
        <v>1580</v>
      </c>
      <c r="S2254" s="1" t="s">
        <v>2407</v>
      </c>
      <c r="T2254" s="1" t="s">
        <v>2407</v>
      </c>
      <c r="U2254" s="1" t="s">
        <v>6231</v>
      </c>
      <c r="V2254" s="1" t="s">
        <v>2470</v>
      </c>
      <c r="W2254" s="1" t="s">
        <v>74</v>
      </c>
      <c r="X2254" s="1" t="str">
        <f>CONCATENATE(Tableau4[[#This Row],[Numéro de pièce de la pièce de référence]],Tableau4[[#This Row],[Numéro de poste de la pièce de référence]])</f>
        <v>450069372620</v>
      </c>
    </row>
    <row r="2255" spans="1:24" x14ac:dyDescent="0.35">
      <c r="A2255" s="1" t="s">
        <v>97</v>
      </c>
      <c r="B2255" s="1" t="s">
        <v>2489</v>
      </c>
      <c r="C2255" s="1" t="s">
        <v>2510</v>
      </c>
      <c r="D2255" s="1" t="s">
        <v>101</v>
      </c>
      <c r="E2255" s="1" t="s">
        <v>2245</v>
      </c>
      <c r="F2255" s="1" t="s">
        <v>2407</v>
      </c>
      <c r="G2255" s="1" t="s">
        <v>3219</v>
      </c>
      <c r="H2255" s="1" t="s">
        <v>222</v>
      </c>
      <c r="I2255" s="2">
        <v>44109</v>
      </c>
      <c r="J2255" s="1" t="s">
        <v>4282</v>
      </c>
      <c r="K2255" s="1" t="s">
        <v>4283</v>
      </c>
      <c r="L2255" s="1" t="s">
        <v>3401</v>
      </c>
      <c r="M2255" s="1" t="s">
        <v>4288</v>
      </c>
      <c r="N2255" s="3">
        <v>464.85</v>
      </c>
      <c r="O2255" s="3">
        <v>0</v>
      </c>
      <c r="P2255" s="1" t="s">
        <v>2702</v>
      </c>
      <c r="Q2255" s="1" t="s">
        <v>2248</v>
      </c>
      <c r="R2255" s="1" t="s">
        <v>1580</v>
      </c>
      <c r="S2255" s="1" t="s">
        <v>2407</v>
      </c>
      <c r="T2255" s="1" t="s">
        <v>2407</v>
      </c>
      <c r="U2255" s="1" t="s">
        <v>6230</v>
      </c>
      <c r="V2255" s="1" t="s">
        <v>2470</v>
      </c>
      <c r="W2255" s="1" t="s">
        <v>74</v>
      </c>
      <c r="X2255" s="1" t="str">
        <f>CONCATENATE(Tableau4[[#This Row],[Numéro de pièce de la pièce de référence]],Tableau4[[#This Row],[Numéro de poste de la pièce de référence]])</f>
        <v>450069372630</v>
      </c>
    </row>
    <row r="2256" spans="1:24" x14ac:dyDescent="0.35">
      <c r="A2256" s="1" t="s">
        <v>97</v>
      </c>
      <c r="B2256" s="1" t="s">
        <v>2489</v>
      </c>
      <c r="C2256" s="1" t="s">
        <v>2510</v>
      </c>
      <c r="D2256" s="1" t="s">
        <v>101</v>
      </c>
      <c r="E2256" s="1" t="s">
        <v>2245</v>
      </c>
      <c r="F2256" s="1" t="s">
        <v>2407</v>
      </c>
      <c r="G2256" s="1" t="s">
        <v>3219</v>
      </c>
      <c r="H2256" s="1" t="s">
        <v>222</v>
      </c>
      <c r="I2256" s="2">
        <v>44109</v>
      </c>
      <c r="J2256" s="1" t="s">
        <v>4282</v>
      </c>
      <c r="K2256" s="1" t="s">
        <v>4283</v>
      </c>
      <c r="L2256" s="1" t="s">
        <v>3400</v>
      </c>
      <c r="M2256" s="1" t="s">
        <v>4284</v>
      </c>
      <c r="N2256" s="3">
        <v>1</v>
      </c>
      <c r="O2256" s="3">
        <v>0</v>
      </c>
      <c r="P2256" s="1" t="s">
        <v>2702</v>
      </c>
      <c r="Q2256" s="1" t="s">
        <v>2248</v>
      </c>
      <c r="R2256" s="1" t="s">
        <v>1580</v>
      </c>
      <c r="S2256" s="1" t="s">
        <v>2407</v>
      </c>
      <c r="T2256" s="1" t="s">
        <v>2407</v>
      </c>
      <c r="U2256" s="1" t="s">
        <v>6231</v>
      </c>
      <c r="V2256" s="1" t="s">
        <v>2470</v>
      </c>
      <c r="W2256" s="1" t="s">
        <v>74</v>
      </c>
      <c r="X2256" s="1" t="str">
        <f>CONCATENATE(Tableau4[[#This Row],[Numéro de pièce de la pièce de référence]],Tableau4[[#This Row],[Numéro de poste de la pièce de référence]])</f>
        <v>450069372630</v>
      </c>
    </row>
    <row r="2257" spans="1:24" x14ac:dyDescent="0.35">
      <c r="A2257" s="1" t="s">
        <v>97</v>
      </c>
      <c r="B2257" s="1" t="s">
        <v>2489</v>
      </c>
      <c r="C2257" s="1" t="s">
        <v>2510</v>
      </c>
      <c r="D2257" s="1" t="s">
        <v>101</v>
      </c>
      <c r="E2257" s="1" t="s">
        <v>1979</v>
      </c>
      <c r="F2257" s="1" t="s">
        <v>2407</v>
      </c>
      <c r="G2257" s="1" t="s">
        <v>3221</v>
      </c>
      <c r="H2257" s="1" t="s">
        <v>88</v>
      </c>
      <c r="I2257" s="2">
        <v>44109</v>
      </c>
      <c r="J2257" s="1" t="s">
        <v>4282</v>
      </c>
      <c r="K2257" s="1" t="s">
        <v>4283</v>
      </c>
      <c r="L2257" s="1" t="s">
        <v>3400</v>
      </c>
      <c r="M2257" s="1" t="s">
        <v>4284</v>
      </c>
      <c r="N2257" s="3">
        <v>2534.9499999999998</v>
      </c>
      <c r="O2257" s="3">
        <v>0</v>
      </c>
      <c r="P2257" s="1" t="s">
        <v>2702</v>
      </c>
      <c r="Q2257" s="1" t="s">
        <v>1980</v>
      </c>
      <c r="R2257" s="1" t="s">
        <v>1978</v>
      </c>
      <c r="S2257" s="1" t="s">
        <v>2407</v>
      </c>
      <c r="T2257" s="1" t="s">
        <v>2407</v>
      </c>
      <c r="U2257" s="1" t="s">
        <v>6232</v>
      </c>
      <c r="V2257" s="1" t="s">
        <v>2470</v>
      </c>
      <c r="W2257" s="1" t="s">
        <v>74</v>
      </c>
      <c r="X2257" s="1" t="str">
        <f>CONCATENATE(Tableau4[[#This Row],[Numéro de pièce de la pièce de référence]],Tableau4[[#This Row],[Numéro de poste de la pièce de référence]])</f>
        <v>450069373710</v>
      </c>
    </row>
    <row r="2258" spans="1:24" x14ac:dyDescent="0.35">
      <c r="A2258" s="1" t="s">
        <v>97</v>
      </c>
      <c r="B2258" s="1" t="s">
        <v>2489</v>
      </c>
      <c r="C2258" s="1" t="s">
        <v>2510</v>
      </c>
      <c r="D2258" s="1" t="s">
        <v>101</v>
      </c>
      <c r="E2258" s="1" t="s">
        <v>1979</v>
      </c>
      <c r="F2258" s="1" t="s">
        <v>2407</v>
      </c>
      <c r="G2258" s="1" t="s">
        <v>3221</v>
      </c>
      <c r="H2258" s="1" t="s">
        <v>217</v>
      </c>
      <c r="I2258" s="2">
        <v>44109</v>
      </c>
      <c r="J2258" s="1" t="s">
        <v>4282</v>
      </c>
      <c r="K2258" s="1" t="s">
        <v>4283</v>
      </c>
      <c r="L2258" s="1" t="s">
        <v>3400</v>
      </c>
      <c r="M2258" s="1" t="s">
        <v>4284</v>
      </c>
      <c r="N2258" s="3">
        <v>2069.1</v>
      </c>
      <c r="O2258" s="3">
        <v>0</v>
      </c>
      <c r="P2258" s="1" t="s">
        <v>3198</v>
      </c>
      <c r="Q2258" s="1" t="s">
        <v>1981</v>
      </c>
      <c r="R2258" s="1" t="s">
        <v>1978</v>
      </c>
      <c r="S2258" s="1" t="s">
        <v>2407</v>
      </c>
      <c r="T2258" s="1" t="s">
        <v>2407</v>
      </c>
      <c r="U2258" s="1" t="s">
        <v>6232</v>
      </c>
      <c r="V2258" s="1" t="s">
        <v>2470</v>
      </c>
      <c r="W2258" s="1" t="s">
        <v>74</v>
      </c>
      <c r="X2258" s="1" t="str">
        <f>CONCATENATE(Tableau4[[#This Row],[Numéro de pièce de la pièce de référence]],Tableau4[[#This Row],[Numéro de poste de la pièce de référence]])</f>
        <v>450069373720</v>
      </c>
    </row>
    <row r="2259" spans="1:24" x14ac:dyDescent="0.35">
      <c r="A2259" s="1" t="s">
        <v>97</v>
      </c>
      <c r="B2259" s="1" t="s">
        <v>2489</v>
      </c>
      <c r="C2259" s="1" t="s">
        <v>2510</v>
      </c>
      <c r="D2259" s="1" t="s">
        <v>101</v>
      </c>
      <c r="E2259" s="1" t="s">
        <v>1995</v>
      </c>
      <c r="F2259" s="1" t="s">
        <v>2407</v>
      </c>
      <c r="G2259" s="1" t="s">
        <v>3221</v>
      </c>
      <c r="H2259" s="1" t="s">
        <v>88</v>
      </c>
      <c r="I2259" s="2">
        <v>44109</v>
      </c>
      <c r="J2259" s="1" t="s">
        <v>4282</v>
      </c>
      <c r="K2259" s="1" t="s">
        <v>4283</v>
      </c>
      <c r="L2259" s="1" t="s">
        <v>3400</v>
      </c>
      <c r="M2259" s="1" t="s">
        <v>4284</v>
      </c>
      <c r="N2259" s="3">
        <v>378</v>
      </c>
      <c r="O2259" s="3">
        <v>0</v>
      </c>
      <c r="P2259" s="1" t="s">
        <v>2702</v>
      </c>
      <c r="Q2259" s="1" t="s">
        <v>1996</v>
      </c>
      <c r="R2259" s="1" t="s">
        <v>1994</v>
      </c>
      <c r="S2259" s="1" t="s">
        <v>2407</v>
      </c>
      <c r="T2259" s="1" t="s">
        <v>2407</v>
      </c>
      <c r="U2259" s="1" t="s">
        <v>6233</v>
      </c>
      <c r="V2259" s="1" t="s">
        <v>2470</v>
      </c>
      <c r="W2259" s="1" t="s">
        <v>74</v>
      </c>
      <c r="X2259" s="1" t="str">
        <f>CONCATENATE(Tableau4[[#This Row],[Numéro de pièce de la pièce de référence]],Tableau4[[#This Row],[Numéro de poste de la pièce de référence]])</f>
        <v>450069374710</v>
      </c>
    </row>
    <row r="2260" spans="1:24" x14ac:dyDescent="0.35">
      <c r="A2260" s="1" t="s">
        <v>97</v>
      </c>
      <c r="B2260" s="1" t="s">
        <v>2489</v>
      </c>
      <c r="C2260" s="1" t="s">
        <v>2510</v>
      </c>
      <c r="D2260" s="1" t="s">
        <v>101</v>
      </c>
      <c r="E2260" s="1" t="s">
        <v>1995</v>
      </c>
      <c r="F2260" s="1" t="s">
        <v>2407</v>
      </c>
      <c r="G2260" s="1" t="s">
        <v>3221</v>
      </c>
      <c r="H2260" s="1" t="s">
        <v>217</v>
      </c>
      <c r="I2260" s="2">
        <v>44109</v>
      </c>
      <c r="J2260" s="1" t="s">
        <v>4282</v>
      </c>
      <c r="K2260" s="1" t="s">
        <v>4283</v>
      </c>
      <c r="L2260" s="1" t="s">
        <v>3400</v>
      </c>
      <c r="M2260" s="1" t="s">
        <v>4284</v>
      </c>
      <c r="N2260" s="3">
        <v>577.29999999999995</v>
      </c>
      <c r="O2260" s="3">
        <v>0</v>
      </c>
      <c r="P2260" s="1" t="s">
        <v>2702</v>
      </c>
      <c r="Q2260" s="1" t="s">
        <v>1997</v>
      </c>
      <c r="R2260" s="1" t="s">
        <v>1994</v>
      </c>
      <c r="S2260" s="1" t="s">
        <v>2407</v>
      </c>
      <c r="T2260" s="1" t="s">
        <v>2407</v>
      </c>
      <c r="U2260" s="1" t="s">
        <v>6233</v>
      </c>
      <c r="V2260" s="1" t="s">
        <v>2470</v>
      </c>
      <c r="W2260" s="1" t="s">
        <v>74</v>
      </c>
      <c r="X2260" s="1" t="str">
        <f>CONCATENATE(Tableau4[[#This Row],[Numéro de pièce de la pièce de référence]],Tableau4[[#This Row],[Numéro de poste de la pièce de référence]])</f>
        <v>450069374720</v>
      </c>
    </row>
    <row r="2261" spans="1:24" x14ac:dyDescent="0.35">
      <c r="A2261" s="1" t="s">
        <v>97</v>
      </c>
      <c r="B2261" s="1" t="s">
        <v>2489</v>
      </c>
      <c r="C2261" s="1" t="s">
        <v>2510</v>
      </c>
      <c r="D2261" s="1" t="s">
        <v>101</v>
      </c>
      <c r="E2261" s="1" t="s">
        <v>1995</v>
      </c>
      <c r="F2261" s="1" t="s">
        <v>2407</v>
      </c>
      <c r="G2261" s="1" t="s">
        <v>3221</v>
      </c>
      <c r="H2261" s="1" t="s">
        <v>222</v>
      </c>
      <c r="I2261" s="2">
        <v>44109</v>
      </c>
      <c r="J2261" s="1" t="s">
        <v>4282</v>
      </c>
      <c r="K2261" s="1" t="s">
        <v>4283</v>
      </c>
      <c r="L2261" s="1" t="s">
        <v>3400</v>
      </c>
      <c r="M2261" s="1" t="s">
        <v>4284</v>
      </c>
      <c r="N2261" s="3">
        <v>421.45</v>
      </c>
      <c r="O2261" s="3">
        <v>0</v>
      </c>
      <c r="P2261" s="1" t="s">
        <v>2702</v>
      </c>
      <c r="Q2261" s="1" t="s">
        <v>1997</v>
      </c>
      <c r="R2261" s="1" t="s">
        <v>1994</v>
      </c>
      <c r="S2261" s="1" t="s">
        <v>2407</v>
      </c>
      <c r="T2261" s="1" t="s">
        <v>2407</v>
      </c>
      <c r="U2261" s="1" t="s">
        <v>6233</v>
      </c>
      <c r="V2261" s="1" t="s">
        <v>2470</v>
      </c>
      <c r="W2261" s="1" t="s">
        <v>74</v>
      </c>
      <c r="X2261" s="1" t="str">
        <f>CONCATENATE(Tableau4[[#This Row],[Numéro de pièce de la pièce de référence]],Tableau4[[#This Row],[Numéro de poste de la pièce de référence]])</f>
        <v>450069374730</v>
      </c>
    </row>
    <row r="2262" spans="1:24" x14ac:dyDescent="0.35">
      <c r="A2262" s="1" t="s">
        <v>97</v>
      </c>
      <c r="B2262" s="1" t="s">
        <v>2489</v>
      </c>
      <c r="C2262" s="1" t="s">
        <v>2510</v>
      </c>
      <c r="D2262" s="1" t="s">
        <v>101</v>
      </c>
      <c r="E2262" s="1" t="s">
        <v>1995</v>
      </c>
      <c r="F2262" s="1" t="s">
        <v>2407</v>
      </c>
      <c r="G2262" s="1" t="s">
        <v>3221</v>
      </c>
      <c r="H2262" s="1" t="s">
        <v>421</v>
      </c>
      <c r="I2262" s="2">
        <v>44109</v>
      </c>
      <c r="J2262" s="1" t="s">
        <v>4282</v>
      </c>
      <c r="K2262" s="1" t="s">
        <v>4283</v>
      </c>
      <c r="L2262" s="1" t="s">
        <v>3400</v>
      </c>
      <c r="M2262" s="1" t="s">
        <v>4284</v>
      </c>
      <c r="N2262" s="3">
        <v>421.42</v>
      </c>
      <c r="O2262" s="3">
        <v>0</v>
      </c>
      <c r="P2262" s="1" t="s">
        <v>2702</v>
      </c>
      <c r="Q2262" s="1" t="s">
        <v>1996</v>
      </c>
      <c r="R2262" s="1" t="s">
        <v>1994</v>
      </c>
      <c r="S2262" s="1" t="s">
        <v>2407</v>
      </c>
      <c r="T2262" s="1" t="s">
        <v>2407</v>
      </c>
      <c r="U2262" s="1" t="s">
        <v>6233</v>
      </c>
      <c r="V2262" s="1" t="s">
        <v>2470</v>
      </c>
      <c r="W2262" s="1" t="s">
        <v>74</v>
      </c>
      <c r="X2262" s="1" t="str">
        <f>CONCATENATE(Tableau4[[#This Row],[Numéro de pièce de la pièce de référence]],Tableau4[[#This Row],[Numéro de poste de la pièce de référence]])</f>
        <v>450069374740</v>
      </c>
    </row>
    <row r="2263" spans="1:24" x14ac:dyDescent="0.35">
      <c r="A2263" s="1" t="s">
        <v>97</v>
      </c>
      <c r="B2263" s="1" t="s">
        <v>2489</v>
      </c>
      <c r="C2263" s="1" t="s">
        <v>2510</v>
      </c>
      <c r="D2263" s="1" t="s">
        <v>101</v>
      </c>
      <c r="E2263" s="1" t="s">
        <v>1995</v>
      </c>
      <c r="F2263" s="1" t="s">
        <v>2407</v>
      </c>
      <c r="G2263" s="1" t="s">
        <v>3221</v>
      </c>
      <c r="H2263" s="1" t="s">
        <v>423</v>
      </c>
      <c r="I2263" s="2">
        <v>44109</v>
      </c>
      <c r="J2263" s="1" t="s">
        <v>4282</v>
      </c>
      <c r="K2263" s="1" t="s">
        <v>4283</v>
      </c>
      <c r="L2263" s="1" t="s">
        <v>3400</v>
      </c>
      <c r="M2263" s="1" t="s">
        <v>4284</v>
      </c>
      <c r="N2263" s="3">
        <v>577.29999999999995</v>
      </c>
      <c r="O2263" s="3">
        <v>0</v>
      </c>
      <c r="P2263" s="1" t="s">
        <v>2702</v>
      </c>
      <c r="Q2263" s="1" t="s">
        <v>1998</v>
      </c>
      <c r="R2263" s="1" t="s">
        <v>1994</v>
      </c>
      <c r="S2263" s="1" t="s">
        <v>2407</v>
      </c>
      <c r="T2263" s="1" t="s">
        <v>2407</v>
      </c>
      <c r="U2263" s="1" t="s">
        <v>6233</v>
      </c>
      <c r="V2263" s="1" t="s">
        <v>2470</v>
      </c>
      <c r="W2263" s="1" t="s">
        <v>74</v>
      </c>
      <c r="X2263" s="1" t="str">
        <f>CONCATENATE(Tableau4[[#This Row],[Numéro de pièce de la pièce de référence]],Tableau4[[#This Row],[Numéro de poste de la pièce de référence]])</f>
        <v>450069374750</v>
      </c>
    </row>
    <row r="2264" spans="1:24" x14ac:dyDescent="0.35">
      <c r="A2264" s="1" t="s">
        <v>97</v>
      </c>
      <c r="B2264" s="1" t="s">
        <v>2489</v>
      </c>
      <c r="C2264" s="1" t="s">
        <v>2510</v>
      </c>
      <c r="D2264" s="1" t="s">
        <v>101</v>
      </c>
      <c r="E2264" s="1" t="s">
        <v>1595</v>
      </c>
      <c r="F2264" s="1" t="s">
        <v>2407</v>
      </c>
      <c r="G2264" s="1" t="s">
        <v>3069</v>
      </c>
      <c r="H2264" s="1" t="s">
        <v>88</v>
      </c>
      <c r="I2264" s="2">
        <v>44110</v>
      </c>
      <c r="J2264" s="1" t="s">
        <v>4282</v>
      </c>
      <c r="K2264" s="1" t="s">
        <v>4283</v>
      </c>
      <c r="L2264" s="1" t="s">
        <v>2630</v>
      </c>
      <c r="M2264" s="1" t="s">
        <v>4290</v>
      </c>
      <c r="N2264" s="3">
        <v>-5934.69</v>
      </c>
      <c r="O2264" s="3">
        <v>0</v>
      </c>
      <c r="P2264" s="1" t="s">
        <v>2517</v>
      </c>
      <c r="Q2264" s="1" t="s">
        <v>1596</v>
      </c>
      <c r="R2264" s="1" t="s">
        <v>301</v>
      </c>
      <c r="S2264" s="1" t="s">
        <v>2407</v>
      </c>
      <c r="T2264" s="1" t="s">
        <v>2407</v>
      </c>
      <c r="U2264" s="1" t="s">
        <v>6234</v>
      </c>
      <c r="V2264" s="1" t="s">
        <v>2470</v>
      </c>
      <c r="W2264" s="1" t="s">
        <v>103</v>
      </c>
      <c r="X2264" s="1" t="str">
        <f>CONCATENATE(Tableau4[[#This Row],[Numéro de pièce de la pièce de référence]],Tableau4[[#This Row],[Numéro de poste de la pièce de référence]])</f>
        <v>450067816910</v>
      </c>
    </row>
    <row r="2265" spans="1:24" x14ac:dyDescent="0.35">
      <c r="A2265" s="1" t="s">
        <v>97</v>
      </c>
      <c r="B2265" s="1" t="s">
        <v>2489</v>
      </c>
      <c r="C2265" s="1" t="s">
        <v>2510</v>
      </c>
      <c r="D2265" s="1" t="s">
        <v>101</v>
      </c>
      <c r="E2265" s="1" t="s">
        <v>1649</v>
      </c>
      <c r="F2265" s="1" t="s">
        <v>2407</v>
      </c>
      <c r="G2265" s="1" t="s">
        <v>3087</v>
      </c>
      <c r="H2265" s="1" t="s">
        <v>88</v>
      </c>
      <c r="I2265" s="2">
        <v>44110</v>
      </c>
      <c r="J2265" s="1" t="s">
        <v>4282</v>
      </c>
      <c r="K2265" s="1" t="s">
        <v>4283</v>
      </c>
      <c r="L2265" s="1" t="s">
        <v>2630</v>
      </c>
      <c r="M2265" s="1" t="s">
        <v>4290</v>
      </c>
      <c r="N2265" s="3">
        <v>-2899.44</v>
      </c>
      <c r="O2265" s="3">
        <v>0</v>
      </c>
      <c r="P2265" s="1" t="s">
        <v>2567</v>
      </c>
      <c r="Q2265" s="1" t="s">
        <v>1650</v>
      </c>
      <c r="R2265" s="1" t="s">
        <v>1648</v>
      </c>
      <c r="S2265" s="1" t="s">
        <v>2407</v>
      </c>
      <c r="T2265" s="1" t="s">
        <v>2407</v>
      </c>
      <c r="U2265" s="1" t="s">
        <v>6235</v>
      </c>
      <c r="V2265" s="1" t="s">
        <v>2470</v>
      </c>
      <c r="W2265" s="1" t="s">
        <v>51</v>
      </c>
      <c r="X2265" s="1" t="str">
        <f>CONCATENATE(Tableau4[[#This Row],[Numéro de pièce de la pièce de référence]],Tableau4[[#This Row],[Numéro de poste de la pièce de référence]])</f>
        <v>450068067910</v>
      </c>
    </row>
    <row r="2266" spans="1:24" x14ac:dyDescent="0.35">
      <c r="A2266" s="1" t="s">
        <v>97</v>
      </c>
      <c r="B2266" s="1" t="s">
        <v>2489</v>
      </c>
      <c r="C2266" s="1" t="s">
        <v>2510</v>
      </c>
      <c r="D2266" s="1" t="s">
        <v>101</v>
      </c>
      <c r="E2266" s="1" t="s">
        <v>1649</v>
      </c>
      <c r="F2266" s="1" t="s">
        <v>2407</v>
      </c>
      <c r="G2266" s="1" t="s">
        <v>3087</v>
      </c>
      <c r="H2266" s="1" t="s">
        <v>88</v>
      </c>
      <c r="I2266" s="2">
        <v>44110</v>
      </c>
      <c r="J2266" s="1" t="s">
        <v>4282</v>
      </c>
      <c r="K2266" s="1" t="s">
        <v>4283</v>
      </c>
      <c r="L2266" s="1" t="s">
        <v>2630</v>
      </c>
      <c r="M2266" s="1" t="s">
        <v>4290</v>
      </c>
      <c r="N2266" s="3">
        <v>-216324.67</v>
      </c>
      <c r="O2266" s="3">
        <v>0</v>
      </c>
      <c r="P2266" s="1" t="s">
        <v>2567</v>
      </c>
      <c r="Q2266" s="1" t="s">
        <v>1650</v>
      </c>
      <c r="R2266" s="1" t="s">
        <v>1648</v>
      </c>
      <c r="S2266" s="1" t="s">
        <v>2407</v>
      </c>
      <c r="T2266" s="1" t="s">
        <v>2407</v>
      </c>
      <c r="U2266" s="1" t="s">
        <v>6236</v>
      </c>
      <c r="V2266" s="1" t="s">
        <v>2470</v>
      </c>
      <c r="W2266" s="1" t="s">
        <v>51</v>
      </c>
      <c r="X2266" s="1" t="str">
        <f>CONCATENATE(Tableau4[[#This Row],[Numéro de pièce de la pièce de référence]],Tableau4[[#This Row],[Numéro de poste de la pièce de référence]])</f>
        <v>450068067910</v>
      </c>
    </row>
    <row r="2267" spans="1:24" x14ac:dyDescent="0.35">
      <c r="A2267" s="1" t="s">
        <v>97</v>
      </c>
      <c r="B2267" s="1" t="s">
        <v>2489</v>
      </c>
      <c r="C2267" s="1" t="s">
        <v>2510</v>
      </c>
      <c r="D2267" s="1" t="s">
        <v>101</v>
      </c>
      <c r="E2267" s="1" t="s">
        <v>1658</v>
      </c>
      <c r="F2267" s="1" t="s">
        <v>2407</v>
      </c>
      <c r="G2267" s="1" t="s">
        <v>3099</v>
      </c>
      <c r="H2267" s="1" t="s">
        <v>88</v>
      </c>
      <c r="I2267" s="2">
        <v>44110</v>
      </c>
      <c r="J2267" s="1" t="s">
        <v>4282</v>
      </c>
      <c r="K2267" s="1" t="s">
        <v>4283</v>
      </c>
      <c r="L2267" s="1" t="s">
        <v>2630</v>
      </c>
      <c r="M2267" s="1" t="s">
        <v>4290</v>
      </c>
      <c r="N2267" s="3">
        <v>-404192.44</v>
      </c>
      <c r="O2267" s="3">
        <v>0</v>
      </c>
      <c r="P2267" s="1" t="s">
        <v>2567</v>
      </c>
      <c r="Q2267" s="1" t="s">
        <v>1659</v>
      </c>
      <c r="R2267" s="1" t="s">
        <v>1657</v>
      </c>
      <c r="S2267" s="1" t="s">
        <v>2407</v>
      </c>
      <c r="T2267" s="1" t="s">
        <v>2407</v>
      </c>
      <c r="U2267" s="1" t="s">
        <v>6237</v>
      </c>
      <c r="V2267" s="1" t="s">
        <v>2470</v>
      </c>
      <c r="W2267" s="1" t="s">
        <v>103</v>
      </c>
      <c r="X2267" s="1" t="str">
        <f>CONCATENATE(Tableau4[[#This Row],[Numéro de pièce de la pièce de référence]],Tableau4[[#This Row],[Numéro de poste de la pièce de référence]])</f>
        <v>450068076410</v>
      </c>
    </row>
    <row r="2268" spans="1:24" x14ac:dyDescent="0.35">
      <c r="A2268" s="1" t="s">
        <v>97</v>
      </c>
      <c r="B2268" s="1" t="s">
        <v>2489</v>
      </c>
      <c r="C2268" s="1" t="s">
        <v>2510</v>
      </c>
      <c r="D2268" s="1" t="s">
        <v>101</v>
      </c>
      <c r="E2268" s="1" t="s">
        <v>2116</v>
      </c>
      <c r="F2268" s="1" t="s">
        <v>2407</v>
      </c>
      <c r="G2268" s="1" t="s">
        <v>3107</v>
      </c>
      <c r="H2268" s="1" t="s">
        <v>88</v>
      </c>
      <c r="I2268" s="2">
        <v>44110</v>
      </c>
      <c r="J2268" s="1" t="s">
        <v>4282</v>
      </c>
      <c r="K2268" s="1" t="s">
        <v>4283</v>
      </c>
      <c r="L2268" s="1" t="s">
        <v>2630</v>
      </c>
      <c r="M2268" s="1" t="s">
        <v>4290</v>
      </c>
      <c r="N2268" s="3">
        <v>-11606.53</v>
      </c>
      <c r="O2268" s="3">
        <v>0</v>
      </c>
      <c r="P2268" s="1" t="s">
        <v>2702</v>
      </c>
      <c r="Q2268" s="1" t="s">
        <v>2117</v>
      </c>
      <c r="R2268" s="1" t="s">
        <v>2115</v>
      </c>
      <c r="S2268" s="1" t="s">
        <v>2407</v>
      </c>
      <c r="T2268" s="1" t="s">
        <v>2407</v>
      </c>
      <c r="U2268" s="1" t="s">
        <v>6238</v>
      </c>
      <c r="V2268" s="1" t="s">
        <v>2470</v>
      </c>
      <c r="W2268" s="1" t="s">
        <v>74</v>
      </c>
      <c r="X2268" s="1" t="str">
        <f>CONCATENATE(Tableau4[[#This Row],[Numéro de pièce de la pièce de référence]],Tableau4[[#This Row],[Numéro de poste de la pièce de référence]])</f>
        <v>450068159210</v>
      </c>
    </row>
    <row r="2269" spans="1:24" x14ac:dyDescent="0.35">
      <c r="A2269" s="1" t="s">
        <v>97</v>
      </c>
      <c r="B2269" s="1" t="s">
        <v>2489</v>
      </c>
      <c r="C2269" s="1" t="s">
        <v>2510</v>
      </c>
      <c r="D2269" s="1" t="s">
        <v>101</v>
      </c>
      <c r="E2269" s="1" t="s">
        <v>1785</v>
      </c>
      <c r="F2269" s="1" t="s">
        <v>2407</v>
      </c>
      <c r="G2269" s="1" t="s">
        <v>3137</v>
      </c>
      <c r="H2269" s="1" t="s">
        <v>88</v>
      </c>
      <c r="I2269" s="2">
        <v>44110</v>
      </c>
      <c r="J2269" s="1" t="s">
        <v>4282</v>
      </c>
      <c r="K2269" s="1" t="s">
        <v>4283</v>
      </c>
      <c r="L2269" s="1" t="s">
        <v>2630</v>
      </c>
      <c r="M2269" s="1" t="s">
        <v>4290</v>
      </c>
      <c r="N2269" s="3">
        <v>-447893.6</v>
      </c>
      <c r="O2269" s="3">
        <v>0</v>
      </c>
      <c r="P2269" s="1" t="s">
        <v>2517</v>
      </c>
      <c r="Q2269" s="1" t="s">
        <v>1786</v>
      </c>
      <c r="R2269" s="1" t="s">
        <v>301</v>
      </c>
      <c r="S2269" s="1" t="s">
        <v>2407</v>
      </c>
      <c r="T2269" s="1" t="s">
        <v>2407</v>
      </c>
      <c r="U2269" s="1" t="s">
        <v>6239</v>
      </c>
      <c r="V2269" s="1" t="s">
        <v>2470</v>
      </c>
      <c r="W2269" s="1" t="s">
        <v>103</v>
      </c>
      <c r="X2269" s="1" t="str">
        <f>CONCATENATE(Tableau4[[#This Row],[Numéro de pièce de la pièce de référence]],Tableau4[[#This Row],[Numéro de poste de la pièce de référence]])</f>
        <v>450068424810</v>
      </c>
    </row>
    <row r="2270" spans="1:24" x14ac:dyDescent="0.35">
      <c r="A2270" s="1" t="s">
        <v>97</v>
      </c>
      <c r="B2270" s="1" t="s">
        <v>2489</v>
      </c>
      <c r="C2270" s="1" t="s">
        <v>2510</v>
      </c>
      <c r="D2270" s="1" t="s">
        <v>101</v>
      </c>
      <c r="E2270" s="1" t="s">
        <v>1785</v>
      </c>
      <c r="F2270" s="1" t="s">
        <v>2407</v>
      </c>
      <c r="G2270" s="1" t="s">
        <v>3137</v>
      </c>
      <c r="H2270" s="1" t="s">
        <v>88</v>
      </c>
      <c r="I2270" s="2">
        <v>44110</v>
      </c>
      <c r="J2270" s="1" t="s">
        <v>4282</v>
      </c>
      <c r="K2270" s="1" t="s">
        <v>4283</v>
      </c>
      <c r="L2270" s="1" t="s">
        <v>2630</v>
      </c>
      <c r="M2270" s="1" t="s">
        <v>4290</v>
      </c>
      <c r="N2270" s="3">
        <v>447893.6</v>
      </c>
      <c r="O2270" s="3">
        <v>0</v>
      </c>
      <c r="P2270" s="1" t="s">
        <v>2517</v>
      </c>
      <c r="Q2270" s="1" t="s">
        <v>1786</v>
      </c>
      <c r="R2270" s="1" t="s">
        <v>301</v>
      </c>
      <c r="S2270" s="1" t="s">
        <v>2407</v>
      </c>
      <c r="T2270" s="1" t="s">
        <v>2407</v>
      </c>
      <c r="U2270" s="1" t="s">
        <v>6240</v>
      </c>
      <c r="V2270" s="1" t="s">
        <v>2470</v>
      </c>
      <c r="W2270" s="1" t="s">
        <v>103</v>
      </c>
      <c r="X2270" s="1" t="str">
        <f>CONCATENATE(Tableau4[[#This Row],[Numéro de pièce de la pièce de référence]],Tableau4[[#This Row],[Numéro de poste de la pièce de référence]])</f>
        <v>450068424810</v>
      </c>
    </row>
    <row r="2271" spans="1:24" x14ac:dyDescent="0.35">
      <c r="A2271" s="1" t="s">
        <v>97</v>
      </c>
      <c r="B2271" s="1" t="s">
        <v>2489</v>
      </c>
      <c r="C2271" s="1" t="s">
        <v>2510</v>
      </c>
      <c r="D2271" s="1" t="s">
        <v>101</v>
      </c>
      <c r="E2271" s="1" t="s">
        <v>1913</v>
      </c>
      <c r="F2271" s="1" t="s">
        <v>2407</v>
      </c>
      <c r="G2271" s="1" t="s">
        <v>3191</v>
      </c>
      <c r="H2271" s="1" t="s">
        <v>88</v>
      </c>
      <c r="I2271" s="2">
        <v>44110</v>
      </c>
      <c r="J2271" s="1" t="s">
        <v>4282</v>
      </c>
      <c r="K2271" s="1" t="s">
        <v>4283</v>
      </c>
      <c r="L2271" s="1" t="s">
        <v>2590</v>
      </c>
      <c r="M2271" s="1" t="s">
        <v>4402</v>
      </c>
      <c r="N2271" s="3">
        <v>0.01</v>
      </c>
      <c r="O2271" s="3">
        <v>0</v>
      </c>
      <c r="P2271" s="1" t="s">
        <v>2567</v>
      </c>
      <c r="Q2271" s="1" t="s">
        <v>1914</v>
      </c>
      <c r="R2271" s="1" t="s">
        <v>352</v>
      </c>
      <c r="S2271" s="1" t="s">
        <v>2407</v>
      </c>
      <c r="T2271" s="1" t="s">
        <v>2407</v>
      </c>
      <c r="U2271" s="1" t="s">
        <v>6241</v>
      </c>
      <c r="V2271" s="1" t="s">
        <v>2470</v>
      </c>
      <c r="W2271" s="1" t="s">
        <v>103</v>
      </c>
      <c r="X2271" s="1" t="str">
        <f>CONCATENATE(Tableau4[[#This Row],[Numéro de pièce de la pièce de référence]],Tableau4[[#This Row],[Numéro de poste de la pièce de référence]])</f>
        <v>450068901310</v>
      </c>
    </row>
    <row r="2272" spans="1:24" x14ac:dyDescent="0.35">
      <c r="A2272" s="1" t="s">
        <v>97</v>
      </c>
      <c r="B2272" s="1" t="s">
        <v>2489</v>
      </c>
      <c r="C2272" s="1" t="s">
        <v>2510</v>
      </c>
      <c r="D2272" s="1" t="s">
        <v>101</v>
      </c>
      <c r="E2272" s="1" t="s">
        <v>1913</v>
      </c>
      <c r="F2272" s="1" t="s">
        <v>2407</v>
      </c>
      <c r="G2272" s="1" t="s">
        <v>3191</v>
      </c>
      <c r="H2272" s="1" t="s">
        <v>88</v>
      </c>
      <c r="I2272" s="2">
        <v>44110</v>
      </c>
      <c r="J2272" s="1" t="s">
        <v>4282</v>
      </c>
      <c r="K2272" s="1" t="s">
        <v>4283</v>
      </c>
      <c r="L2272" s="1" t="s">
        <v>2630</v>
      </c>
      <c r="M2272" s="1" t="s">
        <v>4290</v>
      </c>
      <c r="N2272" s="3">
        <v>-0.01</v>
      </c>
      <c r="O2272" s="3">
        <v>0</v>
      </c>
      <c r="P2272" s="1" t="s">
        <v>2567</v>
      </c>
      <c r="Q2272" s="1" t="s">
        <v>1914</v>
      </c>
      <c r="R2272" s="1" t="s">
        <v>352</v>
      </c>
      <c r="S2272" s="1" t="s">
        <v>2407</v>
      </c>
      <c r="T2272" s="1" t="s">
        <v>2407</v>
      </c>
      <c r="U2272" s="1" t="s">
        <v>6241</v>
      </c>
      <c r="V2272" s="1" t="s">
        <v>2470</v>
      </c>
      <c r="W2272" s="1" t="s">
        <v>103</v>
      </c>
      <c r="X2272" s="1" t="str">
        <f>CONCATENATE(Tableau4[[#This Row],[Numéro de pièce de la pièce de référence]],Tableau4[[#This Row],[Numéro de poste de la pièce de référence]])</f>
        <v>450068901310</v>
      </c>
    </row>
    <row r="2273" spans="1:24" x14ac:dyDescent="0.35">
      <c r="A2273" s="1" t="s">
        <v>97</v>
      </c>
      <c r="B2273" s="1" t="s">
        <v>2489</v>
      </c>
      <c r="C2273" s="1" t="s">
        <v>2510</v>
      </c>
      <c r="D2273" s="1" t="s">
        <v>101</v>
      </c>
      <c r="E2273" s="1" t="s">
        <v>1913</v>
      </c>
      <c r="F2273" s="1" t="s">
        <v>2407</v>
      </c>
      <c r="G2273" s="1" t="s">
        <v>3191</v>
      </c>
      <c r="H2273" s="1" t="s">
        <v>88</v>
      </c>
      <c r="I2273" s="2">
        <v>44110</v>
      </c>
      <c r="J2273" s="1" t="s">
        <v>4282</v>
      </c>
      <c r="K2273" s="1" t="s">
        <v>4283</v>
      </c>
      <c r="L2273" s="1" t="s">
        <v>2590</v>
      </c>
      <c r="M2273" s="1" t="s">
        <v>4402</v>
      </c>
      <c r="N2273" s="3">
        <v>0.01</v>
      </c>
      <c r="O2273" s="3">
        <v>0</v>
      </c>
      <c r="P2273" s="1" t="s">
        <v>2567</v>
      </c>
      <c r="Q2273" s="1" t="s">
        <v>1914</v>
      </c>
      <c r="R2273" s="1" t="s">
        <v>352</v>
      </c>
      <c r="S2273" s="1" t="s">
        <v>2407</v>
      </c>
      <c r="T2273" s="1" t="s">
        <v>2407</v>
      </c>
      <c r="U2273" s="1" t="s">
        <v>6242</v>
      </c>
      <c r="V2273" s="1" t="s">
        <v>2470</v>
      </c>
      <c r="W2273" s="1" t="s">
        <v>103</v>
      </c>
      <c r="X2273" s="1" t="str">
        <f>CONCATENATE(Tableau4[[#This Row],[Numéro de pièce de la pièce de référence]],Tableau4[[#This Row],[Numéro de poste de la pièce de référence]])</f>
        <v>450068901310</v>
      </c>
    </row>
    <row r="2274" spans="1:24" x14ac:dyDescent="0.35">
      <c r="A2274" s="1" t="s">
        <v>97</v>
      </c>
      <c r="B2274" s="1" t="s">
        <v>2489</v>
      </c>
      <c r="C2274" s="1" t="s">
        <v>2510</v>
      </c>
      <c r="D2274" s="1" t="s">
        <v>101</v>
      </c>
      <c r="E2274" s="1" t="s">
        <v>1913</v>
      </c>
      <c r="F2274" s="1" t="s">
        <v>2407</v>
      </c>
      <c r="G2274" s="1" t="s">
        <v>3191</v>
      </c>
      <c r="H2274" s="1" t="s">
        <v>88</v>
      </c>
      <c r="I2274" s="2">
        <v>44110</v>
      </c>
      <c r="J2274" s="1" t="s">
        <v>4282</v>
      </c>
      <c r="K2274" s="1" t="s">
        <v>4283</v>
      </c>
      <c r="L2274" s="1" t="s">
        <v>2630</v>
      </c>
      <c r="M2274" s="1" t="s">
        <v>4290</v>
      </c>
      <c r="N2274" s="3">
        <v>-0.01</v>
      </c>
      <c r="O2274" s="3">
        <v>0</v>
      </c>
      <c r="P2274" s="1" t="s">
        <v>2567</v>
      </c>
      <c r="Q2274" s="1" t="s">
        <v>1914</v>
      </c>
      <c r="R2274" s="1" t="s">
        <v>352</v>
      </c>
      <c r="S2274" s="1" t="s">
        <v>2407</v>
      </c>
      <c r="T2274" s="1" t="s">
        <v>2407</v>
      </c>
      <c r="U2274" s="1" t="s">
        <v>6242</v>
      </c>
      <c r="V2274" s="1" t="s">
        <v>2470</v>
      </c>
      <c r="W2274" s="1" t="s">
        <v>103</v>
      </c>
      <c r="X2274" s="1" t="str">
        <f>CONCATENATE(Tableau4[[#This Row],[Numéro de pièce de la pièce de référence]],Tableau4[[#This Row],[Numéro de poste de la pièce de référence]])</f>
        <v>450068901310</v>
      </c>
    </row>
    <row r="2275" spans="1:24" x14ac:dyDescent="0.35">
      <c r="A2275" s="1" t="s">
        <v>97</v>
      </c>
      <c r="B2275" s="1" t="s">
        <v>2489</v>
      </c>
      <c r="C2275" s="1" t="s">
        <v>2510</v>
      </c>
      <c r="D2275" s="1" t="s">
        <v>101</v>
      </c>
      <c r="E2275" s="1" t="s">
        <v>1913</v>
      </c>
      <c r="F2275" s="1" t="s">
        <v>2407</v>
      </c>
      <c r="G2275" s="1" t="s">
        <v>3191</v>
      </c>
      <c r="H2275" s="1" t="s">
        <v>88</v>
      </c>
      <c r="I2275" s="2">
        <v>44110</v>
      </c>
      <c r="J2275" s="1" t="s">
        <v>4282</v>
      </c>
      <c r="K2275" s="1" t="s">
        <v>4283</v>
      </c>
      <c r="L2275" s="1" t="s">
        <v>2630</v>
      </c>
      <c r="M2275" s="1" t="s">
        <v>4290</v>
      </c>
      <c r="N2275" s="3">
        <v>-0.01</v>
      </c>
      <c r="O2275" s="3">
        <v>0</v>
      </c>
      <c r="P2275" s="1" t="s">
        <v>2567</v>
      </c>
      <c r="Q2275" s="1" t="s">
        <v>1914</v>
      </c>
      <c r="R2275" s="1" t="s">
        <v>352</v>
      </c>
      <c r="S2275" s="1" t="s">
        <v>2407</v>
      </c>
      <c r="T2275" s="1" t="s">
        <v>2407</v>
      </c>
      <c r="U2275" s="1" t="s">
        <v>6243</v>
      </c>
      <c r="V2275" s="1" t="s">
        <v>2470</v>
      </c>
      <c r="W2275" s="1" t="s">
        <v>103</v>
      </c>
      <c r="X2275" s="1" t="str">
        <f>CONCATENATE(Tableau4[[#This Row],[Numéro de pièce de la pièce de référence]],Tableau4[[#This Row],[Numéro de poste de la pièce de référence]])</f>
        <v>450068901310</v>
      </c>
    </row>
    <row r="2276" spans="1:24" x14ac:dyDescent="0.35">
      <c r="A2276" s="1" t="s">
        <v>97</v>
      </c>
      <c r="B2276" s="1" t="s">
        <v>2489</v>
      </c>
      <c r="C2276" s="1" t="s">
        <v>2510</v>
      </c>
      <c r="D2276" s="1" t="s">
        <v>101</v>
      </c>
      <c r="E2276" s="1" t="s">
        <v>1913</v>
      </c>
      <c r="F2276" s="1" t="s">
        <v>2407</v>
      </c>
      <c r="G2276" s="1" t="s">
        <v>3191</v>
      </c>
      <c r="H2276" s="1" t="s">
        <v>88</v>
      </c>
      <c r="I2276" s="2">
        <v>44110</v>
      </c>
      <c r="J2276" s="1" t="s">
        <v>4282</v>
      </c>
      <c r="K2276" s="1" t="s">
        <v>4283</v>
      </c>
      <c r="L2276" s="1" t="s">
        <v>2630</v>
      </c>
      <c r="M2276" s="1" t="s">
        <v>4290</v>
      </c>
      <c r="N2276" s="3">
        <v>-0.02</v>
      </c>
      <c r="O2276" s="3">
        <v>0</v>
      </c>
      <c r="P2276" s="1" t="s">
        <v>2567</v>
      </c>
      <c r="Q2276" s="1" t="s">
        <v>1914</v>
      </c>
      <c r="R2276" s="1" t="s">
        <v>352</v>
      </c>
      <c r="S2276" s="1" t="s">
        <v>2407</v>
      </c>
      <c r="T2276" s="1" t="s">
        <v>2407</v>
      </c>
      <c r="U2276" s="1" t="s">
        <v>6241</v>
      </c>
      <c r="V2276" s="1" t="s">
        <v>2470</v>
      </c>
      <c r="W2276" s="1" t="s">
        <v>103</v>
      </c>
      <c r="X2276" s="1" t="str">
        <f>CONCATENATE(Tableau4[[#This Row],[Numéro de pièce de la pièce de référence]],Tableau4[[#This Row],[Numéro de poste de la pièce de référence]])</f>
        <v>450068901310</v>
      </c>
    </row>
    <row r="2277" spans="1:24" x14ac:dyDescent="0.35">
      <c r="A2277" s="1" t="s">
        <v>97</v>
      </c>
      <c r="B2277" s="1" t="s">
        <v>2489</v>
      </c>
      <c r="C2277" s="1" t="s">
        <v>2510</v>
      </c>
      <c r="D2277" s="1" t="s">
        <v>101</v>
      </c>
      <c r="E2277" s="1" t="s">
        <v>1913</v>
      </c>
      <c r="F2277" s="1" t="s">
        <v>2407</v>
      </c>
      <c r="G2277" s="1" t="s">
        <v>3191</v>
      </c>
      <c r="H2277" s="1" t="s">
        <v>88</v>
      </c>
      <c r="I2277" s="2">
        <v>44110</v>
      </c>
      <c r="J2277" s="1" t="s">
        <v>4282</v>
      </c>
      <c r="K2277" s="1" t="s">
        <v>4283</v>
      </c>
      <c r="L2277" s="1" t="s">
        <v>2630</v>
      </c>
      <c r="M2277" s="1" t="s">
        <v>4290</v>
      </c>
      <c r="N2277" s="3">
        <v>-0.01</v>
      </c>
      <c r="O2277" s="3">
        <v>0</v>
      </c>
      <c r="P2277" s="1" t="s">
        <v>2567</v>
      </c>
      <c r="Q2277" s="1" t="s">
        <v>1914</v>
      </c>
      <c r="R2277" s="1" t="s">
        <v>352</v>
      </c>
      <c r="S2277" s="1" t="s">
        <v>2407</v>
      </c>
      <c r="T2277" s="1" t="s">
        <v>2407</v>
      </c>
      <c r="U2277" s="1" t="s">
        <v>6242</v>
      </c>
      <c r="V2277" s="1" t="s">
        <v>2470</v>
      </c>
      <c r="W2277" s="1" t="s">
        <v>103</v>
      </c>
      <c r="X2277" s="1" t="str">
        <f>CONCATENATE(Tableau4[[#This Row],[Numéro de pièce de la pièce de référence]],Tableau4[[#This Row],[Numéro de poste de la pièce de référence]])</f>
        <v>450068901310</v>
      </c>
    </row>
    <row r="2278" spans="1:24" x14ac:dyDescent="0.35">
      <c r="A2278" s="1" t="s">
        <v>97</v>
      </c>
      <c r="B2278" s="1" t="s">
        <v>2489</v>
      </c>
      <c r="C2278" s="1" t="s">
        <v>2510</v>
      </c>
      <c r="D2278" s="1" t="s">
        <v>101</v>
      </c>
      <c r="E2278" s="1" t="s">
        <v>1913</v>
      </c>
      <c r="F2278" s="1" t="s">
        <v>2407</v>
      </c>
      <c r="G2278" s="1" t="s">
        <v>3191</v>
      </c>
      <c r="H2278" s="1" t="s">
        <v>88</v>
      </c>
      <c r="I2278" s="2">
        <v>44110</v>
      </c>
      <c r="J2278" s="1" t="s">
        <v>4282</v>
      </c>
      <c r="K2278" s="1" t="s">
        <v>4283</v>
      </c>
      <c r="L2278" s="1" t="s">
        <v>2590</v>
      </c>
      <c r="M2278" s="1" t="s">
        <v>4402</v>
      </c>
      <c r="N2278" s="3">
        <v>0.17</v>
      </c>
      <c r="O2278" s="3">
        <v>0</v>
      </c>
      <c r="P2278" s="1" t="s">
        <v>2567</v>
      </c>
      <c r="Q2278" s="1" t="s">
        <v>1914</v>
      </c>
      <c r="R2278" s="1" t="s">
        <v>352</v>
      </c>
      <c r="S2278" s="1" t="s">
        <v>2407</v>
      </c>
      <c r="T2278" s="1" t="s">
        <v>2407</v>
      </c>
      <c r="U2278" s="1" t="s">
        <v>6242</v>
      </c>
      <c r="V2278" s="1" t="s">
        <v>2470</v>
      </c>
      <c r="W2278" s="1" t="s">
        <v>103</v>
      </c>
      <c r="X2278" s="1" t="str">
        <f>CONCATENATE(Tableau4[[#This Row],[Numéro de pièce de la pièce de référence]],Tableau4[[#This Row],[Numéro de poste de la pièce de référence]])</f>
        <v>450068901310</v>
      </c>
    </row>
    <row r="2279" spans="1:24" x14ac:dyDescent="0.35">
      <c r="A2279" s="1" t="s">
        <v>97</v>
      </c>
      <c r="B2279" s="1" t="s">
        <v>2489</v>
      </c>
      <c r="C2279" s="1" t="s">
        <v>2510</v>
      </c>
      <c r="D2279" s="1" t="s">
        <v>101</v>
      </c>
      <c r="E2279" s="1" t="s">
        <v>1913</v>
      </c>
      <c r="F2279" s="1" t="s">
        <v>2407</v>
      </c>
      <c r="G2279" s="1" t="s">
        <v>3191</v>
      </c>
      <c r="H2279" s="1" t="s">
        <v>88</v>
      </c>
      <c r="I2279" s="2">
        <v>44110</v>
      </c>
      <c r="J2279" s="1" t="s">
        <v>4282</v>
      </c>
      <c r="K2279" s="1" t="s">
        <v>4283</v>
      </c>
      <c r="L2279" s="1" t="s">
        <v>2590</v>
      </c>
      <c r="M2279" s="1" t="s">
        <v>4402</v>
      </c>
      <c r="N2279" s="3">
        <v>0.09</v>
      </c>
      <c r="O2279" s="3">
        <v>0</v>
      </c>
      <c r="P2279" s="1" t="s">
        <v>2567</v>
      </c>
      <c r="Q2279" s="1" t="s">
        <v>1914</v>
      </c>
      <c r="R2279" s="1" t="s">
        <v>352</v>
      </c>
      <c r="S2279" s="1" t="s">
        <v>2407</v>
      </c>
      <c r="T2279" s="1" t="s">
        <v>2407</v>
      </c>
      <c r="U2279" s="1" t="s">
        <v>6241</v>
      </c>
      <c r="V2279" s="1" t="s">
        <v>2470</v>
      </c>
      <c r="W2279" s="1" t="s">
        <v>103</v>
      </c>
      <c r="X2279" s="1" t="str">
        <f>CONCATENATE(Tableau4[[#This Row],[Numéro de pièce de la pièce de référence]],Tableau4[[#This Row],[Numéro de poste de la pièce de référence]])</f>
        <v>450068901310</v>
      </c>
    </row>
    <row r="2280" spans="1:24" x14ac:dyDescent="0.35">
      <c r="A2280" s="1" t="s">
        <v>97</v>
      </c>
      <c r="B2280" s="1" t="s">
        <v>2489</v>
      </c>
      <c r="C2280" s="1" t="s">
        <v>2510</v>
      </c>
      <c r="D2280" s="1" t="s">
        <v>101</v>
      </c>
      <c r="E2280" s="1" t="s">
        <v>1913</v>
      </c>
      <c r="F2280" s="1" t="s">
        <v>2407</v>
      </c>
      <c r="G2280" s="1" t="s">
        <v>3191</v>
      </c>
      <c r="H2280" s="1" t="s">
        <v>88</v>
      </c>
      <c r="I2280" s="2">
        <v>44110</v>
      </c>
      <c r="J2280" s="1" t="s">
        <v>4282</v>
      </c>
      <c r="K2280" s="1" t="s">
        <v>4283</v>
      </c>
      <c r="L2280" s="1" t="s">
        <v>2590</v>
      </c>
      <c r="M2280" s="1" t="s">
        <v>4402</v>
      </c>
      <c r="N2280" s="3">
        <v>0.09</v>
      </c>
      <c r="O2280" s="3">
        <v>0</v>
      </c>
      <c r="P2280" s="1" t="s">
        <v>2567</v>
      </c>
      <c r="Q2280" s="1" t="s">
        <v>1914</v>
      </c>
      <c r="R2280" s="1" t="s">
        <v>352</v>
      </c>
      <c r="S2280" s="1" t="s">
        <v>2407</v>
      </c>
      <c r="T2280" s="1" t="s">
        <v>2407</v>
      </c>
      <c r="U2280" s="1" t="s">
        <v>6243</v>
      </c>
      <c r="V2280" s="1" t="s">
        <v>2470</v>
      </c>
      <c r="W2280" s="1" t="s">
        <v>103</v>
      </c>
      <c r="X2280" s="1" t="str">
        <f>CONCATENATE(Tableau4[[#This Row],[Numéro de pièce de la pièce de référence]],Tableau4[[#This Row],[Numéro de poste de la pièce de référence]])</f>
        <v>450068901310</v>
      </c>
    </row>
    <row r="2281" spans="1:24" x14ac:dyDescent="0.35">
      <c r="A2281" s="1" t="s">
        <v>97</v>
      </c>
      <c r="B2281" s="1" t="s">
        <v>2489</v>
      </c>
      <c r="C2281" s="1" t="s">
        <v>2510</v>
      </c>
      <c r="D2281" s="1" t="s">
        <v>101</v>
      </c>
      <c r="E2281" s="1" t="s">
        <v>1913</v>
      </c>
      <c r="F2281" s="1" t="s">
        <v>2407</v>
      </c>
      <c r="G2281" s="1" t="s">
        <v>3191</v>
      </c>
      <c r="H2281" s="1" t="s">
        <v>88</v>
      </c>
      <c r="I2281" s="2">
        <v>44110</v>
      </c>
      <c r="J2281" s="1" t="s">
        <v>4282</v>
      </c>
      <c r="K2281" s="1" t="s">
        <v>4283</v>
      </c>
      <c r="L2281" s="1" t="s">
        <v>2630</v>
      </c>
      <c r="M2281" s="1" t="s">
        <v>4290</v>
      </c>
      <c r="N2281" s="3">
        <v>-0.17</v>
      </c>
      <c r="O2281" s="3">
        <v>0</v>
      </c>
      <c r="P2281" s="1" t="s">
        <v>2567</v>
      </c>
      <c r="Q2281" s="1" t="s">
        <v>1914</v>
      </c>
      <c r="R2281" s="1" t="s">
        <v>352</v>
      </c>
      <c r="S2281" s="1" t="s">
        <v>2407</v>
      </c>
      <c r="T2281" s="1" t="s">
        <v>2407</v>
      </c>
      <c r="U2281" s="1" t="s">
        <v>6242</v>
      </c>
      <c r="V2281" s="1" t="s">
        <v>2470</v>
      </c>
      <c r="W2281" s="1" t="s">
        <v>103</v>
      </c>
      <c r="X2281" s="1" t="str">
        <f>CONCATENATE(Tableau4[[#This Row],[Numéro de pièce de la pièce de référence]],Tableau4[[#This Row],[Numéro de poste de la pièce de référence]])</f>
        <v>450068901310</v>
      </c>
    </row>
    <row r="2282" spans="1:24" x14ac:dyDescent="0.35">
      <c r="A2282" s="1" t="s">
        <v>97</v>
      </c>
      <c r="B2282" s="1" t="s">
        <v>2489</v>
      </c>
      <c r="C2282" s="1" t="s">
        <v>2510</v>
      </c>
      <c r="D2282" s="1" t="s">
        <v>101</v>
      </c>
      <c r="E2282" s="1" t="s">
        <v>1913</v>
      </c>
      <c r="F2282" s="1" t="s">
        <v>2407</v>
      </c>
      <c r="G2282" s="1" t="s">
        <v>3191</v>
      </c>
      <c r="H2282" s="1" t="s">
        <v>88</v>
      </c>
      <c r="I2282" s="2">
        <v>44110</v>
      </c>
      <c r="J2282" s="1" t="s">
        <v>4282</v>
      </c>
      <c r="K2282" s="1" t="s">
        <v>4283</v>
      </c>
      <c r="L2282" s="1" t="s">
        <v>2630</v>
      </c>
      <c r="M2282" s="1" t="s">
        <v>4290</v>
      </c>
      <c r="N2282" s="3">
        <v>-0.09</v>
      </c>
      <c r="O2282" s="3">
        <v>0</v>
      </c>
      <c r="P2282" s="1" t="s">
        <v>2567</v>
      </c>
      <c r="Q2282" s="1" t="s">
        <v>1914</v>
      </c>
      <c r="R2282" s="1" t="s">
        <v>352</v>
      </c>
      <c r="S2282" s="1" t="s">
        <v>2407</v>
      </c>
      <c r="T2282" s="1" t="s">
        <v>2407</v>
      </c>
      <c r="U2282" s="1" t="s">
        <v>6241</v>
      </c>
      <c r="V2282" s="1" t="s">
        <v>2470</v>
      </c>
      <c r="W2282" s="1" t="s">
        <v>103</v>
      </c>
      <c r="X2282" s="1" t="str">
        <f>CONCATENATE(Tableau4[[#This Row],[Numéro de pièce de la pièce de référence]],Tableau4[[#This Row],[Numéro de poste de la pièce de référence]])</f>
        <v>450068901310</v>
      </c>
    </row>
    <row r="2283" spans="1:24" x14ac:dyDescent="0.35">
      <c r="A2283" s="1" t="s">
        <v>97</v>
      </c>
      <c r="B2283" s="1" t="s">
        <v>2489</v>
      </c>
      <c r="C2283" s="1" t="s">
        <v>2510</v>
      </c>
      <c r="D2283" s="1" t="s">
        <v>101</v>
      </c>
      <c r="E2283" s="1" t="s">
        <v>1913</v>
      </c>
      <c r="F2283" s="1" t="s">
        <v>2407</v>
      </c>
      <c r="G2283" s="1" t="s">
        <v>3191</v>
      </c>
      <c r="H2283" s="1" t="s">
        <v>88</v>
      </c>
      <c r="I2283" s="2">
        <v>44110</v>
      </c>
      <c r="J2283" s="1" t="s">
        <v>4282</v>
      </c>
      <c r="K2283" s="1" t="s">
        <v>4283</v>
      </c>
      <c r="L2283" s="1" t="s">
        <v>2630</v>
      </c>
      <c r="M2283" s="1" t="s">
        <v>4290</v>
      </c>
      <c r="N2283" s="3">
        <v>-0.09</v>
      </c>
      <c r="O2283" s="3">
        <v>0</v>
      </c>
      <c r="P2283" s="1" t="s">
        <v>2567</v>
      </c>
      <c r="Q2283" s="1" t="s">
        <v>1914</v>
      </c>
      <c r="R2283" s="1" t="s">
        <v>352</v>
      </c>
      <c r="S2283" s="1" t="s">
        <v>2407</v>
      </c>
      <c r="T2283" s="1" t="s">
        <v>2407</v>
      </c>
      <c r="U2283" s="1" t="s">
        <v>6243</v>
      </c>
      <c r="V2283" s="1" t="s">
        <v>2470</v>
      </c>
      <c r="W2283" s="1" t="s">
        <v>103</v>
      </c>
      <c r="X2283" s="1" t="str">
        <f>CONCATENATE(Tableau4[[#This Row],[Numéro de pièce de la pièce de référence]],Tableau4[[#This Row],[Numéro de poste de la pièce de référence]])</f>
        <v>450068901310</v>
      </c>
    </row>
    <row r="2284" spans="1:24" x14ac:dyDescent="0.35">
      <c r="A2284" s="1" t="s">
        <v>97</v>
      </c>
      <c r="B2284" s="1" t="s">
        <v>2489</v>
      </c>
      <c r="C2284" s="1" t="s">
        <v>2510</v>
      </c>
      <c r="D2284" s="1" t="s">
        <v>101</v>
      </c>
      <c r="E2284" s="1" t="s">
        <v>1913</v>
      </c>
      <c r="F2284" s="1" t="s">
        <v>2407</v>
      </c>
      <c r="G2284" s="1" t="s">
        <v>3191</v>
      </c>
      <c r="H2284" s="1" t="s">
        <v>217</v>
      </c>
      <c r="I2284" s="2">
        <v>44110</v>
      </c>
      <c r="J2284" s="1" t="s">
        <v>4282</v>
      </c>
      <c r="K2284" s="1" t="s">
        <v>4283</v>
      </c>
      <c r="L2284" s="1" t="s">
        <v>2590</v>
      </c>
      <c r="M2284" s="1" t="s">
        <v>4402</v>
      </c>
      <c r="N2284" s="3">
        <v>0.1</v>
      </c>
      <c r="O2284" s="3">
        <v>0</v>
      </c>
      <c r="P2284" s="1" t="s">
        <v>2567</v>
      </c>
      <c r="Q2284" s="1" t="s">
        <v>1915</v>
      </c>
      <c r="R2284" s="1" t="s">
        <v>352</v>
      </c>
      <c r="S2284" s="1" t="s">
        <v>2407</v>
      </c>
      <c r="T2284" s="1" t="s">
        <v>2407</v>
      </c>
      <c r="U2284" s="1" t="s">
        <v>6244</v>
      </c>
      <c r="V2284" s="1" t="s">
        <v>2470</v>
      </c>
      <c r="W2284" s="1" t="s">
        <v>103</v>
      </c>
      <c r="X2284" s="1" t="str">
        <f>CONCATENATE(Tableau4[[#This Row],[Numéro de pièce de la pièce de référence]],Tableau4[[#This Row],[Numéro de poste de la pièce de référence]])</f>
        <v>450068901320</v>
      </c>
    </row>
    <row r="2285" spans="1:24" x14ac:dyDescent="0.35">
      <c r="A2285" s="1" t="s">
        <v>97</v>
      </c>
      <c r="B2285" s="1" t="s">
        <v>2489</v>
      </c>
      <c r="C2285" s="1" t="s">
        <v>2510</v>
      </c>
      <c r="D2285" s="1" t="s">
        <v>101</v>
      </c>
      <c r="E2285" s="1" t="s">
        <v>1913</v>
      </c>
      <c r="F2285" s="1" t="s">
        <v>2407</v>
      </c>
      <c r="G2285" s="1" t="s">
        <v>3191</v>
      </c>
      <c r="H2285" s="1" t="s">
        <v>217</v>
      </c>
      <c r="I2285" s="2">
        <v>44110</v>
      </c>
      <c r="J2285" s="1" t="s">
        <v>4282</v>
      </c>
      <c r="K2285" s="1" t="s">
        <v>4283</v>
      </c>
      <c r="L2285" s="1" t="s">
        <v>2630</v>
      </c>
      <c r="M2285" s="1" t="s">
        <v>4290</v>
      </c>
      <c r="N2285" s="3">
        <v>-0.1</v>
      </c>
      <c r="O2285" s="3">
        <v>0</v>
      </c>
      <c r="P2285" s="1" t="s">
        <v>2567</v>
      </c>
      <c r="Q2285" s="1" t="s">
        <v>1915</v>
      </c>
      <c r="R2285" s="1" t="s">
        <v>352</v>
      </c>
      <c r="S2285" s="1" t="s">
        <v>2407</v>
      </c>
      <c r="T2285" s="1" t="s">
        <v>2407</v>
      </c>
      <c r="U2285" s="1" t="s">
        <v>6244</v>
      </c>
      <c r="V2285" s="1" t="s">
        <v>2470</v>
      </c>
      <c r="W2285" s="1" t="s">
        <v>103</v>
      </c>
      <c r="X2285" s="1" t="str">
        <f>CONCATENATE(Tableau4[[#This Row],[Numéro de pièce de la pièce de référence]],Tableau4[[#This Row],[Numéro de poste de la pièce de référence]])</f>
        <v>450068901320</v>
      </c>
    </row>
    <row r="2286" spans="1:24" x14ac:dyDescent="0.35">
      <c r="A2286" s="1" t="s">
        <v>97</v>
      </c>
      <c r="B2286" s="1" t="s">
        <v>2489</v>
      </c>
      <c r="C2286" s="1" t="s">
        <v>2510</v>
      </c>
      <c r="D2286" s="1" t="s">
        <v>101</v>
      </c>
      <c r="E2286" s="1" t="s">
        <v>1913</v>
      </c>
      <c r="F2286" s="1" t="s">
        <v>2407</v>
      </c>
      <c r="G2286" s="1" t="s">
        <v>3191</v>
      </c>
      <c r="H2286" s="1" t="s">
        <v>217</v>
      </c>
      <c r="I2286" s="2">
        <v>44110</v>
      </c>
      <c r="J2286" s="1" t="s">
        <v>4282</v>
      </c>
      <c r="K2286" s="1" t="s">
        <v>4283</v>
      </c>
      <c r="L2286" s="1" t="s">
        <v>2590</v>
      </c>
      <c r="M2286" s="1" t="s">
        <v>4402</v>
      </c>
      <c r="N2286" s="3">
        <v>-0.04</v>
      </c>
      <c r="O2286" s="3">
        <v>0</v>
      </c>
      <c r="P2286" s="1" t="s">
        <v>2567</v>
      </c>
      <c r="Q2286" s="1" t="s">
        <v>1915</v>
      </c>
      <c r="R2286" s="1" t="s">
        <v>352</v>
      </c>
      <c r="S2286" s="1" t="s">
        <v>2407</v>
      </c>
      <c r="T2286" s="1" t="s">
        <v>2407</v>
      </c>
      <c r="U2286" s="1" t="s">
        <v>6245</v>
      </c>
      <c r="V2286" s="1" t="s">
        <v>2470</v>
      </c>
      <c r="W2286" s="1" t="s">
        <v>103</v>
      </c>
      <c r="X2286" s="1" t="str">
        <f>CONCATENATE(Tableau4[[#This Row],[Numéro de pièce de la pièce de référence]],Tableau4[[#This Row],[Numéro de poste de la pièce de référence]])</f>
        <v>450068901320</v>
      </c>
    </row>
    <row r="2287" spans="1:24" x14ac:dyDescent="0.35">
      <c r="A2287" s="1" t="s">
        <v>97</v>
      </c>
      <c r="B2287" s="1" t="s">
        <v>2489</v>
      </c>
      <c r="C2287" s="1" t="s">
        <v>2510</v>
      </c>
      <c r="D2287" s="1" t="s">
        <v>101</v>
      </c>
      <c r="E2287" s="1" t="s">
        <v>1913</v>
      </c>
      <c r="F2287" s="1" t="s">
        <v>2407</v>
      </c>
      <c r="G2287" s="1" t="s">
        <v>3191</v>
      </c>
      <c r="H2287" s="1" t="s">
        <v>217</v>
      </c>
      <c r="I2287" s="2">
        <v>44110</v>
      </c>
      <c r="J2287" s="1" t="s">
        <v>4282</v>
      </c>
      <c r="K2287" s="1" t="s">
        <v>4283</v>
      </c>
      <c r="L2287" s="1" t="s">
        <v>2630</v>
      </c>
      <c r="M2287" s="1" t="s">
        <v>4290</v>
      </c>
      <c r="N2287" s="3">
        <v>0.04</v>
      </c>
      <c r="O2287" s="3">
        <v>0</v>
      </c>
      <c r="P2287" s="1" t="s">
        <v>2567</v>
      </c>
      <c r="Q2287" s="1" t="s">
        <v>1915</v>
      </c>
      <c r="R2287" s="1" t="s">
        <v>352</v>
      </c>
      <c r="S2287" s="1" t="s">
        <v>2407</v>
      </c>
      <c r="T2287" s="1" t="s">
        <v>2407</v>
      </c>
      <c r="U2287" s="1" t="s">
        <v>6245</v>
      </c>
      <c r="V2287" s="1" t="s">
        <v>2470</v>
      </c>
      <c r="W2287" s="1" t="s">
        <v>103</v>
      </c>
      <c r="X2287" s="1" t="str">
        <f>CONCATENATE(Tableau4[[#This Row],[Numéro de pièce de la pièce de référence]],Tableau4[[#This Row],[Numéro de poste de la pièce de référence]])</f>
        <v>450068901320</v>
      </c>
    </row>
    <row r="2288" spans="1:24" x14ac:dyDescent="0.35">
      <c r="A2288" s="1" t="s">
        <v>97</v>
      </c>
      <c r="B2288" s="1" t="s">
        <v>2489</v>
      </c>
      <c r="C2288" s="1" t="s">
        <v>2510</v>
      </c>
      <c r="D2288" s="1" t="s">
        <v>101</v>
      </c>
      <c r="E2288" s="1" t="s">
        <v>1951</v>
      </c>
      <c r="F2288" s="1" t="s">
        <v>2407</v>
      </c>
      <c r="G2288" s="1" t="s">
        <v>3206</v>
      </c>
      <c r="H2288" s="1" t="s">
        <v>88</v>
      </c>
      <c r="I2288" s="2">
        <v>44110</v>
      </c>
      <c r="J2288" s="1" t="s">
        <v>4282</v>
      </c>
      <c r="K2288" s="1" t="s">
        <v>4283</v>
      </c>
      <c r="L2288" s="1" t="s">
        <v>2630</v>
      </c>
      <c r="M2288" s="1" t="s">
        <v>4290</v>
      </c>
      <c r="N2288" s="3">
        <v>-250591.78</v>
      </c>
      <c r="O2288" s="3">
        <v>0</v>
      </c>
      <c r="P2288" s="1" t="s">
        <v>2567</v>
      </c>
      <c r="Q2288" s="1" t="s">
        <v>1952</v>
      </c>
      <c r="R2288" s="1" t="s">
        <v>1950</v>
      </c>
      <c r="S2288" s="1" t="s">
        <v>2407</v>
      </c>
      <c r="T2288" s="1" t="s">
        <v>2407</v>
      </c>
      <c r="U2288" s="1" t="s">
        <v>6246</v>
      </c>
      <c r="V2288" s="1" t="s">
        <v>2470</v>
      </c>
      <c r="W2288" s="1" t="s">
        <v>111</v>
      </c>
      <c r="X2288" s="1" t="str">
        <f>CONCATENATE(Tableau4[[#This Row],[Numéro de pièce de la pièce de référence]],Tableau4[[#This Row],[Numéro de poste de la pièce de référence]])</f>
        <v>450069031810</v>
      </c>
    </row>
    <row r="2289" spans="1:24" x14ac:dyDescent="0.35">
      <c r="A2289" s="1" t="s">
        <v>97</v>
      </c>
      <c r="B2289" s="1" t="s">
        <v>2489</v>
      </c>
      <c r="C2289" s="1" t="s">
        <v>2510</v>
      </c>
      <c r="D2289" s="1" t="s">
        <v>101</v>
      </c>
      <c r="E2289" s="1" t="s">
        <v>1979</v>
      </c>
      <c r="F2289" s="1" t="s">
        <v>2407</v>
      </c>
      <c r="G2289" s="1" t="s">
        <v>3221</v>
      </c>
      <c r="H2289" s="1" t="s">
        <v>88</v>
      </c>
      <c r="I2289" s="2">
        <v>44110</v>
      </c>
      <c r="J2289" s="1" t="s">
        <v>4282</v>
      </c>
      <c r="K2289" s="1" t="s">
        <v>4283</v>
      </c>
      <c r="L2289" s="1" t="s">
        <v>2630</v>
      </c>
      <c r="M2289" s="1" t="s">
        <v>4290</v>
      </c>
      <c r="N2289" s="3">
        <v>-2534.9499999999998</v>
      </c>
      <c r="O2289" s="3">
        <v>0</v>
      </c>
      <c r="P2289" s="1" t="s">
        <v>2702</v>
      </c>
      <c r="Q2289" s="1" t="s">
        <v>1980</v>
      </c>
      <c r="R2289" s="1" t="s">
        <v>1978</v>
      </c>
      <c r="S2289" s="1" t="s">
        <v>2407</v>
      </c>
      <c r="T2289" s="1" t="s">
        <v>2407</v>
      </c>
      <c r="U2289" s="1" t="s">
        <v>6247</v>
      </c>
      <c r="V2289" s="1" t="s">
        <v>2470</v>
      </c>
      <c r="W2289" s="1" t="s">
        <v>74</v>
      </c>
      <c r="X2289" s="1" t="str">
        <f>CONCATENATE(Tableau4[[#This Row],[Numéro de pièce de la pièce de référence]],Tableau4[[#This Row],[Numéro de poste de la pièce de référence]])</f>
        <v>450069373710</v>
      </c>
    </row>
    <row r="2290" spans="1:24" x14ac:dyDescent="0.35">
      <c r="A2290" s="1" t="s">
        <v>97</v>
      </c>
      <c r="B2290" s="1" t="s">
        <v>2489</v>
      </c>
      <c r="C2290" s="1" t="s">
        <v>2510</v>
      </c>
      <c r="D2290" s="1" t="s">
        <v>101</v>
      </c>
      <c r="E2290" s="1" t="s">
        <v>1979</v>
      </c>
      <c r="F2290" s="1" t="s">
        <v>2407</v>
      </c>
      <c r="G2290" s="1" t="s">
        <v>3221</v>
      </c>
      <c r="H2290" s="1" t="s">
        <v>217</v>
      </c>
      <c r="I2290" s="2">
        <v>44110</v>
      </c>
      <c r="J2290" s="1" t="s">
        <v>4282</v>
      </c>
      <c r="K2290" s="1" t="s">
        <v>4283</v>
      </c>
      <c r="L2290" s="1" t="s">
        <v>2630</v>
      </c>
      <c r="M2290" s="1" t="s">
        <v>4290</v>
      </c>
      <c r="N2290" s="3">
        <v>-2069.1</v>
      </c>
      <c r="O2290" s="3">
        <v>0</v>
      </c>
      <c r="P2290" s="1" t="s">
        <v>3198</v>
      </c>
      <c r="Q2290" s="1" t="s">
        <v>1981</v>
      </c>
      <c r="R2290" s="1" t="s">
        <v>1978</v>
      </c>
      <c r="S2290" s="1" t="s">
        <v>2407</v>
      </c>
      <c r="T2290" s="1" t="s">
        <v>2407</v>
      </c>
      <c r="U2290" s="1" t="s">
        <v>6248</v>
      </c>
      <c r="V2290" s="1" t="s">
        <v>2470</v>
      </c>
      <c r="W2290" s="1" t="s">
        <v>74</v>
      </c>
      <c r="X2290" s="1" t="str">
        <f>CONCATENATE(Tableau4[[#This Row],[Numéro de pièce de la pièce de référence]],Tableau4[[#This Row],[Numéro de poste de la pièce de référence]])</f>
        <v>450069373720</v>
      </c>
    </row>
    <row r="2291" spans="1:24" x14ac:dyDescent="0.35">
      <c r="A2291" s="1" t="s">
        <v>97</v>
      </c>
      <c r="B2291" s="1" t="s">
        <v>2489</v>
      </c>
      <c r="C2291" s="1" t="s">
        <v>2510</v>
      </c>
      <c r="D2291" s="1" t="s">
        <v>101</v>
      </c>
      <c r="E2291" s="1" t="s">
        <v>1995</v>
      </c>
      <c r="F2291" s="1" t="s">
        <v>2407</v>
      </c>
      <c r="G2291" s="1" t="s">
        <v>3221</v>
      </c>
      <c r="H2291" s="1" t="s">
        <v>88</v>
      </c>
      <c r="I2291" s="2">
        <v>44110</v>
      </c>
      <c r="J2291" s="1" t="s">
        <v>4282</v>
      </c>
      <c r="K2291" s="1" t="s">
        <v>4283</v>
      </c>
      <c r="L2291" s="1" t="s">
        <v>2630</v>
      </c>
      <c r="M2291" s="1" t="s">
        <v>4290</v>
      </c>
      <c r="N2291" s="3">
        <v>-378</v>
      </c>
      <c r="O2291" s="3">
        <v>0</v>
      </c>
      <c r="P2291" s="1" t="s">
        <v>2702</v>
      </c>
      <c r="Q2291" s="1" t="s">
        <v>1996</v>
      </c>
      <c r="R2291" s="1" t="s">
        <v>1994</v>
      </c>
      <c r="S2291" s="1" t="s">
        <v>2407</v>
      </c>
      <c r="T2291" s="1" t="s">
        <v>2407</v>
      </c>
      <c r="U2291" s="1" t="s">
        <v>6249</v>
      </c>
      <c r="V2291" s="1" t="s">
        <v>2470</v>
      </c>
      <c r="W2291" s="1" t="s">
        <v>74</v>
      </c>
      <c r="X2291" s="1" t="str">
        <f>CONCATENATE(Tableau4[[#This Row],[Numéro de pièce de la pièce de référence]],Tableau4[[#This Row],[Numéro de poste de la pièce de référence]])</f>
        <v>450069374710</v>
      </c>
    </row>
    <row r="2292" spans="1:24" x14ac:dyDescent="0.35">
      <c r="A2292" s="1" t="s">
        <v>97</v>
      </c>
      <c r="B2292" s="1" t="s">
        <v>2489</v>
      </c>
      <c r="C2292" s="1" t="s">
        <v>2510</v>
      </c>
      <c r="D2292" s="1" t="s">
        <v>101</v>
      </c>
      <c r="E2292" s="1" t="s">
        <v>1995</v>
      </c>
      <c r="F2292" s="1" t="s">
        <v>2407</v>
      </c>
      <c r="G2292" s="1" t="s">
        <v>3221</v>
      </c>
      <c r="H2292" s="1" t="s">
        <v>217</v>
      </c>
      <c r="I2292" s="2">
        <v>44110</v>
      </c>
      <c r="J2292" s="1" t="s">
        <v>4282</v>
      </c>
      <c r="K2292" s="1" t="s">
        <v>4283</v>
      </c>
      <c r="L2292" s="1" t="s">
        <v>2630</v>
      </c>
      <c r="M2292" s="1" t="s">
        <v>4290</v>
      </c>
      <c r="N2292" s="3">
        <v>-577.29999999999995</v>
      </c>
      <c r="O2292" s="3">
        <v>0</v>
      </c>
      <c r="P2292" s="1" t="s">
        <v>2702</v>
      </c>
      <c r="Q2292" s="1" t="s">
        <v>1997</v>
      </c>
      <c r="R2292" s="1" t="s">
        <v>1994</v>
      </c>
      <c r="S2292" s="1" t="s">
        <v>2407</v>
      </c>
      <c r="T2292" s="1" t="s">
        <v>2407</v>
      </c>
      <c r="U2292" s="1" t="s">
        <v>6250</v>
      </c>
      <c r="V2292" s="1" t="s">
        <v>2470</v>
      </c>
      <c r="W2292" s="1" t="s">
        <v>74</v>
      </c>
      <c r="X2292" s="1" t="str">
        <f>CONCATENATE(Tableau4[[#This Row],[Numéro de pièce de la pièce de référence]],Tableau4[[#This Row],[Numéro de poste de la pièce de référence]])</f>
        <v>450069374720</v>
      </c>
    </row>
    <row r="2293" spans="1:24" x14ac:dyDescent="0.35">
      <c r="A2293" s="1" t="s">
        <v>97</v>
      </c>
      <c r="B2293" s="1" t="s">
        <v>2489</v>
      </c>
      <c r="C2293" s="1" t="s">
        <v>2510</v>
      </c>
      <c r="D2293" s="1" t="s">
        <v>101</v>
      </c>
      <c r="E2293" s="1" t="s">
        <v>1995</v>
      </c>
      <c r="F2293" s="1" t="s">
        <v>2407</v>
      </c>
      <c r="G2293" s="1" t="s">
        <v>3221</v>
      </c>
      <c r="H2293" s="1" t="s">
        <v>222</v>
      </c>
      <c r="I2293" s="2">
        <v>44110</v>
      </c>
      <c r="J2293" s="1" t="s">
        <v>4282</v>
      </c>
      <c r="K2293" s="1" t="s">
        <v>4283</v>
      </c>
      <c r="L2293" s="1" t="s">
        <v>2630</v>
      </c>
      <c r="M2293" s="1" t="s">
        <v>4290</v>
      </c>
      <c r="N2293" s="3">
        <v>-421.45</v>
      </c>
      <c r="O2293" s="3">
        <v>0</v>
      </c>
      <c r="P2293" s="1" t="s">
        <v>2702</v>
      </c>
      <c r="Q2293" s="1" t="s">
        <v>1997</v>
      </c>
      <c r="R2293" s="1" t="s">
        <v>1994</v>
      </c>
      <c r="S2293" s="1" t="s">
        <v>2407</v>
      </c>
      <c r="T2293" s="1" t="s">
        <v>2407</v>
      </c>
      <c r="U2293" s="1" t="s">
        <v>6251</v>
      </c>
      <c r="V2293" s="1" t="s">
        <v>2470</v>
      </c>
      <c r="W2293" s="1" t="s">
        <v>74</v>
      </c>
      <c r="X2293" s="1" t="str">
        <f>CONCATENATE(Tableau4[[#This Row],[Numéro de pièce de la pièce de référence]],Tableau4[[#This Row],[Numéro de poste de la pièce de référence]])</f>
        <v>450069374730</v>
      </c>
    </row>
    <row r="2294" spans="1:24" x14ac:dyDescent="0.35">
      <c r="A2294" s="1" t="s">
        <v>97</v>
      </c>
      <c r="B2294" s="1" t="s">
        <v>2489</v>
      </c>
      <c r="C2294" s="1" t="s">
        <v>2510</v>
      </c>
      <c r="D2294" s="1" t="s">
        <v>101</v>
      </c>
      <c r="E2294" s="1" t="s">
        <v>1995</v>
      </c>
      <c r="F2294" s="1" t="s">
        <v>2407</v>
      </c>
      <c r="G2294" s="1" t="s">
        <v>3221</v>
      </c>
      <c r="H2294" s="1" t="s">
        <v>421</v>
      </c>
      <c r="I2294" s="2">
        <v>44110</v>
      </c>
      <c r="J2294" s="1" t="s">
        <v>4282</v>
      </c>
      <c r="K2294" s="1" t="s">
        <v>4283</v>
      </c>
      <c r="L2294" s="1" t="s">
        <v>2630</v>
      </c>
      <c r="M2294" s="1" t="s">
        <v>4290</v>
      </c>
      <c r="N2294" s="3">
        <v>-421.42</v>
      </c>
      <c r="O2294" s="3">
        <v>0</v>
      </c>
      <c r="P2294" s="1" t="s">
        <v>2702</v>
      </c>
      <c r="Q2294" s="1" t="s">
        <v>1996</v>
      </c>
      <c r="R2294" s="1" t="s">
        <v>1994</v>
      </c>
      <c r="S2294" s="1" t="s">
        <v>2407</v>
      </c>
      <c r="T2294" s="1" t="s">
        <v>2407</v>
      </c>
      <c r="U2294" s="1" t="s">
        <v>6252</v>
      </c>
      <c r="V2294" s="1" t="s">
        <v>2470</v>
      </c>
      <c r="W2294" s="1" t="s">
        <v>74</v>
      </c>
      <c r="X2294" s="1" t="str">
        <f>CONCATENATE(Tableau4[[#This Row],[Numéro de pièce de la pièce de référence]],Tableau4[[#This Row],[Numéro de poste de la pièce de référence]])</f>
        <v>450069374740</v>
      </c>
    </row>
    <row r="2295" spans="1:24" x14ac:dyDescent="0.35">
      <c r="A2295" s="1" t="s">
        <v>97</v>
      </c>
      <c r="B2295" s="1" t="s">
        <v>2489</v>
      </c>
      <c r="C2295" s="1" t="s">
        <v>2510</v>
      </c>
      <c r="D2295" s="1" t="s">
        <v>101</v>
      </c>
      <c r="E2295" s="1" t="s">
        <v>1995</v>
      </c>
      <c r="F2295" s="1" t="s">
        <v>2407</v>
      </c>
      <c r="G2295" s="1" t="s">
        <v>3221</v>
      </c>
      <c r="H2295" s="1" t="s">
        <v>423</v>
      </c>
      <c r="I2295" s="2">
        <v>44110</v>
      </c>
      <c r="J2295" s="1" t="s">
        <v>4282</v>
      </c>
      <c r="K2295" s="1" t="s">
        <v>4283</v>
      </c>
      <c r="L2295" s="1" t="s">
        <v>2630</v>
      </c>
      <c r="M2295" s="1" t="s">
        <v>4290</v>
      </c>
      <c r="N2295" s="3">
        <v>-577.29999999999995</v>
      </c>
      <c r="O2295" s="3">
        <v>0</v>
      </c>
      <c r="P2295" s="1" t="s">
        <v>2702</v>
      </c>
      <c r="Q2295" s="1" t="s">
        <v>1998</v>
      </c>
      <c r="R2295" s="1" t="s">
        <v>1994</v>
      </c>
      <c r="S2295" s="1" t="s">
        <v>2407</v>
      </c>
      <c r="T2295" s="1" t="s">
        <v>2407</v>
      </c>
      <c r="U2295" s="1" t="s">
        <v>6253</v>
      </c>
      <c r="V2295" s="1" t="s">
        <v>2470</v>
      </c>
      <c r="W2295" s="1" t="s">
        <v>74</v>
      </c>
      <c r="X2295" s="1" t="str">
        <f>CONCATENATE(Tableau4[[#This Row],[Numéro de pièce de la pièce de référence]],Tableau4[[#This Row],[Numéro de poste de la pièce de référence]])</f>
        <v>450069374750</v>
      </c>
    </row>
    <row r="2296" spans="1:24" x14ac:dyDescent="0.35">
      <c r="A2296" s="1" t="s">
        <v>97</v>
      </c>
      <c r="B2296" s="1" t="s">
        <v>2914</v>
      </c>
      <c r="C2296" s="1" t="s">
        <v>2510</v>
      </c>
      <c r="D2296" s="1" t="s">
        <v>126</v>
      </c>
      <c r="E2296" s="1" t="s">
        <v>2054</v>
      </c>
      <c r="F2296" s="1" t="s">
        <v>2407</v>
      </c>
      <c r="G2296" s="1" t="s">
        <v>3223</v>
      </c>
      <c r="H2296" s="1" t="s">
        <v>88</v>
      </c>
      <c r="I2296" s="2">
        <v>44110</v>
      </c>
      <c r="J2296" s="1" t="s">
        <v>4282</v>
      </c>
      <c r="K2296" s="1" t="s">
        <v>4283</v>
      </c>
      <c r="L2296" s="1" t="s">
        <v>2630</v>
      </c>
      <c r="M2296" s="1" t="s">
        <v>4290</v>
      </c>
      <c r="N2296" s="3">
        <v>-367.78</v>
      </c>
      <c r="O2296" s="3">
        <v>0</v>
      </c>
      <c r="P2296" s="1" t="s">
        <v>2842</v>
      </c>
      <c r="Q2296" s="1" t="s">
        <v>1174</v>
      </c>
      <c r="R2296" s="1" t="s">
        <v>1707</v>
      </c>
      <c r="S2296" s="1" t="s">
        <v>2407</v>
      </c>
      <c r="T2296" s="1" t="s">
        <v>2407</v>
      </c>
      <c r="U2296" s="1" t="s">
        <v>6254</v>
      </c>
      <c r="V2296" s="1" t="s">
        <v>2470</v>
      </c>
      <c r="W2296" s="1" t="s">
        <v>113</v>
      </c>
      <c r="X2296" s="1" t="str">
        <f>CONCATENATE(Tableau4[[#This Row],[Numéro de pièce de la pièce de référence]],Tableau4[[#This Row],[Numéro de poste de la pièce de référence]])</f>
        <v>450069396910</v>
      </c>
    </row>
    <row r="2297" spans="1:24" x14ac:dyDescent="0.35">
      <c r="A2297" s="1" t="s">
        <v>97</v>
      </c>
      <c r="B2297" s="1" t="s">
        <v>2914</v>
      </c>
      <c r="C2297" s="1" t="s">
        <v>2510</v>
      </c>
      <c r="D2297" s="1" t="s">
        <v>126</v>
      </c>
      <c r="E2297" s="1" t="s">
        <v>2054</v>
      </c>
      <c r="F2297" s="1" t="s">
        <v>2407</v>
      </c>
      <c r="G2297" s="1" t="s">
        <v>3223</v>
      </c>
      <c r="H2297" s="1" t="s">
        <v>88</v>
      </c>
      <c r="I2297" s="2">
        <v>44110</v>
      </c>
      <c r="J2297" s="1" t="s">
        <v>4282</v>
      </c>
      <c r="K2297" s="1" t="s">
        <v>4283</v>
      </c>
      <c r="L2297" s="1" t="s">
        <v>3400</v>
      </c>
      <c r="M2297" s="1" t="s">
        <v>4284</v>
      </c>
      <c r="N2297" s="3">
        <v>367.78</v>
      </c>
      <c r="O2297" s="3">
        <v>0</v>
      </c>
      <c r="P2297" s="1" t="s">
        <v>2842</v>
      </c>
      <c r="Q2297" s="1" t="s">
        <v>1174</v>
      </c>
      <c r="R2297" s="1" t="s">
        <v>1707</v>
      </c>
      <c r="S2297" s="1" t="s">
        <v>2407</v>
      </c>
      <c r="T2297" s="1" t="s">
        <v>2407</v>
      </c>
      <c r="U2297" s="1" t="s">
        <v>6255</v>
      </c>
      <c r="V2297" s="1" t="s">
        <v>2470</v>
      </c>
      <c r="W2297" s="1" t="s">
        <v>113</v>
      </c>
      <c r="X2297" s="1" t="str">
        <f>CONCATENATE(Tableau4[[#This Row],[Numéro de pièce de la pièce de référence]],Tableau4[[#This Row],[Numéro de poste de la pièce de référence]])</f>
        <v>450069396910</v>
      </c>
    </row>
    <row r="2298" spans="1:24" x14ac:dyDescent="0.35">
      <c r="A2298" s="1" t="s">
        <v>97</v>
      </c>
      <c r="B2298" s="1" t="s">
        <v>2489</v>
      </c>
      <c r="C2298" s="1" t="s">
        <v>2510</v>
      </c>
      <c r="D2298" s="1" t="s">
        <v>101</v>
      </c>
      <c r="E2298" s="1" t="s">
        <v>2066</v>
      </c>
      <c r="F2298" s="1" t="s">
        <v>2407</v>
      </c>
      <c r="G2298" s="1" t="s">
        <v>3225</v>
      </c>
      <c r="H2298" s="1" t="s">
        <v>88</v>
      </c>
      <c r="I2298" s="2">
        <v>44110</v>
      </c>
      <c r="J2298" s="1" t="s">
        <v>4282</v>
      </c>
      <c r="K2298" s="1" t="s">
        <v>4283</v>
      </c>
      <c r="L2298" s="1" t="s">
        <v>3400</v>
      </c>
      <c r="M2298" s="1" t="s">
        <v>4284</v>
      </c>
      <c r="N2298" s="3">
        <v>1022450</v>
      </c>
      <c r="O2298" s="3">
        <v>0</v>
      </c>
      <c r="P2298" s="1" t="s">
        <v>2567</v>
      </c>
      <c r="Q2298" s="1" t="s">
        <v>2067</v>
      </c>
      <c r="R2298" s="1" t="s">
        <v>2065</v>
      </c>
      <c r="S2298" s="1" t="s">
        <v>2407</v>
      </c>
      <c r="T2298" s="1" t="s">
        <v>2407</v>
      </c>
      <c r="U2298" s="1" t="s">
        <v>6256</v>
      </c>
      <c r="V2298" s="1" t="s">
        <v>2470</v>
      </c>
      <c r="W2298" s="1" t="s">
        <v>103</v>
      </c>
      <c r="X2298" s="1" t="str">
        <f>CONCATENATE(Tableau4[[#This Row],[Numéro de pièce de la pièce de référence]],Tableau4[[#This Row],[Numéro de poste de la pièce de référence]])</f>
        <v>450069409410</v>
      </c>
    </row>
    <row r="2299" spans="1:24" x14ac:dyDescent="0.35">
      <c r="A2299" s="1" t="s">
        <v>97</v>
      </c>
      <c r="B2299" s="1" t="s">
        <v>2489</v>
      </c>
      <c r="C2299" s="1" t="s">
        <v>2510</v>
      </c>
      <c r="D2299" s="1" t="s">
        <v>101</v>
      </c>
      <c r="E2299" s="1" t="s">
        <v>2066</v>
      </c>
      <c r="F2299" s="1" t="s">
        <v>2407</v>
      </c>
      <c r="G2299" s="1" t="s">
        <v>3225</v>
      </c>
      <c r="H2299" s="1" t="s">
        <v>88</v>
      </c>
      <c r="I2299" s="2">
        <v>44110</v>
      </c>
      <c r="J2299" s="1" t="s">
        <v>4282</v>
      </c>
      <c r="K2299" s="1" t="s">
        <v>4283</v>
      </c>
      <c r="L2299" s="1" t="s">
        <v>3400</v>
      </c>
      <c r="M2299" s="1" t="s">
        <v>4284</v>
      </c>
      <c r="N2299" s="3">
        <v>786500</v>
      </c>
      <c r="O2299" s="3">
        <v>0</v>
      </c>
      <c r="P2299" s="1" t="s">
        <v>2567</v>
      </c>
      <c r="Q2299" s="1" t="s">
        <v>2067</v>
      </c>
      <c r="R2299" s="1" t="s">
        <v>2065</v>
      </c>
      <c r="S2299" s="1" t="s">
        <v>2407</v>
      </c>
      <c r="T2299" s="1" t="s">
        <v>2407</v>
      </c>
      <c r="U2299" s="1" t="s">
        <v>6256</v>
      </c>
      <c r="V2299" s="1" t="s">
        <v>2470</v>
      </c>
      <c r="W2299" s="1" t="s">
        <v>103</v>
      </c>
      <c r="X2299" s="1" t="str">
        <f>CONCATENATE(Tableau4[[#This Row],[Numéro de pièce de la pièce de référence]],Tableau4[[#This Row],[Numéro de poste de la pièce de référence]])</f>
        <v>450069409410</v>
      </c>
    </row>
    <row r="2300" spans="1:24" x14ac:dyDescent="0.35">
      <c r="A2300" s="1" t="s">
        <v>97</v>
      </c>
      <c r="B2300" s="1" t="s">
        <v>2489</v>
      </c>
      <c r="C2300" s="1" t="s">
        <v>2510</v>
      </c>
      <c r="D2300" s="1" t="s">
        <v>101</v>
      </c>
      <c r="E2300" s="1" t="s">
        <v>2066</v>
      </c>
      <c r="F2300" s="1" t="s">
        <v>2407</v>
      </c>
      <c r="G2300" s="1" t="s">
        <v>3225</v>
      </c>
      <c r="H2300" s="1" t="s">
        <v>88</v>
      </c>
      <c r="I2300" s="2">
        <v>44110</v>
      </c>
      <c r="J2300" s="1" t="s">
        <v>4282</v>
      </c>
      <c r="K2300" s="1" t="s">
        <v>4283</v>
      </c>
      <c r="L2300" s="1" t="s">
        <v>3400</v>
      </c>
      <c r="M2300" s="1" t="s">
        <v>4284</v>
      </c>
      <c r="N2300" s="3">
        <v>1573000</v>
      </c>
      <c r="O2300" s="3">
        <v>0</v>
      </c>
      <c r="P2300" s="1" t="s">
        <v>2567</v>
      </c>
      <c r="Q2300" s="1" t="s">
        <v>2067</v>
      </c>
      <c r="R2300" s="1" t="s">
        <v>2065</v>
      </c>
      <c r="S2300" s="1" t="s">
        <v>2407</v>
      </c>
      <c r="T2300" s="1" t="s">
        <v>2407</v>
      </c>
      <c r="U2300" s="1" t="s">
        <v>6256</v>
      </c>
      <c r="V2300" s="1" t="s">
        <v>2470</v>
      </c>
      <c r="W2300" s="1" t="s">
        <v>103</v>
      </c>
      <c r="X2300" s="1" t="str">
        <f>CONCATENATE(Tableau4[[#This Row],[Numéro de pièce de la pièce de référence]],Tableau4[[#This Row],[Numéro de poste de la pièce de référence]])</f>
        <v>450069409410</v>
      </c>
    </row>
    <row r="2301" spans="1:24" x14ac:dyDescent="0.35">
      <c r="A2301" s="1" t="s">
        <v>97</v>
      </c>
      <c r="B2301" s="1" t="s">
        <v>2489</v>
      </c>
      <c r="C2301" s="1" t="s">
        <v>2510</v>
      </c>
      <c r="D2301" s="1" t="s">
        <v>101</v>
      </c>
      <c r="E2301" s="1" t="s">
        <v>2066</v>
      </c>
      <c r="F2301" s="1" t="s">
        <v>2407</v>
      </c>
      <c r="G2301" s="1" t="s">
        <v>3225</v>
      </c>
      <c r="H2301" s="1" t="s">
        <v>88</v>
      </c>
      <c r="I2301" s="2">
        <v>44110</v>
      </c>
      <c r="J2301" s="1" t="s">
        <v>4282</v>
      </c>
      <c r="K2301" s="1" t="s">
        <v>4283</v>
      </c>
      <c r="L2301" s="1" t="s">
        <v>3400</v>
      </c>
      <c r="M2301" s="1" t="s">
        <v>4284</v>
      </c>
      <c r="N2301" s="3">
        <v>2359500</v>
      </c>
      <c r="O2301" s="3">
        <v>0</v>
      </c>
      <c r="P2301" s="1" t="s">
        <v>2567</v>
      </c>
      <c r="Q2301" s="1" t="s">
        <v>2067</v>
      </c>
      <c r="R2301" s="1" t="s">
        <v>2065</v>
      </c>
      <c r="S2301" s="1" t="s">
        <v>2407</v>
      </c>
      <c r="T2301" s="1" t="s">
        <v>2407</v>
      </c>
      <c r="U2301" s="1" t="s">
        <v>6256</v>
      </c>
      <c r="V2301" s="1" t="s">
        <v>2470</v>
      </c>
      <c r="W2301" s="1" t="s">
        <v>103</v>
      </c>
      <c r="X2301" s="1" t="str">
        <f>CONCATENATE(Tableau4[[#This Row],[Numéro de pièce de la pièce de référence]],Tableau4[[#This Row],[Numéro de poste de la pièce de référence]])</f>
        <v>450069409410</v>
      </c>
    </row>
    <row r="2302" spans="1:24" x14ac:dyDescent="0.35">
      <c r="A2302" s="1" t="s">
        <v>97</v>
      </c>
      <c r="B2302" s="1" t="s">
        <v>2489</v>
      </c>
      <c r="C2302" s="1" t="s">
        <v>2510</v>
      </c>
      <c r="D2302" s="1" t="s">
        <v>101</v>
      </c>
      <c r="E2302" s="1" t="s">
        <v>2022</v>
      </c>
      <c r="F2302" s="1" t="s">
        <v>2407</v>
      </c>
      <c r="G2302" s="1" t="s">
        <v>3227</v>
      </c>
      <c r="H2302" s="1" t="s">
        <v>88</v>
      </c>
      <c r="I2302" s="2">
        <v>44110</v>
      </c>
      <c r="J2302" s="1" t="s">
        <v>4282</v>
      </c>
      <c r="K2302" s="1" t="s">
        <v>4283</v>
      </c>
      <c r="L2302" s="1" t="s">
        <v>3400</v>
      </c>
      <c r="M2302" s="1" t="s">
        <v>4284</v>
      </c>
      <c r="N2302" s="3">
        <v>138666</v>
      </c>
      <c r="O2302" s="3">
        <v>0</v>
      </c>
      <c r="P2302" s="1" t="s">
        <v>2567</v>
      </c>
      <c r="Q2302" s="1" t="s">
        <v>2023</v>
      </c>
      <c r="R2302" s="1" t="s">
        <v>2021</v>
      </c>
      <c r="S2302" s="1" t="s">
        <v>2407</v>
      </c>
      <c r="T2302" s="1" t="s">
        <v>2407</v>
      </c>
      <c r="U2302" s="1" t="s">
        <v>6257</v>
      </c>
      <c r="V2302" s="1" t="s">
        <v>2470</v>
      </c>
      <c r="W2302" s="1" t="s">
        <v>103</v>
      </c>
      <c r="X2302" s="1" t="str">
        <f>CONCATENATE(Tableau4[[#This Row],[Numéro de pièce de la pièce de référence]],Tableau4[[#This Row],[Numéro de poste de la pièce de référence]])</f>
        <v>450069410410</v>
      </c>
    </row>
    <row r="2303" spans="1:24" x14ac:dyDescent="0.35">
      <c r="A2303" s="1" t="s">
        <v>97</v>
      </c>
      <c r="B2303" s="1" t="s">
        <v>2489</v>
      </c>
      <c r="C2303" s="1" t="s">
        <v>2510</v>
      </c>
      <c r="D2303" s="1" t="s">
        <v>101</v>
      </c>
      <c r="E2303" s="1" t="s">
        <v>2022</v>
      </c>
      <c r="F2303" s="1" t="s">
        <v>2407</v>
      </c>
      <c r="G2303" s="1" t="s">
        <v>3227</v>
      </c>
      <c r="H2303" s="1" t="s">
        <v>88</v>
      </c>
      <c r="I2303" s="2">
        <v>44110</v>
      </c>
      <c r="J2303" s="1" t="s">
        <v>4282</v>
      </c>
      <c r="K2303" s="1" t="s">
        <v>4283</v>
      </c>
      <c r="L2303" s="1" t="s">
        <v>3400</v>
      </c>
      <c r="M2303" s="1" t="s">
        <v>4284</v>
      </c>
      <c r="N2303" s="3">
        <v>138666</v>
      </c>
      <c r="O2303" s="3">
        <v>0</v>
      </c>
      <c r="P2303" s="1" t="s">
        <v>2567</v>
      </c>
      <c r="Q2303" s="1" t="s">
        <v>2023</v>
      </c>
      <c r="R2303" s="1" t="s">
        <v>2021</v>
      </c>
      <c r="S2303" s="1" t="s">
        <v>2407</v>
      </c>
      <c r="T2303" s="1" t="s">
        <v>2407</v>
      </c>
      <c r="U2303" s="1" t="s">
        <v>6257</v>
      </c>
      <c r="V2303" s="1" t="s">
        <v>2470</v>
      </c>
      <c r="W2303" s="1" t="s">
        <v>103</v>
      </c>
      <c r="X2303" s="1" t="str">
        <f>CONCATENATE(Tableau4[[#This Row],[Numéro de pièce de la pièce de référence]],Tableau4[[#This Row],[Numéro de poste de la pièce de référence]])</f>
        <v>450069410410</v>
      </c>
    </row>
    <row r="2304" spans="1:24" x14ac:dyDescent="0.35">
      <c r="A2304" s="1" t="s">
        <v>97</v>
      </c>
      <c r="B2304" s="1" t="s">
        <v>2489</v>
      </c>
      <c r="C2304" s="1" t="s">
        <v>2510</v>
      </c>
      <c r="D2304" s="1" t="s">
        <v>101</v>
      </c>
      <c r="E2304" s="1" t="s">
        <v>2022</v>
      </c>
      <c r="F2304" s="1" t="s">
        <v>2407</v>
      </c>
      <c r="G2304" s="1" t="s">
        <v>3227</v>
      </c>
      <c r="H2304" s="1" t="s">
        <v>217</v>
      </c>
      <c r="I2304" s="2">
        <v>44110</v>
      </c>
      <c r="J2304" s="1" t="s">
        <v>4282</v>
      </c>
      <c r="K2304" s="1" t="s">
        <v>4283</v>
      </c>
      <c r="L2304" s="1" t="s">
        <v>3400</v>
      </c>
      <c r="M2304" s="1" t="s">
        <v>4284</v>
      </c>
      <c r="N2304" s="3">
        <v>482136.6</v>
      </c>
      <c r="O2304" s="3">
        <v>0</v>
      </c>
      <c r="P2304" s="1" t="s">
        <v>2567</v>
      </c>
      <c r="Q2304" s="1" t="s">
        <v>2024</v>
      </c>
      <c r="R2304" s="1" t="s">
        <v>2021</v>
      </c>
      <c r="S2304" s="1" t="s">
        <v>2407</v>
      </c>
      <c r="T2304" s="1" t="s">
        <v>2407</v>
      </c>
      <c r="U2304" s="1" t="s">
        <v>6257</v>
      </c>
      <c r="V2304" s="1" t="s">
        <v>2470</v>
      </c>
      <c r="W2304" s="1" t="s">
        <v>103</v>
      </c>
      <c r="X2304" s="1" t="str">
        <f>CONCATENATE(Tableau4[[#This Row],[Numéro de pièce de la pièce de référence]],Tableau4[[#This Row],[Numéro de poste de la pièce de référence]])</f>
        <v>450069410420</v>
      </c>
    </row>
    <row r="2305" spans="1:24" x14ac:dyDescent="0.35">
      <c r="A2305" s="1" t="s">
        <v>97</v>
      </c>
      <c r="B2305" s="1" t="s">
        <v>2489</v>
      </c>
      <c r="C2305" s="1" t="s">
        <v>2510</v>
      </c>
      <c r="D2305" s="1" t="s">
        <v>101</v>
      </c>
      <c r="E2305" s="1" t="s">
        <v>2049</v>
      </c>
      <c r="F2305" s="1" t="s">
        <v>2407</v>
      </c>
      <c r="G2305" s="1" t="s">
        <v>3229</v>
      </c>
      <c r="H2305" s="1" t="s">
        <v>88</v>
      </c>
      <c r="I2305" s="2">
        <v>44110</v>
      </c>
      <c r="J2305" s="1" t="s">
        <v>4282</v>
      </c>
      <c r="K2305" s="1" t="s">
        <v>4283</v>
      </c>
      <c r="L2305" s="1" t="s">
        <v>3400</v>
      </c>
      <c r="M2305" s="1" t="s">
        <v>4284</v>
      </c>
      <c r="N2305" s="3">
        <v>816750</v>
      </c>
      <c r="O2305" s="3">
        <v>0</v>
      </c>
      <c r="P2305" s="1" t="s">
        <v>2567</v>
      </c>
      <c r="Q2305" s="1" t="s">
        <v>2050</v>
      </c>
      <c r="R2305" s="1" t="s">
        <v>2048</v>
      </c>
      <c r="S2305" s="1" t="s">
        <v>2407</v>
      </c>
      <c r="T2305" s="1" t="s">
        <v>2407</v>
      </c>
      <c r="U2305" s="1" t="s">
        <v>6258</v>
      </c>
      <c r="V2305" s="1" t="s">
        <v>2470</v>
      </c>
      <c r="W2305" s="1" t="s">
        <v>103</v>
      </c>
      <c r="X2305" s="1" t="str">
        <f>CONCATENATE(Tableau4[[#This Row],[Numéro de pièce de la pièce de référence]],Tableau4[[#This Row],[Numéro de poste de la pièce de référence]])</f>
        <v>450069410910</v>
      </c>
    </row>
    <row r="2306" spans="1:24" x14ac:dyDescent="0.35">
      <c r="A2306" s="1" t="s">
        <v>97</v>
      </c>
      <c r="B2306" s="1" t="s">
        <v>2489</v>
      </c>
      <c r="C2306" s="1" t="s">
        <v>2510</v>
      </c>
      <c r="D2306" s="1" t="s">
        <v>101</v>
      </c>
      <c r="E2306" s="1" t="s">
        <v>2049</v>
      </c>
      <c r="F2306" s="1" t="s">
        <v>2407</v>
      </c>
      <c r="G2306" s="1" t="s">
        <v>3229</v>
      </c>
      <c r="H2306" s="1" t="s">
        <v>88</v>
      </c>
      <c r="I2306" s="2">
        <v>44110</v>
      </c>
      <c r="J2306" s="1" t="s">
        <v>4282</v>
      </c>
      <c r="K2306" s="1" t="s">
        <v>4283</v>
      </c>
      <c r="L2306" s="1" t="s">
        <v>3400</v>
      </c>
      <c r="M2306" s="1" t="s">
        <v>4284</v>
      </c>
      <c r="N2306" s="3">
        <v>1633500</v>
      </c>
      <c r="O2306" s="3">
        <v>0</v>
      </c>
      <c r="P2306" s="1" t="s">
        <v>2567</v>
      </c>
      <c r="Q2306" s="1" t="s">
        <v>2050</v>
      </c>
      <c r="R2306" s="1" t="s">
        <v>2048</v>
      </c>
      <c r="S2306" s="1" t="s">
        <v>2407</v>
      </c>
      <c r="T2306" s="1" t="s">
        <v>2407</v>
      </c>
      <c r="U2306" s="1" t="s">
        <v>6258</v>
      </c>
      <c r="V2306" s="1" t="s">
        <v>2470</v>
      </c>
      <c r="W2306" s="1" t="s">
        <v>103</v>
      </c>
      <c r="X2306" s="1" t="str">
        <f>CONCATENATE(Tableau4[[#This Row],[Numéro de pièce de la pièce de référence]],Tableau4[[#This Row],[Numéro de poste de la pièce de référence]])</f>
        <v>450069410910</v>
      </c>
    </row>
    <row r="2307" spans="1:24" x14ac:dyDescent="0.35">
      <c r="A2307" s="1" t="s">
        <v>97</v>
      </c>
      <c r="B2307" s="1" t="s">
        <v>2489</v>
      </c>
      <c r="C2307" s="1" t="s">
        <v>2510</v>
      </c>
      <c r="D2307" s="1" t="s">
        <v>101</v>
      </c>
      <c r="E2307" s="1" t="s">
        <v>2049</v>
      </c>
      <c r="F2307" s="1" t="s">
        <v>2407</v>
      </c>
      <c r="G2307" s="1" t="s">
        <v>3229</v>
      </c>
      <c r="H2307" s="1" t="s">
        <v>88</v>
      </c>
      <c r="I2307" s="2">
        <v>44110</v>
      </c>
      <c r="J2307" s="1" t="s">
        <v>4282</v>
      </c>
      <c r="K2307" s="1" t="s">
        <v>4283</v>
      </c>
      <c r="L2307" s="1" t="s">
        <v>3400</v>
      </c>
      <c r="M2307" s="1" t="s">
        <v>4284</v>
      </c>
      <c r="N2307" s="3">
        <v>1012770</v>
      </c>
      <c r="O2307" s="3">
        <v>0</v>
      </c>
      <c r="P2307" s="1" t="s">
        <v>2567</v>
      </c>
      <c r="Q2307" s="1" t="s">
        <v>2050</v>
      </c>
      <c r="R2307" s="1" t="s">
        <v>2048</v>
      </c>
      <c r="S2307" s="1" t="s">
        <v>2407</v>
      </c>
      <c r="T2307" s="1" t="s">
        <v>2407</v>
      </c>
      <c r="U2307" s="1" t="s">
        <v>6258</v>
      </c>
      <c r="V2307" s="1" t="s">
        <v>2470</v>
      </c>
      <c r="W2307" s="1" t="s">
        <v>103</v>
      </c>
      <c r="X2307" s="1" t="str">
        <f>CONCATENATE(Tableau4[[#This Row],[Numéro de pièce de la pièce de référence]],Tableau4[[#This Row],[Numéro de poste de la pièce de référence]])</f>
        <v>450069410910</v>
      </c>
    </row>
    <row r="2308" spans="1:24" x14ac:dyDescent="0.35">
      <c r="A2308" s="1" t="s">
        <v>97</v>
      </c>
      <c r="B2308" s="1" t="s">
        <v>2489</v>
      </c>
      <c r="C2308" s="1" t="s">
        <v>2510</v>
      </c>
      <c r="D2308" s="1" t="s">
        <v>101</v>
      </c>
      <c r="E2308" s="1" t="s">
        <v>2051</v>
      </c>
      <c r="F2308" s="1" t="s">
        <v>2407</v>
      </c>
      <c r="G2308" s="1" t="s">
        <v>3230</v>
      </c>
      <c r="H2308" s="1" t="s">
        <v>88</v>
      </c>
      <c r="I2308" s="2">
        <v>44110</v>
      </c>
      <c r="J2308" s="1" t="s">
        <v>4282</v>
      </c>
      <c r="K2308" s="1" t="s">
        <v>4283</v>
      </c>
      <c r="L2308" s="1" t="s">
        <v>3400</v>
      </c>
      <c r="M2308" s="1" t="s">
        <v>4284</v>
      </c>
      <c r="N2308" s="3">
        <v>350900</v>
      </c>
      <c r="O2308" s="3">
        <v>0</v>
      </c>
      <c r="P2308" s="1" t="s">
        <v>2567</v>
      </c>
      <c r="Q2308" s="1" t="s">
        <v>2052</v>
      </c>
      <c r="R2308" s="1" t="s">
        <v>2048</v>
      </c>
      <c r="S2308" s="1" t="s">
        <v>2407</v>
      </c>
      <c r="T2308" s="1" t="s">
        <v>2407</v>
      </c>
      <c r="U2308" s="1" t="s">
        <v>6259</v>
      </c>
      <c r="V2308" s="1" t="s">
        <v>2470</v>
      </c>
      <c r="W2308" s="1" t="s">
        <v>103</v>
      </c>
      <c r="X2308" s="1" t="str">
        <f>CONCATENATE(Tableau4[[#This Row],[Numéro de pièce de la pièce de référence]],Tableau4[[#This Row],[Numéro de poste de la pièce de référence]])</f>
        <v>450069412910</v>
      </c>
    </row>
    <row r="2309" spans="1:24" x14ac:dyDescent="0.35">
      <c r="A2309" s="1" t="s">
        <v>97</v>
      </c>
      <c r="B2309" s="1" t="s">
        <v>2489</v>
      </c>
      <c r="C2309" s="1" t="s">
        <v>2510</v>
      </c>
      <c r="D2309" s="1" t="s">
        <v>101</v>
      </c>
      <c r="E2309" s="1" t="s">
        <v>2051</v>
      </c>
      <c r="F2309" s="1" t="s">
        <v>2407</v>
      </c>
      <c r="G2309" s="1" t="s">
        <v>3230</v>
      </c>
      <c r="H2309" s="1" t="s">
        <v>88</v>
      </c>
      <c r="I2309" s="2">
        <v>44110</v>
      </c>
      <c r="J2309" s="1" t="s">
        <v>4282</v>
      </c>
      <c r="K2309" s="1" t="s">
        <v>4283</v>
      </c>
      <c r="L2309" s="1" t="s">
        <v>3400</v>
      </c>
      <c r="M2309" s="1" t="s">
        <v>4284</v>
      </c>
      <c r="N2309" s="3">
        <v>877250</v>
      </c>
      <c r="O2309" s="3">
        <v>0</v>
      </c>
      <c r="P2309" s="1" t="s">
        <v>2567</v>
      </c>
      <c r="Q2309" s="1" t="s">
        <v>2052</v>
      </c>
      <c r="R2309" s="1" t="s">
        <v>2048</v>
      </c>
      <c r="S2309" s="1" t="s">
        <v>2407</v>
      </c>
      <c r="T2309" s="1" t="s">
        <v>2407</v>
      </c>
      <c r="U2309" s="1" t="s">
        <v>6259</v>
      </c>
      <c r="V2309" s="1" t="s">
        <v>2470</v>
      </c>
      <c r="W2309" s="1" t="s">
        <v>103</v>
      </c>
      <c r="X2309" s="1" t="str">
        <f>CONCATENATE(Tableau4[[#This Row],[Numéro de pièce de la pièce de référence]],Tableau4[[#This Row],[Numéro de poste de la pièce de référence]])</f>
        <v>450069412910</v>
      </c>
    </row>
    <row r="2310" spans="1:24" x14ac:dyDescent="0.35">
      <c r="A2310" s="1" t="s">
        <v>97</v>
      </c>
      <c r="B2310" s="1" t="s">
        <v>2489</v>
      </c>
      <c r="C2310" s="1" t="s">
        <v>2510</v>
      </c>
      <c r="D2310" s="1" t="s">
        <v>101</v>
      </c>
      <c r="E2310" s="1" t="s">
        <v>2043</v>
      </c>
      <c r="F2310" s="1" t="s">
        <v>2407</v>
      </c>
      <c r="G2310" s="1" t="s">
        <v>3231</v>
      </c>
      <c r="H2310" s="1" t="s">
        <v>88</v>
      </c>
      <c r="I2310" s="2">
        <v>44110</v>
      </c>
      <c r="J2310" s="1" t="s">
        <v>4282</v>
      </c>
      <c r="K2310" s="1" t="s">
        <v>4283</v>
      </c>
      <c r="L2310" s="1" t="s">
        <v>3400</v>
      </c>
      <c r="M2310" s="1" t="s">
        <v>4284</v>
      </c>
      <c r="N2310" s="3">
        <v>107085</v>
      </c>
      <c r="O2310" s="3">
        <v>0</v>
      </c>
      <c r="P2310" s="1" t="s">
        <v>2567</v>
      </c>
      <c r="Q2310" s="1" t="s">
        <v>2044</v>
      </c>
      <c r="R2310" s="1" t="s">
        <v>1369</v>
      </c>
      <c r="S2310" s="1" t="s">
        <v>2407</v>
      </c>
      <c r="T2310" s="1" t="s">
        <v>2407</v>
      </c>
      <c r="U2310" s="1" t="s">
        <v>6260</v>
      </c>
      <c r="V2310" s="1" t="s">
        <v>2470</v>
      </c>
      <c r="W2310" s="1" t="s">
        <v>103</v>
      </c>
      <c r="X2310" s="1" t="str">
        <f>CONCATENATE(Tableau4[[#This Row],[Numéro de pièce de la pièce de référence]],Tableau4[[#This Row],[Numéro de poste de la pièce de référence]])</f>
        <v>450069413610</v>
      </c>
    </row>
    <row r="2311" spans="1:24" x14ac:dyDescent="0.35">
      <c r="A2311" s="1" t="s">
        <v>97</v>
      </c>
      <c r="B2311" s="1" t="s">
        <v>2489</v>
      </c>
      <c r="C2311" s="1" t="s">
        <v>2510</v>
      </c>
      <c r="D2311" s="1" t="s">
        <v>101</v>
      </c>
      <c r="E2311" s="1" t="s">
        <v>2043</v>
      </c>
      <c r="F2311" s="1" t="s">
        <v>2407</v>
      </c>
      <c r="G2311" s="1" t="s">
        <v>3231</v>
      </c>
      <c r="H2311" s="1" t="s">
        <v>88</v>
      </c>
      <c r="I2311" s="2">
        <v>44110</v>
      </c>
      <c r="J2311" s="1" t="s">
        <v>4282</v>
      </c>
      <c r="K2311" s="1" t="s">
        <v>4283</v>
      </c>
      <c r="L2311" s="1" t="s">
        <v>3400</v>
      </c>
      <c r="M2311" s="1" t="s">
        <v>4284</v>
      </c>
      <c r="N2311" s="3">
        <v>107085</v>
      </c>
      <c r="O2311" s="3">
        <v>0</v>
      </c>
      <c r="P2311" s="1" t="s">
        <v>2567</v>
      </c>
      <c r="Q2311" s="1" t="s">
        <v>2044</v>
      </c>
      <c r="R2311" s="1" t="s">
        <v>1369</v>
      </c>
      <c r="S2311" s="1" t="s">
        <v>2407</v>
      </c>
      <c r="T2311" s="1" t="s">
        <v>2407</v>
      </c>
      <c r="U2311" s="1" t="s">
        <v>6260</v>
      </c>
      <c r="V2311" s="1" t="s">
        <v>2470</v>
      </c>
      <c r="W2311" s="1" t="s">
        <v>103</v>
      </c>
      <c r="X2311" s="1" t="str">
        <f>CONCATENATE(Tableau4[[#This Row],[Numéro de pièce de la pièce de référence]],Tableau4[[#This Row],[Numéro de poste de la pièce de référence]])</f>
        <v>450069413610</v>
      </c>
    </row>
    <row r="2312" spans="1:24" x14ac:dyDescent="0.35">
      <c r="A2312" s="1" t="s">
        <v>97</v>
      </c>
      <c r="B2312" s="1" t="s">
        <v>2489</v>
      </c>
      <c r="C2312" s="1" t="s">
        <v>2510</v>
      </c>
      <c r="D2312" s="1" t="s">
        <v>101</v>
      </c>
      <c r="E2312" s="1" t="s">
        <v>2016</v>
      </c>
      <c r="F2312" s="1" t="s">
        <v>2407</v>
      </c>
      <c r="G2312" s="1" t="s">
        <v>3233</v>
      </c>
      <c r="H2312" s="1" t="s">
        <v>88</v>
      </c>
      <c r="I2312" s="2">
        <v>44110</v>
      </c>
      <c r="J2312" s="1" t="s">
        <v>4282</v>
      </c>
      <c r="K2312" s="1" t="s">
        <v>4283</v>
      </c>
      <c r="L2312" s="1" t="s">
        <v>3401</v>
      </c>
      <c r="M2312" s="1" t="s">
        <v>4288</v>
      </c>
      <c r="N2312" s="3">
        <v>-13093.92</v>
      </c>
      <c r="O2312" s="3">
        <v>0</v>
      </c>
      <c r="P2312" s="1" t="s">
        <v>2567</v>
      </c>
      <c r="Q2312" s="1" t="s">
        <v>2017</v>
      </c>
      <c r="R2312" s="1" t="s">
        <v>1849</v>
      </c>
      <c r="S2312" s="1" t="s">
        <v>2407</v>
      </c>
      <c r="T2312" s="1" t="s">
        <v>2407</v>
      </c>
      <c r="U2312" s="1" t="s">
        <v>6261</v>
      </c>
      <c r="V2312" s="1" t="s">
        <v>2470</v>
      </c>
      <c r="W2312" s="1" t="s">
        <v>103</v>
      </c>
      <c r="X2312" s="1" t="str">
        <f>CONCATENATE(Tableau4[[#This Row],[Numéro de pièce de la pièce de référence]],Tableau4[[#This Row],[Numéro de poste de la pièce de référence]])</f>
        <v>450069415410</v>
      </c>
    </row>
    <row r="2313" spans="1:24" x14ac:dyDescent="0.35">
      <c r="A2313" s="1" t="s">
        <v>97</v>
      </c>
      <c r="B2313" s="1" t="s">
        <v>2489</v>
      </c>
      <c r="C2313" s="1" t="s">
        <v>2510</v>
      </c>
      <c r="D2313" s="1" t="s">
        <v>101</v>
      </c>
      <c r="E2313" s="1" t="s">
        <v>2016</v>
      </c>
      <c r="F2313" s="1" t="s">
        <v>2407</v>
      </c>
      <c r="G2313" s="1" t="s">
        <v>3233</v>
      </c>
      <c r="H2313" s="1" t="s">
        <v>88</v>
      </c>
      <c r="I2313" s="2">
        <v>44110</v>
      </c>
      <c r="J2313" s="1" t="s">
        <v>4282</v>
      </c>
      <c r="K2313" s="1" t="s">
        <v>4283</v>
      </c>
      <c r="L2313" s="1" t="s">
        <v>3401</v>
      </c>
      <c r="M2313" s="1" t="s">
        <v>4288</v>
      </c>
      <c r="N2313" s="3">
        <v>-13093.92</v>
      </c>
      <c r="O2313" s="3">
        <v>0</v>
      </c>
      <c r="P2313" s="1" t="s">
        <v>2567</v>
      </c>
      <c r="Q2313" s="1" t="s">
        <v>2017</v>
      </c>
      <c r="R2313" s="1" t="s">
        <v>1849</v>
      </c>
      <c r="S2313" s="1" t="s">
        <v>2407</v>
      </c>
      <c r="T2313" s="1" t="s">
        <v>2407</v>
      </c>
      <c r="U2313" s="1" t="s">
        <v>6261</v>
      </c>
      <c r="V2313" s="1" t="s">
        <v>2470</v>
      </c>
      <c r="W2313" s="1" t="s">
        <v>103</v>
      </c>
      <c r="X2313" s="1" t="str">
        <f>CONCATENATE(Tableau4[[#This Row],[Numéro de pièce de la pièce de référence]],Tableau4[[#This Row],[Numéro de poste de la pièce de référence]])</f>
        <v>450069415410</v>
      </c>
    </row>
    <row r="2314" spans="1:24" x14ac:dyDescent="0.35">
      <c r="A2314" s="1" t="s">
        <v>97</v>
      </c>
      <c r="B2314" s="1" t="s">
        <v>2489</v>
      </c>
      <c r="C2314" s="1" t="s">
        <v>2510</v>
      </c>
      <c r="D2314" s="1" t="s">
        <v>101</v>
      </c>
      <c r="E2314" s="1" t="s">
        <v>2016</v>
      </c>
      <c r="F2314" s="1" t="s">
        <v>2407</v>
      </c>
      <c r="G2314" s="1" t="s">
        <v>3233</v>
      </c>
      <c r="H2314" s="1" t="s">
        <v>88</v>
      </c>
      <c r="I2314" s="2">
        <v>44110</v>
      </c>
      <c r="J2314" s="1" t="s">
        <v>4282</v>
      </c>
      <c r="K2314" s="1" t="s">
        <v>4283</v>
      </c>
      <c r="L2314" s="1" t="s">
        <v>3400</v>
      </c>
      <c r="M2314" s="1" t="s">
        <v>4284</v>
      </c>
      <c r="N2314" s="3">
        <v>75445.919999999998</v>
      </c>
      <c r="O2314" s="3">
        <v>0</v>
      </c>
      <c r="P2314" s="1" t="s">
        <v>2567</v>
      </c>
      <c r="Q2314" s="1" t="s">
        <v>2017</v>
      </c>
      <c r="R2314" s="1" t="s">
        <v>1849</v>
      </c>
      <c r="S2314" s="1" t="s">
        <v>2407</v>
      </c>
      <c r="T2314" s="1" t="s">
        <v>2407</v>
      </c>
      <c r="U2314" s="1" t="s">
        <v>6262</v>
      </c>
      <c r="V2314" s="1" t="s">
        <v>2470</v>
      </c>
      <c r="W2314" s="1" t="s">
        <v>103</v>
      </c>
      <c r="X2314" s="1" t="str">
        <f>CONCATENATE(Tableau4[[#This Row],[Numéro de pièce de la pièce de référence]],Tableau4[[#This Row],[Numéro de poste de la pièce de référence]])</f>
        <v>450069415410</v>
      </c>
    </row>
    <row r="2315" spans="1:24" x14ac:dyDescent="0.35">
      <c r="A2315" s="1" t="s">
        <v>97</v>
      </c>
      <c r="B2315" s="1" t="s">
        <v>2489</v>
      </c>
      <c r="C2315" s="1" t="s">
        <v>2510</v>
      </c>
      <c r="D2315" s="1" t="s">
        <v>101</v>
      </c>
      <c r="E2315" s="1" t="s">
        <v>2016</v>
      </c>
      <c r="F2315" s="1" t="s">
        <v>2407</v>
      </c>
      <c r="G2315" s="1" t="s">
        <v>3233</v>
      </c>
      <c r="H2315" s="1" t="s">
        <v>88</v>
      </c>
      <c r="I2315" s="2">
        <v>44110</v>
      </c>
      <c r="J2315" s="1" t="s">
        <v>4282</v>
      </c>
      <c r="K2315" s="1" t="s">
        <v>4283</v>
      </c>
      <c r="L2315" s="1" t="s">
        <v>3400</v>
      </c>
      <c r="M2315" s="1" t="s">
        <v>4284</v>
      </c>
      <c r="N2315" s="3">
        <v>75445.919999999998</v>
      </c>
      <c r="O2315" s="3">
        <v>0</v>
      </c>
      <c r="P2315" s="1" t="s">
        <v>2567</v>
      </c>
      <c r="Q2315" s="1" t="s">
        <v>2017</v>
      </c>
      <c r="R2315" s="1" t="s">
        <v>1849</v>
      </c>
      <c r="S2315" s="1" t="s">
        <v>2407</v>
      </c>
      <c r="T2315" s="1" t="s">
        <v>2407</v>
      </c>
      <c r="U2315" s="1" t="s">
        <v>6262</v>
      </c>
      <c r="V2315" s="1" t="s">
        <v>2470</v>
      </c>
      <c r="W2315" s="1" t="s">
        <v>103</v>
      </c>
      <c r="X2315" s="1" t="str">
        <f>CONCATENATE(Tableau4[[#This Row],[Numéro de pièce de la pièce de référence]],Tableau4[[#This Row],[Numéro de poste de la pièce de référence]])</f>
        <v>450069415410</v>
      </c>
    </row>
    <row r="2316" spans="1:24" x14ac:dyDescent="0.35">
      <c r="A2316" s="1" t="s">
        <v>97</v>
      </c>
      <c r="B2316" s="1" t="s">
        <v>2489</v>
      </c>
      <c r="C2316" s="1" t="s">
        <v>2510</v>
      </c>
      <c r="D2316" s="1" t="s">
        <v>101</v>
      </c>
      <c r="E2316" s="1" t="s">
        <v>2016</v>
      </c>
      <c r="F2316" s="1" t="s">
        <v>2407</v>
      </c>
      <c r="G2316" s="1" t="s">
        <v>3233</v>
      </c>
      <c r="H2316" s="1" t="s">
        <v>88</v>
      </c>
      <c r="I2316" s="2">
        <v>44110</v>
      </c>
      <c r="J2316" s="1" t="s">
        <v>4282</v>
      </c>
      <c r="K2316" s="1" t="s">
        <v>4283</v>
      </c>
      <c r="L2316" s="1" t="s">
        <v>3401</v>
      </c>
      <c r="M2316" s="1" t="s">
        <v>4288</v>
      </c>
      <c r="N2316" s="3">
        <v>13093.92</v>
      </c>
      <c r="O2316" s="3">
        <v>0</v>
      </c>
      <c r="P2316" s="1" t="s">
        <v>2567</v>
      </c>
      <c r="Q2316" s="1" t="s">
        <v>2017</v>
      </c>
      <c r="R2316" s="1" t="s">
        <v>1849</v>
      </c>
      <c r="S2316" s="1" t="s">
        <v>2407</v>
      </c>
      <c r="T2316" s="1" t="s">
        <v>2407</v>
      </c>
      <c r="U2316" s="1" t="s">
        <v>6263</v>
      </c>
      <c r="V2316" s="1" t="s">
        <v>2470</v>
      </c>
      <c r="W2316" s="1" t="s">
        <v>103</v>
      </c>
      <c r="X2316" s="1" t="str">
        <f>CONCATENATE(Tableau4[[#This Row],[Numéro de pièce de la pièce de référence]],Tableau4[[#This Row],[Numéro de poste de la pièce de référence]])</f>
        <v>450069415410</v>
      </c>
    </row>
    <row r="2317" spans="1:24" x14ac:dyDescent="0.35">
      <c r="A2317" s="1" t="s">
        <v>97</v>
      </c>
      <c r="B2317" s="1" t="s">
        <v>2489</v>
      </c>
      <c r="C2317" s="1" t="s">
        <v>2510</v>
      </c>
      <c r="D2317" s="1" t="s">
        <v>101</v>
      </c>
      <c r="E2317" s="1" t="s">
        <v>2016</v>
      </c>
      <c r="F2317" s="1" t="s">
        <v>2407</v>
      </c>
      <c r="G2317" s="1" t="s">
        <v>3233</v>
      </c>
      <c r="H2317" s="1" t="s">
        <v>88</v>
      </c>
      <c r="I2317" s="2">
        <v>44110</v>
      </c>
      <c r="J2317" s="1" t="s">
        <v>4282</v>
      </c>
      <c r="K2317" s="1" t="s">
        <v>4283</v>
      </c>
      <c r="L2317" s="1" t="s">
        <v>3401</v>
      </c>
      <c r="M2317" s="1" t="s">
        <v>4288</v>
      </c>
      <c r="N2317" s="3">
        <v>13093.92</v>
      </c>
      <c r="O2317" s="3">
        <v>0</v>
      </c>
      <c r="P2317" s="1" t="s">
        <v>2567</v>
      </c>
      <c r="Q2317" s="1" t="s">
        <v>2017</v>
      </c>
      <c r="R2317" s="1" t="s">
        <v>1849</v>
      </c>
      <c r="S2317" s="1" t="s">
        <v>2407</v>
      </c>
      <c r="T2317" s="1" t="s">
        <v>2407</v>
      </c>
      <c r="U2317" s="1" t="s">
        <v>6263</v>
      </c>
      <c r="V2317" s="1" t="s">
        <v>2470</v>
      </c>
      <c r="W2317" s="1" t="s">
        <v>103</v>
      </c>
      <c r="X2317" s="1" t="str">
        <f>CONCATENATE(Tableau4[[#This Row],[Numéro de pièce de la pièce de référence]],Tableau4[[#This Row],[Numéro de poste de la pièce de référence]])</f>
        <v>450069415410</v>
      </c>
    </row>
    <row r="2318" spans="1:24" x14ac:dyDescent="0.35">
      <c r="A2318" s="1" t="s">
        <v>97</v>
      </c>
      <c r="B2318" s="1" t="s">
        <v>2489</v>
      </c>
      <c r="C2318" s="1" t="s">
        <v>2510</v>
      </c>
      <c r="D2318" s="1" t="s">
        <v>101</v>
      </c>
      <c r="E2318" s="1" t="s">
        <v>2016</v>
      </c>
      <c r="F2318" s="1" t="s">
        <v>2407</v>
      </c>
      <c r="G2318" s="1" t="s">
        <v>3233</v>
      </c>
      <c r="H2318" s="1" t="s">
        <v>222</v>
      </c>
      <c r="I2318" s="2">
        <v>44110</v>
      </c>
      <c r="J2318" s="1" t="s">
        <v>4282</v>
      </c>
      <c r="K2318" s="1" t="s">
        <v>4283</v>
      </c>
      <c r="L2318" s="1" t="s">
        <v>3400</v>
      </c>
      <c r="M2318" s="1" t="s">
        <v>4284</v>
      </c>
      <c r="N2318" s="3">
        <v>18755.919999999998</v>
      </c>
      <c r="O2318" s="3">
        <v>0</v>
      </c>
      <c r="P2318" s="1" t="s">
        <v>2567</v>
      </c>
      <c r="Q2318" s="1" t="s">
        <v>2018</v>
      </c>
      <c r="R2318" s="1" t="s">
        <v>1849</v>
      </c>
      <c r="S2318" s="1" t="s">
        <v>2407</v>
      </c>
      <c r="T2318" s="1" t="s">
        <v>2407</v>
      </c>
      <c r="U2318" s="1" t="s">
        <v>6262</v>
      </c>
      <c r="V2318" s="1" t="s">
        <v>2470</v>
      </c>
      <c r="W2318" s="1" t="s">
        <v>103</v>
      </c>
      <c r="X2318" s="1" t="str">
        <f>CONCATENATE(Tableau4[[#This Row],[Numéro de pièce de la pièce de référence]],Tableau4[[#This Row],[Numéro de poste de la pièce de référence]])</f>
        <v>450069415430</v>
      </c>
    </row>
    <row r="2319" spans="1:24" x14ac:dyDescent="0.35">
      <c r="A2319" s="1" t="s">
        <v>97</v>
      </c>
      <c r="B2319" s="1" t="s">
        <v>2489</v>
      </c>
      <c r="C2319" s="1" t="s">
        <v>2510</v>
      </c>
      <c r="D2319" s="1" t="s">
        <v>101</v>
      </c>
      <c r="E2319" s="1" t="s">
        <v>2016</v>
      </c>
      <c r="F2319" s="1" t="s">
        <v>2407</v>
      </c>
      <c r="G2319" s="1" t="s">
        <v>3233</v>
      </c>
      <c r="H2319" s="1" t="s">
        <v>222</v>
      </c>
      <c r="I2319" s="2">
        <v>44110</v>
      </c>
      <c r="J2319" s="1" t="s">
        <v>4282</v>
      </c>
      <c r="K2319" s="1" t="s">
        <v>4283</v>
      </c>
      <c r="L2319" s="1" t="s">
        <v>3400</v>
      </c>
      <c r="M2319" s="1" t="s">
        <v>4284</v>
      </c>
      <c r="N2319" s="3">
        <v>37511.94</v>
      </c>
      <c r="O2319" s="3">
        <v>0</v>
      </c>
      <c r="P2319" s="1" t="s">
        <v>2567</v>
      </c>
      <c r="Q2319" s="1" t="s">
        <v>2018</v>
      </c>
      <c r="R2319" s="1" t="s">
        <v>1849</v>
      </c>
      <c r="S2319" s="1" t="s">
        <v>2407</v>
      </c>
      <c r="T2319" s="1" t="s">
        <v>2407</v>
      </c>
      <c r="U2319" s="1" t="s">
        <v>6262</v>
      </c>
      <c r="V2319" s="1" t="s">
        <v>2470</v>
      </c>
      <c r="W2319" s="1" t="s">
        <v>103</v>
      </c>
      <c r="X2319" s="1" t="str">
        <f>CONCATENATE(Tableau4[[#This Row],[Numéro de pièce de la pièce de référence]],Tableau4[[#This Row],[Numéro de poste de la pièce de référence]])</f>
        <v>450069415430</v>
      </c>
    </row>
    <row r="2320" spans="1:24" x14ac:dyDescent="0.35">
      <c r="A2320" s="1" t="s">
        <v>97</v>
      </c>
      <c r="B2320" s="1" t="s">
        <v>2489</v>
      </c>
      <c r="C2320" s="1" t="s">
        <v>2510</v>
      </c>
      <c r="D2320" s="1" t="s">
        <v>101</v>
      </c>
      <c r="E2320" s="1" t="s">
        <v>2016</v>
      </c>
      <c r="F2320" s="1" t="s">
        <v>2407</v>
      </c>
      <c r="G2320" s="1" t="s">
        <v>3233</v>
      </c>
      <c r="H2320" s="1" t="s">
        <v>222</v>
      </c>
      <c r="I2320" s="2">
        <v>44110</v>
      </c>
      <c r="J2320" s="1" t="s">
        <v>4282</v>
      </c>
      <c r="K2320" s="1" t="s">
        <v>4283</v>
      </c>
      <c r="L2320" s="1" t="s">
        <v>3400</v>
      </c>
      <c r="M2320" s="1" t="s">
        <v>4284</v>
      </c>
      <c r="N2320" s="3">
        <v>37511.94</v>
      </c>
      <c r="O2320" s="3">
        <v>0</v>
      </c>
      <c r="P2320" s="1" t="s">
        <v>2567</v>
      </c>
      <c r="Q2320" s="1" t="s">
        <v>2018</v>
      </c>
      <c r="R2320" s="1" t="s">
        <v>1849</v>
      </c>
      <c r="S2320" s="1" t="s">
        <v>2407</v>
      </c>
      <c r="T2320" s="1" t="s">
        <v>2407</v>
      </c>
      <c r="U2320" s="1" t="s">
        <v>6262</v>
      </c>
      <c r="V2320" s="1" t="s">
        <v>2470</v>
      </c>
      <c r="W2320" s="1" t="s">
        <v>103</v>
      </c>
      <c r="X2320" s="1" t="str">
        <f>CONCATENATE(Tableau4[[#This Row],[Numéro de pièce de la pièce de référence]],Tableau4[[#This Row],[Numéro de poste de la pièce de référence]])</f>
        <v>450069415430</v>
      </c>
    </row>
    <row r="2321" spans="1:24" x14ac:dyDescent="0.35">
      <c r="A2321" s="1" t="s">
        <v>97</v>
      </c>
      <c r="B2321" s="1" t="s">
        <v>2489</v>
      </c>
      <c r="C2321" s="1" t="s">
        <v>2510</v>
      </c>
      <c r="D2321" s="1" t="s">
        <v>101</v>
      </c>
      <c r="E2321" s="1" t="s">
        <v>2016</v>
      </c>
      <c r="F2321" s="1" t="s">
        <v>2407</v>
      </c>
      <c r="G2321" s="1" t="s">
        <v>3233</v>
      </c>
      <c r="H2321" s="1" t="s">
        <v>222</v>
      </c>
      <c r="I2321" s="2">
        <v>44110</v>
      </c>
      <c r="J2321" s="1" t="s">
        <v>4282</v>
      </c>
      <c r="K2321" s="1" t="s">
        <v>4283</v>
      </c>
      <c r="L2321" s="1" t="s">
        <v>3400</v>
      </c>
      <c r="M2321" s="1" t="s">
        <v>4284</v>
      </c>
      <c r="N2321" s="3">
        <v>37511.94</v>
      </c>
      <c r="O2321" s="3">
        <v>0</v>
      </c>
      <c r="P2321" s="1" t="s">
        <v>2567</v>
      </c>
      <c r="Q2321" s="1" t="s">
        <v>2018</v>
      </c>
      <c r="R2321" s="1" t="s">
        <v>1849</v>
      </c>
      <c r="S2321" s="1" t="s">
        <v>2407</v>
      </c>
      <c r="T2321" s="1" t="s">
        <v>2407</v>
      </c>
      <c r="U2321" s="1" t="s">
        <v>6262</v>
      </c>
      <c r="V2321" s="1" t="s">
        <v>2470</v>
      </c>
      <c r="W2321" s="1" t="s">
        <v>103</v>
      </c>
      <c r="X2321" s="1" t="str">
        <f>CONCATENATE(Tableau4[[#This Row],[Numéro de pièce de la pièce de référence]],Tableau4[[#This Row],[Numéro de poste de la pièce de référence]])</f>
        <v>450069415430</v>
      </c>
    </row>
    <row r="2322" spans="1:24" x14ac:dyDescent="0.35">
      <c r="A2322" s="1" t="s">
        <v>97</v>
      </c>
      <c r="B2322" s="1" t="s">
        <v>2489</v>
      </c>
      <c r="C2322" s="1" t="s">
        <v>2510</v>
      </c>
      <c r="D2322" s="1" t="s">
        <v>101</v>
      </c>
      <c r="E2322" s="1" t="s">
        <v>2016</v>
      </c>
      <c r="F2322" s="1" t="s">
        <v>2407</v>
      </c>
      <c r="G2322" s="1" t="s">
        <v>3233</v>
      </c>
      <c r="H2322" s="1" t="s">
        <v>222</v>
      </c>
      <c r="I2322" s="2">
        <v>44110</v>
      </c>
      <c r="J2322" s="1" t="s">
        <v>4282</v>
      </c>
      <c r="K2322" s="1" t="s">
        <v>4283</v>
      </c>
      <c r="L2322" s="1" t="s">
        <v>3400</v>
      </c>
      <c r="M2322" s="1" t="s">
        <v>4284</v>
      </c>
      <c r="N2322" s="3">
        <v>37511.94</v>
      </c>
      <c r="O2322" s="3">
        <v>0</v>
      </c>
      <c r="P2322" s="1" t="s">
        <v>2567</v>
      </c>
      <c r="Q2322" s="1" t="s">
        <v>2018</v>
      </c>
      <c r="R2322" s="1" t="s">
        <v>1849</v>
      </c>
      <c r="S2322" s="1" t="s">
        <v>2407</v>
      </c>
      <c r="T2322" s="1" t="s">
        <v>2407</v>
      </c>
      <c r="U2322" s="1" t="s">
        <v>6262</v>
      </c>
      <c r="V2322" s="1" t="s">
        <v>2470</v>
      </c>
      <c r="W2322" s="1" t="s">
        <v>103</v>
      </c>
      <c r="X2322" s="1" t="str">
        <f>CONCATENATE(Tableau4[[#This Row],[Numéro de pièce de la pièce de référence]],Tableau4[[#This Row],[Numéro de poste de la pièce de référence]])</f>
        <v>450069415430</v>
      </c>
    </row>
    <row r="2323" spans="1:24" x14ac:dyDescent="0.35">
      <c r="A2323" s="1" t="s">
        <v>97</v>
      </c>
      <c r="B2323" s="1" t="s">
        <v>2489</v>
      </c>
      <c r="C2323" s="1" t="s">
        <v>2510</v>
      </c>
      <c r="D2323" s="1" t="s">
        <v>101</v>
      </c>
      <c r="E2323" s="1" t="s">
        <v>2016</v>
      </c>
      <c r="F2323" s="1" t="s">
        <v>2407</v>
      </c>
      <c r="G2323" s="1" t="s">
        <v>3233</v>
      </c>
      <c r="H2323" s="1" t="s">
        <v>222</v>
      </c>
      <c r="I2323" s="2">
        <v>44110</v>
      </c>
      <c r="J2323" s="1" t="s">
        <v>4282</v>
      </c>
      <c r="K2323" s="1" t="s">
        <v>4283</v>
      </c>
      <c r="L2323" s="1" t="s">
        <v>3400</v>
      </c>
      <c r="M2323" s="1" t="s">
        <v>4284</v>
      </c>
      <c r="N2323" s="3">
        <v>37511.94</v>
      </c>
      <c r="O2323" s="3">
        <v>0</v>
      </c>
      <c r="P2323" s="1" t="s">
        <v>2567</v>
      </c>
      <c r="Q2323" s="1" t="s">
        <v>2018</v>
      </c>
      <c r="R2323" s="1" t="s">
        <v>1849</v>
      </c>
      <c r="S2323" s="1" t="s">
        <v>2407</v>
      </c>
      <c r="T2323" s="1" t="s">
        <v>2407</v>
      </c>
      <c r="U2323" s="1" t="s">
        <v>6262</v>
      </c>
      <c r="V2323" s="1" t="s">
        <v>2470</v>
      </c>
      <c r="W2323" s="1" t="s">
        <v>103</v>
      </c>
      <c r="X2323" s="1" t="str">
        <f>CONCATENATE(Tableau4[[#This Row],[Numéro de pièce de la pièce de référence]],Tableau4[[#This Row],[Numéro de poste de la pièce de référence]])</f>
        <v>450069415430</v>
      </c>
    </row>
    <row r="2324" spans="1:24" x14ac:dyDescent="0.35">
      <c r="A2324" s="1" t="s">
        <v>97</v>
      </c>
      <c r="B2324" s="1" t="s">
        <v>2489</v>
      </c>
      <c r="C2324" s="1" t="s">
        <v>2510</v>
      </c>
      <c r="D2324" s="1" t="s">
        <v>101</v>
      </c>
      <c r="E2324" s="1" t="s">
        <v>2016</v>
      </c>
      <c r="F2324" s="1" t="s">
        <v>2407</v>
      </c>
      <c r="G2324" s="1" t="s">
        <v>3233</v>
      </c>
      <c r="H2324" s="1" t="s">
        <v>222</v>
      </c>
      <c r="I2324" s="2">
        <v>44110</v>
      </c>
      <c r="J2324" s="1" t="s">
        <v>4282</v>
      </c>
      <c r="K2324" s="1" t="s">
        <v>4283</v>
      </c>
      <c r="L2324" s="1" t="s">
        <v>3400</v>
      </c>
      <c r="M2324" s="1" t="s">
        <v>4284</v>
      </c>
      <c r="N2324" s="3">
        <v>37511.94</v>
      </c>
      <c r="O2324" s="3">
        <v>0</v>
      </c>
      <c r="P2324" s="1" t="s">
        <v>2567</v>
      </c>
      <c r="Q2324" s="1" t="s">
        <v>2018</v>
      </c>
      <c r="R2324" s="1" t="s">
        <v>1849</v>
      </c>
      <c r="S2324" s="1" t="s">
        <v>2407</v>
      </c>
      <c r="T2324" s="1" t="s">
        <v>2407</v>
      </c>
      <c r="U2324" s="1" t="s">
        <v>6262</v>
      </c>
      <c r="V2324" s="1" t="s">
        <v>2470</v>
      </c>
      <c r="W2324" s="1" t="s">
        <v>103</v>
      </c>
      <c r="X2324" s="1" t="str">
        <f>CONCATENATE(Tableau4[[#This Row],[Numéro de pièce de la pièce de référence]],Tableau4[[#This Row],[Numéro de poste de la pièce de référence]])</f>
        <v>450069415430</v>
      </c>
    </row>
    <row r="2325" spans="1:24" x14ac:dyDescent="0.35">
      <c r="A2325" s="1" t="s">
        <v>97</v>
      </c>
      <c r="B2325" s="1" t="s">
        <v>2489</v>
      </c>
      <c r="C2325" s="1" t="s">
        <v>2510</v>
      </c>
      <c r="D2325" s="1" t="s">
        <v>101</v>
      </c>
      <c r="E2325" s="1" t="s">
        <v>2016</v>
      </c>
      <c r="F2325" s="1" t="s">
        <v>2407</v>
      </c>
      <c r="G2325" s="1" t="s">
        <v>3233</v>
      </c>
      <c r="H2325" s="1" t="s">
        <v>222</v>
      </c>
      <c r="I2325" s="2">
        <v>44110</v>
      </c>
      <c r="J2325" s="1" t="s">
        <v>4282</v>
      </c>
      <c r="K2325" s="1" t="s">
        <v>4283</v>
      </c>
      <c r="L2325" s="1" t="s">
        <v>3400</v>
      </c>
      <c r="M2325" s="1" t="s">
        <v>4284</v>
      </c>
      <c r="N2325" s="3">
        <v>37511.94</v>
      </c>
      <c r="O2325" s="3">
        <v>0</v>
      </c>
      <c r="P2325" s="1" t="s">
        <v>2567</v>
      </c>
      <c r="Q2325" s="1" t="s">
        <v>2018</v>
      </c>
      <c r="R2325" s="1" t="s">
        <v>1849</v>
      </c>
      <c r="S2325" s="1" t="s">
        <v>2407</v>
      </c>
      <c r="T2325" s="1" t="s">
        <v>2407</v>
      </c>
      <c r="U2325" s="1" t="s">
        <v>6262</v>
      </c>
      <c r="V2325" s="1" t="s">
        <v>2470</v>
      </c>
      <c r="W2325" s="1" t="s">
        <v>103</v>
      </c>
      <c r="X2325" s="1" t="str">
        <f>CONCATENATE(Tableau4[[#This Row],[Numéro de pièce de la pièce de référence]],Tableau4[[#This Row],[Numéro de poste de la pièce de référence]])</f>
        <v>450069415430</v>
      </c>
    </row>
    <row r="2326" spans="1:24" x14ac:dyDescent="0.35">
      <c r="A2326" s="1" t="s">
        <v>97</v>
      </c>
      <c r="B2326" s="1" t="s">
        <v>2489</v>
      </c>
      <c r="C2326" s="1" t="s">
        <v>2510</v>
      </c>
      <c r="D2326" s="1" t="s">
        <v>101</v>
      </c>
      <c r="E2326" s="1" t="s">
        <v>2016</v>
      </c>
      <c r="F2326" s="1" t="s">
        <v>2407</v>
      </c>
      <c r="G2326" s="1" t="s">
        <v>3233</v>
      </c>
      <c r="H2326" s="1" t="s">
        <v>222</v>
      </c>
      <c r="I2326" s="2">
        <v>44110</v>
      </c>
      <c r="J2326" s="1" t="s">
        <v>4282</v>
      </c>
      <c r="K2326" s="1" t="s">
        <v>4283</v>
      </c>
      <c r="L2326" s="1" t="s">
        <v>3400</v>
      </c>
      <c r="M2326" s="1" t="s">
        <v>4284</v>
      </c>
      <c r="N2326" s="3">
        <v>37511.94</v>
      </c>
      <c r="O2326" s="3">
        <v>0</v>
      </c>
      <c r="P2326" s="1" t="s">
        <v>2567</v>
      </c>
      <c r="Q2326" s="1" t="s">
        <v>2018</v>
      </c>
      <c r="R2326" s="1" t="s">
        <v>1849</v>
      </c>
      <c r="S2326" s="1" t="s">
        <v>2407</v>
      </c>
      <c r="T2326" s="1" t="s">
        <v>2407</v>
      </c>
      <c r="U2326" s="1" t="s">
        <v>6262</v>
      </c>
      <c r="V2326" s="1" t="s">
        <v>2470</v>
      </c>
      <c r="W2326" s="1" t="s">
        <v>103</v>
      </c>
      <c r="X2326" s="1" t="str">
        <f>CONCATENATE(Tableau4[[#This Row],[Numéro de pièce de la pièce de référence]],Tableau4[[#This Row],[Numéro de poste de la pièce de référence]])</f>
        <v>450069415430</v>
      </c>
    </row>
    <row r="2327" spans="1:24" x14ac:dyDescent="0.35">
      <c r="A2327" s="1" t="s">
        <v>97</v>
      </c>
      <c r="B2327" s="1" t="s">
        <v>2489</v>
      </c>
      <c r="C2327" s="1" t="s">
        <v>2510</v>
      </c>
      <c r="D2327" s="1" t="s">
        <v>101</v>
      </c>
      <c r="E2327" s="1" t="s">
        <v>2016</v>
      </c>
      <c r="F2327" s="1" t="s">
        <v>2407</v>
      </c>
      <c r="G2327" s="1" t="s">
        <v>3233</v>
      </c>
      <c r="H2327" s="1" t="s">
        <v>222</v>
      </c>
      <c r="I2327" s="2">
        <v>44110</v>
      </c>
      <c r="J2327" s="1" t="s">
        <v>4282</v>
      </c>
      <c r="K2327" s="1" t="s">
        <v>4283</v>
      </c>
      <c r="L2327" s="1" t="s">
        <v>3400</v>
      </c>
      <c r="M2327" s="1" t="s">
        <v>4284</v>
      </c>
      <c r="N2327" s="3">
        <v>37511.94</v>
      </c>
      <c r="O2327" s="3">
        <v>0</v>
      </c>
      <c r="P2327" s="1" t="s">
        <v>2567</v>
      </c>
      <c r="Q2327" s="1" t="s">
        <v>2018</v>
      </c>
      <c r="R2327" s="1" t="s">
        <v>1849</v>
      </c>
      <c r="S2327" s="1" t="s">
        <v>2407</v>
      </c>
      <c r="T2327" s="1" t="s">
        <v>2407</v>
      </c>
      <c r="U2327" s="1" t="s">
        <v>6262</v>
      </c>
      <c r="V2327" s="1" t="s">
        <v>2470</v>
      </c>
      <c r="W2327" s="1" t="s">
        <v>103</v>
      </c>
      <c r="X2327" s="1" t="str">
        <f>CONCATENATE(Tableau4[[#This Row],[Numéro de pièce de la pièce de référence]],Tableau4[[#This Row],[Numéro de poste de la pièce de référence]])</f>
        <v>450069415430</v>
      </c>
    </row>
    <row r="2328" spans="1:24" x14ac:dyDescent="0.35">
      <c r="A2328" s="1" t="s">
        <v>97</v>
      </c>
      <c r="B2328" s="1" t="s">
        <v>2489</v>
      </c>
      <c r="C2328" s="1" t="s">
        <v>2510</v>
      </c>
      <c r="D2328" s="1" t="s">
        <v>101</v>
      </c>
      <c r="E2328" s="1" t="s">
        <v>2016</v>
      </c>
      <c r="F2328" s="1" t="s">
        <v>2407</v>
      </c>
      <c r="G2328" s="1" t="s">
        <v>3233</v>
      </c>
      <c r="H2328" s="1" t="s">
        <v>222</v>
      </c>
      <c r="I2328" s="2">
        <v>44110</v>
      </c>
      <c r="J2328" s="1" t="s">
        <v>4282</v>
      </c>
      <c r="K2328" s="1" t="s">
        <v>4283</v>
      </c>
      <c r="L2328" s="1" t="s">
        <v>3400</v>
      </c>
      <c r="M2328" s="1" t="s">
        <v>4284</v>
      </c>
      <c r="N2328" s="3">
        <v>37511.94</v>
      </c>
      <c r="O2328" s="3">
        <v>0</v>
      </c>
      <c r="P2328" s="1" t="s">
        <v>2567</v>
      </c>
      <c r="Q2328" s="1" t="s">
        <v>2018</v>
      </c>
      <c r="R2328" s="1" t="s">
        <v>1849</v>
      </c>
      <c r="S2328" s="1" t="s">
        <v>2407</v>
      </c>
      <c r="T2328" s="1" t="s">
        <v>2407</v>
      </c>
      <c r="U2328" s="1" t="s">
        <v>6262</v>
      </c>
      <c r="V2328" s="1" t="s">
        <v>2470</v>
      </c>
      <c r="W2328" s="1" t="s">
        <v>103</v>
      </c>
      <c r="X2328" s="1" t="str">
        <f>CONCATENATE(Tableau4[[#This Row],[Numéro de pièce de la pièce de référence]],Tableau4[[#This Row],[Numéro de poste de la pièce de référence]])</f>
        <v>450069415430</v>
      </c>
    </row>
    <row r="2329" spans="1:24" x14ac:dyDescent="0.35">
      <c r="A2329" s="1" t="s">
        <v>97</v>
      </c>
      <c r="B2329" s="1" t="s">
        <v>2489</v>
      </c>
      <c r="C2329" s="1" t="s">
        <v>2510</v>
      </c>
      <c r="D2329" s="1" t="s">
        <v>101</v>
      </c>
      <c r="E2329" s="1" t="s">
        <v>2016</v>
      </c>
      <c r="F2329" s="1" t="s">
        <v>2407</v>
      </c>
      <c r="G2329" s="1" t="s">
        <v>3233</v>
      </c>
      <c r="H2329" s="1" t="s">
        <v>222</v>
      </c>
      <c r="I2329" s="2">
        <v>44110</v>
      </c>
      <c r="J2329" s="1" t="s">
        <v>4282</v>
      </c>
      <c r="K2329" s="1" t="s">
        <v>4283</v>
      </c>
      <c r="L2329" s="1" t="s">
        <v>3400</v>
      </c>
      <c r="M2329" s="1" t="s">
        <v>4284</v>
      </c>
      <c r="N2329" s="3">
        <v>37511.94</v>
      </c>
      <c r="O2329" s="3">
        <v>0</v>
      </c>
      <c r="P2329" s="1" t="s">
        <v>2567</v>
      </c>
      <c r="Q2329" s="1" t="s">
        <v>2018</v>
      </c>
      <c r="R2329" s="1" t="s">
        <v>1849</v>
      </c>
      <c r="S2329" s="1" t="s">
        <v>2407</v>
      </c>
      <c r="T2329" s="1" t="s">
        <v>2407</v>
      </c>
      <c r="U2329" s="1" t="s">
        <v>6262</v>
      </c>
      <c r="V2329" s="1" t="s">
        <v>2470</v>
      </c>
      <c r="W2329" s="1" t="s">
        <v>103</v>
      </c>
      <c r="X2329" s="1" t="str">
        <f>CONCATENATE(Tableau4[[#This Row],[Numéro de pièce de la pièce de référence]],Tableau4[[#This Row],[Numéro de poste de la pièce de référence]])</f>
        <v>450069415430</v>
      </c>
    </row>
    <row r="2330" spans="1:24" x14ac:dyDescent="0.35">
      <c r="A2330" s="1" t="s">
        <v>97</v>
      </c>
      <c r="B2330" s="1" t="s">
        <v>2489</v>
      </c>
      <c r="C2330" s="1" t="s">
        <v>2510</v>
      </c>
      <c r="D2330" s="1" t="s">
        <v>101</v>
      </c>
      <c r="E2330" s="1" t="s">
        <v>2016</v>
      </c>
      <c r="F2330" s="1" t="s">
        <v>2407</v>
      </c>
      <c r="G2330" s="1" t="s">
        <v>3233</v>
      </c>
      <c r="H2330" s="1" t="s">
        <v>222</v>
      </c>
      <c r="I2330" s="2">
        <v>44110</v>
      </c>
      <c r="J2330" s="1" t="s">
        <v>4282</v>
      </c>
      <c r="K2330" s="1" t="s">
        <v>4283</v>
      </c>
      <c r="L2330" s="1" t="s">
        <v>3400</v>
      </c>
      <c r="M2330" s="1" t="s">
        <v>4284</v>
      </c>
      <c r="N2330" s="3">
        <v>37511.94</v>
      </c>
      <c r="O2330" s="3">
        <v>0</v>
      </c>
      <c r="P2330" s="1" t="s">
        <v>2567</v>
      </c>
      <c r="Q2330" s="1" t="s">
        <v>2018</v>
      </c>
      <c r="R2330" s="1" t="s">
        <v>1849</v>
      </c>
      <c r="S2330" s="1" t="s">
        <v>2407</v>
      </c>
      <c r="T2330" s="1" t="s">
        <v>2407</v>
      </c>
      <c r="U2330" s="1" t="s">
        <v>6262</v>
      </c>
      <c r="V2330" s="1" t="s">
        <v>2470</v>
      </c>
      <c r="W2330" s="1" t="s">
        <v>103</v>
      </c>
      <c r="X2330" s="1" t="str">
        <f>CONCATENATE(Tableau4[[#This Row],[Numéro de pièce de la pièce de référence]],Tableau4[[#This Row],[Numéro de poste de la pièce de référence]])</f>
        <v>450069415430</v>
      </c>
    </row>
    <row r="2331" spans="1:24" x14ac:dyDescent="0.35">
      <c r="A2331" s="1" t="s">
        <v>97</v>
      </c>
      <c r="B2331" s="1" t="s">
        <v>2489</v>
      </c>
      <c r="C2331" s="1" t="s">
        <v>2510</v>
      </c>
      <c r="D2331" s="1" t="s">
        <v>101</v>
      </c>
      <c r="E2331" s="1" t="s">
        <v>2016</v>
      </c>
      <c r="F2331" s="1" t="s">
        <v>2407</v>
      </c>
      <c r="G2331" s="1" t="s">
        <v>3233</v>
      </c>
      <c r="H2331" s="1" t="s">
        <v>222</v>
      </c>
      <c r="I2331" s="2">
        <v>44110</v>
      </c>
      <c r="J2331" s="1" t="s">
        <v>4282</v>
      </c>
      <c r="K2331" s="1" t="s">
        <v>4283</v>
      </c>
      <c r="L2331" s="1" t="s">
        <v>3401</v>
      </c>
      <c r="M2331" s="1" t="s">
        <v>4288</v>
      </c>
      <c r="N2331" s="3">
        <v>6508.4</v>
      </c>
      <c r="O2331" s="3">
        <v>0</v>
      </c>
      <c r="P2331" s="1" t="s">
        <v>2567</v>
      </c>
      <c r="Q2331" s="1" t="s">
        <v>2018</v>
      </c>
      <c r="R2331" s="1" t="s">
        <v>1849</v>
      </c>
      <c r="S2331" s="1" t="s">
        <v>2407</v>
      </c>
      <c r="T2331" s="1" t="s">
        <v>2407</v>
      </c>
      <c r="U2331" s="1" t="s">
        <v>6263</v>
      </c>
      <c r="V2331" s="1" t="s">
        <v>2470</v>
      </c>
      <c r="W2331" s="1" t="s">
        <v>103</v>
      </c>
      <c r="X2331" s="1" t="str">
        <f>CONCATENATE(Tableau4[[#This Row],[Numéro de pièce de la pièce de référence]],Tableau4[[#This Row],[Numéro de poste de la pièce de référence]])</f>
        <v>450069415430</v>
      </c>
    </row>
    <row r="2332" spans="1:24" x14ac:dyDescent="0.35">
      <c r="A2332" s="1" t="s">
        <v>97</v>
      </c>
      <c r="B2332" s="1" t="s">
        <v>2489</v>
      </c>
      <c r="C2332" s="1" t="s">
        <v>2510</v>
      </c>
      <c r="D2332" s="1" t="s">
        <v>101</v>
      </c>
      <c r="E2332" s="1" t="s">
        <v>2016</v>
      </c>
      <c r="F2332" s="1" t="s">
        <v>2407</v>
      </c>
      <c r="G2332" s="1" t="s">
        <v>3233</v>
      </c>
      <c r="H2332" s="1" t="s">
        <v>222</v>
      </c>
      <c r="I2332" s="2">
        <v>44110</v>
      </c>
      <c r="J2332" s="1" t="s">
        <v>4282</v>
      </c>
      <c r="K2332" s="1" t="s">
        <v>4283</v>
      </c>
      <c r="L2332" s="1" t="s">
        <v>3401</v>
      </c>
      <c r="M2332" s="1" t="s">
        <v>4288</v>
      </c>
      <c r="N2332" s="3">
        <v>6508.4</v>
      </c>
      <c r="O2332" s="3">
        <v>0</v>
      </c>
      <c r="P2332" s="1" t="s">
        <v>2567</v>
      </c>
      <c r="Q2332" s="1" t="s">
        <v>2018</v>
      </c>
      <c r="R2332" s="1" t="s">
        <v>1849</v>
      </c>
      <c r="S2332" s="1" t="s">
        <v>2407</v>
      </c>
      <c r="T2332" s="1" t="s">
        <v>2407</v>
      </c>
      <c r="U2332" s="1" t="s">
        <v>6263</v>
      </c>
      <c r="V2332" s="1" t="s">
        <v>2470</v>
      </c>
      <c r="W2332" s="1" t="s">
        <v>103</v>
      </c>
      <c r="X2332" s="1" t="str">
        <f>CONCATENATE(Tableau4[[#This Row],[Numéro de pièce de la pièce de référence]],Tableau4[[#This Row],[Numéro de poste de la pièce de référence]])</f>
        <v>450069415430</v>
      </c>
    </row>
    <row r="2333" spans="1:24" x14ac:dyDescent="0.35">
      <c r="A2333" s="1" t="s">
        <v>97</v>
      </c>
      <c r="B2333" s="1" t="s">
        <v>2489</v>
      </c>
      <c r="C2333" s="1" t="s">
        <v>2510</v>
      </c>
      <c r="D2333" s="1" t="s">
        <v>101</v>
      </c>
      <c r="E2333" s="1" t="s">
        <v>2016</v>
      </c>
      <c r="F2333" s="1" t="s">
        <v>2407</v>
      </c>
      <c r="G2333" s="1" t="s">
        <v>3233</v>
      </c>
      <c r="H2333" s="1" t="s">
        <v>222</v>
      </c>
      <c r="I2333" s="2">
        <v>44110</v>
      </c>
      <c r="J2333" s="1" t="s">
        <v>4282</v>
      </c>
      <c r="K2333" s="1" t="s">
        <v>4283</v>
      </c>
      <c r="L2333" s="1" t="s">
        <v>3401</v>
      </c>
      <c r="M2333" s="1" t="s">
        <v>4288</v>
      </c>
      <c r="N2333" s="3">
        <v>3254.2</v>
      </c>
      <c r="O2333" s="3">
        <v>0</v>
      </c>
      <c r="P2333" s="1" t="s">
        <v>2567</v>
      </c>
      <c r="Q2333" s="1" t="s">
        <v>2018</v>
      </c>
      <c r="R2333" s="1" t="s">
        <v>1849</v>
      </c>
      <c r="S2333" s="1" t="s">
        <v>2407</v>
      </c>
      <c r="T2333" s="1" t="s">
        <v>2407</v>
      </c>
      <c r="U2333" s="1" t="s">
        <v>6263</v>
      </c>
      <c r="V2333" s="1" t="s">
        <v>2470</v>
      </c>
      <c r="W2333" s="1" t="s">
        <v>103</v>
      </c>
      <c r="X2333" s="1" t="str">
        <f>CONCATENATE(Tableau4[[#This Row],[Numéro de pièce de la pièce de référence]],Tableau4[[#This Row],[Numéro de poste de la pièce de référence]])</f>
        <v>450069415430</v>
      </c>
    </row>
    <row r="2334" spans="1:24" x14ac:dyDescent="0.35">
      <c r="A2334" s="1" t="s">
        <v>97</v>
      </c>
      <c r="B2334" s="1" t="s">
        <v>2489</v>
      </c>
      <c r="C2334" s="1" t="s">
        <v>2510</v>
      </c>
      <c r="D2334" s="1" t="s">
        <v>101</v>
      </c>
      <c r="E2334" s="1" t="s">
        <v>2016</v>
      </c>
      <c r="F2334" s="1" t="s">
        <v>2407</v>
      </c>
      <c r="G2334" s="1" t="s">
        <v>3233</v>
      </c>
      <c r="H2334" s="1" t="s">
        <v>222</v>
      </c>
      <c r="I2334" s="2">
        <v>44110</v>
      </c>
      <c r="J2334" s="1" t="s">
        <v>4282</v>
      </c>
      <c r="K2334" s="1" t="s">
        <v>4283</v>
      </c>
      <c r="L2334" s="1" t="s">
        <v>3401</v>
      </c>
      <c r="M2334" s="1" t="s">
        <v>4288</v>
      </c>
      <c r="N2334" s="3">
        <v>6508.4</v>
      </c>
      <c r="O2334" s="3">
        <v>0</v>
      </c>
      <c r="P2334" s="1" t="s">
        <v>2567</v>
      </c>
      <c r="Q2334" s="1" t="s">
        <v>2018</v>
      </c>
      <c r="R2334" s="1" t="s">
        <v>1849</v>
      </c>
      <c r="S2334" s="1" t="s">
        <v>2407</v>
      </c>
      <c r="T2334" s="1" t="s">
        <v>2407</v>
      </c>
      <c r="U2334" s="1" t="s">
        <v>6263</v>
      </c>
      <c r="V2334" s="1" t="s">
        <v>2470</v>
      </c>
      <c r="W2334" s="1" t="s">
        <v>103</v>
      </c>
      <c r="X2334" s="1" t="str">
        <f>CONCATENATE(Tableau4[[#This Row],[Numéro de pièce de la pièce de référence]],Tableau4[[#This Row],[Numéro de poste de la pièce de référence]])</f>
        <v>450069415430</v>
      </c>
    </row>
    <row r="2335" spans="1:24" x14ac:dyDescent="0.35">
      <c r="A2335" s="1" t="s">
        <v>97</v>
      </c>
      <c r="B2335" s="1" t="s">
        <v>2489</v>
      </c>
      <c r="C2335" s="1" t="s">
        <v>2510</v>
      </c>
      <c r="D2335" s="1" t="s">
        <v>101</v>
      </c>
      <c r="E2335" s="1" t="s">
        <v>2016</v>
      </c>
      <c r="F2335" s="1" t="s">
        <v>2407</v>
      </c>
      <c r="G2335" s="1" t="s">
        <v>3233</v>
      </c>
      <c r="H2335" s="1" t="s">
        <v>222</v>
      </c>
      <c r="I2335" s="2">
        <v>44110</v>
      </c>
      <c r="J2335" s="1" t="s">
        <v>4282</v>
      </c>
      <c r="K2335" s="1" t="s">
        <v>4283</v>
      </c>
      <c r="L2335" s="1" t="s">
        <v>3401</v>
      </c>
      <c r="M2335" s="1" t="s">
        <v>4288</v>
      </c>
      <c r="N2335" s="3">
        <v>6508.4</v>
      </c>
      <c r="O2335" s="3">
        <v>0</v>
      </c>
      <c r="P2335" s="1" t="s">
        <v>2567</v>
      </c>
      <c r="Q2335" s="1" t="s">
        <v>2018</v>
      </c>
      <c r="R2335" s="1" t="s">
        <v>1849</v>
      </c>
      <c r="S2335" s="1" t="s">
        <v>2407</v>
      </c>
      <c r="T2335" s="1" t="s">
        <v>2407</v>
      </c>
      <c r="U2335" s="1" t="s">
        <v>6263</v>
      </c>
      <c r="V2335" s="1" t="s">
        <v>2470</v>
      </c>
      <c r="W2335" s="1" t="s">
        <v>103</v>
      </c>
      <c r="X2335" s="1" t="str">
        <f>CONCATENATE(Tableau4[[#This Row],[Numéro de pièce de la pièce de référence]],Tableau4[[#This Row],[Numéro de poste de la pièce de référence]])</f>
        <v>450069415430</v>
      </c>
    </row>
    <row r="2336" spans="1:24" x14ac:dyDescent="0.35">
      <c r="A2336" s="1" t="s">
        <v>97</v>
      </c>
      <c r="B2336" s="1" t="s">
        <v>2489</v>
      </c>
      <c r="C2336" s="1" t="s">
        <v>2510</v>
      </c>
      <c r="D2336" s="1" t="s">
        <v>101</v>
      </c>
      <c r="E2336" s="1" t="s">
        <v>2016</v>
      </c>
      <c r="F2336" s="1" t="s">
        <v>2407</v>
      </c>
      <c r="G2336" s="1" t="s">
        <v>3233</v>
      </c>
      <c r="H2336" s="1" t="s">
        <v>222</v>
      </c>
      <c r="I2336" s="2">
        <v>44110</v>
      </c>
      <c r="J2336" s="1" t="s">
        <v>4282</v>
      </c>
      <c r="K2336" s="1" t="s">
        <v>4283</v>
      </c>
      <c r="L2336" s="1" t="s">
        <v>3401</v>
      </c>
      <c r="M2336" s="1" t="s">
        <v>4288</v>
      </c>
      <c r="N2336" s="3">
        <v>6508.4</v>
      </c>
      <c r="O2336" s="3">
        <v>0</v>
      </c>
      <c r="P2336" s="1" t="s">
        <v>2567</v>
      </c>
      <c r="Q2336" s="1" t="s">
        <v>2018</v>
      </c>
      <c r="R2336" s="1" t="s">
        <v>1849</v>
      </c>
      <c r="S2336" s="1" t="s">
        <v>2407</v>
      </c>
      <c r="T2336" s="1" t="s">
        <v>2407</v>
      </c>
      <c r="U2336" s="1" t="s">
        <v>6263</v>
      </c>
      <c r="V2336" s="1" t="s">
        <v>2470</v>
      </c>
      <c r="W2336" s="1" t="s">
        <v>103</v>
      </c>
      <c r="X2336" s="1" t="str">
        <f>CONCATENATE(Tableau4[[#This Row],[Numéro de pièce de la pièce de référence]],Tableau4[[#This Row],[Numéro de poste de la pièce de référence]])</f>
        <v>450069415430</v>
      </c>
    </row>
    <row r="2337" spans="1:24" x14ac:dyDescent="0.35">
      <c r="A2337" s="1" t="s">
        <v>97</v>
      </c>
      <c r="B2337" s="1" t="s">
        <v>2489</v>
      </c>
      <c r="C2337" s="1" t="s">
        <v>2510</v>
      </c>
      <c r="D2337" s="1" t="s">
        <v>101</v>
      </c>
      <c r="E2337" s="1" t="s">
        <v>2016</v>
      </c>
      <c r="F2337" s="1" t="s">
        <v>2407</v>
      </c>
      <c r="G2337" s="1" t="s">
        <v>3233</v>
      </c>
      <c r="H2337" s="1" t="s">
        <v>222</v>
      </c>
      <c r="I2337" s="2">
        <v>44110</v>
      </c>
      <c r="J2337" s="1" t="s">
        <v>4282</v>
      </c>
      <c r="K2337" s="1" t="s">
        <v>4283</v>
      </c>
      <c r="L2337" s="1" t="s">
        <v>3401</v>
      </c>
      <c r="M2337" s="1" t="s">
        <v>4288</v>
      </c>
      <c r="N2337" s="3">
        <v>6508.4</v>
      </c>
      <c r="O2337" s="3">
        <v>0</v>
      </c>
      <c r="P2337" s="1" t="s">
        <v>2567</v>
      </c>
      <c r="Q2337" s="1" t="s">
        <v>2018</v>
      </c>
      <c r="R2337" s="1" t="s">
        <v>1849</v>
      </c>
      <c r="S2337" s="1" t="s">
        <v>2407</v>
      </c>
      <c r="T2337" s="1" t="s">
        <v>2407</v>
      </c>
      <c r="U2337" s="1" t="s">
        <v>6263</v>
      </c>
      <c r="V2337" s="1" t="s">
        <v>2470</v>
      </c>
      <c r="W2337" s="1" t="s">
        <v>103</v>
      </c>
      <c r="X2337" s="1" t="str">
        <f>CONCATENATE(Tableau4[[#This Row],[Numéro de pièce de la pièce de référence]],Tableau4[[#This Row],[Numéro de poste de la pièce de référence]])</f>
        <v>450069415430</v>
      </c>
    </row>
    <row r="2338" spans="1:24" x14ac:dyDescent="0.35">
      <c r="A2338" s="1" t="s">
        <v>97</v>
      </c>
      <c r="B2338" s="1" t="s">
        <v>2489</v>
      </c>
      <c r="C2338" s="1" t="s">
        <v>2510</v>
      </c>
      <c r="D2338" s="1" t="s">
        <v>101</v>
      </c>
      <c r="E2338" s="1" t="s">
        <v>2016</v>
      </c>
      <c r="F2338" s="1" t="s">
        <v>2407</v>
      </c>
      <c r="G2338" s="1" t="s">
        <v>3233</v>
      </c>
      <c r="H2338" s="1" t="s">
        <v>222</v>
      </c>
      <c r="I2338" s="2">
        <v>44110</v>
      </c>
      <c r="J2338" s="1" t="s">
        <v>4282</v>
      </c>
      <c r="K2338" s="1" t="s">
        <v>4283</v>
      </c>
      <c r="L2338" s="1" t="s">
        <v>3401</v>
      </c>
      <c r="M2338" s="1" t="s">
        <v>4288</v>
      </c>
      <c r="N2338" s="3">
        <v>6508.4</v>
      </c>
      <c r="O2338" s="3">
        <v>0</v>
      </c>
      <c r="P2338" s="1" t="s">
        <v>2567</v>
      </c>
      <c r="Q2338" s="1" t="s">
        <v>2018</v>
      </c>
      <c r="R2338" s="1" t="s">
        <v>1849</v>
      </c>
      <c r="S2338" s="1" t="s">
        <v>2407</v>
      </c>
      <c r="T2338" s="1" t="s">
        <v>2407</v>
      </c>
      <c r="U2338" s="1" t="s">
        <v>6263</v>
      </c>
      <c r="V2338" s="1" t="s">
        <v>2470</v>
      </c>
      <c r="W2338" s="1" t="s">
        <v>103</v>
      </c>
      <c r="X2338" s="1" t="str">
        <f>CONCATENATE(Tableau4[[#This Row],[Numéro de pièce de la pièce de référence]],Tableau4[[#This Row],[Numéro de poste de la pièce de référence]])</f>
        <v>450069415430</v>
      </c>
    </row>
    <row r="2339" spans="1:24" x14ac:dyDescent="0.35">
      <c r="A2339" s="1" t="s">
        <v>97</v>
      </c>
      <c r="B2339" s="1" t="s">
        <v>2489</v>
      </c>
      <c r="C2339" s="1" t="s">
        <v>2510</v>
      </c>
      <c r="D2339" s="1" t="s">
        <v>101</v>
      </c>
      <c r="E2339" s="1" t="s">
        <v>2016</v>
      </c>
      <c r="F2339" s="1" t="s">
        <v>2407</v>
      </c>
      <c r="G2339" s="1" t="s">
        <v>3233</v>
      </c>
      <c r="H2339" s="1" t="s">
        <v>222</v>
      </c>
      <c r="I2339" s="2">
        <v>44110</v>
      </c>
      <c r="J2339" s="1" t="s">
        <v>4282</v>
      </c>
      <c r="K2339" s="1" t="s">
        <v>4283</v>
      </c>
      <c r="L2339" s="1" t="s">
        <v>3401</v>
      </c>
      <c r="M2339" s="1" t="s">
        <v>4288</v>
      </c>
      <c r="N2339" s="3">
        <v>6508.4</v>
      </c>
      <c r="O2339" s="3">
        <v>0</v>
      </c>
      <c r="P2339" s="1" t="s">
        <v>2567</v>
      </c>
      <c r="Q2339" s="1" t="s">
        <v>2018</v>
      </c>
      <c r="R2339" s="1" t="s">
        <v>1849</v>
      </c>
      <c r="S2339" s="1" t="s">
        <v>2407</v>
      </c>
      <c r="T2339" s="1" t="s">
        <v>2407</v>
      </c>
      <c r="U2339" s="1" t="s">
        <v>6263</v>
      </c>
      <c r="V2339" s="1" t="s">
        <v>2470</v>
      </c>
      <c r="W2339" s="1" t="s">
        <v>103</v>
      </c>
      <c r="X2339" s="1" t="str">
        <f>CONCATENATE(Tableau4[[#This Row],[Numéro de pièce de la pièce de référence]],Tableau4[[#This Row],[Numéro de poste de la pièce de référence]])</f>
        <v>450069415430</v>
      </c>
    </row>
    <row r="2340" spans="1:24" x14ac:dyDescent="0.35">
      <c r="A2340" s="1" t="s">
        <v>97</v>
      </c>
      <c r="B2340" s="1" t="s">
        <v>2489</v>
      </c>
      <c r="C2340" s="1" t="s">
        <v>2510</v>
      </c>
      <c r="D2340" s="1" t="s">
        <v>101</v>
      </c>
      <c r="E2340" s="1" t="s">
        <v>2016</v>
      </c>
      <c r="F2340" s="1" t="s">
        <v>2407</v>
      </c>
      <c r="G2340" s="1" t="s">
        <v>3233</v>
      </c>
      <c r="H2340" s="1" t="s">
        <v>222</v>
      </c>
      <c r="I2340" s="2">
        <v>44110</v>
      </c>
      <c r="J2340" s="1" t="s">
        <v>4282</v>
      </c>
      <c r="K2340" s="1" t="s">
        <v>4283</v>
      </c>
      <c r="L2340" s="1" t="s">
        <v>3401</v>
      </c>
      <c r="M2340" s="1" t="s">
        <v>4288</v>
      </c>
      <c r="N2340" s="3">
        <v>6508.4</v>
      </c>
      <c r="O2340" s="3">
        <v>0</v>
      </c>
      <c r="P2340" s="1" t="s">
        <v>2567</v>
      </c>
      <c r="Q2340" s="1" t="s">
        <v>2018</v>
      </c>
      <c r="R2340" s="1" t="s">
        <v>1849</v>
      </c>
      <c r="S2340" s="1" t="s">
        <v>2407</v>
      </c>
      <c r="T2340" s="1" t="s">
        <v>2407</v>
      </c>
      <c r="U2340" s="1" t="s">
        <v>6263</v>
      </c>
      <c r="V2340" s="1" t="s">
        <v>2470</v>
      </c>
      <c r="W2340" s="1" t="s">
        <v>103</v>
      </c>
      <c r="X2340" s="1" t="str">
        <f>CONCATENATE(Tableau4[[#This Row],[Numéro de pièce de la pièce de référence]],Tableau4[[#This Row],[Numéro de poste de la pièce de référence]])</f>
        <v>450069415430</v>
      </c>
    </row>
    <row r="2341" spans="1:24" x14ac:dyDescent="0.35">
      <c r="A2341" s="1" t="s">
        <v>97</v>
      </c>
      <c r="B2341" s="1" t="s">
        <v>2489</v>
      </c>
      <c r="C2341" s="1" t="s">
        <v>2510</v>
      </c>
      <c r="D2341" s="1" t="s">
        <v>101</v>
      </c>
      <c r="E2341" s="1" t="s">
        <v>2016</v>
      </c>
      <c r="F2341" s="1" t="s">
        <v>2407</v>
      </c>
      <c r="G2341" s="1" t="s">
        <v>3233</v>
      </c>
      <c r="H2341" s="1" t="s">
        <v>222</v>
      </c>
      <c r="I2341" s="2">
        <v>44110</v>
      </c>
      <c r="J2341" s="1" t="s">
        <v>4282</v>
      </c>
      <c r="K2341" s="1" t="s">
        <v>4283</v>
      </c>
      <c r="L2341" s="1" t="s">
        <v>3401</v>
      </c>
      <c r="M2341" s="1" t="s">
        <v>4288</v>
      </c>
      <c r="N2341" s="3">
        <v>6508.4</v>
      </c>
      <c r="O2341" s="3">
        <v>0</v>
      </c>
      <c r="P2341" s="1" t="s">
        <v>2567</v>
      </c>
      <c r="Q2341" s="1" t="s">
        <v>2018</v>
      </c>
      <c r="R2341" s="1" t="s">
        <v>1849</v>
      </c>
      <c r="S2341" s="1" t="s">
        <v>2407</v>
      </c>
      <c r="T2341" s="1" t="s">
        <v>2407</v>
      </c>
      <c r="U2341" s="1" t="s">
        <v>6263</v>
      </c>
      <c r="V2341" s="1" t="s">
        <v>2470</v>
      </c>
      <c r="W2341" s="1" t="s">
        <v>103</v>
      </c>
      <c r="X2341" s="1" t="str">
        <f>CONCATENATE(Tableau4[[#This Row],[Numéro de pièce de la pièce de référence]],Tableau4[[#This Row],[Numéro de poste de la pièce de référence]])</f>
        <v>450069415430</v>
      </c>
    </row>
    <row r="2342" spans="1:24" x14ac:dyDescent="0.35">
      <c r="A2342" s="1" t="s">
        <v>97</v>
      </c>
      <c r="B2342" s="1" t="s">
        <v>2489</v>
      </c>
      <c r="C2342" s="1" t="s">
        <v>2510</v>
      </c>
      <c r="D2342" s="1" t="s">
        <v>101</v>
      </c>
      <c r="E2342" s="1" t="s">
        <v>2016</v>
      </c>
      <c r="F2342" s="1" t="s">
        <v>2407</v>
      </c>
      <c r="G2342" s="1" t="s">
        <v>3233</v>
      </c>
      <c r="H2342" s="1" t="s">
        <v>222</v>
      </c>
      <c r="I2342" s="2">
        <v>44110</v>
      </c>
      <c r="J2342" s="1" t="s">
        <v>4282</v>
      </c>
      <c r="K2342" s="1" t="s">
        <v>4283</v>
      </c>
      <c r="L2342" s="1" t="s">
        <v>3401</v>
      </c>
      <c r="M2342" s="1" t="s">
        <v>4288</v>
      </c>
      <c r="N2342" s="3">
        <v>6508.4</v>
      </c>
      <c r="O2342" s="3">
        <v>0</v>
      </c>
      <c r="P2342" s="1" t="s">
        <v>2567</v>
      </c>
      <c r="Q2342" s="1" t="s">
        <v>2018</v>
      </c>
      <c r="R2342" s="1" t="s">
        <v>1849</v>
      </c>
      <c r="S2342" s="1" t="s">
        <v>2407</v>
      </c>
      <c r="T2342" s="1" t="s">
        <v>2407</v>
      </c>
      <c r="U2342" s="1" t="s">
        <v>6263</v>
      </c>
      <c r="V2342" s="1" t="s">
        <v>2470</v>
      </c>
      <c r="W2342" s="1" t="s">
        <v>103</v>
      </c>
      <c r="X2342" s="1" t="str">
        <f>CONCATENATE(Tableau4[[#This Row],[Numéro de pièce de la pièce de référence]],Tableau4[[#This Row],[Numéro de poste de la pièce de référence]])</f>
        <v>450069415430</v>
      </c>
    </row>
    <row r="2343" spans="1:24" x14ac:dyDescent="0.35">
      <c r="A2343" s="1" t="s">
        <v>97</v>
      </c>
      <c r="B2343" s="1" t="s">
        <v>2489</v>
      </c>
      <c r="C2343" s="1" t="s">
        <v>2510</v>
      </c>
      <c r="D2343" s="1" t="s">
        <v>101</v>
      </c>
      <c r="E2343" s="1" t="s">
        <v>2016</v>
      </c>
      <c r="F2343" s="1" t="s">
        <v>2407</v>
      </c>
      <c r="G2343" s="1" t="s">
        <v>3233</v>
      </c>
      <c r="H2343" s="1" t="s">
        <v>222</v>
      </c>
      <c r="I2343" s="2">
        <v>44110</v>
      </c>
      <c r="J2343" s="1" t="s">
        <v>4282</v>
      </c>
      <c r="K2343" s="1" t="s">
        <v>4283</v>
      </c>
      <c r="L2343" s="1" t="s">
        <v>3401</v>
      </c>
      <c r="M2343" s="1" t="s">
        <v>4288</v>
      </c>
      <c r="N2343" s="3">
        <v>6508.4</v>
      </c>
      <c r="O2343" s="3">
        <v>0</v>
      </c>
      <c r="P2343" s="1" t="s">
        <v>2567</v>
      </c>
      <c r="Q2343" s="1" t="s">
        <v>2018</v>
      </c>
      <c r="R2343" s="1" t="s">
        <v>1849</v>
      </c>
      <c r="S2343" s="1" t="s">
        <v>2407</v>
      </c>
      <c r="T2343" s="1" t="s">
        <v>2407</v>
      </c>
      <c r="U2343" s="1" t="s">
        <v>6263</v>
      </c>
      <c r="V2343" s="1" t="s">
        <v>2470</v>
      </c>
      <c r="W2343" s="1" t="s">
        <v>103</v>
      </c>
      <c r="X2343" s="1" t="str">
        <f>CONCATENATE(Tableau4[[#This Row],[Numéro de pièce de la pièce de référence]],Tableau4[[#This Row],[Numéro de poste de la pièce de référence]])</f>
        <v>450069415430</v>
      </c>
    </row>
    <row r="2344" spans="1:24" x14ac:dyDescent="0.35">
      <c r="A2344" s="1" t="s">
        <v>97</v>
      </c>
      <c r="B2344" s="1" t="s">
        <v>2489</v>
      </c>
      <c r="C2344" s="1" t="s">
        <v>2510</v>
      </c>
      <c r="D2344" s="1" t="s">
        <v>101</v>
      </c>
      <c r="E2344" s="1" t="s">
        <v>2016</v>
      </c>
      <c r="F2344" s="1" t="s">
        <v>2407</v>
      </c>
      <c r="G2344" s="1" t="s">
        <v>3233</v>
      </c>
      <c r="H2344" s="1" t="s">
        <v>222</v>
      </c>
      <c r="I2344" s="2">
        <v>44110</v>
      </c>
      <c r="J2344" s="1" t="s">
        <v>4282</v>
      </c>
      <c r="K2344" s="1" t="s">
        <v>4283</v>
      </c>
      <c r="L2344" s="1" t="s">
        <v>3401</v>
      </c>
      <c r="M2344" s="1" t="s">
        <v>4288</v>
      </c>
      <c r="N2344" s="3">
        <v>-3255.12</v>
      </c>
      <c r="O2344" s="3">
        <v>0</v>
      </c>
      <c r="P2344" s="1" t="s">
        <v>2567</v>
      </c>
      <c r="Q2344" s="1" t="s">
        <v>2018</v>
      </c>
      <c r="R2344" s="1" t="s">
        <v>1849</v>
      </c>
      <c r="S2344" s="1" t="s">
        <v>2407</v>
      </c>
      <c r="T2344" s="1" t="s">
        <v>2407</v>
      </c>
      <c r="U2344" s="1" t="s">
        <v>6261</v>
      </c>
      <c r="V2344" s="1" t="s">
        <v>2470</v>
      </c>
      <c r="W2344" s="1" t="s">
        <v>103</v>
      </c>
      <c r="X2344" s="1" t="str">
        <f>CONCATENATE(Tableau4[[#This Row],[Numéro de pièce de la pièce de référence]],Tableau4[[#This Row],[Numéro de poste de la pièce de référence]])</f>
        <v>450069415430</v>
      </c>
    </row>
    <row r="2345" spans="1:24" x14ac:dyDescent="0.35">
      <c r="A2345" s="1" t="s">
        <v>97</v>
      </c>
      <c r="B2345" s="1" t="s">
        <v>2489</v>
      </c>
      <c r="C2345" s="1" t="s">
        <v>2510</v>
      </c>
      <c r="D2345" s="1" t="s">
        <v>101</v>
      </c>
      <c r="E2345" s="1" t="s">
        <v>2016</v>
      </c>
      <c r="F2345" s="1" t="s">
        <v>2407</v>
      </c>
      <c r="G2345" s="1" t="s">
        <v>3233</v>
      </c>
      <c r="H2345" s="1" t="s">
        <v>222</v>
      </c>
      <c r="I2345" s="2">
        <v>44110</v>
      </c>
      <c r="J2345" s="1" t="s">
        <v>4282</v>
      </c>
      <c r="K2345" s="1" t="s">
        <v>4283</v>
      </c>
      <c r="L2345" s="1" t="s">
        <v>3401</v>
      </c>
      <c r="M2345" s="1" t="s">
        <v>4288</v>
      </c>
      <c r="N2345" s="3">
        <v>-6510.34</v>
      </c>
      <c r="O2345" s="3">
        <v>0</v>
      </c>
      <c r="P2345" s="1" t="s">
        <v>2567</v>
      </c>
      <c r="Q2345" s="1" t="s">
        <v>2018</v>
      </c>
      <c r="R2345" s="1" t="s">
        <v>1849</v>
      </c>
      <c r="S2345" s="1" t="s">
        <v>2407</v>
      </c>
      <c r="T2345" s="1" t="s">
        <v>2407</v>
      </c>
      <c r="U2345" s="1" t="s">
        <v>6261</v>
      </c>
      <c r="V2345" s="1" t="s">
        <v>2470</v>
      </c>
      <c r="W2345" s="1" t="s">
        <v>103</v>
      </c>
      <c r="X2345" s="1" t="str">
        <f>CONCATENATE(Tableau4[[#This Row],[Numéro de pièce de la pièce de référence]],Tableau4[[#This Row],[Numéro de poste de la pièce de référence]])</f>
        <v>450069415430</v>
      </c>
    </row>
    <row r="2346" spans="1:24" x14ac:dyDescent="0.35">
      <c r="A2346" s="1" t="s">
        <v>97</v>
      </c>
      <c r="B2346" s="1" t="s">
        <v>2489</v>
      </c>
      <c r="C2346" s="1" t="s">
        <v>2510</v>
      </c>
      <c r="D2346" s="1" t="s">
        <v>101</v>
      </c>
      <c r="E2346" s="1" t="s">
        <v>2016</v>
      </c>
      <c r="F2346" s="1" t="s">
        <v>2407</v>
      </c>
      <c r="G2346" s="1" t="s">
        <v>3233</v>
      </c>
      <c r="H2346" s="1" t="s">
        <v>222</v>
      </c>
      <c r="I2346" s="2">
        <v>44110</v>
      </c>
      <c r="J2346" s="1" t="s">
        <v>4282</v>
      </c>
      <c r="K2346" s="1" t="s">
        <v>4283</v>
      </c>
      <c r="L2346" s="1" t="s">
        <v>3401</v>
      </c>
      <c r="M2346" s="1" t="s">
        <v>4288</v>
      </c>
      <c r="N2346" s="3">
        <v>-6510.34</v>
      </c>
      <c r="O2346" s="3">
        <v>0</v>
      </c>
      <c r="P2346" s="1" t="s">
        <v>2567</v>
      </c>
      <c r="Q2346" s="1" t="s">
        <v>2018</v>
      </c>
      <c r="R2346" s="1" t="s">
        <v>1849</v>
      </c>
      <c r="S2346" s="1" t="s">
        <v>2407</v>
      </c>
      <c r="T2346" s="1" t="s">
        <v>2407</v>
      </c>
      <c r="U2346" s="1" t="s">
        <v>6261</v>
      </c>
      <c r="V2346" s="1" t="s">
        <v>2470</v>
      </c>
      <c r="W2346" s="1" t="s">
        <v>103</v>
      </c>
      <c r="X2346" s="1" t="str">
        <f>CONCATENATE(Tableau4[[#This Row],[Numéro de pièce de la pièce de référence]],Tableau4[[#This Row],[Numéro de poste de la pièce de référence]])</f>
        <v>450069415430</v>
      </c>
    </row>
    <row r="2347" spans="1:24" x14ac:dyDescent="0.35">
      <c r="A2347" s="1" t="s">
        <v>97</v>
      </c>
      <c r="B2347" s="1" t="s">
        <v>2489</v>
      </c>
      <c r="C2347" s="1" t="s">
        <v>2510</v>
      </c>
      <c r="D2347" s="1" t="s">
        <v>101</v>
      </c>
      <c r="E2347" s="1" t="s">
        <v>2016</v>
      </c>
      <c r="F2347" s="1" t="s">
        <v>2407</v>
      </c>
      <c r="G2347" s="1" t="s">
        <v>3233</v>
      </c>
      <c r="H2347" s="1" t="s">
        <v>222</v>
      </c>
      <c r="I2347" s="2">
        <v>44110</v>
      </c>
      <c r="J2347" s="1" t="s">
        <v>4282</v>
      </c>
      <c r="K2347" s="1" t="s">
        <v>4283</v>
      </c>
      <c r="L2347" s="1" t="s">
        <v>3401</v>
      </c>
      <c r="M2347" s="1" t="s">
        <v>4288</v>
      </c>
      <c r="N2347" s="3">
        <v>-6510.34</v>
      </c>
      <c r="O2347" s="3">
        <v>0</v>
      </c>
      <c r="P2347" s="1" t="s">
        <v>2567</v>
      </c>
      <c r="Q2347" s="1" t="s">
        <v>2018</v>
      </c>
      <c r="R2347" s="1" t="s">
        <v>1849</v>
      </c>
      <c r="S2347" s="1" t="s">
        <v>2407</v>
      </c>
      <c r="T2347" s="1" t="s">
        <v>2407</v>
      </c>
      <c r="U2347" s="1" t="s">
        <v>6261</v>
      </c>
      <c r="V2347" s="1" t="s">
        <v>2470</v>
      </c>
      <c r="W2347" s="1" t="s">
        <v>103</v>
      </c>
      <c r="X2347" s="1" t="str">
        <f>CONCATENATE(Tableau4[[#This Row],[Numéro de pièce de la pièce de référence]],Tableau4[[#This Row],[Numéro de poste de la pièce de référence]])</f>
        <v>450069415430</v>
      </c>
    </row>
    <row r="2348" spans="1:24" x14ac:dyDescent="0.35">
      <c r="A2348" s="1" t="s">
        <v>97</v>
      </c>
      <c r="B2348" s="1" t="s">
        <v>2489</v>
      </c>
      <c r="C2348" s="1" t="s">
        <v>2510</v>
      </c>
      <c r="D2348" s="1" t="s">
        <v>101</v>
      </c>
      <c r="E2348" s="1" t="s">
        <v>2016</v>
      </c>
      <c r="F2348" s="1" t="s">
        <v>2407</v>
      </c>
      <c r="G2348" s="1" t="s">
        <v>3233</v>
      </c>
      <c r="H2348" s="1" t="s">
        <v>222</v>
      </c>
      <c r="I2348" s="2">
        <v>44110</v>
      </c>
      <c r="J2348" s="1" t="s">
        <v>4282</v>
      </c>
      <c r="K2348" s="1" t="s">
        <v>4283</v>
      </c>
      <c r="L2348" s="1" t="s">
        <v>3401</v>
      </c>
      <c r="M2348" s="1" t="s">
        <v>4288</v>
      </c>
      <c r="N2348" s="3">
        <v>-6510.34</v>
      </c>
      <c r="O2348" s="3">
        <v>0</v>
      </c>
      <c r="P2348" s="1" t="s">
        <v>2567</v>
      </c>
      <c r="Q2348" s="1" t="s">
        <v>2018</v>
      </c>
      <c r="R2348" s="1" t="s">
        <v>1849</v>
      </c>
      <c r="S2348" s="1" t="s">
        <v>2407</v>
      </c>
      <c r="T2348" s="1" t="s">
        <v>2407</v>
      </c>
      <c r="U2348" s="1" t="s">
        <v>6261</v>
      </c>
      <c r="V2348" s="1" t="s">
        <v>2470</v>
      </c>
      <c r="W2348" s="1" t="s">
        <v>103</v>
      </c>
      <c r="X2348" s="1" t="str">
        <f>CONCATENATE(Tableau4[[#This Row],[Numéro de pièce de la pièce de référence]],Tableau4[[#This Row],[Numéro de poste de la pièce de référence]])</f>
        <v>450069415430</v>
      </c>
    </row>
    <row r="2349" spans="1:24" x14ac:dyDescent="0.35">
      <c r="A2349" s="1" t="s">
        <v>97</v>
      </c>
      <c r="B2349" s="1" t="s">
        <v>2489</v>
      </c>
      <c r="C2349" s="1" t="s">
        <v>2510</v>
      </c>
      <c r="D2349" s="1" t="s">
        <v>101</v>
      </c>
      <c r="E2349" s="1" t="s">
        <v>2016</v>
      </c>
      <c r="F2349" s="1" t="s">
        <v>2407</v>
      </c>
      <c r="G2349" s="1" t="s">
        <v>3233</v>
      </c>
      <c r="H2349" s="1" t="s">
        <v>222</v>
      </c>
      <c r="I2349" s="2">
        <v>44110</v>
      </c>
      <c r="J2349" s="1" t="s">
        <v>4282</v>
      </c>
      <c r="K2349" s="1" t="s">
        <v>4283</v>
      </c>
      <c r="L2349" s="1" t="s">
        <v>3401</v>
      </c>
      <c r="M2349" s="1" t="s">
        <v>4288</v>
      </c>
      <c r="N2349" s="3">
        <v>-6510.34</v>
      </c>
      <c r="O2349" s="3">
        <v>0</v>
      </c>
      <c r="P2349" s="1" t="s">
        <v>2567</v>
      </c>
      <c r="Q2349" s="1" t="s">
        <v>2018</v>
      </c>
      <c r="R2349" s="1" t="s">
        <v>1849</v>
      </c>
      <c r="S2349" s="1" t="s">
        <v>2407</v>
      </c>
      <c r="T2349" s="1" t="s">
        <v>2407</v>
      </c>
      <c r="U2349" s="1" t="s">
        <v>6261</v>
      </c>
      <c r="V2349" s="1" t="s">
        <v>2470</v>
      </c>
      <c r="W2349" s="1" t="s">
        <v>103</v>
      </c>
      <c r="X2349" s="1" t="str">
        <f>CONCATENATE(Tableau4[[#This Row],[Numéro de pièce de la pièce de référence]],Tableau4[[#This Row],[Numéro de poste de la pièce de référence]])</f>
        <v>450069415430</v>
      </c>
    </row>
    <row r="2350" spans="1:24" x14ac:dyDescent="0.35">
      <c r="A2350" s="1" t="s">
        <v>97</v>
      </c>
      <c r="B2350" s="1" t="s">
        <v>2489</v>
      </c>
      <c r="C2350" s="1" t="s">
        <v>2510</v>
      </c>
      <c r="D2350" s="1" t="s">
        <v>101</v>
      </c>
      <c r="E2350" s="1" t="s">
        <v>2016</v>
      </c>
      <c r="F2350" s="1" t="s">
        <v>2407</v>
      </c>
      <c r="G2350" s="1" t="s">
        <v>3233</v>
      </c>
      <c r="H2350" s="1" t="s">
        <v>222</v>
      </c>
      <c r="I2350" s="2">
        <v>44110</v>
      </c>
      <c r="J2350" s="1" t="s">
        <v>4282</v>
      </c>
      <c r="K2350" s="1" t="s">
        <v>4283</v>
      </c>
      <c r="L2350" s="1" t="s">
        <v>3401</v>
      </c>
      <c r="M2350" s="1" t="s">
        <v>4288</v>
      </c>
      <c r="N2350" s="3">
        <v>-6510.34</v>
      </c>
      <c r="O2350" s="3">
        <v>0</v>
      </c>
      <c r="P2350" s="1" t="s">
        <v>2567</v>
      </c>
      <c r="Q2350" s="1" t="s">
        <v>2018</v>
      </c>
      <c r="R2350" s="1" t="s">
        <v>1849</v>
      </c>
      <c r="S2350" s="1" t="s">
        <v>2407</v>
      </c>
      <c r="T2350" s="1" t="s">
        <v>2407</v>
      </c>
      <c r="U2350" s="1" t="s">
        <v>6261</v>
      </c>
      <c r="V2350" s="1" t="s">
        <v>2470</v>
      </c>
      <c r="W2350" s="1" t="s">
        <v>103</v>
      </c>
      <c r="X2350" s="1" t="str">
        <f>CONCATENATE(Tableau4[[#This Row],[Numéro de pièce de la pièce de référence]],Tableau4[[#This Row],[Numéro de poste de la pièce de référence]])</f>
        <v>450069415430</v>
      </c>
    </row>
    <row r="2351" spans="1:24" x14ac:dyDescent="0.35">
      <c r="A2351" s="1" t="s">
        <v>97</v>
      </c>
      <c r="B2351" s="1" t="s">
        <v>2489</v>
      </c>
      <c r="C2351" s="1" t="s">
        <v>2510</v>
      </c>
      <c r="D2351" s="1" t="s">
        <v>101</v>
      </c>
      <c r="E2351" s="1" t="s">
        <v>2016</v>
      </c>
      <c r="F2351" s="1" t="s">
        <v>2407</v>
      </c>
      <c r="G2351" s="1" t="s">
        <v>3233</v>
      </c>
      <c r="H2351" s="1" t="s">
        <v>222</v>
      </c>
      <c r="I2351" s="2">
        <v>44110</v>
      </c>
      <c r="J2351" s="1" t="s">
        <v>4282</v>
      </c>
      <c r="K2351" s="1" t="s">
        <v>4283</v>
      </c>
      <c r="L2351" s="1" t="s">
        <v>3401</v>
      </c>
      <c r="M2351" s="1" t="s">
        <v>4288</v>
      </c>
      <c r="N2351" s="3">
        <v>-6510.34</v>
      </c>
      <c r="O2351" s="3">
        <v>0</v>
      </c>
      <c r="P2351" s="1" t="s">
        <v>2567</v>
      </c>
      <c r="Q2351" s="1" t="s">
        <v>2018</v>
      </c>
      <c r="R2351" s="1" t="s">
        <v>1849</v>
      </c>
      <c r="S2351" s="1" t="s">
        <v>2407</v>
      </c>
      <c r="T2351" s="1" t="s">
        <v>2407</v>
      </c>
      <c r="U2351" s="1" t="s">
        <v>6261</v>
      </c>
      <c r="V2351" s="1" t="s">
        <v>2470</v>
      </c>
      <c r="W2351" s="1" t="s">
        <v>103</v>
      </c>
      <c r="X2351" s="1" t="str">
        <f>CONCATENATE(Tableau4[[#This Row],[Numéro de pièce de la pièce de référence]],Tableau4[[#This Row],[Numéro de poste de la pièce de référence]])</f>
        <v>450069415430</v>
      </c>
    </row>
    <row r="2352" spans="1:24" x14ac:dyDescent="0.35">
      <c r="A2352" s="1" t="s">
        <v>97</v>
      </c>
      <c r="B2352" s="1" t="s">
        <v>2489</v>
      </c>
      <c r="C2352" s="1" t="s">
        <v>2510</v>
      </c>
      <c r="D2352" s="1" t="s">
        <v>101</v>
      </c>
      <c r="E2352" s="1" t="s">
        <v>2016</v>
      </c>
      <c r="F2352" s="1" t="s">
        <v>2407</v>
      </c>
      <c r="G2352" s="1" t="s">
        <v>3233</v>
      </c>
      <c r="H2352" s="1" t="s">
        <v>222</v>
      </c>
      <c r="I2352" s="2">
        <v>44110</v>
      </c>
      <c r="J2352" s="1" t="s">
        <v>4282</v>
      </c>
      <c r="K2352" s="1" t="s">
        <v>4283</v>
      </c>
      <c r="L2352" s="1" t="s">
        <v>3401</v>
      </c>
      <c r="M2352" s="1" t="s">
        <v>4288</v>
      </c>
      <c r="N2352" s="3">
        <v>-6510.34</v>
      </c>
      <c r="O2352" s="3">
        <v>0</v>
      </c>
      <c r="P2352" s="1" t="s">
        <v>2567</v>
      </c>
      <c r="Q2352" s="1" t="s">
        <v>2018</v>
      </c>
      <c r="R2352" s="1" t="s">
        <v>1849</v>
      </c>
      <c r="S2352" s="1" t="s">
        <v>2407</v>
      </c>
      <c r="T2352" s="1" t="s">
        <v>2407</v>
      </c>
      <c r="U2352" s="1" t="s">
        <v>6261</v>
      </c>
      <c r="V2352" s="1" t="s">
        <v>2470</v>
      </c>
      <c r="W2352" s="1" t="s">
        <v>103</v>
      </c>
      <c r="X2352" s="1" t="str">
        <f>CONCATENATE(Tableau4[[#This Row],[Numéro de pièce de la pièce de référence]],Tableau4[[#This Row],[Numéro de poste de la pièce de référence]])</f>
        <v>450069415430</v>
      </c>
    </row>
    <row r="2353" spans="1:24" x14ac:dyDescent="0.35">
      <c r="A2353" s="1" t="s">
        <v>97</v>
      </c>
      <c r="B2353" s="1" t="s">
        <v>2489</v>
      </c>
      <c r="C2353" s="1" t="s">
        <v>2510</v>
      </c>
      <c r="D2353" s="1" t="s">
        <v>101</v>
      </c>
      <c r="E2353" s="1" t="s">
        <v>2016</v>
      </c>
      <c r="F2353" s="1" t="s">
        <v>2407</v>
      </c>
      <c r="G2353" s="1" t="s">
        <v>3233</v>
      </c>
      <c r="H2353" s="1" t="s">
        <v>222</v>
      </c>
      <c r="I2353" s="2">
        <v>44110</v>
      </c>
      <c r="J2353" s="1" t="s">
        <v>4282</v>
      </c>
      <c r="K2353" s="1" t="s">
        <v>4283</v>
      </c>
      <c r="L2353" s="1" t="s">
        <v>3401</v>
      </c>
      <c r="M2353" s="1" t="s">
        <v>4288</v>
      </c>
      <c r="N2353" s="3">
        <v>-6510.34</v>
      </c>
      <c r="O2353" s="3">
        <v>0</v>
      </c>
      <c r="P2353" s="1" t="s">
        <v>2567</v>
      </c>
      <c r="Q2353" s="1" t="s">
        <v>2018</v>
      </c>
      <c r="R2353" s="1" t="s">
        <v>1849</v>
      </c>
      <c r="S2353" s="1" t="s">
        <v>2407</v>
      </c>
      <c r="T2353" s="1" t="s">
        <v>2407</v>
      </c>
      <c r="U2353" s="1" t="s">
        <v>6261</v>
      </c>
      <c r="V2353" s="1" t="s">
        <v>2470</v>
      </c>
      <c r="W2353" s="1" t="s">
        <v>103</v>
      </c>
      <c r="X2353" s="1" t="str">
        <f>CONCATENATE(Tableau4[[#This Row],[Numéro de pièce de la pièce de référence]],Tableau4[[#This Row],[Numéro de poste de la pièce de référence]])</f>
        <v>450069415430</v>
      </c>
    </row>
    <row r="2354" spans="1:24" x14ac:dyDescent="0.35">
      <c r="A2354" s="1" t="s">
        <v>97</v>
      </c>
      <c r="B2354" s="1" t="s">
        <v>2489</v>
      </c>
      <c r="C2354" s="1" t="s">
        <v>2510</v>
      </c>
      <c r="D2354" s="1" t="s">
        <v>101</v>
      </c>
      <c r="E2354" s="1" t="s">
        <v>2016</v>
      </c>
      <c r="F2354" s="1" t="s">
        <v>2407</v>
      </c>
      <c r="G2354" s="1" t="s">
        <v>3233</v>
      </c>
      <c r="H2354" s="1" t="s">
        <v>222</v>
      </c>
      <c r="I2354" s="2">
        <v>44110</v>
      </c>
      <c r="J2354" s="1" t="s">
        <v>4282</v>
      </c>
      <c r="K2354" s="1" t="s">
        <v>4283</v>
      </c>
      <c r="L2354" s="1" t="s">
        <v>3401</v>
      </c>
      <c r="M2354" s="1" t="s">
        <v>4288</v>
      </c>
      <c r="N2354" s="3">
        <v>-6510.34</v>
      </c>
      <c r="O2354" s="3">
        <v>0</v>
      </c>
      <c r="P2354" s="1" t="s">
        <v>2567</v>
      </c>
      <c r="Q2354" s="1" t="s">
        <v>2018</v>
      </c>
      <c r="R2354" s="1" t="s">
        <v>1849</v>
      </c>
      <c r="S2354" s="1" t="s">
        <v>2407</v>
      </c>
      <c r="T2354" s="1" t="s">
        <v>2407</v>
      </c>
      <c r="U2354" s="1" t="s">
        <v>6261</v>
      </c>
      <c r="V2354" s="1" t="s">
        <v>2470</v>
      </c>
      <c r="W2354" s="1" t="s">
        <v>103</v>
      </c>
      <c r="X2354" s="1" t="str">
        <f>CONCATENATE(Tableau4[[#This Row],[Numéro de pièce de la pièce de référence]],Tableau4[[#This Row],[Numéro de poste de la pièce de référence]])</f>
        <v>450069415430</v>
      </c>
    </row>
    <row r="2355" spans="1:24" x14ac:dyDescent="0.35">
      <c r="A2355" s="1" t="s">
        <v>97</v>
      </c>
      <c r="B2355" s="1" t="s">
        <v>2489</v>
      </c>
      <c r="C2355" s="1" t="s">
        <v>2510</v>
      </c>
      <c r="D2355" s="1" t="s">
        <v>101</v>
      </c>
      <c r="E2355" s="1" t="s">
        <v>2016</v>
      </c>
      <c r="F2355" s="1" t="s">
        <v>2407</v>
      </c>
      <c r="G2355" s="1" t="s">
        <v>3233</v>
      </c>
      <c r="H2355" s="1" t="s">
        <v>222</v>
      </c>
      <c r="I2355" s="2">
        <v>44110</v>
      </c>
      <c r="J2355" s="1" t="s">
        <v>4282</v>
      </c>
      <c r="K2355" s="1" t="s">
        <v>4283</v>
      </c>
      <c r="L2355" s="1" t="s">
        <v>3401</v>
      </c>
      <c r="M2355" s="1" t="s">
        <v>4288</v>
      </c>
      <c r="N2355" s="3">
        <v>-6510.34</v>
      </c>
      <c r="O2355" s="3">
        <v>0</v>
      </c>
      <c r="P2355" s="1" t="s">
        <v>2567</v>
      </c>
      <c r="Q2355" s="1" t="s">
        <v>2018</v>
      </c>
      <c r="R2355" s="1" t="s">
        <v>1849</v>
      </c>
      <c r="S2355" s="1" t="s">
        <v>2407</v>
      </c>
      <c r="T2355" s="1" t="s">
        <v>2407</v>
      </c>
      <c r="U2355" s="1" t="s">
        <v>6261</v>
      </c>
      <c r="V2355" s="1" t="s">
        <v>2470</v>
      </c>
      <c r="W2355" s="1" t="s">
        <v>103</v>
      </c>
      <c r="X2355" s="1" t="str">
        <f>CONCATENATE(Tableau4[[#This Row],[Numéro de pièce de la pièce de référence]],Tableau4[[#This Row],[Numéro de poste de la pièce de référence]])</f>
        <v>450069415430</v>
      </c>
    </row>
    <row r="2356" spans="1:24" x14ac:dyDescent="0.35">
      <c r="A2356" s="1" t="s">
        <v>97</v>
      </c>
      <c r="B2356" s="1" t="s">
        <v>2489</v>
      </c>
      <c r="C2356" s="1" t="s">
        <v>2510</v>
      </c>
      <c r="D2356" s="1" t="s">
        <v>101</v>
      </c>
      <c r="E2356" s="1" t="s">
        <v>2016</v>
      </c>
      <c r="F2356" s="1" t="s">
        <v>2407</v>
      </c>
      <c r="G2356" s="1" t="s">
        <v>3233</v>
      </c>
      <c r="H2356" s="1" t="s">
        <v>222</v>
      </c>
      <c r="I2356" s="2">
        <v>44110</v>
      </c>
      <c r="J2356" s="1" t="s">
        <v>4282</v>
      </c>
      <c r="K2356" s="1" t="s">
        <v>4283</v>
      </c>
      <c r="L2356" s="1" t="s">
        <v>3401</v>
      </c>
      <c r="M2356" s="1" t="s">
        <v>4288</v>
      </c>
      <c r="N2356" s="3">
        <v>-6510.34</v>
      </c>
      <c r="O2356" s="3">
        <v>0</v>
      </c>
      <c r="P2356" s="1" t="s">
        <v>2567</v>
      </c>
      <c r="Q2356" s="1" t="s">
        <v>2018</v>
      </c>
      <c r="R2356" s="1" t="s">
        <v>1849</v>
      </c>
      <c r="S2356" s="1" t="s">
        <v>2407</v>
      </c>
      <c r="T2356" s="1" t="s">
        <v>2407</v>
      </c>
      <c r="U2356" s="1" t="s">
        <v>6261</v>
      </c>
      <c r="V2356" s="1" t="s">
        <v>2470</v>
      </c>
      <c r="W2356" s="1" t="s">
        <v>103</v>
      </c>
      <c r="X2356" s="1" t="str">
        <f>CONCATENATE(Tableau4[[#This Row],[Numéro de pièce de la pièce de référence]],Tableau4[[#This Row],[Numéro de poste de la pièce de référence]])</f>
        <v>450069415430</v>
      </c>
    </row>
    <row r="2357" spans="1:24" x14ac:dyDescent="0.35">
      <c r="A2357" s="1" t="s">
        <v>97</v>
      </c>
      <c r="B2357" s="1" t="s">
        <v>2489</v>
      </c>
      <c r="C2357" s="1" t="s">
        <v>2510</v>
      </c>
      <c r="D2357" s="1" t="s">
        <v>101</v>
      </c>
      <c r="E2357" s="1" t="s">
        <v>2041</v>
      </c>
      <c r="F2357" s="1" t="s">
        <v>2407</v>
      </c>
      <c r="G2357" s="1" t="s">
        <v>3234</v>
      </c>
      <c r="H2357" s="1" t="s">
        <v>88</v>
      </c>
      <c r="I2357" s="2">
        <v>44110</v>
      </c>
      <c r="J2357" s="1" t="s">
        <v>4282</v>
      </c>
      <c r="K2357" s="1" t="s">
        <v>4283</v>
      </c>
      <c r="L2357" s="1" t="s">
        <v>3401</v>
      </c>
      <c r="M2357" s="1" t="s">
        <v>4288</v>
      </c>
      <c r="N2357" s="3">
        <v>2484.3000000000002</v>
      </c>
      <c r="O2357" s="3">
        <v>0</v>
      </c>
      <c r="P2357" s="1" t="s">
        <v>2567</v>
      </c>
      <c r="Q2357" s="1" t="s">
        <v>2042</v>
      </c>
      <c r="R2357" s="1" t="s">
        <v>401</v>
      </c>
      <c r="S2357" s="1" t="s">
        <v>2407</v>
      </c>
      <c r="T2357" s="1" t="s">
        <v>2407</v>
      </c>
      <c r="U2357" s="1" t="s">
        <v>6264</v>
      </c>
      <c r="V2357" s="1" t="s">
        <v>2470</v>
      </c>
      <c r="W2357" s="1" t="s">
        <v>103</v>
      </c>
      <c r="X2357" s="1" t="str">
        <f>CONCATENATE(Tableau4[[#This Row],[Numéro de pièce de la pièce de référence]],Tableau4[[#This Row],[Numéro de poste de la pièce de référence]])</f>
        <v>450069416910</v>
      </c>
    </row>
    <row r="2358" spans="1:24" x14ac:dyDescent="0.35">
      <c r="A2358" s="1" t="s">
        <v>97</v>
      </c>
      <c r="B2358" s="1" t="s">
        <v>2489</v>
      </c>
      <c r="C2358" s="1" t="s">
        <v>2510</v>
      </c>
      <c r="D2358" s="1" t="s">
        <v>101</v>
      </c>
      <c r="E2358" s="1" t="s">
        <v>2041</v>
      </c>
      <c r="F2358" s="1" t="s">
        <v>2407</v>
      </c>
      <c r="G2358" s="1" t="s">
        <v>3234</v>
      </c>
      <c r="H2358" s="1" t="s">
        <v>88</v>
      </c>
      <c r="I2358" s="2">
        <v>44110</v>
      </c>
      <c r="J2358" s="1" t="s">
        <v>4282</v>
      </c>
      <c r="K2358" s="1" t="s">
        <v>4283</v>
      </c>
      <c r="L2358" s="1" t="s">
        <v>3400</v>
      </c>
      <c r="M2358" s="1" t="s">
        <v>4284</v>
      </c>
      <c r="N2358" s="3">
        <v>11830</v>
      </c>
      <c r="O2358" s="3">
        <v>0</v>
      </c>
      <c r="P2358" s="1" t="s">
        <v>2567</v>
      </c>
      <c r="Q2358" s="1" t="s">
        <v>2042</v>
      </c>
      <c r="R2358" s="1" t="s">
        <v>401</v>
      </c>
      <c r="S2358" s="1" t="s">
        <v>2407</v>
      </c>
      <c r="T2358" s="1" t="s">
        <v>2407</v>
      </c>
      <c r="U2358" s="1" t="s">
        <v>6265</v>
      </c>
      <c r="V2358" s="1" t="s">
        <v>2470</v>
      </c>
      <c r="W2358" s="1" t="s">
        <v>103</v>
      </c>
      <c r="X2358" s="1" t="str">
        <f>CONCATENATE(Tableau4[[#This Row],[Numéro de pièce de la pièce de référence]],Tableau4[[#This Row],[Numéro de poste de la pièce de référence]])</f>
        <v>450069416910</v>
      </c>
    </row>
    <row r="2359" spans="1:24" x14ac:dyDescent="0.35">
      <c r="A2359" s="1" t="s">
        <v>97</v>
      </c>
      <c r="B2359" s="1" t="s">
        <v>2489</v>
      </c>
      <c r="C2359" s="1" t="s">
        <v>2510</v>
      </c>
      <c r="D2359" s="1" t="s">
        <v>101</v>
      </c>
      <c r="E2359" s="1" t="s">
        <v>2041</v>
      </c>
      <c r="F2359" s="1" t="s">
        <v>2407</v>
      </c>
      <c r="G2359" s="1" t="s">
        <v>3234</v>
      </c>
      <c r="H2359" s="1" t="s">
        <v>88</v>
      </c>
      <c r="I2359" s="2">
        <v>44110</v>
      </c>
      <c r="J2359" s="1" t="s">
        <v>4282</v>
      </c>
      <c r="K2359" s="1" t="s">
        <v>4283</v>
      </c>
      <c r="L2359" s="1" t="s">
        <v>3401</v>
      </c>
      <c r="M2359" s="1" t="s">
        <v>4288</v>
      </c>
      <c r="N2359" s="3">
        <v>3726.45</v>
      </c>
      <c r="O2359" s="3">
        <v>0</v>
      </c>
      <c r="P2359" s="1" t="s">
        <v>2567</v>
      </c>
      <c r="Q2359" s="1" t="s">
        <v>2042</v>
      </c>
      <c r="R2359" s="1" t="s">
        <v>401</v>
      </c>
      <c r="S2359" s="1" t="s">
        <v>2407</v>
      </c>
      <c r="T2359" s="1" t="s">
        <v>2407</v>
      </c>
      <c r="U2359" s="1" t="s">
        <v>6264</v>
      </c>
      <c r="V2359" s="1" t="s">
        <v>2470</v>
      </c>
      <c r="W2359" s="1" t="s">
        <v>103</v>
      </c>
      <c r="X2359" s="1" t="str">
        <f>CONCATENATE(Tableau4[[#This Row],[Numéro de pièce de la pièce de référence]],Tableau4[[#This Row],[Numéro de poste de la pièce de référence]])</f>
        <v>450069416910</v>
      </c>
    </row>
    <row r="2360" spans="1:24" x14ac:dyDescent="0.35">
      <c r="A2360" s="1" t="s">
        <v>97</v>
      </c>
      <c r="B2360" s="1" t="s">
        <v>2489</v>
      </c>
      <c r="C2360" s="1" t="s">
        <v>2510</v>
      </c>
      <c r="D2360" s="1" t="s">
        <v>101</v>
      </c>
      <c r="E2360" s="1" t="s">
        <v>2041</v>
      </c>
      <c r="F2360" s="1" t="s">
        <v>2407</v>
      </c>
      <c r="G2360" s="1" t="s">
        <v>3234</v>
      </c>
      <c r="H2360" s="1" t="s">
        <v>88</v>
      </c>
      <c r="I2360" s="2">
        <v>44110</v>
      </c>
      <c r="J2360" s="1" t="s">
        <v>4282</v>
      </c>
      <c r="K2360" s="1" t="s">
        <v>4283</v>
      </c>
      <c r="L2360" s="1" t="s">
        <v>3400</v>
      </c>
      <c r="M2360" s="1" t="s">
        <v>4284</v>
      </c>
      <c r="N2360" s="3">
        <v>17745</v>
      </c>
      <c r="O2360" s="3">
        <v>0</v>
      </c>
      <c r="P2360" s="1" t="s">
        <v>2567</v>
      </c>
      <c r="Q2360" s="1" t="s">
        <v>2042</v>
      </c>
      <c r="R2360" s="1" t="s">
        <v>401</v>
      </c>
      <c r="S2360" s="1" t="s">
        <v>2407</v>
      </c>
      <c r="T2360" s="1" t="s">
        <v>2407</v>
      </c>
      <c r="U2360" s="1" t="s">
        <v>6265</v>
      </c>
      <c r="V2360" s="1" t="s">
        <v>2470</v>
      </c>
      <c r="W2360" s="1" t="s">
        <v>103</v>
      </c>
      <c r="X2360" s="1" t="str">
        <f>CONCATENATE(Tableau4[[#This Row],[Numéro de pièce de la pièce de référence]],Tableau4[[#This Row],[Numéro de poste de la pièce de référence]])</f>
        <v>450069416910</v>
      </c>
    </row>
    <row r="2361" spans="1:24" x14ac:dyDescent="0.35">
      <c r="A2361" s="1" t="s">
        <v>97</v>
      </c>
      <c r="B2361" s="1" t="s">
        <v>2489</v>
      </c>
      <c r="C2361" s="1" t="s">
        <v>2510</v>
      </c>
      <c r="D2361" s="1" t="s">
        <v>101</v>
      </c>
      <c r="E2361" s="1" t="s">
        <v>2041</v>
      </c>
      <c r="F2361" s="1" t="s">
        <v>2407</v>
      </c>
      <c r="G2361" s="1" t="s">
        <v>3234</v>
      </c>
      <c r="H2361" s="1" t="s">
        <v>88</v>
      </c>
      <c r="I2361" s="2">
        <v>44110</v>
      </c>
      <c r="J2361" s="1" t="s">
        <v>4282</v>
      </c>
      <c r="K2361" s="1" t="s">
        <v>4283</v>
      </c>
      <c r="L2361" s="1" t="s">
        <v>3401</v>
      </c>
      <c r="M2361" s="1" t="s">
        <v>4288</v>
      </c>
      <c r="N2361" s="3">
        <v>155268.75</v>
      </c>
      <c r="O2361" s="3">
        <v>0</v>
      </c>
      <c r="P2361" s="1" t="s">
        <v>2567</v>
      </c>
      <c r="Q2361" s="1" t="s">
        <v>2042</v>
      </c>
      <c r="R2361" s="1" t="s">
        <v>401</v>
      </c>
      <c r="S2361" s="1" t="s">
        <v>2407</v>
      </c>
      <c r="T2361" s="1" t="s">
        <v>2407</v>
      </c>
      <c r="U2361" s="1" t="s">
        <v>6264</v>
      </c>
      <c r="V2361" s="1" t="s">
        <v>2470</v>
      </c>
      <c r="W2361" s="1" t="s">
        <v>103</v>
      </c>
      <c r="X2361" s="1" t="str">
        <f>CONCATENATE(Tableau4[[#This Row],[Numéro de pièce de la pièce de référence]],Tableau4[[#This Row],[Numéro de poste de la pièce de référence]])</f>
        <v>450069416910</v>
      </c>
    </row>
    <row r="2362" spans="1:24" x14ac:dyDescent="0.35">
      <c r="A2362" s="1" t="s">
        <v>97</v>
      </c>
      <c r="B2362" s="1" t="s">
        <v>2489</v>
      </c>
      <c r="C2362" s="1" t="s">
        <v>2510</v>
      </c>
      <c r="D2362" s="1" t="s">
        <v>101</v>
      </c>
      <c r="E2362" s="1" t="s">
        <v>2041</v>
      </c>
      <c r="F2362" s="1" t="s">
        <v>2407</v>
      </c>
      <c r="G2362" s="1" t="s">
        <v>3234</v>
      </c>
      <c r="H2362" s="1" t="s">
        <v>88</v>
      </c>
      <c r="I2362" s="2">
        <v>44110</v>
      </c>
      <c r="J2362" s="1" t="s">
        <v>4282</v>
      </c>
      <c r="K2362" s="1" t="s">
        <v>4283</v>
      </c>
      <c r="L2362" s="1" t="s">
        <v>3400</v>
      </c>
      <c r="M2362" s="1" t="s">
        <v>4284</v>
      </c>
      <c r="N2362" s="3">
        <v>23660</v>
      </c>
      <c r="O2362" s="3">
        <v>0</v>
      </c>
      <c r="P2362" s="1" t="s">
        <v>2567</v>
      </c>
      <c r="Q2362" s="1" t="s">
        <v>2042</v>
      </c>
      <c r="R2362" s="1" t="s">
        <v>401</v>
      </c>
      <c r="S2362" s="1" t="s">
        <v>2407</v>
      </c>
      <c r="T2362" s="1" t="s">
        <v>2407</v>
      </c>
      <c r="U2362" s="1" t="s">
        <v>6265</v>
      </c>
      <c r="V2362" s="1" t="s">
        <v>2470</v>
      </c>
      <c r="W2362" s="1" t="s">
        <v>103</v>
      </c>
      <c r="X2362" s="1" t="str">
        <f>CONCATENATE(Tableau4[[#This Row],[Numéro de pièce de la pièce de référence]],Tableau4[[#This Row],[Numéro de poste de la pièce de référence]])</f>
        <v>450069416910</v>
      </c>
    </row>
    <row r="2363" spans="1:24" x14ac:dyDescent="0.35">
      <c r="A2363" s="1" t="s">
        <v>97</v>
      </c>
      <c r="B2363" s="1" t="s">
        <v>2489</v>
      </c>
      <c r="C2363" s="1" t="s">
        <v>2510</v>
      </c>
      <c r="D2363" s="1" t="s">
        <v>101</v>
      </c>
      <c r="E2363" s="1" t="s">
        <v>2011</v>
      </c>
      <c r="F2363" s="1" t="s">
        <v>2407</v>
      </c>
      <c r="G2363" s="1" t="s">
        <v>3235</v>
      </c>
      <c r="H2363" s="1" t="s">
        <v>88</v>
      </c>
      <c r="I2363" s="2">
        <v>44110</v>
      </c>
      <c r="J2363" s="1" t="s">
        <v>4282</v>
      </c>
      <c r="K2363" s="1" t="s">
        <v>4283</v>
      </c>
      <c r="L2363" s="1" t="s">
        <v>3400</v>
      </c>
      <c r="M2363" s="1" t="s">
        <v>4284</v>
      </c>
      <c r="N2363" s="3">
        <v>30274.2</v>
      </c>
      <c r="O2363" s="3">
        <v>0</v>
      </c>
      <c r="P2363" s="1" t="s">
        <v>2567</v>
      </c>
      <c r="Q2363" s="1" t="s">
        <v>2012</v>
      </c>
      <c r="R2363" s="1" t="s">
        <v>352</v>
      </c>
      <c r="S2363" s="1" t="s">
        <v>2407</v>
      </c>
      <c r="T2363" s="1" t="s">
        <v>2407</v>
      </c>
      <c r="U2363" s="1" t="s">
        <v>6266</v>
      </c>
      <c r="V2363" s="1" t="s">
        <v>2470</v>
      </c>
      <c r="W2363" s="1" t="s">
        <v>103</v>
      </c>
      <c r="X2363" s="1" t="str">
        <f>CONCATENATE(Tableau4[[#This Row],[Numéro de pièce de la pièce de référence]],Tableau4[[#This Row],[Numéro de poste de la pièce de référence]])</f>
        <v>450069418110</v>
      </c>
    </row>
    <row r="2364" spans="1:24" x14ac:dyDescent="0.35">
      <c r="A2364" s="1" t="s">
        <v>97</v>
      </c>
      <c r="B2364" s="1" t="s">
        <v>2489</v>
      </c>
      <c r="C2364" s="1" t="s">
        <v>2510</v>
      </c>
      <c r="D2364" s="1" t="s">
        <v>101</v>
      </c>
      <c r="E2364" s="1" t="s">
        <v>2011</v>
      </c>
      <c r="F2364" s="1" t="s">
        <v>2407</v>
      </c>
      <c r="G2364" s="1" t="s">
        <v>3235</v>
      </c>
      <c r="H2364" s="1" t="s">
        <v>217</v>
      </c>
      <c r="I2364" s="2">
        <v>44110</v>
      </c>
      <c r="J2364" s="1" t="s">
        <v>4282</v>
      </c>
      <c r="K2364" s="1" t="s">
        <v>4283</v>
      </c>
      <c r="L2364" s="1" t="s">
        <v>3400</v>
      </c>
      <c r="M2364" s="1" t="s">
        <v>4284</v>
      </c>
      <c r="N2364" s="3">
        <v>21961.5</v>
      </c>
      <c r="O2364" s="3">
        <v>0</v>
      </c>
      <c r="P2364" s="1" t="s">
        <v>2567</v>
      </c>
      <c r="Q2364" s="1" t="s">
        <v>2013</v>
      </c>
      <c r="R2364" s="1" t="s">
        <v>352</v>
      </c>
      <c r="S2364" s="1" t="s">
        <v>2407</v>
      </c>
      <c r="T2364" s="1" t="s">
        <v>2407</v>
      </c>
      <c r="U2364" s="1" t="s">
        <v>6266</v>
      </c>
      <c r="V2364" s="1" t="s">
        <v>2470</v>
      </c>
      <c r="W2364" s="1" t="s">
        <v>103</v>
      </c>
      <c r="X2364" s="1" t="str">
        <f>CONCATENATE(Tableau4[[#This Row],[Numéro de pièce de la pièce de référence]],Tableau4[[#This Row],[Numéro de poste de la pièce de référence]])</f>
        <v>450069418120</v>
      </c>
    </row>
    <row r="2365" spans="1:24" x14ac:dyDescent="0.35">
      <c r="A2365" s="1" t="s">
        <v>97</v>
      </c>
      <c r="B2365" s="1" t="s">
        <v>2489</v>
      </c>
      <c r="C2365" s="1" t="s">
        <v>2510</v>
      </c>
      <c r="D2365" s="1" t="s">
        <v>101</v>
      </c>
      <c r="E2365" s="1" t="s">
        <v>2011</v>
      </c>
      <c r="F2365" s="1" t="s">
        <v>2407</v>
      </c>
      <c r="G2365" s="1" t="s">
        <v>3235</v>
      </c>
      <c r="H2365" s="1" t="s">
        <v>222</v>
      </c>
      <c r="I2365" s="2">
        <v>44110</v>
      </c>
      <c r="J2365" s="1" t="s">
        <v>4282</v>
      </c>
      <c r="K2365" s="1" t="s">
        <v>4283</v>
      </c>
      <c r="L2365" s="1" t="s">
        <v>3400</v>
      </c>
      <c r="M2365" s="1" t="s">
        <v>4284</v>
      </c>
      <c r="N2365" s="3">
        <v>11216.7</v>
      </c>
      <c r="O2365" s="3">
        <v>0</v>
      </c>
      <c r="P2365" s="1" t="s">
        <v>2567</v>
      </c>
      <c r="Q2365" s="1" t="s">
        <v>2014</v>
      </c>
      <c r="R2365" s="1" t="s">
        <v>352</v>
      </c>
      <c r="S2365" s="1" t="s">
        <v>2407</v>
      </c>
      <c r="T2365" s="1" t="s">
        <v>2407</v>
      </c>
      <c r="U2365" s="1" t="s">
        <v>6266</v>
      </c>
      <c r="V2365" s="1" t="s">
        <v>2470</v>
      </c>
      <c r="W2365" s="1" t="s">
        <v>103</v>
      </c>
      <c r="X2365" s="1" t="str">
        <f>CONCATENATE(Tableau4[[#This Row],[Numéro de pièce de la pièce de référence]],Tableau4[[#This Row],[Numéro de poste de la pièce de référence]])</f>
        <v>450069418130</v>
      </c>
    </row>
    <row r="2366" spans="1:24" x14ac:dyDescent="0.35">
      <c r="A2366" s="1" t="s">
        <v>97</v>
      </c>
      <c r="B2366" s="1" t="s">
        <v>2489</v>
      </c>
      <c r="C2366" s="1" t="s">
        <v>2510</v>
      </c>
      <c r="D2366" s="1" t="s">
        <v>101</v>
      </c>
      <c r="E2366" s="1" t="s">
        <v>2062</v>
      </c>
      <c r="F2366" s="1" t="s">
        <v>2407</v>
      </c>
      <c r="G2366" s="1" t="s">
        <v>3236</v>
      </c>
      <c r="H2366" s="1" t="s">
        <v>88</v>
      </c>
      <c r="I2366" s="2">
        <v>44110</v>
      </c>
      <c r="J2366" s="1" t="s">
        <v>4282</v>
      </c>
      <c r="K2366" s="1" t="s">
        <v>4283</v>
      </c>
      <c r="L2366" s="1" t="s">
        <v>3400</v>
      </c>
      <c r="M2366" s="1" t="s">
        <v>4284</v>
      </c>
      <c r="N2366" s="3">
        <v>224106.1</v>
      </c>
      <c r="O2366" s="3">
        <v>0</v>
      </c>
      <c r="P2366" s="1" t="s">
        <v>2567</v>
      </c>
      <c r="Q2366" s="1" t="s">
        <v>2052</v>
      </c>
      <c r="R2366" s="1" t="s">
        <v>678</v>
      </c>
      <c r="S2366" s="1" t="s">
        <v>2407</v>
      </c>
      <c r="T2366" s="1" t="s">
        <v>2407</v>
      </c>
      <c r="U2366" s="1" t="s">
        <v>6267</v>
      </c>
      <c r="V2366" s="1" t="s">
        <v>2470</v>
      </c>
      <c r="W2366" s="1" t="s">
        <v>103</v>
      </c>
      <c r="X2366" s="1" t="str">
        <f>CONCATENATE(Tableau4[[#This Row],[Numéro de pièce de la pièce de référence]],Tableau4[[#This Row],[Numéro de poste de la pièce de référence]])</f>
        <v>450069418610</v>
      </c>
    </row>
    <row r="2367" spans="1:24" x14ac:dyDescent="0.35">
      <c r="A2367" s="1" t="s">
        <v>97</v>
      </c>
      <c r="B2367" s="1" t="s">
        <v>2489</v>
      </c>
      <c r="C2367" s="1" t="s">
        <v>2510</v>
      </c>
      <c r="D2367" s="1" t="s">
        <v>101</v>
      </c>
      <c r="E2367" s="1" t="s">
        <v>2027</v>
      </c>
      <c r="F2367" s="1" t="s">
        <v>2407</v>
      </c>
      <c r="G2367" s="1" t="s">
        <v>3238</v>
      </c>
      <c r="H2367" s="1" t="s">
        <v>88</v>
      </c>
      <c r="I2367" s="2">
        <v>44110</v>
      </c>
      <c r="J2367" s="1" t="s">
        <v>4282</v>
      </c>
      <c r="K2367" s="1" t="s">
        <v>4283</v>
      </c>
      <c r="L2367" s="1" t="s">
        <v>3400</v>
      </c>
      <c r="M2367" s="1" t="s">
        <v>4284</v>
      </c>
      <c r="N2367" s="3">
        <v>36100.35</v>
      </c>
      <c r="O2367" s="3">
        <v>0</v>
      </c>
      <c r="P2367" s="1" t="s">
        <v>2567</v>
      </c>
      <c r="Q2367" s="1" t="s">
        <v>2028</v>
      </c>
      <c r="R2367" s="1" t="s">
        <v>2026</v>
      </c>
      <c r="S2367" s="1" t="s">
        <v>2407</v>
      </c>
      <c r="T2367" s="1" t="s">
        <v>2407</v>
      </c>
      <c r="U2367" s="1" t="s">
        <v>6268</v>
      </c>
      <c r="V2367" s="1" t="s">
        <v>2470</v>
      </c>
      <c r="W2367" s="1" t="s">
        <v>103</v>
      </c>
      <c r="X2367" s="1" t="str">
        <f>CONCATENATE(Tableau4[[#This Row],[Numéro de pièce de la pièce de référence]],Tableau4[[#This Row],[Numéro de poste de la pièce de référence]])</f>
        <v>450069419310</v>
      </c>
    </row>
    <row r="2368" spans="1:24" x14ac:dyDescent="0.35">
      <c r="A2368" s="1" t="s">
        <v>97</v>
      </c>
      <c r="B2368" s="1" t="s">
        <v>2489</v>
      </c>
      <c r="C2368" s="1" t="s">
        <v>2510</v>
      </c>
      <c r="D2368" s="1" t="s">
        <v>101</v>
      </c>
      <c r="E2368" s="1" t="s">
        <v>2029</v>
      </c>
      <c r="F2368" s="1" t="s">
        <v>2407</v>
      </c>
      <c r="G2368" s="1" t="s">
        <v>3239</v>
      </c>
      <c r="H2368" s="1" t="s">
        <v>88</v>
      </c>
      <c r="I2368" s="2">
        <v>44110</v>
      </c>
      <c r="J2368" s="1" t="s">
        <v>4282</v>
      </c>
      <c r="K2368" s="1" t="s">
        <v>4283</v>
      </c>
      <c r="L2368" s="1" t="s">
        <v>3400</v>
      </c>
      <c r="M2368" s="1" t="s">
        <v>4284</v>
      </c>
      <c r="N2368" s="3">
        <v>86800.56</v>
      </c>
      <c r="O2368" s="3">
        <v>0</v>
      </c>
      <c r="P2368" s="1" t="s">
        <v>2567</v>
      </c>
      <c r="Q2368" s="1" t="s">
        <v>2030</v>
      </c>
      <c r="R2368" s="1" t="s">
        <v>2026</v>
      </c>
      <c r="S2368" s="1" t="s">
        <v>2407</v>
      </c>
      <c r="T2368" s="1" t="s">
        <v>2407</v>
      </c>
      <c r="U2368" s="1" t="s">
        <v>6269</v>
      </c>
      <c r="V2368" s="1" t="s">
        <v>2470</v>
      </c>
      <c r="W2368" s="1" t="s">
        <v>103</v>
      </c>
      <c r="X2368" s="1" t="str">
        <f>CONCATENATE(Tableau4[[#This Row],[Numéro de pièce de la pièce de référence]],Tableau4[[#This Row],[Numéro de poste de la pièce de référence]])</f>
        <v>450069419510</v>
      </c>
    </row>
    <row r="2369" spans="1:24" x14ac:dyDescent="0.35">
      <c r="A2369" s="1" t="s">
        <v>97</v>
      </c>
      <c r="B2369" s="1" t="s">
        <v>2489</v>
      </c>
      <c r="C2369" s="1" t="s">
        <v>2510</v>
      </c>
      <c r="D2369" s="1" t="s">
        <v>101</v>
      </c>
      <c r="E2369" s="1" t="s">
        <v>2031</v>
      </c>
      <c r="F2369" s="1" t="s">
        <v>2407</v>
      </c>
      <c r="G2369" s="1" t="s">
        <v>3240</v>
      </c>
      <c r="H2369" s="1" t="s">
        <v>88</v>
      </c>
      <c r="I2369" s="2">
        <v>44110</v>
      </c>
      <c r="J2369" s="1" t="s">
        <v>4282</v>
      </c>
      <c r="K2369" s="1" t="s">
        <v>4283</v>
      </c>
      <c r="L2369" s="1" t="s">
        <v>3400</v>
      </c>
      <c r="M2369" s="1" t="s">
        <v>4284</v>
      </c>
      <c r="N2369" s="3">
        <v>25976.28</v>
      </c>
      <c r="O2369" s="3">
        <v>0</v>
      </c>
      <c r="P2369" s="1" t="s">
        <v>2567</v>
      </c>
      <c r="Q2369" s="1" t="s">
        <v>2032</v>
      </c>
      <c r="R2369" s="1" t="s">
        <v>2026</v>
      </c>
      <c r="S2369" s="1" t="s">
        <v>2407</v>
      </c>
      <c r="T2369" s="1" t="s">
        <v>2407</v>
      </c>
      <c r="U2369" s="1" t="s">
        <v>6270</v>
      </c>
      <c r="V2369" s="1" t="s">
        <v>2470</v>
      </c>
      <c r="W2369" s="1" t="s">
        <v>103</v>
      </c>
      <c r="X2369" s="1" t="str">
        <f>CONCATENATE(Tableau4[[#This Row],[Numéro de pièce de la pièce de référence]],Tableau4[[#This Row],[Numéro de poste de la pièce de référence]])</f>
        <v>450069420110</v>
      </c>
    </row>
    <row r="2370" spans="1:24" x14ac:dyDescent="0.35">
      <c r="A2370" s="1" t="s">
        <v>97</v>
      </c>
      <c r="B2370" s="1" t="s">
        <v>2489</v>
      </c>
      <c r="C2370" s="1" t="s">
        <v>2510</v>
      </c>
      <c r="D2370" s="1" t="s">
        <v>101</v>
      </c>
      <c r="E2370" s="1" t="s">
        <v>2005</v>
      </c>
      <c r="F2370" s="1" t="s">
        <v>2407</v>
      </c>
      <c r="G2370" s="1" t="s">
        <v>3241</v>
      </c>
      <c r="H2370" s="1" t="s">
        <v>88</v>
      </c>
      <c r="I2370" s="2">
        <v>44110</v>
      </c>
      <c r="J2370" s="1" t="s">
        <v>4282</v>
      </c>
      <c r="K2370" s="1" t="s">
        <v>4283</v>
      </c>
      <c r="L2370" s="1" t="s">
        <v>3400</v>
      </c>
      <c r="M2370" s="1" t="s">
        <v>4284</v>
      </c>
      <c r="N2370" s="3">
        <v>95673.44</v>
      </c>
      <c r="O2370" s="3">
        <v>0</v>
      </c>
      <c r="P2370" s="1" t="s">
        <v>2567</v>
      </c>
      <c r="Q2370" s="1" t="s">
        <v>2006</v>
      </c>
      <c r="R2370" s="1" t="s">
        <v>785</v>
      </c>
      <c r="S2370" s="1" t="s">
        <v>2407</v>
      </c>
      <c r="T2370" s="1" t="s">
        <v>2407</v>
      </c>
      <c r="U2370" s="1" t="s">
        <v>6271</v>
      </c>
      <c r="V2370" s="1" t="s">
        <v>2470</v>
      </c>
      <c r="W2370" s="1" t="s">
        <v>103</v>
      </c>
      <c r="X2370" s="1" t="str">
        <f>CONCATENATE(Tableau4[[#This Row],[Numéro de pièce de la pièce de référence]],Tableau4[[#This Row],[Numéro de poste de la pièce de référence]])</f>
        <v>450069420410</v>
      </c>
    </row>
    <row r="2371" spans="1:24" x14ac:dyDescent="0.35">
      <c r="A2371" s="1" t="s">
        <v>97</v>
      </c>
      <c r="B2371" s="1" t="s">
        <v>2489</v>
      </c>
      <c r="C2371" s="1" t="s">
        <v>2510</v>
      </c>
      <c r="D2371" s="1" t="s">
        <v>101</v>
      </c>
      <c r="E2371" s="1" t="s">
        <v>2005</v>
      </c>
      <c r="F2371" s="1" t="s">
        <v>2407</v>
      </c>
      <c r="G2371" s="1" t="s">
        <v>3241</v>
      </c>
      <c r="H2371" s="1" t="s">
        <v>88</v>
      </c>
      <c r="I2371" s="2">
        <v>44110</v>
      </c>
      <c r="J2371" s="1" t="s">
        <v>4282</v>
      </c>
      <c r="K2371" s="1" t="s">
        <v>4283</v>
      </c>
      <c r="L2371" s="1" t="s">
        <v>3400</v>
      </c>
      <c r="M2371" s="1" t="s">
        <v>4284</v>
      </c>
      <c r="N2371" s="3">
        <v>63782.3</v>
      </c>
      <c r="O2371" s="3">
        <v>0</v>
      </c>
      <c r="P2371" s="1" t="s">
        <v>2567</v>
      </c>
      <c r="Q2371" s="1" t="s">
        <v>2006</v>
      </c>
      <c r="R2371" s="1" t="s">
        <v>785</v>
      </c>
      <c r="S2371" s="1" t="s">
        <v>2407</v>
      </c>
      <c r="T2371" s="1" t="s">
        <v>2407</v>
      </c>
      <c r="U2371" s="1" t="s">
        <v>6271</v>
      </c>
      <c r="V2371" s="1" t="s">
        <v>2470</v>
      </c>
      <c r="W2371" s="1" t="s">
        <v>103</v>
      </c>
      <c r="X2371" s="1" t="str">
        <f>CONCATENATE(Tableau4[[#This Row],[Numéro de pièce de la pièce de référence]],Tableau4[[#This Row],[Numéro de poste de la pièce de référence]])</f>
        <v>450069420410</v>
      </c>
    </row>
    <row r="2372" spans="1:24" x14ac:dyDescent="0.35">
      <c r="A2372" s="1" t="s">
        <v>97</v>
      </c>
      <c r="B2372" s="1" t="s">
        <v>2489</v>
      </c>
      <c r="C2372" s="1" t="s">
        <v>2510</v>
      </c>
      <c r="D2372" s="1" t="s">
        <v>101</v>
      </c>
      <c r="E2372" s="1" t="s">
        <v>2008</v>
      </c>
      <c r="F2372" s="1" t="s">
        <v>2407</v>
      </c>
      <c r="G2372" s="1" t="s">
        <v>3242</v>
      </c>
      <c r="H2372" s="1" t="s">
        <v>88</v>
      </c>
      <c r="I2372" s="2">
        <v>44110</v>
      </c>
      <c r="J2372" s="1" t="s">
        <v>4282</v>
      </c>
      <c r="K2372" s="1" t="s">
        <v>4283</v>
      </c>
      <c r="L2372" s="1" t="s">
        <v>3400</v>
      </c>
      <c r="M2372" s="1" t="s">
        <v>4284</v>
      </c>
      <c r="N2372" s="3">
        <v>54450</v>
      </c>
      <c r="O2372" s="3">
        <v>0</v>
      </c>
      <c r="P2372" s="1" t="s">
        <v>2567</v>
      </c>
      <c r="Q2372" s="1" t="s">
        <v>2009</v>
      </c>
      <c r="R2372" s="1" t="s">
        <v>785</v>
      </c>
      <c r="S2372" s="1" t="s">
        <v>2407</v>
      </c>
      <c r="T2372" s="1" t="s">
        <v>2407</v>
      </c>
      <c r="U2372" s="1" t="s">
        <v>6272</v>
      </c>
      <c r="V2372" s="1" t="s">
        <v>2470</v>
      </c>
      <c r="W2372" s="1" t="s">
        <v>103</v>
      </c>
      <c r="X2372" s="1" t="str">
        <f>CONCATENATE(Tableau4[[#This Row],[Numéro de pièce de la pièce de référence]],Tableau4[[#This Row],[Numéro de poste de la pièce de référence]])</f>
        <v>450069421110</v>
      </c>
    </row>
    <row r="2373" spans="1:24" x14ac:dyDescent="0.35">
      <c r="A2373" s="1" t="s">
        <v>97</v>
      </c>
      <c r="B2373" s="1" t="s">
        <v>2489</v>
      </c>
      <c r="C2373" s="1" t="s">
        <v>2510</v>
      </c>
      <c r="D2373" s="1" t="s">
        <v>101</v>
      </c>
      <c r="E2373" s="1" t="s">
        <v>2035</v>
      </c>
      <c r="F2373" s="1" t="s">
        <v>2407</v>
      </c>
      <c r="G2373" s="1" t="s">
        <v>3244</v>
      </c>
      <c r="H2373" s="1" t="s">
        <v>88</v>
      </c>
      <c r="I2373" s="2">
        <v>44110</v>
      </c>
      <c r="J2373" s="1" t="s">
        <v>4282</v>
      </c>
      <c r="K2373" s="1" t="s">
        <v>4283</v>
      </c>
      <c r="L2373" s="1" t="s">
        <v>3400</v>
      </c>
      <c r="M2373" s="1" t="s">
        <v>4284</v>
      </c>
      <c r="N2373" s="3">
        <v>51195.1</v>
      </c>
      <c r="O2373" s="3">
        <v>0</v>
      </c>
      <c r="P2373" s="1" t="s">
        <v>2567</v>
      </c>
      <c r="Q2373" s="1" t="s">
        <v>2036</v>
      </c>
      <c r="R2373" s="1" t="s">
        <v>2034</v>
      </c>
      <c r="S2373" s="1" t="s">
        <v>2407</v>
      </c>
      <c r="T2373" s="1" t="s">
        <v>2407</v>
      </c>
      <c r="U2373" s="1" t="s">
        <v>6273</v>
      </c>
      <c r="V2373" s="1" t="s">
        <v>2470</v>
      </c>
      <c r="W2373" s="1" t="s">
        <v>103</v>
      </c>
      <c r="X2373" s="1" t="str">
        <f>CONCATENATE(Tableau4[[#This Row],[Numéro de pièce de la pièce de référence]],Tableau4[[#This Row],[Numéro de poste de la pièce de référence]])</f>
        <v>450069421610</v>
      </c>
    </row>
    <row r="2374" spans="1:24" x14ac:dyDescent="0.35">
      <c r="A2374" s="1" t="s">
        <v>97</v>
      </c>
      <c r="B2374" s="1" t="s">
        <v>2489</v>
      </c>
      <c r="C2374" s="1" t="s">
        <v>2510</v>
      </c>
      <c r="D2374" s="1" t="s">
        <v>101</v>
      </c>
      <c r="E2374" s="1" t="s">
        <v>2037</v>
      </c>
      <c r="F2374" s="1" t="s">
        <v>2407</v>
      </c>
      <c r="G2374" s="1" t="s">
        <v>3245</v>
      </c>
      <c r="H2374" s="1" t="s">
        <v>88</v>
      </c>
      <c r="I2374" s="2">
        <v>44110</v>
      </c>
      <c r="J2374" s="1" t="s">
        <v>4282</v>
      </c>
      <c r="K2374" s="1" t="s">
        <v>4283</v>
      </c>
      <c r="L2374" s="1" t="s">
        <v>3400</v>
      </c>
      <c r="M2374" s="1" t="s">
        <v>4284</v>
      </c>
      <c r="N2374" s="3">
        <v>49530.14</v>
      </c>
      <c r="O2374" s="3">
        <v>0</v>
      </c>
      <c r="P2374" s="1" t="s">
        <v>2567</v>
      </c>
      <c r="Q2374" s="1" t="s">
        <v>2038</v>
      </c>
      <c r="R2374" s="1" t="s">
        <v>2034</v>
      </c>
      <c r="S2374" s="1" t="s">
        <v>2407</v>
      </c>
      <c r="T2374" s="1" t="s">
        <v>2407</v>
      </c>
      <c r="U2374" s="1" t="s">
        <v>6274</v>
      </c>
      <c r="V2374" s="1" t="s">
        <v>2470</v>
      </c>
      <c r="W2374" s="1" t="s">
        <v>103</v>
      </c>
      <c r="X2374" s="1" t="str">
        <f>CONCATENATE(Tableau4[[#This Row],[Numéro de pièce de la pièce de référence]],Tableau4[[#This Row],[Numéro de poste de la pièce de référence]])</f>
        <v>450069422210</v>
      </c>
    </row>
    <row r="2375" spans="1:24" x14ac:dyDescent="0.35">
      <c r="A2375" s="1" t="s">
        <v>97</v>
      </c>
      <c r="B2375" s="1" t="s">
        <v>2489</v>
      </c>
      <c r="C2375" s="1" t="s">
        <v>2510</v>
      </c>
      <c r="D2375" s="1" t="s">
        <v>101</v>
      </c>
      <c r="E2375" s="1" t="s">
        <v>2039</v>
      </c>
      <c r="F2375" s="1" t="s">
        <v>2407</v>
      </c>
      <c r="G2375" s="1" t="s">
        <v>3246</v>
      </c>
      <c r="H2375" s="1" t="s">
        <v>88</v>
      </c>
      <c r="I2375" s="2">
        <v>44110</v>
      </c>
      <c r="J2375" s="1" t="s">
        <v>4282</v>
      </c>
      <c r="K2375" s="1" t="s">
        <v>4283</v>
      </c>
      <c r="L2375" s="1" t="s">
        <v>3400</v>
      </c>
      <c r="M2375" s="1" t="s">
        <v>4284</v>
      </c>
      <c r="N2375" s="3">
        <v>76790.960000000006</v>
      </c>
      <c r="O2375" s="3">
        <v>0</v>
      </c>
      <c r="P2375" s="1" t="s">
        <v>2567</v>
      </c>
      <c r="Q2375" s="1" t="s">
        <v>2040</v>
      </c>
      <c r="R2375" s="1" t="s">
        <v>2034</v>
      </c>
      <c r="S2375" s="1" t="s">
        <v>2407</v>
      </c>
      <c r="T2375" s="1" t="s">
        <v>2407</v>
      </c>
      <c r="U2375" s="1" t="s">
        <v>6275</v>
      </c>
      <c r="V2375" s="1" t="s">
        <v>2470</v>
      </c>
      <c r="W2375" s="1" t="s">
        <v>103</v>
      </c>
      <c r="X2375" s="1" t="str">
        <f>CONCATENATE(Tableau4[[#This Row],[Numéro de pièce de la pièce de référence]],Tableau4[[#This Row],[Numéro de poste de la pièce de référence]])</f>
        <v>450069422610</v>
      </c>
    </row>
    <row r="2376" spans="1:24" x14ac:dyDescent="0.35">
      <c r="A2376" s="1" t="s">
        <v>97</v>
      </c>
      <c r="B2376" s="1" t="s">
        <v>2489</v>
      </c>
      <c r="C2376" s="1" t="s">
        <v>2510</v>
      </c>
      <c r="D2376" s="1" t="s">
        <v>101</v>
      </c>
      <c r="E2376" s="1" t="s">
        <v>2137</v>
      </c>
      <c r="F2376" s="1" t="s">
        <v>2407</v>
      </c>
      <c r="G2376" s="1" t="s">
        <v>3247</v>
      </c>
      <c r="H2376" s="1" t="s">
        <v>88</v>
      </c>
      <c r="I2376" s="2">
        <v>44110</v>
      </c>
      <c r="J2376" s="1" t="s">
        <v>4282</v>
      </c>
      <c r="K2376" s="1" t="s">
        <v>4283</v>
      </c>
      <c r="L2376" s="1" t="s">
        <v>3400</v>
      </c>
      <c r="M2376" s="1" t="s">
        <v>4284</v>
      </c>
      <c r="N2376" s="3">
        <v>169400</v>
      </c>
      <c r="O2376" s="3">
        <v>0</v>
      </c>
      <c r="P2376" s="1" t="s">
        <v>2567</v>
      </c>
      <c r="Q2376" s="1" t="s">
        <v>2141</v>
      </c>
      <c r="R2376" s="1" t="s">
        <v>407</v>
      </c>
      <c r="S2376" s="1" t="s">
        <v>2407</v>
      </c>
      <c r="T2376" s="1" t="s">
        <v>2407</v>
      </c>
      <c r="U2376" s="1" t="s">
        <v>6276</v>
      </c>
      <c r="V2376" s="1" t="s">
        <v>2470</v>
      </c>
      <c r="W2376" s="1" t="s">
        <v>103</v>
      </c>
      <c r="X2376" s="1" t="str">
        <f>CONCATENATE(Tableau4[[#This Row],[Numéro de pièce de la pièce de référence]],Tableau4[[#This Row],[Numéro de poste de la pièce de référence]])</f>
        <v>450069422710</v>
      </c>
    </row>
    <row r="2377" spans="1:24" x14ac:dyDescent="0.35">
      <c r="A2377" s="1" t="s">
        <v>97</v>
      </c>
      <c r="B2377" s="1" t="s">
        <v>2489</v>
      </c>
      <c r="C2377" s="1" t="s">
        <v>2510</v>
      </c>
      <c r="D2377" s="1" t="s">
        <v>101</v>
      </c>
      <c r="E2377" s="1" t="s">
        <v>229</v>
      </c>
      <c r="F2377" s="1" t="s">
        <v>2407</v>
      </c>
      <c r="G2377" s="1" t="s">
        <v>2498</v>
      </c>
      <c r="H2377" s="1" t="s">
        <v>222</v>
      </c>
      <c r="I2377" s="2">
        <v>44111</v>
      </c>
      <c r="J2377" s="1" t="s">
        <v>4282</v>
      </c>
      <c r="K2377" s="1" t="s">
        <v>4283</v>
      </c>
      <c r="L2377" s="1" t="s">
        <v>3400</v>
      </c>
      <c r="M2377" s="1" t="s">
        <v>4284</v>
      </c>
      <c r="N2377" s="3">
        <v>2607000</v>
      </c>
      <c r="O2377" s="3">
        <v>0</v>
      </c>
      <c r="P2377" s="1" t="s">
        <v>2502</v>
      </c>
      <c r="Q2377" s="1" t="s">
        <v>2509</v>
      </c>
      <c r="R2377" s="1" t="s">
        <v>228</v>
      </c>
      <c r="S2377" s="1" t="s">
        <v>2407</v>
      </c>
      <c r="T2377" s="1" t="s">
        <v>2407</v>
      </c>
      <c r="U2377" s="1" t="s">
        <v>6277</v>
      </c>
      <c r="V2377" s="1" t="s">
        <v>2470</v>
      </c>
      <c r="W2377" s="1" t="s">
        <v>119</v>
      </c>
      <c r="X2377" s="1" t="str">
        <f>CONCATENATE(Tableau4[[#This Row],[Numéro de pièce de la pièce de référence]],Tableau4[[#This Row],[Numéro de poste de la pièce de référence]])</f>
        <v>450065560830</v>
      </c>
    </row>
    <row r="2378" spans="1:24" x14ac:dyDescent="0.35">
      <c r="A2378" s="1" t="s">
        <v>97</v>
      </c>
      <c r="B2378" s="1" t="s">
        <v>2489</v>
      </c>
      <c r="C2378" s="1" t="s">
        <v>2510</v>
      </c>
      <c r="D2378" s="1" t="s">
        <v>101</v>
      </c>
      <c r="E2378" s="1" t="s">
        <v>1913</v>
      </c>
      <c r="F2378" s="1" t="s">
        <v>2407</v>
      </c>
      <c r="G2378" s="1" t="s">
        <v>3191</v>
      </c>
      <c r="H2378" s="1" t="s">
        <v>88</v>
      </c>
      <c r="I2378" s="2">
        <v>44111</v>
      </c>
      <c r="J2378" s="1" t="s">
        <v>4282</v>
      </c>
      <c r="K2378" s="1" t="s">
        <v>4283</v>
      </c>
      <c r="L2378" s="1" t="s">
        <v>3401</v>
      </c>
      <c r="M2378" s="1" t="s">
        <v>4288</v>
      </c>
      <c r="N2378" s="3">
        <v>0.96</v>
      </c>
      <c r="O2378" s="3">
        <v>0</v>
      </c>
      <c r="P2378" s="1" t="s">
        <v>2567</v>
      </c>
      <c r="Q2378" s="1" t="s">
        <v>1914</v>
      </c>
      <c r="R2378" s="1" t="s">
        <v>352</v>
      </c>
      <c r="S2378" s="1" t="s">
        <v>2407</v>
      </c>
      <c r="T2378" s="1" t="s">
        <v>2407</v>
      </c>
      <c r="U2378" s="1" t="s">
        <v>6278</v>
      </c>
      <c r="V2378" s="1" t="s">
        <v>2470</v>
      </c>
      <c r="W2378" s="1" t="s">
        <v>103</v>
      </c>
      <c r="X2378" s="1" t="str">
        <f>CONCATENATE(Tableau4[[#This Row],[Numéro de pièce de la pièce de référence]],Tableau4[[#This Row],[Numéro de poste de la pièce de référence]])</f>
        <v>450068901310</v>
      </c>
    </row>
    <row r="2379" spans="1:24" x14ac:dyDescent="0.35">
      <c r="A2379" s="1" t="s">
        <v>97</v>
      </c>
      <c r="B2379" s="1" t="s">
        <v>2489</v>
      </c>
      <c r="C2379" s="1" t="s">
        <v>2510</v>
      </c>
      <c r="D2379" s="1" t="s">
        <v>101</v>
      </c>
      <c r="E2379" s="1" t="s">
        <v>1913</v>
      </c>
      <c r="F2379" s="1" t="s">
        <v>2407</v>
      </c>
      <c r="G2379" s="1" t="s">
        <v>3191</v>
      </c>
      <c r="H2379" s="1" t="s">
        <v>88</v>
      </c>
      <c r="I2379" s="2">
        <v>44111</v>
      </c>
      <c r="J2379" s="1" t="s">
        <v>4282</v>
      </c>
      <c r="K2379" s="1" t="s">
        <v>4283</v>
      </c>
      <c r="L2379" s="1" t="s">
        <v>3401</v>
      </c>
      <c r="M2379" s="1" t="s">
        <v>4288</v>
      </c>
      <c r="N2379" s="3">
        <v>0.73</v>
      </c>
      <c r="O2379" s="3">
        <v>0</v>
      </c>
      <c r="P2379" s="1" t="s">
        <v>2567</v>
      </c>
      <c r="Q2379" s="1" t="s">
        <v>1914</v>
      </c>
      <c r="R2379" s="1" t="s">
        <v>352</v>
      </c>
      <c r="S2379" s="1" t="s">
        <v>2407</v>
      </c>
      <c r="T2379" s="1" t="s">
        <v>2407</v>
      </c>
      <c r="U2379" s="1" t="s">
        <v>6278</v>
      </c>
      <c r="V2379" s="1" t="s">
        <v>2470</v>
      </c>
      <c r="W2379" s="1" t="s">
        <v>103</v>
      </c>
      <c r="X2379" s="1" t="str">
        <f>CONCATENATE(Tableau4[[#This Row],[Numéro de pièce de la pièce de référence]],Tableau4[[#This Row],[Numéro de poste de la pièce de référence]])</f>
        <v>450068901310</v>
      </c>
    </row>
    <row r="2380" spans="1:24" x14ac:dyDescent="0.35">
      <c r="A2380" s="1" t="s">
        <v>97</v>
      </c>
      <c r="B2380" s="1" t="s">
        <v>2489</v>
      </c>
      <c r="C2380" s="1" t="s">
        <v>2510</v>
      </c>
      <c r="D2380" s="1" t="s">
        <v>101</v>
      </c>
      <c r="E2380" s="1" t="s">
        <v>1913</v>
      </c>
      <c r="F2380" s="1" t="s">
        <v>2407</v>
      </c>
      <c r="G2380" s="1" t="s">
        <v>3191</v>
      </c>
      <c r="H2380" s="1" t="s">
        <v>88</v>
      </c>
      <c r="I2380" s="2">
        <v>44111</v>
      </c>
      <c r="J2380" s="1" t="s">
        <v>4282</v>
      </c>
      <c r="K2380" s="1" t="s">
        <v>4283</v>
      </c>
      <c r="L2380" s="1" t="s">
        <v>2590</v>
      </c>
      <c r="M2380" s="1" t="s">
        <v>4402</v>
      </c>
      <c r="N2380" s="3">
        <v>-1.37</v>
      </c>
      <c r="O2380" s="3">
        <v>0</v>
      </c>
      <c r="P2380" s="1" t="s">
        <v>2567</v>
      </c>
      <c r="Q2380" s="1" t="s">
        <v>1914</v>
      </c>
      <c r="R2380" s="1" t="s">
        <v>352</v>
      </c>
      <c r="S2380" s="1" t="s">
        <v>2407</v>
      </c>
      <c r="T2380" s="1" t="s">
        <v>2407</v>
      </c>
      <c r="U2380" s="1" t="s">
        <v>6278</v>
      </c>
      <c r="V2380" s="1" t="s">
        <v>2470</v>
      </c>
      <c r="W2380" s="1" t="s">
        <v>103</v>
      </c>
      <c r="X2380" s="1" t="str">
        <f>CONCATENATE(Tableau4[[#This Row],[Numéro de pièce de la pièce de référence]],Tableau4[[#This Row],[Numéro de poste de la pièce de référence]])</f>
        <v>450068901310</v>
      </c>
    </row>
    <row r="2381" spans="1:24" x14ac:dyDescent="0.35">
      <c r="A2381" s="1" t="s">
        <v>97</v>
      </c>
      <c r="B2381" s="1" t="s">
        <v>2489</v>
      </c>
      <c r="C2381" s="1" t="s">
        <v>2510</v>
      </c>
      <c r="D2381" s="1" t="s">
        <v>101</v>
      </c>
      <c r="E2381" s="1" t="s">
        <v>1913</v>
      </c>
      <c r="F2381" s="1" t="s">
        <v>2407</v>
      </c>
      <c r="G2381" s="1" t="s">
        <v>3191</v>
      </c>
      <c r="H2381" s="1" t="s">
        <v>88</v>
      </c>
      <c r="I2381" s="2">
        <v>44111</v>
      </c>
      <c r="J2381" s="1" t="s">
        <v>4282</v>
      </c>
      <c r="K2381" s="1" t="s">
        <v>4283</v>
      </c>
      <c r="L2381" s="1" t="s">
        <v>3401</v>
      </c>
      <c r="M2381" s="1" t="s">
        <v>4288</v>
      </c>
      <c r="N2381" s="3">
        <v>1.45</v>
      </c>
      <c r="O2381" s="3">
        <v>0</v>
      </c>
      <c r="P2381" s="1" t="s">
        <v>2567</v>
      </c>
      <c r="Q2381" s="1" t="s">
        <v>1914</v>
      </c>
      <c r="R2381" s="1" t="s">
        <v>352</v>
      </c>
      <c r="S2381" s="1" t="s">
        <v>2407</v>
      </c>
      <c r="T2381" s="1" t="s">
        <v>2407</v>
      </c>
      <c r="U2381" s="1" t="s">
        <v>6278</v>
      </c>
      <c r="V2381" s="1" t="s">
        <v>2470</v>
      </c>
      <c r="W2381" s="1" t="s">
        <v>103</v>
      </c>
      <c r="X2381" s="1" t="str">
        <f>CONCATENATE(Tableau4[[#This Row],[Numéro de pièce de la pièce de référence]],Tableau4[[#This Row],[Numéro de poste de la pièce de référence]])</f>
        <v>450068901310</v>
      </c>
    </row>
    <row r="2382" spans="1:24" x14ac:dyDescent="0.35">
      <c r="A2382" s="1" t="s">
        <v>97</v>
      </c>
      <c r="B2382" s="1" t="s">
        <v>2489</v>
      </c>
      <c r="C2382" s="1" t="s">
        <v>2510</v>
      </c>
      <c r="D2382" s="1" t="s">
        <v>101</v>
      </c>
      <c r="E2382" s="1" t="s">
        <v>1913</v>
      </c>
      <c r="F2382" s="1" t="s">
        <v>2407</v>
      </c>
      <c r="G2382" s="1" t="s">
        <v>3191</v>
      </c>
      <c r="H2382" s="1" t="s">
        <v>88</v>
      </c>
      <c r="I2382" s="2">
        <v>44111</v>
      </c>
      <c r="J2382" s="1" t="s">
        <v>4282</v>
      </c>
      <c r="K2382" s="1" t="s">
        <v>4283</v>
      </c>
      <c r="L2382" s="1" t="s">
        <v>2590</v>
      </c>
      <c r="M2382" s="1" t="s">
        <v>4402</v>
      </c>
      <c r="N2382" s="3">
        <v>-1.37</v>
      </c>
      <c r="O2382" s="3">
        <v>0</v>
      </c>
      <c r="P2382" s="1" t="s">
        <v>2567</v>
      </c>
      <c r="Q2382" s="1" t="s">
        <v>1914</v>
      </c>
      <c r="R2382" s="1" t="s">
        <v>352</v>
      </c>
      <c r="S2382" s="1" t="s">
        <v>2407</v>
      </c>
      <c r="T2382" s="1" t="s">
        <v>2407</v>
      </c>
      <c r="U2382" s="1" t="s">
        <v>6278</v>
      </c>
      <c r="V2382" s="1" t="s">
        <v>2470</v>
      </c>
      <c r="W2382" s="1" t="s">
        <v>103</v>
      </c>
      <c r="X2382" s="1" t="str">
        <f>CONCATENATE(Tableau4[[#This Row],[Numéro de pièce de la pièce de référence]],Tableau4[[#This Row],[Numéro de poste de la pièce de référence]])</f>
        <v>450068901310</v>
      </c>
    </row>
    <row r="2383" spans="1:24" x14ac:dyDescent="0.35">
      <c r="A2383" s="1" t="s">
        <v>97</v>
      </c>
      <c r="B2383" s="1" t="s">
        <v>2489</v>
      </c>
      <c r="C2383" s="1" t="s">
        <v>2510</v>
      </c>
      <c r="D2383" s="1" t="s">
        <v>101</v>
      </c>
      <c r="E2383" s="1" t="s">
        <v>1913</v>
      </c>
      <c r="F2383" s="1" t="s">
        <v>2407</v>
      </c>
      <c r="G2383" s="1" t="s">
        <v>3191</v>
      </c>
      <c r="H2383" s="1" t="s">
        <v>88</v>
      </c>
      <c r="I2383" s="2">
        <v>44111</v>
      </c>
      <c r="J2383" s="1" t="s">
        <v>4282</v>
      </c>
      <c r="K2383" s="1" t="s">
        <v>4283</v>
      </c>
      <c r="L2383" s="1" t="s">
        <v>3401</v>
      </c>
      <c r="M2383" s="1" t="s">
        <v>4288</v>
      </c>
      <c r="N2383" s="3">
        <v>1.45</v>
      </c>
      <c r="O2383" s="3">
        <v>0</v>
      </c>
      <c r="P2383" s="1" t="s">
        <v>2567</v>
      </c>
      <c r="Q2383" s="1" t="s">
        <v>1914</v>
      </c>
      <c r="R2383" s="1" t="s">
        <v>352</v>
      </c>
      <c r="S2383" s="1" t="s">
        <v>2407</v>
      </c>
      <c r="T2383" s="1" t="s">
        <v>2407</v>
      </c>
      <c r="U2383" s="1" t="s">
        <v>6278</v>
      </c>
      <c r="V2383" s="1" t="s">
        <v>2470</v>
      </c>
      <c r="W2383" s="1" t="s">
        <v>103</v>
      </c>
      <c r="X2383" s="1" t="str">
        <f>CONCATENATE(Tableau4[[#This Row],[Numéro de pièce de la pièce de référence]],Tableau4[[#This Row],[Numéro de poste de la pièce de référence]])</f>
        <v>450068901310</v>
      </c>
    </row>
    <row r="2384" spans="1:24" x14ac:dyDescent="0.35">
      <c r="A2384" s="1" t="s">
        <v>97</v>
      </c>
      <c r="B2384" s="1" t="s">
        <v>2489</v>
      </c>
      <c r="C2384" s="1" t="s">
        <v>2510</v>
      </c>
      <c r="D2384" s="1" t="s">
        <v>101</v>
      </c>
      <c r="E2384" s="1" t="s">
        <v>1913</v>
      </c>
      <c r="F2384" s="1" t="s">
        <v>2407</v>
      </c>
      <c r="G2384" s="1" t="s">
        <v>3191</v>
      </c>
      <c r="H2384" s="1" t="s">
        <v>88</v>
      </c>
      <c r="I2384" s="2">
        <v>44111</v>
      </c>
      <c r="J2384" s="1" t="s">
        <v>4282</v>
      </c>
      <c r="K2384" s="1" t="s">
        <v>4283</v>
      </c>
      <c r="L2384" s="1" t="s">
        <v>2590</v>
      </c>
      <c r="M2384" s="1" t="s">
        <v>4402</v>
      </c>
      <c r="N2384" s="3">
        <v>-0.69</v>
      </c>
      <c r="O2384" s="3">
        <v>0</v>
      </c>
      <c r="P2384" s="1" t="s">
        <v>2567</v>
      </c>
      <c r="Q2384" s="1" t="s">
        <v>1914</v>
      </c>
      <c r="R2384" s="1" t="s">
        <v>352</v>
      </c>
      <c r="S2384" s="1" t="s">
        <v>2407</v>
      </c>
      <c r="T2384" s="1" t="s">
        <v>2407</v>
      </c>
      <c r="U2384" s="1" t="s">
        <v>6278</v>
      </c>
      <c r="V2384" s="1" t="s">
        <v>2470</v>
      </c>
      <c r="W2384" s="1" t="s">
        <v>103</v>
      </c>
      <c r="X2384" s="1" t="str">
        <f>CONCATENATE(Tableau4[[#This Row],[Numéro de pièce de la pièce de référence]],Tableau4[[#This Row],[Numéro de poste de la pièce de référence]])</f>
        <v>450068901310</v>
      </c>
    </row>
    <row r="2385" spans="1:24" x14ac:dyDescent="0.35">
      <c r="A2385" s="1" t="s">
        <v>97</v>
      </c>
      <c r="B2385" s="1" t="s">
        <v>2489</v>
      </c>
      <c r="C2385" s="1" t="s">
        <v>2510</v>
      </c>
      <c r="D2385" s="1" t="s">
        <v>101</v>
      </c>
      <c r="E2385" s="1" t="s">
        <v>1913</v>
      </c>
      <c r="F2385" s="1" t="s">
        <v>2407</v>
      </c>
      <c r="G2385" s="1" t="s">
        <v>3191</v>
      </c>
      <c r="H2385" s="1" t="s">
        <v>88</v>
      </c>
      <c r="I2385" s="2">
        <v>44111</v>
      </c>
      <c r="J2385" s="1" t="s">
        <v>4282</v>
      </c>
      <c r="K2385" s="1" t="s">
        <v>4283</v>
      </c>
      <c r="L2385" s="1" t="s">
        <v>3401</v>
      </c>
      <c r="M2385" s="1" t="s">
        <v>4288</v>
      </c>
      <c r="N2385" s="3">
        <v>0.73</v>
      </c>
      <c r="O2385" s="3">
        <v>0</v>
      </c>
      <c r="P2385" s="1" t="s">
        <v>2567</v>
      </c>
      <c r="Q2385" s="1" t="s">
        <v>1914</v>
      </c>
      <c r="R2385" s="1" t="s">
        <v>352</v>
      </c>
      <c r="S2385" s="1" t="s">
        <v>2407</v>
      </c>
      <c r="T2385" s="1" t="s">
        <v>2407</v>
      </c>
      <c r="U2385" s="1" t="s">
        <v>6278</v>
      </c>
      <c r="V2385" s="1" t="s">
        <v>2470</v>
      </c>
      <c r="W2385" s="1" t="s">
        <v>103</v>
      </c>
      <c r="X2385" s="1" t="str">
        <f>CONCATENATE(Tableau4[[#This Row],[Numéro de pièce de la pièce de référence]],Tableau4[[#This Row],[Numéro de poste de la pièce de référence]])</f>
        <v>450068901310</v>
      </c>
    </row>
    <row r="2386" spans="1:24" x14ac:dyDescent="0.35">
      <c r="A2386" s="1" t="s">
        <v>97</v>
      </c>
      <c r="B2386" s="1" t="s">
        <v>2489</v>
      </c>
      <c r="C2386" s="1" t="s">
        <v>2510</v>
      </c>
      <c r="D2386" s="1" t="s">
        <v>101</v>
      </c>
      <c r="E2386" s="1" t="s">
        <v>1251</v>
      </c>
      <c r="F2386" s="1" t="s">
        <v>2407</v>
      </c>
      <c r="G2386" s="1" t="s">
        <v>2942</v>
      </c>
      <c r="H2386" s="1" t="s">
        <v>88</v>
      </c>
      <c r="I2386" s="2">
        <v>44112</v>
      </c>
      <c r="J2386" s="1" t="s">
        <v>4282</v>
      </c>
      <c r="K2386" s="1" t="s">
        <v>4283</v>
      </c>
      <c r="L2386" s="1" t="s">
        <v>2630</v>
      </c>
      <c r="M2386" s="1" t="s">
        <v>4290</v>
      </c>
      <c r="N2386" s="3">
        <v>-6382.75</v>
      </c>
      <c r="O2386" s="3">
        <v>0</v>
      </c>
      <c r="P2386" s="1" t="s">
        <v>2581</v>
      </c>
      <c r="Q2386" s="1" t="s">
        <v>1252</v>
      </c>
      <c r="R2386" s="1" t="s">
        <v>1250</v>
      </c>
      <c r="S2386" s="1" t="s">
        <v>2407</v>
      </c>
      <c r="T2386" s="1" t="s">
        <v>2407</v>
      </c>
      <c r="U2386" s="1" t="s">
        <v>6279</v>
      </c>
      <c r="V2386" s="1" t="s">
        <v>2470</v>
      </c>
      <c r="W2386" s="1" t="s">
        <v>51</v>
      </c>
      <c r="X2386" s="1" t="str">
        <f>CONCATENATE(Tableau4[[#This Row],[Numéro de pièce de la pièce de référence]],Tableau4[[#This Row],[Numéro de poste de la pièce de référence]])</f>
        <v>450067329810</v>
      </c>
    </row>
    <row r="2387" spans="1:24" x14ac:dyDescent="0.35">
      <c r="A2387" s="1" t="s">
        <v>97</v>
      </c>
      <c r="B2387" s="1" t="s">
        <v>2489</v>
      </c>
      <c r="C2387" s="1" t="s">
        <v>2510</v>
      </c>
      <c r="D2387" s="1" t="s">
        <v>101</v>
      </c>
      <c r="E2387" s="1" t="s">
        <v>2319</v>
      </c>
      <c r="F2387" s="1" t="s">
        <v>2407</v>
      </c>
      <c r="G2387" s="1" t="s">
        <v>3171</v>
      </c>
      <c r="H2387" s="1" t="s">
        <v>222</v>
      </c>
      <c r="I2387" s="2">
        <v>44112</v>
      </c>
      <c r="J2387" s="1" t="s">
        <v>4282</v>
      </c>
      <c r="K2387" s="1" t="s">
        <v>4283</v>
      </c>
      <c r="L2387" s="1" t="s">
        <v>2590</v>
      </c>
      <c r="M2387" s="1" t="s">
        <v>4402</v>
      </c>
      <c r="N2387" s="3">
        <v>18.84</v>
      </c>
      <c r="O2387" s="3">
        <v>0</v>
      </c>
      <c r="P2387" s="1" t="s">
        <v>2567</v>
      </c>
      <c r="Q2387" s="1" t="s">
        <v>2321</v>
      </c>
      <c r="R2387" s="1" t="s">
        <v>2318</v>
      </c>
      <c r="S2387" s="1" t="s">
        <v>2407</v>
      </c>
      <c r="T2387" s="1" t="s">
        <v>2407</v>
      </c>
      <c r="U2387" s="1" t="s">
        <v>6280</v>
      </c>
      <c r="V2387" s="1" t="s">
        <v>2470</v>
      </c>
      <c r="W2387" s="1" t="s">
        <v>103</v>
      </c>
      <c r="X2387" s="1" t="str">
        <f>CONCATENATE(Tableau4[[#This Row],[Numéro de pièce de la pièce de référence]],Tableau4[[#This Row],[Numéro de poste de la pièce de référence]])</f>
        <v>450068635430</v>
      </c>
    </row>
    <row r="2388" spans="1:24" x14ac:dyDescent="0.35">
      <c r="A2388" s="1" t="s">
        <v>97</v>
      </c>
      <c r="B2388" s="1" t="s">
        <v>2489</v>
      </c>
      <c r="C2388" s="1" t="s">
        <v>2510</v>
      </c>
      <c r="D2388" s="1" t="s">
        <v>101</v>
      </c>
      <c r="E2388" s="1" t="s">
        <v>2319</v>
      </c>
      <c r="F2388" s="1" t="s">
        <v>2407</v>
      </c>
      <c r="G2388" s="1" t="s">
        <v>3171</v>
      </c>
      <c r="H2388" s="1" t="s">
        <v>222</v>
      </c>
      <c r="I2388" s="2">
        <v>44112</v>
      </c>
      <c r="J2388" s="1" t="s">
        <v>4282</v>
      </c>
      <c r="K2388" s="1" t="s">
        <v>4283</v>
      </c>
      <c r="L2388" s="1" t="s">
        <v>2630</v>
      </c>
      <c r="M2388" s="1" t="s">
        <v>4290</v>
      </c>
      <c r="N2388" s="3">
        <v>-17069.57</v>
      </c>
      <c r="O2388" s="3">
        <v>0</v>
      </c>
      <c r="P2388" s="1" t="s">
        <v>2567</v>
      </c>
      <c r="Q2388" s="1" t="s">
        <v>2321</v>
      </c>
      <c r="R2388" s="1" t="s">
        <v>2318</v>
      </c>
      <c r="S2388" s="1" t="s">
        <v>2407</v>
      </c>
      <c r="T2388" s="1" t="s">
        <v>2407</v>
      </c>
      <c r="U2388" s="1" t="s">
        <v>6280</v>
      </c>
      <c r="V2388" s="1" t="s">
        <v>2470</v>
      </c>
      <c r="W2388" s="1" t="s">
        <v>103</v>
      </c>
      <c r="X2388" s="1" t="str">
        <f>CONCATENATE(Tableau4[[#This Row],[Numéro de pièce de la pièce de référence]],Tableau4[[#This Row],[Numéro de poste de la pièce de référence]])</f>
        <v>450068635430</v>
      </c>
    </row>
    <row r="2389" spans="1:24" x14ac:dyDescent="0.35">
      <c r="A2389" s="1" t="s">
        <v>97</v>
      </c>
      <c r="B2389" s="1" t="s">
        <v>2489</v>
      </c>
      <c r="C2389" s="1" t="s">
        <v>2510</v>
      </c>
      <c r="D2389" s="1" t="s">
        <v>101</v>
      </c>
      <c r="E2389" s="1" t="s">
        <v>2319</v>
      </c>
      <c r="F2389" s="1" t="s">
        <v>2407</v>
      </c>
      <c r="G2389" s="1" t="s">
        <v>3171</v>
      </c>
      <c r="H2389" s="1" t="s">
        <v>222</v>
      </c>
      <c r="I2389" s="2">
        <v>44112</v>
      </c>
      <c r="J2389" s="1" t="s">
        <v>4282</v>
      </c>
      <c r="K2389" s="1" t="s">
        <v>4283</v>
      </c>
      <c r="L2389" s="1" t="s">
        <v>2590</v>
      </c>
      <c r="M2389" s="1" t="s">
        <v>4402</v>
      </c>
      <c r="N2389" s="3">
        <v>0.1</v>
      </c>
      <c r="O2389" s="3">
        <v>0</v>
      </c>
      <c r="P2389" s="1" t="s">
        <v>2567</v>
      </c>
      <c r="Q2389" s="1" t="s">
        <v>2321</v>
      </c>
      <c r="R2389" s="1" t="s">
        <v>2318</v>
      </c>
      <c r="S2389" s="1" t="s">
        <v>2407</v>
      </c>
      <c r="T2389" s="1" t="s">
        <v>2407</v>
      </c>
      <c r="U2389" s="1" t="s">
        <v>6281</v>
      </c>
      <c r="V2389" s="1" t="s">
        <v>2470</v>
      </c>
      <c r="W2389" s="1" t="s">
        <v>103</v>
      </c>
      <c r="X2389" s="1" t="str">
        <f>CONCATENATE(Tableau4[[#This Row],[Numéro de pièce de la pièce de référence]],Tableau4[[#This Row],[Numéro de poste de la pièce de référence]])</f>
        <v>450068635430</v>
      </c>
    </row>
    <row r="2390" spans="1:24" x14ac:dyDescent="0.35">
      <c r="A2390" s="1" t="s">
        <v>97</v>
      </c>
      <c r="B2390" s="1" t="s">
        <v>2489</v>
      </c>
      <c r="C2390" s="1" t="s">
        <v>2510</v>
      </c>
      <c r="D2390" s="1" t="s">
        <v>101</v>
      </c>
      <c r="E2390" s="1" t="s">
        <v>2319</v>
      </c>
      <c r="F2390" s="1" t="s">
        <v>2407</v>
      </c>
      <c r="G2390" s="1" t="s">
        <v>3171</v>
      </c>
      <c r="H2390" s="1" t="s">
        <v>222</v>
      </c>
      <c r="I2390" s="2">
        <v>44112</v>
      </c>
      <c r="J2390" s="1" t="s">
        <v>4282</v>
      </c>
      <c r="K2390" s="1" t="s">
        <v>4283</v>
      </c>
      <c r="L2390" s="1" t="s">
        <v>2630</v>
      </c>
      <c r="M2390" s="1" t="s">
        <v>4290</v>
      </c>
      <c r="N2390" s="3">
        <v>-0.1</v>
      </c>
      <c r="O2390" s="3">
        <v>0</v>
      </c>
      <c r="P2390" s="1" t="s">
        <v>2567</v>
      </c>
      <c r="Q2390" s="1" t="s">
        <v>2321</v>
      </c>
      <c r="R2390" s="1" t="s">
        <v>2318</v>
      </c>
      <c r="S2390" s="1" t="s">
        <v>2407</v>
      </c>
      <c r="T2390" s="1" t="s">
        <v>2407</v>
      </c>
      <c r="U2390" s="1" t="s">
        <v>6281</v>
      </c>
      <c r="V2390" s="1" t="s">
        <v>2470</v>
      </c>
      <c r="W2390" s="1" t="s">
        <v>103</v>
      </c>
      <c r="X2390" s="1" t="str">
        <f>CONCATENATE(Tableau4[[#This Row],[Numéro de pièce de la pièce de référence]],Tableau4[[#This Row],[Numéro de poste de la pièce de référence]])</f>
        <v>450068635430</v>
      </c>
    </row>
    <row r="2391" spans="1:24" x14ac:dyDescent="0.35">
      <c r="A2391" s="1" t="s">
        <v>97</v>
      </c>
      <c r="B2391" s="1" t="s">
        <v>2489</v>
      </c>
      <c r="C2391" s="1" t="s">
        <v>2510</v>
      </c>
      <c r="D2391" s="1" t="s">
        <v>101</v>
      </c>
      <c r="E2391" s="1" t="s">
        <v>2319</v>
      </c>
      <c r="F2391" s="1" t="s">
        <v>2407</v>
      </c>
      <c r="G2391" s="1" t="s">
        <v>3171</v>
      </c>
      <c r="H2391" s="1" t="s">
        <v>421</v>
      </c>
      <c r="I2391" s="2">
        <v>44112</v>
      </c>
      <c r="J2391" s="1" t="s">
        <v>4282</v>
      </c>
      <c r="K2391" s="1" t="s">
        <v>4283</v>
      </c>
      <c r="L2391" s="1" t="s">
        <v>2590</v>
      </c>
      <c r="M2391" s="1" t="s">
        <v>4402</v>
      </c>
      <c r="N2391" s="3">
        <v>10.119999999999999</v>
      </c>
      <c r="O2391" s="3">
        <v>0</v>
      </c>
      <c r="P2391" s="1" t="s">
        <v>2567</v>
      </c>
      <c r="Q2391" s="1" t="s">
        <v>2322</v>
      </c>
      <c r="R2391" s="1" t="s">
        <v>2318</v>
      </c>
      <c r="S2391" s="1" t="s">
        <v>2407</v>
      </c>
      <c r="T2391" s="1" t="s">
        <v>2407</v>
      </c>
      <c r="U2391" s="1" t="s">
        <v>6280</v>
      </c>
      <c r="V2391" s="1" t="s">
        <v>2470</v>
      </c>
      <c r="W2391" s="1" t="s">
        <v>103</v>
      </c>
      <c r="X2391" s="1" t="str">
        <f>CONCATENATE(Tableau4[[#This Row],[Numéro de pièce de la pièce de référence]],Tableau4[[#This Row],[Numéro de poste de la pièce de référence]])</f>
        <v>450068635440</v>
      </c>
    </row>
    <row r="2392" spans="1:24" x14ac:dyDescent="0.35">
      <c r="A2392" s="1" t="s">
        <v>97</v>
      </c>
      <c r="B2392" s="1" t="s">
        <v>2489</v>
      </c>
      <c r="C2392" s="1" t="s">
        <v>2510</v>
      </c>
      <c r="D2392" s="1" t="s">
        <v>101</v>
      </c>
      <c r="E2392" s="1" t="s">
        <v>2319</v>
      </c>
      <c r="F2392" s="1" t="s">
        <v>2407</v>
      </c>
      <c r="G2392" s="1" t="s">
        <v>3171</v>
      </c>
      <c r="H2392" s="1" t="s">
        <v>421</v>
      </c>
      <c r="I2392" s="2">
        <v>44112</v>
      </c>
      <c r="J2392" s="1" t="s">
        <v>4282</v>
      </c>
      <c r="K2392" s="1" t="s">
        <v>4283</v>
      </c>
      <c r="L2392" s="1" t="s">
        <v>2630</v>
      </c>
      <c r="M2392" s="1" t="s">
        <v>4290</v>
      </c>
      <c r="N2392" s="3">
        <v>-9175.8700000000008</v>
      </c>
      <c r="O2392" s="3">
        <v>0</v>
      </c>
      <c r="P2392" s="1" t="s">
        <v>2567</v>
      </c>
      <c r="Q2392" s="1" t="s">
        <v>2322</v>
      </c>
      <c r="R2392" s="1" t="s">
        <v>2318</v>
      </c>
      <c r="S2392" s="1" t="s">
        <v>2407</v>
      </c>
      <c r="T2392" s="1" t="s">
        <v>2407</v>
      </c>
      <c r="U2392" s="1" t="s">
        <v>6280</v>
      </c>
      <c r="V2392" s="1" t="s">
        <v>2470</v>
      </c>
      <c r="W2392" s="1" t="s">
        <v>103</v>
      </c>
      <c r="X2392" s="1" t="str">
        <f>CONCATENATE(Tableau4[[#This Row],[Numéro de pièce de la pièce de référence]],Tableau4[[#This Row],[Numéro de poste de la pièce de référence]])</f>
        <v>450068635440</v>
      </c>
    </row>
    <row r="2393" spans="1:24" x14ac:dyDescent="0.35">
      <c r="A2393" s="1" t="s">
        <v>2539</v>
      </c>
      <c r="B2393" s="1" t="s">
        <v>2543</v>
      </c>
      <c r="C2393" s="1" t="s">
        <v>2492</v>
      </c>
      <c r="D2393" s="1" t="s">
        <v>3419</v>
      </c>
      <c r="E2393" s="1" t="s">
        <v>2068</v>
      </c>
      <c r="F2393" s="1" t="s">
        <v>2407</v>
      </c>
      <c r="G2393" s="1" t="s">
        <v>3248</v>
      </c>
      <c r="H2393" s="1" t="s">
        <v>88</v>
      </c>
      <c r="I2393" s="2">
        <v>44112</v>
      </c>
      <c r="J2393" s="1" t="s">
        <v>4282</v>
      </c>
      <c r="K2393" s="1" t="s">
        <v>4283</v>
      </c>
      <c r="L2393" s="1" t="s">
        <v>3400</v>
      </c>
      <c r="M2393" s="1" t="s">
        <v>4284</v>
      </c>
      <c r="N2393" s="3">
        <v>741.11</v>
      </c>
      <c r="O2393" s="3">
        <v>0</v>
      </c>
      <c r="P2393" s="1" t="s">
        <v>2676</v>
      </c>
      <c r="Q2393" s="1" t="s">
        <v>1880</v>
      </c>
      <c r="R2393" s="1" t="s">
        <v>454</v>
      </c>
      <c r="S2393" s="1" t="s">
        <v>2407</v>
      </c>
      <c r="T2393" s="1" t="s">
        <v>2407</v>
      </c>
      <c r="U2393" s="1" t="s">
        <v>6282</v>
      </c>
      <c r="V2393" s="1" t="s">
        <v>2470</v>
      </c>
      <c r="W2393" s="1" t="s">
        <v>103</v>
      </c>
      <c r="X2393" s="1" t="str">
        <f>CONCATENATE(Tableau4[[#This Row],[Numéro de pièce de la pièce de référence]],Tableau4[[#This Row],[Numéro de poste de la pièce de référence]])</f>
        <v>450069488310</v>
      </c>
    </row>
    <row r="2394" spans="1:24" x14ac:dyDescent="0.35">
      <c r="A2394" s="1" t="s">
        <v>138</v>
      </c>
      <c r="B2394" s="1" t="s">
        <v>2489</v>
      </c>
      <c r="C2394" s="1" t="s">
        <v>2492</v>
      </c>
      <c r="D2394" s="1" t="s">
        <v>139</v>
      </c>
      <c r="E2394" s="1" t="s">
        <v>1826</v>
      </c>
      <c r="F2394" s="1" t="s">
        <v>2407</v>
      </c>
      <c r="G2394" s="1" t="s">
        <v>3161</v>
      </c>
      <c r="H2394" s="1" t="s">
        <v>88</v>
      </c>
      <c r="I2394" s="2">
        <v>44113</v>
      </c>
      <c r="J2394" s="1" t="s">
        <v>4282</v>
      </c>
      <c r="K2394" s="1" t="s">
        <v>4283</v>
      </c>
      <c r="L2394" s="1" t="s">
        <v>2630</v>
      </c>
      <c r="M2394" s="1" t="s">
        <v>4290</v>
      </c>
      <c r="N2394" s="3">
        <v>-2600000</v>
      </c>
      <c r="O2394" s="3">
        <v>0</v>
      </c>
      <c r="P2394" s="1" t="s">
        <v>3167</v>
      </c>
      <c r="Q2394" s="1" t="s">
        <v>1827</v>
      </c>
      <c r="R2394" s="1" t="s">
        <v>1825</v>
      </c>
      <c r="S2394" s="1" t="s">
        <v>2407</v>
      </c>
      <c r="T2394" s="1" t="s">
        <v>2407</v>
      </c>
      <c r="U2394" s="1" t="s">
        <v>6283</v>
      </c>
      <c r="V2394" s="1" t="s">
        <v>2470</v>
      </c>
      <c r="W2394" s="1" t="s">
        <v>103</v>
      </c>
      <c r="X2394" s="1" t="str">
        <f>CONCATENATE(Tableau4[[#This Row],[Numéro de pièce de la pièce de référence]],Tableau4[[#This Row],[Numéro de poste de la pièce de référence]])</f>
        <v>450068625610</v>
      </c>
    </row>
    <row r="2395" spans="1:24" x14ac:dyDescent="0.35">
      <c r="A2395" s="1" t="s">
        <v>97</v>
      </c>
      <c r="B2395" s="1" t="s">
        <v>2489</v>
      </c>
      <c r="C2395" s="1" t="s">
        <v>2510</v>
      </c>
      <c r="D2395" s="1" t="s">
        <v>101</v>
      </c>
      <c r="E2395" s="1" t="s">
        <v>2016</v>
      </c>
      <c r="F2395" s="1" t="s">
        <v>2407</v>
      </c>
      <c r="G2395" s="1" t="s">
        <v>3233</v>
      </c>
      <c r="H2395" s="1" t="s">
        <v>88</v>
      </c>
      <c r="I2395" s="2">
        <v>44113</v>
      </c>
      <c r="J2395" s="1" t="s">
        <v>4282</v>
      </c>
      <c r="K2395" s="1" t="s">
        <v>4283</v>
      </c>
      <c r="L2395" s="1" t="s">
        <v>2630</v>
      </c>
      <c r="M2395" s="1" t="s">
        <v>4290</v>
      </c>
      <c r="N2395" s="3">
        <v>-12071.35</v>
      </c>
      <c r="O2395" s="3">
        <v>0</v>
      </c>
      <c r="P2395" s="1" t="s">
        <v>2567</v>
      </c>
      <c r="Q2395" s="1" t="s">
        <v>2017</v>
      </c>
      <c r="R2395" s="1" t="s">
        <v>1849</v>
      </c>
      <c r="S2395" s="1" t="s">
        <v>2407</v>
      </c>
      <c r="T2395" s="1" t="s">
        <v>2407</v>
      </c>
      <c r="U2395" s="1" t="s">
        <v>6284</v>
      </c>
      <c r="V2395" s="1" t="s">
        <v>2470</v>
      </c>
      <c r="W2395" s="1" t="s">
        <v>103</v>
      </c>
      <c r="X2395" s="1" t="str">
        <f>CONCATENATE(Tableau4[[#This Row],[Numéro de pièce de la pièce de référence]],Tableau4[[#This Row],[Numéro de poste de la pièce de référence]])</f>
        <v>450069415410</v>
      </c>
    </row>
    <row r="2396" spans="1:24" x14ac:dyDescent="0.35">
      <c r="A2396" s="1" t="s">
        <v>97</v>
      </c>
      <c r="B2396" s="1" t="s">
        <v>2489</v>
      </c>
      <c r="C2396" s="1" t="s">
        <v>2510</v>
      </c>
      <c r="D2396" s="1" t="s">
        <v>101</v>
      </c>
      <c r="E2396" s="1" t="s">
        <v>2016</v>
      </c>
      <c r="F2396" s="1" t="s">
        <v>2407</v>
      </c>
      <c r="G2396" s="1" t="s">
        <v>3233</v>
      </c>
      <c r="H2396" s="1" t="s">
        <v>88</v>
      </c>
      <c r="I2396" s="2">
        <v>44113</v>
      </c>
      <c r="J2396" s="1" t="s">
        <v>4282</v>
      </c>
      <c r="K2396" s="1" t="s">
        <v>4283</v>
      </c>
      <c r="L2396" s="1" t="s">
        <v>2630</v>
      </c>
      <c r="M2396" s="1" t="s">
        <v>4290</v>
      </c>
      <c r="N2396" s="3">
        <v>-12071.35</v>
      </c>
      <c r="O2396" s="3">
        <v>0</v>
      </c>
      <c r="P2396" s="1" t="s">
        <v>2567</v>
      </c>
      <c r="Q2396" s="1" t="s">
        <v>2017</v>
      </c>
      <c r="R2396" s="1" t="s">
        <v>1849</v>
      </c>
      <c r="S2396" s="1" t="s">
        <v>2407</v>
      </c>
      <c r="T2396" s="1" t="s">
        <v>2407</v>
      </c>
      <c r="U2396" s="1" t="s">
        <v>6285</v>
      </c>
      <c r="V2396" s="1" t="s">
        <v>2470</v>
      </c>
      <c r="W2396" s="1" t="s">
        <v>103</v>
      </c>
      <c r="X2396" s="1" t="str">
        <f>CONCATENATE(Tableau4[[#This Row],[Numéro de pièce de la pièce de référence]],Tableau4[[#This Row],[Numéro de poste de la pièce de référence]])</f>
        <v>450069415410</v>
      </c>
    </row>
    <row r="2397" spans="1:24" x14ac:dyDescent="0.35">
      <c r="A2397" s="1" t="s">
        <v>97</v>
      </c>
      <c r="B2397" s="1" t="s">
        <v>2489</v>
      </c>
      <c r="C2397" s="1" t="s">
        <v>2510</v>
      </c>
      <c r="D2397" s="1" t="s">
        <v>101</v>
      </c>
      <c r="E2397" s="1" t="s">
        <v>2016</v>
      </c>
      <c r="F2397" s="1" t="s">
        <v>2407</v>
      </c>
      <c r="G2397" s="1" t="s">
        <v>3233</v>
      </c>
      <c r="H2397" s="1" t="s">
        <v>88</v>
      </c>
      <c r="I2397" s="2">
        <v>44113</v>
      </c>
      <c r="J2397" s="1" t="s">
        <v>4282</v>
      </c>
      <c r="K2397" s="1" t="s">
        <v>4283</v>
      </c>
      <c r="L2397" s="1" t="s">
        <v>2630</v>
      </c>
      <c r="M2397" s="1" t="s">
        <v>4290</v>
      </c>
      <c r="N2397" s="3">
        <v>-12071.35</v>
      </c>
      <c r="O2397" s="3">
        <v>0</v>
      </c>
      <c r="P2397" s="1" t="s">
        <v>2567</v>
      </c>
      <c r="Q2397" s="1" t="s">
        <v>2017</v>
      </c>
      <c r="R2397" s="1" t="s">
        <v>1849</v>
      </c>
      <c r="S2397" s="1" t="s">
        <v>2407</v>
      </c>
      <c r="T2397" s="1" t="s">
        <v>2407</v>
      </c>
      <c r="U2397" s="1" t="s">
        <v>6286</v>
      </c>
      <c r="V2397" s="1" t="s">
        <v>2470</v>
      </c>
      <c r="W2397" s="1" t="s">
        <v>103</v>
      </c>
      <c r="X2397" s="1" t="str">
        <f>CONCATENATE(Tableau4[[#This Row],[Numéro de pièce de la pièce de référence]],Tableau4[[#This Row],[Numéro de poste de la pièce de référence]])</f>
        <v>450069415410</v>
      </c>
    </row>
    <row r="2398" spans="1:24" x14ac:dyDescent="0.35">
      <c r="A2398" s="1" t="s">
        <v>97</v>
      </c>
      <c r="B2398" s="1" t="s">
        <v>2489</v>
      </c>
      <c r="C2398" s="1" t="s">
        <v>2510</v>
      </c>
      <c r="D2398" s="1" t="s">
        <v>101</v>
      </c>
      <c r="E2398" s="1" t="s">
        <v>2016</v>
      </c>
      <c r="F2398" s="1" t="s">
        <v>2407</v>
      </c>
      <c r="G2398" s="1" t="s">
        <v>3233</v>
      </c>
      <c r="H2398" s="1" t="s">
        <v>88</v>
      </c>
      <c r="I2398" s="2">
        <v>44113</v>
      </c>
      <c r="J2398" s="1" t="s">
        <v>4282</v>
      </c>
      <c r="K2398" s="1" t="s">
        <v>4283</v>
      </c>
      <c r="L2398" s="1" t="s">
        <v>2630</v>
      </c>
      <c r="M2398" s="1" t="s">
        <v>4290</v>
      </c>
      <c r="N2398" s="3">
        <v>-12071.35</v>
      </c>
      <c r="O2398" s="3">
        <v>0</v>
      </c>
      <c r="P2398" s="1" t="s">
        <v>2567</v>
      </c>
      <c r="Q2398" s="1" t="s">
        <v>2017</v>
      </c>
      <c r="R2398" s="1" t="s">
        <v>1849</v>
      </c>
      <c r="S2398" s="1" t="s">
        <v>2407</v>
      </c>
      <c r="T2398" s="1" t="s">
        <v>2407</v>
      </c>
      <c r="U2398" s="1" t="s">
        <v>6287</v>
      </c>
      <c r="V2398" s="1" t="s">
        <v>2470</v>
      </c>
      <c r="W2398" s="1" t="s">
        <v>103</v>
      </c>
      <c r="X2398" s="1" t="str">
        <f>CONCATENATE(Tableau4[[#This Row],[Numéro de pièce de la pièce de référence]],Tableau4[[#This Row],[Numéro de poste de la pièce de référence]])</f>
        <v>450069415410</v>
      </c>
    </row>
    <row r="2399" spans="1:24" x14ac:dyDescent="0.35">
      <c r="A2399" s="1" t="s">
        <v>97</v>
      </c>
      <c r="B2399" s="1" t="s">
        <v>2489</v>
      </c>
      <c r="C2399" s="1" t="s">
        <v>2510</v>
      </c>
      <c r="D2399" s="1" t="s">
        <v>101</v>
      </c>
      <c r="E2399" s="1" t="s">
        <v>2016</v>
      </c>
      <c r="F2399" s="1" t="s">
        <v>2407</v>
      </c>
      <c r="G2399" s="1" t="s">
        <v>3233</v>
      </c>
      <c r="H2399" s="1" t="s">
        <v>88</v>
      </c>
      <c r="I2399" s="2">
        <v>44113</v>
      </c>
      <c r="J2399" s="1" t="s">
        <v>4282</v>
      </c>
      <c r="K2399" s="1" t="s">
        <v>4283</v>
      </c>
      <c r="L2399" s="1" t="s">
        <v>2630</v>
      </c>
      <c r="M2399" s="1" t="s">
        <v>4290</v>
      </c>
      <c r="N2399" s="3">
        <v>-12071.35</v>
      </c>
      <c r="O2399" s="3">
        <v>0</v>
      </c>
      <c r="P2399" s="1" t="s">
        <v>2567</v>
      </c>
      <c r="Q2399" s="1" t="s">
        <v>2017</v>
      </c>
      <c r="R2399" s="1" t="s">
        <v>1849</v>
      </c>
      <c r="S2399" s="1" t="s">
        <v>2407</v>
      </c>
      <c r="T2399" s="1" t="s">
        <v>2407</v>
      </c>
      <c r="U2399" s="1" t="s">
        <v>6288</v>
      </c>
      <c r="V2399" s="1" t="s">
        <v>2470</v>
      </c>
      <c r="W2399" s="1" t="s">
        <v>103</v>
      </c>
      <c r="X2399" s="1" t="str">
        <f>CONCATENATE(Tableau4[[#This Row],[Numéro de pièce de la pièce de référence]],Tableau4[[#This Row],[Numéro de poste de la pièce de référence]])</f>
        <v>450069415410</v>
      </c>
    </row>
    <row r="2400" spans="1:24" x14ac:dyDescent="0.35">
      <c r="A2400" s="1" t="s">
        <v>2539</v>
      </c>
      <c r="B2400" s="1" t="s">
        <v>2543</v>
      </c>
      <c r="C2400" s="1" t="s">
        <v>2492</v>
      </c>
      <c r="D2400" s="1" t="s">
        <v>3419</v>
      </c>
      <c r="E2400" s="1" t="s">
        <v>2068</v>
      </c>
      <c r="F2400" s="1" t="s">
        <v>2407</v>
      </c>
      <c r="G2400" s="1" t="s">
        <v>3248</v>
      </c>
      <c r="H2400" s="1" t="s">
        <v>88</v>
      </c>
      <c r="I2400" s="2">
        <v>44113</v>
      </c>
      <c r="J2400" s="1" t="s">
        <v>4282</v>
      </c>
      <c r="K2400" s="1" t="s">
        <v>4283</v>
      </c>
      <c r="L2400" s="1" t="s">
        <v>2630</v>
      </c>
      <c r="M2400" s="1" t="s">
        <v>4290</v>
      </c>
      <c r="N2400" s="3">
        <v>-741.11</v>
      </c>
      <c r="O2400" s="3">
        <v>0</v>
      </c>
      <c r="P2400" s="1" t="s">
        <v>2676</v>
      </c>
      <c r="Q2400" s="1" t="s">
        <v>1880</v>
      </c>
      <c r="R2400" s="1" t="s">
        <v>454</v>
      </c>
      <c r="S2400" s="1" t="s">
        <v>2407</v>
      </c>
      <c r="T2400" s="1" t="s">
        <v>2407</v>
      </c>
      <c r="U2400" s="1" t="s">
        <v>6289</v>
      </c>
      <c r="V2400" s="1" t="s">
        <v>2470</v>
      </c>
      <c r="W2400" s="1" t="s">
        <v>103</v>
      </c>
      <c r="X2400" s="1" t="str">
        <f>CONCATENATE(Tableau4[[#This Row],[Numéro de pièce de la pièce de référence]],Tableau4[[#This Row],[Numéro de poste de la pièce de référence]])</f>
        <v>450069488310</v>
      </c>
    </row>
    <row r="2401" spans="1:24" x14ac:dyDescent="0.35">
      <c r="A2401" s="1" t="s">
        <v>97</v>
      </c>
      <c r="B2401" s="1" t="s">
        <v>2489</v>
      </c>
      <c r="C2401" s="1" t="s">
        <v>2510</v>
      </c>
      <c r="D2401" s="1" t="s">
        <v>101</v>
      </c>
      <c r="E2401" s="1" t="s">
        <v>1757</v>
      </c>
      <c r="F2401" s="1" t="s">
        <v>2407</v>
      </c>
      <c r="G2401" s="1" t="s">
        <v>3133</v>
      </c>
      <c r="H2401" s="1" t="s">
        <v>88</v>
      </c>
      <c r="I2401" s="2">
        <v>44114</v>
      </c>
      <c r="J2401" s="1" t="s">
        <v>4282</v>
      </c>
      <c r="K2401" s="1" t="s">
        <v>4283</v>
      </c>
      <c r="L2401" s="1" t="s">
        <v>2630</v>
      </c>
      <c r="M2401" s="1" t="s">
        <v>4290</v>
      </c>
      <c r="N2401" s="3">
        <v>-3502.95</v>
      </c>
      <c r="O2401" s="3">
        <v>0</v>
      </c>
      <c r="P2401" s="1" t="s">
        <v>2567</v>
      </c>
      <c r="Q2401" s="1" t="s">
        <v>1758</v>
      </c>
      <c r="R2401" s="1" t="s">
        <v>899</v>
      </c>
      <c r="S2401" s="1" t="s">
        <v>2407</v>
      </c>
      <c r="T2401" s="1" t="s">
        <v>2407</v>
      </c>
      <c r="U2401" s="1" t="s">
        <v>6290</v>
      </c>
      <c r="V2401" s="1" t="s">
        <v>2470</v>
      </c>
      <c r="W2401" s="1" t="s">
        <v>113</v>
      </c>
      <c r="X2401" s="1" t="str">
        <f>CONCATENATE(Tableau4[[#This Row],[Numéro de pièce de la pièce de référence]],Tableau4[[#This Row],[Numéro de poste de la pièce de référence]])</f>
        <v>450068405810</v>
      </c>
    </row>
    <row r="2402" spans="1:24" x14ac:dyDescent="0.35">
      <c r="A2402" s="1" t="s">
        <v>97</v>
      </c>
      <c r="B2402" s="1" t="s">
        <v>2489</v>
      </c>
      <c r="C2402" s="1" t="s">
        <v>2510</v>
      </c>
      <c r="D2402" s="1" t="s">
        <v>101</v>
      </c>
      <c r="E2402" s="1" t="s">
        <v>1757</v>
      </c>
      <c r="F2402" s="1" t="s">
        <v>2407</v>
      </c>
      <c r="G2402" s="1" t="s">
        <v>3133</v>
      </c>
      <c r="H2402" s="1" t="s">
        <v>88</v>
      </c>
      <c r="I2402" s="2">
        <v>44114</v>
      </c>
      <c r="J2402" s="1" t="s">
        <v>4282</v>
      </c>
      <c r="K2402" s="1" t="s">
        <v>4283</v>
      </c>
      <c r="L2402" s="1" t="s">
        <v>2630</v>
      </c>
      <c r="M2402" s="1" t="s">
        <v>4290</v>
      </c>
      <c r="N2402" s="3">
        <v>-349.39</v>
      </c>
      <c r="O2402" s="3">
        <v>0</v>
      </c>
      <c r="P2402" s="1" t="s">
        <v>2567</v>
      </c>
      <c r="Q2402" s="1" t="s">
        <v>1758</v>
      </c>
      <c r="R2402" s="1" t="s">
        <v>899</v>
      </c>
      <c r="S2402" s="1" t="s">
        <v>2407</v>
      </c>
      <c r="T2402" s="1" t="s">
        <v>2407</v>
      </c>
      <c r="U2402" s="1" t="s">
        <v>6291</v>
      </c>
      <c r="V2402" s="1" t="s">
        <v>2470</v>
      </c>
      <c r="W2402" s="1" t="s">
        <v>113</v>
      </c>
      <c r="X2402" s="1" t="str">
        <f>CONCATENATE(Tableau4[[#This Row],[Numéro de pièce de la pièce de référence]],Tableau4[[#This Row],[Numéro de poste de la pièce de référence]])</f>
        <v>450068405810</v>
      </c>
    </row>
    <row r="2403" spans="1:24" x14ac:dyDescent="0.35">
      <c r="A2403" s="1" t="s">
        <v>97</v>
      </c>
      <c r="B2403" s="1" t="s">
        <v>2489</v>
      </c>
      <c r="C2403" s="1" t="s">
        <v>2510</v>
      </c>
      <c r="D2403" s="1" t="s">
        <v>101</v>
      </c>
      <c r="E2403" s="1" t="s">
        <v>1757</v>
      </c>
      <c r="F2403" s="1" t="s">
        <v>2407</v>
      </c>
      <c r="G2403" s="1" t="s">
        <v>3133</v>
      </c>
      <c r="H2403" s="1" t="s">
        <v>88</v>
      </c>
      <c r="I2403" s="2">
        <v>44114</v>
      </c>
      <c r="J2403" s="1" t="s">
        <v>4282</v>
      </c>
      <c r="K2403" s="1" t="s">
        <v>4283</v>
      </c>
      <c r="L2403" s="1" t="s">
        <v>2630</v>
      </c>
      <c r="M2403" s="1" t="s">
        <v>4290</v>
      </c>
      <c r="N2403" s="3">
        <v>-419.27</v>
      </c>
      <c r="O2403" s="3">
        <v>0</v>
      </c>
      <c r="P2403" s="1" t="s">
        <v>2567</v>
      </c>
      <c r="Q2403" s="1" t="s">
        <v>1758</v>
      </c>
      <c r="R2403" s="1" t="s">
        <v>899</v>
      </c>
      <c r="S2403" s="1" t="s">
        <v>2407</v>
      </c>
      <c r="T2403" s="1" t="s">
        <v>2407</v>
      </c>
      <c r="U2403" s="1" t="s">
        <v>6292</v>
      </c>
      <c r="V2403" s="1" t="s">
        <v>2470</v>
      </c>
      <c r="W2403" s="1" t="s">
        <v>113</v>
      </c>
      <c r="X2403" s="1" t="str">
        <f>CONCATENATE(Tableau4[[#This Row],[Numéro de pièce de la pièce de référence]],Tableau4[[#This Row],[Numéro de poste de la pièce de référence]])</f>
        <v>450068405810</v>
      </c>
    </row>
    <row r="2404" spans="1:24" x14ac:dyDescent="0.35">
      <c r="A2404" s="1" t="s">
        <v>97</v>
      </c>
      <c r="B2404" s="1" t="s">
        <v>2489</v>
      </c>
      <c r="C2404" s="1" t="s">
        <v>2510</v>
      </c>
      <c r="D2404" s="1" t="s">
        <v>101</v>
      </c>
      <c r="E2404" s="1" t="s">
        <v>1757</v>
      </c>
      <c r="F2404" s="1" t="s">
        <v>2407</v>
      </c>
      <c r="G2404" s="1" t="s">
        <v>3133</v>
      </c>
      <c r="H2404" s="1" t="s">
        <v>88</v>
      </c>
      <c r="I2404" s="2">
        <v>44114</v>
      </c>
      <c r="J2404" s="1" t="s">
        <v>4282</v>
      </c>
      <c r="K2404" s="1" t="s">
        <v>4283</v>
      </c>
      <c r="L2404" s="1" t="s">
        <v>2630</v>
      </c>
      <c r="M2404" s="1" t="s">
        <v>4290</v>
      </c>
      <c r="N2404" s="3">
        <v>-1327.67</v>
      </c>
      <c r="O2404" s="3">
        <v>0</v>
      </c>
      <c r="P2404" s="1" t="s">
        <v>2567</v>
      </c>
      <c r="Q2404" s="1" t="s">
        <v>1758</v>
      </c>
      <c r="R2404" s="1" t="s">
        <v>899</v>
      </c>
      <c r="S2404" s="1" t="s">
        <v>2407</v>
      </c>
      <c r="T2404" s="1" t="s">
        <v>2407</v>
      </c>
      <c r="U2404" s="1" t="s">
        <v>6293</v>
      </c>
      <c r="V2404" s="1" t="s">
        <v>2470</v>
      </c>
      <c r="W2404" s="1" t="s">
        <v>113</v>
      </c>
      <c r="X2404" s="1" t="str">
        <f>CONCATENATE(Tableau4[[#This Row],[Numéro de pièce de la pièce de référence]],Tableau4[[#This Row],[Numéro de poste de la pièce de référence]])</f>
        <v>450068405810</v>
      </c>
    </row>
    <row r="2405" spans="1:24" x14ac:dyDescent="0.35">
      <c r="A2405" s="1" t="s">
        <v>132</v>
      </c>
      <c r="B2405" s="1" t="s">
        <v>2501</v>
      </c>
      <c r="C2405" s="1" t="s">
        <v>2503</v>
      </c>
      <c r="D2405" s="1" t="s">
        <v>98</v>
      </c>
      <c r="E2405" s="1" t="s">
        <v>1466</v>
      </c>
      <c r="F2405" s="1" t="s">
        <v>2407</v>
      </c>
      <c r="G2405" s="1" t="s">
        <v>2846</v>
      </c>
      <c r="H2405" s="1" t="s">
        <v>217</v>
      </c>
      <c r="I2405" s="2">
        <v>44116</v>
      </c>
      <c r="J2405" s="1" t="s">
        <v>4282</v>
      </c>
      <c r="K2405" s="1" t="s">
        <v>4283</v>
      </c>
      <c r="L2405" s="1" t="s">
        <v>3401</v>
      </c>
      <c r="M2405" s="1" t="s">
        <v>4288</v>
      </c>
      <c r="N2405" s="3">
        <v>787</v>
      </c>
      <c r="O2405" s="3">
        <v>0</v>
      </c>
      <c r="P2405" s="1" t="s">
        <v>2842</v>
      </c>
      <c r="Q2405" s="1" t="s">
        <v>1467</v>
      </c>
      <c r="R2405" s="1" t="s">
        <v>1465</v>
      </c>
      <c r="S2405" s="1" t="s">
        <v>2407</v>
      </c>
      <c r="T2405" s="1" t="s">
        <v>2407</v>
      </c>
      <c r="U2405" s="1" t="s">
        <v>6294</v>
      </c>
      <c r="V2405" s="1" t="s">
        <v>2470</v>
      </c>
      <c r="W2405" s="1" t="s">
        <v>99</v>
      </c>
      <c r="X2405" s="1" t="str">
        <f>CONCATENATE(Tableau4[[#This Row],[Numéro de pièce de la pièce de référence]],Tableau4[[#This Row],[Numéro de poste de la pièce de référence]])</f>
        <v>450067502920</v>
      </c>
    </row>
    <row r="2406" spans="1:24" x14ac:dyDescent="0.35">
      <c r="A2406" s="1" t="s">
        <v>97</v>
      </c>
      <c r="B2406" s="1" t="s">
        <v>2489</v>
      </c>
      <c r="C2406" s="1" t="s">
        <v>2510</v>
      </c>
      <c r="D2406" s="1" t="s">
        <v>101</v>
      </c>
      <c r="E2406" s="1" t="s">
        <v>229</v>
      </c>
      <c r="F2406" s="1" t="s">
        <v>2407</v>
      </c>
      <c r="G2406" s="1" t="s">
        <v>2498</v>
      </c>
      <c r="H2406" s="1" t="s">
        <v>222</v>
      </c>
      <c r="I2406" s="2">
        <v>44117</v>
      </c>
      <c r="J2406" s="1" t="s">
        <v>4282</v>
      </c>
      <c r="K2406" s="1" t="s">
        <v>4283</v>
      </c>
      <c r="L2406" s="1" t="s">
        <v>3401</v>
      </c>
      <c r="M2406" s="1" t="s">
        <v>4288</v>
      </c>
      <c r="N2406" s="3">
        <v>-1165000</v>
      </c>
      <c r="O2406" s="3">
        <v>0</v>
      </c>
      <c r="P2406" s="1" t="s">
        <v>2502</v>
      </c>
      <c r="Q2406" s="1" t="s">
        <v>2509</v>
      </c>
      <c r="R2406" s="1" t="s">
        <v>228</v>
      </c>
      <c r="S2406" s="1" t="s">
        <v>2407</v>
      </c>
      <c r="T2406" s="1" t="s">
        <v>2407</v>
      </c>
      <c r="U2406" s="1" t="s">
        <v>6295</v>
      </c>
      <c r="V2406" s="1" t="s">
        <v>2470</v>
      </c>
      <c r="W2406" s="1" t="s">
        <v>119</v>
      </c>
      <c r="X2406" s="1" t="str">
        <f>CONCATENATE(Tableau4[[#This Row],[Numéro de pièce de la pièce de référence]],Tableau4[[#This Row],[Numéro de poste de la pièce de référence]])</f>
        <v>450065560830</v>
      </c>
    </row>
    <row r="2407" spans="1:24" x14ac:dyDescent="0.35">
      <c r="A2407" s="1" t="s">
        <v>97</v>
      </c>
      <c r="B2407" s="1" t="s">
        <v>2489</v>
      </c>
      <c r="C2407" s="1" t="s">
        <v>2510</v>
      </c>
      <c r="D2407" s="1" t="s">
        <v>101</v>
      </c>
      <c r="E2407" s="1" t="s">
        <v>1085</v>
      </c>
      <c r="F2407" s="1" t="s">
        <v>2407</v>
      </c>
      <c r="G2407" s="1" t="s">
        <v>2901</v>
      </c>
      <c r="H2407" s="1" t="s">
        <v>88</v>
      </c>
      <c r="I2407" s="2">
        <v>44117</v>
      </c>
      <c r="J2407" s="1" t="s">
        <v>4282</v>
      </c>
      <c r="K2407" s="1" t="s">
        <v>4283</v>
      </c>
      <c r="L2407" s="1" t="s">
        <v>2630</v>
      </c>
      <c r="M2407" s="1" t="s">
        <v>4290</v>
      </c>
      <c r="N2407" s="3">
        <v>-2420000</v>
      </c>
      <c r="O2407" s="3">
        <v>0</v>
      </c>
      <c r="P2407" s="1" t="s">
        <v>2567</v>
      </c>
      <c r="Q2407" s="1" t="s">
        <v>1086</v>
      </c>
      <c r="R2407" s="1" t="s">
        <v>1084</v>
      </c>
      <c r="S2407" s="1" t="s">
        <v>2407</v>
      </c>
      <c r="T2407" s="1" t="s">
        <v>2407</v>
      </c>
      <c r="U2407" s="1" t="s">
        <v>6296</v>
      </c>
      <c r="V2407" s="1" t="s">
        <v>2470</v>
      </c>
      <c r="W2407" s="1" t="s">
        <v>103</v>
      </c>
      <c r="X2407" s="1" t="str">
        <f>CONCATENATE(Tableau4[[#This Row],[Numéro de pièce de la pièce de référence]],Tableau4[[#This Row],[Numéro de poste de la pièce de référence]])</f>
        <v>450067230410</v>
      </c>
    </row>
    <row r="2408" spans="1:24" x14ac:dyDescent="0.35">
      <c r="A2408" s="1" t="s">
        <v>97</v>
      </c>
      <c r="B2408" s="1" t="s">
        <v>2489</v>
      </c>
      <c r="C2408" s="1" t="s">
        <v>2510</v>
      </c>
      <c r="D2408" s="1" t="s">
        <v>101</v>
      </c>
      <c r="E2408" s="1" t="s">
        <v>1085</v>
      </c>
      <c r="F2408" s="1" t="s">
        <v>2407</v>
      </c>
      <c r="G2408" s="1" t="s">
        <v>2901</v>
      </c>
      <c r="H2408" s="1" t="s">
        <v>88</v>
      </c>
      <c r="I2408" s="2">
        <v>44117</v>
      </c>
      <c r="J2408" s="1" t="s">
        <v>4282</v>
      </c>
      <c r="K2408" s="1" t="s">
        <v>4283</v>
      </c>
      <c r="L2408" s="1" t="s">
        <v>2630</v>
      </c>
      <c r="M2408" s="1" t="s">
        <v>4290</v>
      </c>
      <c r="N2408" s="3">
        <v>-967903.2</v>
      </c>
      <c r="O2408" s="3">
        <v>0</v>
      </c>
      <c r="P2408" s="1" t="s">
        <v>2567</v>
      </c>
      <c r="Q2408" s="1" t="s">
        <v>1086</v>
      </c>
      <c r="R2408" s="1" t="s">
        <v>1084</v>
      </c>
      <c r="S2408" s="1" t="s">
        <v>2407</v>
      </c>
      <c r="T2408" s="1" t="s">
        <v>2407</v>
      </c>
      <c r="U2408" s="1" t="s">
        <v>6297</v>
      </c>
      <c r="V2408" s="1" t="s">
        <v>2470</v>
      </c>
      <c r="W2408" s="1" t="s">
        <v>103</v>
      </c>
      <c r="X2408" s="1" t="str">
        <f>CONCATENATE(Tableau4[[#This Row],[Numéro de pièce de la pièce de référence]],Tableau4[[#This Row],[Numéro de poste de la pièce de référence]])</f>
        <v>450067230410</v>
      </c>
    </row>
    <row r="2409" spans="1:24" x14ac:dyDescent="0.35">
      <c r="A2409" s="1" t="s">
        <v>97</v>
      </c>
      <c r="B2409" s="1" t="s">
        <v>2489</v>
      </c>
      <c r="C2409" s="1" t="s">
        <v>2510</v>
      </c>
      <c r="D2409" s="1" t="s">
        <v>101</v>
      </c>
      <c r="E2409" s="1" t="s">
        <v>1376</v>
      </c>
      <c r="F2409" s="1" t="s">
        <v>2407</v>
      </c>
      <c r="G2409" s="1" t="s">
        <v>2985</v>
      </c>
      <c r="H2409" s="1" t="s">
        <v>88</v>
      </c>
      <c r="I2409" s="2">
        <v>44117</v>
      </c>
      <c r="J2409" s="1" t="s">
        <v>4282</v>
      </c>
      <c r="K2409" s="1" t="s">
        <v>4283</v>
      </c>
      <c r="L2409" s="1" t="s">
        <v>2630</v>
      </c>
      <c r="M2409" s="1" t="s">
        <v>4290</v>
      </c>
      <c r="N2409" s="3">
        <v>-136948.60999999999</v>
      </c>
      <c r="O2409" s="3">
        <v>0</v>
      </c>
      <c r="P2409" s="1" t="s">
        <v>2567</v>
      </c>
      <c r="Q2409" s="1" t="s">
        <v>947</v>
      </c>
      <c r="R2409" s="1" t="s">
        <v>1375</v>
      </c>
      <c r="S2409" s="1" t="s">
        <v>2407</v>
      </c>
      <c r="T2409" s="1" t="s">
        <v>2407</v>
      </c>
      <c r="U2409" s="1" t="s">
        <v>6298</v>
      </c>
      <c r="V2409" s="1" t="s">
        <v>2470</v>
      </c>
      <c r="W2409" s="1" t="s">
        <v>51</v>
      </c>
      <c r="X2409" s="1" t="str">
        <f>CONCATENATE(Tableau4[[#This Row],[Numéro de pièce de la pièce de référence]],Tableau4[[#This Row],[Numéro de poste de la pièce de référence]])</f>
        <v>450067396110</v>
      </c>
    </row>
    <row r="2410" spans="1:24" x14ac:dyDescent="0.35">
      <c r="A2410" s="1" t="s">
        <v>97</v>
      </c>
      <c r="B2410" s="1" t="s">
        <v>2501</v>
      </c>
      <c r="C2410" s="1" t="s">
        <v>2510</v>
      </c>
      <c r="D2410" s="1" t="s">
        <v>98</v>
      </c>
      <c r="E2410" s="1" t="s">
        <v>1466</v>
      </c>
      <c r="F2410" s="1" t="s">
        <v>2407</v>
      </c>
      <c r="G2410" s="1" t="s">
        <v>2846</v>
      </c>
      <c r="H2410" s="1" t="s">
        <v>217</v>
      </c>
      <c r="I2410" s="2">
        <v>44117</v>
      </c>
      <c r="J2410" s="1" t="s">
        <v>4282</v>
      </c>
      <c r="K2410" s="1" t="s">
        <v>4283</v>
      </c>
      <c r="L2410" s="1" t="s">
        <v>2548</v>
      </c>
      <c r="M2410" s="1" t="s">
        <v>4306</v>
      </c>
      <c r="N2410" s="3">
        <v>-732574.83</v>
      </c>
      <c r="O2410" s="3">
        <v>0</v>
      </c>
      <c r="P2410" s="1" t="s">
        <v>2842</v>
      </c>
      <c r="Q2410" s="1" t="s">
        <v>1467</v>
      </c>
      <c r="R2410" s="1" t="s">
        <v>1465</v>
      </c>
      <c r="S2410" s="1" t="s">
        <v>2407</v>
      </c>
      <c r="T2410" s="1" t="s">
        <v>2407</v>
      </c>
      <c r="U2410" s="1" t="s">
        <v>6299</v>
      </c>
      <c r="V2410" s="1" t="s">
        <v>2470</v>
      </c>
      <c r="W2410" s="1" t="s">
        <v>99</v>
      </c>
      <c r="X2410" s="1" t="str">
        <f>CONCATENATE(Tableau4[[#This Row],[Numéro de pièce de la pièce de référence]],Tableau4[[#This Row],[Numéro de poste de la pièce de référence]])</f>
        <v>450067502920</v>
      </c>
    </row>
    <row r="2411" spans="1:24" x14ac:dyDescent="0.35">
      <c r="A2411" s="1" t="s">
        <v>97</v>
      </c>
      <c r="B2411" s="1" t="s">
        <v>2501</v>
      </c>
      <c r="C2411" s="1" t="s">
        <v>2510</v>
      </c>
      <c r="D2411" s="1" t="s">
        <v>98</v>
      </c>
      <c r="E2411" s="1" t="s">
        <v>1466</v>
      </c>
      <c r="F2411" s="1" t="s">
        <v>2407</v>
      </c>
      <c r="G2411" s="1" t="s">
        <v>2846</v>
      </c>
      <c r="H2411" s="1" t="s">
        <v>217</v>
      </c>
      <c r="I2411" s="2">
        <v>44117</v>
      </c>
      <c r="J2411" s="1" t="s">
        <v>4282</v>
      </c>
      <c r="K2411" s="1" t="s">
        <v>4283</v>
      </c>
      <c r="L2411" s="1" t="s">
        <v>3402</v>
      </c>
      <c r="M2411" s="1" t="s">
        <v>4303</v>
      </c>
      <c r="N2411" s="3">
        <v>31940.83</v>
      </c>
      <c r="O2411" s="3">
        <v>0</v>
      </c>
      <c r="P2411" s="1" t="s">
        <v>2842</v>
      </c>
      <c r="Q2411" s="1" t="s">
        <v>1467</v>
      </c>
      <c r="R2411" s="1" t="s">
        <v>1465</v>
      </c>
      <c r="S2411" s="1" t="s">
        <v>2407</v>
      </c>
      <c r="T2411" s="1" t="s">
        <v>2407</v>
      </c>
      <c r="U2411" s="1" t="s">
        <v>6300</v>
      </c>
      <c r="V2411" s="1" t="s">
        <v>2470</v>
      </c>
      <c r="W2411" s="1" t="s">
        <v>99</v>
      </c>
      <c r="X2411" s="1" t="str">
        <f>CONCATENATE(Tableau4[[#This Row],[Numéro de pièce de la pièce de référence]],Tableau4[[#This Row],[Numéro de poste de la pièce de référence]])</f>
        <v>450067502920</v>
      </c>
    </row>
    <row r="2412" spans="1:24" x14ac:dyDescent="0.35">
      <c r="A2412" s="1" t="s">
        <v>97</v>
      </c>
      <c r="B2412" s="1" t="s">
        <v>2501</v>
      </c>
      <c r="C2412" s="1" t="s">
        <v>2510</v>
      </c>
      <c r="D2412" s="1" t="s">
        <v>98</v>
      </c>
      <c r="E2412" s="1" t="s">
        <v>1466</v>
      </c>
      <c r="F2412" s="1" t="s">
        <v>2407</v>
      </c>
      <c r="G2412" s="1" t="s">
        <v>2846</v>
      </c>
      <c r="H2412" s="1" t="s">
        <v>217</v>
      </c>
      <c r="I2412" s="2">
        <v>44117</v>
      </c>
      <c r="J2412" s="1" t="s">
        <v>4282</v>
      </c>
      <c r="K2412" s="1" t="s">
        <v>4283</v>
      </c>
      <c r="L2412" s="1" t="s">
        <v>3401</v>
      </c>
      <c r="M2412" s="1" t="s">
        <v>4288</v>
      </c>
      <c r="N2412" s="3">
        <v>700634</v>
      </c>
      <c r="O2412" s="3">
        <v>0</v>
      </c>
      <c r="P2412" s="1" t="s">
        <v>2842</v>
      </c>
      <c r="Q2412" s="1" t="s">
        <v>1467</v>
      </c>
      <c r="R2412" s="1" t="s">
        <v>1465</v>
      </c>
      <c r="S2412" s="1" t="s">
        <v>2407</v>
      </c>
      <c r="T2412" s="1" t="s">
        <v>2407</v>
      </c>
      <c r="U2412" s="1" t="s">
        <v>6300</v>
      </c>
      <c r="V2412" s="1" t="s">
        <v>2470</v>
      </c>
      <c r="W2412" s="1" t="s">
        <v>99</v>
      </c>
      <c r="X2412" s="1" t="str">
        <f>CONCATENATE(Tableau4[[#This Row],[Numéro de pièce de la pièce de référence]],Tableau4[[#This Row],[Numéro de poste de la pièce de référence]])</f>
        <v>450067502920</v>
      </c>
    </row>
    <row r="2413" spans="1:24" x14ac:dyDescent="0.35">
      <c r="A2413" s="1" t="s">
        <v>97</v>
      </c>
      <c r="B2413" s="1" t="s">
        <v>2501</v>
      </c>
      <c r="C2413" s="1" t="s">
        <v>2510</v>
      </c>
      <c r="D2413" s="1" t="s">
        <v>101</v>
      </c>
      <c r="E2413" s="1" t="s">
        <v>1466</v>
      </c>
      <c r="F2413" s="1" t="s">
        <v>2407</v>
      </c>
      <c r="G2413" s="1" t="s">
        <v>2846</v>
      </c>
      <c r="H2413" s="1" t="s">
        <v>222</v>
      </c>
      <c r="I2413" s="2">
        <v>44117</v>
      </c>
      <c r="J2413" s="1" t="s">
        <v>4282</v>
      </c>
      <c r="K2413" s="1" t="s">
        <v>4283</v>
      </c>
      <c r="L2413" s="1" t="s">
        <v>3400</v>
      </c>
      <c r="M2413" s="1" t="s">
        <v>4284</v>
      </c>
      <c r="N2413" s="3">
        <v>1165000</v>
      </c>
      <c r="O2413" s="3">
        <v>0</v>
      </c>
      <c r="P2413" s="1" t="s">
        <v>2842</v>
      </c>
      <c r="Q2413" s="1" t="s">
        <v>1467</v>
      </c>
      <c r="R2413" s="1" t="s">
        <v>1465</v>
      </c>
      <c r="S2413" s="1" t="s">
        <v>2407</v>
      </c>
      <c r="T2413" s="1" t="s">
        <v>2407</v>
      </c>
      <c r="U2413" s="1" t="s">
        <v>6301</v>
      </c>
      <c r="V2413" s="1" t="s">
        <v>2470</v>
      </c>
      <c r="W2413" s="1" t="s">
        <v>119</v>
      </c>
      <c r="X2413" s="1" t="str">
        <f>CONCATENATE(Tableau4[[#This Row],[Numéro de pièce de la pièce de référence]],Tableau4[[#This Row],[Numéro de poste de la pièce de référence]])</f>
        <v>450067502930</v>
      </c>
    </row>
    <row r="2414" spans="1:24" x14ac:dyDescent="0.35">
      <c r="A2414" s="1" t="s">
        <v>132</v>
      </c>
      <c r="B2414" s="1" t="s">
        <v>2501</v>
      </c>
      <c r="C2414" s="1" t="s">
        <v>2503</v>
      </c>
      <c r="D2414" s="1" t="s">
        <v>98</v>
      </c>
      <c r="E2414" s="1" t="s">
        <v>1466</v>
      </c>
      <c r="F2414" s="1" t="s">
        <v>2407</v>
      </c>
      <c r="G2414" s="1" t="s">
        <v>2846</v>
      </c>
      <c r="H2414" s="1" t="s">
        <v>217</v>
      </c>
      <c r="I2414" s="2">
        <v>44117</v>
      </c>
      <c r="J2414" s="1" t="s">
        <v>4282</v>
      </c>
      <c r="K2414" s="1" t="s">
        <v>4283</v>
      </c>
      <c r="L2414" s="1" t="s">
        <v>3401</v>
      </c>
      <c r="M2414" s="1" t="s">
        <v>4288</v>
      </c>
      <c r="N2414" s="3">
        <v>-700634</v>
      </c>
      <c r="O2414" s="3">
        <v>0</v>
      </c>
      <c r="P2414" s="1" t="s">
        <v>2842</v>
      </c>
      <c r="Q2414" s="1" t="s">
        <v>1467</v>
      </c>
      <c r="R2414" s="1" t="s">
        <v>1465</v>
      </c>
      <c r="S2414" s="1" t="s">
        <v>2407</v>
      </c>
      <c r="T2414" s="1" t="s">
        <v>2407</v>
      </c>
      <c r="U2414" s="1" t="s">
        <v>6299</v>
      </c>
      <c r="V2414" s="1" t="s">
        <v>2470</v>
      </c>
      <c r="W2414" s="1" t="s">
        <v>99</v>
      </c>
      <c r="X2414" s="1" t="str">
        <f>CONCATENATE(Tableau4[[#This Row],[Numéro de pièce de la pièce de référence]],Tableau4[[#This Row],[Numéro de poste de la pièce de référence]])</f>
        <v>450067502920</v>
      </c>
    </row>
    <row r="2415" spans="1:24" x14ac:dyDescent="0.35">
      <c r="A2415" s="1" t="s">
        <v>132</v>
      </c>
      <c r="B2415" s="1" t="s">
        <v>2501</v>
      </c>
      <c r="C2415" s="1" t="s">
        <v>2503</v>
      </c>
      <c r="D2415" s="1" t="s">
        <v>98</v>
      </c>
      <c r="E2415" s="1" t="s">
        <v>1466</v>
      </c>
      <c r="F2415" s="1" t="s">
        <v>2407</v>
      </c>
      <c r="G2415" s="1" t="s">
        <v>2846</v>
      </c>
      <c r="H2415" s="1" t="s">
        <v>217</v>
      </c>
      <c r="I2415" s="2">
        <v>44117</v>
      </c>
      <c r="J2415" s="1" t="s">
        <v>4282</v>
      </c>
      <c r="K2415" s="1" t="s">
        <v>4283</v>
      </c>
      <c r="L2415" s="1" t="s">
        <v>3402</v>
      </c>
      <c r="M2415" s="1" t="s">
        <v>4303</v>
      </c>
      <c r="N2415" s="3">
        <v>732574.83</v>
      </c>
      <c r="O2415" s="3">
        <v>0</v>
      </c>
      <c r="P2415" s="1" t="s">
        <v>2842</v>
      </c>
      <c r="Q2415" s="1" t="s">
        <v>1467</v>
      </c>
      <c r="R2415" s="1" t="s">
        <v>1465</v>
      </c>
      <c r="S2415" s="1" t="s">
        <v>2407</v>
      </c>
      <c r="T2415" s="1" t="s">
        <v>2407</v>
      </c>
      <c r="U2415" s="1" t="s">
        <v>6299</v>
      </c>
      <c r="V2415" s="1" t="s">
        <v>2470</v>
      </c>
      <c r="W2415" s="1" t="s">
        <v>99</v>
      </c>
      <c r="X2415" s="1" t="str">
        <f>CONCATENATE(Tableau4[[#This Row],[Numéro de pièce de la pièce de référence]],Tableau4[[#This Row],[Numéro de poste de la pièce de référence]])</f>
        <v>450067502920</v>
      </c>
    </row>
    <row r="2416" spans="1:24" x14ac:dyDescent="0.35">
      <c r="A2416" s="1" t="s">
        <v>132</v>
      </c>
      <c r="B2416" s="1" t="s">
        <v>2501</v>
      </c>
      <c r="C2416" s="1" t="s">
        <v>2503</v>
      </c>
      <c r="D2416" s="1" t="s">
        <v>98</v>
      </c>
      <c r="E2416" s="1" t="s">
        <v>1466</v>
      </c>
      <c r="F2416" s="1" t="s">
        <v>2407</v>
      </c>
      <c r="G2416" s="1" t="s">
        <v>2846</v>
      </c>
      <c r="H2416" s="1" t="s">
        <v>217</v>
      </c>
      <c r="I2416" s="2">
        <v>44117</v>
      </c>
      <c r="J2416" s="1" t="s">
        <v>4282</v>
      </c>
      <c r="K2416" s="1" t="s">
        <v>4283</v>
      </c>
      <c r="L2416" s="1" t="s">
        <v>2548</v>
      </c>
      <c r="M2416" s="1" t="s">
        <v>4306</v>
      </c>
      <c r="N2416" s="3">
        <v>-31940.83</v>
      </c>
      <c r="O2416" s="3">
        <v>0</v>
      </c>
      <c r="P2416" s="1" t="s">
        <v>2842</v>
      </c>
      <c r="Q2416" s="1" t="s">
        <v>1467</v>
      </c>
      <c r="R2416" s="1" t="s">
        <v>1465</v>
      </c>
      <c r="S2416" s="1" t="s">
        <v>2407</v>
      </c>
      <c r="T2416" s="1" t="s">
        <v>2407</v>
      </c>
      <c r="U2416" s="1" t="s">
        <v>6300</v>
      </c>
      <c r="V2416" s="1" t="s">
        <v>2470</v>
      </c>
      <c r="W2416" s="1" t="s">
        <v>99</v>
      </c>
      <c r="X2416" s="1" t="str">
        <f>CONCATENATE(Tableau4[[#This Row],[Numéro de pièce de la pièce de référence]],Tableau4[[#This Row],[Numéro de poste de la pièce de référence]])</f>
        <v>450067502920</v>
      </c>
    </row>
    <row r="2417" spans="1:24" x14ac:dyDescent="0.35">
      <c r="A2417" s="1" t="s">
        <v>97</v>
      </c>
      <c r="B2417" s="1" t="s">
        <v>2489</v>
      </c>
      <c r="C2417" s="1" t="s">
        <v>2510</v>
      </c>
      <c r="D2417" s="1" t="s">
        <v>101</v>
      </c>
      <c r="E2417" s="1" t="s">
        <v>1785</v>
      </c>
      <c r="F2417" s="1" t="s">
        <v>2407</v>
      </c>
      <c r="G2417" s="1" t="s">
        <v>3137</v>
      </c>
      <c r="H2417" s="1" t="s">
        <v>88</v>
      </c>
      <c r="I2417" s="2">
        <v>44117</v>
      </c>
      <c r="J2417" s="1" t="s">
        <v>4282</v>
      </c>
      <c r="K2417" s="1" t="s">
        <v>4283</v>
      </c>
      <c r="L2417" s="1" t="s">
        <v>2630</v>
      </c>
      <c r="M2417" s="1" t="s">
        <v>4290</v>
      </c>
      <c r="N2417" s="3">
        <v>-117612</v>
      </c>
      <c r="O2417" s="3">
        <v>0</v>
      </c>
      <c r="P2417" s="1" t="s">
        <v>2517</v>
      </c>
      <c r="Q2417" s="1" t="s">
        <v>1786</v>
      </c>
      <c r="R2417" s="1" t="s">
        <v>301</v>
      </c>
      <c r="S2417" s="1" t="s">
        <v>2407</v>
      </c>
      <c r="T2417" s="1" t="s">
        <v>2407</v>
      </c>
      <c r="U2417" s="1" t="s">
        <v>6302</v>
      </c>
      <c r="V2417" s="1" t="s">
        <v>2470</v>
      </c>
      <c r="W2417" s="1" t="s">
        <v>103</v>
      </c>
      <c r="X2417" s="1" t="str">
        <f>CONCATENATE(Tableau4[[#This Row],[Numéro de pièce de la pièce de référence]],Tableau4[[#This Row],[Numéro de poste de la pièce de référence]])</f>
        <v>450068424810</v>
      </c>
    </row>
    <row r="2418" spans="1:24" x14ac:dyDescent="0.35">
      <c r="A2418" s="1" t="s">
        <v>97</v>
      </c>
      <c r="B2418" s="1" t="s">
        <v>2489</v>
      </c>
      <c r="C2418" s="1" t="s">
        <v>2510</v>
      </c>
      <c r="D2418" s="1" t="s">
        <v>101</v>
      </c>
      <c r="E2418" s="1" t="s">
        <v>229</v>
      </c>
      <c r="F2418" s="1" t="s">
        <v>2407</v>
      </c>
      <c r="G2418" s="1" t="s">
        <v>2498</v>
      </c>
      <c r="H2418" s="1" t="s">
        <v>222</v>
      </c>
      <c r="I2418" s="2">
        <v>44118</v>
      </c>
      <c r="J2418" s="1" t="s">
        <v>4282</v>
      </c>
      <c r="K2418" s="1" t="s">
        <v>4283</v>
      </c>
      <c r="L2418" s="1" t="s">
        <v>2630</v>
      </c>
      <c r="M2418" s="1" t="s">
        <v>4290</v>
      </c>
      <c r="N2418" s="3">
        <v>-19143.34</v>
      </c>
      <c r="O2418" s="3">
        <v>0</v>
      </c>
      <c r="P2418" s="1" t="s">
        <v>2502</v>
      </c>
      <c r="Q2418" s="1" t="s">
        <v>2509</v>
      </c>
      <c r="R2418" s="1" t="s">
        <v>228</v>
      </c>
      <c r="S2418" s="1" t="s">
        <v>2407</v>
      </c>
      <c r="T2418" s="1" t="s">
        <v>2407</v>
      </c>
      <c r="U2418" s="1" t="s">
        <v>6303</v>
      </c>
      <c r="V2418" s="1" t="s">
        <v>2470</v>
      </c>
      <c r="W2418" s="1" t="s">
        <v>119</v>
      </c>
      <c r="X2418" s="1" t="str">
        <f>CONCATENATE(Tableau4[[#This Row],[Numéro de pièce de la pièce de référence]],Tableau4[[#This Row],[Numéro de poste de la pièce de référence]])</f>
        <v>450065560830</v>
      </c>
    </row>
    <row r="2419" spans="1:24" x14ac:dyDescent="0.35">
      <c r="A2419" s="1" t="s">
        <v>97</v>
      </c>
      <c r="B2419" s="1" t="s">
        <v>2489</v>
      </c>
      <c r="C2419" s="1" t="s">
        <v>2510</v>
      </c>
      <c r="D2419" s="1" t="s">
        <v>101</v>
      </c>
      <c r="E2419" s="1" t="s">
        <v>229</v>
      </c>
      <c r="F2419" s="1" t="s">
        <v>2407</v>
      </c>
      <c r="G2419" s="1" t="s">
        <v>2498</v>
      </c>
      <c r="H2419" s="1" t="s">
        <v>222</v>
      </c>
      <c r="I2419" s="2">
        <v>44118</v>
      </c>
      <c r="J2419" s="1" t="s">
        <v>4282</v>
      </c>
      <c r="K2419" s="1" t="s">
        <v>4283</v>
      </c>
      <c r="L2419" s="1" t="s">
        <v>2630</v>
      </c>
      <c r="M2419" s="1" t="s">
        <v>4290</v>
      </c>
      <c r="N2419" s="3">
        <v>-199650</v>
      </c>
      <c r="O2419" s="3">
        <v>0</v>
      </c>
      <c r="P2419" s="1" t="s">
        <v>2502</v>
      </c>
      <c r="Q2419" s="1" t="s">
        <v>2509</v>
      </c>
      <c r="R2419" s="1" t="s">
        <v>228</v>
      </c>
      <c r="S2419" s="1" t="s">
        <v>2407</v>
      </c>
      <c r="T2419" s="1" t="s">
        <v>2407</v>
      </c>
      <c r="U2419" s="1" t="s">
        <v>6304</v>
      </c>
      <c r="V2419" s="1" t="s">
        <v>2470</v>
      </c>
      <c r="W2419" s="1" t="s">
        <v>119</v>
      </c>
      <c r="X2419" s="1" t="str">
        <f>CONCATENATE(Tableau4[[#This Row],[Numéro de pièce de la pièce de référence]],Tableau4[[#This Row],[Numéro de poste de la pièce de référence]])</f>
        <v>450065560830</v>
      </c>
    </row>
    <row r="2420" spans="1:24" x14ac:dyDescent="0.35">
      <c r="A2420" s="1" t="s">
        <v>97</v>
      </c>
      <c r="B2420" s="1" t="s">
        <v>2489</v>
      </c>
      <c r="C2420" s="1" t="s">
        <v>2510</v>
      </c>
      <c r="D2420" s="1" t="s">
        <v>101</v>
      </c>
      <c r="E2420" s="1" t="s">
        <v>229</v>
      </c>
      <c r="F2420" s="1" t="s">
        <v>2407</v>
      </c>
      <c r="G2420" s="1" t="s">
        <v>2498</v>
      </c>
      <c r="H2420" s="1" t="s">
        <v>222</v>
      </c>
      <c r="I2420" s="2">
        <v>44118</v>
      </c>
      <c r="J2420" s="1" t="s">
        <v>4282</v>
      </c>
      <c r="K2420" s="1" t="s">
        <v>4283</v>
      </c>
      <c r="L2420" s="1" t="s">
        <v>2630</v>
      </c>
      <c r="M2420" s="1" t="s">
        <v>4290</v>
      </c>
      <c r="N2420" s="3">
        <v>-157300</v>
      </c>
      <c r="O2420" s="3">
        <v>0</v>
      </c>
      <c r="P2420" s="1" t="s">
        <v>2502</v>
      </c>
      <c r="Q2420" s="1" t="s">
        <v>2509</v>
      </c>
      <c r="R2420" s="1" t="s">
        <v>228</v>
      </c>
      <c r="S2420" s="1" t="s">
        <v>2407</v>
      </c>
      <c r="T2420" s="1" t="s">
        <v>2407</v>
      </c>
      <c r="U2420" s="1" t="s">
        <v>6305</v>
      </c>
      <c r="V2420" s="1" t="s">
        <v>2470</v>
      </c>
      <c r="W2420" s="1" t="s">
        <v>119</v>
      </c>
      <c r="X2420" s="1" t="str">
        <f>CONCATENATE(Tableau4[[#This Row],[Numéro de pièce de la pièce de référence]],Tableau4[[#This Row],[Numéro de poste de la pièce de référence]])</f>
        <v>450065560830</v>
      </c>
    </row>
    <row r="2421" spans="1:24" x14ac:dyDescent="0.35">
      <c r="A2421" s="1" t="s">
        <v>97</v>
      </c>
      <c r="B2421" s="1" t="s">
        <v>2489</v>
      </c>
      <c r="C2421" s="1" t="s">
        <v>2510</v>
      </c>
      <c r="D2421" s="1" t="s">
        <v>101</v>
      </c>
      <c r="E2421" s="1" t="s">
        <v>229</v>
      </c>
      <c r="F2421" s="1" t="s">
        <v>2407</v>
      </c>
      <c r="G2421" s="1" t="s">
        <v>2498</v>
      </c>
      <c r="H2421" s="1" t="s">
        <v>222</v>
      </c>
      <c r="I2421" s="2">
        <v>44118</v>
      </c>
      <c r="J2421" s="1" t="s">
        <v>4282</v>
      </c>
      <c r="K2421" s="1" t="s">
        <v>4283</v>
      </c>
      <c r="L2421" s="1" t="s">
        <v>2630</v>
      </c>
      <c r="M2421" s="1" t="s">
        <v>4290</v>
      </c>
      <c r="N2421" s="3">
        <v>-2010.84</v>
      </c>
      <c r="O2421" s="3">
        <v>0</v>
      </c>
      <c r="P2421" s="1" t="s">
        <v>2502</v>
      </c>
      <c r="Q2421" s="1" t="s">
        <v>2509</v>
      </c>
      <c r="R2421" s="1" t="s">
        <v>228</v>
      </c>
      <c r="S2421" s="1" t="s">
        <v>2407</v>
      </c>
      <c r="T2421" s="1" t="s">
        <v>2407</v>
      </c>
      <c r="U2421" s="1" t="s">
        <v>6306</v>
      </c>
      <c r="V2421" s="1" t="s">
        <v>2470</v>
      </c>
      <c r="W2421" s="1" t="s">
        <v>119</v>
      </c>
      <c r="X2421" s="1" t="str">
        <f>CONCATENATE(Tableau4[[#This Row],[Numéro de pièce de la pièce de référence]],Tableau4[[#This Row],[Numéro de poste de la pièce de référence]])</f>
        <v>450065560830</v>
      </c>
    </row>
    <row r="2422" spans="1:24" x14ac:dyDescent="0.35">
      <c r="A2422" s="1" t="s">
        <v>97</v>
      </c>
      <c r="B2422" s="1" t="s">
        <v>2489</v>
      </c>
      <c r="C2422" s="1" t="s">
        <v>2510</v>
      </c>
      <c r="D2422" s="1" t="s">
        <v>101</v>
      </c>
      <c r="E2422" s="1" t="s">
        <v>229</v>
      </c>
      <c r="F2422" s="1" t="s">
        <v>2407</v>
      </c>
      <c r="G2422" s="1" t="s">
        <v>2498</v>
      </c>
      <c r="H2422" s="1" t="s">
        <v>222</v>
      </c>
      <c r="I2422" s="2">
        <v>44118</v>
      </c>
      <c r="J2422" s="1" t="s">
        <v>4282</v>
      </c>
      <c r="K2422" s="1" t="s">
        <v>4283</v>
      </c>
      <c r="L2422" s="1" t="s">
        <v>2630</v>
      </c>
      <c r="M2422" s="1" t="s">
        <v>4290</v>
      </c>
      <c r="N2422" s="3">
        <v>-226022.77</v>
      </c>
      <c r="O2422" s="3">
        <v>0</v>
      </c>
      <c r="P2422" s="1" t="s">
        <v>2502</v>
      </c>
      <c r="Q2422" s="1" t="s">
        <v>2509</v>
      </c>
      <c r="R2422" s="1" t="s">
        <v>228</v>
      </c>
      <c r="S2422" s="1" t="s">
        <v>2407</v>
      </c>
      <c r="T2422" s="1" t="s">
        <v>2407</v>
      </c>
      <c r="U2422" s="1" t="s">
        <v>6307</v>
      </c>
      <c r="V2422" s="1" t="s">
        <v>2470</v>
      </c>
      <c r="W2422" s="1" t="s">
        <v>119</v>
      </c>
      <c r="X2422" s="1" t="str">
        <f>CONCATENATE(Tableau4[[#This Row],[Numéro de pièce de la pièce de référence]],Tableau4[[#This Row],[Numéro de poste de la pièce de référence]])</f>
        <v>450065560830</v>
      </c>
    </row>
    <row r="2423" spans="1:24" x14ac:dyDescent="0.35">
      <c r="A2423" s="1" t="s">
        <v>97</v>
      </c>
      <c r="B2423" s="1" t="s">
        <v>2489</v>
      </c>
      <c r="C2423" s="1" t="s">
        <v>2510</v>
      </c>
      <c r="D2423" s="1" t="s">
        <v>101</v>
      </c>
      <c r="E2423" s="1" t="s">
        <v>229</v>
      </c>
      <c r="F2423" s="1" t="s">
        <v>2407</v>
      </c>
      <c r="G2423" s="1" t="s">
        <v>2498</v>
      </c>
      <c r="H2423" s="1" t="s">
        <v>222</v>
      </c>
      <c r="I2423" s="2">
        <v>44118</v>
      </c>
      <c r="J2423" s="1" t="s">
        <v>4282</v>
      </c>
      <c r="K2423" s="1" t="s">
        <v>4283</v>
      </c>
      <c r="L2423" s="1" t="s">
        <v>2630</v>
      </c>
      <c r="M2423" s="1" t="s">
        <v>4290</v>
      </c>
      <c r="N2423" s="3">
        <v>151541.60999999999</v>
      </c>
      <c r="O2423" s="3">
        <v>0</v>
      </c>
      <c r="P2423" s="1" t="s">
        <v>2502</v>
      </c>
      <c r="Q2423" s="1" t="s">
        <v>2509</v>
      </c>
      <c r="R2423" s="1" t="s">
        <v>228</v>
      </c>
      <c r="S2423" s="1" t="s">
        <v>2407</v>
      </c>
      <c r="T2423" s="1" t="s">
        <v>2407</v>
      </c>
      <c r="U2423" s="1" t="s">
        <v>6308</v>
      </c>
      <c r="V2423" s="1" t="s">
        <v>2470</v>
      </c>
      <c r="W2423" s="1" t="s">
        <v>119</v>
      </c>
      <c r="X2423" s="1" t="str">
        <f>CONCATENATE(Tableau4[[#This Row],[Numéro de pièce de la pièce de référence]],Tableau4[[#This Row],[Numéro de poste de la pièce de référence]])</f>
        <v>450065560830</v>
      </c>
    </row>
    <row r="2424" spans="1:24" x14ac:dyDescent="0.35">
      <c r="A2424" s="1" t="s">
        <v>97</v>
      </c>
      <c r="B2424" s="1" t="s">
        <v>2489</v>
      </c>
      <c r="C2424" s="1" t="s">
        <v>2510</v>
      </c>
      <c r="D2424" s="1" t="s">
        <v>101</v>
      </c>
      <c r="E2424" s="1" t="s">
        <v>229</v>
      </c>
      <c r="F2424" s="1" t="s">
        <v>2407</v>
      </c>
      <c r="G2424" s="1" t="s">
        <v>2498</v>
      </c>
      <c r="H2424" s="1" t="s">
        <v>222</v>
      </c>
      <c r="I2424" s="2">
        <v>44118</v>
      </c>
      <c r="J2424" s="1" t="s">
        <v>4282</v>
      </c>
      <c r="K2424" s="1" t="s">
        <v>4283</v>
      </c>
      <c r="L2424" s="1" t="s">
        <v>2630</v>
      </c>
      <c r="M2424" s="1" t="s">
        <v>4290</v>
      </c>
      <c r="N2424" s="3">
        <v>-211750</v>
      </c>
      <c r="O2424" s="3">
        <v>0</v>
      </c>
      <c r="P2424" s="1" t="s">
        <v>2502</v>
      </c>
      <c r="Q2424" s="1" t="s">
        <v>2509</v>
      </c>
      <c r="R2424" s="1" t="s">
        <v>228</v>
      </c>
      <c r="S2424" s="1" t="s">
        <v>2407</v>
      </c>
      <c r="T2424" s="1" t="s">
        <v>2407</v>
      </c>
      <c r="U2424" s="1" t="s">
        <v>6309</v>
      </c>
      <c r="V2424" s="1" t="s">
        <v>2470</v>
      </c>
      <c r="W2424" s="1" t="s">
        <v>119</v>
      </c>
      <c r="X2424" s="1" t="str">
        <f>CONCATENATE(Tableau4[[#This Row],[Numéro de pièce de la pièce de référence]],Tableau4[[#This Row],[Numéro de poste de la pièce de référence]])</f>
        <v>450065560830</v>
      </c>
    </row>
    <row r="2425" spans="1:24" x14ac:dyDescent="0.35">
      <c r="A2425" s="1" t="s">
        <v>97</v>
      </c>
      <c r="B2425" s="1" t="s">
        <v>2489</v>
      </c>
      <c r="C2425" s="1" t="s">
        <v>2510</v>
      </c>
      <c r="D2425" s="1" t="s">
        <v>101</v>
      </c>
      <c r="E2425" s="1" t="s">
        <v>229</v>
      </c>
      <c r="F2425" s="1" t="s">
        <v>2407</v>
      </c>
      <c r="G2425" s="1" t="s">
        <v>2498</v>
      </c>
      <c r="H2425" s="1" t="s">
        <v>222</v>
      </c>
      <c r="I2425" s="2">
        <v>44118</v>
      </c>
      <c r="J2425" s="1" t="s">
        <v>4282</v>
      </c>
      <c r="K2425" s="1" t="s">
        <v>4283</v>
      </c>
      <c r="L2425" s="1" t="s">
        <v>2630</v>
      </c>
      <c r="M2425" s="1" t="s">
        <v>4290</v>
      </c>
      <c r="N2425" s="3">
        <v>-129470</v>
      </c>
      <c r="O2425" s="3">
        <v>0</v>
      </c>
      <c r="P2425" s="1" t="s">
        <v>2502</v>
      </c>
      <c r="Q2425" s="1" t="s">
        <v>2509</v>
      </c>
      <c r="R2425" s="1" t="s">
        <v>228</v>
      </c>
      <c r="S2425" s="1" t="s">
        <v>2407</v>
      </c>
      <c r="T2425" s="1" t="s">
        <v>2407</v>
      </c>
      <c r="U2425" s="1" t="s">
        <v>6310</v>
      </c>
      <c r="V2425" s="1" t="s">
        <v>2470</v>
      </c>
      <c r="W2425" s="1" t="s">
        <v>119</v>
      </c>
      <c r="X2425" s="1" t="str">
        <f>CONCATENATE(Tableau4[[#This Row],[Numéro de pièce de la pièce de référence]],Tableau4[[#This Row],[Numéro de poste de la pièce de référence]])</f>
        <v>450065560830</v>
      </c>
    </row>
    <row r="2426" spans="1:24" x14ac:dyDescent="0.35">
      <c r="A2426" s="1" t="s">
        <v>97</v>
      </c>
      <c r="B2426" s="1" t="s">
        <v>2489</v>
      </c>
      <c r="C2426" s="1" t="s">
        <v>2510</v>
      </c>
      <c r="D2426" s="1" t="s">
        <v>101</v>
      </c>
      <c r="E2426" s="1" t="s">
        <v>229</v>
      </c>
      <c r="F2426" s="1" t="s">
        <v>2407</v>
      </c>
      <c r="G2426" s="1" t="s">
        <v>2498</v>
      </c>
      <c r="H2426" s="1" t="s">
        <v>222</v>
      </c>
      <c r="I2426" s="2">
        <v>44118</v>
      </c>
      <c r="J2426" s="1" t="s">
        <v>4282</v>
      </c>
      <c r="K2426" s="1" t="s">
        <v>4283</v>
      </c>
      <c r="L2426" s="1" t="s">
        <v>2630</v>
      </c>
      <c r="M2426" s="1" t="s">
        <v>4290</v>
      </c>
      <c r="N2426" s="3">
        <v>-27091.9</v>
      </c>
      <c r="O2426" s="3">
        <v>0</v>
      </c>
      <c r="P2426" s="1" t="s">
        <v>2502</v>
      </c>
      <c r="Q2426" s="1" t="s">
        <v>2509</v>
      </c>
      <c r="R2426" s="1" t="s">
        <v>228</v>
      </c>
      <c r="S2426" s="1" t="s">
        <v>2407</v>
      </c>
      <c r="T2426" s="1" t="s">
        <v>2407</v>
      </c>
      <c r="U2426" s="1" t="s">
        <v>6311</v>
      </c>
      <c r="V2426" s="1" t="s">
        <v>2470</v>
      </c>
      <c r="W2426" s="1" t="s">
        <v>119</v>
      </c>
      <c r="X2426" s="1" t="str">
        <f>CONCATENATE(Tableau4[[#This Row],[Numéro de pièce de la pièce de référence]],Tableau4[[#This Row],[Numéro de poste de la pièce de référence]])</f>
        <v>450065560830</v>
      </c>
    </row>
    <row r="2427" spans="1:24" x14ac:dyDescent="0.35">
      <c r="A2427" s="1" t="s">
        <v>132</v>
      </c>
      <c r="B2427" s="1" t="s">
        <v>2501</v>
      </c>
      <c r="C2427" s="1" t="s">
        <v>2503</v>
      </c>
      <c r="D2427" s="1" t="s">
        <v>98</v>
      </c>
      <c r="E2427" s="1" t="s">
        <v>229</v>
      </c>
      <c r="F2427" s="1" t="s">
        <v>2407</v>
      </c>
      <c r="G2427" s="1" t="s">
        <v>2498</v>
      </c>
      <c r="H2427" s="1" t="s">
        <v>217</v>
      </c>
      <c r="I2427" s="2">
        <v>44118</v>
      </c>
      <c r="J2427" s="1" t="s">
        <v>4282</v>
      </c>
      <c r="K2427" s="1" t="s">
        <v>4283</v>
      </c>
      <c r="L2427" s="1" t="s">
        <v>2630</v>
      </c>
      <c r="M2427" s="1" t="s">
        <v>4290</v>
      </c>
      <c r="N2427" s="3">
        <v>-13542.34</v>
      </c>
      <c r="O2427" s="3">
        <v>0</v>
      </c>
      <c r="P2427" s="1" t="s">
        <v>2502</v>
      </c>
      <c r="Q2427" s="1" t="s">
        <v>230</v>
      </c>
      <c r="R2427" s="1" t="s">
        <v>228</v>
      </c>
      <c r="S2427" s="1" t="s">
        <v>2407</v>
      </c>
      <c r="T2427" s="1" t="s">
        <v>2407</v>
      </c>
      <c r="U2427" s="1" t="s">
        <v>6306</v>
      </c>
      <c r="V2427" s="1" t="s">
        <v>2470</v>
      </c>
      <c r="W2427" s="1" t="s">
        <v>99</v>
      </c>
      <c r="X2427" s="1" t="str">
        <f>CONCATENATE(Tableau4[[#This Row],[Numéro de pièce de la pièce de référence]],Tableau4[[#This Row],[Numéro de poste de la pièce de référence]])</f>
        <v>450065560820</v>
      </c>
    </row>
    <row r="2428" spans="1:24" x14ac:dyDescent="0.35">
      <c r="A2428" s="1" t="s">
        <v>132</v>
      </c>
      <c r="B2428" s="1" t="s">
        <v>2501</v>
      </c>
      <c r="C2428" s="1" t="s">
        <v>2503</v>
      </c>
      <c r="D2428" s="1" t="s">
        <v>98</v>
      </c>
      <c r="E2428" s="1" t="s">
        <v>1466</v>
      </c>
      <c r="F2428" s="1" t="s">
        <v>2407</v>
      </c>
      <c r="G2428" s="1" t="s">
        <v>2846</v>
      </c>
      <c r="H2428" s="1" t="s">
        <v>217</v>
      </c>
      <c r="I2428" s="2">
        <v>44118</v>
      </c>
      <c r="J2428" s="1" t="s">
        <v>4282</v>
      </c>
      <c r="K2428" s="1" t="s">
        <v>4283</v>
      </c>
      <c r="L2428" s="1" t="s">
        <v>3401</v>
      </c>
      <c r="M2428" s="1" t="s">
        <v>4288</v>
      </c>
      <c r="N2428" s="3">
        <v>-787</v>
      </c>
      <c r="O2428" s="3">
        <v>0</v>
      </c>
      <c r="P2428" s="1" t="s">
        <v>2842</v>
      </c>
      <c r="Q2428" s="1" t="s">
        <v>1467</v>
      </c>
      <c r="R2428" s="1" t="s">
        <v>1465</v>
      </c>
      <c r="S2428" s="1" t="s">
        <v>2407</v>
      </c>
      <c r="T2428" s="1" t="s">
        <v>2407</v>
      </c>
      <c r="U2428" s="1" t="s">
        <v>6312</v>
      </c>
      <c r="V2428" s="1" t="s">
        <v>2470</v>
      </c>
      <c r="W2428" s="1" t="s">
        <v>99</v>
      </c>
      <c r="X2428" s="1" t="str">
        <f>CONCATENATE(Tableau4[[#This Row],[Numéro de pièce de la pièce de référence]],Tableau4[[#This Row],[Numéro de poste de la pièce de référence]])</f>
        <v>450067502920</v>
      </c>
    </row>
    <row r="2429" spans="1:24" x14ac:dyDescent="0.35">
      <c r="A2429" s="1" t="s">
        <v>97</v>
      </c>
      <c r="B2429" s="1" t="s">
        <v>2489</v>
      </c>
      <c r="C2429" s="1" t="s">
        <v>2510</v>
      </c>
      <c r="D2429" s="1" t="s">
        <v>101</v>
      </c>
      <c r="E2429" s="1" t="s">
        <v>1744</v>
      </c>
      <c r="F2429" s="1" t="s">
        <v>2407</v>
      </c>
      <c r="G2429" s="1" t="s">
        <v>3122</v>
      </c>
      <c r="H2429" s="1" t="s">
        <v>88</v>
      </c>
      <c r="I2429" s="2">
        <v>44118</v>
      </c>
      <c r="J2429" s="1" t="s">
        <v>4282</v>
      </c>
      <c r="K2429" s="1" t="s">
        <v>4283</v>
      </c>
      <c r="L2429" s="1" t="s">
        <v>3401</v>
      </c>
      <c r="M2429" s="1" t="s">
        <v>4288</v>
      </c>
      <c r="N2429" s="3">
        <v>3222004.68</v>
      </c>
      <c r="O2429" s="3">
        <v>0</v>
      </c>
      <c r="P2429" s="1" t="s">
        <v>2567</v>
      </c>
      <c r="Q2429" s="1" t="s">
        <v>1745</v>
      </c>
      <c r="R2429" s="1" t="s">
        <v>1743</v>
      </c>
      <c r="S2429" s="1" t="s">
        <v>2407</v>
      </c>
      <c r="T2429" s="1" t="s">
        <v>2407</v>
      </c>
      <c r="U2429" s="1" t="s">
        <v>6313</v>
      </c>
      <c r="V2429" s="1" t="s">
        <v>2470</v>
      </c>
      <c r="W2429" s="1" t="s">
        <v>111</v>
      </c>
      <c r="X2429" s="1" t="str">
        <f>CONCATENATE(Tableau4[[#This Row],[Numéro de pièce de la pièce de référence]],Tableau4[[#This Row],[Numéro de poste de la pièce de référence]])</f>
        <v>450068330410</v>
      </c>
    </row>
    <row r="2430" spans="1:24" x14ac:dyDescent="0.35">
      <c r="A2430" s="1" t="s">
        <v>97</v>
      </c>
      <c r="B2430" s="1" t="s">
        <v>2489</v>
      </c>
      <c r="C2430" s="1" t="s">
        <v>2510</v>
      </c>
      <c r="D2430" s="1" t="s">
        <v>101</v>
      </c>
      <c r="E2430" s="1" t="s">
        <v>2319</v>
      </c>
      <c r="F2430" s="1" t="s">
        <v>2407</v>
      </c>
      <c r="G2430" s="1" t="s">
        <v>3171</v>
      </c>
      <c r="H2430" s="1" t="s">
        <v>423</v>
      </c>
      <c r="I2430" s="2">
        <v>44118</v>
      </c>
      <c r="J2430" s="1" t="s">
        <v>4282</v>
      </c>
      <c r="K2430" s="1" t="s">
        <v>4283</v>
      </c>
      <c r="L2430" s="1" t="s">
        <v>3400</v>
      </c>
      <c r="M2430" s="1" t="s">
        <v>4284</v>
      </c>
      <c r="N2430" s="3">
        <v>17050.73</v>
      </c>
      <c r="O2430" s="3">
        <v>0</v>
      </c>
      <c r="P2430" s="1" t="s">
        <v>2567</v>
      </c>
      <c r="Q2430" s="1" t="s">
        <v>2321</v>
      </c>
      <c r="R2430" s="1" t="s">
        <v>2318</v>
      </c>
      <c r="S2430" s="1" t="s">
        <v>2407</v>
      </c>
      <c r="T2430" s="1" t="s">
        <v>2407</v>
      </c>
      <c r="U2430" s="1" t="s">
        <v>6314</v>
      </c>
      <c r="V2430" s="1" t="s">
        <v>2470</v>
      </c>
      <c r="W2430" s="1" t="s">
        <v>103</v>
      </c>
      <c r="X2430" s="1" t="str">
        <f>CONCATENATE(Tableau4[[#This Row],[Numéro de pièce de la pièce de référence]],Tableau4[[#This Row],[Numéro de poste de la pièce de référence]])</f>
        <v>450068635450</v>
      </c>
    </row>
    <row r="2431" spans="1:24" x14ac:dyDescent="0.35">
      <c r="A2431" s="1" t="s">
        <v>97</v>
      </c>
      <c r="B2431" s="1" t="s">
        <v>2489</v>
      </c>
      <c r="C2431" s="1" t="s">
        <v>2510</v>
      </c>
      <c r="D2431" s="1" t="s">
        <v>101</v>
      </c>
      <c r="E2431" s="1" t="s">
        <v>2319</v>
      </c>
      <c r="F2431" s="1" t="s">
        <v>2407</v>
      </c>
      <c r="G2431" s="1" t="s">
        <v>3171</v>
      </c>
      <c r="H2431" s="1" t="s">
        <v>511</v>
      </c>
      <c r="I2431" s="2">
        <v>44118</v>
      </c>
      <c r="J2431" s="1" t="s">
        <v>4282</v>
      </c>
      <c r="K2431" s="1" t="s">
        <v>4283</v>
      </c>
      <c r="L2431" s="1" t="s">
        <v>3400</v>
      </c>
      <c r="M2431" s="1" t="s">
        <v>4284</v>
      </c>
      <c r="N2431" s="3">
        <v>9165.75</v>
      </c>
      <c r="O2431" s="3">
        <v>0</v>
      </c>
      <c r="P2431" s="1" t="s">
        <v>2567</v>
      </c>
      <c r="Q2431" s="1" t="s">
        <v>2322</v>
      </c>
      <c r="R2431" s="1" t="s">
        <v>2318</v>
      </c>
      <c r="S2431" s="1" t="s">
        <v>2407</v>
      </c>
      <c r="T2431" s="1" t="s">
        <v>2407</v>
      </c>
      <c r="U2431" s="1" t="s">
        <v>6314</v>
      </c>
      <c r="V2431" s="1" t="s">
        <v>2470</v>
      </c>
      <c r="W2431" s="1" t="s">
        <v>103</v>
      </c>
      <c r="X2431" s="1" t="str">
        <f>CONCATENATE(Tableau4[[#This Row],[Numéro de pièce de la pièce de référence]],Tableau4[[#This Row],[Numéro de poste de la pièce de référence]])</f>
        <v>450068635460</v>
      </c>
    </row>
    <row r="2432" spans="1:24" x14ac:dyDescent="0.35">
      <c r="A2432" s="1" t="s">
        <v>86</v>
      </c>
      <c r="B2432" s="1" t="s">
        <v>2489</v>
      </c>
      <c r="C2432" s="1" t="s">
        <v>2503</v>
      </c>
      <c r="D2432" s="1" t="s">
        <v>3994</v>
      </c>
      <c r="E2432" s="1" t="s">
        <v>6315</v>
      </c>
      <c r="F2432" s="1" t="s">
        <v>2407</v>
      </c>
      <c r="G2432" s="1" t="s">
        <v>3280</v>
      </c>
      <c r="H2432" s="1" t="s">
        <v>88</v>
      </c>
      <c r="I2432" s="2">
        <v>44119</v>
      </c>
      <c r="J2432" s="1" t="s">
        <v>4282</v>
      </c>
      <c r="K2432" s="1" t="s">
        <v>4283</v>
      </c>
      <c r="L2432" s="1" t="s">
        <v>2630</v>
      </c>
      <c r="M2432" s="1" t="s">
        <v>4290</v>
      </c>
      <c r="N2432" s="3">
        <v>-5520</v>
      </c>
      <c r="O2432" s="3">
        <v>0</v>
      </c>
      <c r="P2432" s="1" t="s">
        <v>2517</v>
      </c>
      <c r="Q2432" s="1" t="s">
        <v>6316</v>
      </c>
      <c r="R2432" s="1" t="s">
        <v>2173</v>
      </c>
      <c r="S2432" s="1" t="s">
        <v>2407</v>
      </c>
      <c r="T2432" s="1" t="s">
        <v>2407</v>
      </c>
      <c r="U2432" s="1" t="s">
        <v>6317</v>
      </c>
      <c r="V2432" s="1" t="s">
        <v>2470</v>
      </c>
      <c r="W2432" s="1" t="s">
        <v>2573</v>
      </c>
      <c r="X2432" s="1" t="str">
        <f>CONCATENATE(Tableau4[[#This Row],[Numéro de pièce de la pièce de référence]],Tableau4[[#This Row],[Numéro de poste de la pièce de référence]])</f>
        <v>450065591310</v>
      </c>
    </row>
    <row r="2433" spans="1:24" x14ac:dyDescent="0.35">
      <c r="A2433" s="1" t="s">
        <v>86</v>
      </c>
      <c r="B2433" s="1" t="s">
        <v>2489</v>
      </c>
      <c r="C2433" s="1" t="s">
        <v>2503</v>
      </c>
      <c r="D2433" s="1" t="s">
        <v>3994</v>
      </c>
      <c r="E2433" s="1" t="s">
        <v>6315</v>
      </c>
      <c r="F2433" s="1" t="s">
        <v>2407</v>
      </c>
      <c r="G2433" s="1" t="s">
        <v>3280</v>
      </c>
      <c r="H2433" s="1" t="s">
        <v>88</v>
      </c>
      <c r="I2433" s="2">
        <v>44119</v>
      </c>
      <c r="J2433" s="1" t="s">
        <v>4282</v>
      </c>
      <c r="K2433" s="1" t="s">
        <v>4283</v>
      </c>
      <c r="L2433" s="1" t="s">
        <v>2630</v>
      </c>
      <c r="M2433" s="1" t="s">
        <v>4290</v>
      </c>
      <c r="N2433" s="3">
        <v>-5566</v>
      </c>
      <c r="O2433" s="3">
        <v>0</v>
      </c>
      <c r="P2433" s="1" t="s">
        <v>2517</v>
      </c>
      <c r="Q2433" s="1" t="s">
        <v>6316</v>
      </c>
      <c r="R2433" s="1" t="s">
        <v>2173</v>
      </c>
      <c r="S2433" s="1" t="s">
        <v>2407</v>
      </c>
      <c r="T2433" s="1" t="s">
        <v>2407</v>
      </c>
      <c r="U2433" s="1" t="s">
        <v>6318</v>
      </c>
      <c r="V2433" s="1" t="s">
        <v>2470</v>
      </c>
      <c r="W2433" s="1" t="s">
        <v>2573</v>
      </c>
      <c r="X2433" s="1" t="str">
        <f>CONCATENATE(Tableau4[[#This Row],[Numéro de pièce de la pièce de référence]],Tableau4[[#This Row],[Numéro de poste de la pièce de référence]])</f>
        <v>450065591310</v>
      </c>
    </row>
    <row r="2434" spans="1:24" x14ac:dyDescent="0.35">
      <c r="A2434" s="1" t="s">
        <v>97</v>
      </c>
      <c r="B2434" s="1" t="s">
        <v>2489</v>
      </c>
      <c r="C2434" s="1" t="s">
        <v>2510</v>
      </c>
      <c r="D2434" s="1" t="s">
        <v>101</v>
      </c>
      <c r="E2434" s="1" t="s">
        <v>1251</v>
      </c>
      <c r="F2434" s="1" t="s">
        <v>2407</v>
      </c>
      <c r="G2434" s="1" t="s">
        <v>2942</v>
      </c>
      <c r="H2434" s="1" t="s">
        <v>88</v>
      </c>
      <c r="I2434" s="2">
        <v>44119</v>
      </c>
      <c r="J2434" s="1" t="s">
        <v>4282</v>
      </c>
      <c r="K2434" s="1" t="s">
        <v>4283</v>
      </c>
      <c r="L2434" s="1" t="s">
        <v>2630</v>
      </c>
      <c r="M2434" s="1" t="s">
        <v>4290</v>
      </c>
      <c r="N2434" s="3">
        <v>-284.35000000000002</v>
      </c>
      <c r="O2434" s="3">
        <v>0</v>
      </c>
      <c r="P2434" s="1" t="s">
        <v>2581</v>
      </c>
      <c r="Q2434" s="1" t="s">
        <v>1252</v>
      </c>
      <c r="R2434" s="1" t="s">
        <v>1250</v>
      </c>
      <c r="S2434" s="1" t="s">
        <v>2407</v>
      </c>
      <c r="T2434" s="1" t="s">
        <v>2407</v>
      </c>
      <c r="U2434" s="1" t="s">
        <v>6319</v>
      </c>
      <c r="V2434" s="1" t="s">
        <v>2470</v>
      </c>
      <c r="W2434" s="1" t="s">
        <v>51</v>
      </c>
      <c r="X2434" s="1" t="str">
        <f>CONCATENATE(Tableau4[[#This Row],[Numéro de pièce de la pièce de référence]],Tableau4[[#This Row],[Numéro de poste de la pièce de référence]])</f>
        <v>450067329810</v>
      </c>
    </row>
    <row r="2435" spans="1:24" x14ac:dyDescent="0.35">
      <c r="A2435" s="1" t="s">
        <v>97</v>
      </c>
      <c r="B2435" s="1" t="s">
        <v>2489</v>
      </c>
      <c r="C2435" s="1" t="s">
        <v>2510</v>
      </c>
      <c r="D2435" s="1" t="s">
        <v>101</v>
      </c>
      <c r="E2435" s="1" t="s">
        <v>1251</v>
      </c>
      <c r="F2435" s="1" t="s">
        <v>2407</v>
      </c>
      <c r="G2435" s="1" t="s">
        <v>2942</v>
      </c>
      <c r="H2435" s="1" t="s">
        <v>88</v>
      </c>
      <c r="I2435" s="2">
        <v>44119</v>
      </c>
      <c r="J2435" s="1" t="s">
        <v>4282</v>
      </c>
      <c r="K2435" s="1" t="s">
        <v>4283</v>
      </c>
      <c r="L2435" s="1" t="s">
        <v>2630</v>
      </c>
      <c r="M2435" s="1" t="s">
        <v>4290</v>
      </c>
      <c r="N2435" s="3">
        <v>-520.29999999999995</v>
      </c>
      <c r="O2435" s="3">
        <v>0</v>
      </c>
      <c r="P2435" s="1" t="s">
        <v>2581</v>
      </c>
      <c r="Q2435" s="1" t="s">
        <v>1252</v>
      </c>
      <c r="R2435" s="1" t="s">
        <v>1250</v>
      </c>
      <c r="S2435" s="1" t="s">
        <v>2407</v>
      </c>
      <c r="T2435" s="1" t="s">
        <v>2407</v>
      </c>
      <c r="U2435" s="1" t="s">
        <v>6320</v>
      </c>
      <c r="V2435" s="1" t="s">
        <v>2470</v>
      </c>
      <c r="W2435" s="1" t="s">
        <v>51</v>
      </c>
      <c r="X2435" s="1" t="str">
        <f>CONCATENATE(Tableau4[[#This Row],[Numéro de pièce de la pièce de référence]],Tableau4[[#This Row],[Numéro de poste de la pièce de référence]])</f>
        <v>450067329810</v>
      </c>
    </row>
    <row r="2436" spans="1:24" x14ac:dyDescent="0.35">
      <c r="A2436" s="1" t="s">
        <v>97</v>
      </c>
      <c r="B2436" s="1" t="s">
        <v>2489</v>
      </c>
      <c r="C2436" s="1" t="s">
        <v>2510</v>
      </c>
      <c r="D2436" s="1" t="s">
        <v>101</v>
      </c>
      <c r="E2436" s="1" t="s">
        <v>1251</v>
      </c>
      <c r="F2436" s="1" t="s">
        <v>2407</v>
      </c>
      <c r="G2436" s="1" t="s">
        <v>2942</v>
      </c>
      <c r="H2436" s="1" t="s">
        <v>88</v>
      </c>
      <c r="I2436" s="2">
        <v>44119</v>
      </c>
      <c r="J2436" s="1" t="s">
        <v>4282</v>
      </c>
      <c r="K2436" s="1" t="s">
        <v>4283</v>
      </c>
      <c r="L2436" s="1" t="s">
        <v>2630</v>
      </c>
      <c r="M2436" s="1" t="s">
        <v>4290</v>
      </c>
      <c r="N2436" s="3">
        <v>-284.35000000000002</v>
      </c>
      <c r="O2436" s="3">
        <v>0</v>
      </c>
      <c r="P2436" s="1" t="s">
        <v>2581</v>
      </c>
      <c r="Q2436" s="1" t="s">
        <v>1252</v>
      </c>
      <c r="R2436" s="1" t="s">
        <v>1250</v>
      </c>
      <c r="S2436" s="1" t="s">
        <v>2407</v>
      </c>
      <c r="T2436" s="1" t="s">
        <v>2407</v>
      </c>
      <c r="U2436" s="1" t="s">
        <v>6321</v>
      </c>
      <c r="V2436" s="1" t="s">
        <v>2470</v>
      </c>
      <c r="W2436" s="1" t="s">
        <v>51</v>
      </c>
      <c r="X2436" s="1" t="str">
        <f>CONCATENATE(Tableau4[[#This Row],[Numéro de pièce de la pièce de référence]],Tableau4[[#This Row],[Numéro de poste de la pièce de référence]])</f>
        <v>450067329810</v>
      </c>
    </row>
    <row r="2437" spans="1:24" x14ac:dyDescent="0.35">
      <c r="A2437" s="1" t="s">
        <v>97</v>
      </c>
      <c r="B2437" s="1" t="s">
        <v>2489</v>
      </c>
      <c r="C2437" s="1" t="s">
        <v>2510</v>
      </c>
      <c r="D2437" s="1" t="s">
        <v>101</v>
      </c>
      <c r="E2437" s="1" t="s">
        <v>1251</v>
      </c>
      <c r="F2437" s="1" t="s">
        <v>2407</v>
      </c>
      <c r="G2437" s="1" t="s">
        <v>2942</v>
      </c>
      <c r="H2437" s="1" t="s">
        <v>88</v>
      </c>
      <c r="I2437" s="2">
        <v>44119</v>
      </c>
      <c r="J2437" s="1" t="s">
        <v>4282</v>
      </c>
      <c r="K2437" s="1" t="s">
        <v>4283</v>
      </c>
      <c r="L2437" s="1" t="s">
        <v>2630</v>
      </c>
      <c r="M2437" s="1" t="s">
        <v>4290</v>
      </c>
      <c r="N2437" s="3">
        <v>-8252.2000000000007</v>
      </c>
      <c r="O2437" s="3">
        <v>0</v>
      </c>
      <c r="P2437" s="1" t="s">
        <v>2581</v>
      </c>
      <c r="Q2437" s="1" t="s">
        <v>1252</v>
      </c>
      <c r="R2437" s="1" t="s">
        <v>1250</v>
      </c>
      <c r="S2437" s="1" t="s">
        <v>2407</v>
      </c>
      <c r="T2437" s="1" t="s">
        <v>2407</v>
      </c>
      <c r="U2437" s="1" t="s">
        <v>6322</v>
      </c>
      <c r="V2437" s="1" t="s">
        <v>2470</v>
      </c>
      <c r="W2437" s="1" t="s">
        <v>51</v>
      </c>
      <c r="X2437" s="1" t="str">
        <f>CONCATENATE(Tableau4[[#This Row],[Numéro de pièce de la pièce de référence]],Tableau4[[#This Row],[Numéro de poste de la pièce de référence]])</f>
        <v>450067329810</v>
      </c>
    </row>
    <row r="2438" spans="1:24" x14ac:dyDescent="0.35">
      <c r="A2438" s="1" t="s">
        <v>97</v>
      </c>
      <c r="B2438" s="1" t="s">
        <v>2489</v>
      </c>
      <c r="C2438" s="1" t="s">
        <v>2510</v>
      </c>
      <c r="D2438" s="1" t="s">
        <v>101</v>
      </c>
      <c r="E2438" s="1" t="s">
        <v>2116</v>
      </c>
      <c r="F2438" s="1" t="s">
        <v>2407</v>
      </c>
      <c r="G2438" s="1" t="s">
        <v>3107</v>
      </c>
      <c r="H2438" s="1" t="s">
        <v>88</v>
      </c>
      <c r="I2438" s="2">
        <v>44119</v>
      </c>
      <c r="J2438" s="1" t="s">
        <v>4282</v>
      </c>
      <c r="K2438" s="1" t="s">
        <v>4283</v>
      </c>
      <c r="L2438" s="1" t="s">
        <v>3401</v>
      </c>
      <c r="M2438" s="1" t="s">
        <v>4288</v>
      </c>
      <c r="N2438" s="3">
        <v>878767.69</v>
      </c>
      <c r="O2438" s="3">
        <v>0</v>
      </c>
      <c r="P2438" s="1" t="s">
        <v>2702</v>
      </c>
      <c r="Q2438" s="1" t="s">
        <v>2117</v>
      </c>
      <c r="R2438" s="1" t="s">
        <v>2115</v>
      </c>
      <c r="S2438" s="1" t="s">
        <v>2407</v>
      </c>
      <c r="T2438" s="1" t="s">
        <v>2407</v>
      </c>
      <c r="U2438" s="1" t="s">
        <v>6323</v>
      </c>
      <c r="V2438" s="1" t="s">
        <v>2470</v>
      </c>
      <c r="W2438" s="1" t="s">
        <v>74</v>
      </c>
      <c r="X2438" s="1" t="str">
        <f>CONCATENATE(Tableau4[[#This Row],[Numéro de pièce de la pièce de référence]],Tableau4[[#This Row],[Numéro de poste de la pièce de référence]])</f>
        <v>450068159210</v>
      </c>
    </row>
    <row r="2439" spans="1:24" x14ac:dyDescent="0.35">
      <c r="A2439" s="1" t="s">
        <v>97</v>
      </c>
      <c r="B2439" s="1" t="s">
        <v>2489</v>
      </c>
      <c r="C2439" s="1" t="s">
        <v>2510</v>
      </c>
      <c r="D2439" s="1" t="s">
        <v>101</v>
      </c>
      <c r="E2439" s="1" t="s">
        <v>1785</v>
      </c>
      <c r="F2439" s="1" t="s">
        <v>2407</v>
      </c>
      <c r="G2439" s="1" t="s">
        <v>3137</v>
      </c>
      <c r="H2439" s="1" t="s">
        <v>88</v>
      </c>
      <c r="I2439" s="2">
        <v>44119</v>
      </c>
      <c r="J2439" s="1" t="s">
        <v>4282</v>
      </c>
      <c r="K2439" s="1" t="s">
        <v>4283</v>
      </c>
      <c r="L2439" s="1" t="s">
        <v>2630</v>
      </c>
      <c r="M2439" s="1" t="s">
        <v>4290</v>
      </c>
      <c r="N2439" s="3">
        <v>-209484.88</v>
      </c>
      <c r="O2439" s="3">
        <v>0</v>
      </c>
      <c r="P2439" s="1" t="s">
        <v>2517</v>
      </c>
      <c r="Q2439" s="1" t="s">
        <v>1786</v>
      </c>
      <c r="R2439" s="1" t="s">
        <v>301</v>
      </c>
      <c r="S2439" s="1" t="s">
        <v>2407</v>
      </c>
      <c r="T2439" s="1" t="s">
        <v>2407</v>
      </c>
      <c r="U2439" s="1" t="s">
        <v>6324</v>
      </c>
      <c r="V2439" s="1" t="s">
        <v>2470</v>
      </c>
      <c r="W2439" s="1" t="s">
        <v>103</v>
      </c>
      <c r="X2439" s="1" t="str">
        <f>CONCATENATE(Tableau4[[#This Row],[Numéro de pièce de la pièce de référence]],Tableau4[[#This Row],[Numéro de poste de la pièce de référence]])</f>
        <v>450068424810</v>
      </c>
    </row>
    <row r="2440" spans="1:24" x14ac:dyDescent="0.35">
      <c r="A2440" s="1" t="s">
        <v>97</v>
      </c>
      <c r="B2440" s="1" t="s">
        <v>2489</v>
      </c>
      <c r="C2440" s="1" t="s">
        <v>2510</v>
      </c>
      <c r="D2440" s="1" t="s">
        <v>101</v>
      </c>
      <c r="E2440" s="1" t="s">
        <v>1785</v>
      </c>
      <c r="F2440" s="1" t="s">
        <v>2407</v>
      </c>
      <c r="G2440" s="1" t="s">
        <v>3137</v>
      </c>
      <c r="H2440" s="1" t="s">
        <v>88</v>
      </c>
      <c r="I2440" s="2">
        <v>44119</v>
      </c>
      <c r="J2440" s="1" t="s">
        <v>4282</v>
      </c>
      <c r="K2440" s="1" t="s">
        <v>4283</v>
      </c>
      <c r="L2440" s="1" t="s">
        <v>2630</v>
      </c>
      <c r="M2440" s="1" t="s">
        <v>4290</v>
      </c>
      <c r="N2440" s="3">
        <v>-142934.88</v>
      </c>
      <c r="O2440" s="3">
        <v>0</v>
      </c>
      <c r="P2440" s="1" t="s">
        <v>2517</v>
      </c>
      <c r="Q2440" s="1" t="s">
        <v>1786</v>
      </c>
      <c r="R2440" s="1" t="s">
        <v>301</v>
      </c>
      <c r="S2440" s="1" t="s">
        <v>2407</v>
      </c>
      <c r="T2440" s="1" t="s">
        <v>2407</v>
      </c>
      <c r="U2440" s="1" t="s">
        <v>6325</v>
      </c>
      <c r="V2440" s="1" t="s">
        <v>2470</v>
      </c>
      <c r="W2440" s="1" t="s">
        <v>103</v>
      </c>
      <c r="X2440" s="1" t="str">
        <f>CONCATENATE(Tableau4[[#This Row],[Numéro de pièce de la pièce de référence]],Tableau4[[#This Row],[Numéro de poste de la pièce de référence]])</f>
        <v>450068424810</v>
      </c>
    </row>
    <row r="2441" spans="1:24" x14ac:dyDescent="0.35">
      <c r="A2441" s="1" t="s">
        <v>97</v>
      </c>
      <c r="B2441" s="1" t="s">
        <v>2489</v>
      </c>
      <c r="C2441" s="1" t="s">
        <v>2510</v>
      </c>
      <c r="D2441" s="1" t="s">
        <v>101</v>
      </c>
      <c r="E2441" s="1" t="s">
        <v>1785</v>
      </c>
      <c r="F2441" s="1" t="s">
        <v>2407</v>
      </c>
      <c r="G2441" s="1" t="s">
        <v>3137</v>
      </c>
      <c r="H2441" s="1" t="s">
        <v>88</v>
      </c>
      <c r="I2441" s="2">
        <v>44119</v>
      </c>
      <c r="J2441" s="1" t="s">
        <v>4282</v>
      </c>
      <c r="K2441" s="1" t="s">
        <v>4283</v>
      </c>
      <c r="L2441" s="1" t="s">
        <v>2630</v>
      </c>
      <c r="M2441" s="1" t="s">
        <v>4290</v>
      </c>
      <c r="N2441" s="3">
        <v>-56715.12</v>
      </c>
      <c r="O2441" s="3">
        <v>0</v>
      </c>
      <c r="P2441" s="1" t="s">
        <v>2517</v>
      </c>
      <c r="Q2441" s="1" t="s">
        <v>1786</v>
      </c>
      <c r="R2441" s="1" t="s">
        <v>301</v>
      </c>
      <c r="S2441" s="1" t="s">
        <v>2407</v>
      </c>
      <c r="T2441" s="1" t="s">
        <v>2407</v>
      </c>
      <c r="U2441" s="1" t="s">
        <v>6326</v>
      </c>
      <c r="V2441" s="1" t="s">
        <v>2470</v>
      </c>
      <c r="W2441" s="1" t="s">
        <v>103</v>
      </c>
      <c r="X2441" s="1" t="str">
        <f>CONCATENATE(Tableau4[[#This Row],[Numéro de pièce de la pièce de référence]],Tableau4[[#This Row],[Numéro de poste de la pièce de référence]])</f>
        <v>450068424810</v>
      </c>
    </row>
    <row r="2442" spans="1:24" x14ac:dyDescent="0.35">
      <c r="A2442" s="1" t="s">
        <v>86</v>
      </c>
      <c r="B2442" s="1" t="s">
        <v>2489</v>
      </c>
      <c r="C2442" s="1" t="s">
        <v>2503</v>
      </c>
      <c r="D2442" s="1" t="s">
        <v>91</v>
      </c>
      <c r="E2442" s="1" t="s">
        <v>234</v>
      </c>
      <c r="F2442" s="1" t="s">
        <v>2407</v>
      </c>
      <c r="G2442" s="1" t="s">
        <v>2514</v>
      </c>
      <c r="H2442" s="1" t="s">
        <v>217</v>
      </c>
      <c r="I2442" s="2">
        <v>44120</v>
      </c>
      <c r="J2442" s="1" t="s">
        <v>4282</v>
      </c>
      <c r="K2442" s="1" t="s">
        <v>4283</v>
      </c>
      <c r="L2442" s="1" t="s">
        <v>3400</v>
      </c>
      <c r="M2442" s="1" t="s">
        <v>4284</v>
      </c>
      <c r="N2442" s="3">
        <v>6560</v>
      </c>
      <c r="O2442" s="3">
        <v>0</v>
      </c>
      <c r="P2442" s="1" t="s">
        <v>2517</v>
      </c>
      <c r="Q2442" s="1" t="s">
        <v>235</v>
      </c>
      <c r="R2442" s="1" t="s">
        <v>233</v>
      </c>
      <c r="S2442" s="1" t="s">
        <v>2407</v>
      </c>
      <c r="T2442" s="1" t="s">
        <v>2407</v>
      </c>
      <c r="U2442" s="1" t="s">
        <v>6327</v>
      </c>
      <c r="V2442" s="1" t="s">
        <v>2470</v>
      </c>
      <c r="W2442" s="1" t="s">
        <v>103</v>
      </c>
      <c r="X2442" s="1" t="str">
        <f>CONCATENATE(Tableau4[[#This Row],[Numéro de pièce de la pièce de référence]],Tableau4[[#This Row],[Numéro de poste de la pièce de référence]])</f>
        <v>450065582320</v>
      </c>
    </row>
    <row r="2443" spans="1:24" x14ac:dyDescent="0.35">
      <c r="A2443" s="1" t="s">
        <v>86</v>
      </c>
      <c r="B2443" s="1" t="s">
        <v>2489</v>
      </c>
      <c r="C2443" s="1" t="s">
        <v>2503</v>
      </c>
      <c r="D2443" s="1" t="s">
        <v>91</v>
      </c>
      <c r="E2443" s="1" t="s">
        <v>234</v>
      </c>
      <c r="F2443" s="1" t="s">
        <v>2407</v>
      </c>
      <c r="G2443" s="1" t="s">
        <v>2514</v>
      </c>
      <c r="H2443" s="1" t="s">
        <v>217</v>
      </c>
      <c r="I2443" s="2">
        <v>44120</v>
      </c>
      <c r="J2443" s="1" t="s">
        <v>4282</v>
      </c>
      <c r="K2443" s="1" t="s">
        <v>4283</v>
      </c>
      <c r="L2443" s="1" t="s">
        <v>3401</v>
      </c>
      <c r="M2443" s="1" t="s">
        <v>4288</v>
      </c>
      <c r="N2443" s="3">
        <v>-60</v>
      </c>
      <c r="O2443" s="3">
        <v>0</v>
      </c>
      <c r="P2443" s="1" t="s">
        <v>2517</v>
      </c>
      <c r="Q2443" s="1" t="s">
        <v>235</v>
      </c>
      <c r="R2443" s="1" t="s">
        <v>233</v>
      </c>
      <c r="S2443" s="1" t="s">
        <v>2407</v>
      </c>
      <c r="T2443" s="1" t="s">
        <v>2407</v>
      </c>
      <c r="U2443" s="1" t="s">
        <v>6328</v>
      </c>
      <c r="V2443" s="1" t="s">
        <v>2470</v>
      </c>
      <c r="W2443" s="1" t="s">
        <v>103</v>
      </c>
      <c r="X2443" s="1" t="str">
        <f>CONCATENATE(Tableau4[[#This Row],[Numéro de pièce de la pièce de référence]],Tableau4[[#This Row],[Numéro de poste de la pièce de référence]])</f>
        <v>450065582320</v>
      </c>
    </row>
    <row r="2444" spans="1:24" x14ac:dyDescent="0.35">
      <c r="A2444" s="1" t="s">
        <v>86</v>
      </c>
      <c r="B2444" s="1" t="s">
        <v>2489</v>
      </c>
      <c r="C2444" s="1" t="s">
        <v>2503</v>
      </c>
      <c r="D2444" s="1" t="s">
        <v>91</v>
      </c>
      <c r="E2444" s="1" t="s">
        <v>234</v>
      </c>
      <c r="F2444" s="1" t="s">
        <v>2407</v>
      </c>
      <c r="G2444" s="1" t="s">
        <v>2514</v>
      </c>
      <c r="H2444" s="1" t="s">
        <v>217</v>
      </c>
      <c r="I2444" s="2">
        <v>44120</v>
      </c>
      <c r="J2444" s="1" t="s">
        <v>4282</v>
      </c>
      <c r="K2444" s="1" t="s">
        <v>4283</v>
      </c>
      <c r="L2444" s="1" t="s">
        <v>3401</v>
      </c>
      <c r="M2444" s="1" t="s">
        <v>4288</v>
      </c>
      <c r="N2444" s="3">
        <v>60</v>
      </c>
      <c r="O2444" s="3">
        <v>0</v>
      </c>
      <c r="P2444" s="1" t="s">
        <v>2517</v>
      </c>
      <c r="Q2444" s="1" t="s">
        <v>235</v>
      </c>
      <c r="R2444" s="1" t="s">
        <v>233</v>
      </c>
      <c r="S2444" s="1" t="s">
        <v>2407</v>
      </c>
      <c r="T2444" s="1" t="s">
        <v>2407</v>
      </c>
      <c r="U2444" s="1" t="s">
        <v>6329</v>
      </c>
      <c r="V2444" s="1" t="s">
        <v>2470</v>
      </c>
      <c r="W2444" s="1" t="s">
        <v>103</v>
      </c>
      <c r="X2444" s="1" t="str">
        <f>CONCATENATE(Tableau4[[#This Row],[Numéro de pièce de la pièce de référence]],Tableau4[[#This Row],[Numéro de poste de la pièce de référence]])</f>
        <v>450065582320</v>
      </c>
    </row>
    <row r="2445" spans="1:24" x14ac:dyDescent="0.35">
      <c r="A2445" s="1" t="s">
        <v>86</v>
      </c>
      <c r="B2445" s="1" t="s">
        <v>2489</v>
      </c>
      <c r="C2445" s="1" t="s">
        <v>2503</v>
      </c>
      <c r="D2445" s="1" t="s">
        <v>91</v>
      </c>
      <c r="E2445" s="1" t="s">
        <v>234</v>
      </c>
      <c r="F2445" s="1" t="s">
        <v>2407</v>
      </c>
      <c r="G2445" s="1" t="s">
        <v>2514</v>
      </c>
      <c r="H2445" s="1" t="s">
        <v>217</v>
      </c>
      <c r="I2445" s="2">
        <v>44120</v>
      </c>
      <c r="J2445" s="1" t="s">
        <v>4282</v>
      </c>
      <c r="K2445" s="1" t="s">
        <v>4283</v>
      </c>
      <c r="L2445" s="1" t="s">
        <v>3401</v>
      </c>
      <c r="M2445" s="1" t="s">
        <v>4288</v>
      </c>
      <c r="N2445" s="3">
        <v>9733.33</v>
      </c>
      <c r="O2445" s="3">
        <v>0</v>
      </c>
      <c r="P2445" s="1" t="s">
        <v>2517</v>
      </c>
      <c r="Q2445" s="1" t="s">
        <v>235</v>
      </c>
      <c r="R2445" s="1" t="s">
        <v>233</v>
      </c>
      <c r="S2445" s="1" t="s">
        <v>2407</v>
      </c>
      <c r="T2445" s="1" t="s">
        <v>2407</v>
      </c>
      <c r="U2445" s="1" t="s">
        <v>6330</v>
      </c>
      <c r="V2445" s="1" t="s">
        <v>2470</v>
      </c>
      <c r="W2445" s="1" t="s">
        <v>103</v>
      </c>
      <c r="X2445" s="1" t="str">
        <f>CONCATENATE(Tableau4[[#This Row],[Numéro de pièce de la pièce de référence]],Tableau4[[#This Row],[Numéro de poste de la pièce de référence]])</f>
        <v>450065582320</v>
      </c>
    </row>
    <row r="2446" spans="1:24" x14ac:dyDescent="0.35">
      <c r="A2446" s="1" t="s">
        <v>97</v>
      </c>
      <c r="B2446" s="1" t="s">
        <v>2489</v>
      </c>
      <c r="C2446" s="1" t="s">
        <v>2510</v>
      </c>
      <c r="D2446" s="1" t="s">
        <v>101</v>
      </c>
      <c r="E2446" s="1" t="s">
        <v>796</v>
      </c>
      <c r="F2446" s="1" t="s">
        <v>2407</v>
      </c>
      <c r="G2446" s="1" t="s">
        <v>2762</v>
      </c>
      <c r="H2446" s="1" t="s">
        <v>88</v>
      </c>
      <c r="I2446" s="2">
        <v>44120</v>
      </c>
      <c r="J2446" s="1" t="s">
        <v>4282</v>
      </c>
      <c r="K2446" s="1" t="s">
        <v>4283</v>
      </c>
      <c r="L2446" s="1" t="s">
        <v>2630</v>
      </c>
      <c r="M2446" s="1" t="s">
        <v>4290</v>
      </c>
      <c r="N2446" s="3">
        <v>-76415</v>
      </c>
      <c r="O2446" s="3">
        <v>0</v>
      </c>
      <c r="P2446" s="1" t="s">
        <v>2567</v>
      </c>
      <c r="Q2446" s="1" t="s">
        <v>794</v>
      </c>
      <c r="R2446" s="1" t="s">
        <v>495</v>
      </c>
      <c r="S2446" s="1" t="s">
        <v>2407</v>
      </c>
      <c r="T2446" s="1" t="s">
        <v>2407</v>
      </c>
      <c r="U2446" s="1" t="s">
        <v>6331</v>
      </c>
      <c r="V2446" s="1" t="s">
        <v>2470</v>
      </c>
      <c r="W2446" s="1" t="s">
        <v>51</v>
      </c>
      <c r="X2446" s="1" t="str">
        <f>CONCATENATE(Tableau4[[#This Row],[Numéro de pièce de la pièce de référence]],Tableau4[[#This Row],[Numéro de poste de la pièce de référence]])</f>
        <v>450067073210</v>
      </c>
    </row>
    <row r="2447" spans="1:24" x14ac:dyDescent="0.35">
      <c r="A2447" s="1" t="s">
        <v>97</v>
      </c>
      <c r="B2447" s="1" t="s">
        <v>2489</v>
      </c>
      <c r="C2447" s="1" t="s">
        <v>2510</v>
      </c>
      <c r="D2447" s="1" t="s">
        <v>101</v>
      </c>
      <c r="E2447" s="1" t="s">
        <v>1251</v>
      </c>
      <c r="F2447" s="1" t="s">
        <v>2407</v>
      </c>
      <c r="G2447" s="1" t="s">
        <v>2942</v>
      </c>
      <c r="H2447" s="1" t="s">
        <v>88</v>
      </c>
      <c r="I2447" s="2">
        <v>44120</v>
      </c>
      <c r="J2447" s="1" t="s">
        <v>4282</v>
      </c>
      <c r="K2447" s="1" t="s">
        <v>4283</v>
      </c>
      <c r="L2447" s="1" t="s">
        <v>2630</v>
      </c>
      <c r="M2447" s="1" t="s">
        <v>4290</v>
      </c>
      <c r="N2447" s="3">
        <v>-6382.75</v>
      </c>
      <c r="O2447" s="3">
        <v>0</v>
      </c>
      <c r="P2447" s="1" t="s">
        <v>2581</v>
      </c>
      <c r="Q2447" s="1" t="s">
        <v>1252</v>
      </c>
      <c r="R2447" s="1" t="s">
        <v>1250</v>
      </c>
      <c r="S2447" s="1" t="s">
        <v>2407</v>
      </c>
      <c r="T2447" s="1" t="s">
        <v>2407</v>
      </c>
      <c r="U2447" s="1" t="s">
        <v>6332</v>
      </c>
      <c r="V2447" s="1" t="s">
        <v>2470</v>
      </c>
      <c r="W2447" s="1" t="s">
        <v>51</v>
      </c>
      <c r="X2447" s="1" t="str">
        <f>CONCATENATE(Tableau4[[#This Row],[Numéro de pièce de la pièce de référence]],Tableau4[[#This Row],[Numéro de poste de la pièce de référence]])</f>
        <v>450067329810</v>
      </c>
    </row>
    <row r="2448" spans="1:24" x14ac:dyDescent="0.35">
      <c r="A2448" s="1" t="s">
        <v>97</v>
      </c>
      <c r="B2448" s="1" t="s">
        <v>2489</v>
      </c>
      <c r="C2448" s="1" t="s">
        <v>2510</v>
      </c>
      <c r="D2448" s="1" t="s">
        <v>101</v>
      </c>
      <c r="E2448" s="1" t="s">
        <v>1287</v>
      </c>
      <c r="F2448" s="1" t="s">
        <v>2407</v>
      </c>
      <c r="G2448" s="1" t="s">
        <v>2966</v>
      </c>
      <c r="H2448" s="1" t="s">
        <v>88</v>
      </c>
      <c r="I2448" s="2">
        <v>44120</v>
      </c>
      <c r="J2448" s="1" t="s">
        <v>4282</v>
      </c>
      <c r="K2448" s="1" t="s">
        <v>4283</v>
      </c>
      <c r="L2448" s="1" t="s">
        <v>2630</v>
      </c>
      <c r="M2448" s="1" t="s">
        <v>4290</v>
      </c>
      <c r="N2448" s="3">
        <v>-214917.12</v>
      </c>
      <c r="O2448" s="3">
        <v>0</v>
      </c>
      <c r="P2448" s="1" t="s">
        <v>2567</v>
      </c>
      <c r="Q2448" s="1" t="s">
        <v>1284</v>
      </c>
      <c r="R2448" s="1" t="s">
        <v>1282</v>
      </c>
      <c r="S2448" s="1" t="s">
        <v>2407</v>
      </c>
      <c r="T2448" s="1" t="s">
        <v>2407</v>
      </c>
      <c r="U2448" s="1" t="s">
        <v>6333</v>
      </c>
      <c r="V2448" s="1" t="s">
        <v>2470</v>
      </c>
      <c r="W2448" s="1" t="s">
        <v>51</v>
      </c>
      <c r="X2448" s="1" t="str">
        <f>CONCATENATE(Tableau4[[#This Row],[Numéro de pièce de la pièce de référence]],Tableau4[[#This Row],[Numéro de poste de la pièce de référence]])</f>
        <v>450067361410</v>
      </c>
    </row>
    <row r="2449" spans="1:24" x14ac:dyDescent="0.35">
      <c r="A2449" s="1" t="s">
        <v>97</v>
      </c>
      <c r="B2449" s="1" t="s">
        <v>2489</v>
      </c>
      <c r="C2449" s="1" t="s">
        <v>2510</v>
      </c>
      <c r="D2449" s="1" t="s">
        <v>101</v>
      </c>
      <c r="E2449" s="1" t="s">
        <v>1287</v>
      </c>
      <c r="F2449" s="1" t="s">
        <v>2407</v>
      </c>
      <c r="G2449" s="1" t="s">
        <v>2966</v>
      </c>
      <c r="H2449" s="1" t="s">
        <v>88</v>
      </c>
      <c r="I2449" s="2">
        <v>44120</v>
      </c>
      <c r="J2449" s="1" t="s">
        <v>4282</v>
      </c>
      <c r="K2449" s="1" t="s">
        <v>4283</v>
      </c>
      <c r="L2449" s="1" t="s">
        <v>2630</v>
      </c>
      <c r="M2449" s="1" t="s">
        <v>4290</v>
      </c>
      <c r="N2449" s="3">
        <v>-166784.64000000001</v>
      </c>
      <c r="O2449" s="3">
        <v>0</v>
      </c>
      <c r="P2449" s="1" t="s">
        <v>2567</v>
      </c>
      <c r="Q2449" s="1" t="s">
        <v>1284</v>
      </c>
      <c r="R2449" s="1" t="s">
        <v>1282</v>
      </c>
      <c r="S2449" s="1" t="s">
        <v>2407</v>
      </c>
      <c r="T2449" s="1" t="s">
        <v>2407</v>
      </c>
      <c r="U2449" s="1" t="s">
        <v>6334</v>
      </c>
      <c r="V2449" s="1" t="s">
        <v>2470</v>
      </c>
      <c r="W2449" s="1" t="s">
        <v>51</v>
      </c>
      <c r="X2449" s="1" t="str">
        <f>CONCATENATE(Tableau4[[#This Row],[Numéro de pièce de la pièce de référence]],Tableau4[[#This Row],[Numéro de poste de la pièce de référence]])</f>
        <v>450067361410</v>
      </c>
    </row>
    <row r="2450" spans="1:24" x14ac:dyDescent="0.35">
      <c r="A2450" s="1" t="s">
        <v>97</v>
      </c>
      <c r="B2450" s="1" t="s">
        <v>2489</v>
      </c>
      <c r="C2450" s="1" t="s">
        <v>2510</v>
      </c>
      <c r="D2450" s="1" t="s">
        <v>101</v>
      </c>
      <c r="E2450" s="1" t="s">
        <v>1376</v>
      </c>
      <c r="F2450" s="1" t="s">
        <v>2407</v>
      </c>
      <c r="G2450" s="1" t="s">
        <v>2985</v>
      </c>
      <c r="H2450" s="1" t="s">
        <v>88</v>
      </c>
      <c r="I2450" s="2">
        <v>44120</v>
      </c>
      <c r="J2450" s="1" t="s">
        <v>4282</v>
      </c>
      <c r="K2450" s="1" t="s">
        <v>4283</v>
      </c>
      <c r="L2450" s="1" t="s">
        <v>2630</v>
      </c>
      <c r="M2450" s="1" t="s">
        <v>4290</v>
      </c>
      <c r="N2450" s="3">
        <v>-144556.85999999999</v>
      </c>
      <c r="O2450" s="3">
        <v>0</v>
      </c>
      <c r="P2450" s="1" t="s">
        <v>2567</v>
      </c>
      <c r="Q2450" s="1" t="s">
        <v>947</v>
      </c>
      <c r="R2450" s="1" t="s">
        <v>1375</v>
      </c>
      <c r="S2450" s="1" t="s">
        <v>2407</v>
      </c>
      <c r="T2450" s="1" t="s">
        <v>2407</v>
      </c>
      <c r="U2450" s="1" t="s">
        <v>6335</v>
      </c>
      <c r="V2450" s="1" t="s">
        <v>2470</v>
      </c>
      <c r="W2450" s="1" t="s">
        <v>51</v>
      </c>
      <c r="X2450" s="1" t="str">
        <f>CONCATENATE(Tableau4[[#This Row],[Numéro de pièce de la pièce de référence]],Tableau4[[#This Row],[Numéro de poste de la pièce de référence]])</f>
        <v>450067396110</v>
      </c>
    </row>
    <row r="2451" spans="1:24" x14ac:dyDescent="0.35">
      <c r="A2451" s="1" t="s">
        <v>97</v>
      </c>
      <c r="B2451" s="1" t="s">
        <v>2489</v>
      </c>
      <c r="C2451" s="1" t="s">
        <v>2510</v>
      </c>
      <c r="D2451" s="1" t="s">
        <v>101</v>
      </c>
      <c r="E2451" s="1" t="s">
        <v>1785</v>
      </c>
      <c r="F2451" s="1" t="s">
        <v>2407</v>
      </c>
      <c r="G2451" s="1" t="s">
        <v>3137</v>
      </c>
      <c r="H2451" s="1" t="s">
        <v>88</v>
      </c>
      <c r="I2451" s="2">
        <v>44120</v>
      </c>
      <c r="J2451" s="1" t="s">
        <v>4282</v>
      </c>
      <c r="K2451" s="1" t="s">
        <v>4283</v>
      </c>
      <c r="L2451" s="1" t="s">
        <v>2630</v>
      </c>
      <c r="M2451" s="1" t="s">
        <v>4290</v>
      </c>
      <c r="N2451" s="3">
        <v>-175878.34</v>
      </c>
      <c r="O2451" s="3">
        <v>0</v>
      </c>
      <c r="P2451" s="1" t="s">
        <v>2517</v>
      </c>
      <c r="Q2451" s="1" t="s">
        <v>1786</v>
      </c>
      <c r="R2451" s="1" t="s">
        <v>301</v>
      </c>
      <c r="S2451" s="1" t="s">
        <v>2407</v>
      </c>
      <c r="T2451" s="1" t="s">
        <v>2407</v>
      </c>
      <c r="U2451" s="1" t="s">
        <v>6336</v>
      </c>
      <c r="V2451" s="1" t="s">
        <v>2470</v>
      </c>
      <c r="W2451" s="1" t="s">
        <v>103</v>
      </c>
      <c r="X2451" s="1" t="str">
        <f>CONCATENATE(Tableau4[[#This Row],[Numéro de pièce de la pièce de référence]],Tableau4[[#This Row],[Numéro de poste de la pièce de référence]])</f>
        <v>450068424810</v>
      </c>
    </row>
    <row r="2452" spans="1:24" x14ac:dyDescent="0.35">
      <c r="A2452" s="1" t="s">
        <v>150</v>
      </c>
      <c r="B2452" s="1" t="s">
        <v>2489</v>
      </c>
      <c r="C2452" s="1" t="s">
        <v>2503</v>
      </c>
      <c r="D2452" s="1" t="s">
        <v>151</v>
      </c>
      <c r="E2452" s="1" t="s">
        <v>2070</v>
      </c>
      <c r="F2452" s="1" t="s">
        <v>2407</v>
      </c>
      <c r="G2452" s="1" t="s">
        <v>2601</v>
      </c>
      <c r="H2452" s="1" t="s">
        <v>88</v>
      </c>
      <c r="I2452" s="2">
        <v>44120</v>
      </c>
      <c r="J2452" s="1" t="s">
        <v>4282</v>
      </c>
      <c r="K2452" s="1" t="s">
        <v>4283</v>
      </c>
      <c r="L2452" s="1" t="s">
        <v>3400</v>
      </c>
      <c r="M2452" s="1" t="s">
        <v>4284</v>
      </c>
      <c r="N2452" s="3">
        <v>360091.2</v>
      </c>
      <c r="O2452" s="3">
        <v>0</v>
      </c>
      <c r="P2452" s="1" t="s">
        <v>2602</v>
      </c>
      <c r="Q2452" s="1" t="s">
        <v>2071</v>
      </c>
      <c r="R2452" s="1" t="s">
        <v>301</v>
      </c>
      <c r="S2452" s="1" t="s">
        <v>2407</v>
      </c>
      <c r="T2452" s="1" t="s">
        <v>2407</v>
      </c>
      <c r="U2452" s="1" t="s">
        <v>6337</v>
      </c>
      <c r="V2452" s="1" t="s">
        <v>2470</v>
      </c>
      <c r="W2452" s="1" t="s">
        <v>92</v>
      </c>
      <c r="X2452" s="1" t="str">
        <f>CONCATENATE(Tableau4[[#This Row],[Numéro de pièce de la pièce de référence]],Tableau4[[#This Row],[Numéro de poste de la pièce de référence]])</f>
        <v>450069645910</v>
      </c>
    </row>
    <row r="2453" spans="1:24" x14ac:dyDescent="0.35">
      <c r="A2453" s="1" t="s">
        <v>86</v>
      </c>
      <c r="B2453" s="1" t="s">
        <v>2489</v>
      </c>
      <c r="C2453" s="1" t="s">
        <v>2503</v>
      </c>
      <c r="D2453" s="1" t="s">
        <v>91</v>
      </c>
      <c r="E2453" s="1" t="s">
        <v>6338</v>
      </c>
      <c r="F2453" s="1" t="s">
        <v>2407</v>
      </c>
      <c r="G2453" s="1" t="s">
        <v>3286</v>
      </c>
      <c r="H2453" s="1" t="s">
        <v>217</v>
      </c>
      <c r="I2453" s="2">
        <v>44122</v>
      </c>
      <c r="J2453" s="1" t="s">
        <v>4282</v>
      </c>
      <c r="K2453" s="1" t="s">
        <v>4283</v>
      </c>
      <c r="L2453" s="1" t="s">
        <v>3400</v>
      </c>
      <c r="M2453" s="1" t="s">
        <v>4284</v>
      </c>
      <c r="N2453" s="3">
        <v>2397.42</v>
      </c>
      <c r="O2453" s="3">
        <v>0</v>
      </c>
      <c r="P2453" s="1" t="s">
        <v>2517</v>
      </c>
      <c r="Q2453" s="1" t="s">
        <v>2205</v>
      </c>
      <c r="R2453" s="1" t="s">
        <v>2203</v>
      </c>
      <c r="S2453" s="1" t="s">
        <v>2407</v>
      </c>
      <c r="T2453" s="1" t="s">
        <v>2407</v>
      </c>
      <c r="U2453" s="1" t="s">
        <v>6339</v>
      </c>
      <c r="V2453" s="1" t="s">
        <v>2470</v>
      </c>
      <c r="W2453" s="1" t="s">
        <v>103</v>
      </c>
      <c r="X2453" s="1" t="str">
        <f>CONCATENATE(Tableau4[[#This Row],[Numéro de pièce de la pièce de référence]],Tableau4[[#This Row],[Numéro de poste de la pièce de référence]])</f>
        <v>450065572420</v>
      </c>
    </row>
    <row r="2454" spans="1:24" x14ac:dyDescent="0.35">
      <c r="A2454" s="1" t="s">
        <v>86</v>
      </c>
      <c r="B2454" s="1" t="s">
        <v>2489</v>
      </c>
      <c r="C2454" s="1" t="s">
        <v>2503</v>
      </c>
      <c r="D2454" s="1" t="s">
        <v>91</v>
      </c>
      <c r="E2454" s="1" t="s">
        <v>234</v>
      </c>
      <c r="F2454" s="1" t="s">
        <v>2407</v>
      </c>
      <c r="G2454" s="1" t="s">
        <v>2514</v>
      </c>
      <c r="H2454" s="1" t="s">
        <v>217</v>
      </c>
      <c r="I2454" s="2">
        <v>44122</v>
      </c>
      <c r="J2454" s="1" t="s">
        <v>4282</v>
      </c>
      <c r="K2454" s="1" t="s">
        <v>4283</v>
      </c>
      <c r="L2454" s="1" t="s">
        <v>3401</v>
      </c>
      <c r="M2454" s="1" t="s">
        <v>4288</v>
      </c>
      <c r="N2454" s="3">
        <v>0.27</v>
      </c>
      <c r="O2454" s="3">
        <v>0</v>
      </c>
      <c r="P2454" s="1" t="s">
        <v>2517</v>
      </c>
      <c r="Q2454" s="1" t="s">
        <v>235</v>
      </c>
      <c r="R2454" s="1" t="s">
        <v>233</v>
      </c>
      <c r="S2454" s="1" t="s">
        <v>2407</v>
      </c>
      <c r="T2454" s="1" t="s">
        <v>2407</v>
      </c>
      <c r="U2454" s="1" t="s">
        <v>6340</v>
      </c>
      <c r="V2454" s="1" t="s">
        <v>2470</v>
      </c>
      <c r="W2454" s="1" t="s">
        <v>103</v>
      </c>
      <c r="X2454" s="1" t="str">
        <f>CONCATENATE(Tableau4[[#This Row],[Numéro de pièce de la pièce de référence]],Tableau4[[#This Row],[Numéro de poste de la pièce de référence]])</f>
        <v>450065582320</v>
      </c>
    </row>
    <row r="2455" spans="1:24" x14ac:dyDescent="0.35">
      <c r="A2455" s="1" t="s">
        <v>86</v>
      </c>
      <c r="B2455" s="1" t="s">
        <v>2489</v>
      </c>
      <c r="C2455" s="1" t="s">
        <v>2503</v>
      </c>
      <c r="D2455" s="1" t="s">
        <v>91</v>
      </c>
      <c r="E2455" s="1" t="s">
        <v>6341</v>
      </c>
      <c r="F2455" s="1" t="s">
        <v>2407</v>
      </c>
      <c r="G2455" s="1" t="s">
        <v>3271</v>
      </c>
      <c r="H2455" s="1" t="s">
        <v>217</v>
      </c>
      <c r="I2455" s="2">
        <v>44122</v>
      </c>
      <c r="J2455" s="1" t="s">
        <v>4282</v>
      </c>
      <c r="K2455" s="1" t="s">
        <v>4283</v>
      </c>
      <c r="L2455" s="1" t="s">
        <v>3400</v>
      </c>
      <c r="M2455" s="1" t="s">
        <v>4284</v>
      </c>
      <c r="N2455" s="3">
        <v>3175</v>
      </c>
      <c r="O2455" s="3">
        <v>0</v>
      </c>
      <c r="P2455" s="1" t="s">
        <v>2517</v>
      </c>
      <c r="Q2455" s="1" t="s">
        <v>2150</v>
      </c>
      <c r="R2455" s="1" t="s">
        <v>2148</v>
      </c>
      <c r="S2455" s="1" t="s">
        <v>2407</v>
      </c>
      <c r="T2455" s="1" t="s">
        <v>2407</v>
      </c>
      <c r="U2455" s="1" t="s">
        <v>6342</v>
      </c>
      <c r="V2455" s="1" t="s">
        <v>2470</v>
      </c>
      <c r="W2455" s="1" t="s">
        <v>103</v>
      </c>
      <c r="X2455" s="1" t="str">
        <f>CONCATENATE(Tableau4[[#This Row],[Numéro de pièce de la pièce de référence]],Tableau4[[#This Row],[Numéro de poste de la pièce de référence]])</f>
        <v>450065588920</v>
      </c>
    </row>
    <row r="2456" spans="1:24" x14ac:dyDescent="0.35">
      <c r="A2456" s="1" t="s">
        <v>86</v>
      </c>
      <c r="B2456" s="1" t="s">
        <v>2489</v>
      </c>
      <c r="C2456" s="1" t="s">
        <v>2503</v>
      </c>
      <c r="D2456" s="1" t="s">
        <v>91</v>
      </c>
      <c r="E2456" s="1" t="s">
        <v>6343</v>
      </c>
      <c r="F2456" s="1" t="s">
        <v>2407</v>
      </c>
      <c r="G2456" s="1" t="s">
        <v>3273</v>
      </c>
      <c r="H2456" s="1" t="s">
        <v>217</v>
      </c>
      <c r="I2456" s="2">
        <v>44122</v>
      </c>
      <c r="J2456" s="1" t="s">
        <v>4282</v>
      </c>
      <c r="K2456" s="1" t="s">
        <v>4283</v>
      </c>
      <c r="L2456" s="1" t="s">
        <v>3400</v>
      </c>
      <c r="M2456" s="1" t="s">
        <v>4284</v>
      </c>
      <c r="N2456" s="3">
        <v>2131.5100000000002</v>
      </c>
      <c r="O2456" s="3">
        <v>0</v>
      </c>
      <c r="P2456" s="1" t="s">
        <v>2517</v>
      </c>
      <c r="Q2456" s="1" t="s">
        <v>2178</v>
      </c>
      <c r="R2456" s="1" t="s">
        <v>2176</v>
      </c>
      <c r="S2456" s="1" t="s">
        <v>2407</v>
      </c>
      <c r="T2456" s="1" t="s">
        <v>2407</v>
      </c>
      <c r="U2456" s="1" t="s">
        <v>6344</v>
      </c>
      <c r="V2456" s="1" t="s">
        <v>2470</v>
      </c>
      <c r="W2456" s="1" t="s">
        <v>103</v>
      </c>
      <c r="X2456" s="1" t="str">
        <f>CONCATENATE(Tableau4[[#This Row],[Numéro de pièce de la pièce de référence]],Tableau4[[#This Row],[Numéro de poste de la pièce de référence]])</f>
        <v>450065589320</v>
      </c>
    </row>
    <row r="2457" spans="1:24" x14ac:dyDescent="0.35">
      <c r="A2457" s="1" t="s">
        <v>86</v>
      </c>
      <c r="B2457" s="1" t="s">
        <v>2489</v>
      </c>
      <c r="C2457" s="1" t="s">
        <v>2503</v>
      </c>
      <c r="D2457" s="1" t="s">
        <v>91</v>
      </c>
      <c r="E2457" s="1" t="s">
        <v>6345</v>
      </c>
      <c r="F2457" s="1" t="s">
        <v>2407</v>
      </c>
      <c r="G2457" s="1" t="s">
        <v>3276</v>
      </c>
      <c r="H2457" s="1" t="s">
        <v>217</v>
      </c>
      <c r="I2457" s="2">
        <v>44122</v>
      </c>
      <c r="J2457" s="1" t="s">
        <v>4282</v>
      </c>
      <c r="K2457" s="1" t="s">
        <v>4283</v>
      </c>
      <c r="L2457" s="1" t="s">
        <v>3400</v>
      </c>
      <c r="M2457" s="1" t="s">
        <v>4284</v>
      </c>
      <c r="N2457" s="3">
        <v>3643.44</v>
      </c>
      <c r="O2457" s="3">
        <v>0</v>
      </c>
      <c r="P2457" s="1" t="s">
        <v>2517</v>
      </c>
      <c r="Q2457" s="1" t="s">
        <v>2159</v>
      </c>
      <c r="R2457" s="1" t="s">
        <v>2157</v>
      </c>
      <c r="S2457" s="1" t="s">
        <v>2407</v>
      </c>
      <c r="T2457" s="1" t="s">
        <v>2407</v>
      </c>
      <c r="U2457" s="1" t="s">
        <v>6346</v>
      </c>
      <c r="V2457" s="1" t="s">
        <v>2470</v>
      </c>
      <c r="W2457" s="1" t="s">
        <v>103</v>
      </c>
      <c r="X2457" s="1" t="str">
        <f>CONCATENATE(Tableau4[[#This Row],[Numéro de pièce de la pièce de référence]],Tableau4[[#This Row],[Numéro de poste de la pièce de référence]])</f>
        <v>450065590220</v>
      </c>
    </row>
    <row r="2458" spans="1:24" x14ac:dyDescent="0.35">
      <c r="A2458" s="1" t="s">
        <v>86</v>
      </c>
      <c r="B2458" s="1" t="s">
        <v>2489</v>
      </c>
      <c r="C2458" s="1" t="s">
        <v>2503</v>
      </c>
      <c r="D2458" s="1" t="s">
        <v>91</v>
      </c>
      <c r="E2458" s="1" t="s">
        <v>6347</v>
      </c>
      <c r="F2458" s="1" t="s">
        <v>2407</v>
      </c>
      <c r="G2458" s="1" t="s">
        <v>3278</v>
      </c>
      <c r="H2458" s="1" t="s">
        <v>217</v>
      </c>
      <c r="I2458" s="2">
        <v>44122</v>
      </c>
      <c r="J2458" s="1" t="s">
        <v>4282</v>
      </c>
      <c r="K2458" s="1" t="s">
        <v>4283</v>
      </c>
      <c r="L2458" s="1" t="s">
        <v>3400</v>
      </c>
      <c r="M2458" s="1" t="s">
        <v>4284</v>
      </c>
      <c r="N2458" s="3">
        <v>9249.3799999999992</v>
      </c>
      <c r="O2458" s="3">
        <v>0</v>
      </c>
      <c r="P2458" s="1" t="s">
        <v>2517</v>
      </c>
      <c r="Q2458" s="1" t="s">
        <v>2191</v>
      </c>
      <c r="R2458" s="1" t="s">
        <v>2189</v>
      </c>
      <c r="S2458" s="1" t="s">
        <v>2407</v>
      </c>
      <c r="T2458" s="1" t="s">
        <v>2407</v>
      </c>
      <c r="U2458" s="1" t="s">
        <v>6348</v>
      </c>
      <c r="V2458" s="1" t="s">
        <v>2470</v>
      </c>
      <c r="W2458" s="1" t="s">
        <v>103</v>
      </c>
      <c r="X2458" s="1" t="str">
        <f>CONCATENATE(Tableau4[[#This Row],[Numéro de pièce de la pièce de référence]],Tableau4[[#This Row],[Numéro de poste de la pièce de référence]])</f>
        <v>450065590920</v>
      </c>
    </row>
    <row r="2459" spans="1:24" x14ac:dyDescent="0.35">
      <c r="A2459" s="1" t="s">
        <v>86</v>
      </c>
      <c r="B2459" s="1" t="s">
        <v>2489</v>
      </c>
      <c r="C2459" s="1" t="s">
        <v>2503</v>
      </c>
      <c r="D2459" s="1" t="s">
        <v>91</v>
      </c>
      <c r="E2459" s="1" t="s">
        <v>6315</v>
      </c>
      <c r="F2459" s="1" t="s">
        <v>2407</v>
      </c>
      <c r="G2459" s="1" t="s">
        <v>3280</v>
      </c>
      <c r="H2459" s="1" t="s">
        <v>217</v>
      </c>
      <c r="I2459" s="2">
        <v>44122</v>
      </c>
      <c r="J2459" s="1" t="s">
        <v>4282</v>
      </c>
      <c r="K2459" s="1" t="s">
        <v>4283</v>
      </c>
      <c r="L2459" s="1" t="s">
        <v>3400</v>
      </c>
      <c r="M2459" s="1" t="s">
        <v>4284</v>
      </c>
      <c r="N2459" s="3">
        <v>2553</v>
      </c>
      <c r="O2459" s="3">
        <v>0</v>
      </c>
      <c r="P2459" s="1" t="s">
        <v>2517</v>
      </c>
      <c r="Q2459" s="1" t="s">
        <v>2175</v>
      </c>
      <c r="R2459" s="1" t="s">
        <v>2173</v>
      </c>
      <c r="S2459" s="1" t="s">
        <v>2407</v>
      </c>
      <c r="T2459" s="1" t="s">
        <v>2407</v>
      </c>
      <c r="U2459" s="1" t="s">
        <v>6349</v>
      </c>
      <c r="V2459" s="1" t="s">
        <v>2470</v>
      </c>
      <c r="W2459" s="1" t="s">
        <v>103</v>
      </c>
      <c r="X2459" s="1" t="str">
        <f>CONCATENATE(Tableau4[[#This Row],[Numéro de pièce de la pièce de référence]],Tableau4[[#This Row],[Numéro de poste de la pièce de référence]])</f>
        <v>450065591320</v>
      </c>
    </row>
    <row r="2460" spans="1:24" x14ac:dyDescent="0.35">
      <c r="A2460" s="1" t="s">
        <v>86</v>
      </c>
      <c r="B2460" s="1" t="s">
        <v>2489</v>
      </c>
      <c r="C2460" s="1" t="s">
        <v>2503</v>
      </c>
      <c r="D2460" s="1" t="s">
        <v>91</v>
      </c>
      <c r="E2460" s="1" t="s">
        <v>6350</v>
      </c>
      <c r="F2460" s="1" t="s">
        <v>2407</v>
      </c>
      <c r="G2460" s="1" t="s">
        <v>3284</v>
      </c>
      <c r="H2460" s="1" t="s">
        <v>217</v>
      </c>
      <c r="I2460" s="2">
        <v>44122</v>
      </c>
      <c r="J2460" s="1" t="s">
        <v>4282</v>
      </c>
      <c r="K2460" s="1" t="s">
        <v>4283</v>
      </c>
      <c r="L2460" s="1" t="s">
        <v>3400</v>
      </c>
      <c r="M2460" s="1" t="s">
        <v>4284</v>
      </c>
      <c r="N2460" s="3">
        <v>1836.5</v>
      </c>
      <c r="O2460" s="3">
        <v>0</v>
      </c>
      <c r="P2460" s="1" t="s">
        <v>2517</v>
      </c>
      <c r="Q2460" s="1" t="s">
        <v>2169</v>
      </c>
      <c r="R2460" s="1" t="s">
        <v>2167</v>
      </c>
      <c r="S2460" s="1" t="s">
        <v>2407</v>
      </c>
      <c r="T2460" s="1" t="s">
        <v>2407</v>
      </c>
      <c r="U2460" s="1" t="s">
        <v>6351</v>
      </c>
      <c r="V2460" s="1" t="s">
        <v>2470</v>
      </c>
      <c r="W2460" s="1" t="s">
        <v>103</v>
      </c>
      <c r="X2460" s="1" t="str">
        <f>CONCATENATE(Tableau4[[#This Row],[Numéro de pièce de la pièce de référence]],Tableau4[[#This Row],[Numéro de poste de la pièce de référence]])</f>
        <v>450065594520</v>
      </c>
    </row>
    <row r="2461" spans="1:24" x14ac:dyDescent="0.35">
      <c r="A2461" s="1" t="s">
        <v>86</v>
      </c>
      <c r="B2461" s="1" t="s">
        <v>2489</v>
      </c>
      <c r="C2461" s="1" t="s">
        <v>2503</v>
      </c>
      <c r="D2461" s="1" t="s">
        <v>91</v>
      </c>
      <c r="E2461" s="1" t="s">
        <v>6352</v>
      </c>
      <c r="F2461" s="1" t="s">
        <v>2407</v>
      </c>
      <c r="G2461" s="1" t="s">
        <v>3288</v>
      </c>
      <c r="H2461" s="1" t="s">
        <v>217</v>
      </c>
      <c r="I2461" s="2">
        <v>44122</v>
      </c>
      <c r="J2461" s="1" t="s">
        <v>4282</v>
      </c>
      <c r="K2461" s="1" t="s">
        <v>4283</v>
      </c>
      <c r="L2461" s="1" t="s">
        <v>3400</v>
      </c>
      <c r="M2461" s="1" t="s">
        <v>4284</v>
      </c>
      <c r="N2461" s="3">
        <v>12367</v>
      </c>
      <c r="O2461" s="3">
        <v>0</v>
      </c>
      <c r="P2461" s="1" t="s">
        <v>2517</v>
      </c>
      <c r="Q2461" s="1" t="s">
        <v>2199</v>
      </c>
      <c r="R2461" s="1" t="s">
        <v>2197</v>
      </c>
      <c r="S2461" s="1" t="s">
        <v>2407</v>
      </c>
      <c r="T2461" s="1" t="s">
        <v>2407</v>
      </c>
      <c r="U2461" s="1" t="s">
        <v>6353</v>
      </c>
      <c r="V2461" s="1" t="s">
        <v>2470</v>
      </c>
      <c r="W2461" s="1" t="s">
        <v>103</v>
      </c>
      <c r="X2461" s="1" t="str">
        <f>CONCATENATE(Tableau4[[#This Row],[Numéro de pièce de la pièce de référence]],Tableau4[[#This Row],[Numéro de poste de la pièce de référence]])</f>
        <v>450065609420</v>
      </c>
    </row>
    <row r="2462" spans="1:24" x14ac:dyDescent="0.35">
      <c r="A2462" s="1" t="s">
        <v>86</v>
      </c>
      <c r="B2462" s="1" t="s">
        <v>2489</v>
      </c>
      <c r="C2462" s="1" t="s">
        <v>2503</v>
      </c>
      <c r="D2462" s="1" t="s">
        <v>91</v>
      </c>
      <c r="E2462" s="1" t="s">
        <v>6354</v>
      </c>
      <c r="F2462" s="1" t="s">
        <v>2407</v>
      </c>
      <c r="G2462" s="1" t="s">
        <v>3282</v>
      </c>
      <c r="H2462" s="1" t="s">
        <v>217</v>
      </c>
      <c r="I2462" s="2">
        <v>44122</v>
      </c>
      <c r="J2462" s="1" t="s">
        <v>4282</v>
      </c>
      <c r="K2462" s="1" t="s">
        <v>4283</v>
      </c>
      <c r="L2462" s="1" t="s">
        <v>3400</v>
      </c>
      <c r="M2462" s="1" t="s">
        <v>4284</v>
      </c>
      <c r="N2462" s="3">
        <v>8008.95</v>
      </c>
      <c r="O2462" s="3">
        <v>0</v>
      </c>
      <c r="P2462" s="1" t="s">
        <v>2517</v>
      </c>
      <c r="Q2462" s="1" t="s">
        <v>6355</v>
      </c>
      <c r="R2462" s="1" t="s">
        <v>2184</v>
      </c>
      <c r="S2462" s="1" t="s">
        <v>2407</v>
      </c>
      <c r="T2462" s="1" t="s">
        <v>2407</v>
      </c>
      <c r="U2462" s="1" t="s">
        <v>6356</v>
      </c>
      <c r="V2462" s="1" t="s">
        <v>2470</v>
      </c>
      <c r="W2462" s="1" t="s">
        <v>103</v>
      </c>
      <c r="X2462" s="1" t="str">
        <f>CONCATENATE(Tableau4[[#This Row],[Numéro de pièce de la pièce de référence]],Tableau4[[#This Row],[Numéro de poste de la pièce de référence]])</f>
        <v>450068407420</v>
      </c>
    </row>
    <row r="2463" spans="1:24" x14ac:dyDescent="0.35">
      <c r="A2463" s="1" t="s">
        <v>97</v>
      </c>
      <c r="B2463" s="1" t="s">
        <v>2489</v>
      </c>
      <c r="C2463" s="1" t="s">
        <v>2510</v>
      </c>
      <c r="D2463" s="1" t="s">
        <v>101</v>
      </c>
      <c r="E2463" s="1" t="s">
        <v>1820</v>
      </c>
      <c r="F2463" s="1" t="s">
        <v>2407</v>
      </c>
      <c r="G2463" s="1" t="s">
        <v>3158</v>
      </c>
      <c r="H2463" s="1" t="s">
        <v>88</v>
      </c>
      <c r="I2463" s="2">
        <v>44122</v>
      </c>
      <c r="J2463" s="1" t="s">
        <v>4282</v>
      </c>
      <c r="K2463" s="1" t="s">
        <v>4283</v>
      </c>
      <c r="L2463" s="1" t="s">
        <v>3401</v>
      </c>
      <c r="M2463" s="1" t="s">
        <v>4288</v>
      </c>
      <c r="N2463" s="3">
        <v>400087.71</v>
      </c>
      <c r="O2463" s="3">
        <v>0</v>
      </c>
      <c r="P2463" s="1" t="s">
        <v>2702</v>
      </c>
      <c r="Q2463" s="1" t="s">
        <v>3159</v>
      </c>
      <c r="R2463" s="1" t="s">
        <v>1819</v>
      </c>
      <c r="S2463" s="1" t="s">
        <v>2407</v>
      </c>
      <c r="T2463" s="1" t="s">
        <v>2407</v>
      </c>
      <c r="U2463" s="1" t="s">
        <v>6357</v>
      </c>
      <c r="V2463" s="1" t="s">
        <v>2470</v>
      </c>
      <c r="W2463" s="1" t="s">
        <v>51</v>
      </c>
      <c r="X2463" s="1" t="str">
        <f>CONCATENATE(Tableau4[[#This Row],[Numéro de pièce de la pièce de référence]],Tableau4[[#This Row],[Numéro de poste de la pièce de référence]])</f>
        <v>450068614910</v>
      </c>
    </row>
    <row r="2464" spans="1:24" x14ac:dyDescent="0.35">
      <c r="A2464" s="1" t="s">
        <v>97</v>
      </c>
      <c r="B2464" s="1" t="s">
        <v>2501</v>
      </c>
      <c r="C2464" s="1" t="s">
        <v>2510</v>
      </c>
      <c r="D2464" s="1" t="s">
        <v>101</v>
      </c>
      <c r="E2464" s="1" t="s">
        <v>1466</v>
      </c>
      <c r="F2464" s="1" t="s">
        <v>2407</v>
      </c>
      <c r="G2464" s="1" t="s">
        <v>2846</v>
      </c>
      <c r="H2464" s="1" t="s">
        <v>222</v>
      </c>
      <c r="I2464" s="2">
        <v>44123</v>
      </c>
      <c r="J2464" s="1" t="s">
        <v>4282</v>
      </c>
      <c r="K2464" s="1" t="s">
        <v>4283</v>
      </c>
      <c r="L2464" s="1" t="s">
        <v>2630</v>
      </c>
      <c r="M2464" s="1" t="s">
        <v>4290</v>
      </c>
      <c r="N2464" s="3">
        <v>-786.4</v>
      </c>
      <c r="O2464" s="3">
        <v>0</v>
      </c>
      <c r="P2464" s="1" t="s">
        <v>2842</v>
      </c>
      <c r="Q2464" s="1" t="s">
        <v>1467</v>
      </c>
      <c r="R2464" s="1" t="s">
        <v>1465</v>
      </c>
      <c r="S2464" s="1" t="s">
        <v>2407</v>
      </c>
      <c r="T2464" s="1" t="s">
        <v>2407</v>
      </c>
      <c r="U2464" s="1" t="s">
        <v>6358</v>
      </c>
      <c r="V2464" s="1" t="s">
        <v>2470</v>
      </c>
      <c r="W2464" s="1" t="s">
        <v>119</v>
      </c>
      <c r="X2464" s="1" t="str">
        <f>CONCATENATE(Tableau4[[#This Row],[Numéro de pièce de la pièce de référence]],Tableau4[[#This Row],[Numéro de poste de la pièce de référence]])</f>
        <v>450067502930</v>
      </c>
    </row>
    <row r="2465" spans="1:24" x14ac:dyDescent="0.35">
      <c r="A2465" s="1" t="s">
        <v>132</v>
      </c>
      <c r="B2465" s="1" t="s">
        <v>2501</v>
      </c>
      <c r="C2465" s="1" t="s">
        <v>2503</v>
      </c>
      <c r="D2465" s="1" t="s">
        <v>98</v>
      </c>
      <c r="E2465" s="1" t="s">
        <v>1466</v>
      </c>
      <c r="F2465" s="1" t="s">
        <v>2407</v>
      </c>
      <c r="G2465" s="1" t="s">
        <v>2846</v>
      </c>
      <c r="H2465" s="1" t="s">
        <v>217</v>
      </c>
      <c r="I2465" s="2">
        <v>44123</v>
      </c>
      <c r="J2465" s="1" t="s">
        <v>4282</v>
      </c>
      <c r="K2465" s="1" t="s">
        <v>4283</v>
      </c>
      <c r="L2465" s="1" t="s">
        <v>2630</v>
      </c>
      <c r="M2465" s="1" t="s">
        <v>4290</v>
      </c>
      <c r="N2465" s="3">
        <v>-31153.83</v>
      </c>
      <c r="O2465" s="3">
        <v>0</v>
      </c>
      <c r="P2465" s="1" t="s">
        <v>2842</v>
      </c>
      <c r="Q2465" s="1" t="s">
        <v>1467</v>
      </c>
      <c r="R2465" s="1" t="s">
        <v>1465</v>
      </c>
      <c r="S2465" s="1" t="s">
        <v>2407</v>
      </c>
      <c r="T2465" s="1" t="s">
        <v>2407</v>
      </c>
      <c r="U2465" s="1" t="s">
        <v>6358</v>
      </c>
      <c r="V2465" s="1" t="s">
        <v>2470</v>
      </c>
      <c r="W2465" s="1" t="s">
        <v>99</v>
      </c>
      <c r="X2465" s="1" t="str">
        <f>CONCATENATE(Tableau4[[#This Row],[Numéro de pièce de la pièce de référence]],Tableau4[[#This Row],[Numéro de poste de la pièce de référence]])</f>
        <v>450067502920</v>
      </c>
    </row>
    <row r="2466" spans="1:24" x14ac:dyDescent="0.35">
      <c r="A2466" s="1" t="s">
        <v>97</v>
      </c>
      <c r="B2466" s="1" t="s">
        <v>2489</v>
      </c>
      <c r="C2466" s="1" t="s">
        <v>2510</v>
      </c>
      <c r="D2466" s="1" t="s">
        <v>101</v>
      </c>
      <c r="E2466" s="1" t="s">
        <v>1686</v>
      </c>
      <c r="F2466" s="1" t="s">
        <v>2407</v>
      </c>
      <c r="G2466" s="1" t="s">
        <v>3095</v>
      </c>
      <c r="H2466" s="1" t="s">
        <v>88</v>
      </c>
      <c r="I2466" s="2">
        <v>44123</v>
      </c>
      <c r="J2466" s="1" t="s">
        <v>4282</v>
      </c>
      <c r="K2466" s="1" t="s">
        <v>4283</v>
      </c>
      <c r="L2466" s="1" t="s">
        <v>2630</v>
      </c>
      <c r="M2466" s="1" t="s">
        <v>4290</v>
      </c>
      <c r="N2466" s="3">
        <v>-27379.360000000001</v>
      </c>
      <c r="O2466" s="3">
        <v>0</v>
      </c>
      <c r="P2466" s="1" t="s">
        <v>2567</v>
      </c>
      <c r="Q2466" s="1" t="s">
        <v>1659</v>
      </c>
      <c r="R2466" s="1" t="s">
        <v>1685</v>
      </c>
      <c r="S2466" s="1" t="s">
        <v>2407</v>
      </c>
      <c r="T2466" s="1" t="s">
        <v>2407</v>
      </c>
      <c r="U2466" s="1" t="s">
        <v>6359</v>
      </c>
      <c r="V2466" s="1" t="s">
        <v>2470</v>
      </c>
      <c r="W2466" s="1" t="s">
        <v>103</v>
      </c>
      <c r="X2466" s="1" t="str">
        <f>CONCATENATE(Tableau4[[#This Row],[Numéro de pièce de la pièce de référence]],Tableau4[[#This Row],[Numéro de poste de la pièce de référence]])</f>
        <v>450068076210</v>
      </c>
    </row>
    <row r="2467" spans="1:24" x14ac:dyDescent="0.35">
      <c r="A2467" s="1" t="s">
        <v>97</v>
      </c>
      <c r="B2467" s="1" t="s">
        <v>2489</v>
      </c>
      <c r="C2467" s="1" t="s">
        <v>2510</v>
      </c>
      <c r="D2467" s="1" t="s">
        <v>101</v>
      </c>
      <c r="E2467" s="1" t="s">
        <v>1712</v>
      </c>
      <c r="F2467" s="1" t="s">
        <v>2407</v>
      </c>
      <c r="G2467" s="1" t="s">
        <v>3105</v>
      </c>
      <c r="H2467" s="1" t="s">
        <v>88</v>
      </c>
      <c r="I2467" s="2">
        <v>44123</v>
      </c>
      <c r="J2467" s="1" t="s">
        <v>4282</v>
      </c>
      <c r="K2467" s="1" t="s">
        <v>4283</v>
      </c>
      <c r="L2467" s="1" t="s">
        <v>2630</v>
      </c>
      <c r="M2467" s="1" t="s">
        <v>4290</v>
      </c>
      <c r="N2467" s="3">
        <v>-1211.58</v>
      </c>
      <c r="O2467" s="3">
        <v>0</v>
      </c>
      <c r="P2467" s="1" t="s">
        <v>2517</v>
      </c>
      <c r="Q2467" s="1" t="s">
        <v>1713</v>
      </c>
      <c r="R2467" s="1" t="s">
        <v>1711</v>
      </c>
      <c r="S2467" s="1" t="s">
        <v>2407</v>
      </c>
      <c r="T2467" s="1" t="s">
        <v>2407</v>
      </c>
      <c r="U2467" s="1" t="s">
        <v>6360</v>
      </c>
      <c r="V2467" s="1" t="s">
        <v>2470</v>
      </c>
      <c r="W2467" s="1" t="s">
        <v>113</v>
      </c>
      <c r="X2467" s="1" t="str">
        <f>CONCATENATE(Tableau4[[#This Row],[Numéro de pièce de la pièce de référence]],Tableau4[[#This Row],[Numéro de poste de la pièce de référence]])</f>
        <v>450068153410</v>
      </c>
    </row>
    <row r="2468" spans="1:24" x14ac:dyDescent="0.35">
      <c r="A2468" s="1" t="s">
        <v>97</v>
      </c>
      <c r="B2468" s="1" t="s">
        <v>2489</v>
      </c>
      <c r="C2468" s="1" t="s">
        <v>2510</v>
      </c>
      <c r="D2468" s="1" t="s">
        <v>101</v>
      </c>
      <c r="E2468" s="1" t="s">
        <v>1712</v>
      </c>
      <c r="F2468" s="1" t="s">
        <v>2407</v>
      </c>
      <c r="G2468" s="1" t="s">
        <v>3105</v>
      </c>
      <c r="H2468" s="1" t="s">
        <v>88</v>
      </c>
      <c r="I2468" s="2">
        <v>44123</v>
      </c>
      <c r="J2468" s="1" t="s">
        <v>4282</v>
      </c>
      <c r="K2468" s="1" t="s">
        <v>4283</v>
      </c>
      <c r="L2468" s="1" t="s">
        <v>2630</v>
      </c>
      <c r="M2468" s="1" t="s">
        <v>4290</v>
      </c>
      <c r="N2468" s="3">
        <v>-14329.02</v>
      </c>
      <c r="O2468" s="3">
        <v>0</v>
      </c>
      <c r="P2468" s="1" t="s">
        <v>2517</v>
      </c>
      <c r="Q2468" s="1" t="s">
        <v>1713</v>
      </c>
      <c r="R2468" s="1" t="s">
        <v>1711</v>
      </c>
      <c r="S2468" s="1" t="s">
        <v>2407</v>
      </c>
      <c r="T2468" s="1" t="s">
        <v>2407</v>
      </c>
      <c r="U2468" s="1" t="s">
        <v>6361</v>
      </c>
      <c r="V2468" s="1" t="s">
        <v>2470</v>
      </c>
      <c r="W2468" s="1" t="s">
        <v>113</v>
      </c>
      <c r="X2468" s="1" t="str">
        <f>CONCATENATE(Tableau4[[#This Row],[Numéro de pièce de la pièce de référence]],Tableau4[[#This Row],[Numéro de poste de la pièce de référence]])</f>
        <v>450068153410</v>
      </c>
    </row>
    <row r="2469" spans="1:24" x14ac:dyDescent="0.35">
      <c r="A2469" s="1" t="s">
        <v>97</v>
      </c>
      <c r="B2469" s="1" t="s">
        <v>2489</v>
      </c>
      <c r="C2469" s="1" t="s">
        <v>2510</v>
      </c>
      <c r="D2469" s="1" t="s">
        <v>101</v>
      </c>
      <c r="E2469" s="1" t="s">
        <v>2051</v>
      </c>
      <c r="F2469" s="1" t="s">
        <v>2407</v>
      </c>
      <c r="G2469" s="1" t="s">
        <v>3230</v>
      </c>
      <c r="H2469" s="1" t="s">
        <v>217</v>
      </c>
      <c r="I2469" s="2">
        <v>44123</v>
      </c>
      <c r="J2469" s="1" t="s">
        <v>4282</v>
      </c>
      <c r="K2469" s="1" t="s">
        <v>4283</v>
      </c>
      <c r="L2469" s="1" t="s">
        <v>3400</v>
      </c>
      <c r="M2469" s="1" t="s">
        <v>4284</v>
      </c>
      <c r="N2469" s="3">
        <v>877250</v>
      </c>
      <c r="O2469" s="3">
        <v>0</v>
      </c>
      <c r="P2469" s="1" t="s">
        <v>2567</v>
      </c>
      <c r="Q2469" s="1" t="s">
        <v>2052</v>
      </c>
      <c r="R2469" s="1" t="s">
        <v>2048</v>
      </c>
      <c r="S2469" s="1" t="s">
        <v>2407</v>
      </c>
      <c r="T2469" s="1" t="s">
        <v>2407</v>
      </c>
      <c r="U2469" s="1" t="s">
        <v>6362</v>
      </c>
      <c r="V2469" s="1" t="s">
        <v>2470</v>
      </c>
      <c r="W2469" s="1" t="s">
        <v>103</v>
      </c>
      <c r="X2469" s="1" t="str">
        <f>CONCATENATE(Tableau4[[#This Row],[Numéro de pièce de la pièce de référence]],Tableau4[[#This Row],[Numéro de poste de la pièce de référence]])</f>
        <v>450069412920</v>
      </c>
    </row>
    <row r="2470" spans="1:24" x14ac:dyDescent="0.35">
      <c r="A2470" s="1" t="s">
        <v>97</v>
      </c>
      <c r="B2470" s="1" t="s">
        <v>2489</v>
      </c>
      <c r="C2470" s="1" t="s">
        <v>2510</v>
      </c>
      <c r="D2470" s="1" t="s">
        <v>101</v>
      </c>
      <c r="E2470" s="1" t="s">
        <v>2074</v>
      </c>
      <c r="F2470" s="1" t="s">
        <v>2407</v>
      </c>
      <c r="G2470" s="1" t="s">
        <v>3250</v>
      </c>
      <c r="H2470" s="1" t="s">
        <v>88</v>
      </c>
      <c r="I2470" s="2">
        <v>44123</v>
      </c>
      <c r="J2470" s="1" t="s">
        <v>4282</v>
      </c>
      <c r="K2470" s="1" t="s">
        <v>4283</v>
      </c>
      <c r="L2470" s="1" t="s">
        <v>3400</v>
      </c>
      <c r="M2470" s="1" t="s">
        <v>4284</v>
      </c>
      <c r="N2470" s="3">
        <v>887500</v>
      </c>
      <c r="O2470" s="3">
        <v>0</v>
      </c>
      <c r="P2470" s="1" t="s">
        <v>2567</v>
      </c>
      <c r="Q2470" s="1" t="s">
        <v>2075</v>
      </c>
      <c r="R2470" s="1" t="s">
        <v>2073</v>
      </c>
      <c r="S2470" s="1" t="s">
        <v>2407</v>
      </c>
      <c r="T2470" s="1" t="s">
        <v>2407</v>
      </c>
      <c r="U2470" s="1" t="s">
        <v>6363</v>
      </c>
      <c r="V2470" s="1" t="s">
        <v>2470</v>
      </c>
      <c r="W2470" s="1" t="s">
        <v>103</v>
      </c>
      <c r="X2470" s="1" t="str">
        <f>CONCATENATE(Tableau4[[#This Row],[Numéro de pièce de la pièce de référence]],Tableau4[[#This Row],[Numéro de poste de la pièce de référence]])</f>
        <v>450069659010</v>
      </c>
    </row>
    <row r="2471" spans="1:24" x14ac:dyDescent="0.35">
      <c r="A2471" s="1" t="s">
        <v>97</v>
      </c>
      <c r="B2471" s="1" t="s">
        <v>2489</v>
      </c>
      <c r="C2471" s="1" t="s">
        <v>2510</v>
      </c>
      <c r="D2471" s="1" t="s">
        <v>101</v>
      </c>
      <c r="E2471" s="1" t="s">
        <v>2074</v>
      </c>
      <c r="F2471" s="1" t="s">
        <v>2407</v>
      </c>
      <c r="G2471" s="1" t="s">
        <v>3250</v>
      </c>
      <c r="H2471" s="1" t="s">
        <v>88</v>
      </c>
      <c r="I2471" s="2">
        <v>44123</v>
      </c>
      <c r="J2471" s="1" t="s">
        <v>4282</v>
      </c>
      <c r="K2471" s="1" t="s">
        <v>4283</v>
      </c>
      <c r="L2471" s="1" t="s">
        <v>3401</v>
      </c>
      <c r="M2471" s="1" t="s">
        <v>4288</v>
      </c>
      <c r="N2471" s="3">
        <v>186375</v>
      </c>
      <c r="O2471" s="3">
        <v>0</v>
      </c>
      <c r="P2471" s="1" t="s">
        <v>2567</v>
      </c>
      <c r="Q2471" s="1" t="s">
        <v>2075</v>
      </c>
      <c r="R2471" s="1" t="s">
        <v>2073</v>
      </c>
      <c r="S2471" s="1" t="s">
        <v>2407</v>
      </c>
      <c r="T2471" s="1" t="s">
        <v>2407</v>
      </c>
      <c r="U2471" s="1" t="s">
        <v>6364</v>
      </c>
      <c r="V2471" s="1" t="s">
        <v>2470</v>
      </c>
      <c r="W2471" s="1" t="s">
        <v>103</v>
      </c>
      <c r="X2471" s="1" t="str">
        <f>CONCATENATE(Tableau4[[#This Row],[Numéro de pièce de la pièce de référence]],Tableau4[[#This Row],[Numéro de poste de la pièce de référence]])</f>
        <v>450069659010</v>
      </c>
    </row>
    <row r="2472" spans="1:24" x14ac:dyDescent="0.35">
      <c r="A2472" s="1" t="s">
        <v>97</v>
      </c>
      <c r="B2472" s="1" t="s">
        <v>2489</v>
      </c>
      <c r="C2472" s="1" t="s">
        <v>2510</v>
      </c>
      <c r="D2472" s="1" t="s">
        <v>126</v>
      </c>
      <c r="E2472" s="1" t="s">
        <v>2401</v>
      </c>
      <c r="F2472" s="1" t="s">
        <v>2407</v>
      </c>
      <c r="G2472" s="1" t="s">
        <v>3209</v>
      </c>
      <c r="H2472" s="1" t="s">
        <v>88</v>
      </c>
      <c r="I2472" s="2">
        <v>44123</v>
      </c>
      <c r="J2472" s="1" t="s">
        <v>4282</v>
      </c>
      <c r="K2472" s="1" t="s">
        <v>4283</v>
      </c>
      <c r="L2472" s="1" t="s">
        <v>2630</v>
      </c>
      <c r="M2472" s="1" t="s">
        <v>4290</v>
      </c>
      <c r="N2472" s="3">
        <v>-1362.46</v>
      </c>
      <c r="O2472" s="3">
        <v>0</v>
      </c>
      <c r="P2472" s="1" t="s">
        <v>2567</v>
      </c>
      <c r="Q2472" s="1" t="s">
        <v>2402</v>
      </c>
      <c r="R2472" s="1" t="s">
        <v>3207</v>
      </c>
      <c r="S2472" s="1" t="s">
        <v>2407</v>
      </c>
      <c r="T2472" s="1" t="s">
        <v>2407</v>
      </c>
      <c r="U2472" s="1" t="s">
        <v>6365</v>
      </c>
      <c r="V2472" s="1" t="s">
        <v>2470</v>
      </c>
      <c r="W2472" s="1" t="s">
        <v>99</v>
      </c>
      <c r="X2472" s="1" t="str">
        <f>CONCATENATE(Tableau4[[#This Row],[Numéro de pièce de la pièce de référence]],Tableau4[[#This Row],[Numéro de poste de la pièce de référence]])</f>
        <v>450069152810</v>
      </c>
    </row>
    <row r="2473" spans="1:24" x14ac:dyDescent="0.35">
      <c r="A2473" s="1" t="s">
        <v>97</v>
      </c>
      <c r="B2473" s="1" t="s">
        <v>2489</v>
      </c>
      <c r="C2473" s="1" t="s">
        <v>2510</v>
      </c>
      <c r="D2473" s="1" t="s">
        <v>126</v>
      </c>
      <c r="E2473" s="1" t="s">
        <v>2401</v>
      </c>
      <c r="F2473" s="1" t="s">
        <v>2407</v>
      </c>
      <c r="G2473" s="1" t="s">
        <v>3209</v>
      </c>
      <c r="H2473" s="1" t="s">
        <v>217</v>
      </c>
      <c r="I2473" s="2">
        <v>44123</v>
      </c>
      <c r="J2473" s="1" t="s">
        <v>4282</v>
      </c>
      <c r="K2473" s="1" t="s">
        <v>4283</v>
      </c>
      <c r="L2473" s="1" t="s">
        <v>2630</v>
      </c>
      <c r="M2473" s="1" t="s">
        <v>4290</v>
      </c>
      <c r="N2473" s="3">
        <v>-617.1</v>
      </c>
      <c r="O2473" s="3">
        <v>0</v>
      </c>
      <c r="P2473" s="1" t="s">
        <v>2567</v>
      </c>
      <c r="Q2473" s="1" t="s">
        <v>2403</v>
      </c>
      <c r="R2473" s="1" t="s">
        <v>3207</v>
      </c>
      <c r="S2473" s="1" t="s">
        <v>2407</v>
      </c>
      <c r="T2473" s="1" t="s">
        <v>2407</v>
      </c>
      <c r="U2473" s="1" t="s">
        <v>6365</v>
      </c>
      <c r="V2473" s="1" t="s">
        <v>2470</v>
      </c>
      <c r="W2473" s="1" t="s">
        <v>99</v>
      </c>
      <c r="X2473" s="1" t="str">
        <f>CONCATENATE(Tableau4[[#This Row],[Numéro de pièce de la pièce de référence]],Tableau4[[#This Row],[Numéro de poste de la pièce de référence]])</f>
        <v>450069152820</v>
      </c>
    </row>
    <row r="2474" spans="1:24" x14ac:dyDescent="0.35">
      <c r="A2474" s="1" t="s">
        <v>86</v>
      </c>
      <c r="B2474" s="1" t="s">
        <v>2489</v>
      </c>
      <c r="C2474" s="1" t="s">
        <v>2503</v>
      </c>
      <c r="D2474" s="1" t="s">
        <v>91</v>
      </c>
      <c r="E2474" s="1" t="s">
        <v>6338</v>
      </c>
      <c r="F2474" s="1" t="s">
        <v>2407</v>
      </c>
      <c r="G2474" s="1" t="s">
        <v>3286</v>
      </c>
      <c r="H2474" s="1" t="s">
        <v>217</v>
      </c>
      <c r="I2474" s="2">
        <v>44124</v>
      </c>
      <c r="J2474" s="1" t="s">
        <v>4282</v>
      </c>
      <c r="K2474" s="1" t="s">
        <v>4283</v>
      </c>
      <c r="L2474" s="1" t="s">
        <v>3401</v>
      </c>
      <c r="M2474" s="1" t="s">
        <v>4288</v>
      </c>
      <c r="N2474" s="3">
        <v>-2397.42</v>
      </c>
      <c r="O2474" s="3">
        <v>0</v>
      </c>
      <c r="P2474" s="1" t="s">
        <v>2517</v>
      </c>
      <c r="Q2474" s="1" t="s">
        <v>2205</v>
      </c>
      <c r="R2474" s="1" t="s">
        <v>2203</v>
      </c>
      <c r="S2474" s="1" t="s">
        <v>2407</v>
      </c>
      <c r="T2474" s="1" t="s">
        <v>2407</v>
      </c>
      <c r="U2474" s="1" t="s">
        <v>6366</v>
      </c>
      <c r="V2474" s="1" t="s">
        <v>2470</v>
      </c>
      <c r="W2474" s="1" t="s">
        <v>103</v>
      </c>
      <c r="X2474" s="1" t="str">
        <f>CONCATENATE(Tableau4[[#This Row],[Numéro de pièce de la pièce de référence]],Tableau4[[#This Row],[Numéro de poste de la pièce de référence]])</f>
        <v>450065572420</v>
      </c>
    </row>
    <row r="2475" spans="1:24" x14ac:dyDescent="0.35">
      <c r="A2475" s="1" t="s">
        <v>86</v>
      </c>
      <c r="B2475" s="1" t="s">
        <v>2489</v>
      </c>
      <c r="C2475" s="1" t="s">
        <v>2503</v>
      </c>
      <c r="D2475" s="1" t="s">
        <v>91</v>
      </c>
      <c r="E2475" s="1" t="s">
        <v>234</v>
      </c>
      <c r="F2475" s="1" t="s">
        <v>2407</v>
      </c>
      <c r="G2475" s="1" t="s">
        <v>2514</v>
      </c>
      <c r="H2475" s="1" t="s">
        <v>217</v>
      </c>
      <c r="I2475" s="2">
        <v>44124</v>
      </c>
      <c r="J2475" s="1" t="s">
        <v>4282</v>
      </c>
      <c r="K2475" s="1" t="s">
        <v>4283</v>
      </c>
      <c r="L2475" s="1" t="s">
        <v>3401</v>
      </c>
      <c r="M2475" s="1" t="s">
        <v>4288</v>
      </c>
      <c r="N2475" s="3">
        <v>-16293.6</v>
      </c>
      <c r="O2475" s="3">
        <v>0</v>
      </c>
      <c r="P2475" s="1" t="s">
        <v>2517</v>
      </c>
      <c r="Q2475" s="1" t="s">
        <v>235</v>
      </c>
      <c r="R2475" s="1" t="s">
        <v>233</v>
      </c>
      <c r="S2475" s="1" t="s">
        <v>2407</v>
      </c>
      <c r="T2475" s="1" t="s">
        <v>2407</v>
      </c>
      <c r="U2475" s="1" t="s">
        <v>6367</v>
      </c>
      <c r="V2475" s="1" t="s">
        <v>2470</v>
      </c>
      <c r="W2475" s="1" t="s">
        <v>103</v>
      </c>
      <c r="X2475" s="1" t="str">
        <f>CONCATENATE(Tableau4[[#This Row],[Numéro de pièce de la pièce de référence]],Tableau4[[#This Row],[Numéro de poste de la pièce de référence]])</f>
        <v>450065582320</v>
      </c>
    </row>
    <row r="2476" spans="1:24" x14ac:dyDescent="0.35">
      <c r="A2476" s="1" t="s">
        <v>86</v>
      </c>
      <c r="B2476" s="1" t="s">
        <v>2489</v>
      </c>
      <c r="C2476" s="1" t="s">
        <v>2503</v>
      </c>
      <c r="D2476" s="1" t="s">
        <v>91</v>
      </c>
      <c r="E2476" s="1" t="s">
        <v>6341</v>
      </c>
      <c r="F2476" s="1" t="s">
        <v>2407</v>
      </c>
      <c r="G2476" s="1" t="s">
        <v>3271</v>
      </c>
      <c r="H2476" s="1" t="s">
        <v>217</v>
      </c>
      <c r="I2476" s="2">
        <v>44124</v>
      </c>
      <c r="J2476" s="1" t="s">
        <v>4282</v>
      </c>
      <c r="K2476" s="1" t="s">
        <v>4283</v>
      </c>
      <c r="L2476" s="1" t="s">
        <v>3401</v>
      </c>
      <c r="M2476" s="1" t="s">
        <v>4288</v>
      </c>
      <c r="N2476" s="3">
        <v>-3175</v>
      </c>
      <c r="O2476" s="3">
        <v>0</v>
      </c>
      <c r="P2476" s="1" t="s">
        <v>2517</v>
      </c>
      <c r="Q2476" s="1" t="s">
        <v>2150</v>
      </c>
      <c r="R2476" s="1" t="s">
        <v>2148</v>
      </c>
      <c r="S2476" s="1" t="s">
        <v>2407</v>
      </c>
      <c r="T2476" s="1" t="s">
        <v>2407</v>
      </c>
      <c r="U2476" s="1" t="s">
        <v>6368</v>
      </c>
      <c r="V2476" s="1" t="s">
        <v>2470</v>
      </c>
      <c r="W2476" s="1" t="s">
        <v>103</v>
      </c>
      <c r="X2476" s="1" t="str">
        <f>CONCATENATE(Tableau4[[#This Row],[Numéro de pièce de la pièce de référence]],Tableau4[[#This Row],[Numéro de poste de la pièce de référence]])</f>
        <v>450065588920</v>
      </c>
    </row>
    <row r="2477" spans="1:24" x14ac:dyDescent="0.35">
      <c r="A2477" s="1" t="s">
        <v>86</v>
      </c>
      <c r="B2477" s="1" t="s">
        <v>2489</v>
      </c>
      <c r="C2477" s="1" t="s">
        <v>2503</v>
      </c>
      <c r="D2477" s="1" t="s">
        <v>91</v>
      </c>
      <c r="E2477" s="1" t="s">
        <v>6343</v>
      </c>
      <c r="F2477" s="1" t="s">
        <v>2407</v>
      </c>
      <c r="G2477" s="1" t="s">
        <v>3273</v>
      </c>
      <c r="H2477" s="1" t="s">
        <v>217</v>
      </c>
      <c r="I2477" s="2">
        <v>44124</v>
      </c>
      <c r="J2477" s="1" t="s">
        <v>4282</v>
      </c>
      <c r="K2477" s="1" t="s">
        <v>4283</v>
      </c>
      <c r="L2477" s="1" t="s">
        <v>3401</v>
      </c>
      <c r="M2477" s="1" t="s">
        <v>4288</v>
      </c>
      <c r="N2477" s="3">
        <v>-2131.5100000000002</v>
      </c>
      <c r="O2477" s="3">
        <v>0</v>
      </c>
      <c r="P2477" s="1" t="s">
        <v>2517</v>
      </c>
      <c r="Q2477" s="1" t="s">
        <v>2178</v>
      </c>
      <c r="R2477" s="1" t="s">
        <v>2176</v>
      </c>
      <c r="S2477" s="1" t="s">
        <v>2407</v>
      </c>
      <c r="T2477" s="1" t="s">
        <v>2407</v>
      </c>
      <c r="U2477" s="1" t="s">
        <v>6369</v>
      </c>
      <c r="V2477" s="1" t="s">
        <v>2470</v>
      </c>
      <c r="W2477" s="1" t="s">
        <v>103</v>
      </c>
      <c r="X2477" s="1" t="str">
        <f>CONCATENATE(Tableau4[[#This Row],[Numéro de pièce de la pièce de référence]],Tableau4[[#This Row],[Numéro de poste de la pièce de référence]])</f>
        <v>450065589320</v>
      </c>
    </row>
    <row r="2478" spans="1:24" x14ac:dyDescent="0.35">
      <c r="A2478" s="1" t="s">
        <v>86</v>
      </c>
      <c r="B2478" s="1" t="s">
        <v>2489</v>
      </c>
      <c r="C2478" s="1" t="s">
        <v>2503</v>
      </c>
      <c r="D2478" s="1" t="s">
        <v>91</v>
      </c>
      <c r="E2478" s="1" t="s">
        <v>6345</v>
      </c>
      <c r="F2478" s="1" t="s">
        <v>2407</v>
      </c>
      <c r="G2478" s="1" t="s">
        <v>3276</v>
      </c>
      <c r="H2478" s="1" t="s">
        <v>217</v>
      </c>
      <c r="I2478" s="2">
        <v>44124</v>
      </c>
      <c r="J2478" s="1" t="s">
        <v>4282</v>
      </c>
      <c r="K2478" s="1" t="s">
        <v>4283</v>
      </c>
      <c r="L2478" s="1" t="s">
        <v>3401</v>
      </c>
      <c r="M2478" s="1" t="s">
        <v>4288</v>
      </c>
      <c r="N2478" s="3">
        <v>-3643.44</v>
      </c>
      <c r="O2478" s="3">
        <v>0</v>
      </c>
      <c r="P2478" s="1" t="s">
        <v>2517</v>
      </c>
      <c r="Q2478" s="1" t="s">
        <v>2159</v>
      </c>
      <c r="R2478" s="1" t="s">
        <v>2157</v>
      </c>
      <c r="S2478" s="1" t="s">
        <v>2407</v>
      </c>
      <c r="T2478" s="1" t="s">
        <v>2407</v>
      </c>
      <c r="U2478" s="1" t="s">
        <v>6370</v>
      </c>
      <c r="V2478" s="1" t="s">
        <v>2470</v>
      </c>
      <c r="W2478" s="1" t="s">
        <v>103</v>
      </c>
      <c r="X2478" s="1" t="str">
        <f>CONCATENATE(Tableau4[[#This Row],[Numéro de pièce de la pièce de référence]],Tableau4[[#This Row],[Numéro de poste de la pièce de référence]])</f>
        <v>450065590220</v>
      </c>
    </row>
    <row r="2479" spans="1:24" x14ac:dyDescent="0.35">
      <c r="A2479" s="1" t="s">
        <v>86</v>
      </c>
      <c r="B2479" s="1" t="s">
        <v>2489</v>
      </c>
      <c r="C2479" s="1" t="s">
        <v>2503</v>
      </c>
      <c r="D2479" s="1" t="s">
        <v>91</v>
      </c>
      <c r="E2479" s="1" t="s">
        <v>6347</v>
      </c>
      <c r="F2479" s="1" t="s">
        <v>2407</v>
      </c>
      <c r="G2479" s="1" t="s">
        <v>3278</v>
      </c>
      <c r="H2479" s="1" t="s">
        <v>217</v>
      </c>
      <c r="I2479" s="2">
        <v>44124</v>
      </c>
      <c r="J2479" s="1" t="s">
        <v>4282</v>
      </c>
      <c r="K2479" s="1" t="s">
        <v>4283</v>
      </c>
      <c r="L2479" s="1" t="s">
        <v>3401</v>
      </c>
      <c r="M2479" s="1" t="s">
        <v>4288</v>
      </c>
      <c r="N2479" s="3">
        <v>-9249.3799999999992</v>
      </c>
      <c r="O2479" s="3">
        <v>0</v>
      </c>
      <c r="P2479" s="1" t="s">
        <v>2517</v>
      </c>
      <c r="Q2479" s="1" t="s">
        <v>2191</v>
      </c>
      <c r="R2479" s="1" t="s">
        <v>2189</v>
      </c>
      <c r="S2479" s="1" t="s">
        <v>2407</v>
      </c>
      <c r="T2479" s="1" t="s">
        <v>2407</v>
      </c>
      <c r="U2479" s="1" t="s">
        <v>6371</v>
      </c>
      <c r="V2479" s="1" t="s">
        <v>2470</v>
      </c>
      <c r="W2479" s="1" t="s">
        <v>103</v>
      </c>
      <c r="X2479" s="1" t="str">
        <f>CONCATENATE(Tableau4[[#This Row],[Numéro de pièce de la pièce de référence]],Tableau4[[#This Row],[Numéro de poste de la pièce de référence]])</f>
        <v>450065590920</v>
      </c>
    </row>
    <row r="2480" spans="1:24" x14ac:dyDescent="0.35">
      <c r="A2480" s="1" t="s">
        <v>86</v>
      </c>
      <c r="B2480" s="1" t="s">
        <v>2489</v>
      </c>
      <c r="C2480" s="1" t="s">
        <v>2503</v>
      </c>
      <c r="D2480" s="1" t="s">
        <v>91</v>
      </c>
      <c r="E2480" s="1" t="s">
        <v>6315</v>
      </c>
      <c r="F2480" s="1" t="s">
        <v>2407</v>
      </c>
      <c r="G2480" s="1" t="s">
        <v>3280</v>
      </c>
      <c r="H2480" s="1" t="s">
        <v>217</v>
      </c>
      <c r="I2480" s="2">
        <v>44124</v>
      </c>
      <c r="J2480" s="1" t="s">
        <v>4282</v>
      </c>
      <c r="K2480" s="1" t="s">
        <v>4283</v>
      </c>
      <c r="L2480" s="1" t="s">
        <v>3401</v>
      </c>
      <c r="M2480" s="1" t="s">
        <v>4288</v>
      </c>
      <c r="N2480" s="3">
        <v>-2553</v>
      </c>
      <c r="O2480" s="3">
        <v>0</v>
      </c>
      <c r="P2480" s="1" t="s">
        <v>2517</v>
      </c>
      <c r="Q2480" s="1" t="s">
        <v>2175</v>
      </c>
      <c r="R2480" s="1" t="s">
        <v>2173</v>
      </c>
      <c r="S2480" s="1" t="s">
        <v>2407</v>
      </c>
      <c r="T2480" s="1" t="s">
        <v>2407</v>
      </c>
      <c r="U2480" s="1" t="s">
        <v>6372</v>
      </c>
      <c r="V2480" s="1" t="s">
        <v>2470</v>
      </c>
      <c r="W2480" s="1" t="s">
        <v>103</v>
      </c>
      <c r="X2480" s="1" t="str">
        <f>CONCATENATE(Tableau4[[#This Row],[Numéro de pièce de la pièce de référence]],Tableau4[[#This Row],[Numéro de poste de la pièce de référence]])</f>
        <v>450065591320</v>
      </c>
    </row>
    <row r="2481" spans="1:24" x14ac:dyDescent="0.35">
      <c r="A2481" s="1" t="s">
        <v>86</v>
      </c>
      <c r="B2481" s="1" t="s">
        <v>2489</v>
      </c>
      <c r="C2481" s="1" t="s">
        <v>2503</v>
      </c>
      <c r="D2481" s="1" t="s">
        <v>91</v>
      </c>
      <c r="E2481" s="1" t="s">
        <v>6350</v>
      </c>
      <c r="F2481" s="1" t="s">
        <v>2407</v>
      </c>
      <c r="G2481" s="1" t="s">
        <v>3284</v>
      </c>
      <c r="H2481" s="1" t="s">
        <v>217</v>
      </c>
      <c r="I2481" s="2">
        <v>44124</v>
      </c>
      <c r="J2481" s="1" t="s">
        <v>4282</v>
      </c>
      <c r="K2481" s="1" t="s">
        <v>4283</v>
      </c>
      <c r="L2481" s="1" t="s">
        <v>3401</v>
      </c>
      <c r="M2481" s="1" t="s">
        <v>4288</v>
      </c>
      <c r="N2481" s="3">
        <v>-1836.5</v>
      </c>
      <c r="O2481" s="3">
        <v>0</v>
      </c>
      <c r="P2481" s="1" t="s">
        <v>2517</v>
      </c>
      <c r="Q2481" s="1" t="s">
        <v>2169</v>
      </c>
      <c r="R2481" s="1" t="s">
        <v>2167</v>
      </c>
      <c r="S2481" s="1" t="s">
        <v>2407</v>
      </c>
      <c r="T2481" s="1" t="s">
        <v>2407</v>
      </c>
      <c r="U2481" s="1" t="s">
        <v>6373</v>
      </c>
      <c r="V2481" s="1" t="s">
        <v>2470</v>
      </c>
      <c r="W2481" s="1" t="s">
        <v>103</v>
      </c>
      <c r="X2481" s="1" t="str">
        <f>CONCATENATE(Tableau4[[#This Row],[Numéro de pièce de la pièce de référence]],Tableau4[[#This Row],[Numéro de poste de la pièce de référence]])</f>
        <v>450065594520</v>
      </c>
    </row>
    <row r="2482" spans="1:24" x14ac:dyDescent="0.35">
      <c r="A2482" s="1" t="s">
        <v>86</v>
      </c>
      <c r="B2482" s="1" t="s">
        <v>2489</v>
      </c>
      <c r="C2482" s="1" t="s">
        <v>2503</v>
      </c>
      <c r="D2482" s="1" t="s">
        <v>91</v>
      </c>
      <c r="E2482" s="1" t="s">
        <v>6352</v>
      </c>
      <c r="F2482" s="1" t="s">
        <v>2407</v>
      </c>
      <c r="G2482" s="1" t="s">
        <v>3288</v>
      </c>
      <c r="H2482" s="1" t="s">
        <v>217</v>
      </c>
      <c r="I2482" s="2">
        <v>44124</v>
      </c>
      <c r="J2482" s="1" t="s">
        <v>4282</v>
      </c>
      <c r="K2482" s="1" t="s">
        <v>4283</v>
      </c>
      <c r="L2482" s="1" t="s">
        <v>3401</v>
      </c>
      <c r="M2482" s="1" t="s">
        <v>4288</v>
      </c>
      <c r="N2482" s="3">
        <v>-12367</v>
      </c>
      <c r="O2482" s="3">
        <v>0</v>
      </c>
      <c r="P2482" s="1" t="s">
        <v>2517</v>
      </c>
      <c r="Q2482" s="1" t="s">
        <v>2199</v>
      </c>
      <c r="R2482" s="1" t="s">
        <v>2197</v>
      </c>
      <c r="S2482" s="1" t="s">
        <v>2407</v>
      </c>
      <c r="T2482" s="1" t="s">
        <v>2407</v>
      </c>
      <c r="U2482" s="1" t="s">
        <v>6374</v>
      </c>
      <c r="V2482" s="1" t="s">
        <v>2470</v>
      </c>
      <c r="W2482" s="1" t="s">
        <v>103</v>
      </c>
      <c r="X2482" s="1" t="str">
        <f>CONCATENATE(Tableau4[[#This Row],[Numéro de pièce de la pièce de référence]],Tableau4[[#This Row],[Numéro de poste de la pièce de référence]])</f>
        <v>450065609420</v>
      </c>
    </row>
    <row r="2483" spans="1:24" x14ac:dyDescent="0.35">
      <c r="A2483" s="1" t="s">
        <v>97</v>
      </c>
      <c r="B2483" s="1" t="s">
        <v>2489</v>
      </c>
      <c r="C2483" s="1" t="s">
        <v>2510</v>
      </c>
      <c r="D2483" s="1" t="s">
        <v>126</v>
      </c>
      <c r="E2483" s="1" t="s">
        <v>284</v>
      </c>
      <c r="F2483" s="1" t="s">
        <v>2407</v>
      </c>
      <c r="G2483" s="1" t="s">
        <v>2579</v>
      </c>
      <c r="H2483" s="1" t="s">
        <v>88</v>
      </c>
      <c r="I2483" s="2">
        <v>44124</v>
      </c>
      <c r="J2483" s="1" t="s">
        <v>4282</v>
      </c>
      <c r="K2483" s="1" t="s">
        <v>4283</v>
      </c>
      <c r="L2483" s="1" t="s">
        <v>2630</v>
      </c>
      <c r="M2483" s="1" t="s">
        <v>4290</v>
      </c>
      <c r="N2483" s="3">
        <v>-7036.82</v>
      </c>
      <c r="O2483" s="3">
        <v>0</v>
      </c>
      <c r="P2483" s="1" t="s">
        <v>2581</v>
      </c>
      <c r="Q2483" s="1" t="s">
        <v>285</v>
      </c>
      <c r="R2483" s="1" t="s">
        <v>283</v>
      </c>
      <c r="S2483" s="1" t="s">
        <v>2407</v>
      </c>
      <c r="T2483" s="1" t="s">
        <v>2407</v>
      </c>
      <c r="U2483" s="1" t="s">
        <v>6375</v>
      </c>
      <c r="V2483" s="1" t="s">
        <v>2470</v>
      </c>
      <c r="W2483" s="1" t="s">
        <v>51</v>
      </c>
      <c r="X2483" s="1" t="str">
        <f>CONCATENATE(Tableau4[[#This Row],[Numéro de pièce de la pièce de référence]],Tableau4[[#This Row],[Numéro de poste de la pièce de référence]])</f>
        <v>450066419510</v>
      </c>
    </row>
    <row r="2484" spans="1:24" x14ac:dyDescent="0.35">
      <c r="A2484" s="1" t="s">
        <v>97</v>
      </c>
      <c r="B2484" s="1" t="s">
        <v>2489</v>
      </c>
      <c r="C2484" s="1" t="s">
        <v>2510</v>
      </c>
      <c r="D2484" s="1" t="s">
        <v>101</v>
      </c>
      <c r="E2484" s="1" t="s">
        <v>1251</v>
      </c>
      <c r="F2484" s="1" t="s">
        <v>2407</v>
      </c>
      <c r="G2484" s="1" t="s">
        <v>2942</v>
      </c>
      <c r="H2484" s="1" t="s">
        <v>88</v>
      </c>
      <c r="I2484" s="2">
        <v>44124</v>
      </c>
      <c r="J2484" s="1" t="s">
        <v>4282</v>
      </c>
      <c r="K2484" s="1" t="s">
        <v>4283</v>
      </c>
      <c r="L2484" s="1" t="s">
        <v>2630</v>
      </c>
      <c r="M2484" s="1" t="s">
        <v>4290</v>
      </c>
      <c r="N2484" s="3">
        <v>-6382.75</v>
      </c>
      <c r="O2484" s="3">
        <v>0</v>
      </c>
      <c r="P2484" s="1" t="s">
        <v>2581</v>
      </c>
      <c r="Q2484" s="1" t="s">
        <v>1252</v>
      </c>
      <c r="R2484" s="1" t="s">
        <v>1250</v>
      </c>
      <c r="S2484" s="1" t="s">
        <v>2407</v>
      </c>
      <c r="T2484" s="1" t="s">
        <v>2407</v>
      </c>
      <c r="U2484" s="1" t="s">
        <v>6376</v>
      </c>
      <c r="V2484" s="1" t="s">
        <v>2470</v>
      </c>
      <c r="W2484" s="1" t="s">
        <v>51</v>
      </c>
      <c r="X2484" s="1" t="str">
        <f>CONCATENATE(Tableau4[[#This Row],[Numéro de pièce de la pièce de référence]],Tableau4[[#This Row],[Numéro de poste de la pièce de référence]])</f>
        <v>450067329810</v>
      </c>
    </row>
    <row r="2485" spans="1:24" x14ac:dyDescent="0.35">
      <c r="A2485" s="1" t="s">
        <v>97</v>
      </c>
      <c r="B2485" s="1" t="s">
        <v>2489</v>
      </c>
      <c r="C2485" s="1" t="s">
        <v>2510</v>
      </c>
      <c r="D2485" s="1" t="s">
        <v>101</v>
      </c>
      <c r="E2485" s="1" t="s">
        <v>1989</v>
      </c>
      <c r="F2485" s="1" t="s">
        <v>2407</v>
      </c>
      <c r="G2485" s="1" t="s">
        <v>3068</v>
      </c>
      <c r="H2485" s="1" t="s">
        <v>88</v>
      </c>
      <c r="I2485" s="2">
        <v>44124</v>
      </c>
      <c r="J2485" s="1" t="s">
        <v>4282</v>
      </c>
      <c r="K2485" s="1" t="s">
        <v>4283</v>
      </c>
      <c r="L2485" s="1" t="s">
        <v>3401</v>
      </c>
      <c r="M2485" s="1" t="s">
        <v>4288</v>
      </c>
      <c r="N2485" s="3">
        <v>1338928.83</v>
      </c>
      <c r="O2485" s="3">
        <v>0</v>
      </c>
      <c r="P2485" s="1" t="s">
        <v>2702</v>
      </c>
      <c r="Q2485" s="1" t="s">
        <v>1990</v>
      </c>
      <c r="R2485" s="1" t="s">
        <v>1988</v>
      </c>
      <c r="S2485" s="1" t="s">
        <v>2407</v>
      </c>
      <c r="T2485" s="1" t="s">
        <v>2407</v>
      </c>
      <c r="U2485" s="1" t="s">
        <v>6377</v>
      </c>
      <c r="V2485" s="1" t="s">
        <v>2470</v>
      </c>
      <c r="W2485" s="1" t="s">
        <v>74</v>
      </c>
      <c r="X2485" s="1" t="str">
        <f>CONCATENATE(Tableau4[[#This Row],[Numéro de pièce de la pièce de référence]],Tableau4[[#This Row],[Numéro de poste de la pièce de référence]])</f>
        <v>450067811910</v>
      </c>
    </row>
    <row r="2486" spans="1:24" x14ac:dyDescent="0.35">
      <c r="A2486" s="1" t="s">
        <v>86</v>
      </c>
      <c r="B2486" s="1" t="s">
        <v>2489</v>
      </c>
      <c r="C2486" s="1" t="s">
        <v>2503</v>
      </c>
      <c r="D2486" s="1" t="s">
        <v>91</v>
      </c>
      <c r="E2486" s="1" t="s">
        <v>6354</v>
      </c>
      <c r="F2486" s="1" t="s">
        <v>2407</v>
      </c>
      <c r="G2486" s="1" t="s">
        <v>3282</v>
      </c>
      <c r="H2486" s="1" t="s">
        <v>217</v>
      </c>
      <c r="I2486" s="2">
        <v>44124</v>
      </c>
      <c r="J2486" s="1" t="s">
        <v>4282</v>
      </c>
      <c r="K2486" s="1" t="s">
        <v>4283</v>
      </c>
      <c r="L2486" s="1" t="s">
        <v>3401</v>
      </c>
      <c r="M2486" s="1" t="s">
        <v>4288</v>
      </c>
      <c r="N2486" s="3">
        <v>-8008.95</v>
      </c>
      <c r="O2486" s="3">
        <v>0</v>
      </c>
      <c r="P2486" s="1" t="s">
        <v>2517</v>
      </c>
      <c r="Q2486" s="1" t="s">
        <v>6355</v>
      </c>
      <c r="R2486" s="1" t="s">
        <v>2184</v>
      </c>
      <c r="S2486" s="1" t="s">
        <v>2407</v>
      </c>
      <c r="T2486" s="1" t="s">
        <v>2407</v>
      </c>
      <c r="U2486" s="1" t="s">
        <v>6378</v>
      </c>
      <c r="V2486" s="1" t="s">
        <v>2470</v>
      </c>
      <c r="W2486" s="1" t="s">
        <v>103</v>
      </c>
      <c r="X2486" s="1" t="str">
        <f>CONCATENATE(Tableau4[[#This Row],[Numéro de pièce de la pièce de référence]],Tableau4[[#This Row],[Numéro de poste de la pièce de référence]])</f>
        <v>450068407420</v>
      </c>
    </row>
    <row r="2487" spans="1:24" x14ac:dyDescent="0.35">
      <c r="A2487" s="1" t="s">
        <v>97</v>
      </c>
      <c r="B2487" s="1" t="s">
        <v>2489</v>
      </c>
      <c r="C2487" s="1" t="s">
        <v>2510</v>
      </c>
      <c r="D2487" s="1" t="s">
        <v>101</v>
      </c>
      <c r="E2487" s="1" t="s">
        <v>1820</v>
      </c>
      <c r="F2487" s="1" t="s">
        <v>2407</v>
      </c>
      <c r="G2487" s="1" t="s">
        <v>3158</v>
      </c>
      <c r="H2487" s="1" t="s">
        <v>88</v>
      </c>
      <c r="I2487" s="2">
        <v>44124</v>
      </c>
      <c r="J2487" s="1" t="s">
        <v>4282</v>
      </c>
      <c r="K2487" s="1" t="s">
        <v>4283</v>
      </c>
      <c r="L2487" s="1" t="s">
        <v>3401</v>
      </c>
      <c r="M2487" s="1" t="s">
        <v>4288</v>
      </c>
      <c r="N2487" s="3">
        <v>-326132.90999999997</v>
      </c>
      <c r="O2487" s="3">
        <v>0</v>
      </c>
      <c r="P2487" s="1" t="s">
        <v>2702</v>
      </c>
      <c r="Q2487" s="1" t="s">
        <v>3159</v>
      </c>
      <c r="R2487" s="1" t="s">
        <v>1819</v>
      </c>
      <c r="S2487" s="1" t="s">
        <v>2407</v>
      </c>
      <c r="T2487" s="1" t="s">
        <v>2407</v>
      </c>
      <c r="U2487" s="1" t="s">
        <v>6379</v>
      </c>
      <c r="V2487" s="1" t="s">
        <v>2470</v>
      </c>
      <c r="W2487" s="1" t="s">
        <v>51</v>
      </c>
      <c r="X2487" s="1" t="str">
        <f>CONCATENATE(Tableau4[[#This Row],[Numéro de pièce de la pièce de référence]],Tableau4[[#This Row],[Numéro de poste de la pièce de référence]])</f>
        <v>450068614910</v>
      </c>
    </row>
    <row r="2488" spans="1:24" x14ac:dyDescent="0.35">
      <c r="A2488" s="1" t="s">
        <v>97</v>
      </c>
      <c r="B2488" s="1" t="s">
        <v>2489</v>
      </c>
      <c r="C2488" s="1" t="s">
        <v>2510</v>
      </c>
      <c r="D2488" s="1" t="s">
        <v>101</v>
      </c>
      <c r="E2488" s="1" t="s">
        <v>1820</v>
      </c>
      <c r="F2488" s="1" t="s">
        <v>2407</v>
      </c>
      <c r="G2488" s="1" t="s">
        <v>3158</v>
      </c>
      <c r="H2488" s="1" t="s">
        <v>88</v>
      </c>
      <c r="I2488" s="2">
        <v>44124</v>
      </c>
      <c r="J2488" s="1" t="s">
        <v>4282</v>
      </c>
      <c r="K2488" s="1" t="s">
        <v>4283</v>
      </c>
      <c r="L2488" s="1" t="s">
        <v>2630</v>
      </c>
      <c r="M2488" s="1" t="s">
        <v>4290</v>
      </c>
      <c r="N2488" s="3">
        <v>-171879.18</v>
      </c>
      <c r="O2488" s="3">
        <v>0</v>
      </c>
      <c r="P2488" s="1" t="s">
        <v>2702</v>
      </c>
      <c r="Q2488" s="1" t="s">
        <v>3159</v>
      </c>
      <c r="R2488" s="1" t="s">
        <v>1819</v>
      </c>
      <c r="S2488" s="1" t="s">
        <v>2407</v>
      </c>
      <c r="T2488" s="1" t="s">
        <v>2407</v>
      </c>
      <c r="U2488" s="1" t="s">
        <v>6380</v>
      </c>
      <c r="V2488" s="1" t="s">
        <v>2470</v>
      </c>
      <c r="W2488" s="1" t="s">
        <v>51</v>
      </c>
      <c r="X2488" s="1" t="str">
        <f>CONCATENATE(Tableau4[[#This Row],[Numéro de pièce de la pièce de référence]],Tableau4[[#This Row],[Numéro de poste de la pièce de référence]])</f>
        <v>450068614910</v>
      </c>
    </row>
    <row r="2489" spans="1:24" x14ac:dyDescent="0.35">
      <c r="A2489" s="1" t="s">
        <v>97</v>
      </c>
      <c r="B2489" s="1" t="s">
        <v>2489</v>
      </c>
      <c r="C2489" s="1" t="s">
        <v>2510</v>
      </c>
      <c r="D2489" s="1" t="s">
        <v>101</v>
      </c>
      <c r="E2489" s="1" t="s">
        <v>1820</v>
      </c>
      <c r="F2489" s="1" t="s">
        <v>2407</v>
      </c>
      <c r="G2489" s="1" t="s">
        <v>3158</v>
      </c>
      <c r="H2489" s="1" t="s">
        <v>88</v>
      </c>
      <c r="I2489" s="2">
        <v>44124</v>
      </c>
      <c r="J2489" s="1" t="s">
        <v>4282</v>
      </c>
      <c r="K2489" s="1" t="s">
        <v>4283</v>
      </c>
      <c r="L2489" s="1" t="s">
        <v>2630</v>
      </c>
      <c r="M2489" s="1" t="s">
        <v>4290</v>
      </c>
      <c r="N2489" s="3">
        <v>-5762.67</v>
      </c>
      <c r="O2489" s="3">
        <v>0</v>
      </c>
      <c r="P2489" s="1" t="s">
        <v>2702</v>
      </c>
      <c r="Q2489" s="1" t="s">
        <v>3159</v>
      </c>
      <c r="R2489" s="1" t="s">
        <v>1819</v>
      </c>
      <c r="S2489" s="1" t="s">
        <v>2407</v>
      </c>
      <c r="T2489" s="1" t="s">
        <v>2407</v>
      </c>
      <c r="U2489" s="1" t="s">
        <v>6381</v>
      </c>
      <c r="V2489" s="1" t="s">
        <v>2470</v>
      </c>
      <c r="W2489" s="1" t="s">
        <v>51</v>
      </c>
      <c r="X2489" s="1" t="str">
        <f>CONCATENATE(Tableau4[[#This Row],[Numéro de pièce de la pièce de référence]],Tableau4[[#This Row],[Numéro de poste de la pièce de référence]])</f>
        <v>450068614910</v>
      </c>
    </row>
    <row r="2490" spans="1:24" x14ac:dyDescent="0.35">
      <c r="A2490" s="1" t="s">
        <v>97</v>
      </c>
      <c r="B2490" s="1" t="s">
        <v>2489</v>
      </c>
      <c r="C2490" s="1" t="s">
        <v>2510</v>
      </c>
      <c r="D2490" s="1" t="s">
        <v>101</v>
      </c>
      <c r="E2490" s="1" t="s">
        <v>1820</v>
      </c>
      <c r="F2490" s="1" t="s">
        <v>2407</v>
      </c>
      <c r="G2490" s="1" t="s">
        <v>3158</v>
      </c>
      <c r="H2490" s="1" t="s">
        <v>88</v>
      </c>
      <c r="I2490" s="2">
        <v>44124</v>
      </c>
      <c r="J2490" s="1" t="s">
        <v>4282</v>
      </c>
      <c r="K2490" s="1" t="s">
        <v>4283</v>
      </c>
      <c r="L2490" s="1" t="s">
        <v>2630</v>
      </c>
      <c r="M2490" s="1" t="s">
        <v>4290</v>
      </c>
      <c r="N2490" s="3">
        <v>-9193.25</v>
      </c>
      <c r="O2490" s="3">
        <v>0</v>
      </c>
      <c r="P2490" s="1" t="s">
        <v>2702</v>
      </c>
      <c r="Q2490" s="1" t="s">
        <v>3159</v>
      </c>
      <c r="R2490" s="1" t="s">
        <v>1819</v>
      </c>
      <c r="S2490" s="1" t="s">
        <v>2407</v>
      </c>
      <c r="T2490" s="1" t="s">
        <v>2407</v>
      </c>
      <c r="U2490" s="1" t="s">
        <v>6382</v>
      </c>
      <c r="V2490" s="1" t="s">
        <v>2470</v>
      </c>
      <c r="W2490" s="1" t="s">
        <v>51</v>
      </c>
      <c r="X2490" s="1" t="str">
        <f>CONCATENATE(Tableau4[[#This Row],[Numéro de pièce de la pièce de référence]],Tableau4[[#This Row],[Numéro de poste de la pièce de référence]])</f>
        <v>450068614910</v>
      </c>
    </row>
    <row r="2491" spans="1:24" x14ac:dyDescent="0.35">
      <c r="A2491" s="1" t="s">
        <v>97</v>
      </c>
      <c r="B2491" s="1" t="s">
        <v>2489</v>
      </c>
      <c r="C2491" s="1" t="s">
        <v>2510</v>
      </c>
      <c r="D2491" s="1" t="s">
        <v>101</v>
      </c>
      <c r="E2491" s="1" t="s">
        <v>1820</v>
      </c>
      <c r="F2491" s="1" t="s">
        <v>2407</v>
      </c>
      <c r="G2491" s="1" t="s">
        <v>3158</v>
      </c>
      <c r="H2491" s="1" t="s">
        <v>88</v>
      </c>
      <c r="I2491" s="2">
        <v>44124</v>
      </c>
      <c r="J2491" s="1" t="s">
        <v>4282</v>
      </c>
      <c r="K2491" s="1" t="s">
        <v>4283</v>
      </c>
      <c r="L2491" s="1" t="s">
        <v>2630</v>
      </c>
      <c r="M2491" s="1" t="s">
        <v>4290</v>
      </c>
      <c r="N2491" s="3">
        <v>-45968.14</v>
      </c>
      <c r="O2491" s="3">
        <v>0</v>
      </c>
      <c r="P2491" s="1" t="s">
        <v>2702</v>
      </c>
      <c r="Q2491" s="1" t="s">
        <v>3159</v>
      </c>
      <c r="R2491" s="1" t="s">
        <v>1819</v>
      </c>
      <c r="S2491" s="1" t="s">
        <v>2407</v>
      </c>
      <c r="T2491" s="1" t="s">
        <v>2407</v>
      </c>
      <c r="U2491" s="1" t="s">
        <v>6383</v>
      </c>
      <c r="V2491" s="1" t="s">
        <v>2470</v>
      </c>
      <c r="W2491" s="1" t="s">
        <v>51</v>
      </c>
      <c r="X2491" s="1" t="str">
        <f>CONCATENATE(Tableau4[[#This Row],[Numéro de pièce de la pièce de référence]],Tableau4[[#This Row],[Numéro de poste de la pièce de référence]])</f>
        <v>450068614910</v>
      </c>
    </row>
    <row r="2492" spans="1:24" x14ac:dyDescent="0.35">
      <c r="A2492" s="1" t="s">
        <v>97</v>
      </c>
      <c r="B2492" s="1" t="s">
        <v>2489</v>
      </c>
      <c r="C2492" s="1" t="s">
        <v>2510</v>
      </c>
      <c r="D2492" s="1" t="s">
        <v>101</v>
      </c>
      <c r="E2492" s="1" t="s">
        <v>2319</v>
      </c>
      <c r="F2492" s="1" t="s">
        <v>2407</v>
      </c>
      <c r="G2492" s="1" t="s">
        <v>3171</v>
      </c>
      <c r="H2492" s="1" t="s">
        <v>511</v>
      </c>
      <c r="I2492" s="2">
        <v>44124</v>
      </c>
      <c r="J2492" s="1" t="s">
        <v>4282</v>
      </c>
      <c r="K2492" s="1" t="s">
        <v>4283</v>
      </c>
      <c r="L2492" s="1" t="s">
        <v>3401</v>
      </c>
      <c r="M2492" s="1" t="s">
        <v>4288</v>
      </c>
      <c r="N2492" s="3">
        <v>3564.45</v>
      </c>
      <c r="O2492" s="3">
        <v>0</v>
      </c>
      <c r="P2492" s="1" t="s">
        <v>2567</v>
      </c>
      <c r="Q2492" s="1" t="s">
        <v>2322</v>
      </c>
      <c r="R2492" s="1" t="s">
        <v>2318</v>
      </c>
      <c r="S2492" s="1" t="s">
        <v>2407</v>
      </c>
      <c r="T2492" s="1" t="s">
        <v>2407</v>
      </c>
      <c r="U2492" s="1" t="s">
        <v>6384</v>
      </c>
      <c r="V2492" s="1" t="s">
        <v>2470</v>
      </c>
      <c r="W2492" s="1" t="s">
        <v>103</v>
      </c>
      <c r="X2492" s="1" t="str">
        <f>CONCATENATE(Tableau4[[#This Row],[Numéro de pièce de la pièce de référence]],Tableau4[[#This Row],[Numéro de poste de la pièce de référence]])</f>
        <v>450068635460</v>
      </c>
    </row>
    <row r="2493" spans="1:24" x14ac:dyDescent="0.35">
      <c r="A2493" s="1" t="s">
        <v>97</v>
      </c>
      <c r="B2493" s="1" t="s">
        <v>2489</v>
      </c>
      <c r="C2493" s="1" t="s">
        <v>2510</v>
      </c>
      <c r="D2493" s="1" t="s">
        <v>101</v>
      </c>
      <c r="E2493" s="1" t="s">
        <v>2319</v>
      </c>
      <c r="F2493" s="1" t="s">
        <v>2407</v>
      </c>
      <c r="G2493" s="1" t="s">
        <v>3171</v>
      </c>
      <c r="H2493" s="1" t="s">
        <v>513</v>
      </c>
      <c r="I2493" s="2">
        <v>44124</v>
      </c>
      <c r="J2493" s="1" t="s">
        <v>4282</v>
      </c>
      <c r="K2493" s="1" t="s">
        <v>4283</v>
      </c>
      <c r="L2493" s="1" t="s">
        <v>3400</v>
      </c>
      <c r="M2493" s="1" t="s">
        <v>4284</v>
      </c>
      <c r="N2493" s="3">
        <v>17050.73</v>
      </c>
      <c r="O2493" s="3">
        <v>0</v>
      </c>
      <c r="P2493" s="1" t="s">
        <v>2567</v>
      </c>
      <c r="Q2493" s="1" t="s">
        <v>2321</v>
      </c>
      <c r="R2493" s="1" t="s">
        <v>2318</v>
      </c>
      <c r="S2493" s="1" t="s">
        <v>2407</v>
      </c>
      <c r="T2493" s="1" t="s">
        <v>2407</v>
      </c>
      <c r="U2493" s="1" t="s">
        <v>6385</v>
      </c>
      <c r="V2493" s="1" t="s">
        <v>2470</v>
      </c>
      <c r="W2493" s="1" t="s">
        <v>103</v>
      </c>
      <c r="X2493" s="1" t="str">
        <f>CONCATENATE(Tableau4[[#This Row],[Numéro de pièce de la pièce de référence]],Tableau4[[#This Row],[Numéro de poste de la pièce de référence]])</f>
        <v>450068635470</v>
      </c>
    </row>
    <row r="2494" spans="1:24" x14ac:dyDescent="0.35">
      <c r="A2494" s="1" t="s">
        <v>97</v>
      </c>
      <c r="B2494" s="1" t="s">
        <v>2489</v>
      </c>
      <c r="C2494" s="1" t="s">
        <v>2510</v>
      </c>
      <c r="D2494" s="1" t="s">
        <v>101</v>
      </c>
      <c r="E2494" s="1" t="s">
        <v>2319</v>
      </c>
      <c r="F2494" s="1" t="s">
        <v>2407</v>
      </c>
      <c r="G2494" s="1" t="s">
        <v>3171</v>
      </c>
      <c r="H2494" s="1" t="s">
        <v>513</v>
      </c>
      <c r="I2494" s="2">
        <v>44124</v>
      </c>
      <c r="J2494" s="1" t="s">
        <v>4282</v>
      </c>
      <c r="K2494" s="1" t="s">
        <v>4283</v>
      </c>
      <c r="L2494" s="1" t="s">
        <v>3401</v>
      </c>
      <c r="M2494" s="1" t="s">
        <v>4288</v>
      </c>
      <c r="N2494" s="3">
        <v>-17050.73</v>
      </c>
      <c r="O2494" s="3">
        <v>0</v>
      </c>
      <c r="P2494" s="1" t="s">
        <v>2567</v>
      </c>
      <c r="Q2494" s="1" t="s">
        <v>2321</v>
      </c>
      <c r="R2494" s="1" t="s">
        <v>2318</v>
      </c>
      <c r="S2494" s="1" t="s">
        <v>2407</v>
      </c>
      <c r="T2494" s="1" t="s">
        <v>2407</v>
      </c>
      <c r="U2494" s="1" t="s">
        <v>6384</v>
      </c>
      <c r="V2494" s="1" t="s">
        <v>2470</v>
      </c>
      <c r="W2494" s="1" t="s">
        <v>103</v>
      </c>
      <c r="X2494" s="1" t="str">
        <f>CONCATENATE(Tableau4[[#This Row],[Numéro de pièce de la pièce de référence]],Tableau4[[#This Row],[Numéro de poste de la pièce de référence]])</f>
        <v>450068635470</v>
      </c>
    </row>
    <row r="2495" spans="1:24" x14ac:dyDescent="0.35">
      <c r="A2495" s="1" t="s">
        <v>97</v>
      </c>
      <c r="B2495" s="1" t="s">
        <v>2489</v>
      </c>
      <c r="C2495" s="1" t="s">
        <v>2510</v>
      </c>
      <c r="D2495" s="1" t="s">
        <v>101</v>
      </c>
      <c r="E2495" s="1" t="s">
        <v>2319</v>
      </c>
      <c r="F2495" s="1" t="s">
        <v>2407</v>
      </c>
      <c r="G2495" s="1" t="s">
        <v>3171</v>
      </c>
      <c r="H2495" s="1" t="s">
        <v>515</v>
      </c>
      <c r="I2495" s="2">
        <v>44124</v>
      </c>
      <c r="J2495" s="1" t="s">
        <v>4282</v>
      </c>
      <c r="K2495" s="1" t="s">
        <v>4283</v>
      </c>
      <c r="L2495" s="1" t="s">
        <v>3400</v>
      </c>
      <c r="M2495" s="1" t="s">
        <v>4284</v>
      </c>
      <c r="N2495" s="3">
        <v>9165.75</v>
      </c>
      <c r="O2495" s="3">
        <v>0</v>
      </c>
      <c r="P2495" s="1" t="s">
        <v>2567</v>
      </c>
      <c r="Q2495" s="1" t="s">
        <v>2322</v>
      </c>
      <c r="R2495" s="1" t="s">
        <v>2318</v>
      </c>
      <c r="S2495" s="1" t="s">
        <v>2407</v>
      </c>
      <c r="T2495" s="1" t="s">
        <v>2407</v>
      </c>
      <c r="U2495" s="1" t="s">
        <v>6385</v>
      </c>
      <c r="V2495" s="1" t="s">
        <v>2470</v>
      </c>
      <c r="W2495" s="1" t="s">
        <v>103</v>
      </c>
      <c r="X2495" s="1" t="str">
        <f>CONCATENATE(Tableau4[[#This Row],[Numéro de pièce de la pièce de référence]],Tableau4[[#This Row],[Numéro de poste de la pièce de référence]])</f>
        <v>450068635480</v>
      </c>
    </row>
    <row r="2496" spans="1:24" x14ac:dyDescent="0.35">
      <c r="A2496" s="1" t="s">
        <v>97</v>
      </c>
      <c r="B2496" s="1" t="s">
        <v>2489</v>
      </c>
      <c r="C2496" s="1" t="s">
        <v>2510</v>
      </c>
      <c r="D2496" s="1" t="s">
        <v>101</v>
      </c>
      <c r="E2496" s="1" t="s">
        <v>2319</v>
      </c>
      <c r="F2496" s="1" t="s">
        <v>2407</v>
      </c>
      <c r="G2496" s="1" t="s">
        <v>3171</v>
      </c>
      <c r="H2496" s="1" t="s">
        <v>515</v>
      </c>
      <c r="I2496" s="2">
        <v>44124</v>
      </c>
      <c r="J2496" s="1" t="s">
        <v>4282</v>
      </c>
      <c r="K2496" s="1" t="s">
        <v>4283</v>
      </c>
      <c r="L2496" s="1" t="s">
        <v>3401</v>
      </c>
      <c r="M2496" s="1" t="s">
        <v>4288</v>
      </c>
      <c r="N2496" s="3">
        <v>-9165.75</v>
      </c>
      <c r="O2496" s="3">
        <v>0</v>
      </c>
      <c r="P2496" s="1" t="s">
        <v>2567</v>
      </c>
      <c r="Q2496" s="1" t="s">
        <v>2322</v>
      </c>
      <c r="R2496" s="1" t="s">
        <v>2318</v>
      </c>
      <c r="S2496" s="1" t="s">
        <v>2407</v>
      </c>
      <c r="T2496" s="1" t="s">
        <v>2407</v>
      </c>
      <c r="U2496" s="1" t="s">
        <v>6384</v>
      </c>
      <c r="V2496" s="1" t="s">
        <v>2470</v>
      </c>
      <c r="W2496" s="1" t="s">
        <v>103</v>
      </c>
      <c r="X2496" s="1" t="str">
        <f>CONCATENATE(Tableau4[[#This Row],[Numéro de pièce de la pièce de référence]],Tableau4[[#This Row],[Numéro de poste de la pièce de référence]])</f>
        <v>450068635480</v>
      </c>
    </row>
    <row r="2497" spans="1:24" x14ac:dyDescent="0.35">
      <c r="A2497" s="1" t="s">
        <v>97</v>
      </c>
      <c r="B2497" s="1" t="s">
        <v>2489</v>
      </c>
      <c r="C2497" s="1" t="s">
        <v>2510</v>
      </c>
      <c r="D2497" s="1" t="s">
        <v>101</v>
      </c>
      <c r="E2497" s="1" t="s">
        <v>564</v>
      </c>
      <c r="F2497" s="1" t="s">
        <v>2407</v>
      </c>
      <c r="G2497" s="1" t="s">
        <v>2717</v>
      </c>
      <c r="H2497" s="1" t="s">
        <v>88</v>
      </c>
      <c r="I2497" s="2">
        <v>44125</v>
      </c>
      <c r="J2497" s="1" t="s">
        <v>4282</v>
      </c>
      <c r="K2497" s="1" t="s">
        <v>4283</v>
      </c>
      <c r="L2497" s="1" t="s">
        <v>2630</v>
      </c>
      <c r="M2497" s="1" t="s">
        <v>4290</v>
      </c>
      <c r="N2497" s="3">
        <v>-5021.5</v>
      </c>
      <c r="O2497" s="3">
        <v>0</v>
      </c>
      <c r="P2497" s="1" t="s">
        <v>2567</v>
      </c>
      <c r="Q2497" s="1" t="s">
        <v>565</v>
      </c>
      <c r="R2497" s="1" t="s">
        <v>495</v>
      </c>
      <c r="S2497" s="1" t="s">
        <v>2407</v>
      </c>
      <c r="T2497" s="1" t="s">
        <v>2407</v>
      </c>
      <c r="U2497" s="1" t="s">
        <v>6386</v>
      </c>
      <c r="V2497" s="1" t="s">
        <v>2470</v>
      </c>
      <c r="W2497" s="1" t="s">
        <v>51</v>
      </c>
      <c r="X2497" s="1" t="str">
        <f>CONCATENATE(Tableau4[[#This Row],[Numéro de pièce de la pièce de référence]],Tableau4[[#This Row],[Numéro de poste de la pièce de référence]])</f>
        <v>450066891510</v>
      </c>
    </row>
    <row r="2498" spans="1:24" x14ac:dyDescent="0.35">
      <c r="A2498" s="1" t="s">
        <v>97</v>
      </c>
      <c r="B2498" s="1" t="s">
        <v>2489</v>
      </c>
      <c r="C2498" s="1" t="s">
        <v>2510</v>
      </c>
      <c r="D2498" s="1" t="s">
        <v>101</v>
      </c>
      <c r="E2498" s="1" t="s">
        <v>1736</v>
      </c>
      <c r="F2498" s="1" t="s">
        <v>2407</v>
      </c>
      <c r="G2498" s="1" t="s">
        <v>3120</v>
      </c>
      <c r="H2498" s="1" t="s">
        <v>88</v>
      </c>
      <c r="I2498" s="2">
        <v>44125</v>
      </c>
      <c r="J2498" s="1" t="s">
        <v>4282</v>
      </c>
      <c r="K2498" s="1" t="s">
        <v>4283</v>
      </c>
      <c r="L2498" s="1" t="s">
        <v>2630</v>
      </c>
      <c r="M2498" s="1" t="s">
        <v>4290</v>
      </c>
      <c r="N2498" s="3">
        <v>-73389.740000000005</v>
      </c>
      <c r="O2498" s="3">
        <v>0</v>
      </c>
      <c r="P2498" s="1" t="s">
        <v>2567</v>
      </c>
      <c r="Q2498" s="1" t="s">
        <v>1737</v>
      </c>
      <c r="R2498" s="1" t="s">
        <v>1735</v>
      </c>
      <c r="S2498" s="1" t="s">
        <v>2407</v>
      </c>
      <c r="T2498" s="1" t="s">
        <v>2407</v>
      </c>
      <c r="U2498" s="1" t="s">
        <v>6387</v>
      </c>
      <c r="V2498" s="1" t="s">
        <v>2470</v>
      </c>
      <c r="W2498" s="1" t="s">
        <v>111</v>
      </c>
      <c r="X2498" s="1" t="str">
        <f>CONCATENATE(Tableau4[[#This Row],[Numéro de pièce de la pièce de référence]],Tableau4[[#This Row],[Numéro de poste de la pièce de référence]])</f>
        <v>450068329310</v>
      </c>
    </row>
    <row r="2499" spans="1:24" x14ac:dyDescent="0.35">
      <c r="A2499" s="1" t="s">
        <v>97</v>
      </c>
      <c r="B2499" s="1" t="s">
        <v>2489</v>
      </c>
      <c r="C2499" s="1" t="s">
        <v>2510</v>
      </c>
      <c r="D2499" s="1" t="s">
        <v>101</v>
      </c>
      <c r="E2499" s="1" t="s">
        <v>1757</v>
      </c>
      <c r="F2499" s="1" t="s">
        <v>2407</v>
      </c>
      <c r="G2499" s="1" t="s">
        <v>3133</v>
      </c>
      <c r="H2499" s="1" t="s">
        <v>88</v>
      </c>
      <c r="I2499" s="2">
        <v>44125</v>
      </c>
      <c r="J2499" s="1" t="s">
        <v>4282</v>
      </c>
      <c r="K2499" s="1" t="s">
        <v>4283</v>
      </c>
      <c r="L2499" s="1" t="s">
        <v>2630</v>
      </c>
      <c r="M2499" s="1" t="s">
        <v>4290</v>
      </c>
      <c r="N2499" s="3">
        <v>-978.29</v>
      </c>
      <c r="O2499" s="3">
        <v>0</v>
      </c>
      <c r="P2499" s="1" t="s">
        <v>2567</v>
      </c>
      <c r="Q2499" s="1" t="s">
        <v>1758</v>
      </c>
      <c r="R2499" s="1" t="s">
        <v>899</v>
      </c>
      <c r="S2499" s="1" t="s">
        <v>2407</v>
      </c>
      <c r="T2499" s="1" t="s">
        <v>2407</v>
      </c>
      <c r="U2499" s="1" t="s">
        <v>6388</v>
      </c>
      <c r="V2499" s="1" t="s">
        <v>2470</v>
      </c>
      <c r="W2499" s="1" t="s">
        <v>113</v>
      </c>
      <c r="X2499" s="1" t="str">
        <f>CONCATENATE(Tableau4[[#This Row],[Numéro de pièce de la pièce de référence]],Tableau4[[#This Row],[Numéro de poste de la pièce de référence]])</f>
        <v>450068405810</v>
      </c>
    </row>
    <row r="2500" spans="1:24" x14ac:dyDescent="0.35">
      <c r="A2500" s="1" t="s">
        <v>97</v>
      </c>
      <c r="B2500" s="1" t="s">
        <v>2489</v>
      </c>
      <c r="C2500" s="1" t="s">
        <v>2510</v>
      </c>
      <c r="D2500" s="1" t="s">
        <v>101</v>
      </c>
      <c r="E2500" s="1" t="s">
        <v>2319</v>
      </c>
      <c r="F2500" s="1" t="s">
        <v>2407</v>
      </c>
      <c r="G2500" s="1" t="s">
        <v>3171</v>
      </c>
      <c r="H2500" s="1" t="s">
        <v>423</v>
      </c>
      <c r="I2500" s="2">
        <v>44125</v>
      </c>
      <c r="J2500" s="1" t="s">
        <v>4282</v>
      </c>
      <c r="K2500" s="1" t="s">
        <v>4283</v>
      </c>
      <c r="L2500" s="1" t="s">
        <v>2630</v>
      </c>
      <c r="M2500" s="1" t="s">
        <v>4290</v>
      </c>
      <c r="N2500" s="3">
        <v>-17011.75</v>
      </c>
      <c r="O2500" s="3">
        <v>0</v>
      </c>
      <c r="P2500" s="1" t="s">
        <v>2567</v>
      </c>
      <c r="Q2500" s="1" t="s">
        <v>2321</v>
      </c>
      <c r="R2500" s="1" t="s">
        <v>2318</v>
      </c>
      <c r="S2500" s="1" t="s">
        <v>2407</v>
      </c>
      <c r="T2500" s="1" t="s">
        <v>2407</v>
      </c>
      <c r="U2500" s="1" t="s">
        <v>6389</v>
      </c>
      <c r="V2500" s="1" t="s">
        <v>2470</v>
      </c>
      <c r="W2500" s="1" t="s">
        <v>103</v>
      </c>
      <c r="X2500" s="1" t="str">
        <f>CONCATENATE(Tableau4[[#This Row],[Numéro de pièce de la pièce de référence]],Tableau4[[#This Row],[Numéro de poste de la pièce de référence]])</f>
        <v>450068635450</v>
      </c>
    </row>
    <row r="2501" spans="1:24" x14ac:dyDescent="0.35">
      <c r="A2501" s="1" t="s">
        <v>97</v>
      </c>
      <c r="B2501" s="1" t="s">
        <v>2489</v>
      </c>
      <c r="C2501" s="1" t="s">
        <v>2510</v>
      </c>
      <c r="D2501" s="1" t="s">
        <v>101</v>
      </c>
      <c r="E2501" s="1" t="s">
        <v>2319</v>
      </c>
      <c r="F2501" s="1" t="s">
        <v>2407</v>
      </c>
      <c r="G2501" s="1" t="s">
        <v>3171</v>
      </c>
      <c r="H2501" s="1" t="s">
        <v>423</v>
      </c>
      <c r="I2501" s="2">
        <v>44125</v>
      </c>
      <c r="J2501" s="1" t="s">
        <v>4282</v>
      </c>
      <c r="K2501" s="1" t="s">
        <v>4283</v>
      </c>
      <c r="L2501" s="1" t="s">
        <v>2590</v>
      </c>
      <c r="M2501" s="1" t="s">
        <v>4402</v>
      </c>
      <c r="N2501" s="3">
        <v>0</v>
      </c>
      <c r="O2501" s="3">
        <v>0</v>
      </c>
      <c r="P2501" s="1" t="s">
        <v>2567</v>
      </c>
      <c r="Q2501" s="1" t="s">
        <v>2321</v>
      </c>
      <c r="R2501" s="1" t="s">
        <v>2318</v>
      </c>
      <c r="S2501" s="1" t="s">
        <v>2407</v>
      </c>
      <c r="T2501" s="1" t="s">
        <v>2407</v>
      </c>
      <c r="U2501" s="1" t="s">
        <v>6390</v>
      </c>
      <c r="V2501" s="1" t="s">
        <v>2470</v>
      </c>
      <c r="W2501" s="1" t="s">
        <v>103</v>
      </c>
      <c r="X2501" s="1" t="str">
        <f>CONCATENATE(Tableau4[[#This Row],[Numéro de pièce de la pièce de référence]],Tableau4[[#This Row],[Numéro de poste de la pièce de référence]])</f>
        <v>450068635450</v>
      </c>
    </row>
    <row r="2502" spans="1:24" x14ac:dyDescent="0.35">
      <c r="A2502" s="1" t="s">
        <v>97</v>
      </c>
      <c r="B2502" s="1" t="s">
        <v>2489</v>
      </c>
      <c r="C2502" s="1" t="s">
        <v>2510</v>
      </c>
      <c r="D2502" s="1" t="s">
        <v>101</v>
      </c>
      <c r="E2502" s="1" t="s">
        <v>2319</v>
      </c>
      <c r="F2502" s="1" t="s">
        <v>2407</v>
      </c>
      <c r="G2502" s="1" t="s">
        <v>3171</v>
      </c>
      <c r="H2502" s="1" t="s">
        <v>423</v>
      </c>
      <c r="I2502" s="2">
        <v>44125</v>
      </c>
      <c r="J2502" s="1" t="s">
        <v>4282</v>
      </c>
      <c r="K2502" s="1" t="s">
        <v>4283</v>
      </c>
      <c r="L2502" s="1" t="s">
        <v>2630</v>
      </c>
      <c r="M2502" s="1" t="s">
        <v>4290</v>
      </c>
      <c r="N2502" s="3">
        <v>-0.1</v>
      </c>
      <c r="O2502" s="3">
        <v>0</v>
      </c>
      <c r="P2502" s="1" t="s">
        <v>2567</v>
      </c>
      <c r="Q2502" s="1" t="s">
        <v>2321</v>
      </c>
      <c r="R2502" s="1" t="s">
        <v>2318</v>
      </c>
      <c r="S2502" s="1" t="s">
        <v>2407</v>
      </c>
      <c r="T2502" s="1" t="s">
        <v>2407</v>
      </c>
      <c r="U2502" s="1" t="s">
        <v>6390</v>
      </c>
      <c r="V2502" s="1" t="s">
        <v>2470</v>
      </c>
      <c r="W2502" s="1" t="s">
        <v>103</v>
      </c>
      <c r="X2502" s="1" t="str">
        <f>CONCATENATE(Tableau4[[#This Row],[Numéro de pièce de la pièce de référence]],Tableau4[[#This Row],[Numéro de poste de la pièce de référence]])</f>
        <v>450068635450</v>
      </c>
    </row>
    <row r="2503" spans="1:24" x14ac:dyDescent="0.35">
      <c r="A2503" s="1" t="s">
        <v>97</v>
      </c>
      <c r="B2503" s="1" t="s">
        <v>2489</v>
      </c>
      <c r="C2503" s="1" t="s">
        <v>2510</v>
      </c>
      <c r="D2503" s="1" t="s">
        <v>101</v>
      </c>
      <c r="E2503" s="1" t="s">
        <v>2319</v>
      </c>
      <c r="F2503" s="1" t="s">
        <v>2407</v>
      </c>
      <c r="G2503" s="1" t="s">
        <v>3171</v>
      </c>
      <c r="H2503" s="1" t="s">
        <v>511</v>
      </c>
      <c r="I2503" s="2">
        <v>44125</v>
      </c>
      <c r="J2503" s="1" t="s">
        <v>4282</v>
      </c>
      <c r="K2503" s="1" t="s">
        <v>4283</v>
      </c>
      <c r="L2503" s="1" t="s">
        <v>2630</v>
      </c>
      <c r="M2503" s="1" t="s">
        <v>4290</v>
      </c>
      <c r="N2503" s="3">
        <v>-12701.1</v>
      </c>
      <c r="O2503" s="3">
        <v>0</v>
      </c>
      <c r="P2503" s="1" t="s">
        <v>2567</v>
      </c>
      <c r="Q2503" s="1" t="s">
        <v>2322</v>
      </c>
      <c r="R2503" s="1" t="s">
        <v>2318</v>
      </c>
      <c r="S2503" s="1" t="s">
        <v>2407</v>
      </c>
      <c r="T2503" s="1" t="s">
        <v>2407</v>
      </c>
      <c r="U2503" s="1" t="s">
        <v>6389</v>
      </c>
      <c r="V2503" s="1" t="s">
        <v>2470</v>
      </c>
      <c r="W2503" s="1" t="s">
        <v>103</v>
      </c>
      <c r="X2503" s="1" t="str">
        <f>CONCATENATE(Tableau4[[#This Row],[Numéro de pièce de la pièce de référence]],Tableau4[[#This Row],[Numéro de poste de la pièce de référence]])</f>
        <v>450068635460</v>
      </c>
    </row>
    <row r="2504" spans="1:24" x14ac:dyDescent="0.35">
      <c r="A2504" s="1" t="s">
        <v>97</v>
      </c>
      <c r="B2504" s="1" t="s">
        <v>2489</v>
      </c>
      <c r="C2504" s="1" t="s">
        <v>2510</v>
      </c>
      <c r="D2504" s="1" t="s">
        <v>101</v>
      </c>
      <c r="E2504" s="1" t="s">
        <v>2319</v>
      </c>
      <c r="F2504" s="1" t="s">
        <v>2407</v>
      </c>
      <c r="G2504" s="1" t="s">
        <v>3171</v>
      </c>
      <c r="H2504" s="1" t="s">
        <v>511</v>
      </c>
      <c r="I2504" s="2">
        <v>44125</v>
      </c>
      <c r="J2504" s="1" t="s">
        <v>4282</v>
      </c>
      <c r="K2504" s="1" t="s">
        <v>4283</v>
      </c>
      <c r="L2504" s="1" t="s">
        <v>2590</v>
      </c>
      <c r="M2504" s="1" t="s">
        <v>4402</v>
      </c>
      <c r="N2504" s="3">
        <v>-29.1</v>
      </c>
      <c r="O2504" s="3">
        <v>0</v>
      </c>
      <c r="P2504" s="1" t="s">
        <v>2567</v>
      </c>
      <c r="Q2504" s="1" t="s">
        <v>2322</v>
      </c>
      <c r="R2504" s="1" t="s">
        <v>2318</v>
      </c>
      <c r="S2504" s="1" t="s">
        <v>2407</v>
      </c>
      <c r="T2504" s="1" t="s">
        <v>2407</v>
      </c>
      <c r="U2504" s="1" t="s">
        <v>6390</v>
      </c>
      <c r="V2504" s="1" t="s">
        <v>2470</v>
      </c>
      <c r="W2504" s="1" t="s">
        <v>103</v>
      </c>
      <c r="X2504" s="1" t="str">
        <f>CONCATENATE(Tableau4[[#This Row],[Numéro de pièce de la pièce de référence]],Tableau4[[#This Row],[Numéro de poste de la pièce de référence]])</f>
        <v>450068635460</v>
      </c>
    </row>
    <row r="2505" spans="1:24" x14ac:dyDescent="0.35">
      <c r="A2505" s="1" t="s">
        <v>97</v>
      </c>
      <c r="B2505" s="1" t="s">
        <v>2489</v>
      </c>
      <c r="C2505" s="1" t="s">
        <v>2510</v>
      </c>
      <c r="D2505" s="1" t="s">
        <v>101</v>
      </c>
      <c r="E2505" s="1" t="s">
        <v>2319</v>
      </c>
      <c r="F2505" s="1" t="s">
        <v>2407</v>
      </c>
      <c r="G2505" s="1" t="s">
        <v>3171</v>
      </c>
      <c r="H2505" s="1" t="s">
        <v>511</v>
      </c>
      <c r="I2505" s="2">
        <v>44125</v>
      </c>
      <c r="J2505" s="1" t="s">
        <v>4282</v>
      </c>
      <c r="K2505" s="1" t="s">
        <v>4283</v>
      </c>
      <c r="L2505" s="1" t="s">
        <v>2630</v>
      </c>
      <c r="M2505" s="1" t="s">
        <v>4290</v>
      </c>
      <c r="N2505" s="3">
        <v>0</v>
      </c>
      <c r="O2505" s="3">
        <v>0</v>
      </c>
      <c r="P2505" s="1" t="s">
        <v>2567</v>
      </c>
      <c r="Q2505" s="1" t="s">
        <v>2322</v>
      </c>
      <c r="R2505" s="1" t="s">
        <v>2318</v>
      </c>
      <c r="S2505" s="1" t="s">
        <v>2407</v>
      </c>
      <c r="T2505" s="1" t="s">
        <v>2407</v>
      </c>
      <c r="U2505" s="1" t="s">
        <v>6390</v>
      </c>
      <c r="V2505" s="1" t="s">
        <v>2470</v>
      </c>
      <c r="W2505" s="1" t="s">
        <v>103</v>
      </c>
      <c r="X2505" s="1" t="str">
        <f>CONCATENATE(Tableau4[[#This Row],[Numéro de pièce de la pièce de référence]],Tableau4[[#This Row],[Numéro de poste de la pièce de référence]])</f>
        <v>450068635460</v>
      </c>
    </row>
    <row r="2506" spans="1:24" x14ac:dyDescent="0.35">
      <c r="A2506" s="1" t="s">
        <v>97</v>
      </c>
      <c r="B2506" s="1" t="s">
        <v>2489</v>
      </c>
      <c r="C2506" s="1" t="s">
        <v>2510</v>
      </c>
      <c r="D2506" s="1" t="s">
        <v>101</v>
      </c>
      <c r="E2506" s="1" t="s">
        <v>2049</v>
      </c>
      <c r="F2506" s="1" t="s">
        <v>2407</v>
      </c>
      <c r="G2506" s="1" t="s">
        <v>3229</v>
      </c>
      <c r="H2506" s="1" t="s">
        <v>88</v>
      </c>
      <c r="I2506" s="2">
        <v>44125</v>
      </c>
      <c r="J2506" s="1" t="s">
        <v>4282</v>
      </c>
      <c r="K2506" s="1" t="s">
        <v>4283</v>
      </c>
      <c r="L2506" s="1" t="s">
        <v>2630</v>
      </c>
      <c r="M2506" s="1" t="s">
        <v>4290</v>
      </c>
      <c r="N2506" s="3">
        <v>-816750</v>
      </c>
      <c r="O2506" s="3">
        <v>0</v>
      </c>
      <c r="P2506" s="1" t="s">
        <v>2567</v>
      </c>
      <c r="Q2506" s="1" t="s">
        <v>2050</v>
      </c>
      <c r="R2506" s="1" t="s">
        <v>2048</v>
      </c>
      <c r="S2506" s="1" t="s">
        <v>2407</v>
      </c>
      <c r="T2506" s="1" t="s">
        <v>2407</v>
      </c>
      <c r="U2506" s="1" t="s">
        <v>6391</v>
      </c>
      <c r="V2506" s="1" t="s">
        <v>2470</v>
      </c>
      <c r="W2506" s="1" t="s">
        <v>103</v>
      </c>
      <c r="X2506" s="1" t="str">
        <f>CONCATENATE(Tableau4[[#This Row],[Numéro de pièce de la pièce de référence]],Tableau4[[#This Row],[Numéro de poste de la pièce de référence]])</f>
        <v>450069410910</v>
      </c>
    </row>
    <row r="2507" spans="1:24" x14ac:dyDescent="0.35">
      <c r="A2507" s="1" t="s">
        <v>97</v>
      </c>
      <c r="B2507" s="1" t="s">
        <v>2489</v>
      </c>
      <c r="C2507" s="1" t="s">
        <v>2510</v>
      </c>
      <c r="D2507" s="1" t="s">
        <v>101</v>
      </c>
      <c r="E2507" s="1" t="s">
        <v>2049</v>
      </c>
      <c r="F2507" s="1" t="s">
        <v>2407</v>
      </c>
      <c r="G2507" s="1" t="s">
        <v>3229</v>
      </c>
      <c r="H2507" s="1" t="s">
        <v>88</v>
      </c>
      <c r="I2507" s="2">
        <v>44125</v>
      </c>
      <c r="J2507" s="1" t="s">
        <v>4282</v>
      </c>
      <c r="K2507" s="1" t="s">
        <v>4283</v>
      </c>
      <c r="L2507" s="1" t="s">
        <v>2630</v>
      </c>
      <c r="M2507" s="1" t="s">
        <v>4290</v>
      </c>
      <c r="N2507" s="3">
        <v>-568458</v>
      </c>
      <c r="O2507" s="3">
        <v>0</v>
      </c>
      <c r="P2507" s="1" t="s">
        <v>2567</v>
      </c>
      <c r="Q2507" s="1" t="s">
        <v>2050</v>
      </c>
      <c r="R2507" s="1" t="s">
        <v>2048</v>
      </c>
      <c r="S2507" s="1" t="s">
        <v>2407</v>
      </c>
      <c r="T2507" s="1" t="s">
        <v>2407</v>
      </c>
      <c r="U2507" s="1" t="s">
        <v>6391</v>
      </c>
      <c r="V2507" s="1" t="s">
        <v>2470</v>
      </c>
      <c r="W2507" s="1" t="s">
        <v>103</v>
      </c>
      <c r="X2507" s="1" t="str">
        <f>CONCATENATE(Tableau4[[#This Row],[Numéro de pièce de la pièce de référence]],Tableau4[[#This Row],[Numéro de poste de la pièce de référence]])</f>
        <v>450069410910</v>
      </c>
    </row>
    <row r="2508" spans="1:24" x14ac:dyDescent="0.35">
      <c r="A2508" s="1" t="s">
        <v>86</v>
      </c>
      <c r="B2508" s="1" t="s">
        <v>2489</v>
      </c>
      <c r="C2508" s="1" t="s">
        <v>2503</v>
      </c>
      <c r="D2508" s="1" t="s">
        <v>87</v>
      </c>
      <c r="E2508" s="1" t="s">
        <v>302</v>
      </c>
      <c r="F2508" s="1" t="s">
        <v>2407</v>
      </c>
      <c r="G2508" s="1" t="s">
        <v>2601</v>
      </c>
      <c r="H2508" s="1" t="s">
        <v>88</v>
      </c>
      <c r="I2508" s="2">
        <v>44126</v>
      </c>
      <c r="J2508" s="1" t="s">
        <v>4282</v>
      </c>
      <c r="K2508" s="1" t="s">
        <v>4283</v>
      </c>
      <c r="L2508" s="1" t="s">
        <v>2630</v>
      </c>
      <c r="M2508" s="1" t="s">
        <v>4290</v>
      </c>
      <c r="N2508" s="3">
        <v>-12003.4</v>
      </c>
      <c r="O2508" s="3">
        <v>0</v>
      </c>
      <c r="P2508" s="1" t="s">
        <v>2602</v>
      </c>
      <c r="Q2508" s="1" t="s">
        <v>303</v>
      </c>
      <c r="R2508" s="1" t="s">
        <v>301</v>
      </c>
      <c r="S2508" s="1" t="s">
        <v>2407</v>
      </c>
      <c r="T2508" s="1" t="s">
        <v>2407</v>
      </c>
      <c r="U2508" s="1" t="s">
        <v>6392</v>
      </c>
      <c r="V2508" s="1" t="s">
        <v>2470</v>
      </c>
      <c r="W2508" s="1" t="s">
        <v>88</v>
      </c>
      <c r="X2508" s="1" t="str">
        <f>CONCATENATE(Tableau4[[#This Row],[Numéro de pièce de la pièce de référence]],Tableau4[[#This Row],[Numéro de poste de la pièce de référence]])</f>
        <v>450066458810</v>
      </c>
    </row>
    <row r="2509" spans="1:24" x14ac:dyDescent="0.35">
      <c r="A2509" s="1" t="s">
        <v>86</v>
      </c>
      <c r="B2509" s="1" t="s">
        <v>2489</v>
      </c>
      <c r="C2509" s="1" t="s">
        <v>2503</v>
      </c>
      <c r="D2509" s="1" t="s">
        <v>87</v>
      </c>
      <c r="E2509" s="1" t="s">
        <v>302</v>
      </c>
      <c r="F2509" s="1" t="s">
        <v>2407</v>
      </c>
      <c r="G2509" s="1" t="s">
        <v>2601</v>
      </c>
      <c r="H2509" s="1" t="s">
        <v>88</v>
      </c>
      <c r="I2509" s="2">
        <v>44126</v>
      </c>
      <c r="J2509" s="1" t="s">
        <v>4282</v>
      </c>
      <c r="K2509" s="1" t="s">
        <v>4283</v>
      </c>
      <c r="L2509" s="1" t="s">
        <v>2630</v>
      </c>
      <c r="M2509" s="1" t="s">
        <v>4290</v>
      </c>
      <c r="N2509" s="3">
        <v>-7716.6</v>
      </c>
      <c r="O2509" s="3">
        <v>0</v>
      </c>
      <c r="P2509" s="1" t="s">
        <v>2602</v>
      </c>
      <c r="Q2509" s="1" t="s">
        <v>303</v>
      </c>
      <c r="R2509" s="1" t="s">
        <v>301</v>
      </c>
      <c r="S2509" s="1" t="s">
        <v>2407</v>
      </c>
      <c r="T2509" s="1" t="s">
        <v>2407</v>
      </c>
      <c r="U2509" s="1" t="s">
        <v>6393</v>
      </c>
      <c r="V2509" s="1" t="s">
        <v>2470</v>
      </c>
      <c r="W2509" s="1" t="s">
        <v>88</v>
      </c>
      <c r="X2509" s="1" t="str">
        <f>CONCATENATE(Tableau4[[#This Row],[Numéro de pièce de la pièce de référence]],Tableau4[[#This Row],[Numéro de poste de la pièce de référence]])</f>
        <v>450066458810</v>
      </c>
    </row>
    <row r="2510" spans="1:24" x14ac:dyDescent="0.35">
      <c r="A2510" s="1" t="s">
        <v>86</v>
      </c>
      <c r="B2510" s="1" t="s">
        <v>2489</v>
      </c>
      <c r="C2510" s="1" t="s">
        <v>2503</v>
      </c>
      <c r="D2510" s="1" t="s">
        <v>87</v>
      </c>
      <c r="E2510" s="1" t="s">
        <v>302</v>
      </c>
      <c r="F2510" s="1" t="s">
        <v>2407</v>
      </c>
      <c r="G2510" s="1" t="s">
        <v>2601</v>
      </c>
      <c r="H2510" s="1" t="s">
        <v>88</v>
      </c>
      <c r="I2510" s="2">
        <v>44126</v>
      </c>
      <c r="J2510" s="1" t="s">
        <v>4282</v>
      </c>
      <c r="K2510" s="1" t="s">
        <v>4283</v>
      </c>
      <c r="L2510" s="1" t="s">
        <v>2630</v>
      </c>
      <c r="M2510" s="1" t="s">
        <v>4290</v>
      </c>
      <c r="N2510" s="3">
        <v>-4286.8</v>
      </c>
      <c r="O2510" s="3">
        <v>0</v>
      </c>
      <c r="P2510" s="1" t="s">
        <v>2602</v>
      </c>
      <c r="Q2510" s="1" t="s">
        <v>303</v>
      </c>
      <c r="R2510" s="1" t="s">
        <v>301</v>
      </c>
      <c r="S2510" s="1" t="s">
        <v>2407</v>
      </c>
      <c r="T2510" s="1" t="s">
        <v>2407</v>
      </c>
      <c r="U2510" s="1" t="s">
        <v>6394</v>
      </c>
      <c r="V2510" s="1" t="s">
        <v>2470</v>
      </c>
      <c r="W2510" s="1" t="s">
        <v>88</v>
      </c>
      <c r="X2510" s="1" t="str">
        <f>CONCATENATE(Tableau4[[#This Row],[Numéro de pièce de la pièce de référence]],Tableau4[[#This Row],[Numéro de poste de la pièce de référence]])</f>
        <v>450066458810</v>
      </c>
    </row>
    <row r="2511" spans="1:24" x14ac:dyDescent="0.35">
      <c r="A2511" s="1" t="s">
        <v>86</v>
      </c>
      <c r="B2511" s="1" t="s">
        <v>2489</v>
      </c>
      <c r="C2511" s="1" t="s">
        <v>2503</v>
      </c>
      <c r="D2511" s="1" t="s">
        <v>87</v>
      </c>
      <c r="E2511" s="1" t="s">
        <v>302</v>
      </c>
      <c r="F2511" s="1" t="s">
        <v>2407</v>
      </c>
      <c r="G2511" s="1" t="s">
        <v>2601</v>
      </c>
      <c r="H2511" s="1" t="s">
        <v>88</v>
      </c>
      <c r="I2511" s="2">
        <v>44126</v>
      </c>
      <c r="J2511" s="1" t="s">
        <v>4282</v>
      </c>
      <c r="K2511" s="1" t="s">
        <v>4283</v>
      </c>
      <c r="L2511" s="1" t="s">
        <v>2630</v>
      </c>
      <c r="M2511" s="1" t="s">
        <v>4290</v>
      </c>
      <c r="N2511" s="3">
        <v>-12003.4</v>
      </c>
      <c r="O2511" s="3">
        <v>0</v>
      </c>
      <c r="P2511" s="1" t="s">
        <v>2602</v>
      </c>
      <c r="Q2511" s="1" t="s">
        <v>303</v>
      </c>
      <c r="R2511" s="1" t="s">
        <v>301</v>
      </c>
      <c r="S2511" s="1" t="s">
        <v>2407</v>
      </c>
      <c r="T2511" s="1" t="s">
        <v>2407</v>
      </c>
      <c r="U2511" s="1" t="s">
        <v>6395</v>
      </c>
      <c r="V2511" s="1" t="s">
        <v>2470</v>
      </c>
      <c r="W2511" s="1" t="s">
        <v>88</v>
      </c>
      <c r="X2511" s="1" t="str">
        <f>CONCATENATE(Tableau4[[#This Row],[Numéro de pièce de la pièce de référence]],Tableau4[[#This Row],[Numéro de poste de la pièce de référence]])</f>
        <v>450066458810</v>
      </c>
    </row>
    <row r="2512" spans="1:24" x14ac:dyDescent="0.35">
      <c r="A2512" s="1" t="s">
        <v>86</v>
      </c>
      <c r="B2512" s="1" t="s">
        <v>2489</v>
      </c>
      <c r="C2512" s="1" t="s">
        <v>2503</v>
      </c>
      <c r="D2512" s="1" t="s">
        <v>87</v>
      </c>
      <c r="E2512" s="1" t="s">
        <v>302</v>
      </c>
      <c r="F2512" s="1" t="s">
        <v>2407</v>
      </c>
      <c r="G2512" s="1" t="s">
        <v>2601</v>
      </c>
      <c r="H2512" s="1" t="s">
        <v>88</v>
      </c>
      <c r="I2512" s="2">
        <v>44126</v>
      </c>
      <c r="J2512" s="1" t="s">
        <v>4282</v>
      </c>
      <c r="K2512" s="1" t="s">
        <v>4283</v>
      </c>
      <c r="L2512" s="1" t="s">
        <v>2630</v>
      </c>
      <c r="M2512" s="1" t="s">
        <v>4290</v>
      </c>
      <c r="N2512" s="3">
        <v>-12003.4</v>
      </c>
      <c r="O2512" s="3">
        <v>0</v>
      </c>
      <c r="P2512" s="1" t="s">
        <v>2602</v>
      </c>
      <c r="Q2512" s="1" t="s">
        <v>303</v>
      </c>
      <c r="R2512" s="1" t="s">
        <v>301</v>
      </c>
      <c r="S2512" s="1" t="s">
        <v>2407</v>
      </c>
      <c r="T2512" s="1" t="s">
        <v>2407</v>
      </c>
      <c r="U2512" s="1" t="s">
        <v>6396</v>
      </c>
      <c r="V2512" s="1" t="s">
        <v>2470</v>
      </c>
      <c r="W2512" s="1" t="s">
        <v>88</v>
      </c>
      <c r="X2512" s="1" t="str">
        <f>CONCATENATE(Tableau4[[#This Row],[Numéro de pièce de la pièce de référence]],Tableau4[[#This Row],[Numéro de poste de la pièce de référence]])</f>
        <v>450066458810</v>
      </c>
    </row>
    <row r="2513" spans="1:24" x14ac:dyDescent="0.35">
      <c r="A2513" s="1" t="s">
        <v>150</v>
      </c>
      <c r="B2513" s="1" t="s">
        <v>2489</v>
      </c>
      <c r="C2513" s="1" t="s">
        <v>2503</v>
      </c>
      <c r="D2513" s="1" t="s">
        <v>151</v>
      </c>
      <c r="E2513" s="1" t="s">
        <v>302</v>
      </c>
      <c r="F2513" s="1" t="s">
        <v>2407</v>
      </c>
      <c r="G2513" s="1" t="s">
        <v>2601</v>
      </c>
      <c r="H2513" s="1" t="s">
        <v>217</v>
      </c>
      <c r="I2513" s="2">
        <v>44126</v>
      </c>
      <c r="J2513" s="1" t="s">
        <v>4282</v>
      </c>
      <c r="K2513" s="1" t="s">
        <v>4283</v>
      </c>
      <c r="L2513" s="1" t="s">
        <v>2630</v>
      </c>
      <c r="M2513" s="1" t="s">
        <v>4290</v>
      </c>
      <c r="N2513" s="3">
        <v>-11788.34</v>
      </c>
      <c r="O2513" s="3">
        <v>0</v>
      </c>
      <c r="P2513" s="1" t="s">
        <v>2602</v>
      </c>
      <c r="Q2513" s="1" t="s">
        <v>308</v>
      </c>
      <c r="R2513" s="1" t="s">
        <v>301</v>
      </c>
      <c r="S2513" s="1" t="s">
        <v>2407</v>
      </c>
      <c r="T2513" s="1" t="s">
        <v>2407</v>
      </c>
      <c r="U2513" s="1" t="s">
        <v>6396</v>
      </c>
      <c r="V2513" s="1" t="s">
        <v>2470</v>
      </c>
      <c r="W2513" s="1" t="s">
        <v>103</v>
      </c>
      <c r="X2513" s="1" t="str">
        <f>CONCATENATE(Tableau4[[#This Row],[Numéro de pièce de la pièce de référence]],Tableau4[[#This Row],[Numéro de poste de la pièce de référence]])</f>
        <v>450066458820</v>
      </c>
    </row>
    <row r="2514" spans="1:24" x14ac:dyDescent="0.35">
      <c r="A2514" s="1" t="s">
        <v>150</v>
      </c>
      <c r="B2514" s="1" t="s">
        <v>2489</v>
      </c>
      <c r="C2514" s="1" t="s">
        <v>2503</v>
      </c>
      <c r="D2514" s="1" t="s">
        <v>151</v>
      </c>
      <c r="E2514" s="1" t="s">
        <v>302</v>
      </c>
      <c r="F2514" s="1" t="s">
        <v>2407</v>
      </c>
      <c r="G2514" s="1" t="s">
        <v>2601</v>
      </c>
      <c r="H2514" s="1" t="s">
        <v>217</v>
      </c>
      <c r="I2514" s="2">
        <v>44126</v>
      </c>
      <c r="J2514" s="1" t="s">
        <v>4282</v>
      </c>
      <c r="K2514" s="1" t="s">
        <v>4283</v>
      </c>
      <c r="L2514" s="1" t="s">
        <v>2630</v>
      </c>
      <c r="M2514" s="1" t="s">
        <v>4290</v>
      </c>
      <c r="N2514" s="3">
        <v>-11574.36</v>
      </c>
      <c r="O2514" s="3">
        <v>0</v>
      </c>
      <c r="P2514" s="1" t="s">
        <v>2602</v>
      </c>
      <c r="Q2514" s="1" t="s">
        <v>308</v>
      </c>
      <c r="R2514" s="1" t="s">
        <v>301</v>
      </c>
      <c r="S2514" s="1" t="s">
        <v>2407</v>
      </c>
      <c r="T2514" s="1" t="s">
        <v>2407</v>
      </c>
      <c r="U2514" s="1" t="s">
        <v>6395</v>
      </c>
      <c r="V2514" s="1" t="s">
        <v>2470</v>
      </c>
      <c r="W2514" s="1" t="s">
        <v>103</v>
      </c>
      <c r="X2514" s="1" t="str">
        <f>CONCATENATE(Tableau4[[#This Row],[Numéro de pièce de la pièce de référence]],Tableau4[[#This Row],[Numéro de poste de la pièce de référence]])</f>
        <v>450066458820</v>
      </c>
    </row>
    <row r="2515" spans="1:24" x14ac:dyDescent="0.35">
      <c r="A2515" s="1" t="s">
        <v>150</v>
      </c>
      <c r="B2515" s="1" t="s">
        <v>2489</v>
      </c>
      <c r="C2515" s="1" t="s">
        <v>2503</v>
      </c>
      <c r="D2515" s="1" t="s">
        <v>151</v>
      </c>
      <c r="E2515" s="1" t="s">
        <v>302</v>
      </c>
      <c r="F2515" s="1" t="s">
        <v>2407</v>
      </c>
      <c r="G2515" s="1" t="s">
        <v>2601</v>
      </c>
      <c r="H2515" s="1" t="s">
        <v>217</v>
      </c>
      <c r="I2515" s="2">
        <v>44126</v>
      </c>
      <c r="J2515" s="1" t="s">
        <v>4282</v>
      </c>
      <c r="K2515" s="1" t="s">
        <v>4283</v>
      </c>
      <c r="L2515" s="1" t="s">
        <v>2630</v>
      </c>
      <c r="M2515" s="1" t="s">
        <v>4290</v>
      </c>
      <c r="N2515" s="3">
        <v>-4286.8</v>
      </c>
      <c r="O2515" s="3">
        <v>0</v>
      </c>
      <c r="P2515" s="1" t="s">
        <v>2602</v>
      </c>
      <c r="Q2515" s="1" t="s">
        <v>308</v>
      </c>
      <c r="R2515" s="1" t="s">
        <v>301</v>
      </c>
      <c r="S2515" s="1" t="s">
        <v>2407</v>
      </c>
      <c r="T2515" s="1" t="s">
        <v>2407</v>
      </c>
      <c r="U2515" s="1" t="s">
        <v>6393</v>
      </c>
      <c r="V2515" s="1" t="s">
        <v>2470</v>
      </c>
      <c r="W2515" s="1" t="s">
        <v>103</v>
      </c>
      <c r="X2515" s="1" t="str">
        <f>CONCATENATE(Tableau4[[#This Row],[Numéro de pièce de la pièce de référence]],Tableau4[[#This Row],[Numéro de poste de la pièce de référence]])</f>
        <v>450066458820</v>
      </c>
    </row>
    <row r="2516" spans="1:24" x14ac:dyDescent="0.35">
      <c r="A2516" s="1" t="s">
        <v>150</v>
      </c>
      <c r="B2516" s="1" t="s">
        <v>2489</v>
      </c>
      <c r="C2516" s="1" t="s">
        <v>2503</v>
      </c>
      <c r="D2516" s="1" t="s">
        <v>151</v>
      </c>
      <c r="E2516" s="1" t="s">
        <v>302</v>
      </c>
      <c r="F2516" s="1" t="s">
        <v>2407</v>
      </c>
      <c r="G2516" s="1" t="s">
        <v>2601</v>
      </c>
      <c r="H2516" s="1" t="s">
        <v>217</v>
      </c>
      <c r="I2516" s="2">
        <v>44126</v>
      </c>
      <c r="J2516" s="1" t="s">
        <v>4282</v>
      </c>
      <c r="K2516" s="1" t="s">
        <v>4283</v>
      </c>
      <c r="L2516" s="1" t="s">
        <v>2630</v>
      </c>
      <c r="M2516" s="1" t="s">
        <v>4290</v>
      </c>
      <c r="N2516" s="3">
        <v>-11145.68</v>
      </c>
      <c r="O2516" s="3">
        <v>0</v>
      </c>
      <c r="P2516" s="1" t="s">
        <v>2602</v>
      </c>
      <c r="Q2516" s="1" t="s">
        <v>308</v>
      </c>
      <c r="R2516" s="1" t="s">
        <v>301</v>
      </c>
      <c r="S2516" s="1" t="s">
        <v>2407</v>
      </c>
      <c r="T2516" s="1" t="s">
        <v>2407</v>
      </c>
      <c r="U2516" s="1" t="s">
        <v>6397</v>
      </c>
      <c r="V2516" s="1" t="s">
        <v>2470</v>
      </c>
      <c r="W2516" s="1" t="s">
        <v>103</v>
      </c>
      <c r="X2516" s="1" t="str">
        <f>CONCATENATE(Tableau4[[#This Row],[Numéro de pièce de la pièce de référence]],Tableau4[[#This Row],[Numéro de poste de la pièce de référence]])</f>
        <v>450066458820</v>
      </c>
    </row>
    <row r="2517" spans="1:24" x14ac:dyDescent="0.35">
      <c r="A2517" s="1" t="s">
        <v>86</v>
      </c>
      <c r="B2517" s="1" t="s">
        <v>2489</v>
      </c>
      <c r="C2517" s="1" t="s">
        <v>2503</v>
      </c>
      <c r="D2517" s="1" t="s">
        <v>91</v>
      </c>
      <c r="E2517" s="1" t="s">
        <v>443</v>
      </c>
      <c r="F2517" s="1" t="s">
        <v>2407</v>
      </c>
      <c r="G2517" s="1" t="s">
        <v>2601</v>
      </c>
      <c r="H2517" s="1" t="s">
        <v>88</v>
      </c>
      <c r="I2517" s="2">
        <v>44126</v>
      </c>
      <c r="J2517" s="1" t="s">
        <v>4282</v>
      </c>
      <c r="K2517" s="1" t="s">
        <v>4283</v>
      </c>
      <c r="L2517" s="1" t="s">
        <v>2630</v>
      </c>
      <c r="M2517" s="1" t="s">
        <v>4290</v>
      </c>
      <c r="N2517" s="3">
        <v>-12003.4</v>
      </c>
      <c r="O2517" s="3">
        <v>0</v>
      </c>
      <c r="P2517" s="1" t="s">
        <v>2602</v>
      </c>
      <c r="Q2517" s="1" t="s">
        <v>444</v>
      </c>
      <c r="R2517" s="1" t="s">
        <v>301</v>
      </c>
      <c r="S2517" s="1" t="s">
        <v>2407</v>
      </c>
      <c r="T2517" s="1" t="s">
        <v>2407</v>
      </c>
      <c r="U2517" s="1" t="s">
        <v>6398</v>
      </c>
      <c r="V2517" s="1" t="s">
        <v>2470</v>
      </c>
      <c r="W2517" s="1" t="s">
        <v>92</v>
      </c>
      <c r="X2517" s="1" t="str">
        <f>CONCATENATE(Tableau4[[#This Row],[Numéro de pièce de la pièce de référence]],Tableau4[[#This Row],[Numéro de poste de la pièce de référence]])</f>
        <v>450066785410</v>
      </c>
    </row>
    <row r="2518" spans="1:24" x14ac:dyDescent="0.35">
      <c r="A2518" s="1" t="s">
        <v>86</v>
      </c>
      <c r="B2518" s="1" t="s">
        <v>2489</v>
      </c>
      <c r="C2518" s="1" t="s">
        <v>2503</v>
      </c>
      <c r="D2518" s="1" t="s">
        <v>91</v>
      </c>
      <c r="E2518" s="1" t="s">
        <v>443</v>
      </c>
      <c r="F2518" s="1" t="s">
        <v>2407</v>
      </c>
      <c r="G2518" s="1" t="s">
        <v>2601</v>
      </c>
      <c r="H2518" s="1" t="s">
        <v>88</v>
      </c>
      <c r="I2518" s="2">
        <v>44126</v>
      </c>
      <c r="J2518" s="1" t="s">
        <v>4282</v>
      </c>
      <c r="K2518" s="1" t="s">
        <v>4283</v>
      </c>
      <c r="L2518" s="1" t="s">
        <v>2630</v>
      </c>
      <c r="M2518" s="1" t="s">
        <v>4290</v>
      </c>
      <c r="N2518" s="3">
        <v>-6001.7</v>
      </c>
      <c r="O2518" s="3">
        <v>0</v>
      </c>
      <c r="P2518" s="1" t="s">
        <v>2602</v>
      </c>
      <c r="Q2518" s="1" t="s">
        <v>444</v>
      </c>
      <c r="R2518" s="1" t="s">
        <v>301</v>
      </c>
      <c r="S2518" s="1" t="s">
        <v>2407</v>
      </c>
      <c r="T2518" s="1" t="s">
        <v>2407</v>
      </c>
      <c r="U2518" s="1" t="s">
        <v>6399</v>
      </c>
      <c r="V2518" s="1" t="s">
        <v>2470</v>
      </c>
      <c r="W2518" s="1" t="s">
        <v>92</v>
      </c>
      <c r="X2518" s="1" t="str">
        <f>CONCATENATE(Tableau4[[#This Row],[Numéro de pièce de la pièce de référence]],Tableau4[[#This Row],[Numéro de poste de la pièce de référence]])</f>
        <v>450066785410</v>
      </c>
    </row>
    <row r="2519" spans="1:24" x14ac:dyDescent="0.35">
      <c r="A2519" s="1" t="s">
        <v>86</v>
      </c>
      <c r="B2519" s="1" t="s">
        <v>2489</v>
      </c>
      <c r="C2519" s="1" t="s">
        <v>2503</v>
      </c>
      <c r="D2519" s="1" t="s">
        <v>91</v>
      </c>
      <c r="E2519" s="1" t="s">
        <v>443</v>
      </c>
      <c r="F2519" s="1" t="s">
        <v>2407</v>
      </c>
      <c r="G2519" s="1" t="s">
        <v>2601</v>
      </c>
      <c r="H2519" s="1" t="s">
        <v>88</v>
      </c>
      <c r="I2519" s="2">
        <v>44126</v>
      </c>
      <c r="J2519" s="1" t="s">
        <v>4282</v>
      </c>
      <c r="K2519" s="1" t="s">
        <v>4283</v>
      </c>
      <c r="L2519" s="1" t="s">
        <v>2630</v>
      </c>
      <c r="M2519" s="1" t="s">
        <v>4290</v>
      </c>
      <c r="N2519" s="3">
        <v>-24006.799999999999</v>
      </c>
      <c r="O2519" s="3">
        <v>0</v>
      </c>
      <c r="P2519" s="1" t="s">
        <v>2602</v>
      </c>
      <c r="Q2519" s="1" t="s">
        <v>444</v>
      </c>
      <c r="R2519" s="1" t="s">
        <v>301</v>
      </c>
      <c r="S2519" s="1" t="s">
        <v>2407</v>
      </c>
      <c r="T2519" s="1" t="s">
        <v>2407</v>
      </c>
      <c r="U2519" s="1" t="s">
        <v>6400</v>
      </c>
      <c r="V2519" s="1" t="s">
        <v>2470</v>
      </c>
      <c r="W2519" s="1" t="s">
        <v>92</v>
      </c>
      <c r="X2519" s="1" t="str">
        <f>CONCATENATE(Tableau4[[#This Row],[Numéro de pièce de la pièce de référence]],Tableau4[[#This Row],[Numéro de poste de la pièce de référence]])</f>
        <v>450066785410</v>
      </c>
    </row>
    <row r="2520" spans="1:24" x14ac:dyDescent="0.35">
      <c r="A2520" s="1" t="s">
        <v>150</v>
      </c>
      <c r="B2520" s="1" t="s">
        <v>2489</v>
      </c>
      <c r="C2520" s="1" t="s">
        <v>2503</v>
      </c>
      <c r="D2520" s="1" t="s">
        <v>151</v>
      </c>
      <c r="E2520" s="1" t="s">
        <v>443</v>
      </c>
      <c r="F2520" s="1" t="s">
        <v>2407</v>
      </c>
      <c r="G2520" s="1" t="s">
        <v>2601</v>
      </c>
      <c r="H2520" s="1" t="s">
        <v>217</v>
      </c>
      <c r="I2520" s="2">
        <v>44126</v>
      </c>
      <c r="J2520" s="1" t="s">
        <v>4282</v>
      </c>
      <c r="K2520" s="1" t="s">
        <v>4283</v>
      </c>
      <c r="L2520" s="1" t="s">
        <v>2630</v>
      </c>
      <c r="M2520" s="1" t="s">
        <v>4290</v>
      </c>
      <c r="N2520" s="3">
        <v>-18433.240000000002</v>
      </c>
      <c r="O2520" s="3">
        <v>0</v>
      </c>
      <c r="P2520" s="1" t="s">
        <v>2602</v>
      </c>
      <c r="Q2520" s="1" t="s">
        <v>445</v>
      </c>
      <c r="R2520" s="1" t="s">
        <v>301</v>
      </c>
      <c r="S2520" s="1" t="s">
        <v>2407</v>
      </c>
      <c r="T2520" s="1" t="s">
        <v>2407</v>
      </c>
      <c r="U2520" s="1" t="s">
        <v>6400</v>
      </c>
      <c r="V2520" s="1" t="s">
        <v>2470</v>
      </c>
      <c r="W2520" s="1" t="s">
        <v>99</v>
      </c>
      <c r="X2520" s="1" t="str">
        <f>CONCATENATE(Tableau4[[#This Row],[Numéro de pièce de la pièce de référence]],Tableau4[[#This Row],[Numéro de poste de la pièce de référence]])</f>
        <v>450066785420</v>
      </c>
    </row>
    <row r="2521" spans="1:24" x14ac:dyDescent="0.35">
      <c r="A2521" s="1" t="s">
        <v>97</v>
      </c>
      <c r="B2521" s="1" t="s">
        <v>2489</v>
      </c>
      <c r="C2521" s="1" t="s">
        <v>2510</v>
      </c>
      <c r="D2521" s="1" t="s">
        <v>101</v>
      </c>
      <c r="E2521" s="1" t="s">
        <v>1251</v>
      </c>
      <c r="F2521" s="1" t="s">
        <v>2407</v>
      </c>
      <c r="G2521" s="1" t="s">
        <v>2942</v>
      </c>
      <c r="H2521" s="1" t="s">
        <v>88</v>
      </c>
      <c r="I2521" s="2">
        <v>44126</v>
      </c>
      <c r="J2521" s="1" t="s">
        <v>4282</v>
      </c>
      <c r="K2521" s="1" t="s">
        <v>4283</v>
      </c>
      <c r="L2521" s="1" t="s">
        <v>2630</v>
      </c>
      <c r="M2521" s="1" t="s">
        <v>4290</v>
      </c>
      <c r="N2521" s="3">
        <v>-9498.5</v>
      </c>
      <c r="O2521" s="3">
        <v>0</v>
      </c>
      <c r="P2521" s="1" t="s">
        <v>2581</v>
      </c>
      <c r="Q2521" s="1" t="s">
        <v>1252</v>
      </c>
      <c r="R2521" s="1" t="s">
        <v>1250</v>
      </c>
      <c r="S2521" s="1" t="s">
        <v>2407</v>
      </c>
      <c r="T2521" s="1" t="s">
        <v>2407</v>
      </c>
      <c r="U2521" s="1" t="s">
        <v>6401</v>
      </c>
      <c r="V2521" s="1" t="s">
        <v>2470</v>
      </c>
      <c r="W2521" s="1" t="s">
        <v>51</v>
      </c>
      <c r="X2521" s="1" t="str">
        <f>CONCATENATE(Tableau4[[#This Row],[Numéro de pièce de la pièce de référence]],Tableau4[[#This Row],[Numéro de poste de la pièce de référence]])</f>
        <v>450067329810</v>
      </c>
    </row>
    <row r="2522" spans="1:24" x14ac:dyDescent="0.35">
      <c r="A2522" s="1" t="s">
        <v>97</v>
      </c>
      <c r="B2522" s="1" t="s">
        <v>2489</v>
      </c>
      <c r="C2522" s="1" t="s">
        <v>2510</v>
      </c>
      <c r="D2522" s="1" t="s">
        <v>101</v>
      </c>
      <c r="E2522" s="1" t="s">
        <v>1395</v>
      </c>
      <c r="F2522" s="1" t="s">
        <v>2407</v>
      </c>
      <c r="G2522" s="1" t="s">
        <v>2994</v>
      </c>
      <c r="H2522" s="1" t="s">
        <v>88</v>
      </c>
      <c r="I2522" s="2">
        <v>44126</v>
      </c>
      <c r="J2522" s="1" t="s">
        <v>4282</v>
      </c>
      <c r="K2522" s="1" t="s">
        <v>4283</v>
      </c>
      <c r="L2522" s="1" t="s">
        <v>2630</v>
      </c>
      <c r="M2522" s="1" t="s">
        <v>4290</v>
      </c>
      <c r="N2522" s="3">
        <v>-200345.75</v>
      </c>
      <c r="O2522" s="3">
        <v>0</v>
      </c>
      <c r="P2522" s="1" t="s">
        <v>2567</v>
      </c>
      <c r="Q2522" s="1" t="s">
        <v>1396</v>
      </c>
      <c r="R2522" s="1" t="s">
        <v>1318</v>
      </c>
      <c r="S2522" s="1" t="s">
        <v>2407</v>
      </c>
      <c r="T2522" s="1" t="s">
        <v>2407</v>
      </c>
      <c r="U2522" s="1" t="s">
        <v>6402</v>
      </c>
      <c r="V2522" s="1" t="s">
        <v>2470</v>
      </c>
      <c r="W2522" s="1" t="s">
        <v>103</v>
      </c>
      <c r="X2522" s="1" t="str">
        <f>CONCATENATE(Tableau4[[#This Row],[Numéro de pièce de la pièce de référence]],Tableau4[[#This Row],[Numéro de poste de la pièce de référence]])</f>
        <v>450067419010</v>
      </c>
    </row>
    <row r="2523" spans="1:24" x14ac:dyDescent="0.35">
      <c r="A2523" s="1" t="s">
        <v>23</v>
      </c>
      <c r="B2523" s="1" t="s">
        <v>3111</v>
      </c>
      <c r="C2523" s="1" t="s">
        <v>2492</v>
      </c>
      <c r="D2523" s="1" t="s">
        <v>50</v>
      </c>
      <c r="E2523" s="1" t="s">
        <v>1714</v>
      </c>
      <c r="F2523" s="1" t="s">
        <v>2407</v>
      </c>
      <c r="G2523" s="1" t="s">
        <v>3110</v>
      </c>
      <c r="H2523" s="1" t="s">
        <v>88</v>
      </c>
      <c r="I2523" s="2">
        <v>44126</v>
      </c>
      <c r="J2523" s="1" t="s">
        <v>4282</v>
      </c>
      <c r="K2523" s="1" t="s">
        <v>4283</v>
      </c>
      <c r="L2523" s="1" t="s">
        <v>3401</v>
      </c>
      <c r="M2523" s="1" t="s">
        <v>4288</v>
      </c>
      <c r="N2523" s="3">
        <v>116641.67</v>
      </c>
      <c r="O2523" s="3">
        <v>0</v>
      </c>
      <c r="P2523" s="1" t="s">
        <v>2771</v>
      </c>
      <c r="Q2523" s="1" t="s">
        <v>1715</v>
      </c>
      <c r="R2523" s="1" t="s">
        <v>301</v>
      </c>
      <c r="S2523" s="1" t="s">
        <v>2407</v>
      </c>
      <c r="T2523" s="1" t="s">
        <v>2407</v>
      </c>
      <c r="U2523" s="1" t="s">
        <v>6403</v>
      </c>
      <c r="V2523" s="1" t="s">
        <v>2470</v>
      </c>
      <c r="W2523" s="1" t="s">
        <v>51</v>
      </c>
      <c r="X2523" s="1" t="str">
        <f>CONCATENATE(Tableau4[[#This Row],[Numéro de pièce de la pièce de référence]],Tableau4[[#This Row],[Numéro de poste de la pièce de référence]])</f>
        <v>450068216510</v>
      </c>
    </row>
    <row r="2524" spans="1:24" x14ac:dyDescent="0.35">
      <c r="A2524" s="1" t="s">
        <v>97</v>
      </c>
      <c r="B2524" s="1" t="s">
        <v>2489</v>
      </c>
      <c r="C2524" s="1" t="s">
        <v>2510</v>
      </c>
      <c r="D2524" s="1" t="s">
        <v>101</v>
      </c>
      <c r="E2524" s="1" t="s">
        <v>1837</v>
      </c>
      <c r="F2524" s="1" t="s">
        <v>2407</v>
      </c>
      <c r="G2524" s="1" t="s">
        <v>3169</v>
      </c>
      <c r="H2524" s="1" t="s">
        <v>421</v>
      </c>
      <c r="I2524" s="2">
        <v>44126</v>
      </c>
      <c r="J2524" s="1" t="s">
        <v>4282</v>
      </c>
      <c r="K2524" s="1" t="s">
        <v>4283</v>
      </c>
      <c r="L2524" s="1" t="s">
        <v>3400</v>
      </c>
      <c r="M2524" s="1" t="s">
        <v>4284</v>
      </c>
      <c r="N2524" s="3">
        <v>84075.36</v>
      </c>
      <c r="O2524" s="3">
        <v>0</v>
      </c>
      <c r="P2524" s="1" t="s">
        <v>2567</v>
      </c>
      <c r="Q2524" s="1" t="s">
        <v>1839</v>
      </c>
      <c r="R2524" s="1" t="s">
        <v>1836</v>
      </c>
      <c r="S2524" s="1" t="s">
        <v>2407</v>
      </c>
      <c r="T2524" s="1" t="s">
        <v>2407</v>
      </c>
      <c r="U2524" s="1" t="s">
        <v>6404</v>
      </c>
      <c r="V2524" s="1" t="s">
        <v>2470</v>
      </c>
      <c r="W2524" s="1" t="s">
        <v>103</v>
      </c>
      <c r="X2524" s="1" t="str">
        <f>CONCATENATE(Tableau4[[#This Row],[Numéro de pièce de la pièce de référence]],Tableau4[[#This Row],[Numéro de poste de la pièce de référence]])</f>
        <v>450068634940</v>
      </c>
    </row>
    <row r="2525" spans="1:24" x14ac:dyDescent="0.35">
      <c r="A2525" s="1" t="s">
        <v>97</v>
      </c>
      <c r="B2525" s="1" t="s">
        <v>2489</v>
      </c>
      <c r="C2525" s="1" t="s">
        <v>2510</v>
      </c>
      <c r="D2525" s="1" t="s">
        <v>126</v>
      </c>
      <c r="E2525" s="1" t="s">
        <v>2078</v>
      </c>
      <c r="F2525" s="1" t="s">
        <v>2407</v>
      </c>
      <c r="G2525" s="1" t="s">
        <v>3252</v>
      </c>
      <c r="H2525" s="1" t="s">
        <v>88</v>
      </c>
      <c r="I2525" s="2">
        <v>44126</v>
      </c>
      <c r="J2525" s="1" t="s">
        <v>4282</v>
      </c>
      <c r="K2525" s="1" t="s">
        <v>4283</v>
      </c>
      <c r="L2525" s="1" t="s">
        <v>3400</v>
      </c>
      <c r="M2525" s="1" t="s">
        <v>4284</v>
      </c>
      <c r="N2525" s="3">
        <v>622.98</v>
      </c>
      <c r="O2525" s="3">
        <v>0</v>
      </c>
      <c r="P2525" s="1" t="s">
        <v>2639</v>
      </c>
      <c r="Q2525" s="1" t="s">
        <v>2079</v>
      </c>
      <c r="R2525" s="1" t="s">
        <v>2077</v>
      </c>
      <c r="S2525" s="1" t="s">
        <v>2407</v>
      </c>
      <c r="T2525" s="1" t="s">
        <v>2407</v>
      </c>
      <c r="U2525" s="1" t="s">
        <v>6405</v>
      </c>
      <c r="V2525" s="1" t="s">
        <v>2470</v>
      </c>
      <c r="W2525" s="1" t="s">
        <v>99</v>
      </c>
      <c r="X2525" s="1" t="str">
        <f>CONCATENATE(Tableau4[[#This Row],[Numéro de pièce de la pièce de référence]],Tableau4[[#This Row],[Numéro de poste de la pièce de référence]])</f>
        <v>450069721210</v>
      </c>
    </row>
    <row r="2526" spans="1:24" x14ac:dyDescent="0.35">
      <c r="A2526" s="1" t="s">
        <v>97</v>
      </c>
      <c r="B2526" s="1" t="s">
        <v>2489</v>
      </c>
      <c r="C2526" s="1" t="s">
        <v>2510</v>
      </c>
      <c r="D2526" s="1" t="s">
        <v>126</v>
      </c>
      <c r="E2526" s="1" t="s">
        <v>2078</v>
      </c>
      <c r="F2526" s="1" t="s">
        <v>2407</v>
      </c>
      <c r="G2526" s="1" t="s">
        <v>3252</v>
      </c>
      <c r="H2526" s="1" t="s">
        <v>217</v>
      </c>
      <c r="I2526" s="2">
        <v>44126</v>
      </c>
      <c r="J2526" s="1" t="s">
        <v>4282</v>
      </c>
      <c r="K2526" s="1" t="s">
        <v>4283</v>
      </c>
      <c r="L2526" s="1" t="s">
        <v>3400</v>
      </c>
      <c r="M2526" s="1" t="s">
        <v>4284</v>
      </c>
      <c r="N2526" s="3">
        <v>77.02</v>
      </c>
      <c r="O2526" s="3">
        <v>0</v>
      </c>
      <c r="P2526" s="1" t="s">
        <v>2639</v>
      </c>
      <c r="Q2526" s="1" t="s">
        <v>2080</v>
      </c>
      <c r="R2526" s="1" t="s">
        <v>2077</v>
      </c>
      <c r="S2526" s="1" t="s">
        <v>2407</v>
      </c>
      <c r="T2526" s="1" t="s">
        <v>2407</v>
      </c>
      <c r="U2526" s="1" t="s">
        <v>6405</v>
      </c>
      <c r="V2526" s="1" t="s">
        <v>2470</v>
      </c>
      <c r="W2526" s="1" t="s">
        <v>99</v>
      </c>
      <c r="X2526" s="1" t="str">
        <f>CONCATENATE(Tableau4[[#This Row],[Numéro de pièce de la pièce de référence]],Tableau4[[#This Row],[Numéro de poste de la pièce de référence]])</f>
        <v>450069721220</v>
      </c>
    </row>
    <row r="2527" spans="1:24" x14ac:dyDescent="0.35">
      <c r="A2527" s="1" t="s">
        <v>97</v>
      </c>
      <c r="B2527" s="1" t="s">
        <v>2489</v>
      </c>
      <c r="C2527" s="1" t="s">
        <v>2510</v>
      </c>
      <c r="D2527" s="1" t="s">
        <v>126</v>
      </c>
      <c r="E2527" s="1" t="s">
        <v>2078</v>
      </c>
      <c r="F2527" s="1" t="s">
        <v>2407</v>
      </c>
      <c r="G2527" s="1" t="s">
        <v>3252</v>
      </c>
      <c r="H2527" s="1" t="s">
        <v>222</v>
      </c>
      <c r="I2527" s="2">
        <v>44126</v>
      </c>
      <c r="J2527" s="1" t="s">
        <v>4282</v>
      </c>
      <c r="K2527" s="1" t="s">
        <v>4283</v>
      </c>
      <c r="L2527" s="1" t="s">
        <v>3400</v>
      </c>
      <c r="M2527" s="1" t="s">
        <v>4284</v>
      </c>
      <c r="N2527" s="3">
        <v>104.99</v>
      </c>
      <c r="O2527" s="3">
        <v>0</v>
      </c>
      <c r="P2527" s="1" t="s">
        <v>2639</v>
      </c>
      <c r="Q2527" s="1" t="s">
        <v>2081</v>
      </c>
      <c r="R2527" s="1" t="s">
        <v>2077</v>
      </c>
      <c r="S2527" s="1" t="s">
        <v>2407</v>
      </c>
      <c r="T2527" s="1" t="s">
        <v>2407</v>
      </c>
      <c r="U2527" s="1" t="s">
        <v>6405</v>
      </c>
      <c r="V2527" s="1" t="s">
        <v>2470</v>
      </c>
      <c r="W2527" s="1" t="s">
        <v>99</v>
      </c>
      <c r="X2527" s="1" t="str">
        <f>CONCATENATE(Tableau4[[#This Row],[Numéro de pièce de la pièce de référence]],Tableau4[[#This Row],[Numéro de poste de la pièce de référence]])</f>
        <v>450069721230</v>
      </c>
    </row>
    <row r="2528" spans="1:24" x14ac:dyDescent="0.35">
      <c r="A2528" s="1" t="s">
        <v>97</v>
      </c>
      <c r="B2528" s="1" t="s">
        <v>2489</v>
      </c>
      <c r="C2528" s="1" t="s">
        <v>2510</v>
      </c>
      <c r="D2528" s="1" t="s">
        <v>126</v>
      </c>
      <c r="E2528" s="1" t="s">
        <v>2078</v>
      </c>
      <c r="F2528" s="1" t="s">
        <v>2407</v>
      </c>
      <c r="G2528" s="1" t="s">
        <v>3252</v>
      </c>
      <c r="H2528" s="1" t="s">
        <v>421</v>
      </c>
      <c r="I2528" s="2">
        <v>44126</v>
      </c>
      <c r="J2528" s="1" t="s">
        <v>4282</v>
      </c>
      <c r="K2528" s="1" t="s">
        <v>4283</v>
      </c>
      <c r="L2528" s="1" t="s">
        <v>3400</v>
      </c>
      <c r="M2528" s="1" t="s">
        <v>4284</v>
      </c>
      <c r="N2528" s="3">
        <v>104.99</v>
      </c>
      <c r="O2528" s="3">
        <v>0</v>
      </c>
      <c r="P2528" s="1" t="s">
        <v>2639</v>
      </c>
      <c r="Q2528" s="1" t="s">
        <v>2082</v>
      </c>
      <c r="R2528" s="1" t="s">
        <v>2077</v>
      </c>
      <c r="S2528" s="1" t="s">
        <v>2407</v>
      </c>
      <c r="T2528" s="1" t="s">
        <v>2407</v>
      </c>
      <c r="U2528" s="1" t="s">
        <v>6405</v>
      </c>
      <c r="V2528" s="1" t="s">
        <v>2470</v>
      </c>
      <c r="W2528" s="1" t="s">
        <v>99</v>
      </c>
      <c r="X2528" s="1" t="str">
        <f>CONCATENATE(Tableau4[[#This Row],[Numéro de pièce de la pièce de référence]],Tableau4[[#This Row],[Numéro de poste de la pièce de référence]])</f>
        <v>450069721240</v>
      </c>
    </row>
    <row r="2529" spans="1:24" x14ac:dyDescent="0.35">
      <c r="A2529" s="1" t="s">
        <v>97</v>
      </c>
      <c r="B2529" s="1" t="s">
        <v>2489</v>
      </c>
      <c r="C2529" s="1" t="s">
        <v>2510</v>
      </c>
      <c r="D2529" s="1" t="s">
        <v>126</v>
      </c>
      <c r="E2529" s="1" t="s">
        <v>2078</v>
      </c>
      <c r="F2529" s="1" t="s">
        <v>2407</v>
      </c>
      <c r="G2529" s="1" t="s">
        <v>3252</v>
      </c>
      <c r="H2529" s="1" t="s">
        <v>423</v>
      </c>
      <c r="I2529" s="2">
        <v>44126</v>
      </c>
      <c r="J2529" s="1" t="s">
        <v>4282</v>
      </c>
      <c r="K2529" s="1" t="s">
        <v>4283</v>
      </c>
      <c r="L2529" s="1" t="s">
        <v>3400</v>
      </c>
      <c r="M2529" s="1" t="s">
        <v>4284</v>
      </c>
      <c r="N2529" s="3">
        <v>140.02000000000001</v>
      </c>
      <c r="O2529" s="3">
        <v>0</v>
      </c>
      <c r="P2529" s="1" t="s">
        <v>2639</v>
      </c>
      <c r="Q2529" s="1" t="s">
        <v>2083</v>
      </c>
      <c r="R2529" s="1" t="s">
        <v>2077</v>
      </c>
      <c r="S2529" s="1" t="s">
        <v>2407</v>
      </c>
      <c r="T2529" s="1" t="s">
        <v>2407</v>
      </c>
      <c r="U2529" s="1" t="s">
        <v>6405</v>
      </c>
      <c r="V2529" s="1" t="s">
        <v>2470</v>
      </c>
      <c r="W2529" s="1" t="s">
        <v>99</v>
      </c>
      <c r="X2529" s="1" t="str">
        <f>CONCATENATE(Tableau4[[#This Row],[Numéro de pièce de la pièce de référence]],Tableau4[[#This Row],[Numéro de poste de la pièce de référence]])</f>
        <v>450069721250</v>
      </c>
    </row>
    <row r="2530" spans="1:24" x14ac:dyDescent="0.35">
      <c r="A2530" s="1" t="s">
        <v>97</v>
      </c>
      <c r="B2530" s="1" t="s">
        <v>2489</v>
      </c>
      <c r="C2530" s="1" t="s">
        <v>2510</v>
      </c>
      <c r="D2530" s="1" t="s">
        <v>101</v>
      </c>
      <c r="E2530" s="1" t="s">
        <v>2086</v>
      </c>
      <c r="F2530" s="1" t="s">
        <v>2407</v>
      </c>
      <c r="G2530" s="1" t="s">
        <v>3254</v>
      </c>
      <c r="H2530" s="1" t="s">
        <v>88</v>
      </c>
      <c r="I2530" s="2">
        <v>44126</v>
      </c>
      <c r="J2530" s="1" t="s">
        <v>4282</v>
      </c>
      <c r="K2530" s="1" t="s">
        <v>4283</v>
      </c>
      <c r="L2530" s="1" t="s">
        <v>3400</v>
      </c>
      <c r="M2530" s="1" t="s">
        <v>4284</v>
      </c>
      <c r="N2530" s="3">
        <v>6146.96</v>
      </c>
      <c r="O2530" s="3">
        <v>0</v>
      </c>
      <c r="P2530" s="1" t="s">
        <v>3198</v>
      </c>
      <c r="Q2530" s="1" t="s">
        <v>2087</v>
      </c>
      <c r="R2530" s="1" t="s">
        <v>2085</v>
      </c>
      <c r="S2530" s="1" t="s">
        <v>2407</v>
      </c>
      <c r="T2530" s="1" t="s">
        <v>2407</v>
      </c>
      <c r="U2530" s="1" t="s">
        <v>6406</v>
      </c>
      <c r="V2530" s="1" t="s">
        <v>2470</v>
      </c>
      <c r="W2530" s="1" t="s">
        <v>74</v>
      </c>
      <c r="X2530" s="1" t="str">
        <f>CONCATENATE(Tableau4[[#This Row],[Numéro de pièce de la pièce de référence]],Tableau4[[#This Row],[Numéro de poste de la pièce de référence]])</f>
        <v>450069728410</v>
      </c>
    </row>
    <row r="2531" spans="1:24" x14ac:dyDescent="0.35">
      <c r="A2531" s="1" t="s">
        <v>97</v>
      </c>
      <c r="B2531" s="1" t="s">
        <v>2489</v>
      </c>
      <c r="C2531" s="1" t="s">
        <v>2510</v>
      </c>
      <c r="D2531" s="1" t="s">
        <v>101</v>
      </c>
      <c r="E2531" s="1" t="s">
        <v>2086</v>
      </c>
      <c r="F2531" s="1" t="s">
        <v>2407</v>
      </c>
      <c r="G2531" s="1" t="s">
        <v>3254</v>
      </c>
      <c r="H2531" s="1" t="s">
        <v>88</v>
      </c>
      <c r="I2531" s="2">
        <v>44126</v>
      </c>
      <c r="J2531" s="1" t="s">
        <v>4282</v>
      </c>
      <c r="K2531" s="1" t="s">
        <v>4283</v>
      </c>
      <c r="L2531" s="1" t="s">
        <v>2630</v>
      </c>
      <c r="M2531" s="1" t="s">
        <v>4290</v>
      </c>
      <c r="N2531" s="3">
        <v>-6146.96</v>
      </c>
      <c r="O2531" s="3">
        <v>0</v>
      </c>
      <c r="P2531" s="1" t="s">
        <v>3198</v>
      </c>
      <c r="Q2531" s="1" t="s">
        <v>2087</v>
      </c>
      <c r="R2531" s="1" t="s">
        <v>2085</v>
      </c>
      <c r="S2531" s="1" t="s">
        <v>2407</v>
      </c>
      <c r="T2531" s="1" t="s">
        <v>2407</v>
      </c>
      <c r="U2531" s="1" t="s">
        <v>6407</v>
      </c>
      <c r="V2531" s="1" t="s">
        <v>2470</v>
      </c>
      <c r="W2531" s="1" t="s">
        <v>74</v>
      </c>
      <c r="X2531" s="1" t="str">
        <f>CONCATENATE(Tableau4[[#This Row],[Numéro de pièce de la pièce de référence]],Tableau4[[#This Row],[Numéro de poste de la pièce de référence]])</f>
        <v>450069728410</v>
      </c>
    </row>
    <row r="2532" spans="1:24" x14ac:dyDescent="0.35">
      <c r="A2532" s="1" t="s">
        <v>97</v>
      </c>
      <c r="B2532" s="1" t="s">
        <v>2489</v>
      </c>
      <c r="C2532" s="1" t="s">
        <v>2510</v>
      </c>
      <c r="D2532" s="1" t="s">
        <v>101</v>
      </c>
      <c r="E2532" s="1" t="s">
        <v>2091</v>
      </c>
      <c r="F2532" s="1" t="s">
        <v>2407</v>
      </c>
      <c r="G2532" s="1" t="s">
        <v>3256</v>
      </c>
      <c r="H2532" s="1" t="s">
        <v>88</v>
      </c>
      <c r="I2532" s="2">
        <v>44126</v>
      </c>
      <c r="J2532" s="1" t="s">
        <v>4282</v>
      </c>
      <c r="K2532" s="1" t="s">
        <v>4283</v>
      </c>
      <c r="L2532" s="1" t="s">
        <v>3401</v>
      </c>
      <c r="M2532" s="1" t="s">
        <v>4288</v>
      </c>
      <c r="N2532" s="3">
        <v>540500</v>
      </c>
      <c r="O2532" s="3">
        <v>0</v>
      </c>
      <c r="P2532" s="1" t="s">
        <v>2567</v>
      </c>
      <c r="Q2532" s="1" t="s">
        <v>2092</v>
      </c>
      <c r="R2532" s="1" t="s">
        <v>2090</v>
      </c>
      <c r="S2532" s="1" t="s">
        <v>2407</v>
      </c>
      <c r="T2532" s="1" t="s">
        <v>2407</v>
      </c>
      <c r="U2532" s="1" t="s">
        <v>6408</v>
      </c>
      <c r="V2532" s="1" t="s">
        <v>2470</v>
      </c>
      <c r="W2532" s="1" t="s">
        <v>103</v>
      </c>
      <c r="X2532" s="1" t="str">
        <f>CONCATENATE(Tableau4[[#This Row],[Numéro de pièce de la pièce de référence]],Tableau4[[#This Row],[Numéro de poste de la pièce de référence]])</f>
        <v>450069739710</v>
      </c>
    </row>
    <row r="2533" spans="1:24" x14ac:dyDescent="0.35">
      <c r="A2533" s="1" t="s">
        <v>97</v>
      </c>
      <c r="B2533" s="1" t="s">
        <v>2489</v>
      </c>
      <c r="C2533" s="1" t="s">
        <v>2510</v>
      </c>
      <c r="D2533" s="1" t="s">
        <v>101</v>
      </c>
      <c r="E2533" s="1" t="s">
        <v>2091</v>
      </c>
      <c r="F2533" s="1" t="s">
        <v>2407</v>
      </c>
      <c r="G2533" s="1" t="s">
        <v>3256</v>
      </c>
      <c r="H2533" s="1" t="s">
        <v>88</v>
      </c>
      <c r="I2533" s="2">
        <v>44126</v>
      </c>
      <c r="J2533" s="1" t="s">
        <v>4282</v>
      </c>
      <c r="K2533" s="1" t="s">
        <v>4283</v>
      </c>
      <c r="L2533" s="1" t="s">
        <v>3400</v>
      </c>
      <c r="M2533" s="1" t="s">
        <v>4284</v>
      </c>
      <c r="N2533" s="3">
        <v>4000</v>
      </c>
      <c r="O2533" s="3">
        <v>0</v>
      </c>
      <c r="P2533" s="1" t="s">
        <v>2567</v>
      </c>
      <c r="Q2533" s="1" t="s">
        <v>2092</v>
      </c>
      <c r="R2533" s="1" t="s">
        <v>2090</v>
      </c>
      <c r="S2533" s="1" t="s">
        <v>2407</v>
      </c>
      <c r="T2533" s="1" t="s">
        <v>2407</v>
      </c>
      <c r="U2533" s="1" t="s">
        <v>6409</v>
      </c>
      <c r="V2533" s="1" t="s">
        <v>2470</v>
      </c>
      <c r="W2533" s="1" t="s">
        <v>103</v>
      </c>
      <c r="X2533" s="1" t="str">
        <f>CONCATENATE(Tableau4[[#This Row],[Numéro de pièce de la pièce de référence]],Tableau4[[#This Row],[Numéro de poste de la pièce de référence]])</f>
        <v>450069739710</v>
      </c>
    </row>
    <row r="2534" spans="1:24" x14ac:dyDescent="0.35">
      <c r="A2534" s="1" t="s">
        <v>97</v>
      </c>
      <c r="B2534" s="1" t="s">
        <v>2489</v>
      </c>
      <c r="C2534" s="1" t="s">
        <v>2510</v>
      </c>
      <c r="D2534" s="1" t="s">
        <v>101</v>
      </c>
      <c r="E2534" s="1" t="s">
        <v>2096</v>
      </c>
      <c r="F2534" s="1" t="s">
        <v>2407</v>
      </c>
      <c r="G2534" s="1" t="s">
        <v>3258</v>
      </c>
      <c r="H2534" s="1" t="s">
        <v>88</v>
      </c>
      <c r="I2534" s="2">
        <v>44126</v>
      </c>
      <c r="J2534" s="1" t="s">
        <v>4282</v>
      </c>
      <c r="K2534" s="1" t="s">
        <v>4283</v>
      </c>
      <c r="L2534" s="1" t="s">
        <v>3400</v>
      </c>
      <c r="M2534" s="1" t="s">
        <v>4284</v>
      </c>
      <c r="N2534" s="3">
        <v>726000</v>
      </c>
      <c r="O2534" s="3">
        <v>0</v>
      </c>
      <c r="P2534" s="1" t="s">
        <v>2567</v>
      </c>
      <c r="Q2534" s="1" t="s">
        <v>2097</v>
      </c>
      <c r="R2534" s="1" t="s">
        <v>2095</v>
      </c>
      <c r="S2534" s="1" t="s">
        <v>2407</v>
      </c>
      <c r="T2534" s="1" t="s">
        <v>2407</v>
      </c>
      <c r="U2534" s="1" t="s">
        <v>6410</v>
      </c>
      <c r="V2534" s="1" t="s">
        <v>2470</v>
      </c>
      <c r="W2534" s="1" t="s">
        <v>103</v>
      </c>
      <c r="X2534" s="1" t="str">
        <f>CONCATENATE(Tableau4[[#This Row],[Numéro de pièce de la pièce de référence]],Tableau4[[#This Row],[Numéro de poste de la pièce de référence]])</f>
        <v>450069753910</v>
      </c>
    </row>
    <row r="2535" spans="1:24" x14ac:dyDescent="0.35">
      <c r="A2535" s="1" t="s">
        <v>97</v>
      </c>
      <c r="B2535" s="1" t="s">
        <v>2489</v>
      </c>
      <c r="C2535" s="1" t="s">
        <v>2510</v>
      </c>
      <c r="D2535" s="1" t="s">
        <v>101</v>
      </c>
      <c r="E2535" s="1" t="s">
        <v>2104</v>
      </c>
      <c r="F2535" s="1" t="s">
        <v>2407</v>
      </c>
      <c r="G2535" s="1" t="s">
        <v>3260</v>
      </c>
      <c r="H2535" s="1" t="s">
        <v>88</v>
      </c>
      <c r="I2535" s="2">
        <v>44126</v>
      </c>
      <c r="J2535" s="1" t="s">
        <v>4282</v>
      </c>
      <c r="K2535" s="1" t="s">
        <v>4283</v>
      </c>
      <c r="L2535" s="1" t="s">
        <v>3400</v>
      </c>
      <c r="M2535" s="1" t="s">
        <v>4284</v>
      </c>
      <c r="N2535" s="3">
        <v>387200</v>
      </c>
      <c r="O2535" s="3">
        <v>0</v>
      </c>
      <c r="P2535" s="1" t="s">
        <v>2567</v>
      </c>
      <c r="Q2535" s="1" t="s">
        <v>2105</v>
      </c>
      <c r="R2535" s="1" t="s">
        <v>2103</v>
      </c>
      <c r="S2535" s="1" t="s">
        <v>2407</v>
      </c>
      <c r="T2535" s="1" t="s">
        <v>2407</v>
      </c>
      <c r="U2535" s="1" t="s">
        <v>6411</v>
      </c>
      <c r="V2535" s="1" t="s">
        <v>2470</v>
      </c>
      <c r="W2535" s="1" t="s">
        <v>103</v>
      </c>
      <c r="X2535" s="1" t="str">
        <f>CONCATENATE(Tableau4[[#This Row],[Numéro de pièce de la pièce de référence]],Tableau4[[#This Row],[Numéro de poste de la pièce de référence]])</f>
        <v>450069754110</v>
      </c>
    </row>
    <row r="2536" spans="1:24" x14ac:dyDescent="0.35">
      <c r="A2536" s="1" t="s">
        <v>86</v>
      </c>
      <c r="B2536" s="1" t="s">
        <v>2489</v>
      </c>
      <c r="C2536" s="1" t="s">
        <v>2503</v>
      </c>
      <c r="D2536" s="1" t="s">
        <v>87</v>
      </c>
      <c r="E2536" s="1" t="s">
        <v>302</v>
      </c>
      <c r="F2536" s="1" t="s">
        <v>2407</v>
      </c>
      <c r="G2536" s="1" t="s">
        <v>2601</v>
      </c>
      <c r="H2536" s="1" t="s">
        <v>88</v>
      </c>
      <c r="I2536" s="2">
        <v>44127</v>
      </c>
      <c r="J2536" s="1" t="s">
        <v>4282</v>
      </c>
      <c r="K2536" s="1" t="s">
        <v>4283</v>
      </c>
      <c r="L2536" s="1" t="s">
        <v>2630</v>
      </c>
      <c r="M2536" s="1" t="s">
        <v>4290</v>
      </c>
      <c r="N2536" s="3">
        <v>-11781.86</v>
      </c>
      <c r="O2536" s="3">
        <v>0</v>
      </c>
      <c r="P2536" s="1" t="s">
        <v>2602</v>
      </c>
      <c r="Q2536" s="1" t="s">
        <v>303</v>
      </c>
      <c r="R2536" s="1" t="s">
        <v>301</v>
      </c>
      <c r="S2536" s="1" t="s">
        <v>2407</v>
      </c>
      <c r="T2536" s="1" t="s">
        <v>2407</v>
      </c>
      <c r="U2536" s="1" t="s">
        <v>6412</v>
      </c>
      <c r="V2536" s="1" t="s">
        <v>2470</v>
      </c>
      <c r="W2536" s="1" t="s">
        <v>88</v>
      </c>
      <c r="X2536" s="1" t="str">
        <f>CONCATENATE(Tableau4[[#This Row],[Numéro de pièce de la pièce de référence]],Tableau4[[#This Row],[Numéro de poste de la pièce de référence]])</f>
        <v>450066458810</v>
      </c>
    </row>
    <row r="2537" spans="1:24" x14ac:dyDescent="0.35">
      <c r="A2537" s="1" t="s">
        <v>150</v>
      </c>
      <c r="B2537" s="1" t="s">
        <v>2489</v>
      </c>
      <c r="C2537" s="1" t="s">
        <v>2503</v>
      </c>
      <c r="D2537" s="1" t="s">
        <v>151</v>
      </c>
      <c r="E2537" s="1" t="s">
        <v>302</v>
      </c>
      <c r="F2537" s="1" t="s">
        <v>2407</v>
      </c>
      <c r="G2537" s="1" t="s">
        <v>2601</v>
      </c>
      <c r="H2537" s="1" t="s">
        <v>217</v>
      </c>
      <c r="I2537" s="2">
        <v>44127</v>
      </c>
      <c r="J2537" s="1" t="s">
        <v>4282</v>
      </c>
      <c r="K2537" s="1" t="s">
        <v>4283</v>
      </c>
      <c r="L2537" s="1" t="s">
        <v>2630</v>
      </c>
      <c r="M2537" s="1" t="s">
        <v>4290</v>
      </c>
      <c r="N2537" s="3">
        <v>-221.18</v>
      </c>
      <c r="O2537" s="3">
        <v>0</v>
      </c>
      <c r="P2537" s="1" t="s">
        <v>2602</v>
      </c>
      <c r="Q2537" s="1" t="s">
        <v>308</v>
      </c>
      <c r="R2537" s="1" t="s">
        <v>301</v>
      </c>
      <c r="S2537" s="1" t="s">
        <v>2407</v>
      </c>
      <c r="T2537" s="1" t="s">
        <v>2407</v>
      </c>
      <c r="U2537" s="1" t="s">
        <v>6412</v>
      </c>
      <c r="V2537" s="1" t="s">
        <v>2470</v>
      </c>
      <c r="W2537" s="1" t="s">
        <v>103</v>
      </c>
      <c r="X2537" s="1" t="str">
        <f>CONCATENATE(Tableau4[[#This Row],[Numéro de pièce de la pièce de référence]],Tableau4[[#This Row],[Numéro de poste de la pièce de référence]])</f>
        <v>450066458820</v>
      </c>
    </row>
    <row r="2538" spans="1:24" x14ac:dyDescent="0.35">
      <c r="A2538" s="1" t="s">
        <v>23</v>
      </c>
      <c r="B2538" s="1" t="s">
        <v>3111</v>
      </c>
      <c r="C2538" s="1" t="s">
        <v>2492</v>
      </c>
      <c r="D2538" s="1" t="s">
        <v>50</v>
      </c>
      <c r="E2538" s="1" t="s">
        <v>1714</v>
      </c>
      <c r="F2538" s="1" t="s">
        <v>2407</v>
      </c>
      <c r="G2538" s="1" t="s">
        <v>3110</v>
      </c>
      <c r="H2538" s="1" t="s">
        <v>88</v>
      </c>
      <c r="I2538" s="2">
        <v>44127</v>
      </c>
      <c r="J2538" s="1" t="s">
        <v>4282</v>
      </c>
      <c r="K2538" s="1" t="s">
        <v>4283</v>
      </c>
      <c r="L2538" s="1" t="s">
        <v>2630</v>
      </c>
      <c r="M2538" s="1" t="s">
        <v>4290</v>
      </c>
      <c r="N2538" s="3">
        <v>2066.6799999999998</v>
      </c>
      <c r="O2538" s="3">
        <v>0</v>
      </c>
      <c r="P2538" s="1" t="s">
        <v>2771</v>
      </c>
      <c r="Q2538" s="1" t="s">
        <v>1715</v>
      </c>
      <c r="R2538" s="1" t="s">
        <v>301</v>
      </c>
      <c r="S2538" s="1" t="s">
        <v>2407</v>
      </c>
      <c r="T2538" s="1" t="s">
        <v>2407</v>
      </c>
      <c r="U2538" s="1" t="s">
        <v>6413</v>
      </c>
      <c r="V2538" s="1" t="s">
        <v>2470</v>
      </c>
      <c r="W2538" s="1" t="s">
        <v>51</v>
      </c>
      <c r="X2538" s="1" t="str">
        <f>CONCATENATE(Tableau4[[#This Row],[Numéro de pièce de la pièce de référence]],Tableau4[[#This Row],[Numéro de poste de la pièce de référence]])</f>
        <v>450068216510</v>
      </c>
    </row>
    <row r="2539" spans="1:24" x14ac:dyDescent="0.35">
      <c r="A2539" s="1" t="s">
        <v>23</v>
      </c>
      <c r="B2539" s="1" t="s">
        <v>3111</v>
      </c>
      <c r="C2539" s="1" t="s">
        <v>2492</v>
      </c>
      <c r="D2539" s="1" t="s">
        <v>50</v>
      </c>
      <c r="E2539" s="1" t="s">
        <v>1714</v>
      </c>
      <c r="F2539" s="1" t="s">
        <v>2407</v>
      </c>
      <c r="G2539" s="1" t="s">
        <v>3110</v>
      </c>
      <c r="H2539" s="1" t="s">
        <v>88</v>
      </c>
      <c r="I2539" s="2">
        <v>44127</v>
      </c>
      <c r="J2539" s="1" t="s">
        <v>4282</v>
      </c>
      <c r="K2539" s="1" t="s">
        <v>4283</v>
      </c>
      <c r="L2539" s="1" t="s">
        <v>2630</v>
      </c>
      <c r="M2539" s="1" t="s">
        <v>4290</v>
      </c>
      <c r="N2539" s="3">
        <v>-1938.65</v>
      </c>
      <c r="O2539" s="3">
        <v>0</v>
      </c>
      <c r="P2539" s="1" t="s">
        <v>2771</v>
      </c>
      <c r="Q2539" s="1" t="s">
        <v>1715</v>
      </c>
      <c r="R2539" s="1" t="s">
        <v>301</v>
      </c>
      <c r="S2539" s="1" t="s">
        <v>2407</v>
      </c>
      <c r="T2539" s="1" t="s">
        <v>2407</v>
      </c>
      <c r="U2539" s="1" t="s">
        <v>6414</v>
      </c>
      <c r="V2539" s="1" t="s">
        <v>2470</v>
      </c>
      <c r="W2539" s="1" t="s">
        <v>51</v>
      </c>
      <c r="X2539" s="1" t="str">
        <f>CONCATENATE(Tableau4[[#This Row],[Numéro de pièce de la pièce de référence]],Tableau4[[#This Row],[Numéro de poste de la pièce de référence]])</f>
        <v>450068216510</v>
      </c>
    </row>
    <row r="2540" spans="1:24" x14ac:dyDescent="0.35">
      <c r="A2540" s="1" t="s">
        <v>23</v>
      </c>
      <c r="B2540" s="1" t="s">
        <v>3111</v>
      </c>
      <c r="C2540" s="1" t="s">
        <v>2492</v>
      </c>
      <c r="D2540" s="1" t="s">
        <v>50</v>
      </c>
      <c r="E2540" s="1" t="s">
        <v>1714</v>
      </c>
      <c r="F2540" s="1" t="s">
        <v>2407</v>
      </c>
      <c r="G2540" s="1" t="s">
        <v>3110</v>
      </c>
      <c r="H2540" s="1" t="s">
        <v>88</v>
      </c>
      <c r="I2540" s="2">
        <v>44127</v>
      </c>
      <c r="J2540" s="1" t="s">
        <v>4282</v>
      </c>
      <c r="K2540" s="1" t="s">
        <v>4283</v>
      </c>
      <c r="L2540" s="1" t="s">
        <v>2630</v>
      </c>
      <c r="M2540" s="1" t="s">
        <v>4290</v>
      </c>
      <c r="N2540" s="3">
        <v>-684.17</v>
      </c>
      <c r="O2540" s="3">
        <v>0</v>
      </c>
      <c r="P2540" s="1" t="s">
        <v>2771</v>
      </c>
      <c r="Q2540" s="1" t="s">
        <v>1715</v>
      </c>
      <c r="R2540" s="1" t="s">
        <v>301</v>
      </c>
      <c r="S2540" s="1" t="s">
        <v>2407</v>
      </c>
      <c r="T2540" s="1" t="s">
        <v>2407</v>
      </c>
      <c r="U2540" s="1" t="s">
        <v>6415</v>
      </c>
      <c r="V2540" s="1" t="s">
        <v>2470</v>
      </c>
      <c r="W2540" s="1" t="s">
        <v>51</v>
      </c>
      <c r="X2540" s="1" t="str">
        <f>CONCATENATE(Tableau4[[#This Row],[Numéro de pièce de la pièce de référence]],Tableau4[[#This Row],[Numéro de poste de la pièce de référence]])</f>
        <v>450068216510</v>
      </c>
    </row>
    <row r="2541" spans="1:24" x14ac:dyDescent="0.35">
      <c r="A2541" s="1" t="s">
        <v>23</v>
      </c>
      <c r="B2541" s="1" t="s">
        <v>3111</v>
      </c>
      <c r="C2541" s="1" t="s">
        <v>2492</v>
      </c>
      <c r="D2541" s="1" t="s">
        <v>50</v>
      </c>
      <c r="E2541" s="1" t="s">
        <v>1714</v>
      </c>
      <c r="F2541" s="1" t="s">
        <v>2407</v>
      </c>
      <c r="G2541" s="1" t="s">
        <v>3110</v>
      </c>
      <c r="H2541" s="1" t="s">
        <v>88</v>
      </c>
      <c r="I2541" s="2">
        <v>44127</v>
      </c>
      <c r="J2541" s="1" t="s">
        <v>4282</v>
      </c>
      <c r="K2541" s="1" t="s">
        <v>4283</v>
      </c>
      <c r="L2541" s="1" t="s">
        <v>2630</v>
      </c>
      <c r="M2541" s="1" t="s">
        <v>4290</v>
      </c>
      <c r="N2541" s="3">
        <v>-2066.6799999999998</v>
      </c>
      <c r="O2541" s="3">
        <v>0</v>
      </c>
      <c r="P2541" s="1" t="s">
        <v>2771</v>
      </c>
      <c r="Q2541" s="1" t="s">
        <v>1715</v>
      </c>
      <c r="R2541" s="1" t="s">
        <v>301</v>
      </c>
      <c r="S2541" s="1" t="s">
        <v>2407</v>
      </c>
      <c r="T2541" s="1" t="s">
        <v>2407</v>
      </c>
      <c r="U2541" s="1" t="s">
        <v>6416</v>
      </c>
      <c r="V2541" s="1" t="s">
        <v>2470</v>
      </c>
      <c r="W2541" s="1" t="s">
        <v>51</v>
      </c>
      <c r="X2541" s="1" t="str">
        <f>CONCATENATE(Tableau4[[#This Row],[Numéro de pièce de la pièce de référence]],Tableau4[[#This Row],[Numéro de poste de la pièce de référence]])</f>
        <v>450068216510</v>
      </c>
    </row>
    <row r="2542" spans="1:24" x14ac:dyDescent="0.35">
      <c r="A2542" s="1" t="s">
        <v>97</v>
      </c>
      <c r="B2542" s="1" t="s">
        <v>2489</v>
      </c>
      <c r="C2542" s="1" t="s">
        <v>2510</v>
      </c>
      <c r="D2542" s="1" t="s">
        <v>101</v>
      </c>
      <c r="E2542" s="1" t="s">
        <v>1744</v>
      </c>
      <c r="F2542" s="1" t="s">
        <v>2407</v>
      </c>
      <c r="G2542" s="1" t="s">
        <v>3122</v>
      </c>
      <c r="H2542" s="1" t="s">
        <v>88</v>
      </c>
      <c r="I2542" s="2">
        <v>44127</v>
      </c>
      <c r="J2542" s="1" t="s">
        <v>4282</v>
      </c>
      <c r="K2542" s="1" t="s">
        <v>4283</v>
      </c>
      <c r="L2542" s="1" t="s">
        <v>2630</v>
      </c>
      <c r="M2542" s="1" t="s">
        <v>4290</v>
      </c>
      <c r="N2542" s="3">
        <v>-92138.53</v>
      </c>
      <c r="O2542" s="3">
        <v>0</v>
      </c>
      <c r="P2542" s="1" t="s">
        <v>2567</v>
      </c>
      <c r="Q2542" s="1" t="s">
        <v>1745</v>
      </c>
      <c r="R2542" s="1" t="s">
        <v>1743</v>
      </c>
      <c r="S2542" s="1" t="s">
        <v>2407</v>
      </c>
      <c r="T2542" s="1" t="s">
        <v>2407</v>
      </c>
      <c r="U2542" s="1" t="s">
        <v>6417</v>
      </c>
      <c r="V2542" s="1" t="s">
        <v>2470</v>
      </c>
      <c r="W2542" s="1" t="s">
        <v>111</v>
      </c>
      <c r="X2542" s="1" t="str">
        <f>CONCATENATE(Tableau4[[#This Row],[Numéro de pièce de la pièce de référence]],Tableau4[[#This Row],[Numéro de poste de la pièce de référence]])</f>
        <v>450068330410</v>
      </c>
    </row>
    <row r="2543" spans="1:24" x14ac:dyDescent="0.35">
      <c r="A2543" s="1" t="s">
        <v>97</v>
      </c>
      <c r="B2543" s="1" t="s">
        <v>2489</v>
      </c>
      <c r="C2543" s="1" t="s">
        <v>2510</v>
      </c>
      <c r="D2543" s="1" t="s">
        <v>101</v>
      </c>
      <c r="E2543" s="1" t="s">
        <v>1744</v>
      </c>
      <c r="F2543" s="1" t="s">
        <v>2407</v>
      </c>
      <c r="G2543" s="1" t="s">
        <v>3122</v>
      </c>
      <c r="H2543" s="1" t="s">
        <v>88</v>
      </c>
      <c r="I2543" s="2">
        <v>44127</v>
      </c>
      <c r="J2543" s="1" t="s">
        <v>4282</v>
      </c>
      <c r="K2543" s="1" t="s">
        <v>4283</v>
      </c>
      <c r="L2543" s="1" t="s">
        <v>2630</v>
      </c>
      <c r="M2543" s="1" t="s">
        <v>4290</v>
      </c>
      <c r="N2543" s="3">
        <v>-91497.97</v>
      </c>
      <c r="O2543" s="3">
        <v>0</v>
      </c>
      <c r="P2543" s="1" t="s">
        <v>2567</v>
      </c>
      <c r="Q2543" s="1" t="s">
        <v>1745</v>
      </c>
      <c r="R2543" s="1" t="s">
        <v>1743</v>
      </c>
      <c r="S2543" s="1" t="s">
        <v>2407</v>
      </c>
      <c r="T2543" s="1" t="s">
        <v>2407</v>
      </c>
      <c r="U2543" s="1" t="s">
        <v>6418</v>
      </c>
      <c r="V2543" s="1" t="s">
        <v>2470</v>
      </c>
      <c r="W2543" s="1" t="s">
        <v>111</v>
      </c>
      <c r="X2543" s="1" t="str">
        <f>CONCATENATE(Tableau4[[#This Row],[Numéro de pièce de la pièce de référence]],Tableau4[[#This Row],[Numéro de poste de la pièce de référence]])</f>
        <v>450068330410</v>
      </c>
    </row>
    <row r="2544" spans="1:24" x14ac:dyDescent="0.35">
      <c r="A2544" s="1" t="s">
        <v>97</v>
      </c>
      <c r="B2544" s="1" t="s">
        <v>2489</v>
      </c>
      <c r="C2544" s="1" t="s">
        <v>2510</v>
      </c>
      <c r="D2544" s="1" t="s">
        <v>101</v>
      </c>
      <c r="E2544" s="1" t="s">
        <v>1744</v>
      </c>
      <c r="F2544" s="1" t="s">
        <v>2407</v>
      </c>
      <c r="G2544" s="1" t="s">
        <v>3122</v>
      </c>
      <c r="H2544" s="1" t="s">
        <v>88</v>
      </c>
      <c r="I2544" s="2">
        <v>44127</v>
      </c>
      <c r="J2544" s="1" t="s">
        <v>4282</v>
      </c>
      <c r="K2544" s="1" t="s">
        <v>4283</v>
      </c>
      <c r="L2544" s="1" t="s">
        <v>2630</v>
      </c>
      <c r="M2544" s="1" t="s">
        <v>4290</v>
      </c>
      <c r="N2544" s="3">
        <v>-37003.81</v>
      </c>
      <c r="O2544" s="3">
        <v>0</v>
      </c>
      <c r="P2544" s="1" t="s">
        <v>2567</v>
      </c>
      <c r="Q2544" s="1" t="s">
        <v>1745</v>
      </c>
      <c r="R2544" s="1" t="s">
        <v>1743</v>
      </c>
      <c r="S2544" s="1" t="s">
        <v>2407</v>
      </c>
      <c r="T2544" s="1" t="s">
        <v>2407</v>
      </c>
      <c r="U2544" s="1" t="s">
        <v>6419</v>
      </c>
      <c r="V2544" s="1" t="s">
        <v>2470</v>
      </c>
      <c r="W2544" s="1" t="s">
        <v>111</v>
      </c>
      <c r="X2544" s="1" t="str">
        <f>CONCATENATE(Tableau4[[#This Row],[Numéro de pièce de la pièce de référence]],Tableau4[[#This Row],[Numéro de poste de la pièce de référence]])</f>
        <v>450068330410</v>
      </c>
    </row>
    <row r="2545" spans="1:24" x14ac:dyDescent="0.35">
      <c r="A2545" s="1" t="s">
        <v>97</v>
      </c>
      <c r="B2545" s="1" t="s">
        <v>2489</v>
      </c>
      <c r="C2545" s="1" t="s">
        <v>2510</v>
      </c>
      <c r="D2545" s="1" t="s">
        <v>101</v>
      </c>
      <c r="E2545" s="1" t="s">
        <v>1744</v>
      </c>
      <c r="F2545" s="1" t="s">
        <v>2407</v>
      </c>
      <c r="G2545" s="1" t="s">
        <v>3122</v>
      </c>
      <c r="H2545" s="1" t="s">
        <v>88</v>
      </c>
      <c r="I2545" s="2">
        <v>44127</v>
      </c>
      <c r="J2545" s="1" t="s">
        <v>4282</v>
      </c>
      <c r="K2545" s="1" t="s">
        <v>4283</v>
      </c>
      <c r="L2545" s="1" t="s">
        <v>2630</v>
      </c>
      <c r="M2545" s="1" t="s">
        <v>4290</v>
      </c>
      <c r="N2545" s="3">
        <v>-527555.24</v>
      </c>
      <c r="O2545" s="3">
        <v>0</v>
      </c>
      <c r="P2545" s="1" t="s">
        <v>2567</v>
      </c>
      <c r="Q2545" s="1" t="s">
        <v>1745</v>
      </c>
      <c r="R2545" s="1" t="s">
        <v>1743</v>
      </c>
      <c r="S2545" s="1" t="s">
        <v>2407</v>
      </c>
      <c r="T2545" s="1" t="s">
        <v>2407</v>
      </c>
      <c r="U2545" s="1" t="s">
        <v>6420</v>
      </c>
      <c r="V2545" s="1" t="s">
        <v>2470</v>
      </c>
      <c r="W2545" s="1" t="s">
        <v>111</v>
      </c>
      <c r="X2545" s="1" t="str">
        <f>CONCATENATE(Tableau4[[#This Row],[Numéro de pièce de la pièce de référence]],Tableau4[[#This Row],[Numéro de poste de la pièce de référence]])</f>
        <v>450068330410</v>
      </c>
    </row>
    <row r="2546" spans="1:24" x14ac:dyDescent="0.35">
      <c r="A2546" s="1" t="s">
        <v>97</v>
      </c>
      <c r="B2546" s="1" t="s">
        <v>2489</v>
      </c>
      <c r="C2546" s="1" t="s">
        <v>2510</v>
      </c>
      <c r="D2546" s="1" t="s">
        <v>101</v>
      </c>
      <c r="E2546" s="1" t="s">
        <v>1744</v>
      </c>
      <c r="F2546" s="1" t="s">
        <v>2407</v>
      </c>
      <c r="G2546" s="1" t="s">
        <v>3122</v>
      </c>
      <c r="H2546" s="1" t="s">
        <v>88</v>
      </c>
      <c r="I2546" s="2">
        <v>44127</v>
      </c>
      <c r="J2546" s="1" t="s">
        <v>4282</v>
      </c>
      <c r="K2546" s="1" t="s">
        <v>4283</v>
      </c>
      <c r="L2546" s="1" t="s">
        <v>2630</v>
      </c>
      <c r="M2546" s="1" t="s">
        <v>4290</v>
      </c>
      <c r="N2546" s="3">
        <v>53446.44</v>
      </c>
      <c r="O2546" s="3">
        <v>0</v>
      </c>
      <c r="P2546" s="1" t="s">
        <v>2567</v>
      </c>
      <c r="Q2546" s="1" t="s">
        <v>1745</v>
      </c>
      <c r="R2546" s="1" t="s">
        <v>1743</v>
      </c>
      <c r="S2546" s="1" t="s">
        <v>2407</v>
      </c>
      <c r="T2546" s="1" t="s">
        <v>2407</v>
      </c>
      <c r="U2546" s="1" t="s">
        <v>6421</v>
      </c>
      <c r="V2546" s="1" t="s">
        <v>2470</v>
      </c>
      <c r="W2546" s="1" t="s">
        <v>111</v>
      </c>
      <c r="X2546" s="1" t="str">
        <f>CONCATENATE(Tableau4[[#This Row],[Numéro de pièce de la pièce de référence]],Tableau4[[#This Row],[Numéro de poste de la pièce de référence]])</f>
        <v>450068330410</v>
      </c>
    </row>
    <row r="2547" spans="1:24" x14ac:dyDescent="0.35">
      <c r="A2547" s="1" t="s">
        <v>97</v>
      </c>
      <c r="B2547" s="1" t="s">
        <v>2489</v>
      </c>
      <c r="C2547" s="1" t="s">
        <v>2510</v>
      </c>
      <c r="D2547" s="1" t="s">
        <v>101</v>
      </c>
      <c r="E2547" s="1" t="s">
        <v>1744</v>
      </c>
      <c r="F2547" s="1" t="s">
        <v>2407</v>
      </c>
      <c r="G2547" s="1" t="s">
        <v>3122</v>
      </c>
      <c r="H2547" s="1" t="s">
        <v>88</v>
      </c>
      <c r="I2547" s="2">
        <v>44127</v>
      </c>
      <c r="J2547" s="1" t="s">
        <v>4282</v>
      </c>
      <c r="K2547" s="1" t="s">
        <v>4283</v>
      </c>
      <c r="L2547" s="1" t="s">
        <v>2630</v>
      </c>
      <c r="M2547" s="1" t="s">
        <v>4290</v>
      </c>
      <c r="N2547" s="3">
        <v>-248889.66</v>
      </c>
      <c r="O2547" s="3">
        <v>0</v>
      </c>
      <c r="P2547" s="1" t="s">
        <v>2567</v>
      </c>
      <c r="Q2547" s="1" t="s">
        <v>1745</v>
      </c>
      <c r="R2547" s="1" t="s">
        <v>1743</v>
      </c>
      <c r="S2547" s="1" t="s">
        <v>2407</v>
      </c>
      <c r="T2547" s="1" t="s">
        <v>2407</v>
      </c>
      <c r="U2547" s="1" t="s">
        <v>6422</v>
      </c>
      <c r="V2547" s="1" t="s">
        <v>2470</v>
      </c>
      <c r="W2547" s="1" t="s">
        <v>111</v>
      </c>
      <c r="X2547" s="1" t="str">
        <f>CONCATENATE(Tableau4[[#This Row],[Numéro de pièce de la pièce de référence]],Tableau4[[#This Row],[Numéro de poste de la pièce de référence]])</f>
        <v>450068330410</v>
      </c>
    </row>
    <row r="2548" spans="1:24" x14ac:dyDescent="0.35">
      <c r="A2548" s="1" t="s">
        <v>97</v>
      </c>
      <c r="B2548" s="1" t="s">
        <v>2489</v>
      </c>
      <c r="C2548" s="1" t="s">
        <v>2510</v>
      </c>
      <c r="D2548" s="1" t="s">
        <v>101</v>
      </c>
      <c r="E2548" s="1" t="s">
        <v>1744</v>
      </c>
      <c r="F2548" s="1" t="s">
        <v>2407</v>
      </c>
      <c r="G2548" s="1" t="s">
        <v>3122</v>
      </c>
      <c r="H2548" s="1" t="s">
        <v>88</v>
      </c>
      <c r="I2548" s="2">
        <v>44127</v>
      </c>
      <c r="J2548" s="1" t="s">
        <v>4282</v>
      </c>
      <c r="K2548" s="1" t="s">
        <v>4283</v>
      </c>
      <c r="L2548" s="1" t="s">
        <v>2630</v>
      </c>
      <c r="M2548" s="1" t="s">
        <v>4290</v>
      </c>
      <c r="N2548" s="3">
        <v>-48218.42</v>
      </c>
      <c r="O2548" s="3">
        <v>0</v>
      </c>
      <c r="P2548" s="1" t="s">
        <v>2567</v>
      </c>
      <c r="Q2548" s="1" t="s">
        <v>1745</v>
      </c>
      <c r="R2548" s="1" t="s">
        <v>1743</v>
      </c>
      <c r="S2548" s="1" t="s">
        <v>2407</v>
      </c>
      <c r="T2548" s="1" t="s">
        <v>2407</v>
      </c>
      <c r="U2548" s="1" t="s">
        <v>6423</v>
      </c>
      <c r="V2548" s="1" t="s">
        <v>2470</v>
      </c>
      <c r="W2548" s="1" t="s">
        <v>111</v>
      </c>
      <c r="X2548" s="1" t="str">
        <f>CONCATENATE(Tableau4[[#This Row],[Numéro de pièce de la pièce de référence]],Tableau4[[#This Row],[Numéro de poste de la pièce de référence]])</f>
        <v>450068330410</v>
      </c>
    </row>
    <row r="2549" spans="1:24" x14ac:dyDescent="0.35">
      <c r="A2549" s="1" t="s">
        <v>97</v>
      </c>
      <c r="B2549" s="1" t="s">
        <v>2489</v>
      </c>
      <c r="C2549" s="1" t="s">
        <v>2510</v>
      </c>
      <c r="D2549" s="1" t="s">
        <v>101</v>
      </c>
      <c r="E2549" s="1" t="s">
        <v>1744</v>
      </c>
      <c r="F2549" s="1" t="s">
        <v>2407</v>
      </c>
      <c r="G2549" s="1" t="s">
        <v>3122</v>
      </c>
      <c r="H2549" s="1" t="s">
        <v>88</v>
      </c>
      <c r="I2549" s="2">
        <v>44127</v>
      </c>
      <c r="J2549" s="1" t="s">
        <v>4282</v>
      </c>
      <c r="K2549" s="1" t="s">
        <v>4283</v>
      </c>
      <c r="L2549" s="1" t="s">
        <v>2630</v>
      </c>
      <c r="M2549" s="1" t="s">
        <v>4290</v>
      </c>
      <c r="N2549" s="3">
        <v>-142861.82999999999</v>
      </c>
      <c r="O2549" s="3">
        <v>0</v>
      </c>
      <c r="P2549" s="1" t="s">
        <v>2567</v>
      </c>
      <c r="Q2549" s="1" t="s">
        <v>1745</v>
      </c>
      <c r="R2549" s="1" t="s">
        <v>1743</v>
      </c>
      <c r="S2549" s="1" t="s">
        <v>2407</v>
      </c>
      <c r="T2549" s="1" t="s">
        <v>2407</v>
      </c>
      <c r="U2549" s="1" t="s">
        <v>6424</v>
      </c>
      <c r="V2549" s="1" t="s">
        <v>2470</v>
      </c>
      <c r="W2549" s="1" t="s">
        <v>111</v>
      </c>
      <c r="X2549" s="1" t="str">
        <f>CONCATENATE(Tableau4[[#This Row],[Numéro de pièce de la pièce de référence]],Tableau4[[#This Row],[Numéro de poste de la pièce de référence]])</f>
        <v>450068330410</v>
      </c>
    </row>
    <row r="2550" spans="1:24" x14ac:dyDescent="0.35">
      <c r="A2550" s="1" t="s">
        <v>97</v>
      </c>
      <c r="B2550" s="1" t="s">
        <v>2489</v>
      </c>
      <c r="C2550" s="1" t="s">
        <v>2510</v>
      </c>
      <c r="D2550" s="1" t="s">
        <v>101</v>
      </c>
      <c r="E2550" s="1" t="s">
        <v>1744</v>
      </c>
      <c r="F2550" s="1" t="s">
        <v>2407</v>
      </c>
      <c r="G2550" s="1" t="s">
        <v>3122</v>
      </c>
      <c r="H2550" s="1" t="s">
        <v>88</v>
      </c>
      <c r="I2550" s="2">
        <v>44127</v>
      </c>
      <c r="J2550" s="1" t="s">
        <v>4282</v>
      </c>
      <c r="K2550" s="1" t="s">
        <v>4283</v>
      </c>
      <c r="L2550" s="1" t="s">
        <v>2630</v>
      </c>
      <c r="M2550" s="1" t="s">
        <v>4290</v>
      </c>
      <c r="N2550" s="3">
        <v>-72412.55</v>
      </c>
      <c r="O2550" s="3">
        <v>0</v>
      </c>
      <c r="P2550" s="1" t="s">
        <v>2567</v>
      </c>
      <c r="Q2550" s="1" t="s">
        <v>1745</v>
      </c>
      <c r="R2550" s="1" t="s">
        <v>1743</v>
      </c>
      <c r="S2550" s="1" t="s">
        <v>2407</v>
      </c>
      <c r="T2550" s="1" t="s">
        <v>2407</v>
      </c>
      <c r="U2550" s="1" t="s">
        <v>6425</v>
      </c>
      <c r="V2550" s="1" t="s">
        <v>2470</v>
      </c>
      <c r="W2550" s="1" t="s">
        <v>111</v>
      </c>
      <c r="X2550" s="1" t="str">
        <f>CONCATENATE(Tableau4[[#This Row],[Numéro de pièce de la pièce de référence]],Tableau4[[#This Row],[Numéro de poste de la pièce de référence]])</f>
        <v>450068330410</v>
      </c>
    </row>
    <row r="2551" spans="1:24" x14ac:dyDescent="0.35">
      <c r="A2551" s="1" t="s">
        <v>97</v>
      </c>
      <c r="B2551" s="1" t="s">
        <v>2489</v>
      </c>
      <c r="C2551" s="1" t="s">
        <v>2510</v>
      </c>
      <c r="D2551" s="1" t="s">
        <v>101</v>
      </c>
      <c r="E2551" s="1" t="s">
        <v>1744</v>
      </c>
      <c r="F2551" s="1" t="s">
        <v>2407</v>
      </c>
      <c r="G2551" s="1" t="s">
        <v>3122</v>
      </c>
      <c r="H2551" s="1" t="s">
        <v>88</v>
      </c>
      <c r="I2551" s="2">
        <v>44127</v>
      </c>
      <c r="J2551" s="1" t="s">
        <v>4282</v>
      </c>
      <c r="K2551" s="1" t="s">
        <v>4283</v>
      </c>
      <c r="L2551" s="1" t="s">
        <v>2630</v>
      </c>
      <c r="M2551" s="1" t="s">
        <v>4290</v>
      </c>
      <c r="N2551" s="3">
        <v>425200.53</v>
      </c>
      <c r="O2551" s="3">
        <v>0</v>
      </c>
      <c r="P2551" s="1" t="s">
        <v>2567</v>
      </c>
      <c r="Q2551" s="1" t="s">
        <v>1745</v>
      </c>
      <c r="R2551" s="1" t="s">
        <v>1743</v>
      </c>
      <c r="S2551" s="1" t="s">
        <v>2407</v>
      </c>
      <c r="T2551" s="1" t="s">
        <v>2407</v>
      </c>
      <c r="U2551" s="1" t="s">
        <v>6426</v>
      </c>
      <c r="V2551" s="1" t="s">
        <v>2470</v>
      </c>
      <c r="W2551" s="1" t="s">
        <v>111</v>
      </c>
      <c r="X2551" s="1" t="str">
        <f>CONCATENATE(Tableau4[[#This Row],[Numéro de pièce de la pièce de référence]],Tableau4[[#This Row],[Numéro de poste de la pièce de référence]])</f>
        <v>450068330410</v>
      </c>
    </row>
    <row r="2552" spans="1:24" x14ac:dyDescent="0.35">
      <c r="A2552" s="1" t="s">
        <v>97</v>
      </c>
      <c r="B2552" s="1" t="s">
        <v>2489</v>
      </c>
      <c r="C2552" s="1" t="s">
        <v>2510</v>
      </c>
      <c r="D2552" s="1" t="s">
        <v>101</v>
      </c>
      <c r="E2552" s="1" t="s">
        <v>1744</v>
      </c>
      <c r="F2552" s="1" t="s">
        <v>2407</v>
      </c>
      <c r="G2552" s="1" t="s">
        <v>3122</v>
      </c>
      <c r="H2552" s="1" t="s">
        <v>88</v>
      </c>
      <c r="I2552" s="2">
        <v>44127</v>
      </c>
      <c r="J2552" s="1" t="s">
        <v>4282</v>
      </c>
      <c r="K2552" s="1" t="s">
        <v>4283</v>
      </c>
      <c r="L2552" s="1" t="s">
        <v>2630</v>
      </c>
      <c r="M2552" s="1" t="s">
        <v>4290</v>
      </c>
      <c r="N2552" s="3">
        <v>-43665.34</v>
      </c>
      <c r="O2552" s="3">
        <v>0</v>
      </c>
      <c r="P2552" s="1" t="s">
        <v>2567</v>
      </c>
      <c r="Q2552" s="1" t="s">
        <v>1745</v>
      </c>
      <c r="R2552" s="1" t="s">
        <v>1743</v>
      </c>
      <c r="S2552" s="1" t="s">
        <v>2407</v>
      </c>
      <c r="T2552" s="1" t="s">
        <v>2407</v>
      </c>
      <c r="U2552" s="1" t="s">
        <v>6427</v>
      </c>
      <c r="V2552" s="1" t="s">
        <v>2470</v>
      </c>
      <c r="W2552" s="1" t="s">
        <v>111</v>
      </c>
      <c r="X2552" s="1" t="str">
        <f>CONCATENATE(Tableau4[[#This Row],[Numéro de pièce de la pièce de référence]],Tableau4[[#This Row],[Numéro de poste de la pièce de référence]])</f>
        <v>450068330410</v>
      </c>
    </row>
    <row r="2553" spans="1:24" x14ac:dyDescent="0.35">
      <c r="A2553" s="1" t="s">
        <v>97</v>
      </c>
      <c r="B2553" s="1" t="s">
        <v>2489</v>
      </c>
      <c r="C2553" s="1" t="s">
        <v>2510</v>
      </c>
      <c r="D2553" s="1" t="s">
        <v>101</v>
      </c>
      <c r="E2553" s="1" t="s">
        <v>1744</v>
      </c>
      <c r="F2553" s="1" t="s">
        <v>2407</v>
      </c>
      <c r="G2553" s="1" t="s">
        <v>3122</v>
      </c>
      <c r="H2553" s="1" t="s">
        <v>88</v>
      </c>
      <c r="I2553" s="2">
        <v>44127</v>
      </c>
      <c r="J2553" s="1" t="s">
        <v>4282</v>
      </c>
      <c r="K2553" s="1" t="s">
        <v>4283</v>
      </c>
      <c r="L2553" s="1" t="s">
        <v>2630</v>
      </c>
      <c r="M2553" s="1" t="s">
        <v>4290</v>
      </c>
      <c r="N2553" s="3">
        <v>-46280.38</v>
      </c>
      <c r="O2553" s="3">
        <v>0</v>
      </c>
      <c r="P2553" s="1" t="s">
        <v>2567</v>
      </c>
      <c r="Q2553" s="1" t="s">
        <v>1745</v>
      </c>
      <c r="R2553" s="1" t="s">
        <v>1743</v>
      </c>
      <c r="S2553" s="1" t="s">
        <v>2407</v>
      </c>
      <c r="T2553" s="1" t="s">
        <v>2407</v>
      </c>
      <c r="U2553" s="1" t="s">
        <v>6428</v>
      </c>
      <c r="V2553" s="1" t="s">
        <v>2470</v>
      </c>
      <c r="W2553" s="1" t="s">
        <v>111</v>
      </c>
      <c r="X2553" s="1" t="str">
        <f>CONCATENATE(Tableau4[[#This Row],[Numéro de pièce de la pièce de référence]],Tableau4[[#This Row],[Numéro de poste de la pièce de référence]])</f>
        <v>450068330410</v>
      </c>
    </row>
    <row r="2554" spans="1:24" x14ac:dyDescent="0.35">
      <c r="A2554" s="1" t="s">
        <v>97</v>
      </c>
      <c r="B2554" s="1" t="s">
        <v>2489</v>
      </c>
      <c r="C2554" s="1" t="s">
        <v>2510</v>
      </c>
      <c r="D2554" s="1" t="s">
        <v>101</v>
      </c>
      <c r="E2554" s="1" t="s">
        <v>1744</v>
      </c>
      <c r="F2554" s="1" t="s">
        <v>2407</v>
      </c>
      <c r="G2554" s="1" t="s">
        <v>3122</v>
      </c>
      <c r="H2554" s="1" t="s">
        <v>88</v>
      </c>
      <c r="I2554" s="2">
        <v>44127</v>
      </c>
      <c r="J2554" s="1" t="s">
        <v>4282</v>
      </c>
      <c r="K2554" s="1" t="s">
        <v>4283</v>
      </c>
      <c r="L2554" s="1" t="s">
        <v>2630</v>
      </c>
      <c r="M2554" s="1" t="s">
        <v>4290</v>
      </c>
      <c r="N2554" s="3">
        <v>-310405.06</v>
      </c>
      <c r="O2554" s="3">
        <v>0</v>
      </c>
      <c r="P2554" s="1" t="s">
        <v>2567</v>
      </c>
      <c r="Q2554" s="1" t="s">
        <v>1745</v>
      </c>
      <c r="R2554" s="1" t="s">
        <v>1743</v>
      </c>
      <c r="S2554" s="1" t="s">
        <v>2407</v>
      </c>
      <c r="T2554" s="1" t="s">
        <v>2407</v>
      </c>
      <c r="U2554" s="1" t="s">
        <v>6429</v>
      </c>
      <c r="V2554" s="1" t="s">
        <v>2470</v>
      </c>
      <c r="W2554" s="1" t="s">
        <v>111</v>
      </c>
      <c r="X2554" s="1" t="str">
        <f>CONCATENATE(Tableau4[[#This Row],[Numéro de pièce de la pièce de référence]],Tableau4[[#This Row],[Numéro de poste de la pièce de référence]])</f>
        <v>450068330410</v>
      </c>
    </row>
    <row r="2555" spans="1:24" x14ac:dyDescent="0.35">
      <c r="A2555" s="1" t="s">
        <v>97</v>
      </c>
      <c r="B2555" s="1" t="s">
        <v>2489</v>
      </c>
      <c r="C2555" s="1" t="s">
        <v>2510</v>
      </c>
      <c r="D2555" s="1" t="s">
        <v>101</v>
      </c>
      <c r="E2555" s="1" t="s">
        <v>1837</v>
      </c>
      <c r="F2555" s="1" t="s">
        <v>2407</v>
      </c>
      <c r="G2555" s="1" t="s">
        <v>3169</v>
      </c>
      <c r="H2555" s="1" t="s">
        <v>421</v>
      </c>
      <c r="I2555" s="2">
        <v>44127</v>
      </c>
      <c r="J2555" s="1" t="s">
        <v>4282</v>
      </c>
      <c r="K2555" s="1" t="s">
        <v>4283</v>
      </c>
      <c r="L2555" s="1" t="s">
        <v>2590</v>
      </c>
      <c r="M2555" s="1" t="s">
        <v>4402</v>
      </c>
      <c r="N2555" s="3">
        <v>-270.27</v>
      </c>
      <c r="O2555" s="3">
        <v>0</v>
      </c>
      <c r="P2555" s="1" t="s">
        <v>2567</v>
      </c>
      <c r="Q2555" s="1" t="s">
        <v>1839</v>
      </c>
      <c r="R2555" s="1" t="s">
        <v>1836</v>
      </c>
      <c r="S2555" s="1" t="s">
        <v>2407</v>
      </c>
      <c r="T2555" s="1" t="s">
        <v>2407</v>
      </c>
      <c r="U2555" s="1" t="s">
        <v>6430</v>
      </c>
      <c r="V2555" s="1" t="s">
        <v>2470</v>
      </c>
      <c r="W2555" s="1" t="s">
        <v>103</v>
      </c>
      <c r="X2555" s="1" t="str">
        <f>CONCATENATE(Tableau4[[#This Row],[Numéro de pièce de la pièce de référence]],Tableau4[[#This Row],[Numéro de poste de la pièce de référence]])</f>
        <v>450068634940</v>
      </c>
    </row>
    <row r="2556" spans="1:24" x14ac:dyDescent="0.35">
      <c r="A2556" s="1" t="s">
        <v>97</v>
      </c>
      <c r="B2556" s="1" t="s">
        <v>2489</v>
      </c>
      <c r="C2556" s="1" t="s">
        <v>2510</v>
      </c>
      <c r="D2556" s="1" t="s">
        <v>101</v>
      </c>
      <c r="E2556" s="1" t="s">
        <v>1837</v>
      </c>
      <c r="F2556" s="1" t="s">
        <v>2407</v>
      </c>
      <c r="G2556" s="1" t="s">
        <v>3169</v>
      </c>
      <c r="H2556" s="1" t="s">
        <v>421</v>
      </c>
      <c r="I2556" s="2">
        <v>44127</v>
      </c>
      <c r="J2556" s="1" t="s">
        <v>4282</v>
      </c>
      <c r="K2556" s="1" t="s">
        <v>4283</v>
      </c>
      <c r="L2556" s="1" t="s">
        <v>2630</v>
      </c>
      <c r="M2556" s="1" t="s">
        <v>4290</v>
      </c>
      <c r="N2556" s="3">
        <v>-83805.09</v>
      </c>
      <c r="O2556" s="3">
        <v>0</v>
      </c>
      <c r="P2556" s="1" t="s">
        <v>2567</v>
      </c>
      <c r="Q2556" s="1" t="s">
        <v>1839</v>
      </c>
      <c r="R2556" s="1" t="s">
        <v>1836</v>
      </c>
      <c r="S2556" s="1" t="s">
        <v>2407</v>
      </c>
      <c r="T2556" s="1" t="s">
        <v>2407</v>
      </c>
      <c r="U2556" s="1" t="s">
        <v>6430</v>
      </c>
      <c r="V2556" s="1" t="s">
        <v>2470</v>
      </c>
      <c r="W2556" s="1" t="s">
        <v>103</v>
      </c>
      <c r="X2556" s="1" t="str">
        <f>CONCATENATE(Tableau4[[#This Row],[Numéro de pièce de la pièce de référence]],Tableau4[[#This Row],[Numéro de poste de la pièce de référence]])</f>
        <v>450068634940</v>
      </c>
    </row>
    <row r="2557" spans="1:24" x14ac:dyDescent="0.35">
      <c r="A2557" s="1" t="s">
        <v>97</v>
      </c>
      <c r="B2557" s="1" t="s">
        <v>2489</v>
      </c>
      <c r="C2557" s="1" t="s">
        <v>2510</v>
      </c>
      <c r="D2557" s="1" t="s">
        <v>101</v>
      </c>
      <c r="E2557" s="1" t="s">
        <v>2062</v>
      </c>
      <c r="F2557" s="1" t="s">
        <v>2407</v>
      </c>
      <c r="G2557" s="1" t="s">
        <v>3236</v>
      </c>
      <c r="H2557" s="1" t="s">
        <v>88</v>
      </c>
      <c r="I2557" s="2">
        <v>44127</v>
      </c>
      <c r="J2557" s="1" t="s">
        <v>4282</v>
      </c>
      <c r="K2557" s="1" t="s">
        <v>4283</v>
      </c>
      <c r="L2557" s="1" t="s">
        <v>2630</v>
      </c>
      <c r="M2557" s="1" t="s">
        <v>4290</v>
      </c>
      <c r="N2557" s="3">
        <v>-224106.1</v>
      </c>
      <c r="O2557" s="3">
        <v>0</v>
      </c>
      <c r="P2557" s="1" t="s">
        <v>2567</v>
      </c>
      <c r="Q2557" s="1" t="s">
        <v>2052</v>
      </c>
      <c r="R2557" s="1" t="s">
        <v>678</v>
      </c>
      <c r="S2557" s="1" t="s">
        <v>2407</v>
      </c>
      <c r="T2557" s="1" t="s">
        <v>2407</v>
      </c>
      <c r="U2557" s="1" t="s">
        <v>6431</v>
      </c>
      <c r="V2557" s="1" t="s">
        <v>2470</v>
      </c>
      <c r="W2557" s="1" t="s">
        <v>103</v>
      </c>
      <c r="X2557" s="1" t="str">
        <f>CONCATENATE(Tableau4[[#This Row],[Numéro de pièce de la pièce de référence]],Tableau4[[#This Row],[Numéro de poste de la pièce de référence]])</f>
        <v>450069418610</v>
      </c>
    </row>
    <row r="2558" spans="1:24" x14ac:dyDescent="0.35">
      <c r="A2558" s="1" t="s">
        <v>150</v>
      </c>
      <c r="B2558" s="1" t="s">
        <v>2489</v>
      </c>
      <c r="C2558" s="1" t="s">
        <v>2503</v>
      </c>
      <c r="D2558" s="1" t="s">
        <v>151</v>
      </c>
      <c r="E2558" s="1" t="s">
        <v>2143</v>
      </c>
      <c r="F2558" s="1" t="s">
        <v>2407</v>
      </c>
      <c r="G2558" s="1" t="s">
        <v>3265</v>
      </c>
      <c r="H2558" s="1" t="s">
        <v>88</v>
      </c>
      <c r="I2558" s="2">
        <v>44127</v>
      </c>
      <c r="J2558" s="1" t="s">
        <v>4282</v>
      </c>
      <c r="K2558" s="1" t="s">
        <v>4283</v>
      </c>
      <c r="L2558" s="1" t="s">
        <v>3400</v>
      </c>
      <c r="M2558" s="1" t="s">
        <v>4284</v>
      </c>
      <c r="N2558" s="3">
        <v>315000</v>
      </c>
      <c r="O2558" s="3">
        <v>0</v>
      </c>
      <c r="P2558" s="1" t="s">
        <v>2602</v>
      </c>
      <c r="Q2558" s="1" t="s">
        <v>2144</v>
      </c>
      <c r="R2558" s="1" t="s">
        <v>301</v>
      </c>
      <c r="S2558" s="1" t="s">
        <v>2407</v>
      </c>
      <c r="T2558" s="1" t="s">
        <v>2407</v>
      </c>
      <c r="U2558" s="1" t="s">
        <v>6432</v>
      </c>
      <c r="V2558" s="1" t="s">
        <v>2470</v>
      </c>
      <c r="W2558" s="1" t="s">
        <v>111</v>
      </c>
      <c r="X2558" s="1" t="str">
        <f>CONCATENATE(Tableau4[[#This Row],[Numéro de pièce de la pièce de référence]],Tableau4[[#This Row],[Numéro de poste de la pièce de référence]])</f>
        <v>450069777010</v>
      </c>
    </row>
    <row r="2559" spans="1:24" x14ac:dyDescent="0.35">
      <c r="A2559" s="1" t="s">
        <v>23</v>
      </c>
      <c r="B2559" s="1" t="s">
        <v>3111</v>
      </c>
      <c r="C2559" s="1" t="s">
        <v>2492</v>
      </c>
      <c r="D2559" s="1" t="s">
        <v>50</v>
      </c>
      <c r="E2559" s="1" t="s">
        <v>1714</v>
      </c>
      <c r="F2559" s="1" t="s">
        <v>2407</v>
      </c>
      <c r="G2559" s="1" t="s">
        <v>3110</v>
      </c>
      <c r="H2559" s="1" t="s">
        <v>88</v>
      </c>
      <c r="I2559" s="2">
        <v>44129</v>
      </c>
      <c r="J2559" s="1" t="s">
        <v>4282</v>
      </c>
      <c r="K2559" s="1" t="s">
        <v>4283</v>
      </c>
      <c r="L2559" s="1" t="s">
        <v>2630</v>
      </c>
      <c r="M2559" s="1" t="s">
        <v>4290</v>
      </c>
      <c r="N2559" s="3">
        <v>-29467.33</v>
      </c>
      <c r="O2559" s="3">
        <v>0</v>
      </c>
      <c r="P2559" s="1" t="s">
        <v>2771</v>
      </c>
      <c r="Q2559" s="1" t="s">
        <v>1715</v>
      </c>
      <c r="R2559" s="1" t="s">
        <v>301</v>
      </c>
      <c r="S2559" s="1" t="s">
        <v>2407</v>
      </c>
      <c r="T2559" s="1" t="s">
        <v>2407</v>
      </c>
      <c r="U2559" s="1" t="s">
        <v>6433</v>
      </c>
      <c r="V2559" s="1" t="s">
        <v>2470</v>
      </c>
      <c r="W2559" s="1" t="s">
        <v>51</v>
      </c>
      <c r="X2559" s="1" t="str">
        <f>CONCATENATE(Tableau4[[#This Row],[Numéro de pièce de la pièce de référence]],Tableau4[[#This Row],[Numéro de poste de la pièce de référence]])</f>
        <v>450068216510</v>
      </c>
    </row>
    <row r="2560" spans="1:24" x14ac:dyDescent="0.35">
      <c r="A2560" s="1" t="s">
        <v>23</v>
      </c>
      <c r="B2560" s="1" t="s">
        <v>3111</v>
      </c>
      <c r="C2560" s="1" t="s">
        <v>2492</v>
      </c>
      <c r="D2560" s="1" t="s">
        <v>50</v>
      </c>
      <c r="E2560" s="1" t="s">
        <v>1714</v>
      </c>
      <c r="F2560" s="1" t="s">
        <v>2407</v>
      </c>
      <c r="G2560" s="1" t="s">
        <v>3110</v>
      </c>
      <c r="H2560" s="1" t="s">
        <v>88</v>
      </c>
      <c r="I2560" s="2">
        <v>44129</v>
      </c>
      <c r="J2560" s="1" t="s">
        <v>4282</v>
      </c>
      <c r="K2560" s="1" t="s">
        <v>4283</v>
      </c>
      <c r="L2560" s="1" t="s">
        <v>2630</v>
      </c>
      <c r="M2560" s="1" t="s">
        <v>4290</v>
      </c>
      <c r="N2560" s="3">
        <v>-31699.4</v>
      </c>
      <c r="O2560" s="3">
        <v>0</v>
      </c>
      <c r="P2560" s="1" t="s">
        <v>2771</v>
      </c>
      <c r="Q2560" s="1" t="s">
        <v>1715</v>
      </c>
      <c r="R2560" s="1" t="s">
        <v>301</v>
      </c>
      <c r="S2560" s="1" t="s">
        <v>2407</v>
      </c>
      <c r="T2560" s="1" t="s">
        <v>2407</v>
      </c>
      <c r="U2560" s="1" t="s">
        <v>6434</v>
      </c>
      <c r="V2560" s="1" t="s">
        <v>2470</v>
      </c>
      <c r="W2560" s="1" t="s">
        <v>51</v>
      </c>
      <c r="X2560" s="1" t="str">
        <f>CONCATENATE(Tableau4[[#This Row],[Numéro de pièce de la pièce de référence]],Tableau4[[#This Row],[Numéro de poste de la pièce de référence]])</f>
        <v>450068216510</v>
      </c>
    </row>
    <row r="2561" spans="1:24" x14ac:dyDescent="0.35">
      <c r="A2561" s="1" t="s">
        <v>23</v>
      </c>
      <c r="B2561" s="1" t="s">
        <v>3111</v>
      </c>
      <c r="C2561" s="1" t="s">
        <v>2492</v>
      </c>
      <c r="D2561" s="1" t="s">
        <v>50</v>
      </c>
      <c r="E2561" s="1" t="s">
        <v>1714</v>
      </c>
      <c r="F2561" s="1" t="s">
        <v>2407</v>
      </c>
      <c r="G2561" s="1" t="s">
        <v>3110</v>
      </c>
      <c r="H2561" s="1" t="s">
        <v>88</v>
      </c>
      <c r="I2561" s="2">
        <v>44129</v>
      </c>
      <c r="J2561" s="1" t="s">
        <v>4282</v>
      </c>
      <c r="K2561" s="1" t="s">
        <v>4283</v>
      </c>
      <c r="L2561" s="1" t="s">
        <v>2630</v>
      </c>
      <c r="M2561" s="1" t="s">
        <v>4290</v>
      </c>
      <c r="N2561" s="3">
        <v>-51479.51</v>
      </c>
      <c r="O2561" s="3">
        <v>0</v>
      </c>
      <c r="P2561" s="1" t="s">
        <v>2771</v>
      </c>
      <c r="Q2561" s="1" t="s">
        <v>1715</v>
      </c>
      <c r="R2561" s="1" t="s">
        <v>301</v>
      </c>
      <c r="S2561" s="1" t="s">
        <v>2407</v>
      </c>
      <c r="T2561" s="1" t="s">
        <v>2407</v>
      </c>
      <c r="U2561" s="1" t="s">
        <v>6435</v>
      </c>
      <c r="V2561" s="1" t="s">
        <v>2470</v>
      </c>
      <c r="W2561" s="1" t="s">
        <v>51</v>
      </c>
      <c r="X2561" s="1" t="str">
        <f>CONCATENATE(Tableau4[[#This Row],[Numéro de pièce de la pièce de référence]],Tableau4[[#This Row],[Numéro de poste de la pièce de référence]])</f>
        <v>450068216510</v>
      </c>
    </row>
    <row r="2562" spans="1:24" x14ac:dyDescent="0.35">
      <c r="A2562" s="1" t="s">
        <v>86</v>
      </c>
      <c r="B2562" s="1" t="s">
        <v>2489</v>
      </c>
      <c r="C2562" s="1" t="s">
        <v>2503</v>
      </c>
      <c r="D2562" s="1" t="s">
        <v>91</v>
      </c>
      <c r="E2562" s="1" t="s">
        <v>2182</v>
      </c>
      <c r="F2562" s="1" t="s">
        <v>2407</v>
      </c>
      <c r="G2562" s="1" t="s">
        <v>2514</v>
      </c>
      <c r="H2562" s="1" t="s">
        <v>88</v>
      </c>
      <c r="I2562" s="2">
        <v>44129</v>
      </c>
      <c r="J2562" s="1" t="s">
        <v>4282</v>
      </c>
      <c r="K2562" s="1" t="s">
        <v>4283</v>
      </c>
      <c r="L2562" s="1" t="s">
        <v>3400</v>
      </c>
      <c r="M2562" s="1" t="s">
        <v>4284</v>
      </c>
      <c r="N2562" s="3">
        <v>16293.6</v>
      </c>
      <c r="O2562" s="3">
        <v>0</v>
      </c>
      <c r="P2562" s="1" t="s">
        <v>2517</v>
      </c>
      <c r="Q2562" s="1" t="s">
        <v>2183</v>
      </c>
      <c r="R2562" s="1" t="s">
        <v>233</v>
      </c>
      <c r="S2562" s="1" t="s">
        <v>2407</v>
      </c>
      <c r="T2562" s="1" t="s">
        <v>2407</v>
      </c>
      <c r="U2562" s="1" t="s">
        <v>6436</v>
      </c>
      <c r="V2562" s="1" t="s">
        <v>2470</v>
      </c>
      <c r="W2562" s="1" t="s">
        <v>103</v>
      </c>
      <c r="X2562" s="1" t="str">
        <f>CONCATENATE(Tableau4[[#This Row],[Numéro de pièce de la pièce de référence]],Tableau4[[#This Row],[Numéro de poste de la pièce de référence]])</f>
        <v>450069778810</v>
      </c>
    </row>
    <row r="2563" spans="1:24" x14ac:dyDescent="0.35">
      <c r="A2563" s="1" t="s">
        <v>86</v>
      </c>
      <c r="B2563" s="1" t="s">
        <v>2489</v>
      </c>
      <c r="C2563" s="1" t="s">
        <v>2503</v>
      </c>
      <c r="D2563" s="1" t="s">
        <v>91</v>
      </c>
      <c r="E2563" s="1" t="s">
        <v>2152</v>
      </c>
      <c r="F2563" s="1" t="s">
        <v>2407</v>
      </c>
      <c r="G2563" s="1" t="s">
        <v>3267</v>
      </c>
      <c r="H2563" s="1" t="s">
        <v>88</v>
      </c>
      <c r="I2563" s="2">
        <v>44129</v>
      </c>
      <c r="J2563" s="1" t="s">
        <v>4282</v>
      </c>
      <c r="K2563" s="1" t="s">
        <v>4283</v>
      </c>
      <c r="L2563" s="1" t="s">
        <v>3400</v>
      </c>
      <c r="M2563" s="1" t="s">
        <v>4284</v>
      </c>
      <c r="N2563" s="3">
        <v>6560</v>
      </c>
      <c r="O2563" s="3">
        <v>0</v>
      </c>
      <c r="P2563" s="1" t="s">
        <v>2517</v>
      </c>
      <c r="Q2563" s="1" t="s">
        <v>2153</v>
      </c>
      <c r="R2563" s="1" t="s">
        <v>2151</v>
      </c>
      <c r="S2563" s="1" t="s">
        <v>2407</v>
      </c>
      <c r="T2563" s="1" t="s">
        <v>2407</v>
      </c>
      <c r="U2563" s="1" t="s">
        <v>6437</v>
      </c>
      <c r="V2563" s="1" t="s">
        <v>2470</v>
      </c>
      <c r="W2563" s="1" t="s">
        <v>103</v>
      </c>
      <c r="X2563" s="1" t="str">
        <f>CONCATENATE(Tableau4[[#This Row],[Numéro de pièce de la pièce de référence]],Tableau4[[#This Row],[Numéro de poste de la pièce de référence]])</f>
        <v>450069778910</v>
      </c>
    </row>
    <row r="2564" spans="1:24" x14ac:dyDescent="0.35">
      <c r="A2564" s="1" t="s">
        <v>86</v>
      </c>
      <c r="B2564" s="1" t="s">
        <v>2489</v>
      </c>
      <c r="C2564" s="1" t="s">
        <v>2503</v>
      </c>
      <c r="D2564" s="1" t="s">
        <v>91</v>
      </c>
      <c r="E2564" s="1" t="s">
        <v>2218</v>
      </c>
      <c r="F2564" s="1" t="s">
        <v>2407</v>
      </c>
      <c r="G2564" s="1" t="s">
        <v>3269</v>
      </c>
      <c r="H2564" s="1" t="s">
        <v>88</v>
      </c>
      <c r="I2564" s="2">
        <v>44129</v>
      </c>
      <c r="J2564" s="1" t="s">
        <v>4282</v>
      </c>
      <c r="K2564" s="1" t="s">
        <v>4283</v>
      </c>
      <c r="L2564" s="1" t="s">
        <v>3400</v>
      </c>
      <c r="M2564" s="1" t="s">
        <v>4284</v>
      </c>
      <c r="N2564" s="3">
        <v>2375</v>
      </c>
      <c r="O2564" s="3">
        <v>0</v>
      </c>
      <c r="P2564" s="1" t="s">
        <v>2517</v>
      </c>
      <c r="Q2564" s="1" t="s">
        <v>2219</v>
      </c>
      <c r="R2564" s="1" t="s">
        <v>2217</v>
      </c>
      <c r="S2564" s="1" t="s">
        <v>2407</v>
      </c>
      <c r="T2564" s="1" t="s">
        <v>2407</v>
      </c>
      <c r="U2564" s="1" t="s">
        <v>6438</v>
      </c>
      <c r="V2564" s="1" t="s">
        <v>2470</v>
      </c>
      <c r="W2564" s="1" t="s">
        <v>103</v>
      </c>
      <c r="X2564" s="1" t="str">
        <f>CONCATENATE(Tableau4[[#This Row],[Numéro de pièce de la pièce de référence]],Tableau4[[#This Row],[Numéro de poste de la pièce de référence]])</f>
        <v>450069779110</v>
      </c>
    </row>
    <row r="2565" spans="1:24" x14ac:dyDescent="0.35">
      <c r="A2565" s="1" t="s">
        <v>86</v>
      </c>
      <c r="B2565" s="1" t="s">
        <v>2489</v>
      </c>
      <c r="C2565" s="1" t="s">
        <v>2503</v>
      </c>
      <c r="D2565" s="1" t="s">
        <v>91</v>
      </c>
      <c r="E2565" s="1" t="s">
        <v>2149</v>
      </c>
      <c r="F2565" s="1" t="s">
        <v>2407</v>
      </c>
      <c r="G2565" s="1" t="s">
        <v>3271</v>
      </c>
      <c r="H2565" s="1" t="s">
        <v>88</v>
      </c>
      <c r="I2565" s="2">
        <v>44129</v>
      </c>
      <c r="J2565" s="1" t="s">
        <v>4282</v>
      </c>
      <c r="K2565" s="1" t="s">
        <v>4283</v>
      </c>
      <c r="L2565" s="1" t="s">
        <v>3400</v>
      </c>
      <c r="M2565" s="1" t="s">
        <v>4284</v>
      </c>
      <c r="N2565" s="3">
        <v>3175</v>
      </c>
      <c r="O2565" s="3">
        <v>0</v>
      </c>
      <c r="P2565" s="1" t="s">
        <v>2517</v>
      </c>
      <c r="Q2565" s="1" t="s">
        <v>2150</v>
      </c>
      <c r="R2565" s="1" t="s">
        <v>2148</v>
      </c>
      <c r="S2565" s="1" t="s">
        <v>2407</v>
      </c>
      <c r="T2565" s="1" t="s">
        <v>2407</v>
      </c>
      <c r="U2565" s="1" t="s">
        <v>6439</v>
      </c>
      <c r="V2565" s="1" t="s">
        <v>2470</v>
      </c>
      <c r="W2565" s="1" t="s">
        <v>103</v>
      </c>
      <c r="X2565" s="1" t="str">
        <f>CONCATENATE(Tableau4[[#This Row],[Numéro de pièce de la pièce de référence]],Tableau4[[#This Row],[Numéro de poste de la pièce de référence]])</f>
        <v>450069779210</v>
      </c>
    </row>
    <row r="2566" spans="1:24" x14ac:dyDescent="0.35">
      <c r="A2566" s="1" t="s">
        <v>86</v>
      </c>
      <c r="B2566" s="1" t="s">
        <v>2489</v>
      </c>
      <c r="C2566" s="1" t="s">
        <v>2503</v>
      </c>
      <c r="D2566" s="1" t="s">
        <v>91</v>
      </c>
      <c r="E2566" s="1" t="s">
        <v>2177</v>
      </c>
      <c r="F2566" s="1" t="s">
        <v>2407</v>
      </c>
      <c r="G2566" s="1" t="s">
        <v>3273</v>
      </c>
      <c r="H2566" s="1" t="s">
        <v>88</v>
      </c>
      <c r="I2566" s="2">
        <v>44129</v>
      </c>
      <c r="J2566" s="1" t="s">
        <v>4282</v>
      </c>
      <c r="K2566" s="1" t="s">
        <v>4283</v>
      </c>
      <c r="L2566" s="1" t="s">
        <v>3400</v>
      </c>
      <c r="M2566" s="1" t="s">
        <v>4284</v>
      </c>
      <c r="N2566" s="3">
        <v>2131.5100000000002</v>
      </c>
      <c r="O2566" s="3">
        <v>0</v>
      </c>
      <c r="P2566" s="1" t="s">
        <v>2517</v>
      </c>
      <c r="Q2566" s="1" t="s">
        <v>2178</v>
      </c>
      <c r="R2566" s="1" t="s">
        <v>2176</v>
      </c>
      <c r="S2566" s="1" t="s">
        <v>2407</v>
      </c>
      <c r="T2566" s="1" t="s">
        <v>2407</v>
      </c>
      <c r="U2566" s="1" t="s">
        <v>6440</v>
      </c>
      <c r="V2566" s="1" t="s">
        <v>2470</v>
      </c>
      <c r="W2566" s="1" t="s">
        <v>103</v>
      </c>
      <c r="X2566" s="1" t="str">
        <f>CONCATENATE(Tableau4[[#This Row],[Numéro de pièce de la pièce de référence]],Tableau4[[#This Row],[Numéro de poste de la pièce de référence]])</f>
        <v>450069779410</v>
      </c>
    </row>
    <row r="2567" spans="1:24" x14ac:dyDescent="0.35">
      <c r="A2567" s="1" t="s">
        <v>86</v>
      </c>
      <c r="B2567" s="1" t="s">
        <v>2489</v>
      </c>
      <c r="C2567" s="1" t="s">
        <v>2503</v>
      </c>
      <c r="D2567" s="1" t="s">
        <v>91</v>
      </c>
      <c r="E2567" s="1" t="s">
        <v>2158</v>
      </c>
      <c r="F2567" s="1" t="s">
        <v>2407</v>
      </c>
      <c r="G2567" s="1" t="s">
        <v>3276</v>
      </c>
      <c r="H2567" s="1" t="s">
        <v>88</v>
      </c>
      <c r="I2567" s="2">
        <v>44129</v>
      </c>
      <c r="J2567" s="1" t="s">
        <v>4282</v>
      </c>
      <c r="K2567" s="1" t="s">
        <v>4283</v>
      </c>
      <c r="L2567" s="1" t="s">
        <v>3400</v>
      </c>
      <c r="M2567" s="1" t="s">
        <v>4284</v>
      </c>
      <c r="N2567" s="3">
        <v>3643.44</v>
      </c>
      <c r="O2567" s="3">
        <v>0</v>
      </c>
      <c r="P2567" s="1" t="s">
        <v>2517</v>
      </c>
      <c r="Q2567" s="1" t="s">
        <v>2159</v>
      </c>
      <c r="R2567" s="1" t="s">
        <v>2157</v>
      </c>
      <c r="S2567" s="1" t="s">
        <v>2407</v>
      </c>
      <c r="T2567" s="1" t="s">
        <v>2407</v>
      </c>
      <c r="U2567" s="1" t="s">
        <v>6441</v>
      </c>
      <c r="V2567" s="1" t="s">
        <v>2470</v>
      </c>
      <c r="W2567" s="1" t="s">
        <v>103</v>
      </c>
      <c r="X2567" s="1" t="str">
        <f>CONCATENATE(Tableau4[[#This Row],[Numéro de pièce de la pièce de référence]],Tableau4[[#This Row],[Numéro de poste de la pièce de référence]])</f>
        <v>450069779710</v>
      </c>
    </row>
    <row r="2568" spans="1:24" x14ac:dyDescent="0.35">
      <c r="A2568" s="1" t="s">
        <v>86</v>
      </c>
      <c r="B2568" s="1" t="s">
        <v>2489</v>
      </c>
      <c r="C2568" s="1" t="s">
        <v>2503</v>
      </c>
      <c r="D2568" s="1" t="s">
        <v>91</v>
      </c>
      <c r="E2568" s="1" t="s">
        <v>2190</v>
      </c>
      <c r="F2568" s="1" t="s">
        <v>2407</v>
      </c>
      <c r="G2568" s="1" t="s">
        <v>3278</v>
      </c>
      <c r="H2568" s="1" t="s">
        <v>88</v>
      </c>
      <c r="I2568" s="2">
        <v>44129</v>
      </c>
      <c r="J2568" s="1" t="s">
        <v>4282</v>
      </c>
      <c r="K2568" s="1" t="s">
        <v>4283</v>
      </c>
      <c r="L2568" s="1" t="s">
        <v>3400</v>
      </c>
      <c r="M2568" s="1" t="s">
        <v>4284</v>
      </c>
      <c r="N2568" s="3">
        <v>9249.3799999999992</v>
      </c>
      <c r="O2568" s="3">
        <v>0</v>
      </c>
      <c r="P2568" s="1" t="s">
        <v>2517</v>
      </c>
      <c r="Q2568" s="1" t="s">
        <v>2191</v>
      </c>
      <c r="R2568" s="1" t="s">
        <v>2189</v>
      </c>
      <c r="S2568" s="1" t="s">
        <v>2407</v>
      </c>
      <c r="T2568" s="1" t="s">
        <v>2407</v>
      </c>
      <c r="U2568" s="1" t="s">
        <v>6442</v>
      </c>
      <c r="V2568" s="1" t="s">
        <v>2470</v>
      </c>
      <c r="W2568" s="1" t="s">
        <v>103</v>
      </c>
      <c r="X2568" s="1" t="str">
        <f>CONCATENATE(Tableau4[[#This Row],[Numéro de pièce de la pièce de référence]],Tableau4[[#This Row],[Numéro de poste de la pièce de référence]])</f>
        <v>450069779810</v>
      </c>
    </row>
    <row r="2569" spans="1:24" x14ac:dyDescent="0.35">
      <c r="A2569" s="1" t="s">
        <v>86</v>
      </c>
      <c r="B2569" s="1" t="s">
        <v>2489</v>
      </c>
      <c r="C2569" s="1" t="s">
        <v>2503</v>
      </c>
      <c r="D2569" s="1" t="s">
        <v>91</v>
      </c>
      <c r="E2569" s="1" t="s">
        <v>2174</v>
      </c>
      <c r="F2569" s="1" t="s">
        <v>2407</v>
      </c>
      <c r="G2569" s="1" t="s">
        <v>3280</v>
      </c>
      <c r="H2569" s="1" t="s">
        <v>88</v>
      </c>
      <c r="I2569" s="2">
        <v>44129</v>
      </c>
      <c r="J2569" s="1" t="s">
        <v>4282</v>
      </c>
      <c r="K2569" s="1" t="s">
        <v>4283</v>
      </c>
      <c r="L2569" s="1" t="s">
        <v>3400</v>
      </c>
      <c r="M2569" s="1" t="s">
        <v>4284</v>
      </c>
      <c r="N2569" s="3">
        <v>2553</v>
      </c>
      <c r="O2569" s="3">
        <v>0</v>
      </c>
      <c r="P2569" s="1" t="s">
        <v>2517</v>
      </c>
      <c r="Q2569" s="1" t="s">
        <v>2175</v>
      </c>
      <c r="R2569" s="1" t="s">
        <v>2173</v>
      </c>
      <c r="S2569" s="1" t="s">
        <v>2407</v>
      </c>
      <c r="T2569" s="1" t="s">
        <v>2407</v>
      </c>
      <c r="U2569" s="1" t="s">
        <v>6443</v>
      </c>
      <c r="V2569" s="1" t="s">
        <v>2470</v>
      </c>
      <c r="W2569" s="1" t="s">
        <v>103</v>
      </c>
      <c r="X2569" s="1" t="str">
        <f>CONCATENATE(Tableau4[[#This Row],[Numéro de pièce de la pièce de référence]],Tableau4[[#This Row],[Numéro de poste de la pièce de référence]])</f>
        <v>450069780010</v>
      </c>
    </row>
    <row r="2570" spans="1:24" x14ac:dyDescent="0.35">
      <c r="A2570" s="1" t="s">
        <v>86</v>
      </c>
      <c r="B2570" s="1" t="s">
        <v>2489</v>
      </c>
      <c r="C2570" s="1" t="s">
        <v>2503</v>
      </c>
      <c r="D2570" s="1" t="s">
        <v>91</v>
      </c>
      <c r="E2570" s="1" t="s">
        <v>2185</v>
      </c>
      <c r="F2570" s="1" t="s">
        <v>2407</v>
      </c>
      <c r="G2570" s="1" t="s">
        <v>3282</v>
      </c>
      <c r="H2570" s="1" t="s">
        <v>88</v>
      </c>
      <c r="I2570" s="2">
        <v>44129</v>
      </c>
      <c r="J2570" s="1" t="s">
        <v>4282</v>
      </c>
      <c r="K2570" s="1" t="s">
        <v>4283</v>
      </c>
      <c r="L2570" s="1" t="s">
        <v>3400</v>
      </c>
      <c r="M2570" s="1" t="s">
        <v>4284</v>
      </c>
      <c r="N2570" s="3">
        <v>8008.95</v>
      </c>
      <c r="O2570" s="3">
        <v>0</v>
      </c>
      <c r="P2570" s="1" t="s">
        <v>2517</v>
      </c>
      <c r="Q2570" s="1" t="s">
        <v>2186</v>
      </c>
      <c r="R2570" s="1" t="s">
        <v>2184</v>
      </c>
      <c r="S2570" s="1" t="s">
        <v>2407</v>
      </c>
      <c r="T2570" s="1" t="s">
        <v>2407</v>
      </c>
      <c r="U2570" s="1" t="s">
        <v>6444</v>
      </c>
      <c r="V2570" s="1" t="s">
        <v>2470</v>
      </c>
      <c r="W2570" s="1" t="s">
        <v>103</v>
      </c>
      <c r="X2570" s="1" t="str">
        <f>CONCATENATE(Tableau4[[#This Row],[Numéro de pièce de la pièce de référence]],Tableau4[[#This Row],[Numéro de poste de la pièce de référence]])</f>
        <v>450069780110</v>
      </c>
    </row>
    <row r="2571" spans="1:24" x14ac:dyDescent="0.35">
      <c r="A2571" s="1" t="s">
        <v>86</v>
      </c>
      <c r="B2571" s="1" t="s">
        <v>2489</v>
      </c>
      <c r="C2571" s="1" t="s">
        <v>2503</v>
      </c>
      <c r="D2571" s="1" t="s">
        <v>91</v>
      </c>
      <c r="E2571" s="1" t="s">
        <v>2168</v>
      </c>
      <c r="F2571" s="1" t="s">
        <v>2407</v>
      </c>
      <c r="G2571" s="1" t="s">
        <v>3284</v>
      </c>
      <c r="H2571" s="1" t="s">
        <v>88</v>
      </c>
      <c r="I2571" s="2">
        <v>44129</v>
      </c>
      <c r="J2571" s="1" t="s">
        <v>4282</v>
      </c>
      <c r="K2571" s="1" t="s">
        <v>4283</v>
      </c>
      <c r="L2571" s="1" t="s">
        <v>3400</v>
      </c>
      <c r="M2571" s="1" t="s">
        <v>4284</v>
      </c>
      <c r="N2571" s="3">
        <v>1836.5</v>
      </c>
      <c r="O2571" s="3">
        <v>0</v>
      </c>
      <c r="P2571" s="1" t="s">
        <v>2517</v>
      </c>
      <c r="Q2571" s="1" t="s">
        <v>2169</v>
      </c>
      <c r="R2571" s="1" t="s">
        <v>2167</v>
      </c>
      <c r="S2571" s="1" t="s">
        <v>2407</v>
      </c>
      <c r="T2571" s="1" t="s">
        <v>2407</v>
      </c>
      <c r="U2571" s="1" t="s">
        <v>6445</v>
      </c>
      <c r="V2571" s="1" t="s">
        <v>2470</v>
      </c>
      <c r="W2571" s="1" t="s">
        <v>103</v>
      </c>
      <c r="X2571" s="1" t="str">
        <f>CONCATENATE(Tableau4[[#This Row],[Numéro de pièce de la pièce de référence]],Tableau4[[#This Row],[Numéro de poste de la pièce de référence]])</f>
        <v>450069780210</v>
      </c>
    </row>
    <row r="2572" spans="1:24" x14ac:dyDescent="0.35">
      <c r="A2572" s="1" t="s">
        <v>86</v>
      </c>
      <c r="B2572" s="1" t="s">
        <v>2489</v>
      </c>
      <c r="C2572" s="1" t="s">
        <v>2503</v>
      </c>
      <c r="D2572" s="1" t="s">
        <v>91</v>
      </c>
      <c r="E2572" s="1" t="s">
        <v>2204</v>
      </c>
      <c r="F2572" s="1" t="s">
        <v>2407</v>
      </c>
      <c r="G2572" s="1" t="s">
        <v>3286</v>
      </c>
      <c r="H2572" s="1" t="s">
        <v>88</v>
      </c>
      <c r="I2572" s="2">
        <v>44129</v>
      </c>
      <c r="J2572" s="1" t="s">
        <v>4282</v>
      </c>
      <c r="K2572" s="1" t="s">
        <v>4283</v>
      </c>
      <c r="L2572" s="1" t="s">
        <v>3400</v>
      </c>
      <c r="M2572" s="1" t="s">
        <v>4284</v>
      </c>
      <c r="N2572" s="3">
        <v>2397.42</v>
      </c>
      <c r="O2572" s="3">
        <v>0</v>
      </c>
      <c r="P2572" s="1" t="s">
        <v>2517</v>
      </c>
      <c r="Q2572" s="1" t="s">
        <v>2205</v>
      </c>
      <c r="R2572" s="1" t="s">
        <v>2203</v>
      </c>
      <c r="S2572" s="1" t="s">
        <v>2407</v>
      </c>
      <c r="T2572" s="1" t="s">
        <v>2407</v>
      </c>
      <c r="U2572" s="1" t="s">
        <v>6446</v>
      </c>
      <c r="V2572" s="1" t="s">
        <v>2470</v>
      </c>
      <c r="W2572" s="1" t="s">
        <v>103</v>
      </c>
      <c r="X2572" s="1" t="str">
        <f>CONCATENATE(Tableau4[[#This Row],[Numéro de pièce de la pièce de référence]],Tableau4[[#This Row],[Numéro de poste de la pièce de référence]])</f>
        <v>450069780310</v>
      </c>
    </row>
    <row r="2573" spans="1:24" x14ac:dyDescent="0.35">
      <c r="A2573" s="1" t="s">
        <v>86</v>
      </c>
      <c r="B2573" s="1" t="s">
        <v>2489</v>
      </c>
      <c r="C2573" s="1" t="s">
        <v>2503</v>
      </c>
      <c r="D2573" s="1" t="s">
        <v>91</v>
      </c>
      <c r="E2573" s="1" t="s">
        <v>2198</v>
      </c>
      <c r="F2573" s="1" t="s">
        <v>2407</v>
      </c>
      <c r="G2573" s="1" t="s">
        <v>3288</v>
      </c>
      <c r="H2573" s="1" t="s">
        <v>88</v>
      </c>
      <c r="I2573" s="2">
        <v>44129</v>
      </c>
      <c r="J2573" s="1" t="s">
        <v>4282</v>
      </c>
      <c r="K2573" s="1" t="s">
        <v>4283</v>
      </c>
      <c r="L2573" s="1" t="s">
        <v>3400</v>
      </c>
      <c r="M2573" s="1" t="s">
        <v>4284</v>
      </c>
      <c r="N2573" s="3">
        <v>12367</v>
      </c>
      <c r="O2573" s="3">
        <v>0</v>
      </c>
      <c r="P2573" s="1" t="s">
        <v>2517</v>
      </c>
      <c r="Q2573" s="1" t="s">
        <v>2199</v>
      </c>
      <c r="R2573" s="1" t="s">
        <v>2197</v>
      </c>
      <c r="S2573" s="1" t="s">
        <v>2407</v>
      </c>
      <c r="T2573" s="1" t="s">
        <v>2407</v>
      </c>
      <c r="U2573" s="1" t="s">
        <v>6447</v>
      </c>
      <c r="V2573" s="1" t="s">
        <v>2470</v>
      </c>
      <c r="W2573" s="1" t="s">
        <v>103</v>
      </c>
      <c r="X2573" s="1" t="str">
        <f>CONCATENATE(Tableau4[[#This Row],[Numéro de pièce de la pièce de référence]],Tableau4[[#This Row],[Numéro de poste de la pièce de référence]])</f>
        <v>450069780410</v>
      </c>
    </row>
    <row r="2574" spans="1:24" x14ac:dyDescent="0.35">
      <c r="A2574" s="1" t="s">
        <v>86</v>
      </c>
      <c r="B2574" s="1" t="s">
        <v>2489</v>
      </c>
      <c r="C2574" s="1" t="s">
        <v>2503</v>
      </c>
      <c r="D2574" s="1" t="s">
        <v>91</v>
      </c>
      <c r="E2574" s="1" t="s">
        <v>2215</v>
      </c>
      <c r="F2574" s="1" t="s">
        <v>2407</v>
      </c>
      <c r="G2574" s="1" t="s">
        <v>3290</v>
      </c>
      <c r="H2574" s="1" t="s">
        <v>88</v>
      </c>
      <c r="I2574" s="2">
        <v>44129</v>
      </c>
      <c r="J2574" s="1" t="s">
        <v>4282</v>
      </c>
      <c r="K2574" s="1" t="s">
        <v>4283</v>
      </c>
      <c r="L2574" s="1" t="s">
        <v>3400</v>
      </c>
      <c r="M2574" s="1" t="s">
        <v>4284</v>
      </c>
      <c r="N2574" s="3">
        <v>4202.8999999999996</v>
      </c>
      <c r="O2574" s="3">
        <v>0</v>
      </c>
      <c r="P2574" s="1" t="s">
        <v>2517</v>
      </c>
      <c r="Q2574" s="1" t="s">
        <v>2216</v>
      </c>
      <c r="R2574" s="1" t="s">
        <v>2214</v>
      </c>
      <c r="S2574" s="1" t="s">
        <v>2407</v>
      </c>
      <c r="T2574" s="1" t="s">
        <v>2407</v>
      </c>
      <c r="U2574" s="1" t="s">
        <v>6448</v>
      </c>
      <c r="V2574" s="1" t="s">
        <v>2470</v>
      </c>
      <c r="W2574" s="1" t="s">
        <v>103</v>
      </c>
      <c r="X2574" s="1" t="str">
        <f>CONCATENATE(Tableau4[[#This Row],[Numéro de pièce de la pièce de référence]],Tableau4[[#This Row],[Numéro de poste de la pièce de référence]])</f>
        <v>450069780510</v>
      </c>
    </row>
    <row r="2575" spans="1:24" x14ac:dyDescent="0.35">
      <c r="A2575" s="1" t="s">
        <v>86</v>
      </c>
      <c r="B2575" s="1" t="s">
        <v>2489</v>
      </c>
      <c r="C2575" s="1" t="s">
        <v>2503</v>
      </c>
      <c r="D2575" s="1" t="s">
        <v>91</v>
      </c>
      <c r="E2575" s="1" t="s">
        <v>2180</v>
      </c>
      <c r="F2575" s="1" t="s">
        <v>2407</v>
      </c>
      <c r="G2575" s="1" t="s">
        <v>3292</v>
      </c>
      <c r="H2575" s="1" t="s">
        <v>88</v>
      </c>
      <c r="I2575" s="2">
        <v>44129</v>
      </c>
      <c r="J2575" s="1" t="s">
        <v>4282</v>
      </c>
      <c r="K2575" s="1" t="s">
        <v>4283</v>
      </c>
      <c r="L2575" s="1" t="s">
        <v>3400</v>
      </c>
      <c r="M2575" s="1" t="s">
        <v>4284</v>
      </c>
      <c r="N2575" s="3">
        <v>16200</v>
      </c>
      <c r="O2575" s="3">
        <v>0</v>
      </c>
      <c r="P2575" s="1" t="s">
        <v>2517</v>
      </c>
      <c r="Q2575" s="1" t="s">
        <v>2181</v>
      </c>
      <c r="R2575" s="1" t="s">
        <v>2179</v>
      </c>
      <c r="S2575" s="1" t="s">
        <v>2407</v>
      </c>
      <c r="T2575" s="1" t="s">
        <v>2407</v>
      </c>
      <c r="U2575" s="1" t="s">
        <v>6449</v>
      </c>
      <c r="V2575" s="1" t="s">
        <v>2470</v>
      </c>
      <c r="W2575" s="1" t="s">
        <v>103</v>
      </c>
      <c r="X2575" s="1" t="str">
        <f>CONCATENATE(Tableau4[[#This Row],[Numéro de pièce de la pièce de référence]],Tableau4[[#This Row],[Numéro de poste de la pièce de référence]])</f>
        <v>450069780610</v>
      </c>
    </row>
    <row r="2576" spans="1:24" x14ac:dyDescent="0.35">
      <c r="A2576" s="1" t="s">
        <v>86</v>
      </c>
      <c r="B2576" s="1" t="s">
        <v>2489</v>
      </c>
      <c r="C2576" s="1" t="s">
        <v>2503</v>
      </c>
      <c r="D2576" s="1" t="s">
        <v>91</v>
      </c>
      <c r="E2576" s="1" t="s">
        <v>2160</v>
      </c>
      <c r="F2576" s="1" t="s">
        <v>2407</v>
      </c>
      <c r="G2576" s="1" t="s">
        <v>3293</v>
      </c>
      <c r="H2576" s="1" t="s">
        <v>88</v>
      </c>
      <c r="I2576" s="2">
        <v>44129</v>
      </c>
      <c r="J2576" s="1" t="s">
        <v>4282</v>
      </c>
      <c r="K2576" s="1" t="s">
        <v>4283</v>
      </c>
      <c r="L2576" s="1" t="s">
        <v>3400</v>
      </c>
      <c r="M2576" s="1" t="s">
        <v>4284</v>
      </c>
      <c r="N2576" s="3">
        <v>10695.74</v>
      </c>
      <c r="O2576" s="3">
        <v>0</v>
      </c>
      <c r="P2576" s="1" t="s">
        <v>2517</v>
      </c>
      <c r="Q2576" s="1" t="s">
        <v>2161</v>
      </c>
      <c r="R2576" s="1" t="s">
        <v>2157</v>
      </c>
      <c r="S2576" s="1" t="s">
        <v>2407</v>
      </c>
      <c r="T2576" s="1" t="s">
        <v>2407</v>
      </c>
      <c r="U2576" s="1" t="s">
        <v>6450</v>
      </c>
      <c r="V2576" s="1" t="s">
        <v>2470</v>
      </c>
      <c r="W2576" s="1" t="s">
        <v>103</v>
      </c>
      <c r="X2576" s="1" t="str">
        <f>CONCATENATE(Tableau4[[#This Row],[Numéro de pièce de la pièce de référence]],Tableau4[[#This Row],[Numéro de poste de la pièce de référence]])</f>
        <v>450069780710</v>
      </c>
    </row>
    <row r="2577" spans="1:24" x14ac:dyDescent="0.35">
      <c r="A2577" s="1" t="s">
        <v>86</v>
      </c>
      <c r="B2577" s="1" t="s">
        <v>2489</v>
      </c>
      <c r="C2577" s="1" t="s">
        <v>2503</v>
      </c>
      <c r="D2577" s="1" t="s">
        <v>91</v>
      </c>
      <c r="E2577" s="1" t="s">
        <v>2195</v>
      </c>
      <c r="F2577" s="1" t="s">
        <v>2407</v>
      </c>
      <c r="G2577" s="1" t="s">
        <v>3295</v>
      </c>
      <c r="H2577" s="1" t="s">
        <v>88</v>
      </c>
      <c r="I2577" s="2">
        <v>44129</v>
      </c>
      <c r="J2577" s="1" t="s">
        <v>4282</v>
      </c>
      <c r="K2577" s="1" t="s">
        <v>4283</v>
      </c>
      <c r="L2577" s="1" t="s">
        <v>3400</v>
      </c>
      <c r="M2577" s="1" t="s">
        <v>4284</v>
      </c>
      <c r="N2577" s="3">
        <v>21487.5</v>
      </c>
      <c r="O2577" s="3">
        <v>0</v>
      </c>
      <c r="P2577" s="1" t="s">
        <v>2517</v>
      </c>
      <c r="Q2577" s="1" t="s">
        <v>2196</v>
      </c>
      <c r="R2577" s="1" t="s">
        <v>2194</v>
      </c>
      <c r="S2577" s="1" t="s">
        <v>2407</v>
      </c>
      <c r="T2577" s="1" t="s">
        <v>2407</v>
      </c>
      <c r="U2577" s="1" t="s">
        <v>6451</v>
      </c>
      <c r="V2577" s="1" t="s">
        <v>2470</v>
      </c>
      <c r="W2577" s="1" t="s">
        <v>103</v>
      </c>
      <c r="X2577" s="1" t="str">
        <f>CONCATENATE(Tableau4[[#This Row],[Numéro de pièce de la pièce de référence]],Tableau4[[#This Row],[Numéro de poste de la pièce de référence]])</f>
        <v>450069780810</v>
      </c>
    </row>
    <row r="2578" spans="1:24" x14ac:dyDescent="0.35">
      <c r="A2578" s="1" t="s">
        <v>86</v>
      </c>
      <c r="B2578" s="1" t="s">
        <v>2489</v>
      </c>
      <c r="C2578" s="1" t="s">
        <v>2503</v>
      </c>
      <c r="D2578" s="1" t="s">
        <v>91</v>
      </c>
      <c r="E2578" s="1" t="s">
        <v>2212</v>
      </c>
      <c r="F2578" s="1" t="s">
        <v>2407</v>
      </c>
      <c r="G2578" s="1" t="s">
        <v>3297</v>
      </c>
      <c r="H2578" s="1" t="s">
        <v>88</v>
      </c>
      <c r="I2578" s="2">
        <v>44129</v>
      </c>
      <c r="J2578" s="1" t="s">
        <v>4282</v>
      </c>
      <c r="K2578" s="1" t="s">
        <v>4283</v>
      </c>
      <c r="L2578" s="1" t="s">
        <v>3400</v>
      </c>
      <c r="M2578" s="1" t="s">
        <v>4284</v>
      </c>
      <c r="N2578" s="3">
        <v>14298.7</v>
      </c>
      <c r="O2578" s="3">
        <v>0</v>
      </c>
      <c r="P2578" s="1" t="s">
        <v>2517</v>
      </c>
      <c r="Q2578" s="1" t="s">
        <v>2213</v>
      </c>
      <c r="R2578" s="1" t="s">
        <v>2211</v>
      </c>
      <c r="S2578" s="1" t="s">
        <v>2407</v>
      </c>
      <c r="T2578" s="1" t="s">
        <v>2407</v>
      </c>
      <c r="U2578" s="1" t="s">
        <v>6452</v>
      </c>
      <c r="V2578" s="1" t="s">
        <v>2470</v>
      </c>
      <c r="W2578" s="1" t="s">
        <v>103</v>
      </c>
      <c r="X2578" s="1" t="str">
        <f>CONCATENATE(Tableau4[[#This Row],[Numéro de pièce de la pièce de référence]],Tableau4[[#This Row],[Numéro de poste de la pièce de référence]])</f>
        <v>450069780910</v>
      </c>
    </row>
    <row r="2579" spans="1:24" x14ac:dyDescent="0.35">
      <c r="A2579" s="1" t="s">
        <v>86</v>
      </c>
      <c r="B2579" s="1" t="s">
        <v>2489</v>
      </c>
      <c r="C2579" s="1" t="s">
        <v>2503</v>
      </c>
      <c r="D2579" s="1" t="s">
        <v>91</v>
      </c>
      <c r="E2579" s="1" t="s">
        <v>2192</v>
      </c>
      <c r="F2579" s="1" t="s">
        <v>2407</v>
      </c>
      <c r="G2579" s="1" t="s">
        <v>3298</v>
      </c>
      <c r="H2579" s="1" t="s">
        <v>88</v>
      </c>
      <c r="I2579" s="2">
        <v>44129</v>
      </c>
      <c r="J2579" s="1" t="s">
        <v>4282</v>
      </c>
      <c r="K2579" s="1" t="s">
        <v>4283</v>
      </c>
      <c r="L2579" s="1" t="s">
        <v>3400</v>
      </c>
      <c r="M2579" s="1" t="s">
        <v>4284</v>
      </c>
      <c r="N2579" s="3">
        <v>17821.439999999999</v>
      </c>
      <c r="O2579" s="3">
        <v>0</v>
      </c>
      <c r="P2579" s="1" t="s">
        <v>2517</v>
      </c>
      <c r="Q2579" s="1" t="s">
        <v>2193</v>
      </c>
      <c r="R2579" s="1" t="s">
        <v>2189</v>
      </c>
      <c r="S2579" s="1" t="s">
        <v>2407</v>
      </c>
      <c r="T2579" s="1" t="s">
        <v>2407</v>
      </c>
      <c r="U2579" s="1" t="s">
        <v>6453</v>
      </c>
      <c r="V2579" s="1" t="s">
        <v>2470</v>
      </c>
      <c r="W2579" s="1" t="s">
        <v>103</v>
      </c>
      <c r="X2579" s="1" t="str">
        <f>CONCATENATE(Tableau4[[#This Row],[Numéro de pièce de la pièce de référence]],Tableau4[[#This Row],[Numéro de poste de la pièce de référence]])</f>
        <v>450069781010</v>
      </c>
    </row>
    <row r="2580" spans="1:24" x14ac:dyDescent="0.35">
      <c r="A2580" s="1" t="s">
        <v>86</v>
      </c>
      <c r="B2580" s="1" t="s">
        <v>2489</v>
      </c>
      <c r="C2580" s="1" t="s">
        <v>2503</v>
      </c>
      <c r="D2580" s="1" t="s">
        <v>91</v>
      </c>
      <c r="E2580" s="1" t="s">
        <v>2201</v>
      </c>
      <c r="F2580" s="1" t="s">
        <v>2407</v>
      </c>
      <c r="G2580" s="1" t="s">
        <v>3300</v>
      </c>
      <c r="H2580" s="1" t="s">
        <v>88</v>
      </c>
      <c r="I2580" s="2">
        <v>44129</v>
      </c>
      <c r="J2580" s="1" t="s">
        <v>4282</v>
      </c>
      <c r="K2580" s="1" t="s">
        <v>4283</v>
      </c>
      <c r="L2580" s="1" t="s">
        <v>3400</v>
      </c>
      <c r="M2580" s="1" t="s">
        <v>4284</v>
      </c>
      <c r="N2580" s="3">
        <v>10633.74</v>
      </c>
      <c r="O2580" s="3">
        <v>0</v>
      </c>
      <c r="P2580" s="1" t="s">
        <v>2517</v>
      </c>
      <c r="Q2580" s="1" t="s">
        <v>2202</v>
      </c>
      <c r="R2580" s="1" t="s">
        <v>2200</v>
      </c>
      <c r="S2580" s="1" t="s">
        <v>2407</v>
      </c>
      <c r="T2580" s="1" t="s">
        <v>2407</v>
      </c>
      <c r="U2580" s="1" t="s">
        <v>6454</v>
      </c>
      <c r="V2580" s="1" t="s">
        <v>2470</v>
      </c>
      <c r="W2580" s="1" t="s">
        <v>103</v>
      </c>
      <c r="X2580" s="1" t="str">
        <f>CONCATENATE(Tableau4[[#This Row],[Numéro de pièce de la pièce de référence]],Tableau4[[#This Row],[Numéro de poste de la pièce de référence]])</f>
        <v>450069781110</v>
      </c>
    </row>
    <row r="2581" spans="1:24" x14ac:dyDescent="0.35">
      <c r="A2581" s="1" t="s">
        <v>86</v>
      </c>
      <c r="B2581" s="1" t="s">
        <v>2489</v>
      </c>
      <c r="C2581" s="1" t="s">
        <v>2503</v>
      </c>
      <c r="D2581" s="1" t="s">
        <v>91</v>
      </c>
      <c r="E2581" s="1" t="s">
        <v>2209</v>
      </c>
      <c r="F2581" s="1" t="s">
        <v>2407</v>
      </c>
      <c r="G2581" s="1" t="s">
        <v>3302</v>
      </c>
      <c r="H2581" s="1" t="s">
        <v>88</v>
      </c>
      <c r="I2581" s="2">
        <v>44129</v>
      </c>
      <c r="J2581" s="1" t="s">
        <v>4282</v>
      </c>
      <c r="K2581" s="1" t="s">
        <v>4283</v>
      </c>
      <c r="L2581" s="1" t="s">
        <v>3400</v>
      </c>
      <c r="M2581" s="1" t="s">
        <v>4284</v>
      </c>
      <c r="N2581" s="3">
        <v>3775</v>
      </c>
      <c r="O2581" s="3">
        <v>0</v>
      </c>
      <c r="P2581" s="1" t="s">
        <v>2517</v>
      </c>
      <c r="Q2581" s="1" t="s">
        <v>2210</v>
      </c>
      <c r="R2581" s="1" t="s">
        <v>2208</v>
      </c>
      <c r="S2581" s="1" t="s">
        <v>2407</v>
      </c>
      <c r="T2581" s="1" t="s">
        <v>2407</v>
      </c>
      <c r="U2581" s="1" t="s">
        <v>6455</v>
      </c>
      <c r="V2581" s="1" t="s">
        <v>2470</v>
      </c>
      <c r="W2581" s="1" t="s">
        <v>103</v>
      </c>
      <c r="X2581" s="1" t="str">
        <f>CONCATENATE(Tableau4[[#This Row],[Numéro de pièce de la pièce de référence]],Tableau4[[#This Row],[Numéro de poste de la pièce de référence]])</f>
        <v>450069781210</v>
      </c>
    </row>
    <row r="2582" spans="1:24" x14ac:dyDescent="0.35">
      <c r="A2582" s="1" t="s">
        <v>86</v>
      </c>
      <c r="B2582" s="1" t="s">
        <v>2489</v>
      </c>
      <c r="C2582" s="1" t="s">
        <v>2503</v>
      </c>
      <c r="D2582" s="1" t="s">
        <v>91</v>
      </c>
      <c r="E2582" s="1" t="s">
        <v>2206</v>
      </c>
      <c r="F2582" s="1" t="s">
        <v>2407</v>
      </c>
      <c r="G2582" s="1" t="s">
        <v>2653</v>
      </c>
      <c r="H2582" s="1" t="s">
        <v>88</v>
      </c>
      <c r="I2582" s="2">
        <v>44129</v>
      </c>
      <c r="J2582" s="1" t="s">
        <v>4282</v>
      </c>
      <c r="K2582" s="1" t="s">
        <v>4283</v>
      </c>
      <c r="L2582" s="1" t="s">
        <v>3400</v>
      </c>
      <c r="M2582" s="1" t="s">
        <v>4284</v>
      </c>
      <c r="N2582" s="3">
        <v>16950</v>
      </c>
      <c r="O2582" s="3">
        <v>0</v>
      </c>
      <c r="P2582" s="1" t="s">
        <v>2517</v>
      </c>
      <c r="Q2582" s="1" t="s">
        <v>2207</v>
      </c>
      <c r="R2582" s="1" t="s">
        <v>375</v>
      </c>
      <c r="S2582" s="1" t="s">
        <v>2407</v>
      </c>
      <c r="T2582" s="1" t="s">
        <v>2407</v>
      </c>
      <c r="U2582" s="1" t="s">
        <v>6456</v>
      </c>
      <c r="V2582" s="1" t="s">
        <v>2470</v>
      </c>
      <c r="W2582" s="1" t="s">
        <v>103</v>
      </c>
      <c r="X2582" s="1" t="str">
        <f>CONCATENATE(Tableau4[[#This Row],[Numéro de pièce de la pièce de référence]],Tableau4[[#This Row],[Numéro de poste de la pièce de référence]])</f>
        <v>450069781310</v>
      </c>
    </row>
    <row r="2583" spans="1:24" x14ac:dyDescent="0.35">
      <c r="A2583" s="1" t="s">
        <v>86</v>
      </c>
      <c r="B2583" s="1" t="s">
        <v>2489</v>
      </c>
      <c r="C2583" s="1" t="s">
        <v>2503</v>
      </c>
      <c r="D2583" s="1" t="s">
        <v>91</v>
      </c>
      <c r="E2583" s="1" t="s">
        <v>2221</v>
      </c>
      <c r="F2583" s="1" t="s">
        <v>2407</v>
      </c>
      <c r="G2583" s="1" t="s">
        <v>3304</v>
      </c>
      <c r="H2583" s="1" t="s">
        <v>88</v>
      </c>
      <c r="I2583" s="2">
        <v>44129</v>
      </c>
      <c r="J2583" s="1" t="s">
        <v>4282</v>
      </c>
      <c r="K2583" s="1" t="s">
        <v>4283</v>
      </c>
      <c r="L2583" s="1" t="s">
        <v>3400</v>
      </c>
      <c r="M2583" s="1" t="s">
        <v>4284</v>
      </c>
      <c r="N2583" s="3">
        <v>796.8</v>
      </c>
      <c r="O2583" s="3">
        <v>0</v>
      </c>
      <c r="P2583" s="1" t="s">
        <v>2517</v>
      </c>
      <c r="Q2583" s="1" t="s">
        <v>2222</v>
      </c>
      <c r="R2583" s="1" t="s">
        <v>2220</v>
      </c>
      <c r="S2583" s="1" t="s">
        <v>2407</v>
      </c>
      <c r="T2583" s="1" t="s">
        <v>2407</v>
      </c>
      <c r="U2583" s="1" t="s">
        <v>6457</v>
      </c>
      <c r="V2583" s="1" t="s">
        <v>2470</v>
      </c>
      <c r="W2583" s="1" t="s">
        <v>103</v>
      </c>
      <c r="X2583" s="1" t="str">
        <f>CONCATENATE(Tableau4[[#This Row],[Numéro de pièce de la pièce de référence]],Tableau4[[#This Row],[Numéro de poste de la pièce de référence]])</f>
        <v>450069781410</v>
      </c>
    </row>
    <row r="2584" spans="1:24" x14ac:dyDescent="0.35">
      <c r="A2584" s="1" t="s">
        <v>86</v>
      </c>
      <c r="B2584" s="1" t="s">
        <v>2489</v>
      </c>
      <c r="C2584" s="1" t="s">
        <v>2503</v>
      </c>
      <c r="D2584" s="1" t="s">
        <v>91</v>
      </c>
      <c r="E2584" s="1" t="s">
        <v>2162</v>
      </c>
      <c r="F2584" s="1" t="s">
        <v>2407</v>
      </c>
      <c r="G2584" s="1" t="s">
        <v>3305</v>
      </c>
      <c r="H2584" s="1" t="s">
        <v>88</v>
      </c>
      <c r="I2584" s="2">
        <v>44129</v>
      </c>
      <c r="J2584" s="1" t="s">
        <v>4282</v>
      </c>
      <c r="K2584" s="1" t="s">
        <v>4283</v>
      </c>
      <c r="L2584" s="1" t="s">
        <v>3400</v>
      </c>
      <c r="M2584" s="1" t="s">
        <v>4284</v>
      </c>
      <c r="N2584" s="3">
        <v>2942.75</v>
      </c>
      <c r="O2584" s="3">
        <v>0</v>
      </c>
      <c r="P2584" s="1" t="s">
        <v>2517</v>
      </c>
      <c r="Q2584" s="1" t="s">
        <v>2163</v>
      </c>
      <c r="R2584" s="1" t="s">
        <v>2157</v>
      </c>
      <c r="S2584" s="1" t="s">
        <v>2407</v>
      </c>
      <c r="T2584" s="1" t="s">
        <v>2407</v>
      </c>
      <c r="U2584" s="1" t="s">
        <v>6458</v>
      </c>
      <c r="V2584" s="1" t="s">
        <v>2470</v>
      </c>
      <c r="W2584" s="1" t="s">
        <v>103</v>
      </c>
      <c r="X2584" s="1" t="str">
        <f>CONCATENATE(Tableau4[[#This Row],[Numéro de pièce de la pièce de référence]],Tableau4[[#This Row],[Numéro de poste de la pièce de référence]])</f>
        <v>450069781510</v>
      </c>
    </row>
    <row r="2585" spans="1:24" x14ac:dyDescent="0.35">
      <c r="A2585" s="1" t="s">
        <v>86</v>
      </c>
      <c r="B2585" s="1" t="s">
        <v>2489</v>
      </c>
      <c r="C2585" s="1" t="s">
        <v>2503</v>
      </c>
      <c r="D2585" s="1" t="s">
        <v>91</v>
      </c>
      <c r="E2585" s="1" t="s">
        <v>2146</v>
      </c>
      <c r="F2585" s="1" t="s">
        <v>2407</v>
      </c>
      <c r="G2585" s="1" t="s">
        <v>3307</v>
      </c>
      <c r="H2585" s="1" t="s">
        <v>88</v>
      </c>
      <c r="I2585" s="2">
        <v>44129</v>
      </c>
      <c r="J2585" s="1" t="s">
        <v>4282</v>
      </c>
      <c r="K2585" s="1" t="s">
        <v>4283</v>
      </c>
      <c r="L2585" s="1" t="s">
        <v>3400</v>
      </c>
      <c r="M2585" s="1" t="s">
        <v>4284</v>
      </c>
      <c r="N2585" s="3">
        <v>8040</v>
      </c>
      <c r="O2585" s="3">
        <v>0</v>
      </c>
      <c r="P2585" s="1" t="s">
        <v>2517</v>
      </c>
      <c r="Q2585" s="1" t="s">
        <v>2147</v>
      </c>
      <c r="R2585" s="1" t="s">
        <v>2145</v>
      </c>
      <c r="S2585" s="1" t="s">
        <v>2407</v>
      </c>
      <c r="T2585" s="1" t="s">
        <v>2407</v>
      </c>
      <c r="U2585" s="1" t="s">
        <v>6459</v>
      </c>
      <c r="V2585" s="1" t="s">
        <v>2470</v>
      </c>
      <c r="W2585" s="1" t="s">
        <v>103</v>
      </c>
      <c r="X2585" s="1" t="str">
        <f>CONCATENATE(Tableau4[[#This Row],[Numéro de pièce de la pièce de référence]],Tableau4[[#This Row],[Numéro de poste de la pièce de référence]])</f>
        <v>450069781710</v>
      </c>
    </row>
    <row r="2586" spans="1:24" x14ac:dyDescent="0.35">
      <c r="A2586" s="1" t="s">
        <v>86</v>
      </c>
      <c r="B2586" s="1" t="s">
        <v>2489</v>
      </c>
      <c r="C2586" s="1" t="s">
        <v>2503</v>
      </c>
      <c r="D2586" s="1" t="s">
        <v>91</v>
      </c>
      <c r="E2586" s="1" t="s">
        <v>2187</v>
      </c>
      <c r="F2586" s="1" t="s">
        <v>2407</v>
      </c>
      <c r="G2586" s="1" t="s">
        <v>3308</v>
      </c>
      <c r="H2586" s="1" t="s">
        <v>88</v>
      </c>
      <c r="I2586" s="2">
        <v>44129</v>
      </c>
      <c r="J2586" s="1" t="s">
        <v>4282</v>
      </c>
      <c r="K2586" s="1" t="s">
        <v>4283</v>
      </c>
      <c r="L2586" s="1" t="s">
        <v>3400</v>
      </c>
      <c r="M2586" s="1" t="s">
        <v>4284</v>
      </c>
      <c r="N2586" s="3">
        <v>4807.95</v>
      </c>
      <c r="O2586" s="3">
        <v>0</v>
      </c>
      <c r="P2586" s="1" t="s">
        <v>2517</v>
      </c>
      <c r="Q2586" s="1" t="s">
        <v>2188</v>
      </c>
      <c r="R2586" s="1" t="s">
        <v>2184</v>
      </c>
      <c r="S2586" s="1" t="s">
        <v>2407</v>
      </c>
      <c r="T2586" s="1" t="s">
        <v>2407</v>
      </c>
      <c r="U2586" s="1" t="s">
        <v>6460</v>
      </c>
      <c r="V2586" s="1" t="s">
        <v>2470</v>
      </c>
      <c r="W2586" s="1" t="s">
        <v>103</v>
      </c>
      <c r="X2586" s="1" t="str">
        <f>CONCATENATE(Tableau4[[#This Row],[Numéro de pièce de la pièce de référence]],Tableau4[[#This Row],[Numéro de poste de la pièce de référence]])</f>
        <v>450069781810</v>
      </c>
    </row>
    <row r="2587" spans="1:24" x14ac:dyDescent="0.35">
      <c r="A2587" s="1" t="s">
        <v>86</v>
      </c>
      <c r="B2587" s="1" t="s">
        <v>2489</v>
      </c>
      <c r="C2587" s="1" t="s">
        <v>2503</v>
      </c>
      <c r="D2587" s="1" t="s">
        <v>91</v>
      </c>
      <c r="E2587" s="1" t="s">
        <v>2171</v>
      </c>
      <c r="F2587" s="1" t="s">
        <v>2407</v>
      </c>
      <c r="G2587" s="1" t="s">
        <v>3310</v>
      </c>
      <c r="H2587" s="1" t="s">
        <v>88</v>
      </c>
      <c r="I2587" s="2">
        <v>44129</v>
      </c>
      <c r="J2587" s="1" t="s">
        <v>4282</v>
      </c>
      <c r="K2587" s="1" t="s">
        <v>4283</v>
      </c>
      <c r="L2587" s="1" t="s">
        <v>3400</v>
      </c>
      <c r="M2587" s="1" t="s">
        <v>4284</v>
      </c>
      <c r="N2587" s="3">
        <v>200</v>
      </c>
      <c r="O2587" s="3">
        <v>0</v>
      </c>
      <c r="P2587" s="1" t="s">
        <v>2517</v>
      </c>
      <c r="Q2587" s="1" t="s">
        <v>2172</v>
      </c>
      <c r="R2587" s="1" t="s">
        <v>2170</v>
      </c>
      <c r="S2587" s="1" t="s">
        <v>2407</v>
      </c>
      <c r="T2587" s="1" t="s">
        <v>2407</v>
      </c>
      <c r="U2587" s="1" t="s">
        <v>6461</v>
      </c>
      <c r="V2587" s="1" t="s">
        <v>2470</v>
      </c>
      <c r="W2587" s="1" t="s">
        <v>103</v>
      </c>
      <c r="X2587" s="1" t="str">
        <f>CONCATENATE(Tableau4[[#This Row],[Numéro de pièce de la pièce de référence]],Tableau4[[#This Row],[Numéro de poste de la pièce de référence]])</f>
        <v>450069781910</v>
      </c>
    </row>
    <row r="2588" spans="1:24" x14ac:dyDescent="0.35">
      <c r="A2588" s="1" t="s">
        <v>86</v>
      </c>
      <c r="B2588" s="1" t="s">
        <v>2489</v>
      </c>
      <c r="C2588" s="1" t="s">
        <v>2503</v>
      </c>
      <c r="D2588" s="1" t="s">
        <v>91</v>
      </c>
      <c r="E2588" s="1" t="s">
        <v>2165</v>
      </c>
      <c r="F2588" s="1" t="s">
        <v>2407</v>
      </c>
      <c r="G2588" s="1" t="s">
        <v>3312</v>
      </c>
      <c r="H2588" s="1" t="s">
        <v>88</v>
      </c>
      <c r="I2588" s="2">
        <v>44129</v>
      </c>
      <c r="J2588" s="1" t="s">
        <v>4282</v>
      </c>
      <c r="K2588" s="1" t="s">
        <v>4283</v>
      </c>
      <c r="L2588" s="1" t="s">
        <v>3400</v>
      </c>
      <c r="M2588" s="1" t="s">
        <v>4284</v>
      </c>
      <c r="N2588" s="3">
        <v>1780</v>
      </c>
      <c r="O2588" s="3">
        <v>0</v>
      </c>
      <c r="P2588" s="1" t="s">
        <v>2517</v>
      </c>
      <c r="Q2588" s="1" t="s">
        <v>2166</v>
      </c>
      <c r="R2588" s="1" t="s">
        <v>2164</v>
      </c>
      <c r="S2588" s="1" t="s">
        <v>2407</v>
      </c>
      <c r="T2588" s="1" t="s">
        <v>2407</v>
      </c>
      <c r="U2588" s="1" t="s">
        <v>6462</v>
      </c>
      <c r="V2588" s="1" t="s">
        <v>2470</v>
      </c>
      <c r="W2588" s="1" t="s">
        <v>103</v>
      </c>
      <c r="X2588" s="1" t="str">
        <f>CONCATENATE(Tableau4[[#This Row],[Numéro de pièce de la pièce de référence]],Tableau4[[#This Row],[Numéro de poste de la pièce de référence]])</f>
        <v>450069782010</v>
      </c>
    </row>
    <row r="2589" spans="1:24" x14ac:dyDescent="0.35">
      <c r="A2589" s="1" t="s">
        <v>86</v>
      </c>
      <c r="B2589" s="1" t="s">
        <v>2489</v>
      </c>
      <c r="C2589" s="1" t="s">
        <v>2503</v>
      </c>
      <c r="D2589" s="1" t="s">
        <v>91</v>
      </c>
      <c r="E2589" s="1" t="s">
        <v>2155</v>
      </c>
      <c r="F2589" s="1" t="s">
        <v>2407</v>
      </c>
      <c r="G2589" s="1" t="s">
        <v>3314</v>
      </c>
      <c r="H2589" s="1" t="s">
        <v>88</v>
      </c>
      <c r="I2589" s="2">
        <v>44129</v>
      </c>
      <c r="J2589" s="1" t="s">
        <v>4282</v>
      </c>
      <c r="K2589" s="1" t="s">
        <v>4283</v>
      </c>
      <c r="L2589" s="1" t="s">
        <v>3400</v>
      </c>
      <c r="M2589" s="1" t="s">
        <v>4284</v>
      </c>
      <c r="N2589" s="3">
        <v>3790</v>
      </c>
      <c r="O2589" s="3">
        <v>0</v>
      </c>
      <c r="P2589" s="1" t="s">
        <v>2517</v>
      </c>
      <c r="Q2589" s="1" t="s">
        <v>2156</v>
      </c>
      <c r="R2589" s="1" t="s">
        <v>2154</v>
      </c>
      <c r="S2589" s="1" t="s">
        <v>2407</v>
      </c>
      <c r="T2589" s="1" t="s">
        <v>2407</v>
      </c>
      <c r="U2589" s="1" t="s">
        <v>6463</v>
      </c>
      <c r="V2589" s="1" t="s">
        <v>2470</v>
      </c>
      <c r="W2589" s="1" t="s">
        <v>103</v>
      </c>
      <c r="X2589" s="1" t="str">
        <f>CONCATENATE(Tableau4[[#This Row],[Numéro de pièce de la pièce de référence]],Tableau4[[#This Row],[Numéro de poste de la pièce de référence]])</f>
        <v>450069782110</v>
      </c>
    </row>
    <row r="2590" spans="1:24" x14ac:dyDescent="0.35">
      <c r="A2590" s="1" t="s">
        <v>23</v>
      </c>
      <c r="B2590" s="1" t="s">
        <v>3111</v>
      </c>
      <c r="C2590" s="1" t="s">
        <v>2492</v>
      </c>
      <c r="D2590" s="1" t="s">
        <v>50</v>
      </c>
      <c r="E2590" s="1" t="s">
        <v>1714</v>
      </c>
      <c r="F2590" s="1" t="s">
        <v>2407</v>
      </c>
      <c r="G2590" s="1" t="s">
        <v>3110</v>
      </c>
      <c r="H2590" s="1" t="s">
        <v>88</v>
      </c>
      <c r="I2590" s="2">
        <v>44130</v>
      </c>
      <c r="J2590" s="1" t="s">
        <v>4282</v>
      </c>
      <c r="K2590" s="1" t="s">
        <v>4283</v>
      </c>
      <c r="L2590" s="1" t="s">
        <v>3401</v>
      </c>
      <c r="M2590" s="1" t="s">
        <v>4288</v>
      </c>
      <c r="N2590" s="3">
        <v>30000</v>
      </c>
      <c r="O2590" s="3">
        <v>0</v>
      </c>
      <c r="P2590" s="1" t="s">
        <v>2771</v>
      </c>
      <c r="Q2590" s="1" t="s">
        <v>1715</v>
      </c>
      <c r="R2590" s="1" t="s">
        <v>301</v>
      </c>
      <c r="S2590" s="1" t="s">
        <v>2407</v>
      </c>
      <c r="T2590" s="1" t="s">
        <v>2407</v>
      </c>
      <c r="U2590" s="1" t="s">
        <v>6464</v>
      </c>
      <c r="V2590" s="1" t="s">
        <v>2470</v>
      </c>
      <c r="W2590" s="1" t="s">
        <v>51</v>
      </c>
      <c r="X2590" s="1" t="str">
        <f>CONCATENATE(Tableau4[[#This Row],[Numéro de pièce de la pièce de référence]],Tableau4[[#This Row],[Numéro de poste de la pièce de référence]])</f>
        <v>450068216510</v>
      </c>
    </row>
    <row r="2591" spans="1:24" x14ac:dyDescent="0.35">
      <c r="A2591" s="1" t="s">
        <v>23</v>
      </c>
      <c r="B2591" s="1" t="s">
        <v>3111</v>
      </c>
      <c r="C2591" s="1" t="s">
        <v>2492</v>
      </c>
      <c r="D2591" s="1" t="s">
        <v>50</v>
      </c>
      <c r="E2591" s="1" t="s">
        <v>1714</v>
      </c>
      <c r="F2591" s="1" t="s">
        <v>2407</v>
      </c>
      <c r="G2591" s="1" t="s">
        <v>3110</v>
      </c>
      <c r="H2591" s="1" t="s">
        <v>88</v>
      </c>
      <c r="I2591" s="2">
        <v>44130</v>
      </c>
      <c r="J2591" s="1" t="s">
        <v>4282</v>
      </c>
      <c r="K2591" s="1" t="s">
        <v>4283</v>
      </c>
      <c r="L2591" s="1" t="s">
        <v>2630</v>
      </c>
      <c r="M2591" s="1" t="s">
        <v>4290</v>
      </c>
      <c r="N2591" s="3">
        <v>-2066.6799999999998</v>
      </c>
      <c r="O2591" s="3">
        <v>0</v>
      </c>
      <c r="P2591" s="1" t="s">
        <v>2771</v>
      </c>
      <c r="Q2591" s="1" t="s">
        <v>1715</v>
      </c>
      <c r="R2591" s="1" t="s">
        <v>301</v>
      </c>
      <c r="S2591" s="1" t="s">
        <v>2407</v>
      </c>
      <c r="T2591" s="1" t="s">
        <v>2407</v>
      </c>
      <c r="U2591" s="1" t="s">
        <v>6465</v>
      </c>
      <c r="V2591" s="1" t="s">
        <v>2470</v>
      </c>
      <c r="W2591" s="1" t="s">
        <v>51</v>
      </c>
      <c r="X2591" s="1" t="str">
        <f>CONCATENATE(Tableau4[[#This Row],[Numéro de pièce de la pièce de référence]],Tableau4[[#This Row],[Numéro de poste de la pièce de référence]])</f>
        <v>450068216510</v>
      </c>
    </row>
    <row r="2592" spans="1:24" x14ac:dyDescent="0.35">
      <c r="A2592" s="1" t="s">
        <v>97</v>
      </c>
      <c r="B2592" s="1" t="s">
        <v>2489</v>
      </c>
      <c r="C2592" s="1" t="s">
        <v>2510</v>
      </c>
      <c r="D2592" s="1" t="s">
        <v>126</v>
      </c>
      <c r="E2592" s="1" t="s">
        <v>2223</v>
      </c>
      <c r="F2592" s="1" t="s">
        <v>2407</v>
      </c>
      <c r="G2592" s="1" t="s">
        <v>3315</v>
      </c>
      <c r="H2592" s="1" t="s">
        <v>88</v>
      </c>
      <c r="I2592" s="2">
        <v>44130</v>
      </c>
      <c r="J2592" s="1" t="s">
        <v>4282</v>
      </c>
      <c r="K2592" s="1" t="s">
        <v>4283</v>
      </c>
      <c r="L2592" s="1" t="s">
        <v>3400</v>
      </c>
      <c r="M2592" s="1" t="s">
        <v>4284</v>
      </c>
      <c r="N2592" s="3">
        <v>251.9</v>
      </c>
      <c r="O2592" s="3">
        <v>0</v>
      </c>
      <c r="P2592" s="1" t="s">
        <v>2533</v>
      </c>
      <c r="Q2592" s="1" t="s">
        <v>2224</v>
      </c>
      <c r="R2592" s="1" t="s">
        <v>1476</v>
      </c>
      <c r="S2592" s="1" t="s">
        <v>2407</v>
      </c>
      <c r="T2592" s="1" t="s">
        <v>2407</v>
      </c>
      <c r="U2592" s="1" t="s">
        <v>6466</v>
      </c>
      <c r="V2592" s="1" t="s">
        <v>2470</v>
      </c>
      <c r="W2592" s="1" t="s">
        <v>99</v>
      </c>
      <c r="X2592" s="1" t="str">
        <f>CONCATENATE(Tableau4[[#This Row],[Numéro de pièce de la pièce de référence]],Tableau4[[#This Row],[Numéro de poste de la pièce de référence]])</f>
        <v>450069786810</v>
      </c>
    </row>
    <row r="2593" spans="1:24" x14ac:dyDescent="0.35">
      <c r="A2593" s="1" t="s">
        <v>86</v>
      </c>
      <c r="B2593" s="1" t="s">
        <v>2489</v>
      </c>
      <c r="C2593" s="1" t="s">
        <v>2503</v>
      </c>
      <c r="D2593" s="1" t="s">
        <v>3994</v>
      </c>
      <c r="E2593" s="1" t="s">
        <v>234</v>
      </c>
      <c r="F2593" s="1" t="s">
        <v>2407</v>
      </c>
      <c r="G2593" s="1" t="s">
        <v>2514</v>
      </c>
      <c r="H2593" s="1" t="s">
        <v>88</v>
      </c>
      <c r="I2593" s="2">
        <v>44131</v>
      </c>
      <c r="J2593" s="1" t="s">
        <v>4282</v>
      </c>
      <c r="K2593" s="1" t="s">
        <v>4283</v>
      </c>
      <c r="L2593" s="1" t="s">
        <v>3401</v>
      </c>
      <c r="M2593" s="1" t="s">
        <v>4288</v>
      </c>
      <c r="N2593" s="3">
        <v>8000</v>
      </c>
      <c r="O2593" s="3">
        <v>0</v>
      </c>
      <c r="P2593" s="1" t="s">
        <v>2517</v>
      </c>
      <c r="Q2593" s="1" t="s">
        <v>235</v>
      </c>
      <c r="R2593" s="1" t="s">
        <v>233</v>
      </c>
      <c r="S2593" s="1" t="s">
        <v>2407</v>
      </c>
      <c r="T2593" s="1" t="s">
        <v>2407</v>
      </c>
      <c r="U2593" s="1" t="s">
        <v>6467</v>
      </c>
      <c r="V2593" s="1" t="s">
        <v>2470</v>
      </c>
      <c r="W2593" s="1" t="s">
        <v>2555</v>
      </c>
      <c r="X2593" s="1" t="str">
        <f>CONCATENATE(Tableau4[[#This Row],[Numéro de pièce de la pièce de référence]],Tableau4[[#This Row],[Numéro de poste de la pièce de référence]])</f>
        <v>450065582310</v>
      </c>
    </row>
    <row r="2594" spans="1:24" x14ac:dyDescent="0.35">
      <c r="A2594" s="1" t="s">
        <v>23</v>
      </c>
      <c r="B2594" s="1" t="s">
        <v>3111</v>
      </c>
      <c r="C2594" s="1" t="s">
        <v>2492</v>
      </c>
      <c r="D2594" s="1" t="s">
        <v>50</v>
      </c>
      <c r="E2594" s="1" t="s">
        <v>1714</v>
      </c>
      <c r="F2594" s="1" t="s">
        <v>2407</v>
      </c>
      <c r="G2594" s="1" t="s">
        <v>3110</v>
      </c>
      <c r="H2594" s="1" t="s">
        <v>88</v>
      </c>
      <c r="I2594" s="2">
        <v>44131</v>
      </c>
      <c r="J2594" s="1" t="s">
        <v>4282</v>
      </c>
      <c r="K2594" s="1" t="s">
        <v>4283</v>
      </c>
      <c r="L2594" s="1" t="s">
        <v>2630</v>
      </c>
      <c r="M2594" s="1" t="s">
        <v>4290</v>
      </c>
      <c r="N2594" s="3">
        <v>-1368.3</v>
      </c>
      <c r="O2594" s="3">
        <v>0</v>
      </c>
      <c r="P2594" s="1" t="s">
        <v>2771</v>
      </c>
      <c r="Q2594" s="1" t="s">
        <v>1715</v>
      </c>
      <c r="R2594" s="1" t="s">
        <v>301</v>
      </c>
      <c r="S2594" s="1" t="s">
        <v>2407</v>
      </c>
      <c r="T2594" s="1" t="s">
        <v>2407</v>
      </c>
      <c r="U2594" s="1" t="s">
        <v>6468</v>
      </c>
      <c r="V2594" s="1" t="s">
        <v>2470</v>
      </c>
      <c r="W2594" s="1" t="s">
        <v>51</v>
      </c>
      <c r="X2594" s="1" t="str">
        <f>CONCATENATE(Tableau4[[#This Row],[Numéro de pièce de la pièce de référence]],Tableau4[[#This Row],[Numéro de poste de la pièce de référence]])</f>
        <v>450068216510</v>
      </c>
    </row>
    <row r="2595" spans="1:24" x14ac:dyDescent="0.35">
      <c r="A2595" s="1" t="s">
        <v>150</v>
      </c>
      <c r="B2595" s="1" t="s">
        <v>2489</v>
      </c>
      <c r="C2595" s="1" t="s">
        <v>2503</v>
      </c>
      <c r="D2595" s="1" t="s">
        <v>151</v>
      </c>
      <c r="E2595" s="1" t="s">
        <v>2226</v>
      </c>
      <c r="F2595" s="1" t="s">
        <v>2407</v>
      </c>
      <c r="G2595" s="1" t="s">
        <v>3316</v>
      </c>
      <c r="H2595" s="1" t="s">
        <v>88</v>
      </c>
      <c r="I2595" s="2">
        <v>44131</v>
      </c>
      <c r="J2595" s="1" t="s">
        <v>4282</v>
      </c>
      <c r="K2595" s="1" t="s">
        <v>4283</v>
      </c>
      <c r="L2595" s="1" t="s">
        <v>3400</v>
      </c>
      <c r="M2595" s="1" t="s">
        <v>4284</v>
      </c>
      <c r="N2595" s="3">
        <v>1056000</v>
      </c>
      <c r="O2595" s="3">
        <v>0</v>
      </c>
      <c r="P2595" s="1" t="s">
        <v>2602</v>
      </c>
      <c r="Q2595" s="1" t="s">
        <v>2227</v>
      </c>
      <c r="R2595" s="1" t="s">
        <v>301</v>
      </c>
      <c r="S2595" s="1" t="s">
        <v>2407</v>
      </c>
      <c r="T2595" s="1" t="s">
        <v>2407</v>
      </c>
      <c r="U2595" s="1" t="s">
        <v>6469</v>
      </c>
      <c r="V2595" s="1" t="s">
        <v>2470</v>
      </c>
      <c r="W2595" s="1" t="s">
        <v>113</v>
      </c>
      <c r="X2595" s="1" t="str">
        <f>CONCATENATE(Tableau4[[#This Row],[Numéro de pièce de la pièce de référence]],Tableau4[[#This Row],[Numéro de poste de la pièce de référence]])</f>
        <v>450069816110</v>
      </c>
    </row>
    <row r="2596" spans="1:24" x14ac:dyDescent="0.35">
      <c r="A2596" s="1" t="s">
        <v>97</v>
      </c>
      <c r="B2596" s="1" t="s">
        <v>2489</v>
      </c>
      <c r="C2596" s="1" t="s">
        <v>2510</v>
      </c>
      <c r="D2596" s="1" t="s">
        <v>101</v>
      </c>
      <c r="E2596" s="1" t="s">
        <v>2303</v>
      </c>
      <c r="F2596" s="1" t="s">
        <v>2407</v>
      </c>
      <c r="G2596" s="1" t="s">
        <v>3318</v>
      </c>
      <c r="H2596" s="1" t="s">
        <v>88</v>
      </c>
      <c r="I2596" s="2">
        <v>44131</v>
      </c>
      <c r="J2596" s="1" t="s">
        <v>4282</v>
      </c>
      <c r="K2596" s="1" t="s">
        <v>4283</v>
      </c>
      <c r="L2596" s="1" t="s">
        <v>3400</v>
      </c>
      <c r="M2596" s="1" t="s">
        <v>4284</v>
      </c>
      <c r="N2596" s="3">
        <v>383915.73</v>
      </c>
      <c r="O2596" s="3">
        <v>0</v>
      </c>
      <c r="P2596" s="1" t="s">
        <v>2567</v>
      </c>
      <c r="Q2596" s="1" t="s">
        <v>2304</v>
      </c>
      <c r="R2596" s="1" t="s">
        <v>2302</v>
      </c>
      <c r="S2596" s="1" t="s">
        <v>2407</v>
      </c>
      <c r="T2596" s="1" t="s">
        <v>2407</v>
      </c>
      <c r="U2596" s="1" t="s">
        <v>6470</v>
      </c>
      <c r="V2596" s="1" t="s">
        <v>2470</v>
      </c>
      <c r="W2596" s="1" t="s">
        <v>103</v>
      </c>
      <c r="X2596" s="1" t="str">
        <f>CONCATENATE(Tableau4[[#This Row],[Numéro de pièce de la pièce de référence]],Tableau4[[#This Row],[Numéro de poste de la pièce de référence]])</f>
        <v>450069833910</v>
      </c>
    </row>
    <row r="2597" spans="1:24" x14ac:dyDescent="0.35">
      <c r="A2597" s="1" t="s">
        <v>97</v>
      </c>
      <c r="B2597" s="1" t="s">
        <v>2489</v>
      </c>
      <c r="C2597" s="1" t="s">
        <v>2510</v>
      </c>
      <c r="D2597" s="1" t="s">
        <v>101</v>
      </c>
      <c r="E2597" s="1" t="s">
        <v>2303</v>
      </c>
      <c r="F2597" s="1" t="s">
        <v>2407</v>
      </c>
      <c r="G2597" s="1" t="s">
        <v>3318</v>
      </c>
      <c r="H2597" s="1" t="s">
        <v>88</v>
      </c>
      <c r="I2597" s="2">
        <v>44131</v>
      </c>
      <c r="J2597" s="1" t="s">
        <v>4282</v>
      </c>
      <c r="K2597" s="1" t="s">
        <v>4283</v>
      </c>
      <c r="L2597" s="1" t="s">
        <v>3400</v>
      </c>
      <c r="M2597" s="1" t="s">
        <v>4284</v>
      </c>
      <c r="N2597" s="3">
        <v>383915.73</v>
      </c>
      <c r="O2597" s="3">
        <v>0</v>
      </c>
      <c r="P2597" s="1" t="s">
        <v>2567</v>
      </c>
      <c r="Q2597" s="1" t="s">
        <v>2304</v>
      </c>
      <c r="R2597" s="1" t="s">
        <v>2302</v>
      </c>
      <c r="S2597" s="1" t="s">
        <v>2407</v>
      </c>
      <c r="T2597" s="1" t="s">
        <v>2407</v>
      </c>
      <c r="U2597" s="1" t="s">
        <v>6470</v>
      </c>
      <c r="V2597" s="1" t="s">
        <v>2470</v>
      </c>
      <c r="W2597" s="1" t="s">
        <v>103</v>
      </c>
      <c r="X2597" s="1" t="str">
        <f>CONCATENATE(Tableau4[[#This Row],[Numéro de pièce de la pièce de référence]],Tableau4[[#This Row],[Numéro de poste de la pièce de référence]])</f>
        <v>450069833910</v>
      </c>
    </row>
    <row r="2598" spans="1:24" x14ac:dyDescent="0.35">
      <c r="A2598" s="1" t="s">
        <v>23</v>
      </c>
      <c r="B2598" s="1" t="s">
        <v>3111</v>
      </c>
      <c r="C2598" s="1" t="s">
        <v>2492</v>
      </c>
      <c r="D2598" s="1" t="s">
        <v>50</v>
      </c>
      <c r="E2598" s="1" t="s">
        <v>1714</v>
      </c>
      <c r="F2598" s="1" t="s">
        <v>2407</v>
      </c>
      <c r="G2598" s="1" t="s">
        <v>3110</v>
      </c>
      <c r="H2598" s="1" t="s">
        <v>88</v>
      </c>
      <c r="I2598" s="2">
        <v>44132</v>
      </c>
      <c r="J2598" s="1" t="s">
        <v>4282</v>
      </c>
      <c r="K2598" s="1" t="s">
        <v>4283</v>
      </c>
      <c r="L2598" s="1" t="s">
        <v>2630</v>
      </c>
      <c r="M2598" s="1" t="s">
        <v>4290</v>
      </c>
      <c r="N2598" s="3">
        <v>-18724.349999999999</v>
      </c>
      <c r="O2598" s="3">
        <v>0</v>
      </c>
      <c r="P2598" s="1" t="s">
        <v>2771</v>
      </c>
      <c r="Q2598" s="1" t="s">
        <v>1715</v>
      </c>
      <c r="R2598" s="1" t="s">
        <v>301</v>
      </c>
      <c r="S2598" s="1" t="s">
        <v>2407</v>
      </c>
      <c r="T2598" s="1" t="s">
        <v>2407</v>
      </c>
      <c r="U2598" s="1" t="s">
        <v>6471</v>
      </c>
      <c r="V2598" s="1" t="s">
        <v>2470</v>
      </c>
      <c r="W2598" s="1" t="s">
        <v>51</v>
      </c>
      <c r="X2598" s="1" t="str">
        <f>CONCATENATE(Tableau4[[#This Row],[Numéro de pièce de la pièce de référence]],Tableau4[[#This Row],[Numéro de poste de la pièce de référence]])</f>
        <v>450068216510</v>
      </c>
    </row>
    <row r="2599" spans="1:24" x14ac:dyDescent="0.35">
      <c r="A2599" s="1" t="s">
        <v>23</v>
      </c>
      <c r="B2599" s="1" t="s">
        <v>3111</v>
      </c>
      <c r="C2599" s="1" t="s">
        <v>2492</v>
      </c>
      <c r="D2599" s="1" t="s">
        <v>50</v>
      </c>
      <c r="E2599" s="1" t="s">
        <v>1714</v>
      </c>
      <c r="F2599" s="1" t="s">
        <v>2407</v>
      </c>
      <c r="G2599" s="1" t="s">
        <v>3110</v>
      </c>
      <c r="H2599" s="1" t="s">
        <v>88</v>
      </c>
      <c r="I2599" s="2">
        <v>44132</v>
      </c>
      <c r="J2599" s="1" t="s">
        <v>4282</v>
      </c>
      <c r="K2599" s="1" t="s">
        <v>4283</v>
      </c>
      <c r="L2599" s="1" t="s">
        <v>2630</v>
      </c>
      <c r="M2599" s="1" t="s">
        <v>4290</v>
      </c>
      <c r="N2599" s="3">
        <v>-3380.47</v>
      </c>
      <c r="O2599" s="3">
        <v>0</v>
      </c>
      <c r="P2599" s="1" t="s">
        <v>2771</v>
      </c>
      <c r="Q2599" s="1" t="s">
        <v>1715</v>
      </c>
      <c r="R2599" s="1" t="s">
        <v>301</v>
      </c>
      <c r="S2599" s="1" t="s">
        <v>2407</v>
      </c>
      <c r="T2599" s="1" t="s">
        <v>2407</v>
      </c>
      <c r="U2599" s="1" t="s">
        <v>6472</v>
      </c>
      <c r="V2599" s="1" t="s">
        <v>2470</v>
      </c>
      <c r="W2599" s="1" t="s">
        <v>51</v>
      </c>
      <c r="X2599" s="1" t="str">
        <f>CONCATENATE(Tableau4[[#This Row],[Numéro de pièce de la pièce de référence]],Tableau4[[#This Row],[Numéro de poste de la pièce de référence]])</f>
        <v>450068216510</v>
      </c>
    </row>
    <row r="2600" spans="1:24" x14ac:dyDescent="0.35">
      <c r="A2600" s="1" t="s">
        <v>60</v>
      </c>
      <c r="B2600" s="1" t="s">
        <v>2634</v>
      </c>
      <c r="C2600" s="1" t="s">
        <v>2483</v>
      </c>
      <c r="D2600" s="1" t="s">
        <v>65</v>
      </c>
      <c r="E2600" s="1" t="s">
        <v>1854</v>
      </c>
      <c r="F2600" s="1" t="s">
        <v>2407</v>
      </c>
      <c r="G2600" s="1" t="s">
        <v>3177</v>
      </c>
      <c r="H2600" s="1" t="s">
        <v>88</v>
      </c>
      <c r="I2600" s="2">
        <v>44132</v>
      </c>
      <c r="J2600" s="1" t="s">
        <v>4282</v>
      </c>
      <c r="K2600" s="1" t="s">
        <v>4283</v>
      </c>
      <c r="L2600" s="1" t="s">
        <v>3400</v>
      </c>
      <c r="M2600" s="1" t="s">
        <v>4284</v>
      </c>
      <c r="N2600" s="3">
        <v>17068.740000000002</v>
      </c>
      <c r="O2600" s="3">
        <v>0</v>
      </c>
      <c r="P2600" s="1" t="s">
        <v>2635</v>
      </c>
      <c r="Q2600" s="1" t="s">
        <v>3178</v>
      </c>
      <c r="R2600" s="1" t="s">
        <v>3175</v>
      </c>
      <c r="S2600" s="1" t="s">
        <v>2407</v>
      </c>
      <c r="T2600" s="1" t="s">
        <v>2407</v>
      </c>
      <c r="U2600" s="1" t="s">
        <v>6473</v>
      </c>
      <c r="V2600" s="1" t="s">
        <v>2470</v>
      </c>
      <c r="W2600" s="1" t="s">
        <v>51</v>
      </c>
      <c r="X2600" s="1" t="str">
        <f>CONCATENATE(Tableau4[[#This Row],[Numéro de pièce de la pièce de référence]],Tableau4[[#This Row],[Numéro de poste de la pièce de référence]])</f>
        <v>450068718610</v>
      </c>
    </row>
    <row r="2601" spans="1:24" x14ac:dyDescent="0.35">
      <c r="A2601" s="1" t="s">
        <v>97</v>
      </c>
      <c r="B2601" s="1" t="s">
        <v>2489</v>
      </c>
      <c r="C2601" s="1" t="s">
        <v>2510</v>
      </c>
      <c r="D2601" s="1" t="s">
        <v>101</v>
      </c>
      <c r="E2601" s="1" t="s">
        <v>353</v>
      </c>
      <c r="F2601" s="1" t="s">
        <v>2407</v>
      </c>
      <c r="G2601" s="1" t="s">
        <v>3261</v>
      </c>
      <c r="H2601" s="1" t="s">
        <v>88</v>
      </c>
      <c r="I2601" s="2">
        <v>44132</v>
      </c>
      <c r="J2601" s="1" t="s">
        <v>4282</v>
      </c>
      <c r="K2601" s="1" t="s">
        <v>4283</v>
      </c>
      <c r="L2601" s="1" t="s">
        <v>3400</v>
      </c>
      <c r="M2601" s="1" t="s">
        <v>4284</v>
      </c>
      <c r="N2601" s="3">
        <v>45505.68</v>
      </c>
      <c r="O2601" s="3">
        <v>0</v>
      </c>
      <c r="P2601" s="1" t="s">
        <v>2567</v>
      </c>
      <c r="Q2601" s="1" t="s">
        <v>354</v>
      </c>
      <c r="R2601" s="1" t="s">
        <v>352</v>
      </c>
      <c r="S2601" s="1" t="s">
        <v>2407</v>
      </c>
      <c r="T2601" s="1" t="s">
        <v>2407</v>
      </c>
      <c r="U2601" s="1" t="s">
        <v>6474</v>
      </c>
      <c r="V2601" s="1" t="s">
        <v>2470</v>
      </c>
      <c r="W2601" s="1" t="s">
        <v>103</v>
      </c>
      <c r="X2601" s="1" t="str">
        <f>CONCATENATE(Tableau4[[#This Row],[Numéro de pièce de la pièce de référence]],Tableau4[[#This Row],[Numéro de poste de la pièce de référence]])</f>
        <v>450069766710</v>
      </c>
    </row>
    <row r="2602" spans="1:24" x14ac:dyDescent="0.35">
      <c r="A2602" s="1" t="s">
        <v>97</v>
      </c>
      <c r="B2602" s="1" t="s">
        <v>2489</v>
      </c>
      <c r="C2602" s="1" t="s">
        <v>2510</v>
      </c>
      <c r="D2602" s="1" t="s">
        <v>101</v>
      </c>
      <c r="E2602" s="1" t="s">
        <v>904</v>
      </c>
      <c r="F2602" s="1" t="s">
        <v>2407</v>
      </c>
      <c r="G2602" s="1" t="s">
        <v>3262</v>
      </c>
      <c r="H2602" s="1" t="s">
        <v>88</v>
      </c>
      <c r="I2602" s="2">
        <v>44132</v>
      </c>
      <c r="J2602" s="1" t="s">
        <v>4282</v>
      </c>
      <c r="K2602" s="1" t="s">
        <v>4283</v>
      </c>
      <c r="L2602" s="1" t="s">
        <v>3400</v>
      </c>
      <c r="M2602" s="1" t="s">
        <v>4284</v>
      </c>
      <c r="N2602" s="3">
        <v>1558.48</v>
      </c>
      <c r="O2602" s="3">
        <v>0</v>
      </c>
      <c r="P2602" s="1" t="s">
        <v>2567</v>
      </c>
      <c r="Q2602" s="1" t="s">
        <v>905</v>
      </c>
      <c r="R2602" s="1" t="s">
        <v>352</v>
      </c>
      <c r="S2602" s="1" t="s">
        <v>2407</v>
      </c>
      <c r="T2602" s="1" t="s">
        <v>2407</v>
      </c>
      <c r="U2602" s="1" t="s">
        <v>6475</v>
      </c>
      <c r="V2602" s="1" t="s">
        <v>2470</v>
      </c>
      <c r="W2602" s="1" t="s">
        <v>103</v>
      </c>
      <c r="X2602" s="1" t="str">
        <f>CONCATENATE(Tableau4[[#This Row],[Numéro de pièce de la pièce de référence]],Tableau4[[#This Row],[Numéro de poste de la pièce de référence]])</f>
        <v>450069767310</v>
      </c>
    </row>
    <row r="2603" spans="1:24" x14ac:dyDescent="0.35">
      <c r="A2603" s="1" t="s">
        <v>97</v>
      </c>
      <c r="B2603" s="1" t="s">
        <v>2489</v>
      </c>
      <c r="C2603" s="1" t="s">
        <v>2510</v>
      </c>
      <c r="D2603" s="1" t="s">
        <v>101</v>
      </c>
      <c r="E2603" s="1" t="s">
        <v>904</v>
      </c>
      <c r="F2603" s="1" t="s">
        <v>2407</v>
      </c>
      <c r="G2603" s="1" t="s">
        <v>3262</v>
      </c>
      <c r="H2603" s="1" t="s">
        <v>217</v>
      </c>
      <c r="I2603" s="2">
        <v>44132</v>
      </c>
      <c r="J2603" s="1" t="s">
        <v>4282</v>
      </c>
      <c r="K2603" s="1" t="s">
        <v>4283</v>
      </c>
      <c r="L2603" s="1" t="s">
        <v>3400</v>
      </c>
      <c r="M2603" s="1" t="s">
        <v>4284</v>
      </c>
      <c r="N2603" s="3">
        <v>3608.22</v>
      </c>
      <c r="O2603" s="3">
        <v>0</v>
      </c>
      <c r="P2603" s="1" t="s">
        <v>2567</v>
      </c>
      <c r="Q2603" s="1" t="s">
        <v>1168</v>
      </c>
      <c r="R2603" s="1" t="s">
        <v>352</v>
      </c>
      <c r="S2603" s="1" t="s">
        <v>2407</v>
      </c>
      <c r="T2603" s="1" t="s">
        <v>2407</v>
      </c>
      <c r="U2603" s="1" t="s">
        <v>6475</v>
      </c>
      <c r="V2603" s="1" t="s">
        <v>2470</v>
      </c>
      <c r="W2603" s="1" t="s">
        <v>103</v>
      </c>
      <c r="X2603" s="1" t="str">
        <f>CONCATENATE(Tableau4[[#This Row],[Numéro de pièce de la pièce de référence]],Tableau4[[#This Row],[Numéro de poste de la pièce de référence]])</f>
        <v>450069767320</v>
      </c>
    </row>
    <row r="2604" spans="1:24" x14ac:dyDescent="0.35">
      <c r="A2604" s="1" t="s">
        <v>97</v>
      </c>
      <c r="B2604" s="1" t="s">
        <v>2489</v>
      </c>
      <c r="C2604" s="1" t="s">
        <v>2510</v>
      </c>
      <c r="D2604" s="1" t="s">
        <v>101</v>
      </c>
      <c r="E2604" s="1" t="s">
        <v>904</v>
      </c>
      <c r="F2604" s="1" t="s">
        <v>2407</v>
      </c>
      <c r="G2604" s="1" t="s">
        <v>3262</v>
      </c>
      <c r="H2604" s="1" t="s">
        <v>222</v>
      </c>
      <c r="I2604" s="2">
        <v>44132</v>
      </c>
      <c r="J2604" s="1" t="s">
        <v>4282</v>
      </c>
      <c r="K2604" s="1" t="s">
        <v>4283</v>
      </c>
      <c r="L2604" s="1" t="s">
        <v>3400</v>
      </c>
      <c r="M2604" s="1" t="s">
        <v>4284</v>
      </c>
      <c r="N2604" s="3">
        <v>906.29</v>
      </c>
      <c r="O2604" s="3">
        <v>0</v>
      </c>
      <c r="P2604" s="1" t="s">
        <v>2567</v>
      </c>
      <c r="Q2604" s="1" t="s">
        <v>1169</v>
      </c>
      <c r="R2604" s="1" t="s">
        <v>352</v>
      </c>
      <c r="S2604" s="1" t="s">
        <v>2407</v>
      </c>
      <c r="T2604" s="1" t="s">
        <v>2407</v>
      </c>
      <c r="U2604" s="1" t="s">
        <v>6475</v>
      </c>
      <c r="V2604" s="1" t="s">
        <v>2470</v>
      </c>
      <c r="W2604" s="1" t="s">
        <v>103</v>
      </c>
      <c r="X2604" s="1" t="str">
        <f>CONCATENATE(Tableau4[[#This Row],[Numéro de pièce de la pièce de référence]],Tableau4[[#This Row],[Numéro de poste de la pièce de référence]])</f>
        <v>450069767330</v>
      </c>
    </row>
    <row r="2605" spans="1:24" x14ac:dyDescent="0.35">
      <c r="A2605" s="1" t="s">
        <v>97</v>
      </c>
      <c r="B2605" s="1" t="s">
        <v>2489</v>
      </c>
      <c r="C2605" s="1" t="s">
        <v>2510</v>
      </c>
      <c r="D2605" s="1" t="s">
        <v>101</v>
      </c>
      <c r="E2605" s="1" t="s">
        <v>1170</v>
      </c>
      <c r="F2605" s="1" t="s">
        <v>2407</v>
      </c>
      <c r="G2605" s="1" t="s">
        <v>3263</v>
      </c>
      <c r="H2605" s="1" t="s">
        <v>88</v>
      </c>
      <c r="I2605" s="2">
        <v>44132</v>
      </c>
      <c r="J2605" s="1" t="s">
        <v>4282</v>
      </c>
      <c r="K2605" s="1" t="s">
        <v>4283</v>
      </c>
      <c r="L2605" s="1" t="s">
        <v>3400</v>
      </c>
      <c r="M2605" s="1" t="s">
        <v>4284</v>
      </c>
      <c r="N2605" s="3">
        <v>113764.2</v>
      </c>
      <c r="O2605" s="3">
        <v>0</v>
      </c>
      <c r="P2605" s="1" t="s">
        <v>2567</v>
      </c>
      <c r="Q2605" s="1" t="s">
        <v>354</v>
      </c>
      <c r="R2605" s="1" t="s">
        <v>352</v>
      </c>
      <c r="S2605" s="1" t="s">
        <v>2407</v>
      </c>
      <c r="T2605" s="1" t="s">
        <v>2407</v>
      </c>
      <c r="U2605" s="1" t="s">
        <v>6476</v>
      </c>
      <c r="V2605" s="1" t="s">
        <v>2470</v>
      </c>
      <c r="W2605" s="1" t="s">
        <v>103</v>
      </c>
      <c r="X2605" s="1" t="str">
        <f>CONCATENATE(Tableau4[[#This Row],[Numéro de pièce de la pièce de référence]],Tableau4[[#This Row],[Numéro de poste de la pièce de référence]])</f>
        <v>450069767610</v>
      </c>
    </row>
    <row r="2606" spans="1:24" x14ac:dyDescent="0.35">
      <c r="A2606" s="1" t="s">
        <v>97</v>
      </c>
      <c r="B2606" s="1" t="s">
        <v>2489</v>
      </c>
      <c r="C2606" s="1" t="s">
        <v>2510</v>
      </c>
      <c r="D2606" s="1" t="s">
        <v>101</v>
      </c>
      <c r="E2606" s="1" t="s">
        <v>1419</v>
      </c>
      <c r="F2606" s="1" t="s">
        <v>2407</v>
      </c>
      <c r="G2606" s="1" t="s">
        <v>3264</v>
      </c>
      <c r="H2606" s="1" t="s">
        <v>88</v>
      </c>
      <c r="I2606" s="2">
        <v>44132</v>
      </c>
      <c r="J2606" s="1" t="s">
        <v>4282</v>
      </c>
      <c r="K2606" s="1" t="s">
        <v>4283</v>
      </c>
      <c r="L2606" s="1" t="s">
        <v>3400</v>
      </c>
      <c r="M2606" s="1" t="s">
        <v>4284</v>
      </c>
      <c r="N2606" s="3">
        <v>1040.5999999999999</v>
      </c>
      <c r="O2606" s="3">
        <v>0</v>
      </c>
      <c r="P2606" s="1" t="s">
        <v>2567</v>
      </c>
      <c r="Q2606" s="1" t="s">
        <v>1420</v>
      </c>
      <c r="R2606" s="1" t="s">
        <v>352</v>
      </c>
      <c r="S2606" s="1" t="s">
        <v>2407</v>
      </c>
      <c r="T2606" s="1" t="s">
        <v>2407</v>
      </c>
      <c r="U2606" s="1" t="s">
        <v>6477</v>
      </c>
      <c r="V2606" s="1" t="s">
        <v>2470</v>
      </c>
      <c r="W2606" s="1" t="s">
        <v>103</v>
      </c>
      <c r="X2606" s="1" t="str">
        <f>CONCATENATE(Tableau4[[#This Row],[Numéro de pièce de la pièce de référence]],Tableau4[[#This Row],[Numéro de poste de la pièce de référence]])</f>
        <v>450069768010</v>
      </c>
    </row>
    <row r="2607" spans="1:24" x14ac:dyDescent="0.35">
      <c r="A2607" s="1" t="s">
        <v>97</v>
      </c>
      <c r="B2607" s="1" t="s">
        <v>2489</v>
      </c>
      <c r="C2607" s="1" t="s">
        <v>2510</v>
      </c>
      <c r="D2607" s="1" t="s">
        <v>101</v>
      </c>
      <c r="E2607" s="1" t="s">
        <v>1419</v>
      </c>
      <c r="F2607" s="1" t="s">
        <v>2407</v>
      </c>
      <c r="G2607" s="1" t="s">
        <v>3264</v>
      </c>
      <c r="H2607" s="1" t="s">
        <v>217</v>
      </c>
      <c r="I2607" s="2">
        <v>44132</v>
      </c>
      <c r="J2607" s="1" t="s">
        <v>4282</v>
      </c>
      <c r="K2607" s="1" t="s">
        <v>4283</v>
      </c>
      <c r="L2607" s="1" t="s">
        <v>3400</v>
      </c>
      <c r="M2607" s="1" t="s">
        <v>4284</v>
      </c>
      <c r="N2607" s="3">
        <v>365.42</v>
      </c>
      <c r="O2607" s="3">
        <v>0</v>
      </c>
      <c r="P2607" s="1" t="s">
        <v>2567</v>
      </c>
      <c r="Q2607" s="1" t="s">
        <v>1588</v>
      </c>
      <c r="R2607" s="1" t="s">
        <v>352</v>
      </c>
      <c r="S2607" s="1" t="s">
        <v>2407</v>
      </c>
      <c r="T2607" s="1" t="s">
        <v>2407</v>
      </c>
      <c r="U2607" s="1" t="s">
        <v>6477</v>
      </c>
      <c r="V2607" s="1" t="s">
        <v>2470</v>
      </c>
      <c r="W2607" s="1" t="s">
        <v>103</v>
      </c>
      <c r="X2607" s="1" t="str">
        <f>CONCATENATE(Tableau4[[#This Row],[Numéro de pièce de la pièce de référence]],Tableau4[[#This Row],[Numéro de poste de la pièce de référence]])</f>
        <v>450069768020</v>
      </c>
    </row>
    <row r="2608" spans="1:24" x14ac:dyDescent="0.35">
      <c r="A2608" s="1" t="s">
        <v>97</v>
      </c>
      <c r="B2608" s="1" t="s">
        <v>2489</v>
      </c>
      <c r="C2608" s="1" t="s">
        <v>2510</v>
      </c>
      <c r="D2608" s="1" t="s">
        <v>101</v>
      </c>
      <c r="E2608" s="1" t="s">
        <v>1419</v>
      </c>
      <c r="F2608" s="1" t="s">
        <v>2407</v>
      </c>
      <c r="G2608" s="1" t="s">
        <v>3264</v>
      </c>
      <c r="H2608" s="1" t="s">
        <v>222</v>
      </c>
      <c r="I2608" s="2">
        <v>44132</v>
      </c>
      <c r="J2608" s="1" t="s">
        <v>4282</v>
      </c>
      <c r="K2608" s="1" t="s">
        <v>4283</v>
      </c>
      <c r="L2608" s="1" t="s">
        <v>3400</v>
      </c>
      <c r="M2608" s="1" t="s">
        <v>4284</v>
      </c>
      <c r="N2608" s="3">
        <v>1258.4000000000001</v>
      </c>
      <c r="O2608" s="3">
        <v>0</v>
      </c>
      <c r="P2608" s="1" t="s">
        <v>2567</v>
      </c>
      <c r="Q2608" s="1" t="s">
        <v>1705</v>
      </c>
      <c r="R2608" s="1" t="s">
        <v>352</v>
      </c>
      <c r="S2608" s="1" t="s">
        <v>2407</v>
      </c>
      <c r="T2608" s="1" t="s">
        <v>2407</v>
      </c>
      <c r="U2608" s="1" t="s">
        <v>6477</v>
      </c>
      <c r="V2608" s="1" t="s">
        <v>2470</v>
      </c>
      <c r="W2608" s="1" t="s">
        <v>103</v>
      </c>
      <c r="X2608" s="1" t="str">
        <f>CONCATENATE(Tableau4[[#This Row],[Numéro de pièce de la pièce de référence]],Tableau4[[#This Row],[Numéro de poste de la pièce de référence]])</f>
        <v>450069768030</v>
      </c>
    </row>
    <row r="2609" spans="1:24" x14ac:dyDescent="0.35">
      <c r="A2609" s="1" t="s">
        <v>97</v>
      </c>
      <c r="B2609" s="1" t="s">
        <v>2489</v>
      </c>
      <c r="C2609" s="1" t="s">
        <v>2510</v>
      </c>
      <c r="D2609" s="1" t="s">
        <v>101</v>
      </c>
      <c r="E2609" s="1" t="s">
        <v>1419</v>
      </c>
      <c r="F2609" s="1" t="s">
        <v>2407</v>
      </c>
      <c r="G2609" s="1" t="s">
        <v>3264</v>
      </c>
      <c r="H2609" s="1" t="s">
        <v>421</v>
      </c>
      <c r="I2609" s="2">
        <v>44132</v>
      </c>
      <c r="J2609" s="1" t="s">
        <v>4282</v>
      </c>
      <c r="K2609" s="1" t="s">
        <v>4283</v>
      </c>
      <c r="L2609" s="1" t="s">
        <v>3400</v>
      </c>
      <c r="M2609" s="1" t="s">
        <v>4284</v>
      </c>
      <c r="N2609" s="3">
        <v>6359.76</v>
      </c>
      <c r="O2609" s="3">
        <v>0</v>
      </c>
      <c r="P2609" s="1" t="s">
        <v>2567</v>
      </c>
      <c r="Q2609" s="1" t="s">
        <v>1755</v>
      </c>
      <c r="R2609" s="1" t="s">
        <v>352</v>
      </c>
      <c r="S2609" s="1" t="s">
        <v>2407</v>
      </c>
      <c r="T2609" s="1" t="s">
        <v>2407</v>
      </c>
      <c r="U2609" s="1" t="s">
        <v>6477</v>
      </c>
      <c r="V2609" s="1" t="s">
        <v>2470</v>
      </c>
      <c r="W2609" s="1" t="s">
        <v>103</v>
      </c>
      <c r="X2609" s="1" t="str">
        <f>CONCATENATE(Tableau4[[#This Row],[Numéro de pièce de la pièce de référence]],Tableau4[[#This Row],[Numéro de poste de la pièce de référence]])</f>
        <v>450069768040</v>
      </c>
    </row>
    <row r="2610" spans="1:24" x14ac:dyDescent="0.35">
      <c r="A2610" s="1" t="s">
        <v>97</v>
      </c>
      <c r="B2610" s="1" t="s">
        <v>2489</v>
      </c>
      <c r="C2610" s="1" t="s">
        <v>2510</v>
      </c>
      <c r="D2610" s="1" t="s">
        <v>101</v>
      </c>
      <c r="E2610" s="1" t="s">
        <v>1975</v>
      </c>
      <c r="F2610" s="1" t="s">
        <v>2407</v>
      </c>
      <c r="G2610" s="1" t="s">
        <v>3319</v>
      </c>
      <c r="H2610" s="1" t="s">
        <v>88</v>
      </c>
      <c r="I2610" s="2">
        <v>44132</v>
      </c>
      <c r="J2610" s="1" t="s">
        <v>4282</v>
      </c>
      <c r="K2610" s="1" t="s">
        <v>4283</v>
      </c>
      <c r="L2610" s="1" t="s">
        <v>3400</v>
      </c>
      <c r="M2610" s="1" t="s">
        <v>4284</v>
      </c>
      <c r="N2610" s="3">
        <v>850.76</v>
      </c>
      <c r="O2610" s="3">
        <v>0</v>
      </c>
      <c r="P2610" s="1" t="s">
        <v>2529</v>
      </c>
      <c r="Q2610" s="1" t="s">
        <v>1976</v>
      </c>
      <c r="R2610" s="1" t="s">
        <v>1894</v>
      </c>
      <c r="S2610" s="1" t="s">
        <v>2407</v>
      </c>
      <c r="T2610" s="1" t="s">
        <v>2407</v>
      </c>
      <c r="U2610" s="1" t="s">
        <v>6478</v>
      </c>
      <c r="V2610" s="1" t="s">
        <v>2470</v>
      </c>
      <c r="W2610" s="1" t="s">
        <v>103</v>
      </c>
      <c r="X2610" s="1" t="str">
        <f>CONCATENATE(Tableau4[[#This Row],[Numéro de pièce de la pièce de référence]],Tableau4[[#This Row],[Numéro de poste de la pièce de référence]])</f>
        <v>450069848110</v>
      </c>
    </row>
    <row r="2611" spans="1:24" x14ac:dyDescent="0.35">
      <c r="A2611" s="1" t="s">
        <v>97</v>
      </c>
      <c r="B2611" s="1" t="s">
        <v>2489</v>
      </c>
      <c r="C2611" s="1" t="s">
        <v>2510</v>
      </c>
      <c r="D2611" s="1" t="s">
        <v>101</v>
      </c>
      <c r="E2611" s="1" t="s">
        <v>1975</v>
      </c>
      <c r="F2611" s="1" t="s">
        <v>2407</v>
      </c>
      <c r="G2611" s="1" t="s">
        <v>3319</v>
      </c>
      <c r="H2611" s="1" t="s">
        <v>88</v>
      </c>
      <c r="I2611" s="2">
        <v>44132</v>
      </c>
      <c r="J2611" s="1" t="s">
        <v>4282</v>
      </c>
      <c r="K2611" s="1" t="s">
        <v>4283</v>
      </c>
      <c r="L2611" s="1" t="s">
        <v>3400</v>
      </c>
      <c r="M2611" s="1" t="s">
        <v>4284</v>
      </c>
      <c r="N2611" s="3">
        <v>1701.5</v>
      </c>
      <c r="O2611" s="3">
        <v>0</v>
      </c>
      <c r="P2611" s="1" t="s">
        <v>2529</v>
      </c>
      <c r="Q2611" s="1" t="s">
        <v>1976</v>
      </c>
      <c r="R2611" s="1" t="s">
        <v>1894</v>
      </c>
      <c r="S2611" s="1" t="s">
        <v>2407</v>
      </c>
      <c r="T2611" s="1" t="s">
        <v>2407</v>
      </c>
      <c r="U2611" s="1" t="s">
        <v>6478</v>
      </c>
      <c r="V2611" s="1" t="s">
        <v>2470</v>
      </c>
      <c r="W2611" s="1" t="s">
        <v>103</v>
      </c>
      <c r="X2611" s="1" t="str">
        <f>CONCATENATE(Tableau4[[#This Row],[Numéro de pièce de la pièce de référence]],Tableau4[[#This Row],[Numéro de poste de la pièce de référence]])</f>
        <v>450069848110</v>
      </c>
    </row>
    <row r="2612" spans="1:24" x14ac:dyDescent="0.35">
      <c r="A2612" s="1" t="s">
        <v>97</v>
      </c>
      <c r="B2612" s="1" t="s">
        <v>2489</v>
      </c>
      <c r="C2612" s="1" t="s">
        <v>2510</v>
      </c>
      <c r="D2612" s="1" t="s">
        <v>101</v>
      </c>
      <c r="E2612" s="1" t="s">
        <v>1975</v>
      </c>
      <c r="F2612" s="1" t="s">
        <v>2407</v>
      </c>
      <c r="G2612" s="1" t="s">
        <v>3319</v>
      </c>
      <c r="H2612" s="1" t="s">
        <v>88</v>
      </c>
      <c r="I2612" s="2">
        <v>44132</v>
      </c>
      <c r="J2612" s="1" t="s">
        <v>4282</v>
      </c>
      <c r="K2612" s="1" t="s">
        <v>4283</v>
      </c>
      <c r="L2612" s="1" t="s">
        <v>3400</v>
      </c>
      <c r="M2612" s="1" t="s">
        <v>4284</v>
      </c>
      <c r="N2612" s="3">
        <v>1701.5</v>
      </c>
      <c r="O2612" s="3">
        <v>0</v>
      </c>
      <c r="P2612" s="1" t="s">
        <v>2529</v>
      </c>
      <c r="Q2612" s="1" t="s">
        <v>1976</v>
      </c>
      <c r="R2612" s="1" t="s">
        <v>1894</v>
      </c>
      <c r="S2612" s="1" t="s">
        <v>2407</v>
      </c>
      <c r="T2612" s="1" t="s">
        <v>2407</v>
      </c>
      <c r="U2612" s="1" t="s">
        <v>6478</v>
      </c>
      <c r="V2612" s="1" t="s">
        <v>2470</v>
      </c>
      <c r="W2612" s="1" t="s">
        <v>103</v>
      </c>
      <c r="X2612" s="1" t="str">
        <f>CONCATENATE(Tableau4[[#This Row],[Numéro de pièce de la pièce de référence]],Tableau4[[#This Row],[Numéro de poste de la pièce de référence]])</f>
        <v>450069848110</v>
      </c>
    </row>
    <row r="2613" spans="1:24" x14ac:dyDescent="0.35">
      <c r="A2613" s="1" t="s">
        <v>97</v>
      </c>
      <c r="B2613" s="1" t="s">
        <v>2489</v>
      </c>
      <c r="C2613" s="1" t="s">
        <v>2510</v>
      </c>
      <c r="D2613" s="1" t="s">
        <v>101</v>
      </c>
      <c r="E2613" s="1" t="s">
        <v>1975</v>
      </c>
      <c r="F2613" s="1" t="s">
        <v>2407</v>
      </c>
      <c r="G2613" s="1" t="s">
        <v>3319</v>
      </c>
      <c r="H2613" s="1" t="s">
        <v>88</v>
      </c>
      <c r="I2613" s="2">
        <v>44132</v>
      </c>
      <c r="J2613" s="1" t="s">
        <v>4282</v>
      </c>
      <c r="K2613" s="1" t="s">
        <v>4283</v>
      </c>
      <c r="L2613" s="1" t="s">
        <v>3400</v>
      </c>
      <c r="M2613" s="1" t="s">
        <v>4284</v>
      </c>
      <c r="N2613" s="3">
        <v>1701.5</v>
      </c>
      <c r="O2613" s="3">
        <v>0</v>
      </c>
      <c r="P2613" s="1" t="s">
        <v>2529</v>
      </c>
      <c r="Q2613" s="1" t="s">
        <v>1976</v>
      </c>
      <c r="R2613" s="1" t="s">
        <v>1894</v>
      </c>
      <c r="S2613" s="1" t="s">
        <v>2407</v>
      </c>
      <c r="T2613" s="1" t="s">
        <v>2407</v>
      </c>
      <c r="U2613" s="1" t="s">
        <v>6478</v>
      </c>
      <c r="V2613" s="1" t="s">
        <v>2470</v>
      </c>
      <c r="W2613" s="1" t="s">
        <v>103</v>
      </c>
      <c r="X2613" s="1" t="str">
        <f>CONCATENATE(Tableau4[[#This Row],[Numéro de pièce de la pièce de référence]],Tableau4[[#This Row],[Numéro de poste de la pièce de référence]])</f>
        <v>450069848110</v>
      </c>
    </row>
    <row r="2614" spans="1:24" x14ac:dyDescent="0.35">
      <c r="A2614" s="1" t="s">
        <v>97</v>
      </c>
      <c r="B2614" s="1" t="s">
        <v>2489</v>
      </c>
      <c r="C2614" s="1" t="s">
        <v>2510</v>
      </c>
      <c r="D2614" s="1" t="s">
        <v>101</v>
      </c>
      <c r="E2614" s="1" t="s">
        <v>1975</v>
      </c>
      <c r="F2614" s="1" t="s">
        <v>2407</v>
      </c>
      <c r="G2614" s="1" t="s">
        <v>3319</v>
      </c>
      <c r="H2614" s="1" t="s">
        <v>88</v>
      </c>
      <c r="I2614" s="2">
        <v>44132</v>
      </c>
      <c r="J2614" s="1" t="s">
        <v>4282</v>
      </c>
      <c r="K2614" s="1" t="s">
        <v>4283</v>
      </c>
      <c r="L2614" s="1" t="s">
        <v>3400</v>
      </c>
      <c r="M2614" s="1" t="s">
        <v>4284</v>
      </c>
      <c r="N2614" s="3">
        <v>1701.5</v>
      </c>
      <c r="O2614" s="3">
        <v>0</v>
      </c>
      <c r="P2614" s="1" t="s">
        <v>2529</v>
      </c>
      <c r="Q2614" s="1" t="s">
        <v>1976</v>
      </c>
      <c r="R2614" s="1" t="s">
        <v>1894</v>
      </c>
      <c r="S2614" s="1" t="s">
        <v>2407</v>
      </c>
      <c r="T2614" s="1" t="s">
        <v>2407</v>
      </c>
      <c r="U2614" s="1" t="s">
        <v>6478</v>
      </c>
      <c r="V2614" s="1" t="s">
        <v>2470</v>
      </c>
      <c r="W2614" s="1" t="s">
        <v>103</v>
      </c>
      <c r="X2614" s="1" t="str">
        <f>CONCATENATE(Tableau4[[#This Row],[Numéro de pièce de la pièce de référence]],Tableau4[[#This Row],[Numéro de poste de la pièce de référence]])</f>
        <v>450069848110</v>
      </c>
    </row>
    <row r="2615" spans="1:24" x14ac:dyDescent="0.35">
      <c r="A2615" s="1" t="s">
        <v>97</v>
      </c>
      <c r="B2615" s="1" t="s">
        <v>2489</v>
      </c>
      <c r="C2615" s="1" t="s">
        <v>2510</v>
      </c>
      <c r="D2615" s="1" t="s">
        <v>101</v>
      </c>
      <c r="E2615" s="1" t="s">
        <v>1975</v>
      </c>
      <c r="F2615" s="1" t="s">
        <v>2407</v>
      </c>
      <c r="G2615" s="1" t="s">
        <v>3319</v>
      </c>
      <c r="H2615" s="1" t="s">
        <v>88</v>
      </c>
      <c r="I2615" s="2">
        <v>44132</v>
      </c>
      <c r="J2615" s="1" t="s">
        <v>4282</v>
      </c>
      <c r="K2615" s="1" t="s">
        <v>4283</v>
      </c>
      <c r="L2615" s="1" t="s">
        <v>3400</v>
      </c>
      <c r="M2615" s="1" t="s">
        <v>4284</v>
      </c>
      <c r="N2615" s="3">
        <v>850.75</v>
      </c>
      <c r="O2615" s="3">
        <v>0</v>
      </c>
      <c r="P2615" s="1" t="s">
        <v>2529</v>
      </c>
      <c r="Q2615" s="1" t="s">
        <v>1976</v>
      </c>
      <c r="R2615" s="1" t="s">
        <v>1894</v>
      </c>
      <c r="S2615" s="1" t="s">
        <v>2407</v>
      </c>
      <c r="T2615" s="1" t="s">
        <v>2407</v>
      </c>
      <c r="U2615" s="1" t="s">
        <v>6478</v>
      </c>
      <c r="V2615" s="1" t="s">
        <v>2470</v>
      </c>
      <c r="W2615" s="1" t="s">
        <v>103</v>
      </c>
      <c r="X2615" s="1" t="str">
        <f>CONCATENATE(Tableau4[[#This Row],[Numéro de pièce de la pièce de référence]],Tableau4[[#This Row],[Numéro de poste de la pièce de référence]])</f>
        <v>450069848110</v>
      </c>
    </row>
    <row r="2616" spans="1:24" x14ac:dyDescent="0.35">
      <c r="A2616" s="1" t="s">
        <v>97</v>
      </c>
      <c r="B2616" s="1" t="s">
        <v>2489</v>
      </c>
      <c r="C2616" s="1" t="s">
        <v>2510</v>
      </c>
      <c r="D2616" s="1" t="s">
        <v>101</v>
      </c>
      <c r="E2616" s="1" t="s">
        <v>2287</v>
      </c>
      <c r="F2616" s="1" t="s">
        <v>2407</v>
      </c>
      <c r="G2616" s="1" t="s">
        <v>3320</v>
      </c>
      <c r="H2616" s="1" t="s">
        <v>88</v>
      </c>
      <c r="I2616" s="2">
        <v>44132</v>
      </c>
      <c r="J2616" s="1" t="s">
        <v>4282</v>
      </c>
      <c r="K2616" s="1" t="s">
        <v>4283</v>
      </c>
      <c r="L2616" s="1" t="s">
        <v>3400</v>
      </c>
      <c r="M2616" s="1" t="s">
        <v>4284</v>
      </c>
      <c r="N2616" s="3">
        <v>2359500</v>
      </c>
      <c r="O2616" s="3">
        <v>0</v>
      </c>
      <c r="P2616" s="1" t="s">
        <v>2567</v>
      </c>
      <c r="Q2616" s="1" t="s">
        <v>2288</v>
      </c>
      <c r="R2616" s="1" t="s">
        <v>2065</v>
      </c>
      <c r="S2616" s="1" t="s">
        <v>2407</v>
      </c>
      <c r="T2616" s="1" t="s">
        <v>2407</v>
      </c>
      <c r="U2616" s="1" t="s">
        <v>6479</v>
      </c>
      <c r="V2616" s="1" t="s">
        <v>2470</v>
      </c>
      <c r="W2616" s="1" t="s">
        <v>103</v>
      </c>
      <c r="X2616" s="1" t="str">
        <f>CONCATENATE(Tableau4[[#This Row],[Numéro de pièce de la pièce de référence]],Tableau4[[#This Row],[Numéro de poste de la pièce de référence]])</f>
        <v>450069863610</v>
      </c>
    </row>
    <row r="2617" spans="1:24" x14ac:dyDescent="0.35">
      <c r="A2617" s="1" t="s">
        <v>97</v>
      </c>
      <c r="B2617" s="1" t="s">
        <v>2489</v>
      </c>
      <c r="C2617" s="1" t="s">
        <v>2510</v>
      </c>
      <c r="D2617" s="1" t="s">
        <v>101</v>
      </c>
      <c r="E2617" s="1" t="s">
        <v>2230</v>
      </c>
      <c r="F2617" s="1" t="s">
        <v>2407</v>
      </c>
      <c r="G2617" s="1" t="s">
        <v>3322</v>
      </c>
      <c r="H2617" s="1" t="s">
        <v>88</v>
      </c>
      <c r="I2617" s="2">
        <v>44132</v>
      </c>
      <c r="J2617" s="1" t="s">
        <v>4282</v>
      </c>
      <c r="K2617" s="1" t="s">
        <v>4283</v>
      </c>
      <c r="L2617" s="1" t="s">
        <v>3400</v>
      </c>
      <c r="M2617" s="1" t="s">
        <v>4284</v>
      </c>
      <c r="N2617" s="3">
        <v>133</v>
      </c>
      <c r="O2617" s="3">
        <v>0</v>
      </c>
      <c r="P2617" s="1" t="s">
        <v>3198</v>
      </c>
      <c r="Q2617" s="1" t="s">
        <v>2231</v>
      </c>
      <c r="R2617" s="1" t="s">
        <v>2229</v>
      </c>
      <c r="S2617" s="1" t="s">
        <v>2407</v>
      </c>
      <c r="T2617" s="1" t="s">
        <v>2407</v>
      </c>
      <c r="U2617" s="1" t="s">
        <v>6480</v>
      </c>
      <c r="V2617" s="1" t="s">
        <v>2470</v>
      </c>
      <c r="W2617" s="1" t="s">
        <v>74</v>
      </c>
      <c r="X2617" s="1" t="str">
        <f>CONCATENATE(Tableau4[[#This Row],[Numéro de pièce de la pièce de référence]],Tableau4[[#This Row],[Numéro de poste de la pièce de référence]])</f>
        <v>450069865710</v>
      </c>
    </row>
    <row r="2618" spans="1:24" x14ac:dyDescent="0.35">
      <c r="A2618" s="1" t="s">
        <v>97</v>
      </c>
      <c r="B2618" s="1" t="s">
        <v>2489</v>
      </c>
      <c r="C2618" s="1" t="s">
        <v>2510</v>
      </c>
      <c r="D2618" s="1" t="s">
        <v>101</v>
      </c>
      <c r="E2618" s="1" t="s">
        <v>2230</v>
      </c>
      <c r="F2618" s="1" t="s">
        <v>2407</v>
      </c>
      <c r="G2618" s="1" t="s">
        <v>3322</v>
      </c>
      <c r="H2618" s="1" t="s">
        <v>217</v>
      </c>
      <c r="I2618" s="2">
        <v>44132</v>
      </c>
      <c r="J2618" s="1" t="s">
        <v>4282</v>
      </c>
      <c r="K2618" s="1" t="s">
        <v>4283</v>
      </c>
      <c r="L2618" s="1" t="s">
        <v>3400</v>
      </c>
      <c r="M2618" s="1" t="s">
        <v>4284</v>
      </c>
      <c r="N2618" s="3">
        <v>408</v>
      </c>
      <c r="O2618" s="3">
        <v>0</v>
      </c>
      <c r="P2618" s="1" t="s">
        <v>3198</v>
      </c>
      <c r="Q2618" s="1" t="s">
        <v>2232</v>
      </c>
      <c r="R2618" s="1" t="s">
        <v>2229</v>
      </c>
      <c r="S2618" s="1" t="s">
        <v>2407</v>
      </c>
      <c r="T2618" s="1" t="s">
        <v>2407</v>
      </c>
      <c r="U2618" s="1" t="s">
        <v>6480</v>
      </c>
      <c r="V2618" s="1" t="s">
        <v>2470</v>
      </c>
      <c r="W2618" s="1" t="s">
        <v>74</v>
      </c>
      <c r="X2618" s="1" t="str">
        <f>CONCATENATE(Tableau4[[#This Row],[Numéro de pièce de la pièce de référence]],Tableau4[[#This Row],[Numéro de poste de la pièce de référence]])</f>
        <v>450069865720</v>
      </c>
    </row>
    <row r="2619" spans="1:24" x14ac:dyDescent="0.35">
      <c r="A2619" s="1" t="s">
        <v>97</v>
      </c>
      <c r="B2619" s="1" t="s">
        <v>2489</v>
      </c>
      <c r="C2619" s="1" t="s">
        <v>2510</v>
      </c>
      <c r="D2619" s="1" t="s">
        <v>101</v>
      </c>
      <c r="E2619" s="1" t="s">
        <v>900</v>
      </c>
      <c r="F2619" s="1" t="s">
        <v>2407</v>
      </c>
      <c r="G2619" s="1" t="s">
        <v>2837</v>
      </c>
      <c r="H2619" s="1" t="s">
        <v>88</v>
      </c>
      <c r="I2619" s="2">
        <v>44133</v>
      </c>
      <c r="J2619" s="1" t="s">
        <v>4282</v>
      </c>
      <c r="K2619" s="1" t="s">
        <v>4283</v>
      </c>
      <c r="L2619" s="1" t="s">
        <v>2630</v>
      </c>
      <c r="M2619" s="1" t="s">
        <v>4290</v>
      </c>
      <c r="N2619" s="3">
        <v>4229.87</v>
      </c>
      <c r="O2619" s="3">
        <v>0</v>
      </c>
      <c r="P2619" s="1" t="s">
        <v>2567</v>
      </c>
      <c r="Q2619" s="1" t="s">
        <v>901</v>
      </c>
      <c r="R2619" s="1" t="s">
        <v>899</v>
      </c>
      <c r="S2619" s="1" t="s">
        <v>2407</v>
      </c>
      <c r="T2619" s="1" t="s">
        <v>2407</v>
      </c>
      <c r="U2619" s="1" t="s">
        <v>6481</v>
      </c>
      <c r="V2619" s="1" t="s">
        <v>2470</v>
      </c>
      <c r="W2619" s="1" t="s">
        <v>113</v>
      </c>
      <c r="X2619" s="1" t="str">
        <f>CONCATENATE(Tableau4[[#This Row],[Numéro de pièce de la pièce de référence]],Tableau4[[#This Row],[Numéro de poste de la pièce de référence]])</f>
        <v>450067166010</v>
      </c>
    </row>
    <row r="2620" spans="1:24" x14ac:dyDescent="0.35">
      <c r="A2620" s="1" t="s">
        <v>97</v>
      </c>
      <c r="B2620" s="1" t="s">
        <v>2489</v>
      </c>
      <c r="C2620" s="1" t="s">
        <v>2510</v>
      </c>
      <c r="D2620" s="1" t="s">
        <v>101</v>
      </c>
      <c r="E2620" s="1" t="s">
        <v>1395</v>
      </c>
      <c r="F2620" s="1" t="s">
        <v>2407</v>
      </c>
      <c r="G2620" s="1" t="s">
        <v>2994</v>
      </c>
      <c r="H2620" s="1" t="s">
        <v>88</v>
      </c>
      <c r="I2620" s="2">
        <v>44133</v>
      </c>
      <c r="J2620" s="1" t="s">
        <v>4282</v>
      </c>
      <c r="K2620" s="1" t="s">
        <v>4283</v>
      </c>
      <c r="L2620" s="1" t="s">
        <v>2630</v>
      </c>
      <c r="M2620" s="1" t="s">
        <v>4290</v>
      </c>
      <c r="N2620" s="3">
        <v>-33396</v>
      </c>
      <c r="O2620" s="3">
        <v>0</v>
      </c>
      <c r="P2620" s="1" t="s">
        <v>2567</v>
      </c>
      <c r="Q2620" s="1" t="s">
        <v>1396</v>
      </c>
      <c r="R2620" s="1" t="s">
        <v>1318</v>
      </c>
      <c r="S2620" s="1" t="s">
        <v>2407</v>
      </c>
      <c r="T2620" s="1" t="s">
        <v>2407</v>
      </c>
      <c r="U2620" s="1" t="s">
        <v>6482</v>
      </c>
      <c r="V2620" s="1" t="s">
        <v>2470</v>
      </c>
      <c r="W2620" s="1" t="s">
        <v>103</v>
      </c>
      <c r="X2620" s="1" t="str">
        <f>CONCATENATE(Tableau4[[#This Row],[Numéro de pièce de la pièce de référence]],Tableau4[[#This Row],[Numéro de poste de la pièce de référence]])</f>
        <v>450067419010</v>
      </c>
    </row>
    <row r="2621" spans="1:24" x14ac:dyDescent="0.35">
      <c r="A2621" s="1" t="s">
        <v>97</v>
      </c>
      <c r="B2621" s="1" t="s">
        <v>2489</v>
      </c>
      <c r="C2621" s="1" t="s">
        <v>2510</v>
      </c>
      <c r="D2621" s="1" t="s">
        <v>101</v>
      </c>
      <c r="E2621" s="1" t="s">
        <v>1595</v>
      </c>
      <c r="F2621" s="1" t="s">
        <v>2407</v>
      </c>
      <c r="G2621" s="1" t="s">
        <v>3069</v>
      </c>
      <c r="H2621" s="1" t="s">
        <v>88</v>
      </c>
      <c r="I2621" s="2">
        <v>44133</v>
      </c>
      <c r="J2621" s="1" t="s">
        <v>4282</v>
      </c>
      <c r="K2621" s="1" t="s">
        <v>4283</v>
      </c>
      <c r="L2621" s="1" t="s">
        <v>2630</v>
      </c>
      <c r="M2621" s="1" t="s">
        <v>4290</v>
      </c>
      <c r="N2621" s="3">
        <v>-1365352.38</v>
      </c>
      <c r="O2621" s="3">
        <v>0</v>
      </c>
      <c r="P2621" s="1" t="s">
        <v>2517</v>
      </c>
      <c r="Q2621" s="1" t="s">
        <v>1596</v>
      </c>
      <c r="R2621" s="1" t="s">
        <v>301</v>
      </c>
      <c r="S2621" s="1" t="s">
        <v>2407</v>
      </c>
      <c r="T2621" s="1" t="s">
        <v>2407</v>
      </c>
      <c r="U2621" s="1" t="s">
        <v>6483</v>
      </c>
      <c r="V2621" s="1" t="s">
        <v>2470</v>
      </c>
      <c r="W2621" s="1" t="s">
        <v>103</v>
      </c>
      <c r="X2621" s="1" t="str">
        <f>CONCATENATE(Tableau4[[#This Row],[Numéro de pièce de la pièce de référence]],Tableau4[[#This Row],[Numéro de poste de la pièce de référence]])</f>
        <v>450067816910</v>
      </c>
    </row>
    <row r="2622" spans="1:24" x14ac:dyDescent="0.35">
      <c r="A2622" s="1" t="s">
        <v>97</v>
      </c>
      <c r="B2622" s="1" t="s">
        <v>2489</v>
      </c>
      <c r="C2622" s="1" t="s">
        <v>2510</v>
      </c>
      <c r="D2622" s="1" t="s">
        <v>101</v>
      </c>
      <c r="E2622" s="1" t="s">
        <v>2049</v>
      </c>
      <c r="F2622" s="1" t="s">
        <v>2407</v>
      </c>
      <c r="G2622" s="1" t="s">
        <v>3229</v>
      </c>
      <c r="H2622" s="1" t="s">
        <v>217</v>
      </c>
      <c r="I2622" s="2">
        <v>44133</v>
      </c>
      <c r="J2622" s="1" t="s">
        <v>4282</v>
      </c>
      <c r="K2622" s="1" t="s">
        <v>4283</v>
      </c>
      <c r="L2622" s="1" t="s">
        <v>3400</v>
      </c>
      <c r="M2622" s="1" t="s">
        <v>4284</v>
      </c>
      <c r="N2622" s="3">
        <v>653400</v>
      </c>
      <c r="O2622" s="3">
        <v>0</v>
      </c>
      <c r="P2622" s="1" t="s">
        <v>2567</v>
      </c>
      <c r="Q2622" s="1" t="s">
        <v>2050</v>
      </c>
      <c r="R2622" s="1" t="s">
        <v>2048</v>
      </c>
      <c r="S2622" s="1" t="s">
        <v>2407</v>
      </c>
      <c r="T2622" s="1" t="s">
        <v>2407</v>
      </c>
      <c r="U2622" s="1" t="s">
        <v>6484</v>
      </c>
      <c r="V2622" s="1" t="s">
        <v>2470</v>
      </c>
      <c r="W2622" s="1" t="s">
        <v>103</v>
      </c>
      <c r="X2622" s="1" t="str">
        <f>CONCATENATE(Tableau4[[#This Row],[Numéro de pièce de la pièce de référence]],Tableau4[[#This Row],[Numéro de poste de la pièce de référence]])</f>
        <v>450069410920</v>
      </c>
    </row>
    <row r="2623" spans="1:24" x14ac:dyDescent="0.35">
      <c r="A2623" s="1" t="s">
        <v>97</v>
      </c>
      <c r="B2623" s="1" t="s">
        <v>2489</v>
      </c>
      <c r="C2623" s="1" t="s">
        <v>2510</v>
      </c>
      <c r="D2623" s="1" t="s">
        <v>101</v>
      </c>
      <c r="E2623" s="1" t="s">
        <v>2049</v>
      </c>
      <c r="F2623" s="1" t="s">
        <v>2407</v>
      </c>
      <c r="G2623" s="1" t="s">
        <v>3229</v>
      </c>
      <c r="H2623" s="1" t="s">
        <v>217</v>
      </c>
      <c r="I2623" s="2">
        <v>44133</v>
      </c>
      <c r="J2623" s="1" t="s">
        <v>4282</v>
      </c>
      <c r="K2623" s="1" t="s">
        <v>4283</v>
      </c>
      <c r="L2623" s="1" t="s">
        <v>3400</v>
      </c>
      <c r="M2623" s="1" t="s">
        <v>4284</v>
      </c>
      <c r="N2623" s="3">
        <v>326700</v>
      </c>
      <c r="O2623" s="3">
        <v>0</v>
      </c>
      <c r="P2623" s="1" t="s">
        <v>2567</v>
      </c>
      <c r="Q2623" s="1" t="s">
        <v>2050</v>
      </c>
      <c r="R2623" s="1" t="s">
        <v>2048</v>
      </c>
      <c r="S2623" s="1" t="s">
        <v>2407</v>
      </c>
      <c r="T2623" s="1" t="s">
        <v>2407</v>
      </c>
      <c r="U2623" s="1" t="s">
        <v>6484</v>
      </c>
      <c r="V2623" s="1" t="s">
        <v>2470</v>
      </c>
      <c r="W2623" s="1" t="s">
        <v>103</v>
      </c>
      <c r="X2623" s="1" t="str">
        <f>CONCATENATE(Tableau4[[#This Row],[Numéro de pièce de la pièce de référence]],Tableau4[[#This Row],[Numéro de poste de la pièce de référence]])</f>
        <v>450069410920</v>
      </c>
    </row>
    <row r="2624" spans="1:24" x14ac:dyDescent="0.35">
      <c r="A2624" s="1" t="s">
        <v>97</v>
      </c>
      <c r="B2624" s="1" t="s">
        <v>2489</v>
      </c>
      <c r="C2624" s="1" t="s">
        <v>2510</v>
      </c>
      <c r="D2624" s="1" t="s">
        <v>101</v>
      </c>
      <c r="E2624" s="1" t="s">
        <v>2049</v>
      </c>
      <c r="F2624" s="1" t="s">
        <v>2407</v>
      </c>
      <c r="G2624" s="1" t="s">
        <v>3229</v>
      </c>
      <c r="H2624" s="1" t="s">
        <v>217</v>
      </c>
      <c r="I2624" s="2">
        <v>44133</v>
      </c>
      <c r="J2624" s="1" t="s">
        <v>4282</v>
      </c>
      <c r="K2624" s="1" t="s">
        <v>4283</v>
      </c>
      <c r="L2624" s="1" t="s">
        <v>3400</v>
      </c>
      <c r="M2624" s="1" t="s">
        <v>4284</v>
      </c>
      <c r="N2624" s="3">
        <v>326700</v>
      </c>
      <c r="O2624" s="3">
        <v>0</v>
      </c>
      <c r="P2624" s="1" t="s">
        <v>2567</v>
      </c>
      <c r="Q2624" s="1" t="s">
        <v>2050</v>
      </c>
      <c r="R2624" s="1" t="s">
        <v>2048</v>
      </c>
      <c r="S2624" s="1" t="s">
        <v>2407</v>
      </c>
      <c r="T2624" s="1" t="s">
        <v>2407</v>
      </c>
      <c r="U2624" s="1" t="s">
        <v>6484</v>
      </c>
      <c r="V2624" s="1" t="s">
        <v>2470</v>
      </c>
      <c r="W2624" s="1" t="s">
        <v>103</v>
      </c>
      <c r="X2624" s="1" t="str">
        <f>CONCATENATE(Tableau4[[#This Row],[Numéro de pièce de la pièce de référence]],Tableau4[[#This Row],[Numéro de poste de la pièce de référence]])</f>
        <v>450069410920</v>
      </c>
    </row>
    <row r="2625" spans="1:24" x14ac:dyDescent="0.35">
      <c r="A2625" s="1" t="s">
        <v>97</v>
      </c>
      <c r="B2625" s="1" t="s">
        <v>2489</v>
      </c>
      <c r="C2625" s="1" t="s">
        <v>2510</v>
      </c>
      <c r="D2625" s="1" t="s">
        <v>101</v>
      </c>
      <c r="E2625" s="1" t="s">
        <v>2137</v>
      </c>
      <c r="F2625" s="1" t="s">
        <v>2407</v>
      </c>
      <c r="G2625" s="1" t="s">
        <v>3247</v>
      </c>
      <c r="H2625" s="1" t="s">
        <v>217</v>
      </c>
      <c r="I2625" s="2">
        <v>44133</v>
      </c>
      <c r="J2625" s="1" t="s">
        <v>4282</v>
      </c>
      <c r="K2625" s="1" t="s">
        <v>4283</v>
      </c>
      <c r="L2625" s="1" t="s">
        <v>3400</v>
      </c>
      <c r="M2625" s="1" t="s">
        <v>4284</v>
      </c>
      <c r="N2625" s="3">
        <v>63525</v>
      </c>
      <c r="O2625" s="3">
        <v>0</v>
      </c>
      <c r="P2625" s="1" t="s">
        <v>2567</v>
      </c>
      <c r="Q2625" s="1" t="s">
        <v>2141</v>
      </c>
      <c r="R2625" s="1" t="s">
        <v>407</v>
      </c>
      <c r="S2625" s="1" t="s">
        <v>2407</v>
      </c>
      <c r="T2625" s="1" t="s">
        <v>2407</v>
      </c>
      <c r="U2625" s="1" t="s">
        <v>6485</v>
      </c>
      <c r="V2625" s="1" t="s">
        <v>2470</v>
      </c>
      <c r="W2625" s="1" t="s">
        <v>103</v>
      </c>
      <c r="X2625" s="1" t="str">
        <f>CONCATENATE(Tableau4[[#This Row],[Numéro de pièce de la pièce de référence]],Tableau4[[#This Row],[Numéro de poste de la pièce de référence]])</f>
        <v>450069422720</v>
      </c>
    </row>
    <row r="2626" spans="1:24" x14ac:dyDescent="0.35">
      <c r="A2626" s="1" t="s">
        <v>97</v>
      </c>
      <c r="B2626" s="1" t="s">
        <v>2489</v>
      </c>
      <c r="C2626" s="1" t="s">
        <v>2510</v>
      </c>
      <c r="D2626" s="1" t="s">
        <v>101</v>
      </c>
      <c r="E2626" s="1" t="s">
        <v>2137</v>
      </c>
      <c r="F2626" s="1" t="s">
        <v>2407</v>
      </c>
      <c r="G2626" s="1" t="s">
        <v>3247</v>
      </c>
      <c r="H2626" s="1" t="s">
        <v>217</v>
      </c>
      <c r="I2626" s="2">
        <v>44133</v>
      </c>
      <c r="J2626" s="1" t="s">
        <v>4282</v>
      </c>
      <c r="K2626" s="1" t="s">
        <v>4283</v>
      </c>
      <c r="L2626" s="1" t="s">
        <v>3400</v>
      </c>
      <c r="M2626" s="1" t="s">
        <v>4284</v>
      </c>
      <c r="N2626" s="3">
        <v>63525</v>
      </c>
      <c r="O2626" s="3">
        <v>0</v>
      </c>
      <c r="P2626" s="1" t="s">
        <v>2567</v>
      </c>
      <c r="Q2626" s="1" t="s">
        <v>2141</v>
      </c>
      <c r="R2626" s="1" t="s">
        <v>407</v>
      </c>
      <c r="S2626" s="1" t="s">
        <v>2407</v>
      </c>
      <c r="T2626" s="1" t="s">
        <v>2407</v>
      </c>
      <c r="U2626" s="1" t="s">
        <v>6485</v>
      </c>
      <c r="V2626" s="1" t="s">
        <v>2470</v>
      </c>
      <c r="W2626" s="1" t="s">
        <v>103</v>
      </c>
      <c r="X2626" s="1" t="str">
        <f>CONCATENATE(Tableau4[[#This Row],[Numéro de pièce de la pièce de référence]],Tableau4[[#This Row],[Numéro de poste de la pièce de référence]])</f>
        <v>450069422720</v>
      </c>
    </row>
    <row r="2627" spans="1:24" x14ac:dyDescent="0.35">
      <c r="A2627" s="1" t="s">
        <v>97</v>
      </c>
      <c r="B2627" s="1" t="s">
        <v>2489</v>
      </c>
      <c r="C2627" s="1" t="s">
        <v>2510</v>
      </c>
      <c r="D2627" s="1" t="s">
        <v>101</v>
      </c>
      <c r="E2627" s="1" t="s">
        <v>2137</v>
      </c>
      <c r="F2627" s="1" t="s">
        <v>2407</v>
      </c>
      <c r="G2627" s="1" t="s">
        <v>3247</v>
      </c>
      <c r="H2627" s="1" t="s">
        <v>217</v>
      </c>
      <c r="I2627" s="2">
        <v>44133</v>
      </c>
      <c r="J2627" s="1" t="s">
        <v>4282</v>
      </c>
      <c r="K2627" s="1" t="s">
        <v>4283</v>
      </c>
      <c r="L2627" s="1" t="s">
        <v>3400</v>
      </c>
      <c r="M2627" s="1" t="s">
        <v>4284</v>
      </c>
      <c r="N2627" s="3">
        <v>42350</v>
      </c>
      <c r="O2627" s="3">
        <v>0</v>
      </c>
      <c r="P2627" s="1" t="s">
        <v>2567</v>
      </c>
      <c r="Q2627" s="1" t="s">
        <v>2141</v>
      </c>
      <c r="R2627" s="1" t="s">
        <v>407</v>
      </c>
      <c r="S2627" s="1" t="s">
        <v>2407</v>
      </c>
      <c r="T2627" s="1" t="s">
        <v>2407</v>
      </c>
      <c r="U2627" s="1" t="s">
        <v>6485</v>
      </c>
      <c r="V2627" s="1" t="s">
        <v>2470</v>
      </c>
      <c r="W2627" s="1" t="s">
        <v>103</v>
      </c>
      <c r="X2627" s="1" t="str">
        <f>CONCATENATE(Tableau4[[#This Row],[Numéro de pièce de la pièce de référence]],Tableau4[[#This Row],[Numéro de poste de la pièce de référence]])</f>
        <v>450069422720</v>
      </c>
    </row>
    <row r="2628" spans="1:24" x14ac:dyDescent="0.35">
      <c r="A2628" s="1" t="s">
        <v>97</v>
      </c>
      <c r="B2628" s="1" t="s">
        <v>2489</v>
      </c>
      <c r="C2628" s="1" t="s">
        <v>2510</v>
      </c>
      <c r="D2628" s="1" t="s">
        <v>101</v>
      </c>
      <c r="E2628" s="1" t="s">
        <v>2137</v>
      </c>
      <c r="F2628" s="1" t="s">
        <v>2407</v>
      </c>
      <c r="G2628" s="1" t="s">
        <v>3247</v>
      </c>
      <c r="H2628" s="1" t="s">
        <v>217</v>
      </c>
      <c r="I2628" s="2">
        <v>44133</v>
      </c>
      <c r="J2628" s="1" t="s">
        <v>4282</v>
      </c>
      <c r="K2628" s="1" t="s">
        <v>4283</v>
      </c>
      <c r="L2628" s="1" t="s">
        <v>3400</v>
      </c>
      <c r="M2628" s="1" t="s">
        <v>4284</v>
      </c>
      <c r="N2628" s="3">
        <v>42350</v>
      </c>
      <c r="O2628" s="3">
        <v>0</v>
      </c>
      <c r="P2628" s="1" t="s">
        <v>2567</v>
      </c>
      <c r="Q2628" s="1" t="s">
        <v>2141</v>
      </c>
      <c r="R2628" s="1" t="s">
        <v>407</v>
      </c>
      <c r="S2628" s="1" t="s">
        <v>2407</v>
      </c>
      <c r="T2628" s="1" t="s">
        <v>2407</v>
      </c>
      <c r="U2628" s="1" t="s">
        <v>6485</v>
      </c>
      <c r="V2628" s="1" t="s">
        <v>2470</v>
      </c>
      <c r="W2628" s="1" t="s">
        <v>103</v>
      </c>
      <c r="X2628" s="1" t="str">
        <f>CONCATENATE(Tableau4[[#This Row],[Numéro de pièce de la pièce de référence]],Tableau4[[#This Row],[Numéro de poste de la pièce de référence]])</f>
        <v>450069422720</v>
      </c>
    </row>
    <row r="2629" spans="1:24" x14ac:dyDescent="0.35">
      <c r="A2629" s="1" t="s">
        <v>86</v>
      </c>
      <c r="B2629" s="1" t="s">
        <v>2489</v>
      </c>
      <c r="C2629" s="1" t="s">
        <v>2503</v>
      </c>
      <c r="D2629" s="1" t="s">
        <v>3994</v>
      </c>
      <c r="E2629" s="1" t="s">
        <v>6341</v>
      </c>
      <c r="F2629" s="1" t="s">
        <v>2407</v>
      </c>
      <c r="G2629" s="1" t="s">
        <v>3271</v>
      </c>
      <c r="H2629" s="1" t="s">
        <v>88</v>
      </c>
      <c r="I2629" s="2">
        <v>44134</v>
      </c>
      <c r="J2629" s="1" t="s">
        <v>4282</v>
      </c>
      <c r="K2629" s="1" t="s">
        <v>4283</v>
      </c>
      <c r="L2629" s="1" t="s">
        <v>2630</v>
      </c>
      <c r="M2629" s="1" t="s">
        <v>4290</v>
      </c>
      <c r="N2629" s="3">
        <v>-6300</v>
      </c>
      <c r="O2629" s="3">
        <v>0</v>
      </c>
      <c r="P2629" s="1" t="s">
        <v>2517</v>
      </c>
      <c r="Q2629" s="1" t="s">
        <v>6486</v>
      </c>
      <c r="R2629" s="1" t="s">
        <v>2148</v>
      </c>
      <c r="S2629" s="1" t="s">
        <v>2407</v>
      </c>
      <c r="T2629" s="1" t="s">
        <v>2407</v>
      </c>
      <c r="U2629" s="1" t="s">
        <v>6487</v>
      </c>
      <c r="V2629" s="1" t="s">
        <v>2470</v>
      </c>
      <c r="W2629" s="1" t="s">
        <v>4070</v>
      </c>
      <c r="X2629" s="1" t="str">
        <f>CONCATENATE(Tableau4[[#This Row],[Numéro de pièce de la pièce de référence]],Tableau4[[#This Row],[Numéro de poste de la pièce de référence]])</f>
        <v>450065588910</v>
      </c>
    </row>
    <row r="2630" spans="1:24" x14ac:dyDescent="0.35">
      <c r="A2630" s="1" t="s">
        <v>86</v>
      </c>
      <c r="B2630" s="1" t="s">
        <v>2489</v>
      </c>
      <c r="C2630" s="1" t="s">
        <v>2503</v>
      </c>
      <c r="D2630" s="1" t="s">
        <v>3994</v>
      </c>
      <c r="E2630" s="1" t="s">
        <v>6341</v>
      </c>
      <c r="F2630" s="1" t="s">
        <v>2407</v>
      </c>
      <c r="G2630" s="1" t="s">
        <v>3271</v>
      </c>
      <c r="H2630" s="1" t="s">
        <v>88</v>
      </c>
      <c r="I2630" s="2">
        <v>44134</v>
      </c>
      <c r="J2630" s="1" t="s">
        <v>4282</v>
      </c>
      <c r="K2630" s="1" t="s">
        <v>4283</v>
      </c>
      <c r="L2630" s="1" t="s">
        <v>2630</v>
      </c>
      <c r="M2630" s="1" t="s">
        <v>4290</v>
      </c>
      <c r="N2630" s="3">
        <v>-3900</v>
      </c>
      <c r="O2630" s="3">
        <v>0</v>
      </c>
      <c r="P2630" s="1" t="s">
        <v>2517</v>
      </c>
      <c r="Q2630" s="1" t="s">
        <v>6486</v>
      </c>
      <c r="R2630" s="1" t="s">
        <v>2148</v>
      </c>
      <c r="S2630" s="1" t="s">
        <v>2407</v>
      </c>
      <c r="T2630" s="1" t="s">
        <v>2407</v>
      </c>
      <c r="U2630" s="1" t="s">
        <v>6488</v>
      </c>
      <c r="V2630" s="1" t="s">
        <v>2470</v>
      </c>
      <c r="W2630" s="1" t="s">
        <v>4070</v>
      </c>
      <c r="X2630" s="1" t="str">
        <f>CONCATENATE(Tableau4[[#This Row],[Numéro de pièce de la pièce de référence]],Tableau4[[#This Row],[Numéro de poste de la pièce de référence]])</f>
        <v>450065588910</v>
      </c>
    </row>
    <row r="2631" spans="1:24" x14ac:dyDescent="0.35">
      <c r="A2631" s="1" t="s">
        <v>97</v>
      </c>
      <c r="B2631" s="1" t="s">
        <v>2489</v>
      </c>
      <c r="C2631" s="1" t="s">
        <v>2510</v>
      </c>
      <c r="D2631" s="1" t="s">
        <v>101</v>
      </c>
      <c r="E2631" s="1" t="s">
        <v>1376</v>
      </c>
      <c r="F2631" s="1" t="s">
        <v>2407</v>
      </c>
      <c r="G2631" s="1" t="s">
        <v>2985</v>
      </c>
      <c r="H2631" s="1" t="s">
        <v>88</v>
      </c>
      <c r="I2631" s="2">
        <v>44134</v>
      </c>
      <c r="J2631" s="1" t="s">
        <v>4282</v>
      </c>
      <c r="K2631" s="1" t="s">
        <v>4283</v>
      </c>
      <c r="L2631" s="1" t="s">
        <v>2630</v>
      </c>
      <c r="M2631" s="1" t="s">
        <v>4290</v>
      </c>
      <c r="N2631" s="3">
        <v>-152165.12</v>
      </c>
      <c r="O2631" s="3">
        <v>0</v>
      </c>
      <c r="P2631" s="1" t="s">
        <v>2567</v>
      </c>
      <c r="Q2631" s="1" t="s">
        <v>947</v>
      </c>
      <c r="R2631" s="1" t="s">
        <v>1375</v>
      </c>
      <c r="S2631" s="1" t="s">
        <v>2407</v>
      </c>
      <c r="T2631" s="1" t="s">
        <v>2407</v>
      </c>
      <c r="U2631" s="1" t="s">
        <v>6489</v>
      </c>
      <c r="V2631" s="1" t="s">
        <v>2470</v>
      </c>
      <c r="W2631" s="1" t="s">
        <v>51</v>
      </c>
      <c r="X2631" s="1" t="str">
        <f>CONCATENATE(Tableau4[[#This Row],[Numéro de pièce de la pièce de référence]],Tableau4[[#This Row],[Numéro de poste de la pièce de référence]])</f>
        <v>450067396110</v>
      </c>
    </row>
    <row r="2632" spans="1:24" x14ac:dyDescent="0.35">
      <c r="A2632" s="1" t="s">
        <v>97</v>
      </c>
      <c r="B2632" s="1" t="s">
        <v>2489</v>
      </c>
      <c r="C2632" s="1" t="s">
        <v>2510</v>
      </c>
      <c r="D2632" s="1" t="s">
        <v>101</v>
      </c>
      <c r="E2632" s="1" t="s">
        <v>1736</v>
      </c>
      <c r="F2632" s="1" t="s">
        <v>2407</v>
      </c>
      <c r="G2632" s="1" t="s">
        <v>3120</v>
      </c>
      <c r="H2632" s="1" t="s">
        <v>88</v>
      </c>
      <c r="I2632" s="2">
        <v>44134</v>
      </c>
      <c r="J2632" s="1" t="s">
        <v>4282</v>
      </c>
      <c r="K2632" s="1" t="s">
        <v>4283</v>
      </c>
      <c r="L2632" s="1" t="s">
        <v>2630</v>
      </c>
      <c r="M2632" s="1" t="s">
        <v>4290</v>
      </c>
      <c r="N2632" s="3">
        <v>-452.6</v>
      </c>
      <c r="O2632" s="3">
        <v>0</v>
      </c>
      <c r="P2632" s="1" t="s">
        <v>2567</v>
      </c>
      <c r="Q2632" s="1" t="s">
        <v>1737</v>
      </c>
      <c r="R2632" s="1" t="s">
        <v>1735</v>
      </c>
      <c r="S2632" s="1" t="s">
        <v>2407</v>
      </c>
      <c r="T2632" s="1" t="s">
        <v>2407</v>
      </c>
      <c r="U2632" s="1" t="s">
        <v>6490</v>
      </c>
      <c r="V2632" s="1" t="s">
        <v>2470</v>
      </c>
      <c r="W2632" s="1" t="s">
        <v>111</v>
      </c>
      <c r="X2632" s="1" t="str">
        <f>CONCATENATE(Tableau4[[#This Row],[Numéro de pièce de la pièce de référence]],Tableau4[[#This Row],[Numéro de poste de la pièce de référence]])</f>
        <v>450068329310</v>
      </c>
    </row>
    <row r="2633" spans="1:24" x14ac:dyDescent="0.35">
      <c r="A2633" s="1" t="s">
        <v>97</v>
      </c>
      <c r="B2633" s="1" t="s">
        <v>2489</v>
      </c>
      <c r="C2633" s="1" t="s">
        <v>2510</v>
      </c>
      <c r="D2633" s="1" t="s">
        <v>101</v>
      </c>
      <c r="E2633" s="1" t="s">
        <v>1749</v>
      </c>
      <c r="F2633" s="1" t="s">
        <v>2407</v>
      </c>
      <c r="G2633" s="1" t="s">
        <v>3124</v>
      </c>
      <c r="H2633" s="1" t="s">
        <v>88</v>
      </c>
      <c r="I2633" s="2">
        <v>44134</v>
      </c>
      <c r="J2633" s="1" t="s">
        <v>4282</v>
      </c>
      <c r="K2633" s="1" t="s">
        <v>4283</v>
      </c>
      <c r="L2633" s="1" t="s">
        <v>2548</v>
      </c>
      <c r="M2633" s="1" t="s">
        <v>4306</v>
      </c>
      <c r="N2633" s="3">
        <v>-1</v>
      </c>
      <c r="O2633" s="3">
        <v>0</v>
      </c>
      <c r="P2633" s="1" t="s">
        <v>2567</v>
      </c>
      <c r="Q2633" s="1" t="s">
        <v>1725</v>
      </c>
      <c r="R2633" s="1" t="s">
        <v>1748</v>
      </c>
      <c r="S2633" s="1" t="s">
        <v>2407</v>
      </c>
      <c r="T2633" s="1" t="s">
        <v>2407</v>
      </c>
      <c r="U2633" s="1" t="s">
        <v>6491</v>
      </c>
      <c r="V2633" s="1" t="s">
        <v>2470</v>
      </c>
      <c r="W2633" s="1" t="s">
        <v>103</v>
      </c>
      <c r="X2633" s="1" t="str">
        <f>CONCATENATE(Tableau4[[#This Row],[Numéro de pièce de la pièce de référence]],Tableau4[[#This Row],[Numéro de poste de la pièce de référence]])</f>
        <v>450068332610</v>
      </c>
    </row>
    <row r="2634" spans="1:24" x14ac:dyDescent="0.35">
      <c r="A2634" s="1" t="s">
        <v>97</v>
      </c>
      <c r="B2634" s="1" t="s">
        <v>2489</v>
      </c>
      <c r="C2634" s="1" t="s">
        <v>2510</v>
      </c>
      <c r="D2634" s="1" t="s">
        <v>101</v>
      </c>
      <c r="E2634" s="1" t="s">
        <v>1749</v>
      </c>
      <c r="F2634" s="1" t="s">
        <v>2407</v>
      </c>
      <c r="G2634" s="1" t="s">
        <v>3124</v>
      </c>
      <c r="H2634" s="1" t="s">
        <v>88</v>
      </c>
      <c r="I2634" s="2">
        <v>44134</v>
      </c>
      <c r="J2634" s="1" t="s">
        <v>4282</v>
      </c>
      <c r="K2634" s="1" t="s">
        <v>4283</v>
      </c>
      <c r="L2634" s="1" t="s">
        <v>3402</v>
      </c>
      <c r="M2634" s="1" t="s">
        <v>4303</v>
      </c>
      <c r="N2634" s="3">
        <v>1</v>
      </c>
      <c r="O2634" s="3">
        <v>0</v>
      </c>
      <c r="P2634" s="1" t="s">
        <v>2502</v>
      </c>
      <c r="Q2634" s="1" t="s">
        <v>1725</v>
      </c>
      <c r="R2634" s="1" t="s">
        <v>1748</v>
      </c>
      <c r="S2634" s="1" t="s">
        <v>2407</v>
      </c>
      <c r="T2634" s="1" t="s">
        <v>2407</v>
      </c>
      <c r="U2634" s="1" t="s">
        <v>6491</v>
      </c>
      <c r="V2634" s="1" t="s">
        <v>2470</v>
      </c>
      <c r="W2634" s="1" t="s">
        <v>103</v>
      </c>
      <c r="X2634" s="1" t="str">
        <f>CONCATENATE(Tableau4[[#This Row],[Numéro de pièce de la pièce de référence]],Tableau4[[#This Row],[Numéro de poste de la pièce de référence]])</f>
        <v>450068332610</v>
      </c>
    </row>
    <row r="2635" spans="1:24" x14ac:dyDescent="0.35">
      <c r="A2635" s="1" t="s">
        <v>97</v>
      </c>
      <c r="B2635" s="1" t="s">
        <v>2489</v>
      </c>
      <c r="C2635" s="1" t="s">
        <v>2510</v>
      </c>
      <c r="D2635" s="1" t="s">
        <v>101</v>
      </c>
      <c r="E2635" s="1" t="s">
        <v>1749</v>
      </c>
      <c r="F2635" s="1" t="s">
        <v>2407</v>
      </c>
      <c r="G2635" s="1" t="s">
        <v>3124</v>
      </c>
      <c r="H2635" s="1" t="s">
        <v>88</v>
      </c>
      <c r="I2635" s="2">
        <v>44134</v>
      </c>
      <c r="J2635" s="1" t="s">
        <v>4282</v>
      </c>
      <c r="K2635" s="1" t="s">
        <v>4283</v>
      </c>
      <c r="L2635" s="1" t="s">
        <v>3401</v>
      </c>
      <c r="M2635" s="1" t="s">
        <v>4288</v>
      </c>
      <c r="N2635" s="3">
        <v>6499999</v>
      </c>
      <c r="O2635" s="3">
        <v>0</v>
      </c>
      <c r="P2635" s="1" t="s">
        <v>2502</v>
      </c>
      <c r="Q2635" s="1" t="s">
        <v>1725</v>
      </c>
      <c r="R2635" s="1" t="s">
        <v>1748</v>
      </c>
      <c r="S2635" s="1" t="s">
        <v>2407</v>
      </c>
      <c r="T2635" s="1" t="s">
        <v>2407</v>
      </c>
      <c r="U2635" s="1" t="s">
        <v>6491</v>
      </c>
      <c r="V2635" s="1" t="s">
        <v>2470</v>
      </c>
      <c r="W2635" s="1" t="s">
        <v>103</v>
      </c>
      <c r="X2635" s="1" t="str">
        <f>CONCATENATE(Tableau4[[#This Row],[Numéro de pièce de la pièce de référence]],Tableau4[[#This Row],[Numéro de poste de la pièce de référence]])</f>
        <v>450068332610</v>
      </c>
    </row>
    <row r="2636" spans="1:24" x14ac:dyDescent="0.35">
      <c r="A2636" s="1" t="s">
        <v>97</v>
      </c>
      <c r="B2636" s="1" t="s">
        <v>2489</v>
      </c>
      <c r="C2636" s="1" t="s">
        <v>2510</v>
      </c>
      <c r="D2636" s="1" t="s">
        <v>101</v>
      </c>
      <c r="E2636" s="1" t="s">
        <v>1785</v>
      </c>
      <c r="F2636" s="1" t="s">
        <v>2407</v>
      </c>
      <c r="G2636" s="1" t="s">
        <v>3137</v>
      </c>
      <c r="H2636" s="1" t="s">
        <v>88</v>
      </c>
      <c r="I2636" s="2">
        <v>44134</v>
      </c>
      <c r="J2636" s="1" t="s">
        <v>4282</v>
      </c>
      <c r="K2636" s="1" t="s">
        <v>4283</v>
      </c>
      <c r="L2636" s="1" t="s">
        <v>2630</v>
      </c>
      <c r="M2636" s="1" t="s">
        <v>4290</v>
      </c>
      <c r="N2636" s="3">
        <v>154.19999999999999</v>
      </c>
      <c r="O2636" s="3">
        <v>0</v>
      </c>
      <c r="P2636" s="1" t="s">
        <v>2517</v>
      </c>
      <c r="Q2636" s="1" t="s">
        <v>1786</v>
      </c>
      <c r="R2636" s="1" t="s">
        <v>301</v>
      </c>
      <c r="S2636" s="1" t="s">
        <v>2407</v>
      </c>
      <c r="T2636" s="1" t="s">
        <v>2407</v>
      </c>
      <c r="U2636" s="1" t="s">
        <v>6492</v>
      </c>
      <c r="V2636" s="1" t="s">
        <v>2470</v>
      </c>
      <c r="W2636" s="1" t="s">
        <v>103</v>
      </c>
      <c r="X2636" s="1" t="str">
        <f>CONCATENATE(Tableau4[[#This Row],[Numéro de pièce de la pièce de référence]],Tableau4[[#This Row],[Numéro de poste de la pièce de référence]])</f>
        <v>450068424810</v>
      </c>
    </row>
    <row r="2637" spans="1:24" x14ac:dyDescent="0.35">
      <c r="A2637" s="1" t="s">
        <v>150</v>
      </c>
      <c r="B2637" s="1" t="s">
        <v>2489</v>
      </c>
      <c r="C2637" s="1" t="s">
        <v>2503</v>
      </c>
      <c r="D2637" s="1" t="s">
        <v>151</v>
      </c>
      <c r="E2637" s="1" t="s">
        <v>2226</v>
      </c>
      <c r="F2637" s="1" t="s">
        <v>2407</v>
      </c>
      <c r="G2637" s="1" t="s">
        <v>3316</v>
      </c>
      <c r="H2637" s="1" t="s">
        <v>88</v>
      </c>
      <c r="I2637" s="2">
        <v>44134</v>
      </c>
      <c r="J2637" s="1" t="s">
        <v>4282</v>
      </c>
      <c r="K2637" s="1" t="s">
        <v>4283</v>
      </c>
      <c r="L2637" s="1" t="s">
        <v>3401</v>
      </c>
      <c r="M2637" s="1" t="s">
        <v>4288</v>
      </c>
      <c r="N2637" s="3">
        <v>-1056000</v>
      </c>
      <c r="O2637" s="3">
        <v>0</v>
      </c>
      <c r="P2637" s="1" t="s">
        <v>2602</v>
      </c>
      <c r="Q2637" s="1" t="s">
        <v>2227</v>
      </c>
      <c r="R2637" s="1" t="s">
        <v>301</v>
      </c>
      <c r="S2637" s="1" t="s">
        <v>2407</v>
      </c>
      <c r="T2637" s="1" t="s">
        <v>2407</v>
      </c>
      <c r="U2637" s="1" t="s">
        <v>6493</v>
      </c>
      <c r="V2637" s="1" t="s">
        <v>2470</v>
      </c>
      <c r="W2637" s="1" t="s">
        <v>113</v>
      </c>
      <c r="X2637" s="1" t="str">
        <f>CONCATENATE(Tableau4[[#This Row],[Numéro de pièce de la pièce de référence]],Tableau4[[#This Row],[Numéro de poste de la pièce de référence]])</f>
        <v>450069816110</v>
      </c>
    </row>
    <row r="2638" spans="1:24" x14ac:dyDescent="0.35">
      <c r="A2638" s="1" t="s">
        <v>150</v>
      </c>
      <c r="B2638" s="1" t="s">
        <v>2489</v>
      </c>
      <c r="C2638" s="1" t="s">
        <v>2503</v>
      </c>
      <c r="D2638" s="1" t="s">
        <v>151</v>
      </c>
      <c r="E2638" s="1" t="s">
        <v>2226</v>
      </c>
      <c r="F2638" s="1" t="s">
        <v>2407</v>
      </c>
      <c r="G2638" s="1" t="s">
        <v>3316</v>
      </c>
      <c r="H2638" s="1" t="s">
        <v>88</v>
      </c>
      <c r="I2638" s="2">
        <v>44134</v>
      </c>
      <c r="J2638" s="1" t="s">
        <v>4282</v>
      </c>
      <c r="K2638" s="1" t="s">
        <v>4283</v>
      </c>
      <c r="L2638" s="1" t="s">
        <v>3401</v>
      </c>
      <c r="M2638" s="1" t="s">
        <v>4288</v>
      </c>
      <c r="N2638" s="3">
        <v>1056000</v>
      </c>
      <c r="O2638" s="3">
        <v>0</v>
      </c>
      <c r="P2638" s="1" t="s">
        <v>2602</v>
      </c>
      <c r="Q2638" s="1" t="s">
        <v>2227</v>
      </c>
      <c r="R2638" s="1" t="s">
        <v>301</v>
      </c>
      <c r="S2638" s="1" t="s">
        <v>2407</v>
      </c>
      <c r="T2638" s="1" t="s">
        <v>2407</v>
      </c>
      <c r="U2638" s="1" t="s">
        <v>6494</v>
      </c>
      <c r="V2638" s="1" t="s">
        <v>2470</v>
      </c>
      <c r="W2638" s="1" t="s">
        <v>113</v>
      </c>
      <c r="X2638" s="1" t="str">
        <f>CONCATENATE(Tableau4[[#This Row],[Numéro de pièce de la pièce de référence]],Tableau4[[#This Row],[Numéro de poste de la pièce de référence]])</f>
        <v>450069816110</v>
      </c>
    </row>
    <row r="2639" spans="1:24" x14ac:dyDescent="0.35">
      <c r="A2639" s="1" t="s">
        <v>97</v>
      </c>
      <c r="B2639" s="1" t="s">
        <v>2489</v>
      </c>
      <c r="C2639" s="1" t="s">
        <v>2510</v>
      </c>
      <c r="D2639" s="1" t="s">
        <v>101</v>
      </c>
      <c r="E2639" s="1" t="s">
        <v>2238</v>
      </c>
      <c r="F2639" s="1" t="s">
        <v>2407</v>
      </c>
      <c r="G2639" s="1" t="s">
        <v>3324</v>
      </c>
      <c r="H2639" s="1" t="s">
        <v>88</v>
      </c>
      <c r="I2639" s="2">
        <v>44134</v>
      </c>
      <c r="J2639" s="1" t="s">
        <v>4282</v>
      </c>
      <c r="K2639" s="1" t="s">
        <v>4283</v>
      </c>
      <c r="L2639" s="1" t="s">
        <v>3400</v>
      </c>
      <c r="M2639" s="1" t="s">
        <v>4284</v>
      </c>
      <c r="N2639" s="3">
        <v>4528097.4000000004</v>
      </c>
      <c r="O2639" s="3">
        <v>0</v>
      </c>
      <c r="P2639" s="1" t="s">
        <v>2567</v>
      </c>
      <c r="Q2639" s="1" t="s">
        <v>2239</v>
      </c>
      <c r="R2639" s="1" t="s">
        <v>2237</v>
      </c>
      <c r="S2639" s="1" t="s">
        <v>2407</v>
      </c>
      <c r="T2639" s="1" t="s">
        <v>2407</v>
      </c>
      <c r="U2639" s="1" t="s">
        <v>6495</v>
      </c>
      <c r="V2639" s="1" t="s">
        <v>2470</v>
      </c>
      <c r="W2639" s="1" t="s">
        <v>111</v>
      </c>
      <c r="X2639" s="1" t="str">
        <f>CONCATENATE(Tableau4[[#This Row],[Numéro de pièce de la pièce de référence]],Tableau4[[#This Row],[Numéro de poste de la pièce de référence]])</f>
        <v>450069897910</v>
      </c>
    </row>
    <row r="2640" spans="1:24" x14ac:dyDescent="0.35">
      <c r="A2640" s="1" t="s">
        <v>97</v>
      </c>
      <c r="B2640" s="1" t="s">
        <v>2489</v>
      </c>
      <c r="C2640" s="1" t="s">
        <v>2510</v>
      </c>
      <c r="D2640" s="1" t="s">
        <v>101</v>
      </c>
      <c r="E2640" s="1" t="s">
        <v>806</v>
      </c>
      <c r="F2640" s="1" t="s">
        <v>2407</v>
      </c>
      <c r="G2640" s="1" t="s">
        <v>2774</v>
      </c>
      <c r="H2640" s="1" t="s">
        <v>88</v>
      </c>
      <c r="I2640" s="2">
        <v>44138</v>
      </c>
      <c r="J2640" s="1" t="s">
        <v>4282</v>
      </c>
      <c r="K2640" s="1" t="s">
        <v>4283</v>
      </c>
      <c r="L2640" s="1" t="s">
        <v>2630</v>
      </c>
      <c r="M2640" s="1" t="s">
        <v>4290</v>
      </c>
      <c r="N2640" s="3">
        <v>135000000</v>
      </c>
      <c r="O2640" s="3">
        <v>0</v>
      </c>
      <c r="P2640" s="1" t="s">
        <v>2567</v>
      </c>
      <c r="Q2640" s="1" t="s">
        <v>807</v>
      </c>
      <c r="R2640" s="1" t="s">
        <v>805</v>
      </c>
      <c r="S2640" s="1" t="s">
        <v>2407</v>
      </c>
      <c r="T2640" s="1" t="s">
        <v>2407</v>
      </c>
      <c r="U2640" s="1" t="s">
        <v>6496</v>
      </c>
      <c r="V2640" s="1" t="s">
        <v>2470</v>
      </c>
      <c r="W2640" s="1" t="s">
        <v>99</v>
      </c>
      <c r="X2640" s="1" t="str">
        <f>CONCATENATE(Tableau4[[#This Row],[Numéro de pièce de la pièce de référence]],Tableau4[[#This Row],[Numéro de poste de la pièce de référence]])</f>
        <v>450067067910</v>
      </c>
    </row>
    <row r="2641" spans="1:24" x14ac:dyDescent="0.35">
      <c r="A2641" s="1" t="s">
        <v>97</v>
      </c>
      <c r="B2641" s="1" t="s">
        <v>2489</v>
      </c>
      <c r="C2641" s="1" t="s">
        <v>2510</v>
      </c>
      <c r="D2641" s="1" t="s">
        <v>101</v>
      </c>
      <c r="E2641" s="1" t="s">
        <v>806</v>
      </c>
      <c r="F2641" s="1" t="s">
        <v>2407</v>
      </c>
      <c r="G2641" s="1" t="s">
        <v>2774</v>
      </c>
      <c r="H2641" s="1" t="s">
        <v>88</v>
      </c>
      <c r="I2641" s="2">
        <v>44138</v>
      </c>
      <c r="J2641" s="1" t="s">
        <v>4282</v>
      </c>
      <c r="K2641" s="1" t="s">
        <v>4283</v>
      </c>
      <c r="L2641" s="1" t="s">
        <v>2590</v>
      </c>
      <c r="M2641" s="1" t="s">
        <v>4402</v>
      </c>
      <c r="N2641" s="3">
        <v>-135000000</v>
      </c>
      <c r="O2641" s="3">
        <v>0</v>
      </c>
      <c r="P2641" s="1" t="s">
        <v>2567</v>
      </c>
      <c r="Q2641" s="1" t="s">
        <v>807</v>
      </c>
      <c r="R2641" s="1" t="s">
        <v>805</v>
      </c>
      <c r="S2641" s="1" t="s">
        <v>2407</v>
      </c>
      <c r="T2641" s="1" t="s">
        <v>2407</v>
      </c>
      <c r="U2641" s="1" t="s">
        <v>6497</v>
      </c>
      <c r="V2641" s="1" t="s">
        <v>2470</v>
      </c>
      <c r="W2641" s="1" t="s">
        <v>99</v>
      </c>
      <c r="X2641" s="1" t="str">
        <f>CONCATENATE(Tableau4[[#This Row],[Numéro de pièce de la pièce de référence]],Tableau4[[#This Row],[Numéro de poste de la pièce de référence]])</f>
        <v>450067067910</v>
      </c>
    </row>
    <row r="2642" spans="1:24" x14ac:dyDescent="0.35">
      <c r="A2642" s="1" t="s">
        <v>97</v>
      </c>
      <c r="B2642" s="1" t="s">
        <v>2489</v>
      </c>
      <c r="C2642" s="1" t="s">
        <v>2510</v>
      </c>
      <c r="D2642" s="1" t="s">
        <v>101</v>
      </c>
      <c r="E2642" s="1" t="s">
        <v>2319</v>
      </c>
      <c r="F2642" s="1" t="s">
        <v>2407</v>
      </c>
      <c r="G2642" s="1" t="s">
        <v>3171</v>
      </c>
      <c r="H2642" s="1" t="s">
        <v>513</v>
      </c>
      <c r="I2642" s="2">
        <v>44138</v>
      </c>
      <c r="J2642" s="1" t="s">
        <v>4282</v>
      </c>
      <c r="K2642" s="1" t="s">
        <v>4283</v>
      </c>
      <c r="L2642" s="1" t="s">
        <v>3401</v>
      </c>
      <c r="M2642" s="1" t="s">
        <v>4288</v>
      </c>
      <c r="N2642" s="3">
        <v>17050.73</v>
      </c>
      <c r="O2642" s="3">
        <v>0</v>
      </c>
      <c r="P2642" s="1" t="s">
        <v>2567</v>
      </c>
      <c r="Q2642" s="1" t="s">
        <v>2321</v>
      </c>
      <c r="R2642" s="1" t="s">
        <v>2318</v>
      </c>
      <c r="S2642" s="1" t="s">
        <v>2407</v>
      </c>
      <c r="T2642" s="1" t="s">
        <v>2407</v>
      </c>
      <c r="U2642" s="1" t="s">
        <v>6498</v>
      </c>
      <c r="V2642" s="1" t="s">
        <v>2470</v>
      </c>
      <c r="W2642" s="1" t="s">
        <v>103</v>
      </c>
      <c r="X2642" s="1" t="str">
        <f>CONCATENATE(Tableau4[[#This Row],[Numéro de pièce de la pièce de référence]],Tableau4[[#This Row],[Numéro de poste de la pièce de référence]])</f>
        <v>450068635470</v>
      </c>
    </row>
    <row r="2643" spans="1:24" x14ac:dyDescent="0.35">
      <c r="A2643" s="1" t="s">
        <v>97</v>
      </c>
      <c r="B2643" s="1" t="s">
        <v>2489</v>
      </c>
      <c r="C2643" s="1" t="s">
        <v>2510</v>
      </c>
      <c r="D2643" s="1" t="s">
        <v>101</v>
      </c>
      <c r="E2643" s="1" t="s">
        <v>2319</v>
      </c>
      <c r="F2643" s="1" t="s">
        <v>2407</v>
      </c>
      <c r="G2643" s="1" t="s">
        <v>3171</v>
      </c>
      <c r="H2643" s="1" t="s">
        <v>515</v>
      </c>
      <c r="I2643" s="2">
        <v>44138</v>
      </c>
      <c r="J2643" s="1" t="s">
        <v>4282</v>
      </c>
      <c r="K2643" s="1" t="s">
        <v>4283</v>
      </c>
      <c r="L2643" s="1" t="s">
        <v>3401</v>
      </c>
      <c r="M2643" s="1" t="s">
        <v>4288</v>
      </c>
      <c r="N2643" s="3">
        <v>12730.2</v>
      </c>
      <c r="O2643" s="3">
        <v>0</v>
      </c>
      <c r="P2643" s="1" t="s">
        <v>2567</v>
      </c>
      <c r="Q2643" s="1" t="s">
        <v>2322</v>
      </c>
      <c r="R2643" s="1" t="s">
        <v>2318</v>
      </c>
      <c r="S2643" s="1" t="s">
        <v>2407</v>
      </c>
      <c r="T2643" s="1" t="s">
        <v>2407</v>
      </c>
      <c r="U2643" s="1" t="s">
        <v>6498</v>
      </c>
      <c r="V2643" s="1" t="s">
        <v>2470</v>
      </c>
      <c r="W2643" s="1" t="s">
        <v>103</v>
      </c>
      <c r="X2643" s="1" t="str">
        <f>CONCATENATE(Tableau4[[#This Row],[Numéro de pièce de la pièce de référence]],Tableau4[[#This Row],[Numéro de poste de la pièce de référence]])</f>
        <v>450068635480</v>
      </c>
    </row>
    <row r="2644" spans="1:24" x14ac:dyDescent="0.35">
      <c r="A2644" s="1" t="s">
        <v>97</v>
      </c>
      <c r="B2644" s="1" t="s">
        <v>2489</v>
      </c>
      <c r="C2644" s="1" t="s">
        <v>2510</v>
      </c>
      <c r="D2644" s="1" t="s">
        <v>101</v>
      </c>
      <c r="E2644" s="1" t="s">
        <v>2240</v>
      </c>
      <c r="F2644" s="1" t="s">
        <v>2407</v>
      </c>
      <c r="G2644" s="1" t="s">
        <v>3327</v>
      </c>
      <c r="H2644" s="1" t="s">
        <v>88</v>
      </c>
      <c r="I2644" s="2">
        <v>44138</v>
      </c>
      <c r="J2644" s="1" t="s">
        <v>4282</v>
      </c>
      <c r="K2644" s="1" t="s">
        <v>4283</v>
      </c>
      <c r="L2644" s="1" t="s">
        <v>3400</v>
      </c>
      <c r="M2644" s="1" t="s">
        <v>4284</v>
      </c>
      <c r="N2644" s="3">
        <v>266.2</v>
      </c>
      <c r="O2644" s="3">
        <v>0</v>
      </c>
      <c r="P2644" s="1" t="s">
        <v>3198</v>
      </c>
      <c r="Q2644" s="1" t="s">
        <v>2241</v>
      </c>
      <c r="R2644" s="1" t="s">
        <v>2229</v>
      </c>
      <c r="S2644" s="1" t="s">
        <v>2407</v>
      </c>
      <c r="T2644" s="1" t="s">
        <v>2407</v>
      </c>
      <c r="U2644" s="1" t="s">
        <v>6499</v>
      </c>
      <c r="V2644" s="1" t="s">
        <v>2470</v>
      </c>
      <c r="W2644" s="1" t="s">
        <v>103</v>
      </c>
      <c r="X2644" s="1" t="str">
        <f>CONCATENATE(Tableau4[[#This Row],[Numéro de pièce de la pièce de référence]],Tableau4[[#This Row],[Numéro de poste de la pièce de référence]])</f>
        <v>450069919210</v>
      </c>
    </row>
    <row r="2645" spans="1:24" x14ac:dyDescent="0.35">
      <c r="A2645" s="1" t="s">
        <v>97</v>
      </c>
      <c r="B2645" s="1" t="s">
        <v>2489</v>
      </c>
      <c r="C2645" s="1" t="s">
        <v>2510</v>
      </c>
      <c r="D2645" s="1" t="s">
        <v>101</v>
      </c>
      <c r="E2645" s="1" t="s">
        <v>2233</v>
      </c>
      <c r="F2645" s="1" t="s">
        <v>2407</v>
      </c>
      <c r="G2645" s="1" t="s">
        <v>3328</v>
      </c>
      <c r="H2645" s="1" t="s">
        <v>88</v>
      </c>
      <c r="I2645" s="2">
        <v>44138</v>
      </c>
      <c r="J2645" s="1" t="s">
        <v>4282</v>
      </c>
      <c r="K2645" s="1" t="s">
        <v>4283</v>
      </c>
      <c r="L2645" s="1" t="s">
        <v>3400</v>
      </c>
      <c r="M2645" s="1" t="s">
        <v>4284</v>
      </c>
      <c r="N2645" s="3">
        <v>4561.7</v>
      </c>
      <c r="O2645" s="3">
        <v>0</v>
      </c>
      <c r="P2645" s="1" t="s">
        <v>2567</v>
      </c>
      <c r="Q2645" s="1" t="s">
        <v>2234</v>
      </c>
      <c r="R2645" s="1" t="s">
        <v>678</v>
      </c>
      <c r="S2645" s="1" t="s">
        <v>2407</v>
      </c>
      <c r="T2645" s="1" t="s">
        <v>2407</v>
      </c>
      <c r="U2645" s="1" t="s">
        <v>6500</v>
      </c>
      <c r="V2645" s="1" t="s">
        <v>2470</v>
      </c>
      <c r="W2645" s="1" t="s">
        <v>103</v>
      </c>
      <c r="X2645" s="1" t="str">
        <f>CONCATENATE(Tableau4[[#This Row],[Numéro de pièce de la pièce de référence]],Tableau4[[#This Row],[Numéro de poste de la pièce de référence]])</f>
        <v>450069919310</v>
      </c>
    </row>
    <row r="2646" spans="1:24" x14ac:dyDescent="0.35">
      <c r="A2646" s="1" t="s">
        <v>97</v>
      </c>
      <c r="B2646" s="1" t="s">
        <v>2489</v>
      </c>
      <c r="C2646" s="1" t="s">
        <v>2510</v>
      </c>
      <c r="D2646" s="1" t="s">
        <v>101</v>
      </c>
      <c r="E2646" s="1" t="s">
        <v>2233</v>
      </c>
      <c r="F2646" s="1" t="s">
        <v>2407</v>
      </c>
      <c r="G2646" s="1" t="s">
        <v>3328</v>
      </c>
      <c r="H2646" s="1" t="s">
        <v>217</v>
      </c>
      <c r="I2646" s="2">
        <v>44138</v>
      </c>
      <c r="J2646" s="1" t="s">
        <v>4282</v>
      </c>
      <c r="K2646" s="1" t="s">
        <v>4283</v>
      </c>
      <c r="L2646" s="1" t="s">
        <v>3400</v>
      </c>
      <c r="M2646" s="1" t="s">
        <v>4284</v>
      </c>
      <c r="N2646" s="3">
        <v>968</v>
      </c>
      <c r="O2646" s="3">
        <v>0</v>
      </c>
      <c r="P2646" s="1" t="s">
        <v>2567</v>
      </c>
      <c r="Q2646" s="1" t="s">
        <v>2242</v>
      </c>
      <c r="R2646" s="1" t="s">
        <v>678</v>
      </c>
      <c r="S2646" s="1" t="s">
        <v>2407</v>
      </c>
      <c r="T2646" s="1" t="s">
        <v>2407</v>
      </c>
      <c r="U2646" s="1" t="s">
        <v>6500</v>
      </c>
      <c r="V2646" s="1" t="s">
        <v>2470</v>
      </c>
      <c r="W2646" s="1" t="s">
        <v>103</v>
      </c>
      <c r="X2646" s="1" t="str">
        <f>CONCATENATE(Tableau4[[#This Row],[Numéro de pièce de la pièce de référence]],Tableau4[[#This Row],[Numéro de poste de la pièce de référence]])</f>
        <v>450069919320</v>
      </c>
    </row>
    <row r="2647" spans="1:24" x14ac:dyDescent="0.35">
      <c r="A2647" s="1" t="s">
        <v>97</v>
      </c>
      <c r="B2647" s="1" t="s">
        <v>2489</v>
      </c>
      <c r="C2647" s="1" t="s">
        <v>2510</v>
      </c>
      <c r="D2647" s="1" t="s">
        <v>101</v>
      </c>
      <c r="E2647" s="1" t="s">
        <v>2233</v>
      </c>
      <c r="F2647" s="1" t="s">
        <v>2407</v>
      </c>
      <c r="G2647" s="1" t="s">
        <v>3328</v>
      </c>
      <c r="H2647" s="1" t="s">
        <v>222</v>
      </c>
      <c r="I2647" s="2">
        <v>44138</v>
      </c>
      <c r="J2647" s="1" t="s">
        <v>4282</v>
      </c>
      <c r="K2647" s="1" t="s">
        <v>4283</v>
      </c>
      <c r="L2647" s="1" t="s">
        <v>3400</v>
      </c>
      <c r="M2647" s="1" t="s">
        <v>4284</v>
      </c>
      <c r="N2647" s="3">
        <v>363</v>
      </c>
      <c r="O2647" s="3">
        <v>0</v>
      </c>
      <c r="P2647" s="1" t="s">
        <v>2567</v>
      </c>
      <c r="Q2647" s="1" t="s">
        <v>2243</v>
      </c>
      <c r="R2647" s="1" t="s">
        <v>678</v>
      </c>
      <c r="S2647" s="1" t="s">
        <v>2407</v>
      </c>
      <c r="T2647" s="1" t="s">
        <v>2407</v>
      </c>
      <c r="U2647" s="1" t="s">
        <v>6500</v>
      </c>
      <c r="V2647" s="1" t="s">
        <v>2470</v>
      </c>
      <c r="W2647" s="1" t="s">
        <v>103</v>
      </c>
      <c r="X2647" s="1" t="str">
        <f>CONCATENATE(Tableau4[[#This Row],[Numéro de pièce de la pièce de référence]],Tableau4[[#This Row],[Numéro de poste de la pièce de référence]])</f>
        <v>450069919330</v>
      </c>
    </row>
    <row r="2648" spans="1:24" x14ac:dyDescent="0.35">
      <c r="A2648" s="1" t="s">
        <v>97</v>
      </c>
      <c r="B2648" s="1" t="s">
        <v>2489</v>
      </c>
      <c r="C2648" s="1" t="s">
        <v>2510</v>
      </c>
      <c r="D2648" s="1" t="s">
        <v>101</v>
      </c>
      <c r="E2648" s="1" t="s">
        <v>2233</v>
      </c>
      <c r="F2648" s="1" t="s">
        <v>2407</v>
      </c>
      <c r="G2648" s="1" t="s">
        <v>3328</v>
      </c>
      <c r="H2648" s="1" t="s">
        <v>421</v>
      </c>
      <c r="I2648" s="2">
        <v>44138</v>
      </c>
      <c r="J2648" s="1" t="s">
        <v>4282</v>
      </c>
      <c r="K2648" s="1" t="s">
        <v>4283</v>
      </c>
      <c r="L2648" s="1" t="s">
        <v>3400</v>
      </c>
      <c r="M2648" s="1" t="s">
        <v>4284</v>
      </c>
      <c r="N2648" s="3">
        <v>1343.1</v>
      </c>
      <c r="O2648" s="3">
        <v>0</v>
      </c>
      <c r="P2648" s="1" t="s">
        <v>2567</v>
      </c>
      <c r="Q2648" s="1" t="s">
        <v>2244</v>
      </c>
      <c r="R2648" s="1" t="s">
        <v>678</v>
      </c>
      <c r="S2648" s="1" t="s">
        <v>2407</v>
      </c>
      <c r="T2648" s="1" t="s">
        <v>2407</v>
      </c>
      <c r="U2648" s="1" t="s">
        <v>6500</v>
      </c>
      <c r="V2648" s="1" t="s">
        <v>2470</v>
      </c>
      <c r="W2648" s="1" t="s">
        <v>103</v>
      </c>
      <c r="X2648" s="1" t="str">
        <f>CONCATENATE(Tableau4[[#This Row],[Numéro de pièce de la pièce de référence]],Tableau4[[#This Row],[Numéro de poste de la pièce de référence]])</f>
        <v>450069919340</v>
      </c>
    </row>
    <row r="2649" spans="1:24" x14ac:dyDescent="0.35">
      <c r="A2649" s="1" t="s">
        <v>97</v>
      </c>
      <c r="B2649" s="1" t="s">
        <v>2489</v>
      </c>
      <c r="C2649" s="1" t="s">
        <v>2510</v>
      </c>
      <c r="D2649" s="1" t="s">
        <v>101</v>
      </c>
      <c r="E2649" s="1" t="s">
        <v>2331</v>
      </c>
      <c r="F2649" s="1" t="s">
        <v>2407</v>
      </c>
      <c r="G2649" s="1" t="s">
        <v>3330</v>
      </c>
      <c r="H2649" s="1" t="s">
        <v>88</v>
      </c>
      <c r="I2649" s="2">
        <v>44138</v>
      </c>
      <c r="J2649" s="1" t="s">
        <v>4282</v>
      </c>
      <c r="K2649" s="1" t="s">
        <v>4283</v>
      </c>
      <c r="L2649" s="1" t="s">
        <v>3400</v>
      </c>
      <c r="M2649" s="1" t="s">
        <v>4284</v>
      </c>
      <c r="N2649" s="3">
        <v>7209.06</v>
      </c>
      <c r="O2649" s="3">
        <v>0</v>
      </c>
      <c r="P2649" s="1" t="s">
        <v>2567</v>
      </c>
      <c r="Q2649" s="1" t="s">
        <v>3331</v>
      </c>
      <c r="R2649" s="1" t="s">
        <v>2330</v>
      </c>
      <c r="S2649" s="1" t="s">
        <v>2407</v>
      </c>
      <c r="T2649" s="1" t="s">
        <v>2407</v>
      </c>
      <c r="U2649" s="1" t="s">
        <v>6501</v>
      </c>
      <c r="V2649" s="1" t="s">
        <v>2470</v>
      </c>
      <c r="W2649" s="1" t="s">
        <v>113</v>
      </c>
      <c r="X2649" s="1" t="str">
        <f>CONCATENATE(Tableau4[[#This Row],[Numéro de pièce de la pièce de référence]],Tableau4[[#This Row],[Numéro de poste de la pièce de référence]])</f>
        <v>450069927110</v>
      </c>
    </row>
    <row r="2650" spans="1:24" x14ac:dyDescent="0.35">
      <c r="A2650" s="1" t="s">
        <v>97</v>
      </c>
      <c r="B2650" s="1" t="s">
        <v>2489</v>
      </c>
      <c r="C2650" s="1" t="s">
        <v>2510</v>
      </c>
      <c r="D2650" s="1" t="s">
        <v>101</v>
      </c>
      <c r="E2650" s="1" t="s">
        <v>2331</v>
      </c>
      <c r="F2650" s="1" t="s">
        <v>2407</v>
      </c>
      <c r="G2650" s="1" t="s">
        <v>3330</v>
      </c>
      <c r="H2650" s="1" t="s">
        <v>217</v>
      </c>
      <c r="I2650" s="2">
        <v>44138</v>
      </c>
      <c r="J2650" s="1" t="s">
        <v>4282</v>
      </c>
      <c r="K2650" s="1" t="s">
        <v>4283</v>
      </c>
      <c r="L2650" s="1" t="s">
        <v>3400</v>
      </c>
      <c r="M2650" s="1" t="s">
        <v>4284</v>
      </c>
      <c r="N2650" s="3">
        <v>6436.66</v>
      </c>
      <c r="O2650" s="3">
        <v>0</v>
      </c>
      <c r="P2650" s="1" t="s">
        <v>2567</v>
      </c>
      <c r="Q2650" s="1" t="s">
        <v>3332</v>
      </c>
      <c r="R2650" s="1" t="s">
        <v>2330</v>
      </c>
      <c r="S2650" s="1" t="s">
        <v>2407</v>
      </c>
      <c r="T2650" s="1" t="s">
        <v>2407</v>
      </c>
      <c r="U2650" s="1" t="s">
        <v>6501</v>
      </c>
      <c r="V2650" s="1" t="s">
        <v>2470</v>
      </c>
      <c r="W2650" s="1" t="s">
        <v>113</v>
      </c>
      <c r="X2650" s="1" t="str">
        <f>CONCATENATE(Tableau4[[#This Row],[Numéro de pièce de la pièce de référence]],Tableau4[[#This Row],[Numéro de poste de la pièce de référence]])</f>
        <v>450069927120</v>
      </c>
    </row>
    <row r="2651" spans="1:24" x14ac:dyDescent="0.35">
      <c r="A2651" s="1" t="s">
        <v>97</v>
      </c>
      <c r="B2651" s="1" t="s">
        <v>2489</v>
      </c>
      <c r="C2651" s="1" t="s">
        <v>2510</v>
      </c>
      <c r="D2651" s="1" t="s">
        <v>101</v>
      </c>
      <c r="E2651" s="1" t="s">
        <v>2331</v>
      </c>
      <c r="F2651" s="1" t="s">
        <v>2407</v>
      </c>
      <c r="G2651" s="1" t="s">
        <v>3330</v>
      </c>
      <c r="H2651" s="1" t="s">
        <v>222</v>
      </c>
      <c r="I2651" s="2">
        <v>44138</v>
      </c>
      <c r="J2651" s="1" t="s">
        <v>4282</v>
      </c>
      <c r="K2651" s="1" t="s">
        <v>4283</v>
      </c>
      <c r="L2651" s="1" t="s">
        <v>3400</v>
      </c>
      <c r="M2651" s="1" t="s">
        <v>4284</v>
      </c>
      <c r="N2651" s="3">
        <v>12015.1</v>
      </c>
      <c r="O2651" s="3">
        <v>0</v>
      </c>
      <c r="P2651" s="1" t="s">
        <v>2567</v>
      </c>
      <c r="Q2651" s="1" t="s">
        <v>3333</v>
      </c>
      <c r="R2651" s="1" t="s">
        <v>2330</v>
      </c>
      <c r="S2651" s="1" t="s">
        <v>2407</v>
      </c>
      <c r="T2651" s="1" t="s">
        <v>2407</v>
      </c>
      <c r="U2651" s="1" t="s">
        <v>6501</v>
      </c>
      <c r="V2651" s="1" t="s">
        <v>2470</v>
      </c>
      <c r="W2651" s="1" t="s">
        <v>113</v>
      </c>
      <c r="X2651" s="1" t="str">
        <f>CONCATENATE(Tableau4[[#This Row],[Numéro de pièce de la pièce de référence]],Tableau4[[#This Row],[Numéro de poste de la pièce de référence]])</f>
        <v>450069927130</v>
      </c>
    </row>
    <row r="2652" spans="1:24" x14ac:dyDescent="0.35">
      <c r="A2652" s="1" t="s">
        <v>97</v>
      </c>
      <c r="B2652" s="1" t="s">
        <v>2489</v>
      </c>
      <c r="C2652" s="1" t="s">
        <v>2510</v>
      </c>
      <c r="D2652" s="1" t="s">
        <v>101</v>
      </c>
      <c r="E2652" s="1" t="s">
        <v>2331</v>
      </c>
      <c r="F2652" s="1" t="s">
        <v>2407</v>
      </c>
      <c r="G2652" s="1" t="s">
        <v>3330</v>
      </c>
      <c r="H2652" s="1" t="s">
        <v>421</v>
      </c>
      <c r="I2652" s="2">
        <v>44138</v>
      </c>
      <c r="J2652" s="1" t="s">
        <v>4282</v>
      </c>
      <c r="K2652" s="1" t="s">
        <v>4283</v>
      </c>
      <c r="L2652" s="1" t="s">
        <v>3400</v>
      </c>
      <c r="M2652" s="1" t="s">
        <v>4284</v>
      </c>
      <c r="N2652" s="3">
        <v>15619.64</v>
      </c>
      <c r="O2652" s="3">
        <v>0</v>
      </c>
      <c r="P2652" s="1" t="s">
        <v>2567</v>
      </c>
      <c r="Q2652" s="1" t="s">
        <v>3333</v>
      </c>
      <c r="R2652" s="1" t="s">
        <v>2330</v>
      </c>
      <c r="S2652" s="1" t="s">
        <v>2407</v>
      </c>
      <c r="T2652" s="1" t="s">
        <v>2407</v>
      </c>
      <c r="U2652" s="1" t="s">
        <v>6501</v>
      </c>
      <c r="V2652" s="1" t="s">
        <v>2470</v>
      </c>
      <c r="W2652" s="1" t="s">
        <v>113</v>
      </c>
      <c r="X2652" s="1" t="str">
        <f>CONCATENATE(Tableau4[[#This Row],[Numéro de pièce de la pièce de référence]],Tableau4[[#This Row],[Numéro de poste de la pièce de référence]])</f>
        <v>450069927140</v>
      </c>
    </row>
    <row r="2653" spans="1:24" x14ac:dyDescent="0.35">
      <c r="A2653" s="1" t="s">
        <v>97</v>
      </c>
      <c r="B2653" s="1" t="s">
        <v>2489</v>
      </c>
      <c r="C2653" s="1" t="s">
        <v>2510</v>
      </c>
      <c r="D2653" s="1" t="s">
        <v>101</v>
      </c>
      <c r="E2653" s="1" t="s">
        <v>2331</v>
      </c>
      <c r="F2653" s="1" t="s">
        <v>2407</v>
      </c>
      <c r="G2653" s="1" t="s">
        <v>3330</v>
      </c>
      <c r="H2653" s="1" t="s">
        <v>423</v>
      </c>
      <c r="I2653" s="2">
        <v>44138</v>
      </c>
      <c r="J2653" s="1" t="s">
        <v>4282</v>
      </c>
      <c r="K2653" s="1" t="s">
        <v>4283</v>
      </c>
      <c r="L2653" s="1" t="s">
        <v>3400</v>
      </c>
      <c r="M2653" s="1" t="s">
        <v>4284</v>
      </c>
      <c r="N2653" s="3">
        <v>480.6</v>
      </c>
      <c r="O2653" s="3">
        <v>0</v>
      </c>
      <c r="P2653" s="1" t="s">
        <v>2567</v>
      </c>
      <c r="Q2653" s="1" t="s">
        <v>3333</v>
      </c>
      <c r="R2653" s="1" t="s">
        <v>2330</v>
      </c>
      <c r="S2653" s="1" t="s">
        <v>2407</v>
      </c>
      <c r="T2653" s="1" t="s">
        <v>2407</v>
      </c>
      <c r="U2653" s="1" t="s">
        <v>6501</v>
      </c>
      <c r="V2653" s="1" t="s">
        <v>2470</v>
      </c>
      <c r="W2653" s="1" t="s">
        <v>103</v>
      </c>
      <c r="X2653" s="1" t="str">
        <f>CONCATENATE(Tableau4[[#This Row],[Numéro de pièce de la pièce de référence]],Tableau4[[#This Row],[Numéro de poste de la pièce de référence]])</f>
        <v>450069927150</v>
      </c>
    </row>
    <row r="2654" spans="1:24" x14ac:dyDescent="0.35">
      <c r="A2654" s="1" t="s">
        <v>97</v>
      </c>
      <c r="B2654" s="1" t="s">
        <v>2489</v>
      </c>
      <c r="C2654" s="1" t="s">
        <v>2510</v>
      </c>
      <c r="D2654" s="1" t="s">
        <v>101</v>
      </c>
      <c r="E2654" s="1" t="s">
        <v>2331</v>
      </c>
      <c r="F2654" s="1" t="s">
        <v>2407</v>
      </c>
      <c r="G2654" s="1" t="s">
        <v>3330</v>
      </c>
      <c r="H2654" s="1" t="s">
        <v>511</v>
      </c>
      <c r="I2654" s="2">
        <v>44138</v>
      </c>
      <c r="J2654" s="1" t="s">
        <v>4282</v>
      </c>
      <c r="K2654" s="1" t="s">
        <v>4283</v>
      </c>
      <c r="L2654" s="1" t="s">
        <v>3400</v>
      </c>
      <c r="M2654" s="1" t="s">
        <v>4284</v>
      </c>
      <c r="N2654" s="3">
        <v>1622.04</v>
      </c>
      <c r="O2654" s="3">
        <v>0</v>
      </c>
      <c r="P2654" s="1" t="s">
        <v>3198</v>
      </c>
      <c r="Q2654" s="1" t="s">
        <v>3334</v>
      </c>
      <c r="R2654" s="1" t="s">
        <v>2330</v>
      </c>
      <c r="S2654" s="1" t="s">
        <v>2407</v>
      </c>
      <c r="T2654" s="1" t="s">
        <v>2407</v>
      </c>
      <c r="U2654" s="1" t="s">
        <v>6501</v>
      </c>
      <c r="V2654" s="1" t="s">
        <v>2470</v>
      </c>
      <c r="W2654" s="1" t="s">
        <v>113</v>
      </c>
      <c r="X2654" s="1" t="str">
        <f>CONCATENATE(Tableau4[[#This Row],[Numéro de pièce de la pièce de référence]],Tableau4[[#This Row],[Numéro de poste de la pièce de référence]])</f>
        <v>450069927160</v>
      </c>
    </row>
    <row r="2655" spans="1:24" x14ac:dyDescent="0.35">
      <c r="A2655" s="1" t="s">
        <v>97</v>
      </c>
      <c r="B2655" s="1" t="s">
        <v>2489</v>
      </c>
      <c r="C2655" s="1" t="s">
        <v>2510</v>
      </c>
      <c r="D2655" s="1" t="s">
        <v>101</v>
      </c>
      <c r="E2655" s="1" t="s">
        <v>229</v>
      </c>
      <c r="F2655" s="1" t="s">
        <v>2407</v>
      </c>
      <c r="G2655" s="1" t="s">
        <v>2498</v>
      </c>
      <c r="H2655" s="1" t="s">
        <v>222</v>
      </c>
      <c r="I2655" s="2">
        <v>44139</v>
      </c>
      <c r="J2655" s="1" t="s">
        <v>4282</v>
      </c>
      <c r="K2655" s="1" t="s">
        <v>4283</v>
      </c>
      <c r="L2655" s="1" t="s">
        <v>2630</v>
      </c>
      <c r="M2655" s="1" t="s">
        <v>4290</v>
      </c>
      <c r="N2655" s="3">
        <v>-329120</v>
      </c>
      <c r="O2655" s="3">
        <v>0</v>
      </c>
      <c r="P2655" s="1" t="s">
        <v>2502</v>
      </c>
      <c r="Q2655" s="1" t="s">
        <v>2509</v>
      </c>
      <c r="R2655" s="1" t="s">
        <v>228</v>
      </c>
      <c r="S2655" s="1" t="s">
        <v>2407</v>
      </c>
      <c r="T2655" s="1" t="s">
        <v>2407</v>
      </c>
      <c r="U2655" s="1" t="s">
        <v>6502</v>
      </c>
      <c r="V2655" s="1" t="s">
        <v>2470</v>
      </c>
      <c r="W2655" s="1" t="s">
        <v>119</v>
      </c>
      <c r="X2655" s="1" t="str">
        <f>CONCATENATE(Tableau4[[#This Row],[Numéro de pièce de la pièce de référence]],Tableau4[[#This Row],[Numéro de poste de la pièce de référence]])</f>
        <v>450065560830</v>
      </c>
    </row>
    <row r="2656" spans="1:24" x14ac:dyDescent="0.35">
      <c r="A2656" s="1" t="s">
        <v>97</v>
      </c>
      <c r="B2656" s="1" t="s">
        <v>2489</v>
      </c>
      <c r="C2656" s="1" t="s">
        <v>2510</v>
      </c>
      <c r="D2656" s="1" t="s">
        <v>101</v>
      </c>
      <c r="E2656" s="1" t="s">
        <v>229</v>
      </c>
      <c r="F2656" s="1" t="s">
        <v>2407</v>
      </c>
      <c r="G2656" s="1" t="s">
        <v>2498</v>
      </c>
      <c r="H2656" s="1" t="s">
        <v>222</v>
      </c>
      <c r="I2656" s="2">
        <v>44139</v>
      </c>
      <c r="J2656" s="1" t="s">
        <v>4282</v>
      </c>
      <c r="K2656" s="1" t="s">
        <v>4283</v>
      </c>
      <c r="L2656" s="1" t="s">
        <v>2630</v>
      </c>
      <c r="M2656" s="1" t="s">
        <v>4290</v>
      </c>
      <c r="N2656" s="3">
        <v>-21608.28</v>
      </c>
      <c r="O2656" s="3">
        <v>0</v>
      </c>
      <c r="P2656" s="1" t="s">
        <v>2502</v>
      </c>
      <c r="Q2656" s="1" t="s">
        <v>2509</v>
      </c>
      <c r="R2656" s="1" t="s">
        <v>228</v>
      </c>
      <c r="S2656" s="1" t="s">
        <v>2407</v>
      </c>
      <c r="T2656" s="1" t="s">
        <v>2407</v>
      </c>
      <c r="U2656" s="1" t="s">
        <v>6503</v>
      </c>
      <c r="V2656" s="1" t="s">
        <v>2470</v>
      </c>
      <c r="W2656" s="1" t="s">
        <v>119</v>
      </c>
      <c r="X2656" s="1" t="str">
        <f>CONCATENATE(Tableau4[[#This Row],[Numéro de pièce de la pièce de référence]],Tableau4[[#This Row],[Numéro de poste de la pièce de référence]])</f>
        <v>450065560830</v>
      </c>
    </row>
    <row r="2657" spans="1:24" x14ac:dyDescent="0.35">
      <c r="A2657" s="1" t="s">
        <v>97</v>
      </c>
      <c r="B2657" s="1" t="s">
        <v>2489</v>
      </c>
      <c r="C2657" s="1" t="s">
        <v>2510</v>
      </c>
      <c r="D2657" s="1" t="s">
        <v>101</v>
      </c>
      <c r="E2657" s="1" t="s">
        <v>1287</v>
      </c>
      <c r="F2657" s="1" t="s">
        <v>2407</v>
      </c>
      <c r="G2657" s="1" t="s">
        <v>2966</v>
      </c>
      <c r="H2657" s="1" t="s">
        <v>88</v>
      </c>
      <c r="I2657" s="2">
        <v>44139</v>
      </c>
      <c r="J2657" s="1" t="s">
        <v>4282</v>
      </c>
      <c r="K2657" s="1" t="s">
        <v>4283</v>
      </c>
      <c r="L2657" s="1" t="s">
        <v>2630</v>
      </c>
      <c r="M2657" s="1" t="s">
        <v>4290</v>
      </c>
      <c r="N2657" s="3">
        <v>-90486.33</v>
      </c>
      <c r="O2657" s="3">
        <v>0</v>
      </c>
      <c r="P2657" s="1" t="s">
        <v>2567</v>
      </c>
      <c r="Q2657" s="1" t="s">
        <v>1284</v>
      </c>
      <c r="R2657" s="1" t="s">
        <v>1282</v>
      </c>
      <c r="S2657" s="1" t="s">
        <v>2407</v>
      </c>
      <c r="T2657" s="1" t="s">
        <v>2407</v>
      </c>
      <c r="U2657" s="1" t="s">
        <v>6504</v>
      </c>
      <c r="V2657" s="1" t="s">
        <v>2470</v>
      </c>
      <c r="W2657" s="1" t="s">
        <v>51</v>
      </c>
      <c r="X2657" s="1" t="str">
        <f>CONCATENATE(Tableau4[[#This Row],[Numéro de pièce de la pièce de référence]],Tableau4[[#This Row],[Numéro de poste de la pièce de référence]])</f>
        <v>450067361410</v>
      </c>
    </row>
    <row r="2658" spans="1:24" x14ac:dyDescent="0.35">
      <c r="A2658" s="1" t="s">
        <v>97</v>
      </c>
      <c r="B2658" s="1" t="s">
        <v>2489</v>
      </c>
      <c r="C2658" s="1" t="s">
        <v>2510</v>
      </c>
      <c r="D2658" s="1" t="s">
        <v>101</v>
      </c>
      <c r="E2658" s="1" t="s">
        <v>1287</v>
      </c>
      <c r="F2658" s="1" t="s">
        <v>2407</v>
      </c>
      <c r="G2658" s="1" t="s">
        <v>2966</v>
      </c>
      <c r="H2658" s="1" t="s">
        <v>88</v>
      </c>
      <c r="I2658" s="2">
        <v>44139</v>
      </c>
      <c r="J2658" s="1" t="s">
        <v>4282</v>
      </c>
      <c r="K2658" s="1" t="s">
        <v>4283</v>
      </c>
      <c r="L2658" s="1" t="s">
        <v>2630</v>
      </c>
      <c r="M2658" s="1" t="s">
        <v>4290</v>
      </c>
      <c r="N2658" s="3">
        <v>-103149.02</v>
      </c>
      <c r="O2658" s="3">
        <v>0</v>
      </c>
      <c r="P2658" s="1" t="s">
        <v>2567</v>
      </c>
      <c r="Q2658" s="1" t="s">
        <v>1284</v>
      </c>
      <c r="R2658" s="1" t="s">
        <v>1282</v>
      </c>
      <c r="S2658" s="1" t="s">
        <v>2407</v>
      </c>
      <c r="T2658" s="1" t="s">
        <v>2407</v>
      </c>
      <c r="U2658" s="1" t="s">
        <v>6505</v>
      </c>
      <c r="V2658" s="1" t="s">
        <v>2470</v>
      </c>
      <c r="W2658" s="1" t="s">
        <v>51</v>
      </c>
      <c r="X2658" s="1" t="str">
        <f>CONCATENATE(Tableau4[[#This Row],[Numéro de pièce de la pièce de référence]],Tableau4[[#This Row],[Numéro de poste de la pièce de référence]])</f>
        <v>450067361410</v>
      </c>
    </row>
    <row r="2659" spans="1:24" x14ac:dyDescent="0.35">
      <c r="A2659" s="1" t="s">
        <v>97</v>
      </c>
      <c r="B2659" s="1" t="s">
        <v>2489</v>
      </c>
      <c r="C2659" s="1" t="s">
        <v>2510</v>
      </c>
      <c r="D2659" s="1" t="s">
        <v>101</v>
      </c>
      <c r="E2659" s="1" t="s">
        <v>1366</v>
      </c>
      <c r="F2659" s="1" t="s">
        <v>2407</v>
      </c>
      <c r="G2659" s="1" t="s">
        <v>2966</v>
      </c>
      <c r="H2659" s="1" t="s">
        <v>88</v>
      </c>
      <c r="I2659" s="2">
        <v>44139</v>
      </c>
      <c r="J2659" s="1" t="s">
        <v>4282</v>
      </c>
      <c r="K2659" s="1" t="s">
        <v>4283</v>
      </c>
      <c r="L2659" s="1" t="s">
        <v>2630</v>
      </c>
      <c r="M2659" s="1" t="s">
        <v>4290</v>
      </c>
      <c r="N2659" s="3">
        <v>-12662.69</v>
      </c>
      <c r="O2659" s="3">
        <v>0</v>
      </c>
      <c r="P2659" s="1" t="s">
        <v>2567</v>
      </c>
      <c r="Q2659" s="1" t="s">
        <v>1284</v>
      </c>
      <c r="R2659" s="1" t="s">
        <v>1282</v>
      </c>
      <c r="S2659" s="1" t="s">
        <v>2407</v>
      </c>
      <c r="T2659" s="1" t="s">
        <v>2407</v>
      </c>
      <c r="U2659" s="1" t="s">
        <v>6504</v>
      </c>
      <c r="V2659" s="1" t="s">
        <v>2470</v>
      </c>
      <c r="W2659" s="1" t="s">
        <v>51</v>
      </c>
      <c r="X2659" s="1" t="str">
        <f>CONCATENATE(Tableau4[[#This Row],[Numéro de pièce de la pièce de référence]],Tableau4[[#This Row],[Numéro de poste de la pièce de référence]])</f>
        <v>450067413010</v>
      </c>
    </row>
    <row r="2660" spans="1:24" x14ac:dyDescent="0.35">
      <c r="A2660" s="1" t="s">
        <v>97</v>
      </c>
      <c r="B2660" s="1" t="s">
        <v>2489</v>
      </c>
      <c r="C2660" s="1" t="s">
        <v>2510</v>
      </c>
      <c r="D2660" s="1" t="s">
        <v>101</v>
      </c>
      <c r="E2660" s="1" t="s">
        <v>1642</v>
      </c>
      <c r="F2660" s="1" t="s">
        <v>2407</v>
      </c>
      <c r="G2660" s="1" t="s">
        <v>3084</v>
      </c>
      <c r="H2660" s="1" t="s">
        <v>88</v>
      </c>
      <c r="I2660" s="2">
        <v>44139</v>
      </c>
      <c r="J2660" s="1" t="s">
        <v>4282</v>
      </c>
      <c r="K2660" s="1" t="s">
        <v>4283</v>
      </c>
      <c r="L2660" s="1" t="s">
        <v>2630</v>
      </c>
      <c r="M2660" s="1" t="s">
        <v>4290</v>
      </c>
      <c r="N2660" s="3">
        <v>-13587.42</v>
      </c>
      <c r="O2660" s="3">
        <v>0</v>
      </c>
      <c r="P2660" s="1" t="s">
        <v>2567</v>
      </c>
      <c r="Q2660" s="1" t="s">
        <v>1643</v>
      </c>
      <c r="R2660" s="1" t="s">
        <v>1065</v>
      </c>
      <c r="S2660" s="1" t="s">
        <v>2407</v>
      </c>
      <c r="T2660" s="1" t="s">
        <v>2407</v>
      </c>
      <c r="U2660" s="1" t="s">
        <v>6506</v>
      </c>
      <c r="V2660" s="1" t="s">
        <v>2470</v>
      </c>
      <c r="W2660" s="1" t="s">
        <v>111</v>
      </c>
      <c r="X2660" s="1" t="str">
        <f>CONCATENATE(Tableau4[[#This Row],[Numéro de pièce de la pièce de référence]],Tableau4[[#This Row],[Numéro de poste de la pièce de référence]])</f>
        <v>450068053210</v>
      </c>
    </row>
    <row r="2661" spans="1:24" x14ac:dyDescent="0.35">
      <c r="A2661" s="1" t="s">
        <v>97</v>
      </c>
      <c r="B2661" s="1" t="s">
        <v>2489</v>
      </c>
      <c r="C2661" s="1" t="s">
        <v>2510</v>
      </c>
      <c r="D2661" s="1" t="s">
        <v>101</v>
      </c>
      <c r="E2661" s="1" t="s">
        <v>2049</v>
      </c>
      <c r="F2661" s="1" t="s">
        <v>2407</v>
      </c>
      <c r="G2661" s="1" t="s">
        <v>3229</v>
      </c>
      <c r="H2661" s="1" t="s">
        <v>88</v>
      </c>
      <c r="I2661" s="2">
        <v>44139</v>
      </c>
      <c r="J2661" s="1" t="s">
        <v>4282</v>
      </c>
      <c r="K2661" s="1" t="s">
        <v>4283</v>
      </c>
      <c r="L2661" s="1" t="s">
        <v>2630</v>
      </c>
      <c r="M2661" s="1" t="s">
        <v>4290</v>
      </c>
      <c r="N2661" s="3">
        <v>313632</v>
      </c>
      <c r="O2661" s="3">
        <v>0</v>
      </c>
      <c r="P2661" s="1" t="s">
        <v>2567</v>
      </c>
      <c r="Q2661" s="1" t="s">
        <v>2050</v>
      </c>
      <c r="R2661" s="1" t="s">
        <v>2048</v>
      </c>
      <c r="S2661" s="1" t="s">
        <v>2407</v>
      </c>
      <c r="T2661" s="1" t="s">
        <v>2407</v>
      </c>
      <c r="U2661" s="1" t="s">
        <v>6507</v>
      </c>
      <c r="V2661" s="1" t="s">
        <v>2470</v>
      </c>
      <c r="W2661" s="1" t="s">
        <v>103</v>
      </c>
      <c r="X2661" s="1" t="str">
        <f>CONCATENATE(Tableau4[[#This Row],[Numéro de pièce de la pièce de référence]],Tableau4[[#This Row],[Numéro de poste de la pièce de référence]])</f>
        <v>450069410910</v>
      </c>
    </row>
    <row r="2662" spans="1:24" x14ac:dyDescent="0.35">
      <c r="A2662" s="1" t="s">
        <v>97</v>
      </c>
      <c r="B2662" s="1" t="s">
        <v>2489</v>
      </c>
      <c r="C2662" s="1" t="s">
        <v>2510</v>
      </c>
      <c r="D2662" s="1" t="s">
        <v>101</v>
      </c>
      <c r="E2662" s="1" t="s">
        <v>2049</v>
      </c>
      <c r="F2662" s="1" t="s">
        <v>2407</v>
      </c>
      <c r="G2662" s="1" t="s">
        <v>3229</v>
      </c>
      <c r="H2662" s="1" t="s">
        <v>88</v>
      </c>
      <c r="I2662" s="2">
        <v>44139</v>
      </c>
      <c r="J2662" s="1" t="s">
        <v>4282</v>
      </c>
      <c r="K2662" s="1" t="s">
        <v>4283</v>
      </c>
      <c r="L2662" s="1" t="s">
        <v>2590</v>
      </c>
      <c r="M2662" s="1" t="s">
        <v>4402</v>
      </c>
      <c r="N2662" s="3">
        <v>-313632</v>
      </c>
      <c r="O2662" s="3">
        <v>0</v>
      </c>
      <c r="P2662" s="1" t="s">
        <v>2567</v>
      </c>
      <c r="Q2662" s="1" t="s">
        <v>2050</v>
      </c>
      <c r="R2662" s="1" t="s">
        <v>2048</v>
      </c>
      <c r="S2662" s="1" t="s">
        <v>2407</v>
      </c>
      <c r="T2662" s="1" t="s">
        <v>2407</v>
      </c>
      <c r="U2662" s="1" t="s">
        <v>6507</v>
      </c>
      <c r="V2662" s="1" t="s">
        <v>2470</v>
      </c>
      <c r="W2662" s="1" t="s">
        <v>103</v>
      </c>
      <c r="X2662" s="1" t="str">
        <f>CONCATENATE(Tableau4[[#This Row],[Numéro de pièce de la pièce de référence]],Tableau4[[#This Row],[Numéro de poste de la pièce de référence]])</f>
        <v>450069410910</v>
      </c>
    </row>
    <row r="2663" spans="1:24" x14ac:dyDescent="0.35">
      <c r="A2663" s="1" t="s">
        <v>97</v>
      </c>
      <c r="B2663" s="1" t="s">
        <v>2489</v>
      </c>
      <c r="C2663" s="1" t="s">
        <v>2510</v>
      </c>
      <c r="D2663" s="1" t="s">
        <v>101</v>
      </c>
      <c r="E2663" s="1" t="s">
        <v>2049</v>
      </c>
      <c r="F2663" s="1" t="s">
        <v>2407</v>
      </c>
      <c r="G2663" s="1" t="s">
        <v>3229</v>
      </c>
      <c r="H2663" s="1" t="s">
        <v>88</v>
      </c>
      <c r="I2663" s="2">
        <v>44139</v>
      </c>
      <c r="J2663" s="1" t="s">
        <v>4282</v>
      </c>
      <c r="K2663" s="1" t="s">
        <v>4283</v>
      </c>
      <c r="L2663" s="1" t="s">
        <v>2590</v>
      </c>
      <c r="M2663" s="1" t="s">
        <v>4402</v>
      </c>
      <c r="N2663" s="3">
        <v>784080</v>
      </c>
      <c r="O2663" s="3">
        <v>0</v>
      </c>
      <c r="P2663" s="1" t="s">
        <v>2567</v>
      </c>
      <c r="Q2663" s="1" t="s">
        <v>2050</v>
      </c>
      <c r="R2663" s="1" t="s">
        <v>2048</v>
      </c>
      <c r="S2663" s="1" t="s">
        <v>2407</v>
      </c>
      <c r="T2663" s="1" t="s">
        <v>2407</v>
      </c>
      <c r="U2663" s="1" t="s">
        <v>6508</v>
      </c>
      <c r="V2663" s="1" t="s">
        <v>2470</v>
      </c>
      <c r="W2663" s="1" t="s">
        <v>103</v>
      </c>
      <c r="X2663" s="1" t="str">
        <f>CONCATENATE(Tableau4[[#This Row],[Numéro de pièce de la pièce de référence]],Tableau4[[#This Row],[Numéro de poste de la pièce de référence]])</f>
        <v>450069410910</v>
      </c>
    </row>
    <row r="2664" spans="1:24" x14ac:dyDescent="0.35">
      <c r="A2664" s="1" t="s">
        <v>97</v>
      </c>
      <c r="B2664" s="1" t="s">
        <v>2489</v>
      </c>
      <c r="C2664" s="1" t="s">
        <v>2510</v>
      </c>
      <c r="D2664" s="1" t="s">
        <v>101</v>
      </c>
      <c r="E2664" s="1" t="s">
        <v>2049</v>
      </c>
      <c r="F2664" s="1" t="s">
        <v>2407</v>
      </c>
      <c r="G2664" s="1" t="s">
        <v>3229</v>
      </c>
      <c r="H2664" s="1" t="s">
        <v>88</v>
      </c>
      <c r="I2664" s="2">
        <v>44139</v>
      </c>
      <c r="J2664" s="1" t="s">
        <v>4282</v>
      </c>
      <c r="K2664" s="1" t="s">
        <v>4283</v>
      </c>
      <c r="L2664" s="1" t="s">
        <v>2630</v>
      </c>
      <c r="M2664" s="1" t="s">
        <v>4290</v>
      </c>
      <c r="N2664" s="3">
        <v>-784080</v>
      </c>
      <c r="O2664" s="3">
        <v>0</v>
      </c>
      <c r="P2664" s="1" t="s">
        <v>2567</v>
      </c>
      <c r="Q2664" s="1" t="s">
        <v>2050</v>
      </c>
      <c r="R2664" s="1" t="s">
        <v>2048</v>
      </c>
      <c r="S2664" s="1" t="s">
        <v>2407</v>
      </c>
      <c r="T2664" s="1" t="s">
        <v>2407</v>
      </c>
      <c r="U2664" s="1" t="s">
        <v>6508</v>
      </c>
      <c r="V2664" s="1" t="s">
        <v>2470</v>
      </c>
      <c r="W2664" s="1" t="s">
        <v>103</v>
      </c>
      <c r="X2664" s="1" t="str">
        <f>CONCATENATE(Tableau4[[#This Row],[Numéro de pièce de la pièce de référence]],Tableau4[[#This Row],[Numéro de poste de la pièce de référence]])</f>
        <v>450069410910</v>
      </c>
    </row>
    <row r="2665" spans="1:24" x14ac:dyDescent="0.35">
      <c r="A2665" s="1" t="s">
        <v>97</v>
      </c>
      <c r="B2665" s="1" t="s">
        <v>2489</v>
      </c>
      <c r="C2665" s="1" t="s">
        <v>2510</v>
      </c>
      <c r="D2665" s="1" t="s">
        <v>101</v>
      </c>
      <c r="E2665" s="1" t="s">
        <v>2051</v>
      </c>
      <c r="F2665" s="1" t="s">
        <v>2407</v>
      </c>
      <c r="G2665" s="1" t="s">
        <v>3230</v>
      </c>
      <c r="H2665" s="1" t="s">
        <v>88</v>
      </c>
      <c r="I2665" s="2">
        <v>44139</v>
      </c>
      <c r="J2665" s="1" t="s">
        <v>4282</v>
      </c>
      <c r="K2665" s="1" t="s">
        <v>4283</v>
      </c>
      <c r="L2665" s="1" t="s">
        <v>2630</v>
      </c>
      <c r="M2665" s="1" t="s">
        <v>4290</v>
      </c>
      <c r="N2665" s="3">
        <v>-350900</v>
      </c>
      <c r="O2665" s="3">
        <v>0</v>
      </c>
      <c r="P2665" s="1" t="s">
        <v>2567</v>
      </c>
      <c r="Q2665" s="1" t="s">
        <v>2052</v>
      </c>
      <c r="R2665" s="1" t="s">
        <v>2048</v>
      </c>
      <c r="S2665" s="1" t="s">
        <v>2407</v>
      </c>
      <c r="T2665" s="1" t="s">
        <v>2407</v>
      </c>
      <c r="U2665" s="1" t="s">
        <v>6509</v>
      </c>
      <c r="V2665" s="1" t="s">
        <v>2470</v>
      </c>
      <c r="W2665" s="1" t="s">
        <v>103</v>
      </c>
      <c r="X2665" s="1" t="str">
        <f>CONCATENATE(Tableau4[[#This Row],[Numéro de pièce de la pièce de référence]],Tableau4[[#This Row],[Numéro de poste de la pièce de référence]])</f>
        <v>450069412910</v>
      </c>
    </row>
    <row r="2666" spans="1:24" x14ac:dyDescent="0.35">
      <c r="A2666" s="1" t="s">
        <v>97</v>
      </c>
      <c r="B2666" s="1" t="s">
        <v>2489</v>
      </c>
      <c r="C2666" s="1" t="s">
        <v>2510</v>
      </c>
      <c r="D2666" s="1" t="s">
        <v>101</v>
      </c>
      <c r="E2666" s="1" t="s">
        <v>2051</v>
      </c>
      <c r="F2666" s="1" t="s">
        <v>2407</v>
      </c>
      <c r="G2666" s="1" t="s">
        <v>3230</v>
      </c>
      <c r="H2666" s="1" t="s">
        <v>88</v>
      </c>
      <c r="I2666" s="2">
        <v>44139</v>
      </c>
      <c r="J2666" s="1" t="s">
        <v>4282</v>
      </c>
      <c r="K2666" s="1" t="s">
        <v>4283</v>
      </c>
      <c r="L2666" s="1" t="s">
        <v>2630</v>
      </c>
      <c r="M2666" s="1" t="s">
        <v>4290</v>
      </c>
      <c r="N2666" s="3">
        <v>-140360</v>
      </c>
      <c r="O2666" s="3">
        <v>0</v>
      </c>
      <c r="P2666" s="1" t="s">
        <v>2567</v>
      </c>
      <c r="Q2666" s="1" t="s">
        <v>2052</v>
      </c>
      <c r="R2666" s="1" t="s">
        <v>2048</v>
      </c>
      <c r="S2666" s="1" t="s">
        <v>2407</v>
      </c>
      <c r="T2666" s="1" t="s">
        <v>2407</v>
      </c>
      <c r="U2666" s="1" t="s">
        <v>6509</v>
      </c>
      <c r="V2666" s="1" t="s">
        <v>2470</v>
      </c>
      <c r="W2666" s="1" t="s">
        <v>103</v>
      </c>
      <c r="X2666" s="1" t="str">
        <f>CONCATENATE(Tableau4[[#This Row],[Numéro de pièce de la pièce de référence]],Tableau4[[#This Row],[Numéro de poste de la pièce de référence]])</f>
        <v>450069412910</v>
      </c>
    </row>
    <row r="2667" spans="1:24" x14ac:dyDescent="0.35">
      <c r="A2667" s="1" t="s">
        <v>97</v>
      </c>
      <c r="B2667" s="1" t="s">
        <v>2489</v>
      </c>
      <c r="C2667" s="1" t="s">
        <v>2510</v>
      </c>
      <c r="D2667" s="1" t="s">
        <v>101</v>
      </c>
      <c r="E2667" s="1" t="s">
        <v>2051</v>
      </c>
      <c r="F2667" s="1" t="s">
        <v>2407</v>
      </c>
      <c r="G2667" s="1" t="s">
        <v>3230</v>
      </c>
      <c r="H2667" s="1" t="s">
        <v>88</v>
      </c>
      <c r="I2667" s="2">
        <v>44139</v>
      </c>
      <c r="J2667" s="1" t="s">
        <v>4282</v>
      </c>
      <c r="K2667" s="1" t="s">
        <v>4283</v>
      </c>
      <c r="L2667" s="1" t="s">
        <v>2630</v>
      </c>
      <c r="M2667" s="1" t="s">
        <v>4290</v>
      </c>
      <c r="N2667" s="3">
        <v>-24563</v>
      </c>
      <c r="O2667" s="3">
        <v>0</v>
      </c>
      <c r="P2667" s="1" t="s">
        <v>2567</v>
      </c>
      <c r="Q2667" s="1" t="s">
        <v>2052</v>
      </c>
      <c r="R2667" s="1" t="s">
        <v>2048</v>
      </c>
      <c r="S2667" s="1" t="s">
        <v>2407</v>
      </c>
      <c r="T2667" s="1" t="s">
        <v>2407</v>
      </c>
      <c r="U2667" s="1" t="s">
        <v>6510</v>
      </c>
      <c r="V2667" s="1" t="s">
        <v>2470</v>
      </c>
      <c r="W2667" s="1" t="s">
        <v>103</v>
      </c>
      <c r="X2667" s="1" t="str">
        <f>CONCATENATE(Tableau4[[#This Row],[Numéro de pièce de la pièce de référence]],Tableau4[[#This Row],[Numéro de poste de la pièce de référence]])</f>
        <v>450069412910</v>
      </c>
    </row>
    <row r="2668" spans="1:24" x14ac:dyDescent="0.35">
      <c r="A2668" s="1" t="s">
        <v>97</v>
      </c>
      <c r="B2668" s="1" t="s">
        <v>2489</v>
      </c>
      <c r="C2668" s="1" t="s">
        <v>2510</v>
      </c>
      <c r="D2668" s="1" t="s">
        <v>101</v>
      </c>
      <c r="E2668" s="1" t="s">
        <v>2051</v>
      </c>
      <c r="F2668" s="1" t="s">
        <v>2407</v>
      </c>
      <c r="G2668" s="1" t="s">
        <v>3230</v>
      </c>
      <c r="H2668" s="1" t="s">
        <v>88</v>
      </c>
      <c r="I2668" s="2">
        <v>44139</v>
      </c>
      <c r="J2668" s="1" t="s">
        <v>4282</v>
      </c>
      <c r="K2668" s="1" t="s">
        <v>4283</v>
      </c>
      <c r="L2668" s="1" t="s">
        <v>2590</v>
      </c>
      <c r="M2668" s="1" t="s">
        <v>4402</v>
      </c>
      <c r="N2668" s="3">
        <v>24563</v>
      </c>
      <c r="O2668" s="3">
        <v>0</v>
      </c>
      <c r="P2668" s="1" t="s">
        <v>2567</v>
      </c>
      <c r="Q2668" s="1" t="s">
        <v>2052</v>
      </c>
      <c r="R2668" s="1" t="s">
        <v>2048</v>
      </c>
      <c r="S2668" s="1" t="s">
        <v>2407</v>
      </c>
      <c r="T2668" s="1" t="s">
        <v>2407</v>
      </c>
      <c r="U2668" s="1" t="s">
        <v>6510</v>
      </c>
      <c r="V2668" s="1" t="s">
        <v>2470</v>
      </c>
      <c r="W2668" s="1" t="s">
        <v>103</v>
      </c>
      <c r="X2668" s="1" t="str">
        <f>CONCATENATE(Tableau4[[#This Row],[Numéro de pièce de la pièce de référence]],Tableau4[[#This Row],[Numéro de poste de la pièce de référence]])</f>
        <v>450069412910</v>
      </c>
    </row>
    <row r="2669" spans="1:24" x14ac:dyDescent="0.35">
      <c r="A2669" s="1" t="s">
        <v>97</v>
      </c>
      <c r="B2669" s="1" t="s">
        <v>2489</v>
      </c>
      <c r="C2669" s="1" t="s">
        <v>2510</v>
      </c>
      <c r="D2669" s="1" t="s">
        <v>101</v>
      </c>
      <c r="E2669" s="1" t="s">
        <v>2051</v>
      </c>
      <c r="F2669" s="1" t="s">
        <v>2407</v>
      </c>
      <c r="G2669" s="1" t="s">
        <v>3230</v>
      </c>
      <c r="H2669" s="1" t="s">
        <v>88</v>
      </c>
      <c r="I2669" s="2">
        <v>44139</v>
      </c>
      <c r="J2669" s="1" t="s">
        <v>4282</v>
      </c>
      <c r="K2669" s="1" t="s">
        <v>4283</v>
      </c>
      <c r="L2669" s="1" t="s">
        <v>2590</v>
      </c>
      <c r="M2669" s="1" t="s">
        <v>4402</v>
      </c>
      <c r="N2669" s="3">
        <v>-10841.6</v>
      </c>
      <c r="O2669" s="3">
        <v>0</v>
      </c>
      <c r="P2669" s="1" t="s">
        <v>2567</v>
      </c>
      <c r="Q2669" s="1" t="s">
        <v>2052</v>
      </c>
      <c r="R2669" s="1" t="s">
        <v>2048</v>
      </c>
      <c r="S2669" s="1" t="s">
        <v>2407</v>
      </c>
      <c r="T2669" s="1" t="s">
        <v>2407</v>
      </c>
      <c r="U2669" s="1" t="s">
        <v>6511</v>
      </c>
      <c r="V2669" s="1" t="s">
        <v>2470</v>
      </c>
      <c r="W2669" s="1" t="s">
        <v>103</v>
      </c>
      <c r="X2669" s="1" t="str">
        <f>CONCATENATE(Tableau4[[#This Row],[Numéro de pièce de la pièce de référence]],Tableau4[[#This Row],[Numéro de poste de la pièce de référence]])</f>
        <v>450069412910</v>
      </c>
    </row>
    <row r="2670" spans="1:24" x14ac:dyDescent="0.35">
      <c r="A2670" s="1" t="s">
        <v>97</v>
      </c>
      <c r="B2670" s="1" t="s">
        <v>2489</v>
      </c>
      <c r="C2670" s="1" t="s">
        <v>2510</v>
      </c>
      <c r="D2670" s="1" t="s">
        <v>101</v>
      </c>
      <c r="E2670" s="1" t="s">
        <v>2051</v>
      </c>
      <c r="F2670" s="1" t="s">
        <v>2407</v>
      </c>
      <c r="G2670" s="1" t="s">
        <v>3230</v>
      </c>
      <c r="H2670" s="1" t="s">
        <v>88</v>
      </c>
      <c r="I2670" s="2">
        <v>44139</v>
      </c>
      <c r="J2670" s="1" t="s">
        <v>4282</v>
      </c>
      <c r="K2670" s="1" t="s">
        <v>4283</v>
      </c>
      <c r="L2670" s="1" t="s">
        <v>2630</v>
      </c>
      <c r="M2670" s="1" t="s">
        <v>4290</v>
      </c>
      <c r="N2670" s="3">
        <v>10841.6</v>
      </c>
      <c r="O2670" s="3">
        <v>0</v>
      </c>
      <c r="P2670" s="1" t="s">
        <v>2567</v>
      </c>
      <c r="Q2670" s="1" t="s">
        <v>2052</v>
      </c>
      <c r="R2670" s="1" t="s">
        <v>2048</v>
      </c>
      <c r="S2670" s="1" t="s">
        <v>2407</v>
      </c>
      <c r="T2670" s="1" t="s">
        <v>2407</v>
      </c>
      <c r="U2670" s="1" t="s">
        <v>6511</v>
      </c>
      <c r="V2670" s="1" t="s">
        <v>2470</v>
      </c>
      <c r="W2670" s="1" t="s">
        <v>103</v>
      </c>
      <c r="X2670" s="1" t="str">
        <f>CONCATENATE(Tableau4[[#This Row],[Numéro de pièce de la pièce de référence]],Tableau4[[#This Row],[Numéro de poste de la pièce de référence]])</f>
        <v>450069412910</v>
      </c>
    </row>
    <row r="2671" spans="1:24" x14ac:dyDescent="0.35">
      <c r="A2671" s="1" t="s">
        <v>97</v>
      </c>
      <c r="B2671" s="1" t="s">
        <v>2489</v>
      </c>
      <c r="C2671" s="1" t="s">
        <v>2510</v>
      </c>
      <c r="D2671" s="1" t="s">
        <v>101</v>
      </c>
      <c r="E2671" s="1" t="s">
        <v>2051</v>
      </c>
      <c r="F2671" s="1" t="s">
        <v>2407</v>
      </c>
      <c r="G2671" s="1" t="s">
        <v>3230</v>
      </c>
      <c r="H2671" s="1" t="s">
        <v>217</v>
      </c>
      <c r="I2671" s="2">
        <v>44139</v>
      </c>
      <c r="J2671" s="1" t="s">
        <v>4282</v>
      </c>
      <c r="K2671" s="1" t="s">
        <v>4283</v>
      </c>
      <c r="L2671" s="1" t="s">
        <v>2630</v>
      </c>
      <c r="M2671" s="1" t="s">
        <v>4290</v>
      </c>
      <c r="N2671" s="3">
        <v>-350900</v>
      </c>
      <c r="O2671" s="3">
        <v>0</v>
      </c>
      <c r="P2671" s="1" t="s">
        <v>2567</v>
      </c>
      <c r="Q2671" s="1" t="s">
        <v>2052</v>
      </c>
      <c r="R2671" s="1" t="s">
        <v>2048</v>
      </c>
      <c r="S2671" s="1" t="s">
        <v>2407</v>
      </c>
      <c r="T2671" s="1" t="s">
        <v>2407</v>
      </c>
      <c r="U2671" s="1" t="s">
        <v>6512</v>
      </c>
      <c r="V2671" s="1" t="s">
        <v>2470</v>
      </c>
      <c r="W2671" s="1" t="s">
        <v>103</v>
      </c>
      <c r="X2671" s="1" t="str">
        <f>CONCATENATE(Tableau4[[#This Row],[Numéro de pièce de la pièce de référence]],Tableau4[[#This Row],[Numéro de poste de la pièce de référence]])</f>
        <v>450069412920</v>
      </c>
    </row>
    <row r="2672" spans="1:24" x14ac:dyDescent="0.35">
      <c r="A2672" s="1" t="s">
        <v>97</v>
      </c>
      <c r="B2672" s="1" t="s">
        <v>2489</v>
      </c>
      <c r="C2672" s="1" t="s">
        <v>2510</v>
      </c>
      <c r="D2672" s="1" t="s">
        <v>101</v>
      </c>
      <c r="E2672" s="1" t="s">
        <v>2104</v>
      </c>
      <c r="F2672" s="1" t="s">
        <v>2407</v>
      </c>
      <c r="G2672" s="1" t="s">
        <v>3260</v>
      </c>
      <c r="H2672" s="1" t="s">
        <v>88</v>
      </c>
      <c r="I2672" s="2">
        <v>44139</v>
      </c>
      <c r="J2672" s="1" t="s">
        <v>4282</v>
      </c>
      <c r="K2672" s="1" t="s">
        <v>4283</v>
      </c>
      <c r="L2672" s="1" t="s">
        <v>3401</v>
      </c>
      <c r="M2672" s="1" t="s">
        <v>4288</v>
      </c>
      <c r="N2672" s="3">
        <v>96800</v>
      </c>
      <c r="O2672" s="3">
        <v>0</v>
      </c>
      <c r="P2672" s="1" t="s">
        <v>2567</v>
      </c>
      <c r="Q2672" s="1" t="s">
        <v>2105</v>
      </c>
      <c r="R2672" s="1" t="s">
        <v>2103</v>
      </c>
      <c r="S2672" s="1" t="s">
        <v>2407</v>
      </c>
      <c r="T2672" s="1" t="s">
        <v>2407</v>
      </c>
      <c r="U2672" s="1" t="s">
        <v>6513</v>
      </c>
      <c r="V2672" s="1" t="s">
        <v>2470</v>
      </c>
      <c r="W2672" s="1" t="s">
        <v>103</v>
      </c>
      <c r="X2672" s="1" t="str">
        <f>CONCATENATE(Tableau4[[#This Row],[Numéro de pièce de la pièce de référence]],Tableau4[[#This Row],[Numéro de poste de la pièce de référence]])</f>
        <v>450069754110</v>
      </c>
    </row>
    <row r="2673" spans="1:24" x14ac:dyDescent="0.35">
      <c r="A2673" s="1" t="s">
        <v>97</v>
      </c>
      <c r="B2673" s="1" t="s">
        <v>2914</v>
      </c>
      <c r="C2673" s="1" t="s">
        <v>2510</v>
      </c>
      <c r="D2673" s="1" t="s">
        <v>126</v>
      </c>
      <c r="E2673" s="1" t="s">
        <v>2404</v>
      </c>
      <c r="F2673" s="1" t="s">
        <v>2407</v>
      </c>
      <c r="G2673" s="1" t="s">
        <v>3335</v>
      </c>
      <c r="H2673" s="1" t="s">
        <v>88</v>
      </c>
      <c r="I2673" s="2">
        <v>44139</v>
      </c>
      <c r="J2673" s="1" t="s">
        <v>4282</v>
      </c>
      <c r="K2673" s="1" t="s">
        <v>4283</v>
      </c>
      <c r="L2673" s="1" t="s">
        <v>2630</v>
      </c>
      <c r="M2673" s="1" t="s">
        <v>4290</v>
      </c>
      <c r="N2673" s="3">
        <v>-728.16</v>
      </c>
      <c r="O2673" s="3">
        <v>0</v>
      </c>
      <c r="P2673" s="1" t="s">
        <v>2842</v>
      </c>
      <c r="Q2673" s="1" t="s">
        <v>1174</v>
      </c>
      <c r="R2673" s="1" t="s">
        <v>1707</v>
      </c>
      <c r="S2673" s="1" t="s">
        <v>2407</v>
      </c>
      <c r="T2673" s="1" t="s">
        <v>2407</v>
      </c>
      <c r="U2673" s="1" t="s">
        <v>6514</v>
      </c>
      <c r="V2673" s="1" t="s">
        <v>2470</v>
      </c>
      <c r="W2673" s="1" t="s">
        <v>113</v>
      </c>
      <c r="X2673" s="1" t="str">
        <f>CONCATENATE(Tableau4[[#This Row],[Numéro de pièce de la pièce de référence]],Tableau4[[#This Row],[Numéro de poste de la pièce de référence]])</f>
        <v>450069944010</v>
      </c>
    </row>
    <row r="2674" spans="1:24" x14ac:dyDescent="0.35">
      <c r="A2674" s="1" t="s">
        <v>97</v>
      </c>
      <c r="B2674" s="1" t="s">
        <v>2914</v>
      </c>
      <c r="C2674" s="1" t="s">
        <v>2510</v>
      </c>
      <c r="D2674" s="1" t="s">
        <v>126</v>
      </c>
      <c r="E2674" s="1" t="s">
        <v>2404</v>
      </c>
      <c r="F2674" s="1" t="s">
        <v>2407</v>
      </c>
      <c r="G2674" s="1" t="s">
        <v>3335</v>
      </c>
      <c r="H2674" s="1" t="s">
        <v>88</v>
      </c>
      <c r="I2674" s="2">
        <v>44139</v>
      </c>
      <c r="J2674" s="1" t="s">
        <v>4282</v>
      </c>
      <c r="K2674" s="1" t="s">
        <v>4283</v>
      </c>
      <c r="L2674" s="1" t="s">
        <v>3400</v>
      </c>
      <c r="M2674" s="1" t="s">
        <v>4284</v>
      </c>
      <c r="N2674" s="3">
        <v>728.16</v>
      </c>
      <c r="O2674" s="3">
        <v>0</v>
      </c>
      <c r="P2674" s="1" t="s">
        <v>2842</v>
      </c>
      <c r="Q2674" s="1" t="s">
        <v>1174</v>
      </c>
      <c r="R2674" s="1" t="s">
        <v>1707</v>
      </c>
      <c r="S2674" s="1" t="s">
        <v>2407</v>
      </c>
      <c r="T2674" s="1" t="s">
        <v>2407</v>
      </c>
      <c r="U2674" s="1" t="s">
        <v>6515</v>
      </c>
      <c r="V2674" s="1" t="s">
        <v>2470</v>
      </c>
      <c r="W2674" s="1" t="s">
        <v>113</v>
      </c>
      <c r="X2674" s="1" t="str">
        <f>CONCATENATE(Tableau4[[#This Row],[Numéro de pièce de la pièce de référence]],Tableau4[[#This Row],[Numéro de poste de la pièce de référence]])</f>
        <v>450069944010</v>
      </c>
    </row>
    <row r="2675" spans="1:24" x14ac:dyDescent="0.35">
      <c r="A2675" s="1" t="s">
        <v>97</v>
      </c>
      <c r="B2675" s="1" t="s">
        <v>2489</v>
      </c>
      <c r="C2675" s="1" t="s">
        <v>2510</v>
      </c>
      <c r="D2675" s="1" t="s">
        <v>101</v>
      </c>
      <c r="E2675" s="1" t="s">
        <v>1850</v>
      </c>
      <c r="F2675" s="1" t="s">
        <v>2407</v>
      </c>
      <c r="G2675" s="1" t="s">
        <v>3336</v>
      </c>
      <c r="H2675" s="1" t="s">
        <v>88</v>
      </c>
      <c r="I2675" s="2">
        <v>44139</v>
      </c>
      <c r="J2675" s="1" t="s">
        <v>4282</v>
      </c>
      <c r="K2675" s="1" t="s">
        <v>4283</v>
      </c>
      <c r="L2675" s="1" t="s">
        <v>3401</v>
      </c>
      <c r="M2675" s="1" t="s">
        <v>4288</v>
      </c>
      <c r="N2675" s="3">
        <v>634.20000000000005</v>
      </c>
      <c r="O2675" s="3">
        <v>0</v>
      </c>
      <c r="P2675" s="1" t="s">
        <v>2567</v>
      </c>
      <c r="Q2675" s="1" t="s">
        <v>3337</v>
      </c>
      <c r="R2675" s="1" t="s">
        <v>1849</v>
      </c>
      <c r="S2675" s="1" t="s">
        <v>2407</v>
      </c>
      <c r="T2675" s="1" t="s">
        <v>2407</v>
      </c>
      <c r="U2675" s="1" t="s">
        <v>6516</v>
      </c>
      <c r="V2675" s="1" t="s">
        <v>2470</v>
      </c>
      <c r="W2675" s="1" t="s">
        <v>103</v>
      </c>
      <c r="X2675" s="1" t="str">
        <f>CONCATENATE(Tableau4[[#This Row],[Numéro de pièce de la pièce de référence]],Tableau4[[#This Row],[Numéro de poste de la pièce de référence]])</f>
        <v>450069962510</v>
      </c>
    </row>
    <row r="2676" spans="1:24" x14ac:dyDescent="0.35">
      <c r="A2676" s="1" t="s">
        <v>97</v>
      </c>
      <c r="B2676" s="1" t="s">
        <v>2489</v>
      </c>
      <c r="C2676" s="1" t="s">
        <v>2510</v>
      </c>
      <c r="D2676" s="1" t="s">
        <v>101</v>
      </c>
      <c r="E2676" s="1" t="s">
        <v>1850</v>
      </c>
      <c r="F2676" s="1" t="s">
        <v>2407</v>
      </c>
      <c r="G2676" s="1" t="s">
        <v>3336</v>
      </c>
      <c r="H2676" s="1" t="s">
        <v>88</v>
      </c>
      <c r="I2676" s="2">
        <v>44139</v>
      </c>
      <c r="J2676" s="1" t="s">
        <v>4282</v>
      </c>
      <c r="K2676" s="1" t="s">
        <v>4283</v>
      </c>
      <c r="L2676" s="1" t="s">
        <v>3400</v>
      </c>
      <c r="M2676" s="1" t="s">
        <v>4284</v>
      </c>
      <c r="N2676" s="3">
        <v>3020</v>
      </c>
      <c r="O2676" s="3">
        <v>0</v>
      </c>
      <c r="P2676" s="1" t="s">
        <v>2567</v>
      </c>
      <c r="Q2676" s="1" t="s">
        <v>3337</v>
      </c>
      <c r="R2676" s="1" t="s">
        <v>1849</v>
      </c>
      <c r="S2676" s="1" t="s">
        <v>2407</v>
      </c>
      <c r="T2676" s="1" t="s">
        <v>2407</v>
      </c>
      <c r="U2676" s="1" t="s">
        <v>6517</v>
      </c>
      <c r="V2676" s="1" t="s">
        <v>2470</v>
      </c>
      <c r="W2676" s="1" t="s">
        <v>103</v>
      </c>
      <c r="X2676" s="1" t="str">
        <f>CONCATENATE(Tableau4[[#This Row],[Numéro de pièce de la pièce de référence]],Tableau4[[#This Row],[Numéro de poste de la pièce de référence]])</f>
        <v>450069962510</v>
      </c>
    </row>
    <row r="2677" spans="1:24" x14ac:dyDescent="0.35">
      <c r="A2677" s="1" t="s">
        <v>97</v>
      </c>
      <c r="B2677" s="1" t="s">
        <v>2489</v>
      </c>
      <c r="C2677" s="1" t="s">
        <v>2510</v>
      </c>
      <c r="D2677" s="1" t="s">
        <v>101</v>
      </c>
      <c r="E2677" s="1" t="s">
        <v>1066</v>
      </c>
      <c r="F2677" s="1" t="s">
        <v>2407</v>
      </c>
      <c r="G2677" s="1" t="s">
        <v>2869</v>
      </c>
      <c r="H2677" s="1" t="s">
        <v>88</v>
      </c>
      <c r="I2677" s="2">
        <v>44140</v>
      </c>
      <c r="J2677" s="1" t="s">
        <v>4282</v>
      </c>
      <c r="K2677" s="1" t="s">
        <v>4283</v>
      </c>
      <c r="L2677" s="1" t="s">
        <v>2630</v>
      </c>
      <c r="M2677" s="1" t="s">
        <v>4290</v>
      </c>
      <c r="N2677" s="3">
        <v>-49119.29</v>
      </c>
      <c r="O2677" s="3">
        <v>0</v>
      </c>
      <c r="P2677" s="1" t="s">
        <v>2567</v>
      </c>
      <c r="Q2677" s="1" t="s">
        <v>1067</v>
      </c>
      <c r="R2677" s="1" t="s">
        <v>1065</v>
      </c>
      <c r="S2677" s="1" t="s">
        <v>2407</v>
      </c>
      <c r="T2677" s="1" t="s">
        <v>2407</v>
      </c>
      <c r="U2677" s="1" t="s">
        <v>6518</v>
      </c>
      <c r="V2677" s="1" t="s">
        <v>2470</v>
      </c>
      <c r="W2677" s="1" t="s">
        <v>111</v>
      </c>
      <c r="X2677" s="1" t="str">
        <f>CONCATENATE(Tableau4[[#This Row],[Numéro de pièce de la pièce de référence]],Tableau4[[#This Row],[Numéro de poste de la pièce de référence]])</f>
        <v>450067204410</v>
      </c>
    </row>
    <row r="2678" spans="1:24" x14ac:dyDescent="0.35">
      <c r="A2678" s="1" t="s">
        <v>97</v>
      </c>
      <c r="B2678" s="1" t="s">
        <v>2489</v>
      </c>
      <c r="C2678" s="1" t="s">
        <v>2510</v>
      </c>
      <c r="D2678" s="1" t="s">
        <v>101</v>
      </c>
      <c r="E2678" s="1" t="s">
        <v>1066</v>
      </c>
      <c r="F2678" s="1" t="s">
        <v>2407</v>
      </c>
      <c r="G2678" s="1" t="s">
        <v>2869</v>
      </c>
      <c r="H2678" s="1" t="s">
        <v>88</v>
      </c>
      <c r="I2678" s="2">
        <v>44140</v>
      </c>
      <c r="J2678" s="1" t="s">
        <v>4282</v>
      </c>
      <c r="K2678" s="1" t="s">
        <v>4283</v>
      </c>
      <c r="L2678" s="1" t="s">
        <v>2590</v>
      </c>
      <c r="M2678" s="1" t="s">
        <v>4402</v>
      </c>
      <c r="N2678" s="3">
        <v>-16428.03</v>
      </c>
      <c r="O2678" s="3">
        <v>0</v>
      </c>
      <c r="P2678" s="1" t="s">
        <v>2567</v>
      </c>
      <c r="Q2678" s="1" t="s">
        <v>1067</v>
      </c>
      <c r="R2678" s="1" t="s">
        <v>1065</v>
      </c>
      <c r="S2678" s="1" t="s">
        <v>2407</v>
      </c>
      <c r="T2678" s="1" t="s">
        <v>2407</v>
      </c>
      <c r="U2678" s="1" t="s">
        <v>6518</v>
      </c>
      <c r="V2678" s="1" t="s">
        <v>2470</v>
      </c>
      <c r="W2678" s="1" t="s">
        <v>111</v>
      </c>
      <c r="X2678" s="1" t="str">
        <f>CONCATENATE(Tableau4[[#This Row],[Numéro de pièce de la pièce de référence]],Tableau4[[#This Row],[Numéro de poste de la pièce de référence]])</f>
        <v>450067204410</v>
      </c>
    </row>
    <row r="2679" spans="1:24" x14ac:dyDescent="0.35">
      <c r="A2679" s="1" t="s">
        <v>97</v>
      </c>
      <c r="B2679" s="1" t="s">
        <v>2489</v>
      </c>
      <c r="C2679" s="1" t="s">
        <v>2510</v>
      </c>
      <c r="D2679" s="1" t="s">
        <v>101</v>
      </c>
      <c r="E2679" s="1" t="s">
        <v>1110</v>
      </c>
      <c r="F2679" s="1" t="s">
        <v>2407</v>
      </c>
      <c r="G2679" s="1" t="s">
        <v>2899</v>
      </c>
      <c r="H2679" s="1" t="s">
        <v>88</v>
      </c>
      <c r="I2679" s="2">
        <v>44140</v>
      </c>
      <c r="J2679" s="1" t="s">
        <v>4282</v>
      </c>
      <c r="K2679" s="1" t="s">
        <v>4283</v>
      </c>
      <c r="L2679" s="1" t="s">
        <v>2630</v>
      </c>
      <c r="M2679" s="1" t="s">
        <v>4290</v>
      </c>
      <c r="N2679" s="3">
        <v>-2032.8</v>
      </c>
      <c r="O2679" s="3">
        <v>0</v>
      </c>
      <c r="P2679" s="1" t="s">
        <v>2567</v>
      </c>
      <c r="Q2679" s="1" t="s">
        <v>1111</v>
      </c>
      <c r="R2679" s="1" t="s">
        <v>924</v>
      </c>
      <c r="S2679" s="1" t="s">
        <v>2407</v>
      </c>
      <c r="T2679" s="1" t="s">
        <v>2407</v>
      </c>
      <c r="U2679" s="1" t="s">
        <v>6519</v>
      </c>
      <c r="V2679" s="1" t="s">
        <v>2470</v>
      </c>
      <c r="W2679" s="1" t="s">
        <v>113</v>
      </c>
      <c r="X2679" s="1" t="str">
        <f>CONCATENATE(Tableau4[[#This Row],[Numéro de pièce de la pièce de référence]],Tableau4[[#This Row],[Numéro de poste de la pièce de référence]])</f>
        <v>450067227710</v>
      </c>
    </row>
    <row r="2680" spans="1:24" x14ac:dyDescent="0.35">
      <c r="A2680" s="1" t="s">
        <v>97</v>
      </c>
      <c r="B2680" s="1" t="s">
        <v>2489</v>
      </c>
      <c r="C2680" s="1" t="s">
        <v>2510</v>
      </c>
      <c r="D2680" s="1" t="s">
        <v>101</v>
      </c>
      <c r="E2680" s="1" t="s">
        <v>1443</v>
      </c>
      <c r="F2680" s="1" t="s">
        <v>2407</v>
      </c>
      <c r="G2680" s="1" t="s">
        <v>3006</v>
      </c>
      <c r="H2680" s="1" t="s">
        <v>88</v>
      </c>
      <c r="I2680" s="2">
        <v>44140</v>
      </c>
      <c r="J2680" s="1" t="s">
        <v>4282</v>
      </c>
      <c r="K2680" s="1" t="s">
        <v>4283</v>
      </c>
      <c r="L2680" s="1" t="s">
        <v>2630</v>
      </c>
      <c r="M2680" s="1" t="s">
        <v>4290</v>
      </c>
      <c r="N2680" s="3">
        <v>-19514.18</v>
      </c>
      <c r="O2680" s="3">
        <v>0</v>
      </c>
      <c r="P2680" s="1" t="s">
        <v>2567</v>
      </c>
      <c r="Q2680" s="1" t="s">
        <v>1444</v>
      </c>
      <c r="R2680" s="1" t="s">
        <v>1442</v>
      </c>
      <c r="S2680" s="1" t="s">
        <v>2407</v>
      </c>
      <c r="T2680" s="1" t="s">
        <v>2407</v>
      </c>
      <c r="U2680" s="1" t="s">
        <v>6520</v>
      </c>
      <c r="V2680" s="1" t="s">
        <v>2470</v>
      </c>
      <c r="W2680" s="1" t="s">
        <v>113</v>
      </c>
      <c r="X2680" s="1" t="str">
        <f>CONCATENATE(Tableau4[[#This Row],[Numéro de pièce de la pièce de référence]],Tableau4[[#This Row],[Numéro de poste de la pièce de référence]])</f>
        <v>450067462210</v>
      </c>
    </row>
    <row r="2681" spans="1:24" x14ac:dyDescent="0.35">
      <c r="A2681" s="1" t="s">
        <v>97</v>
      </c>
      <c r="B2681" s="1" t="s">
        <v>2489</v>
      </c>
      <c r="C2681" s="1" t="s">
        <v>2510</v>
      </c>
      <c r="D2681" s="1" t="s">
        <v>101</v>
      </c>
      <c r="E2681" s="1" t="s">
        <v>1642</v>
      </c>
      <c r="F2681" s="1" t="s">
        <v>2407</v>
      </c>
      <c r="G2681" s="1" t="s">
        <v>3084</v>
      </c>
      <c r="H2681" s="1" t="s">
        <v>88</v>
      </c>
      <c r="I2681" s="2">
        <v>44140</v>
      </c>
      <c r="J2681" s="1" t="s">
        <v>4282</v>
      </c>
      <c r="K2681" s="1" t="s">
        <v>4283</v>
      </c>
      <c r="L2681" s="1" t="s">
        <v>2630</v>
      </c>
      <c r="M2681" s="1" t="s">
        <v>4290</v>
      </c>
      <c r="N2681" s="3">
        <v>-8938.92</v>
      </c>
      <c r="O2681" s="3">
        <v>0</v>
      </c>
      <c r="P2681" s="1" t="s">
        <v>2567</v>
      </c>
      <c r="Q2681" s="1" t="s">
        <v>1643</v>
      </c>
      <c r="R2681" s="1" t="s">
        <v>1065</v>
      </c>
      <c r="S2681" s="1" t="s">
        <v>2407</v>
      </c>
      <c r="T2681" s="1" t="s">
        <v>2407</v>
      </c>
      <c r="U2681" s="1" t="s">
        <v>6518</v>
      </c>
      <c r="V2681" s="1" t="s">
        <v>2470</v>
      </c>
      <c r="W2681" s="1" t="s">
        <v>111</v>
      </c>
      <c r="X2681" s="1" t="str">
        <f>CONCATENATE(Tableau4[[#This Row],[Numéro de pièce de la pièce de référence]],Tableau4[[#This Row],[Numéro de poste de la pièce de référence]])</f>
        <v>450068053210</v>
      </c>
    </row>
    <row r="2682" spans="1:24" x14ac:dyDescent="0.35">
      <c r="A2682" s="1" t="s">
        <v>97</v>
      </c>
      <c r="B2682" s="1" t="s">
        <v>2489</v>
      </c>
      <c r="C2682" s="1" t="s">
        <v>2510</v>
      </c>
      <c r="D2682" s="1" t="s">
        <v>101</v>
      </c>
      <c r="E2682" s="1" t="s">
        <v>1649</v>
      </c>
      <c r="F2682" s="1" t="s">
        <v>2407</v>
      </c>
      <c r="G2682" s="1" t="s">
        <v>3087</v>
      </c>
      <c r="H2682" s="1" t="s">
        <v>88</v>
      </c>
      <c r="I2682" s="2">
        <v>44140</v>
      </c>
      <c r="J2682" s="1" t="s">
        <v>4282</v>
      </c>
      <c r="K2682" s="1" t="s">
        <v>4283</v>
      </c>
      <c r="L2682" s="1" t="s">
        <v>2630</v>
      </c>
      <c r="M2682" s="1" t="s">
        <v>4290</v>
      </c>
      <c r="N2682" s="3">
        <v>-20636.27</v>
      </c>
      <c r="O2682" s="3">
        <v>0</v>
      </c>
      <c r="P2682" s="1" t="s">
        <v>2567</v>
      </c>
      <c r="Q2682" s="1" t="s">
        <v>1650</v>
      </c>
      <c r="R2682" s="1" t="s">
        <v>1648</v>
      </c>
      <c r="S2682" s="1" t="s">
        <v>2407</v>
      </c>
      <c r="T2682" s="1" t="s">
        <v>2407</v>
      </c>
      <c r="U2682" s="1" t="s">
        <v>6521</v>
      </c>
      <c r="V2682" s="1" t="s">
        <v>2470</v>
      </c>
      <c r="W2682" s="1" t="s">
        <v>51</v>
      </c>
      <c r="X2682" s="1" t="str">
        <f>CONCATENATE(Tableau4[[#This Row],[Numéro de pièce de la pièce de référence]],Tableau4[[#This Row],[Numéro de poste de la pièce de référence]])</f>
        <v>450068067910</v>
      </c>
    </row>
    <row r="2683" spans="1:24" x14ac:dyDescent="0.35">
      <c r="A2683" s="1" t="s">
        <v>97</v>
      </c>
      <c r="B2683" s="1" t="s">
        <v>2489</v>
      </c>
      <c r="C2683" s="1" t="s">
        <v>2510</v>
      </c>
      <c r="D2683" s="1" t="s">
        <v>101</v>
      </c>
      <c r="E2683" s="1" t="s">
        <v>1837</v>
      </c>
      <c r="F2683" s="1" t="s">
        <v>2407</v>
      </c>
      <c r="G2683" s="1" t="s">
        <v>3169</v>
      </c>
      <c r="H2683" s="1" t="s">
        <v>423</v>
      </c>
      <c r="I2683" s="2">
        <v>44140</v>
      </c>
      <c r="J2683" s="1" t="s">
        <v>4282</v>
      </c>
      <c r="K2683" s="1" t="s">
        <v>4283</v>
      </c>
      <c r="L2683" s="1" t="s">
        <v>3401</v>
      </c>
      <c r="M2683" s="1" t="s">
        <v>4288</v>
      </c>
      <c r="N2683" s="3">
        <v>317371.64</v>
      </c>
      <c r="O2683" s="3">
        <v>0</v>
      </c>
      <c r="P2683" s="1" t="s">
        <v>2567</v>
      </c>
      <c r="Q2683" s="1" t="s">
        <v>1839</v>
      </c>
      <c r="R2683" s="1" t="s">
        <v>1836</v>
      </c>
      <c r="S2683" s="1" t="s">
        <v>2407</v>
      </c>
      <c r="T2683" s="1" t="s">
        <v>2407</v>
      </c>
      <c r="U2683" s="1" t="s">
        <v>6522</v>
      </c>
      <c r="V2683" s="1" t="s">
        <v>2470</v>
      </c>
      <c r="W2683" s="1" t="s">
        <v>103</v>
      </c>
      <c r="X2683" s="1" t="str">
        <f>CONCATENATE(Tableau4[[#This Row],[Numéro de pièce de la pièce de référence]],Tableau4[[#This Row],[Numéro de poste de la pièce de référence]])</f>
        <v>450068634950</v>
      </c>
    </row>
    <row r="2684" spans="1:24" x14ac:dyDescent="0.35">
      <c r="A2684" s="1" t="s">
        <v>97</v>
      </c>
      <c r="B2684" s="1" t="s">
        <v>2489</v>
      </c>
      <c r="C2684" s="1" t="s">
        <v>2510</v>
      </c>
      <c r="D2684" s="1" t="s">
        <v>101</v>
      </c>
      <c r="E2684" s="1" t="s">
        <v>1837</v>
      </c>
      <c r="F2684" s="1" t="s">
        <v>2407</v>
      </c>
      <c r="G2684" s="1" t="s">
        <v>3169</v>
      </c>
      <c r="H2684" s="1" t="s">
        <v>423</v>
      </c>
      <c r="I2684" s="2">
        <v>44140</v>
      </c>
      <c r="J2684" s="1" t="s">
        <v>4282</v>
      </c>
      <c r="K2684" s="1" t="s">
        <v>4283</v>
      </c>
      <c r="L2684" s="1" t="s">
        <v>3400</v>
      </c>
      <c r="M2684" s="1" t="s">
        <v>4284</v>
      </c>
      <c r="N2684" s="3">
        <v>0.85</v>
      </c>
      <c r="O2684" s="3">
        <v>0</v>
      </c>
      <c r="P2684" s="1" t="s">
        <v>2567</v>
      </c>
      <c r="Q2684" s="1" t="s">
        <v>1839</v>
      </c>
      <c r="R2684" s="1" t="s">
        <v>1836</v>
      </c>
      <c r="S2684" s="1" t="s">
        <v>2407</v>
      </c>
      <c r="T2684" s="1" t="s">
        <v>2407</v>
      </c>
      <c r="U2684" s="1" t="s">
        <v>6523</v>
      </c>
      <c r="V2684" s="1" t="s">
        <v>2470</v>
      </c>
      <c r="W2684" s="1" t="s">
        <v>103</v>
      </c>
      <c r="X2684" s="1" t="str">
        <f>CONCATENATE(Tableau4[[#This Row],[Numéro de pièce de la pièce de référence]],Tableau4[[#This Row],[Numéro de poste de la pièce de référence]])</f>
        <v>450068634950</v>
      </c>
    </row>
    <row r="2685" spans="1:24" x14ac:dyDescent="0.35">
      <c r="A2685" s="1" t="s">
        <v>97</v>
      </c>
      <c r="B2685" s="1" t="s">
        <v>2489</v>
      </c>
      <c r="C2685" s="1" t="s">
        <v>2510</v>
      </c>
      <c r="D2685" s="1" t="s">
        <v>101</v>
      </c>
      <c r="E2685" s="1" t="s">
        <v>1940</v>
      </c>
      <c r="F2685" s="1" t="s">
        <v>2407</v>
      </c>
      <c r="G2685" s="1" t="s">
        <v>3199</v>
      </c>
      <c r="H2685" s="1" t="s">
        <v>88</v>
      </c>
      <c r="I2685" s="2">
        <v>44140</v>
      </c>
      <c r="J2685" s="1" t="s">
        <v>4282</v>
      </c>
      <c r="K2685" s="1" t="s">
        <v>4283</v>
      </c>
      <c r="L2685" s="1" t="s">
        <v>2630</v>
      </c>
      <c r="M2685" s="1" t="s">
        <v>4290</v>
      </c>
      <c r="N2685" s="3">
        <v>-1742.4</v>
      </c>
      <c r="O2685" s="3">
        <v>0</v>
      </c>
      <c r="P2685" s="1" t="s">
        <v>2567</v>
      </c>
      <c r="Q2685" s="1" t="s">
        <v>1906</v>
      </c>
      <c r="R2685" s="1" t="s">
        <v>1904</v>
      </c>
      <c r="S2685" s="1" t="s">
        <v>2407</v>
      </c>
      <c r="T2685" s="1" t="s">
        <v>2407</v>
      </c>
      <c r="U2685" s="1" t="s">
        <v>6524</v>
      </c>
      <c r="V2685" s="1" t="s">
        <v>2470</v>
      </c>
      <c r="W2685" s="1" t="s">
        <v>51</v>
      </c>
      <c r="X2685" s="1" t="str">
        <f>CONCATENATE(Tableau4[[#This Row],[Numéro de pièce de la pièce de référence]],Tableau4[[#This Row],[Numéro de poste de la pièce de référence]])</f>
        <v>450068939310</v>
      </c>
    </row>
    <row r="2686" spans="1:24" x14ac:dyDescent="0.35">
      <c r="A2686" s="1" t="s">
        <v>97</v>
      </c>
      <c r="B2686" s="1" t="s">
        <v>2489</v>
      </c>
      <c r="C2686" s="1" t="s">
        <v>2510</v>
      </c>
      <c r="D2686" s="1" t="s">
        <v>101</v>
      </c>
      <c r="E2686" s="1" t="s">
        <v>1940</v>
      </c>
      <c r="F2686" s="1" t="s">
        <v>2407</v>
      </c>
      <c r="G2686" s="1" t="s">
        <v>3199</v>
      </c>
      <c r="H2686" s="1" t="s">
        <v>88</v>
      </c>
      <c r="I2686" s="2">
        <v>44140</v>
      </c>
      <c r="J2686" s="1" t="s">
        <v>4282</v>
      </c>
      <c r="K2686" s="1" t="s">
        <v>4283</v>
      </c>
      <c r="L2686" s="1" t="s">
        <v>2630</v>
      </c>
      <c r="M2686" s="1" t="s">
        <v>4290</v>
      </c>
      <c r="N2686" s="3">
        <v>-133721.57999999999</v>
      </c>
      <c r="O2686" s="3">
        <v>0</v>
      </c>
      <c r="P2686" s="1" t="s">
        <v>2567</v>
      </c>
      <c r="Q2686" s="1" t="s">
        <v>1906</v>
      </c>
      <c r="R2686" s="1" t="s">
        <v>1904</v>
      </c>
      <c r="S2686" s="1" t="s">
        <v>2407</v>
      </c>
      <c r="T2686" s="1" t="s">
        <v>2407</v>
      </c>
      <c r="U2686" s="1" t="s">
        <v>6525</v>
      </c>
      <c r="V2686" s="1" t="s">
        <v>2470</v>
      </c>
      <c r="W2686" s="1" t="s">
        <v>51</v>
      </c>
      <c r="X2686" s="1" t="str">
        <f>CONCATENATE(Tableau4[[#This Row],[Numéro de pièce de la pièce de référence]],Tableau4[[#This Row],[Numéro de poste de la pièce de référence]])</f>
        <v>450068939310</v>
      </c>
    </row>
    <row r="2687" spans="1:24" x14ac:dyDescent="0.35">
      <c r="A2687" s="1" t="s">
        <v>97</v>
      </c>
      <c r="B2687" s="1" t="s">
        <v>2489</v>
      </c>
      <c r="C2687" s="1" t="s">
        <v>2510</v>
      </c>
      <c r="D2687" s="1" t="s">
        <v>101</v>
      </c>
      <c r="E2687" s="1" t="s">
        <v>1940</v>
      </c>
      <c r="F2687" s="1" t="s">
        <v>2407</v>
      </c>
      <c r="G2687" s="1" t="s">
        <v>3199</v>
      </c>
      <c r="H2687" s="1" t="s">
        <v>88</v>
      </c>
      <c r="I2687" s="2">
        <v>44140</v>
      </c>
      <c r="J2687" s="1" t="s">
        <v>4282</v>
      </c>
      <c r="K2687" s="1" t="s">
        <v>4283</v>
      </c>
      <c r="L2687" s="1" t="s">
        <v>2630</v>
      </c>
      <c r="M2687" s="1" t="s">
        <v>4290</v>
      </c>
      <c r="N2687" s="3">
        <v>-76278.399999999994</v>
      </c>
      <c r="O2687" s="3">
        <v>0</v>
      </c>
      <c r="P2687" s="1" t="s">
        <v>2567</v>
      </c>
      <c r="Q2687" s="1" t="s">
        <v>1906</v>
      </c>
      <c r="R2687" s="1" t="s">
        <v>1904</v>
      </c>
      <c r="S2687" s="1" t="s">
        <v>2407</v>
      </c>
      <c r="T2687" s="1" t="s">
        <v>2407</v>
      </c>
      <c r="U2687" s="1" t="s">
        <v>6526</v>
      </c>
      <c r="V2687" s="1" t="s">
        <v>2470</v>
      </c>
      <c r="W2687" s="1" t="s">
        <v>51</v>
      </c>
      <c r="X2687" s="1" t="str">
        <f>CONCATENATE(Tableau4[[#This Row],[Numéro de pièce de la pièce de référence]],Tableau4[[#This Row],[Numéro de poste de la pièce de référence]])</f>
        <v>450068939310</v>
      </c>
    </row>
    <row r="2688" spans="1:24" x14ac:dyDescent="0.35">
      <c r="A2688" s="1" t="s">
        <v>97</v>
      </c>
      <c r="B2688" s="1" t="s">
        <v>2489</v>
      </c>
      <c r="C2688" s="1" t="s">
        <v>2510</v>
      </c>
      <c r="D2688" s="1" t="s">
        <v>101</v>
      </c>
      <c r="E2688" s="1" t="s">
        <v>1995</v>
      </c>
      <c r="F2688" s="1" t="s">
        <v>2407</v>
      </c>
      <c r="G2688" s="1" t="s">
        <v>3221</v>
      </c>
      <c r="H2688" s="1" t="s">
        <v>511</v>
      </c>
      <c r="I2688" s="2">
        <v>44140</v>
      </c>
      <c r="J2688" s="1" t="s">
        <v>4282</v>
      </c>
      <c r="K2688" s="1" t="s">
        <v>4283</v>
      </c>
      <c r="L2688" s="1" t="s">
        <v>3400</v>
      </c>
      <c r="M2688" s="1" t="s">
        <v>4284</v>
      </c>
      <c r="N2688" s="3">
        <v>7870</v>
      </c>
      <c r="O2688" s="3">
        <v>0</v>
      </c>
      <c r="P2688" s="1" t="s">
        <v>2702</v>
      </c>
      <c r="Q2688" s="1" t="s">
        <v>155</v>
      </c>
      <c r="R2688" s="1" t="s">
        <v>1994</v>
      </c>
      <c r="S2688" s="1" t="s">
        <v>2407</v>
      </c>
      <c r="T2688" s="1" t="s">
        <v>2407</v>
      </c>
      <c r="U2688" s="1" t="s">
        <v>6527</v>
      </c>
      <c r="V2688" s="1" t="s">
        <v>2470</v>
      </c>
      <c r="W2688" s="1" t="s">
        <v>74</v>
      </c>
      <c r="X2688" s="1" t="str">
        <f>CONCATENATE(Tableau4[[#This Row],[Numéro de pièce de la pièce de référence]],Tableau4[[#This Row],[Numéro de poste de la pièce de référence]])</f>
        <v>450069374760</v>
      </c>
    </row>
    <row r="2689" spans="1:24" x14ac:dyDescent="0.35">
      <c r="A2689" s="1" t="s">
        <v>97</v>
      </c>
      <c r="B2689" s="1" t="s">
        <v>2489</v>
      </c>
      <c r="C2689" s="1" t="s">
        <v>2510</v>
      </c>
      <c r="D2689" s="1" t="s">
        <v>101</v>
      </c>
      <c r="E2689" s="1" t="s">
        <v>2331</v>
      </c>
      <c r="F2689" s="1" t="s">
        <v>2407</v>
      </c>
      <c r="G2689" s="1" t="s">
        <v>3330</v>
      </c>
      <c r="H2689" s="1" t="s">
        <v>88</v>
      </c>
      <c r="I2689" s="2">
        <v>44140</v>
      </c>
      <c r="J2689" s="1" t="s">
        <v>4282</v>
      </c>
      <c r="K2689" s="1" t="s">
        <v>4283</v>
      </c>
      <c r="L2689" s="1" t="s">
        <v>3401</v>
      </c>
      <c r="M2689" s="1" t="s">
        <v>4288</v>
      </c>
      <c r="N2689" s="3">
        <v>-7209.06</v>
      </c>
      <c r="O2689" s="3">
        <v>0</v>
      </c>
      <c r="P2689" s="1" t="s">
        <v>2567</v>
      </c>
      <c r="Q2689" s="1" t="s">
        <v>3331</v>
      </c>
      <c r="R2689" s="1" t="s">
        <v>2330</v>
      </c>
      <c r="S2689" s="1" t="s">
        <v>2407</v>
      </c>
      <c r="T2689" s="1" t="s">
        <v>2407</v>
      </c>
      <c r="U2689" s="1" t="s">
        <v>6528</v>
      </c>
      <c r="V2689" s="1" t="s">
        <v>2470</v>
      </c>
      <c r="W2689" s="1" t="s">
        <v>113</v>
      </c>
      <c r="X2689" s="1" t="str">
        <f>CONCATENATE(Tableau4[[#This Row],[Numéro de pièce de la pièce de référence]],Tableau4[[#This Row],[Numéro de poste de la pièce de référence]])</f>
        <v>450069927110</v>
      </c>
    </row>
    <row r="2690" spans="1:24" x14ac:dyDescent="0.35">
      <c r="A2690" s="1" t="s">
        <v>97</v>
      </c>
      <c r="B2690" s="1" t="s">
        <v>2489</v>
      </c>
      <c r="C2690" s="1" t="s">
        <v>2510</v>
      </c>
      <c r="D2690" s="1" t="s">
        <v>101</v>
      </c>
      <c r="E2690" s="1" t="s">
        <v>2331</v>
      </c>
      <c r="F2690" s="1" t="s">
        <v>2407</v>
      </c>
      <c r="G2690" s="1" t="s">
        <v>3330</v>
      </c>
      <c r="H2690" s="1" t="s">
        <v>217</v>
      </c>
      <c r="I2690" s="2">
        <v>44140</v>
      </c>
      <c r="J2690" s="1" t="s">
        <v>4282</v>
      </c>
      <c r="K2690" s="1" t="s">
        <v>4283</v>
      </c>
      <c r="L2690" s="1" t="s">
        <v>3401</v>
      </c>
      <c r="M2690" s="1" t="s">
        <v>4288</v>
      </c>
      <c r="N2690" s="3">
        <v>-6436.66</v>
      </c>
      <c r="O2690" s="3">
        <v>0</v>
      </c>
      <c r="P2690" s="1" t="s">
        <v>2567</v>
      </c>
      <c r="Q2690" s="1" t="s">
        <v>3332</v>
      </c>
      <c r="R2690" s="1" t="s">
        <v>2330</v>
      </c>
      <c r="S2690" s="1" t="s">
        <v>2407</v>
      </c>
      <c r="T2690" s="1" t="s">
        <v>2407</v>
      </c>
      <c r="U2690" s="1" t="s">
        <v>6528</v>
      </c>
      <c r="V2690" s="1" t="s">
        <v>2470</v>
      </c>
      <c r="W2690" s="1" t="s">
        <v>113</v>
      </c>
      <c r="X2690" s="1" t="str">
        <f>CONCATENATE(Tableau4[[#This Row],[Numéro de pièce de la pièce de référence]],Tableau4[[#This Row],[Numéro de poste de la pièce de référence]])</f>
        <v>450069927120</v>
      </c>
    </row>
    <row r="2691" spans="1:24" x14ac:dyDescent="0.35">
      <c r="A2691" s="1" t="s">
        <v>97</v>
      </c>
      <c r="B2691" s="1" t="s">
        <v>2489</v>
      </c>
      <c r="C2691" s="1" t="s">
        <v>2510</v>
      </c>
      <c r="D2691" s="1" t="s">
        <v>101</v>
      </c>
      <c r="E2691" s="1" t="s">
        <v>2331</v>
      </c>
      <c r="F2691" s="1" t="s">
        <v>2407</v>
      </c>
      <c r="G2691" s="1" t="s">
        <v>3330</v>
      </c>
      <c r="H2691" s="1" t="s">
        <v>222</v>
      </c>
      <c r="I2691" s="2">
        <v>44140</v>
      </c>
      <c r="J2691" s="1" t="s">
        <v>4282</v>
      </c>
      <c r="K2691" s="1" t="s">
        <v>4283</v>
      </c>
      <c r="L2691" s="1" t="s">
        <v>3401</v>
      </c>
      <c r="M2691" s="1" t="s">
        <v>4288</v>
      </c>
      <c r="N2691" s="3">
        <v>-12015.1</v>
      </c>
      <c r="O2691" s="3">
        <v>0</v>
      </c>
      <c r="P2691" s="1" t="s">
        <v>2567</v>
      </c>
      <c r="Q2691" s="1" t="s">
        <v>3333</v>
      </c>
      <c r="R2691" s="1" t="s">
        <v>2330</v>
      </c>
      <c r="S2691" s="1" t="s">
        <v>2407</v>
      </c>
      <c r="T2691" s="1" t="s">
        <v>2407</v>
      </c>
      <c r="U2691" s="1" t="s">
        <v>6528</v>
      </c>
      <c r="V2691" s="1" t="s">
        <v>2470</v>
      </c>
      <c r="W2691" s="1" t="s">
        <v>113</v>
      </c>
      <c r="X2691" s="1" t="str">
        <f>CONCATENATE(Tableau4[[#This Row],[Numéro de pièce de la pièce de référence]],Tableau4[[#This Row],[Numéro de poste de la pièce de référence]])</f>
        <v>450069927130</v>
      </c>
    </row>
    <row r="2692" spans="1:24" x14ac:dyDescent="0.35">
      <c r="A2692" s="1" t="s">
        <v>97</v>
      </c>
      <c r="B2692" s="1" t="s">
        <v>2489</v>
      </c>
      <c r="C2692" s="1" t="s">
        <v>2510</v>
      </c>
      <c r="D2692" s="1" t="s">
        <v>101</v>
      </c>
      <c r="E2692" s="1" t="s">
        <v>2331</v>
      </c>
      <c r="F2692" s="1" t="s">
        <v>2407</v>
      </c>
      <c r="G2692" s="1" t="s">
        <v>3330</v>
      </c>
      <c r="H2692" s="1" t="s">
        <v>421</v>
      </c>
      <c r="I2692" s="2">
        <v>44140</v>
      </c>
      <c r="J2692" s="1" t="s">
        <v>4282</v>
      </c>
      <c r="K2692" s="1" t="s">
        <v>4283</v>
      </c>
      <c r="L2692" s="1" t="s">
        <v>3401</v>
      </c>
      <c r="M2692" s="1" t="s">
        <v>4288</v>
      </c>
      <c r="N2692" s="3">
        <v>-15619.64</v>
      </c>
      <c r="O2692" s="3">
        <v>0</v>
      </c>
      <c r="P2692" s="1" t="s">
        <v>2567</v>
      </c>
      <c r="Q2692" s="1" t="s">
        <v>3333</v>
      </c>
      <c r="R2692" s="1" t="s">
        <v>2330</v>
      </c>
      <c r="S2692" s="1" t="s">
        <v>2407</v>
      </c>
      <c r="T2692" s="1" t="s">
        <v>2407</v>
      </c>
      <c r="U2692" s="1" t="s">
        <v>6528</v>
      </c>
      <c r="V2692" s="1" t="s">
        <v>2470</v>
      </c>
      <c r="W2692" s="1" t="s">
        <v>113</v>
      </c>
      <c r="X2692" s="1" t="str">
        <f>CONCATENATE(Tableau4[[#This Row],[Numéro de pièce de la pièce de référence]],Tableau4[[#This Row],[Numéro de poste de la pièce de référence]])</f>
        <v>450069927140</v>
      </c>
    </row>
    <row r="2693" spans="1:24" x14ac:dyDescent="0.35">
      <c r="A2693" s="1" t="s">
        <v>97</v>
      </c>
      <c r="B2693" s="1" t="s">
        <v>2489</v>
      </c>
      <c r="C2693" s="1" t="s">
        <v>2510</v>
      </c>
      <c r="D2693" s="1" t="s">
        <v>101</v>
      </c>
      <c r="E2693" s="1" t="s">
        <v>2331</v>
      </c>
      <c r="F2693" s="1" t="s">
        <v>2407</v>
      </c>
      <c r="G2693" s="1" t="s">
        <v>3330</v>
      </c>
      <c r="H2693" s="1" t="s">
        <v>423</v>
      </c>
      <c r="I2693" s="2">
        <v>44140</v>
      </c>
      <c r="J2693" s="1" t="s">
        <v>4282</v>
      </c>
      <c r="K2693" s="1" t="s">
        <v>4283</v>
      </c>
      <c r="L2693" s="1" t="s">
        <v>3401</v>
      </c>
      <c r="M2693" s="1" t="s">
        <v>4288</v>
      </c>
      <c r="N2693" s="3">
        <v>-480.6</v>
      </c>
      <c r="O2693" s="3">
        <v>0</v>
      </c>
      <c r="P2693" s="1" t="s">
        <v>2567</v>
      </c>
      <c r="Q2693" s="1" t="s">
        <v>3333</v>
      </c>
      <c r="R2693" s="1" t="s">
        <v>2330</v>
      </c>
      <c r="S2693" s="1" t="s">
        <v>2407</v>
      </c>
      <c r="T2693" s="1" t="s">
        <v>2407</v>
      </c>
      <c r="U2693" s="1" t="s">
        <v>6528</v>
      </c>
      <c r="V2693" s="1" t="s">
        <v>2470</v>
      </c>
      <c r="W2693" s="1" t="s">
        <v>103</v>
      </c>
      <c r="X2693" s="1" t="str">
        <f>CONCATENATE(Tableau4[[#This Row],[Numéro de pièce de la pièce de référence]],Tableau4[[#This Row],[Numéro de poste de la pièce de référence]])</f>
        <v>450069927150</v>
      </c>
    </row>
    <row r="2694" spans="1:24" x14ac:dyDescent="0.35">
      <c r="A2694" s="1" t="s">
        <v>97</v>
      </c>
      <c r="B2694" s="1" t="s">
        <v>2489</v>
      </c>
      <c r="C2694" s="1" t="s">
        <v>2510</v>
      </c>
      <c r="D2694" s="1" t="s">
        <v>101</v>
      </c>
      <c r="E2694" s="1" t="s">
        <v>2331</v>
      </c>
      <c r="F2694" s="1" t="s">
        <v>2407</v>
      </c>
      <c r="G2694" s="1" t="s">
        <v>3330</v>
      </c>
      <c r="H2694" s="1" t="s">
        <v>511</v>
      </c>
      <c r="I2694" s="2">
        <v>44140</v>
      </c>
      <c r="J2694" s="1" t="s">
        <v>4282</v>
      </c>
      <c r="K2694" s="1" t="s">
        <v>4283</v>
      </c>
      <c r="L2694" s="1" t="s">
        <v>3401</v>
      </c>
      <c r="M2694" s="1" t="s">
        <v>4288</v>
      </c>
      <c r="N2694" s="3">
        <v>-1622.04</v>
      </c>
      <c r="O2694" s="3">
        <v>0</v>
      </c>
      <c r="P2694" s="1" t="s">
        <v>3198</v>
      </c>
      <c r="Q2694" s="1" t="s">
        <v>3334</v>
      </c>
      <c r="R2694" s="1" t="s">
        <v>2330</v>
      </c>
      <c r="S2694" s="1" t="s">
        <v>2407</v>
      </c>
      <c r="T2694" s="1" t="s">
        <v>2407</v>
      </c>
      <c r="U2694" s="1" t="s">
        <v>6528</v>
      </c>
      <c r="V2694" s="1" t="s">
        <v>2470</v>
      </c>
      <c r="W2694" s="1" t="s">
        <v>113</v>
      </c>
      <c r="X2694" s="1" t="str">
        <f>CONCATENATE(Tableau4[[#This Row],[Numéro de pièce de la pièce de référence]],Tableau4[[#This Row],[Numéro de poste de la pièce de référence]])</f>
        <v>450069927160</v>
      </c>
    </row>
    <row r="2695" spans="1:24" x14ac:dyDescent="0.35">
      <c r="A2695" s="1" t="s">
        <v>97</v>
      </c>
      <c r="B2695" s="1" t="s">
        <v>2489</v>
      </c>
      <c r="C2695" s="1" t="s">
        <v>2510</v>
      </c>
      <c r="D2695" s="1" t="s">
        <v>101</v>
      </c>
      <c r="E2695" s="1" t="s">
        <v>2331</v>
      </c>
      <c r="F2695" s="1" t="s">
        <v>2407</v>
      </c>
      <c r="G2695" s="1" t="s">
        <v>3330</v>
      </c>
      <c r="H2695" s="1" t="s">
        <v>513</v>
      </c>
      <c r="I2695" s="2">
        <v>44140</v>
      </c>
      <c r="J2695" s="1" t="s">
        <v>4282</v>
      </c>
      <c r="K2695" s="1" t="s">
        <v>4283</v>
      </c>
      <c r="L2695" s="1" t="s">
        <v>3400</v>
      </c>
      <c r="M2695" s="1" t="s">
        <v>4284</v>
      </c>
      <c r="N2695" s="3">
        <v>43383.11</v>
      </c>
      <c r="O2695" s="3">
        <v>0</v>
      </c>
      <c r="P2695" s="1" t="s">
        <v>2567</v>
      </c>
      <c r="Q2695" s="1" t="s">
        <v>2332</v>
      </c>
      <c r="R2695" s="1" t="s">
        <v>2330</v>
      </c>
      <c r="S2695" s="1" t="s">
        <v>2407</v>
      </c>
      <c r="T2695" s="1" t="s">
        <v>2407</v>
      </c>
      <c r="U2695" s="1" t="s">
        <v>6528</v>
      </c>
      <c r="V2695" s="1" t="s">
        <v>2470</v>
      </c>
      <c r="W2695" s="1" t="s">
        <v>113</v>
      </c>
      <c r="X2695" s="1" t="str">
        <f>CONCATENATE(Tableau4[[#This Row],[Numéro de pièce de la pièce de référence]],Tableau4[[#This Row],[Numéro de poste de la pièce de référence]])</f>
        <v>450069927170</v>
      </c>
    </row>
    <row r="2696" spans="1:24" x14ac:dyDescent="0.35">
      <c r="A2696" s="1" t="s">
        <v>97</v>
      </c>
      <c r="B2696" s="1" t="s">
        <v>2489</v>
      </c>
      <c r="C2696" s="1" t="s">
        <v>2510</v>
      </c>
      <c r="D2696" s="1" t="s">
        <v>101</v>
      </c>
      <c r="E2696" s="1" t="s">
        <v>2254</v>
      </c>
      <c r="F2696" s="1" t="s">
        <v>2407</v>
      </c>
      <c r="G2696" s="1" t="s">
        <v>3339</v>
      </c>
      <c r="H2696" s="1" t="s">
        <v>88</v>
      </c>
      <c r="I2696" s="2">
        <v>44140</v>
      </c>
      <c r="J2696" s="1" t="s">
        <v>4282</v>
      </c>
      <c r="K2696" s="1" t="s">
        <v>4283</v>
      </c>
      <c r="L2696" s="1" t="s">
        <v>3400</v>
      </c>
      <c r="M2696" s="1" t="s">
        <v>4284</v>
      </c>
      <c r="N2696" s="3">
        <v>12281.5</v>
      </c>
      <c r="O2696" s="3">
        <v>0</v>
      </c>
      <c r="P2696" s="1" t="s">
        <v>2567</v>
      </c>
      <c r="Q2696" s="1" t="s">
        <v>2255</v>
      </c>
      <c r="R2696" s="1" t="s">
        <v>2253</v>
      </c>
      <c r="S2696" s="1" t="s">
        <v>2407</v>
      </c>
      <c r="T2696" s="1" t="s">
        <v>2407</v>
      </c>
      <c r="U2696" s="1" t="s">
        <v>6529</v>
      </c>
      <c r="V2696" s="1" t="s">
        <v>2470</v>
      </c>
      <c r="W2696" s="1" t="s">
        <v>103</v>
      </c>
      <c r="X2696" s="1" t="str">
        <f>CONCATENATE(Tableau4[[#This Row],[Numéro de pièce de la pièce de référence]],Tableau4[[#This Row],[Numéro de poste de la pièce de référence]])</f>
        <v>450069972110</v>
      </c>
    </row>
    <row r="2697" spans="1:24" x14ac:dyDescent="0.35">
      <c r="A2697" s="1" t="s">
        <v>97</v>
      </c>
      <c r="B2697" s="1" t="s">
        <v>2489</v>
      </c>
      <c r="C2697" s="1" t="s">
        <v>2510</v>
      </c>
      <c r="D2697" s="1" t="s">
        <v>101</v>
      </c>
      <c r="E2697" s="1" t="s">
        <v>2254</v>
      </c>
      <c r="F2697" s="1" t="s">
        <v>2407</v>
      </c>
      <c r="G2697" s="1" t="s">
        <v>3339</v>
      </c>
      <c r="H2697" s="1" t="s">
        <v>217</v>
      </c>
      <c r="I2697" s="2">
        <v>44140</v>
      </c>
      <c r="J2697" s="1" t="s">
        <v>4282</v>
      </c>
      <c r="K2697" s="1" t="s">
        <v>4283</v>
      </c>
      <c r="L2697" s="1" t="s">
        <v>3400</v>
      </c>
      <c r="M2697" s="1" t="s">
        <v>4284</v>
      </c>
      <c r="N2697" s="3">
        <v>5798.93</v>
      </c>
      <c r="O2697" s="3">
        <v>0</v>
      </c>
      <c r="P2697" s="1" t="s">
        <v>2567</v>
      </c>
      <c r="Q2697" s="1" t="s">
        <v>2256</v>
      </c>
      <c r="R2697" s="1" t="s">
        <v>2253</v>
      </c>
      <c r="S2697" s="1" t="s">
        <v>2407</v>
      </c>
      <c r="T2697" s="1" t="s">
        <v>2407</v>
      </c>
      <c r="U2697" s="1" t="s">
        <v>6529</v>
      </c>
      <c r="V2697" s="1" t="s">
        <v>2470</v>
      </c>
      <c r="W2697" s="1" t="s">
        <v>103</v>
      </c>
      <c r="X2697" s="1" t="str">
        <f>CONCATENATE(Tableau4[[#This Row],[Numéro de pièce de la pièce de référence]],Tableau4[[#This Row],[Numéro de poste de la pièce de référence]])</f>
        <v>450069972120</v>
      </c>
    </row>
    <row r="2698" spans="1:24" x14ac:dyDescent="0.35">
      <c r="A2698" s="1" t="s">
        <v>97</v>
      </c>
      <c r="B2698" s="1" t="s">
        <v>2489</v>
      </c>
      <c r="C2698" s="1" t="s">
        <v>2510</v>
      </c>
      <c r="D2698" s="1" t="s">
        <v>101</v>
      </c>
      <c r="E2698" s="1" t="s">
        <v>2260</v>
      </c>
      <c r="F2698" s="1" t="s">
        <v>2407</v>
      </c>
      <c r="G2698" s="1" t="s">
        <v>3340</v>
      </c>
      <c r="H2698" s="1" t="s">
        <v>88</v>
      </c>
      <c r="I2698" s="2">
        <v>44140</v>
      </c>
      <c r="J2698" s="1" t="s">
        <v>4282</v>
      </c>
      <c r="K2698" s="1" t="s">
        <v>4283</v>
      </c>
      <c r="L2698" s="1" t="s">
        <v>3400</v>
      </c>
      <c r="M2698" s="1" t="s">
        <v>4284</v>
      </c>
      <c r="N2698" s="3">
        <v>3522862.85</v>
      </c>
      <c r="O2698" s="3">
        <v>0</v>
      </c>
      <c r="P2698" s="1" t="s">
        <v>2567</v>
      </c>
      <c r="Q2698" s="1" t="s">
        <v>2261</v>
      </c>
      <c r="R2698" s="1" t="s">
        <v>1743</v>
      </c>
      <c r="S2698" s="1" t="s">
        <v>2407</v>
      </c>
      <c r="T2698" s="1" t="s">
        <v>2407</v>
      </c>
      <c r="U2698" s="1" t="s">
        <v>6530</v>
      </c>
      <c r="V2698" s="1" t="s">
        <v>2470</v>
      </c>
      <c r="W2698" s="1" t="s">
        <v>103</v>
      </c>
      <c r="X2698" s="1" t="str">
        <f>CONCATENATE(Tableau4[[#This Row],[Numéro de pièce de la pièce de référence]],Tableau4[[#This Row],[Numéro de poste de la pièce de référence]])</f>
        <v>450069972310</v>
      </c>
    </row>
    <row r="2699" spans="1:24" x14ac:dyDescent="0.35">
      <c r="A2699" s="1" t="s">
        <v>97</v>
      </c>
      <c r="B2699" s="1" t="s">
        <v>2489</v>
      </c>
      <c r="C2699" s="1" t="s">
        <v>2510</v>
      </c>
      <c r="D2699" s="1" t="s">
        <v>101</v>
      </c>
      <c r="E2699" s="1" t="s">
        <v>2266</v>
      </c>
      <c r="F2699" s="1" t="s">
        <v>2407</v>
      </c>
      <c r="G2699" s="1" t="s">
        <v>3341</v>
      </c>
      <c r="H2699" s="1" t="s">
        <v>88</v>
      </c>
      <c r="I2699" s="2">
        <v>44140</v>
      </c>
      <c r="J2699" s="1" t="s">
        <v>4282</v>
      </c>
      <c r="K2699" s="1" t="s">
        <v>4283</v>
      </c>
      <c r="L2699" s="1" t="s">
        <v>3400</v>
      </c>
      <c r="M2699" s="1" t="s">
        <v>4284</v>
      </c>
      <c r="N2699" s="3">
        <v>5485500</v>
      </c>
      <c r="O2699" s="3">
        <v>0</v>
      </c>
      <c r="P2699" s="1" t="s">
        <v>2567</v>
      </c>
      <c r="Q2699" s="1" t="s">
        <v>2267</v>
      </c>
      <c r="R2699" s="1" t="s">
        <v>2237</v>
      </c>
      <c r="S2699" s="1" t="s">
        <v>2407</v>
      </c>
      <c r="T2699" s="1" t="s">
        <v>2407</v>
      </c>
      <c r="U2699" s="1" t="s">
        <v>6531</v>
      </c>
      <c r="V2699" s="1" t="s">
        <v>2470</v>
      </c>
      <c r="W2699" s="1" t="s">
        <v>111</v>
      </c>
      <c r="X2699" s="1" t="str">
        <f>CONCATENATE(Tableau4[[#This Row],[Numéro de pièce de la pièce de référence]],Tableau4[[#This Row],[Numéro de poste de la pièce de référence]])</f>
        <v>450069975210</v>
      </c>
    </row>
    <row r="2700" spans="1:24" x14ac:dyDescent="0.35">
      <c r="A2700" s="1" t="s">
        <v>23</v>
      </c>
      <c r="B2700" s="1" t="s">
        <v>3111</v>
      </c>
      <c r="C2700" s="1" t="s">
        <v>2492</v>
      </c>
      <c r="D2700" s="1" t="s">
        <v>4097</v>
      </c>
      <c r="E2700" s="1" t="s">
        <v>2389</v>
      </c>
      <c r="F2700" s="1" t="s">
        <v>2407</v>
      </c>
      <c r="G2700" s="1" t="s">
        <v>3349</v>
      </c>
      <c r="H2700" s="1" t="s">
        <v>88</v>
      </c>
      <c r="I2700" s="2">
        <v>44140</v>
      </c>
      <c r="J2700" s="1" t="s">
        <v>4282</v>
      </c>
      <c r="K2700" s="1" t="s">
        <v>4283</v>
      </c>
      <c r="L2700" s="1" t="s">
        <v>3400</v>
      </c>
      <c r="M2700" s="1" t="s">
        <v>4284</v>
      </c>
      <c r="N2700" s="3">
        <v>1</v>
      </c>
      <c r="O2700" s="3">
        <v>0</v>
      </c>
      <c r="P2700" s="1" t="s">
        <v>2771</v>
      </c>
      <c r="Q2700" s="1" t="s">
        <v>55</v>
      </c>
      <c r="R2700" s="1" t="s">
        <v>2388</v>
      </c>
      <c r="S2700" s="1" t="s">
        <v>2407</v>
      </c>
      <c r="T2700" s="1" t="s">
        <v>2407</v>
      </c>
      <c r="U2700" s="1" t="s">
        <v>6532</v>
      </c>
      <c r="V2700" s="1" t="s">
        <v>2470</v>
      </c>
      <c r="W2700" s="1" t="s">
        <v>51</v>
      </c>
      <c r="X2700" s="1" t="str">
        <f>CONCATENATE(Tableau4[[#This Row],[Numéro de pièce de la pièce de référence]],Tableau4[[#This Row],[Numéro de poste de la pièce de référence]])</f>
        <v>450069981610</v>
      </c>
    </row>
    <row r="2701" spans="1:24" x14ac:dyDescent="0.35">
      <c r="A2701" s="1" t="s">
        <v>23</v>
      </c>
      <c r="B2701" s="1" t="s">
        <v>3111</v>
      </c>
      <c r="C2701" s="1" t="s">
        <v>2492</v>
      </c>
      <c r="D2701" s="1" t="s">
        <v>4097</v>
      </c>
      <c r="E2701" s="1" t="s">
        <v>2389</v>
      </c>
      <c r="F2701" s="1" t="s">
        <v>2407</v>
      </c>
      <c r="G2701" s="1" t="s">
        <v>3349</v>
      </c>
      <c r="H2701" s="1" t="s">
        <v>217</v>
      </c>
      <c r="I2701" s="2">
        <v>44140</v>
      </c>
      <c r="J2701" s="1" t="s">
        <v>4282</v>
      </c>
      <c r="K2701" s="1" t="s">
        <v>4283</v>
      </c>
      <c r="L2701" s="1" t="s">
        <v>3400</v>
      </c>
      <c r="M2701" s="1" t="s">
        <v>4284</v>
      </c>
      <c r="N2701" s="3">
        <v>1</v>
      </c>
      <c r="O2701" s="3">
        <v>0</v>
      </c>
      <c r="P2701" s="1" t="s">
        <v>2771</v>
      </c>
      <c r="Q2701" s="1" t="s">
        <v>58</v>
      </c>
      <c r="R2701" s="1" t="s">
        <v>2388</v>
      </c>
      <c r="S2701" s="1" t="s">
        <v>2407</v>
      </c>
      <c r="T2701" s="1" t="s">
        <v>2407</v>
      </c>
      <c r="U2701" s="1" t="s">
        <v>6532</v>
      </c>
      <c r="V2701" s="1" t="s">
        <v>2470</v>
      </c>
      <c r="W2701" s="1" t="s">
        <v>51</v>
      </c>
      <c r="X2701" s="1" t="str">
        <f>CONCATENATE(Tableau4[[#This Row],[Numéro de pièce de la pièce de référence]],Tableau4[[#This Row],[Numéro de poste de la pièce de référence]])</f>
        <v>450069981620</v>
      </c>
    </row>
    <row r="2702" spans="1:24" x14ac:dyDescent="0.35">
      <c r="A2702" s="1" t="s">
        <v>23</v>
      </c>
      <c r="B2702" s="1" t="s">
        <v>3111</v>
      </c>
      <c r="C2702" s="1" t="s">
        <v>2492</v>
      </c>
      <c r="D2702" s="1" t="s">
        <v>4097</v>
      </c>
      <c r="E2702" s="1" t="s">
        <v>2389</v>
      </c>
      <c r="F2702" s="1" t="s">
        <v>2407</v>
      </c>
      <c r="G2702" s="1" t="s">
        <v>3349</v>
      </c>
      <c r="H2702" s="1" t="s">
        <v>222</v>
      </c>
      <c r="I2702" s="2">
        <v>44140</v>
      </c>
      <c r="J2702" s="1" t="s">
        <v>4282</v>
      </c>
      <c r="K2702" s="1" t="s">
        <v>4283</v>
      </c>
      <c r="L2702" s="1" t="s">
        <v>3400</v>
      </c>
      <c r="M2702" s="1" t="s">
        <v>4284</v>
      </c>
      <c r="N2702" s="3">
        <v>1</v>
      </c>
      <c r="O2702" s="3">
        <v>0</v>
      </c>
      <c r="P2702" s="1" t="s">
        <v>2771</v>
      </c>
      <c r="Q2702" s="1" t="s">
        <v>62</v>
      </c>
      <c r="R2702" s="1" t="s">
        <v>2388</v>
      </c>
      <c r="S2702" s="1" t="s">
        <v>2407</v>
      </c>
      <c r="T2702" s="1" t="s">
        <v>2407</v>
      </c>
      <c r="U2702" s="1" t="s">
        <v>6532</v>
      </c>
      <c r="V2702" s="1" t="s">
        <v>2470</v>
      </c>
      <c r="W2702" s="1" t="s">
        <v>51</v>
      </c>
      <c r="X2702" s="1" t="str">
        <f>CONCATENATE(Tableau4[[#This Row],[Numéro de pièce de la pièce de référence]],Tableau4[[#This Row],[Numéro de poste de la pièce de référence]])</f>
        <v>450069981630</v>
      </c>
    </row>
    <row r="2703" spans="1:24" x14ac:dyDescent="0.35">
      <c r="A2703" s="1" t="s">
        <v>2539</v>
      </c>
      <c r="B2703" s="1" t="s">
        <v>2543</v>
      </c>
      <c r="C2703" s="1" t="s">
        <v>2492</v>
      </c>
      <c r="D2703" s="1" t="s">
        <v>3419</v>
      </c>
      <c r="E2703" s="1" t="s">
        <v>2249</v>
      </c>
      <c r="F2703" s="1" t="s">
        <v>2407</v>
      </c>
      <c r="G2703" s="1" t="s">
        <v>3350</v>
      </c>
      <c r="H2703" s="1" t="s">
        <v>88</v>
      </c>
      <c r="I2703" s="2">
        <v>44140</v>
      </c>
      <c r="J2703" s="1" t="s">
        <v>4282</v>
      </c>
      <c r="K2703" s="1" t="s">
        <v>4283</v>
      </c>
      <c r="L2703" s="1" t="s">
        <v>3400</v>
      </c>
      <c r="M2703" s="1" t="s">
        <v>4284</v>
      </c>
      <c r="N2703" s="3">
        <v>2044.9</v>
      </c>
      <c r="O2703" s="3">
        <v>0</v>
      </c>
      <c r="P2703" s="1" t="s">
        <v>2567</v>
      </c>
      <c r="Q2703" s="1" t="s">
        <v>2250</v>
      </c>
      <c r="R2703" s="1" t="s">
        <v>416</v>
      </c>
      <c r="S2703" s="1" t="s">
        <v>2407</v>
      </c>
      <c r="T2703" s="1" t="s">
        <v>2407</v>
      </c>
      <c r="U2703" s="1" t="s">
        <v>6533</v>
      </c>
      <c r="V2703" s="1" t="s">
        <v>2470</v>
      </c>
      <c r="W2703" s="1" t="s">
        <v>51</v>
      </c>
      <c r="X2703" s="1" t="str">
        <f>CONCATENATE(Tableau4[[#This Row],[Numéro de pièce de la pièce de référence]],Tableau4[[#This Row],[Numéro de poste de la pièce de référence]])</f>
        <v>450069981910</v>
      </c>
    </row>
    <row r="2704" spans="1:24" x14ac:dyDescent="0.35">
      <c r="A2704" s="1" t="s">
        <v>2539</v>
      </c>
      <c r="B2704" s="1" t="s">
        <v>2543</v>
      </c>
      <c r="C2704" s="1" t="s">
        <v>2492</v>
      </c>
      <c r="D2704" s="1" t="s">
        <v>3419</v>
      </c>
      <c r="E2704" s="1" t="s">
        <v>2249</v>
      </c>
      <c r="F2704" s="1" t="s">
        <v>2407</v>
      </c>
      <c r="G2704" s="1" t="s">
        <v>3350</v>
      </c>
      <c r="H2704" s="1" t="s">
        <v>217</v>
      </c>
      <c r="I2704" s="2">
        <v>44140</v>
      </c>
      <c r="J2704" s="1" t="s">
        <v>4282</v>
      </c>
      <c r="K2704" s="1" t="s">
        <v>4283</v>
      </c>
      <c r="L2704" s="1" t="s">
        <v>3400</v>
      </c>
      <c r="M2704" s="1" t="s">
        <v>4284</v>
      </c>
      <c r="N2704" s="3">
        <v>169.3</v>
      </c>
      <c r="O2704" s="3">
        <v>0</v>
      </c>
      <c r="P2704" s="1" t="s">
        <v>2567</v>
      </c>
      <c r="Q2704" s="1" t="s">
        <v>2251</v>
      </c>
      <c r="R2704" s="1" t="s">
        <v>416</v>
      </c>
      <c r="S2704" s="1" t="s">
        <v>2407</v>
      </c>
      <c r="T2704" s="1" t="s">
        <v>2407</v>
      </c>
      <c r="U2704" s="1" t="s">
        <v>6533</v>
      </c>
      <c r="V2704" s="1" t="s">
        <v>2470</v>
      </c>
      <c r="W2704" s="1" t="s">
        <v>51</v>
      </c>
      <c r="X2704" s="1" t="str">
        <f>CONCATENATE(Tableau4[[#This Row],[Numéro de pièce de la pièce de référence]],Tableau4[[#This Row],[Numéro de poste de la pièce de référence]])</f>
        <v>450069981920</v>
      </c>
    </row>
    <row r="2705" spans="1:24" x14ac:dyDescent="0.35">
      <c r="A2705" s="1" t="s">
        <v>86</v>
      </c>
      <c r="B2705" s="1" t="s">
        <v>2489</v>
      </c>
      <c r="C2705" s="1" t="s">
        <v>2503</v>
      </c>
      <c r="D2705" s="1" t="s">
        <v>3994</v>
      </c>
      <c r="E2705" s="1" t="s">
        <v>234</v>
      </c>
      <c r="F2705" s="1" t="s">
        <v>2407</v>
      </c>
      <c r="G2705" s="1" t="s">
        <v>2514</v>
      </c>
      <c r="H2705" s="1" t="s">
        <v>88</v>
      </c>
      <c r="I2705" s="2">
        <v>44141</v>
      </c>
      <c r="J2705" s="1" t="s">
        <v>4282</v>
      </c>
      <c r="K2705" s="1" t="s">
        <v>4283</v>
      </c>
      <c r="L2705" s="1" t="s">
        <v>2630</v>
      </c>
      <c r="M2705" s="1" t="s">
        <v>4290</v>
      </c>
      <c r="N2705" s="3">
        <v>-9660</v>
      </c>
      <c r="O2705" s="3">
        <v>0</v>
      </c>
      <c r="P2705" s="1" t="s">
        <v>2517</v>
      </c>
      <c r="Q2705" s="1" t="s">
        <v>235</v>
      </c>
      <c r="R2705" s="1" t="s">
        <v>233</v>
      </c>
      <c r="S2705" s="1" t="s">
        <v>2407</v>
      </c>
      <c r="T2705" s="1" t="s">
        <v>2407</v>
      </c>
      <c r="U2705" s="1" t="s">
        <v>6534</v>
      </c>
      <c r="V2705" s="1" t="s">
        <v>2470</v>
      </c>
      <c r="W2705" s="1" t="s">
        <v>2555</v>
      </c>
      <c r="X2705" s="1" t="str">
        <f>CONCATENATE(Tableau4[[#This Row],[Numéro de pièce de la pièce de référence]],Tableau4[[#This Row],[Numéro de poste de la pièce de référence]])</f>
        <v>450065582310</v>
      </c>
    </row>
    <row r="2706" spans="1:24" x14ac:dyDescent="0.35">
      <c r="A2706" s="1" t="s">
        <v>97</v>
      </c>
      <c r="B2706" s="1" t="s">
        <v>2489</v>
      </c>
      <c r="C2706" s="1" t="s">
        <v>2510</v>
      </c>
      <c r="D2706" s="1" t="s">
        <v>101</v>
      </c>
      <c r="E2706" s="1" t="s">
        <v>1085</v>
      </c>
      <c r="F2706" s="1" t="s">
        <v>2407</v>
      </c>
      <c r="G2706" s="1" t="s">
        <v>2901</v>
      </c>
      <c r="H2706" s="1" t="s">
        <v>88</v>
      </c>
      <c r="I2706" s="2">
        <v>44141</v>
      </c>
      <c r="J2706" s="1" t="s">
        <v>4282</v>
      </c>
      <c r="K2706" s="1" t="s">
        <v>4283</v>
      </c>
      <c r="L2706" s="1" t="s">
        <v>2630</v>
      </c>
      <c r="M2706" s="1" t="s">
        <v>4290</v>
      </c>
      <c r="N2706" s="3">
        <v>303262.3</v>
      </c>
      <c r="O2706" s="3">
        <v>0</v>
      </c>
      <c r="P2706" s="1" t="s">
        <v>2567</v>
      </c>
      <c r="Q2706" s="1" t="s">
        <v>1086</v>
      </c>
      <c r="R2706" s="1" t="s">
        <v>1084</v>
      </c>
      <c r="S2706" s="1" t="s">
        <v>2407</v>
      </c>
      <c r="T2706" s="1" t="s">
        <v>2407</v>
      </c>
      <c r="U2706" s="1" t="s">
        <v>6535</v>
      </c>
      <c r="V2706" s="1" t="s">
        <v>2470</v>
      </c>
      <c r="W2706" s="1" t="s">
        <v>103</v>
      </c>
      <c r="X2706" s="1" t="str">
        <f>CONCATENATE(Tableau4[[#This Row],[Numéro de pièce de la pièce de référence]],Tableau4[[#This Row],[Numéro de poste de la pièce de référence]])</f>
        <v>450067230410</v>
      </c>
    </row>
    <row r="2707" spans="1:24" x14ac:dyDescent="0.35">
      <c r="A2707" s="1" t="s">
        <v>97</v>
      </c>
      <c r="B2707" s="1" t="s">
        <v>2489</v>
      </c>
      <c r="C2707" s="1" t="s">
        <v>2510</v>
      </c>
      <c r="D2707" s="1" t="s">
        <v>101</v>
      </c>
      <c r="E2707" s="1" t="s">
        <v>1287</v>
      </c>
      <c r="F2707" s="1" t="s">
        <v>2407</v>
      </c>
      <c r="G2707" s="1" t="s">
        <v>2966</v>
      </c>
      <c r="H2707" s="1" t="s">
        <v>88</v>
      </c>
      <c r="I2707" s="2">
        <v>44141</v>
      </c>
      <c r="J2707" s="1" t="s">
        <v>4282</v>
      </c>
      <c r="K2707" s="1" t="s">
        <v>4283</v>
      </c>
      <c r="L2707" s="1" t="s">
        <v>2630</v>
      </c>
      <c r="M2707" s="1" t="s">
        <v>4290</v>
      </c>
      <c r="N2707" s="3">
        <v>-166784.64000000001</v>
      </c>
      <c r="O2707" s="3">
        <v>0</v>
      </c>
      <c r="P2707" s="1" t="s">
        <v>2567</v>
      </c>
      <c r="Q2707" s="1" t="s">
        <v>1284</v>
      </c>
      <c r="R2707" s="1" t="s">
        <v>1282</v>
      </c>
      <c r="S2707" s="1" t="s">
        <v>2407</v>
      </c>
      <c r="T2707" s="1" t="s">
        <v>2407</v>
      </c>
      <c r="U2707" s="1" t="s">
        <v>6536</v>
      </c>
      <c r="V2707" s="1" t="s">
        <v>2470</v>
      </c>
      <c r="W2707" s="1" t="s">
        <v>51</v>
      </c>
      <c r="X2707" s="1" t="str">
        <f>CONCATENATE(Tableau4[[#This Row],[Numéro de pièce de la pièce de référence]],Tableau4[[#This Row],[Numéro de poste de la pièce de référence]])</f>
        <v>450067361410</v>
      </c>
    </row>
    <row r="2708" spans="1:24" x14ac:dyDescent="0.35">
      <c r="A2708" s="1" t="s">
        <v>97</v>
      </c>
      <c r="B2708" s="1" t="s">
        <v>2489</v>
      </c>
      <c r="C2708" s="1" t="s">
        <v>2510</v>
      </c>
      <c r="D2708" s="1" t="s">
        <v>101</v>
      </c>
      <c r="E2708" s="1" t="s">
        <v>1287</v>
      </c>
      <c r="F2708" s="1" t="s">
        <v>2407</v>
      </c>
      <c r="G2708" s="1" t="s">
        <v>2966</v>
      </c>
      <c r="H2708" s="1" t="s">
        <v>88</v>
      </c>
      <c r="I2708" s="2">
        <v>44141</v>
      </c>
      <c r="J2708" s="1" t="s">
        <v>4282</v>
      </c>
      <c r="K2708" s="1" t="s">
        <v>4283</v>
      </c>
      <c r="L2708" s="1" t="s">
        <v>2630</v>
      </c>
      <c r="M2708" s="1" t="s">
        <v>4290</v>
      </c>
      <c r="N2708" s="3">
        <v>-214917.12</v>
      </c>
      <c r="O2708" s="3">
        <v>0</v>
      </c>
      <c r="P2708" s="1" t="s">
        <v>2567</v>
      </c>
      <c r="Q2708" s="1" t="s">
        <v>1284</v>
      </c>
      <c r="R2708" s="1" t="s">
        <v>1282</v>
      </c>
      <c r="S2708" s="1" t="s">
        <v>2407</v>
      </c>
      <c r="T2708" s="1" t="s">
        <v>2407</v>
      </c>
      <c r="U2708" s="1" t="s">
        <v>6537</v>
      </c>
      <c r="V2708" s="1" t="s">
        <v>2470</v>
      </c>
      <c r="W2708" s="1" t="s">
        <v>51</v>
      </c>
      <c r="X2708" s="1" t="str">
        <f>CONCATENATE(Tableau4[[#This Row],[Numéro de pièce de la pièce de référence]],Tableau4[[#This Row],[Numéro de poste de la pièce de référence]])</f>
        <v>450067361410</v>
      </c>
    </row>
    <row r="2709" spans="1:24" x14ac:dyDescent="0.35">
      <c r="A2709" s="1" t="s">
        <v>97</v>
      </c>
      <c r="B2709" s="1" t="s">
        <v>2489</v>
      </c>
      <c r="C2709" s="1" t="s">
        <v>2510</v>
      </c>
      <c r="D2709" s="1" t="s">
        <v>101</v>
      </c>
      <c r="E2709" s="1" t="s">
        <v>2281</v>
      </c>
      <c r="F2709" s="1" t="s">
        <v>2407</v>
      </c>
      <c r="G2709" s="1" t="s">
        <v>3010</v>
      </c>
      <c r="H2709" s="1" t="s">
        <v>88</v>
      </c>
      <c r="I2709" s="2">
        <v>44141</v>
      </c>
      <c r="J2709" s="1" t="s">
        <v>4282</v>
      </c>
      <c r="K2709" s="1" t="s">
        <v>4283</v>
      </c>
      <c r="L2709" s="1" t="s">
        <v>3401</v>
      </c>
      <c r="M2709" s="1" t="s">
        <v>4288</v>
      </c>
      <c r="N2709" s="3">
        <v>5060.4399999999996</v>
      </c>
      <c r="O2709" s="3">
        <v>0</v>
      </c>
      <c r="P2709" s="1" t="s">
        <v>2567</v>
      </c>
      <c r="Q2709" s="1" t="s">
        <v>2282</v>
      </c>
      <c r="R2709" s="1" t="s">
        <v>2280</v>
      </c>
      <c r="S2709" s="1" t="s">
        <v>2407</v>
      </c>
      <c r="T2709" s="1" t="s">
        <v>2407</v>
      </c>
      <c r="U2709" s="1" t="s">
        <v>6538</v>
      </c>
      <c r="V2709" s="1" t="s">
        <v>2470</v>
      </c>
      <c r="W2709" s="1" t="s">
        <v>111</v>
      </c>
      <c r="X2709" s="1" t="str">
        <f>CONCATENATE(Tableau4[[#This Row],[Numéro de pièce de la pièce de référence]],Tableau4[[#This Row],[Numéro de poste de la pièce de référence]])</f>
        <v>450067462910</v>
      </c>
    </row>
    <row r="2710" spans="1:24" x14ac:dyDescent="0.35">
      <c r="A2710" s="1" t="s">
        <v>97</v>
      </c>
      <c r="B2710" s="1" t="s">
        <v>2489</v>
      </c>
      <c r="C2710" s="1" t="s">
        <v>2510</v>
      </c>
      <c r="D2710" s="1" t="s">
        <v>101</v>
      </c>
      <c r="E2710" s="1" t="s">
        <v>1595</v>
      </c>
      <c r="F2710" s="1" t="s">
        <v>2407</v>
      </c>
      <c r="G2710" s="1" t="s">
        <v>3069</v>
      </c>
      <c r="H2710" s="1" t="s">
        <v>88</v>
      </c>
      <c r="I2710" s="2">
        <v>44141</v>
      </c>
      <c r="J2710" s="1" t="s">
        <v>4282</v>
      </c>
      <c r="K2710" s="1" t="s">
        <v>4283</v>
      </c>
      <c r="L2710" s="1" t="s">
        <v>2630</v>
      </c>
      <c r="M2710" s="1" t="s">
        <v>4290</v>
      </c>
      <c r="N2710" s="3">
        <v>-938902.69</v>
      </c>
      <c r="O2710" s="3">
        <v>0</v>
      </c>
      <c r="P2710" s="1" t="s">
        <v>2517</v>
      </c>
      <c r="Q2710" s="1" t="s">
        <v>1596</v>
      </c>
      <c r="R2710" s="1" t="s">
        <v>301</v>
      </c>
      <c r="S2710" s="1" t="s">
        <v>2407</v>
      </c>
      <c r="T2710" s="1" t="s">
        <v>2407</v>
      </c>
      <c r="U2710" s="1" t="s">
        <v>6539</v>
      </c>
      <c r="V2710" s="1" t="s">
        <v>2470</v>
      </c>
      <c r="W2710" s="1" t="s">
        <v>103</v>
      </c>
      <c r="X2710" s="1" t="str">
        <f>CONCATENATE(Tableau4[[#This Row],[Numéro de pièce de la pièce de référence]],Tableau4[[#This Row],[Numéro de poste de la pièce de référence]])</f>
        <v>450067816910</v>
      </c>
    </row>
    <row r="2711" spans="1:24" x14ac:dyDescent="0.35">
      <c r="A2711" s="1" t="s">
        <v>97</v>
      </c>
      <c r="B2711" s="1" t="s">
        <v>2489</v>
      </c>
      <c r="C2711" s="1" t="s">
        <v>2510</v>
      </c>
      <c r="D2711" s="1" t="s">
        <v>101</v>
      </c>
      <c r="E2711" s="1" t="s">
        <v>1820</v>
      </c>
      <c r="F2711" s="1" t="s">
        <v>2407</v>
      </c>
      <c r="G2711" s="1" t="s">
        <v>3158</v>
      </c>
      <c r="H2711" s="1" t="s">
        <v>88</v>
      </c>
      <c r="I2711" s="2">
        <v>44141</v>
      </c>
      <c r="J2711" s="1" t="s">
        <v>4282</v>
      </c>
      <c r="K2711" s="1" t="s">
        <v>4283</v>
      </c>
      <c r="L2711" s="1" t="s">
        <v>2630</v>
      </c>
      <c r="M2711" s="1" t="s">
        <v>4290</v>
      </c>
      <c r="N2711" s="3">
        <v>-4000</v>
      </c>
      <c r="O2711" s="3">
        <v>0</v>
      </c>
      <c r="P2711" s="1" t="s">
        <v>2702</v>
      </c>
      <c r="Q2711" s="1" t="s">
        <v>3159</v>
      </c>
      <c r="R2711" s="1" t="s">
        <v>1819</v>
      </c>
      <c r="S2711" s="1" t="s">
        <v>2407</v>
      </c>
      <c r="T2711" s="1" t="s">
        <v>2407</v>
      </c>
      <c r="U2711" s="1" t="s">
        <v>6540</v>
      </c>
      <c r="V2711" s="1" t="s">
        <v>2470</v>
      </c>
      <c r="W2711" s="1" t="s">
        <v>51</v>
      </c>
      <c r="X2711" s="1" t="str">
        <f>CONCATENATE(Tableau4[[#This Row],[Numéro de pièce de la pièce de référence]],Tableau4[[#This Row],[Numéro de poste de la pièce de référence]])</f>
        <v>450068614910</v>
      </c>
    </row>
    <row r="2712" spans="1:24" x14ac:dyDescent="0.35">
      <c r="A2712" s="1" t="s">
        <v>97</v>
      </c>
      <c r="B2712" s="1" t="s">
        <v>2489</v>
      </c>
      <c r="C2712" s="1" t="s">
        <v>2510</v>
      </c>
      <c r="D2712" s="1" t="s">
        <v>101</v>
      </c>
      <c r="E2712" s="1" t="s">
        <v>1820</v>
      </c>
      <c r="F2712" s="1" t="s">
        <v>2407</v>
      </c>
      <c r="G2712" s="1" t="s">
        <v>3158</v>
      </c>
      <c r="H2712" s="1" t="s">
        <v>88</v>
      </c>
      <c r="I2712" s="2">
        <v>44141</v>
      </c>
      <c r="J2712" s="1" t="s">
        <v>4282</v>
      </c>
      <c r="K2712" s="1" t="s">
        <v>4283</v>
      </c>
      <c r="L2712" s="1" t="s">
        <v>2630</v>
      </c>
      <c r="M2712" s="1" t="s">
        <v>4290</v>
      </c>
      <c r="N2712" s="3">
        <v>-4000</v>
      </c>
      <c r="O2712" s="3">
        <v>0</v>
      </c>
      <c r="P2712" s="1" t="s">
        <v>2702</v>
      </c>
      <c r="Q2712" s="1" t="s">
        <v>3159</v>
      </c>
      <c r="R2712" s="1" t="s">
        <v>1819</v>
      </c>
      <c r="S2712" s="1" t="s">
        <v>2407</v>
      </c>
      <c r="T2712" s="1" t="s">
        <v>2407</v>
      </c>
      <c r="U2712" s="1" t="s">
        <v>6541</v>
      </c>
      <c r="V2712" s="1" t="s">
        <v>2470</v>
      </c>
      <c r="W2712" s="1" t="s">
        <v>51</v>
      </c>
      <c r="X2712" s="1" t="str">
        <f>CONCATENATE(Tableau4[[#This Row],[Numéro de pièce de la pièce de référence]],Tableau4[[#This Row],[Numéro de poste de la pièce de référence]])</f>
        <v>450068614910</v>
      </c>
    </row>
    <row r="2713" spans="1:24" x14ac:dyDescent="0.35">
      <c r="A2713" s="1" t="s">
        <v>97</v>
      </c>
      <c r="B2713" s="1" t="s">
        <v>2489</v>
      </c>
      <c r="C2713" s="1" t="s">
        <v>2510</v>
      </c>
      <c r="D2713" s="1" t="s">
        <v>101</v>
      </c>
      <c r="E2713" s="1" t="s">
        <v>1913</v>
      </c>
      <c r="F2713" s="1" t="s">
        <v>2407</v>
      </c>
      <c r="G2713" s="1" t="s">
        <v>3191</v>
      </c>
      <c r="H2713" s="1" t="s">
        <v>88</v>
      </c>
      <c r="I2713" s="2">
        <v>44141</v>
      </c>
      <c r="J2713" s="1" t="s">
        <v>4282</v>
      </c>
      <c r="K2713" s="1" t="s">
        <v>4283</v>
      </c>
      <c r="L2713" s="1" t="s">
        <v>2630</v>
      </c>
      <c r="M2713" s="1" t="s">
        <v>4290</v>
      </c>
      <c r="N2713" s="3">
        <v>-0.01</v>
      </c>
      <c r="O2713" s="3">
        <v>0</v>
      </c>
      <c r="P2713" s="1" t="s">
        <v>2567</v>
      </c>
      <c r="Q2713" s="1" t="s">
        <v>1914</v>
      </c>
      <c r="R2713" s="1" t="s">
        <v>352</v>
      </c>
      <c r="S2713" s="1" t="s">
        <v>2407</v>
      </c>
      <c r="T2713" s="1" t="s">
        <v>2407</v>
      </c>
      <c r="U2713" s="1" t="s">
        <v>6542</v>
      </c>
      <c r="V2713" s="1" t="s">
        <v>2470</v>
      </c>
      <c r="W2713" s="1" t="s">
        <v>103</v>
      </c>
      <c r="X2713" s="1" t="str">
        <f>CONCATENATE(Tableau4[[#This Row],[Numéro de pièce de la pièce de référence]],Tableau4[[#This Row],[Numéro de poste de la pièce de référence]])</f>
        <v>450068901310</v>
      </c>
    </row>
    <row r="2714" spans="1:24" x14ac:dyDescent="0.35">
      <c r="A2714" s="1" t="s">
        <v>97</v>
      </c>
      <c r="B2714" s="1" t="s">
        <v>2489</v>
      </c>
      <c r="C2714" s="1" t="s">
        <v>2510</v>
      </c>
      <c r="D2714" s="1" t="s">
        <v>101</v>
      </c>
      <c r="E2714" s="1" t="s">
        <v>1913</v>
      </c>
      <c r="F2714" s="1" t="s">
        <v>2407</v>
      </c>
      <c r="G2714" s="1" t="s">
        <v>3191</v>
      </c>
      <c r="H2714" s="1" t="s">
        <v>88</v>
      </c>
      <c r="I2714" s="2">
        <v>44141</v>
      </c>
      <c r="J2714" s="1" t="s">
        <v>4282</v>
      </c>
      <c r="K2714" s="1" t="s">
        <v>4283</v>
      </c>
      <c r="L2714" s="1" t="s">
        <v>2630</v>
      </c>
      <c r="M2714" s="1" t="s">
        <v>4290</v>
      </c>
      <c r="N2714" s="3">
        <v>-0.01</v>
      </c>
      <c r="O2714" s="3">
        <v>0</v>
      </c>
      <c r="P2714" s="1" t="s">
        <v>2567</v>
      </c>
      <c r="Q2714" s="1" t="s">
        <v>1914</v>
      </c>
      <c r="R2714" s="1" t="s">
        <v>352</v>
      </c>
      <c r="S2714" s="1" t="s">
        <v>2407</v>
      </c>
      <c r="T2714" s="1" t="s">
        <v>2407</v>
      </c>
      <c r="U2714" s="1" t="s">
        <v>6542</v>
      </c>
      <c r="V2714" s="1" t="s">
        <v>2470</v>
      </c>
      <c r="W2714" s="1" t="s">
        <v>103</v>
      </c>
      <c r="X2714" s="1" t="str">
        <f>CONCATENATE(Tableau4[[#This Row],[Numéro de pièce de la pièce de référence]],Tableau4[[#This Row],[Numéro de poste de la pièce de référence]])</f>
        <v>450068901310</v>
      </c>
    </row>
    <row r="2715" spans="1:24" x14ac:dyDescent="0.35">
      <c r="A2715" s="1" t="s">
        <v>97</v>
      </c>
      <c r="B2715" s="1" t="s">
        <v>2489</v>
      </c>
      <c r="C2715" s="1" t="s">
        <v>2510</v>
      </c>
      <c r="D2715" s="1" t="s">
        <v>101</v>
      </c>
      <c r="E2715" s="1" t="s">
        <v>1913</v>
      </c>
      <c r="F2715" s="1" t="s">
        <v>2407</v>
      </c>
      <c r="G2715" s="1" t="s">
        <v>3191</v>
      </c>
      <c r="H2715" s="1" t="s">
        <v>88</v>
      </c>
      <c r="I2715" s="2">
        <v>44141</v>
      </c>
      <c r="J2715" s="1" t="s">
        <v>4282</v>
      </c>
      <c r="K2715" s="1" t="s">
        <v>4283</v>
      </c>
      <c r="L2715" s="1" t="s">
        <v>2630</v>
      </c>
      <c r="M2715" s="1" t="s">
        <v>4290</v>
      </c>
      <c r="N2715" s="3">
        <v>-0.03</v>
      </c>
      <c r="O2715" s="3">
        <v>0</v>
      </c>
      <c r="P2715" s="1" t="s">
        <v>2567</v>
      </c>
      <c r="Q2715" s="1" t="s">
        <v>1914</v>
      </c>
      <c r="R2715" s="1" t="s">
        <v>352</v>
      </c>
      <c r="S2715" s="1" t="s">
        <v>2407</v>
      </c>
      <c r="T2715" s="1" t="s">
        <v>2407</v>
      </c>
      <c r="U2715" s="1" t="s">
        <v>6542</v>
      </c>
      <c r="V2715" s="1" t="s">
        <v>2470</v>
      </c>
      <c r="W2715" s="1" t="s">
        <v>103</v>
      </c>
      <c r="X2715" s="1" t="str">
        <f>CONCATENATE(Tableau4[[#This Row],[Numéro de pièce de la pièce de référence]],Tableau4[[#This Row],[Numéro de poste de la pièce de référence]])</f>
        <v>450068901310</v>
      </c>
    </row>
    <row r="2716" spans="1:24" x14ac:dyDescent="0.35">
      <c r="A2716" s="1" t="s">
        <v>97</v>
      </c>
      <c r="B2716" s="1" t="s">
        <v>2489</v>
      </c>
      <c r="C2716" s="1" t="s">
        <v>2510</v>
      </c>
      <c r="D2716" s="1" t="s">
        <v>101</v>
      </c>
      <c r="E2716" s="1" t="s">
        <v>1913</v>
      </c>
      <c r="F2716" s="1" t="s">
        <v>2407</v>
      </c>
      <c r="G2716" s="1" t="s">
        <v>3191</v>
      </c>
      <c r="H2716" s="1" t="s">
        <v>88</v>
      </c>
      <c r="I2716" s="2">
        <v>44141</v>
      </c>
      <c r="J2716" s="1" t="s">
        <v>4282</v>
      </c>
      <c r="K2716" s="1" t="s">
        <v>4283</v>
      </c>
      <c r="L2716" s="1" t="s">
        <v>2630</v>
      </c>
      <c r="M2716" s="1" t="s">
        <v>4290</v>
      </c>
      <c r="N2716" s="3">
        <v>-62643.13</v>
      </c>
      <c r="O2716" s="3">
        <v>0</v>
      </c>
      <c r="P2716" s="1" t="s">
        <v>2567</v>
      </c>
      <c r="Q2716" s="1" t="s">
        <v>1914</v>
      </c>
      <c r="R2716" s="1" t="s">
        <v>352</v>
      </c>
      <c r="S2716" s="1" t="s">
        <v>2407</v>
      </c>
      <c r="T2716" s="1" t="s">
        <v>2407</v>
      </c>
      <c r="U2716" s="1" t="s">
        <v>6543</v>
      </c>
      <c r="V2716" s="1" t="s">
        <v>2470</v>
      </c>
      <c r="W2716" s="1" t="s">
        <v>103</v>
      </c>
      <c r="X2716" s="1" t="str">
        <f>CONCATENATE(Tableau4[[#This Row],[Numéro de pièce de la pièce de référence]],Tableau4[[#This Row],[Numéro de poste de la pièce de référence]])</f>
        <v>450068901310</v>
      </c>
    </row>
    <row r="2717" spans="1:24" x14ac:dyDescent="0.35">
      <c r="A2717" s="1" t="s">
        <v>97</v>
      </c>
      <c r="B2717" s="1" t="s">
        <v>2489</v>
      </c>
      <c r="C2717" s="1" t="s">
        <v>2510</v>
      </c>
      <c r="D2717" s="1" t="s">
        <v>101</v>
      </c>
      <c r="E2717" s="1" t="s">
        <v>1913</v>
      </c>
      <c r="F2717" s="1" t="s">
        <v>2407</v>
      </c>
      <c r="G2717" s="1" t="s">
        <v>3191</v>
      </c>
      <c r="H2717" s="1" t="s">
        <v>217</v>
      </c>
      <c r="I2717" s="2">
        <v>44141</v>
      </c>
      <c r="J2717" s="1" t="s">
        <v>4282</v>
      </c>
      <c r="K2717" s="1" t="s">
        <v>4283</v>
      </c>
      <c r="L2717" s="1" t="s">
        <v>2630</v>
      </c>
      <c r="M2717" s="1" t="s">
        <v>4290</v>
      </c>
      <c r="N2717" s="3">
        <v>-31519.26</v>
      </c>
      <c r="O2717" s="3">
        <v>0</v>
      </c>
      <c r="P2717" s="1" t="s">
        <v>2567</v>
      </c>
      <c r="Q2717" s="1" t="s">
        <v>1915</v>
      </c>
      <c r="R2717" s="1" t="s">
        <v>352</v>
      </c>
      <c r="S2717" s="1" t="s">
        <v>2407</v>
      </c>
      <c r="T2717" s="1" t="s">
        <v>2407</v>
      </c>
      <c r="U2717" s="1" t="s">
        <v>6543</v>
      </c>
      <c r="V2717" s="1" t="s">
        <v>2470</v>
      </c>
      <c r="W2717" s="1" t="s">
        <v>103</v>
      </c>
      <c r="X2717" s="1" t="str">
        <f>CONCATENATE(Tableau4[[#This Row],[Numéro de pièce de la pièce de référence]],Tableau4[[#This Row],[Numéro de poste de la pièce de référence]])</f>
        <v>450068901320</v>
      </c>
    </row>
    <row r="2718" spans="1:24" x14ac:dyDescent="0.35">
      <c r="A2718" s="1" t="s">
        <v>97</v>
      </c>
      <c r="B2718" s="1" t="s">
        <v>2489</v>
      </c>
      <c r="C2718" s="1" t="s">
        <v>2510</v>
      </c>
      <c r="D2718" s="1" t="s">
        <v>101</v>
      </c>
      <c r="E2718" s="1" t="s">
        <v>1913</v>
      </c>
      <c r="F2718" s="1" t="s">
        <v>2407</v>
      </c>
      <c r="G2718" s="1" t="s">
        <v>3191</v>
      </c>
      <c r="H2718" s="1" t="s">
        <v>217</v>
      </c>
      <c r="I2718" s="2">
        <v>44141</v>
      </c>
      <c r="J2718" s="1" t="s">
        <v>4282</v>
      </c>
      <c r="K2718" s="1" t="s">
        <v>4283</v>
      </c>
      <c r="L2718" s="1" t="s">
        <v>2590</v>
      </c>
      <c r="M2718" s="1" t="s">
        <v>4402</v>
      </c>
      <c r="N2718" s="3">
        <v>-0.02</v>
      </c>
      <c r="O2718" s="3">
        <v>0</v>
      </c>
      <c r="P2718" s="1" t="s">
        <v>2567</v>
      </c>
      <c r="Q2718" s="1" t="s">
        <v>1915</v>
      </c>
      <c r="R2718" s="1" t="s">
        <v>352</v>
      </c>
      <c r="S2718" s="1" t="s">
        <v>2407</v>
      </c>
      <c r="T2718" s="1" t="s">
        <v>2407</v>
      </c>
      <c r="U2718" s="1" t="s">
        <v>6544</v>
      </c>
      <c r="V2718" s="1" t="s">
        <v>2470</v>
      </c>
      <c r="W2718" s="1" t="s">
        <v>103</v>
      </c>
      <c r="X2718" s="1" t="str">
        <f>CONCATENATE(Tableau4[[#This Row],[Numéro de pièce de la pièce de référence]],Tableau4[[#This Row],[Numéro de poste de la pièce de référence]])</f>
        <v>450068901320</v>
      </c>
    </row>
    <row r="2719" spans="1:24" x14ac:dyDescent="0.35">
      <c r="A2719" s="1" t="s">
        <v>97</v>
      </c>
      <c r="B2719" s="1" t="s">
        <v>2489</v>
      </c>
      <c r="C2719" s="1" t="s">
        <v>2510</v>
      </c>
      <c r="D2719" s="1" t="s">
        <v>101</v>
      </c>
      <c r="E2719" s="1" t="s">
        <v>1913</v>
      </c>
      <c r="F2719" s="1" t="s">
        <v>2407</v>
      </c>
      <c r="G2719" s="1" t="s">
        <v>3191</v>
      </c>
      <c r="H2719" s="1" t="s">
        <v>217</v>
      </c>
      <c r="I2719" s="2">
        <v>44141</v>
      </c>
      <c r="J2719" s="1" t="s">
        <v>4282</v>
      </c>
      <c r="K2719" s="1" t="s">
        <v>4283</v>
      </c>
      <c r="L2719" s="1" t="s">
        <v>2630</v>
      </c>
      <c r="M2719" s="1" t="s">
        <v>4290</v>
      </c>
      <c r="N2719" s="3">
        <v>0.02</v>
      </c>
      <c r="O2719" s="3">
        <v>0</v>
      </c>
      <c r="P2719" s="1" t="s">
        <v>2567</v>
      </c>
      <c r="Q2719" s="1" t="s">
        <v>1915</v>
      </c>
      <c r="R2719" s="1" t="s">
        <v>352</v>
      </c>
      <c r="S2719" s="1" t="s">
        <v>2407</v>
      </c>
      <c r="T2719" s="1" t="s">
        <v>2407</v>
      </c>
      <c r="U2719" s="1" t="s">
        <v>6544</v>
      </c>
      <c r="V2719" s="1" t="s">
        <v>2470</v>
      </c>
      <c r="W2719" s="1" t="s">
        <v>103</v>
      </c>
      <c r="X2719" s="1" t="str">
        <f>CONCATENATE(Tableau4[[#This Row],[Numéro de pièce de la pièce de référence]],Tableau4[[#This Row],[Numéro de poste de la pièce de référence]])</f>
        <v>450068901320</v>
      </c>
    </row>
    <row r="2720" spans="1:24" x14ac:dyDescent="0.35">
      <c r="A2720" s="1" t="s">
        <v>97</v>
      </c>
      <c r="B2720" s="1" t="s">
        <v>2489</v>
      </c>
      <c r="C2720" s="1" t="s">
        <v>2510</v>
      </c>
      <c r="D2720" s="1" t="s">
        <v>101</v>
      </c>
      <c r="E2720" s="1" t="s">
        <v>1913</v>
      </c>
      <c r="F2720" s="1" t="s">
        <v>2407</v>
      </c>
      <c r="G2720" s="1" t="s">
        <v>3191</v>
      </c>
      <c r="H2720" s="1" t="s">
        <v>217</v>
      </c>
      <c r="I2720" s="2">
        <v>44141</v>
      </c>
      <c r="J2720" s="1" t="s">
        <v>4282</v>
      </c>
      <c r="K2720" s="1" t="s">
        <v>4283</v>
      </c>
      <c r="L2720" s="1" t="s">
        <v>2590</v>
      </c>
      <c r="M2720" s="1" t="s">
        <v>4402</v>
      </c>
      <c r="N2720" s="3">
        <v>-0.02</v>
      </c>
      <c r="O2720" s="3">
        <v>0</v>
      </c>
      <c r="P2720" s="1" t="s">
        <v>2567</v>
      </c>
      <c r="Q2720" s="1" t="s">
        <v>1915</v>
      </c>
      <c r="R2720" s="1" t="s">
        <v>352</v>
      </c>
      <c r="S2720" s="1" t="s">
        <v>2407</v>
      </c>
      <c r="T2720" s="1" t="s">
        <v>2407</v>
      </c>
      <c r="U2720" s="1" t="s">
        <v>6545</v>
      </c>
      <c r="V2720" s="1" t="s">
        <v>2470</v>
      </c>
      <c r="W2720" s="1" t="s">
        <v>103</v>
      </c>
      <c r="X2720" s="1" t="str">
        <f>CONCATENATE(Tableau4[[#This Row],[Numéro de pièce de la pièce de référence]],Tableau4[[#This Row],[Numéro de poste de la pièce de référence]])</f>
        <v>450068901320</v>
      </c>
    </row>
    <row r="2721" spans="1:24" x14ac:dyDescent="0.35">
      <c r="A2721" s="1" t="s">
        <v>97</v>
      </c>
      <c r="B2721" s="1" t="s">
        <v>2489</v>
      </c>
      <c r="C2721" s="1" t="s">
        <v>2510</v>
      </c>
      <c r="D2721" s="1" t="s">
        <v>101</v>
      </c>
      <c r="E2721" s="1" t="s">
        <v>1913</v>
      </c>
      <c r="F2721" s="1" t="s">
        <v>2407</v>
      </c>
      <c r="G2721" s="1" t="s">
        <v>3191</v>
      </c>
      <c r="H2721" s="1" t="s">
        <v>217</v>
      </c>
      <c r="I2721" s="2">
        <v>44141</v>
      </c>
      <c r="J2721" s="1" t="s">
        <v>4282</v>
      </c>
      <c r="K2721" s="1" t="s">
        <v>4283</v>
      </c>
      <c r="L2721" s="1" t="s">
        <v>2630</v>
      </c>
      <c r="M2721" s="1" t="s">
        <v>4290</v>
      </c>
      <c r="N2721" s="3">
        <v>0.02</v>
      </c>
      <c r="O2721" s="3">
        <v>0</v>
      </c>
      <c r="P2721" s="1" t="s">
        <v>2567</v>
      </c>
      <c r="Q2721" s="1" t="s">
        <v>1915</v>
      </c>
      <c r="R2721" s="1" t="s">
        <v>352</v>
      </c>
      <c r="S2721" s="1" t="s">
        <v>2407</v>
      </c>
      <c r="T2721" s="1" t="s">
        <v>2407</v>
      </c>
      <c r="U2721" s="1" t="s">
        <v>6545</v>
      </c>
      <c r="V2721" s="1" t="s">
        <v>2470</v>
      </c>
      <c r="W2721" s="1" t="s">
        <v>103</v>
      </c>
      <c r="X2721" s="1" t="str">
        <f>CONCATENATE(Tableau4[[#This Row],[Numéro de pièce de la pièce de référence]],Tableau4[[#This Row],[Numéro de poste de la pièce de référence]])</f>
        <v>450068901320</v>
      </c>
    </row>
    <row r="2722" spans="1:24" x14ac:dyDescent="0.35">
      <c r="A2722" s="1" t="s">
        <v>97</v>
      </c>
      <c r="B2722" s="1" t="s">
        <v>2489</v>
      </c>
      <c r="C2722" s="1" t="s">
        <v>2510</v>
      </c>
      <c r="D2722" s="1" t="s">
        <v>101</v>
      </c>
      <c r="E2722" s="1" t="s">
        <v>1913</v>
      </c>
      <c r="F2722" s="1" t="s">
        <v>2407</v>
      </c>
      <c r="G2722" s="1" t="s">
        <v>3191</v>
      </c>
      <c r="H2722" s="1" t="s">
        <v>217</v>
      </c>
      <c r="I2722" s="2">
        <v>44141</v>
      </c>
      <c r="J2722" s="1" t="s">
        <v>4282</v>
      </c>
      <c r="K2722" s="1" t="s">
        <v>4283</v>
      </c>
      <c r="L2722" s="1" t="s">
        <v>2590</v>
      </c>
      <c r="M2722" s="1" t="s">
        <v>4402</v>
      </c>
      <c r="N2722" s="3">
        <v>-0.01</v>
      </c>
      <c r="O2722" s="3">
        <v>0</v>
      </c>
      <c r="P2722" s="1" t="s">
        <v>2567</v>
      </c>
      <c r="Q2722" s="1" t="s">
        <v>1915</v>
      </c>
      <c r="R2722" s="1" t="s">
        <v>352</v>
      </c>
      <c r="S2722" s="1" t="s">
        <v>2407</v>
      </c>
      <c r="T2722" s="1" t="s">
        <v>2407</v>
      </c>
      <c r="U2722" s="1" t="s">
        <v>6546</v>
      </c>
      <c r="V2722" s="1" t="s">
        <v>2470</v>
      </c>
      <c r="W2722" s="1" t="s">
        <v>103</v>
      </c>
      <c r="X2722" s="1" t="str">
        <f>CONCATENATE(Tableau4[[#This Row],[Numéro de pièce de la pièce de référence]],Tableau4[[#This Row],[Numéro de poste de la pièce de référence]])</f>
        <v>450068901320</v>
      </c>
    </row>
    <row r="2723" spans="1:24" x14ac:dyDescent="0.35">
      <c r="A2723" s="1" t="s">
        <v>97</v>
      </c>
      <c r="B2723" s="1" t="s">
        <v>2489</v>
      </c>
      <c r="C2723" s="1" t="s">
        <v>2510</v>
      </c>
      <c r="D2723" s="1" t="s">
        <v>101</v>
      </c>
      <c r="E2723" s="1" t="s">
        <v>1913</v>
      </c>
      <c r="F2723" s="1" t="s">
        <v>2407</v>
      </c>
      <c r="G2723" s="1" t="s">
        <v>3191</v>
      </c>
      <c r="H2723" s="1" t="s">
        <v>217</v>
      </c>
      <c r="I2723" s="2">
        <v>44141</v>
      </c>
      <c r="J2723" s="1" t="s">
        <v>4282</v>
      </c>
      <c r="K2723" s="1" t="s">
        <v>4283</v>
      </c>
      <c r="L2723" s="1" t="s">
        <v>2630</v>
      </c>
      <c r="M2723" s="1" t="s">
        <v>4290</v>
      </c>
      <c r="N2723" s="3">
        <v>0.01</v>
      </c>
      <c r="O2723" s="3">
        <v>0</v>
      </c>
      <c r="P2723" s="1" t="s">
        <v>2567</v>
      </c>
      <c r="Q2723" s="1" t="s">
        <v>1915</v>
      </c>
      <c r="R2723" s="1" t="s">
        <v>352</v>
      </c>
      <c r="S2723" s="1" t="s">
        <v>2407</v>
      </c>
      <c r="T2723" s="1" t="s">
        <v>2407</v>
      </c>
      <c r="U2723" s="1" t="s">
        <v>6546</v>
      </c>
      <c r="V2723" s="1" t="s">
        <v>2470</v>
      </c>
      <c r="W2723" s="1" t="s">
        <v>103</v>
      </c>
      <c r="X2723" s="1" t="str">
        <f>CONCATENATE(Tableau4[[#This Row],[Numéro de pièce de la pièce de référence]],Tableau4[[#This Row],[Numéro de poste de la pièce de référence]])</f>
        <v>450068901320</v>
      </c>
    </row>
    <row r="2724" spans="1:24" x14ac:dyDescent="0.35">
      <c r="A2724" s="1" t="s">
        <v>97</v>
      </c>
      <c r="B2724" s="1" t="s">
        <v>2489</v>
      </c>
      <c r="C2724" s="1" t="s">
        <v>2510</v>
      </c>
      <c r="D2724" s="1" t="s">
        <v>101</v>
      </c>
      <c r="E2724" s="1" t="s">
        <v>1913</v>
      </c>
      <c r="F2724" s="1" t="s">
        <v>2407</v>
      </c>
      <c r="G2724" s="1" t="s">
        <v>3191</v>
      </c>
      <c r="H2724" s="1" t="s">
        <v>217</v>
      </c>
      <c r="I2724" s="2">
        <v>44141</v>
      </c>
      <c r="J2724" s="1" t="s">
        <v>4282</v>
      </c>
      <c r="K2724" s="1" t="s">
        <v>4283</v>
      </c>
      <c r="L2724" s="1" t="s">
        <v>2590</v>
      </c>
      <c r="M2724" s="1" t="s">
        <v>4402</v>
      </c>
      <c r="N2724" s="3">
        <v>-0.01</v>
      </c>
      <c r="O2724" s="3">
        <v>0</v>
      </c>
      <c r="P2724" s="1" t="s">
        <v>2567</v>
      </c>
      <c r="Q2724" s="1" t="s">
        <v>1915</v>
      </c>
      <c r="R2724" s="1" t="s">
        <v>352</v>
      </c>
      <c r="S2724" s="1" t="s">
        <v>2407</v>
      </c>
      <c r="T2724" s="1" t="s">
        <v>2407</v>
      </c>
      <c r="U2724" s="1" t="s">
        <v>6547</v>
      </c>
      <c r="V2724" s="1" t="s">
        <v>2470</v>
      </c>
      <c r="W2724" s="1" t="s">
        <v>103</v>
      </c>
      <c r="X2724" s="1" t="str">
        <f>CONCATENATE(Tableau4[[#This Row],[Numéro de pièce de la pièce de référence]],Tableau4[[#This Row],[Numéro de poste de la pièce de référence]])</f>
        <v>450068901320</v>
      </c>
    </row>
    <row r="2725" spans="1:24" x14ac:dyDescent="0.35">
      <c r="A2725" s="1" t="s">
        <v>97</v>
      </c>
      <c r="B2725" s="1" t="s">
        <v>2489</v>
      </c>
      <c r="C2725" s="1" t="s">
        <v>2510</v>
      </c>
      <c r="D2725" s="1" t="s">
        <v>101</v>
      </c>
      <c r="E2725" s="1" t="s">
        <v>1913</v>
      </c>
      <c r="F2725" s="1" t="s">
        <v>2407</v>
      </c>
      <c r="G2725" s="1" t="s">
        <v>3191</v>
      </c>
      <c r="H2725" s="1" t="s">
        <v>217</v>
      </c>
      <c r="I2725" s="2">
        <v>44141</v>
      </c>
      <c r="J2725" s="1" t="s">
        <v>4282</v>
      </c>
      <c r="K2725" s="1" t="s">
        <v>4283</v>
      </c>
      <c r="L2725" s="1" t="s">
        <v>2630</v>
      </c>
      <c r="M2725" s="1" t="s">
        <v>4290</v>
      </c>
      <c r="N2725" s="3">
        <v>0.01</v>
      </c>
      <c r="O2725" s="3">
        <v>0</v>
      </c>
      <c r="P2725" s="1" t="s">
        <v>2567</v>
      </c>
      <c r="Q2725" s="1" t="s">
        <v>1915</v>
      </c>
      <c r="R2725" s="1" t="s">
        <v>352</v>
      </c>
      <c r="S2725" s="1" t="s">
        <v>2407</v>
      </c>
      <c r="T2725" s="1" t="s">
        <v>2407</v>
      </c>
      <c r="U2725" s="1" t="s">
        <v>6547</v>
      </c>
      <c r="V2725" s="1" t="s">
        <v>2470</v>
      </c>
      <c r="W2725" s="1" t="s">
        <v>103</v>
      </c>
      <c r="X2725" s="1" t="str">
        <f>CONCATENATE(Tableau4[[#This Row],[Numéro de pièce de la pièce de référence]],Tableau4[[#This Row],[Numéro de poste de la pièce de référence]])</f>
        <v>450068901320</v>
      </c>
    </row>
    <row r="2726" spans="1:24" x14ac:dyDescent="0.35">
      <c r="A2726" s="1" t="s">
        <v>97</v>
      </c>
      <c r="B2726" s="1" t="s">
        <v>2489</v>
      </c>
      <c r="C2726" s="1" t="s">
        <v>2510</v>
      </c>
      <c r="D2726" s="1" t="s">
        <v>101</v>
      </c>
      <c r="E2726" s="1" t="s">
        <v>1913</v>
      </c>
      <c r="F2726" s="1" t="s">
        <v>2407</v>
      </c>
      <c r="G2726" s="1" t="s">
        <v>3191</v>
      </c>
      <c r="H2726" s="1" t="s">
        <v>217</v>
      </c>
      <c r="I2726" s="2">
        <v>44141</v>
      </c>
      <c r="J2726" s="1" t="s">
        <v>4282</v>
      </c>
      <c r="K2726" s="1" t="s">
        <v>4283</v>
      </c>
      <c r="L2726" s="1" t="s">
        <v>2590</v>
      </c>
      <c r="M2726" s="1" t="s">
        <v>4402</v>
      </c>
      <c r="N2726" s="3">
        <v>0.04</v>
      </c>
      <c r="O2726" s="3">
        <v>0</v>
      </c>
      <c r="P2726" s="1" t="s">
        <v>2567</v>
      </c>
      <c r="Q2726" s="1" t="s">
        <v>1915</v>
      </c>
      <c r="R2726" s="1" t="s">
        <v>352</v>
      </c>
      <c r="S2726" s="1" t="s">
        <v>2407</v>
      </c>
      <c r="T2726" s="1" t="s">
        <v>2407</v>
      </c>
      <c r="U2726" s="1" t="s">
        <v>6548</v>
      </c>
      <c r="V2726" s="1" t="s">
        <v>2470</v>
      </c>
      <c r="W2726" s="1" t="s">
        <v>103</v>
      </c>
      <c r="X2726" s="1" t="str">
        <f>CONCATENATE(Tableau4[[#This Row],[Numéro de pièce de la pièce de référence]],Tableau4[[#This Row],[Numéro de poste de la pièce de référence]])</f>
        <v>450068901320</v>
      </c>
    </row>
    <row r="2727" spans="1:24" x14ac:dyDescent="0.35">
      <c r="A2727" s="1" t="s">
        <v>97</v>
      </c>
      <c r="B2727" s="1" t="s">
        <v>2489</v>
      </c>
      <c r="C2727" s="1" t="s">
        <v>2510</v>
      </c>
      <c r="D2727" s="1" t="s">
        <v>101</v>
      </c>
      <c r="E2727" s="1" t="s">
        <v>1913</v>
      </c>
      <c r="F2727" s="1" t="s">
        <v>2407</v>
      </c>
      <c r="G2727" s="1" t="s">
        <v>3191</v>
      </c>
      <c r="H2727" s="1" t="s">
        <v>217</v>
      </c>
      <c r="I2727" s="2">
        <v>44141</v>
      </c>
      <c r="J2727" s="1" t="s">
        <v>4282</v>
      </c>
      <c r="K2727" s="1" t="s">
        <v>4283</v>
      </c>
      <c r="L2727" s="1" t="s">
        <v>2630</v>
      </c>
      <c r="M2727" s="1" t="s">
        <v>4290</v>
      </c>
      <c r="N2727" s="3">
        <v>-0.04</v>
      </c>
      <c r="O2727" s="3">
        <v>0</v>
      </c>
      <c r="P2727" s="1" t="s">
        <v>2567</v>
      </c>
      <c r="Q2727" s="1" t="s">
        <v>1915</v>
      </c>
      <c r="R2727" s="1" t="s">
        <v>352</v>
      </c>
      <c r="S2727" s="1" t="s">
        <v>2407</v>
      </c>
      <c r="T2727" s="1" t="s">
        <v>2407</v>
      </c>
      <c r="U2727" s="1" t="s">
        <v>6548</v>
      </c>
      <c r="V2727" s="1" t="s">
        <v>2470</v>
      </c>
      <c r="W2727" s="1" t="s">
        <v>103</v>
      </c>
      <c r="X2727" s="1" t="str">
        <f>CONCATENATE(Tableau4[[#This Row],[Numéro de pièce de la pièce de référence]],Tableau4[[#This Row],[Numéro de poste de la pièce de référence]])</f>
        <v>450068901320</v>
      </c>
    </row>
    <row r="2728" spans="1:24" x14ac:dyDescent="0.35">
      <c r="A2728" s="1" t="s">
        <v>97</v>
      </c>
      <c r="B2728" s="1" t="s">
        <v>2489</v>
      </c>
      <c r="C2728" s="1" t="s">
        <v>2510</v>
      </c>
      <c r="D2728" s="1" t="s">
        <v>101</v>
      </c>
      <c r="E2728" s="1" t="s">
        <v>1913</v>
      </c>
      <c r="F2728" s="1" t="s">
        <v>2407</v>
      </c>
      <c r="G2728" s="1" t="s">
        <v>3191</v>
      </c>
      <c r="H2728" s="1" t="s">
        <v>217</v>
      </c>
      <c r="I2728" s="2">
        <v>44141</v>
      </c>
      <c r="J2728" s="1" t="s">
        <v>4282</v>
      </c>
      <c r="K2728" s="1" t="s">
        <v>4283</v>
      </c>
      <c r="L2728" s="1" t="s">
        <v>2630</v>
      </c>
      <c r="M2728" s="1" t="s">
        <v>4290</v>
      </c>
      <c r="N2728" s="3">
        <v>-157596.51</v>
      </c>
      <c r="O2728" s="3">
        <v>0</v>
      </c>
      <c r="P2728" s="1" t="s">
        <v>2567</v>
      </c>
      <c r="Q2728" s="1" t="s">
        <v>1915</v>
      </c>
      <c r="R2728" s="1" t="s">
        <v>352</v>
      </c>
      <c r="S2728" s="1" t="s">
        <v>2407</v>
      </c>
      <c r="T2728" s="1" t="s">
        <v>2407</v>
      </c>
      <c r="U2728" s="1" t="s">
        <v>6543</v>
      </c>
      <c r="V2728" s="1" t="s">
        <v>2470</v>
      </c>
      <c r="W2728" s="1" t="s">
        <v>103</v>
      </c>
      <c r="X2728" s="1" t="str">
        <f>CONCATENATE(Tableau4[[#This Row],[Numéro de pièce de la pièce de référence]],Tableau4[[#This Row],[Numéro de poste de la pièce de référence]])</f>
        <v>450068901320</v>
      </c>
    </row>
    <row r="2729" spans="1:24" x14ac:dyDescent="0.35">
      <c r="A2729" s="1" t="s">
        <v>97</v>
      </c>
      <c r="B2729" s="1" t="s">
        <v>2489</v>
      </c>
      <c r="C2729" s="1" t="s">
        <v>2510</v>
      </c>
      <c r="D2729" s="1" t="s">
        <v>101</v>
      </c>
      <c r="E2729" s="1" t="s">
        <v>1913</v>
      </c>
      <c r="F2729" s="1" t="s">
        <v>2407</v>
      </c>
      <c r="G2729" s="1" t="s">
        <v>3191</v>
      </c>
      <c r="H2729" s="1" t="s">
        <v>217</v>
      </c>
      <c r="I2729" s="2">
        <v>44141</v>
      </c>
      <c r="J2729" s="1" t="s">
        <v>4282</v>
      </c>
      <c r="K2729" s="1" t="s">
        <v>4283</v>
      </c>
      <c r="L2729" s="1" t="s">
        <v>2590</v>
      </c>
      <c r="M2729" s="1" t="s">
        <v>4402</v>
      </c>
      <c r="N2729" s="3">
        <v>7.0000000000000007E-2</v>
      </c>
      <c r="O2729" s="3">
        <v>0</v>
      </c>
      <c r="P2729" s="1" t="s">
        <v>2567</v>
      </c>
      <c r="Q2729" s="1" t="s">
        <v>1915</v>
      </c>
      <c r="R2729" s="1" t="s">
        <v>352</v>
      </c>
      <c r="S2729" s="1" t="s">
        <v>2407</v>
      </c>
      <c r="T2729" s="1" t="s">
        <v>2407</v>
      </c>
      <c r="U2729" s="1" t="s">
        <v>6543</v>
      </c>
      <c r="V2729" s="1" t="s">
        <v>2470</v>
      </c>
      <c r="W2729" s="1" t="s">
        <v>103</v>
      </c>
      <c r="X2729" s="1" t="str">
        <f>CONCATENATE(Tableau4[[#This Row],[Numéro de pièce de la pièce de référence]],Tableau4[[#This Row],[Numéro de poste de la pièce de référence]])</f>
        <v>450068901320</v>
      </c>
    </row>
    <row r="2730" spans="1:24" x14ac:dyDescent="0.35">
      <c r="A2730" s="1" t="s">
        <v>97</v>
      </c>
      <c r="B2730" s="1" t="s">
        <v>2489</v>
      </c>
      <c r="C2730" s="1" t="s">
        <v>2510</v>
      </c>
      <c r="D2730" s="1" t="s">
        <v>101</v>
      </c>
      <c r="E2730" s="1" t="s">
        <v>1913</v>
      </c>
      <c r="F2730" s="1" t="s">
        <v>2407</v>
      </c>
      <c r="G2730" s="1" t="s">
        <v>3191</v>
      </c>
      <c r="H2730" s="1" t="s">
        <v>217</v>
      </c>
      <c r="I2730" s="2">
        <v>44141</v>
      </c>
      <c r="J2730" s="1" t="s">
        <v>4282</v>
      </c>
      <c r="K2730" s="1" t="s">
        <v>4283</v>
      </c>
      <c r="L2730" s="1" t="s">
        <v>2630</v>
      </c>
      <c r="M2730" s="1" t="s">
        <v>4290</v>
      </c>
      <c r="N2730" s="3">
        <v>0.01</v>
      </c>
      <c r="O2730" s="3">
        <v>0</v>
      </c>
      <c r="P2730" s="1" t="s">
        <v>2567</v>
      </c>
      <c r="Q2730" s="1" t="s">
        <v>1915</v>
      </c>
      <c r="R2730" s="1" t="s">
        <v>352</v>
      </c>
      <c r="S2730" s="1" t="s">
        <v>2407</v>
      </c>
      <c r="T2730" s="1" t="s">
        <v>2407</v>
      </c>
      <c r="U2730" s="1" t="s">
        <v>6549</v>
      </c>
      <c r="V2730" s="1" t="s">
        <v>2470</v>
      </c>
      <c r="W2730" s="1" t="s">
        <v>103</v>
      </c>
      <c r="X2730" s="1" t="str">
        <f>CONCATENATE(Tableau4[[#This Row],[Numéro de pièce de la pièce de référence]],Tableau4[[#This Row],[Numéro de poste de la pièce de référence]])</f>
        <v>450068901320</v>
      </c>
    </row>
    <row r="2731" spans="1:24" x14ac:dyDescent="0.35">
      <c r="A2731" s="1" t="s">
        <v>97</v>
      </c>
      <c r="B2731" s="1" t="s">
        <v>2489</v>
      </c>
      <c r="C2731" s="1" t="s">
        <v>2510</v>
      </c>
      <c r="D2731" s="1" t="s">
        <v>101</v>
      </c>
      <c r="E2731" s="1" t="s">
        <v>1913</v>
      </c>
      <c r="F2731" s="1" t="s">
        <v>2407</v>
      </c>
      <c r="G2731" s="1" t="s">
        <v>3191</v>
      </c>
      <c r="H2731" s="1" t="s">
        <v>217</v>
      </c>
      <c r="I2731" s="2">
        <v>44141</v>
      </c>
      <c r="J2731" s="1" t="s">
        <v>4282</v>
      </c>
      <c r="K2731" s="1" t="s">
        <v>4283</v>
      </c>
      <c r="L2731" s="1" t="s">
        <v>2590</v>
      </c>
      <c r="M2731" s="1" t="s">
        <v>4402</v>
      </c>
      <c r="N2731" s="3">
        <v>-0.01</v>
      </c>
      <c r="O2731" s="3">
        <v>0</v>
      </c>
      <c r="P2731" s="1" t="s">
        <v>2567</v>
      </c>
      <c r="Q2731" s="1" t="s">
        <v>1915</v>
      </c>
      <c r="R2731" s="1" t="s">
        <v>352</v>
      </c>
      <c r="S2731" s="1" t="s">
        <v>2407</v>
      </c>
      <c r="T2731" s="1" t="s">
        <v>2407</v>
      </c>
      <c r="U2731" s="1" t="s">
        <v>6549</v>
      </c>
      <c r="V2731" s="1" t="s">
        <v>2470</v>
      </c>
      <c r="W2731" s="1" t="s">
        <v>103</v>
      </c>
      <c r="X2731" s="1" t="str">
        <f>CONCATENATE(Tableau4[[#This Row],[Numéro de pièce de la pièce de référence]],Tableau4[[#This Row],[Numéro de poste de la pièce de référence]])</f>
        <v>450068901320</v>
      </c>
    </row>
    <row r="2732" spans="1:24" x14ac:dyDescent="0.35">
      <c r="A2732" s="1" t="s">
        <v>97</v>
      </c>
      <c r="B2732" s="1" t="s">
        <v>2489</v>
      </c>
      <c r="C2732" s="1" t="s">
        <v>2510</v>
      </c>
      <c r="D2732" s="1" t="s">
        <v>101</v>
      </c>
      <c r="E2732" s="1" t="s">
        <v>1913</v>
      </c>
      <c r="F2732" s="1" t="s">
        <v>2407</v>
      </c>
      <c r="G2732" s="1" t="s">
        <v>3191</v>
      </c>
      <c r="H2732" s="1" t="s">
        <v>217</v>
      </c>
      <c r="I2732" s="2">
        <v>44141</v>
      </c>
      <c r="J2732" s="1" t="s">
        <v>4282</v>
      </c>
      <c r="K2732" s="1" t="s">
        <v>4283</v>
      </c>
      <c r="L2732" s="1" t="s">
        <v>2630</v>
      </c>
      <c r="M2732" s="1" t="s">
        <v>4290</v>
      </c>
      <c r="N2732" s="3">
        <v>0.01</v>
      </c>
      <c r="O2732" s="3">
        <v>0</v>
      </c>
      <c r="P2732" s="1" t="s">
        <v>2567</v>
      </c>
      <c r="Q2732" s="1" t="s">
        <v>1915</v>
      </c>
      <c r="R2732" s="1" t="s">
        <v>352</v>
      </c>
      <c r="S2732" s="1" t="s">
        <v>2407</v>
      </c>
      <c r="T2732" s="1" t="s">
        <v>2407</v>
      </c>
      <c r="U2732" s="1" t="s">
        <v>6549</v>
      </c>
      <c r="V2732" s="1" t="s">
        <v>2470</v>
      </c>
      <c r="W2732" s="1" t="s">
        <v>103</v>
      </c>
      <c r="X2732" s="1" t="str">
        <f>CONCATENATE(Tableau4[[#This Row],[Numéro de pièce de la pièce de référence]],Tableau4[[#This Row],[Numéro de poste de la pièce de référence]])</f>
        <v>450068901320</v>
      </c>
    </row>
    <row r="2733" spans="1:24" x14ac:dyDescent="0.35">
      <c r="A2733" s="1" t="s">
        <v>97</v>
      </c>
      <c r="B2733" s="1" t="s">
        <v>2489</v>
      </c>
      <c r="C2733" s="1" t="s">
        <v>2510</v>
      </c>
      <c r="D2733" s="1" t="s">
        <v>101</v>
      </c>
      <c r="E2733" s="1" t="s">
        <v>1913</v>
      </c>
      <c r="F2733" s="1" t="s">
        <v>2407</v>
      </c>
      <c r="G2733" s="1" t="s">
        <v>3191</v>
      </c>
      <c r="H2733" s="1" t="s">
        <v>217</v>
      </c>
      <c r="I2733" s="2">
        <v>44141</v>
      </c>
      <c r="J2733" s="1" t="s">
        <v>4282</v>
      </c>
      <c r="K2733" s="1" t="s">
        <v>4283</v>
      </c>
      <c r="L2733" s="1" t="s">
        <v>2590</v>
      </c>
      <c r="M2733" s="1" t="s">
        <v>4402</v>
      </c>
      <c r="N2733" s="3">
        <v>-0.01</v>
      </c>
      <c r="O2733" s="3">
        <v>0</v>
      </c>
      <c r="P2733" s="1" t="s">
        <v>2567</v>
      </c>
      <c r="Q2733" s="1" t="s">
        <v>1915</v>
      </c>
      <c r="R2733" s="1" t="s">
        <v>352</v>
      </c>
      <c r="S2733" s="1" t="s">
        <v>2407</v>
      </c>
      <c r="T2733" s="1" t="s">
        <v>2407</v>
      </c>
      <c r="U2733" s="1" t="s">
        <v>6549</v>
      </c>
      <c r="V2733" s="1" t="s">
        <v>2470</v>
      </c>
      <c r="W2733" s="1" t="s">
        <v>103</v>
      </c>
      <c r="X2733" s="1" t="str">
        <f>CONCATENATE(Tableau4[[#This Row],[Numéro de pièce de la pièce de référence]],Tableau4[[#This Row],[Numéro de poste de la pièce de référence]])</f>
        <v>450068901320</v>
      </c>
    </row>
    <row r="2734" spans="1:24" x14ac:dyDescent="0.35">
      <c r="A2734" s="1" t="s">
        <v>97</v>
      </c>
      <c r="B2734" s="1" t="s">
        <v>2489</v>
      </c>
      <c r="C2734" s="1" t="s">
        <v>2510</v>
      </c>
      <c r="D2734" s="1" t="s">
        <v>101</v>
      </c>
      <c r="E2734" s="1" t="s">
        <v>1913</v>
      </c>
      <c r="F2734" s="1" t="s">
        <v>2407</v>
      </c>
      <c r="G2734" s="1" t="s">
        <v>3191</v>
      </c>
      <c r="H2734" s="1" t="s">
        <v>217</v>
      </c>
      <c r="I2734" s="2">
        <v>44141</v>
      </c>
      <c r="J2734" s="1" t="s">
        <v>4282</v>
      </c>
      <c r="K2734" s="1" t="s">
        <v>4283</v>
      </c>
      <c r="L2734" s="1" t="s">
        <v>2630</v>
      </c>
      <c r="M2734" s="1" t="s">
        <v>4290</v>
      </c>
      <c r="N2734" s="3">
        <v>0.01</v>
      </c>
      <c r="O2734" s="3">
        <v>0</v>
      </c>
      <c r="P2734" s="1" t="s">
        <v>2567</v>
      </c>
      <c r="Q2734" s="1" t="s">
        <v>1915</v>
      </c>
      <c r="R2734" s="1" t="s">
        <v>352</v>
      </c>
      <c r="S2734" s="1" t="s">
        <v>2407</v>
      </c>
      <c r="T2734" s="1" t="s">
        <v>2407</v>
      </c>
      <c r="U2734" s="1" t="s">
        <v>6550</v>
      </c>
      <c r="V2734" s="1" t="s">
        <v>2470</v>
      </c>
      <c r="W2734" s="1" t="s">
        <v>103</v>
      </c>
      <c r="X2734" s="1" t="str">
        <f>CONCATENATE(Tableau4[[#This Row],[Numéro de pièce de la pièce de référence]],Tableau4[[#This Row],[Numéro de poste de la pièce de référence]])</f>
        <v>450068901320</v>
      </c>
    </row>
    <row r="2735" spans="1:24" x14ac:dyDescent="0.35">
      <c r="A2735" s="1" t="s">
        <v>97</v>
      </c>
      <c r="B2735" s="1" t="s">
        <v>2489</v>
      </c>
      <c r="C2735" s="1" t="s">
        <v>2510</v>
      </c>
      <c r="D2735" s="1" t="s">
        <v>101</v>
      </c>
      <c r="E2735" s="1" t="s">
        <v>1913</v>
      </c>
      <c r="F2735" s="1" t="s">
        <v>2407</v>
      </c>
      <c r="G2735" s="1" t="s">
        <v>3191</v>
      </c>
      <c r="H2735" s="1" t="s">
        <v>217</v>
      </c>
      <c r="I2735" s="2">
        <v>44141</v>
      </c>
      <c r="J2735" s="1" t="s">
        <v>4282</v>
      </c>
      <c r="K2735" s="1" t="s">
        <v>4283</v>
      </c>
      <c r="L2735" s="1" t="s">
        <v>2590</v>
      </c>
      <c r="M2735" s="1" t="s">
        <v>4402</v>
      </c>
      <c r="N2735" s="3">
        <v>-0.01</v>
      </c>
      <c r="O2735" s="3">
        <v>0</v>
      </c>
      <c r="P2735" s="1" t="s">
        <v>2567</v>
      </c>
      <c r="Q2735" s="1" t="s">
        <v>1915</v>
      </c>
      <c r="R2735" s="1" t="s">
        <v>352</v>
      </c>
      <c r="S2735" s="1" t="s">
        <v>2407</v>
      </c>
      <c r="T2735" s="1" t="s">
        <v>2407</v>
      </c>
      <c r="U2735" s="1" t="s">
        <v>6550</v>
      </c>
      <c r="V2735" s="1" t="s">
        <v>2470</v>
      </c>
      <c r="W2735" s="1" t="s">
        <v>103</v>
      </c>
      <c r="X2735" s="1" t="str">
        <f>CONCATENATE(Tableau4[[#This Row],[Numéro de pièce de la pièce de référence]],Tableau4[[#This Row],[Numéro de poste de la pièce de référence]])</f>
        <v>450068901320</v>
      </c>
    </row>
    <row r="2736" spans="1:24" x14ac:dyDescent="0.35">
      <c r="A2736" s="1" t="s">
        <v>97</v>
      </c>
      <c r="B2736" s="1" t="s">
        <v>2489</v>
      </c>
      <c r="C2736" s="1" t="s">
        <v>2510</v>
      </c>
      <c r="D2736" s="1" t="s">
        <v>101</v>
      </c>
      <c r="E2736" s="1" t="s">
        <v>1913</v>
      </c>
      <c r="F2736" s="1" t="s">
        <v>2407</v>
      </c>
      <c r="G2736" s="1" t="s">
        <v>3191</v>
      </c>
      <c r="H2736" s="1" t="s">
        <v>217</v>
      </c>
      <c r="I2736" s="2">
        <v>44141</v>
      </c>
      <c r="J2736" s="1" t="s">
        <v>4282</v>
      </c>
      <c r="K2736" s="1" t="s">
        <v>4283</v>
      </c>
      <c r="L2736" s="1" t="s">
        <v>2630</v>
      </c>
      <c r="M2736" s="1" t="s">
        <v>4290</v>
      </c>
      <c r="N2736" s="3">
        <v>0.01</v>
      </c>
      <c r="O2736" s="3">
        <v>0</v>
      </c>
      <c r="P2736" s="1" t="s">
        <v>2567</v>
      </c>
      <c r="Q2736" s="1" t="s">
        <v>1915</v>
      </c>
      <c r="R2736" s="1" t="s">
        <v>352</v>
      </c>
      <c r="S2736" s="1" t="s">
        <v>2407</v>
      </c>
      <c r="T2736" s="1" t="s">
        <v>2407</v>
      </c>
      <c r="U2736" s="1" t="s">
        <v>6551</v>
      </c>
      <c r="V2736" s="1" t="s">
        <v>2470</v>
      </c>
      <c r="W2736" s="1" t="s">
        <v>103</v>
      </c>
      <c r="X2736" s="1" t="str">
        <f>CONCATENATE(Tableau4[[#This Row],[Numéro de pièce de la pièce de référence]],Tableau4[[#This Row],[Numéro de poste de la pièce de référence]])</f>
        <v>450068901320</v>
      </c>
    </row>
    <row r="2737" spans="1:24" x14ac:dyDescent="0.35">
      <c r="A2737" s="1" t="s">
        <v>97</v>
      </c>
      <c r="B2737" s="1" t="s">
        <v>2489</v>
      </c>
      <c r="C2737" s="1" t="s">
        <v>2510</v>
      </c>
      <c r="D2737" s="1" t="s">
        <v>101</v>
      </c>
      <c r="E2737" s="1" t="s">
        <v>1913</v>
      </c>
      <c r="F2737" s="1" t="s">
        <v>2407</v>
      </c>
      <c r="G2737" s="1" t="s">
        <v>3191</v>
      </c>
      <c r="H2737" s="1" t="s">
        <v>217</v>
      </c>
      <c r="I2737" s="2">
        <v>44141</v>
      </c>
      <c r="J2737" s="1" t="s">
        <v>4282</v>
      </c>
      <c r="K2737" s="1" t="s">
        <v>4283</v>
      </c>
      <c r="L2737" s="1" t="s">
        <v>2590</v>
      </c>
      <c r="M2737" s="1" t="s">
        <v>4402</v>
      </c>
      <c r="N2737" s="3">
        <v>-0.01</v>
      </c>
      <c r="O2737" s="3">
        <v>0</v>
      </c>
      <c r="P2737" s="1" t="s">
        <v>2567</v>
      </c>
      <c r="Q2737" s="1" t="s">
        <v>1915</v>
      </c>
      <c r="R2737" s="1" t="s">
        <v>352</v>
      </c>
      <c r="S2737" s="1" t="s">
        <v>2407</v>
      </c>
      <c r="T2737" s="1" t="s">
        <v>2407</v>
      </c>
      <c r="U2737" s="1" t="s">
        <v>6551</v>
      </c>
      <c r="V2737" s="1" t="s">
        <v>2470</v>
      </c>
      <c r="W2737" s="1" t="s">
        <v>103</v>
      </c>
      <c r="X2737" s="1" t="str">
        <f>CONCATENATE(Tableau4[[#This Row],[Numéro de pièce de la pièce de référence]],Tableau4[[#This Row],[Numéro de poste de la pièce de référence]])</f>
        <v>450068901320</v>
      </c>
    </row>
    <row r="2738" spans="1:24" x14ac:dyDescent="0.35">
      <c r="A2738" s="1" t="s">
        <v>97</v>
      </c>
      <c r="B2738" s="1" t="s">
        <v>2489</v>
      </c>
      <c r="C2738" s="1" t="s">
        <v>2510</v>
      </c>
      <c r="D2738" s="1" t="s">
        <v>101</v>
      </c>
      <c r="E2738" s="1" t="s">
        <v>1913</v>
      </c>
      <c r="F2738" s="1" t="s">
        <v>2407</v>
      </c>
      <c r="G2738" s="1" t="s">
        <v>3191</v>
      </c>
      <c r="H2738" s="1" t="s">
        <v>217</v>
      </c>
      <c r="I2738" s="2">
        <v>44141</v>
      </c>
      <c r="J2738" s="1" t="s">
        <v>4282</v>
      </c>
      <c r="K2738" s="1" t="s">
        <v>4283</v>
      </c>
      <c r="L2738" s="1" t="s">
        <v>2630</v>
      </c>
      <c r="M2738" s="1" t="s">
        <v>4290</v>
      </c>
      <c r="N2738" s="3">
        <v>0.01</v>
      </c>
      <c r="O2738" s="3">
        <v>0</v>
      </c>
      <c r="P2738" s="1" t="s">
        <v>2567</v>
      </c>
      <c r="Q2738" s="1" t="s">
        <v>1915</v>
      </c>
      <c r="R2738" s="1" t="s">
        <v>352</v>
      </c>
      <c r="S2738" s="1" t="s">
        <v>2407</v>
      </c>
      <c r="T2738" s="1" t="s">
        <v>2407</v>
      </c>
      <c r="U2738" s="1" t="s">
        <v>6552</v>
      </c>
      <c r="V2738" s="1" t="s">
        <v>2470</v>
      </c>
      <c r="W2738" s="1" t="s">
        <v>103</v>
      </c>
      <c r="X2738" s="1" t="str">
        <f>CONCATENATE(Tableau4[[#This Row],[Numéro de pièce de la pièce de référence]],Tableau4[[#This Row],[Numéro de poste de la pièce de référence]])</f>
        <v>450068901320</v>
      </c>
    </row>
    <row r="2739" spans="1:24" x14ac:dyDescent="0.35">
      <c r="A2739" s="1" t="s">
        <v>97</v>
      </c>
      <c r="B2739" s="1" t="s">
        <v>2489</v>
      </c>
      <c r="C2739" s="1" t="s">
        <v>2510</v>
      </c>
      <c r="D2739" s="1" t="s">
        <v>101</v>
      </c>
      <c r="E2739" s="1" t="s">
        <v>1913</v>
      </c>
      <c r="F2739" s="1" t="s">
        <v>2407</v>
      </c>
      <c r="G2739" s="1" t="s">
        <v>3191</v>
      </c>
      <c r="H2739" s="1" t="s">
        <v>217</v>
      </c>
      <c r="I2739" s="2">
        <v>44141</v>
      </c>
      <c r="J2739" s="1" t="s">
        <v>4282</v>
      </c>
      <c r="K2739" s="1" t="s">
        <v>4283</v>
      </c>
      <c r="L2739" s="1" t="s">
        <v>2590</v>
      </c>
      <c r="M2739" s="1" t="s">
        <v>4402</v>
      </c>
      <c r="N2739" s="3">
        <v>-0.01</v>
      </c>
      <c r="O2739" s="3">
        <v>0</v>
      </c>
      <c r="P2739" s="1" t="s">
        <v>2567</v>
      </c>
      <c r="Q2739" s="1" t="s">
        <v>1915</v>
      </c>
      <c r="R2739" s="1" t="s">
        <v>352</v>
      </c>
      <c r="S2739" s="1" t="s">
        <v>2407</v>
      </c>
      <c r="T2739" s="1" t="s">
        <v>2407</v>
      </c>
      <c r="U2739" s="1" t="s">
        <v>6552</v>
      </c>
      <c r="V2739" s="1" t="s">
        <v>2470</v>
      </c>
      <c r="W2739" s="1" t="s">
        <v>103</v>
      </c>
      <c r="X2739" s="1" t="str">
        <f>CONCATENATE(Tableau4[[#This Row],[Numéro de pièce de la pièce de référence]],Tableau4[[#This Row],[Numéro de poste de la pièce de référence]])</f>
        <v>450068901320</v>
      </c>
    </row>
    <row r="2740" spans="1:24" x14ac:dyDescent="0.35">
      <c r="A2740" s="1" t="s">
        <v>97</v>
      </c>
      <c r="B2740" s="1" t="s">
        <v>2489</v>
      </c>
      <c r="C2740" s="1" t="s">
        <v>2510</v>
      </c>
      <c r="D2740" s="1" t="s">
        <v>101</v>
      </c>
      <c r="E2740" s="1" t="s">
        <v>1913</v>
      </c>
      <c r="F2740" s="1" t="s">
        <v>2407</v>
      </c>
      <c r="G2740" s="1" t="s">
        <v>3191</v>
      </c>
      <c r="H2740" s="1" t="s">
        <v>217</v>
      </c>
      <c r="I2740" s="2">
        <v>44141</v>
      </c>
      <c r="J2740" s="1" t="s">
        <v>4282</v>
      </c>
      <c r="K2740" s="1" t="s">
        <v>4283</v>
      </c>
      <c r="L2740" s="1" t="s">
        <v>2630</v>
      </c>
      <c r="M2740" s="1" t="s">
        <v>4290</v>
      </c>
      <c r="N2740" s="3">
        <v>0.01</v>
      </c>
      <c r="O2740" s="3">
        <v>0</v>
      </c>
      <c r="P2740" s="1" t="s">
        <v>2567</v>
      </c>
      <c r="Q2740" s="1" t="s">
        <v>1915</v>
      </c>
      <c r="R2740" s="1" t="s">
        <v>352</v>
      </c>
      <c r="S2740" s="1" t="s">
        <v>2407</v>
      </c>
      <c r="T2740" s="1" t="s">
        <v>2407</v>
      </c>
      <c r="U2740" s="1" t="s">
        <v>6553</v>
      </c>
      <c r="V2740" s="1" t="s">
        <v>2470</v>
      </c>
      <c r="W2740" s="1" t="s">
        <v>103</v>
      </c>
      <c r="X2740" s="1" t="str">
        <f>CONCATENATE(Tableau4[[#This Row],[Numéro de pièce de la pièce de référence]],Tableau4[[#This Row],[Numéro de poste de la pièce de référence]])</f>
        <v>450068901320</v>
      </c>
    </row>
    <row r="2741" spans="1:24" x14ac:dyDescent="0.35">
      <c r="A2741" s="1" t="s">
        <v>97</v>
      </c>
      <c r="B2741" s="1" t="s">
        <v>2489</v>
      </c>
      <c r="C2741" s="1" t="s">
        <v>2510</v>
      </c>
      <c r="D2741" s="1" t="s">
        <v>101</v>
      </c>
      <c r="E2741" s="1" t="s">
        <v>1913</v>
      </c>
      <c r="F2741" s="1" t="s">
        <v>2407</v>
      </c>
      <c r="G2741" s="1" t="s">
        <v>3191</v>
      </c>
      <c r="H2741" s="1" t="s">
        <v>217</v>
      </c>
      <c r="I2741" s="2">
        <v>44141</v>
      </c>
      <c r="J2741" s="1" t="s">
        <v>4282</v>
      </c>
      <c r="K2741" s="1" t="s">
        <v>4283</v>
      </c>
      <c r="L2741" s="1" t="s">
        <v>2590</v>
      </c>
      <c r="M2741" s="1" t="s">
        <v>4402</v>
      </c>
      <c r="N2741" s="3">
        <v>-0.01</v>
      </c>
      <c r="O2741" s="3">
        <v>0</v>
      </c>
      <c r="P2741" s="1" t="s">
        <v>2567</v>
      </c>
      <c r="Q2741" s="1" t="s">
        <v>1915</v>
      </c>
      <c r="R2741" s="1" t="s">
        <v>352</v>
      </c>
      <c r="S2741" s="1" t="s">
        <v>2407</v>
      </c>
      <c r="T2741" s="1" t="s">
        <v>2407</v>
      </c>
      <c r="U2741" s="1" t="s">
        <v>6553</v>
      </c>
      <c r="V2741" s="1" t="s">
        <v>2470</v>
      </c>
      <c r="W2741" s="1" t="s">
        <v>103</v>
      </c>
      <c r="X2741" s="1" t="str">
        <f>CONCATENATE(Tableau4[[#This Row],[Numéro de pièce de la pièce de référence]],Tableau4[[#This Row],[Numéro de poste de la pièce de référence]])</f>
        <v>450068901320</v>
      </c>
    </row>
    <row r="2742" spans="1:24" x14ac:dyDescent="0.35">
      <c r="A2742" s="1" t="s">
        <v>97</v>
      </c>
      <c r="B2742" s="1" t="s">
        <v>2489</v>
      </c>
      <c r="C2742" s="1" t="s">
        <v>2510</v>
      </c>
      <c r="D2742" s="1" t="s">
        <v>101</v>
      </c>
      <c r="E2742" s="1" t="s">
        <v>1913</v>
      </c>
      <c r="F2742" s="1" t="s">
        <v>2407</v>
      </c>
      <c r="G2742" s="1" t="s">
        <v>3191</v>
      </c>
      <c r="H2742" s="1" t="s">
        <v>217</v>
      </c>
      <c r="I2742" s="2">
        <v>44141</v>
      </c>
      <c r="J2742" s="1" t="s">
        <v>4282</v>
      </c>
      <c r="K2742" s="1" t="s">
        <v>4283</v>
      </c>
      <c r="L2742" s="1" t="s">
        <v>2630</v>
      </c>
      <c r="M2742" s="1" t="s">
        <v>4290</v>
      </c>
      <c r="N2742" s="3">
        <v>0.01</v>
      </c>
      <c r="O2742" s="3">
        <v>0</v>
      </c>
      <c r="P2742" s="1" t="s">
        <v>2567</v>
      </c>
      <c r="Q2742" s="1" t="s">
        <v>1915</v>
      </c>
      <c r="R2742" s="1" t="s">
        <v>352</v>
      </c>
      <c r="S2742" s="1" t="s">
        <v>2407</v>
      </c>
      <c r="T2742" s="1" t="s">
        <v>2407</v>
      </c>
      <c r="U2742" s="1" t="s">
        <v>6553</v>
      </c>
      <c r="V2742" s="1" t="s">
        <v>2470</v>
      </c>
      <c r="W2742" s="1" t="s">
        <v>103</v>
      </c>
      <c r="X2742" s="1" t="str">
        <f>CONCATENATE(Tableau4[[#This Row],[Numéro de pièce de la pièce de référence]],Tableau4[[#This Row],[Numéro de poste de la pièce de référence]])</f>
        <v>450068901320</v>
      </c>
    </row>
    <row r="2743" spans="1:24" x14ac:dyDescent="0.35">
      <c r="A2743" s="1" t="s">
        <v>97</v>
      </c>
      <c r="B2743" s="1" t="s">
        <v>2489</v>
      </c>
      <c r="C2743" s="1" t="s">
        <v>2510</v>
      </c>
      <c r="D2743" s="1" t="s">
        <v>101</v>
      </c>
      <c r="E2743" s="1" t="s">
        <v>1913</v>
      </c>
      <c r="F2743" s="1" t="s">
        <v>2407</v>
      </c>
      <c r="G2743" s="1" t="s">
        <v>3191</v>
      </c>
      <c r="H2743" s="1" t="s">
        <v>217</v>
      </c>
      <c r="I2743" s="2">
        <v>44141</v>
      </c>
      <c r="J2743" s="1" t="s">
        <v>4282</v>
      </c>
      <c r="K2743" s="1" t="s">
        <v>4283</v>
      </c>
      <c r="L2743" s="1" t="s">
        <v>2590</v>
      </c>
      <c r="M2743" s="1" t="s">
        <v>4402</v>
      </c>
      <c r="N2743" s="3">
        <v>-0.01</v>
      </c>
      <c r="O2743" s="3">
        <v>0</v>
      </c>
      <c r="P2743" s="1" t="s">
        <v>2567</v>
      </c>
      <c r="Q2743" s="1" t="s">
        <v>1915</v>
      </c>
      <c r="R2743" s="1" t="s">
        <v>352</v>
      </c>
      <c r="S2743" s="1" t="s">
        <v>2407</v>
      </c>
      <c r="T2743" s="1" t="s">
        <v>2407</v>
      </c>
      <c r="U2743" s="1" t="s">
        <v>6553</v>
      </c>
      <c r="V2743" s="1" t="s">
        <v>2470</v>
      </c>
      <c r="W2743" s="1" t="s">
        <v>103</v>
      </c>
      <c r="X2743" s="1" t="str">
        <f>CONCATENATE(Tableau4[[#This Row],[Numéro de pièce de la pièce de référence]],Tableau4[[#This Row],[Numéro de poste de la pièce de référence]])</f>
        <v>450068901320</v>
      </c>
    </row>
    <row r="2744" spans="1:24" x14ac:dyDescent="0.35">
      <c r="A2744" s="1" t="s">
        <v>97</v>
      </c>
      <c r="B2744" s="1" t="s">
        <v>2489</v>
      </c>
      <c r="C2744" s="1" t="s">
        <v>2510</v>
      </c>
      <c r="D2744" s="1" t="s">
        <v>101</v>
      </c>
      <c r="E2744" s="1" t="s">
        <v>2314</v>
      </c>
      <c r="F2744" s="1" t="s">
        <v>2407</v>
      </c>
      <c r="G2744" s="1" t="s">
        <v>3326</v>
      </c>
      <c r="H2744" s="1" t="s">
        <v>88</v>
      </c>
      <c r="I2744" s="2">
        <v>44141</v>
      </c>
      <c r="J2744" s="1" t="s">
        <v>4282</v>
      </c>
      <c r="K2744" s="1" t="s">
        <v>4283</v>
      </c>
      <c r="L2744" s="1" t="s">
        <v>3401</v>
      </c>
      <c r="M2744" s="1" t="s">
        <v>4288</v>
      </c>
      <c r="N2744" s="3">
        <v>25744970</v>
      </c>
      <c r="O2744" s="3">
        <v>0</v>
      </c>
      <c r="P2744" s="1" t="s">
        <v>2567</v>
      </c>
      <c r="Q2744" s="1" t="s">
        <v>2315</v>
      </c>
      <c r="R2744" s="1" t="s">
        <v>2313</v>
      </c>
      <c r="S2744" s="1" t="s">
        <v>2407</v>
      </c>
      <c r="T2744" s="1" t="s">
        <v>2407</v>
      </c>
      <c r="U2744" s="1" t="s">
        <v>6554</v>
      </c>
      <c r="V2744" s="1" t="s">
        <v>2470</v>
      </c>
      <c r="W2744" s="1" t="s">
        <v>123</v>
      </c>
      <c r="X2744" s="1" t="str">
        <f>CONCATENATE(Tableau4[[#This Row],[Numéro de pièce de la pièce de référence]],Tableau4[[#This Row],[Numéro de poste de la pièce de référence]])</f>
        <v>450069898010</v>
      </c>
    </row>
    <row r="2745" spans="1:24" x14ac:dyDescent="0.35">
      <c r="A2745" s="1" t="s">
        <v>97</v>
      </c>
      <c r="B2745" s="1" t="s">
        <v>2489</v>
      </c>
      <c r="C2745" s="1" t="s">
        <v>2510</v>
      </c>
      <c r="D2745" s="1" t="s">
        <v>101</v>
      </c>
      <c r="E2745" s="1" t="s">
        <v>1877</v>
      </c>
      <c r="F2745" s="1" t="s">
        <v>2407</v>
      </c>
      <c r="G2745" s="1" t="s">
        <v>3353</v>
      </c>
      <c r="H2745" s="1" t="s">
        <v>88</v>
      </c>
      <c r="I2745" s="2">
        <v>44141</v>
      </c>
      <c r="J2745" s="1" t="s">
        <v>4282</v>
      </c>
      <c r="K2745" s="1" t="s">
        <v>4283</v>
      </c>
      <c r="L2745" s="1" t="s">
        <v>3400</v>
      </c>
      <c r="M2745" s="1" t="s">
        <v>4284</v>
      </c>
      <c r="N2745" s="3">
        <v>1778.7</v>
      </c>
      <c r="O2745" s="3">
        <v>0</v>
      </c>
      <c r="P2745" s="1" t="s">
        <v>3198</v>
      </c>
      <c r="Q2745" s="1" t="s">
        <v>1878</v>
      </c>
      <c r="R2745" s="1" t="s">
        <v>1876</v>
      </c>
      <c r="S2745" s="1" t="s">
        <v>2407</v>
      </c>
      <c r="T2745" s="1" t="s">
        <v>2407</v>
      </c>
      <c r="U2745" s="1" t="s">
        <v>6555</v>
      </c>
      <c r="V2745" s="1" t="s">
        <v>2470</v>
      </c>
      <c r="W2745" s="1" t="s">
        <v>74</v>
      </c>
      <c r="X2745" s="1" t="str">
        <f>CONCATENATE(Tableau4[[#This Row],[Numéro de pièce de la pièce de référence]],Tableau4[[#This Row],[Numéro de poste de la pièce de référence]])</f>
        <v>450070004510</v>
      </c>
    </row>
    <row r="2746" spans="1:24" x14ac:dyDescent="0.35">
      <c r="A2746" s="1" t="s">
        <v>86</v>
      </c>
      <c r="B2746" s="1" t="s">
        <v>2489</v>
      </c>
      <c r="C2746" s="1" t="s">
        <v>2503</v>
      </c>
      <c r="D2746" s="1" t="s">
        <v>91</v>
      </c>
      <c r="E2746" s="1" t="s">
        <v>2290</v>
      </c>
      <c r="F2746" s="1" t="s">
        <v>2407</v>
      </c>
      <c r="G2746" s="1" t="s">
        <v>3355</v>
      </c>
      <c r="H2746" s="1" t="s">
        <v>88</v>
      </c>
      <c r="I2746" s="2">
        <v>44141</v>
      </c>
      <c r="J2746" s="1" t="s">
        <v>4282</v>
      </c>
      <c r="K2746" s="1" t="s">
        <v>4283</v>
      </c>
      <c r="L2746" s="1" t="s">
        <v>3400</v>
      </c>
      <c r="M2746" s="1" t="s">
        <v>4284</v>
      </c>
      <c r="N2746" s="3">
        <v>1936</v>
      </c>
      <c r="O2746" s="3">
        <v>0</v>
      </c>
      <c r="P2746" s="1" t="s">
        <v>2533</v>
      </c>
      <c r="Q2746" s="1" t="s">
        <v>2291</v>
      </c>
      <c r="R2746" s="1" t="s">
        <v>2289</v>
      </c>
      <c r="S2746" s="1" t="s">
        <v>2407</v>
      </c>
      <c r="T2746" s="1" t="s">
        <v>2407</v>
      </c>
      <c r="U2746" s="1" t="s">
        <v>6556</v>
      </c>
      <c r="V2746" s="1" t="s">
        <v>2470</v>
      </c>
      <c r="W2746" s="1" t="s">
        <v>111</v>
      </c>
      <c r="X2746" s="1" t="str">
        <f>CONCATENATE(Tableau4[[#This Row],[Numéro de pièce de la pièce de référence]],Tableau4[[#This Row],[Numéro de poste de la pièce de référence]])</f>
        <v>450070005710</v>
      </c>
    </row>
    <row r="2747" spans="1:24" x14ac:dyDescent="0.35">
      <c r="A2747" s="1" t="s">
        <v>97</v>
      </c>
      <c r="B2747" s="1" t="s">
        <v>2489</v>
      </c>
      <c r="C2747" s="1" t="s">
        <v>2510</v>
      </c>
      <c r="D2747" s="1" t="s">
        <v>101</v>
      </c>
      <c r="E2747" s="1" t="s">
        <v>1251</v>
      </c>
      <c r="F2747" s="1" t="s">
        <v>2407</v>
      </c>
      <c r="G2747" s="1" t="s">
        <v>2942</v>
      </c>
      <c r="H2747" s="1" t="s">
        <v>88</v>
      </c>
      <c r="I2747" s="2">
        <v>44144</v>
      </c>
      <c r="J2747" s="1" t="s">
        <v>4282</v>
      </c>
      <c r="K2747" s="1" t="s">
        <v>4283</v>
      </c>
      <c r="L2747" s="1" t="s">
        <v>2630</v>
      </c>
      <c r="M2747" s="1" t="s">
        <v>4290</v>
      </c>
      <c r="N2747" s="3">
        <v>-907.5</v>
      </c>
      <c r="O2747" s="3">
        <v>0</v>
      </c>
      <c r="P2747" s="1" t="s">
        <v>2581</v>
      </c>
      <c r="Q2747" s="1" t="s">
        <v>1252</v>
      </c>
      <c r="R2747" s="1" t="s">
        <v>1250</v>
      </c>
      <c r="S2747" s="1" t="s">
        <v>2407</v>
      </c>
      <c r="T2747" s="1" t="s">
        <v>2407</v>
      </c>
      <c r="U2747" s="1" t="s">
        <v>6557</v>
      </c>
      <c r="V2747" s="1" t="s">
        <v>2470</v>
      </c>
      <c r="W2747" s="1" t="s">
        <v>51</v>
      </c>
      <c r="X2747" s="1" t="str">
        <f>CONCATENATE(Tableau4[[#This Row],[Numéro de pièce de la pièce de référence]],Tableau4[[#This Row],[Numéro de poste de la pièce de référence]])</f>
        <v>450067329810</v>
      </c>
    </row>
    <row r="2748" spans="1:24" x14ac:dyDescent="0.35">
      <c r="A2748" s="1" t="s">
        <v>97</v>
      </c>
      <c r="B2748" s="1" t="s">
        <v>2489</v>
      </c>
      <c r="C2748" s="1" t="s">
        <v>2510</v>
      </c>
      <c r="D2748" s="1" t="s">
        <v>101</v>
      </c>
      <c r="E2748" s="1" t="s">
        <v>1251</v>
      </c>
      <c r="F2748" s="1" t="s">
        <v>2407</v>
      </c>
      <c r="G2748" s="1" t="s">
        <v>2942</v>
      </c>
      <c r="H2748" s="1" t="s">
        <v>88</v>
      </c>
      <c r="I2748" s="2">
        <v>44144</v>
      </c>
      <c r="J2748" s="1" t="s">
        <v>4282</v>
      </c>
      <c r="K2748" s="1" t="s">
        <v>4283</v>
      </c>
      <c r="L2748" s="1" t="s">
        <v>2630</v>
      </c>
      <c r="M2748" s="1" t="s">
        <v>4290</v>
      </c>
      <c r="N2748" s="3">
        <v>-284.35000000000002</v>
      </c>
      <c r="O2748" s="3">
        <v>0</v>
      </c>
      <c r="P2748" s="1" t="s">
        <v>2581</v>
      </c>
      <c r="Q2748" s="1" t="s">
        <v>1252</v>
      </c>
      <c r="R2748" s="1" t="s">
        <v>1250</v>
      </c>
      <c r="S2748" s="1" t="s">
        <v>2407</v>
      </c>
      <c r="T2748" s="1" t="s">
        <v>2407</v>
      </c>
      <c r="U2748" s="1" t="s">
        <v>6558</v>
      </c>
      <c r="V2748" s="1" t="s">
        <v>2470</v>
      </c>
      <c r="W2748" s="1" t="s">
        <v>51</v>
      </c>
      <c r="X2748" s="1" t="str">
        <f>CONCATENATE(Tableau4[[#This Row],[Numéro de pièce de la pièce de référence]],Tableau4[[#This Row],[Numéro de poste de la pièce de référence]])</f>
        <v>450067329810</v>
      </c>
    </row>
    <row r="2749" spans="1:24" x14ac:dyDescent="0.35">
      <c r="A2749" s="1" t="s">
        <v>97</v>
      </c>
      <c r="B2749" s="1" t="s">
        <v>2489</v>
      </c>
      <c r="C2749" s="1" t="s">
        <v>2510</v>
      </c>
      <c r="D2749" s="1" t="s">
        <v>101</v>
      </c>
      <c r="E2749" s="1" t="s">
        <v>1769</v>
      </c>
      <c r="F2749" s="1" t="s">
        <v>2407</v>
      </c>
      <c r="G2749" s="1" t="s">
        <v>3139</v>
      </c>
      <c r="H2749" s="1" t="s">
        <v>88</v>
      </c>
      <c r="I2749" s="2">
        <v>44144</v>
      </c>
      <c r="J2749" s="1" t="s">
        <v>4282</v>
      </c>
      <c r="K2749" s="1" t="s">
        <v>4283</v>
      </c>
      <c r="L2749" s="1" t="s">
        <v>2630</v>
      </c>
      <c r="M2749" s="1" t="s">
        <v>4290</v>
      </c>
      <c r="N2749" s="3">
        <v>-62408.18</v>
      </c>
      <c r="O2749" s="3">
        <v>0</v>
      </c>
      <c r="P2749" s="1" t="s">
        <v>2517</v>
      </c>
      <c r="Q2749" s="1" t="s">
        <v>1770</v>
      </c>
      <c r="R2749" s="1" t="s">
        <v>1768</v>
      </c>
      <c r="S2749" s="1" t="s">
        <v>2407</v>
      </c>
      <c r="T2749" s="1" t="s">
        <v>2407</v>
      </c>
      <c r="U2749" s="1" t="s">
        <v>6559</v>
      </c>
      <c r="V2749" s="1" t="s">
        <v>2470</v>
      </c>
      <c r="W2749" s="1" t="s">
        <v>103</v>
      </c>
      <c r="X2749" s="1" t="str">
        <f>CONCATENATE(Tableau4[[#This Row],[Numéro de pièce de la pièce de référence]],Tableau4[[#This Row],[Numéro de poste de la pièce de référence]])</f>
        <v>450068426110</v>
      </c>
    </row>
    <row r="2750" spans="1:24" x14ac:dyDescent="0.35">
      <c r="A2750" s="1" t="s">
        <v>97</v>
      </c>
      <c r="B2750" s="1" t="s">
        <v>2489</v>
      </c>
      <c r="C2750" s="1" t="s">
        <v>2510</v>
      </c>
      <c r="D2750" s="1" t="s">
        <v>101</v>
      </c>
      <c r="E2750" s="1" t="s">
        <v>1769</v>
      </c>
      <c r="F2750" s="1" t="s">
        <v>2407</v>
      </c>
      <c r="G2750" s="1" t="s">
        <v>3139</v>
      </c>
      <c r="H2750" s="1" t="s">
        <v>88</v>
      </c>
      <c r="I2750" s="2">
        <v>44144</v>
      </c>
      <c r="J2750" s="1" t="s">
        <v>4282</v>
      </c>
      <c r="K2750" s="1" t="s">
        <v>4283</v>
      </c>
      <c r="L2750" s="1" t="s">
        <v>2630</v>
      </c>
      <c r="M2750" s="1" t="s">
        <v>4290</v>
      </c>
      <c r="N2750" s="3">
        <v>-3000669.99</v>
      </c>
      <c r="O2750" s="3">
        <v>0</v>
      </c>
      <c r="P2750" s="1" t="s">
        <v>2517</v>
      </c>
      <c r="Q2750" s="1" t="s">
        <v>1770</v>
      </c>
      <c r="R2750" s="1" t="s">
        <v>1768</v>
      </c>
      <c r="S2750" s="1" t="s">
        <v>2407</v>
      </c>
      <c r="T2750" s="1" t="s">
        <v>2407</v>
      </c>
      <c r="U2750" s="1" t="s">
        <v>6560</v>
      </c>
      <c r="V2750" s="1" t="s">
        <v>2470</v>
      </c>
      <c r="W2750" s="1" t="s">
        <v>103</v>
      </c>
      <c r="X2750" s="1" t="str">
        <f>CONCATENATE(Tableau4[[#This Row],[Numéro de pièce de la pièce de référence]],Tableau4[[#This Row],[Numéro de poste de la pièce de référence]])</f>
        <v>450068426110</v>
      </c>
    </row>
    <row r="2751" spans="1:24" x14ac:dyDescent="0.35">
      <c r="A2751" s="1" t="s">
        <v>97</v>
      </c>
      <c r="B2751" s="1" t="s">
        <v>2489</v>
      </c>
      <c r="C2751" s="1" t="s">
        <v>2510</v>
      </c>
      <c r="D2751" s="1" t="s">
        <v>101</v>
      </c>
      <c r="E2751" s="1" t="s">
        <v>1769</v>
      </c>
      <c r="F2751" s="1" t="s">
        <v>2407</v>
      </c>
      <c r="G2751" s="1" t="s">
        <v>3139</v>
      </c>
      <c r="H2751" s="1" t="s">
        <v>88</v>
      </c>
      <c r="I2751" s="2">
        <v>44144</v>
      </c>
      <c r="J2751" s="1" t="s">
        <v>4282</v>
      </c>
      <c r="K2751" s="1" t="s">
        <v>4283</v>
      </c>
      <c r="L2751" s="1" t="s">
        <v>2630</v>
      </c>
      <c r="M2751" s="1" t="s">
        <v>4290</v>
      </c>
      <c r="N2751" s="3">
        <v>-2391414.7200000002</v>
      </c>
      <c r="O2751" s="3">
        <v>0</v>
      </c>
      <c r="P2751" s="1" t="s">
        <v>2517</v>
      </c>
      <c r="Q2751" s="1" t="s">
        <v>1770</v>
      </c>
      <c r="R2751" s="1" t="s">
        <v>1768</v>
      </c>
      <c r="S2751" s="1" t="s">
        <v>2407</v>
      </c>
      <c r="T2751" s="1" t="s">
        <v>2407</v>
      </c>
      <c r="U2751" s="1" t="s">
        <v>6561</v>
      </c>
      <c r="V2751" s="1" t="s">
        <v>2470</v>
      </c>
      <c r="W2751" s="1" t="s">
        <v>103</v>
      </c>
      <c r="X2751" s="1" t="str">
        <f>CONCATENATE(Tableau4[[#This Row],[Numéro de pièce de la pièce de référence]],Tableau4[[#This Row],[Numéro de poste de la pièce de référence]])</f>
        <v>450068426110</v>
      </c>
    </row>
    <row r="2752" spans="1:24" x14ac:dyDescent="0.35">
      <c r="A2752" s="1" t="s">
        <v>97</v>
      </c>
      <c r="B2752" s="1" t="s">
        <v>2489</v>
      </c>
      <c r="C2752" s="1" t="s">
        <v>2510</v>
      </c>
      <c r="D2752" s="1" t="s">
        <v>101</v>
      </c>
      <c r="E2752" s="1" t="s">
        <v>2319</v>
      </c>
      <c r="F2752" s="1" t="s">
        <v>2407</v>
      </c>
      <c r="G2752" s="1" t="s">
        <v>3171</v>
      </c>
      <c r="H2752" s="1" t="s">
        <v>511</v>
      </c>
      <c r="I2752" s="2">
        <v>44144</v>
      </c>
      <c r="J2752" s="1" t="s">
        <v>4282</v>
      </c>
      <c r="K2752" s="1" t="s">
        <v>4283</v>
      </c>
      <c r="L2752" s="1" t="s">
        <v>3401</v>
      </c>
      <c r="M2752" s="1" t="s">
        <v>4288</v>
      </c>
      <c r="N2752" s="3">
        <v>-12729.35</v>
      </c>
      <c r="O2752" s="3">
        <v>0</v>
      </c>
      <c r="P2752" s="1" t="s">
        <v>2567</v>
      </c>
      <c r="Q2752" s="1" t="s">
        <v>2322</v>
      </c>
      <c r="R2752" s="1" t="s">
        <v>2318</v>
      </c>
      <c r="S2752" s="1" t="s">
        <v>2407</v>
      </c>
      <c r="T2752" s="1" t="s">
        <v>2407</v>
      </c>
      <c r="U2752" s="1" t="s">
        <v>6562</v>
      </c>
      <c r="V2752" s="1" t="s">
        <v>2470</v>
      </c>
      <c r="W2752" s="1" t="s">
        <v>103</v>
      </c>
      <c r="X2752" s="1" t="str">
        <f>CONCATENATE(Tableau4[[#This Row],[Numéro de pièce de la pièce de référence]],Tableau4[[#This Row],[Numéro de poste de la pièce de référence]])</f>
        <v>450068635460</v>
      </c>
    </row>
    <row r="2753" spans="1:24" x14ac:dyDescent="0.35">
      <c r="A2753" s="1" t="s">
        <v>97</v>
      </c>
      <c r="B2753" s="1" t="s">
        <v>2489</v>
      </c>
      <c r="C2753" s="1" t="s">
        <v>2510</v>
      </c>
      <c r="D2753" s="1" t="s">
        <v>101</v>
      </c>
      <c r="E2753" s="1" t="s">
        <v>2319</v>
      </c>
      <c r="F2753" s="1" t="s">
        <v>2407</v>
      </c>
      <c r="G2753" s="1" t="s">
        <v>3171</v>
      </c>
      <c r="H2753" s="1" t="s">
        <v>511</v>
      </c>
      <c r="I2753" s="2">
        <v>44144</v>
      </c>
      <c r="J2753" s="1" t="s">
        <v>4282</v>
      </c>
      <c r="K2753" s="1" t="s">
        <v>4283</v>
      </c>
      <c r="L2753" s="1" t="s">
        <v>2590</v>
      </c>
      <c r="M2753" s="1" t="s">
        <v>4402</v>
      </c>
      <c r="N2753" s="3">
        <v>12729.35</v>
      </c>
      <c r="O2753" s="3">
        <v>0</v>
      </c>
      <c r="P2753" s="1" t="s">
        <v>2567</v>
      </c>
      <c r="Q2753" s="1" t="s">
        <v>2322</v>
      </c>
      <c r="R2753" s="1" t="s">
        <v>2318</v>
      </c>
      <c r="S2753" s="1" t="s">
        <v>2407</v>
      </c>
      <c r="T2753" s="1" t="s">
        <v>2407</v>
      </c>
      <c r="U2753" s="1" t="s">
        <v>6562</v>
      </c>
      <c r="V2753" s="1" t="s">
        <v>2470</v>
      </c>
      <c r="W2753" s="1" t="s">
        <v>103</v>
      </c>
      <c r="X2753" s="1" t="str">
        <f>CONCATENATE(Tableau4[[#This Row],[Numéro de pièce de la pièce de référence]],Tableau4[[#This Row],[Numéro de poste de la pièce de référence]])</f>
        <v>450068635460</v>
      </c>
    </row>
    <row r="2754" spans="1:24" x14ac:dyDescent="0.35">
      <c r="A2754" s="1" t="s">
        <v>97</v>
      </c>
      <c r="B2754" s="1" t="s">
        <v>2489</v>
      </c>
      <c r="C2754" s="1" t="s">
        <v>2510</v>
      </c>
      <c r="D2754" s="1" t="s">
        <v>101</v>
      </c>
      <c r="E2754" s="1" t="s">
        <v>2319</v>
      </c>
      <c r="F2754" s="1" t="s">
        <v>2407</v>
      </c>
      <c r="G2754" s="1" t="s">
        <v>3171</v>
      </c>
      <c r="H2754" s="1" t="s">
        <v>516</v>
      </c>
      <c r="I2754" s="2">
        <v>44144</v>
      </c>
      <c r="J2754" s="1" t="s">
        <v>4282</v>
      </c>
      <c r="K2754" s="1" t="s">
        <v>4283</v>
      </c>
      <c r="L2754" s="1" t="s">
        <v>3400</v>
      </c>
      <c r="M2754" s="1" t="s">
        <v>4284</v>
      </c>
      <c r="N2754" s="3">
        <v>17050.73</v>
      </c>
      <c r="O2754" s="3">
        <v>0</v>
      </c>
      <c r="P2754" s="1" t="s">
        <v>2567</v>
      </c>
      <c r="Q2754" s="1" t="s">
        <v>2321</v>
      </c>
      <c r="R2754" s="1" t="s">
        <v>2318</v>
      </c>
      <c r="S2754" s="1" t="s">
        <v>2407</v>
      </c>
      <c r="T2754" s="1" t="s">
        <v>2407</v>
      </c>
      <c r="U2754" s="1" t="s">
        <v>6562</v>
      </c>
      <c r="V2754" s="1" t="s">
        <v>2470</v>
      </c>
      <c r="W2754" s="1" t="s">
        <v>103</v>
      </c>
      <c r="X2754" s="1" t="str">
        <f>CONCATENATE(Tableau4[[#This Row],[Numéro de pièce de la pièce de référence]],Tableau4[[#This Row],[Numéro de poste de la pièce de référence]])</f>
        <v>450068635490</v>
      </c>
    </row>
    <row r="2755" spans="1:24" x14ac:dyDescent="0.35">
      <c r="A2755" s="1" t="s">
        <v>97</v>
      </c>
      <c r="B2755" s="1" t="s">
        <v>2489</v>
      </c>
      <c r="C2755" s="1" t="s">
        <v>2510</v>
      </c>
      <c r="D2755" s="1" t="s">
        <v>101</v>
      </c>
      <c r="E2755" s="1" t="s">
        <v>2319</v>
      </c>
      <c r="F2755" s="1" t="s">
        <v>2407</v>
      </c>
      <c r="G2755" s="1" t="s">
        <v>3171</v>
      </c>
      <c r="H2755" s="1" t="s">
        <v>2324</v>
      </c>
      <c r="I2755" s="2">
        <v>44144</v>
      </c>
      <c r="J2755" s="1" t="s">
        <v>4282</v>
      </c>
      <c r="K2755" s="1" t="s">
        <v>4283</v>
      </c>
      <c r="L2755" s="1" t="s">
        <v>3401</v>
      </c>
      <c r="M2755" s="1" t="s">
        <v>4288</v>
      </c>
      <c r="N2755" s="3">
        <v>12729.35</v>
      </c>
      <c r="O2755" s="3">
        <v>0</v>
      </c>
      <c r="P2755" s="1" t="s">
        <v>2567</v>
      </c>
      <c r="Q2755" s="1" t="s">
        <v>2322</v>
      </c>
      <c r="R2755" s="1" t="s">
        <v>2318</v>
      </c>
      <c r="S2755" s="1" t="s">
        <v>2407</v>
      </c>
      <c r="T2755" s="1" t="s">
        <v>2407</v>
      </c>
      <c r="U2755" s="1" t="s">
        <v>6563</v>
      </c>
      <c r="V2755" s="1" t="s">
        <v>2470</v>
      </c>
      <c r="W2755" s="1" t="s">
        <v>103</v>
      </c>
      <c r="X2755" s="1" t="str">
        <f>CONCATENATE(Tableau4[[#This Row],[Numéro de pièce de la pièce de référence]],Tableau4[[#This Row],[Numéro de poste de la pièce de référence]])</f>
        <v>4500686354100</v>
      </c>
    </row>
    <row r="2756" spans="1:24" x14ac:dyDescent="0.35">
      <c r="A2756" s="1" t="s">
        <v>97</v>
      </c>
      <c r="B2756" s="1" t="s">
        <v>2489</v>
      </c>
      <c r="C2756" s="1" t="s">
        <v>2510</v>
      </c>
      <c r="D2756" s="1" t="s">
        <v>101</v>
      </c>
      <c r="E2756" s="1" t="s">
        <v>2319</v>
      </c>
      <c r="F2756" s="1" t="s">
        <v>2407</v>
      </c>
      <c r="G2756" s="1" t="s">
        <v>3171</v>
      </c>
      <c r="H2756" s="1" t="s">
        <v>2324</v>
      </c>
      <c r="I2756" s="2">
        <v>44144</v>
      </c>
      <c r="J2756" s="1" t="s">
        <v>4282</v>
      </c>
      <c r="K2756" s="1" t="s">
        <v>4283</v>
      </c>
      <c r="L2756" s="1" t="s">
        <v>3400</v>
      </c>
      <c r="M2756" s="1" t="s">
        <v>4284</v>
      </c>
      <c r="N2756" s="3">
        <v>0.85</v>
      </c>
      <c r="O2756" s="3">
        <v>0</v>
      </c>
      <c r="P2756" s="1" t="s">
        <v>2567</v>
      </c>
      <c r="Q2756" s="1" t="s">
        <v>2322</v>
      </c>
      <c r="R2756" s="1" t="s">
        <v>2318</v>
      </c>
      <c r="S2756" s="1" t="s">
        <v>2407</v>
      </c>
      <c r="T2756" s="1" t="s">
        <v>2407</v>
      </c>
      <c r="U2756" s="1" t="s">
        <v>6562</v>
      </c>
      <c r="V2756" s="1" t="s">
        <v>2470</v>
      </c>
      <c r="W2756" s="1" t="s">
        <v>103</v>
      </c>
      <c r="X2756" s="1" t="str">
        <f>CONCATENATE(Tableau4[[#This Row],[Numéro de pièce de la pièce de référence]],Tableau4[[#This Row],[Numéro de poste de la pièce de référence]])</f>
        <v>4500686354100</v>
      </c>
    </row>
    <row r="2757" spans="1:24" x14ac:dyDescent="0.35">
      <c r="A2757" s="1" t="s">
        <v>97</v>
      </c>
      <c r="B2757" s="1" t="s">
        <v>2489</v>
      </c>
      <c r="C2757" s="1" t="s">
        <v>2510</v>
      </c>
      <c r="D2757" s="1" t="s">
        <v>101</v>
      </c>
      <c r="E2757" s="1" t="s">
        <v>2319</v>
      </c>
      <c r="F2757" s="1" t="s">
        <v>2407</v>
      </c>
      <c r="G2757" s="1" t="s">
        <v>3171</v>
      </c>
      <c r="H2757" s="1" t="s">
        <v>2325</v>
      </c>
      <c r="I2757" s="2">
        <v>44144</v>
      </c>
      <c r="J2757" s="1" t="s">
        <v>4282</v>
      </c>
      <c r="K2757" s="1" t="s">
        <v>4283</v>
      </c>
      <c r="L2757" s="1" t="s">
        <v>3400</v>
      </c>
      <c r="M2757" s="1" t="s">
        <v>4284</v>
      </c>
      <c r="N2757" s="3">
        <v>0.85</v>
      </c>
      <c r="O2757" s="3">
        <v>0</v>
      </c>
      <c r="P2757" s="1" t="s">
        <v>2567</v>
      </c>
      <c r="Q2757" s="1" t="s">
        <v>3172</v>
      </c>
      <c r="R2757" s="1" t="s">
        <v>2318</v>
      </c>
      <c r="S2757" s="1" t="s">
        <v>2407</v>
      </c>
      <c r="T2757" s="1" t="s">
        <v>2407</v>
      </c>
      <c r="U2757" s="1" t="s">
        <v>6562</v>
      </c>
      <c r="V2757" s="1" t="s">
        <v>2470</v>
      </c>
      <c r="W2757" s="1" t="s">
        <v>103</v>
      </c>
      <c r="X2757" s="1" t="str">
        <f>CONCATENATE(Tableau4[[#This Row],[Numéro de pièce de la pièce de référence]],Tableau4[[#This Row],[Numéro de poste de la pièce de référence]])</f>
        <v>4500686354110</v>
      </c>
    </row>
    <row r="2758" spans="1:24" x14ac:dyDescent="0.35">
      <c r="A2758" s="1" t="s">
        <v>97</v>
      </c>
      <c r="B2758" s="1" t="s">
        <v>2489</v>
      </c>
      <c r="C2758" s="1" t="s">
        <v>2510</v>
      </c>
      <c r="D2758" s="1" t="s">
        <v>101</v>
      </c>
      <c r="E2758" s="1" t="s">
        <v>2319</v>
      </c>
      <c r="F2758" s="1" t="s">
        <v>2407</v>
      </c>
      <c r="G2758" s="1" t="s">
        <v>3171</v>
      </c>
      <c r="H2758" s="1" t="s">
        <v>2325</v>
      </c>
      <c r="I2758" s="2">
        <v>44144</v>
      </c>
      <c r="J2758" s="1" t="s">
        <v>4282</v>
      </c>
      <c r="K2758" s="1" t="s">
        <v>4283</v>
      </c>
      <c r="L2758" s="1" t="s">
        <v>3401</v>
      </c>
      <c r="M2758" s="1" t="s">
        <v>4288</v>
      </c>
      <c r="N2758" s="3">
        <v>159551.04999999999</v>
      </c>
      <c r="O2758" s="3">
        <v>0</v>
      </c>
      <c r="P2758" s="1" t="s">
        <v>2567</v>
      </c>
      <c r="Q2758" s="1" t="s">
        <v>3172</v>
      </c>
      <c r="R2758" s="1" t="s">
        <v>2318</v>
      </c>
      <c r="S2758" s="1" t="s">
        <v>2407</v>
      </c>
      <c r="T2758" s="1" t="s">
        <v>2407</v>
      </c>
      <c r="U2758" s="1" t="s">
        <v>6563</v>
      </c>
      <c r="V2758" s="1" t="s">
        <v>2470</v>
      </c>
      <c r="W2758" s="1" t="s">
        <v>103</v>
      </c>
      <c r="X2758" s="1" t="str">
        <f>CONCATENATE(Tableau4[[#This Row],[Numéro de pièce de la pièce de référence]],Tableau4[[#This Row],[Numéro de poste de la pièce de référence]])</f>
        <v>4500686354110</v>
      </c>
    </row>
    <row r="2759" spans="1:24" x14ac:dyDescent="0.35">
      <c r="A2759" s="1" t="s">
        <v>97</v>
      </c>
      <c r="B2759" s="1" t="s">
        <v>2489</v>
      </c>
      <c r="C2759" s="1" t="s">
        <v>2510</v>
      </c>
      <c r="D2759" s="1" t="s">
        <v>101</v>
      </c>
      <c r="E2759" s="1" t="s">
        <v>2319</v>
      </c>
      <c r="F2759" s="1" t="s">
        <v>2407</v>
      </c>
      <c r="G2759" s="1" t="s">
        <v>3171</v>
      </c>
      <c r="H2759" s="1" t="s">
        <v>2325</v>
      </c>
      <c r="I2759" s="2">
        <v>44144</v>
      </c>
      <c r="J2759" s="1" t="s">
        <v>4282</v>
      </c>
      <c r="K2759" s="1" t="s">
        <v>4283</v>
      </c>
      <c r="L2759" s="1" t="s">
        <v>3401</v>
      </c>
      <c r="M2759" s="1" t="s">
        <v>4288</v>
      </c>
      <c r="N2759" s="3">
        <v>12729.35</v>
      </c>
      <c r="O2759" s="3">
        <v>0</v>
      </c>
      <c r="P2759" s="1" t="s">
        <v>2567</v>
      </c>
      <c r="Q2759" s="1" t="s">
        <v>3172</v>
      </c>
      <c r="R2759" s="1" t="s">
        <v>2318</v>
      </c>
      <c r="S2759" s="1" t="s">
        <v>2407</v>
      </c>
      <c r="T2759" s="1" t="s">
        <v>2407</v>
      </c>
      <c r="U2759" s="1" t="s">
        <v>6564</v>
      </c>
      <c r="V2759" s="1" t="s">
        <v>2470</v>
      </c>
      <c r="W2759" s="1" t="s">
        <v>103</v>
      </c>
      <c r="X2759" s="1" t="str">
        <f>CONCATENATE(Tableau4[[#This Row],[Numéro de pièce de la pièce de référence]],Tableau4[[#This Row],[Numéro de poste de la pièce de référence]])</f>
        <v>4500686354110</v>
      </c>
    </row>
    <row r="2760" spans="1:24" x14ac:dyDescent="0.35">
      <c r="A2760" s="1" t="s">
        <v>97</v>
      </c>
      <c r="B2760" s="1" t="s">
        <v>2489</v>
      </c>
      <c r="C2760" s="1" t="s">
        <v>2510</v>
      </c>
      <c r="D2760" s="1" t="s">
        <v>101</v>
      </c>
      <c r="E2760" s="1" t="s">
        <v>2319</v>
      </c>
      <c r="F2760" s="1" t="s">
        <v>2407</v>
      </c>
      <c r="G2760" s="1" t="s">
        <v>3171</v>
      </c>
      <c r="H2760" s="1" t="s">
        <v>2325</v>
      </c>
      <c r="I2760" s="2">
        <v>44144</v>
      </c>
      <c r="J2760" s="1" t="s">
        <v>4282</v>
      </c>
      <c r="K2760" s="1" t="s">
        <v>4283</v>
      </c>
      <c r="L2760" s="1" t="s">
        <v>3401</v>
      </c>
      <c r="M2760" s="1" t="s">
        <v>4288</v>
      </c>
      <c r="N2760" s="3">
        <v>-141775.88</v>
      </c>
      <c r="O2760" s="3">
        <v>0</v>
      </c>
      <c r="P2760" s="1" t="s">
        <v>2567</v>
      </c>
      <c r="Q2760" s="1" t="s">
        <v>3172</v>
      </c>
      <c r="R2760" s="1" t="s">
        <v>2318</v>
      </c>
      <c r="S2760" s="1" t="s">
        <v>2407</v>
      </c>
      <c r="T2760" s="1" t="s">
        <v>2407</v>
      </c>
      <c r="U2760" s="1" t="s">
        <v>6565</v>
      </c>
      <c r="V2760" s="1" t="s">
        <v>2470</v>
      </c>
      <c r="W2760" s="1" t="s">
        <v>103</v>
      </c>
      <c r="X2760" s="1" t="str">
        <f>CONCATENATE(Tableau4[[#This Row],[Numéro de pièce de la pièce de référence]],Tableau4[[#This Row],[Numéro de poste de la pièce de référence]])</f>
        <v>4500686354110</v>
      </c>
    </row>
    <row r="2761" spans="1:24" x14ac:dyDescent="0.35">
      <c r="A2761" s="1" t="s">
        <v>97</v>
      </c>
      <c r="B2761" s="1" t="s">
        <v>2489</v>
      </c>
      <c r="C2761" s="1" t="s">
        <v>2510</v>
      </c>
      <c r="D2761" s="1" t="s">
        <v>101</v>
      </c>
      <c r="E2761" s="1" t="s">
        <v>2058</v>
      </c>
      <c r="F2761" s="1" t="s">
        <v>2407</v>
      </c>
      <c r="G2761" s="1" t="s">
        <v>3357</v>
      </c>
      <c r="H2761" s="1" t="s">
        <v>88</v>
      </c>
      <c r="I2761" s="2">
        <v>44144</v>
      </c>
      <c r="J2761" s="1" t="s">
        <v>4282</v>
      </c>
      <c r="K2761" s="1" t="s">
        <v>4283</v>
      </c>
      <c r="L2761" s="1" t="s">
        <v>3400</v>
      </c>
      <c r="M2761" s="1" t="s">
        <v>4284</v>
      </c>
      <c r="N2761" s="3">
        <v>20976</v>
      </c>
      <c r="O2761" s="3">
        <v>0</v>
      </c>
      <c r="P2761" s="1" t="s">
        <v>2567</v>
      </c>
      <c r="Q2761" s="1" t="s">
        <v>2059</v>
      </c>
      <c r="R2761" s="1" t="s">
        <v>2057</v>
      </c>
      <c r="S2761" s="1" t="s">
        <v>2407</v>
      </c>
      <c r="T2761" s="1" t="s">
        <v>2407</v>
      </c>
      <c r="U2761" s="1" t="s">
        <v>6566</v>
      </c>
      <c r="V2761" s="1" t="s">
        <v>2470</v>
      </c>
      <c r="W2761" s="1" t="s">
        <v>103</v>
      </c>
      <c r="X2761" s="1" t="str">
        <f>CONCATENATE(Tableau4[[#This Row],[Numéro de pièce de la pièce de référence]],Tableau4[[#This Row],[Numéro de poste de la pièce de référence]])</f>
        <v>450070013610</v>
      </c>
    </row>
    <row r="2762" spans="1:24" x14ac:dyDescent="0.35">
      <c r="A2762" s="1" t="s">
        <v>97</v>
      </c>
      <c r="B2762" s="1" t="s">
        <v>2489</v>
      </c>
      <c r="C2762" s="1" t="s">
        <v>2510</v>
      </c>
      <c r="D2762" s="1" t="s">
        <v>101</v>
      </c>
      <c r="E2762" s="1" t="s">
        <v>2058</v>
      </c>
      <c r="F2762" s="1" t="s">
        <v>2407</v>
      </c>
      <c r="G2762" s="1" t="s">
        <v>3357</v>
      </c>
      <c r="H2762" s="1" t="s">
        <v>217</v>
      </c>
      <c r="I2762" s="2">
        <v>44144</v>
      </c>
      <c r="J2762" s="1" t="s">
        <v>4282</v>
      </c>
      <c r="K2762" s="1" t="s">
        <v>4283</v>
      </c>
      <c r="L2762" s="1" t="s">
        <v>3400</v>
      </c>
      <c r="M2762" s="1" t="s">
        <v>4284</v>
      </c>
      <c r="N2762" s="3">
        <v>3384</v>
      </c>
      <c r="O2762" s="3">
        <v>0</v>
      </c>
      <c r="P2762" s="1" t="s">
        <v>2567</v>
      </c>
      <c r="Q2762" s="1" t="s">
        <v>2060</v>
      </c>
      <c r="R2762" s="1" t="s">
        <v>2057</v>
      </c>
      <c r="S2762" s="1" t="s">
        <v>2407</v>
      </c>
      <c r="T2762" s="1" t="s">
        <v>2407</v>
      </c>
      <c r="U2762" s="1" t="s">
        <v>6566</v>
      </c>
      <c r="V2762" s="1" t="s">
        <v>2470</v>
      </c>
      <c r="W2762" s="1" t="s">
        <v>103</v>
      </c>
      <c r="X2762" s="1" t="str">
        <f>CONCATENATE(Tableau4[[#This Row],[Numéro de pièce de la pièce de référence]],Tableau4[[#This Row],[Numéro de poste de la pièce de référence]])</f>
        <v>450070013620</v>
      </c>
    </row>
    <row r="2763" spans="1:24" x14ac:dyDescent="0.35">
      <c r="A2763" s="1" t="s">
        <v>97</v>
      </c>
      <c r="B2763" s="1" t="s">
        <v>2489</v>
      </c>
      <c r="C2763" s="1" t="s">
        <v>2510</v>
      </c>
      <c r="D2763" s="1" t="s">
        <v>101</v>
      </c>
      <c r="E2763" s="1" t="s">
        <v>2058</v>
      </c>
      <c r="F2763" s="1" t="s">
        <v>2407</v>
      </c>
      <c r="G2763" s="1" t="s">
        <v>3357</v>
      </c>
      <c r="H2763" s="1" t="s">
        <v>222</v>
      </c>
      <c r="I2763" s="2">
        <v>44144</v>
      </c>
      <c r="J2763" s="1" t="s">
        <v>4282</v>
      </c>
      <c r="K2763" s="1" t="s">
        <v>4283</v>
      </c>
      <c r="L2763" s="1" t="s">
        <v>3400</v>
      </c>
      <c r="M2763" s="1" t="s">
        <v>4284</v>
      </c>
      <c r="N2763" s="3">
        <v>2849.6</v>
      </c>
      <c r="O2763" s="3">
        <v>0</v>
      </c>
      <c r="P2763" s="1" t="s">
        <v>2567</v>
      </c>
      <c r="Q2763" s="1" t="s">
        <v>2106</v>
      </c>
      <c r="R2763" s="1" t="s">
        <v>2057</v>
      </c>
      <c r="S2763" s="1" t="s">
        <v>2407</v>
      </c>
      <c r="T2763" s="1" t="s">
        <v>2407</v>
      </c>
      <c r="U2763" s="1" t="s">
        <v>6566</v>
      </c>
      <c r="V2763" s="1" t="s">
        <v>2470</v>
      </c>
      <c r="W2763" s="1" t="s">
        <v>103</v>
      </c>
      <c r="X2763" s="1" t="str">
        <f>CONCATENATE(Tableau4[[#This Row],[Numéro de pièce de la pièce de référence]],Tableau4[[#This Row],[Numéro de poste de la pièce de référence]])</f>
        <v>450070013630</v>
      </c>
    </row>
    <row r="2764" spans="1:24" x14ac:dyDescent="0.35">
      <c r="A2764" s="1" t="s">
        <v>97</v>
      </c>
      <c r="B2764" s="1" t="s">
        <v>2489</v>
      </c>
      <c r="C2764" s="1" t="s">
        <v>2510</v>
      </c>
      <c r="D2764" s="1" t="s">
        <v>101</v>
      </c>
      <c r="E2764" s="1" t="s">
        <v>2135</v>
      </c>
      <c r="F2764" s="1" t="s">
        <v>2407</v>
      </c>
      <c r="G2764" s="1" t="s">
        <v>3129</v>
      </c>
      <c r="H2764" s="1" t="s">
        <v>88</v>
      </c>
      <c r="I2764" s="2">
        <v>44145</v>
      </c>
      <c r="J2764" s="1" t="s">
        <v>4282</v>
      </c>
      <c r="K2764" s="1" t="s">
        <v>4283</v>
      </c>
      <c r="L2764" s="1" t="s">
        <v>3401</v>
      </c>
      <c r="M2764" s="1" t="s">
        <v>4288</v>
      </c>
      <c r="N2764" s="3">
        <v>1778.34</v>
      </c>
      <c r="O2764" s="3">
        <v>0</v>
      </c>
      <c r="P2764" s="1" t="s">
        <v>2567</v>
      </c>
      <c r="Q2764" s="1" t="s">
        <v>2136</v>
      </c>
      <c r="R2764" s="1" t="s">
        <v>1260</v>
      </c>
      <c r="S2764" s="1" t="s">
        <v>2407</v>
      </c>
      <c r="T2764" s="1" t="s">
        <v>2407</v>
      </c>
      <c r="U2764" s="1" t="s">
        <v>6567</v>
      </c>
      <c r="V2764" s="1" t="s">
        <v>2470</v>
      </c>
      <c r="W2764" s="1" t="s">
        <v>111</v>
      </c>
      <c r="X2764" s="1" t="str">
        <f>CONCATENATE(Tableau4[[#This Row],[Numéro de pièce de la pièce de référence]],Tableau4[[#This Row],[Numéro de poste de la pièce de référence]])</f>
        <v>450068400810</v>
      </c>
    </row>
    <row r="2765" spans="1:24" x14ac:dyDescent="0.35">
      <c r="A2765" s="1" t="s">
        <v>97</v>
      </c>
      <c r="B2765" s="1" t="s">
        <v>2489</v>
      </c>
      <c r="C2765" s="1" t="s">
        <v>2510</v>
      </c>
      <c r="D2765" s="1" t="s">
        <v>101</v>
      </c>
      <c r="E2765" s="1" t="s">
        <v>2096</v>
      </c>
      <c r="F2765" s="1" t="s">
        <v>2407</v>
      </c>
      <c r="G2765" s="1" t="s">
        <v>3258</v>
      </c>
      <c r="H2765" s="1" t="s">
        <v>88</v>
      </c>
      <c r="I2765" s="2">
        <v>44145</v>
      </c>
      <c r="J2765" s="1" t="s">
        <v>4282</v>
      </c>
      <c r="K2765" s="1" t="s">
        <v>4283</v>
      </c>
      <c r="L2765" s="1" t="s">
        <v>2630</v>
      </c>
      <c r="M2765" s="1" t="s">
        <v>4290</v>
      </c>
      <c r="N2765" s="3">
        <v>-300000</v>
      </c>
      <c r="O2765" s="3">
        <v>0</v>
      </c>
      <c r="P2765" s="1" t="s">
        <v>2567</v>
      </c>
      <c r="Q2765" s="1" t="s">
        <v>2097</v>
      </c>
      <c r="R2765" s="1" t="s">
        <v>2095</v>
      </c>
      <c r="S2765" s="1" t="s">
        <v>2407</v>
      </c>
      <c r="T2765" s="1" t="s">
        <v>2407</v>
      </c>
      <c r="U2765" s="1" t="s">
        <v>6568</v>
      </c>
      <c r="V2765" s="1" t="s">
        <v>2470</v>
      </c>
      <c r="W2765" s="1" t="s">
        <v>103</v>
      </c>
      <c r="X2765" s="1" t="str">
        <f>CONCATENATE(Tableau4[[#This Row],[Numéro de pièce de la pièce de référence]],Tableau4[[#This Row],[Numéro de poste de la pièce de référence]])</f>
        <v>450069753910</v>
      </c>
    </row>
    <row r="2766" spans="1:24" x14ac:dyDescent="0.35">
      <c r="A2766" s="1" t="s">
        <v>97</v>
      </c>
      <c r="B2766" s="1" t="s">
        <v>2489</v>
      </c>
      <c r="C2766" s="1" t="s">
        <v>2510</v>
      </c>
      <c r="D2766" s="1" t="s">
        <v>101</v>
      </c>
      <c r="E2766" s="1" t="s">
        <v>2303</v>
      </c>
      <c r="F2766" s="1" t="s">
        <v>2407</v>
      </c>
      <c r="G2766" s="1" t="s">
        <v>3318</v>
      </c>
      <c r="H2766" s="1" t="s">
        <v>88</v>
      </c>
      <c r="I2766" s="2">
        <v>44145</v>
      </c>
      <c r="J2766" s="1" t="s">
        <v>4282</v>
      </c>
      <c r="K2766" s="1" t="s">
        <v>4283</v>
      </c>
      <c r="L2766" s="1" t="s">
        <v>2630</v>
      </c>
      <c r="M2766" s="1" t="s">
        <v>4290</v>
      </c>
      <c r="N2766" s="3">
        <v>-315576.87</v>
      </c>
      <c r="O2766" s="3">
        <v>0</v>
      </c>
      <c r="P2766" s="1" t="s">
        <v>2567</v>
      </c>
      <c r="Q2766" s="1" t="s">
        <v>2304</v>
      </c>
      <c r="R2766" s="1" t="s">
        <v>2302</v>
      </c>
      <c r="S2766" s="1" t="s">
        <v>2407</v>
      </c>
      <c r="T2766" s="1" t="s">
        <v>2407</v>
      </c>
      <c r="U2766" s="1" t="s">
        <v>6569</v>
      </c>
      <c r="V2766" s="1" t="s">
        <v>2470</v>
      </c>
      <c r="W2766" s="1" t="s">
        <v>103</v>
      </c>
      <c r="X2766" s="1" t="str">
        <f>CONCATENATE(Tableau4[[#This Row],[Numéro de pièce de la pièce de référence]],Tableau4[[#This Row],[Numéro de poste de la pièce de référence]])</f>
        <v>450069833910</v>
      </c>
    </row>
    <row r="2767" spans="1:24" x14ac:dyDescent="0.35">
      <c r="A2767" s="1" t="s">
        <v>97</v>
      </c>
      <c r="B2767" s="1" t="s">
        <v>2489</v>
      </c>
      <c r="C2767" s="1" t="s">
        <v>2510</v>
      </c>
      <c r="D2767" s="1" t="s">
        <v>101</v>
      </c>
      <c r="E2767" s="1" t="s">
        <v>2238</v>
      </c>
      <c r="F2767" s="1" t="s">
        <v>2407</v>
      </c>
      <c r="G2767" s="1" t="s">
        <v>3324</v>
      </c>
      <c r="H2767" s="1" t="s">
        <v>88</v>
      </c>
      <c r="I2767" s="2">
        <v>44145</v>
      </c>
      <c r="J2767" s="1" t="s">
        <v>4282</v>
      </c>
      <c r="K2767" s="1" t="s">
        <v>4283</v>
      </c>
      <c r="L2767" s="1" t="s">
        <v>3401</v>
      </c>
      <c r="M2767" s="1" t="s">
        <v>4288</v>
      </c>
      <c r="N2767" s="3">
        <v>-4528097.4000000004</v>
      </c>
      <c r="O2767" s="3">
        <v>0</v>
      </c>
      <c r="P2767" s="1" t="s">
        <v>2567</v>
      </c>
      <c r="Q2767" s="1" t="s">
        <v>2239</v>
      </c>
      <c r="R2767" s="1" t="s">
        <v>2237</v>
      </c>
      <c r="S2767" s="1" t="s">
        <v>2407</v>
      </c>
      <c r="T2767" s="1" t="s">
        <v>2407</v>
      </c>
      <c r="U2767" s="1" t="s">
        <v>6570</v>
      </c>
      <c r="V2767" s="1" t="s">
        <v>2470</v>
      </c>
      <c r="W2767" s="1" t="s">
        <v>111</v>
      </c>
      <c r="X2767" s="1" t="str">
        <f>CONCATENATE(Tableau4[[#This Row],[Numéro de pièce de la pièce de référence]],Tableau4[[#This Row],[Numéro de poste de la pièce de référence]])</f>
        <v>450069897910</v>
      </c>
    </row>
    <row r="2768" spans="1:24" x14ac:dyDescent="0.35">
      <c r="A2768" s="1" t="s">
        <v>97</v>
      </c>
      <c r="B2768" s="1" t="s">
        <v>2489</v>
      </c>
      <c r="C2768" s="1" t="s">
        <v>2510</v>
      </c>
      <c r="D2768" s="1" t="s">
        <v>101</v>
      </c>
      <c r="E2768" s="1" t="s">
        <v>2238</v>
      </c>
      <c r="F2768" s="1" t="s">
        <v>2407</v>
      </c>
      <c r="G2768" s="1" t="s">
        <v>3324</v>
      </c>
      <c r="H2768" s="1" t="s">
        <v>217</v>
      </c>
      <c r="I2768" s="2">
        <v>44145</v>
      </c>
      <c r="J2768" s="1" t="s">
        <v>4282</v>
      </c>
      <c r="K2768" s="1" t="s">
        <v>4283</v>
      </c>
      <c r="L2768" s="1" t="s">
        <v>2630</v>
      </c>
      <c r="M2768" s="1" t="s">
        <v>4290</v>
      </c>
      <c r="N2768" s="3">
        <v>-631929.59999999998</v>
      </c>
      <c r="O2768" s="3">
        <v>0</v>
      </c>
      <c r="P2768" s="1" t="s">
        <v>2567</v>
      </c>
      <c r="Q2768" s="1" t="s">
        <v>2239</v>
      </c>
      <c r="R2768" s="1" t="s">
        <v>2237</v>
      </c>
      <c r="S2768" s="1" t="s">
        <v>2407</v>
      </c>
      <c r="T2768" s="1" t="s">
        <v>2407</v>
      </c>
      <c r="U2768" s="1" t="s">
        <v>6571</v>
      </c>
      <c r="V2768" s="1" t="s">
        <v>2470</v>
      </c>
      <c r="W2768" s="1" t="s">
        <v>111</v>
      </c>
      <c r="X2768" s="1" t="str">
        <f>CONCATENATE(Tableau4[[#This Row],[Numéro de pièce de la pièce de référence]],Tableau4[[#This Row],[Numéro de poste de la pièce de référence]])</f>
        <v>450069897920</v>
      </c>
    </row>
    <row r="2769" spans="1:24" x14ac:dyDescent="0.35">
      <c r="A2769" s="1" t="s">
        <v>97</v>
      </c>
      <c r="B2769" s="1" t="s">
        <v>2489</v>
      </c>
      <c r="C2769" s="1" t="s">
        <v>2510</v>
      </c>
      <c r="D2769" s="1" t="s">
        <v>101</v>
      </c>
      <c r="E2769" s="1" t="s">
        <v>2238</v>
      </c>
      <c r="F2769" s="1" t="s">
        <v>2407</v>
      </c>
      <c r="G2769" s="1" t="s">
        <v>3324</v>
      </c>
      <c r="H2769" s="1" t="s">
        <v>217</v>
      </c>
      <c r="I2769" s="2">
        <v>44145</v>
      </c>
      <c r="J2769" s="1" t="s">
        <v>4282</v>
      </c>
      <c r="K2769" s="1" t="s">
        <v>4283</v>
      </c>
      <c r="L2769" s="1" t="s">
        <v>2630</v>
      </c>
      <c r="M2769" s="1" t="s">
        <v>4290</v>
      </c>
      <c r="N2769" s="3">
        <v>-631929.59999999998</v>
      </c>
      <c r="O2769" s="3">
        <v>0</v>
      </c>
      <c r="P2769" s="1" t="s">
        <v>2567</v>
      </c>
      <c r="Q2769" s="1" t="s">
        <v>2239</v>
      </c>
      <c r="R2769" s="1" t="s">
        <v>2237</v>
      </c>
      <c r="S2769" s="1" t="s">
        <v>2407</v>
      </c>
      <c r="T2769" s="1" t="s">
        <v>2407</v>
      </c>
      <c r="U2769" s="1" t="s">
        <v>6572</v>
      </c>
      <c r="V2769" s="1" t="s">
        <v>2470</v>
      </c>
      <c r="W2769" s="1" t="s">
        <v>111</v>
      </c>
      <c r="X2769" s="1" t="str">
        <f>CONCATENATE(Tableau4[[#This Row],[Numéro de pièce de la pièce de référence]],Tableau4[[#This Row],[Numéro de poste de la pièce de référence]])</f>
        <v>450069897920</v>
      </c>
    </row>
    <row r="2770" spans="1:24" x14ac:dyDescent="0.35">
      <c r="A2770" s="1" t="s">
        <v>97</v>
      </c>
      <c r="B2770" s="1" t="s">
        <v>2489</v>
      </c>
      <c r="C2770" s="1" t="s">
        <v>2510</v>
      </c>
      <c r="D2770" s="1" t="s">
        <v>101</v>
      </c>
      <c r="E2770" s="1" t="s">
        <v>2238</v>
      </c>
      <c r="F2770" s="1" t="s">
        <v>2407</v>
      </c>
      <c r="G2770" s="1" t="s">
        <v>3324</v>
      </c>
      <c r="H2770" s="1" t="s">
        <v>217</v>
      </c>
      <c r="I2770" s="2">
        <v>44145</v>
      </c>
      <c r="J2770" s="1" t="s">
        <v>4282</v>
      </c>
      <c r="K2770" s="1" t="s">
        <v>4283</v>
      </c>
      <c r="L2770" s="1" t="s">
        <v>3400</v>
      </c>
      <c r="M2770" s="1" t="s">
        <v>4284</v>
      </c>
      <c r="N2770" s="3">
        <v>4528097.4000000004</v>
      </c>
      <c r="O2770" s="3">
        <v>0</v>
      </c>
      <c r="P2770" s="1" t="s">
        <v>2567</v>
      </c>
      <c r="Q2770" s="1" t="s">
        <v>2239</v>
      </c>
      <c r="R2770" s="1" t="s">
        <v>2237</v>
      </c>
      <c r="S2770" s="1" t="s">
        <v>2407</v>
      </c>
      <c r="T2770" s="1" t="s">
        <v>2407</v>
      </c>
      <c r="U2770" s="1" t="s">
        <v>6570</v>
      </c>
      <c r="V2770" s="1" t="s">
        <v>2470</v>
      </c>
      <c r="W2770" s="1" t="s">
        <v>111</v>
      </c>
      <c r="X2770" s="1" t="str">
        <f>CONCATENATE(Tableau4[[#This Row],[Numéro de pièce de la pièce de référence]],Tableau4[[#This Row],[Numéro de poste de la pièce de référence]])</f>
        <v>450069897920</v>
      </c>
    </row>
    <row r="2771" spans="1:24" x14ac:dyDescent="0.35">
      <c r="A2771" s="1" t="s">
        <v>97</v>
      </c>
      <c r="B2771" s="1" t="s">
        <v>2489</v>
      </c>
      <c r="C2771" s="1" t="s">
        <v>2510</v>
      </c>
      <c r="D2771" s="1" t="s">
        <v>101</v>
      </c>
      <c r="E2771" s="1" t="s">
        <v>2058</v>
      </c>
      <c r="F2771" s="1" t="s">
        <v>2407</v>
      </c>
      <c r="G2771" s="1" t="s">
        <v>3357</v>
      </c>
      <c r="H2771" s="1" t="s">
        <v>88</v>
      </c>
      <c r="I2771" s="2">
        <v>44145</v>
      </c>
      <c r="J2771" s="1" t="s">
        <v>4282</v>
      </c>
      <c r="K2771" s="1" t="s">
        <v>4283</v>
      </c>
      <c r="L2771" s="1" t="s">
        <v>3401</v>
      </c>
      <c r="M2771" s="1" t="s">
        <v>4288</v>
      </c>
      <c r="N2771" s="3">
        <v>4424.32</v>
      </c>
      <c r="O2771" s="3">
        <v>0</v>
      </c>
      <c r="P2771" s="1" t="s">
        <v>2567</v>
      </c>
      <c r="Q2771" s="1" t="s">
        <v>2059</v>
      </c>
      <c r="R2771" s="1" t="s">
        <v>2057</v>
      </c>
      <c r="S2771" s="1" t="s">
        <v>2407</v>
      </c>
      <c r="T2771" s="1" t="s">
        <v>2407</v>
      </c>
      <c r="U2771" s="1" t="s">
        <v>6573</v>
      </c>
      <c r="V2771" s="1" t="s">
        <v>2470</v>
      </c>
      <c r="W2771" s="1" t="s">
        <v>103</v>
      </c>
      <c r="X2771" s="1" t="str">
        <f>CONCATENATE(Tableau4[[#This Row],[Numéro de pièce de la pièce de référence]],Tableau4[[#This Row],[Numéro de poste de la pièce de référence]])</f>
        <v>450070013610</v>
      </c>
    </row>
    <row r="2772" spans="1:24" x14ac:dyDescent="0.35">
      <c r="A2772" s="1" t="s">
        <v>97</v>
      </c>
      <c r="B2772" s="1" t="s">
        <v>2489</v>
      </c>
      <c r="C2772" s="1" t="s">
        <v>2510</v>
      </c>
      <c r="D2772" s="1" t="s">
        <v>101</v>
      </c>
      <c r="E2772" s="1" t="s">
        <v>2058</v>
      </c>
      <c r="F2772" s="1" t="s">
        <v>2407</v>
      </c>
      <c r="G2772" s="1" t="s">
        <v>3357</v>
      </c>
      <c r="H2772" s="1" t="s">
        <v>217</v>
      </c>
      <c r="I2772" s="2">
        <v>44145</v>
      </c>
      <c r="J2772" s="1" t="s">
        <v>4282</v>
      </c>
      <c r="K2772" s="1" t="s">
        <v>4283</v>
      </c>
      <c r="L2772" s="1" t="s">
        <v>3401</v>
      </c>
      <c r="M2772" s="1" t="s">
        <v>4288</v>
      </c>
      <c r="N2772" s="3">
        <v>710.64</v>
      </c>
      <c r="O2772" s="3">
        <v>0</v>
      </c>
      <c r="P2772" s="1" t="s">
        <v>2567</v>
      </c>
      <c r="Q2772" s="1" t="s">
        <v>2060</v>
      </c>
      <c r="R2772" s="1" t="s">
        <v>2057</v>
      </c>
      <c r="S2772" s="1" t="s">
        <v>2407</v>
      </c>
      <c r="T2772" s="1" t="s">
        <v>2407</v>
      </c>
      <c r="U2772" s="1" t="s">
        <v>6573</v>
      </c>
      <c r="V2772" s="1" t="s">
        <v>2470</v>
      </c>
      <c r="W2772" s="1" t="s">
        <v>103</v>
      </c>
      <c r="X2772" s="1" t="str">
        <f>CONCATENATE(Tableau4[[#This Row],[Numéro de pièce de la pièce de référence]],Tableau4[[#This Row],[Numéro de poste de la pièce de référence]])</f>
        <v>450070013620</v>
      </c>
    </row>
    <row r="2773" spans="1:24" x14ac:dyDescent="0.35">
      <c r="A2773" s="1" t="s">
        <v>97</v>
      </c>
      <c r="B2773" s="1" t="s">
        <v>2489</v>
      </c>
      <c r="C2773" s="1" t="s">
        <v>2510</v>
      </c>
      <c r="D2773" s="1" t="s">
        <v>101</v>
      </c>
      <c r="E2773" s="1" t="s">
        <v>2058</v>
      </c>
      <c r="F2773" s="1" t="s">
        <v>2407</v>
      </c>
      <c r="G2773" s="1" t="s">
        <v>3357</v>
      </c>
      <c r="H2773" s="1" t="s">
        <v>222</v>
      </c>
      <c r="I2773" s="2">
        <v>44145</v>
      </c>
      <c r="J2773" s="1" t="s">
        <v>4282</v>
      </c>
      <c r="K2773" s="1" t="s">
        <v>4283</v>
      </c>
      <c r="L2773" s="1" t="s">
        <v>3401</v>
      </c>
      <c r="M2773" s="1" t="s">
        <v>4288</v>
      </c>
      <c r="N2773" s="3">
        <v>598.9</v>
      </c>
      <c r="O2773" s="3">
        <v>0</v>
      </c>
      <c r="P2773" s="1" t="s">
        <v>2567</v>
      </c>
      <c r="Q2773" s="1" t="s">
        <v>2106</v>
      </c>
      <c r="R2773" s="1" t="s">
        <v>2057</v>
      </c>
      <c r="S2773" s="1" t="s">
        <v>2407</v>
      </c>
      <c r="T2773" s="1" t="s">
        <v>2407</v>
      </c>
      <c r="U2773" s="1" t="s">
        <v>6573</v>
      </c>
      <c r="V2773" s="1" t="s">
        <v>2470</v>
      </c>
      <c r="W2773" s="1" t="s">
        <v>103</v>
      </c>
      <c r="X2773" s="1" t="str">
        <f>CONCATENATE(Tableau4[[#This Row],[Numéro de pièce de la pièce de référence]],Tableau4[[#This Row],[Numéro de poste de la pièce de référence]])</f>
        <v>450070013630</v>
      </c>
    </row>
    <row r="2774" spans="1:24" x14ac:dyDescent="0.35">
      <c r="A2774" s="1" t="s">
        <v>97</v>
      </c>
      <c r="B2774" s="1" t="s">
        <v>2489</v>
      </c>
      <c r="C2774" s="1" t="s">
        <v>2510</v>
      </c>
      <c r="D2774" s="1" t="s">
        <v>101</v>
      </c>
      <c r="E2774" s="1" t="s">
        <v>900</v>
      </c>
      <c r="F2774" s="1" t="s">
        <v>2407</v>
      </c>
      <c r="G2774" s="1" t="s">
        <v>2837</v>
      </c>
      <c r="H2774" s="1" t="s">
        <v>88</v>
      </c>
      <c r="I2774" s="2">
        <v>44147</v>
      </c>
      <c r="J2774" s="1" t="s">
        <v>4282</v>
      </c>
      <c r="K2774" s="1" t="s">
        <v>4283</v>
      </c>
      <c r="L2774" s="1" t="s">
        <v>2630</v>
      </c>
      <c r="M2774" s="1" t="s">
        <v>4290</v>
      </c>
      <c r="N2774" s="3">
        <v>-1507.78</v>
      </c>
      <c r="O2774" s="3">
        <v>0</v>
      </c>
      <c r="P2774" s="1" t="s">
        <v>2567</v>
      </c>
      <c r="Q2774" s="1" t="s">
        <v>901</v>
      </c>
      <c r="R2774" s="1" t="s">
        <v>899</v>
      </c>
      <c r="S2774" s="1" t="s">
        <v>2407</v>
      </c>
      <c r="T2774" s="1" t="s">
        <v>2407</v>
      </c>
      <c r="U2774" s="1" t="s">
        <v>6574</v>
      </c>
      <c r="V2774" s="1" t="s">
        <v>2470</v>
      </c>
      <c r="W2774" s="1" t="s">
        <v>113</v>
      </c>
      <c r="X2774" s="1" t="str">
        <f>CONCATENATE(Tableau4[[#This Row],[Numéro de pièce de la pièce de référence]],Tableau4[[#This Row],[Numéro de poste de la pièce de référence]])</f>
        <v>450067166010</v>
      </c>
    </row>
    <row r="2775" spans="1:24" x14ac:dyDescent="0.35">
      <c r="A2775" s="1" t="s">
        <v>97</v>
      </c>
      <c r="B2775" s="1" t="s">
        <v>2489</v>
      </c>
      <c r="C2775" s="1" t="s">
        <v>2510</v>
      </c>
      <c r="D2775" s="1" t="s">
        <v>101</v>
      </c>
      <c r="E2775" s="1" t="s">
        <v>1251</v>
      </c>
      <c r="F2775" s="1" t="s">
        <v>2407</v>
      </c>
      <c r="G2775" s="1" t="s">
        <v>2942</v>
      </c>
      <c r="H2775" s="1" t="s">
        <v>88</v>
      </c>
      <c r="I2775" s="2">
        <v>44147</v>
      </c>
      <c r="J2775" s="1" t="s">
        <v>4282</v>
      </c>
      <c r="K2775" s="1" t="s">
        <v>4283</v>
      </c>
      <c r="L2775" s="1" t="s">
        <v>2630</v>
      </c>
      <c r="M2775" s="1" t="s">
        <v>4290</v>
      </c>
      <c r="N2775" s="3">
        <v>-16220.05</v>
      </c>
      <c r="O2775" s="3">
        <v>0</v>
      </c>
      <c r="P2775" s="1" t="s">
        <v>2581</v>
      </c>
      <c r="Q2775" s="1" t="s">
        <v>1252</v>
      </c>
      <c r="R2775" s="1" t="s">
        <v>1250</v>
      </c>
      <c r="S2775" s="1" t="s">
        <v>2407</v>
      </c>
      <c r="T2775" s="1" t="s">
        <v>2407</v>
      </c>
      <c r="U2775" s="1" t="s">
        <v>6575</v>
      </c>
      <c r="V2775" s="1" t="s">
        <v>2470</v>
      </c>
      <c r="W2775" s="1" t="s">
        <v>51</v>
      </c>
      <c r="X2775" s="1" t="str">
        <f>CONCATENATE(Tableau4[[#This Row],[Numéro de pièce de la pièce de référence]],Tableau4[[#This Row],[Numéro de poste de la pièce de référence]])</f>
        <v>450067329810</v>
      </c>
    </row>
    <row r="2776" spans="1:24" x14ac:dyDescent="0.35">
      <c r="A2776" s="1" t="s">
        <v>97</v>
      </c>
      <c r="B2776" s="1" t="s">
        <v>2489</v>
      </c>
      <c r="C2776" s="1" t="s">
        <v>2510</v>
      </c>
      <c r="D2776" s="1" t="s">
        <v>101</v>
      </c>
      <c r="E2776" s="1" t="s">
        <v>1376</v>
      </c>
      <c r="F2776" s="1" t="s">
        <v>2407</v>
      </c>
      <c r="G2776" s="1" t="s">
        <v>2985</v>
      </c>
      <c r="H2776" s="1" t="s">
        <v>88</v>
      </c>
      <c r="I2776" s="2">
        <v>44147</v>
      </c>
      <c r="J2776" s="1" t="s">
        <v>4282</v>
      </c>
      <c r="K2776" s="1" t="s">
        <v>4283</v>
      </c>
      <c r="L2776" s="1" t="s">
        <v>2630</v>
      </c>
      <c r="M2776" s="1" t="s">
        <v>4290</v>
      </c>
      <c r="N2776" s="3">
        <v>-152165.12</v>
      </c>
      <c r="O2776" s="3">
        <v>0</v>
      </c>
      <c r="P2776" s="1" t="s">
        <v>2567</v>
      </c>
      <c r="Q2776" s="1" t="s">
        <v>947</v>
      </c>
      <c r="R2776" s="1" t="s">
        <v>1375</v>
      </c>
      <c r="S2776" s="1" t="s">
        <v>2407</v>
      </c>
      <c r="T2776" s="1" t="s">
        <v>2407</v>
      </c>
      <c r="U2776" s="1" t="s">
        <v>6576</v>
      </c>
      <c r="V2776" s="1" t="s">
        <v>2470</v>
      </c>
      <c r="W2776" s="1" t="s">
        <v>51</v>
      </c>
      <c r="X2776" s="1" t="str">
        <f>CONCATENATE(Tableau4[[#This Row],[Numéro de pièce de la pièce de référence]],Tableau4[[#This Row],[Numéro de poste de la pièce de référence]])</f>
        <v>450067396110</v>
      </c>
    </row>
    <row r="2777" spans="1:24" x14ac:dyDescent="0.35">
      <c r="A2777" s="1" t="s">
        <v>97</v>
      </c>
      <c r="B2777" s="1" t="s">
        <v>2489</v>
      </c>
      <c r="C2777" s="1" t="s">
        <v>2510</v>
      </c>
      <c r="D2777" s="1" t="s">
        <v>101</v>
      </c>
      <c r="E2777" s="1" t="s">
        <v>1649</v>
      </c>
      <c r="F2777" s="1" t="s">
        <v>2407</v>
      </c>
      <c r="G2777" s="1" t="s">
        <v>3087</v>
      </c>
      <c r="H2777" s="1" t="s">
        <v>88</v>
      </c>
      <c r="I2777" s="2">
        <v>44147</v>
      </c>
      <c r="J2777" s="1" t="s">
        <v>4282</v>
      </c>
      <c r="K2777" s="1" t="s">
        <v>4283</v>
      </c>
      <c r="L2777" s="1" t="s">
        <v>2630</v>
      </c>
      <c r="M2777" s="1" t="s">
        <v>4290</v>
      </c>
      <c r="N2777" s="3">
        <v>-217137.07</v>
      </c>
      <c r="O2777" s="3">
        <v>0</v>
      </c>
      <c r="P2777" s="1" t="s">
        <v>2567</v>
      </c>
      <c r="Q2777" s="1" t="s">
        <v>1650</v>
      </c>
      <c r="R2777" s="1" t="s">
        <v>1648</v>
      </c>
      <c r="S2777" s="1" t="s">
        <v>2407</v>
      </c>
      <c r="T2777" s="1" t="s">
        <v>2407</v>
      </c>
      <c r="U2777" s="1" t="s">
        <v>6577</v>
      </c>
      <c r="V2777" s="1" t="s">
        <v>2470</v>
      </c>
      <c r="W2777" s="1" t="s">
        <v>51</v>
      </c>
      <c r="X2777" s="1" t="str">
        <f>CONCATENATE(Tableau4[[#This Row],[Numéro de pièce de la pièce de référence]],Tableau4[[#This Row],[Numéro de poste de la pièce de référence]])</f>
        <v>450068067910</v>
      </c>
    </row>
    <row r="2778" spans="1:24" x14ac:dyDescent="0.35">
      <c r="A2778" s="1" t="s">
        <v>97</v>
      </c>
      <c r="B2778" s="1" t="s">
        <v>2489</v>
      </c>
      <c r="C2778" s="1" t="s">
        <v>2510</v>
      </c>
      <c r="D2778" s="1" t="s">
        <v>101</v>
      </c>
      <c r="E2778" s="1" t="s">
        <v>1686</v>
      </c>
      <c r="F2778" s="1" t="s">
        <v>2407</v>
      </c>
      <c r="G2778" s="1" t="s">
        <v>3095</v>
      </c>
      <c r="H2778" s="1" t="s">
        <v>88</v>
      </c>
      <c r="I2778" s="2">
        <v>44148</v>
      </c>
      <c r="J2778" s="1" t="s">
        <v>4282</v>
      </c>
      <c r="K2778" s="1" t="s">
        <v>4283</v>
      </c>
      <c r="L2778" s="1" t="s">
        <v>2630</v>
      </c>
      <c r="M2778" s="1" t="s">
        <v>4290</v>
      </c>
      <c r="N2778" s="3">
        <v>77420.179999999993</v>
      </c>
      <c r="O2778" s="3">
        <v>0</v>
      </c>
      <c r="P2778" s="1" t="s">
        <v>2567</v>
      </c>
      <c r="Q2778" s="1" t="s">
        <v>1659</v>
      </c>
      <c r="R2778" s="1" t="s">
        <v>1685</v>
      </c>
      <c r="S2778" s="1" t="s">
        <v>2407</v>
      </c>
      <c r="T2778" s="1" t="s">
        <v>2407</v>
      </c>
      <c r="U2778" s="1" t="s">
        <v>6578</v>
      </c>
      <c r="V2778" s="1" t="s">
        <v>2470</v>
      </c>
      <c r="W2778" s="1" t="s">
        <v>103</v>
      </c>
      <c r="X2778" s="1" t="str">
        <f>CONCATENATE(Tableau4[[#This Row],[Numéro de pièce de la pièce de référence]],Tableau4[[#This Row],[Numéro de poste de la pièce de référence]])</f>
        <v>450068076210</v>
      </c>
    </row>
    <row r="2779" spans="1:24" x14ac:dyDescent="0.35">
      <c r="A2779" s="1" t="s">
        <v>97</v>
      </c>
      <c r="B2779" s="1" t="s">
        <v>2489</v>
      </c>
      <c r="C2779" s="1" t="s">
        <v>2510</v>
      </c>
      <c r="D2779" s="1" t="s">
        <v>101</v>
      </c>
      <c r="E2779" s="1" t="s">
        <v>1686</v>
      </c>
      <c r="F2779" s="1" t="s">
        <v>2407</v>
      </c>
      <c r="G2779" s="1" t="s">
        <v>3095</v>
      </c>
      <c r="H2779" s="1" t="s">
        <v>88</v>
      </c>
      <c r="I2779" s="2">
        <v>44148</v>
      </c>
      <c r="J2779" s="1" t="s">
        <v>4282</v>
      </c>
      <c r="K2779" s="1" t="s">
        <v>4283</v>
      </c>
      <c r="L2779" s="1" t="s">
        <v>2630</v>
      </c>
      <c r="M2779" s="1" t="s">
        <v>4290</v>
      </c>
      <c r="N2779" s="3">
        <v>-77420.179999999993</v>
      </c>
      <c r="O2779" s="3">
        <v>0</v>
      </c>
      <c r="P2779" s="1" t="s">
        <v>2567</v>
      </c>
      <c r="Q2779" s="1" t="s">
        <v>1659</v>
      </c>
      <c r="R2779" s="1" t="s">
        <v>1685</v>
      </c>
      <c r="S2779" s="1" t="s">
        <v>2407</v>
      </c>
      <c r="T2779" s="1" t="s">
        <v>2407</v>
      </c>
      <c r="U2779" s="1" t="s">
        <v>6579</v>
      </c>
      <c r="V2779" s="1" t="s">
        <v>2470</v>
      </c>
      <c r="W2779" s="1" t="s">
        <v>103</v>
      </c>
      <c r="X2779" s="1" t="str">
        <f>CONCATENATE(Tableau4[[#This Row],[Numéro de pièce de la pièce de référence]],Tableau4[[#This Row],[Numéro de poste de la pièce de référence]])</f>
        <v>450068076210</v>
      </c>
    </row>
    <row r="2780" spans="1:24" x14ac:dyDescent="0.35">
      <c r="A2780" s="1" t="s">
        <v>97</v>
      </c>
      <c r="B2780" s="1" t="s">
        <v>2489</v>
      </c>
      <c r="C2780" s="1" t="s">
        <v>2510</v>
      </c>
      <c r="D2780" s="1" t="s">
        <v>101</v>
      </c>
      <c r="E2780" s="1" t="s">
        <v>1686</v>
      </c>
      <c r="F2780" s="1" t="s">
        <v>2407</v>
      </c>
      <c r="G2780" s="1" t="s">
        <v>3095</v>
      </c>
      <c r="H2780" s="1" t="s">
        <v>88</v>
      </c>
      <c r="I2780" s="2">
        <v>44148</v>
      </c>
      <c r="J2780" s="1" t="s">
        <v>4282</v>
      </c>
      <c r="K2780" s="1" t="s">
        <v>4283</v>
      </c>
      <c r="L2780" s="1" t="s">
        <v>2630</v>
      </c>
      <c r="M2780" s="1" t="s">
        <v>4290</v>
      </c>
      <c r="N2780" s="3">
        <v>-67598.67</v>
      </c>
      <c r="O2780" s="3">
        <v>0</v>
      </c>
      <c r="P2780" s="1" t="s">
        <v>2567</v>
      </c>
      <c r="Q2780" s="1" t="s">
        <v>1659</v>
      </c>
      <c r="R2780" s="1" t="s">
        <v>1685</v>
      </c>
      <c r="S2780" s="1" t="s">
        <v>2407</v>
      </c>
      <c r="T2780" s="1" t="s">
        <v>2407</v>
      </c>
      <c r="U2780" s="1" t="s">
        <v>6580</v>
      </c>
      <c r="V2780" s="1" t="s">
        <v>2470</v>
      </c>
      <c r="W2780" s="1" t="s">
        <v>103</v>
      </c>
      <c r="X2780" s="1" t="str">
        <f>CONCATENATE(Tableau4[[#This Row],[Numéro de pièce de la pièce de référence]],Tableau4[[#This Row],[Numéro de poste de la pièce de référence]])</f>
        <v>450068076210</v>
      </c>
    </row>
    <row r="2781" spans="1:24" x14ac:dyDescent="0.35">
      <c r="A2781" s="1" t="s">
        <v>23</v>
      </c>
      <c r="B2781" s="1" t="s">
        <v>3111</v>
      </c>
      <c r="C2781" s="1" t="s">
        <v>2492</v>
      </c>
      <c r="D2781" s="1" t="s">
        <v>50</v>
      </c>
      <c r="E2781" s="1" t="s">
        <v>1714</v>
      </c>
      <c r="F2781" s="1" t="s">
        <v>2407</v>
      </c>
      <c r="G2781" s="1" t="s">
        <v>3110</v>
      </c>
      <c r="H2781" s="1" t="s">
        <v>88</v>
      </c>
      <c r="I2781" s="2">
        <v>44148</v>
      </c>
      <c r="J2781" s="1" t="s">
        <v>4282</v>
      </c>
      <c r="K2781" s="1" t="s">
        <v>4283</v>
      </c>
      <c r="L2781" s="1" t="s">
        <v>2630</v>
      </c>
      <c r="M2781" s="1" t="s">
        <v>4290</v>
      </c>
      <c r="N2781" s="3">
        <v>-4986.2</v>
      </c>
      <c r="O2781" s="3">
        <v>0</v>
      </c>
      <c r="P2781" s="1" t="s">
        <v>2771</v>
      </c>
      <c r="Q2781" s="1" t="s">
        <v>1715</v>
      </c>
      <c r="R2781" s="1" t="s">
        <v>301</v>
      </c>
      <c r="S2781" s="1" t="s">
        <v>2407</v>
      </c>
      <c r="T2781" s="1" t="s">
        <v>2407</v>
      </c>
      <c r="U2781" s="1" t="s">
        <v>6581</v>
      </c>
      <c r="V2781" s="1" t="s">
        <v>2470</v>
      </c>
      <c r="W2781" s="1" t="s">
        <v>51</v>
      </c>
      <c r="X2781" s="1" t="str">
        <f>CONCATENATE(Tableau4[[#This Row],[Numéro de pièce de la pièce de référence]],Tableau4[[#This Row],[Numéro de poste de la pièce de référence]])</f>
        <v>450068216510</v>
      </c>
    </row>
    <row r="2782" spans="1:24" x14ac:dyDescent="0.35">
      <c r="A2782" s="1" t="s">
        <v>97</v>
      </c>
      <c r="B2782" s="1" t="s">
        <v>2489</v>
      </c>
      <c r="C2782" s="1" t="s">
        <v>2510</v>
      </c>
      <c r="D2782" s="1" t="s">
        <v>101</v>
      </c>
      <c r="E2782" s="1" t="s">
        <v>2104</v>
      </c>
      <c r="F2782" s="1" t="s">
        <v>2407</v>
      </c>
      <c r="G2782" s="1" t="s">
        <v>3260</v>
      </c>
      <c r="H2782" s="1" t="s">
        <v>88</v>
      </c>
      <c r="I2782" s="2">
        <v>44148</v>
      </c>
      <c r="J2782" s="1" t="s">
        <v>4282</v>
      </c>
      <c r="K2782" s="1" t="s">
        <v>4283</v>
      </c>
      <c r="L2782" s="1" t="s">
        <v>3401</v>
      </c>
      <c r="M2782" s="1" t="s">
        <v>4288</v>
      </c>
      <c r="N2782" s="3">
        <v>-484000</v>
      </c>
      <c r="O2782" s="3">
        <v>0</v>
      </c>
      <c r="P2782" s="1" t="s">
        <v>2567</v>
      </c>
      <c r="Q2782" s="1" t="s">
        <v>2105</v>
      </c>
      <c r="R2782" s="1" t="s">
        <v>2103</v>
      </c>
      <c r="S2782" s="1" t="s">
        <v>2407</v>
      </c>
      <c r="T2782" s="1" t="s">
        <v>2407</v>
      </c>
      <c r="U2782" s="1" t="s">
        <v>6582</v>
      </c>
      <c r="V2782" s="1" t="s">
        <v>2470</v>
      </c>
      <c r="W2782" s="1" t="s">
        <v>103</v>
      </c>
      <c r="X2782" s="1" t="str">
        <f>CONCATENATE(Tableau4[[#This Row],[Numéro de pièce de la pièce de référence]],Tableau4[[#This Row],[Numéro de poste de la pièce de référence]])</f>
        <v>450069754110</v>
      </c>
    </row>
    <row r="2783" spans="1:24" x14ac:dyDescent="0.35">
      <c r="A2783" s="1" t="s">
        <v>97</v>
      </c>
      <c r="B2783" s="1" t="s">
        <v>2489</v>
      </c>
      <c r="C2783" s="1" t="s">
        <v>2510</v>
      </c>
      <c r="D2783" s="1" t="s">
        <v>101</v>
      </c>
      <c r="E2783" s="1" t="s">
        <v>2303</v>
      </c>
      <c r="F2783" s="1" t="s">
        <v>2407</v>
      </c>
      <c r="G2783" s="1" t="s">
        <v>3318</v>
      </c>
      <c r="H2783" s="1" t="s">
        <v>88</v>
      </c>
      <c r="I2783" s="2">
        <v>44148</v>
      </c>
      <c r="J2783" s="1" t="s">
        <v>4282</v>
      </c>
      <c r="K2783" s="1" t="s">
        <v>4283</v>
      </c>
      <c r="L2783" s="1" t="s">
        <v>2630</v>
      </c>
      <c r="M2783" s="1" t="s">
        <v>4290</v>
      </c>
      <c r="N2783" s="3">
        <v>-3138.07</v>
      </c>
      <c r="O2783" s="3">
        <v>0</v>
      </c>
      <c r="P2783" s="1" t="s">
        <v>2567</v>
      </c>
      <c r="Q2783" s="1" t="s">
        <v>2304</v>
      </c>
      <c r="R2783" s="1" t="s">
        <v>2302</v>
      </c>
      <c r="S2783" s="1" t="s">
        <v>2407</v>
      </c>
      <c r="T2783" s="1" t="s">
        <v>2407</v>
      </c>
      <c r="U2783" s="1" t="s">
        <v>6583</v>
      </c>
      <c r="V2783" s="1" t="s">
        <v>2470</v>
      </c>
      <c r="W2783" s="1" t="s">
        <v>103</v>
      </c>
      <c r="X2783" s="1" t="str">
        <f>CONCATENATE(Tableau4[[#This Row],[Numéro de pièce de la pièce de référence]],Tableau4[[#This Row],[Numéro de poste de la pièce de référence]])</f>
        <v>450069833910</v>
      </c>
    </row>
    <row r="2784" spans="1:24" x14ac:dyDescent="0.35">
      <c r="A2784" s="1" t="s">
        <v>86</v>
      </c>
      <c r="B2784" s="1" t="s">
        <v>2489</v>
      </c>
      <c r="C2784" s="1" t="s">
        <v>2503</v>
      </c>
      <c r="D2784" s="1" t="s">
        <v>91</v>
      </c>
      <c r="E2784" s="1" t="s">
        <v>443</v>
      </c>
      <c r="F2784" s="1" t="s">
        <v>2407</v>
      </c>
      <c r="G2784" s="1" t="s">
        <v>2601</v>
      </c>
      <c r="H2784" s="1" t="s">
        <v>88</v>
      </c>
      <c r="I2784" s="2">
        <v>44151</v>
      </c>
      <c r="J2784" s="1" t="s">
        <v>4282</v>
      </c>
      <c r="K2784" s="1" t="s">
        <v>4283</v>
      </c>
      <c r="L2784" s="1" t="s">
        <v>2630</v>
      </c>
      <c r="M2784" s="1" t="s">
        <v>4290</v>
      </c>
      <c r="N2784" s="3">
        <v>-12003.4</v>
      </c>
      <c r="O2784" s="3">
        <v>0</v>
      </c>
      <c r="P2784" s="1" t="s">
        <v>2602</v>
      </c>
      <c r="Q2784" s="1" t="s">
        <v>444</v>
      </c>
      <c r="R2784" s="1" t="s">
        <v>301</v>
      </c>
      <c r="S2784" s="1" t="s">
        <v>2407</v>
      </c>
      <c r="T2784" s="1" t="s">
        <v>2407</v>
      </c>
      <c r="U2784" s="1" t="s">
        <v>6584</v>
      </c>
      <c r="V2784" s="1" t="s">
        <v>2470</v>
      </c>
      <c r="W2784" s="1" t="s">
        <v>92</v>
      </c>
      <c r="X2784" s="1" t="str">
        <f>CONCATENATE(Tableau4[[#This Row],[Numéro de pièce de la pièce de référence]],Tableau4[[#This Row],[Numéro de poste de la pièce de référence]])</f>
        <v>450066785410</v>
      </c>
    </row>
    <row r="2785" spans="1:24" x14ac:dyDescent="0.35">
      <c r="A2785" s="1" t="s">
        <v>150</v>
      </c>
      <c r="B2785" s="1" t="s">
        <v>2489</v>
      </c>
      <c r="C2785" s="1" t="s">
        <v>2503</v>
      </c>
      <c r="D2785" s="1" t="s">
        <v>151</v>
      </c>
      <c r="E2785" s="1" t="s">
        <v>443</v>
      </c>
      <c r="F2785" s="1" t="s">
        <v>2407</v>
      </c>
      <c r="G2785" s="1" t="s">
        <v>2601</v>
      </c>
      <c r="H2785" s="1" t="s">
        <v>217</v>
      </c>
      <c r="I2785" s="2">
        <v>44151</v>
      </c>
      <c r="J2785" s="1" t="s">
        <v>4282</v>
      </c>
      <c r="K2785" s="1" t="s">
        <v>4283</v>
      </c>
      <c r="L2785" s="1" t="s">
        <v>2630</v>
      </c>
      <c r="M2785" s="1" t="s">
        <v>4290</v>
      </c>
      <c r="N2785" s="3">
        <v>-8787.94</v>
      </c>
      <c r="O2785" s="3">
        <v>0</v>
      </c>
      <c r="P2785" s="1" t="s">
        <v>2602</v>
      </c>
      <c r="Q2785" s="1" t="s">
        <v>445</v>
      </c>
      <c r="R2785" s="1" t="s">
        <v>301</v>
      </c>
      <c r="S2785" s="1" t="s">
        <v>2407</v>
      </c>
      <c r="T2785" s="1" t="s">
        <v>2407</v>
      </c>
      <c r="U2785" s="1" t="s">
        <v>6584</v>
      </c>
      <c r="V2785" s="1" t="s">
        <v>2470</v>
      </c>
      <c r="W2785" s="1" t="s">
        <v>99</v>
      </c>
      <c r="X2785" s="1" t="str">
        <f>CONCATENATE(Tableau4[[#This Row],[Numéro de pièce de la pièce de référence]],Tableau4[[#This Row],[Numéro de poste de la pièce de référence]])</f>
        <v>450066785420</v>
      </c>
    </row>
    <row r="2786" spans="1:24" x14ac:dyDescent="0.35">
      <c r="A2786" s="1" t="s">
        <v>97</v>
      </c>
      <c r="B2786" s="1" t="s">
        <v>2489</v>
      </c>
      <c r="C2786" s="1" t="s">
        <v>2510</v>
      </c>
      <c r="D2786" s="1" t="s">
        <v>101</v>
      </c>
      <c r="E2786" s="1" t="s">
        <v>1749</v>
      </c>
      <c r="F2786" s="1" t="s">
        <v>2407</v>
      </c>
      <c r="G2786" s="1" t="s">
        <v>3124</v>
      </c>
      <c r="H2786" s="1" t="s">
        <v>88</v>
      </c>
      <c r="I2786" s="2">
        <v>44151</v>
      </c>
      <c r="J2786" s="1" t="s">
        <v>4282</v>
      </c>
      <c r="K2786" s="1" t="s">
        <v>4283</v>
      </c>
      <c r="L2786" s="1" t="s">
        <v>2630</v>
      </c>
      <c r="M2786" s="1" t="s">
        <v>4290</v>
      </c>
      <c r="N2786" s="3">
        <v>-6500000</v>
      </c>
      <c r="O2786" s="3">
        <v>0</v>
      </c>
      <c r="P2786" s="1" t="s">
        <v>2502</v>
      </c>
      <c r="Q2786" s="1" t="s">
        <v>1725</v>
      </c>
      <c r="R2786" s="1" t="s">
        <v>1748</v>
      </c>
      <c r="S2786" s="1" t="s">
        <v>2407</v>
      </c>
      <c r="T2786" s="1" t="s">
        <v>2407</v>
      </c>
      <c r="U2786" s="1" t="s">
        <v>6585</v>
      </c>
      <c r="V2786" s="1" t="s">
        <v>2470</v>
      </c>
      <c r="W2786" s="1" t="s">
        <v>103</v>
      </c>
      <c r="X2786" s="1" t="str">
        <f>CONCATENATE(Tableau4[[#This Row],[Numéro de pièce de la pièce de référence]],Tableau4[[#This Row],[Numéro de poste de la pièce de référence]])</f>
        <v>450068332610</v>
      </c>
    </row>
    <row r="2787" spans="1:24" x14ac:dyDescent="0.35">
      <c r="A2787" s="1" t="s">
        <v>97</v>
      </c>
      <c r="B2787" s="1" t="s">
        <v>2489</v>
      </c>
      <c r="C2787" s="1" t="s">
        <v>2510</v>
      </c>
      <c r="D2787" s="1" t="s">
        <v>101</v>
      </c>
      <c r="E2787" s="1" t="s">
        <v>1785</v>
      </c>
      <c r="F2787" s="1" t="s">
        <v>2407</v>
      </c>
      <c r="G2787" s="1" t="s">
        <v>3137</v>
      </c>
      <c r="H2787" s="1" t="s">
        <v>88</v>
      </c>
      <c r="I2787" s="2">
        <v>44151</v>
      </c>
      <c r="J2787" s="1" t="s">
        <v>4282</v>
      </c>
      <c r="K2787" s="1" t="s">
        <v>4283</v>
      </c>
      <c r="L2787" s="1" t="s">
        <v>2630</v>
      </c>
      <c r="M2787" s="1" t="s">
        <v>4290</v>
      </c>
      <c r="N2787" s="3">
        <v>66550</v>
      </c>
      <c r="O2787" s="3">
        <v>0</v>
      </c>
      <c r="P2787" s="1" t="s">
        <v>2517</v>
      </c>
      <c r="Q2787" s="1" t="s">
        <v>1786</v>
      </c>
      <c r="R2787" s="1" t="s">
        <v>301</v>
      </c>
      <c r="S2787" s="1" t="s">
        <v>2407</v>
      </c>
      <c r="T2787" s="1" t="s">
        <v>2407</v>
      </c>
      <c r="U2787" s="1" t="s">
        <v>6586</v>
      </c>
      <c r="V2787" s="1" t="s">
        <v>2470</v>
      </c>
      <c r="W2787" s="1" t="s">
        <v>103</v>
      </c>
      <c r="X2787" s="1" t="str">
        <f>CONCATENATE(Tableau4[[#This Row],[Numéro de pièce de la pièce de référence]],Tableau4[[#This Row],[Numéro de poste de la pièce de référence]])</f>
        <v>450068424810</v>
      </c>
    </row>
    <row r="2788" spans="1:24" x14ac:dyDescent="0.35">
      <c r="A2788" s="1" t="s">
        <v>97</v>
      </c>
      <c r="B2788" s="1" t="s">
        <v>2489</v>
      </c>
      <c r="C2788" s="1" t="s">
        <v>2510</v>
      </c>
      <c r="D2788" s="1" t="s">
        <v>101</v>
      </c>
      <c r="E2788" s="1" t="s">
        <v>1785</v>
      </c>
      <c r="F2788" s="1" t="s">
        <v>2407</v>
      </c>
      <c r="G2788" s="1" t="s">
        <v>3137</v>
      </c>
      <c r="H2788" s="1" t="s">
        <v>88</v>
      </c>
      <c r="I2788" s="2">
        <v>44151</v>
      </c>
      <c r="J2788" s="1" t="s">
        <v>4282</v>
      </c>
      <c r="K2788" s="1" t="s">
        <v>4283</v>
      </c>
      <c r="L2788" s="1" t="s">
        <v>2630</v>
      </c>
      <c r="M2788" s="1" t="s">
        <v>4290</v>
      </c>
      <c r="N2788" s="3">
        <v>199650</v>
      </c>
      <c r="O2788" s="3">
        <v>0</v>
      </c>
      <c r="P2788" s="1" t="s">
        <v>2517</v>
      </c>
      <c r="Q2788" s="1" t="s">
        <v>1786</v>
      </c>
      <c r="R2788" s="1" t="s">
        <v>301</v>
      </c>
      <c r="S2788" s="1" t="s">
        <v>2407</v>
      </c>
      <c r="T2788" s="1" t="s">
        <v>2407</v>
      </c>
      <c r="U2788" s="1" t="s">
        <v>6587</v>
      </c>
      <c r="V2788" s="1" t="s">
        <v>2470</v>
      </c>
      <c r="W2788" s="1" t="s">
        <v>103</v>
      </c>
      <c r="X2788" s="1" t="str">
        <f>CONCATENATE(Tableau4[[#This Row],[Numéro de pièce de la pièce de référence]],Tableau4[[#This Row],[Numéro de poste de la pièce de référence]])</f>
        <v>450068424810</v>
      </c>
    </row>
    <row r="2789" spans="1:24" x14ac:dyDescent="0.35">
      <c r="A2789" s="1" t="s">
        <v>97</v>
      </c>
      <c r="B2789" s="1" t="s">
        <v>2489</v>
      </c>
      <c r="C2789" s="1" t="s">
        <v>2510</v>
      </c>
      <c r="D2789" s="1" t="s">
        <v>101</v>
      </c>
      <c r="E2789" s="1" t="s">
        <v>1913</v>
      </c>
      <c r="F2789" s="1" t="s">
        <v>2407</v>
      </c>
      <c r="G2789" s="1" t="s">
        <v>3191</v>
      </c>
      <c r="H2789" s="1" t="s">
        <v>88</v>
      </c>
      <c r="I2789" s="2">
        <v>44151</v>
      </c>
      <c r="J2789" s="1" t="s">
        <v>4282</v>
      </c>
      <c r="K2789" s="1" t="s">
        <v>4283</v>
      </c>
      <c r="L2789" s="1" t="s">
        <v>2630</v>
      </c>
      <c r="M2789" s="1" t="s">
        <v>4290</v>
      </c>
      <c r="N2789" s="3">
        <v>-0.01</v>
      </c>
      <c r="O2789" s="3">
        <v>0</v>
      </c>
      <c r="P2789" s="1" t="s">
        <v>2567</v>
      </c>
      <c r="Q2789" s="1" t="s">
        <v>1914</v>
      </c>
      <c r="R2789" s="1" t="s">
        <v>352</v>
      </c>
      <c r="S2789" s="1" t="s">
        <v>2407</v>
      </c>
      <c r="T2789" s="1" t="s">
        <v>2407</v>
      </c>
      <c r="U2789" s="1" t="s">
        <v>6588</v>
      </c>
      <c r="V2789" s="1" t="s">
        <v>2470</v>
      </c>
      <c r="W2789" s="1" t="s">
        <v>103</v>
      </c>
      <c r="X2789" s="1" t="str">
        <f>CONCATENATE(Tableau4[[#This Row],[Numéro de pièce de la pièce de référence]],Tableau4[[#This Row],[Numéro de poste de la pièce de référence]])</f>
        <v>450068901310</v>
      </c>
    </row>
    <row r="2790" spans="1:24" x14ac:dyDescent="0.35">
      <c r="A2790" s="1" t="s">
        <v>97</v>
      </c>
      <c r="B2790" s="1" t="s">
        <v>2489</v>
      </c>
      <c r="C2790" s="1" t="s">
        <v>2510</v>
      </c>
      <c r="D2790" s="1" t="s">
        <v>101</v>
      </c>
      <c r="E2790" s="1" t="s">
        <v>1913</v>
      </c>
      <c r="F2790" s="1" t="s">
        <v>2407</v>
      </c>
      <c r="G2790" s="1" t="s">
        <v>3191</v>
      </c>
      <c r="H2790" s="1" t="s">
        <v>88</v>
      </c>
      <c r="I2790" s="2">
        <v>44151</v>
      </c>
      <c r="J2790" s="1" t="s">
        <v>4282</v>
      </c>
      <c r="K2790" s="1" t="s">
        <v>4283</v>
      </c>
      <c r="L2790" s="1" t="s">
        <v>2630</v>
      </c>
      <c r="M2790" s="1" t="s">
        <v>4290</v>
      </c>
      <c r="N2790" s="3">
        <v>-0.02</v>
      </c>
      <c r="O2790" s="3">
        <v>0</v>
      </c>
      <c r="P2790" s="1" t="s">
        <v>2567</v>
      </c>
      <c r="Q2790" s="1" t="s">
        <v>1914</v>
      </c>
      <c r="R2790" s="1" t="s">
        <v>352</v>
      </c>
      <c r="S2790" s="1" t="s">
        <v>2407</v>
      </c>
      <c r="T2790" s="1" t="s">
        <v>2407</v>
      </c>
      <c r="U2790" s="1" t="s">
        <v>6588</v>
      </c>
      <c r="V2790" s="1" t="s">
        <v>2470</v>
      </c>
      <c r="W2790" s="1" t="s">
        <v>103</v>
      </c>
      <c r="X2790" s="1" t="str">
        <f>CONCATENATE(Tableau4[[#This Row],[Numéro de pièce de la pièce de référence]],Tableau4[[#This Row],[Numéro de poste de la pièce de référence]])</f>
        <v>450068901310</v>
      </c>
    </row>
    <row r="2791" spans="1:24" x14ac:dyDescent="0.35">
      <c r="A2791" s="1" t="s">
        <v>97</v>
      </c>
      <c r="B2791" s="1" t="s">
        <v>2489</v>
      </c>
      <c r="C2791" s="1" t="s">
        <v>2510</v>
      </c>
      <c r="D2791" s="1" t="s">
        <v>101</v>
      </c>
      <c r="E2791" s="1" t="s">
        <v>1913</v>
      </c>
      <c r="F2791" s="1" t="s">
        <v>2407</v>
      </c>
      <c r="G2791" s="1" t="s">
        <v>3191</v>
      </c>
      <c r="H2791" s="1" t="s">
        <v>88</v>
      </c>
      <c r="I2791" s="2">
        <v>44151</v>
      </c>
      <c r="J2791" s="1" t="s">
        <v>4282</v>
      </c>
      <c r="K2791" s="1" t="s">
        <v>4283</v>
      </c>
      <c r="L2791" s="1" t="s">
        <v>2630</v>
      </c>
      <c r="M2791" s="1" t="s">
        <v>4290</v>
      </c>
      <c r="N2791" s="3">
        <v>-0.02</v>
      </c>
      <c r="O2791" s="3">
        <v>0</v>
      </c>
      <c r="P2791" s="1" t="s">
        <v>2567</v>
      </c>
      <c r="Q2791" s="1" t="s">
        <v>1914</v>
      </c>
      <c r="R2791" s="1" t="s">
        <v>352</v>
      </c>
      <c r="S2791" s="1" t="s">
        <v>2407</v>
      </c>
      <c r="T2791" s="1" t="s">
        <v>2407</v>
      </c>
      <c r="U2791" s="1" t="s">
        <v>6588</v>
      </c>
      <c r="V2791" s="1" t="s">
        <v>2470</v>
      </c>
      <c r="W2791" s="1" t="s">
        <v>103</v>
      </c>
      <c r="X2791" s="1" t="str">
        <f>CONCATENATE(Tableau4[[#This Row],[Numéro de pièce de la pièce de référence]],Tableau4[[#This Row],[Numéro de poste de la pièce de référence]])</f>
        <v>450068901310</v>
      </c>
    </row>
    <row r="2792" spans="1:24" x14ac:dyDescent="0.35">
      <c r="A2792" s="1" t="s">
        <v>97</v>
      </c>
      <c r="B2792" s="1" t="s">
        <v>2489</v>
      </c>
      <c r="C2792" s="1" t="s">
        <v>2510</v>
      </c>
      <c r="D2792" s="1" t="s">
        <v>101</v>
      </c>
      <c r="E2792" s="1" t="s">
        <v>1913</v>
      </c>
      <c r="F2792" s="1" t="s">
        <v>2407</v>
      </c>
      <c r="G2792" s="1" t="s">
        <v>3191</v>
      </c>
      <c r="H2792" s="1" t="s">
        <v>88</v>
      </c>
      <c r="I2792" s="2">
        <v>44151</v>
      </c>
      <c r="J2792" s="1" t="s">
        <v>4282</v>
      </c>
      <c r="K2792" s="1" t="s">
        <v>4283</v>
      </c>
      <c r="L2792" s="1" t="s">
        <v>2630</v>
      </c>
      <c r="M2792" s="1" t="s">
        <v>4290</v>
      </c>
      <c r="N2792" s="3">
        <v>-62643.15</v>
      </c>
      <c r="O2792" s="3">
        <v>0</v>
      </c>
      <c r="P2792" s="1" t="s">
        <v>2567</v>
      </c>
      <c r="Q2792" s="1" t="s">
        <v>1914</v>
      </c>
      <c r="R2792" s="1" t="s">
        <v>352</v>
      </c>
      <c r="S2792" s="1" t="s">
        <v>2407</v>
      </c>
      <c r="T2792" s="1" t="s">
        <v>2407</v>
      </c>
      <c r="U2792" s="1" t="s">
        <v>6588</v>
      </c>
      <c r="V2792" s="1" t="s">
        <v>2470</v>
      </c>
      <c r="W2792" s="1" t="s">
        <v>103</v>
      </c>
      <c r="X2792" s="1" t="str">
        <f>CONCATENATE(Tableau4[[#This Row],[Numéro de pièce de la pièce de référence]],Tableau4[[#This Row],[Numéro de poste de la pièce de référence]])</f>
        <v>450068901310</v>
      </c>
    </row>
    <row r="2793" spans="1:24" x14ac:dyDescent="0.35">
      <c r="A2793" s="1" t="s">
        <v>97</v>
      </c>
      <c r="B2793" s="1" t="s">
        <v>2489</v>
      </c>
      <c r="C2793" s="1" t="s">
        <v>2510</v>
      </c>
      <c r="D2793" s="1" t="s">
        <v>101</v>
      </c>
      <c r="E2793" s="1" t="s">
        <v>1913</v>
      </c>
      <c r="F2793" s="1" t="s">
        <v>2407</v>
      </c>
      <c r="G2793" s="1" t="s">
        <v>3191</v>
      </c>
      <c r="H2793" s="1" t="s">
        <v>88</v>
      </c>
      <c r="I2793" s="2">
        <v>44151</v>
      </c>
      <c r="J2793" s="1" t="s">
        <v>4282</v>
      </c>
      <c r="K2793" s="1" t="s">
        <v>4283</v>
      </c>
      <c r="L2793" s="1" t="s">
        <v>2630</v>
      </c>
      <c r="M2793" s="1" t="s">
        <v>4290</v>
      </c>
      <c r="N2793" s="3">
        <v>-250572.57</v>
      </c>
      <c r="O2793" s="3">
        <v>0</v>
      </c>
      <c r="P2793" s="1" t="s">
        <v>2567</v>
      </c>
      <c r="Q2793" s="1" t="s">
        <v>1914</v>
      </c>
      <c r="R2793" s="1" t="s">
        <v>352</v>
      </c>
      <c r="S2793" s="1" t="s">
        <v>2407</v>
      </c>
      <c r="T2793" s="1" t="s">
        <v>2407</v>
      </c>
      <c r="U2793" s="1" t="s">
        <v>6588</v>
      </c>
      <c r="V2793" s="1" t="s">
        <v>2470</v>
      </c>
      <c r="W2793" s="1" t="s">
        <v>103</v>
      </c>
      <c r="X2793" s="1" t="str">
        <f>CONCATENATE(Tableau4[[#This Row],[Numéro de pièce de la pièce de référence]],Tableau4[[#This Row],[Numéro de poste de la pièce de référence]])</f>
        <v>450068901310</v>
      </c>
    </row>
    <row r="2794" spans="1:24" x14ac:dyDescent="0.35">
      <c r="A2794" s="1" t="s">
        <v>97</v>
      </c>
      <c r="B2794" s="1" t="s">
        <v>2489</v>
      </c>
      <c r="C2794" s="1" t="s">
        <v>2510</v>
      </c>
      <c r="D2794" s="1" t="s">
        <v>101</v>
      </c>
      <c r="E2794" s="1" t="s">
        <v>1913</v>
      </c>
      <c r="F2794" s="1" t="s">
        <v>2407</v>
      </c>
      <c r="G2794" s="1" t="s">
        <v>3191</v>
      </c>
      <c r="H2794" s="1" t="s">
        <v>217</v>
      </c>
      <c r="I2794" s="2">
        <v>44151</v>
      </c>
      <c r="J2794" s="1" t="s">
        <v>4282</v>
      </c>
      <c r="K2794" s="1" t="s">
        <v>4283</v>
      </c>
      <c r="L2794" s="1" t="s">
        <v>2590</v>
      </c>
      <c r="M2794" s="1" t="s">
        <v>4402</v>
      </c>
      <c r="N2794" s="3">
        <v>0.03</v>
      </c>
      <c r="O2794" s="3">
        <v>0</v>
      </c>
      <c r="P2794" s="1" t="s">
        <v>2567</v>
      </c>
      <c r="Q2794" s="1" t="s">
        <v>1915</v>
      </c>
      <c r="R2794" s="1" t="s">
        <v>352</v>
      </c>
      <c r="S2794" s="1" t="s">
        <v>2407</v>
      </c>
      <c r="T2794" s="1" t="s">
        <v>2407</v>
      </c>
      <c r="U2794" s="1" t="s">
        <v>6588</v>
      </c>
      <c r="V2794" s="1" t="s">
        <v>2470</v>
      </c>
      <c r="W2794" s="1" t="s">
        <v>103</v>
      </c>
      <c r="X2794" s="1" t="str">
        <f>CONCATENATE(Tableau4[[#This Row],[Numéro de pièce de la pièce de référence]],Tableau4[[#This Row],[Numéro de poste de la pièce de référence]])</f>
        <v>450068901320</v>
      </c>
    </row>
    <row r="2795" spans="1:24" x14ac:dyDescent="0.35">
      <c r="A2795" s="1" t="s">
        <v>97</v>
      </c>
      <c r="B2795" s="1" t="s">
        <v>2489</v>
      </c>
      <c r="C2795" s="1" t="s">
        <v>2510</v>
      </c>
      <c r="D2795" s="1" t="s">
        <v>101</v>
      </c>
      <c r="E2795" s="1" t="s">
        <v>1913</v>
      </c>
      <c r="F2795" s="1" t="s">
        <v>2407</v>
      </c>
      <c r="G2795" s="1" t="s">
        <v>3191</v>
      </c>
      <c r="H2795" s="1" t="s">
        <v>217</v>
      </c>
      <c r="I2795" s="2">
        <v>44151</v>
      </c>
      <c r="J2795" s="1" t="s">
        <v>4282</v>
      </c>
      <c r="K2795" s="1" t="s">
        <v>4283</v>
      </c>
      <c r="L2795" s="1" t="s">
        <v>2630</v>
      </c>
      <c r="M2795" s="1" t="s">
        <v>4290</v>
      </c>
      <c r="N2795" s="3">
        <v>-126077.19</v>
      </c>
      <c r="O2795" s="3">
        <v>0</v>
      </c>
      <c r="P2795" s="1" t="s">
        <v>2567</v>
      </c>
      <c r="Q2795" s="1" t="s">
        <v>1915</v>
      </c>
      <c r="R2795" s="1" t="s">
        <v>352</v>
      </c>
      <c r="S2795" s="1" t="s">
        <v>2407</v>
      </c>
      <c r="T2795" s="1" t="s">
        <v>2407</v>
      </c>
      <c r="U2795" s="1" t="s">
        <v>6588</v>
      </c>
      <c r="V2795" s="1" t="s">
        <v>2470</v>
      </c>
      <c r="W2795" s="1" t="s">
        <v>103</v>
      </c>
      <c r="X2795" s="1" t="str">
        <f>CONCATENATE(Tableau4[[#This Row],[Numéro de pièce de la pièce de référence]],Tableau4[[#This Row],[Numéro de poste de la pièce de référence]])</f>
        <v>450068901320</v>
      </c>
    </row>
    <row r="2796" spans="1:24" x14ac:dyDescent="0.35">
      <c r="A2796" s="1" t="s">
        <v>97</v>
      </c>
      <c r="B2796" s="1" t="s">
        <v>2489</v>
      </c>
      <c r="C2796" s="1" t="s">
        <v>2510</v>
      </c>
      <c r="D2796" s="1" t="s">
        <v>101</v>
      </c>
      <c r="E2796" s="1" t="s">
        <v>1913</v>
      </c>
      <c r="F2796" s="1" t="s">
        <v>2407</v>
      </c>
      <c r="G2796" s="1" t="s">
        <v>3191</v>
      </c>
      <c r="H2796" s="1" t="s">
        <v>217</v>
      </c>
      <c r="I2796" s="2">
        <v>44151</v>
      </c>
      <c r="J2796" s="1" t="s">
        <v>4282</v>
      </c>
      <c r="K2796" s="1" t="s">
        <v>4283</v>
      </c>
      <c r="L2796" s="1" t="s">
        <v>2590</v>
      </c>
      <c r="M2796" s="1" t="s">
        <v>4402</v>
      </c>
      <c r="N2796" s="3">
        <v>0.04</v>
      </c>
      <c r="O2796" s="3">
        <v>0</v>
      </c>
      <c r="P2796" s="1" t="s">
        <v>2567</v>
      </c>
      <c r="Q2796" s="1" t="s">
        <v>1915</v>
      </c>
      <c r="R2796" s="1" t="s">
        <v>352</v>
      </c>
      <c r="S2796" s="1" t="s">
        <v>2407</v>
      </c>
      <c r="T2796" s="1" t="s">
        <v>2407</v>
      </c>
      <c r="U2796" s="1" t="s">
        <v>6588</v>
      </c>
      <c r="V2796" s="1" t="s">
        <v>2470</v>
      </c>
      <c r="W2796" s="1" t="s">
        <v>103</v>
      </c>
      <c r="X2796" s="1" t="str">
        <f>CONCATENATE(Tableau4[[#This Row],[Numéro de pièce de la pièce de référence]],Tableau4[[#This Row],[Numéro de poste de la pièce de référence]])</f>
        <v>450068901320</v>
      </c>
    </row>
    <row r="2797" spans="1:24" x14ac:dyDescent="0.35">
      <c r="A2797" s="1" t="s">
        <v>97</v>
      </c>
      <c r="B2797" s="1" t="s">
        <v>2489</v>
      </c>
      <c r="C2797" s="1" t="s">
        <v>2510</v>
      </c>
      <c r="D2797" s="1" t="s">
        <v>101</v>
      </c>
      <c r="E2797" s="1" t="s">
        <v>1913</v>
      </c>
      <c r="F2797" s="1" t="s">
        <v>2407</v>
      </c>
      <c r="G2797" s="1" t="s">
        <v>3191</v>
      </c>
      <c r="H2797" s="1" t="s">
        <v>217</v>
      </c>
      <c r="I2797" s="2">
        <v>44151</v>
      </c>
      <c r="J2797" s="1" t="s">
        <v>4282</v>
      </c>
      <c r="K2797" s="1" t="s">
        <v>4283</v>
      </c>
      <c r="L2797" s="1" t="s">
        <v>2630</v>
      </c>
      <c r="M2797" s="1" t="s">
        <v>4290</v>
      </c>
      <c r="N2797" s="3">
        <v>-94557.89</v>
      </c>
      <c r="O2797" s="3">
        <v>0</v>
      </c>
      <c r="P2797" s="1" t="s">
        <v>2567</v>
      </c>
      <c r="Q2797" s="1" t="s">
        <v>1915</v>
      </c>
      <c r="R2797" s="1" t="s">
        <v>352</v>
      </c>
      <c r="S2797" s="1" t="s">
        <v>2407</v>
      </c>
      <c r="T2797" s="1" t="s">
        <v>2407</v>
      </c>
      <c r="U2797" s="1" t="s">
        <v>6588</v>
      </c>
      <c r="V2797" s="1" t="s">
        <v>2470</v>
      </c>
      <c r="W2797" s="1" t="s">
        <v>103</v>
      </c>
      <c r="X2797" s="1" t="str">
        <f>CONCATENATE(Tableau4[[#This Row],[Numéro de pièce de la pièce de référence]],Tableau4[[#This Row],[Numéro de poste de la pièce de référence]])</f>
        <v>450068901320</v>
      </c>
    </row>
    <row r="2798" spans="1:24" x14ac:dyDescent="0.35">
      <c r="A2798" s="1" t="s">
        <v>97</v>
      </c>
      <c r="B2798" s="1" t="s">
        <v>2489</v>
      </c>
      <c r="C2798" s="1" t="s">
        <v>2510</v>
      </c>
      <c r="D2798" s="1" t="s">
        <v>101</v>
      </c>
      <c r="E2798" s="1" t="s">
        <v>1913</v>
      </c>
      <c r="F2798" s="1" t="s">
        <v>2407</v>
      </c>
      <c r="G2798" s="1" t="s">
        <v>3191</v>
      </c>
      <c r="H2798" s="1" t="s">
        <v>217</v>
      </c>
      <c r="I2798" s="2">
        <v>44151</v>
      </c>
      <c r="J2798" s="1" t="s">
        <v>4282</v>
      </c>
      <c r="K2798" s="1" t="s">
        <v>4283</v>
      </c>
      <c r="L2798" s="1" t="s">
        <v>2590</v>
      </c>
      <c r="M2798" s="1" t="s">
        <v>4402</v>
      </c>
      <c r="N2798" s="3">
        <v>0.02</v>
      </c>
      <c r="O2798" s="3">
        <v>0</v>
      </c>
      <c r="P2798" s="1" t="s">
        <v>2567</v>
      </c>
      <c r="Q2798" s="1" t="s">
        <v>1915</v>
      </c>
      <c r="R2798" s="1" t="s">
        <v>352</v>
      </c>
      <c r="S2798" s="1" t="s">
        <v>2407</v>
      </c>
      <c r="T2798" s="1" t="s">
        <v>2407</v>
      </c>
      <c r="U2798" s="1" t="s">
        <v>6588</v>
      </c>
      <c r="V2798" s="1" t="s">
        <v>2470</v>
      </c>
      <c r="W2798" s="1" t="s">
        <v>103</v>
      </c>
      <c r="X2798" s="1" t="str">
        <f>CONCATENATE(Tableau4[[#This Row],[Numéro de pièce de la pièce de référence]],Tableau4[[#This Row],[Numéro de poste de la pièce de référence]])</f>
        <v>450068901320</v>
      </c>
    </row>
    <row r="2799" spans="1:24" x14ac:dyDescent="0.35">
      <c r="A2799" s="1" t="s">
        <v>97</v>
      </c>
      <c r="B2799" s="1" t="s">
        <v>2489</v>
      </c>
      <c r="C2799" s="1" t="s">
        <v>2510</v>
      </c>
      <c r="D2799" s="1" t="s">
        <v>101</v>
      </c>
      <c r="E2799" s="1" t="s">
        <v>1913</v>
      </c>
      <c r="F2799" s="1" t="s">
        <v>2407</v>
      </c>
      <c r="G2799" s="1" t="s">
        <v>3191</v>
      </c>
      <c r="H2799" s="1" t="s">
        <v>217</v>
      </c>
      <c r="I2799" s="2">
        <v>44151</v>
      </c>
      <c r="J2799" s="1" t="s">
        <v>4282</v>
      </c>
      <c r="K2799" s="1" t="s">
        <v>4283</v>
      </c>
      <c r="L2799" s="1" t="s">
        <v>2630</v>
      </c>
      <c r="M2799" s="1" t="s">
        <v>4290</v>
      </c>
      <c r="N2799" s="3">
        <v>-31519.27</v>
      </c>
      <c r="O2799" s="3">
        <v>0</v>
      </c>
      <c r="P2799" s="1" t="s">
        <v>2567</v>
      </c>
      <c r="Q2799" s="1" t="s">
        <v>1915</v>
      </c>
      <c r="R2799" s="1" t="s">
        <v>352</v>
      </c>
      <c r="S2799" s="1" t="s">
        <v>2407</v>
      </c>
      <c r="T2799" s="1" t="s">
        <v>2407</v>
      </c>
      <c r="U2799" s="1" t="s">
        <v>6588</v>
      </c>
      <c r="V2799" s="1" t="s">
        <v>2470</v>
      </c>
      <c r="W2799" s="1" t="s">
        <v>103</v>
      </c>
      <c r="X2799" s="1" t="str">
        <f>CONCATENATE(Tableau4[[#This Row],[Numéro de pièce de la pièce de référence]],Tableau4[[#This Row],[Numéro de poste de la pièce de référence]])</f>
        <v>450068901320</v>
      </c>
    </row>
    <row r="2800" spans="1:24" x14ac:dyDescent="0.35">
      <c r="A2800" s="1" t="s">
        <v>97</v>
      </c>
      <c r="B2800" s="1" t="s">
        <v>2489</v>
      </c>
      <c r="C2800" s="1" t="s">
        <v>2510</v>
      </c>
      <c r="D2800" s="1" t="s">
        <v>101</v>
      </c>
      <c r="E2800" s="1" t="s">
        <v>1913</v>
      </c>
      <c r="F2800" s="1" t="s">
        <v>2407</v>
      </c>
      <c r="G2800" s="1" t="s">
        <v>3191</v>
      </c>
      <c r="H2800" s="1" t="s">
        <v>217</v>
      </c>
      <c r="I2800" s="2">
        <v>44151</v>
      </c>
      <c r="J2800" s="1" t="s">
        <v>4282</v>
      </c>
      <c r="K2800" s="1" t="s">
        <v>4283</v>
      </c>
      <c r="L2800" s="1" t="s">
        <v>2590</v>
      </c>
      <c r="M2800" s="1" t="s">
        <v>4402</v>
      </c>
      <c r="N2800" s="3">
        <v>-0.01</v>
      </c>
      <c r="O2800" s="3">
        <v>0</v>
      </c>
      <c r="P2800" s="1" t="s">
        <v>2567</v>
      </c>
      <c r="Q2800" s="1" t="s">
        <v>1915</v>
      </c>
      <c r="R2800" s="1" t="s">
        <v>352</v>
      </c>
      <c r="S2800" s="1" t="s">
        <v>2407</v>
      </c>
      <c r="T2800" s="1" t="s">
        <v>2407</v>
      </c>
      <c r="U2800" s="1" t="s">
        <v>6589</v>
      </c>
      <c r="V2800" s="1" t="s">
        <v>2470</v>
      </c>
      <c r="W2800" s="1" t="s">
        <v>103</v>
      </c>
      <c r="X2800" s="1" t="str">
        <f>CONCATENATE(Tableau4[[#This Row],[Numéro de pièce de la pièce de référence]],Tableau4[[#This Row],[Numéro de poste de la pièce de référence]])</f>
        <v>450068901320</v>
      </c>
    </row>
    <row r="2801" spans="1:24" x14ac:dyDescent="0.35">
      <c r="A2801" s="1" t="s">
        <v>97</v>
      </c>
      <c r="B2801" s="1" t="s">
        <v>2489</v>
      </c>
      <c r="C2801" s="1" t="s">
        <v>2510</v>
      </c>
      <c r="D2801" s="1" t="s">
        <v>101</v>
      </c>
      <c r="E2801" s="1" t="s">
        <v>1913</v>
      </c>
      <c r="F2801" s="1" t="s">
        <v>2407</v>
      </c>
      <c r="G2801" s="1" t="s">
        <v>3191</v>
      </c>
      <c r="H2801" s="1" t="s">
        <v>217</v>
      </c>
      <c r="I2801" s="2">
        <v>44151</v>
      </c>
      <c r="J2801" s="1" t="s">
        <v>4282</v>
      </c>
      <c r="K2801" s="1" t="s">
        <v>4283</v>
      </c>
      <c r="L2801" s="1" t="s">
        <v>2630</v>
      </c>
      <c r="M2801" s="1" t="s">
        <v>4290</v>
      </c>
      <c r="N2801" s="3">
        <v>0.01</v>
      </c>
      <c r="O2801" s="3">
        <v>0</v>
      </c>
      <c r="P2801" s="1" t="s">
        <v>2567</v>
      </c>
      <c r="Q2801" s="1" t="s">
        <v>1915</v>
      </c>
      <c r="R2801" s="1" t="s">
        <v>352</v>
      </c>
      <c r="S2801" s="1" t="s">
        <v>2407</v>
      </c>
      <c r="T2801" s="1" t="s">
        <v>2407</v>
      </c>
      <c r="U2801" s="1" t="s">
        <v>6589</v>
      </c>
      <c r="V2801" s="1" t="s">
        <v>2470</v>
      </c>
      <c r="W2801" s="1" t="s">
        <v>103</v>
      </c>
      <c r="X2801" s="1" t="str">
        <f>CONCATENATE(Tableau4[[#This Row],[Numéro de pièce de la pièce de référence]],Tableau4[[#This Row],[Numéro de poste de la pièce de référence]])</f>
        <v>450068901320</v>
      </c>
    </row>
    <row r="2802" spans="1:24" x14ac:dyDescent="0.35">
      <c r="A2802" s="1" t="s">
        <v>97</v>
      </c>
      <c r="B2802" s="1" t="s">
        <v>2489</v>
      </c>
      <c r="C2802" s="1" t="s">
        <v>2510</v>
      </c>
      <c r="D2802" s="1" t="s">
        <v>101</v>
      </c>
      <c r="E2802" s="1" t="s">
        <v>1913</v>
      </c>
      <c r="F2802" s="1" t="s">
        <v>2407</v>
      </c>
      <c r="G2802" s="1" t="s">
        <v>3191</v>
      </c>
      <c r="H2802" s="1" t="s">
        <v>217</v>
      </c>
      <c r="I2802" s="2">
        <v>44151</v>
      </c>
      <c r="J2802" s="1" t="s">
        <v>4282</v>
      </c>
      <c r="K2802" s="1" t="s">
        <v>4283</v>
      </c>
      <c r="L2802" s="1" t="s">
        <v>2590</v>
      </c>
      <c r="M2802" s="1" t="s">
        <v>4402</v>
      </c>
      <c r="N2802" s="3">
        <v>0.02</v>
      </c>
      <c r="O2802" s="3">
        <v>0</v>
      </c>
      <c r="P2802" s="1" t="s">
        <v>2567</v>
      </c>
      <c r="Q2802" s="1" t="s">
        <v>1915</v>
      </c>
      <c r="R2802" s="1" t="s">
        <v>352</v>
      </c>
      <c r="S2802" s="1" t="s">
        <v>2407</v>
      </c>
      <c r="T2802" s="1" t="s">
        <v>2407</v>
      </c>
      <c r="U2802" s="1" t="s">
        <v>6589</v>
      </c>
      <c r="V2802" s="1" t="s">
        <v>2470</v>
      </c>
      <c r="W2802" s="1" t="s">
        <v>103</v>
      </c>
      <c r="X2802" s="1" t="str">
        <f>CONCATENATE(Tableau4[[#This Row],[Numéro de pièce de la pièce de référence]],Tableau4[[#This Row],[Numéro de poste de la pièce de référence]])</f>
        <v>450068901320</v>
      </c>
    </row>
    <row r="2803" spans="1:24" x14ac:dyDescent="0.35">
      <c r="A2803" s="1" t="s">
        <v>97</v>
      </c>
      <c r="B2803" s="1" t="s">
        <v>2489</v>
      </c>
      <c r="C2803" s="1" t="s">
        <v>2510</v>
      </c>
      <c r="D2803" s="1" t="s">
        <v>101</v>
      </c>
      <c r="E2803" s="1" t="s">
        <v>1913</v>
      </c>
      <c r="F2803" s="1" t="s">
        <v>2407</v>
      </c>
      <c r="G2803" s="1" t="s">
        <v>3191</v>
      </c>
      <c r="H2803" s="1" t="s">
        <v>217</v>
      </c>
      <c r="I2803" s="2">
        <v>44151</v>
      </c>
      <c r="J2803" s="1" t="s">
        <v>4282</v>
      </c>
      <c r="K2803" s="1" t="s">
        <v>4283</v>
      </c>
      <c r="L2803" s="1" t="s">
        <v>2630</v>
      </c>
      <c r="M2803" s="1" t="s">
        <v>4290</v>
      </c>
      <c r="N2803" s="3">
        <v>-0.02</v>
      </c>
      <c r="O2803" s="3">
        <v>0</v>
      </c>
      <c r="P2803" s="1" t="s">
        <v>2567</v>
      </c>
      <c r="Q2803" s="1" t="s">
        <v>1915</v>
      </c>
      <c r="R2803" s="1" t="s">
        <v>352</v>
      </c>
      <c r="S2803" s="1" t="s">
        <v>2407</v>
      </c>
      <c r="T2803" s="1" t="s">
        <v>2407</v>
      </c>
      <c r="U2803" s="1" t="s">
        <v>6589</v>
      </c>
      <c r="V2803" s="1" t="s">
        <v>2470</v>
      </c>
      <c r="W2803" s="1" t="s">
        <v>103</v>
      </c>
      <c r="X2803" s="1" t="str">
        <f>CONCATENATE(Tableau4[[#This Row],[Numéro de pièce de la pièce de référence]],Tableau4[[#This Row],[Numéro de poste de la pièce de référence]])</f>
        <v>450068901320</v>
      </c>
    </row>
    <row r="2804" spans="1:24" x14ac:dyDescent="0.35">
      <c r="A2804" s="1" t="s">
        <v>97</v>
      </c>
      <c r="B2804" s="1" t="s">
        <v>2489</v>
      </c>
      <c r="C2804" s="1" t="s">
        <v>2510</v>
      </c>
      <c r="D2804" s="1" t="s">
        <v>101</v>
      </c>
      <c r="E2804" s="1" t="s">
        <v>1940</v>
      </c>
      <c r="F2804" s="1" t="s">
        <v>2407</v>
      </c>
      <c r="G2804" s="1" t="s">
        <v>3199</v>
      </c>
      <c r="H2804" s="1" t="s">
        <v>88</v>
      </c>
      <c r="I2804" s="2">
        <v>44151</v>
      </c>
      <c r="J2804" s="1" t="s">
        <v>4282</v>
      </c>
      <c r="K2804" s="1" t="s">
        <v>4283</v>
      </c>
      <c r="L2804" s="1" t="s">
        <v>2630</v>
      </c>
      <c r="M2804" s="1" t="s">
        <v>4290</v>
      </c>
      <c r="N2804" s="3">
        <v>-10454.4</v>
      </c>
      <c r="O2804" s="3">
        <v>0</v>
      </c>
      <c r="P2804" s="1" t="s">
        <v>2567</v>
      </c>
      <c r="Q2804" s="1" t="s">
        <v>1906</v>
      </c>
      <c r="R2804" s="1" t="s">
        <v>1904</v>
      </c>
      <c r="S2804" s="1" t="s">
        <v>2407</v>
      </c>
      <c r="T2804" s="1" t="s">
        <v>2407</v>
      </c>
      <c r="U2804" s="1" t="s">
        <v>6590</v>
      </c>
      <c r="V2804" s="1" t="s">
        <v>2470</v>
      </c>
      <c r="W2804" s="1" t="s">
        <v>51</v>
      </c>
      <c r="X2804" s="1" t="str">
        <f>CONCATENATE(Tableau4[[#This Row],[Numéro de pièce de la pièce de référence]],Tableau4[[#This Row],[Numéro de poste de la pièce de référence]])</f>
        <v>450068939310</v>
      </c>
    </row>
    <row r="2805" spans="1:24" x14ac:dyDescent="0.35">
      <c r="A2805" s="1" t="s">
        <v>97</v>
      </c>
      <c r="B2805" s="1" t="s">
        <v>2489</v>
      </c>
      <c r="C2805" s="1" t="s">
        <v>2510</v>
      </c>
      <c r="D2805" s="1" t="s">
        <v>101</v>
      </c>
      <c r="E2805" s="1" t="s">
        <v>1940</v>
      </c>
      <c r="F2805" s="1" t="s">
        <v>2407</v>
      </c>
      <c r="G2805" s="1" t="s">
        <v>3199</v>
      </c>
      <c r="H2805" s="1" t="s">
        <v>88</v>
      </c>
      <c r="I2805" s="2">
        <v>44151</v>
      </c>
      <c r="J2805" s="1" t="s">
        <v>4282</v>
      </c>
      <c r="K2805" s="1" t="s">
        <v>4283</v>
      </c>
      <c r="L2805" s="1" t="s">
        <v>2630</v>
      </c>
      <c r="M2805" s="1" t="s">
        <v>4290</v>
      </c>
      <c r="N2805" s="3">
        <v>-677.6</v>
      </c>
      <c r="O2805" s="3">
        <v>0</v>
      </c>
      <c r="P2805" s="1" t="s">
        <v>2567</v>
      </c>
      <c r="Q2805" s="1" t="s">
        <v>1906</v>
      </c>
      <c r="R2805" s="1" t="s">
        <v>1904</v>
      </c>
      <c r="S2805" s="1" t="s">
        <v>2407</v>
      </c>
      <c r="T2805" s="1" t="s">
        <v>2407</v>
      </c>
      <c r="U2805" s="1" t="s">
        <v>6591</v>
      </c>
      <c r="V2805" s="1" t="s">
        <v>2470</v>
      </c>
      <c r="W2805" s="1" t="s">
        <v>51</v>
      </c>
      <c r="X2805" s="1" t="str">
        <f>CONCATENATE(Tableau4[[#This Row],[Numéro de pièce de la pièce de référence]],Tableau4[[#This Row],[Numéro de poste de la pièce de référence]])</f>
        <v>450068939310</v>
      </c>
    </row>
    <row r="2806" spans="1:24" x14ac:dyDescent="0.35">
      <c r="A2806" s="1" t="s">
        <v>97</v>
      </c>
      <c r="B2806" s="1" t="s">
        <v>2489</v>
      </c>
      <c r="C2806" s="1" t="s">
        <v>2510</v>
      </c>
      <c r="D2806" s="1" t="s">
        <v>101</v>
      </c>
      <c r="E2806" s="1" t="s">
        <v>1940</v>
      </c>
      <c r="F2806" s="1" t="s">
        <v>2407</v>
      </c>
      <c r="G2806" s="1" t="s">
        <v>3199</v>
      </c>
      <c r="H2806" s="1" t="s">
        <v>88</v>
      </c>
      <c r="I2806" s="2">
        <v>44151</v>
      </c>
      <c r="J2806" s="1" t="s">
        <v>4282</v>
      </c>
      <c r="K2806" s="1" t="s">
        <v>4283</v>
      </c>
      <c r="L2806" s="1" t="s">
        <v>2630</v>
      </c>
      <c r="M2806" s="1" t="s">
        <v>4290</v>
      </c>
      <c r="N2806" s="3">
        <v>-164325.62</v>
      </c>
      <c r="O2806" s="3">
        <v>0</v>
      </c>
      <c r="P2806" s="1" t="s">
        <v>2567</v>
      </c>
      <c r="Q2806" s="1" t="s">
        <v>1906</v>
      </c>
      <c r="R2806" s="1" t="s">
        <v>1904</v>
      </c>
      <c r="S2806" s="1" t="s">
        <v>2407</v>
      </c>
      <c r="T2806" s="1" t="s">
        <v>2407</v>
      </c>
      <c r="U2806" s="1" t="s">
        <v>6592</v>
      </c>
      <c r="V2806" s="1" t="s">
        <v>2470</v>
      </c>
      <c r="W2806" s="1" t="s">
        <v>51</v>
      </c>
      <c r="X2806" s="1" t="str">
        <f>CONCATENATE(Tableau4[[#This Row],[Numéro de pièce de la pièce de référence]],Tableau4[[#This Row],[Numéro de poste de la pièce de référence]])</f>
        <v>450068939310</v>
      </c>
    </row>
    <row r="2807" spans="1:24" x14ac:dyDescent="0.35">
      <c r="A2807" s="1" t="s">
        <v>86</v>
      </c>
      <c r="B2807" s="1" t="s">
        <v>2489</v>
      </c>
      <c r="C2807" s="1" t="s">
        <v>2503</v>
      </c>
      <c r="D2807" s="1" t="s">
        <v>91</v>
      </c>
      <c r="E2807" s="1" t="s">
        <v>1945</v>
      </c>
      <c r="F2807" s="1" t="s">
        <v>2407</v>
      </c>
      <c r="G2807" s="1" t="s">
        <v>3201</v>
      </c>
      <c r="H2807" s="1" t="s">
        <v>88</v>
      </c>
      <c r="I2807" s="2">
        <v>44151</v>
      </c>
      <c r="J2807" s="1" t="s">
        <v>4282</v>
      </c>
      <c r="K2807" s="1" t="s">
        <v>4283</v>
      </c>
      <c r="L2807" s="1" t="s">
        <v>2630</v>
      </c>
      <c r="M2807" s="1" t="s">
        <v>4290</v>
      </c>
      <c r="N2807" s="3">
        <v>-10164</v>
      </c>
      <c r="O2807" s="3">
        <v>0</v>
      </c>
      <c r="P2807" s="1" t="s">
        <v>2842</v>
      </c>
      <c r="Q2807" s="1" t="s">
        <v>1946</v>
      </c>
      <c r="R2807" s="1" t="s">
        <v>1944</v>
      </c>
      <c r="S2807" s="1" t="s">
        <v>2407</v>
      </c>
      <c r="T2807" s="1" t="s">
        <v>2407</v>
      </c>
      <c r="U2807" s="1" t="s">
        <v>6593</v>
      </c>
      <c r="V2807" s="1" t="s">
        <v>2470</v>
      </c>
      <c r="W2807" s="1" t="s">
        <v>74</v>
      </c>
      <c r="X2807" s="1" t="str">
        <f>CONCATENATE(Tableau4[[#This Row],[Numéro de pièce de la pièce de référence]],Tableau4[[#This Row],[Numéro de poste de la pièce de référence]])</f>
        <v>450068961410</v>
      </c>
    </row>
    <row r="2808" spans="1:24" x14ac:dyDescent="0.35">
      <c r="A2808" s="1" t="s">
        <v>86</v>
      </c>
      <c r="B2808" s="1" t="s">
        <v>2489</v>
      </c>
      <c r="C2808" s="1" t="s">
        <v>2503</v>
      </c>
      <c r="D2808" s="1" t="s">
        <v>91</v>
      </c>
      <c r="E2808" s="1" t="s">
        <v>1945</v>
      </c>
      <c r="F2808" s="1" t="s">
        <v>2407</v>
      </c>
      <c r="G2808" s="1" t="s">
        <v>3201</v>
      </c>
      <c r="H2808" s="1" t="s">
        <v>217</v>
      </c>
      <c r="I2808" s="2">
        <v>44151</v>
      </c>
      <c r="J2808" s="1" t="s">
        <v>4282</v>
      </c>
      <c r="K2808" s="1" t="s">
        <v>4283</v>
      </c>
      <c r="L2808" s="1" t="s">
        <v>2630</v>
      </c>
      <c r="M2808" s="1" t="s">
        <v>4290</v>
      </c>
      <c r="N2808" s="3">
        <v>-17424</v>
      </c>
      <c r="O2808" s="3">
        <v>0</v>
      </c>
      <c r="P2808" s="1" t="s">
        <v>2842</v>
      </c>
      <c r="Q2808" s="1" t="s">
        <v>3202</v>
      </c>
      <c r="R2808" s="1" t="s">
        <v>1944</v>
      </c>
      <c r="S2808" s="1" t="s">
        <v>2407</v>
      </c>
      <c r="T2808" s="1" t="s">
        <v>2407</v>
      </c>
      <c r="U2808" s="1" t="s">
        <v>6594</v>
      </c>
      <c r="V2808" s="1" t="s">
        <v>2470</v>
      </c>
      <c r="W2808" s="1" t="s">
        <v>74</v>
      </c>
      <c r="X2808" s="1" t="str">
        <f>CONCATENATE(Tableau4[[#This Row],[Numéro de pièce de la pièce de référence]],Tableau4[[#This Row],[Numéro de poste de la pièce de référence]])</f>
        <v>450068961420</v>
      </c>
    </row>
    <row r="2809" spans="1:24" x14ac:dyDescent="0.35">
      <c r="A2809" s="1" t="s">
        <v>86</v>
      </c>
      <c r="B2809" s="1" t="s">
        <v>2489</v>
      </c>
      <c r="C2809" s="1" t="s">
        <v>2503</v>
      </c>
      <c r="D2809" s="1" t="s">
        <v>91</v>
      </c>
      <c r="E2809" s="1" t="s">
        <v>1945</v>
      </c>
      <c r="F2809" s="1" t="s">
        <v>2407</v>
      </c>
      <c r="G2809" s="1" t="s">
        <v>3201</v>
      </c>
      <c r="H2809" s="1" t="s">
        <v>222</v>
      </c>
      <c r="I2809" s="2">
        <v>44151</v>
      </c>
      <c r="J2809" s="1" t="s">
        <v>4282</v>
      </c>
      <c r="K2809" s="1" t="s">
        <v>4283</v>
      </c>
      <c r="L2809" s="1" t="s">
        <v>2630</v>
      </c>
      <c r="M2809" s="1" t="s">
        <v>4290</v>
      </c>
      <c r="N2809" s="3">
        <v>-23232</v>
      </c>
      <c r="O2809" s="3">
        <v>0</v>
      </c>
      <c r="P2809" s="1" t="s">
        <v>2842</v>
      </c>
      <c r="Q2809" s="1" t="s">
        <v>3203</v>
      </c>
      <c r="R2809" s="1" t="s">
        <v>1944</v>
      </c>
      <c r="S2809" s="1" t="s">
        <v>2407</v>
      </c>
      <c r="T2809" s="1" t="s">
        <v>2407</v>
      </c>
      <c r="U2809" s="1" t="s">
        <v>6594</v>
      </c>
      <c r="V2809" s="1" t="s">
        <v>2470</v>
      </c>
      <c r="W2809" s="1" t="s">
        <v>74</v>
      </c>
      <c r="X2809" s="1" t="str">
        <f>CONCATENATE(Tableau4[[#This Row],[Numéro de pièce de la pièce de référence]],Tableau4[[#This Row],[Numéro de poste de la pièce de référence]])</f>
        <v>450068961430</v>
      </c>
    </row>
    <row r="2810" spans="1:24" x14ac:dyDescent="0.35">
      <c r="A2810" s="1" t="s">
        <v>97</v>
      </c>
      <c r="B2810" s="1" t="s">
        <v>2489</v>
      </c>
      <c r="C2810" s="1" t="s">
        <v>2510</v>
      </c>
      <c r="D2810" s="1" t="s">
        <v>101</v>
      </c>
      <c r="E2810" s="1" t="s">
        <v>2238</v>
      </c>
      <c r="F2810" s="1" t="s">
        <v>2407</v>
      </c>
      <c r="G2810" s="1" t="s">
        <v>3324</v>
      </c>
      <c r="H2810" s="1" t="s">
        <v>217</v>
      </c>
      <c r="I2810" s="2">
        <v>44151</v>
      </c>
      <c r="J2810" s="1" t="s">
        <v>4282</v>
      </c>
      <c r="K2810" s="1" t="s">
        <v>4283</v>
      </c>
      <c r="L2810" s="1" t="s">
        <v>2630</v>
      </c>
      <c r="M2810" s="1" t="s">
        <v>4290</v>
      </c>
      <c r="N2810" s="3">
        <v>-3264238.2</v>
      </c>
      <c r="O2810" s="3">
        <v>0</v>
      </c>
      <c r="P2810" s="1" t="s">
        <v>2567</v>
      </c>
      <c r="Q2810" s="1" t="s">
        <v>2239</v>
      </c>
      <c r="R2810" s="1" t="s">
        <v>2237</v>
      </c>
      <c r="S2810" s="1" t="s">
        <v>2407</v>
      </c>
      <c r="T2810" s="1" t="s">
        <v>2407</v>
      </c>
      <c r="U2810" s="1" t="s">
        <v>6595</v>
      </c>
      <c r="V2810" s="1" t="s">
        <v>2470</v>
      </c>
      <c r="W2810" s="1" t="s">
        <v>111</v>
      </c>
      <c r="X2810" s="1" t="str">
        <f>CONCATENATE(Tableau4[[#This Row],[Numéro de pièce de la pièce de référence]],Tableau4[[#This Row],[Numéro de poste de la pièce de référence]])</f>
        <v>450069897920</v>
      </c>
    </row>
    <row r="2811" spans="1:24" x14ac:dyDescent="0.35">
      <c r="A2811" s="1" t="s">
        <v>2539</v>
      </c>
      <c r="B2811" s="1" t="s">
        <v>2543</v>
      </c>
      <c r="C2811" s="1" t="s">
        <v>2492</v>
      </c>
      <c r="D2811" s="1" t="s">
        <v>3419</v>
      </c>
      <c r="E2811" s="1" t="s">
        <v>2249</v>
      </c>
      <c r="F2811" s="1" t="s">
        <v>2407</v>
      </c>
      <c r="G2811" s="1" t="s">
        <v>3350</v>
      </c>
      <c r="H2811" s="1" t="s">
        <v>88</v>
      </c>
      <c r="I2811" s="2">
        <v>44151</v>
      </c>
      <c r="J2811" s="1" t="s">
        <v>4282</v>
      </c>
      <c r="K2811" s="1" t="s">
        <v>4283</v>
      </c>
      <c r="L2811" s="1" t="s">
        <v>3402</v>
      </c>
      <c r="M2811" s="1" t="s">
        <v>4303</v>
      </c>
      <c r="N2811" s="3">
        <v>2044.9</v>
      </c>
      <c r="O2811" s="3">
        <v>0</v>
      </c>
      <c r="P2811" s="1" t="s">
        <v>2491</v>
      </c>
      <c r="Q2811" s="1" t="s">
        <v>2250</v>
      </c>
      <c r="R2811" s="1" t="s">
        <v>416</v>
      </c>
      <c r="S2811" s="1" t="s">
        <v>2407</v>
      </c>
      <c r="T2811" s="1" t="s">
        <v>2407</v>
      </c>
      <c r="U2811" s="1" t="s">
        <v>6596</v>
      </c>
      <c r="V2811" s="1" t="s">
        <v>2470</v>
      </c>
      <c r="W2811" s="1" t="s">
        <v>51</v>
      </c>
      <c r="X2811" s="1" t="str">
        <f>CONCATENATE(Tableau4[[#This Row],[Numéro de pièce de la pièce de référence]],Tableau4[[#This Row],[Numéro de poste de la pièce de référence]])</f>
        <v>450069981910</v>
      </c>
    </row>
    <row r="2812" spans="1:24" x14ac:dyDescent="0.35">
      <c r="A2812" s="1" t="s">
        <v>2539</v>
      </c>
      <c r="B2812" s="1" t="s">
        <v>2543</v>
      </c>
      <c r="C2812" s="1" t="s">
        <v>2492</v>
      </c>
      <c r="D2812" s="1" t="s">
        <v>3419</v>
      </c>
      <c r="E2812" s="1" t="s">
        <v>2249</v>
      </c>
      <c r="F2812" s="1" t="s">
        <v>2407</v>
      </c>
      <c r="G2812" s="1" t="s">
        <v>3350</v>
      </c>
      <c r="H2812" s="1" t="s">
        <v>88</v>
      </c>
      <c r="I2812" s="2">
        <v>44151</v>
      </c>
      <c r="J2812" s="1" t="s">
        <v>4282</v>
      </c>
      <c r="K2812" s="1" t="s">
        <v>4283</v>
      </c>
      <c r="L2812" s="1" t="s">
        <v>2548</v>
      </c>
      <c r="M2812" s="1" t="s">
        <v>4306</v>
      </c>
      <c r="N2812" s="3">
        <v>-2044.9</v>
      </c>
      <c r="O2812" s="3">
        <v>0</v>
      </c>
      <c r="P2812" s="1" t="s">
        <v>2567</v>
      </c>
      <c r="Q2812" s="1" t="s">
        <v>2250</v>
      </c>
      <c r="R2812" s="1" t="s">
        <v>416</v>
      </c>
      <c r="S2812" s="1" t="s">
        <v>2407</v>
      </c>
      <c r="T2812" s="1" t="s">
        <v>2407</v>
      </c>
      <c r="U2812" s="1" t="s">
        <v>6596</v>
      </c>
      <c r="V2812" s="1" t="s">
        <v>2470</v>
      </c>
      <c r="W2812" s="1" t="s">
        <v>51</v>
      </c>
      <c r="X2812" s="1" t="str">
        <f>CONCATENATE(Tableau4[[#This Row],[Numéro de pièce de la pièce de référence]],Tableau4[[#This Row],[Numéro de poste de la pièce de référence]])</f>
        <v>450069981910</v>
      </c>
    </row>
    <row r="2813" spans="1:24" x14ac:dyDescent="0.35">
      <c r="A2813" s="1" t="s">
        <v>2539</v>
      </c>
      <c r="B2813" s="1" t="s">
        <v>2543</v>
      </c>
      <c r="C2813" s="1" t="s">
        <v>2492</v>
      </c>
      <c r="D2813" s="1" t="s">
        <v>3419</v>
      </c>
      <c r="E2813" s="1" t="s">
        <v>2249</v>
      </c>
      <c r="F2813" s="1" t="s">
        <v>2407</v>
      </c>
      <c r="G2813" s="1" t="s">
        <v>3350</v>
      </c>
      <c r="H2813" s="1" t="s">
        <v>217</v>
      </c>
      <c r="I2813" s="2">
        <v>44151</v>
      </c>
      <c r="J2813" s="1" t="s">
        <v>4282</v>
      </c>
      <c r="K2813" s="1" t="s">
        <v>4283</v>
      </c>
      <c r="L2813" s="1" t="s">
        <v>3402</v>
      </c>
      <c r="M2813" s="1" t="s">
        <v>4303</v>
      </c>
      <c r="N2813" s="3">
        <v>169.3</v>
      </c>
      <c r="O2813" s="3">
        <v>0</v>
      </c>
      <c r="P2813" s="1" t="s">
        <v>2491</v>
      </c>
      <c r="Q2813" s="1" t="s">
        <v>2251</v>
      </c>
      <c r="R2813" s="1" t="s">
        <v>416</v>
      </c>
      <c r="S2813" s="1" t="s">
        <v>2407</v>
      </c>
      <c r="T2813" s="1" t="s">
        <v>2407</v>
      </c>
      <c r="U2813" s="1" t="s">
        <v>6596</v>
      </c>
      <c r="V2813" s="1" t="s">
        <v>2470</v>
      </c>
      <c r="W2813" s="1" t="s">
        <v>51</v>
      </c>
      <c r="X2813" s="1" t="str">
        <f>CONCATENATE(Tableau4[[#This Row],[Numéro de pièce de la pièce de référence]],Tableau4[[#This Row],[Numéro de poste de la pièce de référence]])</f>
        <v>450069981920</v>
      </c>
    </row>
    <row r="2814" spans="1:24" x14ac:dyDescent="0.35">
      <c r="A2814" s="1" t="s">
        <v>2539</v>
      </c>
      <c r="B2814" s="1" t="s">
        <v>2543</v>
      </c>
      <c r="C2814" s="1" t="s">
        <v>2492</v>
      </c>
      <c r="D2814" s="1" t="s">
        <v>3419</v>
      </c>
      <c r="E2814" s="1" t="s">
        <v>2249</v>
      </c>
      <c r="F2814" s="1" t="s">
        <v>2407</v>
      </c>
      <c r="G2814" s="1" t="s">
        <v>3350</v>
      </c>
      <c r="H2814" s="1" t="s">
        <v>217</v>
      </c>
      <c r="I2814" s="2">
        <v>44151</v>
      </c>
      <c r="J2814" s="1" t="s">
        <v>4282</v>
      </c>
      <c r="K2814" s="1" t="s">
        <v>4283</v>
      </c>
      <c r="L2814" s="1" t="s">
        <v>2548</v>
      </c>
      <c r="M2814" s="1" t="s">
        <v>4306</v>
      </c>
      <c r="N2814" s="3">
        <v>-169.3</v>
      </c>
      <c r="O2814" s="3">
        <v>0</v>
      </c>
      <c r="P2814" s="1" t="s">
        <v>2567</v>
      </c>
      <c r="Q2814" s="1" t="s">
        <v>2251</v>
      </c>
      <c r="R2814" s="1" t="s">
        <v>416</v>
      </c>
      <c r="S2814" s="1" t="s">
        <v>2407</v>
      </c>
      <c r="T2814" s="1" t="s">
        <v>2407</v>
      </c>
      <c r="U2814" s="1" t="s">
        <v>6596</v>
      </c>
      <c r="V2814" s="1" t="s">
        <v>2470</v>
      </c>
      <c r="W2814" s="1" t="s">
        <v>51</v>
      </c>
      <c r="X2814" s="1" t="str">
        <f>CONCATENATE(Tableau4[[#This Row],[Numéro de pièce de la pièce de référence]],Tableau4[[#This Row],[Numéro de poste de la pièce de référence]])</f>
        <v>450069981920</v>
      </c>
    </row>
    <row r="2815" spans="1:24" x14ac:dyDescent="0.35">
      <c r="A2815" s="1" t="s">
        <v>97</v>
      </c>
      <c r="B2815" s="1" t="s">
        <v>2489</v>
      </c>
      <c r="C2815" s="1" t="s">
        <v>2510</v>
      </c>
      <c r="D2815" s="1" t="s">
        <v>4108</v>
      </c>
      <c r="E2815" s="1" t="s">
        <v>1968</v>
      </c>
      <c r="F2815" s="1" t="s">
        <v>2407</v>
      </c>
      <c r="G2815" s="1" t="s">
        <v>3364</v>
      </c>
      <c r="H2815" s="1" t="s">
        <v>88</v>
      </c>
      <c r="I2815" s="2">
        <v>44151</v>
      </c>
      <c r="J2815" s="1" t="s">
        <v>4282</v>
      </c>
      <c r="K2815" s="1" t="s">
        <v>4283</v>
      </c>
      <c r="L2815" s="1" t="s">
        <v>3400</v>
      </c>
      <c r="M2815" s="1" t="s">
        <v>4284</v>
      </c>
      <c r="N2815" s="3">
        <v>21645.69</v>
      </c>
      <c r="O2815" s="3">
        <v>0</v>
      </c>
      <c r="P2815" s="1" t="s">
        <v>2581</v>
      </c>
      <c r="Q2815" s="1" t="s">
        <v>3365</v>
      </c>
      <c r="R2815" s="1" t="s">
        <v>1967</v>
      </c>
      <c r="S2815" s="1" t="s">
        <v>2407</v>
      </c>
      <c r="T2815" s="1" t="s">
        <v>2407</v>
      </c>
      <c r="U2815" s="1" t="s">
        <v>6597</v>
      </c>
      <c r="V2815" s="1" t="s">
        <v>2470</v>
      </c>
      <c r="W2815" s="1" t="s">
        <v>51</v>
      </c>
      <c r="X2815" s="1" t="str">
        <f>CONCATENATE(Tableau4[[#This Row],[Numéro de pièce de la pièce de référence]],Tableau4[[#This Row],[Numéro de poste de la pièce de référence]])</f>
        <v>450070123310</v>
      </c>
    </row>
    <row r="2816" spans="1:24" x14ac:dyDescent="0.35">
      <c r="A2816" s="1" t="s">
        <v>97</v>
      </c>
      <c r="B2816" s="1" t="s">
        <v>2489</v>
      </c>
      <c r="C2816" s="1" t="s">
        <v>2510</v>
      </c>
      <c r="D2816" s="1" t="s">
        <v>101</v>
      </c>
      <c r="E2816" s="1" t="s">
        <v>1792</v>
      </c>
      <c r="F2816" s="1" t="s">
        <v>2407</v>
      </c>
      <c r="G2816" s="1" t="s">
        <v>3366</v>
      </c>
      <c r="H2816" s="1" t="s">
        <v>88</v>
      </c>
      <c r="I2816" s="2">
        <v>44151</v>
      </c>
      <c r="J2816" s="1" t="s">
        <v>4282</v>
      </c>
      <c r="K2816" s="1" t="s">
        <v>4283</v>
      </c>
      <c r="L2816" s="1" t="s">
        <v>3400</v>
      </c>
      <c r="M2816" s="1" t="s">
        <v>4284</v>
      </c>
      <c r="N2816" s="3">
        <v>5687998.8600000003</v>
      </c>
      <c r="O2816" s="3">
        <v>0</v>
      </c>
      <c r="P2816" s="1" t="s">
        <v>2567</v>
      </c>
      <c r="Q2816" s="1" t="s">
        <v>1793</v>
      </c>
      <c r="R2816" s="1" t="s">
        <v>352</v>
      </c>
      <c r="S2816" s="1" t="s">
        <v>2407</v>
      </c>
      <c r="T2816" s="1" t="s">
        <v>2407</v>
      </c>
      <c r="U2816" s="1" t="s">
        <v>6598</v>
      </c>
      <c r="V2816" s="1" t="s">
        <v>2470</v>
      </c>
      <c r="W2816" s="1" t="s">
        <v>103</v>
      </c>
      <c r="X2816" s="1" t="str">
        <f>CONCATENATE(Tableau4[[#This Row],[Numéro de pièce de la pièce de référence]],Tableau4[[#This Row],[Numéro de poste de la pièce de référence]])</f>
        <v>450070123510</v>
      </c>
    </row>
    <row r="2817" spans="1:24" x14ac:dyDescent="0.35">
      <c r="A2817" s="1" t="s">
        <v>97</v>
      </c>
      <c r="B2817" s="1" t="s">
        <v>2489</v>
      </c>
      <c r="C2817" s="1" t="s">
        <v>2510</v>
      </c>
      <c r="D2817" s="1" t="s">
        <v>101</v>
      </c>
      <c r="E2817" s="1" t="s">
        <v>1785</v>
      </c>
      <c r="F2817" s="1" t="s">
        <v>2407</v>
      </c>
      <c r="G2817" s="1" t="s">
        <v>3137</v>
      </c>
      <c r="H2817" s="1" t="s">
        <v>88</v>
      </c>
      <c r="I2817" s="2">
        <v>44152</v>
      </c>
      <c r="J2817" s="1" t="s">
        <v>4282</v>
      </c>
      <c r="K2817" s="1" t="s">
        <v>4283</v>
      </c>
      <c r="L2817" s="1" t="s">
        <v>2630</v>
      </c>
      <c r="M2817" s="1" t="s">
        <v>4290</v>
      </c>
      <c r="N2817" s="3">
        <v>-1137500</v>
      </c>
      <c r="O2817" s="3">
        <v>0</v>
      </c>
      <c r="P2817" s="1" t="s">
        <v>2517</v>
      </c>
      <c r="Q2817" s="1" t="s">
        <v>1786</v>
      </c>
      <c r="R2817" s="1" t="s">
        <v>301</v>
      </c>
      <c r="S2817" s="1" t="s">
        <v>2407</v>
      </c>
      <c r="T2817" s="1" t="s">
        <v>2407</v>
      </c>
      <c r="U2817" s="1" t="s">
        <v>6599</v>
      </c>
      <c r="V2817" s="1" t="s">
        <v>2470</v>
      </c>
      <c r="W2817" s="1" t="s">
        <v>103</v>
      </c>
      <c r="X2817" s="1" t="str">
        <f>CONCATENATE(Tableau4[[#This Row],[Numéro de pièce de la pièce de référence]],Tableau4[[#This Row],[Numéro de poste de la pièce de référence]])</f>
        <v>450068424810</v>
      </c>
    </row>
    <row r="2818" spans="1:24" x14ac:dyDescent="0.35">
      <c r="A2818" s="1" t="s">
        <v>97</v>
      </c>
      <c r="B2818" s="1" t="s">
        <v>2489</v>
      </c>
      <c r="C2818" s="1" t="s">
        <v>2510</v>
      </c>
      <c r="D2818" s="1" t="s">
        <v>101</v>
      </c>
      <c r="E2818" s="1" t="s">
        <v>1785</v>
      </c>
      <c r="F2818" s="1" t="s">
        <v>2407</v>
      </c>
      <c r="G2818" s="1" t="s">
        <v>3137</v>
      </c>
      <c r="H2818" s="1" t="s">
        <v>88</v>
      </c>
      <c r="I2818" s="2">
        <v>44152</v>
      </c>
      <c r="J2818" s="1" t="s">
        <v>4282</v>
      </c>
      <c r="K2818" s="1" t="s">
        <v>4283</v>
      </c>
      <c r="L2818" s="1" t="s">
        <v>2630</v>
      </c>
      <c r="M2818" s="1" t="s">
        <v>4290</v>
      </c>
      <c r="N2818" s="3">
        <v>-3066245</v>
      </c>
      <c r="O2818" s="3">
        <v>0</v>
      </c>
      <c r="P2818" s="1" t="s">
        <v>2517</v>
      </c>
      <c r="Q2818" s="1" t="s">
        <v>1786</v>
      </c>
      <c r="R2818" s="1" t="s">
        <v>301</v>
      </c>
      <c r="S2818" s="1" t="s">
        <v>2407</v>
      </c>
      <c r="T2818" s="1" t="s">
        <v>2407</v>
      </c>
      <c r="U2818" s="1" t="s">
        <v>6600</v>
      </c>
      <c r="V2818" s="1" t="s">
        <v>2470</v>
      </c>
      <c r="W2818" s="1" t="s">
        <v>103</v>
      </c>
      <c r="X2818" s="1" t="str">
        <f>CONCATENATE(Tableau4[[#This Row],[Numéro de pièce de la pièce de référence]],Tableau4[[#This Row],[Numéro de poste de la pièce de référence]])</f>
        <v>450068424810</v>
      </c>
    </row>
    <row r="2819" spans="1:24" x14ac:dyDescent="0.35">
      <c r="A2819" s="1" t="s">
        <v>97</v>
      </c>
      <c r="B2819" s="1" t="s">
        <v>2489</v>
      </c>
      <c r="C2819" s="1" t="s">
        <v>2510</v>
      </c>
      <c r="D2819" s="1" t="s">
        <v>101</v>
      </c>
      <c r="E2819" s="1" t="s">
        <v>1785</v>
      </c>
      <c r="F2819" s="1" t="s">
        <v>2407</v>
      </c>
      <c r="G2819" s="1" t="s">
        <v>3137</v>
      </c>
      <c r="H2819" s="1" t="s">
        <v>88</v>
      </c>
      <c r="I2819" s="2">
        <v>44152</v>
      </c>
      <c r="J2819" s="1" t="s">
        <v>4282</v>
      </c>
      <c r="K2819" s="1" t="s">
        <v>4283</v>
      </c>
      <c r="L2819" s="1" t="s">
        <v>2630</v>
      </c>
      <c r="M2819" s="1" t="s">
        <v>4290</v>
      </c>
      <c r="N2819" s="3">
        <v>464415</v>
      </c>
      <c r="O2819" s="3">
        <v>0</v>
      </c>
      <c r="P2819" s="1" t="s">
        <v>2517</v>
      </c>
      <c r="Q2819" s="1" t="s">
        <v>1786</v>
      </c>
      <c r="R2819" s="1" t="s">
        <v>301</v>
      </c>
      <c r="S2819" s="1" t="s">
        <v>2407</v>
      </c>
      <c r="T2819" s="1" t="s">
        <v>2407</v>
      </c>
      <c r="U2819" s="1" t="s">
        <v>6601</v>
      </c>
      <c r="V2819" s="1" t="s">
        <v>2470</v>
      </c>
      <c r="W2819" s="1" t="s">
        <v>103</v>
      </c>
      <c r="X2819" s="1" t="str">
        <f>CONCATENATE(Tableau4[[#This Row],[Numéro de pièce de la pièce de référence]],Tableau4[[#This Row],[Numéro de poste de la pièce de référence]])</f>
        <v>450068424810</v>
      </c>
    </row>
    <row r="2820" spans="1:24" x14ac:dyDescent="0.35">
      <c r="A2820" s="1" t="s">
        <v>97</v>
      </c>
      <c r="B2820" s="1" t="s">
        <v>2489</v>
      </c>
      <c r="C2820" s="1" t="s">
        <v>2510</v>
      </c>
      <c r="D2820" s="1" t="s">
        <v>101</v>
      </c>
      <c r="E2820" s="1" t="s">
        <v>1785</v>
      </c>
      <c r="F2820" s="1" t="s">
        <v>2407</v>
      </c>
      <c r="G2820" s="1" t="s">
        <v>3137</v>
      </c>
      <c r="H2820" s="1" t="s">
        <v>88</v>
      </c>
      <c r="I2820" s="2">
        <v>44152</v>
      </c>
      <c r="J2820" s="1" t="s">
        <v>4282</v>
      </c>
      <c r="K2820" s="1" t="s">
        <v>4283</v>
      </c>
      <c r="L2820" s="1" t="s">
        <v>2630</v>
      </c>
      <c r="M2820" s="1" t="s">
        <v>4290</v>
      </c>
      <c r="N2820" s="3">
        <v>-1663165</v>
      </c>
      <c r="O2820" s="3">
        <v>0</v>
      </c>
      <c r="P2820" s="1" t="s">
        <v>2517</v>
      </c>
      <c r="Q2820" s="1" t="s">
        <v>1786</v>
      </c>
      <c r="R2820" s="1" t="s">
        <v>301</v>
      </c>
      <c r="S2820" s="1" t="s">
        <v>2407</v>
      </c>
      <c r="T2820" s="1" t="s">
        <v>2407</v>
      </c>
      <c r="U2820" s="1" t="s">
        <v>6602</v>
      </c>
      <c r="V2820" s="1" t="s">
        <v>2470</v>
      </c>
      <c r="W2820" s="1" t="s">
        <v>103</v>
      </c>
      <c r="X2820" s="1" t="str">
        <f>CONCATENATE(Tableau4[[#This Row],[Numéro de pièce de la pièce de référence]],Tableau4[[#This Row],[Numéro de poste de la pièce de référence]])</f>
        <v>450068424810</v>
      </c>
    </row>
    <row r="2821" spans="1:24" x14ac:dyDescent="0.35">
      <c r="A2821" s="1" t="s">
        <v>97</v>
      </c>
      <c r="B2821" s="1" t="s">
        <v>2489</v>
      </c>
      <c r="C2821" s="1" t="s">
        <v>2510</v>
      </c>
      <c r="D2821" s="1" t="s">
        <v>101</v>
      </c>
      <c r="E2821" s="1" t="s">
        <v>1785</v>
      </c>
      <c r="F2821" s="1" t="s">
        <v>2407</v>
      </c>
      <c r="G2821" s="1" t="s">
        <v>3137</v>
      </c>
      <c r="H2821" s="1" t="s">
        <v>88</v>
      </c>
      <c r="I2821" s="2">
        <v>44152</v>
      </c>
      <c r="J2821" s="1" t="s">
        <v>4282</v>
      </c>
      <c r="K2821" s="1" t="s">
        <v>4283</v>
      </c>
      <c r="L2821" s="1" t="s">
        <v>2630</v>
      </c>
      <c r="M2821" s="1" t="s">
        <v>4290</v>
      </c>
      <c r="N2821" s="3">
        <v>-1111250</v>
      </c>
      <c r="O2821" s="3">
        <v>0</v>
      </c>
      <c r="P2821" s="1" t="s">
        <v>2517</v>
      </c>
      <c r="Q2821" s="1" t="s">
        <v>1786</v>
      </c>
      <c r="R2821" s="1" t="s">
        <v>301</v>
      </c>
      <c r="S2821" s="1" t="s">
        <v>2407</v>
      </c>
      <c r="T2821" s="1" t="s">
        <v>2407</v>
      </c>
      <c r="U2821" s="1" t="s">
        <v>6603</v>
      </c>
      <c r="V2821" s="1" t="s">
        <v>2470</v>
      </c>
      <c r="W2821" s="1" t="s">
        <v>103</v>
      </c>
      <c r="X2821" s="1" t="str">
        <f>CONCATENATE(Tableau4[[#This Row],[Numéro de pièce de la pièce de référence]],Tableau4[[#This Row],[Numéro de poste de la pièce de référence]])</f>
        <v>450068424810</v>
      </c>
    </row>
    <row r="2822" spans="1:24" x14ac:dyDescent="0.35">
      <c r="A2822" s="1" t="s">
        <v>150</v>
      </c>
      <c r="B2822" s="1" t="s">
        <v>2489</v>
      </c>
      <c r="C2822" s="1" t="s">
        <v>2503</v>
      </c>
      <c r="D2822" s="1" t="s">
        <v>151</v>
      </c>
      <c r="E2822" s="1" t="s">
        <v>2226</v>
      </c>
      <c r="F2822" s="1" t="s">
        <v>2407</v>
      </c>
      <c r="G2822" s="1" t="s">
        <v>3316</v>
      </c>
      <c r="H2822" s="1" t="s">
        <v>88</v>
      </c>
      <c r="I2822" s="2">
        <v>44152</v>
      </c>
      <c r="J2822" s="1" t="s">
        <v>4282</v>
      </c>
      <c r="K2822" s="1" t="s">
        <v>4283</v>
      </c>
      <c r="L2822" s="1" t="s">
        <v>2630</v>
      </c>
      <c r="M2822" s="1" t="s">
        <v>4290</v>
      </c>
      <c r="N2822" s="3">
        <v>-13196.47</v>
      </c>
      <c r="O2822" s="3">
        <v>0</v>
      </c>
      <c r="P2822" s="1" t="s">
        <v>2602</v>
      </c>
      <c r="Q2822" s="1" t="s">
        <v>2227</v>
      </c>
      <c r="R2822" s="1" t="s">
        <v>301</v>
      </c>
      <c r="S2822" s="1" t="s">
        <v>2407</v>
      </c>
      <c r="T2822" s="1" t="s">
        <v>2407</v>
      </c>
      <c r="U2822" s="1" t="s">
        <v>6604</v>
      </c>
      <c r="V2822" s="1" t="s">
        <v>2470</v>
      </c>
      <c r="W2822" s="1" t="s">
        <v>113</v>
      </c>
      <c r="X2822" s="1" t="str">
        <f>CONCATENATE(Tableau4[[#This Row],[Numéro de pièce de la pièce de référence]],Tableau4[[#This Row],[Numéro de poste de la pièce de référence]])</f>
        <v>450069816110</v>
      </c>
    </row>
    <row r="2823" spans="1:24" x14ac:dyDescent="0.35">
      <c r="A2823" s="1" t="s">
        <v>2539</v>
      </c>
      <c r="B2823" s="1" t="s">
        <v>2407</v>
      </c>
      <c r="C2823" s="1" t="s">
        <v>2492</v>
      </c>
      <c r="D2823" s="1" t="s">
        <v>3419</v>
      </c>
      <c r="E2823" s="1" t="s">
        <v>2284</v>
      </c>
      <c r="F2823" s="1" t="s">
        <v>2407</v>
      </c>
      <c r="G2823" s="1" t="s">
        <v>3344</v>
      </c>
      <c r="H2823" s="1" t="s">
        <v>88</v>
      </c>
      <c r="I2823" s="2">
        <v>44152</v>
      </c>
      <c r="J2823" s="1" t="s">
        <v>4282</v>
      </c>
      <c r="K2823" s="1" t="s">
        <v>4283</v>
      </c>
      <c r="L2823" s="1" t="s">
        <v>3400</v>
      </c>
      <c r="M2823" s="1" t="s">
        <v>4284</v>
      </c>
      <c r="N2823" s="3">
        <v>756.25</v>
      </c>
      <c r="O2823" s="3">
        <v>0</v>
      </c>
      <c r="P2823" s="1" t="s">
        <v>2491</v>
      </c>
      <c r="Q2823" s="1" t="s">
        <v>2285</v>
      </c>
      <c r="R2823" s="1" t="s">
        <v>2283</v>
      </c>
      <c r="S2823" s="1" t="s">
        <v>2407</v>
      </c>
      <c r="T2823" s="1" t="s">
        <v>2407</v>
      </c>
      <c r="U2823" s="1" t="s">
        <v>6605</v>
      </c>
      <c r="V2823" s="1" t="s">
        <v>2470</v>
      </c>
      <c r="W2823" s="1" t="s">
        <v>51</v>
      </c>
      <c r="X2823" s="1" t="str">
        <f>CONCATENATE(Tableau4[[#This Row],[Numéro de pièce de la pièce de référence]],Tableau4[[#This Row],[Numéro de poste de la pièce de référence]])</f>
        <v>450069977110</v>
      </c>
    </row>
    <row r="2824" spans="1:24" x14ac:dyDescent="0.35">
      <c r="A2824" s="1" t="s">
        <v>2539</v>
      </c>
      <c r="B2824" s="1" t="s">
        <v>2407</v>
      </c>
      <c r="C2824" s="1" t="s">
        <v>2492</v>
      </c>
      <c r="D2824" s="1" t="s">
        <v>3419</v>
      </c>
      <c r="E2824" s="1" t="s">
        <v>2284</v>
      </c>
      <c r="F2824" s="1" t="s">
        <v>2407</v>
      </c>
      <c r="G2824" s="1" t="s">
        <v>3344</v>
      </c>
      <c r="H2824" s="1" t="s">
        <v>217</v>
      </c>
      <c r="I2824" s="2">
        <v>44152</v>
      </c>
      <c r="J2824" s="1" t="s">
        <v>4282</v>
      </c>
      <c r="K2824" s="1" t="s">
        <v>4283</v>
      </c>
      <c r="L2824" s="1" t="s">
        <v>3400</v>
      </c>
      <c r="M2824" s="1" t="s">
        <v>4284</v>
      </c>
      <c r="N2824" s="3">
        <v>756.25</v>
      </c>
      <c r="O2824" s="3">
        <v>0</v>
      </c>
      <c r="P2824" s="1" t="s">
        <v>2491</v>
      </c>
      <c r="Q2824" s="1" t="s">
        <v>2286</v>
      </c>
      <c r="R2824" s="1" t="s">
        <v>2283</v>
      </c>
      <c r="S2824" s="1" t="s">
        <v>2407</v>
      </c>
      <c r="T2824" s="1" t="s">
        <v>2407</v>
      </c>
      <c r="U2824" s="1" t="s">
        <v>6605</v>
      </c>
      <c r="V2824" s="1" t="s">
        <v>2470</v>
      </c>
      <c r="W2824" s="1" t="s">
        <v>51</v>
      </c>
      <c r="X2824" s="1" t="str">
        <f>CONCATENATE(Tableau4[[#This Row],[Numéro de pièce de la pièce de référence]],Tableau4[[#This Row],[Numéro de poste de la pièce de référence]])</f>
        <v>450069977120</v>
      </c>
    </row>
    <row r="2825" spans="1:24" x14ac:dyDescent="0.35">
      <c r="A2825" s="1" t="s">
        <v>97</v>
      </c>
      <c r="B2825" s="1" t="s">
        <v>2489</v>
      </c>
      <c r="C2825" s="1" t="s">
        <v>2510</v>
      </c>
      <c r="D2825" s="1" t="s">
        <v>101</v>
      </c>
      <c r="E2825" s="1" t="s">
        <v>2300</v>
      </c>
      <c r="F2825" s="1" t="s">
        <v>2407</v>
      </c>
      <c r="G2825" s="1" t="s">
        <v>3367</v>
      </c>
      <c r="H2825" s="1" t="s">
        <v>88</v>
      </c>
      <c r="I2825" s="2">
        <v>44152</v>
      </c>
      <c r="J2825" s="1" t="s">
        <v>4282</v>
      </c>
      <c r="K2825" s="1" t="s">
        <v>4283</v>
      </c>
      <c r="L2825" s="1" t="s">
        <v>3400</v>
      </c>
      <c r="M2825" s="1" t="s">
        <v>4284</v>
      </c>
      <c r="N2825" s="3">
        <v>7963184</v>
      </c>
      <c r="O2825" s="3">
        <v>0</v>
      </c>
      <c r="P2825" s="1" t="s">
        <v>2567</v>
      </c>
      <c r="Q2825" s="1" t="s">
        <v>1793</v>
      </c>
      <c r="R2825" s="1" t="s">
        <v>352</v>
      </c>
      <c r="S2825" s="1" t="s">
        <v>2407</v>
      </c>
      <c r="T2825" s="1" t="s">
        <v>2407</v>
      </c>
      <c r="U2825" s="1" t="s">
        <v>6606</v>
      </c>
      <c r="V2825" s="1" t="s">
        <v>2470</v>
      </c>
      <c r="W2825" s="1" t="s">
        <v>103</v>
      </c>
      <c r="X2825" s="1" t="str">
        <f>CONCATENATE(Tableau4[[#This Row],[Numéro de pièce de la pièce de référence]],Tableau4[[#This Row],[Numéro de poste de la pièce de référence]])</f>
        <v>450070152110</v>
      </c>
    </row>
    <row r="2826" spans="1:24" x14ac:dyDescent="0.35">
      <c r="A2826" s="1" t="s">
        <v>97</v>
      </c>
      <c r="B2826" s="1" t="s">
        <v>2489</v>
      </c>
      <c r="C2826" s="1" t="s">
        <v>2510</v>
      </c>
      <c r="D2826" s="1" t="s">
        <v>101</v>
      </c>
      <c r="E2826" s="1" t="s">
        <v>2126</v>
      </c>
      <c r="F2826" s="1" t="s">
        <v>2407</v>
      </c>
      <c r="G2826" s="1" t="s">
        <v>3370</v>
      </c>
      <c r="H2826" s="1" t="s">
        <v>88</v>
      </c>
      <c r="I2826" s="2">
        <v>44152</v>
      </c>
      <c r="J2826" s="1" t="s">
        <v>4282</v>
      </c>
      <c r="K2826" s="1" t="s">
        <v>4283</v>
      </c>
      <c r="L2826" s="1" t="s">
        <v>3400</v>
      </c>
      <c r="M2826" s="1" t="s">
        <v>4284</v>
      </c>
      <c r="N2826" s="3">
        <v>605000</v>
      </c>
      <c r="O2826" s="3">
        <v>0</v>
      </c>
      <c r="P2826" s="1" t="s">
        <v>2567</v>
      </c>
      <c r="Q2826" s="1" t="s">
        <v>2127</v>
      </c>
      <c r="R2826" s="1" t="s">
        <v>3368</v>
      </c>
      <c r="S2826" s="1" t="s">
        <v>2407</v>
      </c>
      <c r="T2826" s="1" t="s">
        <v>2407</v>
      </c>
      <c r="U2826" s="1" t="s">
        <v>6607</v>
      </c>
      <c r="V2826" s="1" t="s">
        <v>2470</v>
      </c>
      <c r="W2826" s="1" t="s">
        <v>103</v>
      </c>
      <c r="X2826" s="1" t="str">
        <f>CONCATENATE(Tableau4[[#This Row],[Numéro de pièce de la pièce de référence]],Tableau4[[#This Row],[Numéro de poste de la pièce de référence]])</f>
        <v>450070167710</v>
      </c>
    </row>
    <row r="2827" spans="1:24" x14ac:dyDescent="0.35">
      <c r="A2827" s="1" t="s">
        <v>97</v>
      </c>
      <c r="B2827" s="1" t="s">
        <v>2489</v>
      </c>
      <c r="C2827" s="1" t="s">
        <v>2510</v>
      </c>
      <c r="D2827" s="1" t="s">
        <v>101</v>
      </c>
      <c r="E2827" s="1" t="s">
        <v>806</v>
      </c>
      <c r="F2827" s="1" t="s">
        <v>2407</v>
      </c>
      <c r="G2827" s="1" t="s">
        <v>2774</v>
      </c>
      <c r="H2827" s="1" t="s">
        <v>88</v>
      </c>
      <c r="I2827" s="2">
        <v>44153</v>
      </c>
      <c r="J2827" s="1" t="s">
        <v>4282</v>
      </c>
      <c r="K2827" s="1" t="s">
        <v>4283</v>
      </c>
      <c r="L2827" s="1" t="s">
        <v>3401</v>
      </c>
      <c r="M2827" s="1" t="s">
        <v>4288</v>
      </c>
      <c r="N2827" s="3">
        <v>-135000000</v>
      </c>
      <c r="O2827" s="3">
        <v>0</v>
      </c>
      <c r="P2827" s="1" t="s">
        <v>2567</v>
      </c>
      <c r="Q2827" s="1" t="s">
        <v>807</v>
      </c>
      <c r="R2827" s="1" t="s">
        <v>805</v>
      </c>
      <c r="S2827" s="1" t="s">
        <v>2407</v>
      </c>
      <c r="T2827" s="1" t="s">
        <v>2407</v>
      </c>
      <c r="U2827" s="1" t="s">
        <v>6608</v>
      </c>
      <c r="V2827" s="1" t="s">
        <v>2470</v>
      </c>
      <c r="W2827" s="1" t="s">
        <v>99</v>
      </c>
      <c r="X2827" s="1" t="str">
        <f>CONCATENATE(Tableau4[[#This Row],[Numéro de pièce de la pièce de référence]],Tableau4[[#This Row],[Numéro de poste de la pièce de référence]])</f>
        <v>450067067910</v>
      </c>
    </row>
    <row r="2828" spans="1:24" x14ac:dyDescent="0.35">
      <c r="A2828" s="1" t="s">
        <v>97</v>
      </c>
      <c r="B2828" s="1" t="s">
        <v>2489</v>
      </c>
      <c r="C2828" s="1" t="s">
        <v>2510</v>
      </c>
      <c r="D2828" s="1" t="s">
        <v>101</v>
      </c>
      <c r="E2828" s="1" t="s">
        <v>806</v>
      </c>
      <c r="F2828" s="1" t="s">
        <v>2407</v>
      </c>
      <c r="G2828" s="1" t="s">
        <v>2774</v>
      </c>
      <c r="H2828" s="1" t="s">
        <v>88</v>
      </c>
      <c r="I2828" s="2">
        <v>44153</v>
      </c>
      <c r="J2828" s="1" t="s">
        <v>4282</v>
      </c>
      <c r="K2828" s="1" t="s">
        <v>4283</v>
      </c>
      <c r="L2828" s="1" t="s">
        <v>2590</v>
      </c>
      <c r="M2828" s="1" t="s">
        <v>4402</v>
      </c>
      <c r="N2828" s="3">
        <v>135000000</v>
      </c>
      <c r="O2828" s="3">
        <v>0</v>
      </c>
      <c r="P2828" s="1" t="s">
        <v>2567</v>
      </c>
      <c r="Q2828" s="1" t="s">
        <v>807</v>
      </c>
      <c r="R2828" s="1" t="s">
        <v>805</v>
      </c>
      <c r="S2828" s="1" t="s">
        <v>2407</v>
      </c>
      <c r="T2828" s="1" t="s">
        <v>2407</v>
      </c>
      <c r="U2828" s="1" t="s">
        <v>6608</v>
      </c>
      <c r="V2828" s="1" t="s">
        <v>2470</v>
      </c>
      <c r="W2828" s="1" t="s">
        <v>99</v>
      </c>
      <c r="X2828" s="1" t="str">
        <f>CONCATENATE(Tableau4[[#This Row],[Numéro de pièce de la pièce de référence]],Tableau4[[#This Row],[Numéro de poste de la pièce de référence]])</f>
        <v>450067067910</v>
      </c>
    </row>
    <row r="2829" spans="1:24" x14ac:dyDescent="0.35">
      <c r="A2829" s="1" t="s">
        <v>97</v>
      </c>
      <c r="B2829" s="1" t="s">
        <v>2489</v>
      </c>
      <c r="C2829" s="1" t="s">
        <v>2510</v>
      </c>
      <c r="D2829" s="1" t="s">
        <v>101</v>
      </c>
      <c r="E2829" s="1" t="s">
        <v>1376</v>
      </c>
      <c r="F2829" s="1" t="s">
        <v>2407</v>
      </c>
      <c r="G2829" s="1" t="s">
        <v>2985</v>
      </c>
      <c r="H2829" s="1" t="s">
        <v>88</v>
      </c>
      <c r="I2829" s="2">
        <v>44153</v>
      </c>
      <c r="J2829" s="1" t="s">
        <v>4282</v>
      </c>
      <c r="K2829" s="1" t="s">
        <v>4283</v>
      </c>
      <c r="L2829" s="1" t="s">
        <v>2630</v>
      </c>
      <c r="M2829" s="1" t="s">
        <v>4290</v>
      </c>
      <c r="N2829" s="3">
        <v>-152165.12</v>
      </c>
      <c r="O2829" s="3">
        <v>0</v>
      </c>
      <c r="P2829" s="1" t="s">
        <v>2567</v>
      </c>
      <c r="Q2829" s="1" t="s">
        <v>947</v>
      </c>
      <c r="R2829" s="1" t="s">
        <v>1375</v>
      </c>
      <c r="S2829" s="1" t="s">
        <v>2407</v>
      </c>
      <c r="T2829" s="1" t="s">
        <v>2407</v>
      </c>
      <c r="U2829" s="1" t="s">
        <v>6609</v>
      </c>
      <c r="V2829" s="1" t="s">
        <v>2470</v>
      </c>
      <c r="W2829" s="1" t="s">
        <v>51</v>
      </c>
      <c r="X2829" s="1" t="str">
        <f>CONCATENATE(Tableau4[[#This Row],[Numéro de pièce de la pièce de référence]],Tableau4[[#This Row],[Numéro de poste de la pièce de référence]])</f>
        <v>450067396110</v>
      </c>
    </row>
    <row r="2830" spans="1:24" x14ac:dyDescent="0.35">
      <c r="A2830" s="1" t="s">
        <v>23</v>
      </c>
      <c r="B2830" s="1" t="s">
        <v>3111</v>
      </c>
      <c r="C2830" s="1" t="s">
        <v>2492</v>
      </c>
      <c r="D2830" s="1" t="s">
        <v>50</v>
      </c>
      <c r="E2830" s="1" t="s">
        <v>1714</v>
      </c>
      <c r="F2830" s="1" t="s">
        <v>2407</v>
      </c>
      <c r="G2830" s="1" t="s">
        <v>3110</v>
      </c>
      <c r="H2830" s="1" t="s">
        <v>88</v>
      </c>
      <c r="I2830" s="2">
        <v>44153</v>
      </c>
      <c r="J2830" s="1" t="s">
        <v>4282</v>
      </c>
      <c r="K2830" s="1" t="s">
        <v>4283</v>
      </c>
      <c r="L2830" s="1" t="s">
        <v>3401</v>
      </c>
      <c r="M2830" s="1" t="s">
        <v>4288</v>
      </c>
      <c r="N2830" s="3">
        <v>60000</v>
      </c>
      <c r="O2830" s="3">
        <v>0</v>
      </c>
      <c r="P2830" s="1" t="s">
        <v>2771</v>
      </c>
      <c r="Q2830" s="1" t="s">
        <v>1715</v>
      </c>
      <c r="R2830" s="1" t="s">
        <v>301</v>
      </c>
      <c r="S2830" s="1" t="s">
        <v>2407</v>
      </c>
      <c r="T2830" s="1" t="s">
        <v>2407</v>
      </c>
      <c r="U2830" s="1" t="s">
        <v>6610</v>
      </c>
      <c r="V2830" s="1" t="s">
        <v>2470</v>
      </c>
      <c r="W2830" s="1" t="s">
        <v>51</v>
      </c>
      <c r="X2830" s="1" t="str">
        <f>CONCATENATE(Tableau4[[#This Row],[Numéro de pièce de la pièce de référence]],Tableau4[[#This Row],[Numéro de poste de la pièce de référence]])</f>
        <v>450068216510</v>
      </c>
    </row>
    <row r="2831" spans="1:24" x14ac:dyDescent="0.35">
      <c r="A2831" s="1" t="s">
        <v>97</v>
      </c>
      <c r="B2831" s="1" t="s">
        <v>2489</v>
      </c>
      <c r="C2831" s="1" t="s">
        <v>2510</v>
      </c>
      <c r="D2831" s="1" t="s">
        <v>101</v>
      </c>
      <c r="E2831" s="1" t="s">
        <v>2314</v>
      </c>
      <c r="F2831" s="1" t="s">
        <v>2407</v>
      </c>
      <c r="G2831" s="1" t="s">
        <v>3326</v>
      </c>
      <c r="H2831" s="1" t="s">
        <v>88</v>
      </c>
      <c r="I2831" s="2">
        <v>44153</v>
      </c>
      <c r="J2831" s="1" t="s">
        <v>4282</v>
      </c>
      <c r="K2831" s="1" t="s">
        <v>4283</v>
      </c>
      <c r="L2831" s="1" t="s">
        <v>2630</v>
      </c>
      <c r="M2831" s="1" t="s">
        <v>4290</v>
      </c>
      <c r="N2831" s="3">
        <v>-25744971</v>
      </c>
      <c r="O2831" s="3">
        <v>0</v>
      </c>
      <c r="P2831" s="1" t="s">
        <v>2567</v>
      </c>
      <c r="Q2831" s="1" t="s">
        <v>2315</v>
      </c>
      <c r="R2831" s="1" t="s">
        <v>2313</v>
      </c>
      <c r="S2831" s="1" t="s">
        <v>2407</v>
      </c>
      <c r="T2831" s="1" t="s">
        <v>2407</v>
      </c>
      <c r="U2831" s="1" t="s">
        <v>6611</v>
      </c>
      <c r="V2831" s="1" t="s">
        <v>2470</v>
      </c>
      <c r="W2831" s="1" t="s">
        <v>123</v>
      </c>
      <c r="X2831" s="1" t="str">
        <f>CONCATENATE(Tableau4[[#This Row],[Numéro de pièce de la pièce de référence]],Tableau4[[#This Row],[Numéro de poste de la pièce de référence]])</f>
        <v>450069898010</v>
      </c>
    </row>
    <row r="2832" spans="1:24" x14ac:dyDescent="0.35">
      <c r="A2832" s="1" t="s">
        <v>2809</v>
      </c>
      <c r="B2832" s="1" t="s">
        <v>2811</v>
      </c>
      <c r="C2832" s="1" t="s">
        <v>2492</v>
      </c>
      <c r="D2832" s="1" t="s">
        <v>3616</v>
      </c>
      <c r="E2832" s="1" t="s">
        <v>2405</v>
      </c>
      <c r="F2832" s="1" t="s">
        <v>2407</v>
      </c>
      <c r="G2832" s="1" t="s">
        <v>2810</v>
      </c>
      <c r="H2832" s="1" t="s">
        <v>88</v>
      </c>
      <c r="I2832" s="2">
        <v>44153</v>
      </c>
      <c r="J2832" s="1" t="s">
        <v>4282</v>
      </c>
      <c r="K2832" s="1" t="s">
        <v>4283</v>
      </c>
      <c r="L2832" s="1" t="s">
        <v>3400</v>
      </c>
      <c r="M2832" s="1" t="s">
        <v>4284</v>
      </c>
      <c r="N2832" s="3">
        <v>124.36</v>
      </c>
      <c r="O2832" s="3">
        <v>0</v>
      </c>
      <c r="P2832" s="1" t="s">
        <v>2647</v>
      </c>
      <c r="Q2832" s="1" t="s">
        <v>2406</v>
      </c>
      <c r="R2832" s="1" t="s">
        <v>371</v>
      </c>
      <c r="S2832" s="1" t="s">
        <v>2407</v>
      </c>
      <c r="T2832" s="1" t="s">
        <v>2407</v>
      </c>
      <c r="U2832" s="1" t="s">
        <v>6612</v>
      </c>
      <c r="V2832" s="1" t="s">
        <v>2470</v>
      </c>
      <c r="W2832" s="1" t="s">
        <v>103</v>
      </c>
      <c r="X2832" s="1" t="str">
        <f>CONCATENATE(Tableau4[[#This Row],[Numéro de pièce de la pièce de référence]],Tableau4[[#This Row],[Numéro de poste de la pièce de référence]])</f>
        <v>450070209710</v>
      </c>
    </row>
    <row r="2833" spans="1:24" x14ac:dyDescent="0.35">
      <c r="A2833" s="1" t="s">
        <v>97</v>
      </c>
      <c r="B2833" s="1" t="s">
        <v>2489</v>
      </c>
      <c r="C2833" s="1" t="s">
        <v>2510</v>
      </c>
      <c r="D2833" s="1" t="s">
        <v>126</v>
      </c>
      <c r="E2833" s="1" t="s">
        <v>2078</v>
      </c>
      <c r="F2833" s="1" t="s">
        <v>2407</v>
      </c>
      <c r="G2833" s="1" t="s">
        <v>3252</v>
      </c>
      <c r="H2833" s="1" t="s">
        <v>88</v>
      </c>
      <c r="I2833" s="2">
        <v>44154</v>
      </c>
      <c r="J2833" s="1" t="s">
        <v>4282</v>
      </c>
      <c r="K2833" s="1" t="s">
        <v>4283</v>
      </c>
      <c r="L2833" s="1" t="s">
        <v>2630</v>
      </c>
      <c r="M2833" s="1" t="s">
        <v>4290</v>
      </c>
      <c r="N2833" s="3">
        <v>-622.98</v>
      </c>
      <c r="O2833" s="3">
        <v>0</v>
      </c>
      <c r="P2833" s="1" t="s">
        <v>2639</v>
      </c>
      <c r="Q2833" s="1" t="s">
        <v>2079</v>
      </c>
      <c r="R2833" s="1" t="s">
        <v>2077</v>
      </c>
      <c r="S2833" s="1" t="s">
        <v>2407</v>
      </c>
      <c r="T2833" s="1" t="s">
        <v>2407</v>
      </c>
      <c r="U2833" s="1" t="s">
        <v>6613</v>
      </c>
      <c r="V2833" s="1" t="s">
        <v>2470</v>
      </c>
      <c r="W2833" s="1" t="s">
        <v>99</v>
      </c>
      <c r="X2833" s="1" t="str">
        <f>CONCATENATE(Tableau4[[#This Row],[Numéro de pièce de la pièce de référence]],Tableau4[[#This Row],[Numéro de poste de la pièce de référence]])</f>
        <v>450069721210</v>
      </c>
    </row>
    <row r="2834" spans="1:24" x14ac:dyDescent="0.35">
      <c r="A2834" s="1" t="s">
        <v>97</v>
      </c>
      <c r="B2834" s="1" t="s">
        <v>2489</v>
      </c>
      <c r="C2834" s="1" t="s">
        <v>2510</v>
      </c>
      <c r="D2834" s="1" t="s">
        <v>126</v>
      </c>
      <c r="E2834" s="1" t="s">
        <v>2078</v>
      </c>
      <c r="F2834" s="1" t="s">
        <v>2407</v>
      </c>
      <c r="G2834" s="1" t="s">
        <v>3252</v>
      </c>
      <c r="H2834" s="1" t="s">
        <v>217</v>
      </c>
      <c r="I2834" s="2">
        <v>44154</v>
      </c>
      <c r="J2834" s="1" t="s">
        <v>4282</v>
      </c>
      <c r="K2834" s="1" t="s">
        <v>4283</v>
      </c>
      <c r="L2834" s="1" t="s">
        <v>2630</v>
      </c>
      <c r="M2834" s="1" t="s">
        <v>4290</v>
      </c>
      <c r="N2834" s="3">
        <v>-77.02</v>
      </c>
      <c r="O2834" s="3">
        <v>0</v>
      </c>
      <c r="P2834" s="1" t="s">
        <v>2639</v>
      </c>
      <c r="Q2834" s="1" t="s">
        <v>2080</v>
      </c>
      <c r="R2834" s="1" t="s">
        <v>2077</v>
      </c>
      <c r="S2834" s="1" t="s">
        <v>2407</v>
      </c>
      <c r="T2834" s="1" t="s">
        <v>2407</v>
      </c>
      <c r="U2834" s="1" t="s">
        <v>6613</v>
      </c>
      <c r="V2834" s="1" t="s">
        <v>2470</v>
      </c>
      <c r="W2834" s="1" t="s">
        <v>99</v>
      </c>
      <c r="X2834" s="1" t="str">
        <f>CONCATENATE(Tableau4[[#This Row],[Numéro de pièce de la pièce de référence]],Tableau4[[#This Row],[Numéro de poste de la pièce de référence]])</f>
        <v>450069721220</v>
      </c>
    </row>
    <row r="2835" spans="1:24" x14ac:dyDescent="0.35">
      <c r="A2835" s="1" t="s">
        <v>97</v>
      </c>
      <c r="B2835" s="1" t="s">
        <v>2489</v>
      </c>
      <c r="C2835" s="1" t="s">
        <v>2510</v>
      </c>
      <c r="D2835" s="1" t="s">
        <v>126</v>
      </c>
      <c r="E2835" s="1" t="s">
        <v>2078</v>
      </c>
      <c r="F2835" s="1" t="s">
        <v>2407</v>
      </c>
      <c r="G2835" s="1" t="s">
        <v>3252</v>
      </c>
      <c r="H2835" s="1" t="s">
        <v>222</v>
      </c>
      <c r="I2835" s="2">
        <v>44154</v>
      </c>
      <c r="J2835" s="1" t="s">
        <v>4282</v>
      </c>
      <c r="K2835" s="1" t="s">
        <v>4283</v>
      </c>
      <c r="L2835" s="1" t="s">
        <v>2630</v>
      </c>
      <c r="M2835" s="1" t="s">
        <v>4290</v>
      </c>
      <c r="N2835" s="3">
        <v>-104.99</v>
      </c>
      <c r="O2835" s="3">
        <v>0</v>
      </c>
      <c r="P2835" s="1" t="s">
        <v>2639</v>
      </c>
      <c r="Q2835" s="1" t="s">
        <v>2081</v>
      </c>
      <c r="R2835" s="1" t="s">
        <v>2077</v>
      </c>
      <c r="S2835" s="1" t="s">
        <v>2407</v>
      </c>
      <c r="T2835" s="1" t="s">
        <v>2407</v>
      </c>
      <c r="U2835" s="1" t="s">
        <v>6613</v>
      </c>
      <c r="V2835" s="1" t="s">
        <v>2470</v>
      </c>
      <c r="W2835" s="1" t="s">
        <v>99</v>
      </c>
      <c r="X2835" s="1" t="str">
        <f>CONCATENATE(Tableau4[[#This Row],[Numéro de pièce de la pièce de référence]],Tableau4[[#This Row],[Numéro de poste de la pièce de référence]])</f>
        <v>450069721230</v>
      </c>
    </row>
    <row r="2836" spans="1:24" x14ac:dyDescent="0.35">
      <c r="A2836" s="1" t="s">
        <v>97</v>
      </c>
      <c r="B2836" s="1" t="s">
        <v>2489</v>
      </c>
      <c r="C2836" s="1" t="s">
        <v>2510</v>
      </c>
      <c r="D2836" s="1" t="s">
        <v>126</v>
      </c>
      <c r="E2836" s="1" t="s">
        <v>2078</v>
      </c>
      <c r="F2836" s="1" t="s">
        <v>2407</v>
      </c>
      <c r="G2836" s="1" t="s">
        <v>3252</v>
      </c>
      <c r="H2836" s="1" t="s">
        <v>421</v>
      </c>
      <c r="I2836" s="2">
        <v>44154</v>
      </c>
      <c r="J2836" s="1" t="s">
        <v>4282</v>
      </c>
      <c r="K2836" s="1" t="s">
        <v>4283</v>
      </c>
      <c r="L2836" s="1" t="s">
        <v>2630</v>
      </c>
      <c r="M2836" s="1" t="s">
        <v>4290</v>
      </c>
      <c r="N2836" s="3">
        <v>-104.99</v>
      </c>
      <c r="O2836" s="3">
        <v>0</v>
      </c>
      <c r="P2836" s="1" t="s">
        <v>2639</v>
      </c>
      <c r="Q2836" s="1" t="s">
        <v>2082</v>
      </c>
      <c r="R2836" s="1" t="s">
        <v>2077</v>
      </c>
      <c r="S2836" s="1" t="s">
        <v>2407</v>
      </c>
      <c r="T2836" s="1" t="s">
        <v>2407</v>
      </c>
      <c r="U2836" s="1" t="s">
        <v>6613</v>
      </c>
      <c r="V2836" s="1" t="s">
        <v>2470</v>
      </c>
      <c r="W2836" s="1" t="s">
        <v>99</v>
      </c>
      <c r="X2836" s="1" t="str">
        <f>CONCATENATE(Tableau4[[#This Row],[Numéro de pièce de la pièce de référence]],Tableau4[[#This Row],[Numéro de poste de la pièce de référence]])</f>
        <v>450069721240</v>
      </c>
    </row>
    <row r="2837" spans="1:24" x14ac:dyDescent="0.35">
      <c r="A2837" s="1" t="s">
        <v>97</v>
      </c>
      <c r="B2837" s="1" t="s">
        <v>2489</v>
      </c>
      <c r="C2837" s="1" t="s">
        <v>2510</v>
      </c>
      <c r="D2837" s="1" t="s">
        <v>126</v>
      </c>
      <c r="E2837" s="1" t="s">
        <v>2078</v>
      </c>
      <c r="F2837" s="1" t="s">
        <v>2407</v>
      </c>
      <c r="G2837" s="1" t="s">
        <v>3252</v>
      </c>
      <c r="H2837" s="1" t="s">
        <v>423</v>
      </c>
      <c r="I2837" s="2">
        <v>44154</v>
      </c>
      <c r="J2837" s="1" t="s">
        <v>4282</v>
      </c>
      <c r="K2837" s="1" t="s">
        <v>4283</v>
      </c>
      <c r="L2837" s="1" t="s">
        <v>2630</v>
      </c>
      <c r="M2837" s="1" t="s">
        <v>4290</v>
      </c>
      <c r="N2837" s="3">
        <v>-140.02000000000001</v>
      </c>
      <c r="O2837" s="3">
        <v>0</v>
      </c>
      <c r="P2837" s="1" t="s">
        <v>2639</v>
      </c>
      <c r="Q2837" s="1" t="s">
        <v>2083</v>
      </c>
      <c r="R2837" s="1" t="s">
        <v>2077</v>
      </c>
      <c r="S2837" s="1" t="s">
        <v>2407</v>
      </c>
      <c r="T2837" s="1" t="s">
        <v>2407</v>
      </c>
      <c r="U2837" s="1" t="s">
        <v>6613</v>
      </c>
      <c r="V2837" s="1" t="s">
        <v>2470</v>
      </c>
      <c r="W2837" s="1" t="s">
        <v>99</v>
      </c>
      <c r="X2837" s="1" t="str">
        <f>CONCATENATE(Tableau4[[#This Row],[Numéro de pièce de la pièce de référence]],Tableau4[[#This Row],[Numéro de poste de la pièce de référence]])</f>
        <v>450069721250</v>
      </c>
    </row>
    <row r="2838" spans="1:24" x14ac:dyDescent="0.35">
      <c r="A2838" s="1" t="s">
        <v>97</v>
      </c>
      <c r="B2838" s="1" t="s">
        <v>2489</v>
      </c>
      <c r="C2838" s="1" t="s">
        <v>2510</v>
      </c>
      <c r="D2838" s="1" t="s">
        <v>126</v>
      </c>
      <c r="E2838" s="1" t="s">
        <v>2223</v>
      </c>
      <c r="F2838" s="1" t="s">
        <v>2407</v>
      </c>
      <c r="G2838" s="1" t="s">
        <v>3315</v>
      </c>
      <c r="H2838" s="1" t="s">
        <v>88</v>
      </c>
      <c r="I2838" s="2">
        <v>44154</v>
      </c>
      <c r="J2838" s="1" t="s">
        <v>4282</v>
      </c>
      <c r="K2838" s="1" t="s">
        <v>4283</v>
      </c>
      <c r="L2838" s="1" t="s">
        <v>2630</v>
      </c>
      <c r="M2838" s="1" t="s">
        <v>4290</v>
      </c>
      <c r="N2838" s="3">
        <v>-251.9</v>
      </c>
      <c r="O2838" s="3">
        <v>0</v>
      </c>
      <c r="P2838" s="1" t="s">
        <v>2533</v>
      </c>
      <c r="Q2838" s="1" t="s">
        <v>2224</v>
      </c>
      <c r="R2838" s="1" t="s">
        <v>1476</v>
      </c>
      <c r="S2838" s="1" t="s">
        <v>2407</v>
      </c>
      <c r="T2838" s="1" t="s">
        <v>2407</v>
      </c>
      <c r="U2838" s="1" t="s">
        <v>6614</v>
      </c>
      <c r="V2838" s="1" t="s">
        <v>2470</v>
      </c>
      <c r="W2838" s="1" t="s">
        <v>99</v>
      </c>
      <c r="X2838" s="1" t="str">
        <f>CONCATENATE(Tableau4[[#This Row],[Numéro de pièce de la pièce de référence]],Tableau4[[#This Row],[Numéro de poste de la pièce de référence]])</f>
        <v>450069786810</v>
      </c>
    </row>
    <row r="2839" spans="1:24" x14ac:dyDescent="0.35">
      <c r="A2839" s="1" t="s">
        <v>86</v>
      </c>
      <c r="B2839" s="1" t="s">
        <v>2489</v>
      </c>
      <c r="C2839" s="1" t="s">
        <v>2503</v>
      </c>
      <c r="D2839" s="1" t="s">
        <v>91</v>
      </c>
      <c r="E2839" s="1" t="s">
        <v>2290</v>
      </c>
      <c r="F2839" s="1" t="s">
        <v>2407</v>
      </c>
      <c r="G2839" s="1" t="s">
        <v>3355</v>
      </c>
      <c r="H2839" s="1" t="s">
        <v>88</v>
      </c>
      <c r="I2839" s="2">
        <v>44154</v>
      </c>
      <c r="J2839" s="1" t="s">
        <v>4282</v>
      </c>
      <c r="K2839" s="1" t="s">
        <v>4283</v>
      </c>
      <c r="L2839" s="1" t="s">
        <v>2630</v>
      </c>
      <c r="M2839" s="1" t="s">
        <v>4290</v>
      </c>
      <c r="N2839" s="3">
        <v>-1936</v>
      </c>
      <c r="O2839" s="3">
        <v>0</v>
      </c>
      <c r="P2839" s="1" t="s">
        <v>2533</v>
      </c>
      <c r="Q2839" s="1" t="s">
        <v>2291</v>
      </c>
      <c r="R2839" s="1" t="s">
        <v>2289</v>
      </c>
      <c r="S2839" s="1" t="s">
        <v>2407</v>
      </c>
      <c r="T2839" s="1" t="s">
        <v>2407</v>
      </c>
      <c r="U2839" s="1" t="s">
        <v>6615</v>
      </c>
      <c r="V2839" s="1" t="s">
        <v>2470</v>
      </c>
      <c r="W2839" s="1" t="s">
        <v>111</v>
      </c>
      <c r="X2839" s="1" t="str">
        <f>CONCATENATE(Tableau4[[#This Row],[Numéro de pièce de la pièce de référence]],Tableau4[[#This Row],[Numéro de poste de la pièce de référence]])</f>
        <v>450070005710</v>
      </c>
    </row>
    <row r="2840" spans="1:24" x14ac:dyDescent="0.35">
      <c r="A2840" s="1" t="s">
        <v>97</v>
      </c>
      <c r="B2840" s="1" t="s">
        <v>2489</v>
      </c>
      <c r="C2840" s="1" t="s">
        <v>2510</v>
      </c>
      <c r="D2840" s="1" t="s">
        <v>101</v>
      </c>
      <c r="E2840" s="1" t="s">
        <v>1844</v>
      </c>
      <c r="F2840" s="1" t="s">
        <v>2407</v>
      </c>
      <c r="G2840" s="1" t="s">
        <v>3371</v>
      </c>
      <c r="H2840" s="1" t="s">
        <v>88</v>
      </c>
      <c r="I2840" s="2">
        <v>44154</v>
      </c>
      <c r="J2840" s="1" t="s">
        <v>4282</v>
      </c>
      <c r="K2840" s="1" t="s">
        <v>4283</v>
      </c>
      <c r="L2840" s="1" t="s">
        <v>3400</v>
      </c>
      <c r="M2840" s="1" t="s">
        <v>4284</v>
      </c>
      <c r="N2840" s="3">
        <v>1017037.67</v>
      </c>
      <c r="O2840" s="3">
        <v>0</v>
      </c>
      <c r="P2840" s="1" t="s">
        <v>2567</v>
      </c>
      <c r="Q2840" s="1" t="s">
        <v>3372</v>
      </c>
      <c r="R2840" s="1" t="s">
        <v>352</v>
      </c>
      <c r="S2840" s="1" t="s">
        <v>2407</v>
      </c>
      <c r="T2840" s="1" t="s">
        <v>2407</v>
      </c>
      <c r="U2840" s="1" t="s">
        <v>6616</v>
      </c>
      <c r="V2840" s="1" t="s">
        <v>2470</v>
      </c>
      <c r="W2840" s="1" t="s">
        <v>103</v>
      </c>
      <c r="X2840" s="1" t="str">
        <f>CONCATENATE(Tableau4[[#This Row],[Numéro de pièce de la pièce de référence]],Tableau4[[#This Row],[Numéro de poste de la pièce de référence]])</f>
        <v>450070267210</v>
      </c>
    </row>
    <row r="2841" spans="1:24" x14ac:dyDescent="0.35">
      <c r="A2841" s="1" t="s">
        <v>97</v>
      </c>
      <c r="B2841" s="1" t="s">
        <v>2489</v>
      </c>
      <c r="C2841" s="1" t="s">
        <v>2510</v>
      </c>
      <c r="D2841" s="1" t="s">
        <v>101</v>
      </c>
      <c r="E2841" s="1" t="s">
        <v>1820</v>
      </c>
      <c r="F2841" s="1" t="s">
        <v>2407</v>
      </c>
      <c r="G2841" s="1" t="s">
        <v>3158</v>
      </c>
      <c r="H2841" s="1" t="s">
        <v>88</v>
      </c>
      <c r="I2841" s="2">
        <v>44155</v>
      </c>
      <c r="J2841" s="1" t="s">
        <v>4282</v>
      </c>
      <c r="K2841" s="1" t="s">
        <v>4283</v>
      </c>
      <c r="L2841" s="1" t="s">
        <v>2630</v>
      </c>
      <c r="M2841" s="1" t="s">
        <v>4290</v>
      </c>
      <c r="N2841" s="3">
        <v>-2196.1</v>
      </c>
      <c r="O2841" s="3">
        <v>0</v>
      </c>
      <c r="P2841" s="1" t="s">
        <v>2702</v>
      </c>
      <c r="Q2841" s="1" t="s">
        <v>3159</v>
      </c>
      <c r="R2841" s="1" t="s">
        <v>1819</v>
      </c>
      <c r="S2841" s="1" t="s">
        <v>2407</v>
      </c>
      <c r="T2841" s="1" t="s">
        <v>2407</v>
      </c>
      <c r="U2841" s="1" t="s">
        <v>6617</v>
      </c>
      <c r="V2841" s="1" t="s">
        <v>2470</v>
      </c>
      <c r="W2841" s="1" t="s">
        <v>51</v>
      </c>
      <c r="X2841" s="1" t="str">
        <f>CONCATENATE(Tableau4[[#This Row],[Numéro de pièce de la pièce de référence]],Tableau4[[#This Row],[Numéro de poste de la pièce de référence]])</f>
        <v>450068614910</v>
      </c>
    </row>
    <row r="2842" spans="1:24" x14ac:dyDescent="0.35">
      <c r="A2842" s="1" t="s">
        <v>97</v>
      </c>
      <c r="B2842" s="1" t="s">
        <v>2489</v>
      </c>
      <c r="C2842" s="1" t="s">
        <v>2510</v>
      </c>
      <c r="D2842" s="1" t="s">
        <v>101</v>
      </c>
      <c r="E2842" s="1" t="s">
        <v>1995</v>
      </c>
      <c r="F2842" s="1" t="s">
        <v>2407</v>
      </c>
      <c r="G2842" s="1" t="s">
        <v>3221</v>
      </c>
      <c r="H2842" s="1" t="s">
        <v>511</v>
      </c>
      <c r="I2842" s="2">
        <v>44155</v>
      </c>
      <c r="J2842" s="1" t="s">
        <v>4282</v>
      </c>
      <c r="K2842" s="1" t="s">
        <v>4283</v>
      </c>
      <c r="L2842" s="1" t="s">
        <v>2630</v>
      </c>
      <c r="M2842" s="1" t="s">
        <v>4290</v>
      </c>
      <c r="N2842" s="3">
        <v>-7870</v>
      </c>
      <c r="O2842" s="3">
        <v>0</v>
      </c>
      <c r="P2842" s="1" t="s">
        <v>2702</v>
      </c>
      <c r="Q2842" s="1" t="s">
        <v>155</v>
      </c>
      <c r="R2842" s="1" t="s">
        <v>1994</v>
      </c>
      <c r="S2842" s="1" t="s">
        <v>2407</v>
      </c>
      <c r="T2842" s="1" t="s">
        <v>2407</v>
      </c>
      <c r="U2842" s="1" t="s">
        <v>6618</v>
      </c>
      <c r="V2842" s="1" t="s">
        <v>2470</v>
      </c>
      <c r="W2842" s="1" t="s">
        <v>74</v>
      </c>
      <c r="X2842" s="1" t="str">
        <f>CONCATENATE(Tableau4[[#This Row],[Numéro de pièce de la pièce de référence]],Tableau4[[#This Row],[Numéro de poste de la pièce de référence]])</f>
        <v>450069374760</v>
      </c>
    </row>
    <row r="2843" spans="1:24" x14ac:dyDescent="0.35">
      <c r="A2843" s="1" t="s">
        <v>97</v>
      </c>
      <c r="B2843" s="1" t="s">
        <v>2489</v>
      </c>
      <c r="C2843" s="1" t="s">
        <v>2510</v>
      </c>
      <c r="D2843" s="1" t="s">
        <v>4108</v>
      </c>
      <c r="E2843" s="1" t="s">
        <v>1968</v>
      </c>
      <c r="F2843" s="1" t="s">
        <v>2407</v>
      </c>
      <c r="G2843" s="1" t="s">
        <v>3364</v>
      </c>
      <c r="H2843" s="1" t="s">
        <v>88</v>
      </c>
      <c r="I2843" s="2">
        <v>44155</v>
      </c>
      <c r="J2843" s="1" t="s">
        <v>4282</v>
      </c>
      <c r="K2843" s="1" t="s">
        <v>4283</v>
      </c>
      <c r="L2843" s="1" t="s">
        <v>2630</v>
      </c>
      <c r="M2843" s="1" t="s">
        <v>4290</v>
      </c>
      <c r="N2843" s="3">
        <v>-21645.69</v>
      </c>
      <c r="O2843" s="3">
        <v>0</v>
      </c>
      <c r="P2843" s="1" t="s">
        <v>2581</v>
      </c>
      <c r="Q2843" s="1" t="s">
        <v>3365</v>
      </c>
      <c r="R2843" s="1" t="s">
        <v>1967</v>
      </c>
      <c r="S2843" s="1" t="s">
        <v>2407</v>
      </c>
      <c r="T2843" s="1" t="s">
        <v>2407</v>
      </c>
      <c r="U2843" s="1" t="s">
        <v>6619</v>
      </c>
      <c r="V2843" s="1" t="s">
        <v>2470</v>
      </c>
      <c r="W2843" s="1" t="s">
        <v>51</v>
      </c>
      <c r="X2843" s="1" t="str">
        <f>CONCATENATE(Tableau4[[#This Row],[Numéro de pièce de la pièce de référence]],Tableau4[[#This Row],[Numéro de poste de la pièce de référence]])</f>
        <v>450070123310</v>
      </c>
    </row>
    <row r="2844" spans="1:24" x14ac:dyDescent="0.35">
      <c r="A2844" s="1" t="s">
        <v>97</v>
      </c>
      <c r="B2844" s="1" t="s">
        <v>2489</v>
      </c>
      <c r="C2844" s="1" t="s">
        <v>2510</v>
      </c>
      <c r="D2844" s="1" t="s">
        <v>101</v>
      </c>
      <c r="E2844" s="1" t="s">
        <v>2408</v>
      </c>
      <c r="F2844" s="1" t="s">
        <v>2407</v>
      </c>
      <c r="G2844" s="1" t="s">
        <v>2994</v>
      </c>
      <c r="H2844" s="1" t="s">
        <v>88</v>
      </c>
      <c r="I2844" s="2">
        <v>44155</v>
      </c>
      <c r="J2844" s="1" t="s">
        <v>4282</v>
      </c>
      <c r="K2844" s="1" t="s">
        <v>4283</v>
      </c>
      <c r="L2844" s="1" t="s">
        <v>2630</v>
      </c>
      <c r="M2844" s="1" t="s">
        <v>4290</v>
      </c>
      <c r="N2844" s="3">
        <v>-30.25</v>
      </c>
      <c r="O2844" s="3">
        <v>0</v>
      </c>
      <c r="P2844" s="1" t="s">
        <v>2567</v>
      </c>
      <c r="Q2844" s="1" t="s">
        <v>2409</v>
      </c>
      <c r="R2844" s="1" t="s">
        <v>2065</v>
      </c>
      <c r="S2844" s="1" t="s">
        <v>2407</v>
      </c>
      <c r="T2844" s="1" t="s">
        <v>2407</v>
      </c>
      <c r="U2844" s="1" t="s">
        <v>6620</v>
      </c>
      <c r="V2844" s="1" t="s">
        <v>2470</v>
      </c>
      <c r="W2844" s="1" t="s">
        <v>103</v>
      </c>
      <c r="X2844" s="1" t="str">
        <f>CONCATENATE(Tableau4[[#This Row],[Numéro de pièce de la pièce de référence]],Tableau4[[#This Row],[Numéro de poste de la pièce de référence]])</f>
        <v>450070284710</v>
      </c>
    </row>
    <row r="2845" spans="1:24" x14ac:dyDescent="0.35">
      <c r="A2845" s="1" t="s">
        <v>97</v>
      </c>
      <c r="B2845" s="1" t="s">
        <v>2489</v>
      </c>
      <c r="C2845" s="1" t="s">
        <v>2510</v>
      </c>
      <c r="D2845" s="1" t="s">
        <v>101</v>
      </c>
      <c r="E2845" s="1" t="s">
        <v>2408</v>
      </c>
      <c r="F2845" s="1" t="s">
        <v>2407</v>
      </c>
      <c r="G2845" s="1" t="s">
        <v>2994</v>
      </c>
      <c r="H2845" s="1" t="s">
        <v>88</v>
      </c>
      <c r="I2845" s="2">
        <v>44155</v>
      </c>
      <c r="J2845" s="1" t="s">
        <v>4282</v>
      </c>
      <c r="K2845" s="1" t="s">
        <v>4283</v>
      </c>
      <c r="L2845" s="1" t="s">
        <v>3400</v>
      </c>
      <c r="M2845" s="1" t="s">
        <v>4284</v>
      </c>
      <c r="N2845" s="3">
        <v>30.25</v>
      </c>
      <c r="O2845" s="3">
        <v>0</v>
      </c>
      <c r="P2845" s="1" t="s">
        <v>2567</v>
      </c>
      <c r="Q2845" s="1" t="s">
        <v>2409</v>
      </c>
      <c r="R2845" s="1" t="s">
        <v>2065</v>
      </c>
      <c r="S2845" s="1" t="s">
        <v>2407</v>
      </c>
      <c r="T2845" s="1" t="s">
        <v>2407</v>
      </c>
      <c r="U2845" s="1" t="s">
        <v>6621</v>
      </c>
      <c r="V2845" s="1" t="s">
        <v>2470</v>
      </c>
      <c r="W2845" s="1" t="s">
        <v>103</v>
      </c>
      <c r="X2845" s="1" t="str">
        <f>CONCATENATE(Tableau4[[#This Row],[Numéro de pièce de la pièce de référence]],Tableau4[[#This Row],[Numéro de poste de la pièce de référence]])</f>
        <v>450070284710</v>
      </c>
    </row>
    <row r="2846" spans="1:24" x14ac:dyDescent="0.35">
      <c r="A2846" s="1" t="s">
        <v>97</v>
      </c>
      <c r="B2846" s="1" t="s">
        <v>2489</v>
      </c>
      <c r="C2846" s="1" t="s">
        <v>2510</v>
      </c>
      <c r="D2846" s="1" t="s">
        <v>101</v>
      </c>
      <c r="E2846" s="1" t="s">
        <v>946</v>
      </c>
      <c r="F2846" s="1" t="s">
        <v>2407</v>
      </c>
      <c r="G2846" s="1" t="s">
        <v>2815</v>
      </c>
      <c r="H2846" s="1" t="s">
        <v>88</v>
      </c>
      <c r="I2846" s="2">
        <v>44158</v>
      </c>
      <c r="J2846" s="1" t="s">
        <v>4282</v>
      </c>
      <c r="K2846" s="1" t="s">
        <v>4283</v>
      </c>
      <c r="L2846" s="1" t="s">
        <v>2630</v>
      </c>
      <c r="M2846" s="1" t="s">
        <v>4290</v>
      </c>
      <c r="N2846" s="3">
        <v>-51420</v>
      </c>
      <c r="O2846" s="3">
        <v>0</v>
      </c>
      <c r="P2846" s="1" t="s">
        <v>2567</v>
      </c>
      <c r="Q2846" s="1" t="s">
        <v>947</v>
      </c>
      <c r="R2846" s="1" t="s">
        <v>495</v>
      </c>
      <c r="S2846" s="1" t="s">
        <v>2407</v>
      </c>
      <c r="T2846" s="1" t="s">
        <v>2407</v>
      </c>
      <c r="U2846" s="1" t="s">
        <v>6622</v>
      </c>
      <c r="V2846" s="1" t="s">
        <v>2470</v>
      </c>
      <c r="W2846" s="1" t="s">
        <v>51</v>
      </c>
      <c r="X2846" s="1" t="str">
        <f>CONCATENATE(Tableau4[[#This Row],[Numéro de pièce de la pièce de référence]],Tableau4[[#This Row],[Numéro de poste de la pièce de référence]])</f>
        <v>450067151610</v>
      </c>
    </row>
    <row r="2847" spans="1:24" x14ac:dyDescent="0.35">
      <c r="A2847" s="1" t="s">
        <v>60</v>
      </c>
      <c r="B2847" s="1" t="s">
        <v>2551</v>
      </c>
      <c r="C2847" s="1" t="s">
        <v>2483</v>
      </c>
      <c r="D2847" s="1" t="s">
        <v>65</v>
      </c>
      <c r="E2847" s="1" t="s">
        <v>1445</v>
      </c>
      <c r="F2847" s="1" t="s">
        <v>2407</v>
      </c>
      <c r="G2847" s="1" t="s">
        <v>3001</v>
      </c>
      <c r="H2847" s="1" t="s">
        <v>88</v>
      </c>
      <c r="I2847" s="2">
        <v>44158</v>
      </c>
      <c r="J2847" s="1" t="s">
        <v>4282</v>
      </c>
      <c r="K2847" s="1" t="s">
        <v>4283</v>
      </c>
      <c r="L2847" s="1" t="s">
        <v>3401</v>
      </c>
      <c r="M2847" s="1" t="s">
        <v>4288</v>
      </c>
      <c r="N2847" s="3">
        <v>-132.9</v>
      </c>
      <c r="O2847" s="3">
        <v>0</v>
      </c>
      <c r="P2847" s="1" t="s">
        <v>2552</v>
      </c>
      <c r="Q2847" s="1" t="s">
        <v>1446</v>
      </c>
      <c r="R2847" s="1" t="s">
        <v>263</v>
      </c>
      <c r="S2847" s="1" t="s">
        <v>2407</v>
      </c>
      <c r="T2847" s="1" t="s">
        <v>2407</v>
      </c>
      <c r="U2847" s="1" t="s">
        <v>6623</v>
      </c>
      <c r="V2847" s="1" t="s">
        <v>2470</v>
      </c>
      <c r="W2847" s="1" t="s">
        <v>51</v>
      </c>
      <c r="X2847" s="1" t="str">
        <f>CONCATENATE(Tableau4[[#This Row],[Numéro de pièce de la pièce de référence]],Tableau4[[#This Row],[Numéro de poste de la pièce de référence]])</f>
        <v>450067460210</v>
      </c>
    </row>
    <row r="2848" spans="1:24" x14ac:dyDescent="0.35">
      <c r="A2848" s="1" t="s">
        <v>97</v>
      </c>
      <c r="B2848" s="1" t="s">
        <v>2489</v>
      </c>
      <c r="C2848" s="1" t="s">
        <v>2510</v>
      </c>
      <c r="D2848" s="1" t="s">
        <v>101</v>
      </c>
      <c r="E2848" s="1" t="s">
        <v>1962</v>
      </c>
      <c r="F2848" s="1" t="s">
        <v>2407</v>
      </c>
      <c r="G2848" s="1" t="s">
        <v>3214</v>
      </c>
      <c r="H2848" s="1" t="s">
        <v>88</v>
      </c>
      <c r="I2848" s="2">
        <v>44158</v>
      </c>
      <c r="J2848" s="1" t="s">
        <v>4282</v>
      </c>
      <c r="K2848" s="1" t="s">
        <v>4283</v>
      </c>
      <c r="L2848" s="1" t="s">
        <v>2630</v>
      </c>
      <c r="M2848" s="1" t="s">
        <v>4290</v>
      </c>
      <c r="N2848" s="3">
        <v>-651.59</v>
      </c>
      <c r="O2848" s="3">
        <v>0</v>
      </c>
      <c r="P2848" s="1" t="s">
        <v>2567</v>
      </c>
      <c r="Q2848" s="1" t="s">
        <v>1963</v>
      </c>
      <c r="R2848" s="1" t="s">
        <v>401</v>
      </c>
      <c r="S2848" s="1" t="s">
        <v>2407</v>
      </c>
      <c r="T2848" s="1" t="s">
        <v>2407</v>
      </c>
      <c r="U2848" s="1" t="s">
        <v>6624</v>
      </c>
      <c r="V2848" s="1" t="s">
        <v>2470</v>
      </c>
      <c r="W2848" s="1" t="s">
        <v>103</v>
      </c>
      <c r="X2848" s="1" t="str">
        <f>CONCATENATE(Tableau4[[#This Row],[Numéro de pièce de la pièce de référence]],Tableau4[[#This Row],[Numéro de poste de la pièce de référence]])</f>
        <v>450069263610</v>
      </c>
    </row>
    <row r="2849" spans="1:24" x14ac:dyDescent="0.35">
      <c r="A2849" s="1" t="s">
        <v>97</v>
      </c>
      <c r="B2849" s="1" t="s">
        <v>2489</v>
      </c>
      <c r="C2849" s="1" t="s">
        <v>2510</v>
      </c>
      <c r="D2849" s="1" t="s">
        <v>101</v>
      </c>
      <c r="E2849" s="1" t="s">
        <v>1962</v>
      </c>
      <c r="F2849" s="1" t="s">
        <v>2407</v>
      </c>
      <c r="G2849" s="1" t="s">
        <v>3214</v>
      </c>
      <c r="H2849" s="1" t="s">
        <v>217</v>
      </c>
      <c r="I2849" s="2">
        <v>44158</v>
      </c>
      <c r="J2849" s="1" t="s">
        <v>4282</v>
      </c>
      <c r="K2849" s="1" t="s">
        <v>4283</v>
      </c>
      <c r="L2849" s="1" t="s">
        <v>2630</v>
      </c>
      <c r="M2849" s="1" t="s">
        <v>4290</v>
      </c>
      <c r="N2849" s="3">
        <v>-5429.88</v>
      </c>
      <c r="O2849" s="3">
        <v>0</v>
      </c>
      <c r="P2849" s="1" t="s">
        <v>2567</v>
      </c>
      <c r="Q2849" s="1" t="s">
        <v>1964</v>
      </c>
      <c r="R2849" s="1" t="s">
        <v>401</v>
      </c>
      <c r="S2849" s="1" t="s">
        <v>2407</v>
      </c>
      <c r="T2849" s="1" t="s">
        <v>2407</v>
      </c>
      <c r="U2849" s="1" t="s">
        <v>6624</v>
      </c>
      <c r="V2849" s="1" t="s">
        <v>2470</v>
      </c>
      <c r="W2849" s="1" t="s">
        <v>103</v>
      </c>
      <c r="X2849" s="1" t="str">
        <f>CONCATENATE(Tableau4[[#This Row],[Numéro de pièce de la pièce de référence]],Tableau4[[#This Row],[Numéro de poste de la pièce de référence]])</f>
        <v>450069263620</v>
      </c>
    </row>
    <row r="2850" spans="1:24" x14ac:dyDescent="0.35">
      <c r="A2850" s="1" t="s">
        <v>97</v>
      </c>
      <c r="B2850" s="1" t="s">
        <v>2489</v>
      </c>
      <c r="C2850" s="1" t="s">
        <v>2510</v>
      </c>
      <c r="D2850" s="1" t="s">
        <v>101</v>
      </c>
      <c r="E2850" s="1" t="s">
        <v>1962</v>
      </c>
      <c r="F2850" s="1" t="s">
        <v>2407</v>
      </c>
      <c r="G2850" s="1" t="s">
        <v>3214</v>
      </c>
      <c r="H2850" s="1" t="s">
        <v>217</v>
      </c>
      <c r="I2850" s="2">
        <v>44158</v>
      </c>
      <c r="J2850" s="1" t="s">
        <v>4282</v>
      </c>
      <c r="K2850" s="1" t="s">
        <v>4283</v>
      </c>
      <c r="L2850" s="1" t="s">
        <v>2630</v>
      </c>
      <c r="M2850" s="1" t="s">
        <v>4290</v>
      </c>
      <c r="N2850" s="3">
        <v>-4778.29</v>
      </c>
      <c r="O2850" s="3">
        <v>0</v>
      </c>
      <c r="P2850" s="1" t="s">
        <v>2567</v>
      </c>
      <c r="Q2850" s="1" t="s">
        <v>1964</v>
      </c>
      <c r="R2850" s="1" t="s">
        <v>401</v>
      </c>
      <c r="S2850" s="1" t="s">
        <v>2407</v>
      </c>
      <c r="T2850" s="1" t="s">
        <v>2407</v>
      </c>
      <c r="U2850" s="1" t="s">
        <v>6624</v>
      </c>
      <c r="V2850" s="1" t="s">
        <v>2470</v>
      </c>
      <c r="W2850" s="1" t="s">
        <v>103</v>
      </c>
      <c r="X2850" s="1" t="str">
        <f>CONCATENATE(Tableau4[[#This Row],[Numéro de pièce de la pièce de référence]],Tableau4[[#This Row],[Numéro de poste de la pièce de référence]])</f>
        <v>450069263620</v>
      </c>
    </row>
    <row r="2851" spans="1:24" x14ac:dyDescent="0.35">
      <c r="A2851" s="1" t="s">
        <v>97</v>
      </c>
      <c r="B2851" s="1" t="s">
        <v>2489</v>
      </c>
      <c r="C2851" s="1" t="s">
        <v>2510</v>
      </c>
      <c r="D2851" s="1" t="s">
        <v>101</v>
      </c>
      <c r="E2851" s="1" t="s">
        <v>2049</v>
      </c>
      <c r="F2851" s="1" t="s">
        <v>2407</v>
      </c>
      <c r="G2851" s="1" t="s">
        <v>3229</v>
      </c>
      <c r="H2851" s="1" t="s">
        <v>88</v>
      </c>
      <c r="I2851" s="2">
        <v>44158</v>
      </c>
      <c r="J2851" s="1" t="s">
        <v>4282</v>
      </c>
      <c r="K2851" s="1" t="s">
        <v>4283</v>
      </c>
      <c r="L2851" s="1" t="s">
        <v>2590</v>
      </c>
      <c r="M2851" s="1" t="s">
        <v>4402</v>
      </c>
      <c r="N2851" s="3">
        <v>272052</v>
      </c>
      <c r="O2851" s="3">
        <v>0</v>
      </c>
      <c r="P2851" s="1" t="s">
        <v>2567</v>
      </c>
      <c r="Q2851" s="1" t="s">
        <v>2050</v>
      </c>
      <c r="R2851" s="1" t="s">
        <v>2048</v>
      </c>
      <c r="S2851" s="1" t="s">
        <v>2407</v>
      </c>
      <c r="T2851" s="1" t="s">
        <v>2407</v>
      </c>
      <c r="U2851" s="1" t="s">
        <v>6625</v>
      </c>
      <c r="V2851" s="1" t="s">
        <v>2470</v>
      </c>
      <c r="W2851" s="1" t="s">
        <v>103</v>
      </c>
      <c r="X2851" s="1" t="str">
        <f>CONCATENATE(Tableau4[[#This Row],[Numéro de pièce de la pièce de référence]],Tableau4[[#This Row],[Numéro de poste de la pièce de référence]])</f>
        <v>450069410910</v>
      </c>
    </row>
    <row r="2852" spans="1:24" x14ac:dyDescent="0.35">
      <c r="A2852" s="1" t="s">
        <v>97</v>
      </c>
      <c r="B2852" s="1" t="s">
        <v>2489</v>
      </c>
      <c r="C2852" s="1" t="s">
        <v>2510</v>
      </c>
      <c r="D2852" s="1" t="s">
        <v>101</v>
      </c>
      <c r="E2852" s="1" t="s">
        <v>2049</v>
      </c>
      <c r="F2852" s="1" t="s">
        <v>2407</v>
      </c>
      <c r="G2852" s="1" t="s">
        <v>3229</v>
      </c>
      <c r="H2852" s="1" t="s">
        <v>88</v>
      </c>
      <c r="I2852" s="2">
        <v>44158</v>
      </c>
      <c r="J2852" s="1" t="s">
        <v>4282</v>
      </c>
      <c r="K2852" s="1" t="s">
        <v>4283</v>
      </c>
      <c r="L2852" s="1" t="s">
        <v>2630</v>
      </c>
      <c r="M2852" s="1" t="s">
        <v>4290</v>
      </c>
      <c r="N2852" s="3">
        <v>-272052</v>
      </c>
      <c r="O2852" s="3">
        <v>0</v>
      </c>
      <c r="P2852" s="1" t="s">
        <v>2567</v>
      </c>
      <c r="Q2852" s="1" t="s">
        <v>2050</v>
      </c>
      <c r="R2852" s="1" t="s">
        <v>2048</v>
      </c>
      <c r="S2852" s="1" t="s">
        <v>2407</v>
      </c>
      <c r="T2852" s="1" t="s">
        <v>2407</v>
      </c>
      <c r="U2852" s="1" t="s">
        <v>6625</v>
      </c>
      <c r="V2852" s="1" t="s">
        <v>2470</v>
      </c>
      <c r="W2852" s="1" t="s">
        <v>103</v>
      </c>
      <c r="X2852" s="1" t="str">
        <f>CONCATENATE(Tableau4[[#This Row],[Numéro de pièce de la pièce de référence]],Tableau4[[#This Row],[Numéro de poste de la pièce de référence]])</f>
        <v>450069410910</v>
      </c>
    </row>
    <row r="2853" spans="1:24" x14ac:dyDescent="0.35">
      <c r="A2853" s="1" t="s">
        <v>97</v>
      </c>
      <c r="B2853" s="1" t="s">
        <v>2489</v>
      </c>
      <c r="C2853" s="1" t="s">
        <v>2510</v>
      </c>
      <c r="D2853" s="1" t="s">
        <v>101</v>
      </c>
      <c r="E2853" s="1" t="s">
        <v>2049</v>
      </c>
      <c r="F2853" s="1" t="s">
        <v>2407</v>
      </c>
      <c r="G2853" s="1" t="s">
        <v>3229</v>
      </c>
      <c r="H2853" s="1" t="s">
        <v>88</v>
      </c>
      <c r="I2853" s="2">
        <v>44158</v>
      </c>
      <c r="J2853" s="1" t="s">
        <v>4282</v>
      </c>
      <c r="K2853" s="1" t="s">
        <v>4283</v>
      </c>
      <c r="L2853" s="1" t="s">
        <v>2590</v>
      </c>
      <c r="M2853" s="1" t="s">
        <v>4402</v>
      </c>
      <c r="N2853" s="3">
        <v>419958</v>
      </c>
      <c r="O2853" s="3">
        <v>0</v>
      </c>
      <c r="P2853" s="1" t="s">
        <v>2567</v>
      </c>
      <c r="Q2853" s="1" t="s">
        <v>2050</v>
      </c>
      <c r="R2853" s="1" t="s">
        <v>2048</v>
      </c>
      <c r="S2853" s="1" t="s">
        <v>2407</v>
      </c>
      <c r="T2853" s="1" t="s">
        <v>2407</v>
      </c>
      <c r="U2853" s="1" t="s">
        <v>6625</v>
      </c>
      <c r="V2853" s="1" t="s">
        <v>2470</v>
      </c>
      <c r="W2853" s="1" t="s">
        <v>103</v>
      </c>
      <c r="X2853" s="1" t="str">
        <f>CONCATENATE(Tableau4[[#This Row],[Numéro de pièce de la pièce de référence]],Tableau4[[#This Row],[Numéro de poste de la pièce de référence]])</f>
        <v>450069410910</v>
      </c>
    </row>
    <row r="2854" spans="1:24" x14ac:dyDescent="0.35">
      <c r="A2854" s="1" t="s">
        <v>97</v>
      </c>
      <c r="B2854" s="1" t="s">
        <v>2489</v>
      </c>
      <c r="C2854" s="1" t="s">
        <v>2510</v>
      </c>
      <c r="D2854" s="1" t="s">
        <v>101</v>
      </c>
      <c r="E2854" s="1" t="s">
        <v>2049</v>
      </c>
      <c r="F2854" s="1" t="s">
        <v>2407</v>
      </c>
      <c r="G2854" s="1" t="s">
        <v>3229</v>
      </c>
      <c r="H2854" s="1" t="s">
        <v>88</v>
      </c>
      <c r="I2854" s="2">
        <v>44158</v>
      </c>
      <c r="J2854" s="1" t="s">
        <v>4282</v>
      </c>
      <c r="K2854" s="1" t="s">
        <v>4283</v>
      </c>
      <c r="L2854" s="1" t="s">
        <v>2630</v>
      </c>
      <c r="M2854" s="1" t="s">
        <v>4290</v>
      </c>
      <c r="N2854" s="3">
        <v>-1485000</v>
      </c>
      <c r="O2854" s="3">
        <v>0</v>
      </c>
      <c r="P2854" s="1" t="s">
        <v>2567</v>
      </c>
      <c r="Q2854" s="1" t="s">
        <v>2050</v>
      </c>
      <c r="R2854" s="1" t="s">
        <v>2048</v>
      </c>
      <c r="S2854" s="1" t="s">
        <v>2407</v>
      </c>
      <c r="T2854" s="1" t="s">
        <v>2407</v>
      </c>
      <c r="U2854" s="1" t="s">
        <v>6625</v>
      </c>
      <c r="V2854" s="1" t="s">
        <v>2470</v>
      </c>
      <c r="W2854" s="1" t="s">
        <v>103</v>
      </c>
      <c r="X2854" s="1" t="str">
        <f>CONCATENATE(Tableau4[[#This Row],[Numéro de pièce de la pièce de référence]],Tableau4[[#This Row],[Numéro de poste de la pièce de référence]])</f>
        <v>450069410910</v>
      </c>
    </row>
    <row r="2855" spans="1:24" x14ac:dyDescent="0.35">
      <c r="A2855" s="1" t="s">
        <v>97</v>
      </c>
      <c r="B2855" s="1" t="s">
        <v>2489</v>
      </c>
      <c r="C2855" s="1" t="s">
        <v>2510</v>
      </c>
      <c r="D2855" s="1" t="s">
        <v>101</v>
      </c>
      <c r="E2855" s="1" t="s">
        <v>2049</v>
      </c>
      <c r="F2855" s="1" t="s">
        <v>2407</v>
      </c>
      <c r="G2855" s="1" t="s">
        <v>3229</v>
      </c>
      <c r="H2855" s="1" t="s">
        <v>88</v>
      </c>
      <c r="I2855" s="2">
        <v>44158</v>
      </c>
      <c r="J2855" s="1" t="s">
        <v>4282</v>
      </c>
      <c r="K2855" s="1" t="s">
        <v>4283</v>
      </c>
      <c r="L2855" s="1" t="s">
        <v>2630</v>
      </c>
      <c r="M2855" s="1" t="s">
        <v>4290</v>
      </c>
      <c r="N2855" s="3">
        <v>-908820</v>
      </c>
      <c r="O2855" s="3">
        <v>0</v>
      </c>
      <c r="P2855" s="1" t="s">
        <v>2567</v>
      </c>
      <c r="Q2855" s="1" t="s">
        <v>2050</v>
      </c>
      <c r="R2855" s="1" t="s">
        <v>2048</v>
      </c>
      <c r="S2855" s="1" t="s">
        <v>2407</v>
      </c>
      <c r="T2855" s="1" t="s">
        <v>2407</v>
      </c>
      <c r="U2855" s="1" t="s">
        <v>6625</v>
      </c>
      <c r="V2855" s="1" t="s">
        <v>2470</v>
      </c>
      <c r="W2855" s="1" t="s">
        <v>103</v>
      </c>
      <c r="X2855" s="1" t="str">
        <f>CONCATENATE(Tableau4[[#This Row],[Numéro de pièce de la pièce de référence]],Tableau4[[#This Row],[Numéro de poste de la pièce de référence]])</f>
        <v>450069410910</v>
      </c>
    </row>
    <row r="2856" spans="1:24" x14ac:dyDescent="0.35">
      <c r="A2856" s="1" t="s">
        <v>97</v>
      </c>
      <c r="B2856" s="1" t="s">
        <v>2489</v>
      </c>
      <c r="C2856" s="1" t="s">
        <v>2510</v>
      </c>
      <c r="D2856" s="1" t="s">
        <v>101</v>
      </c>
      <c r="E2856" s="1" t="s">
        <v>2051</v>
      </c>
      <c r="F2856" s="1" t="s">
        <v>2407</v>
      </c>
      <c r="G2856" s="1" t="s">
        <v>3230</v>
      </c>
      <c r="H2856" s="1" t="s">
        <v>88</v>
      </c>
      <c r="I2856" s="2">
        <v>44158</v>
      </c>
      <c r="J2856" s="1" t="s">
        <v>4282</v>
      </c>
      <c r="K2856" s="1" t="s">
        <v>4283</v>
      </c>
      <c r="L2856" s="1" t="s">
        <v>2630</v>
      </c>
      <c r="M2856" s="1" t="s">
        <v>4290</v>
      </c>
      <c r="N2856" s="3">
        <v>-331782.76</v>
      </c>
      <c r="O2856" s="3">
        <v>0</v>
      </c>
      <c r="P2856" s="1" t="s">
        <v>2567</v>
      </c>
      <c r="Q2856" s="1" t="s">
        <v>2052</v>
      </c>
      <c r="R2856" s="1" t="s">
        <v>2048</v>
      </c>
      <c r="S2856" s="1" t="s">
        <v>2407</v>
      </c>
      <c r="T2856" s="1" t="s">
        <v>2407</v>
      </c>
      <c r="U2856" s="1" t="s">
        <v>6626</v>
      </c>
      <c r="V2856" s="1" t="s">
        <v>2470</v>
      </c>
      <c r="W2856" s="1" t="s">
        <v>103</v>
      </c>
      <c r="X2856" s="1" t="str">
        <f>CONCATENATE(Tableau4[[#This Row],[Numéro de pièce de la pièce de référence]],Tableau4[[#This Row],[Numéro de poste de la pièce de référence]])</f>
        <v>450069412910</v>
      </c>
    </row>
    <row r="2857" spans="1:24" x14ac:dyDescent="0.35">
      <c r="A2857" s="1" t="s">
        <v>97</v>
      </c>
      <c r="B2857" s="1" t="s">
        <v>2489</v>
      </c>
      <c r="C2857" s="1" t="s">
        <v>2510</v>
      </c>
      <c r="D2857" s="1" t="s">
        <v>101</v>
      </c>
      <c r="E2857" s="1" t="s">
        <v>2051</v>
      </c>
      <c r="F2857" s="1" t="s">
        <v>2407</v>
      </c>
      <c r="G2857" s="1" t="s">
        <v>3230</v>
      </c>
      <c r="H2857" s="1" t="s">
        <v>88</v>
      </c>
      <c r="I2857" s="2">
        <v>44158</v>
      </c>
      <c r="J2857" s="1" t="s">
        <v>4282</v>
      </c>
      <c r="K2857" s="1" t="s">
        <v>4283</v>
      </c>
      <c r="L2857" s="1" t="s">
        <v>2630</v>
      </c>
      <c r="M2857" s="1" t="s">
        <v>4290</v>
      </c>
      <c r="N2857" s="3">
        <v>-348700.07</v>
      </c>
      <c r="O2857" s="3">
        <v>0</v>
      </c>
      <c r="P2857" s="1" t="s">
        <v>2567</v>
      </c>
      <c r="Q2857" s="1" t="s">
        <v>2052</v>
      </c>
      <c r="R2857" s="1" t="s">
        <v>2048</v>
      </c>
      <c r="S2857" s="1" t="s">
        <v>2407</v>
      </c>
      <c r="T2857" s="1" t="s">
        <v>2407</v>
      </c>
      <c r="U2857" s="1" t="s">
        <v>6626</v>
      </c>
      <c r="V2857" s="1" t="s">
        <v>2470</v>
      </c>
      <c r="W2857" s="1" t="s">
        <v>103</v>
      </c>
      <c r="X2857" s="1" t="str">
        <f>CONCATENATE(Tableau4[[#This Row],[Numéro de pièce de la pièce de référence]],Tableau4[[#This Row],[Numéro de poste de la pièce de référence]])</f>
        <v>450069412910</v>
      </c>
    </row>
    <row r="2858" spans="1:24" x14ac:dyDescent="0.35">
      <c r="A2858" s="1" t="s">
        <v>97</v>
      </c>
      <c r="B2858" s="1" t="s">
        <v>2489</v>
      </c>
      <c r="C2858" s="1" t="s">
        <v>2510</v>
      </c>
      <c r="D2858" s="1" t="s">
        <v>101</v>
      </c>
      <c r="E2858" s="1" t="s">
        <v>2051</v>
      </c>
      <c r="F2858" s="1" t="s">
        <v>2407</v>
      </c>
      <c r="G2858" s="1" t="s">
        <v>3230</v>
      </c>
      <c r="H2858" s="1" t="s">
        <v>88</v>
      </c>
      <c r="I2858" s="2">
        <v>44158</v>
      </c>
      <c r="J2858" s="1" t="s">
        <v>4282</v>
      </c>
      <c r="K2858" s="1" t="s">
        <v>4283</v>
      </c>
      <c r="L2858" s="1" t="s">
        <v>2590</v>
      </c>
      <c r="M2858" s="1" t="s">
        <v>4402</v>
      </c>
      <c r="N2858" s="3">
        <v>331782.76</v>
      </c>
      <c r="O2858" s="3">
        <v>0</v>
      </c>
      <c r="P2858" s="1" t="s">
        <v>2567</v>
      </c>
      <c r="Q2858" s="1" t="s">
        <v>2052</v>
      </c>
      <c r="R2858" s="1" t="s">
        <v>2048</v>
      </c>
      <c r="S2858" s="1" t="s">
        <v>2407</v>
      </c>
      <c r="T2858" s="1" t="s">
        <v>2407</v>
      </c>
      <c r="U2858" s="1" t="s">
        <v>6626</v>
      </c>
      <c r="V2858" s="1" t="s">
        <v>2470</v>
      </c>
      <c r="W2858" s="1" t="s">
        <v>103</v>
      </c>
      <c r="X2858" s="1" t="str">
        <f>CONCATENATE(Tableau4[[#This Row],[Numéro de pièce de la pièce de référence]],Tableau4[[#This Row],[Numéro de poste de la pièce de référence]])</f>
        <v>450069412910</v>
      </c>
    </row>
    <row r="2859" spans="1:24" x14ac:dyDescent="0.35">
      <c r="A2859" s="1" t="s">
        <v>97</v>
      </c>
      <c r="B2859" s="1" t="s">
        <v>2489</v>
      </c>
      <c r="C2859" s="1" t="s">
        <v>2510</v>
      </c>
      <c r="D2859" s="1" t="s">
        <v>101</v>
      </c>
      <c r="E2859" s="1" t="s">
        <v>2016</v>
      </c>
      <c r="F2859" s="1" t="s">
        <v>2407</v>
      </c>
      <c r="G2859" s="1" t="s">
        <v>3233</v>
      </c>
      <c r="H2859" s="1" t="s">
        <v>88</v>
      </c>
      <c r="I2859" s="2">
        <v>44158</v>
      </c>
      <c r="J2859" s="1" t="s">
        <v>4282</v>
      </c>
      <c r="K2859" s="1" t="s">
        <v>4283</v>
      </c>
      <c r="L2859" s="1" t="s">
        <v>2590</v>
      </c>
      <c r="M2859" s="1" t="s">
        <v>4402</v>
      </c>
      <c r="N2859" s="3">
        <v>60356.75</v>
      </c>
      <c r="O2859" s="3">
        <v>0</v>
      </c>
      <c r="P2859" s="1" t="s">
        <v>2567</v>
      </c>
      <c r="Q2859" s="1" t="s">
        <v>2017</v>
      </c>
      <c r="R2859" s="1" t="s">
        <v>1849</v>
      </c>
      <c r="S2859" s="1" t="s">
        <v>2407</v>
      </c>
      <c r="T2859" s="1" t="s">
        <v>2407</v>
      </c>
      <c r="U2859" s="1" t="s">
        <v>6627</v>
      </c>
      <c r="V2859" s="1" t="s">
        <v>2470</v>
      </c>
      <c r="W2859" s="1" t="s">
        <v>103</v>
      </c>
      <c r="X2859" s="1" t="str">
        <f>CONCATENATE(Tableau4[[#This Row],[Numéro de pièce de la pièce de référence]],Tableau4[[#This Row],[Numéro de poste de la pièce de référence]])</f>
        <v>450069415410</v>
      </c>
    </row>
    <row r="2860" spans="1:24" x14ac:dyDescent="0.35">
      <c r="A2860" s="1" t="s">
        <v>97</v>
      </c>
      <c r="B2860" s="1" t="s">
        <v>2489</v>
      </c>
      <c r="C2860" s="1" t="s">
        <v>2510</v>
      </c>
      <c r="D2860" s="1" t="s">
        <v>101</v>
      </c>
      <c r="E2860" s="1" t="s">
        <v>2016</v>
      </c>
      <c r="F2860" s="1" t="s">
        <v>2407</v>
      </c>
      <c r="G2860" s="1" t="s">
        <v>3233</v>
      </c>
      <c r="H2860" s="1" t="s">
        <v>88</v>
      </c>
      <c r="I2860" s="2">
        <v>44158</v>
      </c>
      <c r="J2860" s="1" t="s">
        <v>4282</v>
      </c>
      <c r="K2860" s="1" t="s">
        <v>4283</v>
      </c>
      <c r="L2860" s="1" t="s">
        <v>2630</v>
      </c>
      <c r="M2860" s="1" t="s">
        <v>4290</v>
      </c>
      <c r="N2860" s="3">
        <v>-75445.919999999998</v>
      </c>
      <c r="O2860" s="3">
        <v>0</v>
      </c>
      <c r="P2860" s="1" t="s">
        <v>2567</v>
      </c>
      <c r="Q2860" s="1" t="s">
        <v>2017</v>
      </c>
      <c r="R2860" s="1" t="s">
        <v>1849</v>
      </c>
      <c r="S2860" s="1" t="s">
        <v>2407</v>
      </c>
      <c r="T2860" s="1" t="s">
        <v>2407</v>
      </c>
      <c r="U2860" s="1" t="s">
        <v>6627</v>
      </c>
      <c r="V2860" s="1" t="s">
        <v>2470</v>
      </c>
      <c r="W2860" s="1" t="s">
        <v>103</v>
      </c>
      <c r="X2860" s="1" t="str">
        <f>CONCATENATE(Tableau4[[#This Row],[Numéro de pièce de la pièce de référence]],Tableau4[[#This Row],[Numéro de poste de la pièce de référence]])</f>
        <v>450069415410</v>
      </c>
    </row>
    <row r="2861" spans="1:24" x14ac:dyDescent="0.35">
      <c r="A2861" s="1" t="s">
        <v>97</v>
      </c>
      <c r="B2861" s="1" t="s">
        <v>2489</v>
      </c>
      <c r="C2861" s="1" t="s">
        <v>2510</v>
      </c>
      <c r="D2861" s="1" t="s">
        <v>101</v>
      </c>
      <c r="E2861" s="1" t="s">
        <v>2016</v>
      </c>
      <c r="F2861" s="1" t="s">
        <v>2407</v>
      </c>
      <c r="G2861" s="1" t="s">
        <v>3233</v>
      </c>
      <c r="H2861" s="1" t="s">
        <v>88</v>
      </c>
      <c r="I2861" s="2">
        <v>44158</v>
      </c>
      <c r="J2861" s="1" t="s">
        <v>4282</v>
      </c>
      <c r="K2861" s="1" t="s">
        <v>4283</v>
      </c>
      <c r="L2861" s="1" t="s">
        <v>2630</v>
      </c>
      <c r="M2861" s="1" t="s">
        <v>4290</v>
      </c>
      <c r="N2861" s="3">
        <v>-30178.37</v>
      </c>
      <c r="O2861" s="3">
        <v>0</v>
      </c>
      <c r="P2861" s="1" t="s">
        <v>2567</v>
      </c>
      <c r="Q2861" s="1" t="s">
        <v>2017</v>
      </c>
      <c r="R2861" s="1" t="s">
        <v>1849</v>
      </c>
      <c r="S2861" s="1" t="s">
        <v>2407</v>
      </c>
      <c r="T2861" s="1" t="s">
        <v>2407</v>
      </c>
      <c r="U2861" s="1" t="s">
        <v>6627</v>
      </c>
      <c r="V2861" s="1" t="s">
        <v>2470</v>
      </c>
      <c r="W2861" s="1" t="s">
        <v>103</v>
      </c>
      <c r="X2861" s="1" t="str">
        <f>CONCATENATE(Tableau4[[#This Row],[Numéro de pièce de la pièce de référence]],Tableau4[[#This Row],[Numéro de poste de la pièce de référence]])</f>
        <v>450069415410</v>
      </c>
    </row>
    <row r="2862" spans="1:24" x14ac:dyDescent="0.35">
      <c r="A2862" s="1" t="s">
        <v>97</v>
      </c>
      <c r="B2862" s="1" t="s">
        <v>2489</v>
      </c>
      <c r="C2862" s="1" t="s">
        <v>2510</v>
      </c>
      <c r="D2862" s="1" t="s">
        <v>101</v>
      </c>
      <c r="E2862" s="1" t="s">
        <v>2016</v>
      </c>
      <c r="F2862" s="1" t="s">
        <v>2407</v>
      </c>
      <c r="G2862" s="1" t="s">
        <v>3233</v>
      </c>
      <c r="H2862" s="1" t="s">
        <v>222</v>
      </c>
      <c r="I2862" s="2">
        <v>44158</v>
      </c>
      <c r="J2862" s="1" t="s">
        <v>4282</v>
      </c>
      <c r="K2862" s="1" t="s">
        <v>4283</v>
      </c>
      <c r="L2862" s="1" t="s">
        <v>2630</v>
      </c>
      <c r="M2862" s="1" t="s">
        <v>4290</v>
      </c>
      <c r="N2862" s="3">
        <v>-28601.38</v>
      </c>
      <c r="O2862" s="3">
        <v>0</v>
      </c>
      <c r="P2862" s="1" t="s">
        <v>2567</v>
      </c>
      <c r="Q2862" s="1" t="s">
        <v>2018</v>
      </c>
      <c r="R2862" s="1" t="s">
        <v>1849</v>
      </c>
      <c r="S2862" s="1" t="s">
        <v>2407</v>
      </c>
      <c r="T2862" s="1" t="s">
        <v>2407</v>
      </c>
      <c r="U2862" s="1" t="s">
        <v>6627</v>
      </c>
      <c r="V2862" s="1" t="s">
        <v>2470</v>
      </c>
      <c r="W2862" s="1" t="s">
        <v>103</v>
      </c>
      <c r="X2862" s="1" t="str">
        <f>CONCATENATE(Tableau4[[#This Row],[Numéro de pièce de la pièce de référence]],Tableau4[[#This Row],[Numéro de poste de la pièce de référence]])</f>
        <v>450069415430</v>
      </c>
    </row>
    <row r="2863" spans="1:24" x14ac:dyDescent="0.35">
      <c r="A2863" s="1" t="s">
        <v>97</v>
      </c>
      <c r="B2863" s="1" t="s">
        <v>2489</v>
      </c>
      <c r="C2863" s="1" t="s">
        <v>2510</v>
      </c>
      <c r="D2863" s="1" t="s">
        <v>101</v>
      </c>
      <c r="E2863" s="1" t="s">
        <v>2016</v>
      </c>
      <c r="F2863" s="1" t="s">
        <v>2407</v>
      </c>
      <c r="G2863" s="1" t="s">
        <v>3233</v>
      </c>
      <c r="H2863" s="1" t="s">
        <v>222</v>
      </c>
      <c r="I2863" s="2">
        <v>44158</v>
      </c>
      <c r="J2863" s="1" t="s">
        <v>4282</v>
      </c>
      <c r="K2863" s="1" t="s">
        <v>4283</v>
      </c>
      <c r="L2863" s="1" t="s">
        <v>2630</v>
      </c>
      <c r="M2863" s="1" t="s">
        <v>4290</v>
      </c>
      <c r="N2863" s="3">
        <v>-37510</v>
      </c>
      <c r="O2863" s="3">
        <v>0</v>
      </c>
      <c r="P2863" s="1" t="s">
        <v>2567</v>
      </c>
      <c r="Q2863" s="1" t="s">
        <v>2018</v>
      </c>
      <c r="R2863" s="1" t="s">
        <v>1849</v>
      </c>
      <c r="S2863" s="1" t="s">
        <v>2407</v>
      </c>
      <c r="T2863" s="1" t="s">
        <v>2407</v>
      </c>
      <c r="U2863" s="1" t="s">
        <v>6627</v>
      </c>
      <c r="V2863" s="1" t="s">
        <v>2470</v>
      </c>
      <c r="W2863" s="1" t="s">
        <v>103</v>
      </c>
      <c r="X2863" s="1" t="str">
        <f>CONCATENATE(Tableau4[[#This Row],[Numéro de pièce de la pièce de référence]],Tableau4[[#This Row],[Numéro de poste de la pièce de référence]])</f>
        <v>450069415430</v>
      </c>
    </row>
    <row r="2864" spans="1:24" x14ac:dyDescent="0.35">
      <c r="A2864" s="1" t="s">
        <v>97</v>
      </c>
      <c r="B2864" s="1" t="s">
        <v>2489</v>
      </c>
      <c r="C2864" s="1" t="s">
        <v>2510</v>
      </c>
      <c r="D2864" s="1" t="s">
        <v>101</v>
      </c>
      <c r="E2864" s="1" t="s">
        <v>2029</v>
      </c>
      <c r="F2864" s="1" t="s">
        <v>2407</v>
      </c>
      <c r="G2864" s="1" t="s">
        <v>3239</v>
      </c>
      <c r="H2864" s="1" t="s">
        <v>88</v>
      </c>
      <c r="I2864" s="2">
        <v>44158</v>
      </c>
      <c r="J2864" s="1" t="s">
        <v>4282</v>
      </c>
      <c r="K2864" s="1" t="s">
        <v>4283</v>
      </c>
      <c r="L2864" s="1" t="s">
        <v>2630</v>
      </c>
      <c r="M2864" s="1" t="s">
        <v>4290</v>
      </c>
      <c r="N2864" s="3">
        <v>-86800.56</v>
      </c>
      <c r="O2864" s="3">
        <v>0</v>
      </c>
      <c r="P2864" s="1" t="s">
        <v>2567</v>
      </c>
      <c r="Q2864" s="1" t="s">
        <v>2030</v>
      </c>
      <c r="R2864" s="1" t="s">
        <v>2026</v>
      </c>
      <c r="S2864" s="1" t="s">
        <v>2407</v>
      </c>
      <c r="T2864" s="1" t="s">
        <v>2407</v>
      </c>
      <c r="U2864" s="1" t="s">
        <v>6628</v>
      </c>
      <c r="V2864" s="1" t="s">
        <v>2470</v>
      </c>
      <c r="W2864" s="1" t="s">
        <v>103</v>
      </c>
      <c r="X2864" s="1" t="str">
        <f>CONCATENATE(Tableau4[[#This Row],[Numéro de pièce de la pièce de référence]],Tableau4[[#This Row],[Numéro de poste de la pièce de référence]])</f>
        <v>450069419510</v>
      </c>
    </row>
    <row r="2865" spans="1:24" x14ac:dyDescent="0.35">
      <c r="A2865" s="1" t="s">
        <v>97</v>
      </c>
      <c r="B2865" s="1" t="s">
        <v>2489</v>
      </c>
      <c r="C2865" s="1" t="s">
        <v>2510</v>
      </c>
      <c r="D2865" s="1" t="s">
        <v>101</v>
      </c>
      <c r="E2865" s="1" t="s">
        <v>2300</v>
      </c>
      <c r="F2865" s="1" t="s">
        <v>2407</v>
      </c>
      <c r="G2865" s="1" t="s">
        <v>3367</v>
      </c>
      <c r="H2865" s="1" t="s">
        <v>88</v>
      </c>
      <c r="I2865" s="2">
        <v>44158</v>
      </c>
      <c r="J2865" s="1" t="s">
        <v>4282</v>
      </c>
      <c r="K2865" s="1" t="s">
        <v>4283</v>
      </c>
      <c r="L2865" s="1" t="s">
        <v>2630</v>
      </c>
      <c r="M2865" s="1" t="s">
        <v>4290</v>
      </c>
      <c r="N2865" s="3">
        <v>-7963184</v>
      </c>
      <c r="O2865" s="3">
        <v>0</v>
      </c>
      <c r="P2865" s="1" t="s">
        <v>2567</v>
      </c>
      <c r="Q2865" s="1" t="s">
        <v>1793</v>
      </c>
      <c r="R2865" s="1" t="s">
        <v>352</v>
      </c>
      <c r="S2865" s="1" t="s">
        <v>2407</v>
      </c>
      <c r="T2865" s="1" t="s">
        <v>2407</v>
      </c>
      <c r="U2865" s="1" t="s">
        <v>6629</v>
      </c>
      <c r="V2865" s="1" t="s">
        <v>2470</v>
      </c>
      <c r="W2865" s="1" t="s">
        <v>103</v>
      </c>
      <c r="X2865" s="1" t="str">
        <f>CONCATENATE(Tableau4[[#This Row],[Numéro de pièce de la pièce de référence]],Tableau4[[#This Row],[Numéro de poste de la pièce de référence]])</f>
        <v>450070152110</v>
      </c>
    </row>
    <row r="2866" spans="1:24" x14ac:dyDescent="0.35">
      <c r="A2866" s="1" t="s">
        <v>2369</v>
      </c>
      <c r="B2866" s="1" t="s">
        <v>2489</v>
      </c>
      <c r="C2866" s="1" t="s">
        <v>3064</v>
      </c>
      <c r="D2866" s="1" t="s">
        <v>4126</v>
      </c>
      <c r="E2866" s="1" t="s">
        <v>2415</v>
      </c>
      <c r="F2866" s="1" t="s">
        <v>2407</v>
      </c>
      <c r="G2866" s="1" t="s">
        <v>3059</v>
      </c>
      <c r="H2866" s="1" t="s">
        <v>88</v>
      </c>
      <c r="I2866" s="2">
        <v>44159</v>
      </c>
      <c r="J2866" s="1" t="s">
        <v>4282</v>
      </c>
      <c r="K2866" s="1" t="s">
        <v>4283</v>
      </c>
      <c r="L2866" s="1" t="s">
        <v>2630</v>
      </c>
      <c r="M2866" s="1" t="s">
        <v>4290</v>
      </c>
      <c r="N2866" s="3">
        <v>-207802.83</v>
      </c>
      <c r="O2866" s="3">
        <v>0</v>
      </c>
      <c r="P2866" s="1" t="s">
        <v>3063</v>
      </c>
      <c r="Q2866" s="1" t="s">
        <v>3061</v>
      </c>
      <c r="R2866" s="1" t="s">
        <v>301</v>
      </c>
      <c r="S2866" s="1" t="s">
        <v>2407</v>
      </c>
      <c r="T2866" s="1" t="s">
        <v>2407</v>
      </c>
      <c r="U2866" s="1" t="s">
        <v>6630</v>
      </c>
      <c r="V2866" s="1" t="s">
        <v>2470</v>
      </c>
      <c r="W2866" s="1" t="s">
        <v>51</v>
      </c>
      <c r="X2866" s="1" t="str">
        <f>CONCATENATE(Tableau4[[#This Row],[Numéro de pièce de la pièce de référence]],Tableau4[[#This Row],[Numéro de poste de la pièce de référence]])</f>
        <v>450067744910</v>
      </c>
    </row>
    <row r="2867" spans="1:24" x14ac:dyDescent="0.35">
      <c r="A2867" s="1" t="s">
        <v>2369</v>
      </c>
      <c r="B2867" s="1" t="s">
        <v>2489</v>
      </c>
      <c r="C2867" s="1" t="s">
        <v>3064</v>
      </c>
      <c r="D2867" s="1" t="s">
        <v>4126</v>
      </c>
      <c r="E2867" s="1" t="s">
        <v>2415</v>
      </c>
      <c r="F2867" s="1" t="s">
        <v>2407</v>
      </c>
      <c r="G2867" s="1" t="s">
        <v>3059</v>
      </c>
      <c r="H2867" s="1" t="s">
        <v>88</v>
      </c>
      <c r="I2867" s="2">
        <v>44159</v>
      </c>
      <c r="J2867" s="1" t="s">
        <v>4282</v>
      </c>
      <c r="K2867" s="1" t="s">
        <v>4283</v>
      </c>
      <c r="L2867" s="1" t="s">
        <v>2630</v>
      </c>
      <c r="M2867" s="1" t="s">
        <v>4290</v>
      </c>
      <c r="N2867" s="3">
        <v>-2391123.59</v>
      </c>
      <c r="O2867" s="3">
        <v>0</v>
      </c>
      <c r="P2867" s="1" t="s">
        <v>3063</v>
      </c>
      <c r="Q2867" s="1" t="s">
        <v>3061</v>
      </c>
      <c r="R2867" s="1" t="s">
        <v>301</v>
      </c>
      <c r="S2867" s="1" t="s">
        <v>2407</v>
      </c>
      <c r="T2867" s="1" t="s">
        <v>2407</v>
      </c>
      <c r="U2867" s="1" t="s">
        <v>6631</v>
      </c>
      <c r="V2867" s="1" t="s">
        <v>2470</v>
      </c>
      <c r="W2867" s="1" t="s">
        <v>51</v>
      </c>
      <c r="X2867" s="1" t="str">
        <f>CONCATENATE(Tableau4[[#This Row],[Numéro de pièce de la pièce de référence]],Tableau4[[#This Row],[Numéro de poste de la pièce de référence]])</f>
        <v>450067744910</v>
      </c>
    </row>
    <row r="2868" spans="1:24" x14ac:dyDescent="0.35">
      <c r="A2868" s="1" t="s">
        <v>2369</v>
      </c>
      <c r="B2868" s="1" t="s">
        <v>2489</v>
      </c>
      <c r="C2868" s="1" t="s">
        <v>3064</v>
      </c>
      <c r="D2868" s="1" t="s">
        <v>4126</v>
      </c>
      <c r="E2868" s="1" t="s">
        <v>2415</v>
      </c>
      <c r="F2868" s="1" t="s">
        <v>2407</v>
      </c>
      <c r="G2868" s="1" t="s">
        <v>3059</v>
      </c>
      <c r="H2868" s="1" t="s">
        <v>88</v>
      </c>
      <c r="I2868" s="2">
        <v>44159</v>
      </c>
      <c r="J2868" s="1" t="s">
        <v>4282</v>
      </c>
      <c r="K2868" s="1" t="s">
        <v>4283</v>
      </c>
      <c r="L2868" s="1" t="s">
        <v>2630</v>
      </c>
      <c r="M2868" s="1" t="s">
        <v>4290</v>
      </c>
      <c r="N2868" s="3">
        <v>-924486.59</v>
      </c>
      <c r="O2868" s="3">
        <v>0</v>
      </c>
      <c r="P2868" s="1" t="s">
        <v>3063</v>
      </c>
      <c r="Q2868" s="1" t="s">
        <v>3061</v>
      </c>
      <c r="R2868" s="1" t="s">
        <v>301</v>
      </c>
      <c r="S2868" s="1" t="s">
        <v>2407</v>
      </c>
      <c r="T2868" s="1" t="s">
        <v>2407</v>
      </c>
      <c r="U2868" s="1" t="s">
        <v>6632</v>
      </c>
      <c r="V2868" s="1" t="s">
        <v>2470</v>
      </c>
      <c r="W2868" s="1" t="s">
        <v>51</v>
      </c>
      <c r="X2868" s="1" t="str">
        <f>CONCATENATE(Tableau4[[#This Row],[Numéro de pièce de la pièce de référence]],Tableau4[[#This Row],[Numéro de poste de la pièce de référence]])</f>
        <v>450067744910</v>
      </c>
    </row>
    <row r="2869" spans="1:24" x14ac:dyDescent="0.35">
      <c r="A2869" s="1" t="s">
        <v>2369</v>
      </c>
      <c r="B2869" s="1" t="s">
        <v>2489</v>
      </c>
      <c r="C2869" s="1" t="s">
        <v>3064</v>
      </c>
      <c r="D2869" s="1" t="s">
        <v>4126</v>
      </c>
      <c r="E2869" s="1" t="s">
        <v>2415</v>
      </c>
      <c r="F2869" s="1" t="s">
        <v>2407</v>
      </c>
      <c r="G2869" s="1" t="s">
        <v>3059</v>
      </c>
      <c r="H2869" s="1" t="s">
        <v>88</v>
      </c>
      <c r="I2869" s="2">
        <v>44159</v>
      </c>
      <c r="J2869" s="1" t="s">
        <v>4282</v>
      </c>
      <c r="K2869" s="1" t="s">
        <v>4283</v>
      </c>
      <c r="L2869" s="1" t="s">
        <v>2630</v>
      </c>
      <c r="M2869" s="1" t="s">
        <v>4290</v>
      </c>
      <c r="N2869" s="3">
        <v>-380503.16</v>
      </c>
      <c r="O2869" s="3">
        <v>0</v>
      </c>
      <c r="P2869" s="1" t="s">
        <v>3063</v>
      </c>
      <c r="Q2869" s="1" t="s">
        <v>3061</v>
      </c>
      <c r="R2869" s="1" t="s">
        <v>301</v>
      </c>
      <c r="S2869" s="1" t="s">
        <v>2407</v>
      </c>
      <c r="T2869" s="1" t="s">
        <v>2407</v>
      </c>
      <c r="U2869" s="1" t="s">
        <v>6633</v>
      </c>
      <c r="V2869" s="1" t="s">
        <v>2470</v>
      </c>
      <c r="W2869" s="1" t="s">
        <v>51</v>
      </c>
      <c r="X2869" s="1" t="str">
        <f>CONCATENATE(Tableau4[[#This Row],[Numéro de pièce de la pièce de référence]],Tableau4[[#This Row],[Numéro de poste de la pièce de référence]])</f>
        <v>450067744910</v>
      </c>
    </row>
    <row r="2870" spans="1:24" x14ac:dyDescent="0.35">
      <c r="A2870" s="1" t="s">
        <v>2369</v>
      </c>
      <c r="B2870" s="1" t="s">
        <v>2489</v>
      </c>
      <c r="C2870" s="1" t="s">
        <v>3064</v>
      </c>
      <c r="D2870" s="1" t="s">
        <v>4126</v>
      </c>
      <c r="E2870" s="1" t="s">
        <v>2415</v>
      </c>
      <c r="F2870" s="1" t="s">
        <v>2407</v>
      </c>
      <c r="G2870" s="1" t="s">
        <v>3059</v>
      </c>
      <c r="H2870" s="1" t="s">
        <v>88</v>
      </c>
      <c r="I2870" s="2">
        <v>44159</v>
      </c>
      <c r="J2870" s="1" t="s">
        <v>4282</v>
      </c>
      <c r="K2870" s="1" t="s">
        <v>4283</v>
      </c>
      <c r="L2870" s="1" t="s">
        <v>2630</v>
      </c>
      <c r="M2870" s="1" t="s">
        <v>4290</v>
      </c>
      <c r="N2870" s="3">
        <v>-1778389.55</v>
      </c>
      <c r="O2870" s="3">
        <v>0</v>
      </c>
      <c r="P2870" s="1" t="s">
        <v>3063</v>
      </c>
      <c r="Q2870" s="1" t="s">
        <v>3061</v>
      </c>
      <c r="R2870" s="1" t="s">
        <v>301</v>
      </c>
      <c r="S2870" s="1" t="s">
        <v>2407</v>
      </c>
      <c r="T2870" s="1" t="s">
        <v>2407</v>
      </c>
      <c r="U2870" s="1" t="s">
        <v>6634</v>
      </c>
      <c r="V2870" s="1" t="s">
        <v>2470</v>
      </c>
      <c r="W2870" s="1" t="s">
        <v>51</v>
      </c>
      <c r="X2870" s="1" t="str">
        <f>CONCATENATE(Tableau4[[#This Row],[Numéro de pièce de la pièce de référence]],Tableau4[[#This Row],[Numéro de poste de la pièce de référence]])</f>
        <v>450067744910</v>
      </c>
    </row>
    <row r="2871" spans="1:24" x14ac:dyDescent="0.35">
      <c r="A2871" s="1" t="s">
        <v>2369</v>
      </c>
      <c r="B2871" s="1" t="s">
        <v>2489</v>
      </c>
      <c r="C2871" s="1" t="s">
        <v>3064</v>
      </c>
      <c r="D2871" s="1" t="s">
        <v>4126</v>
      </c>
      <c r="E2871" s="1" t="s">
        <v>2415</v>
      </c>
      <c r="F2871" s="1" t="s">
        <v>2407</v>
      </c>
      <c r="G2871" s="1" t="s">
        <v>3059</v>
      </c>
      <c r="H2871" s="1" t="s">
        <v>88</v>
      </c>
      <c r="I2871" s="2">
        <v>44159</v>
      </c>
      <c r="J2871" s="1" t="s">
        <v>4282</v>
      </c>
      <c r="K2871" s="1" t="s">
        <v>4283</v>
      </c>
      <c r="L2871" s="1" t="s">
        <v>2630</v>
      </c>
      <c r="M2871" s="1" t="s">
        <v>4290</v>
      </c>
      <c r="N2871" s="3">
        <v>-139068.39000000001</v>
      </c>
      <c r="O2871" s="3">
        <v>0</v>
      </c>
      <c r="P2871" s="1" t="s">
        <v>3063</v>
      </c>
      <c r="Q2871" s="1" t="s">
        <v>3061</v>
      </c>
      <c r="R2871" s="1" t="s">
        <v>301</v>
      </c>
      <c r="S2871" s="1" t="s">
        <v>2407</v>
      </c>
      <c r="T2871" s="1" t="s">
        <v>2407</v>
      </c>
      <c r="U2871" s="1" t="s">
        <v>6635</v>
      </c>
      <c r="V2871" s="1" t="s">
        <v>2470</v>
      </c>
      <c r="W2871" s="1" t="s">
        <v>51</v>
      </c>
      <c r="X2871" s="1" t="str">
        <f>CONCATENATE(Tableau4[[#This Row],[Numéro de pièce de la pièce de référence]],Tableau4[[#This Row],[Numéro de poste de la pièce de référence]])</f>
        <v>450067744910</v>
      </c>
    </row>
    <row r="2872" spans="1:24" x14ac:dyDescent="0.35">
      <c r="A2872" s="1" t="s">
        <v>2369</v>
      </c>
      <c r="B2872" s="1" t="s">
        <v>2489</v>
      </c>
      <c r="C2872" s="1" t="s">
        <v>3064</v>
      </c>
      <c r="D2872" s="1" t="s">
        <v>4126</v>
      </c>
      <c r="E2872" s="1" t="s">
        <v>2415</v>
      </c>
      <c r="F2872" s="1" t="s">
        <v>2407</v>
      </c>
      <c r="G2872" s="1" t="s">
        <v>3059</v>
      </c>
      <c r="H2872" s="1" t="s">
        <v>88</v>
      </c>
      <c r="I2872" s="2">
        <v>44159</v>
      </c>
      <c r="J2872" s="1" t="s">
        <v>4282</v>
      </c>
      <c r="K2872" s="1" t="s">
        <v>4283</v>
      </c>
      <c r="L2872" s="1" t="s">
        <v>2630</v>
      </c>
      <c r="M2872" s="1" t="s">
        <v>4290</v>
      </c>
      <c r="N2872" s="3">
        <v>-71545.34</v>
      </c>
      <c r="O2872" s="3">
        <v>0</v>
      </c>
      <c r="P2872" s="1" t="s">
        <v>3063</v>
      </c>
      <c r="Q2872" s="1" t="s">
        <v>3061</v>
      </c>
      <c r="R2872" s="1" t="s">
        <v>301</v>
      </c>
      <c r="S2872" s="1" t="s">
        <v>2407</v>
      </c>
      <c r="T2872" s="1" t="s">
        <v>2407</v>
      </c>
      <c r="U2872" s="1" t="s">
        <v>6636</v>
      </c>
      <c r="V2872" s="1" t="s">
        <v>2470</v>
      </c>
      <c r="W2872" s="1" t="s">
        <v>51</v>
      </c>
      <c r="X2872" s="1" t="str">
        <f>CONCATENATE(Tableau4[[#This Row],[Numéro de pièce de la pièce de référence]],Tableau4[[#This Row],[Numéro de poste de la pièce de référence]])</f>
        <v>450067744910</v>
      </c>
    </row>
    <row r="2873" spans="1:24" x14ac:dyDescent="0.35">
      <c r="A2873" s="1" t="s">
        <v>97</v>
      </c>
      <c r="B2873" s="1" t="s">
        <v>2489</v>
      </c>
      <c r="C2873" s="1" t="s">
        <v>2510</v>
      </c>
      <c r="D2873" s="1" t="s">
        <v>101</v>
      </c>
      <c r="E2873" s="1" t="s">
        <v>1595</v>
      </c>
      <c r="F2873" s="1" t="s">
        <v>2407</v>
      </c>
      <c r="G2873" s="1" t="s">
        <v>3069</v>
      </c>
      <c r="H2873" s="1" t="s">
        <v>88</v>
      </c>
      <c r="I2873" s="2">
        <v>44159</v>
      </c>
      <c r="J2873" s="1" t="s">
        <v>4282</v>
      </c>
      <c r="K2873" s="1" t="s">
        <v>4283</v>
      </c>
      <c r="L2873" s="1" t="s">
        <v>3401</v>
      </c>
      <c r="M2873" s="1" t="s">
        <v>4288</v>
      </c>
      <c r="N2873" s="3">
        <v>34067769.140000001</v>
      </c>
      <c r="O2873" s="3">
        <v>0</v>
      </c>
      <c r="P2873" s="1" t="s">
        <v>2517</v>
      </c>
      <c r="Q2873" s="1" t="s">
        <v>1596</v>
      </c>
      <c r="R2873" s="1" t="s">
        <v>301</v>
      </c>
      <c r="S2873" s="1" t="s">
        <v>2407</v>
      </c>
      <c r="T2873" s="1" t="s">
        <v>2407</v>
      </c>
      <c r="U2873" s="1" t="s">
        <v>6637</v>
      </c>
      <c r="V2873" s="1" t="s">
        <v>2470</v>
      </c>
      <c r="W2873" s="1" t="s">
        <v>103</v>
      </c>
      <c r="X2873" s="1" t="str">
        <f>CONCATENATE(Tableau4[[#This Row],[Numéro de pièce de la pièce de référence]],Tableau4[[#This Row],[Numéro de poste de la pièce de référence]])</f>
        <v>450067816910</v>
      </c>
    </row>
    <row r="2874" spans="1:24" x14ac:dyDescent="0.35">
      <c r="A2874" s="1" t="s">
        <v>23</v>
      </c>
      <c r="B2874" s="1" t="s">
        <v>3111</v>
      </c>
      <c r="C2874" s="1" t="s">
        <v>2492</v>
      </c>
      <c r="D2874" s="1" t="s">
        <v>50</v>
      </c>
      <c r="E2874" s="1" t="s">
        <v>1714</v>
      </c>
      <c r="F2874" s="1" t="s">
        <v>2407</v>
      </c>
      <c r="G2874" s="1" t="s">
        <v>3110</v>
      </c>
      <c r="H2874" s="1" t="s">
        <v>88</v>
      </c>
      <c r="I2874" s="2">
        <v>44159</v>
      </c>
      <c r="J2874" s="1" t="s">
        <v>4282</v>
      </c>
      <c r="K2874" s="1" t="s">
        <v>4283</v>
      </c>
      <c r="L2874" s="1" t="s">
        <v>2630</v>
      </c>
      <c r="M2874" s="1" t="s">
        <v>4290</v>
      </c>
      <c r="N2874" s="3">
        <v>-6224.47</v>
      </c>
      <c r="O2874" s="3">
        <v>0</v>
      </c>
      <c r="P2874" s="1" t="s">
        <v>2771</v>
      </c>
      <c r="Q2874" s="1" t="s">
        <v>1715</v>
      </c>
      <c r="R2874" s="1" t="s">
        <v>301</v>
      </c>
      <c r="S2874" s="1" t="s">
        <v>2407</v>
      </c>
      <c r="T2874" s="1" t="s">
        <v>2407</v>
      </c>
      <c r="U2874" s="1" t="s">
        <v>6638</v>
      </c>
      <c r="V2874" s="1" t="s">
        <v>2470</v>
      </c>
      <c r="W2874" s="1" t="s">
        <v>51</v>
      </c>
      <c r="X2874" s="1" t="str">
        <f>CONCATENATE(Tableau4[[#This Row],[Numéro de pièce de la pièce de référence]],Tableau4[[#This Row],[Numéro de poste de la pièce de référence]])</f>
        <v>450068216510</v>
      </c>
    </row>
    <row r="2875" spans="1:24" x14ac:dyDescent="0.35">
      <c r="A2875" s="1" t="s">
        <v>23</v>
      </c>
      <c r="B2875" s="1" t="s">
        <v>3111</v>
      </c>
      <c r="C2875" s="1" t="s">
        <v>2492</v>
      </c>
      <c r="D2875" s="1" t="s">
        <v>50</v>
      </c>
      <c r="E2875" s="1" t="s">
        <v>1714</v>
      </c>
      <c r="F2875" s="1" t="s">
        <v>2407</v>
      </c>
      <c r="G2875" s="1" t="s">
        <v>3110</v>
      </c>
      <c r="H2875" s="1" t="s">
        <v>88</v>
      </c>
      <c r="I2875" s="2">
        <v>44159</v>
      </c>
      <c r="J2875" s="1" t="s">
        <v>4282</v>
      </c>
      <c r="K2875" s="1" t="s">
        <v>4283</v>
      </c>
      <c r="L2875" s="1" t="s">
        <v>2630</v>
      </c>
      <c r="M2875" s="1" t="s">
        <v>4290</v>
      </c>
      <c r="N2875" s="3">
        <v>-3862.44</v>
      </c>
      <c r="O2875" s="3">
        <v>0</v>
      </c>
      <c r="P2875" s="1" t="s">
        <v>2771</v>
      </c>
      <c r="Q2875" s="1" t="s">
        <v>1715</v>
      </c>
      <c r="R2875" s="1" t="s">
        <v>301</v>
      </c>
      <c r="S2875" s="1" t="s">
        <v>2407</v>
      </c>
      <c r="T2875" s="1" t="s">
        <v>2407</v>
      </c>
      <c r="U2875" s="1" t="s">
        <v>6639</v>
      </c>
      <c r="V2875" s="1" t="s">
        <v>2470</v>
      </c>
      <c r="W2875" s="1" t="s">
        <v>51</v>
      </c>
      <c r="X2875" s="1" t="str">
        <f>CONCATENATE(Tableau4[[#This Row],[Numéro de pièce de la pièce de référence]],Tableau4[[#This Row],[Numéro de poste de la pièce de référence]])</f>
        <v>450068216510</v>
      </c>
    </row>
    <row r="2876" spans="1:24" x14ac:dyDescent="0.35">
      <c r="A2876" s="1" t="s">
        <v>97</v>
      </c>
      <c r="B2876" s="1" t="s">
        <v>2489</v>
      </c>
      <c r="C2876" s="1" t="s">
        <v>2510</v>
      </c>
      <c r="D2876" s="1" t="s">
        <v>101</v>
      </c>
      <c r="E2876" s="1" t="s">
        <v>1757</v>
      </c>
      <c r="F2876" s="1" t="s">
        <v>2407</v>
      </c>
      <c r="G2876" s="1" t="s">
        <v>3133</v>
      </c>
      <c r="H2876" s="1" t="s">
        <v>88</v>
      </c>
      <c r="I2876" s="2">
        <v>44159</v>
      </c>
      <c r="J2876" s="1" t="s">
        <v>4282</v>
      </c>
      <c r="K2876" s="1" t="s">
        <v>4283</v>
      </c>
      <c r="L2876" s="1" t="s">
        <v>2630</v>
      </c>
      <c r="M2876" s="1" t="s">
        <v>4290</v>
      </c>
      <c r="N2876" s="3">
        <v>-46093.74</v>
      </c>
      <c r="O2876" s="3">
        <v>0</v>
      </c>
      <c r="P2876" s="1" t="s">
        <v>2567</v>
      </c>
      <c r="Q2876" s="1" t="s">
        <v>1758</v>
      </c>
      <c r="R2876" s="1" t="s">
        <v>899</v>
      </c>
      <c r="S2876" s="1" t="s">
        <v>2407</v>
      </c>
      <c r="T2876" s="1" t="s">
        <v>2407</v>
      </c>
      <c r="U2876" s="1" t="s">
        <v>6640</v>
      </c>
      <c r="V2876" s="1" t="s">
        <v>2470</v>
      </c>
      <c r="W2876" s="1" t="s">
        <v>113</v>
      </c>
      <c r="X2876" s="1" t="str">
        <f>CONCATENATE(Tableau4[[#This Row],[Numéro de pièce de la pièce de référence]],Tableau4[[#This Row],[Numéro de poste de la pièce de référence]])</f>
        <v>450068405810</v>
      </c>
    </row>
    <row r="2877" spans="1:24" x14ac:dyDescent="0.35">
      <c r="A2877" s="1" t="s">
        <v>97</v>
      </c>
      <c r="B2877" s="1" t="s">
        <v>2489</v>
      </c>
      <c r="C2877" s="1" t="s">
        <v>2510</v>
      </c>
      <c r="D2877" s="1" t="s">
        <v>101</v>
      </c>
      <c r="E2877" s="1" t="s">
        <v>1757</v>
      </c>
      <c r="F2877" s="1" t="s">
        <v>2407</v>
      </c>
      <c r="G2877" s="1" t="s">
        <v>3133</v>
      </c>
      <c r="H2877" s="1" t="s">
        <v>88</v>
      </c>
      <c r="I2877" s="2">
        <v>44159</v>
      </c>
      <c r="J2877" s="1" t="s">
        <v>4282</v>
      </c>
      <c r="K2877" s="1" t="s">
        <v>4283</v>
      </c>
      <c r="L2877" s="1" t="s">
        <v>2630</v>
      </c>
      <c r="M2877" s="1" t="s">
        <v>4290</v>
      </c>
      <c r="N2877" s="3">
        <v>-13828.12</v>
      </c>
      <c r="O2877" s="3">
        <v>0</v>
      </c>
      <c r="P2877" s="1" t="s">
        <v>2567</v>
      </c>
      <c r="Q2877" s="1" t="s">
        <v>1758</v>
      </c>
      <c r="R2877" s="1" t="s">
        <v>899</v>
      </c>
      <c r="S2877" s="1" t="s">
        <v>2407</v>
      </c>
      <c r="T2877" s="1" t="s">
        <v>2407</v>
      </c>
      <c r="U2877" s="1" t="s">
        <v>6641</v>
      </c>
      <c r="V2877" s="1" t="s">
        <v>2470</v>
      </c>
      <c r="W2877" s="1" t="s">
        <v>113</v>
      </c>
      <c r="X2877" s="1" t="str">
        <f>CONCATENATE(Tableau4[[#This Row],[Numéro de pièce de la pièce de référence]],Tableau4[[#This Row],[Numéro de poste de la pièce de référence]])</f>
        <v>450068405810</v>
      </c>
    </row>
    <row r="2878" spans="1:24" x14ac:dyDescent="0.35">
      <c r="A2878" s="1" t="s">
        <v>97</v>
      </c>
      <c r="B2878" s="1" t="s">
        <v>2489</v>
      </c>
      <c r="C2878" s="1" t="s">
        <v>2510</v>
      </c>
      <c r="D2878" s="1" t="s">
        <v>101</v>
      </c>
      <c r="E2878" s="1" t="s">
        <v>1757</v>
      </c>
      <c r="F2878" s="1" t="s">
        <v>2407</v>
      </c>
      <c r="G2878" s="1" t="s">
        <v>3133</v>
      </c>
      <c r="H2878" s="1" t="s">
        <v>88</v>
      </c>
      <c r="I2878" s="2">
        <v>44159</v>
      </c>
      <c r="J2878" s="1" t="s">
        <v>4282</v>
      </c>
      <c r="K2878" s="1" t="s">
        <v>4283</v>
      </c>
      <c r="L2878" s="1" t="s">
        <v>2630</v>
      </c>
      <c r="M2878" s="1" t="s">
        <v>4290</v>
      </c>
      <c r="N2878" s="3">
        <v>-460.94</v>
      </c>
      <c r="O2878" s="3">
        <v>0</v>
      </c>
      <c r="P2878" s="1" t="s">
        <v>2567</v>
      </c>
      <c r="Q2878" s="1" t="s">
        <v>1758</v>
      </c>
      <c r="R2878" s="1" t="s">
        <v>899</v>
      </c>
      <c r="S2878" s="1" t="s">
        <v>2407</v>
      </c>
      <c r="T2878" s="1" t="s">
        <v>2407</v>
      </c>
      <c r="U2878" s="1" t="s">
        <v>6642</v>
      </c>
      <c r="V2878" s="1" t="s">
        <v>2470</v>
      </c>
      <c r="W2878" s="1" t="s">
        <v>113</v>
      </c>
      <c r="X2878" s="1" t="str">
        <f>CONCATENATE(Tableau4[[#This Row],[Numéro de pièce de la pièce de référence]],Tableau4[[#This Row],[Numéro de poste de la pièce de référence]])</f>
        <v>450068405810</v>
      </c>
    </row>
    <row r="2879" spans="1:24" x14ac:dyDescent="0.35">
      <c r="A2879" s="1" t="s">
        <v>97</v>
      </c>
      <c r="B2879" s="1" t="s">
        <v>2489</v>
      </c>
      <c r="C2879" s="1" t="s">
        <v>2510</v>
      </c>
      <c r="D2879" s="1" t="s">
        <v>101</v>
      </c>
      <c r="E2879" s="1" t="s">
        <v>1757</v>
      </c>
      <c r="F2879" s="1" t="s">
        <v>2407</v>
      </c>
      <c r="G2879" s="1" t="s">
        <v>3133</v>
      </c>
      <c r="H2879" s="1" t="s">
        <v>88</v>
      </c>
      <c r="I2879" s="2">
        <v>44159</v>
      </c>
      <c r="J2879" s="1" t="s">
        <v>4282</v>
      </c>
      <c r="K2879" s="1" t="s">
        <v>4283</v>
      </c>
      <c r="L2879" s="1" t="s">
        <v>2630</v>
      </c>
      <c r="M2879" s="1" t="s">
        <v>4290</v>
      </c>
      <c r="N2879" s="3">
        <v>-307.29000000000002</v>
      </c>
      <c r="O2879" s="3">
        <v>0</v>
      </c>
      <c r="P2879" s="1" t="s">
        <v>2567</v>
      </c>
      <c r="Q2879" s="1" t="s">
        <v>1758</v>
      </c>
      <c r="R2879" s="1" t="s">
        <v>899</v>
      </c>
      <c r="S2879" s="1" t="s">
        <v>2407</v>
      </c>
      <c r="T2879" s="1" t="s">
        <v>2407</v>
      </c>
      <c r="U2879" s="1" t="s">
        <v>6643</v>
      </c>
      <c r="V2879" s="1" t="s">
        <v>2470</v>
      </c>
      <c r="W2879" s="1" t="s">
        <v>113</v>
      </c>
      <c r="X2879" s="1" t="str">
        <f>CONCATENATE(Tableau4[[#This Row],[Numéro de pièce de la pièce de référence]],Tableau4[[#This Row],[Numéro de poste de la pièce de référence]])</f>
        <v>450068405810</v>
      </c>
    </row>
    <row r="2880" spans="1:24" x14ac:dyDescent="0.35">
      <c r="A2880" s="1" t="s">
        <v>97</v>
      </c>
      <c r="B2880" s="1" t="s">
        <v>2489</v>
      </c>
      <c r="C2880" s="1" t="s">
        <v>2510</v>
      </c>
      <c r="D2880" s="1" t="s">
        <v>101</v>
      </c>
      <c r="E2880" s="1" t="s">
        <v>1837</v>
      </c>
      <c r="F2880" s="1" t="s">
        <v>2407</v>
      </c>
      <c r="G2880" s="1" t="s">
        <v>3169</v>
      </c>
      <c r="H2880" s="1" t="s">
        <v>423</v>
      </c>
      <c r="I2880" s="2">
        <v>44159</v>
      </c>
      <c r="J2880" s="1" t="s">
        <v>4282</v>
      </c>
      <c r="K2880" s="1" t="s">
        <v>4283</v>
      </c>
      <c r="L2880" s="1" t="s">
        <v>2630</v>
      </c>
      <c r="M2880" s="1" t="s">
        <v>4290</v>
      </c>
      <c r="N2880" s="3">
        <v>-85034.87</v>
      </c>
      <c r="O2880" s="3">
        <v>0</v>
      </c>
      <c r="P2880" s="1" t="s">
        <v>2567</v>
      </c>
      <c r="Q2880" s="1" t="s">
        <v>1839</v>
      </c>
      <c r="R2880" s="1" t="s">
        <v>1836</v>
      </c>
      <c r="S2880" s="1" t="s">
        <v>2407</v>
      </c>
      <c r="T2880" s="1" t="s">
        <v>2407</v>
      </c>
      <c r="U2880" s="1" t="s">
        <v>6644</v>
      </c>
      <c r="V2880" s="1" t="s">
        <v>2470</v>
      </c>
      <c r="W2880" s="1" t="s">
        <v>103</v>
      </c>
      <c r="X2880" s="1" t="str">
        <f>CONCATENATE(Tableau4[[#This Row],[Numéro de pièce de la pièce de référence]],Tableau4[[#This Row],[Numéro de poste de la pièce de référence]])</f>
        <v>450068634950</v>
      </c>
    </row>
    <row r="2881" spans="1:24" x14ac:dyDescent="0.35">
      <c r="A2881" s="1" t="s">
        <v>97</v>
      </c>
      <c r="B2881" s="1" t="s">
        <v>2489</v>
      </c>
      <c r="C2881" s="1" t="s">
        <v>2510</v>
      </c>
      <c r="D2881" s="1" t="s">
        <v>101</v>
      </c>
      <c r="E2881" s="1" t="s">
        <v>1913</v>
      </c>
      <c r="F2881" s="1" t="s">
        <v>2407</v>
      </c>
      <c r="G2881" s="1" t="s">
        <v>3191</v>
      </c>
      <c r="H2881" s="1" t="s">
        <v>217</v>
      </c>
      <c r="I2881" s="2">
        <v>44159</v>
      </c>
      <c r="J2881" s="1" t="s">
        <v>4282</v>
      </c>
      <c r="K2881" s="1" t="s">
        <v>4283</v>
      </c>
      <c r="L2881" s="1" t="s">
        <v>2630</v>
      </c>
      <c r="M2881" s="1" t="s">
        <v>4290</v>
      </c>
      <c r="N2881" s="3">
        <v>0.01</v>
      </c>
      <c r="O2881" s="3">
        <v>0</v>
      </c>
      <c r="P2881" s="1" t="s">
        <v>2567</v>
      </c>
      <c r="Q2881" s="1" t="s">
        <v>1915</v>
      </c>
      <c r="R2881" s="1" t="s">
        <v>352</v>
      </c>
      <c r="S2881" s="1" t="s">
        <v>2407</v>
      </c>
      <c r="T2881" s="1" t="s">
        <v>2407</v>
      </c>
      <c r="U2881" s="1" t="s">
        <v>6645</v>
      </c>
      <c r="V2881" s="1" t="s">
        <v>2470</v>
      </c>
      <c r="W2881" s="1" t="s">
        <v>103</v>
      </c>
      <c r="X2881" s="1" t="str">
        <f>CONCATENATE(Tableau4[[#This Row],[Numéro de pièce de la pièce de référence]],Tableau4[[#This Row],[Numéro de poste de la pièce de référence]])</f>
        <v>450068901320</v>
      </c>
    </row>
    <row r="2882" spans="1:24" x14ac:dyDescent="0.35">
      <c r="A2882" s="1" t="s">
        <v>97</v>
      </c>
      <c r="B2882" s="1" t="s">
        <v>2489</v>
      </c>
      <c r="C2882" s="1" t="s">
        <v>2510</v>
      </c>
      <c r="D2882" s="1" t="s">
        <v>101</v>
      </c>
      <c r="E2882" s="1" t="s">
        <v>1913</v>
      </c>
      <c r="F2882" s="1" t="s">
        <v>2407</v>
      </c>
      <c r="G2882" s="1" t="s">
        <v>3191</v>
      </c>
      <c r="H2882" s="1" t="s">
        <v>217</v>
      </c>
      <c r="I2882" s="2">
        <v>44159</v>
      </c>
      <c r="J2882" s="1" t="s">
        <v>4282</v>
      </c>
      <c r="K2882" s="1" t="s">
        <v>4283</v>
      </c>
      <c r="L2882" s="1" t="s">
        <v>2590</v>
      </c>
      <c r="M2882" s="1" t="s">
        <v>4402</v>
      </c>
      <c r="N2882" s="3">
        <v>-0.01</v>
      </c>
      <c r="O2882" s="3">
        <v>0</v>
      </c>
      <c r="P2882" s="1" t="s">
        <v>2567</v>
      </c>
      <c r="Q2882" s="1" t="s">
        <v>1915</v>
      </c>
      <c r="R2882" s="1" t="s">
        <v>352</v>
      </c>
      <c r="S2882" s="1" t="s">
        <v>2407</v>
      </c>
      <c r="T2882" s="1" t="s">
        <v>2407</v>
      </c>
      <c r="U2882" s="1" t="s">
        <v>6645</v>
      </c>
      <c r="V2882" s="1" t="s">
        <v>2470</v>
      </c>
      <c r="W2882" s="1" t="s">
        <v>103</v>
      </c>
      <c r="X2882" s="1" t="str">
        <f>CONCATENATE(Tableau4[[#This Row],[Numéro de pièce de la pièce de référence]],Tableau4[[#This Row],[Numéro de poste de la pièce de référence]])</f>
        <v>450068901320</v>
      </c>
    </row>
    <row r="2883" spans="1:24" x14ac:dyDescent="0.35">
      <c r="A2883" s="1" t="s">
        <v>97</v>
      </c>
      <c r="B2883" s="1" t="s">
        <v>2489</v>
      </c>
      <c r="C2883" s="1" t="s">
        <v>2510</v>
      </c>
      <c r="D2883" s="1" t="s">
        <v>101</v>
      </c>
      <c r="E2883" s="1" t="s">
        <v>1913</v>
      </c>
      <c r="F2883" s="1" t="s">
        <v>2407</v>
      </c>
      <c r="G2883" s="1" t="s">
        <v>3191</v>
      </c>
      <c r="H2883" s="1" t="s">
        <v>217</v>
      </c>
      <c r="I2883" s="2">
        <v>44159</v>
      </c>
      <c r="J2883" s="1" t="s">
        <v>4282</v>
      </c>
      <c r="K2883" s="1" t="s">
        <v>4283</v>
      </c>
      <c r="L2883" s="1" t="s">
        <v>2630</v>
      </c>
      <c r="M2883" s="1" t="s">
        <v>4290</v>
      </c>
      <c r="N2883" s="3">
        <v>0.01</v>
      </c>
      <c r="O2883" s="3">
        <v>0</v>
      </c>
      <c r="P2883" s="1" t="s">
        <v>2567</v>
      </c>
      <c r="Q2883" s="1" t="s">
        <v>1915</v>
      </c>
      <c r="R2883" s="1" t="s">
        <v>352</v>
      </c>
      <c r="S2883" s="1" t="s">
        <v>2407</v>
      </c>
      <c r="T2883" s="1" t="s">
        <v>2407</v>
      </c>
      <c r="U2883" s="1" t="s">
        <v>6645</v>
      </c>
      <c r="V2883" s="1" t="s">
        <v>2470</v>
      </c>
      <c r="W2883" s="1" t="s">
        <v>103</v>
      </c>
      <c r="X2883" s="1" t="str">
        <f>CONCATENATE(Tableau4[[#This Row],[Numéro de pièce de la pièce de référence]],Tableau4[[#This Row],[Numéro de poste de la pièce de référence]])</f>
        <v>450068901320</v>
      </c>
    </row>
    <row r="2884" spans="1:24" x14ac:dyDescent="0.35">
      <c r="A2884" s="1" t="s">
        <v>97</v>
      </c>
      <c r="B2884" s="1" t="s">
        <v>2489</v>
      </c>
      <c r="C2884" s="1" t="s">
        <v>2510</v>
      </c>
      <c r="D2884" s="1" t="s">
        <v>101</v>
      </c>
      <c r="E2884" s="1" t="s">
        <v>1913</v>
      </c>
      <c r="F2884" s="1" t="s">
        <v>2407</v>
      </c>
      <c r="G2884" s="1" t="s">
        <v>3191</v>
      </c>
      <c r="H2884" s="1" t="s">
        <v>217</v>
      </c>
      <c r="I2884" s="2">
        <v>44159</v>
      </c>
      <c r="J2884" s="1" t="s">
        <v>4282</v>
      </c>
      <c r="K2884" s="1" t="s">
        <v>4283</v>
      </c>
      <c r="L2884" s="1" t="s">
        <v>2590</v>
      </c>
      <c r="M2884" s="1" t="s">
        <v>4402</v>
      </c>
      <c r="N2884" s="3">
        <v>-0.01</v>
      </c>
      <c r="O2884" s="3">
        <v>0</v>
      </c>
      <c r="P2884" s="1" t="s">
        <v>2567</v>
      </c>
      <c r="Q2884" s="1" t="s">
        <v>1915</v>
      </c>
      <c r="R2884" s="1" t="s">
        <v>352</v>
      </c>
      <c r="S2884" s="1" t="s">
        <v>2407</v>
      </c>
      <c r="T2884" s="1" t="s">
        <v>2407</v>
      </c>
      <c r="U2884" s="1" t="s">
        <v>6645</v>
      </c>
      <c r="V2884" s="1" t="s">
        <v>2470</v>
      </c>
      <c r="W2884" s="1" t="s">
        <v>103</v>
      </c>
      <c r="X2884" s="1" t="str">
        <f>CONCATENATE(Tableau4[[#This Row],[Numéro de pièce de la pièce de référence]],Tableau4[[#This Row],[Numéro de poste de la pièce de référence]])</f>
        <v>450068901320</v>
      </c>
    </row>
    <row r="2885" spans="1:24" x14ac:dyDescent="0.35">
      <c r="A2885" s="1" t="s">
        <v>97</v>
      </c>
      <c r="B2885" s="1" t="s">
        <v>2489</v>
      </c>
      <c r="C2885" s="1" t="s">
        <v>2510</v>
      </c>
      <c r="D2885" s="1" t="s">
        <v>101</v>
      </c>
      <c r="E2885" s="1" t="s">
        <v>1913</v>
      </c>
      <c r="F2885" s="1" t="s">
        <v>2407</v>
      </c>
      <c r="G2885" s="1" t="s">
        <v>3191</v>
      </c>
      <c r="H2885" s="1" t="s">
        <v>217</v>
      </c>
      <c r="I2885" s="2">
        <v>44159</v>
      </c>
      <c r="J2885" s="1" t="s">
        <v>4282</v>
      </c>
      <c r="K2885" s="1" t="s">
        <v>4283</v>
      </c>
      <c r="L2885" s="1" t="s">
        <v>2630</v>
      </c>
      <c r="M2885" s="1" t="s">
        <v>4290</v>
      </c>
      <c r="N2885" s="3">
        <v>0.01</v>
      </c>
      <c r="O2885" s="3">
        <v>0</v>
      </c>
      <c r="P2885" s="1" t="s">
        <v>2567</v>
      </c>
      <c r="Q2885" s="1" t="s">
        <v>1915</v>
      </c>
      <c r="R2885" s="1" t="s">
        <v>352</v>
      </c>
      <c r="S2885" s="1" t="s">
        <v>2407</v>
      </c>
      <c r="T2885" s="1" t="s">
        <v>2407</v>
      </c>
      <c r="U2885" s="1" t="s">
        <v>6646</v>
      </c>
      <c r="V2885" s="1" t="s">
        <v>2470</v>
      </c>
      <c r="W2885" s="1" t="s">
        <v>103</v>
      </c>
      <c r="X2885" s="1" t="str">
        <f>CONCATENATE(Tableau4[[#This Row],[Numéro de pièce de la pièce de référence]],Tableau4[[#This Row],[Numéro de poste de la pièce de référence]])</f>
        <v>450068901320</v>
      </c>
    </row>
    <row r="2886" spans="1:24" x14ac:dyDescent="0.35">
      <c r="A2886" s="1" t="s">
        <v>97</v>
      </c>
      <c r="B2886" s="1" t="s">
        <v>2489</v>
      </c>
      <c r="C2886" s="1" t="s">
        <v>2510</v>
      </c>
      <c r="D2886" s="1" t="s">
        <v>101</v>
      </c>
      <c r="E2886" s="1" t="s">
        <v>1913</v>
      </c>
      <c r="F2886" s="1" t="s">
        <v>2407</v>
      </c>
      <c r="G2886" s="1" t="s">
        <v>3191</v>
      </c>
      <c r="H2886" s="1" t="s">
        <v>217</v>
      </c>
      <c r="I2886" s="2">
        <v>44159</v>
      </c>
      <c r="J2886" s="1" t="s">
        <v>4282</v>
      </c>
      <c r="K2886" s="1" t="s">
        <v>4283</v>
      </c>
      <c r="L2886" s="1" t="s">
        <v>2590</v>
      </c>
      <c r="M2886" s="1" t="s">
        <v>4402</v>
      </c>
      <c r="N2886" s="3">
        <v>-0.01</v>
      </c>
      <c r="O2886" s="3">
        <v>0</v>
      </c>
      <c r="P2886" s="1" t="s">
        <v>2567</v>
      </c>
      <c r="Q2886" s="1" t="s">
        <v>1915</v>
      </c>
      <c r="R2886" s="1" t="s">
        <v>352</v>
      </c>
      <c r="S2886" s="1" t="s">
        <v>2407</v>
      </c>
      <c r="T2886" s="1" t="s">
        <v>2407</v>
      </c>
      <c r="U2886" s="1" t="s">
        <v>6646</v>
      </c>
      <c r="V2886" s="1" t="s">
        <v>2470</v>
      </c>
      <c r="W2886" s="1" t="s">
        <v>103</v>
      </c>
      <c r="X2886" s="1" t="str">
        <f>CONCATENATE(Tableau4[[#This Row],[Numéro de pièce de la pièce de référence]],Tableau4[[#This Row],[Numéro de poste de la pièce de référence]])</f>
        <v>450068901320</v>
      </c>
    </row>
    <row r="2887" spans="1:24" x14ac:dyDescent="0.35">
      <c r="A2887" s="1" t="s">
        <v>97</v>
      </c>
      <c r="B2887" s="1" t="s">
        <v>2489</v>
      </c>
      <c r="C2887" s="1" t="s">
        <v>2510</v>
      </c>
      <c r="D2887" s="1" t="s">
        <v>101</v>
      </c>
      <c r="E2887" s="1" t="s">
        <v>1913</v>
      </c>
      <c r="F2887" s="1" t="s">
        <v>2407</v>
      </c>
      <c r="G2887" s="1" t="s">
        <v>3191</v>
      </c>
      <c r="H2887" s="1" t="s">
        <v>217</v>
      </c>
      <c r="I2887" s="2">
        <v>44159</v>
      </c>
      <c r="J2887" s="1" t="s">
        <v>4282</v>
      </c>
      <c r="K2887" s="1" t="s">
        <v>4283</v>
      </c>
      <c r="L2887" s="1" t="s">
        <v>2630</v>
      </c>
      <c r="M2887" s="1" t="s">
        <v>4290</v>
      </c>
      <c r="N2887" s="3">
        <v>0.01</v>
      </c>
      <c r="O2887" s="3">
        <v>0</v>
      </c>
      <c r="P2887" s="1" t="s">
        <v>2567</v>
      </c>
      <c r="Q2887" s="1" t="s">
        <v>1915</v>
      </c>
      <c r="R2887" s="1" t="s">
        <v>352</v>
      </c>
      <c r="S2887" s="1" t="s">
        <v>2407</v>
      </c>
      <c r="T2887" s="1" t="s">
        <v>2407</v>
      </c>
      <c r="U2887" s="1" t="s">
        <v>6646</v>
      </c>
      <c r="V2887" s="1" t="s">
        <v>2470</v>
      </c>
      <c r="W2887" s="1" t="s">
        <v>103</v>
      </c>
      <c r="X2887" s="1" t="str">
        <f>CONCATENATE(Tableau4[[#This Row],[Numéro de pièce de la pièce de référence]],Tableau4[[#This Row],[Numéro de poste de la pièce de référence]])</f>
        <v>450068901320</v>
      </c>
    </row>
    <row r="2888" spans="1:24" x14ac:dyDescent="0.35">
      <c r="A2888" s="1" t="s">
        <v>97</v>
      </c>
      <c r="B2888" s="1" t="s">
        <v>2489</v>
      </c>
      <c r="C2888" s="1" t="s">
        <v>2510</v>
      </c>
      <c r="D2888" s="1" t="s">
        <v>101</v>
      </c>
      <c r="E2888" s="1" t="s">
        <v>1913</v>
      </c>
      <c r="F2888" s="1" t="s">
        <v>2407</v>
      </c>
      <c r="G2888" s="1" t="s">
        <v>3191</v>
      </c>
      <c r="H2888" s="1" t="s">
        <v>217</v>
      </c>
      <c r="I2888" s="2">
        <v>44159</v>
      </c>
      <c r="J2888" s="1" t="s">
        <v>4282</v>
      </c>
      <c r="K2888" s="1" t="s">
        <v>4283</v>
      </c>
      <c r="L2888" s="1" t="s">
        <v>2590</v>
      </c>
      <c r="M2888" s="1" t="s">
        <v>4402</v>
      </c>
      <c r="N2888" s="3">
        <v>-0.01</v>
      </c>
      <c r="O2888" s="3">
        <v>0</v>
      </c>
      <c r="P2888" s="1" t="s">
        <v>2567</v>
      </c>
      <c r="Q2888" s="1" t="s">
        <v>1915</v>
      </c>
      <c r="R2888" s="1" t="s">
        <v>352</v>
      </c>
      <c r="S2888" s="1" t="s">
        <v>2407</v>
      </c>
      <c r="T2888" s="1" t="s">
        <v>2407</v>
      </c>
      <c r="U2888" s="1" t="s">
        <v>6646</v>
      </c>
      <c r="V2888" s="1" t="s">
        <v>2470</v>
      </c>
      <c r="W2888" s="1" t="s">
        <v>103</v>
      </c>
      <c r="X2888" s="1" t="str">
        <f>CONCATENATE(Tableau4[[#This Row],[Numéro de pièce de la pièce de référence]],Tableau4[[#This Row],[Numéro de poste de la pièce de référence]])</f>
        <v>450068901320</v>
      </c>
    </row>
    <row r="2889" spans="1:24" x14ac:dyDescent="0.35">
      <c r="A2889" s="1" t="s">
        <v>97</v>
      </c>
      <c r="B2889" s="1" t="s">
        <v>2489</v>
      </c>
      <c r="C2889" s="1" t="s">
        <v>2510</v>
      </c>
      <c r="D2889" s="1" t="s">
        <v>101</v>
      </c>
      <c r="E2889" s="1" t="s">
        <v>1913</v>
      </c>
      <c r="F2889" s="1" t="s">
        <v>2407</v>
      </c>
      <c r="G2889" s="1" t="s">
        <v>3191</v>
      </c>
      <c r="H2889" s="1" t="s">
        <v>217</v>
      </c>
      <c r="I2889" s="2">
        <v>44159</v>
      </c>
      <c r="J2889" s="1" t="s">
        <v>4282</v>
      </c>
      <c r="K2889" s="1" t="s">
        <v>4283</v>
      </c>
      <c r="L2889" s="1" t="s">
        <v>2630</v>
      </c>
      <c r="M2889" s="1" t="s">
        <v>4290</v>
      </c>
      <c r="N2889" s="3">
        <v>-0.01</v>
      </c>
      <c r="O2889" s="3">
        <v>0</v>
      </c>
      <c r="P2889" s="1" t="s">
        <v>2567</v>
      </c>
      <c r="Q2889" s="1" t="s">
        <v>1915</v>
      </c>
      <c r="R2889" s="1" t="s">
        <v>352</v>
      </c>
      <c r="S2889" s="1" t="s">
        <v>2407</v>
      </c>
      <c r="T2889" s="1" t="s">
        <v>2407</v>
      </c>
      <c r="U2889" s="1" t="s">
        <v>6647</v>
      </c>
      <c r="V2889" s="1" t="s">
        <v>2470</v>
      </c>
      <c r="W2889" s="1" t="s">
        <v>103</v>
      </c>
      <c r="X2889" s="1" t="str">
        <f>CONCATENATE(Tableau4[[#This Row],[Numéro de pièce de la pièce de référence]],Tableau4[[#This Row],[Numéro de poste de la pièce de référence]])</f>
        <v>450068901320</v>
      </c>
    </row>
    <row r="2890" spans="1:24" x14ac:dyDescent="0.35">
      <c r="A2890" s="1" t="s">
        <v>97</v>
      </c>
      <c r="B2890" s="1" t="s">
        <v>2489</v>
      </c>
      <c r="C2890" s="1" t="s">
        <v>2510</v>
      </c>
      <c r="D2890" s="1" t="s">
        <v>101</v>
      </c>
      <c r="E2890" s="1" t="s">
        <v>1913</v>
      </c>
      <c r="F2890" s="1" t="s">
        <v>2407</v>
      </c>
      <c r="G2890" s="1" t="s">
        <v>3191</v>
      </c>
      <c r="H2890" s="1" t="s">
        <v>217</v>
      </c>
      <c r="I2890" s="2">
        <v>44159</v>
      </c>
      <c r="J2890" s="1" t="s">
        <v>4282</v>
      </c>
      <c r="K2890" s="1" t="s">
        <v>4283</v>
      </c>
      <c r="L2890" s="1" t="s">
        <v>2590</v>
      </c>
      <c r="M2890" s="1" t="s">
        <v>4402</v>
      </c>
      <c r="N2890" s="3">
        <v>0.01</v>
      </c>
      <c r="O2890" s="3">
        <v>0</v>
      </c>
      <c r="P2890" s="1" t="s">
        <v>2567</v>
      </c>
      <c r="Q2890" s="1" t="s">
        <v>1915</v>
      </c>
      <c r="R2890" s="1" t="s">
        <v>352</v>
      </c>
      <c r="S2890" s="1" t="s">
        <v>2407</v>
      </c>
      <c r="T2890" s="1" t="s">
        <v>2407</v>
      </c>
      <c r="U2890" s="1" t="s">
        <v>6647</v>
      </c>
      <c r="V2890" s="1" t="s">
        <v>2470</v>
      </c>
      <c r="W2890" s="1" t="s">
        <v>103</v>
      </c>
      <c r="X2890" s="1" t="str">
        <f>CONCATENATE(Tableau4[[#This Row],[Numéro de pièce de la pièce de référence]],Tableau4[[#This Row],[Numéro de poste de la pièce de référence]])</f>
        <v>450068901320</v>
      </c>
    </row>
    <row r="2891" spans="1:24" x14ac:dyDescent="0.35">
      <c r="A2891" s="1" t="s">
        <v>97</v>
      </c>
      <c r="B2891" s="1" t="s">
        <v>2489</v>
      </c>
      <c r="C2891" s="1" t="s">
        <v>2510</v>
      </c>
      <c r="D2891" s="1" t="s">
        <v>101</v>
      </c>
      <c r="E2891" s="1" t="s">
        <v>1962</v>
      </c>
      <c r="F2891" s="1" t="s">
        <v>2407</v>
      </c>
      <c r="G2891" s="1" t="s">
        <v>3214</v>
      </c>
      <c r="H2891" s="1" t="s">
        <v>217</v>
      </c>
      <c r="I2891" s="2">
        <v>44159</v>
      </c>
      <c r="J2891" s="1" t="s">
        <v>4282</v>
      </c>
      <c r="K2891" s="1" t="s">
        <v>4283</v>
      </c>
      <c r="L2891" s="1" t="s">
        <v>2630</v>
      </c>
      <c r="M2891" s="1" t="s">
        <v>4290</v>
      </c>
      <c r="N2891" s="3">
        <v>0.01</v>
      </c>
      <c r="O2891" s="3">
        <v>0</v>
      </c>
      <c r="P2891" s="1" t="s">
        <v>2567</v>
      </c>
      <c r="Q2891" s="1" t="s">
        <v>1964</v>
      </c>
      <c r="R2891" s="1" t="s">
        <v>401</v>
      </c>
      <c r="S2891" s="1" t="s">
        <v>2407</v>
      </c>
      <c r="T2891" s="1" t="s">
        <v>2407</v>
      </c>
      <c r="U2891" s="1" t="s">
        <v>6648</v>
      </c>
      <c r="V2891" s="1" t="s">
        <v>2470</v>
      </c>
      <c r="W2891" s="1" t="s">
        <v>103</v>
      </c>
      <c r="X2891" s="1" t="str">
        <f>CONCATENATE(Tableau4[[#This Row],[Numéro de pièce de la pièce de référence]],Tableau4[[#This Row],[Numéro de poste de la pièce de référence]])</f>
        <v>450069263620</v>
      </c>
    </row>
    <row r="2892" spans="1:24" x14ac:dyDescent="0.35">
      <c r="A2892" s="1" t="s">
        <v>97</v>
      </c>
      <c r="B2892" s="1" t="s">
        <v>2489</v>
      </c>
      <c r="C2892" s="1" t="s">
        <v>2510</v>
      </c>
      <c r="D2892" s="1" t="s">
        <v>101</v>
      </c>
      <c r="E2892" s="1" t="s">
        <v>2049</v>
      </c>
      <c r="F2892" s="1" t="s">
        <v>2407</v>
      </c>
      <c r="G2892" s="1" t="s">
        <v>3229</v>
      </c>
      <c r="H2892" s="1" t="s">
        <v>88</v>
      </c>
      <c r="I2892" s="2">
        <v>44159</v>
      </c>
      <c r="J2892" s="1" t="s">
        <v>4282</v>
      </c>
      <c r="K2892" s="1" t="s">
        <v>4283</v>
      </c>
      <c r="L2892" s="1" t="s">
        <v>2630</v>
      </c>
      <c r="M2892" s="1" t="s">
        <v>4290</v>
      </c>
      <c r="N2892" s="3">
        <v>9466.8799999999992</v>
      </c>
      <c r="O2892" s="3">
        <v>0</v>
      </c>
      <c r="P2892" s="1" t="s">
        <v>2567</v>
      </c>
      <c r="Q2892" s="1" t="s">
        <v>2050</v>
      </c>
      <c r="R2892" s="1" t="s">
        <v>2048</v>
      </c>
      <c r="S2892" s="1" t="s">
        <v>2407</v>
      </c>
      <c r="T2892" s="1" t="s">
        <v>2407</v>
      </c>
      <c r="U2892" s="1" t="s">
        <v>6649</v>
      </c>
      <c r="V2892" s="1" t="s">
        <v>2470</v>
      </c>
      <c r="W2892" s="1" t="s">
        <v>103</v>
      </c>
      <c r="X2892" s="1" t="str">
        <f>CONCATENATE(Tableau4[[#This Row],[Numéro de pièce de la pièce de référence]],Tableau4[[#This Row],[Numéro de poste de la pièce de référence]])</f>
        <v>450069410910</v>
      </c>
    </row>
    <row r="2893" spans="1:24" x14ac:dyDescent="0.35">
      <c r="A2893" s="1" t="s">
        <v>97</v>
      </c>
      <c r="B2893" s="1" t="s">
        <v>2489</v>
      </c>
      <c r="C2893" s="1" t="s">
        <v>2510</v>
      </c>
      <c r="D2893" s="1" t="s">
        <v>101</v>
      </c>
      <c r="E2893" s="1" t="s">
        <v>2049</v>
      </c>
      <c r="F2893" s="1" t="s">
        <v>2407</v>
      </c>
      <c r="G2893" s="1" t="s">
        <v>3229</v>
      </c>
      <c r="H2893" s="1" t="s">
        <v>88</v>
      </c>
      <c r="I2893" s="2">
        <v>44159</v>
      </c>
      <c r="J2893" s="1" t="s">
        <v>4282</v>
      </c>
      <c r="K2893" s="1" t="s">
        <v>4283</v>
      </c>
      <c r="L2893" s="1" t="s">
        <v>2630</v>
      </c>
      <c r="M2893" s="1" t="s">
        <v>4290</v>
      </c>
      <c r="N2893" s="3">
        <v>10159.540000000001</v>
      </c>
      <c r="O2893" s="3">
        <v>0</v>
      </c>
      <c r="P2893" s="1" t="s">
        <v>2567</v>
      </c>
      <c r="Q2893" s="1" t="s">
        <v>2050</v>
      </c>
      <c r="R2893" s="1" t="s">
        <v>2048</v>
      </c>
      <c r="S2893" s="1" t="s">
        <v>2407</v>
      </c>
      <c r="T2893" s="1" t="s">
        <v>2407</v>
      </c>
      <c r="U2893" s="1" t="s">
        <v>6650</v>
      </c>
      <c r="V2893" s="1" t="s">
        <v>2470</v>
      </c>
      <c r="W2893" s="1" t="s">
        <v>103</v>
      </c>
      <c r="X2893" s="1" t="str">
        <f>CONCATENATE(Tableau4[[#This Row],[Numéro de pièce de la pièce de référence]],Tableau4[[#This Row],[Numéro de poste de la pièce de référence]])</f>
        <v>450069410910</v>
      </c>
    </row>
    <row r="2894" spans="1:24" x14ac:dyDescent="0.35">
      <c r="A2894" s="1" t="s">
        <v>97</v>
      </c>
      <c r="B2894" s="1" t="s">
        <v>2489</v>
      </c>
      <c r="C2894" s="1" t="s">
        <v>2510</v>
      </c>
      <c r="D2894" s="1" t="s">
        <v>101</v>
      </c>
      <c r="E2894" s="1" t="s">
        <v>2049</v>
      </c>
      <c r="F2894" s="1" t="s">
        <v>2407</v>
      </c>
      <c r="G2894" s="1" t="s">
        <v>3229</v>
      </c>
      <c r="H2894" s="1" t="s">
        <v>88</v>
      </c>
      <c r="I2894" s="2">
        <v>44159</v>
      </c>
      <c r="J2894" s="1" t="s">
        <v>4282</v>
      </c>
      <c r="K2894" s="1" t="s">
        <v>4283</v>
      </c>
      <c r="L2894" s="1" t="s">
        <v>2590</v>
      </c>
      <c r="M2894" s="1" t="s">
        <v>4402</v>
      </c>
      <c r="N2894" s="3">
        <v>-10159.540000000001</v>
      </c>
      <c r="O2894" s="3">
        <v>0</v>
      </c>
      <c r="P2894" s="1" t="s">
        <v>2567</v>
      </c>
      <c r="Q2894" s="1" t="s">
        <v>2050</v>
      </c>
      <c r="R2894" s="1" t="s">
        <v>2048</v>
      </c>
      <c r="S2894" s="1" t="s">
        <v>2407</v>
      </c>
      <c r="T2894" s="1" t="s">
        <v>2407</v>
      </c>
      <c r="U2894" s="1" t="s">
        <v>6650</v>
      </c>
      <c r="V2894" s="1" t="s">
        <v>2470</v>
      </c>
      <c r="W2894" s="1" t="s">
        <v>103</v>
      </c>
      <c r="X2894" s="1" t="str">
        <f>CONCATENATE(Tableau4[[#This Row],[Numéro de pièce de la pièce de référence]],Tableau4[[#This Row],[Numéro de poste de la pièce de référence]])</f>
        <v>450069410910</v>
      </c>
    </row>
    <row r="2895" spans="1:24" x14ac:dyDescent="0.35">
      <c r="A2895" s="1" t="s">
        <v>97</v>
      </c>
      <c r="B2895" s="1" t="s">
        <v>2489</v>
      </c>
      <c r="C2895" s="1" t="s">
        <v>2510</v>
      </c>
      <c r="D2895" s="1" t="s">
        <v>101</v>
      </c>
      <c r="E2895" s="1" t="s">
        <v>2049</v>
      </c>
      <c r="F2895" s="1" t="s">
        <v>2407</v>
      </c>
      <c r="G2895" s="1" t="s">
        <v>3229</v>
      </c>
      <c r="H2895" s="1" t="s">
        <v>88</v>
      </c>
      <c r="I2895" s="2">
        <v>44159</v>
      </c>
      <c r="J2895" s="1" t="s">
        <v>4282</v>
      </c>
      <c r="K2895" s="1" t="s">
        <v>4283</v>
      </c>
      <c r="L2895" s="1" t="s">
        <v>2630</v>
      </c>
      <c r="M2895" s="1" t="s">
        <v>4290</v>
      </c>
      <c r="N2895" s="3">
        <v>17277.05</v>
      </c>
      <c r="O2895" s="3">
        <v>0</v>
      </c>
      <c r="P2895" s="1" t="s">
        <v>2567</v>
      </c>
      <c r="Q2895" s="1" t="s">
        <v>2050</v>
      </c>
      <c r="R2895" s="1" t="s">
        <v>2048</v>
      </c>
      <c r="S2895" s="1" t="s">
        <v>2407</v>
      </c>
      <c r="T2895" s="1" t="s">
        <v>2407</v>
      </c>
      <c r="U2895" s="1" t="s">
        <v>6651</v>
      </c>
      <c r="V2895" s="1" t="s">
        <v>2470</v>
      </c>
      <c r="W2895" s="1" t="s">
        <v>103</v>
      </c>
      <c r="X2895" s="1" t="str">
        <f>CONCATENATE(Tableau4[[#This Row],[Numéro de pièce de la pièce de référence]],Tableau4[[#This Row],[Numéro de poste de la pièce de référence]])</f>
        <v>450069410910</v>
      </c>
    </row>
    <row r="2896" spans="1:24" x14ac:dyDescent="0.35">
      <c r="A2896" s="1" t="s">
        <v>97</v>
      </c>
      <c r="B2896" s="1" t="s">
        <v>2489</v>
      </c>
      <c r="C2896" s="1" t="s">
        <v>2510</v>
      </c>
      <c r="D2896" s="1" t="s">
        <v>101</v>
      </c>
      <c r="E2896" s="1" t="s">
        <v>2049</v>
      </c>
      <c r="F2896" s="1" t="s">
        <v>2407</v>
      </c>
      <c r="G2896" s="1" t="s">
        <v>3229</v>
      </c>
      <c r="H2896" s="1" t="s">
        <v>88</v>
      </c>
      <c r="I2896" s="2">
        <v>44159</v>
      </c>
      <c r="J2896" s="1" t="s">
        <v>4282</v>
      </c>
      <c r="K2896" s="1" t="s">
        <v>4283</v>
      </c>
      <c r="L2896" s="1" t="s">
        <v>2630</v>
      </c>
      <c r="M2896" s="1" t="s">
        <v>4290</v>
      </c>
      <c r="N2896" s="3">
        <v>28230.47</v>
      </c>
      <c r="O2896" s="3">
        <v>0</v>
      </c>
      <c r="P2896" s="1" t="s">
        <v>2567</v>
      </c>
      <c r="Q2896" s="1" t="s">
        <v>2050</v>
      </c>
      <c r="R2896" s="1" t="s">
        <v>2048</v>
      </c>
      <c r="S2896" s="1" t="s">
        <v>2407</v>
      </c>
      <c r="T2896" s="1" t="s">
        <v>2407</v>
      </c>
      <c r="U2896" s="1" t="s">
        <v>6651</v>
      </c>
      <c r="V2896" s="1" t="s">
        <v>2470</v>
      </c>
      <c r="W2896" s="1" t="s">
        <v>103</v>
      </c>
      <c r="X2896" s="1" t="str">
        <f>CONCATENATE(Tableau4[[#This Row],[Numéro de pièce de la pièce de référence]],Tableau4[[#This Row],[Numéro de poste de la pièce de référence]])</f>
        <v>450069410910</v>
      </c>
    </row>
    <row r="2897" spans="1:24" x14ac:dyDescent="0.35">
      <c r="A2897" s="1" t="s">
        <v>97</v>
      </c>
      <c r="B2897" s="1" t="s">
        <v>2489</v>
      </c>
      <c r="C2897" s="1" t="s">
        <v>2510</v>
      </c>
      <c r="D2897" s="1" t="s">
        <v>101</v>
      </c>
      <c r="E2897" s="1" t="s">
        <v>2049</v>
      </c>
      <c r="F2897" s="1" t="s">
        <v>2407</v>
      </c>
      <c r="G2897" s="1" t="s">
        <v>3229</v>
      </c>
      <c r="H2897" s="1" t="s">
        <v>88</v>
      </c>
      <c r="I2897" s="2">
        <v>44159</v>
      </c>
      <c r="J2897" s="1" t="s">
        <v>4282</v>
      </c>
      <c r="K2897" s="1" t="s">
        <v>4283</v>
      </c>
      <c r="L2897" s="1" t="s">
        <v>2590</v>
      </c>
      <c r="M2897" s="1" t="s">
        <v>4402</v>
      </c>
      <c r="N2897" s="3">
        <v>-28230.47</v>
      </c>
      <c r="O2897" s="3">
        <v>0</v>
      </c>
      <c r="P2897" s="1" t="s">
        <v>2567</v>
      </c>
      <c r="Q2897" s="1" t="s">
        <v>2050</v>
      </c>
      <c r="R2897" s="1" t="s">
        <v>2048</v>
      </c>
      <c r="S2897" s="1" t="s">
        <v>2407</v>
      </c>
      <c r="T2897" s="1" t="s">
        <v>2407</v>
      </c>
      <c r="U2897" s="1" t="s">
        <v>6651</v>
      </c>
      <c r="V2897" s="1" t="s">
        <v>2470</v>
      </c>
      <c r="W2897" s="1" t="s">
        <v>103</v>
      </c>
      <c r="X2897" s="1" t="str">
        <f>CONCATENATE(Tableau4[[#This Row],[Numéro de pièce de la pièce de référence]],Tableau4[[#This Row],[Numéro de poste de la pièce de référence]])</f>
        <v>450069410910</v>
      </c>
    </row>
    <row r="2898" spans="1:24" x14ac:dyDescent="0.35">
      <c r="A2898" s="1" t="s">
        <v>97</v>
      </c>
      <c r="B2898" s="1" t="s">
        <v>2489</v>
      </c>
      <c r="C2898" s="1" t="s">
        <v>2510</v>
      </c>
      <c r="D2898" s="1" t="s">
        <v>101</v>
      </c>
      <c r="E2898" s="1" t="s">
        <v>2049</v>
      </c>
      <c r="F2898" s="1" t="s">
        <v>2407</v>
      </c>
      <c r="G2898" s="1" t="s">
        <v>3229</v>
      </c>
      <c r="H2898" s="1" t="s">
        <v>88</v>
      </c>
      <c r="I2898" s="2">
        <v>44159</v>
      </c>
      <c r="J2898" s="1" t="s">
        <v>4282</v>
      </c>
      <c r="K2898" s="1" t="s">
        <v>4283</v>
      </c>
      <c r="L2898" s="1" t="s">
        <v>2630</v>
      </c>
      <c r="M2898" s="1" t="s">
        <v>4290</v>
      </c>
      <c r="N2898" s="3">
        <v>14115.23</v>
      </c>
      <c r="O2898" s="3">
        <v>0</v>
      </c>
      <c r="P2898" s="1" t="s">
        <v>2567</v>
      </c>
      <c r="Q2898" s="1" t="s">
        <v>2050</v>
      </c>
      <c r="R2898" s="1" t="s">
        <v>2048</v>
      </c>
      <c r="S2898" s="1" t="s">
        <v>2407</v>
      </c>
      <c r="T2898" s="1" t="s">
        <v>2407</v>
      </c>
      <c r="U2898" s="1" t="s">
        <v>6651</v>
      </c>
      <c r="V2898" s="1" t="s">
        <v>2470</v>
      </c>
      <c r="W2898" s="1" t="s">
        <v>103</v>
      </c>
      <c r="X2898" s="1" t="str">
        <f>CONCATENATE(Tableau4[[#This Row],[Numéro de pièce de la pièce de référence]],Tableau4[[#This Row],[Numéro de poste de la pièce de référence]])</f>
        <v>450069410910</v>
      </c>
    </row>
    <row r="2899" spans="1:24" x14ac:dyDescent="0.35">
      <c r="A2899" s="1" t="s">
        <v>97</v>
      </c>
      <c r="B2899" s="1" t="s">
        <v>2489</v>
      </c>
      <c r="C2899" s="1" t="s">
        <v>2510</v>
      </c>
      <c r="D2899" s="1" t="s">
        <v>101</v>
      </c>
      <c r="E2899" s="1" t="s">
        <v>2049</v>
      </c>
      <c r="F2899" s="1" t="s">
        <v>2407</v>
      </c>
      <c r="G2899" s="1" t="s">
        <v>3229</v>
      </c>
      <c r="H2899" s="1" t="s">
        <v>88</v>
      </c>
      <c r="I2899" s="2">
        <v>44159</v>
      </c>
      <c r="J2899" s="1" t="s">
        <v>4282</v>
      </c>
      <c r="K2899" s="1" t="s">
        <v>4283</v>
      </c>
      <c r="L2899" s="1" t="s">
        <v>2590</v>
      </c>
      <c r="M2899" s="1" t="s">
        <v>4402</v>
      </c>
      <c r="N2899" s="3">
        <v>-14115.23</v>
      </c>
      <c r="O2899" s="3">
        <v>0</v>
      </c>
      <c r="P2899" s="1" t="s">
        <v>2567</v>
      </c>
      <c r="Q2899" s="1" t="s">
        <v>2050</v>
      </c>
      <c r="R2899" s="1" t="s">
        <v>2048</v>
      </c>
      <c r="S2899" s="1" t="s">
        <v>2407</v>
      </c>
      <c r="T2899" s="1" t="s">
        <v>2407</v>
      </c>
      <c r="U2899" s="1" t="s">
        <v>6651</v>
      </c>
      <c r="V2899" s="1" t="s">
        <v>2470</v>
      </c>
      <c r="W2899" s="1" t="s">
        <v>103</v>
      </c>
      <c r="X2899" s="1" t="str">
        <f>CONCATENATE(Tableau4[[#This Row],[Numéro de pièce de la pièce de référence]],Tableau4[[#This Row],[Numéro de poste de la pièce de référence]])</f>
        <v>450069410910</v>
      </c>
    </row>
    <row r="2900" spans="1:24" x14ac:dyDescent="0.35">
      <c r="A2900" s="1" t="s">
        <v>97</v>
      </c>
      <c r="B2900" s="1" t="s">
        <v>2489</v>
      </c>
      <c r="C2900" s="1" t="s">
        <v>2510</v>
      </c>
      <c r="D2900" s="1" t="s">
        <v>101</v>
      </c>
      <c r="E2900" s="1" t="s">
        <v>2049</v>
      </c>
      <c r="F2900" s="1" t="s">
        <v>2407</v>
      </c>
      <c r="G2900" s="1" t="s">
        <v>3229</v>
      </c>
      <c r="H2900" s="1" t="s">
        <v>88</v>
      </c>
      <c r="I2900" s="2">
        <v>44159</v>
      </c>
      <c r="J2900" s="1" t="s">
        <v>4282</v>
      </c>
      <c r="K2900" s="1" t="s">
        <v>4283</v>
      </c>
      <c r="L2900" s="1" t="s">
        <v>2590</v>
      </c>
      <c r="M2900" s="1" t="s">
        <v>4402</v>
      </c>
      <c r="N2900" s="3">
        <v>10159.530000000001</v>
      </c>
      <c r="O2900" s="3">
        <v>0</v>
      </c>
      <c r="P2900" s="1" t="s">
        <v>2567</v>
      </c>
      <c r="Q2900" s="1" t="s">
        <v>2050</v>
      </c>
      <c r="R2900" s="1" t="s">
        <v>2048</v>
      </c>
      <c r="S2900" s="1" t="s">
        <v>2407</v>
      </c>
      <c r="T2900" s="1" t="s">
        <v>2407</v>
      </c>
      <c r="U2900" s="1" t="s">
        <v>6652</v>
      </c>
      <c r="V2900" s="1" t="s">
        <v>2470</v>
      </c>
      <c r="W2900" s="1" t="s">
        <v>103</v>
      </c>
      <c r="X2900" s="1" t="str">
        <f>CONCATENATE(Tableau4[[#This Row],[Numéro de pièce de la pièce de référence]],Tableau4[[#This Row],[Numéro de poste de la pièce de référence]])</f>
        <v>450069410910</v>
      </c>
    </row>
    <row r="2901" spans="1:24" x14ac:dyDescent="0.35">
      <c r="A2901" s="1" t="s">
        <v>97</v>
      </c>
      <c r="B2901" s="1" t="s">
        <v>2489</v>
      </c>
      <c r="C2901" s="1" t="s">
        <v>2510</v>
      </c>
      <c r="D2901" s="1" t="s">
        <v>101</v>
      </c>
      <c r="E2901" s="1" t="s">
        <v>2049</v>
      </c>
      <c r="F2901" s="1" t="s">
        <v>2407</v>
      </c>
      <c r="G2901" s="1" t="s">
        <v>3229</v>
      </c>
      <c r="H2901" s="1" t="s">
        <v>88</v>
      </c>
      <c r="I2901" s="2">
        <v>44159</v>
      </c>
      <c r="J2901" s="1" t="s">
        <v>4282</v>
      </c>
      <c r="K2901" s="1" t="s">
        <v>4283</v>
      </c>
      <c r="L2901" s="1" t="s">
        <v>2630</v>
      </c>
      <c r="M2901" s="1" t="s">
        <v>4290</v>
      </c>
      <c r="N2901" s="3">
        <v>-10159.530000000001</v>
      </c>
      <c r="O2901" s="3">
        <v>0</v>
      </c>
      <c r="P2901" s="1" t="s">
        <v>2567</v>
      </c>
      <c r="Q2901" s="1" t="s">
        <v>2050</v>
      </c>
      <c r="R2901" s="1" t="s">
        <v>2048</v>
      </c>
      <c r="S2901" s="1" t="s">
        <v>2407</v>
      </c>
      <c r="T2901" s="1" t="s">
        <v>2407</v>
      </c>
      <c r="U2901" s="1" t="s">
        <v>6652</v>
      </c>
      <c r="V2901" s="1" t="s">
        <v>2470</v>
      </c>
      <c r="W2901" s="1" t="s">
        <v>103</v>
      </c>
      <c r="X2901" s="1" t="str">
        <f>CONCATENATE(Tableau4[[#This Row],[Numéro de pièce de la pièce de référence]],Tableau4[[#This Row],[Numéro de poste de la pièce de référence]])</f>
        <v>450069410910</v>
      </c>
    </row>
    <row r="2902" spans="1:24" x14ac:dyDescent="0.35">
      <c r="A2902" s="1" t="s">
        <v>97</v>
      </c>
      <c r="B2902" s="1" t="s">
        <v>2489</v>
      </c>
      <c r="C2902" s="1" t="s">
        <v>2510</v>
      </c>
      <c r="D2902" s="1" t="s">
        <v>101</v>
      </c>
      <c r="E2902" s="1" t="s">
        <v>2049</v>
      </c>
      <c r="F2902" s="1" t="s">
        <v>2407</v>
      </c>
      <c r="G2902" s="1" t="s">
        <v>3229</v>
      </c>
      <c r="H2902" s="1" t="s">
        <v>88</v>
      </c>
      <c r="I2902" s="2">
        <v>44159</v>
      </c>
      <c r="J2902" s="1" t="s">
        <v>4282</v>
      </c>
      <c r="K2902" s="1" t="s">
        <v>4283</v>
      </c>
      <c r="L2902" s="1" t="s">
        <v>2590</v>
      </c>
      <c r="M2902" s="1" t="s">
        <v>4402</v>
      </c>
      <c r="N2902" s="3">
        <v>20319.060000000001</v>
      </c>
      <c r="O2902" s="3">
        <v>0</v>
      </c>
      <c r="P2902" s="1" t="s">
        <v>2567</v>
      </c>
      <c r="Q2902" s="1" t="s">
        <v>2050</v>
      </c>
      <c r="R2902" s="1" t="s">
        <v>2048</v>
      </c>
      <c r="S2902" s="1" t="s">
        <v>2407</v>
      </c>
      <c r="T2902" s="1" t="s">
        <v>2407</v>
      </c>
      <c r="U2902" s="1" t="s">
        <v>6652</v>
      </c>
      <c r="V2902" s="1" t="s">
        <v>2470</v>
      </c>
      <c r="W2902" s="1" t="s">
        <v>103</v>
      </c>
      <c r="X2902" s="1" t="str">
        <f>CONCATENATE(Tableau4[[#This Row],[Numéro de pièce de la pièce de référence]],Tableau4[[#This Row],[Numéro de poste de la pièce de référence]])</f>
        <v>450069410910</v>
      </c>
    </row>
    <row r="2903" spans="1:24" x14ac:dyDescent="0.35">
      <c r="A2903" s="1" t="s">
        <v>97</v>
      </c>
      <c r="B2903" s="1" t="s">
        <v>2489</v>
      </c>
      <c r="C2903" s="1" t="s">
        <v>2510</v>
      </c>
      <c r="D2903" s="1" t="s">
        <v>101</v>
      </c>
      <c r="E2903" s="1" t="s">
        <v>2049</v>
      </c>
      <c r="F2903" s="1" t="s">
        <v>2407</v>
      </c>
      <c r="G2903" s="1" t="s">
        <v>3229</v>
      </c>
      <c r="H2903" s="1" t="s">
        <v>88</v>
      </c>
      <c r="I2903" s="2">
        <v>44159</v>
      </c>
      <c r="J2903" s="1" t="s">
        <v>4282</v>
      </c>
      <c r="K2903" s="1" t="s">
        <v>4283</v>
      </c>
      <c r="L2903" s="1" t="s">
        <v>2630</v>
      </c>
      <c r="M2903" s="1" t="s">
        <v>4290</v>
      </c>
      <c r="N2903" s="3">
        <v>-20319.060000000001</v>
      </c>
      <c r="O2903" s="3">
        <v>0</v>
      </c>
      <c r="P2903" s="1" t="s">
        <v>2567</v>
      </c>
      <c r="Q2903" s="1" t="s">
        <v>2050</v>
      </c>
      <c r="R2903" s="1" t="s">
        <v>2048</v>
      </c>
      <c r="S2903" s="1" t="s">
        <v>2407</v>
      </c>
      <c r="T2903" s="1" t="s">
        <v>2407</v>
      </c>
      <c r="U2903" s="1" t="s">
        <v>6652</v>
      </c>
      <c r="V2903" s="1" t="s">
        <v>2470</v>
      </c>
      <c r="W2903" s="1" t="s">
        <v>103</v>
      </c>
      <c r="X2903" s="1" t="str">
        <f>CONCATENATE(Tableau4[[#This Row],[Numéro de pièce de la pièce de référence]],Tableau4[[#This Row],[Numéro de poste de la pièce de référence]])</f>
        <v>450069410910</v>
      </c>
    </row>
    <row r="2904" spans="1:24" x14ac:dyDescent="0.35">
      <c r="A2904" s="1" t="s">
        <v>97</v>
      </c>
      <c r="B2904" s="1" t="s">
        <v>2489</v>
      </c>
      <c r="C2904" s="1" t="s">
        <v>2510</v>
      </c>
      <c r="D2904" s="1" t="s">
        <v>101</v>
      </c>
      <c r="E2904" s="1" t="s">
        <v>2049</v>
      </c>
      <c r="F2904" s="1" t="s">
        <v>2407</v>
      </c>
      <c r="G2904" s="1" t="s">
        <v>3229</v>
      </c>
      <c r="H2904" s="1" t="s">
        <v>88</v>
      </c>
      <c r="I2904" s="2">
        <v>44159</v>
      </c>
      <c r="J2904" s="1" t="s">
        <v>4282</v>
      </c>
      <c r="K2904" s="1" t="s">
        <v>4283</v>
      </c>
      <c r="L2904" s="1" t="s">
        <v>2630</v>
      </c>
      <c r="M2904" s="1" t="s">
        <v>4290</v>
      </c>
      <c r="N2904" s="3">
        <v>-12435.27</v>
      </c>
      <c r="O2904" s="3">
        <v>0</v>
      </c>
      <c r="P2904" s="1" t="s">
        <v>2567</v>
      </c>
      <c r="Q2904" s="1" t="s">
        <v>2050</v>
      </c>
      <c r="R2904" s="1" t="s">
        <v>2048</v>
      </c>
      <c r="S2904" s="1" t="s">
        <v>2407</v>
      </c>
      <c r="T2904" s="1" t="s">
        <v>2407</v>
      </c>
      <c r="U2904" s="1" t="s">
        <v>6652</v>
      </c>
      <c r="V2904" s="1" t="s">
        <v>2470</v>
      </c>
      <c r="W2904" s="1" t="s">
        <v>103</v>
      </c>
      <c r="X2904" s="1" t="str">
        <f>CONCATENATE(Tableau4[[#This Row],[Numéro de pièce de la pièce de référence]],Tableau4[[#This Row],[Numéro de poste de la pièce de référence]])</f>
        <v>450069410910</v>
      </c>
    </row>
    <row r="2905" spans="1:24" x14ac:dyDescent="0.35">
      <c r="A2905" s="1" t="s">
        <v>97</v>
      </c>
      <c r="B2905" s="1" t="s">
        <v>2489</v>
      </c>
      <c r="C2905" s="1" t="s">
        <v>2510</v>
      </c>
      <c r="D2905" s="1" t="s">
        <v>101</v>
      </c>
      <c r="E2905" s="1" t="s">
        <v>2049</v>
      </c>
      <c r="F2905" s="1" t="s">
        <v>2407</v>
      </c>
      <c r="G2905" s="1" t="s">
        <v>3229</v>
      </c>
      <c r="H2905" s="1" t="s">
        <v>88</v>
      </c>
      <c r="I2905" s="2">
        <v>44159</v>
      </c>
      <c r="J2905" s="1" t="s">
        <v>4282</v>
      </c>
      <c r="K2905" s="1" t="s">
        <v>4283</v>
      </c>
      <c r="L2905" s="1" t="s">
        <v>2590</v>
      </c>
      <c r="M2905" s="1" t="s">
        <v>4402</v>
      </c>
      <c r="N2905" s="3">
        <v>7734.38</v>
      </c>
      <c r="O2905" s="3">
        <v>0</v>
      </c>
      <c r="P2905" s="1" t="s">
        <v>2567</v>
      </c>
      <c r="Q2905" s="1" t="s">
        <v>2050</v>
      </c>
      <c r="R2905" s="1" t="s">
        <v>2048</v>
      </c>
      <c r="S2905" s="1" t="s">
        <v>2407</v>
      </c>
      <c r="T2905" s="1" t="s">
        <v>2407</v>
      </c>
      <c r="U2905" s="1" t="s">
        <v>6653</v>
      </c>
      <c r="V2905" s="1" t="s">
        <v>2470</v>
      </c>
      <c r="W2905" s="1" t="s">
        <v>103</v>
      </c>
      <c r="X2905" s="1" t="str">
        <f>CONCATENATE(Tableau4[[#This Row],[Numéro de pièce de la pièce de référence]],Tableau4[[#This Row],[Numéro de poste de la pièce de référence]])</f>
        <v>450069410910</v>
      </c>
    </row>
    <row r="2906" spans="1:24" x14ac:dyDescent="0.35">
      <c r="A2906" s="1" t="s">
        <v>97</v>
      </c>
      <c r="B2906" s="1" t="s">
        <v>2489</v>
      </c>
      <c r="C2906" s="1" t="s">
        <v>2510</v>
      </c>
      <c r="D2906" s="1" t="s">
        <v>101</v>
      </c>
      <c r="E2906" s="1" t="s">
        <v>2049</v>
      </c>
      <c r="F2906" s="1" t="s">
        <v>2407</v>
      </c>
      <c r="G2906" s="1" t="s">
        <v>3229</v>
      </c>
      <c r="H2906" s="1" t="s">
        <v>88</v>
      </c>
      <c r="I2906" s="2">
        <v>44159</v>
      </c>
      <c r="J2906" s="1" t="s">
        <v>4282</v>
      </c>
      <c r="K2906" s="1" t="s">
        <v>4283</v>
      </c>
      <c r="L2906" s="1" t="s">
        <v>2630</v>
      </c>
      <c r="M2906" s="1" t="s">
        <v>4290</v>
      </c>
      <c r="N2906" s="3">
        <v>-7734.38</v>
      </c>
      <c r="O2906" s="3">
        <v>0</v>
      </c>
      <c r="P2906" s="1" t="s">
        <v>2567</v>
      </c>
      <c r="Q2906" s="1" t="s">
        <v>2050</v>
      </c>
      <c r="R2906" s="1" t="s">
        <v>2048</v>
      </c>
      <c r="S2906" s="1" t="s">
        <v>2407</v>
      </c>
      <c r="T2906" s="1" t="s">
        <v>2407</v>
      </c>
      <c r="U2906" s="1" t="s">
        <v>6653</v>
      </c>
      <c r="V2906" s="1" t="s">
        <v>2470</v>
      </c>
      <c r="W2906" s="1" t="s">
        <v>103</v>
      </c>
      <c r="X2906" s="1" t="str">
        <f>CONCATENATE(Tableau4[[#This Row],[Numéro de pièce de la pièce de référence]],Tableau4[[#This Row],[Numéro de poste de la pièce de référence]])</f>
        <v>450069410910</v>
      </c>
    </row>
    <row r="2907" spans="1:24" x14ac:dyDescent="0.35">
      <c r="A2907" s="1" t="s">
        <v>97</v>
      </c>
      <c r="B2907" s="1" t="s">
        <v>2489</v>
      </c>
      <c r="C2907" s="1" t="s">
        <v>2510</v>
      </c>
      <c r="D2907" s="1" t="s">
        <v>101</v>
      </c>
      <c r="E2907" s="1" t="s">
        <v>2049</v>
      </c>
      <c r="F2907" s="1" t="s">
        <v>2407</v>
      </c>
      <c r="G2907" s="1" t="s">
        <v>3229</v>
      </c>
      <c r="H2907" s="1" t="s">
        <v>88</v>
      </c>
      <c r="I2907" s="2">
        <v>44159</v>
      </c>
      <c r="J2907" s="1" t="s">
        <v>4282</v>
      </c>
      <c r="K2907" s="1" t="s">
        <v>4283</v>
      </c>
      <c r="L2907" s="1" t="s">
        <v>2590</v>
      </c>
      <c r="M2907" s="1" t="s">
        <v>4402</v>
      </c>
      <c r="N2907" s="3">
        <v>15468.75</v>
      </c>
      <c r="O2907" s="3">
        <v>0</v>
      </c>
      <c r="P2907" s="1" t="s">
        <v>2567</v>
      </c>
      <c r="Q2907" s="1" t="s">
        <v>2050</v>
      </c>
      <c r="R2907" s="1" t="s">
        <v>2048</v>
      </c>
      <c r="S2907" s="1" t="s">
        <v>2407</v>
      </c>
      <c r="T2907" s="1" t="s">
        <v>2407</v>
      </c>
      <c r="U2907" s="1" t="s">
        <v>6653</v>
      </c>
      <c r="V2907" s="1" t="s">
        <v>2470</v>
      </c>
      <c r="W2907" s="1" t="s">
        <v>103</v>
      </c>
      <c r="X2907" s="1" t="str">
        <f>CONCATENATE(Tableau4[[#This Row],[Numéro de pièce de la pièce de référence]],Tableau4[[#This Row],[Numéro de poste de la pièce de référence]])</f>
        <v>450069410910</v>
      </c>
    </row>
    <row r="2908" spans="1:24" x14ac:dyDescent="0.35">
      <c r="A2908" s="1" t="s">
        <v>97</v>
      </c>
      <c r="B2908" s="1" t="s">
        <v>2489</v>
      </c>
      <c r="C2908" s="1" t="s">
        <v>2510</v>
      </c>
      <c r="D2908" s="1" t="s">
        <v>101</v>
      </c>
      <c r="E2908" s="1" t="s">
        <v>2049</v>
      </c>
      <c r="F2908" s="1" t="s">
        <v>2407</v>
      </c>
      <c r="G2908" s="1" t="s">
        <v>3229</v>
      </c>
      <c r="H2908" s="1" t="s">
        <v>88</v>
      </c>
      <c r="I2908" s="2">
        <v>44159</v>
      </c>
      <c r="J2908" s="1" t="s">
        <v>4282</v>
      </c>
      <c r="K2908" s="1" t="s">
        <v>4283</v>
      </c>
      <c r="L2908" s="1" t="s">
        <v>2630</v>
      </c>
      <c r="M2908" s="1" t="s">
        <v>4290</v>
      </c>
      <c r="N2908" s="3">
        <v>-15468.75</v>
      </c>
      <c r="O2908" s="3">
        <v>0</v>
      </c>
      <c r="P2908" s="1" t="s">
        <v>2567</v>
      </c>
      <c r="Q2908" s="1" t="s">
        <v>2050</v>
      </c>
      <c r="R2908" s="1" t="s">
        <v>2048</v>
      </c>
      <c r="S2908" s="1" t="s">
        <v>2407</v>
      </c>
      <c r="T2908" s="1" t="s">
        <v>2407</v>
      </c>
      <c r="U2908" s="1" t="s">
        <v>6653</v>
      </c>
      <c r="V2908" s="1" t="s">
        <v>2470</v>
      </c>
      <c r="W2908" s="1" t="s">
        <v>103</v>
      </c>
      <c r="X2908" s="1" t="str">
        <f>CONCATENATE(Tableau4[[#This Row],[Numéro de pièce de la pièce de référence]],Tableau4[[#This Row],[Numéro de poste de la pièce de référence]])</f>
        <v>450069410910</v>
      </c>
    </row>
    <row r="2909" spans="1:24" x14ac:dyDescent="0.35">
      <c r="A2909" s="1" t="s">
        <v>97</v>
      </c>
      <c r="B2909" s="1" t="s">
        <v>2489</v>
      </c>
      <c r="C2909" s="1" t="s">
        <v>2510</v>
      </c>
      <c r="D2909" s="1" t="s">
        <v>101</v>
      </c>
      <c r="E2909" s="1" t="s">
        <v>2049</v>
      </c>
      <c r="F2909" s="1" t="s">
        <v>2407</v>
      </c>
      <c r="G2909" s="1" t="s">
        <v>3229</v>
      </c>
      <c r="H2909" s="1" t="s">
        <v>88</v>
      </c>
      <c r="I2909" s="2">
        <v>44159</v>
      </c>
      <c r="J2909" s="1" t="s">
        <v>4282</v>
      </c>
      <c r="K2909" s="1" t="s">
        <v>4283</v>
      </c>
      <c r="L2909" s="1" t="s">
        <v>2630</v>
      </c>
      <c r="M2909" s="1" t="s">
        <v>4290</v>
      </c>
      <c r="N2909" s="3">
        <v>-9466.8700000000008</v>
      </c>
      <c r="O2909" s="3">
        <v>0</v>
      </c>
      <c r="P2909" s="1" t="s">
        <v>2567</v>
      </c>
      <c r="Q2909" s="1" t="s">
        <v>2050</v>
      </c>
      <c r="R2909" s="1" t="s">
        <v>2048</v>
      </c>
      <c r="S2909" s="1" t="s">
        <v>2407</v>
      </c>
      <c r="T2909" s="1" t="s">
        <v>2407</v>
      </c>
      <c r="U2909" s="1" t="s">
        <v>6653</v>
      </c>
      <c r="V2909" s="1" t="s">
        <v>2470</v>
      </c>
      <c r="W2909" s="1" t="s">
        <v>103</v>
      </c>
      <c r="X2909" s="1" t="str">
        <f>CONCATENATE(Tableau4[[#This Row],[Numéro de pièce de la pièce de référence]],Tableau4[[#This Row],[Numéro de poste de la pièce de référence]])</f>
        <v>450069410910</v>
      </c>
    </row>
    <row r="2910" spans="1:24" x14ac:dyDescent="0.35">
      <c r="A2910" s="1" t="s">
        <v>97</v>
      </c>
      <c r="B2910" s="1" t="s">
        <v>2489</v>
      </c>
      <c r="C2910" s="1" t="s">
        <v>2510</v>
      </c>
      <c r="D2910" s="1" t="s">
        <v>101</v>
      </c>
      <c r="E2910" s="1" t="s">
        <v>2049</v>
      </c>
      <c r="F2910" s="1" t="s">
        <v>2407</v>
      </c>
      <c r="G2910" s="1" t="s">
        <v>3229</v>
      </c>
      <c r="H2910" s="1" t="s">
        <v>88</v>
      </c>
      <c r="I2910" s="2">
        <v>44159</v>
      </c>
      <c r="J2910" s="1" t="s">
        <v>4282</v>
      </c>
      <c r="K2910" s="1" t="s">
        <v>4283</v>
      </c>
      <c r="L2910" s="1" t="s">
        <v>2590</v>
      </c>
      <c r="M2910" s="1" t="s">
        <v>4402</v>
      </c>
      <c r="N2910" s="3">
        <v>-20319.060000000001</v>
      </c>
      <c r="O2910" s="3">
        <v>0</v>
      </c>
      <c r="P2910" s="1" t="s">
        <v>2567</v>
      </c>
      <c r="Q2910" s="1" t="s">
        <v>2050</v>
      </c>
      <c r="R2910" s="1" t="s">
        <v>2048</v>
      </c>
      <c r="S2910" s="1" t="s">
        <v>2407</v>
      </c>
      <c r="T2910" s="1" t="s">
        <v>2407</v>
      </c>
      <c r="U2910" s="1" t="s">
        <v>6650</v>
      </c>
      <c r="V2910" s="1" t="s">
        <v>2470</v>
      </c>
      <c r="W2910" s="1" t="s">
        <v>103</v>
      </c>
      <c r="X2910" s="1" t="str">
        <f>CONCATENATE(Tableau4[[#This Row],[Numéro de pièce de la pièce de référence]],Tableau4[[#This Row],[Numéro de poste de la pièce de référence]])</f>
        <v>450069410910</v>
      </c>
    </row>
    <row r="2911" spans="1:24" x14ac:dyDescent="0.35">
      <c r="A2911" s="1" t="s">
        <v>97</v>
      </c>
      <c r="B2911" s="1" t="s">
        <v>2489</v>
      </c>
      <c r="C2911" s="1" t="s">
        <v>2510</v>
      </c>
      <c r="D2911" s="1" t="s">
        <v>101</v>
      </c>
      <c r="E2911" s="1" t="s">
        <v>2049</v>
      </c>
      <c r="F2911" s="1" t="s">
        <v>2407</v>
      </c>
      <c r="G2911" s="1" t="s">
        <v>3229</v>
      </c>
      <c r="H2911" s="1" t="s">
        <v>88</v>
      </c>
      <c r="I2911" s="2">
        <v>44159</v>
      </c>
      <c r="J2911" s="1" t="s">
        <v>4282</v>
      </c>
      <c r="K2911" s="1" t="s">
        <v>4283</v>
      </c>
      <c r="L2911" s="1" t="s">
        <v>2630</v>
      </c>
      <c r="M2911" s="1" t="s">
        <v>4290</v>
      </c>
      <c r="N2911" s="3">
        <v>20319.060000000001</v>
      </c>
      <c r="O2911" s="3">
        <v>0</v>
      </c>
      <c r="P2911" s="1" t="s">
        <v>2567</v>
      </c>
      <c r="Q2911" s="1" t="s">
        <v>2050</v>
      </c>
      <c r="R2911" s="1" t="s">
        <v>2048</v>
      </c>
      <c r="S2911" s="1" t="s">
        <v>2407</v>
      </c>
      <c r="T2911" s="1" t="s">
        <v>2407</v>
      </c>
      <c r="U2911" s="1" t="s">
        <v>6650</v>
      </c>
      <c r="V2911" s="1" t="s">
        <v>2470</v>
      </c>
      <c r="W2911" s="1" t="s">
        <v>103</v>
      </c>
      <c r="X2911" s="1" t="str">
        <f>CONCATENATE(Tableau4[[#This Row],[Numéro de pièce de la pièce de référence]],Tableau4[[#This Row],[Numéro de poste de la pièce de référence]])</f>
        <v>450069410910</v>
      </c>
    </row>
    <row r="2912" spans="1:24" x14ac:dyDescent="0.35">
      <c r="A2912" s="1" t="s">
        <v>97</v>
      </c>
      <c r="B2912" s="1" t="s">
        <v>2489</v>
      </c>
      <c r="C2912" s="1" t="s">
        <v>2510</v>
      </c>
      <c r="D2912" s="1" t="s">
        <v>101</v>
      </c>
      <c r="E2912" s="1" t="s">
        <v>2049</v>
      </c>
      <c r="F2912" s="1" t="s">
        <v>2407</v>
      </c>
      <c r="G2912" s="1" t="s">
        <v>3229</v>
      </c>
      <c r="H2912" s="1" t="s">
        <v>88</v>
      </c>
      <c r="I2912" s="2">
        <v>44159</v>
      </c>
      <c r="J2912" s="1" t="s">
        <v>4282</v>
      </c>
      <c r="K2912" s="1" t="s">
        <v>4283</v>
      </c>
      <c r="L2912" s="1" t="s">
        <v>2630</v>
      </c>
      <c r="M2912" s="1" t="s">
        <v>4290</v>
      </c>
      <c r="N2912" s="3">
        <v>12435.26</v>
      </c>
      <c r="O2912" s="3">
        <v>0</v>
      </c>
      <c r="P2912" s="1" t="s">
        <v>2567</v>
      </c>
      <c r="Q2912" s="1" t="s">
        <v>2050</v>
      </c>
      <c r="R2912" s="1" t="s">
        <v>2048</v>
      </c>
      <c r="S2912" s="1" t="s">
        <v>2407</v>
      </c>
      <c r="T2912" s="1" t="s">
        <v>2407</v>
      </c>
      <c r="U2912" s="1" t="s">
        <v>6650</v>
      </c>
      <c r="V2912" s="1" t="s">
        <v>2470</v>
      </c>
      <c r="W2912" s="1" t="s">
        <v>103</v>
      </c>
      <c r="X2912" s="1" t="str">
        <f>CONCATENATE(Tableau4[[#This Row],[Numéro de pièce de la pièce de référence]],Tableau4[[#This Row],[Numéro de poste de la pièce de référence]])</f>
        <v>450069410910</v>
      </c>
    </row>
    <row r="2913" spans="1:24" x14ac:dyDescent="0.35">
      <c r="A2913" s="1" t="s">
        <v>97</v>
      </c>
      <c r="B2913" s="1" t="s">
        <v>2489</v>
      </c>
      <c r="C2913" s="1" t="s">
        <v>2510</v>
      </c>
      <c r="D2913" s="1" t="s">
        <v>101</v>
      </c>
      <c r="E2913" s="1" t="s">
        <v>2049</v>
      </c>
      <c r="F2913" s="1" t="s">
        <v>2407</v>
      </c>
      <c r="G2913" s="1" t="s">
        <v>3229</v>
      </c>
      <c r="H2913" s="1" t="s">
        <v>88</v>
      </c>
      <c r="I2913" s="2">
        <v>44159</v>
      </c>
      <c r="J2913" s="1" t="s">
        <v>4282</v>
      </c>
      <c r="K2913" s="1" t="s">
        <v>4283</v>
      </c>
      <c r="L2913" s="1" t="s">
        <v>2590</v>
      </c>
      <c r="M2913" s="1" t="s">
        <v>4402</v>
      </c>
      <c r="N2913" s="3">
        <v>-7734.37</v>
      </c>
      <c r="O2913" s="3">
        <v>0</v>
      </c>
      <c r="P2913" s="1" t="s">
        <v>2567</v>
      </c>
      <c r="Q2913" s="1" t="s">
        <v>2050</v>
      </c>
      <c r="R2913" s="1" t="s">
        <v>2048</v>
      </c>
      <c r="S2913" s="1" t="s">
        <v>2407</v>
      </c>
      <c r="T2913" s="1" t="s">
        <v>2407</v>
      </c>
      <c r="U2913" s="1" t="s">
        <v>6649</v>
      </c>
      <c r="V2913" s="1" t="s">
        <v>2470</v>
      </c>
      <c r="W2913" s="1" t="s">
        <v>103</v>
      </c>
      <c r="X2913" s="1" t="str">
        <f>CONCATENATE(Tableau4[[#This Row],[Numéro de pièce de la pièce de référence]],Tableau4[[#This Row],[Numéro de poste de la pièce de référence]])</f>
        <v>450069410910</v>
      </c>
    </row>
    <row r="2914" spans="1:24" x14ac:dyDescent="0.35">
      <c r="A2914" s="1" t="s">
        <v>97</v>
      </c>
      <c r="B2914" s="1" t="s">
        <v>2489</v>
      </c>
      <c r="C2914" s="1" t="s">
        <v>2510</v>
      </c>
      <c r="D2914" s="1" t="s">
        <v>101</v>
      </c>
      <c r="E2914" s="1" t="s">
        <v>2049</v>
      </c>
      <c r="F2914" s="1" t="s">
        <v>2407</v>
      </c>
      <c r="G2914" s="1" t="s">
        <v>3229</v>
      </c>
      <c r="H2914" s="1" t="s">
        <v>88</v>
      </c>
      <c r="I2914" s="2">
        <v>44159</v>
      </c>
      <c r="J2914" s="1" t="s">
        <v>4282</v>
      </c>
      <c r="K2914" s="1" t="s">
        <v>4283</v>
      </c>
      <c r="L2914" s="1" t="s">
        <v>2630</v>
      </c>
      <c r="M2914" s="1" t="s">
        <v>4290</v>
      </c>
      <c r="N2914" s="3">
        <v>7734.37</v>
      </c>
      <c r="O2914" s="3">
        <v>0</v>
      </c>
      <c r="P2914" s="1" t="s">
        <v>2567</v>
      </c>
      <c r="Q2914" s="1" t="s">
        <v>2050</v>
      </c>
      <c r="R2914" s="1" t="s">
        <v>2048</v>
      </c>
      <c r="S2914" s="1" t="s">
        <v>2407</v>
      </c>
      <c r="T2914" s="1" t="s">
        <v>2407</v>
      </c>
      <c r="U2914" s="1" t="s">
        <v>6649</v>
      </c>
      <c r="V2914" s="1" t="s">
        <v>2470</v>
      </c>
      <c r="W2914" s="1" t="s">
        <v>103</v>
      </c>
      <c r="X2914" s="1" t="str">
        <f>CONCATENATE(Tableau4[[#This Row],[Numéro de pièce de la pièce de référence]],Tableau4[[#This Row],[Numéro de poste de la pièce de référence]])</f>
        <v>450069410910</v>
      </c>
    </row>
    <row r="2915" spans="1:24" x14ac:dyDescent="0.35">
      <c r="A2915" s="1" t="s">
        <v>97</v>
      </c>
      <c r="B2915" s="1" t="s">
        <v>2489</v>
      </c>
      <c r="C2915" s="1" t="s">
        <v>2510</v>
      </c>
      <c r="D2915" s="1" t="s">
        <v>101</v>
      </c>
      <c r="E2915" s="1" t="s">
        <v>2049</v>
      </c>
      <c r="F2915" s="1" t="s">
        <v>2407</v>
      </c>
      <c r="G2915" s="1" t="s">
        <v>3229</v>
      </c>
      <c r="H2915" s="1" t="s">
        <v>88</v>
      </c>
      <c r="I2915" s="2">
        <v>44159</v>
      </c>
      <c r="J2915" s="1" t="s">
        <v>4282</v>
      </c>
      <c r="K2915" s="1" t="s">
        <v>4283</v>
      </c>
      <c r="L2915" s="1" t="s">
        <v>2590</v>
      </c>
      <c r="M2915" s="1" t="s">
        <v>4402</v>
      </c>
      <c r="N2915" s="3">
        <v>-15468.75</v>
      </c>
      <c r="O2915" s="3">
        <v>0</v>
      </c>
      <c r="P2915" s="1" t="s">
        <v>2567</v>
      </c>
      <c r="Q2915" s="1" t="s">
        <v>2050</v>
      </c>
      <c r="R2915" s="1" t="s">
        <v>2048</v>
      </c>
      <c r="S2915" s="1" t="s">
        <v>2407</v>
      </c>
      <c r="T2915" s="1" t="s">
        <v>2407</v>
      </c>
      <c r="U2915" s="1" t="s">
        <v>6649</v>
      </c>
      <c r="V2915" s="1" t="s">
        <v>2470</v>
      </c>
      <c r="W2915" s="1" t="s">
        <v>103</v>
      </c>
      <c r="X2915" s="1" t="str">
        <f>CONCATENATE(Tableau4[[#This Row],[Numéro de pièce de la pièce de référence]],Tableau4[[#This Row],[Numéro de poste de la pièce de référence]])</f>
        <v>450069410910</v>
      </c>
    </row>
    <row r="2916" spans="1:24" x14ac:dyDescent="0.35">
      <c r="A2916" s="1" t="s">
        <v>97</v>
      </c>
      <c r="B2916" s="1" t="s">
        <v>2489</v>
      </c>
      <c r="C2916" s="1" t="s">
        <v>2510</v>
      </c>
      <c r="D2916" s="1" t="s">
        <v>101</v>
      </c>
      <c r="E2916" s="1" t="s">
        <v>2049</v>
      </c>
      <c r="F2916" s="1" t="s">
        <v>2407</v>
      </c>
      <c r="G2916" s="1" t="s">
        <v>3229</v>
      </c>
      <c r="H2916" s="1" t="s">
        <v>88</v>
      </c>
      <c r="I2916" s="2">
        <v>44159</v>
      </c>
      <c r="J2916" s="1" t="s">
        <v>4282</v>
      </c>
      <c r="K2916" s="1" t="s">
        <v>4283</v>
      </c>
      <c r="L2916" s="1" t="s">
        <v>2630</v>
      </c>
      <c r="M2916" s="1" t="s">
        <v>4290</v>
      </c>
      <c r="N2916" s="3">
        <v>15468.75</v>
      </c>
      <c r="O2916" s="3">
        <v>0</v>
      </c>
      <c r="P2916" s="1" t="s">
        <v>2567</v>
      </c>
      <c r="Q2916" s="1" t="s">
        <v>2050</v>
      </c>
      <c r="R2916" s="1" t="s">
        <v>2048</v>
      </c>
      <c r="S2916" s="1" t="s">
        <v>2407</v>
      </c>
      <c r="T2916" s="1" t="s">
        <v>2407</v>
      </c>
      <c r="U2916" s="1" t="s">
        <v>6649</v>
      </c>
      <c r="V2916" s="1" t="s">
        <v>2470</v>
      </c>
      <c r="W2916" s="1" t="s">
        <v>103</v>
      </c>
      <c r="X2916" s="1" t="str">
        <f>CONCATENATE(Tableau4[[#This Row],[Numéro de pièce de la pièce de référence]],Tableau4[[#This Row],[Numéro de poste de la pièce de référence]])</f>
        <v>450069410910</v>
      </c>
    </row>
    <row r="2917" spans="1:24" x14ac:dyDescent="0.35">
      <c r="A2917" s="1" t="s">
        <v>97</v>
      </c>
      <c r="B2917" s="1" t="s">
        <v>2489</v>
      </c>
      <c r="C2917" s="1" t="s">
        <v>2510</v>
      </c>
      <c r="D2917" s="1" t="s">
        <v>101</v>
      </c>
      <c r="E2917" s="1" t="s">
        <v>2051</v>
      </c>
      <c r="F2917" s="1" t="s">
        <v>2407</v>
      </c>
      <c r="G2917" s="1" t="s">
        <v>3230</v>
      </c>
      <c r="H2917" s="1" t="s">
        <v>88</v>
      </c>
      <c r="I2917" s="2">
        <v>44159</v>
      </c>
      <c r="J2917" s="1" t="s">
        <v>4282</v>
      </c>
      <c r="K2917" s="1" t="s">
        <v>4283</v>
      </c>
      <c r="L2917" s="1" t="s">
        <v>2590</v>
      </c>
      <c r="M2917" s="1" t="s">
        <v>4402</v>
      </c>
      <c r="N2917" s="3">
        <v>-26651.62</v>
      </c>
      <c r="O2917" s="3">
        <v>0</v>
      </c>
      <c r="P2917" s="1" t="s">
        <v>2567</v>
      </c>
      <c r="Q2917" s="1" t="s">
        <v>2052</v>
      </c>
      <c r="R2917" s="1" t="s">
        <v>2048</v>
      </c>
      <c r="S2917" s="1" t="s">
        <v>2407</v>
      </c>
      <c r="T2917" s="1" t="s">
        <v>2407</v>
      </c>
      <c r="U2917" s="1" t="s">
        <v>6654</v>
      </c>
      <c r="V2917" s="1" t="s">
        <v>2470</v>
      </c>
      <c r="W2917" s="1" t="s">
        <v>103</v>
      </c>
      <c r="X2917" s="1" t="str">
        <f>CONCATENATE(Tableau4[[#This Row],[Numéro de pièce de la pièce de référence]],Tableau4[[#This Row],[Numéro de poste de la pièce de référence]])</f>
        <v>450069412910</v>
      </c>
    </row>
    <row r="2918" spans="1:24" x14ac:dyDescent="0.35">
      <c r="A2918" s="1" t="s">
        <v>97</v>
      </c>
      <c r="B2918" s="1" t="s">
        <v>2489</v>
      </c>
      <c r="C2918" s="1" t="s">
        <v>2510</v>
      </c>
      <c r="D2918" s="1" t="s">
        <v>101</v>
      </c>
      <c r="E2918" s="1" t="s">
        <v>2051</v>
      </c>
      <c r="F2918" s="1" t="s">
        <v>2407</v>
      </c>
      <c r="G2918" s="1" t="s">
        <v>3230</v>
      </c>
      <c r="H2918" s="1" t="s">
        <v>88</v>
      </c>
      <c r="I2918" s="2">
        <v>44159</v>
      </c>
      <c r="J2918" s="1" t="s">
        <v>4282</v>
      </c>
      <c r="K2918" s="1" t="s">
        <v>4283</v>
      </c>
      <c r="L2918" s="1" t="s">
        <v>2590</v>
      </c>
      <c r="M2918" s="1" t="s">
        <v>4402</v>
      </c>
      <c r="N2918" s="3">
        <v>-35169.339999999997</v>
      </c>
      <c r="O2918" s="3">
        <v>0</v>
      </c>
      <c r="P2918" s="1" t="s">
        <v>2567</v>
      </c>
      <c r="Q2918" s="1" t="s">
        <v>2052</v>
      </c>
      <c r="R2918" s="1" t="s">
        <v>2048</v>
      </c>
      <c r="S2918" s="1" t="s">
        <v>2407</v>
      </c>
      <c r="T2918" s="1" t="s">
        <v>2407</v>
      </c>
      <c r="U2918" s="1" t="s">
        <v>6655</v>
      </c>
      <c r="V2918" s="1" t="s">
        <v>2470</v>
      </c>
      <c r="W2918" s="1" t="s">
        <v>103</v>
      </c>
      <c r="X2918" s="1" t="str">
        <f>CONCATENATE(Tableau4[[#This Row],[Numéro de pièce de la pièce de référence]],Tableau4[[#This Row],[Numéro de poste de la pièce de référence]])</f>
        <v>450069412910</v>
      </c>
    </row>
    <row r="2919" spans="1:24" x14ac:dyDescent="0.35">
      <c r="A2919" s="1" t="s">
        <v>97</v>
      </c>
      <c r="B2919" s="1" t="s">
        <v>2489</v>
      </c>
      <c r="C2919" s="1" t="s">
        <v>2510</v>
      </c>
      <c r="D2919" s="1" t="s">
        <v>101</v>
      </c>
      <c r="E2919" s="1" t="s">
        <v>2051</v>
      </c>
      <c r="F2919" s="1" t="s">
        <v>2407</v>
      </c>
      <c r="G2919" s="1" t="s">
        <v>3230</v>
      </c>
      <c r="H2919" s="1" t="s">
        <v>88</v>
      </c>
      <c r="I2919" s="2">
        <v>44159</v>
      </c>
      <c r="J2919" s="1" t="s">
        <v>4282</v>
      </c>
      <c r="K2919" s="1" t="s">
        <v>4283</v>
      </c>
      <c r="L2919" s="1" t="s">
        <v>2630</v>
      </c>
      <c r="M2919" s="1" t="s">
        <v>4290</v>
      </c>
      <c r="N2919" s="3">
        <v>35169.339999999997</v>
      </c>
      <c r="O2919" s="3">
        <v>0</v>
      </c>
      <c r="P2919" s="1" t="s">
        <v>2567</v>
      </c>
      <c r="Q2919" s="1" t="s">
        <v>2052</v>
      </c>
      <c r="R2919" s="1" t="s">
        <v>2048</v>
      </c>
      <c r="S2919" s="1" t="s">
        <v>2407</v>
      </c>
      <c r="T2919" s="1" t="s">
        <v>2407</v>
      </c>
      <c r="U2919" s="1" t="s">
        <v>6655</v>
      </c>
      <c r="V2919" s="1" t="s">
        <v>2470</v>
      </c>
      <c r="W2919" s="1" t="s">
        <v>103</v>
      </c>
      <c r="X2919" s="1" t="str">
        <f>CONCATENATE(Tableau4[[#This Row],[Numéro de pièce de la pièce de référence]],Tableau4[[#This Row],[Numéro de poste de la pièce de référence]])</f>
        <v>450069412910</v>
      </c>
    </row>
    <row r="2920" spans="1:24" x14ac:dyDescent="0.35">
      <c r="A2920" s="1" t="s">
        <v>97</v>
      </c>
      <c r="B2920" s="1" t="s">
        <v>2489</v>
      </c>
      <c r="C2920" s="1" t="s">
        <v>2510</v>
      </c>
      <c r="D2920" s="1" t="s">
        <v>101</v>
      </c>
      <c r="E2920" s="1" t="s">
        <v>2051</v>
      </c>
      <c r="F2920" s="1" t="s">
        <v>2407</v>
      </c>
      <c r="G2920" s="1" t="s">
        <v>3230</v>
      </c>
      <c r="H2920" s="1" t="s">
        <v>88</v>
      </c>
      <c r="I2920" s="2">
        <v>44159</v>
      </c>
      <c r="J2920" s="1" t="s">
        <v>4282</v>
      </c>
      <c r="K2920" s="1" t="s">
        <v>4283</v>
      </c>
      <c r="L2920" s="1" t="s">
        <v>2630</v>
      </c>
      <c r="M2920" s="1" t="s">
        <v>4290</v>
      </c>
      <c r="N2920" s="3">
        <v>35494.660000000003</v>
      </c>
      <c r="O2920" s="3">
        <v>0</v>
      </c>
      <c r="P2920" s="1" t="s">
        <v>2567</v>
      </c>
      <c r="Q2920" s="1" t="s">
        <v>2052</v>
      </c>
      <c r="R2920" s="1" t="s">
        <v>2048</v>
      </c>
      <c r="S2920" s="1" t="s">
        <v>2407</v>
      </c>
      <c r="T2920" s="1" t="s">
        <v>2407</v>
      </c>
      <c r="U2920" s="1" t="s">
        <v>6655</v>
      </c>
      <c r="V2920" s="1" t="s">
        <v>2470</v>
      </c>
      <c r="W2920" s="1" t="s">
        <v>103</v>
      </c>
      <c r="X2920" s="1" t="str">
        <f>CONCATENATE(Tableau4[[#This Row],[Numéro de pièce de la pièce de référence]],Tableau4[[#This Row],[Numéro de poste de la pièce de référence]])</f>
        <v>450069412910</v>
      </c>
    </row>
    <row r="2921" spans="1:24" x14ac:dyDescent="0.35">
      <c r="A2921" s="1" t="s">
        <v>97</v>
      </c>
      <c r="B2921" s="1" t="s">
        <v>2489</v>
      </c>
      <c r="C2921" s="1" t="s">
        <v>2510</v>
      </c>
      <c r="D2921" s="1" t="s">
        <v>101</v>
      </c>
      <c r="E2921" s="1" t="s">
        <v>2051</v>
      </c>
      <c r="F2921" s="1" t="s">
        <v>2407</v>
      </c>
      <c r="G2921" s="1" t="s">
        <v>3230</v>
      </c>
      <c r="H2921" s="1" t="s">
        <v>88</v>
      </c>
      <c r="I2921" s="2">
        <v>44159</v>
      </c>
      <c r="J2921" s="1" t="s">
        <v>4282</v>
      </c>
      <c r="K2921" s="1" t="s">
        <v>4283</v>
      </c>
      <c r="L2921" s="1" t="s">
        <v>2630</v>
      </c>
      <c r="M2921" s="1" t="s">
        <v>4290</v>
      </c>
      <c r="N2921" s="3">
        <v>19449.13</v>
      </c>
      <c r="O2921" s="3">
        <v>0</v>
      </c>
      <c r="P2921" s="1" t="s">
        <v>2567</v>
      </c>
      <c r="Q2921" s="1" t="s">
        <v>2052</v>
      </c>
      <c r="R2921" s="1" t="s">
        <v>2048</v>
      </c>
      <c r="S2921" s="1" t="s">
        <v>2407</v>
      </c>
      <c r="T2921" s="1" t="s">
        <v>2407</v>
      </c>
      <c r="U2921" s="1" t="s">
        <v>6656</v>
      </c>
      <c r="V2921" s="1" t="s">
        <v>2470</v>
      </c>
      <c r="W2921" s="1" t="s">
        <v>103</v>
      </c>
      <c r="X2921" s="1" t="str">
        <f>CONCATENATE(Tableau4[[#This Row],[Numéro de pièce de la pièce de référence]],Tableau4[[#This Row],[Numéro de poste de la pièce de référence]])</f>
        <v>450069412910</v>
      </c>
    </row>
    <row r="2922" spans="1:24" x14ac:dyDescent="0.35">
      <c r="A2922" s="1" t="s">
        <v>97</v>
      </c>
      <c r="B2922" s="1" t="s">
        <v>2489</v>
      </c>
      <c r="C2922" s="1" t="s">
        <v>2510</v>
      </c>
      <c r="D2922" s="1" t="s">
        <v>101</v>
      </c>
      <c r="E2922" s="1" t="s">
        <v>2051</v>
      </c>
      <c r="F2922" s="1" t="s">
        <v>2407</v>
      </c>
      <c r="G2922" s="1" t="s">
        <v>3230</v>
      </c>
      <c r="H2922" s="1" t="s">
        <v>88</v>
      </c>
      <c r="I2922" s="2">
        <v>44159</v>
      </c>
      <c r="J2922" s="1" t="s">
        <v>4282</v>
      </c>
      <c r="K2922" s="1" t="s">
        <v>4283</v>
      </c>
      <c r="L2922" s="1" t="s">
        <v>2630</v>
      </c>
      <c r="M2922" s="1" t="s">
        <v>4290</v>
      </c>
      <c r="N2922" s="3">
        <v>19270.87</v>
      </c>
      <c r="O2922" s="3">
        <v>0</v>
      </c>
      <c r="P2922" s="1" t="s">
        <v>2567</v>
      </c>
      <c r="Q2922" s="1" t="s">
        <v>2052</v>
      </c>
      <c r="R2922" s="1" t="s">
        <v>2048</v>
      </c>
      <c r="S2922" s="1" t="s">
        <v>2407</v>
      </c>
      <c r="T2922" s="1" t="s">
        <v>2407</v>
      </c>
      <c r="U2922" s="1" t="s">
        <v>6656</v>
      </c>
      <c r="V2922" s="1" t="s">
        <v>2470</v>
      </c>
      <c r="W2922" s="1" t="s">
        <v>103</v>
      </c>
      <c r="X2922" s="1" t="str">
        <f>CONCATENATE(Tableau4[[#This Row],[Numéro de pièce de la pièce de référence]],Tableau4[[#This Row],[Numéro de poste de la pièce de référence]])</f>
        <v>450069412910</v>
      </c>
    </row>
    <row r="2923" spans="1:24" x14ac:dyDescent="0.35">
      <c r="A2923" s="1" t="s">
        <v>97</v>
      </c>
      <c r="B2923" s="1" t="s">
        <v>2489</v>
      </c>
      <c r="C2923" s="1" t="s">
        <v>2510</v>
      </c>
      <c r="D2923" s="1" t="s">
        <v>101</v>
      </c>
      <c r="E2923" s="1" t="s">
        <v>2051</v>
      </c>
      <c r="F2923" s="1" t="s">
        <v>2407</v>
      </c>
      <c r="G2923" s="1" t="s">
        <v>3230</v>
      </c>
      <c r="H2923" s="1" t="s">
        <v>88</v>
      </c>
      <c r="I2923" s="2">
        <v>44159</v>
      </c>
      <c r="J2923" s="1" t="s">
        <v>4282</v>
      </c>
      <c r="K2923" s="1" t="s">
        <v>4283</v>
      </c>
      <c r="L2923" s="1" t="s">
        <v>2590</v>
      </c>
      <c r="M2923" s="1" t="s">
        <v>4402</v>
      </c>
      <c r="N2923" s="3">
        <v>-19270.87</v>
      </c>
      <c r="O2923" s="3">
        <v>0</v>
      </c>
      <c r="P2923" s="1" t="s">
        <v>2567</v>
      </c>
      <c r="Q2923" s="1" t="s">
        <v>2052</v>
      </c>
      <c r="R2923" s="1" t="s">
        <v>2048</v>
      </c>
      <c r="S2923" s="1" t="s">
        <v>2407</v>
      </c>
      <c r="T2923" s="1" t="s">
        <v>2407</v>
      </c>
      <c r="U2923" s="1" t="s">
        <v>6656</v>
      </c>
      <c r="V2923" s="1" t="s">
        <v>2470</v>
      </c>
      <c r="W2923" s="1" t="s">
        <v>103</v>
      </c>
      <c r="X2923" s="1" t="str">
        <f>CONCATENATE(Tableau4[[#This Row],[Numéro de pièce de la pièce de référence]],Tableau4[[#This Row],[Numéro de poste de la pièce de référence]])</f>
        <v>450069412910</v>
      </c>
    </row>
    <row r="2924" spans="1:24" x14ac:dyDescent="0.35">
      <c r="A2924" s="1" t="s">
        <v>97</v>
      </c>
      <c r="B2924" s="1" t="s">
        <v>2489</v>
      </c>
      <c r="C2924" s="1" t="s">
        <v>2510</v>
      </c>
      <c r="D2924" s="1" t="s">
        <v>101</v>
      </c>
      <c r="E2924" s="1" t="s">
        <v>2051</v>
      </c>
      <c r="F2924" s="1" t="s">
        <v>2407</v>
      </c>
      <c r="G2924" s="1" t="s">
        <v>3230</v>
      </c>
      <c r="H2924" s="1" t="s">
        <v>88</v>
      </c>
      <c r="I2924" s="2">
        <v>44159</v>
      </c>
      <c r="J2924" s="1" t="s">
        <v>4282</v>
      </c>
      <c r="K2924" s="1" t="s">
        <v>4283</v>
      </c>
      <c r="L2924" s="1" t="s">
        <v>2630</v>
      </c>
      <c r="M2924" s="1" t="s">
        <v>4290</v>
      </c>
      <c r="N2924" s="3">
        <v>26898.14</v>
      </c>
      <c r="O2924" s="3">
        <v>0</v>
      </c>
      <c r="P2924" s="1" t="s">
        <v>2567</v>
      </c>
      <c r="Q2924" s="1" t="s">
        <v>2052</v>
      </c>
      <c r="R2924" s="1" t="s">
        <v>2048</v>
      </c>
      <c r="S2924" s="1" t="s">
        <v>2407</v>
      </c>
      <c r="T2924" s="1" t="s">
        <v>2407</v>
      </c>
      <c r="U2924" s="1" t="s">
        <v>6654</v>
      </c>
      <c r="V2924" s="1" t="s">
        <v>2470</v>
      </c>
      <c r="W2924" s="1" t="s">
        <v>103</v>
      </c>
      <c r="X2924" s="1" t="str">
        <f>CONCATENATE(Tableau4[[#This Row],[Numéro de pièce de la pièce de référence]],Tableau4[[#This Row],[Numéro de poste de la pièce de référence]])</f>
        <v>450069412910</v>
      </c>
    </row>
    <row r="2925" spans="1:24" x14ac:dyDescent="0.35">
      <c r="A2925" s="1" t="s">
        <v>97</v>
      </c>
      <c r="B2925" s="1" t="s">
        <v>2489</v>
      </c>
      <c r="C2925" s="1" t="s">
        <v>2510</v>
      </c>
      <c r="D2925" s="1" t="s">
        <v>101</v>
      </c>
      <c r="E2925" s="1" t="s">
        <v>2051</v>
      </c>
      <c r="F2925" s="1" t="s">
        <v>2407</v>
      </c>
      <c r="G2925" s="1" t="s">
        <v>3230</v>
      </c>
      <c r="H2925" s="1" t="s">
        <v>88</v>
      </c>
      <c r="I2925" s="2">
        <v>44159</v>
      </c>
      <c r="J2925" s="1" t="s">
        <v>4282</v>
      </c>
      <c r="K2925" s="1" t="s">
        <v>4283</v>
      </c>
      <c r="L2925" s="1" t="s">
        <v>2630</v>
      </c>
      <c r="M2925" s="1" t="s">
        <v>4290</v>
      </c>
      <c r="N2925" s="3">
        <v>26651.62</v>
      </c>
      <c r="O2925" s="3">
        <v>0</v>
      </c>
      <c r="P2925" s="1" t="s">
        <v>2567</v>
      </c>
      <c r="Q2925" s="1" t="s">
        <v>2052</v>
      </c>
      <c r="R2925" s="1" t="s">
        <v>2048</v>
      </c>
      <c r="S2925" s="1" t="s">
        <v>2407</v>
      </c>
      <c r="T2925" s="1" t="s">
        <v>2407</v>
      </c>
      <c r="U2925" s="1" t="s">
        <v>6654</v>
      </c>
      <c r="V2925" s="1" t="s">
        <v>2470</v>
      </c>
      <c r="W2925" s="1" t="s">
        <v>103</v>
      </c>
      <c r="X2925" s="1" t="str">
        <f>CONCATENATE(Tableau4[[#This Row],[Numéro de pièce de la pièce de référence]],Tableau4[[#This Row],[Numéro de poste de la pièce de référence]])</f>
        <v>450069412910</v>
      </c>
    </row>
    <row r="2926" spans="1:24" x14ac:dyDescent="0.35">
      <c r="A2926" s="1" t="s">
        <v>97</v>
      </c>
      <c r="B2926" s="1" t="s">
        <v>2489</v>
      </c>
      <c r="C2926" s="1" t="s">
        <v>2510</v>
      </c>
      <c r="D2926" s="1" t="s">
        <v>101</v>
      </c>
      <c r="E2926" s="1" t="s">
        <v>2016</v>
      </c>
      <c r="F2926" s="1" t="s">
        <v>2407</v>
      </c>
      <c r="G2926" s="1" t="s">
        <v>3233</v>
      </c>
      <c r="H2926" s="1" t="s">
        <v>88</v>
      </c>
      <c r="I2926" s="2">
        <v>44159</v>
      </c>
      <c r="J2926" s="1" t="s">
        <v>4282</v>
      </c>
      <c r="K2926" s="1" t="s">
        <v>4283</v>
      </c>
      <c r="L2926" s="1" t="s">
        <v>2590</v>
      </c>
      <c r="M2926" s="1" t="s">
        <v>4402</v>
      </c>
      <c r="N2926" s="3">
        <v>2155.6</v>
      </c>
      <c r="O2926" s="3">
        <v>0</v>
      </c>
      <c r="P2926" s="1" t="s">
        <v>2567</v>
      </c>
      <c r="Q2926" s="1" t="s">
        <v>2017</v>
      </c>
      <c r="R2926" s="1" t="s">
        <v>1849</v>
      </c>
      <c r="S2926" s="1" t="s">
        <v>2407</v>
      </c>
      <c r="T2926" s="1" t="s">
        <v>2407</v>
      </c>
      <c r="U2926" s="1" t="s">
        <v>6657</v>
      </c>
      <c r="V2926" s="1" t="s">
        <v>2470</v>
      </c>
      <c r="W2926" s="1" t="s">
        <v>103</v>
      </c>
      <c r="X2926" s="1" t="str">
        <f>CONCATENATE(Tableau4[[#This Row],[Numéro de pièce de la pièce de référence]],Tableau4[[#This Row],[Numéro de poste de la pièce de référence]])</f>
        <v>450069415410</v>
      </c>
    </row>
    <row r="2927" spans="1:24" x14ac:dyDescent="0.35">
      <c r="A2927" s="1" t="s">
        <v>97</v>
      </c>
      <c r="B2927" s="1" t="s">
        <v>2489</v>
      </c>
      <c r="C2927" s="1" t="s">
        <v>2510</v>
      </c>
      <c r="D2927" s="1" t="s">
        <v>101</v>
      </c>
      <c r="E2927" s="1" t="s">
        <v>2016</v>
      </c>
      <c r="F2927" s="1" t="s">
        <v>2407</v>
      </c>
      <c r="G2927" s="1" t="s">
        <v>3233</v>
      </c>
      <c r="H2927" s="1" t="s">
        <v>88</v>
      </c>
      <c r="I2927" s="2">
        <v>44159</v>
      </c>
      <c r="J2927" s="1" t="s">
        <v>4282</v>
      </c>
      <c r="K2927" s="1" t="s">
        <v>4283</v>
      </c>
      <c r="L2927" s="1" t="s">
        <v>2630</v>
      </c>
      <c r="M2927" s="1" t="s">
        <v>4290</v>
      </c>
      <c r="N2927" s="3">
        <v>-2155.6</v>
      </c>
      <c r="O2927" s="3">
        <v>0</v>
      </c>
      <c r="P2927" s="1" t="s">
        <v>2567</v>
      </c>
      <c r="Q2927" s="1" t="s">
        <v>2017</v>
      </c>
      <c r="R2927" s="1" t="s">
        <v>1849</v>
      </c>
      <c r="S2927" s="1" t="s">
        <v>2407</v>
      </c>
      <c r="T2927" s="1" t="s">
        <v>2407</v>
      </c>
      <c r="U2927" s="1" t="s">
        <v>6657</v>
      </c>
      <c r="V2927" s="1" t="s">
        <v>2470</v>
      </c>
      <c r="W2927" s="1" t="s">
        <v>103</v>
      </c>
      <c r="X2927" s="1" t="str">
        <f>CONCATENATE(Tableau4[[#This Row],[Numéro de pièce de la pièce de référence]],Tableau4[[#This Row],[Numéro de poste de la pièce de référence]])</f>
        <v>450069415410</v>
      </c>
    </row>
    <row r="2928" spans="1:24" x14ac:dyDescent="0.35">
      <c r="A2928" s="1" t="s">
        <v>97</v>
      </c>
      <c r="B2928" s="1" t="s">
        <v>2489</v>
      </c>
      <c r="C2928" s="1" t="s">
        <v>2510</v>
      </c>
      <c r="D2928" s="1" t="s">
        <v>101</v>
      </c>
      <c r="E2928" s="1" t="s">
        <v>2016</v>
      </c>
      <c r="F2928" s="1" t="s">
        <v>2407</v>
      </c>
      <c r="G2928" s="1" t="s">
        <v>3233</v>
      </c>
      <c r="H2928" s="1" t="s">
        <v>88</v>
      </c>
      <c r="I2928" s="2">
        <v>44159</v>
      </c>
      <c r="J2928" s="1" t="s">
        <v>4282</v>
      </c>
      <c r="K2928" s="1" t="s">
        <v>4283</v>
      </c>
      <c r="L2928" s="1" t="s">
        <v>2630</v>
      </c>
      <c r="M2928" s="1" t="s">
        <v>4290</v>
      </c>
      <c r="N2928" s="3">
        <v>-862.24</v>
      </c>
      <c r="O2928" s="3">
        <v>0</v>
      </c>
      <c r="P2928" s="1" t="s">
        <v>2567</v>
      </c>
      <c r="Q2928" s="1" t="s">
        <v>2017</v>
      </c>
      <c r="R2928" s="1" t="s">
        <v>1849</v>
      </c>
      <c r="S2928" s="1" t="s">
        <v>2407</v>
      </c>
      <c r="T2928" s="1" t="s">
        <v>2407</v>
      </c>
      <c r="U2928" s="1" t="s">
        <v>6657</v>
      </c>
      <c r="V2928" s="1" t="s">
        <v>2470</v>
      </c>
      <c r="W2928" s="1" t="s">
        <v>103</v>
      </c>
      <c r="X2928" s="1" t="str">
        <f>CONCATENATE(Tableau4[[#This Row],[Numéro de pièce de la pièce de référence]],Tableau4[[#This Row],[Numéro de poste de la pièce de référence]])</f>
        <v>450069415410</v>
      </c>
    </row>
    <row r="2929" spans="1:24" x14ac:dyDescent="0.35">
      <c r="A2929" s="1" t="s">
        <v>97</v>
      </c>
      <c r="B2929" s="1" t="s">
        <v>2489</v>
      </c>
      <c r="C2929" s="1" t="s">
        <v>2510</v>
      </c>
      <c r="D2929" s="1" t="s">
        <v>101</v>
      </c>
      <c r="E2929" s="1" t="s">
        <v>2016</v>
      </c>
      <c r="F2929" s="1" t="s">
        <v>2407</v>
      </c>
      <c r="G2929" s="1" t="s">
        <v>3233</v>
      </c>
      <c r="H2929" s="1" t="s">
        <v>88</v>
      </c>
      <c r="I2929" s="2">
        <v>44159</v>
      </c>
      <c r="J2929" s="1" t="s">
        <v>4282</v>
      </c>
      <c r="K2929" s="1" t="s">
        <v>4283</v>
      </c>
      <c r="L2929" s="1" t="s">
        <v>2590</v>
      </c>
      <c r="M2929" s="1" t="s">
        <v>4402</v>
      </c>
      <c r="N2929" s="3">
        <v>2155.59</v>
      </c>
      <c r="O2929" s="3">
        <v>0</v>
      </c>
      <c r="P2929" s="1" t="s">
        <v>2567</v>
      </c>
      <c r="Q2929" s="1" t="s">
        <v>2017</v>
      </c>
      <c r="R2929" s="1" t="s">
        <v>1849</v>
      </c>
      <c r="S2929" s="1" t="s">
        <v>2407</v>
      </c>
      <c r="T2929" s="1" t="s">
        <v>2407</v>
      </c>
      <c r="U2929" s="1" t="s">
        <v>6658</v>
      </c>
      <c r="V2929" s="1" t="s">
        <v>2470</v>
      </c>
      <c r="W2929" s="1" t="s">
        <v>103</v>
      </c>
      <c r="X2929" s="1" t="str">
        <f>CONCATENATE(Tableau4[[#This Row],[Numéro de pièce de la pièce de référence]],Tableau4[[#This Row],[Numéro de poste de la pièce de référence]])</f>
        <v>450069415410</v>
      </c>
    </row>
    <row r="2930" spans="1:24" x14ac:dyDescent="0.35">
      <c r="A2930" s="1" t="s">
        <v>97</v>
      </c>
      <c r="B2930" s="1" t="s">
        <v>2489</v>
      </c>
      <c r="C2930" s="1" t="s">
        <v>2510</v>
      </c>
      <c r="D2930" s="1" t="s">
        <v>101</v>
      </c>
      <c r="E2930" s="1" t="s">
        <v>2016</v>
      </c>
      <c r="F2930" s="1" t="s">
        <v>2407</v>
      </c>
      <c r="G2930" s="1" t="s">
        <v>3233</v>
      </c>
      <c r="H2930" s="1" t="s">
        <v>88</v>
      </c>
      <c r="I2930" s="2">
        <v>44159</v>
      </c>
      <c r="J2930" s="1" t="s">
        <v>4282</v>
      </c>
      <c r="K2930" s="1" t="s">
        <v>4283</v>
      </c>
      <c r="L2930" s="1" t="s">
        <v>2630</v>
      </c>
      <c r="M2930" s="1" t="s">
        <v>4290</v>
      </c>
      <c r="N2930" s="3">
        <v>-2155.59</v>
      </c>
      <c r="O2930" s="3">
        <v>0</v>
      </c>
      <c r="P2930" s="1" t="s">
        <v>2567</v>
      </c>
      <c r="Q2930" s="1" t="s">
        <v>2017</v>
      </c>
      <c r="R2930" s="1" t="s">
        <v>1849</v>
      </c>
      <c r="S2930" s="1" t="s">
        <v>2407</v>
      </c>
      <c r="T2930" s="1" t="s">
        <v>2407</v>
      </c>
      <c r="U2930" s="1" t="s">
        <v>6658</v>
      </c>
      <c r="V2930" s="1" t="s">
        <v>2470</v>
      </c>
      <c r="W2930" s="1" t="s">
        <v>103</v>
      </c>
      <c r="X2930" s="1" t="str">
        <f>CONCATENATE(Tableau4[[#This Row],[Numéro de pièce de la pièce de référence]],Tableau4[[#This Row],[Numéro de poste de la pièce de référence]])</f>
        <v>450069415410</v>
      </c>
    </row>
    <row r="2931" spans="1:24" x14ac:dyDescent="0.35">
      <c r="A2931" s="1" t="s">
        <v>97</v>
      </c>
      <c r="B2931" s="1" t="s">
        <v>2489</v>
      </c>
      <c r="C2931" s="1" t="s">
        <v>2510</v>
      </c>
      <c r="D2931" s="1" t="s">
        <v>101</v>
      </c>
      <c r="E2931" s="1" t="s">
        <v>2016</v>
      </c>
      <c r="F2931" s="1" t="s">
        <v>2407</v>
      </c>
      <c r="G2931" s="1" t="s">
        <v>3233</v>
      </c>
      <c r="H2931" s="1" t="s">
        <v>88</v>
      </c>
      <c r="I2931" s="2">
        <v>44159</v>
      </c>
      <c r="J2931" s="1" t="s">
        <v>4282</v>
      </c>
      <c r="K2931" s="1" t="s">
        <v>4283</v>
      </c>
      <c r="L2931" s="1" t="s">
        <v>2630</v>
      </c>
      <c r="M2931" s="1" t="s">
        <v>4290</v>
      </c>
      <c r="N2931" s="3">
        <v>-862.24</v>
      </c>
      <c r="O2931" s="3">
        <v>0</v>
      </c>
      <c r="P2931" s="1" t="s">
        <v>2567</v>
      </c>
      <c r="Q2931" s="1" t="s">
        <v>2017</v>
      </c>
      <c r="R2931" s="1" t="s">
        <v>1849</v>
      </c>
      <c r="S2931" s="1" t="s">
        <v>2407</v>
      </c>
      <c r="T2931" s="1" t="s">
        <v>2407</v>
      </c>
      <c r="U2931" s="1" t="s">
        <v>6658</v>
      </c>
      <c r="V2931" s="1" t="s">
        <v>2470</v>
      </c>
      <c r="W2931" s="1" t="s">
        <v>103</v>
      </c>
      <c r="X2931" s="1" t="str">
        <f>CONCATENATE(Tableau4[[#This Row],[Numéro de pièce de la pièce de référence]],Tableau4[[#This Row],[Numéro de poste de la pièce de référence]])</f>
        <v>450069415410</v>
      </c>
    </row>
    <row r="2932" spans="1:24" x14ac:dyDescent="0.35">
      <c r="A2932" s="1" t="s">
        <v>97</v>
      </c>
      <c r="B2932" s="1" t="s">
        <v>2489</v>
      </c>
      <c r="C2932" s="1" t="s">
        <v>2510</v>
      </c>
      <c r="D2932" s="1" t="s">
        <v>101</v>
      </c>
      <c r="E2932" s="1" t="s">
        <v>2016</v>
      </c>
      <c r="F2932" s="1" t="s">
        <v>2407</v>
      </c>
      <c r="G2932" s="1" t="s">
        <v>3233</v>
      </c>
      <c r="H2932" s="1" t="s">
        <v>88</v>
      </c>
      <c r="I2932" s="2">
        <v>44159</v>
      </c>
      <c r="J2932" s="1" t="s">
        <v>4282</v>
      </c>
      <c r="K2932" s="1" t="s">
        <v>4283</v>
      </c>
      <c r="L2932" s="1" t="s">
        <v>2590</v>
      </c>
      <c r="M2932" s="1" t="s">
        <v>4402</v>
      </c>
      <c r="N2932" s="3">
        <v>2155.6</v>
      </c>
      <c r="O2932" s="3">
        <v>0</v>
      </c>
      <c r="P2932" s="1" t="s">
        <v>2567</v>
      </c>
      <c r="Q2932" s="1" t="s">
        <v>2017</v>
      </c>
      <c r="R2932" s="1" t="s">
        <v>1849</v>
      </c>
      <c r="S2932" s="1" t="s">
        <v>2407</v>
      </c>
      <c r="T2932" s="1" t="s">
        <v>2407</v>
      </c>
      <c r="U2932" s="1" t="s">
        <v>6659</v>
      </c>
      <c r="V2932" s="1" t="s">
        <v>2470</v>
      </c>
      <c r="W2932" s="1" t="s">
        <v>103</v>
      </c>
      <c r="X2932" s="1" t="str">
        <f>CONCATENATE(Tableau4[[#This Row],[Numéro de pièce de la pièce de référence]],Tableau4[[#This Row],[Numéro de poste de la pièce de référence]])</f>
        <v>450069415410</v>
      </c>
    </row>
    <row r="2933" spans="1:24" x14ac:dyDescent="0.35">
      <c r="A2933" s="1" t="s">
        <v>97</v>
      </c>
      <c r="B2933" s="1" t="s">
        <v>2489</v>
      </c>
      <c r="C2933" s="1" t="s">
        <v>2510</v>
      </c>
      <c r="D2933" s="1" t="s">
        <v>101</v>
      </c>
      <c r="E2933" s="1" t="s">
        <v>2016</v>
      </c>
      <c r="F2933" s="1" t="s">
        <v>2407</v>
      </c>
      <c r="G2933" s="1" t="s">
        <v>3233</v>
      </c>
      <c r="H2933" s="1" t="s">
        <v>88</v>
      </c>
      <c r="I2933" s="2">
        <v>44159</v>
      </c>
      <c r="J2933" s="1" t="s">
        <v>4282</v>
      </c>
      <c r="K2933" s="1" t="s">
        <v>4283</v>
      </c>
      <c r="L2933" s="1" t="s">
        <v>2630</v>
      </c>
      <c r="M2933" s="1" t="s">
        <v>4290</v>
      </c>
      <c r="N2933" s="3">
        <v>-2155.6</v>
      </c>
      <c r="O2933" s="3">
        <v>0</v>
      </c>
      <c r="P2933" s="1" t="s">
        <v>2567</v>
      </c>
      <c r="Q2933" s="1" t="s">
        <v>2017</v>
      </c>
      <c r="R2933" s="1" t="s">
        <v>1849</v>
      </c>
      <c r="S2933" s="1" t="s">
        <v>2407</v>
      </c>
      <c r="T2933" s="1" t="s">
        <v>2407</v>
      </c>
      <c r="U2933" s="1" t="s">
        <v>6659</v>
      </c>
      <c r="V2933" s="1" t="s">
        <v>2470</v>
      </c>
      <c r="W2933" s="1" t="s">
        <v>103</v>
      </c>
      <c r="X2933" s="1" t="str">
        <f>CONCATENATE(Tableau4[[#This Row],[Numéro de pièce de la pièce de référence]],Tableau4[[#This Row],[Numéro de poste de la pièce de référence]])</f>
        <v>450069415410</v>
      </c>
    </row>
    <row r="2934" spans="1:24" x14ac:dyDescent="0.35">
      <c r="A2934" s="1" t="s">
        <v>97</v>
      </c>
      <c r="B2934" s="1" t="s">
        <v>2489</v>
      </c>
      <c r="C2934" s="1" t="s">
        <v>2510</v>
      </c>
      <c r="D2934" s="1" t="s">
        <v>101</v>
      </c>
      <c r="E2934" s="1" t="s">
        <v>2016</v>
      </c>
      <c r="F2934" s="1" t="s">
        <v>2407</v>
      </c>
      <c r="G2934" s="1" t="s">
        <v>3233</v>
      </c>
      <c r="H2934" s="1" t="s">
        <v>88</v>
      </c>
      <c r="I2934" s="2">
        <v>44159</v>
      </c>
      <c r="J2934" s="1" t="s">
        <v>4282</v>
      </c>
      <c r="K2934" s="1" t="s">
        <v>4283</v>
      </c>
      <c r="L2934" s="1" t="s">
        <v>2630</v>
      </c>
      <c r="M2934" s="1" t="s">
        <v>4290</v>
      </c>
      <c r="N2934" s="3">
        <v>-862.24</v>
      </c>
      <c r="O2934" s="3">
        <v>0</v>
      </c>
      <c r="P2934" s="1" t="s">
        <v>2567</v>
      </c>
      <c r="Q2934" s="1" t="s">
        <v>2017</v>
      </c>
      <c r="R2934" s="1" t="s">
        <v>1849</v>
      </c>
      <c r="S2934" s="1" t="s">
        <v>2407</v>
      </c>
      <c r="T2934" s="1" t="s">
        <v>2407</v>
      </c>
      <c r="U2934" s="1" t="s">
        <v>6659</v>
      </c>
      <c r="V2934" s="1" t="s">
        <v>2470</v>
      </c>
      <c r="W2934" s="1" t="s">
        <v>103</v>
      </c>
      <c r="X2934" s="1" t="str">
        <f>CONCATENATE(Tableau4[[#This Row],[Numéro de pièce de la pièce de référence]],Tableau4[[#This Row],[Numéro de poste de la pièce de référence]])</f>
        <v>450069415410</v>
      </c>
    </row>
    <row r="2935" spans="1:24" x14ac:dyDescent="0.35">
      <c r="A2935" s="1" t="s">
        <v>97</v>
      </c>
      <c r="B2935" s="1" t="s">
        <v>2489</v>
      </c>
      <c r="C2935" s="1" t="s">
        <v>2510</v>
      </c>
      <c r="D2935" s="1" t="s">
        <v>101</v>
      </c>
      <c r="E2935" s="1" t="s">
        <v>2331</v>
      </c>
      <c r="F2935" s="1" t="s">
        <v>2407</v>
      </c>
      <c r="G2935" s="1" t="s">
        <v>3330</v>
      </c>
      <c r="H2935" s="1" t="s">
        <v>513</v>
      </c>
      <c r="I2935" s="2">
        <v>44159</v>
      </c>
      <c r="J2935" s="1" t="s">
        <v>4282</v>
      </c>
      <c r="K2935" s="1" t="s">
        <v>4283</v>
      </c>
      <c r="L2935" s="1" t="s">
        <v>2630</v>
      </c>
      <c r="M2935" s="1" t="s">
        <v>4290</v>
      </c>
      <c r="N2935" s="3">
        <v>-42475.42</v>
      </c>
      <c r="O2935" s="3">
        <v>0</v>
      </c>
      <c r="P2935" s="1" t="s">
        <v>2567</v>
      </c>
      <c r="Q2935" s="1" t="s">
        <v>2332</v>
      </c>
      <c r="R2935" s="1" t="s">
        <v>2330</v>
      </c>
      <c r="S2935" s="1" t="s">
        <v>2407</v>
      </c>
      <c r="T2935" s="1" t="s">
        <v>2407</v>
      </c>
      <c r="U2935" s="1" t="s">
        <v>6660</v>
      </c>
      <c r="V2935" s="1" t="s">
        <v>2470</v>
      </c>
      <c r="W2935" s="1" t="s">
        <v>113</v>
      </c>
      <c r="X2935" s="1" t="str">
        <f>CONCATENATE(Tableau4[[#This Row],[Numéro de pièce de la pièce de référence]],Tableau4[[#This Row],[Numéro de poste de la pièce de référence]])</f>
        <v>450069927170</v>
      </c>
    </row>
    <row r="2936" spans="1:24" x14ac:dyDescent="0.35">
      <c r="A2936" s="1" t="s">
        <v>97</v>
      </c>
      <c r="B2936" s="1" t="s">
        <v>2489</v>
      </c>
      <c r="C2936" s="1" t="s">
        <v>2510</v>
      </c>
      <c r="D2936" s="1" t="s">
        <v>101</v>
      </c>
      <c r="E2936" s="1" t="s">
        <v>2331</v>
      </c>
      <c r="F2936" s="1" t="s">
        <v>2407</v>
      </c>
      <c r="G2936" s="1" t="s">
        <v>3330</v>
      </c>
      <c r="H2936" s="1" t="s">
        <v>513</v>
      </c>
      <c r="I2936" s="2">
        <v>44159</v>
      </c>
      <c r="J2936" s="1" t="s">
        <v>4282</v>
      </c>
      <c r="K2936" s="1" t="s">
        <v>4283</v>
      </c>
      <c r="L2936" s="1" t="s">
        <v>2590</v>
      </c>
      <c r="M2936" s="1" t="s">
        <v>4402</v>
      </c>
      <c r="N2936" s="3">
        <v>-907.69</v>
      </c>
      <c r="O2936" s="3">
        <v>0</v>
      </c>
      <c r="P2936" s="1" t="s">
        <v>2567</v>
      </c>
      <c r="Q2936" s="1" t="s">
        <v>2332</v>
      </c>
      <c r="R2936" s="1" t="s">
        <v>2330</v>
      </c>
      <c r="S2936" s="1" t="s">
        <v>2407</v>
      </c>
      <c r="T2936" s="1" t="s">
        <v>2407</v>
      </c>
      <c r="U2936" s="1" t="s">
        <v>6660</v>
      </c>
      <c r="V2936" s="1" t="s">
        <v>2470</v>
      </c>
      <c r="W2936" s="1" t="s">
        <v>113</v>
      </c>
      <c r="X2936" s="1" t="str">
        <f>CONCATENATE(Tableau4[[#This Row],[Numéro de pièce de la pièce de référence]],Tableau4[[#This Row],[Numéro de poste de la pièce de référence]])</f>
        <v>450069927170</v>
      </c>
    </row>
    <row r="2937" spans="1:24" x14ac:dyDescent="0.35">
      <c r="A2937" s="1" t="s">
        <v>97</v>
      </c>
      <c r="B2937" s="1" t="s">
        <v>2489</v>
      </c>
      <c r="C2937" s="1" t="s">
        <v>2510</v>
      </c>
      <c r="D2937" s="1" t="s">
        <v>101</v>
      </c>
      <c r="E2937" s="1" t="s">
        <v>2300</v>
      </c>
      <c r="F2937" s="1" t="s">
        <v>2407</v>
      </c>
      <c r="G2937" s="1" t="s">
        <v>3367</v>
      </c>
      <c r="H2937" s="1" t="s">
        <v>88</v>
      </c>
      <c r="I2937" s="2">
        <v>44159</v>
      </c>
      <c r="J2937" s="1" t="s">
        <v>4282</v>
      </c>
      <c r="K2937" s="1" t="s">
        <v>4283</v>
      </c>
      <c r="L2937" s="1" t="s">
        <v>2630</v>
      </c>
      <c r="M2937" s="1" t="s">
        <v>4290</v>
      </c>
      <c r="N2937" s="3">
        <v>3.39</v>
      </c>
      <c r="O2937" s="3">
        <v>0</v>
      </c>
      <c r="P2937" s="1" t="s">
        <v>2567</v>
      </c>
      <c r="Q2937" s="1" t="s">
        <v>1793</v>
      </c>
      <c r="R2937" s="1" t="s">
        <v>352</v>
      </c>
      <c r="S2937" s="1" t="s">
        <v>2407</v>
      </c>
      <c r="T2937" s="1" t="s">
        <v>2407</v>
      </c>
      <c r="U2937" s="1" t="s">
        <v>6661</v>
      </c>
      <c r="V2937" s="1" t="s">
        <v>2470</v>
      </c>
      <c r="W2937" s="1" t="s">
        <v>103</v>
      </c>
      <c r="X2937" s="1" t="str">
        <f>CONCATENATE(Tableau4[[#This Row],[Numéro de pièce de la pièce de référence]],Tableau4[[#This Row],[Numéro de poste de la pièce de référence]])</f>
        <v>450070152110</v>
      </c>
    </row>
    <row r="2938" spans="1:24" x14ac:dyDescent="0.35">
      <c r="A2938" s="1" t="s">
        <v>2809</v>
      </c>
      <c r="B2938" s="1" t="s">
        <v>2811</v>
      </c>
      <c r="C2938" s="1" t="s">
        <v>2492</v>
      </c>
      <c r="D2938" s="1" t="s">
        <v>3616</v>
      </c>
      <c r="E2938" s="1" t="s">
        <v>2405</v>
      </c>
      <c r="F2938" s="1" t="s">
        <v>2407</v>
      </c>
      <c r="G2938" s="1" t="s">
        <v>2810</v>
      </c>
      <c r="H2938" s="1" t="s">
        <v>88</v>
      </c>
      <c r="I2938" s="2">
        <v>44159</v>
      </c>
      <c r="J2938" s="1" t="s">
        <v>4282</v>
      </c>
      <c r="K2938" s="1" t="s">
        <v>4283</v>
      </c>
      <c r="L2938" s="1" t="s">
        <v>2630</v>
      </c>
      <c r="M2938" s="1" t="s">
        <v>4290</v>
      </c>
      <c r="N2938" s="3">
        <v>-124.36</v>
      </c>
      <c r="O2938" s="3">
        <v>0</v>
      </c>
      <c r="P2938" s="1" t="s">
        <v>2647</v>
      </c>
      <c r="Q2938" s="1" t="s">
        <v>2406</v>
      </c>
      <c r="R2938" s="1" t="s">
        <v>371</v>
      </c>
      <c r="S2938" s="1" t="s">
        <v>2407</v>
      </c>
      <c r="T2938" s="1" t="s">
        <v>2407</v>
      </c>
      <c r="U2938" s="1" t="s">
        <v>6662</v>
      </c>
      <c r="V2938" s="1" t="s">
        <v>2470</v>
      </c>
      <c r="W2938" s="1" t="s">
        <v>103</v>
      </c>
      <c r="X2938" s="1" t="str">
        <f>CONCATENATE(Tableau4[[#This Row],[Numéro de pièce de la pièce de référence]],Tableau4[[#This Row],[Numéro de poste de la pièce de référence]])</f>
        <v>450070209710</v>
      </c>
    </row>
    <row r="2939" spans="1:24" x14ac:dyDescent="0.35">
      <c r="A2939" s="1" t="s">
        <v>97</v>
      </c>
      <c r="B2939" s="1" t="s">
        <v>2489</v>
      </c>
      <c r="C2939" s="1" t="s">
        <v>2510</v>
      </c>
      <c r="D2939" s="1" t="s">
        <v>101</v>
      </c>
      <c r="E2939" s="1" t="s">
        <v>1844</v>
      </c>
      <c r="F2939" s="1" t="s">
        <v>2407</v>
      </c>
      <c r="G2939" s="1" t="s">
        <v>3371</v>
      </c>
      <c r="H2939" s="1" t="s">
        <v>88</v>
      </c>
      <c r="I2939" s="2">
        <v>44159</v>
      </c>
      <c r="J2939" s="1" t="s">
        <v>4282</v>
      </c>
      <c r="K2939" s="1" t="s">
        <v>4283</v>
      </c>
      <c r="L2939" s="1" t="s">
        <v>2630</v>
      </c>
      <c r="M2939" s="1" t="s">
        <v>4290</v>
      </c>
      <c r="N2939" s="3">
        <v>-0.23</v>
      </c>
      <c r="O2939" s="3">
        <v>0</v>
      </c>
      <c r="P2939" s="1" t="s">
        <v>2567</v>
      </c>
      <c r="Q2939" s="1" t="s">
        <v>3372</v>
      </c>
      <c r="R2939" s="1" t="s">
        <v>352</v>
      </c>
      <c r="S2939" s="1" t="s">
        <v>2407</v>
      </c>
      <c r="T2939" s="1" t="s">
        <v>2407</v>
      </c>
      <c r="U2939" s="1" t="s">
        <v>6663</v>
      </c>
      <c r="V2939" s="1" t="s">
        <v>2470</v>
      </c>
      <c r="W2939" s="1" t="s">
        <v>103</v>
      </c>
      <c r="X2939" s="1" t="str">
        <f>CONCATENATE(Tableau4[[#This Row],[Numéro de pièce de la pièce de référence]],Tableau4[[#This Row],[Numéro de poste de la pièce de référence]])</f>
        <v>450070267210</v>
      </c>
    </row>
    <row r="2940" spans="1:24" x14ac:dyDescent="0.35">
      <c r="A2940" s="1" t="s">
        <v>97</v>
      </c>
      <c r="B2940" s="1" t="s">
        <v>2489</v>
      </c>
      <c r="C2940" s="1" t="s">
        <v>2510</v>
      </c>
      <c r="D2940" s="1" t="s">
        <v>101</v>
      </c>
      <c r="E2940" s="1" t="s">
        <v>1844</v>
      </c>
      <c r="F2940" s="1" t="s">
        <v>2407</v>
      </c>
      <c r="G2940" s="1" t="s">
        <v>3371</v>
      </c>
      <c r="H2940" s="1" t="s">
        <v>88</v>
      </c>
      <c r="I2940" s="2">
        <v>44159</v>
      </c>
      <c r="J2940" s="1" t="s">
        <v>4282</v>
      </c>
      <c r="K2940" s="1" t="s">
        <v>4283</v>
      </c>
      <c r="L2940" s="1" t="s">
        <v>2590</v>
      </c>
      <c r="M2940" s="1" t="s">
        <v>4402</v>
      </c>
      <c r="N2940" s="3">
        <v>0.23</v>
      </c>
      <c r="O2940" s="3">
        <v>0</v>
      </c>
      <c r="P2940" s="1" t="s">
        <v>2567</v>
      </c>
      <c r="Q2940" s="1" t="s">
        <v>3372</v>
      </c>
      <c r="R2940" s="1" t="s">
        <v>352</v>
      </c>
      <c r="S2940" s="1" t="s">
        <v>2407</v>
      </c>
      <c r="T2940" s="1" t="s">
        <v>2407</v>
      </c>
      <c r="U2940" s="1" t="s">
        <v>6663</v>
      </c>
      <c r="V2940" s="1" t="s">
        <v>2470</v>
      </c>
      <c r="W2940" s="1" t="s">
        <v>103</v>
      </c>
      <c r="X2940" s="1" t="str">
        <f>CONCATENATE(Tableau4[[#This Row],[Numéro de pièce de la pièce de référence]],Tableau4[[#This Row],[Numéro de poste de la pièce de référence]])</f>
        <v>450070267210</v>
      </c>
    </row>
    <row r="2941" spans="1:24" x14ac:dyDescent="0.35">
      <c r="A2941" s="1" t="s">
        <v>97</v>
      </c>
      <c r="B2941" s="1" t="s">
        <v>2489</v>
      </c>
      <c r="C2941" s="1" t="s">
        <v>2510</v>
      </c>
      <c r="D2941" s="1" t="s">
        <v>101</v>
      </c>
      <c r="E2941" s="1" t="s">
        <v>1844</v>
      </c>
      <c r="F2941" s="1" t="s">
        <v>2407</v>
      </c>
      <c r="G2941" s="1" t="s">
        <v>3371</v>
      </c>
      <c r="H2941" s="1" t="s">
        <v>88</v>
      </c>
      <c r="I2941" s="2">
        <v>44159</v>
      </c>
      <c r="J2941" s="1" t="s">
        <v>4282</v>
      </c>
      <c r="K2941" s="1" t="s">
        <v>4283</v>
      </c>
      <c r="L2941" s="1" t="s">
        <v>2630</v>
      </c>
      <c r="M2941" s="1" t="s">
        <v>4290</v>
      </c>
      <c r="N2941" s="3">
        <v>-0.47</v>
      </c>
      <c r="O2941" s="3">
        <v>0</v>
      </c>
      <c r="P2941" s="1" t="s">
        <v>2567</v>
      </c>
      <c r="Q2941" s="1" t="s">
        <v>3372</v>
      </c>
      <c r="R2941" s="1" t="s">
        <v>352</v>
      </c>
      <c r="S2941" s="1" t="s">
        <v>2407</v>
      </c>
      <c r="T2941" s="1" t="s">
        <v>2407</v>
      </c>
      <c r="U2941" s="1" t="s">
        <v>6664</v>
      </c>
      <c r="V2941" s="1" t="s">
        <v>2470</v>
      </c>
      <c r="W2941" s="1" t="s">
        <v>103</v>
      </c>
      <c r="X2941" s="1" t="str">
        <f>CONCATENATE(Tableau4[[#This Row],[Numéro de pièce de la pièce de référence]],Tableau4[[#This Row],[Numéro de poste de la pièce de référence]])</f>
        <v>450070267210</v>
      </c>
    </row>
    <row r="2942" spans="1:24" x14ac:dyDescent="0.35">
      <c r="A2942" s="1" t="s">
        <v>97</v>
      </c>
      <c r="B2942" s="1" t="s">
        <v>2489</v>
      </c>
      <c r="C2942" s="1" t="s">
        <v>2510</v>
      </c>
      <c r="D2942" s="1" t="s">
        <v>101</v>
      </c>
      <c r="E2942" s="1" t="s">
        <v>1844</v>
      </c>
      <c r="F2942" s="1" t="s">
        <v>2407</v>
      </c>
      <c r="G2942" s="1" t="s">
        <v>3371</v>
      </c>
      <c r="H2942" s="1" t="s">
        <v>88</v>
      </c>
      <c r="I2942" s="2">
        <v>44159</v>
      </c>
      <c r="J2942" s="1" t="s">
        <v>4282</v>
      </c>
      <c r="K2942" s="1" t="s">
        <v>4283</v>
      </c>
      <c r="L2942" s="1" t="s">
        <v>2590</v>
      </c>
      <c r="M2942" s="1" t="s">
        <v>4402</v>
      </c>
      <c r="N2942" s="3">
        <v>0.47</v>
      </c>
      <c r="O2942" s="3">
        <v>0</v>
      </c>
      <c r="P2942" s="1" t="s">
        <v>2567</v>
      </c>
      <c r="Q2942" s="1" t="s">
        <v>3372</v>
      </c>
      <c r="R2942" s="1" t="s">
        <v>352</v>
      </c>
      <c r="S2942" s="1" t="s">
        <v>2407</v>
      </c>
      <c r="T2942" s="1" t="s">
        <v>2407</v>
      </c>
      <c r="U2942" s="1" t="s">
        <v>6664</v>
      </c>
      <c r="V2942" s="1" t="s">
        <v>2470</v>
      </c>
      <c r="W2942" s="1" t="s">
        <v>103</v>
      </c>
      <c r="X2942" s="1" t="str">
        <f>CONCATENATE(Tableau4[[#This Row],[Numéro de pièce de la pièce de référence]],Tableau4[[#This Row],[Numéro de poste de la pièce de référence]])</f>
        <v>450070267210</v>
      </c>
    </row>
    <row r="2943" spans="1:24" x14ac:dyDescent="0.35">
      <c r="A2943" s="1" t="s">
        <v>2539</v>
      </c>
      <c r="B2943" s="1" t="s">
        <v>2543</v>
      </c>
      <c r="C2943" s="1" t="s">
        <v>2492</v>
      </c>
      <c r="D2943" s="1" t="s">
        <v>3419</v>
      </c>
      <c r="E2943" s="1" t="s">
        <v>2411</v>
      </c>
      <c r="F2943" s="1" t="s">
        <v>2407</v>
      </c>
      <c r="G2943" s="1" t="s">
        <v>3379</v>
      </c>
      <c r="H2943" s="1" t="s">
        <v>88</v>
      </c>
      <c r="I2943" s="2">
        <v>44159</v>
      </c>
      <c r="J2943" s="1" t="s">
        <v>4282</v>
      </c>
      <c r="K2943" s="1" t="s">
        <v>4283</v>
      </c>
      <c r="L2943" s="1" t="s">
        <v>3400</v>
      </c>
      <c r="M2943" s="1" t="s">
        <v>4284</v>
      </c>
      <c r="N2943" s="3">
        <v>4197.6000000000004</v>
      </c>
      <c r="O2943" s="3">
        <v>0</v>
      </c>
      <c r="P2943" s="1" t="s">
        <v>2491</v>
      </c>
      <c r="Q2943" s="1" t="s">
        <v>2412</v>
      </c>
      <c r="R2943" s="1" t="s">
        <v>2410</v>
      </c>
      <c r="S2943" s="1" t="s">
        <v>2407</v>
      </c>
      <c r="T2943" s="1" t="s">
        <v>2407</v>
      </c>
      <c r="U2943" s="1" t="s">
        <v>6665</v>
      </c>
      <c r="V2943" s="1" t="s">
        <v>2470</v>
      </c>
      <c r="W2943" s="1" t="s">
        <v>51</v>
      </c>
      <c r="X2943" s="1" t="str">
        <f>CONCATENATE(Tableau4[[#This Row],[Numéro de pièce de la pièce de référence]],Tableau4[[#This Row],[Numéro de poste de la pièce de référence]])</f>
        <v>450070360510</v>
      </c>
    </row>
    <row r="2944" spans="1:24" x14ac:dyDescent="0.35">
      <c r="A2944" s="1" t="s">
        <v>97</v>
      </c>
      <c r="B2944" s="1" t="s">
        <v>2489</v>
      </c>
      <c r="C2944" s="1" t="s">
        <v>2510</v>
      </c>
      <c r="D2944" s="1" t="s">
        <v>101</v>
      </c>
      <c r="E2944" s="1" t="s">
        <v>1860</v>
      </c>
      <c r="F2944" s="1" t="s">
        <v>2407</v>
      </c>
      <c r="G2944" s="1" t="s">
        <v>3380</v>
      </c>
      <c r="H2944" s="1" t="s">
        <v>88</v>
      </c>
      <c r="I2944" s="2">
        <v>44159</v>
      </c>
      <c r="J2944" s="1" t="s">
        <v>4282</v>
      </c>
      <c r="K2944" s="1" t="s">
        <v>4283</v>
      </c>
      <c r="L2944" s="1" t="s">
        <v>3400</v>
      </c>
      <c r="M2944" s="1" t="s">
        <v>4284</v>
      </c>
      <c r="N2944" s="3">
        <v>96800</v>
      </c>
      <c r="O2944" s="3">
        <v>0</v>
      </c>
      <c r="P2944" s="1" t="s">
        <v>2567</v>
      </c>
      <c r="Q2944" s="1" t="s">
        <v>3381</v>
      </c>
      <c r="R2944" s="1" t="s">
        <v>1369</v>
      </c>
      <c r="S2944" s="1" t="s">
        <v>2407</v>
      </c>
      <c r="T2944" s="1" t="s">
        <v>2407</v>
      </c>
      <c r="U2944" s="1" t="s">
        <v>6666</v>
      </c>
      <c r="V2944" s="1" t="s">
        <v>2470</v>
      </c>
      <c r="W2944" s="1" t="s">
        <v>113</v>
      </c>
      <c r="X2944" s="1" t="str">
        <f>CONCATENATE(Tableau4[[#This Row],[Numéro de pièce de la pièce de référence]],Tableau4[[#This Row],[Numéro de poste de la pièce de référence]])</f>
        <v>450070388210</v>
      </c>
    </row>
    <row r="2945" spans="1:24" x14ac:dyDescent="0.35">
      <c r="A2945" s="1" t="s">
        <v>97</v>
      </c>
      <c r="B2945" s="1" t="s">
        <v>2489</v>
      </c>
      <c r="C2945" s="1" t="s">
        <v>2510</v>
      </c>
      <c r="D2945" s="1" t="s">
        <v>101</v>
      </c>
      <c r="E2945" s="1" t="s">
        <v>1860</v>
      </c>
      <c r="F2945" s="1" t="s">
        <v>2407</v>
      </c>
      <c r="G2945" s="1" t="s">
        <v>3380</v>
      </c>
      <c r="H2945" s="1" t="s">
        <v>217</v>
      </c>
      <c r="I2945" s="2">
        <v>44159</v>
      </c>
      <c r="J2945" s="1" t="s">
        <v>4282</v>
      </c>
      <c r="K2945" s="1" t="s">
        <v>4283</v>
      </c>
      <c r="L2945" s="1" t="s">
        <v>3400</v>
      </c>
      <c r="M2945" s="1" t="s">
        <v>4284</v>
      </c>
      <c r="N2945" s="3">
        <v>58080</v>
      </c>
      <c r="O2945" s="3">
        <v>0</v>
      </c>
      <c r="P2945" s="1" t="s">
        <v>2567</v>
      </c>
      <c r="Q2945" s="1" t="s">
        <v>3382</v>
      </c>
      <c r="R2945" s="1" t="s">
        <v>1369</v>
      </c>
      <c r="S2945" s="1" t="s">
        <v>2407</v>
      </c>
      <c r="T2945" s="1" t="s">
        <v>2407</v>
      </c>
      <c r="U2945" s="1" t="s">
        <v>6666</v>
      </c>
      <c r="V2945" s="1" t="s">
        <v>2470</v>
      </c>
      <c r="W2945" s="1" t="s">
        <v>113</v>
      </c>
      <c r="X2945" s="1" t="str">
        <f>CONCATENATE(Tableau4[[#This Row],[Numéro de pièce de la pièce de référence]],Tableau4[[#This Row],[Numéro de poste de la pièce de référence]])</f>
        <v>450070388220</v>
      </c>
    </row>
    <row r="2946" spans="1:24" x14ac:dyDescent="0.35">
      <c r="A2946" s="1" t="s">
        <v>97</v>
      </c>
      <c r="B2946" s="1" t="s">
        <v>2489</v>
      </c>
      <c r="C2946" s="1" t="s">
        <v>2510</v>
      </c>
      <c r="D2946" s="1" t="s">
        <v>101</v>
      </c>
      <c r="E2946" s="1" t="s">
        <v>1860</v>
      </c>
      <c r="F2946" s="1" t="s">
        <v>2407</v>
      </c>
      <c r="G2946" s="1" t="s">
        <v>3380</v>
      </c>
      <c r="H2946" s="1" t="s">
        <v>222</v>
      </c>
      <c r="I2946" s="2">
        <v>44159</v>
      </c>
      <c r="J2946" s="1" t="s">
        <v>4282</v>
      </c>
      <c r="K2946" s="1" t="s">
        <v>4283</v>
      </c>
      <c r="L2946" s="1" t="s">
        <v>3400</v>
      </c>
      <c r="M2946" s="1" t="s">
        <v>4284</v>
      </c>
      <c r="N2946" s="3">
        <v>140360</v>
      </c>
      <c r="O2946" s="3">
        <v>0</v>
      </c>
      <c r="P2946" s="1" t="s">
        <v>2567</v>
      </c>
      <c r="Q2946" s="1" t="s">
        <v>3383</v>
      </c>
      <c r="R2946" s="1" t="s">
        <v>1369</v>
      </c>
      <c r="S2946" s="1" t="s">
        <v>2407</v>
      </c>
      <c r="T2946" s="1" t="s">
        <v>2407</v>
      </c>
      <c r="U2946" s="1" t="s">
        <v>6666</v>
      </c>
      <c r="V2946" s="1" t="s">
        <v>2470</v>
      </c>
      <c r="W2946" s="1" t="s">
        <v>113</v>
      </c>
      <c r="X2946" s="1" t="str">
        <f>CONCATENATE(Tableau4[[#This Row],[Numéro de pièce de la pièce de référence]],Tableau4[[#This Row],[Numéro de poste de la pièce de référence]])</f>
        <v>450070388230</v>
      </c>
    </row>
    <row r="2947" spans="1:24" x14ac:dyDescent="0.35">
      <c r="A2947" s="1" t="s">
        <v>97</v>
      </c>
      <c r="B2947" s="1" t="s">
        <v>2489</v>
      </c>
      <c r="C2947" s="1" t="s">
        <v>2510</v>
      </c>
      <c r="D2947" s="1" t="s">
        <v>101</v>
      </c>
      <c r="E2947" s="1" t="s">
        <v>1860</v>
      </c>
      <c r="F2947" s="1" t="s">
        <v>2407</v>
      </c>
      <c r="G2947" s="1" t="s">
        <v>3380</v>
      </c>
      <c r="H2947" s="1" t="s">
        <v>421</v>
      </c>
      <c r="I2947" s="2">
        <v>44159</v>
      </c>
      <c r="J2947" s="1" t="s">
        <v>4282</v>
      </c>
      <c r="K2947" s="1" t="s">
        <v>4283</v>
      </c>
      <c r="L2947" s="1" t="s">
        <v>3400</v>
      </c>
      <c r="M2947" s="1" t="s">
        <v>4284</v>
      </c>
      <c r="N2947" s="3">
        <v>17424</v>
      </c>
      <c r="O2947" s="3">
        <v>0</v>
      </c>
      <c r="P2947" s="1" t="s">
        <v>2567</v>
      </c>
      <c r="Q2947" s="1" t="s">
        <v>3384</v>
      </c>
      <c r="R2947" s="1" t="s">
        <v>1369</v>
      </c>
      <c r="S2947" s="1" t="s">
        <v>2407</v>
      </c>
      <c r="T2947" s="1" t="s">
        <v>2407</v>
      </c>
      <c r="U2947" s="1" t="s">
        <v>6666</v>
      </c>
      <c r="V2947" s="1" t="s">
        <v>2470</v>
      </c>
      <c r="W2947" s="1" t="s">
        <v>113</v>
      </c>
      <c r="X2947" s="1" t="str">
        <f>CONCATENATE(Tableau4[[#This Row],[Numéro de pièce de la pièce de référence]],Tableau4[[#This Row],[Numéro de poste de la pièce de référence]])</f>
        <v>450070388240</v>
      </c>
    </row>
    <row r="2948" spans="1:24" x14ac:dyDescent="0.35">
      <c r="A2948" s="1" t="s">
        <v>97</v>
      </c>
      <c r="B2948" s="1" t="s">
        <v>2489</v>
      </c>
      <c r="C2948" s="1" t="s">
        <v>2510</v>
      </c>
      <c r="D2948" s="1" t="s">
        <v>101</v>
      </c>
      <c r="E2948" s="1" t="s">
        <v>1860</v>
      </c>
      <c r="F2948" s="1" t="s">
        <v>2407</v>
      </c>
      <c r="G2948" s="1" t="s">
        <v>3380</v>
      </c>
      <c r="H2948" s="1" t="s">
        <v>423</v>
      </c>
      <c r="I2948" s="2">
        <v>44159</v>
      </c>
      <c r="J2948" s="1" t="s">
        <v>4282</v>
      </c>
      <c r="K2948" s="1" t="s">
        <v>4283</v>
      </c>
      <c r="L2948" s="1" t="s">
        <v>3400</v>
      </c>
      <c r="M2948" s="1" t="s">
        <v>4284</v>
      </c>
      <c r="N2948" s="3">
        <v>60500</v>
      </c>
      <c r="O2948" s="3">
        <v>0</v>
      </c>
      <c r="P2948" s="1" t="s">
        <v>2567</v>
      </c>
      <c r="Q2948" s="1" t="s">
        <v>3385</v>
      </c>
      <c r="R2948" s="1" t="s">
        <v>1369</v>
      </c>
      <c r="S2948" s="1" t="s">
        <v>2407</v>
      </c>
      <c r="T2948" s="1" t="s">
        <v>2407</v>
      </c>
      <c r="U2948" s="1" t="s">
        <v>6666</v>
      </c>
      <c r="V2948" s="1" t="s">
        <v>2470</v>
      </c>
      <c r="W2948" s="1" t="s">
        <v>113</v>
      </c>
      <c r="X2948" s="1" t="str">
        <f>CONCATENATE(Tableau4[[#This Row],[Numéro de pièce de la pièce de référence]],Tableau4[[#This Row],[Numéro de poste de la pièce de référence]])</f>
        <v>450070388250</v>
      </c>
    </row>
    <row r="2949" spans="1:24" x14ac:dyDescent="0.35">
      <c r="A2949" s="1" t="s">
        <v>97</v>
      </c>
      <c r="B2949" s="1" t="s">
        <v>2489</v>
      </c>
      <c r="C2949" s="1" t="s">
        <v>2510</v>
      </c>
      <c r="D2949" s="1" t="s">
        <v>101</v>
      </c>
      <c r="E2949" s="1" t="s">
        <v>1860</v>
      </c>
      <c r="F2949" s="1" t="s">
        <v>2407</v>
      </c>
      <c r="G2949" s="1" t="s">
        <v>3380</v>
      </c>
      <c r="H2949" s="1" t="s">
        <v>511</v>
      </c>
      <c r="I2949" s="2">
        <v>44159</v>
      </c>
      <c r="J2949" s="1" t="s">
        <v>4282</v>
      </c>
      <c r="K2949" s="1" t="s">
        <v>4283</v>
      </c>
      <c r="L2949" s="1" t="s">
        <v>3400</v>
      </c>
      <c r="M2949" s="1" t="s">
        <v>4284</v>
      </c>
      <c r="N2949" s="3">
        <v>140360</v>
      </c>
      <c r="O2949" s="3">
        <v>0</v>
      </c>
      <c r="P2949" s="1" t="s">
        <v>2567</v>
      </c>
      <c r="Q2949" s="1" t="s">
        <v>3386</v>
      </c>
      <c r="R2949" s="1" t="s">
        <v>1369</v>
      </c>
      <c r="S2949" s="1" t="s">
        <v>2407</v>
      </c>
      <c r="T2949" s="1" t="s">
        <v>2407</v>
      </c>
      <c r="U2949" s="1" t="s">
        <v>6666</v>
      </c>
      <c r="V2949" s="1" t="s">
        <v>2470</v>
      </c>
      <c r="W2949" s="1" t="s">
        <v>113</v>
      </c>
      <c r="X2949" s="1" t="str">
        <f>CONCATENATE(Tableau4[[#This Row],[Numéro de pièce de la pièce de référence]],Tableau4[[#This Row],[Numéro de poste de la pièce de référence]])</f>
        <v>450070388260</v>
      </c>
    </row>
    <row r="2950" spans="1:24" x14ac:dyDescent="0.35">
      <c r="A2950" s="1" t="s">
        <v>97</v>
      </c>
      <c r="B2950" s="1" t="s">
        <v>2489</v>
      </c>
      <c r="C2950" s="1" t="s">
        <v>2510</v>
      </c>
      <c r="D2950" s="1" t="s">
        <v>101</v>
      </c>
      <c r="E2950" s="1" t="s">
        <v>1860</v>
      </c>
      <c r="F2950" s="1" t="s">
        <v>2407</v>
      </c>
      <c r="G2950" s="1" t="s">
        <v>3380</v>
      </c>
      <c r="H2950" s="1" t="s">
        <v>513</v>
      </c>
      <c r="I2950" s="2">
        <v>44159</v>
      </c>
      <c r="J2950" s="1" t="s">
        <v>4282</v>
      </c>
      <c r="K2950" s="1" t="s">
        <v>4283</v>
      </c>
      <c r="L2950" s="1" t="s">
        <v>3400</v>
      </c>
      <c r="M2950" s="1" t="s">
        <v>4284</v>
      </c>
      <c r="N2950" s="3">
        <v>17424</v>
      </c>
      <c r="O2950" s="3">
        <v>0</v>
      </c>
      <c r="P2950" s="1" t="s">
        <v>2567</v>
      </c>
      <c r="Q2950" s="1" t="s">
        <v>3387</v>
      </c>
      <c r="R2950" s="1" t="s">
        <v>1369</v>
      </c>
      <c r="S2950" s="1" t="s">
        <v>2407</v>
      </c>
      <c r="T2950" s="1" t="s">
        <v>2407</v>
      </c>
      <c r="U2950" s="1" t="s">
        <v>6666</v>
      </c>
      <c r="V2950" s="1" t="s">
        <v>2470</v>
      </c>
      <c r="W2950" s="1" t="s">
        <v>113</v>
      </c>
      <c r="X2950" s="1" t="str">
        <f>CONCATENATE(Tableau4[[#This Row],[Numéro de pièce de la pièce de référence]],Tableau4[[#This Row],[Numéro de poste de la pièce de référence]])</f>
        <v>450070388270</v>
      </c>
    </row>
    <row r="2951" spans="1:24" x14ac:dyDescent="0.35">
      <c r="A2951" s="1" t="s">
        <v>97</v>
      </c>
      <c r="B2951" s="1" t="s">
        <v>2489</v>
      </c>
      <c r="C2951" s="1" t="s">
        <v>2510</v>
      </c>
      <c r="D2951" s="1" t="s">
        <v>101</v>
      </c>
      <c r="E2951" s="1" t="s">
        <v>1860</v>
      </c>
      <c r="F2951" s="1" t="s">
        <v>2407</v>
      </c>
      <c r="G2951" s="1" t="s">
        <v>3380</v>
      </c>
      <c r="H2951" s="1" t="s">
        <v>515</v>
      </c>
      <c r="I2951" s="2">
        <v>44159</v>
      </c>
      <c r="J2951" s="1" t="s">
        <v>4282</v>
      </c>
      <c r="K2951" s="1" t="s">
        <v>4283</v>
      </c>
      <c r="L2951" s="1" t="s">
        <v>3400</v>
      </c>
      <c r="M2951" s="1" t="s">
        <v>4284</v>
      </c>
      <c r="N2951" s="3">
        <v>60500</v>
      </c>
      <c r="O2951" s="3">
        <v>0</v>
      </c>
      <c r="P2951" s="1" t="s">
        <v>2567</v>
      </c>
      <c r="Q2951" s="1" t="s">
        <v>3388</v>
      </c>
      <c r="R2951" s="1" t="s">
        <v>1369</v>
      </c>
      <c r="S2951" s="1" t="s">
        <v>2407</v>
      </c>
      <c r="T2951" s="1" t="s">
        <v>2407</v>
      </c>
      <c r="U2951" s="1" t="s">
        <v>6666</v>
      </c>
      <c r="V2951" s="1" t="s">
        <v>2470</v>
      </c>
      <c r="W2951" s="1" t="s">
        <v>113</v>
      </c>
      <c r="X2951" s="1" t="str">
        <f>CONCATENATE(Tableau4[[#This Row],[Numéro de pièce de la pièce de référence]],Tableau4[[#This Row],[Numéro de poste de la pièce de référence]])</f>
        <v>450070388280</v>
      </c>
    </row>
    <row r="2952" spans="1:24" x14ac:dyDescent="0.35">
      <c r="A2952" s="1" t="s">
        <v>97</v>
      </c>
      <c r="B2952" s="1" t="s">
        <v>2489</v>
      </c>
      <c r="C2952" s="1" t="s">
        <v>2510</v>
      </c>
      <c r="D2952" s="1" t="s">
        <v>101</v>
      </c>
      <c r="E2952" s="1" t="s">
        <v>2281</v>
      </c>
      <c r="F2952" s="1" t="s">
        <v>2407</v>
      </c>
      <c r="G2952" s="1" t="s">
        <v>3010</v>
      </c>
      <c r="H2952" s="1" t="s">
        <v>88</v>
      </c>
      <c r="I2952" s="2">
        <v>44160</v>
      </c>
      <c r="J2952" s="1" t="s">
        <v>4282</v>
      </c>
      <c r="K2952" s="1" t="s">
        <v>4283</v>
      </c>
      <c r="L2952" s="1" t="s">
        <v>2630</v>
      </c>
      <c r="M2952" s="1" t="s">
        <v>4290</v>
      </c>
      <c r="N2952" s="3">
        <v>-331436.56</v>
      </c>
      <c r="O2952" s="3">
        <v>0</v>
      </c>
      <c r="P2952" s="1" t="s">
        <v>2567</v>
      </c>
      <c r="Q2952" s="1" t="s">
        <v>2282</v>
      </c>
      <c r="R2952" s="1" t="s">
        <v>2280</v>
      </c>
      <c r="S2952" s="1" t="s">
        <v>2407</v>
      </c>
      <c r="T2952" s="1" t="s">
        <v>2407</v>
      </c>
      <c r="U2952" s="1" t="s">
        <v>6667</v>
      </c>
      <c r="V2952" s="1" t="s">
        <v>2470</v>
      </c>
      <c r="W2952" s="1" t="s">
        <v>111</v>
      </c>
      <c r="X2952" s="1" t="str">
        <f>CONCATENATE(Tableau4[[#This Row],[Numéro de pièce de la pièce de référence]],Tableau4[[#This Row],[Numéro de poste de la pièce de référence]])</f>
        <v>450067462910</v>
      </c>
    </row>
    <row r="2953" spans="1:24" x14ac:dyDescent="0.35">
      <c r="A2953" s="1" t="s">
        <v>97</v>
      </c>
      <c r="B2953" s="1" t="s">
        <v>2489</v>
      </c>
      <c r="C2953" s="1" t="s">
        <v>2510</v>
      </c>
      <c r="D2953" s="1" t="s">
        <v>101</v>
      </c>
      <c r="E2953" s="1" t="s">
        <v>2049</v>
      </c>
      <c r="F2953" s="1" t="s">
        <v>2407</v>
      </c>
      <c r="G2953" s="1" t="s">
        <v>3229</v>
      </c>
      <c r="H2953" s="1" t="s">
        <v>88</v>
      </c>
      <c r="I2953" s="2">
        <v>44160</v>
      </c>
      <c r="J2953" s="1" t="s">
        <v>4282</v>
      </c>
      <c r="K2953" s="1" t="s">
        <v>4283</v>
      </c>
      <c r="L2953" s="1" t="s">
        <v>2630</v>
      </c>
      <c r="M2953" s="1" t="s">
        <v>4290</v>
      </c>
      <c r="N2953" s="3">
        <v>-17277.05</v>
      </c>
      <c r="O2953" s="3">
        <v>0</v>
      </c>
      <c r="P2953" s="1" t="s">
        <v>2567</v>
      </c>
      <c r="Q2953" s="1" t="s">
        <v>2050</v>
      </c>
      <c r="R2953" s="1" t="s">
        <v>2048</v>
      </c>
      <c r="S2953" s="1" t="s">
        <v>2407</v>
      </c>
      <c r="T2953" s="1" t="s">
        <v>2407</v>
      </c>
      <c r="U2953" s="1" t="s">
        <v>6668</v>
      </c>
      <c r="V2953" s="1" t="s">
        <v>2470</v>
      </c>
      <c r="W2953" s="1" t="s">
        <v>103</v>
      </c>
      <c r="X2953" s="1" t="str">
        <f>CONCATENATE(Tableau4[[#This Row],[Numéro de pièce de la pièce de référence]],Tableau4[[#This Row],[Numéro de poste de la pièce de référence]])</f>
        <v>450069410910</v>
      </c>
    </row>
    <row r="2954" spans="1:24" x14ac:dyDescent="0.35">
      <c r="A2954" s="1" t="s">
        <v>97</v>
      </c>
      <c r="B2954" s="1" t="s">
        <v>2489</v>
      </c>
      <c r="C2954" s="1" t="s">
        <v>2510</v>
      </c>
      <c r="D2954" s="1" t="s">
        <v>101</v>
      </c>
      <c r="E2954" s="1" t="s">
        <v>2049</v>
      </c>
      <c r="F2954" s="1" t="s">
        <v>2407</v>
      </c>
      <c r="G2954" s="1" t="s">
        <v>3229</v>
      </c>
      <c r="H2954" s="1" t="s">
        <v>88</v>
      </c>
      <c r="I2954" s="2">
        <v>44160</v>
      </c>
      <c r="J2954" s="1" t="s">
        <v>4282</v>
      </c>
      <c r="K2954" s="1" t="s">
        <v>4283</v>
      </c>
      <c r="L2954" s="1" t="s">
        <v>2630</v>
      </c>
      <c r="M2954" s="1" t="s">
        <v>4290</v>
      </c>
      <c r="N2954" s="3">
        <v>-28230.47</v>
      </c>
      <c r="O2954" s="3">
        <v>0</v>
      </c>
      <c r="P2954" s="1" t="s">
        <v>2567</v>
      </c>
      <c r="Q2954" s="1" t="s">
        <v>2050</v>
      </c>
      <c r="R2954" s="1" t="s">
        <v>2048</v>
      </c>
      <c r="S2954" s="1" t="s">
        <v>2407</v>
      </c>
      <c r="T2954" s="1" t="s">
        <v>2407</v>
      </c>
      <c r="U2954" s="1" t="s">
        <v>6668</v>
      </c>
      <c r="V2954" s="1" t="s">
        <v>2470</v>
      </c>
      <c r="W2954" s="1" t="s">
        <v>103</v>
      </c>
      <c r="X2954" s="1" t="str">
        <f>CONCATENATE(Tableau4[[#This Row],[Numéro de pièce de la pièce de référence]],Tableau4[[#This Row],[Numéro de poste de la pièce de référence]])</f>
        <v>450069410910</v>
      </c>
    </row>
    <row r="2955" spans="1:24" x14ac:dyDescent="0.35">
      <c r="A2955" s="1" t="s">
        <v>97</v>
      </c>
      <c r="B2955" s="1" t="s">
        <v>2489</v>
      </c>
      <c r="C2955" s="1" t="s">
        <v>2510</v>
      </c>
      <c r="D2955" s="1" t="s">
        <v>101</v>
      </c>
      <c r="E2955" s="1" t="s">
        <v>2049</v>
      </c>
      <c r="F2955" s="1" t="s">
        <v>2407</v>
      </c>
      <c r="G2955" s="1" t="s">
        <v>3229</v>
      </c>
      <c r="H2955" s="1" t="s">
        <v>88</v>
      </c>
      <c r="I2955" s="2">
        <v>44160</v>
      </c>
      <c r="J2955" s="1" t="s">
        <v>4282</v>
      </c>
      <c r="K2955" s="1" t="s">
        <v>4283</v>
      </c>
      <c r="L2955" s="1" t="s">
        <v>2590</v>
      </c>
      <c r="M2955" s="1" t="s">
        <v>4402</v>
      </c>
      <c r="N2955" s="3">
        <v>28230.47</v>
      </c>
      <c r="O2955" s="3">
        <v>0</v>
      </c>
      <c r="P2955" s="1" t="s">
        <v>2567</v>
      </c>
      <c r="Q2955" s="1" t="s">
        <v>2050</v>
      </c>
      <c r="R2955" s="1" t="s">
        <v>2048</v>
      </c>
      <c r="S2955" s="1" t="s">
        <v>2407</v>
      </c>
      <c r="T2955" s="1" t="s">
        <v>2407</v>
      </c>
      <c r="U2955" s="1" t="s">
        <v>6668</v>
      </c>
      <c r="V2955" s="1" t="s">
        <v>2470</v>
      </c>
      <c r="W2955" s="1" t="s">
        <v>103</v>
      </c>
      <c r="X2955" s="1" t="str">
        <f>CONCATENATE(Tableau4[[#This Row],[Numéro de pièce de la pièce de référence]],Tableau4[[#This Row],[Numéro de poste de la pièce de référence]])</f>
        <v>450069410910</v>
      </c>
    </row>
    <row r="2956" spans="1:24" x14ac:dyDescent="0.35">
      <c r="A2956" s="1" t="s">
        <v>97</v>
      </c>
      <c r="B2956" s="1" t="s">
        <v>2489</v>
      </c>
      <c r="C2956" s="1" t="s">
        <v>2510</v>
      </c>
      <c r="D2956" s="1" t="s">
        <v>101</v>
      </c>
      <c r="E2956" s="1" t="s">
        <v>2049</v>
      </c>
      <c r="F2956" s="1" t="s">
        <v>2407</v>
      </c>
      <c r="G2956" s="1" t="s">
        <v>3229</v>
      </c>
      <c r="H2956" s="1" t="s">
        <v>88</v>
      </c>
      <c r="I2956" s="2">
        <v>44160</v>
      </c>
      <c r="J2956" s="1" t="s">
        <v>4282</v>
      </c>
      <c r="K2956" s="1" t="s">
        <v>4283</v>
      </c>
      <c r="L2956" s="1" t="s">
        <v>2630</v>
      </c>
      <c r="M2956" s="1" t="s">
        <v>4290</v>
      </c>
      <c r="N2956" s="3">
        <v>-14115.23</v>
      </c>
      <c r="O2956" s="3">
        <v>0</v>
      </c>
      <c r="P2956" s="1" t="s">
        <v>2567</v>
      </c>
      <c r="Q2956" s="1" t="s">
        <v>2050</v>
      </c>
      <c r="R2956" s="1" t="s">
        <v>2048</v>
      </c>
      <c r="S2956" s="1" t="s">
        <v>2407</v>
      </c>
      <c r="T2956" s="1" t="s">
        <v>2407</v>
      </c>
      <c r="U2956" s="1" t="s">
        <v>6668</v>
      </c>
      <c r="V2956" s="1" t="s">
        <v>2470</v>
      </c>
      <c r="W2956" s="1" t="s">
        <v>103</v>
      </c>
      <c r="X2956" s="1" t="str">
        <f>CONCATENATE(Tableau4[[#This Row],[Numéro de pièce de la pièce de référence]],Tableau4[[#This Row],[Numéro de poste de la pièce de référence]])</f>
        <v>450069410910</v>
      </c>
    </row>
    <row r="2957" spans="1:24" x14ac:dyDescent="0.35">
      <c r="A2957" s="1" t="s">
        <v>97</v>
      </c>
      <c r="B2957" s="1" t="s">
        <v>2489</v>
      </c>
      <c r="C2957" s="1" t="s">
        <v>2510</v>
      </c>
      <c r="D2957" s="1" t="s">
        <v>101</v>
      </c>
      <c r="E2957" s="1" t="s">
        <v>2049</v>
      </c>
      <c r="F2957" s="1" t="s">
        <v>2407</v>
      </c>
      <c r="G2957" s="1" t="s">
        <v>3229</v>
      </c>
      <c r="H2957" s="1" t="s">
        <v>88</v>
      </c>
      <c r="I2957" s="2">
        <v>44160</v>
      </c>
      <c r="J2957" s="1" t="s">
        <v>4282</v>
      </c>
      <c r="K2957" s="1" t="s">
        <v>4283</v>
      </c>
      <c r="L2957" s="1" t="s">
        <v>2590</v>
      </c>
      <c r="M2957" s="1" t="s">
        <v>4402</v>
      </c>
      <c r="N2957" s="3">
        <v>14115.23</v>
      </c>
      <c r="O2957" s="3">
        <v>0</v>
      </c>
      <c r="P2957" s="1" t="s">
        <v>2567</v>
      </c>
      <c r="Q2957" s="1" t="s">
        <v>2050</v>
      </c>
      <c r="R2957" s="1" t="s">
        <v>2048</v>
      </c>
      <c r="S2957" s="1" t="s">
        <v>2407</v>
      </c>
      <c r="T2957" s="1" t="s">
        <v>2407</v>
      </c>
      <c r="U2957" s="1" t="s">
        <v>6668</v>
      </c>
      <c r="V2957" s="1" t="s">
        <v>2470</v>
      </c>
      <c r="W2957" s="1" t="s">
        <v>103</v>
      </c>
      <c r="X2957" s="1" t="str">
        <f>CONCATENATE(Tableau4[[#This Row],[Numéro de pièce de la pièce de référence]],Tableau4[[#This Row],[Numéro de poste de la pièce de référence]])</f>
        <v>450069410910</v>
      </c>
    </row>
    <row r="2958" spans="1:24" x14ac:dyDescent="0.35">
      <c r="A2958" s="1" t="s">
        <v>97</v>
      </c>
      <c r="B2958" s="1" t="s">
        <v>2501</v>
      </c>
      <c r="C2958" s="1" t="s">
        <v>2510</v>
      </c>
      <c r="D2958" s="1" t="s">
        <v>101</v>
      </c>
      <c r="E2958" s="1" t="s">
        <v>1466</v>
      </c>
      <c r="F2958" s="1" t="s">
        <v>2407</v>
      </c>
      <c r="G2958" s="1" t="s">
        <v>2846</v>
      </c>
      <c r="H2958" s="1" t="s">
        <v>222</v>
      </c>
      <c r="I2958" s="2">
        <v>44161</v>
      </c>
      <c r="J2958" s="1" t="s">
        <v>4282</v>
      </c>
      <c r="K2958" s="1" t="s">
        <v>4283</v>
      </c>
      <c r="L2958" s="1" t="s">
        <v>2630</v>
      </c>
      <c r="M2958" s="1" t="s">
        <v>4290</v>
      </c>
      <c r="N2958" s="3">
        <v>-49014.42</v>
      </c>
      <c r="O2958" s="3">
        <v>0</v>
      </c>
      <c r="P2958" s="1" t="s">
        <v>2842</v>
      </c>
      <c r="Q2958" s="1" t="s">
        <v>1467</v>
      </c>
      <c r="R2958" s="1" t="s">
        <v>1465</v>
      </c>
      <c r="S2958" s="1" t="s">
        <v>2407</v>
      </c>
      <c r="T2958" s="1" t="s">
        <v>2407</v>
      </c>
      <c r="U2958" s="1" t="s">
        <v>6669</v>
      </c>
      <c r="V2958" s="1" t="s">
        <v>2470</v>
      </c>
      <c r="W2958" s="1" t="s">
        <v>119</v>
      </c>
      <c r="X2958" s="1" t="str">
        <f>CONCATENATE(Tableau4[[#This Row],[Numéro de pièce de la pièce de référence]],Tableau4[[#This Row],[Numéro de poste de la pièce de référence]])</f>
        <v>450067502930</v>
      </c>
    </row>
    <row r="2959" spans="1:24" x14ac:dyDescent="0.35">
      <c r="A2959" s="1" t="s">
        <v>97</v>
      </c>
      <c r="B2959" s="1" t="s">
        <v>2501</v>
      </c>
      <c r="C2959" s="1" t="s">
        <v>2510</v>
      </c>
      <c r="D2959" s="1" t="s">
        <v>101</v>
      </c>
      <c r="E2959" s="1" t="s">
        <v>1466</v>
      </c>
      <c r="F2959" s="1" t="s">
        <v>2407</v>
      </c>
      <c r="G2959" s="1" t="s">
        <v>2846</v>
      </c>
      <c r="H2959" s="1" t="s">
        <v>222</v>
      </c>
      <c r="I2959" s="2">
        <v>44161</v>
      </c>
      <c r="J2959" s="1" t="s">
        <v>4282</v>
      </c>
      <c r="K2959" s="1" t="s">
        <v>4283</v>
      </c>
      <c r="L2959" s="1" t="s">
        <v>2630</v>
      </c>
      <c r="M2959" s="1" t="s">
        <v>4290</v>
      </c>
      <c r="N2959" s="3">
        <v>-232480.95</v>
      </c>
      <c r="O2959" s="3">
        <v>0</v>
      </c>
      <c r="P2959" s="1" t="s">
        <v>2842</v>
      </c>
      <c r="Q2959" s="1" t="s">
        <v>1467</v>
      </c>
      <c r="R2959" s="1" t="s">
        <v>1465</v>
      </c>
      <c r="S2959" s="1" t="s">
        <v>2407</v>
      </c>
      <c r="T2959" s="1" t="s">
        <v>2407</v>
      </c>
      <c r="U2959" s="1" t="s">
        <v>6670</v>
      </c>
      <c r="V2959" s="1" t="s">
        <v>2470</v>
      </c>
      <c r="W2959" s="1" t="s">
        <v>119</v>
      </c>
      <c r="X2959" s="1" t="str">
        <f>CONCATENATE(Tableau4[[#This Row],[Numéro de pièce de la pièce de référence]],Tableau4[[#This Row],[Numéro de poste de la pièce de référence]])</f>
        <v>450067502930</v>
      </c>
    </row>
    <row r="2960" spans="1:24" x14ac:dyDescent="0.35">
      <c r="A2960" s="1" t="s">
        <v>97</v>
      </c>
      <c r="B2960" s="1" t="s">
        <v>2489</v>
      </c>
      <c r="C2960" s="1" t="s">
        <v>2510</v>
      </c>
      <c r="D2960" s="1" t="s">
        <v>101</v>
      </c>
      <c r="E2960" s="1" t="s">
        <v>1686</v>
      </c>
      <c r="F2960" s="1" t="s">
        <v>2407</v>
      </c>
      <c r="G2960" s="1" t="s">
        <v>3095</v>
      </c>
      <c r="H2960" s="1" t="s">
        <v>217</v>
      </c>
      <c r="I2960" s="2">
        <v>44161</v>
      </c>
      <c r="J2960" s="1" t="s">
        <v>4282</v>
      </c>
      <c r="K2960" s="1" t="s">
        <v>4283</v>
      </c>
      <c r="L2960" s="1" t="s">
        <v>3401</v>
      </c>
      <c r="M2960" s="1" t="s">
        <v>4288</v>
      </c>
      <c r="N2960" s="3">
        <v>200</v>
      </c>
      <c r="O2960" s="3">
        <v>0</v>
      </c>
      <c r="P2960" s="1" t="s">
        <v>2567</v>
      </c>
      <c r="Q2960" s="1" t="s">
        <v>2425</v>
      </c>
      <c r="R2960" s="1" t="s">
        <v>1685</v>
      </c>
      <c r="S2960" s="1" t="s">
        <v>2407</v>
      </c>
      <c r="T2960" s="1" t="s">
        <v>2407</v>
      </c>
      <c r="U2960" s="1" t="s">
        <v>6671</v>
      </c>
      <c r="V2960" s="1" t="s">
        <v>2470</v>
      </c>
      <c r="W2960" s="1" t="s">
        <v>103</v>
      </c>
      <c r="X2960" s="1" t="str">
        <f>CONCATENATE(Tableau4[[#This Row],[Numéro de pièce de la pièce de référence]],Tableau4[[#This Row],[Numéro de poste de la pièce de référence]])</f>
        <v>450068076220</v>
      </c>
    </row>
    <row r="2961" spans="1:24" x14ac:dyDescent="0.35">
      <c r="A2961" s="1" t="s">
        <v>97</v>
      </c>
      <c r="B2961" s="1" t="s">
        <v>2489</v>
      </c>
      <c r="C2961" s="1" t="s">
        <v>2510</v>
      </c>
      <c r="D2961" s="1" t="s">
        <v>101</v>
      </c>
      <c r="E2961" s="1" t="s">
        <v>1686</v>
      </c>
      <c r="F2961" s="1" t="s">
        <v>2407</v>
      </c>
      <c r="G2961" s="1" t="s">
        <v>3095</v>
      </c>
      <c r="H2961" s="1" t="s">
        <v>217</v>
      </c>
      <c r="I2961" s="2">
        <v>44161</v>
      </c>
      <c r="J2961" s="1" t="s">
        <v>4282</v>
      </c>
      <c r="K2961" s="1" t="s">
        <v>4283</v>
      </c>
      <c r="L2961" s="1" t="s">
        <v>3400</v>
      </c>
      <c r="M2961" s="1" t="s">
        <v>4284</v>
      </c>
      <c r="N2961" s="3">
        <v>24000</v>
      </c>
      <c r="O2961" s="3">
        <v>0</v>
      </c>
      <c r="P2961" s="1" t="s">
        <v>2567</v>
      </c>
      <c r="Q2961" s="1" t="s">
        <v>2425</v>
      </c>
      <c r="R2961" s="1" t="s">
        <v>1685</v>
      </c>
      <c r="S2961" s="1" t="s">
        <v>2407</v>
      </c>
      <c r="T2961" s="1" t="s">
        <v>2407</v>
      </c>
      <c r="U2961" s="1" t="s">
        <v>6672</v>
      </c>
      <c r="V2961" s="1" t="s">
        <v>2470</v>
      </c>
      <c r="W2961" s="1" t="s">
        <v>103</v>
      </c>
      <c r="X2961" s="1" t="str">
        <f>CONCATENATE(Tableau4[[#This Row],[Numéro de pièce de la pièce de référence]],Tableau4[[#This Row],[Numéro de poste de la pièce de référence]])</f>
        <v>450068076220</v>
      </c>
    </row>
    <row r="2962" spans="1:24" x14ac:dyDescent="0.35">
      <c r="A2962" s="1" t="s">
        <v>97</v>
      </c>
      <c r="B2962" s="1" t="s">
        <v>2489</v>
      </c>
      <c r="C2962" s="1" t="s">
        <v>2510</v>
      </c>
      <c r="D2962" s="1" t="s">
        <v>101</v>
      </c>
      <c r="E2962" s="1" t="s">
        <v>1918</v>
      </c>
      <c r="F2962" s="1" t="s">
        <v>2407</v>
      </c>
      <c r="G2962" s="1" t="s">
        <v>3193</v>
      </c>
      <c r="H2962" s="1" t="s">
        <v>88</v>
      </c>
      <c r="I2962" s="2">
        <v>44161</v>
      </c>
      <c r="J2962" s="1" t="s">
        <v>4282</v>
      </c>
      <c r="K2962" s="1" t="s">
        <v>4283</v>
      </c>
      <c r="L2962" s="1" t="s">
        <v>2630</v>
      </c>
      <c r="M2962" s="1" t="s">
        <v>4290</v>
      </c>
      <c r="N2962" s="3">
        <v>-670575.59</v>
      </c>
      <c r="O2962" s="3">
        <v>0</v>
      </c>
      <c r="P2962" s="1" t="s">
        <v>2567</v>
      </c>
      <c r="Q2962" s="1" t="s">
        <v>1919</v>
      </c>
      <c r="R2962" s="1" t="s">
        <v>1917</v>
      </c>
      <c r="S2962" s="1" t="s">
        <v>2407</v>
      </c>
      <c r="T2962" s="1" t="s">
        <v>2407</v>
      </c>
      <c r="U2962" s="1" t="s">
        <v>6673</v>
      </c>
      <c r="V2962" s="1" t="s">
        <v>2470</v>
      </c>
      <c r="W2962" s="1" t="s">
        <v>103</v>
      </c>
      <c r="X2962" s="1" t="str">
        <f>CONCATENATE(Tableau4[[#This Row],[Numéro de pièce de la pièce de référence]],Tableau4[[#This Row],[Numéro de poste de la pièce de référence]])</f>
        <v>450068903010</v>
      </c>
    </row>
    <row r="2963" spans="1:24" x14ac:dyDescent="0.35">
      <c r="A2963" s="1" t="s">
        <v>97</v>
      </c>
      <c r="B2963" s="1" t="s">
        <v>2489</v>
      </c>
      <c r="C2963" s="1" t="s">
        <v>2510</v>
      </c>
      <c r="D2963" s="1" t="s">
        <v>101</v>
      </c>
      <c r="E2963" s="1" t="s">
        <v>1918</v>
      </c>
      <c r="F2963" s="1" t="s">
        <v>2407</v>
      </c>
      <c r="G2963" s="1" t="s">
        <v>3193</v>
      </c>
      <c r="H2963" s="1" t="s">
        <v>88</v>
      </c>
      <c r="I2963" s="2">
        <v>44161</v>
      </c>
      <c r="J2963" s="1" t="s">
        <v>4282</v>
      </c>
      <c r="K2963" s="1" t="s">
        <v>4283</v>
      </c>
      <c r="L2963" s="1" t="s">
        <v>2590</v>
      </c>
      <c r="M2963" s="1" t="s">
        <v>4402</v>
      </c>
      <c r="N2963" s="3">
        <v>455991.39</v>
      </c>
      <c r="O2963" s="3">
        <v>0</v>
      </c>
      <c r="P2963" s="1" t="s">
        <v>2567</v>
      </c>
      <c r="Q2963" s="1" t="s">
        <v>1919</v>
      </c>
      <c r="R2963" s="1" t="s">
        <v>1917</v>
      </c>
      <c r="S2963" s="1" t="s">
        <v>2407</v>
      </c>
      <c r="T2963" s="1" t="s">
        <v>2407</v>
      </c>
      <c r="U2963" s="1" t="s">
        <v>6673</v>
      </c>
      <c r="V2963" s="1" t="s">
        <v>2470</v>
      </c>
      <c r="W2963" s="1" t="s">
        <v>103</v>
      </c>
      <c r="X2963" s="1" t="str">
        <f>CONCATENATE(Tableau4[[#This Row],[Numéro de pièce de la pièce de référence]],Tableau4[[#This Row],[Numéro de poste de la pièce de référence]])</f>
        <v>450068903010</v>
      </c>
    </row>
    <row r="2964" spans="1:24" x14ac:dyDescent="0.35">
      <c r="A2964" s="1" t="s">
        <v>97</v>
      </c>
      <c r="B2964" s="1" t="s">
        <v>2489</v>
      </c>
      <c r="C2964" s="1" t="s">
        <v>2510</v>
      </c>
      <c r="D2964" s="1" t="s">
        <v>101</v>
      </c>
      <c r="E2964" s="1" t="s">
        <v>1960</v>
      </c>
      <c r="F2964" s="1" t="s">
        <v>2407</v>
      </c>
      <c r="G2964" s="1" t="s">
        <v>3213</v>
      </c>
      <c r="H2964" s="1" t="s">
        <v>88</v>
      </c>
      <c r="I2964" s="2">
        <v>44161</v>
      </c>
      <c r="J2964" s="1" t="s">
        <v>4282</v>
      </c>
      <c r="K2964" s="1" t="s">
        <v>4283</v>
      </c>
      <c r="L2964" s="1" t="s">
        <v>2630</v>
      </c>
      <c r="M2964" s="1" t="s">
        <v>4290</v>
      </c>
      <c r="N2964" s="3">
        <v>8.85</v>
      </c>
      <c r="O2964" s="3">
        <v>0</v>
      </c>
      <c r="P2964" s="1" t="s">
        <v>2567</v>
      </c>
      <c r="Q2964" s="1" t="s">
        <v>1961</v>
      </c>
      <c r="R2964" s="1" t="s">
        <v>1369</v>
      </c>
      <c r="S2964" s="1" t="s">
        <v>2407</v>
      </c>
      <c r="T2964" s="1" t="s">
        <v>2407</v>
      </c>
      <c r="U2964" s="1" t="s">
        <v>6674</v>
      </c>
      <c r="V2964" s="1" t="s">
        <v>2470</v>
      </c>
      <c r="W2964" s="1" t="s">
        <v>103</v>
      </c>
      <c r="X2964" s="1" t="str">
        <f>CONCATENATE(Tableau4[[#This Row],[Numéro de pièce de la pièce de référence]],Tableau4[[#This Row],[Numéro de poste de la pièce de référence]])</f>
        <v>450069237410</v>
      </c>
    </row>
    <row r="2965" spans="1:24" x14ac:dyDescent="0.35">
      <c r="A2965" s="1" t="s">
        <v>97</v>
      </c>
      <c r="B2965" s="1" t="s">
        <v>2489</v>
      </c>
      <c r="C2965" s="1" t="s">
        <v>2510</v>
      </c>
      <c r="D2965" s="1" t="s">
        <v>101</v>
      </c>
      <c r="E2965" s="1" t="s">
        <v>1960</v>
      </c>
      <c r="F2965" s="1" t="s">
        <v>2407</v>
      </c>
      <c r="G2965" s="1" t="s">
        <v>3213</v>
      </c>
      <c r="H2965" s="1" t="s">
        <v>88</v>
      </c>
      <c r="I2965" s="2">
        <v>44161</v>
      </c>
      <c r="J2965" s="1" t="s">
        <v>4282</v>
      </c>
      <c r="K2965" s="1" t="s">
        <v>4283</v>
      </c>
      <c r="L2965" s="1" t="s">
        <v>2630</v>
      </c>
      <c r="M2965" s="1" t="s">
        <v>4290</v>
      </c>
      <c r="N2965" s="3">
        <v>8.85</v>
      </c>
      <c r="O2965" s="3">
        <v>0</v>
      </c>
      <c r="P2965" s="1" t="s">
        <v>2567</v>
      </c>
      <c r="Q2965" s="1" t="s">
        <v>1961</v>
      </c>
      <c r="R2965" s="1" t="s">
        <v>1369</v>
      </c>
      <c r="S2965" s="1" t="s">
        <v>2407</v>
      </c>
      <c r="T2965" s="1" t="s">
        <v>2407</v>
      </c>
      <c r="U2965" s="1" t="s">
        <v>6675</v>
      </c>
      <c r="V2965" s="1" t="s">
        <v>2470</v>
      </c>
      <c r="W2965" s="1" t="s">
        <v>103</v>
      </c>
      <c r="X2965" s="1" t="str">
        <f>CONCATENATE(Tableau4[[#This Row],[Numéro de pièce de la pièce de référence]],Tableau4[[#This Row],[Numéro de poste de la pièce de référence]])</f>
        <v>450069237410</v>
      </c>
    </row>
    <row r="2966" spans="1:24" x14ac:dyDescent="0.35">
      <c r="A2966" s="1" t="s">
        <v>97</v>
      </c>
      <c r="B2966" s="1" t="s">
        <v>2489</v>
      </c>
      <c r="C2966" s="1" t="s">
        <v>2510</v>
      </c>
      <c r="D2966" s="1" t="s">
        <v>101</v>
      </c>
      <c r="E2966" s="1" t="s">
        <v>1960</v>
      </c>
      <c r="F2966" s="1" t="s">
        <v>2407</v>
      </c>
      <c r="G2966" s="1" t="s">
        <v>3213</v>
      </c>
      <c r="H2966" s="1" t="s">
        <v>88</v>
      </c>
      <c r="I2966" s="2">
        <v>44161</v>
      </c>
      <c r="J2966" s="1" t="s">
        <v>4282</v>
      </c>
      <c r="K2966" s="1" t="s">
        <v>4283</v>
      </c>
      <c r="L2966" s="1" t="s">
        <v>2630</v>
      </c>
      <c r="M2966" s="1" t="s">
        <v>4290</v>
      </c>
      <c r="N2966" s="3">
        <v>-3127</v>
      </c>
      <c r="O2966" s="3">
        <v>0</v>
      </c>
      <c r="P2966" s="1" t="s">
        <v>2567</v>
      </c>
      <c r="Q2966" s="1" t="s">
        <v>1961</v>
      </c>
      <c r="R2966" s="1" t="s">
        <v>1369</v>
      </c>
      <c r="S2966" s="1" t="s">
        <v>2407</v>
      </c>
      <c r="T2966" s="1" t="s">
        <v>2407</v>
      </c>
      <c r="U2966" s="1" t="s">
        <v>6676</v>
      </c>
      <c r="V2966" s="1" t="s">
        <v>2470</v>
      </c>
      <c r="W2966" s="1" t="s">
        <v>103</v>
      </c>
      <c r="X2966" s="1" t="str">
        <f>CONCATENATE(Tableau4[[#This Row],[Numéro de pièce de la pièce de référence]],Tableau4[[#This Row],[Numéro de poste de la pièce de référence]])</f>
        <v>450069237410</v>
      </c>
    </row>
    <row r="2967" spans="1:24" x14ac:dyDescent="0.35">
      <c r="A2967" s="1" t="s">
        <v>97</v>
      </c>
      <c r="B2967" s="1" t="s">
        <v>2489</v>
      </c>
      <c r="C2967" s="1" t="s">
        <v>2510</v>
      </c>
      <c r="D2967" s="1" t="s">
        <v>101</v>
      </c>
      <c r="E2967" s="1" t="s">
        <v>1960</v>
      </c>
      <c r="F2967" s="1" t="s">
        <v>2407</v>
      </c>
      <c r="G2967" s="1" t="s">
        <v>3213</v>
      </c>
      <c r="H2967" s="1" t="s">
        <v>88</v>
      </c>
      <c r="I2967" s="2">
        <v>44161</v>
      </c>
      <c r="J2967" s="1" t="s">
        <v>4282</v>
      </c>
      <c r="K2967" s="1" t="s">
        <v>4283</v>
      </c>
      <c r="L2967" s="1" t="s">
        <v>2630</v>
      </c>
      <c r="M2967" s="1" t="s">
        <v>4290</v>
      </c>
      <c r="N2967" s="3">
        <v>8.85</v>
      </c>
      <c r="O2967" s="3">
        <v>0</v>
      </c>
      <c r="P2967" s="1" t="s">
        <v>2567</v>
      </c>
      <c r="Q2967" s="1" t="s">
        <v>1961</v>
      </c>
      <c r="R2967" s="1" t="s">
        <v>1369</v>
      </c>
      <c r="S2967" s="1" t="s">
        <v>2407</v>
      </c>
      <c r="T2967" s="1" t="s">
        <v>2407</v>
      </c>
      <c r="U2967" s="1" t="s">
        <v>6677</v>
      </c>
      <c r="V2967" s="1" t="s">
        <v>2470</v>
      </c>
      <c r="W2967" s="1" t="s">
        <v>103</v>
      </c>
      <c r="X2967" s="1" t="str">
        <f>CONCATENATE(Tableau4[[#This Row],[Numéro de pièce de la pièce de référence]],Tableau4[[#This Row],[Numéro de poste de la pièce de référence]])</f>
        <v>450069237410</v>
      </c>
    </row>
    <row r="2968" spans="1:24" x14ac:dyDescent="0.35">
      <c r="A2968" s="1" t="s">
        <v>97</v>
      </c>
      <c r="B2968" s="1" t="s">
        <v>2489</v>
      </c>
      <c r="C2968" s="1" t="s">
        <v>2510</v>
      </c>
      <c r="D2968" s="1" t="s">
        <v>101</v>
      </c>
      <c r="E2968" s="1" t="s">
        <v>1960</v>
      </c>
      <c r="F2968" s="1" t="s">
        <v>2407</v>
      </c>
      <c r="G2968" s="1" t="s">
        <v>3213</v>
      </c>
      <c r="H2968" s="1" t="s">
        <v>217</v>
      </c>
      <c r="I2968" s="2">
        <v>44161</v>
      </c>
      <c r="J2968" s="1" t="s">
        <v>4282</v>
      </c>
      <c r="K2968" s="1" t="s">
        <v>4283</v>
      </c>
      <c r="L2968" s="1" t="s">
        <v>2630</v>
      </c>
      <c r="M2968" s="1" t="s">
        <v>4290</v>
      </c>
      <c r="N2968" s="3">
        <v>8.85</v>
      </c>
      <c r="O2968" s="3">
        <v>0</v>
      </c>
      <c r="P2968" s="1" t="s">
        <v>2567</v>
      </c>
      <c r="Q2968" s="1" t="s">
        <v>1961</v>
      </c>
      <c r="R2968" s="1" t="s">
        <v>1369</v>
      </c>
      <c r="S2968" s="1" t="s">
        <v>2407</v>
      </c>
      <c r="T2968" s="1" t="s">
        <v>2407</v>
      </c>
      <c r="U2968" s="1" t="s">
        <v>6678</v>
      </c>
      <c r="V2968" s="1" t="s">
        <v>2470</v>
      </c>
      <c r="W2968" s="1" t="s">
        <v>103</v>
      </c>
      <c r="X2968" s="1" t="str">
        <f>CONCATENATE(Tableau4[[#This Row],[Numéro de pièce de la pièce de référence]],Tableau4[[#This Row],[Numéro de poste de la pièce de référence]])</f>
        <v>450069237420</v>
      </c>
    </row>
    <row r="2969" spans="1:24" x14ac:dyDescent="0.35">
      <c r="A2969" s="1" t="s">
        <v>97</v>
      </c>
      <c r="B2969" s="1" t="s">
        <v>2489</v>
      </c>
      <c r="C2969" s="1" t="s">
        <v>2510</v>
      </c>
      <c r="D2969" s="1" t="s">
        <v>101</v>
      </c>
      <c r="E2969" s="1" t="s">
        <v>1960</v>
      </c>
      <c r="F2969" s="1" t="s">
        <v>2407</v>
      </c>
      <c r="G2969" s="1" t="s">
        <v>3213</v>
      </c>
      <c r="H2969" s="1" t="s">
        <v>217</v>
      </c>
      <c r="I2969" s="2">
        <v>44161</v>
      </c>
      <c r="J2969" s="1" t="s">
        <v>4282</v>
      </c>
      <c r="K2969" s="1" t="s">
        <v>4283</v>
      </c>
      <c r="L2969" s="1" t="s">
        <v>2630</v>
      </c>
      <c r="M2969" s="1" t="s">
        <v>4290</v>
      </c>
      <c r="N2969" s="3">
        <v>12.39</v>
      </c>
      <c r="O2969" s="3">
        <v>0</v>
      </c>
      <c r="P2969" s="1" t="s">
        <v>2567</v>
      </c>
      <c r="Q2969" s="1" t="s">
        <v>1961</v>
      </c>
      <c r="R2969" s="1" t="s">
        <v>1369</v>
      </c>
      <c r="S2969" s="1" t="s">
        <v>2407</v>
      </c>
      <c r="T2969" s="1" t="s">
        <v>2407</v>
      </c>
      <c r="U2969" s="1" t="s">
        <v>6679</v>
      </c>
      <c r="V2969" s="1" t="s">
        <v>2470</v>
      </c>
      <c r="W2969" s="1" t="s">
        <v>103</v>
      </c>
      <c r="X2969" s="1" t="str">
        <f>CONCATENATE(Tableau4[[#This Row],[Numéro de pièce de la pièce de référence]],Tableau4[[#This Row],[Numéro de poste de la pièce de référence]])</f>
        <v>450069237420</v>
      </c>
    </row>
    <row r="2970" spans="1:24" x14ac:dyDescent="0.35">
      <c r="A2970" s="1" t="s">
        <v>97</v>
      </c>
      <c r="B2970" s="1" t="s">
        <v>2489</v>
      </c>
      <c r="C2970" s="1" t="s">
        <v>2510</v>
      </c>
      <c r="D2970" s="1" t="s">
        <v>101</v>
      </c>
      <c r="E2970" s="1" t="s">
        <v>1960</v>
      </c>
      <c r="F2970" s="1" t="s">
        <v>2407</v>
      </c>
      <c r="G2970" s="1" t="s">
        <v>3213</v>
      </c>
      <c r="H2970" s="1" t="s">
        <v>217</v>
      </c>
      <c r="I2970" s="2">
        <v>44161</v>
      </c>
      <c r="J2970" s="1" t="s">
        <v>4282</v>
      </c>
      <c r="K2970" s="1" t="s">
        <v>4283</v>
      </c>
      <c r="L2970" s="1" t="s">
        <v>2630</v>
      </c>
      <c r="M2970" s="1" t="s">
        <v>4290</v>
      </c>
      <c r="N2970" s="3">
        <v>12.39</v>
      </c>
      <c r="O2970" s="3">
        <v>0</v>
      </c>
      <c r="P2970" s="1" t="s">
        <v>2567</v>
      </c>
      <c r="Q2970" s="1" t="s">
        <v>1961</v>
      </c>
      <c r="R2970" s="1" t="s">
        <v>1369</v>
      </c>
      <c r="S2970" s="1" t="s">
        <v>2407</v>
      </c>
      <c r="T2970" s="1" t="s">
        <v>2407</v>
      </c>
      <c r="U2970" s="1" t="s">
        <v>6680</v>
      </c>
      <c r="V2970" s="1" t="s">
        <v>2470</v>
      </c>
      <c r="W2970" s="1" t="s">
        <v>103</v>
      </c>
      <c r="X2970" s="1" t="str">
        <f>CONCATENATE(Tableau4[[#This Row],[Numéro de pièce de la pièce de référence]],Tableau4[[#This Row],[Numéro de poste de la pièce de référence]])</f>
        <v>450069237420</v>
      </c>
    </row>
    <row r="2971" spans="1:24" x14ac:dyDescent="0.35">
      <c r="A2971" s="1" t="s">
        <v>97</v>
      </c>
      <c r="B2971" s="1" t="s">
        <v>2489</v>
      </c>
      <c r="C2971" s="1" t="s">
        <v>2510</v>
      </c>
      <c r="D2971" s="1" t="s">
        <v>101</v>
      </c>
      <c r="E2971" s="1" t="s">
        <v>1960</v>
      </c>
      <c r="F2971" s="1" t="s">
        <v>2407</v>
      </c>
      <c r="G2971" s="1" t="s">
        <v>3213</v>
      </c>
      <c r="H2971" s="1" t="s">
        <v>217</v>
      </c>
      <c r="I2971" s="2">
        <v>44161</v>
      </c>
      <c r="J2971" s="1" t="s">
        <v>4282</v>
      </c>
      <c r="K2971" s="1" t="s">
        <v>4283</v>
      </c>
      <c r="L2971" s="1" t="s">
        <v>2630</v>
      </c>
      <c r="M2971" s="1" t="s">
        <v>4290</v>
      </c>
      <c r="N2971" s="3">
        <v>-78175</v>
      </c>
      <c r="O2971" s="3">
        <v>0</v>
      </c>
      <c r="P2971" s="1" t="s">
        <v>2567</v>
      </c>
      <c r="Q2971" s="1" t="s">
        <v>1961</v>
      </c>
      <c r="R2971" s="1" t="s">
        <v>1369</v>
      </c>
      <c r="S2971" s="1" t="s">
        <v>2407</v>
      </c>
      <c r="T2971" s="1" t="s">
        <v>2407</v>
      </c>
      <c r="U2971" s="1" t="s">
        <v>6676</v>
      </c>
      <c r="V2971" s="1" t="s">
        <v>2470</v>
      </c>
      <c r="W2971" s="1" t="s">
        <v>103</v>
      </c>
      <c r="X2971" s="1" t="str">
        <f>CONCATENATE(Tableau4[[#This Row],[Numéro de pièce de la pièce de référence]],Tableau4[[#This Row],[Numéro de poste de la pièce de référence]])</f>
        <v>450069237420</v>
      </c>
    </row>
    <row r="2972" spans="1:24" x14ac:dyDescent="0.35">
      <c r="A2972" s="1" t="s">
        <v>97</v>
      </c>
      <c r="B2972" s="1" t="s">
        <v>2489</v>
      </c>
      <c r="C2972" s="1" t="s">
        <v>2510</v>
      </c>
      <c r="D2972" s="1" t="s">
        <v>101</v>
      </c>
      <c r="E2972" s="1" t="s">
        <v>2066</v>
      </c>
      <c r="F2972" s="1" t="s">
        <v>2407</v>
      </c>
      <c r="G2972" s="1" t="s">
        <v>3225</v>
      </c>
      <c r="H2972" s="1" t="s">
        <v>88</v>
      </c>
      <c r="I2972" s="2">
        <v>44161</v>
      </c>
      <c r="J2972" s="1" t="s">
        <v>4282</v>
      </c>
      <c r="K2972" s="1" t="s">
        <v>4283</v>
      </c>
      <c r="L2972" s="1" t="s">
        <v>2630</v>
      </c>
      <c r="M2972" s="1" t="s">
        <v>4290</v>
      </c>
      <c r="N2972" s="3">
        <v>-1022450</v>
      </c>
      <c r="O2972" s="3">
        <v>0</v>
      </c>
      <c r="P2972" s="1" t="s">
        <v>2567</v>
      </c>
      <c r="Q2972" s="1" t="s">
        <v>2067</v>
      </c>
      <c r="R2972" s="1" t="s">
        <v>2065</v>
      </c>
      <c r="S2972" s="1" t="s">
        <v>2407</v>
      </c>
      <c r="T2972" s="1" t="s">
        <v>2407</v>
      </c>
      <c r="U2972" s="1" t="s">
        <v>6681</v>
      </c>
      <c r="V2972" s="1" t="s">
        <v>2470</v>
      </c>
      <c r="W2972" s="1" t="s">
        <v>103</v>
      </c>
      <c r="X2972" s="1" t="str">
        <f>CONCATENATE(Tableau4[[#This Row],[Numéro de pièce de la pièce de référence]],Tableau4[[#This Row],[Numéro de poste de la pièce de référence]])</f>
        <v>450069409410</v>
      </c>
    </row>
    <row r="2973" spans="1:24" x14ac:dyDescent="0.35">
      <c r="A2973" s="1" t="s">
        <v>97</v>
      </c>
      <c r="B2973" s="1" t="s">
        <v>2489</v>
      </c>
      <c r="C2973" s="1" t="s">
        <v>2510</v>
      </c>
      <c r="D2973" s="1" t="s">
        <v>101</v>
      </c>
      <c r="E2973" s="1" t="s">
        <v>2066</v>
      </c>
      <c r="F2973" s="1" t="s">
        <v>2407</v>
      </c>
      <c r="G2973" s="1" t="s">
        <v>3225</v>
      </c>
      <c r="H2973" s="1" t="s">
        <v>88</v>
      </c>
      <c r="I2973" s="2">
        <v>44161</v>
      </c>
      <c r="J2973" s="1" t="s">
        <v>4282</v>
      </c>
      <c r="K2973" s="1" t="s">
        <v>4283</v>
      </c>
      <c r="L2973" s="1" t="s">
        <v>2630</v>
      </c>
      <c r="M2973" s="1" t="s">
        <v>4290</v>
      </c>
      <c r="N2973" s="3">
        <v>-786500</v>
      </c>
      <c r="O2973" s="3">
        <v>0</v>
      </c>
      <c r="P2973" s="1" t="s">
        <v>2567</v>
      </c>
      <c r="Q2973" s="1" t="s">
        <v>2067</v>
      </c>
      <c r="R2973" s="1" t="s">
        <v>2065</v>
      </c>
      <c r="S2973" s="1" t="s">
        <v>2407</v>
      </c>
      <c r="T2973" s="1" t="s">
        <v>2407</v>
      </c>
      <c r="U2973" s="1" t="s">
        <v>6681</v>
      </c>
      <c r="V2973" s="1" t="s">
        <v>2470</v>
      </c>
      <c r="W2973" s="1" t="s">
        <v>103</v>
      </c>
      <c r="X2973" s="1" t="str">
        <f>CONCATENATE(Tableau4[[#This Row],[Numéro de pièce de la pièce de référence]],Tableau4[[#This Row],[Numéro de poste de la pièce de référence]])</f>
        <v>450069409410</v>
      </c>
    </row>
    <row r="2974" spans="1:24" x14ac:dyDescent="0.35">
      <c r="A2974" s="1" t="s">
        <v>97</v>
      </c>
      <c r="B2974" s="1" t="s">
        <v>2489</v>
      </c>
      <c r="C2974" s="1" t="s">
        <v>2510</v>
      </c>
      <c r="D2974" s="1" t="s">
        <v>101</v>
      </c>
      <c r="E2974" s="1" t="s">
        <v>2066</v>
      </c>
      <c r="F2974" s="1" t="s">
        <v>2407</v>
      </c>
      <c r="G2974" s="1" t="s">
        <v>3225</v>
      </c>
      <c r="H2974" s="1" t="s">
        <v>88</v>
      </c>
      <c r="I2974" s="2">
        <v>44161</v>
      </c>
      <c r="J2974" s="1" t="s">
        <v>4282</v>
      </c>
      <c r="K2974" s="1" t="s">
        <v>4283</v>
      </c>
      <c r="L2974" s="1" t="s">
        <v>2630</v>
      </c>
      <c r="M2974" s="1" t="s">
        <v>4290</v>
      </c>
      <c r="N2974" s="3">
        <v>-1573000</v>
      </c>
      <c r="O2974" s="3">
        <v>0</v>
      </c>
      <c r="P2974" s="1" t="s">
        <v>2567</v>
      </c>
      <c r="Q2974" s="1" t="s">
        <v>2067</v>
      </c>
      <c r="R2974" s="1" t="s">
        <v>2065</v>
      </c>
      <c r="S2974" s="1" t="s">
        <v>2407</v>
      </c>
      <c r="T2974" s="1" t="s">
        <v>2407</v>
      </c>
      <c r="U2974" s="1" t="s">
        <v>6681</v>
      </c>
      <c r="V2974" s="1" t="s">
        <v>2470</v>
      </c>
      <c r="W2974" s="1" t="s">
        <v>103</v>
      </c>
      <c r="X2974" s="1" t="str">
        <f>CONCATENATE(Tableau4[[#This Row],[Numéro de pièce de la pièce de référence]],Tableau4[[#This Row],[Numéro de poste de la pièce de référence]])</f>
        <v>450069409410</v>
      </c>
    </row>
    <row r="2975" spans="1:24" x14ac:dyDescent="0.35">
      <c r="A2975" s="1" t="s">
        <v>97</v>
      </c>
      <c r="B2975" s="1" t="s">
        <v>2489</v>
      </c>
      <c r="C2975" s="1" t="s">
        <v>2510</v>
      </c>
      <c r="D2975" s="1" t="s">
        <v>101</v>
      </c>
      <c r="E2975" s="1" t="s">
        <v>2066</v>
      </c>
      <c r="F2975" s="1" t="s">
        <v>2407</v>
      </c>
      <c r="G2975" s="1" t="s">
        <v>3225</v>
      </c>
      <c r="H2975" s="1" t="s">
        <v>88</v>
      </c>
      <c r="I2975" s="2">
        <v>44161</v>
      </c>
      <c r="J2975" s="1" t="s">
        <v>4282</v>
      </c>
      <c r="K2975" s="1" t="s">
        <v>4283</v>
      </c>
      <c r="L2975" s="1" t="s">
        <v>2630</v>
      </c>
      <c r="M2975" s="1" t="s">
        <v>4290</v>
      </c>
      <c r="N2975" s="3">
        <v>-2359500</v>
      </c>
      <c r="O2975" s="3">
        <v>0</v>
      </c>
      <c r="P2975" s="1" t="s">
        <v>2567</v>
      </c>
      <c r="Q2975" s="1" t="s">
        <v>2067</v>
      </c>
      <c r="R2975" s="1" t="s">
        <v>2065</v>
      </c>
      <c r="S2975" s="1" t="s">
        <v>2407</v>
      </c>
      <c r="T2975" s="1" t="s">
        <v>2407</v>
      </c>
      <c r="U2975" s="1" t="s">
        <v>6681</v>
      </c>
      <c r="V2975" s="1" t="s">
        <v>2470</v>
      </c>
      <c r="W2975" s="1" t="s">
        <v>103</v>
      </c>
      <c r="X2975" s="1" t="str">
        <f>CONCATENATE(Tableau4[[#This Row],[Numéro de pièce de la pièce de référence]],Tableau4[[#This Row],[Numéro de poste de la pièce de référence]])</f>
        <v>450069409410</v>
      </c>
    </row>
    <row r="2976" spans="1:24" x14ac:dyDescent="0.35">
      <c r="A2976" s="1" t="s">
        <v>97</v>
      </c>
      <c r="B2976" s="1" t="s">
        <v>2489</v>
      </c>
      <c r="C2976" s="1" t="s">
        <v>2510</v>
      </c>
      <c r="D2976" s="1" t="s">
        <v>101</v>
      </c>
      <c r="E2976" s="1" t="s">
        <v>2022</v>
      </c>
      <c r="F2976" s="1" t="s">
        <v>2407</v>
      </c>
      <c r="G2976" s="1" t="s">
        <v>3227</v>
      </c>
      <c r="H2976" s="1" t="s">
        <v>88</v>
      </c>
      <c r="I2976" s="2">
        <v>44161</v>
      </c>
      <c r="J2976" s="1" t="s">
        <v>4282</v>
      </c>
      <c r="K2976" s="1" t="s">
        <v>4283</v>
      </c>
      <c r="L2976" s="1" t="s">
        <v>2630</v>
      </c>
      <c r="M2976" s="1" t="s">
        <v>4290</v>
      </c>
      <c r="N2976" s="3">
        <v>-138666</v>
      </c>
      <c r="O2976" s="3">
        <v>0</v>
      </c>
      <c r="P2976" s="1" t="s">
        <v>2567</v>
      </c>
      <c r="Q2976" s="1" t="s">
        <v>2023</v>
      </c>
      <c r="R2976" s="1" t="s">
        <v>2021</v>
      </c>
      <c r="S2976" s="1" t="s">
        <v>2407</v>
      </c>
      <c r="T2976" s="1" t="s">
        <v>2407</v>
      </c>
      <c r="U2976" s="1" t="s">
        <v>6682</v>
      </c>
      <c r="V2976" s="1" t="s">
        <v>2470</v>
      </c>
      <c r="W2976" s="1" t="s">
        <v>103</v>
      </c>
      <c r="X2976" s="1" t="str">
        <f>CONCATENATE(Tableau4[[#This Row],[Numéro de pièce de la pièce de référence]],Tableau4[[#This Row],[Numéro de poste de la pièce de référence]])</f>
        <v>450069410410</v>
      </c>
    </row>
    <row r="2977" spans="1:24" x14ac:dyDescent="0.35">
      <c r="A2977" s="1" t="s">
        <v>97</v>
      </c>
      <c r="B2977" s="1" t="s">
        <v>2489</v>
      </c>
      <c r="C2977" s="1" t="s">
        <v>2510</v>
      </c>
      <c r="D2977" s="1" t="s">
        <v>101</v>
      </c>
      <c r="E2977" s="1" t="s">
        <v>2022</v>
      </c>
      <c r="F2977" s="1" t="s">
        <v>2407</v>
      </c>
      <c r="G2977" s="1" t="s">
        <v>3227</v>
      </c>
      <c r="H2977" s="1" t="s">
        <v>88</v>
      </c>
      <c r="I2977" s="2">
        <v>44161</v>
      </c>
      <c r="J2977" s="1" t="s">
        <v>4282</v>
      </c>
      <c r="K2977" s="1" t="s">
        <v>4283</v>
      </c>
      <c r="L2977" s="1" t="s">
        <v>2630</v>
      </c>
      <c r="M2977" s="1" t="s">
        <v>4290</v>
      </c>
      <c r="N2977" s="3">
        <v>-138666</v>
      </c>
      <c r="O2977" s="3">
        <v>0</v>
      </c>
      <c r="P2977" s="1" t="s">
        <v>2567</v>
      </c>
      <c r="Q2977" s="1" t="s">
        <v>2023</v>
      </c>
      <c r="R2977" s="1" t="s">
        <v>2021</v>
      </c>
      <c r="S2977" s="1" t="s">
        <v>2407</v>
      </c>
      <c r="T2977" s="1" t="s">
        <v>2407</v>
      </c>
      <c r="U2977" s="1" t="s">
        <v>6682</v>
      </c>
      <c r="V2977" s="1" t="s">
        <v>2470</v>
      </c>
      <c r="W2977" s="1" t="s">
        <v>103</v>
      </c>
      <c r="X2977" s="1" t="str">
        <f>CONCATENATE(Tableau4[[#This Row],[Numéro de pièce de la pièce de référence]],Tableau4[[#This Row],[Numéro de poste de la pièce de référence]])</f>
        <v>450069410410</v>
      </c>
    </row>
    <row r="2978" spans="1:24" x14ac:dyDescent="0.35">
      <c r="A2978" s="1" t="s">
        <v>97</v>
      </c>
      <c r="B2978" s="1" t="s">
        <v>2489</v>
      </c>
      <c r="C2978" s="1" t="s">
        <v>2510</v>
      </c>
      <c r="D2978" s="1" t="s">
        <v>101</v>
      </c>
      <c r="E2978" s="1" t="s">
        <v>2051</v>
      </c>
      <c r="F2978" s="1" t="s">
        <v>2407</v>
      </c>
      <c r="G2978" s="1" t="s">
        <v>3230</v>
      </c>
      <c r="H2978" s="1" t="s">
        <v>88</v>
      </c>
      <c r="I2978" s="2">
        <v>44161</v>
      </c>
      <c r="J2978" s="1" t="s">
        <v>4282</v>
      </c>
      <c r="K2978" s="1" t="s">
        <v>4283</v>
      </c>
      <c r="L2978" s="1" t="s">
        <v>2630</v>
      </c>
      <c r="M2978" s="1" t="s">
        <v>4290</v>
      </c>
      <c r="N2978" s="3">
        <v>39170.54</v>
      </c>
      <c r="O2978" s="3">
        <v>0</v>
      </c>
      <c r="P2978" s="1" t="s">
        <v>2567</v>
      </c>
      <c r="Q2978" s="1" t="s">
        <v>2052</v>
      </c>
      <c r="R2978" s="1" t="s">
        <v>2048</v>
      </c>
      <c r="S2978" s="1" t="s">
        <v>2407</v>
      </c>
      <c r="T2978" s="1" t="s">
        <v>2407</v>
      </c>
      <c r="U2978" s="1" t="s">
        <v>6683</v>
      </c>
      <c r="V2978" s="1" t="s">
        <v>2470</v>
      </c>
      <c r="W2978" s="1" t="s">
        <v>103</v>
      </c>
      <c r="X2978" s="1" t="str">
        <f>CONCATENATE(Tableau4[[#This Row],[Numéro de pièce de la pièce de référence]],Tableau4[[#This Row],[Numéro de poste de la pièce de référence]])</f>
        <v>450069412910</v>
      </c>
    </row>
    <row r="2979" spans="1:24" x14ac:dyDescent="0.35">
      <c r="A2979" s="1" t="s">
        <v>97</v>
      </c>
      <c r="B2979" s="1" t="s">
        <v>2489</v>
      </c>
      <c r="C2979" s="1" t="s">
        <v>2510</v>
      </c>
      <c r="D2979" s="1" t="s">
        <v>101</v>
      </c>
      <c r="E2979" s="1" t="s">
        <v>2051</v>
      </c>
      <c r="F2979" s="1" t="s">
        <v>2407</v>
      </c>
      <c r="G2979" s="1" t="s">
        <v>3230</v>
      </c>
      <c r="H2979" s="1" t="s">
        <v>88</v>
      </c>
      <c r="I2979" s="2">
        <v>44161</v>
      </c>
      <c r="J2979" s="1" t="s">
        <v>4282</v>
      </c>
      <c r="K2979" s="1" t="s">
        <v>4283</v>
      </c>
      <c r="L2979" s="1" t="s">
        <v>2630</v>
      </c>
      <c r="M2979" s="1" t="s">
        <v>4290</v>
      </c>
      <c r="N2979" s="3">
        <v>38811.54</v>
      </c>
      <c r="O2979" s="3">
        <v>0</v>
      </c>
      <c r="P2979" s="1" t="s">
        <v>2567</v>
      </c>
      <c r="Q2979" s="1" t="s">
        <v>2052</v>
      </c>
      <c r="R2979" s="1" t="s">
        <v>2048</v>
      </c>
      <c r="S2979" s="1" t="s">
        <v>2407</v>
      </c>
      <c r="T2979" s="1" t="s">
        <v>2407</v>
      </c>
      <c r="U2979" s="1" t="s">
        <v>6683</v>
      </c>
      <c r="V2979" s="1" t="s">
        <v>2470</v>
      </c>
      <c r="W2979" s="1" t="s">
        <v>103</v>
      </c>
      <c r="X2979" s="1" t="str">
        <f>CONCATENATE(Tableau4[[#This Row],[Numéro de pièce de la pièce de référence]],Tableau4[[#This Row],[Numéro de poste de la pièce de référence]])</f>
        <v>450069412910</v>
      </c>
    </row>
    <row r="2980" spans="1:24" x14ac:dyDescent="0.35">
      <c r="A2980" s="1" t="s">
        <v>97</v>
      </c>
      <c r="B2980" s="1" t="s">
        <v>2489</v>
      </c>
      <c r="C2980" s="1" t="s">
        <v>2510</v>
      </c>
      <c r="D2980" s="1" t="s">
        <v>101</v>
      </c>
      <c r="E2980" s="1" t="s">
        <v>2051</v>
      </c>
      <c r="F2980" s="1" t="s">
        <v>2407</v>
      </c>
      <c r="G2980" s="1" t="s">
        <v>3230</v>
      </c>
      <c r="H2980" s="1" t="s">
        <v>88</v>
      </c>
      <c r="I2980" s="2">
        <v>44161</v>
      </c>
      <c r="J2980" s="1" t="s">
        <v>4282</v>
      </c>
      <c r="K2980" s="1" t="s">
        <v>4283</v>
      </c>
      <c r="L2980" s="1" t="s">
        <v>2590</v>
      </c>
      <c r="M2980" s="1" t="s">
        <v>4402</v>
      </c>
      <c r="N2980" s="3">
        <v>-38811.54</v>
      </c>
      <c r="O2980" s="3">
        <v>0</v>
      </c>
      <c r="P2980" s="1" t="s">
        <v>2567</v>
      </c>
      <c r="Q2980" s="1" t="s">
        <v>2052</v>
      </c>
      <c r="R2980" s="1" t="s">
        <v>2048</v>
      </c>
      <c r="S2980" s="1" t="s">
        <v>2407</v>
      </c>
      <c r="T2980" s="1" t="s">
        <v>2407</v>
      </c>
      <c r="U2980" s="1" t="s">
        <v>6683</v>
      </c>
      <c r="V2980" s="1" t="s">
        <v>2470</v>
      </c>
      <c r="W2980" s="1" t="s">
        <v>103</v>
      </c>
      <c r="X2980" s="1" t="str">
        <f>CONCATENATE(Tableau4[[#This Row],[Numéro de pièce de la pièce de référence]],Tableau4[[#This Row],[Numéro de poste de la pièce de référence]])</f>
        <v>450069412910</v>
      </c>
    </row>
    <row r="2981" spans="1:24" x14ac:dyDescent="0.35">
      <c r="A2981" s="1" t="s">
        <v>97</v>
      </c>
      <c r="B2981" s="1" t="s">
        <v>2489</v>
      </c>
      <c r="C2981" s="1" t="s">
        <v>2510</v>
      </c>
      <c r="D2981" s="1" t="s">
        <v>101</v>
      </c>
      <c r="E2981" s="1" t="s">
        <v>2043</v>
      </c>
      <c r="F2981" s="1" t="s">
        <v>2407</v>
      </c>
      <c r="G2981" s="1" t="s">
        <v>3231</v>
      </c>
      <c r="H2981" s="1" t="s">
        <v>88</v>
      </c>
      <c r="I2981" s="2">
        <v>44161</v>
      </c>
      <c r="J2981" s="1" t="s">
        <v>4282</v>
      </c>
      <c r="K2981" s="1" t="s">
        <v>4283</v>
      </c>
      <c r="L2981" s="1" t="s">
        <v>2630</v>
      </c>
      <c r="M2981" s="1" t="s">
        <v>4290</v>
      </c>
      <c r="N2981" s="3">
        <v>-107085</v>
      </c>
      <c r="O2981" s="3">
        <v>0</v>
      </c>
      <c r="P2981" s="1" t="s">
        <v>2567</v>
      </c>
      <c r="Q2981" s="1" t="s">
        <v>2044</v>
      </c>
      <c r="R2981" s="1" t="s">
        <v>1369</v>
      </c>
      <c r="S2981" s="1" t="s">
        <v>2407</v>
      </c>
      <c r="T2981" s="1" t="s">
        <v>2407</v>
      </c>
      <c r="U2981" s="1" t="s">
        <v>6684</v>
      </c>
      <c r="V2981" s="1" t="s">
        <v>2470</v>
      </c>
      <c r="W2981" s="1" t="s">
        <v>103</v>
      </c>
      <c r="X2981" s="1" t="str">
        <f>CONCATENATE(Tableau4[[#This Row],[Numéro de pièce de la pièce de référence]],Tableau4[[#This Row],[Numéro de poste de la pièce de référence]])</f>
        <v>450069413610</v>
      </c>
    </row>
    <row r="2982" spans="1:24" x14ac:dyDescent="0.35">
      <c r="A2982" s="1" t="s">
        <v>97</v>
      </c>
      <c r="B2982" s="1" t="s">
        <v>2489</v>
      </c>
      <c r="C2982" s="1" t="s">
        <v>2510</v>
      </c>
      <c r="D2982" s="1" t="s">
        <v>101</v>
      </c>
      <c r="E2982" s="1" t="s">
        <v>2043</v>
      </c>
      <c r="F2982" s="1" t="s">
        <v>2407</v>
      </c>
      <c r="G2982" s="1" t="s">
        <v>3231</v>
      </c>
      <c r="H2982" s="1" t="s">
        <v>88</v>
      </c>
      <c r="I2982" s="2">
        <v>44161</v>
      </c>
      <c r="J2982" s="1" t="s">
        <v>4282</v>
      </c>
      <c r="K2982" s="1" t="s">
        <v>4283</v>
      </c>
      <c r="L2982" s="1" t="s">
        <v>2630</v>
      </c>
      <c r="M2982" s="1" t="s">
        <v>4290</v>
      </c>
      <c r="N2982" s="3">
        <v>-107085</v>
      </c>
      <c r="O2982" s="3">
        <v>0</v>
      </c>
      <c r="P2982" s="1" t="s">
        <v>2567</v>
      </c>
      <c r="Q2982" s="1" t="s">
        <v>2044</v>
      </c>
      <c r="R2982" s="1" t="s">
        <v>1369</v>
      </c>
      <c r="S2982" s="1" t="s">
        <v>2407</v>
      </c>
      <c r="T2982" s="1" t="s">
        <v>2407</v>
      </c>
      <c r="U2982" s="1" t="s">
        <v>6684</v>
      </c>
      <c r="V2982" s="1" t="s">
        <v>2470</v>
      </c>
      <c r="W2982" s="1" t="s">
        <v>103</v>
      </c>
      <c r="X2982" s="1" t="str">
        <f>CONCATENATE(Tableau4[[#This Row],[Numéro de pièce de la pièce de référence]],Tableau4[[#This Row],[Numéro de poste de la pièce de référence]])</f>
        <v>450069413610</v>
      </c>
    </row>
    <row r="2983" spans="1:24" x14ac:dyDescent="0.35">
      <c r="A2983" s="1" t="s">
        <v>97</v>
      </c>
      <c r="B2983" s="1" t="s">
        <v>2489</v>
      </c>
      <c r="C2983" s="1" t="s">
        <v>2510</v>
      </c>
      <c r="D2983" s="1" t="s">
        <v>101</v>
      </c>
      <c r="E2983" s="1" t="s">
        <v>2016</v>
      </c>
      <c r="F2983" s="1" t="s">
        <v>2407</v>
      </c>
      <c r="G2983" s="1" t="s">
        <v>3233</v>
      </c>
      <c r="H2983" s="1" t="s">
        <v>222</v>
      </c>
      <c r="I2983" s="2">
        <v>44161</v>
      </c>
      <c r="J2983" s="1" t="s">
        <v>4282</v>
      </c>
      <c r="K2983" s="1" t="s">
        <v>4283</v>
      </c>
      <c r="L2983" s="1" t="s">
        <v>2630</v>
      </c>
      <c r="M2983" s="1" t="s">
        <v>4290</v>
      </c>
      <c r="N2983" s="3">
        <v>-37510</v>
      </c>
      <c r="O2983" s="3">
        <v>0</v>
      </c>
      <c r="P2983" s="1" t="s">
        <v>2567</v>
      </c>
      <c r="Q2983" s="1" t="s">
        <v>2018</v>
      </c>
      <c r="R2983" s="1" t="s">
        <v>1849</v>
      </c>
      <c r="S2983" s="1" t="s">
        <v>2407</v>
      </c>
      <c r="T2983" s="1" t="s">
        <v>2407</v>
      </c>
      <c r="U2983" s="1" t="s">
        <v>6685</v>
      </c>
      <c r="V2983" s="1" t="s">
        <v>2470</v>
      </c>
      <c r="W2983" s="1" t="s">
        <v>103</v>
      </c>
      <c r="X2983" s="1" t="str">
        <f>CONCATENATE(Tableau4[[#This Row],[Numéro de pièce de la pièce de référence]],Tableau4[[#This Row],[Numéro de poste de la pièce de référence]])</f>
        <v>450069415430</v>
      </c>
    </row>
    <row r="2984" spans="1:24" x14ac:dyDescent="0.35">
      <c r="A2984" s="1" t="s">
        <v>97</v>
      </c>
      <c r="B2984" s="1" t="s">
        <v>2489</v>
      </c>
      <c r="C2984" s="1" t="s">
        <v>2510</v>
      </c>
      <c r="D2984" s="1" t="s">
        <v>101</v>
      </c>
      <c r="E2984" s="1" t="s">
        <v>2016</v>
      </c>
      <c r="F2984" s="1" t="s">
        <v>2407</v>
      </c>
      <c r="G2984" s="1" t="s">
        <v>3233</v>
      </c>
      <c r="H2984" s="1" t="s">
        <v>222</v>
      </c>
      <c r="I2984" s="2">
        <v>44161</v>
      </c>
      <c r="J2984" s="1" t="s">
        <v>4282</v>
      </c>
      <c r="K2984" s="1" t="s">
        <v>4283</v>
      </c>
      <c r="L2984" s="1" t="s">
        <v>2630</v>
      </c>
      <c r="M2984" s="1" t="s">
        <v>4290</v>
      </c>
      <c r="N2984" s="3">
        <v>-37510</v>
      </c>
      <c r="O2984" s="3">
        <v>0</v>
      </c>
      <c r="P2984" s="1" t="s">
        <v>2567</v>
      </c>
      <c r="Q2984" s="1" t="s">
        <v>2018</v>
      </c>
      <c r="R2984" s="1" t="s">
        <v>1849</v>
      </c>
      <c r="S2984" s="1" t="s">
        <v>2407</v>
      </c>
      <c r="T2984" s="1" t="s">
        <v>2407</v>
      </c>
      <c r="U2984" s="1" t="s">
        <v>6685</v>
      </c>
      <c r="V2984" s="1" t="s">
        <v>2470</v>
      </c>
      <c r="W2984" s="1" t="s">
        <v>103</v>
      </c>
      <c r="X2984" s="1" t="str">
        <f>CONCATENATE(Tableau4[[#This Row],[Numéro de pièce de la pièce de référence]],Tableau4[[#This Row],[Numéro de poste de la pièce de référence]])</f>
        <v>450069415430</v>
      </c>
    </row>
    <row r="2985" spans="1:24" x14ac:dyDescent="0.35">
      <c r="A2985" s="1" t="s">
        <v>97</v>
      </c>
      <c r="B2985" s="1" t="s">
        <v>2489</v>
      </c>
      <c r="C2985" s="1" t="s">
        <v>2510</v>
      </c>
      <c r="D2985" s="1" t="s">
        <v>101</v>
      </c>
      <c r="E2985" s="1" t="s">
        <v>2016</v>
      </c>
      <c r="F2985" s="1" t="s">
        <v>2407</v>
      </c>
      <c r="G2985" s="1" t="s">
        <v>3233</v>
      </c>
      <c r="H2985" s="1" t="s">
        <v>222</v>
      </c>
      <c r="I2985" s="2">
        <v>44161</v>
      </c>
      <c r="J2985" s="1" t="s">
        <v>4282</v>
      </c>
      <c r="K2985" s="1" t="s">
        <v>4283</v>
      </c>
      <c r="L2985" s="1" t="s">
        <v>2630</v>
      </c>
      <c r="M2985" s="1" t="s">
        <v>4290</v>
      </c>
      <c r="N2985" s="3">
        <v>-37510</v>
      </c>
      <c r="O2985" s="3">
        <v>0</v>
      </c>
      <c r="P2985" s="1" t="s">
        <v>2567</v>
      </c>
      <c r="Q2985" s="1" t="s">
        <v>2018</v>
      </c>
      <c r="R2985" s="1" t="s">
        <v>1849</v>
      </c>
      <c r="S2985" s="1" t="s">
        <v>2407</v>
      </c>
      <c r="T2985" s="1" t="s">
        <v>2407</v>
      </c>
      <c r="U2985" s="1" t="s">
        <v>6685</v>
      </c>
      <c r="V2985" s="1" t="s">
        <v>2470</v>
      </c>
      <c r="W2985" s="1" t="s">
        <v>103</v>
      </c>
      <c r="X2985" s="1" t="str">
        <f>CONCATENATE(Tableau4[[#This Row],[Numéro de pièce de la pièce de référence]],Tableau4[[#This Row],[Numéro de poste de la pièce de référence]])</f>
        <v>450069415430</v>
      </c>
    </row>
    <row r="2986" spans="1:24" x14ac:dyDescent="0.35">
      <c r="A2986" s="1" t="s">
        <v>97</v>
      </c>
      <c r="B2986" s="1" t="s">
        <v>2489</v>
      </c>
      <c r="C2986" s="1" t="s">
        <v>2510</v>
      </c>
      <c r="D2986" s="1" t="s">
        <v>101</v>
      </c>
      <c r="E2986" s="1" t="s">
        <v>2016</v>
      </c>
      <c r="F2986" s="1" t="s">
        <v>2407</v>
      </c>
      <c r="G2986" s="1" t="s">
        <v>3233</v>
      </c>
      <c r="H2986" s="1" t="s">
        <v>222</v>
      </c>
      <c r="I2986" s="2">
        <v>44161</v>
      </c>
      <c r="J2986" s="1" t="s">
        <v>4282</v>
      </c>
      <c r="K2986" s="1" t="s">
        <v>4283</v>
      </c>
      <c r="L2986" s="1" t="s">
        <v>2630</v>
      </c>
      <c r="M2986" s="1" t="s">
        <v>4290</v>
      </c>
      <c r="N2986" s="3">
        <v>-18755</v>
      </c>
      <c r="O2986" s="3">
        <v>0</v>
      </c>
      <c r="P2986" s="1" t="s">
        <v>2567</v>
      </c>
      <c r="Q2986" s="1" t="s">
        <v>2018</v>
      </c>
      <c r="R2986" s="1" t="s">
        <v>1849</v>
      </c>
      <c r="S2986" s="1" t="s">
        <v>2407</v>
      </c>
      <c r="T2986" s="1" t="s">
        <v>2407</v>
      </c>
      <c r="U2986" s="1" t="s">
        <v>6685</v>
      </c>
      <c r="V2986" s="1" t="s">
        <v>2470</v>
      </c>
      <c r="W2986" s="1" t="s">
        <v>103</v>
      </c>
      <c r="X2986" s="1" t="str">
        <f>CONCATENATE(Tableau4[[#This Row],[Numéro de pièce de la pièce de référence]],Tableau4[[#This Row],[Numéro de poste de la pièce de référence]])</f>
        <v>450069415430</v>
      </c>
    </row>
    <row r="2987" spans="1:24" x14ac:dyDescent="0.35">
      <c r="A2987" s="1" t="s">
        <v>97</v>
      </c>
      <c r="B2987" s="1" t="s">
        <v>2489</v>
      </c>
      <c r="C2987" s="1" t="s">
        <v>2510</v>
      </c>
      <c r="D2987" s="1" t="s">
        <v>101</v>
      </c>
      <c r="E2987" s="1" t="s">
        <v>2016</v>
      </c>
      <c r="F2987" s="1" t="s">
        <v>2407</v>
      </c>
      <c r="G2987" s="1" t="s">
        <v>3233</v>
      </c>
      <c r="H2987" s="1" t="s">
        <v>222</v>
      </c>
      <c r="I2987" s="2">
        <v>44161</v>
      </c>
      <c r="J2987" s="1" t="s">
        <v>4282</v>
      </c>
      <c r="K2987" s="1" t="s">
        <v>4283</v>
      </c>
      <c r="L2987" s="1" t="s">
        <v>2630</v>
      </c>
      <c r="M2987" s="1" t="s">
        <v>4290</v>
      </c>
      <c r="N2987" s="3">
        <v>37510</v>
      </c>
      <c r="O2987" s="3">
        <v>0</v>
      </c>
      <c r="P2987" s="1" t="s">
        <v>2567</v>
      </c>
      <c r="Q2987" s="1" t="s">
        <v>2018</v>
      </c>
      <c r="R2987" s="1" t="s">
        <v>1849</v>
      </c>
      <c r="S2987" s="1" t="s">
        <v>2407</v>
      </c>
      <c r="T2987" s="1" t="s">
        <v>2407</v>
      </c>
      <c r="U2987" s="1" t="s">
        <v>6686</v>
      </c>
      <c r="V2987" s="1" t="s">
        <v>2470</v>
      </c>
      <c r="W2987" s="1" t="s">
        <v>103</v>
      </c>
      <c r="X2987" s="1" t="str">
        <f>CONCATENATE(Tableau4[[#This Row],[Numéro de pièce de la pièce de référence]],Tableau4[[#This Row],[Numéro de poste de la pièce de référence]])</f>
        <v>450069415430</v>
      </c>
    </row>
    <row r="2988" spans="1:24" x14ac:dyDescent="0.35">
      <c r="A2988" s="1" t="s">
        <v>97</v>
      </c>
      <c r="B2988" s="1" t="s">
        <v>2489</v>
      </c>
      <c r="C2988" s="1" t="s">
        <v>2510</v>
      </c>
      <c r="D2988" s="1" t="s">
        <v>101</v>
      </c>
      <c r="E2988" s="1" t="s">
        <v>2016</v>
      </c>
      <c r="F2988" s="1" t="s">
        <v>2407</v>
      </c>
      <c r="G2988" s="1" t="s">
        <v>3233</v>
      </c>
      <c r="H2988" s="1" t="s">
        <v>222</v>
      </c>
      <c r="I2988" s="2">
        <v>44161</v>
      </c>
      <c r="J2988" s="1" t="s">
        <v>4282</v>
      </c>
      <c r="K2988" s="1" t="s">
        <v>4283</v>
      </c>
      <c r="L2988" s="1" t="s">
        <v>2630</v>
      </c>
      <c r="M2988" s="1" t="s">
        <v>4290</v>
      </c>
      <c r="N2988" s="3">
        <v>37510</v>
      </c>
      <c r="O2988" s="3">
        <v>0</v>
      </c>
      <c r="P2988" s="1" t="s">
        <v>2567</v>
      </c>
      <c r="Q2988" s="1" t="s">
        <v>2018</v>
      </c>
      <c r="R2988" s="1" t="s">
        <v>1849</v>
      </c>
      <c r="S2988" s="1" t="s">
        <v>2407</v>
      </c>
      <c r="T2988" s="1" t="s">
        <v>2407</v>
      </c>
      <c r="U2988" s="1" t="s">
        <v>6686</v>
      </c>
      <c r="V2988" s="1" t="s">
        <v>2470</v>
      </c>
      <c r="W2988" s="1" t="s">
        <v>103</v>
      </c>
      <c r="X2988" s="1" t="str">
        <f>CONCATENATE(Tableau4[[#This Row],[Numéro de pièce de la pièce de référence]],Tableau4[[#This Row],[Numéro de poste de la pièce de référence]])</f>
        <v>450069415430</v>
      </c>
    </row>
    <row r="2989" spans="1:24" x14ac:dyDescent="0.35">
      <c r="A2989" s="1" t="s">
        <v>97</v>
      </c>
      <c r="B2989" s="1" t="s">
        <v>2489</v>
      </c>
      <c r="C2989" s="1" t="s">
        <v>2510</v>
      </c>
      <c r="D2989" s="1" t="s">
        <v>101</v>
      </c>
      <c r="E2989" s="1" t="s">
        <v>2016</v>
      </c>
      <c r="F2989" s="1" t="s">
        <v>2407</v>
      </c>
      <c r="G2989" s="1" t="s">
        <v>3233</v>
      </c>
      <c r="H2989" s="1" t="s">
        <v>222</v>
      </c>
      <c r="I2989" s="2">
        <v>44161</v>
      </c>
      <c r="J2989" s="1" t="s">
        <v>4282</v>
      </c>
      <c r="K2989" s="1" t="s">
        <v>4283</v>
      </c>
      <c r="L2989" s="1" t="s">
        <v>2630</v>
      </c>
      <c r="M2989" s="1" t="s">
        <v>4290</v>
      </c>
      <c r="N2989" s="3">
        <v>37510</v>
      </c>
      <c r="O2989" s="3">
        <v>0</v>
      </c>
      <c r="P2989" s="1" t="s">
        <v>2567</v>
      </c>
      <c r="Q2989" s="1" t="s">
        <v>2018</v>
      </c>
      <c r="R2989" s="1" t="s">
        <v>1849</v>
      </c>
      <c r="S2989" s="1" t="s">
        <v>2407</v>
      </c>
      <c r="T2989" s="1" t="s">
        <v>2407</v>
      </c>
      <c r="U2989" s="1" t="s">
        <v>6686</v>
      </c>
      <c r="V2989" s="1" t="s">
        <v>2470</v>
      </c>
      <c r="W2989" s="1" t="s">
        <v>103</v>
      </c>
      <c r="X2989" s="1" t="str">
        <f>CONCATENATE(Tableau4[[#This Row],[Numéro de pièce de la pièce de référence]],Tableau4[[#This Row],[Numéro de poste de la pièce de référence]])</f>
        <v>450069415430</v>
      </c>
    </row>
    <row r="2990" spans="1:24" x14ac:dyDescent="0.35">
      <c r="A2990" s="1" t="s">
        <v>97</v>
      </c>
      <c r="B2990" s="1" t="s">
        <v>2489</v>
      </c>
      <c r="C2990" s="1" t="s">
        <v>2510</v>
      </c>
      <c r="D2990" s="1" t="s">
        <v>101</v>
      </c>
      <c r="E2990" s="1" t="s">
        <v>2016</v>
      </c>
      <c r="F2990" s="1" t="s">
        <v>2407</v>
      </c>
      <c r="G2990" s="1" t="s">
        <v>3233</v>
      </c>
      <c r="H2990" s="1" t="s">
        <v>222</v>
      </c>
      <c r="I2990" s="2">
        <v>44161</v>
      </c>
      <c r="J2990" s="1" t="s">
        <v>4282</v>
      </c>
      <c r="K2990" s="1" t="s">
        <v>4283</v>
      </c>
      <c r="L2990" s="1" t="s">
        <v>2630</v>
      </c>
      <c r="M2990" s="1" t="s">
        <v>4290</v>
      </c>
      <c r="N2990" s="3">
        <v>37510</v>
      </c>
      <c r="O2990" s="3">
        <v>0</v>
      </c>
      <c r="P2990" s="1" t="s">
        <v>2567</v>
      </c>
      <c r="Q2990" s="1" t="s">
        <v>2018</v>
      </c>
      <c r="R2990" s="1" t="s">
        <v>1849</v>
      </c>
      <c r="S2990" s="1" t="s">
        <v>2407</v>
      </c>
      <c r="T2990" s="1" t="s">
        <v>2407</v>
      </c>
      <c r="U2990" s="1" t="s">
        <v>6686</v>
      </c>
      <c r="V2990" s="1" t="s">
        <v>2470</v>
      </c>
      <c r="W2990" s="1" t="s">
        <v>103</v>
      </c>
      <c r="X2990" s="1" t="str">
        <f>CONCATENATE(Tableau4[[#This Row],[Numéro de pièce de la pièce de référence]],Tableau4[[#This Row],[Numéro de poste de la pièce de référence]])</f>
        <v>450069415430</v>
      </c>
    </row>
    <row r="2991" spans="1:24" x14ac:dyDescent="0.35">
      <c r="A2991" s="1" t="s">
        <v>97</v>
      </c>
      <c r="B2991" s="1" t="s">
        <v>2489</v>
      </c>
      <c r="C2991" s="1" t="s">
        <v>2510</v>
      </c>
      <c r="D2991" s="1" t="s">
        <v>101</v>
      </c>
      <c r="E2991" s="1" t="s">
        <v>2016</v>
      </c>
      <c r="F2991" s="1" t="s">
        <v>2407</v>
      </c>
      <c r="G2991" s="1" t="s">
        <v>3233</v>
      </c>
      <c r="H2991" s="1" t="s">
        <v>222</v>
      </c>
      <c r="I2991" s="2">
        <v>44161</v>
      </c>
      <c r="J2991" s="1" t="s">
        <v>4282</v>
      </c>
      <c r="K2991" s="1" t="s">
        <v>4283</v>
      </c>
      <c r="L2991" s="1" t="s">
        <v>2630</v>
      </c>
      <c r="M2991" s="1" t="s">
        <v>4290</v>
      </c>
      <c r="N2991" s="3">
        <v>37510</v>
      </c>
      <c r="O2991" s="3">
        <v>0</v>
      </c>
      <c r="P2991" s="1" t="s">
        <v>2567</v>
      </c>
      <c r="Q2991" s="1" t="s">
        <v>2018</v>
      </c>
      <c r="R2991" s="1" t="s">
        <v>1849</v>
      </c>
      <c r="S2991" s="1" t="s">
        <v>2407</v>
      </c>
      <c r="T2991" s="1" t="s">
        <v>2407</v>
      </c>
      <c r="U2991" s="1" t="s">
        <v>6686</v>
      </c>
      <c r="V2991" s="1" t="s">
        <v>2470</v>
      </c>
      <c r="W2991" s="1" t="s">
        <v>103</v>
      </c>
      <c r="X2991" s="1" t="str">
        <f>CONCATENATE(Tableau4[[#This Row],[Numéro de pièce de la pièce de référence]],Tableau4[[#This Row],[Numéro de poste de la pièce de référence]])</f>
        <v>450069415430</v>
      </c>
    </row>
    <row r="2992" spans="1:24" x14ac:dyDescent="0.35">
      <c r="A2992" s="1" t="s">
        <v>97</v>
      </c>
      <c r="B2992" s="1" t="s">
        <v>2489</v>
      </c>
      <c r="C2992" s="1" t="s">
        <v>2510</v>
      </c>
      <c r="D2992" s="1" t="s">
        <v>101</v>
      </c>
      <c r="E2992" s="1" t="s">
        <v>2016</v>
      </c>
      <c r="F2992" s="1" t="s">
        <v>2407</v>
      </c>
      <c r="G2992" s="1" t="s">
        <v>3233</v>
      </c>
      <c r="H2992" s="1" t="s">
        <v>222</v>
      </c>
      <c r="I2992" s="2">
        <v>44161</v>
      </c>
      <c r="J2992" s="1" t="s">
        <v>4282</v>
      </c>
      <c r="K2992" s="1" t="s">
        <v>4283</v>
      </c>
      <c r="L2992" s="1" t="s">
        <v>2630</v>
      </c>
      <c r="M2992" s="1" t="s">
        <v>4290</v>
      </c>
      <c r="N2992" s="3">
        <v>37510</v>
      </c>
      <c r="O2992" s="3">
        <v>0</v>
      </c>
      <c r="P2992" s="1" t="s">
        <v>2567</v>
      </c>
      <c r="Q2992" s="1" t="s">
        <v>2018</v>
      </c>
      <c r="R2992" s="1" t="s">
        <v>1849</v>
      </c>
      <c r="S2992" s="1" t="s">
        <v>2407</v>
      </c>
      <c r="T2992" s="1" t="s">
        <v>2407</v>
      </c>
      <c r="U2992" s="1" t="s">
        <v>6686</v>
      </c>
      <c r="V2992" s="1" t="s">
        <v>2470</v>
      </c>
      <c r="W2992" s="1" t="s">
        <v>103</v>
      </c>
      <c r="X2992" s="1" t="str">
        <f>CONCATENATE(Tableau4[[#This Row],[Numéro de pièce de la pièce de référence]],Tableau4[[#This Row],[Numéro de poste de la pièce de référence]])</f>
        <v>450069415430</v>
      </c>
    </row>
    <row r="2993" spans="1:24" x14ac:dyDescent="0.35">
      <c r="A2993" s="1" t="s">
        <v>97</v>
      </c>
      <c r="B2993" s="1" t="s">
        <v>2489</v>
      </c>
      <c r="C2993" s="1" t="s">
        <v>2510</v>
      </c>
      <c r="D2993" s="1" t="s">
        <v>101</v>
      </c>
      <c r="E2993" s="1" t="s">
        <v>2016</v>
      </c>
      <c r="F2993" s="1" t="s">
        <v>2407</v>
      </c>
      <c r="G2993" s="1" t="s">
        <v>3233</v>
      </c>
      <c r="H2993" s="1" t="s">
        <v>222</v>
      </c>
      <c r="I2993" s="2">
        <v>44161</v>
      </c>
      <c r="J2993" s="1" t="s">
        <v>4282</v>
      </c>
      <c r="K2993" s="1" t="s">
        <v>4283</v>
      </c>
      <c r="L2993" s="1" t="s">
        <v>2630</v>
      </c>
      <c r="M2993" s="1" t="s">
        <v>4290</v>
      </c>
      <c r="N2993" s="3">
        <v>37510</v>
      </c>
      <c r="O2993" s="3">
        <v>0</v>
      </c>
      <c r="P2993" s="1" t="s">
        <v>2567</v>
      </c>
      <c r="Q2993" s="1" t="s">
        <v>2018</v>
      </c>
      <c r="R2993" s="1" t="s">
        <v>1849</v>
      </c>
      <c r="S2993" s="1" t="s">
        <v>2407</v>
      </c>
      <c r="T2993" s="1" t="s">
        <v>2407</v>
      </c>
      <c r="U2993" s="1" t="s">
        <v>6686</v>
      </c>
      <c r="V2993" s="1" t="s">
        <v>2470</v>
      </c>
      <c r="W2993" s="1" t="s">
        <v>103</v>
      </c>
      <c r="X2993" s="1" t="str">
        <f>CONCATENATE(Tableau4[[#This Row],[Numéro de pièce de la pièce de référence]],Tableau4[[#This Row],[Numéro de poste de la pièce de référence]])</f>
        <v>450069415430</v>
      </c>
    </row>
    <row r="2994" spans="1:24" x14ac:dyDescent="0.35">
      <c r="A2994" s="1" t="s">
        <v>97</v>
      </c>
      <c r="B2994" s="1" t="s">
        <v>2489</v>
      </c>
      <c r="C2994" s="1" t="s">
        <v>2510</v>
      </c>
      <c r="D2994" s="1" t="s">
        <v>101</v>
      </c>
      <c r="E2994" s="1" t="s">
        <v>2016</v>
      </c>
      <c r="F2994" s="1" t="s">
        <v>2407</v>
      </c>
      <c r="G2994" s="1" t="s">
        <v>3233</v>
      </c>
      <c r="H2994" s="1" t="s">
        <v>222</v>
      </c>
      <c r="I2994" s="2">
        <v>44161</v>
      </c>
      <c r="J2994" s="1" t="s">
        <v>4282</v>
      </c>
      <c r="K2994" s="1" t="s">
        <v>4283</v>
      </c>
      <c r="L2994" s="1" t="s">
        <v>2630</v>
      </c>
      <c r="M2994" s="1" t="s">
        <v>4290</v>
      </c>
      <c r="N2994" s="3">
        <v>37510</v>
      </c>
      <c r="O2994" s="3">
        <v>0</v>
      </c>
      <c r="P2994" s="1" t="s">
        <v>2567</v>
      </c>
      <c r="Q2994" s="1" t="s">
        <v>2018</v>
      </c>
      <c r="R2994" s="1" t="s">
        <v>1849</v>
      </c>
      <c r="S2994" s="1" t="s">
        <v>2407</v>
      </c>
      <c r="T2994" s="1" t="s">
        <v>2407</v>
      </c>
      <c r="U2994" s="1" t="s">
        <v>6686</v>
      </c>
      <c r="V2994" s="1" t="s">
        <v>2470</v>
      </c>
      <c r="W2994" s="1" t="s">
        <v>103</v>
      </c>
      <c r="X2994" s="1" t="str">
        <f>CONCATENATE(Tableau4[[#This Row],[Numéro de pièce de la pièce de référence]],Tableau4[[#This Row],[Numéro de poste de la pièce de référence]])</f>
        <v>450069415430</v>
      </c>
    </row>
    <row r="2995" spans="1:24" x14ac:dyDescent="0.35">
      <c r="A2995" s="1" t="s">
        <v>97</v>
      </c>
      <c r="B2995" s="1" t="s">
        <v>2489</v>
      </c>
      <c r="C2995" s="1" t="s">
        <v>2510</v>
      </c>
      <c r="D2995" s="1" t="s">
        <v>101</v>
      </c>
      <c r="E2995" s="1" t="s">
        <v>2016</v>
      </c>
      <c r="F2995" s="1" t="s">
        <v>2407</v>
      </c>
      <c r="G2995" s="1" t="s">
        <v>3233</v>
      </c>
      <c r="H2995" s="1" t="s">
        <v>222</v>
      </c>
      <c r="I2995" s="2">
        <v>44161</v>
      </c>
      <c r="J2995" s="1" t="s">
        <v>4282</v>
      </c>
      <c r="K2995" s="1" t="s">
        <v>4283</v>
      </c>
      <c r="L2995" s="1" t="s">
        <v>2630</v>
      </c>
      <c r="M2995" s="1" t="s">
        <v>4290</v>
      </c>
      <c r="N2995" s="3">
        <v>18755</v>
      </c>
      <c r="O2995" s="3">
        <v>0</v>
      </c>
      <c r="P2995" s="1" t="s">
        <v>2567</v>
      </c>
      <c r="Q2995" s="1" t="s">
        <v>2018</v>
      </c>
      <c r="R2995" s="1" t="s">
        <v>1849</v>
      </c>
      <c r="S2995" s="1" t="s">
        <v>2407</v>
      </c>
      <c r="T2995" s="1" t="s">
        <v>2407</v>
      </c>
      <c r="U2995" s="1" t="s">
        <v>6686</v>
      </c>
      <c r="V2995" s="1" t="s">
        <v>2470</v>
      </c>
      <c r="W2995" s="1" t="s">
        <v>103</v>
      </c>
      <c r="X2995" s="1" t="str">
        <f>CONCATENATE(Tableau4[[#This Row],[Numéro de pièce de la pièce de référence]],Tableau4[[#This Row],[Numéro de poste de la pièce de référence]])</f>
        <v>450069415430</v>
      </c>
    </row>
    <row r="2996" spans="1:24" x14ac:dyDescent="0.35">
      <c r="A2996" s="1" t="s">
        <v>97</v>
      </c>
      <c r="B2996" s="1" t="s">
        <v>2489</v>
      </c>
      <c r="C2996" s="1" t="s">
        <v>2510</v>
      </c>
      <c r="D2996" s="1" t="s">
        <v>101</v>
      </c>
      <c r="E2996" s="1" t="s">
        <v>2016</v>
      </c>
      <c r="F2996" s="1" t="s">
        <v>2407</v>
      </c>
      <c r="G2996" s="1" t="s">
        <v>3233</v>
      </c>
      <c r="H2996" s="1" t="s">
        <v>222</v>
      </c>
      <c r="I2996" s="2">
        <v>44161</v>
      </c>
      <c r="J2996" s="1" t="s">
        <v>4282</v>
      </c>
      <c r="K2996" s="1" t="s">
        <v>4283</v>
      </c>
      <c r="L2996" s="1" t="s">
        <v>2630</v>
      </c>
      <c r="M2996" s="1" t="s">
        <v>4290</v>
      </c>
      <c r="N2996" s="3">
        <v>-8908.6200000000008</v>
      </c>
      <c r="O2996" s="3">
        <v>0</v>
      </c>
      <c r="P2996" s="1" t="s">
        <v>2567</v>
      </c>
      <c r="Q2996" s="1" t="s">
        <v>2018</v>
      </c>
      <c r="R2996" s="1" t="s">
        <v>1849</v>
      </c>
      <c r="S2996" s="1" t="s">
        <v>2407</v>
      </c>
      <c r="T2996" s="1" t="s">
        <v>2407</v>
      </c>
      <c r="U2996" s="1" t="s">
        <v>6685</v>
      </c>
      <c r="V2996" s="1" t="s">
        <v>2470</v>
      </c>
      <c r="W2996" s="1" t="s">
        <v>103</v>
      </c>
      <c r="X2996" s="1" t="str">
        <f>CONCATENATE(Tableau4[[#This Row],[Numéro de pièce de la pièce de référence]],Tableau4[[#This Row],[Numéro de poste de la pièce de référence]])</f>
        <v>450069415430</v>
      </c>
    </row>
    <row r="2997" spans="1:24" x14ac:dyDescent="0.35">
      <c r="A2997" s="1" t="s">
        <v>97</v>
      </c>
      <c r="B2997" s="1" t="s">
        <v>2489</v>
      </c>
      <c r="C2997" s="1" t="s">
        <v>2510</v>
      </c>
      <c r="D2997" s="1" t="s">
        <v>101</v>
      </c>
      <c r="E2997" s="1" t="s">
        <v>2016</v>
      </c>
      <c r="F2997" s="1" t="s">
        <v>2407</v>
      </c>
      <c r="G2997" s="1" t="s">
        <v>3233</v>
      </c>
      <c r="H2997" s="1" t="s">
        <v>222</v>
      </c>
      <c r="I2997" s="2">
        <v>44161</v>
      </c>
      <c r="J2997" s="1" t="s">
        <v>4282</v>
      </c>
      <c r="K2997" s="1" t="s">
        <v>4283</v>
      </c>
      <c r="L2997" s="1" t="s">
        <v>2630</v>
      </c>
      <c r="M2997" s="1" t="s">
        <v>4290</v>
      </c>
      <c r="N2997" s="3">
        <v>-37510</v>
      </c>
      <c r="O2997" s="3">
        <v>0</v>
      </c>
      <c r="P2997" s="1" t="s">
        <v>2567</v>
      </c>
      <c r="Q2997" s="1" t="s">
        <v>2018</v>
      </c>
      <c r="R2997" s="1" t="s">
        <v>1849</v>
      </c>
      <c r="S2997" s="1" t="s">
        <v>2407</v>
      </c>
      <c r="T2997" s="1" t="s">
        <v>2407</v>
      </c>
      <c r="U2997" s="1" t="s">
        <v>6687</v>
      </c>
      <c r="V2997" s="1" t="s">
        <v>2470</v>
      </c>
      <c r="W2997" s="1" t="s">
        <v>103</v>
      </c>
      <c r="X2997" s="1" t="str">
        <f>CONCATENATE(Tableau4[[#This Row],[Numéro de pièce de la pièce de référence]],Tableau4[[#This Row],[Numéro de poste de la pièce de référence]])</f>
        <v>450069415430</v>
      </c>
    </row>
    <row r="2998" spans="1:24" x14ac:dyDescent="0.35">
      <c r="A2998" s="1" t="s">
        <v>97</v>
      </c>
      <c r="B2998" s="1" t="s">
        <v>2489</v>
      </c>
      <c r="C2998" s="1" t="s">
        <v>2510</v>
      </c>
      <c r="D2998" s="1" t="s">
        <v>101</v>
      </c>
      <c r="E2998" s="1" t="s">
        <v>2016</v>
      </c>
      <c r="F2998" s="1" t="s">
        <v>2407</v>
      </c>
      <c r="G2998" s="1" t="s">
        <v>3233</v>
      </c>
      <c r="H2998" s="1" t="s">
        <v>222</v>
      </c>
      <c r="I2998" s="2">
        <v>44161</v>
      </c>
      <c r="J2998" s="1" t="s">
        <v>4282</v>
      </c>
      <c r="K2998" s="1" t="s">
        <v>4283</v>
      </c>
      <c r="L2998" s="1" t="s">
        <v>2630</v>
      </c>
      <c r="M2998" s="1" t="s">
        <v>4290</v>
      </c>
      <c r="N2998" s="3">
        <v>-37510</v>
      </c>
      <c r="O2998" s="3">
        <v>0</v>
      </c>
      <c r="P2998" s="1" t="s">
        <v>2567</v>
      </c>
      <c r="Q2998" s="1" t="s">
        <v>2018</v>
      </c>
      <c r="R2998" s="1" t="s">
        <v>1849</v>
      </c>
      <c r="S2998" s="1" t="s">
        <v>2407</v>
      </c>
      <c r="T2998" s="1" t="s">
        <v>2407</v>
      </c>
      <c r="U2998" s="1" t="s">
        <v>6687</v>
      </c>
      <c r="V2998" s="1" t="s">
        <v>2470</v>
      </c>
      <c r="W2998" s="1" t="s">
        <v>103</v>
      </c>
      <c r="X2998" s="1" t="str">
        <f>CONCATENATE(Tableau4[[#This Row],[Numéro de pièce de la pièce de référence]],Tableau4[[#This Row],[Numéro de poste de la pièce de référence]])</f>
        <v>450069415430</v>
      </c>
    </row>
    <row r="2999" spans="1:24" x14ac:dyDescent="0.35">
      <c r="A2999" s="1" t="s">
        <v>97</v>
      </c>
      <c r="B2999" s="1" t="s">
        <v>2489</v>
      </c>
      <c r="C2999" s="1" t="s">
        <v>2510</v>
      </c>
      <c r="D2999" s="1" t="s">
        <v>101</v>
      </c>
      <c r="E2999" s="1" t="s">
        <v>2016</v>
      </c>
      <c r="F2999" s="1" t="s">
        <v>2407</v>
      </c>
      <c r="G2999" s="1" t="s">
        <v>3233</v>
      </c>
      <c r="H2999" s="1" t="s">
        <v>222</v>
      </c>
      <c r="I2999" s="2">
        <v>44161</v>
      </c>
      <c r="J2999" s="1" t="s">
        <v>4282</v>
      </c>
      <c r="K2999" s="1" t="s">
        <v>4283</v>
      </c>
      <c r="L2999" s="1" t="s">
        <v>2630</v>
      </c>
      <c r="M2999" s="1" t="s">
        <v>4290</v>
      </c>
      <c r="N2999" s="3">
        <v>8908.6200000000008</v>
      </c>
      <c r="O2999" s="3">
        <v>0</v>
      </c>
      <c r="P2999" s="1" t="s">
        <v>2567</v>
      </c>
      <c r="Q2999" s="1" t="s">
        <v>2018</v>
      </c>
      <c r="R2999" s="1" t="s">
        <v>1849</v>
      </c>
      <c r="S2999" s="1" t="s">
        <v>2407</v>
      </c>
      <c r="T2999" s="1" t="s">
        <v>2407</v>
      </c>
      <c r="U2999" s="1" t="s">
        <v>6686</v>
      </c>
      <c r="V2999" s="1" t="s">
        <v>2470</v>
      </c>
      <c r="W2999" s="1" t="s">
        <v>103</v>
      </c>
      <c r="X2999" s="1" t="str">
        <f>CONCATENATE(Tableau4[[#This Row],[Numéro de pièce de la pièce de référence]],Tableau4[[#This Row],[Numéro de poste de la pièce de référence]])</f>
        <v>450069415430</v>
      </c>
    </row>
    <row r="3000" spans="1:24" x14ac:dyDescent="0.35">
      <c r="A3000" s="1" t="s">
        <v>97</v>
      </c>
      <c r="B3000" s="1" t="s">
        <v>2489</v>
      </c>
      <c r="C3000" s="1" t="s">
        <v>2510</v>
      </c>
      <c r="D3000" s="1" t="s">
        <v>101</v>
      </c>
      <c r="E3000" s="1" t="s">
        <v>2016</v>
      </c>
      <c r="F3000" s="1" t="s">
        <v>2407</v>
      </c>
      <c r="G3000" s="1" t="s">
        <v>3233</v>
      </c>
      <c r="H3000" s="1" t="s">
        <v>222</v>
      </c>
      <c r="I3000" s="2">
        <v>44161</v>
      </c>
      <c r="J3000" s="1" t="s">
        <v>4282</v>
      </c>
      <c r="K3000" s="1" t="s">
        <v>4283</v>
      </c>
      <c r="L3000" s="1" t="s">
        <v>2630</v>
      </c>
      <c r="M3000" s="1" t="s">
        <v>4290</v>
      </c>
      <c r="N3000" s="3">
        <v>-37510</v>
      </c>
      <c r="O3000" s="3">
        <v>0</v>
      </c>
      <c r="P3000" s="1" t="s">
        <v>2567</v>
      </c>
      <c r="Q3000" s="1" t="s">
        <v>2018</v>
      </c>
      <c r="R3000" s="1" t="s">
        <v>1849</v>
      </c>
      <c r="S3000" s="1" t="s">
        <v>2407</v>
      </c>
      <c r="T3000" s="1" t="s">
        <v>2407</v>
      </c>
      <c r="U3000" s="1" t="s">
        <v>6685</v>
      </c>
      <c r="V3000" s="1" t="s">
        <v>2470</v>
      </c>
      <c r="W3000" s="1" t="s">
        <v>103</v>
      </c>
      <c r="X3000" s="1" t="str">
        <f>CONCATENATE(Tableau4[[#This Row],[Numéro de pièce de la pièce de référence]],Tableau4[[#This Row],[Numéro de poste de la pièce de référence]])</f>
        <v>450069415430</v>
      </c>
    </row>
    <row r="3001" spans="1:24" x14ac:dyDescent="0.35">
      <c r="A3001" s="1" t="s">
        <v>97</v>
      </c>
      <c r="B3001" s="1" t="s">
        <v>2489</v>
      </c>
      <c r="C3001" s="1" t="s">
        <v>2510</v>
      </c>
      <c r="D3001" s="1" t="s">
        <v>101</v>
      </c>
      <c r="E3001" s="1" t="s">
        <v>2016</v>
      </c>
      <c r="F3001" s="1" t="s">
        <v>2407</v>
      </c>
      <c r="G3001" s="1" t="s">
        <v>3233</v>
      </c>
      <c r="H3001" s="1" t="s">
        <v>222</v>
      </c>
      <c r="I3001" s="2">
        <v>44161</v>
      </c>
      <c r="J3001" s="1" t="s">
        <v>4282</v>
      </c>
      <c r="K3001" s="1" t="s">
        <v>4283</v>
      </c>
      <c r="L3001" s="1" t="s">
        <v>2630</v>
      </c>
      <c r="M3001" s="1" t="s">
        <v>4290</v>
      </c>
      <c r="N3001" s="3">
        <v>37510</v>
      </c>
      <c r="O3001" s="3">
        <v>0</v>
      </c>
      <c r="P3001" s="1" t="s">
        <v>2567</v>
      </c>
      <c r="Q3001" s="1" t="s">
        <v>2018</v>
      </c>
      <c r="R3001" s="1" t="s">
        <v>1849</v>
      </c>
      <c r="S3001" s="1" t="s">
        <v>2407</v>
      </c>
      <c r="T3001" s="1" t="s">
        <v>2407</v>
      </c>
      <c r="U3001" s="1" t="s">
        <v>6686</v>
      </c>
      <c r="V3001" s="1" t="s">
        <v>2470</v>
      </c>
      <c r="W3001" s="1" t="s">
        <v>103</v>
      </c>
      <c r="X3001" s="1" t="str">
        <f>CONCATENATE(Tableau4[[#This Row],[Numéro de pièce de la pièce de référence]],Tableau4[[#This Row],[Numéro de poste de la pièce de référence]])</f>
        <v>450069415430</v>
      </c>
    </row>
    <row r="3002" spans="1:24" x14ac:dyDescent="0.35">
      <c r="A3002" s="1" t="s">
        <v>97</v>
      </c>
      <c r="B3002" s="1" t="s">
        <v>2489</v>
      </c>
      <c r="C3002" s="1" t="s">
        <v>2510</v>
      </c>
      <c r="D3002" s="1" t="s">
        <v>101</v>
      </c>
      <c r="E3002" s="1" t="s">
        <v>2016</v>
      </c>
      <c r="F3002" s="1" t="s">
        <v>2407</v>
      </c>
      <c r="G3002" s="1" t="s">
        <v>3233</v>
      </c>
      <c r="H3002" s="1" t="s">
        <v>222</v>
      </c>
      <c r="I3002" s="2">
        <v>44161</v>
      </c>
      <c r="J3002" s="1" t="s">
        <v>4282</v>
      </c>
      <c r="K3002" s="1" t="s">
        <v>4283</v>
      </c>
      <c r="L3002" s="1" t="s">
        <v>2630</v>
      </c>
      <c r="M3002" s="1" t="s">
        <v>4290</v>
      </c>
      <c r="N3002" s="3">
        <v>-8908.6200000000008</v>
      </c>
      <c r="O3002" s="3">
        <v>0</v>
      </c>
      <c r="P3002" s="1" t="s">
        <v>2567</v>
      </c>
      <c r="Q3002" s="1" t="s">
        <v>2018</v>
      </c>
      <c r="R3002" s="1" t="s">
        <v>1849</v>
      </c>
      <c r="S3002" s="1" t="s">
        <v>2407</v>
      </c>
      <c r="T3002" s="1" t="s">
        <v>2407</v>
      </c>
      <c r="U3002" s="1" t="s">
        <v>6687</v>
      </c>
      <c r="V3002" s="1" t="s">
        <v>2470</v>
      </c>
      <c r="W3002" s="1" t="s">
        <v>103</v>
      </c>
      <c r="X3002" s="1" t="str">
        <f>CONCATENATE(Tableau4[[#This Row],[Numéro de pièce de la pièce de référence]],Tableau4[[#This Row],[Numéro de poste de la pièce de référence]])</f>
        <v>450069415430</v>
      </c>
    </row>
    <row r="3003" spans="1:24" x14ac:dyDescent="0.35">
      <c r="A3003" s="1" t="s">
        <v>97</v>
      </c>
      <c r="B3003" s="1" t="s">
        <v>2489</v>
      </c>
      <c r="C3003" s="1" t="s">
        <v>2510</v>
      </c>
      <c r="D3003" s="1" t="s">
        <v>101</v>
      </c>
      <c r="E3003" s="1" t="s">
        <v>2016</v>
      </c>
      <c r="F3003" s="1" t="s">
        <v>2407</v>
      </c>
      <c r="G3003" s="1" t="s">
        <v>3233</v>
      </c>
      <c r="H3003" s="1" t="s">
        <v>222</v>
      </c>
      <c r="I3003" s="2">
        <v>44161</v>
      </c>
      <c r="J3003" s="1" t="s">
        <v>4282</v>
      </c>
      <c r="K3003" s="1" t="s">
        <v>4283</v>
      </c>
      <c r="L3003" s="1" t="s">
        <v>2630</v>
      </c>
      <c r="M3003" s="1" t="s">
        <v>4290</v>
      </c>
      <c r="N3003" s="3">
        <v>37510</v>
      </c>
      <c r="O3003" s="3">
        <v>0</v>
      </c>
      <c r="P3003" s="1" t="s">
        <v>2567</v>
      </c>
      <c r="Q3003" s="1" t="s">
        <v>2018</v>
      </c>
      <c r="R3003" s="1" t="s">
        <v>1849</v>
      </c>
      <c r="S3003" s="1" t="s">
        <v>2407</v>
      </c>
      <c r="T3003" s="1" t="s">
        <v>2407</v>
      </c>
      <c r="U3003" s="1" t="s">
        <v>6686</v>
      </c>
      <c r="V3003" s="1" t="s">
        <v>2470</v>
      </c>
      <c r="W3003" s="1" t="s">
        <v>103</v>
      </c>
      <c r="X3003" s="1" t="str">
        <f>CONCATENATE(Tableau4[[#This Row],[Numéro de pièce de la pièce de référence]],Tableau4[[#This Row],[Numéro de poste de la pièce de référence]])</f>
        <v>450069415430</v>
      </c>
    </row>
    <row r="3004" spans="1:24" x14ac:dyDescent="0.35">
      <c r="A3004" s="1" t="s">
        <v>97</v>
      </c>
      <c r="B3004" s="1" t="s">
        <v>2489</v>
      </c>
      <c r="C3004" s="1" t="s">
        <v>2510</v>
      </c>
      <c r="D3004" s="1" t="s">
        <v>101</v>
      </c>
      <c r="E3004" s="1" t="s">
        <v>2016</v>
      </c>
      <c r="F3004" s="1" t="s">
        <v>2407</v>
      </c>
      <c r="G3004" s="1" t="s">
        <v>3233</v>
      </c>
      <c r="H3004" s="1" t="s">
        <v>222</v>
      </c>
      <c r="I3004" s="2">
        <v>44161</v>
      </c>
      <c r="J3004" s="1" t="s">
        <v>4282</v>
      </c>
      <c r="K3004" s="1" t="s">
        <v>4283</v>
      </c>
      <c r="L3004" s="1" t="s">
        <v>2630</v>
      </c>
      <c r="M3004" s="1" t="s">
        <v>4290</v>
      </c>
      <c r="N3004" s="3">
        <v>-37510</v>
      </c>
      <c r="O3004" s="3">
        <v>0</v>
      </c>
      <c r="P3004" s="1" t="s">
        <v>2567</v>
      </c>
      <c r="Q3004" s="1" t="s">
        <v>2018</v>
      </c>
      <c r="R3004" s="1" t="s">
        <v>1849</v>
      </c>
      <c r="S3004" s="1" t="s">
        <v>2407</v>
      </c>
      <c r="T3004" s="1" t="s">
        <v>2407</v>
      </c>
      <c r="U3004" s="1" t="s">
        <v>6685</v>
      </c>
      <c r="V3004" s="1" t="s">
        <v>2470</v>
      </c>
      <c r="W3004" s="1" t="s">
        <v>103</v>
      </c>
      <c r="X3004" s="1" t="str">
        <f>CONCATENATE(Tableau4[[#This Row],[Numéro de pièce de la pièce de référence]],Tableau4[[#This Row],[Numéro de poste de la pièce de référence]])</f>
        <v>450069415430</v>
      </c>
    </row>
    <row r="3005" spans="1:24" x14ac:dyDescent="0.35">
      <c r="A3005" s="1" t="s">
        <v>97</v>
      </c>
      <c r="B3005" s="1" t="s">
        <v>2489</v>
      </c>
      <c r="C3005" s="1" t="s">
        <v>2510</v>
      </c>
      <c r="D3005" s="1" t="s">
        <v>101</v>
      </c>
      <c r="E3005" s="1" t="s">
        <v>2016</v>
      </c>
      <c r="F3005" s="1" t="s">
        <v>2407</v>
      </c>
      <c r="G3005" s="1" t="s">
        <v>3233</v>
      </c>
      <c r="H3005" s="1" t="s">
        <v>222</v>
      </c>
      <c r="I3005" s="2">
        <v>44161</v>
      </c>
      <c r="J3005" s="1" t="s">
        <v>4282</v>
      </c>
      <c r="K3005" s="1" t="s">
        <v>4283</v>
      </c>
      <c r="L3005" s="1" t="s">
        <v>2630</v>
      </c>
      <c r="M3005" s="1" t="s">
        <v>4290</v>
      </c>
      <c r="N3005" s="3">
        <v>-37510</v>
      </c>
      <c r="O3005" s="3">
        <v>0</v>
      </c>
      <c r="P3005" s="1" t="s">
        <v>2567</v>
      </c>
      <c r="Q3005" s="1" t="s">
        <v>2018</v>
      </c>
      <c r="R3005" s="1" t="s">
        <v>1849</v>
      </c>
      <c r="S3005" s="1" t="s">
        <v>2407</v>
      </c>
      <c r="T3005" s="1" t="s">
        <v>2407</v>
      </c>
      <c r="U3005" s="1" t="s">
        <v>6685</v>
      </c>
      <c r="V3005" s="1" t="s">
        <v>2470</v>
      </c>
      <c r="W3005" s="1" t="s">
        <v>103</v>
      </c>
      <c r="X3005" s="1" t="str">
        <f>CONCATENATE(Tableau4[[#This Row],[Numéro de pièce de la pièce de référence]],Tableau4[[#This Row],[Numéro de poste de la pièce de référence]])</f>
        <v>450069415430</v>
      </c>
    </row>
    <row r="3006" spans="1:24" x14ac:dyDescent="0.35">
      <c r="A3006" s="1" t="s">
        <v>97</v>
      </c>
      <c r="B3006" s="1" t="s">
        <v>2489</v>
      </c>
      <c r="C3006" s="1" t="s">
        <v>2510</v>
      </c>
      <c r="D3006" s="1" t="s">
        <v>101</v>
      </c>
      <c r="E3006" s="1" t="s">
        <v>2016</v>
      </c>
      <c r="F3006" s="1" t="s">
        <v>2407</v>
      </c>
      <c r="G3006" s="1" t="s">
        <v>3233</v>
      </c>
      <c r="H3006" s="1" t="s">
        <v>222</v>
      </c>
      <c r="I3006" s="2">
        <v>44161</v>
      </c>
      <c r="J3006" s="1" t="s">
        <v>4282</v>
      </c>
      <c r="K3006" s="1" t="s">
        <v>4283</v>
      </c>
      <c r="L3006" s="1" t="s">
        <v>2630</v>
      </c>
      <c r="M3006" s="1" t="s">
        <v>4290</v>
      </c>
      <c r="N3006" s="3">
        <v>-37510</v>
      </c>
      <c r="O3006" s="3">
        <v>0</v>
      </c>
      <c r="P3006" s="1" t="s">
        <v>2567</v>
      </c>
      <c r="Q3006" s="1" t="s">
        <v>2018</v>
      </c>
      <c r="R3006" s="1" t="s">
        <v>1849</v>
      </c>
      <c r="S3006" s="1" t="s">
        <v>2407</v>
      </c>
      <c r="T3006" s="1" t="s">
        <v>2407</v>
      </c>
      <c r="U3006" s="1" t="s">
        <v>6685</v>
      </c>
      <c r="V3006" s="1" t="s">
        <v>2470</v>
      </c>
      <c r="W3006" s="1" t="s">
        <v>103</v>
      </c>
      <c r="X3006" s="1" t="str">
        <f>CONCATENATE(Tableau4[[#This Row],[Numéro de pièce de la pièce de référence]],Tableau4[[#This Row],[Numéro de poste de la pièce de référence]])</f>
        <v>450069415430</v>
      </c>
    </row>
    <row r="3007" spans="1:24" x14ac:dyDescent="0.35">
      <c r="A3007" s="1" t="s">
        <v>97</v>
      </c>
      <c r="B3007" s="1" t="s">
        <v>2489</v>
      </c>
      <c r="C3007" s="1" t="s">
        <v>2510</v>
      </c>
      <c r="D3007" s="1" t="s">
        <v>101</v>
      </c>
      <c r="E3007" s="1" t="s">
        <v>2016</v>
      </c>
      <c r="F3007" s="1" t="s">
        <v>2407</v>
      </c>
      <c r="G3007" s="1" t="s">
        <v>3233</v>
      </c>
      <c r="H3007" s="1" t="s">
        <v>222</v>
      </c>
      <c r="I3007" s="2">
        <v>44161</v>
      </c>
      <c r="J3007" s="1" t="s">
        <v>4282</v>
      </c>
      <c r="K3007" s="1" t="s">
        <v>4283</v>
      </c>
      <c r="L3007" s="1" t="s">
        <v>2630</v>
      </c>
      <c r="M3007" s="1" t="s">
        <v>4290</v>
      </c>
      <c r="N3007" s="3">
        <v>-37510</v>
      </c>
      <c r="O3007" s="3">
        <v>0</v>
      </c>
      <c r="P3007" s="1" t="s">
        <v>2567</v>
      </c>
      <c r="Q3007" s="1" t="s">
        <v>2018</v>
      </c>
      <c r="R3007" s="1" t="s">
        <v>1849</v>
      </c>
      <c r="S3007" s="1" t="s">
        <v>2407</v>
      </c>
      <c r="T3007" s="1" t="s">
        <v>2407</v>
      </c>
      <c r="U3007" s="1" t="s">
        <v>6685</v>
      </c>
      <c r="V3007" s="1" t="s">
        <v>2470</v>
      </c>
      <c r="W3007" s="1" t="s">
        <v>103</v>
      </c>
      <c r="X3007" s="1" t="str">
        <f>CONCATENATE(Tableau4[[#This Row],[Numéro de pièce de la pièce de référence]],Tableau4[[#This Row],[Numéro de poste de la pièce de référence]])</f>
        <v>450069415430</v>
      </c>
    </row>
    <row r="3008" spans="1:24" x14ac:dyDescent="0.35">
      <c r="A3008" s="1" t="s">
        <v>97</v>
      </c>
      <c r="B3008" s="1" t="s">
        <v>2489</v>
      </c>
      <c r="C3008" s="1" t="s">
        <v>2510</v>
      </c>
      <c r="D3008" s="1" t="s">
        <v>101</v>
      </c>
      <c r="E3008" s="1" t="s">
        <v>2016</v>
      </c>
      <c r="F3008" s="1" t="s">
        <v>2407</v>
      </c>
      <c r="G3008" s="1" t="s">
        <v>3233</v>
      </c>
      <c r="H3008" s="1" t="s">
        <v>222</v>
      </c>
      <c r="I3008" s="2">
        <v>44161</v>
      </c>
      <c r="J3008" s="1" t="s">
        <v>4282</v>
      </c>
      <c r="K3008" s="1" t="s">
        <v>4283</v>
      </c>
      <c r="L3008" s="1" t="s">
        <v>2630</v>
      </c>
      <c r="M3008" s="1" t="s">
        <v>4290</v>
      </c>
      <c r="N3008" s="3">
        <v>-37510</v>
      </c>
      <c r="O3008" s="3">
        <v>0</v>
      </c>
      <c r="P3008" s="1" t="s">
        <v>2567</v>
      </c>
      <c r="Q3008" s="1" t="s">
        <v>2018</v>
      </c>
      <c r="R3008" s="1" t="s">
        <v>1849</v>
      </c>
      <c r="S3008" s="1" t="s">
        <v>2407</v>
      </c>
      <c r="T3008" s="1" t="s">
        <v>2407</v>
      </c>
      <c r="U3008" s="1" t="s">
        <v>6685</v>
      </c>
      <c r="V3008" s="1" t="s">
        <v>2470</v>
      </c>
      <c r="W3008" s="1" t="s">
        <v>103</v>
      </c>
      <c r="X3008" s="1" t="str">
        <f>CONCATENATE(Tableau4[[#This Row],[Numéro de pièce de la pièce de référence]],Tableau4[[#This Row],[Numéro de poste de la pièce de référence]])</f>
        <v>450069415430</v>
      </c>
    </row>
    <row r="3009" spans="1:24" x14ac:dyDescent="0.35">
      <c r="A3009" s="1" t="s">
        <v>97</v>
      </c>
      <c r="B3009" s="1" t="s">
        <v>2489</v>
      </c>
      <c r="C3009" s="1" t="s">
        <v>2510</v>
      </c>
      <c r="D3009" s="1" t="s">
        <v>101</v>
      </c>
      <c r="E3009" s="1" t="s">
        <v>2016</v>
      </c>
      <c r="F3009" s="1" t="s">
        <v>2407</v>
      </c>
      <c r="G3009" s="1" t="s">
        <v>3233</v>
      </c>
      <c r="H3009" s="1" t="s">
        <v>222</v>
      </c>
      <c r="I3009" s="2">
        <v>44161</v>
      </c>
      <c r="J3009" s="1" t="s">
        <v>4282</v>
      </c>
      <c r="K3009" s="1" t="s">
        <v>4283</v>
      </c>
      <c r="L3009" s="1" t="s">
        <v>2630</v>
      </c>
      <c r="M3009" s="1" t="s">
        <v>4290</v>
      </c>
      <c r="N3009" s="3">
        <v>-37510</v>
      </c>
      <c r="O3009" s="3">
        <v>0</v>
      </c>
      <c r="P3009" s="1" t="s">
        <v>2567</v>
      </c>
      <c r="Q3009" s="1" t="s">
        <v>2018</v>
      </c>
      <c r="R3009" s="1" t="s">
        <v>1849</v>
      </c>
      <c r="S3009" s="1" t="s">
        <v>2407</v>
      </c>
      <c r="T3009" s="1" t="s">
        <v>2407</v>
      </c>
      <c r="U3009" s="1" t="s">
        <v>6685</v>
      </c>
      <c r="V3009" s="1" t="s">
        <v>2470</v>
      </c>
      <c r="W3009" s="1" t="s">
        <v>103</v>
      </c>
      <c r="X3009" s="1" t="str">
        <f>CONCATENATE(Tableau4[[#This Row],[Numéro de pièce de la pièce de référence]],Tableau4[[#This Row],[Numéro de poste de la pièce de référence]])</f>
        <v>450069415430</v>
      </c>
    </row>
    <row r="3010" spans="1:24" x14ac:dyDescent="0.35">
      <c r="A3010" s="1" t="s">
        <v>97</v>
      </c>
      <c r="B3010" s="1" t="s">
        <v>2489</v>
      </c>
      <c r="C3010" s="1" t="s">
        <v>2510</v>
      </c>
      <c r="D3010" s="1" t="s">
        <v>101</v>
      </c>
      <c r="E3010" s="1" t="s">
        <v>2041</v>
      </c>
      <c r="F3010" s="1" t="s">
        <v>2407</v>
      </c>
      <c r="G3010" s="1" t="s">
        <v>3234</v>
      </c>
      <c r="H3010" s="1" t="s">
        <v>88</v>
      </c>
      <c r="I3010" s="2">
        <v>44161</v>
      </c>
      <c r="J3010" s="1" t="s">
        <v>4282</v>
      </c>
      <c r="K3010" s="1" t="s">
        <v>4283</v>
      </c>
      <c r="L3010" s="1" t="s">
        <v>2630</v>
      </c>
      <c r="M3010" s="1" t="s">
        <v>4290</v>
      </c>
      <c r="N3010" s="3">
        <v>-21471.45</v>
      </c>
      <c r="O3010" s="3">
        <v>0</v>
      </c>
      <c r="P3010" s="1" t="s">
        <v>2567</v>
      </c>
      <c r="Q3010" s="1" t="s">
        <v>2042</v>
      </c>
      <c r="R3010" s="1" t="s">
        <v>401</v>
      </c>
      <c r="S3010" s="1" t="s">
        <v>2407</v>
      </c>
      <c r="T3010" s="1" t="s">
        <v>2407</v>
      </c>
      <c r="U3010" s="1" t="s">
        <v>6688</v>
      </c>
      <c r="V3010" s="1" t="s">
        <v>2470</v>
      </c>
      <c r="W3010" s="1" t="s">
        <v>103</v>
      </c>
      <c r="X3010" s="1" t="str">
        <f>CONCATENATE(Tableau4[[#This Row],[Numéro de pièce de la pièce de référence]],Tableau4[[#This Row],[Numéro de poste de la pièce de référence]])</f>
        <v>450069416910</v>
      </c>
    </row>
    <row r="3011" spans="1:24" x14ac:dyDescent="0.35">
      <c r="A3011" s="1" t="s">
        <v>97</v>
      </c>
      <c r="B3011" s="1" t="s">
        <v>2489</v>
      </c>
      <c r="C3011" s="1" t="s">
        <v>2510</v>
      </c>
      <c r="D3011" s="1" t="s">
        <v>101</v>
      </c>
      <c r="E3011" s="1" t="s">
        <v>2041</v>
      </c>
      <c r="F3011" s="1" t="s">
        <v>2407</v>
      </c>
      <c r="G3011" s="1" t="s">
        <v>3234</v>
      </c>
      <c r="H3011" s="1" t="s">
        <v>88</v>
      </c>
      <c r="I3011" s="2">
        <v>44161</v>
      </c>
      <c r="J3011" s="1" t="s">
        <v>4282</v>
      </c>
      <c r="K3011" s="1" t="s">
        <v>4283</v>
      </c>
      <c r="L3011" s="1" t="s">
        <v>2630</v>
      </c>
      <c r="M3011" s="1" t="s">
        <v>4290</v>
      </c>
      <c r="N3011" s="3">
        <v>-14314.3</v>
      </c>
      <c r="O3011" s="3">
        <v>0</v>
      </c>
      <c r="P3011" s="1" t="s">
        <v>2567</v>
      </c>
      <c r="Q3011" s="1" t="s">
        <v>2042</v>
      </c>
      <c r="R3011" s="1" t="s">
        <v>401</v>
      </c>
      <c r="S3011" s="1" t="s">
        <v>2407</v>
      </c>
      <c r="T3011" s="1" t="s">
        <v>2407</v>
      </c>
      <c r="U3011" s="1" t="s">
        <v>6688</v>
      </c>
      <c r="V3011" s="1" t="s">
        <v>2470</v>
      </c>
      <c r="W3011" s="1" t="s">
        <v>103</v>
      </c>
      <c r="X3011" s="1" t="str">
        <f>CONCATENATE(Tableau4[[#This Row],[Numéro de pièce de la pièce de référence]],Tableau4[[#This Row],[Numéro de poste de la pièce de référence]])</f>
        <v>450069416910</v>
      </c>
    </row>
    <row r="3012" spans="1:24" x14ac:dyDescent="0.35">
      <c r="A3012" s="1" t="s">
        <v>97</v>
      </c>
      <c r="B3012" s="1" t="s">
        <v>2489</v>
      </c>
      <c r="C3012" s="1" t="s">
        <v>2510</v>
      </c>
      <c r="D3012" s="1" t="s">
        <v>101</v>
      </c>
      <c r="E3012" s="1" t="s">
        <v>2005</v>
      </c>
      <c r="F3012" s="1" t="s">
        <v>2407</v>
      </c>
      <c r="G3012" s="1" t="s">
        <v>3241</v>
      </c>
      <c r="H3012" s="1" t="s">
        <v>88</v>
      </c>
      <c r="I3012" s="2">
        <v>44161</v>
      </c>
      <c r="J3012" s="1" t="s">
        <v>4282</v>
      </c>
      <c r="K3012" s="1" t="s">
        <v>4283</v>
      </c>
      <c r="L3012" s="1" t="s">
        <v>2630</v>
      </c>
      <c r="M3012" s="1" t="s">
        <v>4290</v>
      </c>
      <c r="N3012" s="3">
        <v>-95673.44</v>
      </c>
      <c r="O3012" s="3">
        <v>0</v>
      </c>
      <c r="P3012" s="1" t="s">
        <v>2567</v>
      </c>
      <c r="Q3012" s="1" t="s">
        <v>2006</v>
      </c>
      <c r="R3012" s="1" t="s">
        <v>785</v>
      </c>
      <c r="S3012" s="1" t="s">
        <v>2407</v>
      </c>
      <c r="T3012" s="1" t="s">
        <v>2407</v>
      </c>
      <c r="U3012" s="1" t="s">
        <v>6689</v>
      </c>
      <c r="V3012" s="1" t="s">
        <v>2470</v>
      </c>
      <c r="W3012" s="1" t="s">
        <v>103</v>
      </c>
      <c r="X3012" s="1" t="str">
        <f>CONCATENATE(Tableau4[[#This Row],[Numéro de pièce de la pièce de référence]],Tableau4[[#This Row],[Numéro de poste de la pièce de référence]])</f>
        <v>450069420410</v>
      </c>
    </row>
    <row r="3013" spans="1:24" x14ac:dyDescent="0.35">
      <c r="A3013" s="1" t="s">
        <v>97</v>
      </c>
      <c r="B3013" s="1" t="s">
        <v>2489</v>
      </c>
      <c r="C3013" s="1" t="s">
        <v>2510</v>
      </c>
      <c r="D3013" s="1" t="s">
        <v>101</v>
      </c>
      <c r="E3013" s="1" t="s">
        <v>2005</v>
      </c>
      <c r="F3013" s="1" t="s">
        <v>2407</v>
      </c>
      <c r="G3013" s="1" t="s">
        <v>3241</v>
      </c>
      <c r="H3013" s="1" t="s">
        <v>88</v>
      </c>
      <c r="I3013" s="2">
        <v>44161</v>
      </c>
      <c r="J3013" s="1" t="s">
        <v>4282</v>
      </c>
      <c r="K3013" s="1" t="s">
        <v>4283</v>
      </c>
      <c r="L3013" s="1" t="s">
        <v>2630</v>
      </c>
      <c r="M3013" s="1" t="s">
        <v>4290</v>
      </c>
      <c r="N3013" s="3">
        <v>-63782.3</v>
      </c>
      <c r="O3013" s="3">
        <v>0</v>
      </c>
      <c r="P3013" s="1" t="s">
        <v>2567</v>
      </c>
      <c r="Q3013" s="1" t="s">
        <v>2006</v>
      </c>
      <c r="R3013" s="1" t="s">
        <v>785</v>
      </c>
      <c r="S3013" s="1" t="s">
        <v>2407</v>
      </c>
      <c r="T3013" s="1" t="s">
        <v>2407</v>
      </c>
      <c r="U3013" s="1" t="s">
        <v>6689</v>
      </c>
      <c r="V3013" s="1" t="s">
        <v>2470</v>
      </c>
      <c r="W3013" s="1" t="s">
        <v>103</v>
      </c>
      <c r="X3013" s="1" t="str">
        <f>CONCATENATE(Tableau4[[#This Row],[Numéro de pièce de la pièce de référence]],Tableau4[[#This Row],[Numéro de poste de la pièce de référence]])</f>
        <v>450069420410</v>
      </c>
    </row>
    <row r="3014" spans="1:24" x14ac:dyDescent="0.35">
      <c r="A3014" s="1" t="s">
        <v>86</v>
      </c>
      <c r="B3014" s="1" t="s">
        <v>2489</v>
      </c>
      <c r="C3014" s="1" t="s">
        <v>2503</v>
      </c>
      <c r="D3014" s="1" t="s">
        <v>91</v>
      </c>
      <c r="E3014" s="1" t="s">
        <v>2427</v>
      </c>
      <c r="F3014" s="1" t="s">
        <v>2407</v>
      </c>
      <c r="G3014" s="1" t="s">
        <v>3390</v>
      </c>
      <c r="H3014" s="1" t="s">
        <v>88</v>
      </c>
      <c r="I3014" s="2">
        <v>44161</v>
      </c>
      <c r="J3014" s="1" t="s">
        <v>4282</v>
      </c>
      <c r="K3014" s="1" t="s">
        <v>4283</v>
      </c>
      <c r="L3014" s="1" t="s">
        <v>3400</v>
      </c>
      <c r="M3014" s="1" t="s">
        <v>4284</v>
      </c>
      <c r="N3014" s="3">
        <v>5489</v>
      </c>
      <c r="O3014" s="3">
        <v>0</v>
      </c>
      <c r="P3014" s="1" t="s">
        <v>2517</v>
      </c>
      <c r="Q3014" s="1" t="s">
        <v>2186</v>
      </c>
      <c r="R3014" s="1" t="s">
        <v>2426</v>
      </c>
      <c r="S3014" s="1" t="s">
        <v>2407</v>
      </c>
      <c r="T3014" s="1" t="s">
        <v>2407</v>
      </c>
      <c r="U3014" s="1" t="s">
        <v>6690</v>
      </c>
      <c r="V3014" s="1" t="s">
        <v>2470</v>
      </c>
      <c r="W3014" s="1" t="s">
        <v>103</v>
      </c>
      <c r="X3014" s="1" t="str">
        <f>CONCATENATE(Tableau4[[#This Row],[Numéro de pièce de la pièce de référence]],Tableau4[[#This Row],[Numéro de poste de la pièce de référence]])</f>
        <v>450070448810</v>
      </c>
    </row>
    <row r="3015" spans="1:24" x14ac:dyDescent="0.35">
      <c r="A3015" s="1" t="s">
        <v>86</v>
      </c>
      <c r="B3015" s="1" t="s">
        <v>2489</v>
      </c>
      <c r="C3015" s="1" t="s">
        <v>2503</v>
      </c>
      <c r="D3015" s="1" t="s">
        <v>91</v>
      </c>
      <c r="E3015" s="1" t="s">
        <v>2429</v>
      </c>
      <c r="F3015" s="1" t="s">
        <v>2407</v>
      </c>
      <c r="G3015" s="1" t="s">
        <v>3392</v>
      </c>
      <c r="H3015" s="1" t="s">
        <v>88</v>
      </c>
      <c r="I3015" s="2">
        <v>44161</v>
      </c>
      <c r="J3015" s="1" t="s">
        <v>4282</v>
      </c>
      <c r="K3015" s="1" t="s">
        <v>4283</v>
      </c>
      <c r="L3015" s="1" t="s">
        <v>3401</v>
      </c>
      <c r="M3015" s="1" t="s">
        <v>4288</v>
      </c>
      <c r="N3015" s="3">
        <v>0.8</v>
      </c>
      <c r="O3015" s="3">
        <v>0</v>
      </c>
      <c r="P3015" s="1" t="s">
        <v>2517</v>
      </c>
      <c r="Q3015" s="1" t="s">
        <v>2213</v>
      </c>
      <c r="R3015" s="1" t="s">
        <v>2428</v>
      </c>
      <c r="S3015" s="1" t="s">
        <v>2407</v>
      </c>
      <c r="T3015" s="1" t="s">
        <v>2407</v>
      </c>
      <c r="U3015" s="1" t="s">
        <v>6691</v>
      </c>
      <c r="V3015" s="1" t="s">
        <v>2470</v>
      </c>
      <c r="W3015" s="1" t="s">
        <v>103</v>
      </c>
      <c r="X3015" s="1" t="str">
        <f>CONCATENATE(Tableau4[[#This Row],[Numéro de pièce de la pièce de référence]],Tableau4[[#This Row],[Numéro de poste de la pièce de référence]])</f>
        <v>450070451110</v>
      </c>
    </row>
    <row r="3016" spans="1:24" x14ac:dyDescent="0.35">
      <c r="A3016" s="1" t="s">
        <v>86</v>
      </c>
      <c r="B3016" s="1" t="s">
        <v>2489</v>
      </c>
      <c r="C3016" s="1" t="s">
        <v>2503</v>
      </c>
      <c r="D3016" s="1" t="s">
        <v>91</v>
      </c>
      <c r="E3016" s="1" t="s">
        <v>2429</v>
      </c>
      <c r="F3016" s="1" t="s">
        <v>2407</v>
      </c>
      <c r="G3016" s="1" t="s">
        <v>3392</v>
      </c>
      <c r="H3016" s="1" t="s">
        <v>88</v>
      </c>
      <c r="I3016" s="2">
        <v>44161</v>
      </c>
      <c r="J3016" s="1" t="s">
        <v>4282</v>
      </c>
      <c r="K3016" s="1" t="s">
        <v>4283</v>
      </c>
      <c r="L3016" s="1" t="s">
        <v>3400</v>
      </c>
      <c r="M3016" s="1" t="s">
        <v>4284</v>
      </c>
      <c r="N3016" s="3">
        <v>5480</v>
      </c>
      <c r="O3016" s="3">
        <v>0</v>
      </c>
      <c r="P3016" s="1" t="s">
        <v>2517</v>
      </c>
      <c r="Q3016" s="1" t="s">
        <v>2213</v>
      </c>
      <c r="R3016" s="1" t="s">
        <v>2428</v>
      </c>
      <c r="S3016" s="1" t="s">
        <v>2407</v>
      </c>
      <c r="T3016" s="1" t="s">
        <v>2407</v>
      </c>
      <c r="U3016" s="1" t="s">
        <v>6692</v>
      </c>
      <c r="V3016" s="1" t="s">
        <v>2470</v>
      </c>
      <c r="W3016" s="1" t="s">
        <v>103</v>
      </c>
      <c r="X3016" s="1" t="str">
        <f>CONCATENATE(Tableau4[[#This Row],[Numéro de pièce de la pièce de référence]],Tableau4[[#This Row],[Numéro de poste de la pièce de référence]])</f>
        <v>450070451110</v>
      </c>
    </row>
    <row r="3017" spans="1:24" x14ac:dyDescent="0.35">
      <c r="A3017" s="1" t="s">
        <v>86</v>
      </c>
      <c r="B3017" s="1" t="s">
        <v>2489</v>
      </c>
      <c r="C3017" s="1" t="s">
        <v>2503</v>
      </c>
      <c r="D3017" s="1" t="s">
        <v>91</v>
      </c>
      <c r="E3017" s="1" t="s">
        <v>2431</v>
      </c>
      <c r="F3017" s="1" t="s">
        <v>2407</v>
      </c>
      <c r="G3017" s="1" t="s">
        <v>3394</v>
      </c>
      <c r="H3017" s="1" t="s">
        <v>88</v>
      </c>
      <c r="I3017" s="2">
        <v>44161</v>
      </c>
      <c r="J3017" s="1" t="s">
        <v>4282</v>
      </c>
      <c r="K3017" s="1" t="s">
        <v>4283</v>
      </c>
      <c r="L3017" s="1" t="s">
        <v>3400</v>
      </c>
      <c r="M3017" s="1" t="s">
        <v>4284</v>
      </c>
      <c r="N3017" s="3">
        <v>5498</v>
      </c>
      <c r="O3017" s="3">
        <v>0</v>
      </c>
      <c r="P3017" s="1" t="s">
        <v>2517</v>
      </c>
      <c r="Q3017" s="1" t="s">
        <v>2193</v>
      </c>
      <c r="R3017" s="1" t="s">
        <v>2430</v>
      </c>
      <c r="S3017" s="1" t="s">
        <v>2407</v>
      </c>
      <c r="T3017" s="1" t="s">
        <v>2407</v>
      </c>
      <c r="U3017" s="1" t="s">
        <v>6693</v>
      </c>
      <c r="V3017" s="1" t="s">
        <v>2470</v>
      </c>
      <c r="W3017" s="1" t="s">
        <v>103</v>
      </c>
      <c r="X3017" s="1" t="str">
        <f>CONCATENATE(Tableau4[[#This Row],[Numéro de pièce de la pièce de référence]],Tableau4[[#This Row],[Numéro de poste de la pièce de référence]])</f>
        <v>450070454010</v>
      </c>
    </row>
    <row r="3018" spans="1:24" x14ac:dyDescent="0.35">
      <c r="A3018" s="1" t="s">
        <v>86</v>
      </c>
      <c r="B3018" s="1" t="s">
        <v>2489</v>
      </c>
      <c r="C3018" s="1" t="s">
        <v>2503</v>
      </c>
      <c r="D3018" s="1" t="s">
        <v>91</v>
      </c>
      <c r="E3018" s="1" t="s">
        <v>2431</v>
      </c>
      <c r="F3018" s="1" t="s">
        <v>2407</v>
      </c>
      <c r="G3018" s="1" t="s">
        <v>3394</v>
      </c>
      <c r="H3018" s="1" t="s">
        <v>88</v>
      </c>
      <c r="I3018" s="2">
        <v>44161</v>
      </c>
      <c r="J3018" s="1" t="s">
        <v>4282</v>
      </c>
      <c r="K3018" s="1" t="s">
        <v>4283</v>
      </c>
      <c r="L3018" s="1" t="s">
        <v>3401</v>
      </c>
      <c r="M3018" s="1" t="s">
        <v>4288</v>
      </c>
      <c r="N3018" s="3">
        <v>0.9</v>
      </c>
      <c r="O3018" s="3">
        <v>0</v>
      </c>
      <c r="P3018" s="1" t="s">
        <v>2517</v>
      </c>
      <c r="Q3018" s="1" t="s">
        <v>2193</v>
      </c>
      <c r="R3018" s="1" t="s">
        <v>2430</v>
      </c>
      <c r="S3018" s="1" t="s">
        <v>2407</v>
      </c>
      <c r="T3018" s="1" t="s">
        <v>2407</v>
      </c>
      <c r="U3018" s="1" t="s">
        <v>6694</v>
      </c>
      <c r="V3018" s="1" t="s">
        <v>2470</v>
      </c>
      <c r="W3018" s="1" t="s">
        <v>103</v>
      </c>
      <c r="X3018" s="1" t="str">
        <f>CONCATENATE(Tableau4[[#This Row],[Numéro de pièce de la pièce de référence]],Tableau4[[#This Row],[Numéro de poste de la pièce de référence]])</f>
        <v>450070454010</v>
      </c>
    </row>
    <row r="3019" spans="1:24" x14ac:dyDescent="0.35">
      <c r="A3019" s="1" t="s">
        <v>97</v>
      </c>
      <c r="B3019" s="1" t="s">
        <v>2489</v>
      </c>
      <c r="C3019" s="1" t="s">
        <v>2510</v>
      </c>
      <c r="D3019" s="1" t="s">
        <v>101</v>
      </c>
      <c r="E3019" s="1" t="s">
        <v>564</v>
      </c>
      <c r="F3019" s="1" t="s">
        <v>2407</v>
      </c>
      <c r="G3019" s="1" t="s">
        <v>2717</v>
      </c>
      <c r="H3019" s="1" t="s">
        <v>88</v>
      </c>
      <c r="I3019" s="2">
        <v>44162</v>
      </c>
      <c r="J3019" s="1" t="s">
        <v>4282</v>
      </c>
      <c r="K3019" s="1" t="s">
        <v>4283</v>
      </c>
      <c r="L3019" s="1" t="s">
        <v>2630</v>
      </c>
      <c r="M3019" s="1" t="s">
        <v>4290</v>
      </c>
      <c r="N3019" s="3">
        <v>-22725.75</v>
      </c>
      <c r="O3019" s="3">
        <v>0</v>
      </c>
      <c r="P3019" s="1" t="s">
        <v>2567</v>
      </c>
      <c r="Q3019" s="1" t="s">
        <v>565</v>
      </c>
      <c r="R3019" s="1" t="s">
        <v>495</v>
      </c>
      <c r="S3019" s="1" t="s">
        <v>2407</v>
      </c>
      <c r="T3019" s="1" t="s">
        <v>2407</v>
      </c>
      <c r="U3019" s="1" t="s">
        <v>6695</v>
      </c>
      <c r="V3019" s="1" t="s">
        <v>2470</v>
      </c>
      <c r="W3019" s="1" t="s">
        <v>51</v>
      </c>
      <c r="X3019" s="1" t="str">
        <f>CONCATENATE(Tableau4[[#This Row],[Numéro de pièce de la pièce de référence]],Tableau4[[#This Row],[Numéro de poste de la pièce de référence]])</f>
        <v>450066891510</v>
      </c>
    </row>
    <row r="3020" spans="1:24" x14ac:dyDescent="0.35">
      <c r="A3020" s="1" t="s">
        <v>97</v>
      </c>
      <c r="B3020" s="1" t="s">
        <v>2489</v>
      </c>
      <c r="C3020" s="1" t="s">
        <v>2510</v>
      </c>
      <c r="D3020" s="1" t="s">
        <v>101</v>
      </c>
      <c r="E3020" s="1" t="s">
        <v>1376</v>
      </c>
      <c r="F3020" s="1" t="s">
        <v>2407</v>
      </c>
      <c r="G3020" s="1" t="s">
        <v>2985</v>
      </c>
      <c r="H3020" s="1" t="s">
        <v>88</v>
      </c>
      <c r="I3020" s="2">
        <v>44162</v>
      </c>
      <c r="J3020" s="1" t="s">
        <v>4282</v>
      </c>
      <c r="K3020" s="1" t="s">
        <v>4283</v>
      </c>
      <c r="L3020" s="1" t="s">
        <v>2630</v>
      </c>
      <c r="M3020" s="1" t="s">
        <v>4290</v>
      </c>
      <c r="N3020" s="3">
        <v>-152165.12</v>
      </c>
      <c r="O3020" s="3">
        <v>0</v>
      </c>
      <c r="P3020" s="1" t="s">
        <v>2567</v>
      </c>
      <c r="Q3020" s="1" t="s">
        <v>947</v>
      </c>
      <c r="R3020" s="1" t="s">
        <v>1375</v>
      </c>
      <c r="S3020" s="1" t="s">
        <v>2407</v>
      </c>
      <c r="T3020" s="1" t="s">
        <v>2407</v>
      </c>
      <c r="U3020" s="1" t="s">
        <v>6696</v>
      </c>
      <c r="V3020" s="1" t="s">
        <v>2470</v>
      </c>
      <c r="W3020" s="1" t="s">
        <v>51</v>
      </c>
      <c r="X3020" s="1" t="str">
        <f>CONCATENATE(Tableau4[[#This Row],[Numéro de pièce de la pièce de référence]],Tableau4[[#This Row],[Numéro de poste de la pièce de référence]])</f>
        <v>450067396110</v>
      </c>
    </row>
    <row r="3021" spans="1:24" x14ac:dyDescent="0.35">
      <c r="A3021" s="1" t="s">
        <v>2369</v>
      </c>
      <c r="B3021" s="1" t="s">
        <v>2489</v>
      </c>
      <c r="C3021" s="1" t="s">
        <v>3064</v>
      </c>
      <c r="D3021" s="1" t="s">
        <v>4126</v>
      </c>
      <c r="E3021" s="1" t="s">
        <v>2415</v>
      </c>
      <c r="F3021" s="1" t="s">
        <v>2407</v>
      </c>
      <c r="G3021" s="1" t="s">
        <v>3059</v>
      </c>
      <c r="H3021" s="1" t="s">
        <v>88</v>
      </c>
      <c r="I3021" s="2">
        <v>44162</v>
      </c>
      <c r="J3021" s="1" t="s">
        <v>4282</v>
      </c>
      <c r="K3021" s="1" t="s">
        <v>4283</v>
      </c>
      <c r="L3021" s="1" t="s">
        <v>2630</v>
      </c>
      <c r="M3021" s="1" t="s">
        <v>4290</v>
      </c>
      <c r="N3021" s="3">
        <v>-237994.86</v>
      </c>
      <c r="O3021" s="3">
        <v>0</v>
      </c>
      <c r="P3021" s="1" t="s">
        <v>3063</v>
      </c>
      <c r="Q3021" s="1" t="s">
        <v>3061</v>
      </c>
      <c r="R3021" s="1" t="s">
        <v>301</v>
      </c>
      <c r="S3021" s="1" t="s">
        <v>2407</v>
      </c>
      <c r="T3021" s="1" t="s">
        <v>2407</v>
      </c>
      <c r="U3021" s="1" t="s">
        <v>6697</v>
      </c>
      <c r="V3021" s="1" t="s">
        <v>2470</v>
      </c>
      <c r="W3021" s="1" t="s">
        <v>51</v>
      </c>
      <c r="X3021" s="1" t="str">
        <f>CONCATENATE(Tableau4[[#This Row],[Numéro de pièce de la pièce de référence]],Tableau4[[#This Row],[Numéro de poste de la pièce de référence]])</f>
        <v>450067744910</v>
      </c>
    </row>
    <row r="3022" spans="1:24" x14ac:dyDescent="0.35">
      <c r="A3022" s="1" t="s">
        <v>2369</v>
      </c>
      <c r="B3022" s="1" t="s">
        <v>2489</v>
      </c>
      <c r="C3022" s="1" t="s">
        <v>3064</v>
      </c>
      <c r="D3022" s="1" t="s">
        <v>4126</v>
      </c>
      <c r="E3022" s="1" t="s">
        <v>2415</v>
      </c>
      <c r="F3022" s="1" t="s">
        <v>2407</v>
      </c>
      <c r="G3022" s="1" t="s">
        <v>3059</v>
      </c>
      <c r="H3022" s="1" t="s">
        <v>88</v>
      </c>
      <c r="I3022" s="2">
        <v>44162</v>
      </c>
      <c r="J3022" s="1" t="s">
        <v>4282</v>
      </c>
      <c r="K3022" s="1" t="s">
        <v>4283</v>
      </c>
      <c r="L3022" s="1" t="s">
        <v>2630</v>
      </c>
      <c r="M3022" s="1" t="s">
        <v>4290</v>
      </c>
      <c r="N3022" s="3">
        <v>-143947.82999999999</v>
      </c>
      <c r="O3022" s="3">
        <v>0</v>
      </c>
      <c r="P3022" s="1" t="s">
        <v>3063</v>
      </c>
      <c r="Q3022" s="1" t="s">
        <v>3061</v>
      </c>
      <c r="R3022" s="1" t="s">
        <v>301</v>
      </c>
      <c r="S3022" s="1" t="s">
        <v>2407</v>
      </c>
      <c r="T3022" s="1" t="s">
        <v>2407</v>
      </c>
      <c r="U3022" s="1" t="s">
        <v>6698</v>
      </c>
      <c r="V3022" s="1" t="s">
        <v>2470</v>
      </c>
      <c r="W3022" s="1" t="s">
        <v>51</v>
      </c>
      <c r="X3022" s="1" t="str">
        <f>CONCATENATE(Tableau4[[#This Row],[Numéro de pièce de la pièce de référence]],Tableau4[[#This Row],[Numéro de poste de la pièce de référence]])</f>
        <v>450067744910</v>
      </c>
    </row>
    <row r="3023" spans="1:24" x14ac:dyDescent="0.35">
      <c r="A3023" s="1" t="s">
        <v>2369</v>
      </c>
      <c r="B3023" s="1" t="s">
        <v>2489</v>
      </c>
      <c r="C3023" s="1" t="s">
        <v>3064</v>
      </c>
      <c r="D3023" s="1" t="s">
        <v>4126</v>
      </c>
      <c r="E3023" s="1" t="s">
        <v>2415</v>
      </c>
      <c r="F3023" s="1" t="s">
        <v>2407</v>
      </c>
      <c r="G3023" s="1" t="s">
        <v>3059</v>
      </c>
      <c r="H3023" s="1" t="s">
        <v>88</v>
      </c>
      <c r="I3023" s="2">
        <v>44162</v>
      </c>
      <c r="J3023" s="1" t="s">
        <v>4282</v>
      </c>
      <c r="K3023" s="1" t="s">
        <v>4283</v>
      </c>
      <c r="L3023" s="1" t="s">
        <v>2630</v>
      </c>
      <c r="M3023" s="1" t="s">
        <v>4290</v>
      </c>
      <c r="N3023" s="3">
        <v>-1373539.74</v>
      </c>
      <c r="O3023" s="3">
        <v>0</v>
      </c>
      <c r="P3023" s="1" t="s">
        <v>3063</v>
      </c>
      <c r="Q3023" s="1" t="s">
        <v>3061</v>
      </c>
      <c r="R3023" s="1" t="s">
        <v>301</v>
      </c>
      <c r="S3023" s="1" t="s">
        <v>2407</v>
      </c>
      <c r="T3023" s="1" t="s">
        <v>2407</v>
      </c>
      <c r="U3023" s="1" t="s">
        <v>6699</v>
      </c>
      <c r="V3023" s="1" t="s">
        <v>2470</v>
      </c>
      <c r="W3023" s="1" t="s">
        <v>51</v>
      </c>
      <c r="X3023" s="1" t="str">
        <f>CONCATENATE(Tableau4[[#This Row],[Numéro de pièce de la pièce de référence]],Tableau4[[#This Row],[Numéro de poste de la pièce de référence]])</f>
        <v>450067744910</v>
      </c>
    </row>
    <row r="3024" spans="1:24" x14ac:dyDescent="0.35">
      <c r="A3024" s="1" t="s">
        <v>2369</v>
      </c>
      <c r="B3024" s="1" t="s">
        <v>2489</v>
      </c>
      <c r="C3024" s="1" t="s">
        <v>3064</v>
      </c>
      <c r="D3024" s="1" t="s">
        <v>4126</v>
      </c>
      <c r="E3024" s="1" t="s">
        <v>2415</v>
      </c>
      <c r="F3024" s="1" t="s">
        <v>2407</v>
      </c>
      <c r="G3024" s="1" t="s">
        <v>3059</v>
      </c>
      <c r="H3024" s="1" t="s">
        <v>88</v>
      </c>
      <c r="I3024" s="2">
        <v>44162</v>
      </c>
      <c r="J3024" s="1" t="s">
        <v>4282</v>
      </c>
      <c r="K3024" s="1" t="s">
        <v>4283</v>
      </c>
      <c r="L3024" s="1" t="s">
        <v>2630</v>
      </c>
      <c r="M3024" s="1" t="s">
        <v>4290</v>
      </c>
      <c r="N3024" s="3">
        <v>-119909.86</v>
      </c>
      <c r="O3024" s="3">
        <v>0</v>
      </c>
      <c r="P3024" s="1" t="s">
        <v>3063</v>
      </c>
      <c r="Q3024" s="1" t="s">
        <v>3061</v>
      </c>
      <c r="R3024" s="1" t="s">
        <v>301</v>
      </c>
      <c r="S3024" s="1" t="s">
        <v>2407</v>
      </c>
      <c r="T3024" s="1" t="s">
        <v>2407</v>
      </c>
      <c r="U3024" s="1" t="s">
        <v>6700</v>
      </c>
      <c r="V3024" s="1" t="s">
        <v>2470</v>
      </c>
      <c r="W3024" s="1" t="s">
        <v>51</v>
      </c>
      <c r="X3024" s="1" t="str">
        <f>CONCATENATE(Tableau4[[#This Row],[Numéro de pièce de la pièce de référence]],Tableau4[[#This Row],[Numéro de poste de la pièce de référence]])</f>
        <v>450067744910</v>
      </c>
    </row>
    <row r="3025" spans="1:24" x14ac:dyDescent="0.35">
      <c r="A3025" s="1" t="s">
        <v>2369</v>
      </c>
      <c r="B3025" s="1" t="s">
        <v>2489</v>
      </c>
      <c r="C3025" s="1" t="s">
        <v>3064</v>
      </c>
      <c r="D3025" s="1" t="s">
        <v>4126</v>
      </c>
      <c r="E3025" s="1" t="s">
        <v>2415</v>
      </c>
      <c r="F3025" s="1" t="s">
        <v>2407</v>
      </c>
      <c r="G3025" s="1" t="s">
        <v>3059</v>
      </c>
      <c r="H3025" s="1" t="s">
        <v>88</v>
      </c>
      <c r="I3025" s="2">
        <v>44162</v>
      </c>
      <c r="J3025" s="1" t="s">
        <v>4282</v>
      </c>
      <c r="K3025" s="1" t="s">
        <v>4283</v>
      </c>
      <c r="L3025" s="1" t="s">
        <v>2630</v>
      </c>
      <c r="M3025" s="1" t="s">
        <v>4290</v>
      </c>
      <c r="N3025" s="3">
        <v>-101999.86</v>
      </c>
      <c r="O3025" s="3">
        <v>0</v>
      </c>
      <c r="P3025" s="1" t="s">
        <v>3063</v>
      </c>
      <c r="Q3025" s="1" t="s">
        <v>3061</v>
      </c>
      <c r="R3025" s="1" t="s">
        <v>301</v>
      </c>
      <c r="S3025" s="1" t="s">
        <v>2407</v>
      </c>
      <c r="T3025" s="1" t="s">
        <v>2407</v>
      </c>
      <c r="U3025" s="1" t="s">
        <v>6701</v>
      </c>
      <c r="V3025" s="1" t="s">
        <v>2470</v>
      </c>
      <c r="W3025" s="1" t="s">
        <v>51</v>
      </c>
      <c r="X3025" s="1" t="str">
        <f>CONCATENATE(Tableau4[[#This Row],[Numéro de pièce de la pièce de référence]],Tableau4[[#This Row],[Numéro de poste de la pièce de référence]])</f>
        <v>450067744910</v>
      </c>
    </row>
    <row r="3026" spans="1:24" x14ac:dyDescent="0.35">
      <c r="A3026" s="1" t="s">
        <v>2369</v>
      </c>
      <c r="B3026" s="1" t="s">
        <v>2489</v>
      </c>
      <c r="C3026" s="1" t="s">
        <v>3064</v>
      </c>
      <c r="D3026" s="1" t="s">
        <v>4126</v>
      </c>
      <c r="E3026" s="1" t="s">
        <v>2415</v>
      </c>
      <c r="F3026" s="1" t="s">
        <v>2407</v>
      </c>
      <c r="G3026" s="1" t="s">
        <v>3059</v>
      </c>
      <c r="H3026" s="1" t="s">
        <v>88</v>
      </c>
      <c r="I3026" s="2">
        <v>44162</v>
      </c>
      <c r="J3026" s="1" t="s">
        <v>4282</v>
      </c>
      <c r="K3026" s="1" t="s">
        <v>4283</v>
      </c>
      <c r="L3026" s="1" t="s">
        <v>2630</v>
      </c>
      <c r="M3026" s="1" t="s">
        <v>4290</v>
      </c>
      <c r="N3026" s="3">
        <v>-162599.85999999999</v>
      </c>
      <c r="O3026" s="3">
        <v>0</v>
      </c>
      <c r="P3026" s="1" t="s">
        <v>3063</v>
      </c>
      <c r="Q3026" s="1" t="s">
        <v>3061</v>
      </c>
      <c r="R3026" s="1" t="s">
        <v>301</v>
      </c>
      <c r="S3026" s="1" t="s">
        <v>2407</v>
      </c>
      <c r="T3026" s="1" t="s">
        <v>2407</v>
      </c>
      <c r="U3026" s="1" t="s">
        <v>6702</v>
      </c>
      <c r="V3026" s="1" t="s">
        <v>2470</v>
      </c>
      <c r="W3026" s="1" t="s">
        <v>51</v>
      </c>
      <c r="X3026" s="1" t="str">
        <f>CONCATENATE(Tableau4[[#This Row],[Numéro de pièce de la pièce de référence]],Tableau4[[#This Row],[Numéro de poste de la pièce de référence]])</f>
        <v>450067744910</v>
      </c>
    </row>
    <row r="3027" spans="1:24" x14ac:dyDescent="0.35">
      <c r="A3027" s="1" t="s">
        <v>2369</v>
      </c>
      <c r="B3027" s="1" t="s">
        <v>2489</v>
      </c>
      <c r="C3027" s="1" t="s">
        <v>3064</v>
      </c>
      <c r="D3027" s="1" t="s">
        <v>4126</v>
      </c>
      <c r="E3027" s="1" t="s">
        <v>2415</v>
      </c>
      <c r="F3027" s="1" t="s">
        <v>2407</v>
      </c>
      <c r="G3027" s="1" t="s">
        <v>3059</v>
      </c>
      <c r="H3027" s="1" t="s">
        <v>88</v>
      </c>
      <c r="I3027" s="2">
        <v>44162</v>
      </c>
      <c r="J3027" s="1" t="s">
        <v>4282</v>
      </c>
      <c r="K3027" s="1" t="s">
        <v>4283</v>
      </c>
      <c r="L3027" s="1" t="s">
        <v>2630</v>
      </c>
      <c r="M3027" s="1" t="s">
        <v>4290</v>
      </c>
      <c r="N3027" s="3">
        <v>-320088.28000000003</v>
      </c>
      <c r="O3027" s="3">
        <v>0</v>
      </c>
      <c r="P3027" s="1" t="s">
        <v>3063</v>
      </c>
      <c r="Q3027" s="1" t="s">
        <v>3061</v>
      </c>
      <c r="R3027" s="1" t="s">
        <v>301</v>
      </c>
      <c r="S3027" s="1" t="s">
        <v>2407</v>
      </c>
      <c r="T3027" s="1" t="s">
        <v>2407</v>
      </c>
      <c r="U3027" s="1" t="s">
        <v>6703</v>
      </c>
      <c r="V3027" s="1" t="s">
        <v>2470</v>
      </c>
      <c r="W3027" s="1" t="s">
        <v>51</v>
      </c>
      <c r="X3027" s="1" t="str">
        <f>CONCATENATE(Tableau4[[#This Row],[Numéro de pièce de la pièce de référence]],Tableau4[[#This Row],[Numéro de poste de la pièce de référence]])</f>
        <v>450067744910</v>
      </c>
    </row>
    <row r="3028" spans="1:24" x14ac:dyDescent="0.35">
      <c r="A3028" s="1" t="s">
        <v>2369</v>
      </c>
      <c r="B3028" s="1" t="s">
        <v>2489</v>
      </c>
      <c r="C3028" s="1" t="s">
        <v>3064</v>
      </c>
      <c r="D3028" s="1" t="s">
        <v>4126</v>
      </c>
      <c r="E3028" s="1" t="s">
        <v>2415</v>
      </c>
      <c r="F3028" s="1" t="s">
        <v>2407</v>
      </c>
      <c r="G3028" s="1" t="s">
        <v>3059</v>
      </c>
      <c r="H3028" s="1" t="s">
        <v>88</v>
      </c>
      <c r="I3028" s="2">
        <v>44162</v>
      </c>
      <c r="J3028" s="1" t="s">
        <v>4282</v>
      </c>
      <c r="K3028" s="1" t="s">
        <v>4283</v>
      </c>
      <c r="L3028" s="1" t="s">
        <v>2630</v>
      </c>
      <c r="M3028" s="1" t="s">
        <v>4290</v>
      </c>
      <c r="N3028" s="3">
        <v>-2000731.34</v>
      </c>
      <c r="O3028" s="3">
        <v>0</v>
      </c>
      <c r="P3028" s="1" t="s">
        <v>3063</v>
      </c>
      <c r="Q3028" s="1" t="s">
        <v>3061</v>
      </c>
      <c r="R3028" s="1" t="s">
        <v>301</v>
      </c>
      <c r="S3028" s="1" t="s">
        <v>2407</v>
      </c>
      <c r="T3028" s="1" t="s">
        <v>2407</v>
      </c>
      <c r="U3028" s="1" t="s">
        <v>6704</v>
      </c>
      <c r="V3028" s="1" t="s">
        <v>2470</v>
      </c>
      <c r="W3028" s="1" t="s">
        <v>51</v>
      </c>
      <c r="X3028" s="1" t="str">
        <f>CONCATENATE(Tableau4[[#This Row],[Numéro de pièce de la pièce de référence]],Tableau4[[#This Row],[Numéro de poste de la pièce de référence]])</f>
        <v>450067744910</v>
      </c>
    </row>
    <row r="3029" spans="1:24" x14ac:dyDescent="0.35">
      <c r="A3029" s="1" t="s">
        <v>97</v>
      </c>
      <c r="B3029" s="1" t="s">
        <v>2489</v>
      </c>
      <c r="C3029" s="1" t="s">
        <v>2510</v>
      </c>
      <c r="D3029" s="1" t="s">
        <v>101</v>
      </c>
      <c r="E3029" s="1" t="s">
        <v>1989</v>
      </c>
      <c r="F3029" s="1" t="s">
        <v>2407</v>
      </c>
      <c r="G3029" s="1" t="s">
        <v>3068</v>
      </c>
      <c r="H3029" s="1" t="s">
        <v>88</v>
      </c>
      <c r="I3029" s="2">
        <v>44162</v>
      </c>
      <c r="J3029" s="1" t="s">
        <v>4282</v>
      </c>
      <c r="K3029" s="1" t="s">
        <v>4283</v>
      </c>
      <c r="L3029" s="1" t="s">
        <v>2630</v>
      </c>
      <c r="M3029" s="1" t="s">
        <v>4290</v>
      </c>
      <c r="N3029" s="3">
        <v>-276.87</v>
      </c>
      <c r="O3029" s="3">
        <v>0</v>
      </c>
      <c r="P3029" s="1" t="s">
        <v>2702</v>
      </c>
      <c r="Q3029" s="1" t="s">
        <v>1990</v>
      </c>
      <c r="R3029" s="1" t="s">
        <v>1988</v>
      </c>
      <c r="S3029" s="1" t="s">
        <v>2407</v>
      </c>
      <c r="T3029" s="1" t="s">
        <v>2407</v>
      </c>
      <c r="U3029" s="1" t="s">
        <v>6705</v>
      </c>
      <c r="V3029" s="1" t="s">
        <v>2470</v>
      </c>
      <c r="W3029" s="1" t="s">
        <v>74</v>
      </c>
      <c r="X3029" s="1" t="str">
        <f>CONCATENATE(Tableau4[[#This Row],[Numéro de pièce de la pièce de référence]],Tableau4[[#This Row],[Numéro de poste de la pièce de référence]])</f>
        <v>450067811910</v>
      </c>
    </row>
    <row r="3030" spans="1:24" x14ac:dyDescent="0.35">
      <c r="A3030" s="1" t="s">
        <v>97</v>
      </c>
      <c r="B3030" s="1" t="s">
        <v>2489</v>
      </c>
      <c r="C3030" s="1" t="s">
        <v>2510</v>
      </c>
      <c r="D3030" s="1" t="s">
        <v>101</v>
      </c>
      <c r="E3030" s="1" t="s">
        <v>1989</v>
      </c>
      <c r="F3030" s="1" t="s">
        <v>2407</v>
      </c>
      <c r="G3030" s="1" t="s">
        <v>3068</v>
      </c>
      <c r="H3030" s="1" t="s">
        <v>88</v>
      </c>
      <c r="I3030" s="2">
        <v>44162</v>
      </c>
      <c r="J3030" s="1" t="s">
        <v>4282</v>
      </c>
      <c r="K3030" s="1" t="s">
        <v>4283</v>
      </c>
      <c r="L3030" s="1" t="s">
        <v>2630</v>
      </c>
      <c r="M3030" s="1" t="s">
        <v>4290</v>
      </c>
      <c r="N3030" s="3">
        <v>-69465.34</v>
      </c>
      <c r="O3030" s="3">
        <v>0</v>
      </c>
      <c r="P3030" s="1" t="s">
        <v>2702</v>
      </c>
      <c r="Q3030" s="1" t="s">
        <v>1990</v>
      </c>
      <c r="R3030" s="1" t="s">
        <v>1988</v>
      </c>
      <c r="S3030" s="1" t="s">
        <v>2407</v>
      </c>
      <c r="T3030" s="1" t="s">
        <v>2407</v>
      </c>
      <c r="U3030" s="1" t="s">
        <v>6706</v>
      </c>
      <c r="V3030" s="1" t="s">
        <v>2470</v>
      </c>
      <c r="W3030" s="1" t="s">
        <v>74</v>
      </c>
      <c r="X3030" s="1" t="str">
        <f>CONCATENATE(Tableau4[[#This Row],[Numéro de pièce de la pièce de référence]],Tableau4[[#This Row],[Numéro de poste de la pièce de référence]])</f>
        <v>450067811910</v>
      </c>
    </row>
    <row r="3031" spans="1:24" x14ac:dyDescent="0.35">
      <c r="A3031" s="1" t="s">
        <v>97</v>
      </c>
      <c r="B3031" s="1" t="s">
        <v>2489</v>
      </c>
      <c r="C3031" s="1" t="s">
        <v>2510</v>
      </c>
      <c r="D3031" s="1" t="s">
        <v>101</v>
      </c>
      <c r="E3031" s="1" t="s">
        <v>1989</v>
      </c>
      <c r="F3031" s="1" t="s">
        <v>2407</v>
      </c>
      <c r="G3031" s="1" t="s">
        <v>3068</v>
      </c>
      <c r="H3031" s="1" t="s">
        <v>88</v>
      </c>
      <c r="I3031" s="2">
        <v>44162</v>
      </c>
      <c r="J3031" s="1" t="s">
        <v>4282</v>
      </c>
      <c r="K3031" s="1" t="s">
        <v>4283</v>
      </c>
      <c r="L3031" s="1" t="s">
        <v>2630</v>
      </c>
      <c r="M3031" s="1" t="s">
        <v>4290</v>
      </c>
      <c r="N3031" s="3">
        <v>-83113.45</v>
      </c>
      <c r="O3031" s="3">
        <v>0</v>
      </c>
      <c r="P3031" s="1" t="s">
        <v>2702</v>
      </c>
      <c r="Q3031" s="1" t="s">
        <v>1990</v>
      </c>
      <c r="R3031" s="1" t="s">
        <v>1988</v>
      </c>
      <c r="S3031" s="1" t="s">
        <v>2407</v>
      </c>
      <c r="T3031" s="1" t="s">
        <v>2407</v>
      </c>
      <c r="U3031" s="1" t="s">
        <v>6707</v>
      </c>
      <c r="V3031" s="1" t="s">
        <v>2470</v>
      </c>
      <c r="W3031" s="1" t="s">
        <v>74</v>
      </c>
      <c r="X3031" s="1" t="str">
        <f>CONCATENATE(Tableau4[[#This Row],[Numéro de pièce de la pièce de référence]],Tableau4[[#This Row],[Numéro de poste de la pièce de référence]])</f>
        <v>450067811910</v>
      </c>
    </row>
    <row r="3032" spans="1:24" x14ac:dyDescent="0.35">
      <c r="A3032" s="1" t="s">
        <v>97</v>
      </c>
      <c r="B3032" s="1" t="s">
        <v>2489</v>
      </c>
      <c r="C3032" s="1" t="s">
        <v>2510</v>
      </c>
      <c r="D3032" s="1" t="s">
        <v>101</v>
      </c>
      <c r="E3032" s="1" t="s">
        <v>1989</v>
      </c>
      <c r="F3032" s="1" t="s">
        <v>2407</v>
      </c>
      <c r="G3032" s="1" t="s">
        <v>3068</v>
      </c>
      <c r="H3032" s="1" t="s">
        <v>88</v>
      </c>
      <c r="I3032" s="2">
        <v>44162</v>
      </c>
      <c r="J3032" s="1" t="s">
        <v>4282</v>
      </c>
      <c r="K3032" s="1" t="s">
        <v>4283</v>
      </c>
      <c r="L3032" s="1" t="s">
        <v>2630</v>
      </c>
      <c r="M3032" s="1" t="s">
        <v>4290</v>
      </c>
      <c r="N3032" s="3">
        <v>-41296.86</v>
      </c>
      <c r="O3032" s="3">
        <v>0</v>
      </c>
      <c r="P3032" s="1" t="s">
        <v>2702</v>
      </c>
      <c r="Q3032" s="1" t="s">
        <v>1990</v>
      </c>
      <c r="R3032" s="1" t="s">
        <v>1988</v>
      </c>
      <c r="S3032" s="1" t="s">
        <v>2407</v>
      </c>
      <c r="T3032" s="1" t="s">
        <v>2407</v>
      </c>
      <c r="U3032" s="1" t="s">
        <v>6708</v>
      </c>
      <c r="V3032" s="1" t="s">
        <v>2470</v>
      </c>
      <c r="W3032" s="1" t="s">
        <v>74</v>
      </c>
      <c r="X3032" s="1" t="str">
        <f>CONCATENATE(Tableau4[[#This Row],[Numéro de pièce de la pièce de référence]],Tableau4[[#This Row],[Numéro de poste de la pièce de référence]])</f>
        <v>450067811910</v>
      </c>
    </row>
    <row r="3033" spans="1:24" x14ac:dyDescent="0.35">
      <c r="A3033" s="1" t="s">
        <v>97</v>
      </c>
      <c r="B3033" s="1" t="s">
        <v>2489</v>
      </c>
      <c r="C3033" s="1" t="s">
        <v>2510</v>
      </c>
      <c r="D3033" s="1" t="s">
        <v>101</v>
      </c>
      <c r="E3033" s="1" t="s">
        <v>1989</v>
      </c>
      <c r="F3033" s="1" t="s">
        <v>2407</v>
      </c>
      <c r="G3033" s="1" t="s">
        <v>3068</v>
      </c>
      <c r="H3033" s="1" t="s">
        <v>88</v>
      </c>
      <c r="I3033" s="2">
        <v>44162</v>
      </c>
      <c r="J3033" s="1" t="s">
        <v>4282</v>
      </c>
      <c r="K3033" s="1" t="s">
        <v>4283</v>
      </c>
      <c r="L3033" s="1" t="s">
        <v>2630</v>
      </c>
      <c r="M3033" s="1" t="s">
        <v>4290</v>
      </c>
      <c r="N3033" s="3">
        <v>-59930.89</v>
      </c>
      <c r="O3033" s="3">
        <v>0</v>
      </c>
      <c r="P3033" s="1" t="s">
        <v>2702</v>
      </c>
      <c r="Q3033" s="1" t="s">
        <v>1990</v>
      </c>
      <c r="R3033" s="1" t="s">
        <v>1988</v>
      </c>
      <c r="S3033" s="1" t="s">
        <v>2407</v>
      </c>
      <c r="T3033" s="1" t="s">
        <v>2407</v>
      </c>
      <c r="U3033" s="1" t="s">
        <v>6709</v>
      </c>
      <c r="V3033" s="1" t="s">
        <v>2470</v>
      </c>
      <c r="W3033" s="1" t="s">
        <v>74</v>
      </c>
      <c r="X3033" s="1" t="str">
        <f>CONCATENATE(Tableau4[[#This Row],[Numéro de pièce de la pièce de référence]],Tableau4[[#This Row],[Numéro de poste de la pièce de référence]])</f>
        <v>450067811910</v>
      </c>
    </row>
    <row r="3034" spans="1:24" x14ac:dyDescent="0.35">
      <c r="A3034" s="1" t="s">
        <v>97</v>
      </c>
      <c r="B3034" s="1" t="s">
        <v>2489</v>
      </c>
      <c r="C3034" s="1" t="s">
        <v>2510</v>
      </c>
      <c r="D3034" s="1" t="s">
        <v>101</v>
      </c>
      <c r="E3034" s="1" t="s">
        <v>1989</v>
      </c>
      <c r="F3034" s="1" t="s">
        <v>2407</v>
      </c>
      <c r="G3034" s="1" t="s">
        <v>3068</v>
      </c>
      <c r="H3034" s="1" t="s">
        <v>88</v>
      </c>
      <c r="I3034" s="2">
        <v>44162</v>
      </c>
      <c r="J3034" s="1" t="s">
        <v>4282</v>
      </c>
      <c r="K3034" s="1" t="s">
        <v>4283</v>
      </c>
      <c r="L3034" s="1" t="s">
        <v>2630</v>
      </c>
      <c r="M3034" s="1" t="s">
        <v>4290</v>
      </c>
      <c r="N3034" s="3">
        <v>-12500</v>
      </c>
      <c r="O3034" s="3">
        <v>0</v>
      </c>
      <c r="P3034" s="1" t="s">
        <v>2702</v>
      </c>
      <c r="Q3034" s="1" t="s">
        <v>1990</v>
      </c>
      <c r="R3034" s="1" t="s">
        <v>1988</v>
      </c>
      <c r="S3034" s="1" t="s">
        <v>2407</v>
      </c>
      <c r="T3034" s="1" t="s">
        <v>2407</v>
      </c>
      <c r="U3034" s="1" t="s">
        <v>6710</v>
      </c>
      <c r="V3034" s="1" t="s">
        <v>2470</v>
      </c>
      <c r="W3034" s="1" t="s">
        <v>74</v>
      </c>
      <c r="X3034" s="1" t="str">
        <f>CONCATENATE(Tableau4[[#This Row],[Numéro de pièce de la pièce de référence]],Tableau4[[#This Row],[Numéro de poste de la pièce de référence]])</f>
        <v>450067811910</v>
      </c>
    </row>
    <row r="3035" spans="1:24" x14ac:dyDescent="0.35">
      <c r="A3035" s="1" t="s">
        <v>97</v>
      </c>
      <c r="B3035" s="1" t="s">
        <v>2489</v>
      </c>
      <c r="C3035" s="1" t="s">
        <v>2510</v>
      </c>
      <c r="D3035" s="1" t="s">
        <v>101</v>
      </c>
      <c r="E3035" s="1" t="s">
        <v>1989</v>
      </c>
      <c r="F3035" s="1" t="s">
        <v>2407</v>
      </c>
      <c r="G3035" s="1" t="s">
        <v>3068</v>
      </c>
      <c r="H3035" s="1" t="s">
        <v>88</v>
      </c>
      <c r="I3035" s="2">
        <v>44162</v>
      </c>
      <c r="J3035" s="1" t="s">
        <v>4282</v>
      </c>
      <c r="K3035" s="1" t="s">
        <v>4283</v>
      </c>
      <c r="L3035" s="1" t="s">
        <v>2630</v>
      </c>
      <c r="M3035" s="1" t="s">
        <v>4290</v>
      </c>
      <c r="N3035" s="3">
        <v>-276.87</v>
      </c>
      <c r="O3035" s="3">
        <v>0</v>
      </c>
      <c r="P3035" s="1" t="s">
        <v>2702</v>
      </c>
      <c r="Q3035" s="1" t="s">
        <v>1990</v>
      </c>
      <c r="R3035" s="1" t="s">
        <v>1988</v>
      </c>
      <c r="S3035" s="1" t="s">
        <v>2407</v>
      </c>
      <c r="T3035" s="1" t="s">
        <v>2407</v>
      </c>
      <c r="U3035" s="1" t="s">
        <v>6711</v>
      </c>
      <c r="V3035" s="1" t="s">
        <v>2470</v>
      </c>
      <c r="W3035" s="1" t="s">
        <v>74</v>
      </c>
      <c r="X3035" s="1" t="str">
        <f>CONCATENATE(Tableau4[[#This Row],[Numéro de pièce de la pièce de référence]],Tableau4[[#This Row],[Numéro de poste de la pièce de référence]])</f>
        <v>450067811910</v>
      </c>
    </row>
    <row r="3036" spans="1:24" x14ac:dyDescent="0.35">
      <c r="A3036" s="1" t="s">
        <v>97</v>
      </c>
      <c r="B3036" s="1" t="s">
        <v>2489</v>
      </c>
      <c r="C3036" s="1" t="s">
        <v>2510</v>
      </c>
      <c r="D3036" s="1" t="s">
        <v>101</v>
      </c>
      <c r="E3036" s="1" t="s">
        <v>1989</v>
      </c>
      <c r="F3036" s="1" t="s">
        <v>2407</v>
      </c>
      <c r="G3036" s="1" t="s">
        <v>3068</v>
      </c>
      <c r="H3036" s="1" t="s">
        <v>88</v>
      </c>
      <c r="I3036" s="2">
        <v>44162</v>
      </c>
      <c r="J3036" s="1" t="s">
        <v>4282</v>
      </c>
      <c r="K3036" s="1" t="s">
        <v>4283</v>
      </c>
      <c r="L3036" s="1" t="s">
        <v>2630</v>
      </c>
      <c r="M3036" s="1" t="s">
        <v>4290</v>
      </c>
      <c r="N3036" s="3">
        <v>-12500</v>
      </c>
      <c r="O3036" s="3">
        <v>0</v>
      </c>
      <c r="P3036" s="1" t="s">
        <v>2702</v>
      </c>
      <c r="Q3036" s="1" t="s">
        <v>1990</v>
      </c>
      <c r="R3036" s="1" t="s">
        <v>1988</v>
      </c>
      <c r="S3036" s="1" t="s">
        <v>2407</v>
      </c>
      <c r="T3036" s="1" t="s">
        <v>2407</v>
      </c>
      <c r="U3036" s="1" t="s">
        <v>6712</v>
      </c>
      <c r="V3036" s="1" t="s">
        <v>2470</v>
      </c>
      <c r="W3036" s="1" t="s">
        <v>74</v>
      </c>
      <c r="X3036" s="1" t="str">
        <f>CONCATENATE(Tableau4[[#This Row],[Numéro de pièce de la pièce de référence]],Tableau4[[#This Row],[Numéro de poste de la pièce de référence]])</f>
        <v>450067811910</v>
      </c>
    </row>
    <row r="3037" spans="1:24" x14ac:dyDescent="0.35">
      <c r="A3037" s="1" t="s">
        <v>97</v>
      </c>
      <c r="B3037" s="1" t="s">
        <v>2489</v>
      </c>
      <c r="C3037" s="1" t="s">
        <v>2510</v>
      </c>
      <c r="D3037" s="1" t="s">
        <v>101</v>
      </c>
      <c r="E3037" s="1" t="s">
        <v>1989</v>
      </c>
      <c r="F3037" s="1" t="s">
        <v>2407</v>
      </c>
      <c r="G3037" s="1" t="s">
        <v>3068</v>
      </c>
      <c r="H3037" s="1" t="s">
        <v>88</v>
      </c>
      <c r="I3037" s="2">
        <v>44162</v>
      </c>
      <c r="J3037" s="1" t="s">
        <v>4282</v>
      </c>
      <c r="K3037" s="1" t="s">
        <v>4283</v>
      </c>
      <c r="L3037" s="1" t="s">
        <v>2630</v>
      </c>
      <c r="M3037" s="1" t="s">
        <v>4290</v>
      </c>
      <c r="N3037" s="3">
        <v>-83113.45</v>
      </c>
      <c r="O3037" s="3">
        <v>0</v>
      </c>
      <c r="P3037" s="1" t="s">
        <v>2702</v>
      </c>
      <c r="Q3037" s="1" t="s">
        <v>1990</v>
      </c>
      <c r="R3037" s="1" t="s">
        <v>1988</v>
      </c>
      <c r="S3037" s="1" t="s">
        <v>2407</v>
      </c>
      <c r="T3037" s="1" t="s">
        <v>2407</v>
      </c>
      <c r="U3037" s="1" t="s">
        <v>6713</v>
      </c>
      <c r="V3037" s="1" t="s">
        <v>2470</v>
      </c>
      <c r="W3037" s="1" t="s">
        <v>74</v>
      </c>
      <c r="X3037" s="1" t="str">
        <f>CONCATENATE(Tableau4[[#This Row],[Numéro de pièce de la pièce de référence]],Tableau4[[#This Row],[Numéro de poste de la pièce de référence]])</f>
        <v>450067811910</v>
      </c>
    </row>
    <row r="3038" spans="1:24" x14ac:dyDescent="0.35">
      <c r="A3038" s="1" t="s">
        <v>97</v>
      </c>
      <c r="B3038" s="1" t="s">
        <v>2489</v>
      </c>
      <c r="C3038" s="1" t="s">
        <v>2510</v>
      </c>
      <c r="D3038" s="1" t="s">
        <v>101</v>
      </c>
      <c r="E3038" s="1" t="s">
        <v>1989</v>
      </c>
      <c r="F3038" s="1" t="s">
        <v>2407</v>
      </c>
      <c r="G3038" s="1" t="s">
        <v>3068</v>
      </c>
      <c r="H3038" s="1" t="s">
        <v>88</v>
      </c>
      <c r="I3038" s="2">
        <v>44162</v>
      </c>
      <c r="J3038" s="1" t="s">
        <v>4282</v>
      </c>
      <c r="K3038" s="1" t="s">
        <v>4283</v>
      </c>
      <c r="L3038" s="1" t="s">
        <v>2630</v>
      </c>
      <c r="M3038" s="1" t="s">
        <v>4290</v>
      </c>
      <c r="N3038" s="3">
        <v>-45092.58</v>
      </c>
      <c r="O3038" s="3">
        <v>0</v>
      </c>
      <c r="P3038" s="1" t="s">
        <v>2702</v>
      </c>
      <c r="Q3038" s="1" t="s">
        <v>1990</v>
      </c>
      <c r="R3038" s="1" t="s">
        <v>1988</v>
      </c>
      <c r="S3038" s="1" t="s">
        <v>2407</v>
      </c>
      <c r="T3038" s="1" t="s">
        <v>2407</v>
      </c>
      <c r="U3038" s="1" t="s">
        <v>6714</v>
      </c>
      <c r="V3038" s="1" t="s">
        <v>2470</v>
      </c>
      <c r="W3038" s="1" t="s">
        <v>74</v>
      </c>
      <c r="X3038" s="1" t="str">
        <f>CONCATENATE(Tableau4[[#This Row],[Numéro de pièce de la pièce de référence]],Tableau4[[#This Row],[Numéro de poste de la pièce de référence]])</f>
        <v>450067811910</v>
      </c>
    </row>
    <row r="3039" spans="1:24" x14ac:dyDescent="0.35">
      <c r="A3039" s="1" t="s">
        <v>97</v>
      </c>
      <c r="B3039" s="1" t="s">
        <v>2489</v>
      </c>
      <c r="C3039" s="1" t="s">
        <v>2510</v>
      </c>
      <c r="D3039" s="1" t="s">
        <v>101</v>
      </c>
      <c r="E3039" s="1" t="s">
        <v>1989</v>
      </c>
      <c r="F3039" s="1" t="s">
        <v>2407</v>
      </c>
      <c r="G3039" s="1" t="s">
        <v>3068</v>
      </c>
      <c r="H3039" s="1" t="s">
        <v>88</v>
      </c>
      <c r="I3039" s="2">
        <v>44162</v>
      </c>
      <c r="J3039" s="1" t="s">
        <v>4282</v>
      </c>
      <c r="K3039" s="1" t="s">
        <v>4283</v>
      </c>
      <c r="L3039" s="1" t="s">
        <v>2630</v>
      </c>
      <c r="M3039" s="1" t="s">
        <v>4290</v>
      </c>
      <c r="N3039" s="3">
        <v>-1294.3599999999999</v>
      </c>
      <c r="O3039" s="3">
        <v>0</v>
      </c>
      <c r="P3039" s="1" t="s">
        <v>2702</v>
      </c>
      <c r="Q3039" s="1" t="s">
        <v>1990</v>
      </c>
      <c r="R3039" s="1" t="s">
        <v>1988</v>
      </c>
      <c r="S3039" s="1" t="s">
        <v>2407</v>
      </c>
      <c r="T3039" s="1" t="s">
        <v>2407</v>
      </c>
      <c r="U3039" s="1" t="s">
        <v>6715</v>
      </c>
      <c r="V3039" s="1" t="s">
        <v>2470</v>
      </c>
      <c r="W3039" s="1" t="s">
        <v>74</v>
      </c>
      <c r="X3039" s="1" t="str">
        <f>CONCATENATE(Tableau4[[#This Row],[Numéro de pièce de la pièce de référence]],Tableau4[[#This Row],[Numéro de poste de la pièce de référence]])</f>
        <v>450067811910</v>
      </c>
    </row>
    <row r="3040" spans="1:24" x14ac:dyDescent="0.35">
      <c r="A3040" s="1" t="s">
        <v>97</v>
      </c>
      <c r="B3040" s="1" t="s">
        <v>2489</v>
      </c>
      <c r="C3040" s="1" t="s">
        <v>2510</v>
      </c>
      <c r="D3040" s="1" t="s">
        <v>101</v>
      </c>
      <c r="E3040" s="1" t="s">
        <v>1989</v>
      </c>
      <c r="F3040" s="1" t="s">
        <v>2407</v>
      </c>
      <c r="G3040" s="1" t="s">
        <v>3068</v>
      </c>
      <c r="H3040" s="1" t="s">
        <v>88</v>
      </c>
      <c r="I3040" s="2">
        <v>44162</v>
      </c>
      <c r="J3040" s="1" t="s">
        <v>4282</v>
      </c>
      <c r="K3040" s="1" t="s">
        <v>4283</v>
      </c>
      <c r="L3040" s="1" t="s">
        <v>2630</v>
      </c>
      <c r="M3040" s="1" t="s">
        <v>4290</v>
      </c>
      <c r="N3040" s="3">
        <v>-125605.51</v>
      </c>
      <c r="O3040" s="3">
        <v>0</v>
      </c>
      <c r="P3040" s="1" t="s">
        <v>2702</v>
      </c>
      <c r="Q3040" s="1" t="s">
        <v>1990</v>
      </c>
      <c r="R3040" s="1" t="s">
        <v>1988</v>
      </c>
      <c r="S3040" s="1" t="s">
        <v>2407</v>
      </c>
      <c r="T3040" s="1" t="s">
        <v>2407</v>
      </c>
      <c r="U3040" s="1" t="s">
        <v>6716</v>
      </c>
      <c r="V3040" s="1" t="s">
        <v>2470</v>
      </c>
      <c r="W3040" s="1" t="s">
        <v>74</v>
      </c>
      <c r="X3040" s="1" t="str">
        <f>CONCATENATE(Tableau4[[#This Row],[Numéro de pièce de la pièce de référence]],Tableau4[[#This Row],[Numéro de poste de la pièce de référence]])</f>
        <v>450067811910</v>
      </c>
    </row>
    <row r="3041" spans="1:24" x14ac:dyDescent="0.35">
      <c r="A3041" s="1" t="s">
        <v>97</v>
      </c>
      <c r="B3041" s="1" t="s">
        <v>2489</v>
      </c>
      <c r="C3041" s="1" t="s">
        <v>2510</v>
      </c>
      <c r="D3041" s="1" t="s">
        <v>101</v>
      </c>
      <c r="E3041" s="1" t="s">
        <v>1989</v>
      </c>
      <c r="F3041" s="1" t="s">
        <v>2407</v>
      </c>
      <c r="G3041" s="1" t="s">
        <v>3068</v>
      </c>
      <c r="H3041" s="1" t="s">
        <v>88</v>
      </c>
      <c r="I3041" s="2">
        <v>44162</v>
      </c>
      <c r="J3041" s="1" t="s">
        <v>4282</v>
      </c>
      <c r="K3041" s="1" t="s">
        <v>4283</v>
      </c>
      <c r="L3041" s="1" t="s">
        <v>2630</v>
      </c>
      <c r="M3041" s="1" t="s">
        <v>4290</v>
      </c>
      <c r="N3041" s="3">
        <v>-280365</v>
      </c>
      <c r="O3041" s="3">
        <v>0</v>
      </c>
      <c r="P3041" s="1" t="s">
        <v>2702</v>
      </c>
      <c r="Q3041" s="1" t="s">
        <v>1990</v>
      </c>
      <c r="R3041" s="1" t="s">
        <v>1988</v>
      </c>
      <c r="S3041" s="1" t="s">
        <v>2407</v>
      </c>
      <c r="T3041" s="1" t="s">
        <v>2407</v>
      </c>
      <c r="U3041" s="1" t="s">
        <v>6717</v>
      </c>
      <c r="V3041" s="1" t="s">
        <v>2470</v>
      </c>
      <c r="W3041" s="1" t="s">
        <v>74</v>
      </c>
      <c r="X3041" s="1" t="str">
        <f>CONCATENATE(Tableau4[[#This Row],[Numéro de pièce de la pièce de référence]],Tableau4[[#This Row],[Numéro de poste de la pièce de référence]])</f>
        <v>450067811910</v>
      </c>
    </row>
    <row r="3042" spans="1:24" x14ac:dyDescent="0.35">
      <c r="A3042" s="1" t="s">
        <v>97</v>
      </c>
      <c r="B3042" s="1" t="s">
        <v>2489</v>
      </c>
      <c r="C3042" s="1" t="s">
        <v>2510</v>
      </c>
      <c r="D3042" s="1" t="s">
        <v>101</v>
      </c>
      <c r="E3042" s="1" t="s">
        <v>1989</v>
      </c>
      <c r="F3042" s="1" t="s">
        <v>2407</v>
      </c>
      <c r="G3042" s="1" t="s">
        <v>3068</v>
      </c>
      <c r="H3042" s="1" t="s">
        <v>88</v>
      </c>
      <c r="I3042" s="2">
        <v>44162</v>
      </c>
      <c r="J3042" s="1" t="s">
        <v>4282</v>
      </c>
      <c r="K3042" s="1" t="s">
        <v>4283</v>
      </c>
      <c r="L3042" s="1" t="s">
        <v>2630</v>
      </c>
      <c r="M3042" s="1" t="s">
        <v>4290</v>
      </c>
      <c r="N3042" s="3">
        <v>-4946.58</v>
      </c>
      <c r="O3042" s="3">
        <v>0</v>
      </c>
      <c r="P3042" s="1" t="s">
        <v>2702</v>
      </c>
      <c r="Q3042" s="1" t="s">
        <v>1990</v>
      </c>
      <c r="R3042" s="1" t="s">
        <v>1988</v>
      </c>
      <c r="S3042" s="1" t="s">
        <v>2407</v>
      </c>
      <c r="T3042" s="1" t="s">
        <v>2407</v>
      </c>
      <c r="U3042" s="1" t="s">
        <v>6718</v>
      </c>
      <c r="V3042" s="1" t="s">
        <v>2470</v>
      </c>
      <c r="W3042" s="1" t="s">
        <v>74</v>
      </c>
      <c r="X3042" s="1" t="str">
        <f>CONCATENATE(Tableau4[[#This Row],[Numéro de pièce de la pièce de référence]],Tableau4[[#This Row],[Numéro de poste de la pièce de référence]])</f>
        <v>450067811910</v>
      </c>
    </row>
    <row r="3043" spans="1:24" x14ac:dyDescent="0.35">
      <c r="A3043" s="1" t="s">
        <v>97</v>
      </c>
      <c r="B3043" s="1" t="s">
        <v>2489</v>
      </c>
      <c r="C3043" s="1" t="s">
        <v>2510</v>
      </c>
      <c r="D3043" s="1" t="s">
        <v>101</v>
      </c>
      <c r="E3043" s="1" t="s">
        <v>1989</v>
      </c>
      <c r="F3043" s="1" t="s">
        <v>2407</v>
      </c>
      <c r="G3043" s="1" t="s">
        <v>3068</v>
      </c>
      <c r="H3043" s="1" t="s">
        <v>88</v>
      </c>
      <c r="I3043" s="2">
        <v>44162</v>
      </c>
      <c r="J3043" s="1" t="s">
        <v>4282</v>
      </c>
      <c r="K3043" s="1" t="s">
        <v>4283</v>
      </c>
      <c r="L3043" s="1" t="s">
        <v>2630</v>
      </c>
      <c r="M3043" s="1" t="s">
        <v>4290</v>
      </c>
      <c r="N3043" s="3">
        <v>-240634.17</v>
      </c>
      <c r="O3043" s="3">
        <v>0</v>
      </c>
      <c r="P3043" s="1" t="s">
        <v>2702</v>
      </c>
      <c r="Q3043" s="1" t="s">
        <v>1990</v>
      </c>
      <c r="R3043" s="1" t="s">
        <v>1988</v>
      </c>
      <c r="S3043" s="1" t="s">
        <v>2407</v>
      </c>
      <c r="T3043" s="1" t="s">
        <v>2407</v>
      </c>
      <c r="U3043" s="1" t="s">
        <v>6719</v>
      </c>
      <c r="V3043" s="1" t="s">
        <v>2470</v>
      </c>
      <c r="W3043" s="1" t="s">
        <v>74</v>
      </c>
      <c r="X3043" s="1" t="str">
        <f>CONCATENATE(Tableau4[[#This Row],[Numéro de pièce de la pièce de référence]],Tableau4[[#This Row],[Numéro de poste de la pièce de référence]])</f>
        <v>450067811910</v>
      </c>
    </row>
    <row r="3044" spans="1:24" x14ac:dyDescent="0.35">
      <c r="A3044" s="1" t="s">
        <v>97</v>
      </c>
      <c r="B3044" s="1" t="s">
        <v>2489</v>
      </c>
      <c r="C3044" s="1" t="s">
        <v>2510</v>
      </c>
      <c r="D3044" s="1" t="s">
        <v>101</v>
      </c>
      <c r="E3044" s="1" t="s">
        <v>1989</v>
      </c>
      <c r="F3044" s="1" t="s">
        <v>2407</v>
      </c>
      <c r="G3044" s="1" t="s">
        <v>3068</v>
      </c>
      <c r="H3044" s="1" t="s">
        <v>88</v>
      </c>
      <c r="I3044" s="2">
        <v>44162</v>
      </c>
      <c r="J3044" s="1" t="s">
        <v>4282</v>
      </c>
      <c r="K3044" s="1" t="s">
        <v>4283</v>
      </c>
      <c r="L3044" s="1" t="s">
        <v>2630</v>
      </c>
      <c r="M3044" s="1" t="s">
        <v>4290</v>
      </c>
      <c r="N3044" s="3">
        <v>-280365</v>
      </c>
      <c r="O3044" s="3">
        <v>0</v>
      </c>
      <c r="P3044" s="1" t="s">
        <v>2702</v>
      </c>
      <c r="Q3044" s="1" t="s">
        <v>1990</v>
      </c>
      <c r="R3044" s="1" t="s">
        <v>1988</v>
      </c>
      <c r="S3044" s="1" t="s">
        <v>2407</v>
      </c>
      <c r="T3044" s="1" t="s">
        <v>2407</v>
      </c>
      <c r="U3044" s="1" t="s">
        <v>6720</v>
      </c>
      <c r="V3044" s="1" t="s">
        <v>2470</v>
      </c>
      <c r="W3044" s="1" t="s">
        <v>74</v>
      </c>
      <c r="X3044" s="1" t="str">
        <f>CONCATENATE(Tableau4[[#This Row],[Numéro de pièce de la pièce de référence]],Tableau4[[#This Row],[Numéro de poste de la pièce de référence]])</f>
        <v>450067811910</v>
      </c>
    </row>
    <row r="3045" spans="1:24" x14ac:dyDescent="0.35">
      <c r="A3045" s="1" t="s">
        <v>97</v>
      </c>
      <c r="B3045" s="1" t="s">
        <v>2489</v>
      </c>
      <c r="C3045" s="1" t="s">
        <v>2510</v>
      </c>
      <c r="D3045" s="1" t="s">
        <v>101</v>
      </c>
      <c r="E3045" s="1" t="s">
        <v>2116</v>
      </c>
      <c r="F3045" s="1" t="s">
        <v>2407</v>
      </c>
      <c r="G3045" s="1" t="s">
        <v>3107</v>
      </c>
      <c r="H3045" s="1" t="s">
        <v>88</v>
      </c>
      <c r="I3045" s="2">
        <v>44162</v>
      </c>
      <c r="J3045" s="1" t="s">
        <v>4282</v>
      </c>
      <c r="K3045" s="1" t="s">
        <v>4283</v>
      </c>
      <c r="L3045" s="1" t="s">
        <v>2630</v>
      </c>
      <c r="M3045" s="1" t="s">
        <v>4290</v>
      </c>
      <c r="N3045" s="3">
        <v>-25130.94</v>
      </c>
      <c r="O3045" s="3">
        <v>0</v>
      </c>
      <c r="P3045" s="1" t="s">
        <v>2702</v>
      </c>
      <c r="Q3045" s="1" t="s">
        <v>2117</v>
      </c>
      <c r="R3045" s="1" t="s">
        <v>2115</v>
      </c>
      <c r="S3045" s="1" t="s">
        <v>2407</v>
      </c>
      <c r="T3045" s="1" t="s">
        <v>2407</v>
      </c>
      <c r="U3045" s="1" t="s">
        <v>6721</v>
      </c>
      <c r="V3045" s="1" t="s">
        <v>2470</v>
      </c>
      <c r="W3045" s="1" t="s">
        <v>74</v>
      </c>
      <c r="X3045" s="1" t="str">
        <f>CONCATENATE(Tableau4[[#This Row],[Numéro de pièce de la pièce de référence]],Tableau4[[#This Row],[Numéro de poste de la pièce de référence]])</f>
        <v>450068159210</v>
      </c>
    </row>
    <row r="3046" spans="1:24" x14ac:dyDescent="0.35">
      <c r="A3046" s="1" t="s">
        <v>97</v>
      </c>
      <c r="B3046" s="1" t="s">
        <v>2489</v>
      </c>
      <c r="C3046" s="1" t="s">
        <v>2510</v>
      </c>
      <c r="D3046" s="1" t="s">
        <v>101</v>
      </c>
      <c r="E3046" s="1" t="s">
        <v>2116</v>
      </c>
      <c r="F3046" s="1" t="s">
        <v>2407</v>
      </c>
      <c r="G3046" s="1" t="s">
        <v>3107</v>
      </c>
      <c r="H3046" s="1" t="s">
        <v>88</v>
      </c>
      <c r="I3046" s="2">
        <v>44162</v>
      </c>
      <c r="J3046" s="1" t="s">
        <v>4282</v>
      </c>
      <c r="K3046" s="1" t="s">
        <v>4283</v>
      </c>
      <c r="L3046" s="1" t="s">
        <v>2630</v>
      </c>
      <c r="M3046" s="1" t="s">
        <v>4290</v>
      </c>
      <c r="N3046" s="3">
        <v>-51408.08</v>
      </c>
      <c r="O3046" s="3">
        <v>0</v>
      </c>
      <c r="P3046" s="1" t="s">
        <v>2702</v>
      </c>
      <c r="Q3046" s="1" t="s">
        <v>2117</v>
      </c>
      <c r="R3046" s="1" t="s">
        <v>2115</v>
      </c>
      <c r="S3046" s="1" t="s">
        <v>2407</v>
      </c>
      <c r="T3046" s="1" t="s">
        <v>2407</v>
      </c>
      <c r="U3046" s="1" t="s">
        <v>6722</v>
      </c>
      <c r="V3046" s="1" t="s">
        <v>2470</v>
      </c>
      <c r="W3046" s="1" t="s">
        <v>74</v>
      </c>
      <c r="X3046" s="1" t="str">
        <f>CONCATENATE(Tableau4[[#This Row],[Numéro de pièce de la pièce de référence]],Tableau4[[#This Row],[Numéro de poste de la pièce de référence]])</f>
        <v>450068159210</v>
      </c>
    </row>
    <row r="3047" spans="1:24" x14ac:dyDescent="0.35">
      <c r="A3047" s="1" t="s">
        <v>97</v>
      </c>
      <c r="B3047" s="1" t="s">
        <v>2489</v>
      </c>
      <c r="C3047" s="1" t="s">
        <v>2510</v>
      </c>
      <c r="D3047" s="1" t="s">
        <v>101</v>
      </c>
      <c r="E3047" s="1" t="s">
        <v>2116</v>
      </c>
      <c r="F3047" s="1" t="s">
        <v>2407</v>
      </c>
      <c r="G3047" s="1" t="s">
        <v>3107</v>
      </c>
      <c r="H3047" s="1" t="s">
        <v>88</v>
      </c>
      <c r="I3047" s="2">
        <v>44162</v>
      </c>
      <c r="J3047" s="1" t="s">
        <v>4282</v>
      </c>
      <c r="K3047" s="1" t="s">
        <v>4283</v>
      </c>
      <c r="L3047" s="1" t="s">
        <v>2630</v>
      </c>
      <c r="M3047" s="1" t="s">
        <v>4290</v>
      </c>
      <c r="N3047" s="3">
        <v>-24870.53</v>
      </c>
      <c r="O3047" s="3">
        <v>0</v>
      </c>
      <c r="P3047" s="1" t="s">
        <v>2702</v>
      </c>
      <c r="Q3047" s="1" t="s">
        <v>2117</v>
      </c>
      <c r="R3047" s="1" t="s">
        <v>2115</v>
      </c>
      <c r="S3047" s="1" t="s">
        <v>2407</v>
      </c>
      <c r="T3047" s="1" t="s">
        <v>2407</v>
      </c>
      <c r="U3047" s="1" t="s">
        <v>6723</v>
      </c>
      <c r="V3047" s="1" t="s">
        <v>2470</v>
      </c>
      <c r="W3047" s="1" t="s">
        <v>74</v>
      </c>
      <c r="X3047" s="1" t="str">
        <f>CONCATENATE(Tableau4[[#This Row],[Numéro de pièce de la pièce de référence]],Tableau4[[#This Row],[Numéro de poste de la pièce de référence]])</f>
        <v>450068159210</v>
      </c>
    </row>
    <row r="3048" spans="1:24" x14ac:dyDescent="0.35">
      <c r="A3048" s="1" t="s">
        <v>97</v>
      </c>
      <c r="B3048" s="1" t="s">
        <v>2489</v>
      </c>
      <c r="C3048" s="1" t="s">
        <v>2510</v>
      </c>
      <c r="D3048" s="1" t="s">
        <v>101</v>
      </c>
      <c r="E3048" s="1" t="s">
        <v>2116</v>
      </c>
      <c r="F3048" s="1" t="s">
        <v>2407</v>
      </c>
      <c r="G3048" s="1" t="s">
        <v>3107</v>
      </c>
      <c r="H3048" s="1" t="s">
        <v>88</v>
      </c>
      <c r="I3048" s="2">
        <v>44162</v>
      </c>
      <c r="J3048" s="1" t="s">
        <v>4282</v>
      </c>
      <c r="K3048" s="1" t="s">
        <v>4283</v>
      </c>
      <c r="L3048" s="1" t="s">
        <v>2630</v>
      </c>
      <c r="M3048" s="1" t="s">
        <v>4290</v>
      </c>
      <c r="N3048" s="3">
        <v>-22513.54</v>
      </c>
      <c r="O3048" s="3">
        <v>0</v>
      </c>
      <c r="P3048" s="1" t="s">
        <v>2702</v>
      </c>
      <c r="Q3048" s="1" t="s">
        <v>2117</v>
      </c>
      <c r="R3048" s="1" t="s">
        <v>2115</v>
      </c>
      <c r="S3048" s="1" t="s">
        <v>2407</v>
      </c>
      <c r="T3048" s="1" t="s">
        <v>2407</v>
      </c>
      <c r="U3048" s="1" t="s">
        <v>6724</v>
      </c>
      <c r="V3048" s="1" t="s">
        <v>2470</v>
      </c>
      <c r="W3048" s="1" t="s">
        <v>74</v>
      </c>
      <c r="X3048" s="1" t="str">
        <f>CONCATENATE(Tableau4[[#This Row],[Numéro de pièce de la pièce de référence]],Tableau4[[#This Row],[Numéro de poste de la pièce de référence]])</f>
        <v>450068159210</v>
      </c>
    </row>
    <row r="3049" spans="1:24" x14ac:dyDescent="0.35">
      <c r="A3049" s="1" t="s">
        <v>97</v>
      </c>
      <c r="B3049" s="1" t="s">
        <v>2489</v>
      </c>
      <c r="C3049" s="1" t="s">
        <v>2510</v>
      </c>
      <c r="D3049" s="1" t="s">
        <v>101</v>
      </c>
      <c r="E3049" s="1" t="s">
        <v>2116</v>
      </c>
      <c r="F3049" s="1" t="s">
        <v>2407</v>
      </c>
      <c r="G3049" s="1" t="s">
        <v>3107</v>
      </c>
      <c r="H3049" s="1" t="s">
        <v>88</v>
      </c>
      <c r="I3049" s="2">
        <v>44162</v>
      </c>
      <c r="J3049" s="1" t="s">
        <v>4282</v>
      </c>
      <c r="K3049" s="1" t="s">
        <v>4283</v>
      </c>
      <c r="L3049" s="1" t="s">
        <v>2630</v>
      </c>
      <c r="M3049" s="1" t="s">
        <v>4290</v>
      </c>
      <c r="N3049" s="3">
        <v>-46950.239999999998</v>
      </c>
      <c r="O3049" s="3">
        <v>0</v>
      </c>
      <c r="P3049" s="1" t="s">
        <v>2702</v>
      </c>
      <c r="Q3049" s="1" t="s">
        <v>2117</v>
      </c>
      <c r="R3049" s="1" t="s">
        <v>2115</v>
      </c>
      <c r="S3049" s="1" t="s">
        <v>2407</v>
      </c>
      <c r="T3049" s="1" t="s">
        <v>2407</v>
      </c>
      <c r="U3049" s="1" t="s">
        <v>6725</v>
      </c>
      <c r="V3049" s="1" t="s">
        <v>2470</v>
      </c>
      <c r="W3049" s="1" t="s">
        <v>74</v>
      </c>
      <c r="X3049" s="1" t="str">
        <f>CONCATENATE(Tableau4[[#This Row],[Numéro de pièce de la pièce de référence]],Tableau4[[#This Row],[Numéro de poste de la pièce de référence]])</f>
        <v>450068159210</v>
      </c>
    </row>
    <row r="3050" spans="1:24" x14ac:dyDescent="0.35">
      <c r="A3050" s="1" t="s">
        <v>97</v>
      </c>
      <c r="B3050" s="1" t="s">
        <v>2489</v>
      </c>
      <c r="C3050" s="1" t="s">
        <v>2510</v>
      </c>
      <c r="D3050" s="1" t="s">
        <v>101</v>
      </c>
      <c r="E3050" s="1" t="s">
        <v>2116</v>
      </c>
      <c r="F3050" s="1" t="s">
        <v>2407</v>
      </c>
      <c r="G3050" s="1" t="s">
        <v>3107</v>
      </c>
      <c r="H3050" s="1" t="s">
        <v>88</v>
      </c>
      <c r="I3050" s="2">
        <v>44162</v>
      </c>
      <c r="J3050" s="1" t="s">
        <v>4282</v>
      </c>
      <c r="K3050" s="1" t="s">
        <v>4283</v>
      </c>
      <c r="L3050" s="1" t="s">
        <v>2630</v>
      </c>
      <c r="M3050" s="1" t="s">
        <v>4290</v>
      </c>
      <c r="N3050" s="3">
        <v>-1226.8</v>
      </c>
      <c r="O3050" s="3">
        <v>0</v>
      </c>
      <c r="P3050" s="1" t="s">
        <v>2702</v>
      </c>
      <c r="Q3050" s="1" t="s">
        <v>2117</v>
      </c>
      <c r="R3050" s="1" t="s">
        <v>2115</v>
      </c>
      <c r="S3050" s="1" t="s">
        <v>2407</v>
      </c>
      <c r="T3050" s="1" t="s">
        <v>2407</v>
      </c>
      <c r="U3050" s="1" t="s">
        <v>6726</v>
      </c>
      <c r="V3050" s="1" t="s">
        <v>2470</v>
      </c>
      <c r="W3050" s="1" t="s">
        <v>74</v>
      </c>
      <c r="X3050" s="1" t="str">
        <f>CONCATENATE(Tableau4[[#This Row],[Numéro de pièce de la pièce de référence]],Tableau4[[#This Row],[Numéro de poste de la pièce de référence]])</f>
        <v>450068159210</v>
      </c>
    </row>
    <row r="3051" spans="1:24" x14ac:dyDescent="0.35">
      <c r="A3051" s="1" t="s">
        <v>97</v>
      </c>
      <c r="B3051" s="1" t="s">
        <v>2489</v>
      </c>
      <c r="C3051" s="1" t="s">
        <v>2510</v>
      </c>
      <c r="D3051" s="1" t="s">
        <v>101</v>
      </c>
      <c r="E3051" s="1" t="s">
        <v>2116</v>
      </c>
      <c r="F3051" s="1" t="s">
        <v>2407</v>
      </c>
      <c r="G3051" s="1" t="s">
        <v>3107</v>
      </c>
      <c r="H3051" s="1" t="s">
        <v>88</v>
      </c>
      <c r="I3051" s="2">
        <v>44162</v>
      </c>
      <c r="J3051" s="1" t="s">
        <v>4282</v>
      </c>
      <c r="K3051" s="1" t="s">
        <v>4283</v>
      </c>
      <c r="L3051" s="1" t="s">
        <v>2630</v>
      </c>
      <c r="M3051" s="1" t="s">
        <v>4290</v>
      </c>
      <c r="N3051" s="3">
        <v>-14039.84</v>
      </c>
      <c r="O3051" s="3">
        <v>0</v>
      </c>
      <c r="P3051" s="1" t="s">
        <v>2702</v>
      </c>
      <c r="Q3051" s="1" t="s">
        <v>2117</v>
      </c>
      <c r="R3051" s="1" t="s">
        <v>2115</v>
      </c>
      <c r="S3051" s="1" t="s">
        <v>2407</v>
      </c>
      <c r="T3051" s="1" t="s">
        <v>2407</v>
      </c>
      <c r="U3051" s="1" t="s">
        <v>6727</v>
      </c>
      <c r="V3051" s="1" t="s">
        <v>2470</v>
      </c>
      <c r="W3051" s="1" t="s">
        <v>74</v>
      </c>
      <c r="X3051" s="1" t="str">
        <f>CONCATENATE(Tableau4[[#This Row],[Numéro de pièce de la pièce de référence]],Tableau4[[#This Row],[Numéro de poste de la pièce de référence]])</f>
        <v>450068159210</v>
      </c>
    </row>
    <row r="3052" spans="1:24" x14ac:dyDescent="0.35">
      <c r="A3052" s="1" t="s">
        <v>97</v>
      </c>
      <c r="B3052" s="1" t="s">
        <v>2489</v>
      </c>
      <c r="C3052" s="1" t="s">
        <v>2510</v>
      </c>
      <c r="D3052" s="1" t="s">
        <v>101</v>
      </c>
      <c r="E3052" s="1" t="s">
        <v>2116</v>
      </c>
      <c r="F3052" s="1" t="s">
        <v>2407</v>
      </c>
      <c r="G3052" s="1" t="s">
        <v>3107</v>
      </c>
      <c r="H3052" s="1" t="s">
        <v>88</v>
      </c>
      <c r="I3052" s="2">
        <v>44162</v>
      </c>
      <c r="J3052" s="1" t="s">
        <v>4282</v>
      </c>
      <c r="K3052" s="1" t="s">
        <v>4283</v>
      </c>
      <c r="L3052" s="1" t="s">
        <v>2630</v>
      </c>
      <c r="M3052" s="1" t="s">
        <v>4290</v>
      </c>
      <c r="N3052" s="3">
        <v>-24759.93</v>
      </c>
      <c r="O3052" s="3">
        <v>0</v>
      </c>
      <c r="P3052" s="1" t="s">
        <v>2702</v>
      </c>
      <c r="Q3052" s="1" t="s">
        <v>2117</v>
      </c>
      <c r="R3052" s="1" t="s">
        <v>2115</v>
      </c>
      <c r="S3052" s="1" t="s">
        <v>2407</v>
      </c>
      <c r="T3052" s="1" t="s">
        <v>2407</v>
      </c>
      <c r="U3052" s="1" t="s">
        <v>6728</v>
      </c>
      <c r="V3052" s="1" t="s">
        <v>2470</v>
      </c>
      <c r="W3052" s="1" t="s">
        <v>74</v>
      </c>
      <c r="X3052" s="1" t="str">
        <f>CONCATENATE(Tableau4[[#This Row],[Numéro de pièce de la pièce de référence]],Tableau4[[#This Row],[Numéro de poste de la pièce de référence]])</f>
        <v>450068159210</v>
      </c>
    </row>
    <row r="3053" spans="1:24" x14ac:dyDescent="0.35">
      <c r="A3053" s="1" t="s">
        <v>97</v>
      </c>
      <c r="B3053" s="1" t="s">
        <v>2489</v>
      </c>
      <c r="C3053" s="1" t="s">
        <v>2510</v>
      </c>
      <c r="D3053" s="1" t="s">
        <v>101</v>
      </c>
      <c r="E3053" s="1" t="s">
        <v>2116</v>
      </c>
      <c r="F3053" s="1" t="s">
        <v>2407</v>
      </c>
      <c r="G3053" s="1" t="s">
        <v>3107</v>
      </c>
      <c r="H3053" s="1" t="s">
        <v>88</v>
      </c>
      <c r="I3053" s="2">
        <v>44162</v>
      </c>
      <c r="J3053" s="1" t="s">
        <v>4282</v>
      </c>
      <c r="K3053" s="1" t="s">
        <v>4283</v>
      </c>
      <c r="L3053" s="1" t="s">
        <v>2630</v>
      </c>
      <c r="M3053" s="1" t="s">
        <v>4290</v>
      </c>
      <c r="N3053" s="3">
        <v>-11606.53</v>
      </c>
      <c r="O3053" s="3">
        <v>0</v>
      </c>
      <c r="P3053" s="1" t="s">
        <v>2702</v>
      </c>
      <c r="Q3053" s="1" t="s">
        <v>2117</v>
      </c>
      <c r="R3053" s="1" t="s">
        <v>2115</v>
      </c>
      <c r="S3053" s="1" t="s">
        <v>2407</v>
      </c>
      <c r="T3053" s="1" t="s">
        <v>2407</v>
      </c>
      <c r="U3053" s="1" t="s">
        <v>6729</v>
      </c>
      <c r="V3053" s="1" t="s">
        <v>2470</v>
      </c>
      <c r="W3053" s="1" t="s">
        <v>74</v>
      </c>
      <c r="X3053" s="1" t="str">
        <f>CONCATENATE(Tableau4[[#This Row],[Numéro de pièce de la pièce de référence]],Tableau4[[#This Row],[Numéro de poste de la pièce de référence]])</f>
        <v>450068159210</v>
      </c>
    </row>
    <row r="3054" spans="1:24" x14ac:dyDescent="0.35">
      <c r="A3054" s="1" t="s">
        <v>97</v>
      </c>
      <c r="B3054" s="1" t="s">
        <v>2489</v>
      </c>
      <c r="C3054" s="1" t="s">
        <v>2510</v>
      </c>
      <c r="D3054" s="1" t="s">
        <v>101</v>
      </c>
      <c r="E3054" s="1" t="s">
        <v>2116</v>
      </c>
      <c r="F3054" s="1" t="s">
        <v>2407</v>
      </c>
      <c r="G3054" s="1" t="s">
        <v>3107</v>
      </c>
      <c r="H3054" s="1" t="s">
        <v>88</v>
      </c>
      <c r="I3054" s="2">
        <v>44162</v>
      </c>
      <c r="J3054" s="1" t="s">
        <v>4282</v>
      </c>
      <c r="K3054" s="1" t="s">
        <v>4283</v>
      </c>
      <c r="L3054" s="1" t="s">
        <v>2630</v>
      </c>
      <c r="M3054" s="1" t="s">
        <v>4290</v>
      </c>
      <c r="N3054" s="3">
        <v>-31367.68</v>
      </c>
      <c r="O3054" s="3">
        <v>0</v>
      </c>
      <c r="P3054" s="1" t="s">
        <v>2702</v>
      </c>
      <c r="Q3054" s="1" t="s">
        <v>2117</v>
      </c>
      <c r="R3054" s="1" t="s">
        <v>2115</v>
      </c>
      <c r="S3054" s="1" t="s">
        <v>2407</v>
      </c>
      <c r="T3054" s="1" t="s">
        <v>2407</v>
      </c>
      <c r="U3054" s="1" t="s">
        <v>6730</v>
      </c>
      <c r="V3054" s="1" t="s">
        <v>2470</v>
      </c>
      <c r="W3054" s="1" t="s">
        <v>74</v>
      </c>
      <c r="X3054" s="1" t="str">
        <f>CONCATENATE(Tableau4[[#This Row],[Numéro de pièce de la pièce de référence]],Tableau4[[#This Row],[Numéro de poste de la pièce de référence]])</f>
        <v>450068159210</v>
      </c>
    </row>
    <row r="3055" spans="1:24" x14ac:dyDescent="0.35">
      <c r="A3055" s="1" t="s">
        <v>97</v>
      </c>
      <c r="B3055" s="1" t="s">
        <v>2489</v>
      </c>
      <c r="C3055" s="1" t="s">
        <v>2510</v>
      </c>
      <c r="D3055" s="1" t="s">
        <v>101</v>
      </c>
      <c r="E3055" s="1" t="s">
        <v>2116</v>
      </c>
      <c r="F3055" s="1" t="s">
        <v>2407</v>
      </c>
      <c r="G3055" s="1" t="s">
        <v>3107</v>
      </c>
      <c r="H3055" s="1" t="s">
        <v>88</v>
      </c>
      <c r="I3055" s="2">
        <v>44162</v>
      </c>
      <c r="J3055" s="1" t="s">
        <v>4282</v>
      </c>
      <c r="K3055" s="1" t="s">
        <v>4283</v>
      </c>
      <c r="L3055" s="1" t="s">
        <v>2630</v>
      </c>
      <c r="M3055" s="1" t="s">
        <v>4290</v>
      </c>
      <c r="N3055" s="3">
        <v>-31162.7</v>
      </c>
      <c r="O3055" s="3">
        <v>0</v>
      </c>
      <c r="P3055" s="1" t="s">
        <v>2702</v>
      </c>
      <c r="Q3055" s="1" t="s">
        <v>2117</v>
      </c>
      <c r="R3055" s="1" t="s">
        <v>2115</v>
      </c>
      <c r="S3055" s="1" t="s">
        <v>2407</v>
      </c>
      <c r="T3055" s="1" t="s">
        <v>2407</v>
      </c>
      <c r="U3055" s="1" t="s">
        <v>6731</v>
      </c>
      <c r="V3055" s="1" t="s">
        <v>2470</v>
      </c>
      <c r="W3055" s="1" t="s">
        <v>74</v>
      </c>
      <c r="X3055" s="1" t="str">
        <f>CONCATENATE(Tableau4[[#This Row],[Numéro de pièce de la pièce de référence]],Tableau4[[#This Row],[Numéro de poste de la pièce de référence]])</f>
        <v>450068159210</v>
      </c>
    </row>
    <row r="3056" spans="1:24" x14ac:dyDescent="0.35">
      <c r="A3056" s="1" t="s">
        <v>97</v>
      </c>
      <c r="B3056" s="1" t="s">
        <v>2489</v>
      </c>
      <c r="C3056" s="1" t="s">
        <v>2510</v>
      </c>
      <c r="D3056" s="1" t="s">
        <v>101</v>
      </c>
      <c r="E3056" s="1" t="s">
        <v>2116</v>
      </c>
      <c r="F3056" s="1" t="s">
        <v>2407</v>
      </c>
      <c r="G3056" s="1" t="s">
        <v>3107</v>
      </c>
      <c r="H3056" s="1" t="s">
        <v>88</v>
      </c>
      <c r="I3056" s="2">
        <v>44162</v>
      </c>
      <c r="J3056" s="1" t="s">
        <v>4282</v>
      </c>
      <c r="K3056" s="1" t="s">
        <v>4283</v>
      </c>
      <c r="L3056" s="1" t="s">
        <v>2630</v>
      </c>
      <c r="M3056" s="1" t="s">
        <v>4290</v>
      </c>
      <c r="N3056" s="3">
        <v>-23194.11</v>
      </c>
      <c r="O3056" s="3">
        <v>0</v>
      </c>
      <c r="P3056" s="1" t="s">
        <v>2702</v>
      </c>
      <c r="Q3056" s="1" t="s">
        <v>2117</v>
      </c>
      <c r="R3056" s="1" t="s">
        <v>2115</v>
      </c>
      <c r="S3056" s="1" t="s">
        <v>2407</v>
      </c>
      <c r="T3056" s="1" t="s">
        <v>2407</v>
      </c>
      <c r="U3056" s="1" t="s">
        <v>6732</v>
      </c>
      <c r="V3056" s="1" t="s">
        <v>2470</v>
      </c>
      <c r="W3056" s="1" t="s">
        <v>74</v>
      </c>
      <c r="X3056" s="1" t="str">
        <f>CONCATENATE(Tableau4[[#This Row],[Numéro de pièce de la pièce de référence]],Tableau4[[#This Row],[Numéro de poste de la pièce de référence]])</f>
        <v>450068159210</v>
      </c>
    </row>
    <row r="3057" spans="1:24" x14ac:dyDescent="0.35">
      <c r="A3057" s="1" t="s">
        <v>97</v>
      </c>
      <c r="B3057" s="1" t="s">
        <v>2489</v>
      </c>
      <c r="C3057" s="1" t="s">
        <v>2510</v>
      </c>
      <c r="D3057" s="1" t="s">
        <v>101</v>
      </c>
      <c r="E3057" s="1" t="s">
        <v>2116</v>
      </c>
      <c r="F3057" s="1" t="s">
        <v>2407</v>
      </c>
      <c r="G3057" s="1" t="s">
        <v>3107</v>
      </c>
      <c r="H3057" s="1" t="s">
        <v>88</v>
      </c>
      <c r="I3057" s="2">
        <v>44162</v>
      </c>
      <c r="J3057" s="1" t="s">
        <v>4282</v>
      </c>
      <c r="K3057" s="1" t="s">
        <v>4283</v>
      </c>
      <c r="L3057" s="1" t="s">
        <v>2630</v>
      </c>
      <c r="M3057" s="1" t="s">
        <v>4290</v>
      </c>
      <c r="N3057" s="3">
        <v>-5844.8</v>
      </c>
      <c r="O3057" s="3">
        <v>0</v>
      </c>
      <c r="P3057" s="1" t="s">
        <v>2702</v>
      </c>
      <c r="Q3057" s="1" t="s">
        <v>2117</v>
      </c>
      <c r="R3057" s="1" t="s">
        <v>2115</v>
      </c>
      <c r="S3057" s="1" t="s">
        <v>2407</v>
      </c>
      <c r="T3057" s="1" t="s">
        <v>2407</v>
      </c>
      <c r="U3057" s="1" t="s">
        <v>6733</v>
      </c>
      <c r="V3057" s="1" t="s">
        <v>2470</v>
      </c>
      <c r="W3057" s="1" t="s">
        <v>74</v>
      </c>
      <c r="X3057" s="1" t="str">
        <f>CONCATENATE(Tableau4[[#This Row],[Numéro de pièce de la pièce de référence]],Tableau4[[#This Row],[Numéro de poste de la pièce de référence]])</f>
        <v>450068159210</v>
      </c>
    </row>
    <row r="3058" spans="1:24" x14ac:dyDescent="0.35">
      <c r="A3058" s="1" t="s">
        <v>97</v>
      </c>
      <c r="B3058" s="1" t="s">
        <v>2489</v>
      </c>
      <c r="C3058" s="1" t="s">
        <v>2510</v>
      </c>
      <c r="D3058" s="1" t="s">
        <v>101</v>
      </c>
      <c r="E3058" s="1" t="s">
        <v>2116</v>
      </c>
      <c r="F3058" s="1" t="s">
        <v>2407</v>
      </c>
      <c r="G3058" s="1" t="s">
        <v>3107</v>
      </c>
      <c r="H3058" s="1" t="s">
        <v>88</v>
      </c>
      <c r="I3058" s="2">
        <v>44162</v>
      </c>
      <c r="J3058" s="1" t="s">
        <v>4282</v>
      </c>
      <c r="K3058" s="1" t="s">
        <v>4283</v>
      </c>
      <c r="L3058" s="1" t="s">
        <v>2630</v>
      </c>
      <c r="M3058" s="1" t="s">
        <v>4290</v>
      </c>
      <c r="N3058" s="3">
        <v>-14261.05</v>
      </c>
      <c r="O3058" s="3">
        <v>0</v>
      </c>
      <c r="P3058" s="1" t="s">
        <v>2702</v>
      </c>
      <c r="Q3058" s="1" t="s">
        <v>2117</v>
      </c>
      <c r="R3058" s="1" t="s">
        <v>2115</v>
      </c>
      <c r="S3058" s="1" t="s">
        <v>2407</v>
      </c>
      <c r="T3058" s="1" t="s">
        <v>2407</v>
      </c>
      <c r="U3058" s="1" t="s">
        <v>6734</v>
      </c>
      <c r="V3058" s="1" t="s">
        <v>2470</v>
      </c>
      <c r="W3058" s="1" t="s">
        <v>74</v>
      </c>
      <c r="X3058" s="1" t="str">
        <f>CONCATENATE(Tableau4[[#This Row],[Numéro de pièce de la pièce de référence]],Tableau4[[#This Row],[Numéro de poste de la pièce de référence]])</f>
        <v>450068159210</v>
      </c>
    </row>
    <row r="3059" spans="1:24" x14ac:dyDescent="0.35">
      <c r="A3059" s="1" t="s">
        <v>97</v>
      </c>
      <c r="B3059" s="1" t="s">
        <v>2489</v>
      </c>
      <c r="C3059" s="1" t="s">
        <v>2510</v>
      </c>
      <c r="D3059" s="1" t="s">
        <v>101</v>
      </c>
      <c r="E3059" s="1" t="s">
        <v>2116</v>
      </c>
      <c r="F3059" s="1" t="s">
        <v>2407</v>
      </c>
      <c r="G3059" s="1" t="s">
        <v>3107</v>
      </c>
      <c r="H3059" s="1" t="s">
        <v>88</v>
      </c>
      <c r="I3059" s="2">
        <v>44162</v>
      </c>
      <c r="J3059" s="1" t="s">
        <v>4282</v>
      </c>
      <c r="K3059" s="1" t="s">
        <v>4283</v>
      </c>
      <c r="L3059" s="1" t="s">
        <v>2630</v>
      </c>
      <c r="M3059" s="1" t="s">
        <v>4290</v>
      </c>
      <c r="N3059" s="3">
        <v>-14020.4</v>
      </c>
      <c r="O3059" s="3">
        <v>0</v>
      </c>
      <c r="P3059" s="1" t="s">
        <v>2702</v>
      </c>
      <c r="Q3059" s="1" t="s">
        <v>2117</v>
      </c>
      <c r="R3059" s="1" t="s">
        <v>2115</v>
      </c>
      <c r="S3059" s="1" t="s">
        <v>2407</v>
      </c>
      <c r="T3059" s="1" t="s">
        <v>2407</v>
      </c>
      <c r="U3059" s="1" t="s">
        <v>6735</v>
      </c>
      <c r="V3059" s="1" t="s">
        <v>2470</v>
      </c>
      <c r="W3059" s="1" t="s">
        <v>74</v>
      </c>
      <c r="X3059" s="1" t="str">
        <f>CONCATENATE(Tableau4[[#This Row],[Numéro de pièce de la pièce de référence]],Tableau4[[#This Row],[Numéro de poste de la pièce de référence]])</f>
        <v>450068159210</v>
      </c>
    </row>
    <row r="3060" spans="1:24" x14ac:dyDescent="0.35">
      <c r="A3060" s="1" t="s">
        <v>97</v>
      </c>
      <c r="B3060" s="1" t="s">
        <v>2489</v>
      </c>
      <c r="C3060" s="1" t="s">
        <v>2510</v>
      </c>
      <c r="D3060" s="1" t="s">
        <v>101</v>
      </c>
      <c r="E3060" s="1" t="s">
        <v>2116</v>
      </c>
      <c r="F3060" s="1" t="s">
        <v>2407</v>
      </c>
      <c r="G3060" s="1" t="s">
        <v>3107</v>
      </c>
      <c r="H3060" s="1" t="s">
        <v>88</v>
      </c>
      <c r="I3060" s="2">
        <v>44162</v>
      </c>
      <c r="J3060" s="1" t="s">
        <v>4282</v>
      </c>
      <c r="K3060" s="1" t="s">
        <v>4283</v>
      </c>
      <c r="L3060" s="1" t="s">
        <v>2630</v>
      </c>
      <c r="M3060" s="1" t="s">
        <v>4290</v>
      </c>
      <c r="N3060" s="3">
        <v>-24078.95</v>
      </c>
      <c r="O3060" s="3">
        <v>0</v>
      </c>
      <c r="P3060" s="1" t="s">
        <v>2702</v>
      </c>
      <c r="Q3060" s="1" t="s">
        <v>2117</v>
      </c>
      <c r="R3060" s="1" t="s">
        <v>2115</v>
      </c>
      <c r="S3060" s="1" t="s">
        <v>2407</v>
      </c>
      <c r="T3060" s="1" t="s">
        <v>2407</v>
      </c>
      <c r="U3060" s="1" t="s">
        <v>6736</v>
      </c>
      <c r="V3060" s="1" t="s">
        <v>2470</v>
      </c>
      <c r="W3060" s="1" t="s">
        <v>74</v>
      </c>
      <c r="X3060" s="1" t="str">
        <f>CONCATENATE(Tableau4[[#This Row],[Numéro de pièce de la pièce de référence]],Tableau4[[#This Row],[Numéro de poste de la pièce de référence]])</f>
        <v>450068159210</v>
      </c>
    </row>
    <row r="3061" spans="1:24" x14ac:dyDescent="0.35">
      <c r="A3061" s="1" t="s">
        <v>97</v>
      </c>
      <c r="B3061" s="1" t="s">
        <v>2489</v>
      </c>
      <c r="C3061" s="1" t="s">
        <v>2510</v>
      </c>
      <c r="D3061" s="1" t="s">
        <v>101</v>
      </c>
      <c r="E3061" s="1" t="s">
        <v>2116</v>
      </c>
      <c r="F3061" s="1" t="s">
        <v>2407</v>
      </c>
      <c r="G3061" s="1" t="s">
        <v>3107</v>
      </c>
      <c r="H3061" s="1" t="s">
        <v>88</v>
      </c>
      <c r="I3061" s="2">
        <v>44162</v>
      </c>
      <c r="J3061" s="1" t="s">
        <v>4282</v>
      </c>
      <c r="K3061" s="1" t="s">
        <v>4283</v>
      </c>
      <c r="L3061" s="1" t="s">
        <v>2630</v>
      </c>
      <c r="M3061" s="1" t="s">
        <v>4290</v>
      </c>
      <c r="N3061" s="3">
        <v>-12048.95</v>
      </c>
      <c r="O3061" s="3">
        <v>0</v>
      </c>
      <c r="P3061" s="1" t="s">
        <v>2702</v>
      </c>
      <c r="Q3061" s="1" t="s">
        <v>2117</v>
      </c>
      <c r="R3061" s="1" t="s">
        <v>2115</v>
      </c>
      <c r="S3061" s="1" t="s">
        <v>2407</v>
      </c>
      <c r="T3061" s="1" t="s">
        <v>2407</v>
      </c>
      <c r="U3061" s="1" t="s">
        <v>6737</v>
      </c>
      <c r="V3061" s="1" t="s">
        <v>2470</v>
      </c>
      <c r="W3061" s="1" t="s">
        <v>74</v>
      </c>
      <c r="X3061" s="1" t="str">
        <f>CONCATENATE(Tableau4[[#This Row],[Numéro de pièce de la pièce de référence]],Tableau4[[#This Row],[Numéro de poste de la pièce de référence]])</f>
        <v>450068159210</v>
      </c>
    </row>
    <row r="3062" spans="1:24" x14ac:dyDescent="0.35">
      <c r="A3062" s="1" t="s">
        <v>97</v>
      </c>
      <c r="B3062" s="1" t="s">
        <v>2489</v>
      </c>
      <c r="C3062" s="1" t="s">
        <v>2510</v>
      </c>
      <c r="D3062" s="1" t="s">
        <v>101</v>
      </c>
      <c r="E3062" s="1" t="s">
        <v>2116</v>
      </c>
      <c r="F3062" s="1" t="s">
        <v>2407</v>
      </c>
      <c r="G3062" s="1" t="s">
        <v>3107</v>
      </c>
      <c r="H3062" s="1" t="s">
        <v>88</v>
      </c>
      <c r="I3062" s="2">
        <v>44162</v>
      </c>
      <c r="J3062" s="1" t="s">
        <v>4282</v>
      </c>
      <c r="K3062" s="1" t="s">
        <v>4283</v>
      </c>
      <c r="L3062" s="1" t="s">
        <v>2630</v>
      </c>
      <c r="M3062" s="1" t="s">
        <v>4290</v>
      </c>
      <c r="N3062" s="3">
        <v>-5423.19</v>
      </c>
      <c r="O3062" s="3">
        <v>0</v>
      </c>
      <c r="P3062" s="1" t="s">
        <v>2702</v>
      </c>
      <c r="Q3062" s="1" t="s">
        <v>2117</v>
      </c>
      <c r="R3062" s="1" t="s">
        <v>2115</v>
      </c>
      <c r="S3062" s="1" t="s">
        <v>2407</v>
      </c>
      <c r="T3062" s="1" t="s">
        <v>2407</v>
      </c>
      <c r="U3062" s="1" t="s">
        <v>6738</v>
      </c>
      <c r="V3062" s="1" t="s">
        <v>2470</v>
      </c>
      <c r="W3062" s="1" t="s">
        <v>74</v>
      </c>
      <c r="X3062" s="1" t="str">
        <f>CONCATENATE(Tableau4[[#This Row],[Numéro de pièce de la pièce de référence]],Tableau4[[#This Row],[Numéro de poste de la pièce de référence]])</f>
        <v>450068159210</v>
      </c>
    </row>
    <row r="3063" spans="1:24" x14ac:dyDescent="0.35">
      <c r="A3063" s="1" t="s">
        <v>97</v>
      </c>
      <c r="B3063" s="1" t="s">
        <v>2489</v>
      </c>
      <c r="C3063" s="1" t="s">
        <v>2510</v>
      </c>
      <c r="D3063" s="1" t="s">
        <v>101</v>
      </c>
      <c r="E3063" s="1" t="s">
        <v>2116</v>
      </c>
      <c r="F3063" s="1" t="s">
        <v>2407</v>
      </c>
      <c r="G3063" s="1" t="s">
        <v>3107</v>
      </c>
      <c r="H3063" s="1" t="s">
        <v>88</v>
      </c>
      <c r="I3063" s="2">
        <v>44162</v>
      </c>
      <c r="J3063" s="1" t="s">
        <v>4282</v>
      </c>
      <c r="K3063" s="1" t="s">
        <v>4283</v>
      </c>
      <c r="L3063" s="1" t="s">
        <v>2630</v>
      </c>
      <c r="M3063" s="1" t="s">
        <v>4290</v>
      </c>
      <c r="N3063" s="3">
        <v>-24078.95</v>
      </c>
      <c r="O3063" s="3">
        <v>0</v>
      </c>
      <c r="P3063" s="1" t="s">
        <v>2702</v>
      </c>
      <c r="Q3063" s="1" t="s">
        <v>2117</v>
      </c>
      <c r="R3063" s="1" t="s">
        <v>2115</v>
      </c>
      <c r="S3063" s="1" t="s">
        <v>2407</v>
      </c>
      <c r="T3063" s="1" t="s">
        <v>2407</v>
      </c>
      <c r="U3063" s="1" t="s">
        <v>6739</v>
      </c>
      <c r="V3063" s="1" t="s">
        <v>2470</v>
      </c>
      <c r="W3063" s="1" t="s">
        <v>74</v>
      </c>
      <c r="X3063" s="1" t="str">
        <f>CONCATENATE(Tableau4[[#This Row],[Numéro de pièce de la pièce de référence]],Tableau4[[#This Row],[Numéro de poste de la pièce de référence]])</f>
        <v>450068159210</v>
      </c>
    </row>
    <row r="3064" spans="1:24" x14ac:dyDescent="0.35">
      <c r="A3064" s="1" t="s">
        <v>97</v>
      </c>
      <c r="B3064" s="1" t="s">
        <v>2489</v>
      </c>
      <c r="C3064" s="1" t="s">
        <v>2510</v>
      </c>
      <c r="D3064" s="1" t="s">
        <v>101</v>
      </c>
      <c r="E3064" s="1" t="s">
        <v>2116</v>
      </c>
      <c r="F3064" s="1" t="s">
        <v>2407</v>
      </c>
      <c r="G3064" s="1" t="s">
        <v>3107</v>
      </c>
      <c r="H3064" s="1" t="s">
        <v>88</v>
      </c>
      <c r="I3064" s="2">
        <v>44162</v>
      </c>
      <c r="J3064" s="1" t="s">
        <v>4282</v>
      </c>
      <c r="K3064" s="1" t="s">
        <v>4283</v>
      </c>
      <c r="L3064" s="1" t="s">
        <v>2630</v>
      </c>
      <c r="M3064" s="1" t="s">
        <v>4290</v>
      </c>
      <c r="N3064" s="3">
        <v>-12048.95</v>
      </c>
      <c r="O3064" s="3">
        <v>0</v>
      </c>
      <c r="P3064" s="1" t="s">
        <v>2702</v>
      </c>
      <c r="Q3064" s="1" t="s">
        <v>2117</v>
      </c>
      <c r="R3064" s="1" t="s">
        <v>2115</v>
      </c>
      <c r="S3064" s="1" t="s">
        <v>2407</v>
      </c>
      <c r="T3064" s="1" t="s">
        <v>2407</v>
      </c>
      <c r="U3064" s="1" t="s">
        <v>6740</v>
      </c>
      <c r="V3064" s="1" t="s">
        <v>2470</v>
      </c>
      <c r="W3064" s="1" t="s">
        <v>74</v>
      </c>
      <c r="X3064" s="1" t="str">
        <f>CONCATENATE(Tableau4[[#This Row],[Numéro de pièce de la pièce de référence]],Tableau4[[#This Row],[Numéro de poste de la pièce de référence]])</f>
        <v>450068159210</v>
      </c>
    </row>
    <row r="3065" spans="1:24" x14ac:dyDescent="0.35">
      <c r="A3065" s="1" t="s">
        <v>97</v>
      </c>
      <c r="B3065" s="1" t="s">
        <v>2489</v>
      </c>
      <c r="C3065" s="1" t="s">
        <v>2510</v>
      </c>
      <c r="D3065" s="1" t="s">
        <v>101</v>
      </c>
      <c r="E3065" s="1" t="s">
        <v>2116</v>
      </c>
      <c r="F3065" s="1" t="s">
        <v>2407</v>
      </c>
      <c r="G3065" s="1" t="s">
        <v>3107</v>
      </c>
      <c r="H3065" s="1" t="s">
        <v>88</v>
      </c>
      <c r="I3065" s="2">
        <v>44162</v>
      </c>
      <c r="J3065" s="1" t="s">
        <v>4282</v>
      </c>
      <c r="K3065" s="1" t="s">
        <v>4283</v>
      </c>
      <c r="L3065" s="1" t="s">
        <v>2630</v>
      </c>
      <c r="M3065" s="1" t="s">
        <v>4290</v>
      </c>
      <c r="N3065" s="3">
        <v>-28503.15</v>
      </c>
      <c r="O3065" s="3">
        <v>0</v>
      </c>
      <c r="P3065" s="1" t="s">
        <v>2702</v>
      </c>
      <c r="Q3065" s="1" t="s">
        <v>2117</v>
      </c>
      <c r="R3065" s="1" t="s">
        <v>2115</v>
      </c>
      <c r="S3065" s="1" t="s">
        <v>2407</v>
      </c>
      <c r="T3065" s="1" t="s">
        <v>2407</v>
      </c>
      <c r="U3065" s="1" t="s">
        <v>6741</v>
      </c>
      <c r="V3065" s="1" t="s">
        <v>2470</v>
      </c>
      <c r="W3065" s="1" t="s">
        <v>74</v>
      </c>
      <c r="X3065" s="1" t="str">
        <f>CONCATENATE(Tableau4[[#This Row],[Numéro de pièce de la pièce de référence]],Tableau4[[#This Row],[Numéro de poste de la pièce de référence]])</f>
        <v>450068159210</v>
      </c>
    </row>
    <row r="3066" spans="1:24" x14ac:dyDescent="0.35">
      <c r="A3066" s="1" t="s">
        <v>97</v>
      </c>
      <c r="B3066" s="1" t="s">
        <v>2489</v>
      </c>
      <c r="C3066" s="1" t="s">
        <v>2510</v>
      </c>
      <c r="D3066" s="1" t="s">
        <v>101</v>
      </c>
      <c r="E3066" s="1" t="s">
        <v>2116</v>
      </c>
      <c r="F3066" s="1" t="s">
        <v>2407</v>
      </c>
      <c r="G3066" s="1" t="s">
        <v>3107</v>
      </c>
      <c r="H3066" s="1" t="s">
        <v>88</v>
      </c>
      <c r="I3066" s="2">
        <v>44162</v>
      </c>
      <c r="J3066" s="1" t="s">
        <v>4282</v>
      </c>
      <c r="K3066" s="1" t="s">
        <v>4283</v>
      </c>
      <c r="L3066" s="1" t="s">
        <v>2630</v>
      </c>
      <c r="M3066" s="1" t="s">
        <v>4290</v>
      </c>
      <c r="N3066" s="3">
        <v>-25925.25</v>
      </c>
      <c r="O3066" s="3">
        <v>0</v>
      </c>
      <c r="P3066" s="1" t="s">
        <v>2702</v>
      </c>
      <c r="Q3066" s="1" t="s">
        <v>2117</v>
      </c>
      <c r="R3066" s="1" t="s">
        <v>2115</v>
      </c>
      <c r="S3066" s="1" t="s">
        <v>2407</v>
      </c>
      <c r="T3066" s="1" t="s">
        <v>2407</v>
      </c>
      <c r="U3066" s="1" t="s">
        <v>6742</v>
      </c>
      <c r="V3066" s="1" t="s">
        <v>2470</v>
      </c>
      <c r="W3066" s="1" t="s">
        <v>74</v>
      </c>
      <c r="X3066" s="1" t="str">
        <f>CONCATENATE(Tableau4[[#This Row],[Numéro de pièce de la pièce de référence]],Tableau4[[#This Row],[Numéro de poste de la pièce de référence]])</f>
        <v>450068159210</v>
      </c>
    </row>
    <row r="3067" spans="1:24" x14ac:dyDescent="0.35">
      <c r="A3067" s="1" t="s">
        <v>97</v>
      </c>
      <c r="B3067" s="1" t="s">
        <v>2489</v>
      </c>
      <c r="C3067" s="1" t="s">
        <v>2510</v>
      </c>
      <c r="D3067" s="1" t="s">
        <v>101</v>
      </c>
      <c r="E3067" s="1" t="s">
        <v>2116</v>
      </c>
      <c r="F3067" s="1" t="s">
        <v>2407</v>
      </c>
      <c r="G3067" s="1" t="s">
        <v>3107</v>
      </c>
      <c r="H3067" s="1" t="s">
        <v>88</v>
      </c>
      <c r="I3067" s="2">
        <v>44162</v>
      </c>
      <c r="J3067" s="1" t="s">
        <v>4282</v>
      </c>
      <c r="K3067" s="1" t="s">
        <v>4283</v>
      </c>
      <c r="L3067" s="1" t="s">
        <v>2630</v>
      </c>
      <c r="M3067" s="1" t="s">
        <v>4290</v>
      </c>
      <c r="N3067" s="3">
        <v>-14336.46</v>
      </c>
      <c r="O3067" s="3">
        <v>0</v>
      </c>
      <c r="P3067" s="1" t="s">
        <v>2702</v>
      </c>
      <c r="Q3067" s="1" t="s">
        <v>2117</v>
      </c>
      <c r="R3067" s="1" t="s">
        <v>2115</v>
      </c>
      <c r="S3067" s="1" t="s">
        <v>2407</v>
      </c>
      <c r="T3067" s="1" t="s">
        <v>2407</v>
      </c>
      <c r="U3067" s="1" t="s">
        <v>6743</v>
      </c>
      <c r="V3067" s="1" t="s">
        <v>2470</v>
      </c>
      <c r="W3067" s="1" t="s">
        <v>74</v>
      </c>
      <c r="X3067" s="1" t="str">
        <f>CONCATENATE(Tableau4[[#This Row],[Numéro de pièce de la pièce de référence]],Tableau4[[#This Row],[Numéro de poste de la pièce de référence]])</f>
        <v>450068159210</v>
      </c>
    </row>
    <row r="3068" spans="1:24" x14ac:dyDescent="0.35">
      <c r="A3068" s="1" t="s">
        <v>97</v>
      </c>
      <c r="B3068" s="1" t="s">
        <v>2489</v>
      </c>
      <c r="C3068" s="1" t="s">
        <v>2510</v>
      </c>
      <c r="D3068" s="1" t="s">
        <v>101</v>
      </c>
      <c r="E3068" s="1" t="s">
        <v>2116</v>
      </c>
      <c r="F3068" s="1" t="s">
        <v>2407</v>
      </c>
      <c r="G3068" s="1" t="s">
        <v>3107</v>
      </c>
      <c r="H3068" s="1" t="s">
        <v>88</v>
      </c>
      <c r="I3068" s="2">
        <v>44162</v>
      </c>
      <c r="J3068" s="1" t="s">
        <v>4282</v>
      </c>
      <c r="K3068" s="1" t="s">
        <v>4283</v>
      </c>
      <c r="L3068" s="1" t="s">
        <v>2630</v>
      </c>
      <c r="M3068" s="1" t="s">
        <v>4290</v>
      </c>
      <c r="N3068" s="3">
        <v>-30901.27</v>
      </c>
      <c r="O3068" s="3">
        <v>0</v>
      </c>
      <c r="P3068" s="1" t="s">
        <v>2702</v>
      </c>
      <c r="Q3068" s="1" t="s">
        <v>2117</v>
      </c>
      <c r="R3068" s="1" t="s">
        <v>2115</v>
      </c>
      <c r="S3068" s="1" t="s">
        <v>2407</v>
      </c>
      <c r="T3068" s="1" t="s">
        <v>2407</v>
      </c>
      <c r="U3068" s="1" t="s">
        <v>6744</v>
      </c>
      <c r="V3068" s="1" t="s">
        <v>2470</v>
      </c>
      <c r="W3068" s="1" t="s">
        <v>74</v>
      </c>
      <c r="X3068" s="1" t="str">
        <f>CONCATENATE(Tableau4[[#This Row],[Numéro de pièce de la pièce de référence]],Tableau4[[#This Row],[Numéro de poste de la pièce de référence]])</f>
        <v>450068159210</v>
      </c>
    </row>
    <row r="3069" spans="1:24" x14ac:dyDescent="0.35">
      <c r="A3069" s="1" t="s">
        <v>97</v>
      </c>
      <c r="B3069" s="1" t="s">
        <v>2489</v>
      </c>
      <c r="C3069" s="1" t="s">
        <v>2510</v>
      </c>
      <c r="D3069" s="1" t="s">
        <v>101</v>
      </c>
      <c r="E3069" s="1" t="s">
        <v>2116</v>
      </c>
      <c r="F3069" s="1" t="s">
        <v>2407</v>
      </c>
      <c r="G3069" s="1" t="s">
        <v>3107</v>
      </c>
      <c r="H3069" s="1" t="s">
        <v>88</v>
      </c>
      <c r="I3069" s="2">
        <v>44162</v>
      </c>
      <c r="J3069" s="1" t="s">
        <v>4282</v>
      </c>
      <c r="K3069" s="1" t="s">
        <v>4283</v>
      </c>
      <c r="L3069" s="1" t="s">
        <v>2630</v>
      </c>
      <c r="M3069" s="1" t="s">
        <v>4290</v>
      </c>
      <c r="N3069" s="3">
        <v>794.31</v>
      </c>
      <c r="O3069" s="3">
        <v>0</v>
      </c>
      <c r="P3069" s="1" t="s">
        <v>2702</v>
      </c>
      <c r="Q3069" s="1" t="s">
        <v>2117</v>
      </c>
      <c r="R3069" s="1" t="s">
        <v>2115</v>
      </c>
      <c r="S3069" s="1" t="s">
        <v>2407</v>
      </c>
      <c r="T3069" s="1" t="s">
        <v>2407</v>
      </c>
      <c r="U3069" s="1" t="s">
        <v>6745</v>
      </c>
      <c r="V3069" s="1" t="s">
        <v>2470</v>
      </c>
      <c r="W3069" s="1" t="s">
        <v>74</v>
      </c>
      <c r="X3069" s="1" t="str">
        <f>CONCATENATE(Tableau4[[#This Row],[Numéro de pièce de la pièce de référence]],Tableau4[[#This Row],[Numéro de poste de la pièce de référence]])</f>
        <v>450068159210</v>
      </c>
    </row>
    <row r="3070" spans="1:24" x14ac:dyDescent="0.35">
      <c r="A3070" s="1" t="s">
        <v>97</v>
      </c>
      <c r="B3070" s="1" t="s">
        <v>2489</v>
      </c>
      <c r="C3070" s="1" t="s">
        <v>2510</v>
      </c>
      <c r="D3070" s="1" t="s">
        <v>101</v>
      </c>
      <c r="E3070" s="1" t="s">
        <v>2116</v>
      </c>
      <c r="F3070" s="1" t="s">
        <v>2407</v>
      </c>
      <c r="G3070" s="1" t="s">
        <v>3107</v>
      </c>
      <c r="H3070" s="1" t="s">
        <v>88</v>
      </c>
      <c r="I3070" s="2">
        <v>44162</v>
      </c>
      <c r="J3070" s="1" t="s">
        <v>4282</v>
      </c>
      <c r="K3070" s="1" t="s">
        <v>4283</v>
      </c>
      <c r="L3070" s="1" t="s">
        <v>2630</v>
      </c>
      <c r="M3070" s="1" t="s">
        <v>4290</v>
      </c>
      <c r="N3070" s="3">
        <v>12914.35</v>
      </c>
      <c r="O3070" s="3">
        <v>0</v>
      </c>
      <c r="P3070" s="1" t="s">
        <v>2702</v>
      </c>
      <c r="Q3070" s="1" t="s">
        <v>2117</v>
      </c>
      <c r="R3070" s="1" t="s">
        <v>2115</v>
      </c>
      <c r="S3070" s="1" t="s">
        <v>2407</v>
      </c>
      <c r="T3070" s="1" t="s">
        <v>2407</v>
      </c>
      <c r="U3070" s="1" t="s">
        <v>6746</v>
      </c>
      <c r="V3070" s="1" t="s">
        <v>2470</v>
      </c>
      <c r="W3070" s="1" t="s">
        <v>74</v>
      </c>
      <c r="X3070" s="1" t="str">
        <f>CONCATENATE(Tableau4[[#This Row],[Numéro de pièce de la pièce de référence]],Tableau4[[#This Row],[Numéro de poste de la pièce de référence]])</f>
        <v>450068159210</v>
      </c>
    </row>
    <row r="3071" spans="1:24" x14ac:dyDescent="0.35">
      <c r="A3071" s="1" t="s">
        <v>97</v>
      </c>
      <c r="B3071" s="1" t="s">
        <v>2489</v>
      </c>
      <c r="C3071" s="1" t="s">
        <v>2510</v>
      </c>
      <c r="D3071" s="1" t="s">
        <v>101</v>
      </c>
      <c r="E3071" s="1" t="s">
        <v>2116</v>
      </c>
      <c r="F3071" s="1" t="s">
        <v>2407</v>
      </c>
      <c r="G3071" s="1" t="s">
        <v>3107</v>
      </c>
      <c r="H3071" s="1" t="s">
        <v>88</v>
      </c>
      <c r="I3071" s="2">
        <v>44162</v>
      </c>
      <c r="J3071" s="1" t="s">
        <v>4282</v>
      </c>
      <c r="K3071" s="1" t="s">
        <v>4283</v>
      </c>
      <c r="L3071" s="1" t="s">
        <v>2630</v>
      </c>
      <c r="M3071" s="1" t="s">
        <v>4290</v>
      </c>
      <c r="N3071" s="3">
        <v>-70603.23</v>
      </c>
      <c r="O3071" s="3">
        <v>0</v>
      </c>
      <c r="P3071" s="1" t="s">
        <v>2702</v>
      </c>
      <c r="Q3071" s="1" t="s">
        <v>2117</v>
      </c>
      <c r="R3071" s="1" t="s">
        <v>2115</v>
      </c>
      <c r="S3071" s="1" t="s">
        <v>2407</v>
      </c>
      <c r="T3071" s="1" t="s">
        <v>2407</v>
      </c>
      <c r="U3071" s="1" t="s">
        <v>6747</v>
      </c>
      <c r="V3071" s="1" t="s">
        <v>2470</v>
      </c>
      <c r="W3071" s="1" t="s">
        <v>74</v>
      </c>
      <c r="X3071" s="1" t="str">
        <f>CONCATENATE(Tableau4[[#This Row],[Numéro de pièce de la pièce de référence]],Tableau4[[#This Row],[Numéro de poste de la pièce de référence]])</f>
        <v>450068159210</v>
      </c>
    </row>
    <row r="3072" spans="1:24" x14ac:dyDescent="0.35">
      <c r="A3072" s="1" t="s">
        <v>97</v>
      </c>
      <c r="B3072" s="1" t="s">
        <v>2489</v>
      </c>
      <c r="C3072" s="1" t="s">
        <v>2510</v>
      </c>
      <c r="D3072" s="1" t="s">
        <v>101</v>
      </c>
      <c r="E3072" s="1" t="s">
        <v>2116</v>
      </c>
      <c r="F3072" s="1" t="s">
        <v>2407</v>
      </c>
      <c r="G3072" s="1" t="s">
        <v>3107</v>
      </c>
      <c r="H3072" s="1" t="s">
        <v>88</v>
      </c>
      <c r="I3072" s="2">
        <v>44162</v>
      </c>
      <c r="J3072" s="1" t="s">
        <v>4282</v>
      </c>
      <c r="K3072" s="1" t="s">
        <v>4283</v>
      </c>
      <c r="L3072" s="1" t="s">
        <v>2630</v>
      </c>
      <c r="M3072" s="1" t="s">
        <v>4290</v>
      </c>
      <c r="N3072" s="3">
        <v>-15633.56</v>
      </c>
      <c r="O3072" s="3">
        <v>0</v>
      </c>
      <c r="P3072" s="1" t="s">
        <v>2702</v>
      </c>
      <c r="Q3072" s="1" t="s">
        <v>2117</v>
      </c>
      <c r="R3072" s="1" t="s">
        <v>2115</v>
      </c>
      <c r="S3072" s="1" t="s">
        <v>2407</v>
      </c>
      <c r="T3072" s="1" t="s">
        <v>2407</v>
      </c>
      <c r="U3072" s="1" t="s">
        <v>6748</v>
      </c>
      <c r="V3072" s="1" t="s">
        <v>2470</v>
      </c>
      <c r="W3072" s="1" t="s">
        <v>74</v>
      </c>
      <c r="X3072" s="1" t="str">
        <f>CONCATENATE(Tableau4[[#This Row],[Numéro de pièce de la pièce de référence]],Tableau4[[#This Row],[Numéro de poste de la pièce de référence]])</f>
        <v>450068159210</v>
      </c>
    </row>
    <row r="3073" spans="1:24" x14ac:dyDescent="0.35">
      <c r="A3073" s="1" t="s">
        <v>97</v>
      </c>
      <c r="B3073" s="1" t="s">
        <v>2489</v>
      </c>
      <c r="C3073" s="1" t="s">
        <v>2510</v>
      </c>
      <c r="D3073" s="1" t="s">
        <v>101</v>
      </c>
      <c r="E3073" s="1" t="s">
        <v>2135</v>
      </c>
      <c r="F3073" s="1" t="s">
        <v>2407</v>
      </c>
      <c r="G3073" s="1" t="s">
        <v>3129</v>
      </c>
      <c r="H3073" s="1" t="s">
        <v>88</v>
      </c>
      <c r="I3073" s="2">
        <v>44162</v>
      </c>
      <c r="J3073" s="1" t="s">
        <v>4282</v>
      </c>
      <c r="K3073" s="1" t="s">
        <v>4283</v>
      </c>
      <c r="L3073" s="1" t="s">
        <v>2630</v>
      </c>
      <c r="M3073" s="1" t="s">
        <v>4290</v>
      </c>
      <c r="N3073" s="3">
        <v>-4876.17</v>
      </c>
      <c r="O3073" s="3">
        <v>0</v>
      </c>
      <c r="P3073" s="1" t="s">
        <v>2567</v>
      </c>
      <c r="Q3073" s="1" t="s">
        <v>2136</v>
      </c>
      <c r="R3073" s="1" t="s">
        <v>1260</v>
      </c>
      <c r="S3073" s="1" t="s">
        <v>2407</v>
      </c>
      <c r="T3073" s="1" t="s">
        <v>2407</v>
      </c>
      <c r="U3073" s="1" t="s">
        <v>6749</v>
      </c>
      <c r="V3073" s="1" t="s">
        <v>2470</v>
      </c>
      <c r="W3073" s="1" t="s">
        <v>111</v>
      </c>
      <c r="X3073" s="1" t="str">
        <f>CONCATENATE(Tableau4[[#This Row],[Numéro de pièce de la pièce de référence]],Tableau4[[#This Row],[Numéro de poste de la pièce de référence]])</f>
        <v>450068400810</v>
      </c>
    </row>
    <row r="3074" spans="1:24" x14ac:dyDescent="0.35">
      <c r="A3074" s="1" t="s">
        <v>97</v>
      </c>
      <c r="B3074" s="1" t="s">
        <v>2489</v>
      </c>
      <c r="C3074" s="1" t="s">
        <v>2510</v>
      </c>
      <c r="D3074" s="1" t="s">
        <v>101</v>
      </c>
      <c r="E3074" s="1" t="s">
        <v>1785</v>
      </c>
      <c r="F3074" s="1" t="s">
        <v>2407</v>
      </c>
      <c r="G3074" s="1" t="s">
        <v>3137</v>
      </c>
      <c r="H3074" s="1" t="s">
        <v>88</v>
      </c>
      <c r="I3074" s="2">
        <v>44162</v>
      </c>
      <c r="J3074" s="1" t="s">
        <v>4282</v>
      </c>
      <c r="K3074" s="1" t="s">
        <v>4283</v>
      </c>
      <c r="L3074" s="1" t="s">
        <v>2630</v>
      </c>
      <c r="M3074" s="1" t="s">
        <v>4290</v>
      </c>
      <c r="N3074" s="3">
        <v>-1050000</v>
      </c>
      <c r="O3074" s="3">
        <v>0</v>
      </c>
      <c r="P3074" s="1" t="s">
        <v>2517</v>
      </c>
      <c r="Q3074" s="1" t="s">
        <v>1786</v>
      </c>
      <c r="R3074" s="1" t="s">
        <v>301</v>
      </c>
      <c r="S3074" s="1" t="s">
        <v>2407</v>
      </c>
      <c r="T3074" s="1" t="s">
        <v>2407</v>
      </c>
      <c r="U3074" s="1" t="s">
        <v>6750</v>
      </c>
      <c r="V3074" s="1" t="s">
        <v>2470</v>
      </c>
      <c r="W3074" s="1" t="s">
        <v>103</v>
      </c>
      <c r="X3074" s="1" t="str">
        <f>CONCATENATE(Tableau4[[#This Row],[Numéro de pièce de la pièce de référence]],Tableau4[[#This Row],[Numéro de poste de la pièce de référence]])</f>
        <v>450068424810</v>
      </c>
    </row>
    <row r="3075" spans="1:24" x14ac:dyDescent="0.35">
      <c r="A3075" s="1" t="s">
        <v>97</v>
      </c>
      <c r="B3075" s="1" t="s">
        <v>2489</v>
      </c>
      <c r="C3075" s="1" t="s">
        <v>2510</v>
      </c>
      <c r="D3075" s="1" t="s">
        <v>101</v>
      </c>
      <c r="E3075" s="1" t="s">
        <v>1785</v>
      </c>
      <c r="F3075" s="1" t="s">
        <v>2407</v>
      </c>
      <c r="G3075" s="1" t="s">
        <v>3137</v>
      </c>
      <c r="H3075" s="1" t="s">
        <v>88</v>
      </c>
      <c r="I3075" s="2">
        <v>44162</v>
      </c>
      <c r="J3075" s="1" t="s">
        <v>4282</v>
      </c>
      <c r="K3075" s="1" t="s">
        <v>4283</v>
      </c>
      <c r="L3075" s="1" t="s">
        <v>2630</v>
      </c>
      <c r="M3075" s="1" t="s">
        <v>4290</v>
      </c>
      <c r="N3075" s="3">
        <v>-1076250</v>
      </c>
      <c r="O3075" s="3">
        <v>0</v>
      </c>
      <c r="P3075" s="1" t="s">
        <v>2517</v>
      </c>
      <c r="Q3075" s="1" t="s">
        <v>1786</v>
      </c>
      <c r="R3075" s="1" t="s">
        <v>301</v>
      </c>
      <c r="S3075" s="1" t="s">
        <v>2407</v>
      </c>
      <c r="T3075" s="1" t="s">
        <v>2407</v>
      </c>
      <c r="U3075" s="1" t="s">
        <v>6751</v>
      </c>
      <c r="V3075" s="1" t="s">
        <v>2470</v>
      </c>
      <c r="W3075" s="1" t="s">
        <v>103</v>
      </c>
      <c r="X3075" s="1" t="str">
        <f>CONCATENATE(Tableau4[[#This Row],[Numéro de pièce de la pièce de référence]],Tableau4[[#This Row],[Numéro de poste de la pièce de référence]])</f>
        <v>450068424810</v>
      </c>
    </row>
    <row r="3076" spans="1:24" x14ac:dyDescent="0.35">
      <c r="A3076" s="1" t="s">
        <v>97</v>
      </c>
      <c r="B3076" s="1" t="s">
        <v>2489</v>
      </c>
      <c r="C3076" s="1" t="s">
        <v>2510</v>
      </c>
      <c r="D3076" s="1" t="s">
        <v>101</v>
      </c>
      <c r="E3076" s="1" t="s">
        <v>2274</v>
      </c>
      <c r="F3076" s="1" t="s">
        <v>2407</v>
      </c>
      <c r="G3076" s="1" t="s">
        <v>3146</v>
      </c>
      <c r="H3076" s="1" t="s">
        <v>88</v>
      </c>
      <c r="I3076" s="2">
        <v>44162</v>
      </c>
      <c r="J3076" s="1" t="s">
        <v>4282</v>
      </c>
      <c r="K3076" s="1" t="s">
        <v>4283</v>
      </c>
      <c r="L3076" s="1" t="s">
        <v>2630</v>
      </c>
      <c r="M3076" s="1" t="s">
        <v>4290</v>
      </c>
      <c r="N3076" s="3">
        <v>-18755</v>
      </c>
      <c r="O3076" s="3">
        <v>0</v>
      </c>
      <c r="P3076" s="1" t="s">
        <v>2581</v>
      </c>
      <c r="Q3076" s="1" t="s">
        <v>2275</v>
      </c>
      <c r="R3076" s="1" t="s">
        <v>2273</v>
      </c>
      <c r="S3076" s="1" t="s">
        <v>2407</v>
      </c>
      <c r="T3076" s="1" t="s">
        <v>2407</v>
      </c>
      <c r="U3076" s="1" t="s">
        <v>6752</v>
      </c>
      <c r="V3076" s="1" t="s">
        <v>2470</v>
      </c>
      <c r="W3076" s="1" t="s">
        <v>92</v>
      </c>
      <c r="X3076" s="1" t="str">
        <f>CONCATENATE(Tableau4[[#This Row],[Numéro de pièce de la pièce de référence]],Tableau4[[#This Row],[Numéro de poste de la pièce de référence]])</f>
        <v>450068491910</v>
      </c>
    </row>
    <row r="3077" spans="1:24" x14ac:dyDescent="0.35">
      <c r="A3077" s="1" t="s">
        <v>97</v>
      </c>
      <c r="B3077" s="1" t="s">
        <v>2489</v>
      </c>
      <c r="C3077" s="1" t="s">
        <v>2510</v>
      </c>
      <c r="D3077" s="1" t="s">
        <v>101</v>
      </c>
      <c r="E3077" s="1" t="s">
        <v>2274</v>
      </c>
      <c r="F3077" s="1" t="s">
        <v>2407</v>
      </c>
      <c r="G3077" s="1" t="s">
        <v>3146</v>
      </c>
      <c r="H3077" s="1" t="s">
        <v>88</v>
      </c>
      <c r="I3077" s="2">
        <v>44162</v>
      </c>
      <c r="J3077" s="1" t="s">
        <v>4282</v>
      </c>
      <c r="K3077" s="1" t="s">
        <v>4283</v>
      </c>
      <c r="L3077" s="1" t="s">
        <v>2630</v>
      </c>
      <c r="M3077" s="1" t="s">
        <v>4290</v>
      </c>
      <c r="N3077" s="3">
        <v>-15004</v>
      </c>
      <c r="O3077" s="3">
        <v>0</v>
      </c>
      <c r="P3077" s="1" t="s">
        <v>2581</v>
      </c>
      <c r="Q3077" s="1" t="s">
        <v>2275</v>
      </c>
      <c r="R3077" s="1" t="s">
        <v>2273</v>
      </c>
      <c r="S3077" s="1" t="s">
        <v>2407</v>
      </c>
      <c r="T3077" s="1" t="s">
        <v>2407</v>
      </c>
      <c r="U3077" s="1" t="s">
        <v>6753</v>
      </c>
      <c r="V3077" s="1" t="s">
        <v>2470</v>
      </c>
      <c r="W3077" s="1" t="s">
        <v>92</v>
      </c>
      <c r="X3077" s="1" t="str">
        <f>CONCATENATE(Tableau4[[#This Row],[Numéro de pièce de la pièce de référence]],Tableau4[[#This Row],[Numéro de poste de la pièce de référence]])</f>
        <v>450068491910</v>
      </c>
    </row>
    <row r="3078" spans="1:24" x14ac:dyDescent="0.35">
      <c r="A3078" s="1" t="s">
        <v>97</v>
      </c>
      <c r="B3078" s="1" t="s">
        <v>2489</v>
      </c>
      <c r="C3078" s="1" t="s">
        <v>2510</v>
      </c>
      <c r="D3078" s="1" t="s">
        <v>101</v>
      </c>
      <c r="E3078" s="1" t="s">
        <v>2274</v>
      </c>
      <c r="F3078" s="1" t="s">
        <v>2407</v>
      </c>
      <c r="G3078" s="1" t="s">
        <v>3146</v>
      </c>
      <c r="H3078" s="1" t="s">
        <v>88</v>
      </c>
      <c r="I3078" s="2">
        <v>44162</v>
      </c>
      <c r="J3078" s="1" t="s">
        <v>4282</v>
      </c>
      <c r="K3078" s="1" t="s">
        <v>4283</v>
      </c>
      <c r="L3078" s="1" t="s">
        <v>2630</v>
      </c>
      <c r="M3078" s="1" t="s">
        <v>4290</v>
      </c>
      <c r="N3078" s="3">
        <v>-18755</v>
      </c>
      <c r="O3078" s="3">
        <v>0</v>
      </c>
      <c r="P3078" s="1" t="s">
        <v>2581</v>
      </c>
      <c r="Q3078" s="1" t="s">
        <v>2275</v>
      </c>
      <c r="R3078" s="1" t="s">
        <v>2273</v>
      </c>
      <c r="S3078" s="1" t="s">
        <v>2407</v>
      </c>
      <c r="T3078" s="1" t="s">
        <v>2407</v>
      </c>
      <c r="U3078" s="1" t="s">
        <v>6754</v>
      </c>
      <c r="V3078" s="1" t="s">
        <v>2470</v>
      </c>
      <c r="W3078" s="1" t="s">
        <v>92</v>
      </c>
      <c r="X3078" s="1" t="str">
        <f>CONCATENATE(Tableau4[[#This Row],[Numéro de pièce de la pièce de référence]],Tableau4[[#This Row],[Numéro de poste de la pièce de référence]])</f>
        <v>450068491910</v>
      </c>
    </row>
    <row r="3079" spans="1:24" x14ac:dyDescent="0.35">
      <c r="A3079" s="1" t="s">
        <v>146</v>
      </c>
      <c r="B3079" s="1" t="s">
        <v>2489</v>
      </c>
      <c r="C3079" s="1" t="s">
        <v>2492</v>
      </c>
      <c r="D3079" s="1" t="s">
        <v>139</v>
      </c>
      <c r="E3079" s="1" t="s">
        <v>1833</v>
      </c>
      <c r="F3079" s="1" t="s">
        <v>2407</v>
      </c>
      <c r="G3079" s="1" t="s">
        <v>3161</v>
      </c>
      <c r="H3079" s="1" t="s">
        <v>217</v>
      </c>
      <c r="I3079" s="2">
        <v>44162</v>
      </c>
      <c r="J3079" s="1" t="s">
        <v>4282</v>
      </c>
      <c r="K3079" s="1" t="s">
        <v>4283</v>
      </c>
      <c r="L3079" s="1" t="s">
        <v>2630</v>
      </c>
      <c r="M3079" s="1" t="s">
        <v>4290</v>
      </c>
      <c r="N3079" s="3">
        <v>-4050000</v>
      </c>
      <c r="O3079" s="3">
        <v>0</v>
      </c>
      <c r="P3079" s="1" t="s">
        <v>3164</v>
      </c>
      <c r="Q3079" s="1" t="s">
        <v>1828</v>
      </c>
      <c r="R3079" s="1" t="s">
        <v>1832</v>
      </c>
      <c r="S3079" s="1" t="s">
        <v>2407</v>
      </c>
      <c r="T3079" s="1" t="s">
        <v>2407</v>
      </c>
      <c r="U3079" s="1" t="s">
        <v>6755</v>
      </c>
      <c r="V3079" s="1" t="s">
        <v>2470</v>
      </c>
      <c r="W3079" s="1" t="s">
        <v>51</v>
      </c>
      <c r="X3079" s="1" t="str">
        <f>CONCATENATE(Tableau4[[#This Row],[Numéro de pièce de la pièce de référence]],Tableau4[[#This Row],[Numéro de poste de la pièce de référence]])</f>
        <v>450068624520</v>
      </c>
    </row>
    <row r="3080" spans="1:24" x14ac:dyDescent="0.35">
      <c r="A3080" s="1" t="s">
        <v>138</v>
      </c>
      <c r="B3080" s="1" t="s">
        <v>2489</v>
      </c>
      <c r="C3080" s="1" t="s">
        <v>2492</v>
      </c>
      <c r="D3080" s="1" t="s">
        <v>139</v>
      </c>
      <c r="E3080" s="1" t="s">
        <v>1826</v>
      </c>
      <c r="F3080" s="1" t="s">
        <v>2407</v>
      </c>
      <c r="G3080" s="1" t="s">
        <v>3161</v>
      </c>
      <c r="H3080" s="1" t="s">
        <v>217</v>
      </c>
      <c r="I3080" s="2">
        <v>44162</v>
      </c>
      <c r="J3080" s="1" t="s">
        <v>4282</v>
      </c>
      <c r="K3080" s="1" t="s">
        <v>4283</v>
      </c>
      <c r="L3080" s="1" t="s">
        <v>2630</v>
      </c>
      <c r="M3080" s="1" t="s">
        <v>4290</v>
      </c>
      <c r="N3080" s="3">
        <v>-1950000</v>
      </c>
      <c r="O3080" s="3">
        <v>0</v>
      </c>
      <c r="P3080" s="1" t="s">
        <v>3167</v>
      </c>
      <c r="Q3080" s="1" t="s">
        <v>1828</v>
      </c>
      <c r="R3080" s="1" t="s">
        <v>1825</v>
      </c>
      <c r="S3080" s="1" t="s">
        <v>2407</v>
      </c>
      <c r="T3080" s="1" t="s">
        <v>2407</v>
      </c>
      <c r="U3080" s="1" t="s">
        <v>6756</v>
      </c>
      <c r="V3080" s="1" t="s">
        <v>2470</v>
      </c>
      <c r="W3080" s="1" t="s">
        <v>103</v>
      </c>
      <c r="X3080" s="1" t="str">
        <f>CONCATENATE(Tableau4[[#This Row],[Numéro de pièce de la pièce de référence]],Tableau4[[#This Row],[Numéro de poste de la pièce de référence]])</f>
        <v>450068625620</v>
      </c>
    </row>
    <row r="3081" spans="1:24" x14ac:dyDescent="0.35">
      <c r="A3081" s="1" t="s">
        <v>97</v>
      </c>
      <c r="B3081" s="1" t="s">
        <v>2489</v>
      </c>
      <c r="C3081" s="1" t="s">
        <v>2510</v>
      </c>
      <c r="D3081" s="1" t="s">
        <v>101</v>
      </c>
      <c r="E3081" s="1" t="s">
        <v>2130</v>
      </c>
      <c r="F3081" s="1" t="s">
        <v>2407</v>
      </c>
      <c r="G3081" s="1" t="s">
        <v>2918</v>
      </c>
      <c r="H3081" s="1" t="s">
        <v>88</v>
      </c>
      <c r="I3081" s="2">
        <v>44162</v>
      </c>
      <c r="J3081" s="1" t="s">
        <v>4282</v>
      </c>
      <c r="K3081" s="1" t="s">
        <v>4283</v>
      </c>
      <c r="L3081" s="1" t="s">
        <v>2630</v>
      </c>
      <c r="M3081" s="1" t="s">
        <v>4290</v>
      </c>
      <c r="N3081" s="3">
        <v>-125958.64</v>
      </c>
      <c r="O3081" s="3">
        <v>0</v>
      </c>
      <c r="P3081" s="1" t="s">
        <v>2581</v>
      </c>
      <c r="Q3081" s="1" t="s">
        <v>2131</v>
      </c>
      <c r="R3081" s="1" t="s">
        <v>2129</v>
      </c>
      <c r="S3081" s="1" t="s">
        <v>2407</v>
      </c>
      <c r="T3081" s="1" t="s">
        <v>2407</v>
      </c>
      <c r="U3081" s="1" t="s">
        <v>6757</v>
      </c>
      <c r="V3081" s="1" t="s">
        <v>2470</v>
      </c>
      <c r="W3081" s="1" t="s">
        <v>92</v>
      </c>
      <c r="X3081" s="1" t="str">
        <f>CONCATENATE(Tableau4[[#This Row],[Numéro de pièce de la pièce de référence]],Tableau4[[#This Row],[Numéro de poste de la pièce de référence]])</f>
        <v>450069311010</v>
      </c>
    </row>
    <row r="3082" spans="1:24" x14ac:dyDescent="0.35">
      <c r="A3082" s="1" t="s">
        <v>97</v>
      </c>
      <c r="B3082" s="1" t="s">
        <v>2489</v>
      </c>
      <c r="C3082" s="1" t="s">
        <v>2510</v>
      </c>
      <c r="D3082" s="1" t="s">
        <v>101</v>
      </c>
      <c r="E3082" s="1" t="s">
        <v>2130</v>
      </c>
      <c r="F3082" s="1" t="s">
        <v>2407</v>
      </c>
      <c r="G3082" s="1" t="s">
        <v>2918</v>
      </c>
      <c r="H3082" s="1" t="s">
        <v>88</v>
      </c>
      <c r="I3082" s="2">
        <v>44162</v>
      </c>
      <c r="J3082" s="1" t="s">
        <v>4282</v>
      </c>
      <c r="K3082" s="1" t="s">
        <v>4283</v>
      </c>
      <c r="L3082" s="1" t="s">
        <v>2630</v>
      </c>
      <c r="M3082" s="1" t="s">
        <v>4290</v>
      </c>
      <c r="N3082" s="3">
        <v>53982.27</v>
      </c>
      <c r="O3082" s="3">
        <v>0</v>
      </c>
      <c r="P3082" s="1" t="s">
        <v>2581</v>
      </c>
      <c r="Q3082" s="1" t="s">
        <v>2131</v>
      </c>
      <c r="R3082" s="1" t="s">
        <v>2129</v>
      </c>
      <c r="S3082" s="1" t="s">
        <v>2407</v>
      </c>
      <c r="T3082" s="1" t="s">
        <v>2407</v>
      </c>
      <c r="U3082" s="1" t="s">
        <v>6758</v>
      </c>
      <c r="V3082" s="1" t="s">
        <v>2470</v>
      </c>
      <c r="W3082" s="1" t="s">
        <v>92</v>
      </c>
      <c r="X3082" s="1" t="str">
        <f>CONCATENATE(Tableau4[[#This Row],[Numéro de pièce de la pièce de référence]],Tableau4[[#This Row],[Numéro de poste de la pièce de référence]])</f>
        <v>450069311010</v>
      </c>
    </row>
    <row r="3083" spans="1:24" x14ac:dyDescent="0.35">
      <c r="A3083" s="1" t="s">
        <v>97</v>
      </c>
      <c r="B3083" s="1" t="s">
        <v>2489</v>
      </c>
      <c r="C3083" s="1" t="s">
        <v>2510</v>
      </c>
      <c r="D3083" s="1" t="s">
        <v>101</v>
      </c>
      <c r="E3083" s="1" t="s">
        <v>2245</v>
      </c>
      <c r="F3083" s="1" t="s">
        <v>2407</v>
      </c>
      <c r="G3083" s="1" t="s">
        <v>3219</v>
      </c>
      <c r="H3083" s="1" t="s">
        <v>88</v>
      </c>
      <c r="I3083" s="2">
        <v>44162</v>
      </c>
      <c r="J3083" s="1" t="s">
        <v>4282</v>
      </c>
      <c r="K3083" s="1" t="s">
        <v>4283</v>
      </c>
      <c r="L3083" s="1" t="s">
        <v>2630</v>
      </c>
      <c r="M3083" s="1" t="s">
        <v>4290</v>
      </c>
      <c r="N3083" s="3">
        <v>-10509.18</v>
      </c>
      <c r="O3083" s="3">
        <v>0</v>
      </c>
      <c r="P3083" s="1" t="s">
        <v>2702</v>
      </c>
      <c r="Q3083" s="1" t="s">
        <v>2246</v>
      </c>
      <c r="R3083" s="1" t="s">
        <v>1580</v>
      </c>
      <c r="S3083" s="1" t="s">
        <v>2407</v>
      </c>
      <c r="T3083" s="1" t="s">
        <v>2407</v>
      </c>
      <c r="U3083" s="1" t="s">
        <v>6759</v>
      </c>
      <c r="V3083" s="1" t="s">
        <v>2470</v>
      </c>
      <c r="W3083" s="1" t="s">
        <v>74</v>
      </c>
      <c r="X3083" s="1" t="str">
        <f>CONCATENATE(Tableau4[[#This Row],[Numéro de pièce de la pièce de référence]],Tableau4[[#This Row],[Numéro de poste de la pièce de référence]])</f>
        <v>450069372610</v>
      </c>
    </row>
    <row r="3084" spans="1:24" x14ac:dyDescent="0.35">
      <c r="A3084" s="1" t="s">
        <v>97</v>
      </c>
      <c r="B3084" s="1" t="s">
        <v>2489</v>
      </c>
      <c r="C3084" s="1" t="s">
        <v>2510</v>
      </c>
      <c r="D3084" s="1" t="s">
        <v>101</v>
      </c>
      <c r="E3084" s="1" t="s">
        <v>2245</v>
      </c>
      <c r="F3084" s="1" t="s">
        <v>2407</v>
      </c>
      <c r="G3084" s="1" t="s">
        <v>3219</v>
      </c>
      <c r="H3084" s="1" t="s">
        <v>217</v>
      </c>
      <c r="I3084" s="2">
        <v>44162</v>
      </c>
      <c r="J3084" s="1" t="s">
        <v>4282</v>
      </c>
      <c r="K3084" s="1" t="s">
        <v>4283</v>
      </c>
      <c r="L3084" s="1" t="s">
        <v>2630</v>
      </c>
      <c r="M3084" s="1" t="s">
        <v>4290</v>
      </c>
      <c r="N3084" s="3">
        <v>-12949.99</v>
      </c>
      <c r="O3084" s="3">
        <v>0</v>
      </c>
      <c r="P3084" s="1" t="s">
        <v>2702</v>
      </c>
      <c r="Q3084" s="1" t="s">
        <v>2247</v>
      </c>
      <c r="R3084" s="1" t="s">
        <v>1580</v>
      </c>
      <c r="S3084" s="1" t="s">
        <v>2407</v>
      </c>
      <c r="T3084" s="1" t="s">
        <v>2407</v>
      </c>
      <c r="U3084" s="1" t="s">
        <v>6760</v>
      </c>
      <c r="V3084" s="1" t="s">
        <v>2470</v>
      </c>
      <c r="W3084" s="1" t="s">
        <v>74</v>
      </c>
      <c r="X3084" s="1" t="str">
        <f>CONCATENATE(Tableau4[[#This Row],[Numéro de pièce de la pièce de référence]],Tableau4[[#This Row],[Numéro de poste de la pièce de référence]])</f>
        <v>450069372620</v>
      </c>
    </row>
    <row r="3085" spans="1:24" x14ac:dyDescent="0.35">
      <c r="A3085" s="1" t="s">
        <v>97</v>
      </c>
      <c r="B3085" s="1" t="s">
        <v>2489</v>
      </c>
      <c r="C3085" s="1" t="s">
        <v>2510</v>
      </c>
      <c r="D3085" s="1" t="s">
        <v>101</v>
      </c>
      <c r="E3085" s="1" t="s">
        <v>2245</v>
      </c>
      <c r="F3085" s="1" t="s">
        <v>2407</v>
      </c>
      <c r="G3085" s="1" t="s">
        <v>3219</v>
      </c>
      <c r="H3085" s="1" t="s">
        <v>222</v>
      </c>
      <c r="I3085" s="2">
        <v>44162</v>
      </c>
      <c r="J3085" s="1" t="s">
        <v>4282</v>
      </c>
      <c r="K3085" s="1" t="s">
        <v>4283</v>
      </c>
      <c r="L3085" s="1" t="s">
        <v>2630</v>
      </c>
      <c r="M3085" s="1" t="s">
        <v>4290</v>
      </c>
      <c r="N3085" s="3">
        <v>-465.85</v>
      </c>
      <c r="O3085" s="3">
        <v>0</v>
      </c>
      <c r="P3085" s="1" t="s">
        <v>2702</v>
      </c>
      <c r="Q3085" s="1" t="s">
        <v>2248</v>
      </c>
      <c r="R3085" s="1" t="s">
        <v>1580</v>
      </c>
      <c r="S3085" s="1" t="s">
        <v>2407</v>
      </c>
      <c r="T3085" s="1" t="s">
        <v>2407</v>
      </c>
      <c r="U3085" s="1" t="s">
        <v>6761</v>
      </c>
      <c r="V3085" s="1" t="s">
        <v>2470</v>
      </c>
      <c r="W3085" s="1" t="s">
        <v>74</v>
      </c>
      <c r="X3085" s="1" t="str">
        <f>CONCATENATE(Tableau4[[#This Row],[Numéro de pièce de la pièce de référence]],Tableau4[[#This Row],[Numéro de poste de la pièce de référence]])</f>
        <v>450069372630</v>
      </c>
    </row>
    <row r="3086" spans="1:24" x14ac:dyDescent="0.35">
      <c r="A3086" s="1" t="s">
        <v>97</v>
      </c>
      <c r="B3086" s="1" t="s">
        <v>2489</v>
      </c>
      <c r="C3086" s="1" t="s">
        <v>2510</v>
      </c>
      <c r="D3086" s="1" t="s">
        <v>101</v>
      </c>
      <c r="E3086" s="1" t="s">
        <v>2066</v>
      </c>
      <c r="F3086" s="1" t="s">
        <v>2407</v>
      </c>
      <c r="G3086" s="1" t="s">
        <v>3225</v>
      </c>
      <c r="H3086" s="1" t="s">
        <v>88</v>
      </c>
      <c r="I3086" s="2">
        <v>44162</v>
      </c>
      <c r="J3086" s="1" t="s">
        <v>4282</v>
      </c>
      <c r="K3086" s="1" t="s">
        <v>4283</v>
      </c>
      <c r="L3086" s="1" t="s">
        <v>2590</v>
      </c>
      <c r="M3086" s="1" t="s">
        <v>4402</v>
      </c>
      <c r="N3086" s="3">
        <v>32.32</v>
      </c>
      <c r="O3086" s="3">
        <v>0</v>
      </c>
      <c r="P3086" s="1" t="s">
        <v>2567</v>
      </c>
      <c r="Q3086" s="1" t="s">
        <v>2067</v>
      </c>
      <c r="R3086" s="1" t="s">
        <v>2065</v>
      </c>
      <c r="S3086" s="1" t="s">
        <v>2407</v>
      </c>
      <c r="T3086" s="1" t="s">
        <v>2407</v>
      </c>
      <c r="U3086" s="1" t="s">
        <v>6762</v>
      </c>
      <c r="V3086" s="1" t="s">
        <v>2470</v>
      </c>
      <c r="W3086" s="1" t="s">
        <v>103</v>
      </c>
      <c r="X3086" s="1" t="str">
        <f>CONCATENATE(Tableau4[[#This Row],[Numéro de pièce de la pièce de référence]],Tableau4[[#This Row],[Numéro de poste de la pièce de référence]])</f>
        <v>450069409410</v>
      </c>
    </row>
    <row r="3087" spans="1:24" x14ac:dyDescent="0.35">
      <c r="A3087" s="1" t="s">
        <v>97</v>
      </c>
      <c r="B3087" s="1" t="s">
        <v>2489</v>
      </c>
      <c r="C3087" s="1" t="s">
        <v>2510</v>
      </c>
      <c r="D3087" s="1" t="s">
        <v>101</v>
      </c>
      <c r="E3087" s="1" t="s">
        <v>2066</v>
      </c>
      <c r="F3087" s="1" t="s">
        <v>2407</v>
      </c>
      <c r="G3087" s="1" t="s">
        <v>3225</v>
      </c>
      <c r="H3087" s="1" t="s">
        <v>88</v>
      </c>
      <c r="I3087" s="2">
        <v>44162</v>
      </c>
      <c r="J3087" s="1" t="s">
        <v>4282</v>
      </c>
      <c r="K3087" s="1" t="s">
        <v>4283</v>
      </c>
      <c r="L3087" s="1" t="s">
        <v>2630</v>
      </c>
      <c r="M3087" s="1" t="s">
        <v>4290</v>
      </c>
      <c r="N3087" s="3">
        <v>-32.32</v>
      </c>
      <c r="O3087" s="3">
        <v>0</v>
      </c>
      <c r="P3087" s="1" t="s">
        <v>2567</v>
      </c>
      <c r="Q3087" s="1" t="s">
        <v>2067</v>
      </c>
      <c r="R3087" s="1" t="s">
        <v>2065</v>
      </c>
      <c r="S3087" s="1" t="s">
        <v>2407</v>
      </c>
      <c r="T3087" s="1" t="s">
        <v>2407</v>
      </c>
      <c r="U3087" s="1" t="s">
        <v>6762</v>
      </c>
      <c r="V3087" s="1" t="s">
        <v>2470</v>
      </c>
      <c r="W3087" s="1" t="s">
        <v>103</v>
      </c>
      <c r="X3087" s="1" t="str">
        <f>CONCATENATE(Tableau4[[#This Row],[Numéro de pièce de la pièce de référence]],Tableau4[[#This Row],[Numéro de poste de la pièce de référence]])</f>
        <v>450069409410</v>
      </c>
    </row>
    <row r="3088" spans="1:24" x14ac:dyDescent="0.35">
      <c r="A3088" s="1" t="s">
        <v>97</v>
      </c>
      <c r="B3088" s="1" t="s">
        <v>2489</v>
      </c>
      <c r="C3088" s="1" t="s">
        <v>2510</v>
      </c>
      <c r="D3088" s="1" t="s">
        <v>101</v>
      </c>
      <c r="E3088" s="1" t="s">
        <v>2066</v>
      </c>
      <c r="F3088" s="1" t="s">
        <v>2407</v>
      </c>
      <c r="G3088" s="1" t="s">
        <v>3225</v>
      </c>
      <c r="H3088" s="1" t="s">
        <v>88</v>
      </c>
      <c r="I3088" s="2">
        <v>44162</v>
      </c>
      <c r="J3088" s="1" t="s">
        <v>4282</v>
      </c>
      <c r="K3088" s="1" t="s">
        <v>4283</v>
      </c>
      <c r="L3088" s="1" t="s">
        <v>2590</v>
      </c>
      <c r="M3088" s="1" t="s">
        <v>4402</v>
      </c>
      <c r="N3088" s="3">
        <v>8.85</v>
      </c>
      <c r="O3088" s="3">
        <v>0</v>
      </c>
      <c r="P3088" s="1" t="s">
        <v>2567</v>
      </c>
      <c r="Q3088" s="1" t="s">
        <v>2067</v>
      </c>
      <c r="R3088" s="1" t="s">
        <v>2065</v>
      </c>
      <c r="S3088" s="1" t="s">
        <v>2407</v>
      </c>
      <c r="T3088" s="1" t="s">
        <v>2407</v>
      </c>
      <c r="U3088" s="1" t="s">
        <v>6763</v>
      </c>
      <c r="V3088" s="1" t="s">
        <v>2470</v>
      </c>
      <c r="W3088" s="1" t="s">
        <v>103</v>
      </c>
      <c r="X3088" s="1" t="str">
        <f>CONCATENATE(Tableau4[[#This Row],[Numéro de pièce de la pièce de référence]],Tableau4[[#This Row],[Numéro de poste de la pièce de référence]])</f>
        <v>450069409410</v>
      </c>
    </row>
    <row r="3089" spans="1:24" x14ac:dyDescent="0.35">
      <c r="A3089" s="1" t="s">
        <v>97</v>
      </c>
      <c r="B3089" s="1" t="s">
        <v>2489</v>
      </c>
      <c r="C3089" s="1" t="s">
        <v>2510</v>
      </c>
      <c r="D3089" s="1" t="s">
        <v>101</v>
      </c>
      <c r="E3089" s="1" t="s">
        <v>2066</v>
      </c>
      <c r="F3089" s="1" t="s">
        <v>2407</v>
      </c>
      <c r="G3089" s="1" t="s">
        <v>3225</v>
      </c>
      <c r="H3089" s="1" t="s">
        <v>88</v>
      </c>
      <c r="I3089" s="2">
        <v>44162</v>
      </c>
      <c r="J3089" s="1" t="s">
        <v>4282</v>
      </c>
      <c r="K3089" s="1" t="s">
        <v>4283</v>
      </c>
      <c r="L3089" s="1" t="s">
        <v>2630</v>
      </c>
      <c r="M3089" s="1" t="s">
        <v>4290</v>
      </c>
      <c r="N3089" s="3">
        <v>60.92</v>
      </c>
      <c r="O3089" s="3">
        <v>0</v>
      </c>
      <c r="P3089" s="1" t="s">
        <v>2567</v>
      </c>
      <c r="Q3089" s="1" t="s">
        <v>2067</v>
      </c>
      <c r="R3089" s="1" t="s">
        <v>2065</v>
      </c>
      <c r="S3089" s="1" t="s">
        <v>2407</v>
      </c>
      <c r="T3089" s="1" t="s">
        <v>2407</v>
      </c>
      <c r="U3089" s="1" t="s">
        <v>6763</v>
      </c>
      <c r="V3089" s="1" t="s">
        <v>2470</v>
      </c>
      <c r="W3089" s="1" t="s">
        <v>103</v>
      </c>
      <c r="X3089" s="1" t="str">
        <f>CONCATENATE(Tableau4[[#This Row],[Numéro de pièce de la pièce de référence]],Tableau4[[#This Row],[Numéro de poste de la pièce de référence]])</f>
        <v>450069409410</v>
      </c>
    </row>
    <row r="3090" spans="1:24" x14ac:dyDescent="0.35">
      <c r="A3090" s="1" t="s">
        <v>97</v>
      </c>
      <c r="B3090" s="1" t="s">
        <v>2489</v>
      </c>
      <c r="C3090" s="1" t="s">
        <v>2510</v>
      </c>
      <c r="D3090" s="1" t="s">
        <v>101</v>
      </c>
      <c r="E3090" s="1" t="s">
        <v>2066</v>
      </c>
      <c r="F3090" s="1" t="s">
        <v>2407</v>
      </c>
      <c r="G3090" s="1" t="s">
        <v>3225</v>
      </c>
      <c r="H3090" s="1" t="s">
        <v>88</v>
      </c>
      <c r="I3090" s="2">
        <v>44162</v>
      </c>
      <c r="J3090" s="1" t="s">
        <v>4282</v>
      </c>
      <c r="K3090" s="1" t="s">
        <v>4283</v>
      </c>
      <c r="L3090" s="1" t="s">
        <v>2590</v>
      </c>
      <c r="M3090" s="1" t="s">
        <v>4402</v>
      </c>
      <c r="N3090" s="3">
        <v>-60.92</v>
      </c>
      <c r="O3090" s="3">
        <v>0</v>
      </c>
      <c r="P3090" s="1" t="s">
        <v>2567</v>
      </c>
      <c r="Q3090" s="1" t="s">
        <v>2067</v>
      </c>
      <c r="R3090" s="1" t="s">
        <v>2065</v>
      </c>
      <c r="S3090" s="1" t="s">
        <v>2407</v>
      </c>
      <c r="T3090" s="1" t="s">
        <v>2407</v>
      </c>
      <c r="U3090" s="1" t="s">
        <v>6763</v>
      </c>
      <c r="V3090" s="1" t="s">
        <v>2470</v>
      </c>
      <c r="W3090" s="1" t="s">
        <v>103</v>
      </c>
      <c r="X3090" s="1" t="str">
        <f>CONCATENATE(Tableau4[[#This Row],[Numéro de pièce de la pièce de référence]],Tableau4[[#This Row],[Numéro de poste de la pièce de référence]])</f>
        <v>450069409410</v>
      </c>
    </row>
    <row r="3091" spans="1:24" x14ac:dyDescent="0.35">
      <c r="A3091" s="1" t="s">
        <v>97</v>
      </c>
      <c r="B3091" s="1" t="s">
        <v>2489</v>
      </c>
      <c r="C3091" s="1" t="s">
        <v>2510</v>
      </c>
      <c r="D3091" s="1" t="s">
        <v>101</v>
      </c>
      <c r="E3091" s="1" t="s">
        <v>2066</v>
      </c>
      <c r="F3091" s="1" t="s">
        <v>2407</v>
      </c>
      <c r="G3091" s="1" t="s">
        <v>3225</v>
      </c>
      <c r="H3091" s="1" t="s">
        <v>88</v>
      </c>
      <c r="I3091" s="2">
        <v>44162</v>
      </c>
      <c r="J3091" s="1" t="s">
        <v>4282</v>
      </c>
      <c r="K3091" s="1" t="s">
        <v>4283</v>
      </c>
      <c r="L3091" s="1" t="s">
        <v>2630</v>
      </c>
      <c r="M3091" s="1" t="s">
        <v>4290</v>
      </c>
      <c r="N3091" s="3">
        <v>79.2</v>
      </c>
      <c r="O3091" s="3">
        <v>0</v>
      </c>
      <c r="P3091" s="1" t="s">
        <v>2567</v>
      </c>
      <c r="Q3091" s="1" t="s">
        <v>2067</v>
      </c>
      <c r="R3091" s="1" t="s">
        <v>2065</v>
      </c>
      <c r="S3091" s="1" t="s">
        <v>2407</v>
      </c>
      <c r="T3091" s="1" t="s">
        <v>2407</v>
      </c>
      <c r="U3091" s="1" t="s">
        <v>6763</v>
      </c>
      <c r="V3091" s="1" t="s">
        <v>2470</v>
      </c>
      <c r="W3091" s="1" t="s">
        <v>103</v>
      </c>
      <c r="X3091" s="1" t="str">
        <f>CONCATENATE(Tableau4[[#This Row],[Numéro de pièce de la pièce de référence]],Tableau4[[#This Row],[Numéro de poste de la pièce de référence]])</f>
        <v>450069409410</v>
      </c>
    </row>
    <row r="3092" spans="1:24" x14ac:dyDescent="0.35">
      <c r="A3092" s="1" t="s">
        <v>97</v>
      </c>
      <c r="B3092" s="1" t="s">
        <v>2489</v>
      </c>
      <c r="C3092" s="1" t="s">
        <v>2510</v>
      </c>
      <c r="D3092" s="1" t="s">
        <v>101</v>
      </c>
      <c r="E3092" s="1" t="s">
        <v>2066</v>
      </c>
      <c r="F3092" s="1" t="s">
        <v>2407</v>
      </c>
      <c r="G3092" s="1" t="s">
        <v>3225</v>
      </c>
      <c r="H3092" s="1" t="s">
        <v>88</v>
      </c>
      <c r="I3092" s="2">
        <v>44162</v>
      </c>
      <c r="J3092" s="1" t="s">
        <v>4282</v>
      </c>
      <c r="K3092" s="1" t="s">
        <v>4283</v>
      </c>
      <c r="L3092" s="1" t="s">
        <v>2590</v>
      </c>
      <c r="M3092" s="1" t="s">
        <v>4402</v>
      </c>
      <c r="N3092" s="3">
        <v>-79.2</v>
      </c>
      <c r="O3092" s="3">
        <v>0</v>
      </c>
      <c r="P3092" s="1" t="s">
        <v>2567</v>
      </c>
      <c r="Q3092" s="1" t="s">
        <v>2067</v>
      </c>
      <c r="R3092" s="1" t="s">
        <v>2065</v>
      </c>
      <c r="S3092" s="1" t="s">
        <v>2407</v>
      </c>
      <c r="T3092" s="1" t="s">
        <v>2407</v>
      </c>
      <c r="U3092" s="1" t="s">
        <v>6763</v>
      </c>
      <c r="V3092" s="1" t="s">
        <v>2470</v>
      </c>
      <c r="W3092" s="1" t="s">
        <v>103</v>
      </c>
      <c r="X3092" s="1" t="str">
        <f>CONCATENATE(Tableau4[[#This Row],[Numéro de pièce de la pièce de référence]],Tableau4[[#This Row],[Numéro de poste de la pièce de référence]])</f>
        <v>450069409410</v>
      </c>
    </row>
    <row r="3093" spans="1:24" x14ac:dyDescent="0.35">
      <c r="A3093" s="1" t="s">
        <v>97</v>
      </c>
      <c r="B3093" s="1" t="s">
        <v>2489</v>
      </c>
      <c r="C3093" s="1" t="s">
        <v>2510</v>
      </c>
      <c r="D3093" s="1" t="s">
        <v>101</v>
      </c>
      <c r="E3093" s="1" t="s">
        <v>2066</v>
      </c>
      <c r="F3093" s="1" t="s">
        <v>2407</v>
      </c>
      <c r="G3093" s="1" t="s">
        <v>3225</v>
      </c>
      <c r="H3093" s="1" t="s">
        <v>88</v>
      </c>
      <c r="I3093" s="2">
        <v>44162</v>
      </c>
      <c r="J3093" s="1" t="s">
        <v>4282</v>
      </c>
      <c r="K3093" s="1" t="s">
        <v>4283</v>
      </c>
      <c r="L3093" s="1" t="s">
        <v>2630</v>
      </c>
      <c r="M3093" s="1" t="s">
        <v>4290</v>
      </c>
      <c r="N3093" s="3">
        <v>-65.349999999999994</v>
      </c>
      <c r="O3093" s="3">
        <v>0</v>
      </c>
      <c r="P3093" s="1" t="s">
        <v>2567</v>
      </c>
      <c r="Q3093" s="1" t="s">
        <v>2067</v>
      </c>
      <c r="R3093" s="1" t="s">
        <v>2065</v>
      </c>
      <c r="S3093" s="1" t="s">
        <v>2407</v>
      </c>
      <c r="T3093" s="1" t="s">
        <v>2407</v>
      </c>
      <c r="U3093" s="1" t="s">
        <v>6764</v>
      </c>
      <c r="V3093" s="1" t="s">
        <v>2470</v>
      </c>
      <c r="W3093" s="1" t="s">
        <v>103</v>
      </c>
      <c r="X3093" s="1" t="str">
        <f>CONCATENATE(Tableau4[[#This Row],[Numéro de pièce de la pièce de référence]],Tableau4[[#This Row],[Numéro de poste de la pièce de référence]])</f>
        <v>450069409410</v>
      </c>
    </row>
    <row r="3094" spans="1:24" x14ac:dyDescent="0.35">
      <c r="A3094" s="1" t="s">
        <v>97</v>
      </c>
      <c r="B3094" s="1" t="s">
        <v>2489</v>
      </c>
      <c r="C3094" s="1" t="s">
        <v>2510</v>
      </c>
      <c r="D3094" s="1" t="s">
        <v>101</v>
      </c>
      <c r="E3094" s="1" t="s">
        <v>2066</v>
      </c>
      <c r="F3094" s="1" t="s">
        <v>2407</v>
      </c>
      <c r="G3094" s="1" t="s">
        <v>3225</v>
      </c>
      <c r="H3094" s="1" t="s">
        <v>88</v>
      </c>
      <c r="I3094" s="2">
        <v>44162</v>
      </c>
      <c r="J3094" s="1" t="s">
        <v>4282</v>
      </c>
      <c r="K3094" s="1" t="s">
        <v>4283</v>
      </c>
      <c r="L3094" s="1" t="s">
        <v>2590</v>
      </c>
      <c r="M3094" s="1" t="s">
        <v>4402</v>
      </c>
      <c r="N3094" s="3">
        <v>65.349999999999994</v>
      </c>
      <c r="O3094" s="3">
        <v>0</v>
      </c>
      <c r="P3094" s="1" t="s">
        <v>2567</v>
      </c>
      <c r="Q3094" s="1" t="s">
        <v>2067</v>
      </c>
      <c r="R3094" s="1" t="s">
        <v>2065</v>
      </c>
      <c r="S3094" s="1" t="s">
        <v>2407</v>
      </c>
      <c r="T3094" s="1" t="s">
        <v>2407</v>
      </c>
      <c r="U3094" s="1" t="s">
        <v>6764</v>
      </c>
      <c r="V3094" s="1" t="s">
        <v>2470</v>
      </c>
      <c r="W3094" s="1" t="s">
        <v>103</v>
      </c>
      <c r="X3094" s="1" t="str">
        <f>CONCATENATE(Tableau4[[#This Row],[Numéro de pièce de la pièce de référence]],Tableau4[[#This Row],[Numéro de poste de la pièce de référence]])</f>
        <v>450069409410</v>
      </c>
    </row>
    <row r="3095" spans="1:24" x14ac:dyDescent="0.35">
      <c r="A3095" s="1" t="s">
        <v>97</v>
      </c>
      <c r="B3095" s="1" t="s">
        <v>2489</v>
      </c>
      <c r="C3095" s="1" t="s">
        <v>2510</v>
      </c>
      <c r="D3095" s="1" t="s">
        <v>101</v>
      </c>
      <c r="E3095" s="1" t="s">
        <v>2066</v>
      </c>
      <c r="F3095" s="1" t="s">
        <v>2407</v>
      </c>
      <c r="G3095" s="1" t="s">
        <v>3225</v>
      </c>
      <c r="H3095" s="1" t="s">
        <v>88</v>
      </c>
      <c r="I3095" s="2">
        <v>44162</v>
      </c>
      <c r="J3095" s="1" t="s">
        <v>4282</v>
      </c>
      <c r="K3095" s="1" t="s">
        <v>4283</v>
      </c>
      <c r="L3095" s="1" t="s">
        <v>2630</v>
      </c>
      <c r="M3095" s="1" t="s">
        <v>4290</v>
      </c>
      <c r="N3095" s="3">
        <v>192.41</v>
      </c>
      <c r="O3095" s="3">
        <v>0</v>
      </c>
      <c r="P3095" s="1" t="s">
        <v>2567</v>
      </c>
      <c r="Q3095" s="1" t="s">
        <v>2067</v>
      </c>
      <c r="R3095" s="1" t="s">
        <v>2065</v>
      </c>
      <c r="S3095" s="1" t="s">
        <v>2407</v>
      </c>
      <c r="T3095" s="1" t="s">
        <v>2407</v>
      </c>
      <c r="U3095" s="1" t="s">
        <v>6764</v>
      </c>
      <c r="V3095" s="1" t="s">
        <v>2470</v>
      </c>
      <c r="W3095" s="1" t="s">
        <v>103</v>
      </c>
      <c r="X3095" s="1" t="str">
        <f>CONCATENATE(Tableau4[[#This Row],[Numéro de pièce de la pièce de référence]],Tableau4[[#This Row],[Numéro de poste de la pièce de référence]])</f>
        <v>450069409410</v>
      </c>
    </row>
    <row r="3096" spans="1:24" x14ac:dyDescent="0.35">
      <c r="A3096" s="1" t="s">
        <v>97</v>
      </c>
      <c r="B3096" s="1" t="s">
        <v>2489</v>
      </c>
      <c r="C3096" s="1" t="s">
        <v>2510</v>
      </c>
      <c r="D3096" s="1" t="s">
        <v>101</v>
      </c>
      <c r="E3096" s="1" t="s">
        <v>2066</v>
      </c>
      <c r="F3096" s="1" t="s">
        <v>2407</v>
      </c>
      <c r="G3096" s="1" t="s">
        <v>3225</v>
      </c>
      <c r="H3096" s="1" t="s">
        <v>88</v>
      </c>
      <c r="I3096" s="2">
        <v>44162</v>
      </c>
      <c r="J3096" s="1" t="s">
        <v>4282</v>
      </c>
      <c r="K3096" s="1" t="s">
        <v>4283</v>
      </c>
      <c r="L3096" s="1" t="s">
        <v>2590</v>
      </c>
      <c r="M3096" s="1" t="s">
        <v>4402</v>
      </c>
      <c r="N3096" s="3">
        <v>-192.41</v>
      </c>
      <c r="O3096" s="3">
        <v>0</v>
      </c>
      <c r="P3096" s="1" t="s">
        <v>2567</v>
      </c>
      <c r="Q3096" s="1" t="s">
        <v>2067</v>
      </c>
      <c r="R3096" s="1" t="s">
        <v>2065</v>
      </c>
      <c r="S3096" s="1" t="s">
        <v>2407</v>
      </c>
      <c r="T3096" s="1" t="s">
        <v>2407</v>
      </c>
      <c r="U3096" s="1" t="s">
        <v>6764</v>
      </c>
      <c r="V3096" s="1" t="s">
        <v>2470</v>
      </c>
      <c r="W3096" s="1" t="s">
        <v>103</v>
      </c>
      <c r="X3096" s="1" t="str">
        <f>CONCATENATE(Tableau4[[#This Row],[Numéro de pièce de la pièce de référence]],Tableau4[[#This Row],[Numéro de poste de la pièce de référence]])</f>
        <v>450069409410</v>
      </c>
    </row>
    <row r="3097" spans="1:24" x14ac:dyDescent="0.35">
      <c r="A3097" s="1" t="s">
        <v>97</v>
      </c>
      <c r="B3097" s="1" t="s">
        <v>2489</v>
      </c>
      <c r="C3097" s="1" t="s">
        <v>2510</v>
      </c>
      <c r="D3097" s="1" t="s">
        <v>101</v>
      </c>
      <c r="E3097" s="1" t="s">
        <v>2066</v>
      </c>
      <c r="F3097" s="1" t="s">
        <v>2407</v>
      </c>
      <c r="G3097" s="1" t="s">
        <v>3225</v>
      </c>
      <c r="H3097" s="1" t="s">
        <v>88</v>
      </c>
      <c r="I3097" s="2">
        <v>44162</v>
      </c>
      <c r="J3097" s="1" t="s">
        <v>4282</v>
      </c>
      <c r="K3097" s="1" t="s">
        <v>4283</v>
      </c>
      <c r="L3097" s="1" t="s">
        <v>2630</v>
      </c>
      <c r="M3097" s="1" t="s">
        <v>4290</v>
      </c>
      <c r="N3097" s="3">
        <v>-277.36</v>
      </c>
      <c r="O3097" s="3">
        <v>0</v>
      </c>
      <c r="P3097" s="1" t="s">
        <v>2567</v>
      </c>
      <c r="Q3097" s="1" t="s">
        <v>2067</v>
      </c>
      <c r="R3097" s="1" t="s">
        <v>2065</v>
      </c>
      <c r="S3097" s="1" t="s">
        <v>2407</v>
      </c>
      <c r="T3097" s="1" t="s">
        <v>2407</v>
      </c>
      <c r="U3097" s="1" t="s">
        <v>6765</v>
      </c>
      <c r="V3097" s="1" t="s">
        <v>2470</v>
      </c>
      <c r="W3097" s="1" t="s">
        <v>103</v>
      </c>
      <c r="X3097" s="1" t="str">
        <f>CONCATENATE(Tableau4[[#This Row],[Numéro de pièce de la pièce de référence]],Tableau4[[#This Row],[Numéro de poste de la pièce de référence]])</f>
        <v>450069409410</v>
      </c>
    </row>
    <row r="3098" spans="1:24" x14ac:dyDescent="0.35">
      <c r="A3098" s="1" t="s">
        <v>97</v>
      </c>
      <c r="B3098" s="1" t="s">
        <v>2489</v>
      </c>
      <c r="C3098" s="1" t="s">
        <v>2510</v>
      </c>
      <c r="D3098" s="1" t="s">
        <v>101</v>
      </c>
      <c r="E3098" s="1" t="s">
        <v>2066</v>
      </c>
      <c r="F3098" s="1" t="s">
        <v>2407</v>
      </c>
      <c r="G3098" s="1" t="s">
        <v>3225</v>
      </c>
      <c r="H3098" s="1" t="s">
        <v>88</v>
      </c>
      <c r="I3098" s="2">
        <v>44162</v>
      </c>
      <c r="J3098" s="1" t="s">
        <v>4282</v>
      </c>
      <c r="K3098" s="1" t="s">
        <v>4283</v>
      </c>
      <c r="L3098" s="1" t="s">
        <v>2590</v>
      </c>
      <c r="M3098" s="1" t="s">
        <v>4402</v>
      </c>
      <c r="N3098" s="3">
        <v>277.36</v>
      </c>
      <c r="O3098" s="3">
        <v>0</v>
      </c>
      <c r="P3098" s="1" t="s">
        <v>2567</v>
      </c>
      <c r="Q3098" s="1" t="s">
        <v>2067</v>
      </c>
      <c r="R3098" s="1" t="s">
        <v>2065</v>
      </c>
      <c r="S3098" s="1" t="s">
        <v>2407</v>
      </c>
      <c r="T3098" s="1" t="s">
        <v>2407</v>
      </c>
      <c r="U3098" s="1" t="s">
        <v>6765</v>
      </c>
      <c r="V3098" s="1" t="s">
        <v>2470</v>
      </c>
      <c r="W3098" s="1" t="s">
        <v>103</v>
      </c>
      <c r="X3098" s="1" t="str">
        <f>CONCATENATE(Tableau4[[#This Row],[Numéro de pièce de la pièce de référence]],Tableau4[[#This Row],[Numéro de poste de la pièce de référence]])</f>
        <v>450069409410</v>
      </c>
    </row>
    <row r="3099" spans="1:24" x14ac:dyDescent="0.35">
      <c r="A3099" s="1" t="s">
        <v>97</v>
      </c>
      <c r="B3099" s="1" t="s">
        <v>2489</v>
      </c>
      <c r="C3099" s="1" t="s">
        <v>2510</v>
      </c>
      <c r="D3099" s="1" t="s">
        <v>101</v>
      </c>
      <c r="E3099" s="1" t="s">
        <v>2066</v>
      </c>
      <c r="F3099" s="1" t="s">
        <v>2407</v>
      </c>
      <c r="G3099" s="1" t="s">
        <v>3225</v>
      </c>
      <c r="H3099" s="1" t="s">
        <v>88</v>
      </c>
      <c r="I3099" s="2">
        <v>44162</v>
      </c>
      <c r="J3099" s="1" t="s">
        <v>4282</v>
      </c>
      <c r="K3099" s="1" t="s">
        <v>4283</v>
      </c>
      <c r="L3099" s="1" t="s">
        <v>2630</v>
      </c>
      <c r="M3099" s="1" t="s">
        <v>4290</v>
      </c>
      <c r="N3099" s="3">
        <v>-149.18</v>
      </c>
      <c r="O3099" s="3">
        <v>0</v>
      </c>
      <c r="P3099" s="1" t="s">
        <v>2567</v>
      </c>
      <c r="Q3099" s="1" t="s">
        <v>2067</v>
      </c>
      <c r="R3099" s="1" t="s">
        <v>2065</v>
      </c>
      <c r="S3099" s="1" t="s">
        <v>2407</v>
      </c>
      <c r="T3099" s="1" t="s">
        <v>2407</v>
      </c>
      <c r="U3099" s="1" t="s">
        <v>6766</v>
      </c>
      <c r="V3099" s="1" t="s">
        <v>2470</v>
      </c>
      <c r="W3099" s="1" t="s">
        <v>103</v>
      </c>
      <c r="X3099" s="1" t="str">
        <f>CONCATENATE(Tableau4[[#This Row],[Numéro de pièce de la pièce de référence]],Tableau4[[#This Row],[Numéro de poste de la pièce de référence]])</f>
        <v>450069409410</v>
      </c>
    </row>
    <row r="3100" spans="1:24" x14ac:dyDescent="0.35">
      <c r="A3100" s="1" t="s">
        <v>97</v>
      </c>
      <c r="B3100" s="1" t="s">
        <v>2489</v>
      </c>
      <c r="C3100" s="1" t="s">
        <v>2510</v>
      </c>
      <c r="D3100" s="1" t="s">
        <v>101</v>
      </c>
      <c r="E3100" s="1" t="s">
        <v>2066</v>
      </c>
      <c r="F3100" s="1" t="s">
        <v>2407</v>
      </c>
      <c r="G3100" s="1" t="s">
        <v>3225</v>
      </c>
      <c r="H3100" s="1" t="s">
        <v>88</v>
      </c>
      <c r="I3100" s="2">
        <v>44162</v>
      </c>
      <c r="J3100" s="1" t="s">
        <v>4282</v>
      </c>
      <c r="K3100" s="1" t="s">
        <v>4283</v>
      </c>
      <c r="L3100" s="1" t="s">
        <v>2590</v>
      </c>
      <c r="M3100" s="1" t="s">
        <v>4402</v>
      </c>
      <c r="N3100" s="3">
        <v>149.18</v>
      </c>
      <c r="O3100" s="3">
        <v>0</v>
      </c>
      <c r="P3100" s="1" t="s">
        <v>2567</v>
      </c>
      <c r="Q3100" s="1" t="s">
        <v>2067</v>
      </c>
      <c r="R3100" s="1" t="s">
        <v>2065</v>
      </c>
      <c r="S3100" s="1" t="s">
        <v>2407</v>
      </c>
      <c r="T3100" s="1" t="s">
        <v>2407</v>
      </c>
      <c r="U3100" s="1" t="s">
        <v>6766</v>
      </c>
      <c r="V3100" s="1" t="s">
        <v>2470</v>
      </c>
      <c r="W3100" s="1" t="s">
        <v>103</v>
      </c>
      <c r="X3100" s="1" t="str">
        <f>CONCATENATE(Tableau4[[#This Row],[Numéro de pièce de la pièce de référence]],Tableau4[[#This Row],[Numéro de poste de la pièce de référence]])</f>
        <v>450069409410</v>
      </c>
    </row>
    <row r="3101" spans="1:24" x14ac:dyDescent="0.35">
      <c r="A3101" s="1" t="s">
        <v>97</v>
      </c>
      <c r="B3101" s="1" t="s">
        <v>2489</v>
      </c>
      <c r="C3101" s="1" t="s">
        <v>2510</v>
      </c>
      <c r="D3101" s="1" t="s">
        <v>101</v>
      </c>
      <c r="E3101" s="1" t="s">
        <v>2066</v>
      </c>
      <c r="F3101" s="1" t="s">
        <v>2407</v>
      </c>
      <c r="G3101" s="1" t="s">
        <v>3225</v>
      </c>
      <c r="H3101" s="1" t="s">
        <v>88</v>
      </c>
      <c r="I3101" s="2">
        <v>44162</v>
      </c>
      <c r="J3101" s="1" t="s">
        <v>4282</v>
      </c>
      <c r="K3101" s="1" t="s">
        <v>4283</v>
      </c>
      <c r="L3101" s="1" t="s">
        <v>2630</v>
      </c>
      <c r="M3101" s="1" t="s">
        <v>4290</v>
      </c>
      <c r="N3101" s="3">
        <v>-99.45</v>
      </c>
      <c r="O3101" s="3">
        <v>0</v>
      </c>
      <c r="P3101" s="1" t="s">
        <v>2567</v>
      </c>
      <c r="Q3101" s="1" t="s">
        <v>2067</v>
      </c>
      <c r="R3101" s="1" t="s">
        <v>2065</v>
      </c>
      <c r="S3101" s="1" t="s">
        <v>2407</v>
      </c>
      <c r="T3101" s="1" t="s">
        <v>2407</v>
      </c>
      <c r="U3101" s="1" t="s">
        <v>6766</v>
      </c>
      <c r="V3101" s="1" t="s">
        <v>2470</v>
      </c>
      <c r="W3101" s="1" t="s">
        <v>103</v>
      </c>
      <c r="X3101" s="1" t="str">
        <f>CONCATENATE(Tableau4[[#This Row],[Numéro de pièce de la pièce de référence]],Tableau4[[#This Row],[Numéro de poste de la pièce de référence]])</f>
        <v>450069409410</v>
      </c>
    </row>
    <row r="3102" spans="1:24" x14ac:dyDescent="0.35">
      <c r="A3102" s="1" t="s">
        <v>97</v>
      </c>
      <c r="B3102" s="1" t="s">
        <v>2489</v>
      </c>
      <c r="C3102" s="1" t="s">
        <v>2510</v>
      </c>
      <c r="D3102" s="1" t="s">
        <v>101</v>
      </c>
      <c r="E3102" s="1" t="s">
        <v>2066</v>
      </c>
      <c r="F3102" s="1" t="s">
        <v>2407</v>
      </c>
      <c r="G3102" s="1" t="s">
        <v>3225</v>
      </c>
      <c r="H3102" s="1" t="s">
        <v>88</v>
      </c>
      <c r="I3102" s="2">
        <v>44162</v>
      </c>
      <c r="J3102" s="1" t="s">
        <v>4282</v>
      </c>
      <c r="K3102" s="1" t="s">
        <v>4283</v>
      </c>
      <c r="L3102" s="1" t="s">
        <v>2630</v>
      </c>
      <c r="M3102" s="1" t="s">
        <v>4290</v>
      </c>
      <c r="N3102" s="3">
        <v>-8.85</v>
      </c>
      <c r="O3102" s="3">
        <v>0</v>
      </c>
      <c r="P3102" s="1" t="s">
        <v>2567</v>
      </c>
      <c r="Q3102" s="1" t="s">
        <v>2067</v>
      </c>
      <c r="R3102" s="1" t="s">
        <v>2065</v>
      </c>
      <c r="S3102" s="1" t="s">
        <v>2407</v>
      </c>
      <c r="T3102" s="1" t="s">
        <v>2407</v>
      </c>
      <c r="U3102" s="1" t="s">
        <v>6763</v>
      </c>
      <c r="V3102" s="1" t="s">
        <v>2470</v>
      </c>
      <c r="W3102" s="1" t="s">
        <v>103</v>
      </c>
      <c r="X3102" s="1" t="str">
        <f>CONCATENATE(Tableau4[[#This Row],[Numéro de pièce de la pièce de référence]],Tableau4[[#This Row],[Numéro de poste de la pièce de référence]])</f>
        <v>450069409410</v>
      </c>
    </row>
    <row r="3103" spans="1:24" x14ac:dyDescent="0.35">
      <c r="A3103" s="1" t="s">
        <v>97</v>
      </c>
      <c r="B3103" s="1" t="s">
        <v>2489</v>
      </c>
      <c r="C3103" s="1" t="s">
        <v>2510</v>
      </c>
      <c r="D3103" s="1" t="s">
        <v>101</v>
      </c>
      <c r="E3103" s="1" t="s">
        <v>2066</v>
      </c>
      <c r="F3103" s="1" t="s">
        <v>2407</v>
      </c>
      <c r="G3103" s="1" t="s">
        <v>3225</v>
      </c>
      <c r="H3103" s="1" t="s">
        <v>88</v>
      </c>
      <c r="I3103" s="2">
        <v>44162</v>
      </c>
      <c r="J3103" s="1" t="s">
        <v>4282</v>
      </c>
      <c r="K3103" s="1" t="s">
        <v>4283</v>
      </c>
      <c r="L3103" s="1" t="s">
        <v>2590</v>
      </c>
      <c r="M3103" s="1" t="s">
        <v>4402</v>
      </c>
      <c r="N3103" s="3">
        <v>99.45</v>
      </c>
      <c r="O3103" s="3">
        <v>0</v>
      </c>
      <c r="P3103" s="1" t="s">
        <v>2567</v>
      </c>
      <c r="Q3103" s="1" t="s">
        <v>2067</v>
      </c>
      <c r="R3103" s="1" t="s">
        <v>2065</v>
      </c>
      <c r="S3103" s="1" t="s">
        <v>2407</v>
      </c>
      <c r="T3103" s="1" t="s">
        <v>2407</v>
      </c>
      <c r="U3103" s="1" t="s">
        <v>6766</v>
      </c>
      <c r="V3103" s="1" t="s">
        <v>2470</v>
      </c>
      <c r="W3103" s="1" t="s">
        <v>103</v>
      </c>
      <c r="X3103" s="1" t="str">
        <f>CONCATENATE(Tableau4[[#This Row],[Numéro de pièce de la pièce de référence]],Tableau4[[#This Row],[Numéro de poste de la pièce de référence]])</f>
        <v>450069409410</v>
      </c>
    </row>
    <row r="3104" spans="1:24" x14ac:dyDescent="0.35">
      <c r="A3104" s="1" t="s">
        <v>97</v>
      </c>
      <c r="B3104" s="1" t="s">
        <v>2489</v>
      </c>
      <c r="C3104" s="1" t="s">
        <v>2510</v>
      </c>
      <c r="D3104" s="1" t="s">
        <v>101</v>
      </c>
      <c r="E3104" s="1" t="s">
        <v>2066</v>
      </c>
      <c r="F3104" s="1" t="s">
        <v>2407</v>
      </c>
      <c r="G3104" s="1" t="s">
        <v>3225</v>
      </c>
      <c r="H3104" s="1" t="s">
        <v>88</v>
      </c>
      <c r="I3104" s="2">
        <v>44162</v>
      </c>
      <c r="J3104" s="1" t="s">
        <v>4282</v>
      </c>
      <c r="K3104" s="1" t="s">
        <v>4283</v>
      </c>
      <c r="L3104" s="1" t="s">
        <v>2630</v>
      </c>
      <c r="M3104" s="1" t="s">
        <v>4290</v>
      </c>
      <c r="N3104" s="3">
        <v>-49.73</v>
      </c>
      <c r="O3104" s="3">
        <v>0</v>
      </c>
      <c r="P3104" s="1" t="s">
        <v>2567</v>
      </c>
      <c r="Q3104" s="1" t="s">
        <v>2067</v>
      </c>
      <c r="R3104" s="1" t="s">
        <v>2065</v>
      </c>
      <c r="S3104" s="1" t="s">
        <v>2407</v>
      </c>
      <c r="T3104" s="1" t="s">
        <v>2407</v>
      </c>
      <c r="U3104" s="1" t="s">
        <v>6766</v>
      </c>
      <c r="V3104" s="1" t="s">
        <v>2470</v>
      </c>
      <c r="W3104" s="1" t="s">
        <v>103</v>
      </c>
      <c r="X3104" s="1" t="str">
        <f>CONCATENATE(Tableau4[[#This Row],[Numéro de pièce de la pièce de référence]],Tableau4[[#This Row],[Numéro de poste de la pièce de référence]])</f>
        <v>450069409410</v>
      </c>
    </row>
    <row r="3105" spans="1:24" x14ac:dyDescent="0.35">
      <c r="A3105" s="1" t="s">
        <v>97</v>
      </c>
      <c r="B3105" s="1" t="s">
        <v>2489</v>
      </c>
      <c r="C3105" s="1" t="s">
        <v>2510</v>
      </c>
      <c r="D3105" s="1" t="s">
        <v>101</v>
      </c>
      <c r="E3105" s="1" t="s">
        <v>2066</v>
      </c>
      <c r="F3105" s="1" t="s">
        <v>2407</v>
      </c>
      <c r="G3105" s="1" t="s">
        <v>3225</v>
      </c>
      <c r="H3105" s="1" t="s">
        <v>88</v>
      </c>
      <c r="I3105" s="2">
        <v>44162</v>
      </c>
      <c r="J3105" s="1" t="s">
        <v>4282</v>
      </c>
      <c r="K3105" s="1" t="s">
        <v>4283</v>
      </c>
      <c r="L3105" s="1" t="s">
        <v>2590</v>
      </c>
      <c r="M3105" s="1" t="s">
        <v>4402</v>
      </c>
      <c r="N3105" s="3">
        <v>49.73</v>
      </c>
      <c r="O3105" s="3">
        <v>0</v>
      </c>
      <c r="P3105" s="1" t="s">
        <v>2567</v>
      </c>
      <c r="Q3105" s="1" t="s">
        <v>2067</v>
      </c>
      <c r="R3105" s="1" t="s">
        <v>2065</v>
      </c>
      <c r="S3105" s="1" t="s">
        <v>2407</v>
      </c>
      <c r="T3105" s="1" t="s">
        <v>2407</v>
      </c>
      <c r="U3105" s="1" t="s">
        <v>6766</v>
      </c>
      <c r="V3105" s="1" t="s">
        <v>2470</v>
      </c>
      <c r="W3105" s="1" t="s">
        <v>103</v>
      </c>
      <c r="X3105" s="1" t="str">
        <f>CONCATENATE(Tableau4[[#This Row],[Numéro de pièce de la pièce de référence]],Tableau4[[#This Row],[Numéro de poste de la pièce de référence]])</f>
        <v>450069409410</v>
      </c>
    </row>
    <row r="3106" spans="1:24" x14ac:dyDescent="0.35">
      <c r="A3106" s="1" t="s">
        <v>97</v>
      </c>
      <c r="B3106" s="1" t="s">
        <v>2489</v>
      </c>
      <c r="C3106" s="1" t="s">
        <v>2510</v>
      </c>
      <c r="D3106" s="1" t="s">
        <v>101</v>
      </c>
      <c r="E3106" s="1" t="s">
        <v>2066</v>
      </c>
      <c r="F3106" s="1" t="s">
        <v>2407</v>
      </c>
      <c r="G3106" s="1" t="s">
        <v>3225</v>
      </c>
      <c r="H3106" s="1" t="s">
        <v>88</v>
      </c>
      <c r="I3106" s="2">
        <v>44162</v>
      </c>
      <c r="J3106" s="1" t="s">
        <v>4282</v>
      </c>
      <c r="K3106" s="1" t="s">
        <v>4283</v>
      </c>
      <c r="L3106" s="1" t="s">
        <v>2630</v>
      </c>
      <c r="M3106" s="1" t="s">
        <v>4290</v>
      </c>
      <c r="N3106" s="3">
        <v>-64.650000000000006</v>
      </c>
      <c r="O3106" s="3">
        <v>0</v>
      </c>
      <c r="P3106" s="1" t="s">
        <v>2567</v>
      </c>
      <c r="Q3106" s="1" t="s">
        <v>2067</v>
      </c>
      <c r="R3106" s="1" t="s">
        <v>2065</v>
      </c>
      <c r="S3106" s="1" t="s">
        <v>2407</v>
      </c>
      <c r="T3106" s="1" t="s">
        <v>2407</v>
      </c>
      <c r="U3106" s="1" t="s">
        <v>6766</v>
      </c>
      <c r="V3106" s="1" t="s">
        <v>2470</v>
      </c>
      <c r="W3106" s="1" t="s">
        <v>103</v>
      </c>
      <c r="X3106" s="1" t="str">
        <f>CONCATENATE(Tableau4[[#This Row],[Numéro de pièce de la pièce de référence]],Tableau4[[#This Row],[Numéro de poste de la pièce de référence]])</f>
        <v>450069409410</v>
      </c>
    </row>
    <row r="3107" spans="1:24" x14ac:dyDescent="0.35">
      <c r="A3107" s="1" t="s">
        <v>97</v>
      </c>
      <c r="B3107" s="1" t="s">
        <v>2489</v>
      </c>
      <c r="C3107" s="1" t="s">
        <v>2510</v>
      </c>
      <c r="D3107" s="1" t="s">
        <v>101</v>
      </c>
      <c r="E3107" s="1" t="s">
        <v>2066</v>
      </c>
      <c r="F3107" s="1" t="s">
        <v>2407</v>
      </c>
      <c r="G3107" s="1" t="s">
        <v>3225</v>
      </c>
      <c r="H3107" s="1" t="s">
        <v>88</v>
      </c>
      <c r="I3107" s="2">
        <v>44162</v>
      </c>
      <c r="J3107" s="1" t="s">
        <v>4282</v>
      </c>
      <c r="K3107" s="1" t="s">
        <v>4283</v>
      </c>
      <c r="L3107" s="1" t="s">
        <v>2590</v>
      </c>
      <c r="M3107" s="1" t="s">
        <v>4402</v>
      </c>
      <c r="N3107" s="3">
        <v>64.650000000000006</v>
      </c>
      <c r="O3107" s="3">
        <v>0</v>
      </c>
      <c r="P3107" s="1" t="s">
        <v>2567</v>
      </c>
      <c r="Q3107" s="1" t="s">
        <v>2067</v>
      </c>
      <c r="R3107" s="1" t="s">
        <v>2065</v>
      </c>
      <c r="S3107" s="1" t="s">
        <v>2407</v>
      </c>
      <c r="T3107" s="1" t="s">
        <v>2407</v>
      </c>
      <c r="U3107" s="1" t="s">
        <v>6766</v>
      </c>
      <c r="V3107" s="1" t="s">
        <v>2470</v>
      </c>
      <c r="W3107" s="1" t="s">
        <v>103</v>
      </c>
      <c r="X3107" s="1" t="str">
        <f>CONCATENATE(Tableau4[[#This Row],[Numéro de pièce de la pièce de référence]],Tableau4[[#This Row],[Numéro de poste de la pièce de référence]])</f>
        <v>450069409410</v>
      </c>
    </row>
    <row r="3108" spans="1:24" x14ac:dyDescent="0.35">
      <c r="A3108" s="1" t="s">
        <v>97</v>
      </c>
      <c r="B3108" s="1" t="s">
        <v>2489</v>
      </c>
      <c r="C3108" s="1" t="s">
        <v>2510</v>
      </c>
      <c r="D3108" s="1" t="s">
        <v>101</v>
      </c>
      <c r="E3108" s="1" t="s">
        <v>2066</v>
      </c>
      <c r="F3108" s="1" t="s">
        <v>2407</v>
      </c>
      <c r="G3108" s="1" t="s">
        <v>3225</v>
      </c>
      <c r="H3108" s="1" t="s">
        <v>88</v>
      </c>
      <c r="I3108" s="2">
        <v>44162</v>
      </c>
      <c r="J3108" s="1" t="s">
        <v>4282</v>
      </c>
      <c r="K3108" s="1" t="s">
        <v>4283</v>
      </c>
      <c r="L3108" s="1" t="s">
        <v>2630</v>
      </c>
      <c r="M3108" s="1" t="s">
        <v>4290</v>
      </c>
      <c r="N3108" s="3">
        <v>-74.59</v>
      </c>
      <c r="O3108" s="3">
        <v>0</v>
      </c>
      <c r="P3108" s="1" t="s">
        <v>2567</v>
      </c>
      <c r="Q3108" s="1" t="s">
        <v>2067</v>
      </c>
      <c r="R3108" s="1" t="s">
        <v>2065</v>
      </c>
      <c r="S3108" s="1" t="s">
        <v>2407</v>
      </c>
      <c r="T3108" s="1" t="s">
        <v>2407</v>
      </c>
      <c r="U3108" s="1" t="s">
        <v>6762</v>
      </c>
      <c r="V3108" s="1" t="s">
        <v>2470</v>
      </c>
      <c r="W3108" s="1" t="s">
        <v>103</v>
      </c>
      <c r="X3108" s="1" t="str">
        <f>CONCATENATE(Tableau4[[#This Row],[Numéro de pièce de la pièce de référence]],Tableau4[[#This Row],[Numéro de poste de la pièce de référence]])</f>
        <v>450069409410</v>
      </c>
    </row>
    <row r="3109" spans="1:24" x14ac:dyDescent="0.35">
      <c r="A3109" s="1" t="s">
        <v>97</v>
      </c>
      <c r="B3109" s="1" t="s">
        <v>2489</v>
      </c>
      <c r="C3109" s="1" t="s">
        <v>2510</v>
      </c>
      <c r="D3109" s="1" t="s">
        <v>101</v>
      </c>
      <c r="E3109" s="1" t="s">
        <v>2066</v>
      </c>
      <c r="F3109" s="1" t="s">
        <v>2407</v>
      </c>
      <c r="G3109" s="1" t="s">
        <v>3225</v>
      </c>
      <c r="H3109" s="1" t="s">
        <v>88</v>
      </c>
      <c r="I3109" s="2">
        <v>44162</v>
      </c>
      <c r="J3109" s="1" t="s">
        <v>4282</v>
      </c>
      <c r="K3109" s="1" t="s">
        <v>4283</v>
      </c>
      <c r="L3109" s="1" t="s">
        <v>2590</v>
      </c>
      <c r="M3109" s="1" t="s">
        <v>4402</v>
      </c>
      <c r="N3109" s="3">
        <v>74.59</v>
      </c>
      <c r="O3109" s="3">
        <v>0</v>
      </c>
      <c r="P3109" s="1" t="s">
        <v>2567</v>
      </c>
      <c r="Q3109" s="1" t="s">
        <v>2067</v>
      </c>
      <c r="R3109" s="1" t="s">
        <v>2065</v>
      </c>
      <c r="S3109" s="1" t="s">
        <v>2407</v>
      </c>
      <c r="T3109" s="1" t="s">
        <v>2407</v>
      </c>
      <c r="U3109" s="1" t="s">
        <v>6762</v>
      </c>
      <c r="V3109" s="1" t="s">
        <v>2470</v>
      </c>
      <c r="W3109" s="1" t="s">
        <v>103</v>
      </c>
      <c r="X3109" s="1" t="str">
        <f>CONCATENATE(Tableau4[[#This Row],[Numéro de pièce de la pièce de référence]],Tableau4[[#This Row],[Numéro de poste de la pièce de référence]])</f>
        <v>450069409410</v>
      </c>
    </row>
    <row r="3110" spans="1:24" x14ac:dyDescent="0.35">
      <c r="A3110" s="1" t="s">
        <v>97</v>
      </c>
      <c r="B3110" s="1" t="s">
        <v>2489</v>
      </c>
      <c r="C3110" s="1" t="s">
        <v>2510</v>
      </c>
      <c r="D3110" s="1" t="s">
        <v>101</v>
      </c>
      <c r="E3110" s="1" t="s">
        <v>2066</v>
      </c>
      <c r="F3110" s="1" t="s">
        <v>2407</v>
      </c>
      <c r="G3110" s="1" t="s">
        <v>3225</v>
      </c>
      <c r="H3110" s="1" t="s">
        <v>88</v>
      </c>
      <c r="I3110" s="2">
        <v>44162</v>
      </c>
      <c r="J3110" s="1" t="s">
        <v>4282</v>
      </c>
      <c r="K3110" s="1" t="s">
        <v>4283</v>
      </c>
      <c r="L3110" s="1" t="s">
        <v>2630</v>
      </c>
      <c r="M3110" s="1" t="s">
        <v>4290</v>
      </c>
      <c r="N3110" s="3">
        <v>-49.73</v>
      </c>
      <c r="O3110" s="3">
        <v>0</v>
      </c>
      <c r="P3110" s="1" t="s">
        <v>2567</v>
      </c>
      <c r="Q3110" s="1" t="s">
        <v>2067</v>
      </c>
      <c r="R3110" s="1" t="s">
        <v>2065</v>
      </c>
      <c r="S3110" s="1" t="s">
        <v>2407</v>
      </c>
      <c r="T3110" s="1" t="s">
        <v>2407</v>
      </c>
      <c r="U3110" s="1" t="s">
        <v>6762</v>
      </c>
      <c r="V3110" s="1" t="s">
        <v>2470</v>
      </c>
      <c r="W3110" s="1" t="s">
        <v>103</v>
      </c>
      <c r="X3110" s="1" t="str">
        <f>CONCATENATE(Tableau4[[#This Row],[Numéro de pièce de la pièce de référence]],Tableau4[[#This Row],[Numéro de poste de la pièce de référence]])</f>
        <v>450069409410</v>
      </c>
    </row>
    <row r="3111" spans="1:24" x14ac:dyDescent="0.35">
      <c r="A3111" s="1" t="s">
        <v>97</v>
      </c>
      <c r="B3111" s="1" t="s">
        <v>2489</v>
      </c>
      <c r="C3111" s="1" t="s">
        <v>2510</v>
      </c>
      <c r="D3111" s="1" t="s">
        <v>101</v>
      </c>
      <c r="E3111" s="1" t="s">
        <v>2066</v>
      </c>
      <c r="F3111" s="1" t="s">
        <v>2407</v>
      </c>
      <c r="G3111" s="1" t="s">
        <v>3225</v>
      </c>
      <c r="H3111" s="1" t="s">
        <v>88</v>
      </c>
      <c r="I3111" s="2">
        <v>44162</v>
      </c>
      <c r="J3111" s="1" t="s">
        <v>4282</v>
      </c>
      <c r="K3111" s="1" t="s">
        <v>4283</v>
      </c>
      <c r="L3111" s="1" t="s">
        <v>2590</v>
      </c>
      <c r="M3111" s="1" t="s">
        <v>4402</v>
      </c>
      <c r="N3111" s="3">
        <v>49.73</v>
      </c>
      <c r="O3111" s="3">
        <v>0</v>
      </c>
      <c r="P3111" s="1" t="s">
        <v>2567</v>
      </c>
      <c r="Q3111" s="1" t="s">
        <v>2067</v>
      </c>
      <c r="R3111" s="1" t="s">
        <v>2065</v>
      </c>
      <c r="S3111" s="1" t="s">
        <v>2407</v>
      </c>
      <c r="T3111" s="1" t="s">
        <v>2407</v>
      </c>
      <c r="U3111" s="1" t="s">
        <v>6762</v>
      </c>
      <c r="V3111" s="1" t="s">
        <v>2470</v>
      </c>
      <c r="W3111" s="1" t="s">
        <v>103</v>
      </c>
      <c r="X3111" s="1" t="str">
        <f>CONCATENATE(Tableau4[[#This Row],[Numéro de pièce de la pièce de référence]],Tableau4[[#This Row],[Numéro de poste de la pièce de référence]])</f>
        <v>450069409410</v>
      </c>
    </row>
    <row r="3112" spans="1:24" x14ac:dyDescent="0.35">
      <c r="A3112" s="1" t="s">
        <v>97</v>
      </c>
      <c r="B3112" s="1" t="s">
        <v>2489</v>
      </c>
      <c r="C3112" s="1" t="s">
        <v>2510</v>
      </c>
      <c r="D3112" s="1" t="s">
        <v>101</v>
      </c>
      <c r="E3112" s="1" t="s">
        <v>2066</v>
      </c>
      <c r="F3112" s="1" t="s">
        <v>2407</v>
      </c>
      <c r="G3112" s="1" t="s">
        <v>3225</v>
      </c>
      <c r="H3112" s="1" t="s">
        <v>88</v>
      </c>
      <c r="I3112" s="2">
        <v>44162</v>
      </c>
      <c r="J3112" s="1" t="s">
        <v>4282</v>
      </c>
      <c r="K3112" s="1" t="s">
        <v>4283</v>
      </c>
      <c r="L3112" s="1" t="s">
        <v>2630</v>
      </c>
      <c r="M3112" s="1" t="s">
        <v>4290</v>
      </c>
      <c r="N3112" s="3">
        <v>-24.86</v>
      </c>
      <c r="O3112" s="3">
        <v>0</v>
      </c>
      <c r="P3112" s="1" t="s">
        <v>2567</v>
      </c>
      <c r="Q3112" s="1" t="s">
        <v>2067</v>
      </c>
      <c r="R3112" s="1" t="s">
        <v>2065</v>
      </c>
      <c r="S3112" s="1" t="s">
        <v>2407</v>
      </c>
      <c r="T3112" s="1" t="s">
        <v>2407</v>
      </c>
      <c r="U3112" s="1" t="s">
        <v>6762</v>
      </c>
      <c r="V3112" s="1" t="s">
        <v>2470</v>
      </c>
      <c r="W3112" s="1" t="s">
        <v>103</v>
      </c>
      <c r="X3112" s="1" t="str">
        <f>CONCATENATE(Tableau4[[#This Row],[Numéro de pièce de la pièce de référence]],Tableau4[[#This Row],[Numéro de poste de la pièce de référence]])</f>
        <v>450069409410</v>
      </c>
    </row>
    <row r="3113" spans="1:24" x14ac:dyDescent="0.35">
      <c r="A3113" s="1" t="s">
        <v>97</v>
      </c>
      <c r="B3113" s="1" t="s">
        <v>2489</v>
      </c>
      <c r="C3113" s="1" t="s">
        <v>2510</v>
      </c>
      <c r="D3113" s="1" t="s">
        <v>101</v>
      </c>
      <c r="E3113" s="1" t="s">
        <v>2066</v>
      </c>
      <c r="F3113" s="1" t="s">
        <v>2407</v>
      </c>
      <c r="G3113" s="1" t="s">
        <v>3225</v>
      </c>
      <c r="H3113" s="1" t="s">
        <v>88</v>
      </c>
      <c r="I3113" s="2">
        <v>44162</v>
      </c>
      <c r="J3113" s="1" t="s">
        <v>4282</v>
      </c>
      <c r="K3113" s="1" t="s">
        <v>4283</v>
      </c>
      <c r="L3113" s="1" t="s">
        <v>2590</v>
      </c>
      <c r="M3113" s="1" t="s">
        <v>4402</v>
      </c>
      <c r="N3113" s="3">
        <v>24.86</v>
      </c>
      <c r="O3113" s="3">
        <v>0</v>
      </c>
      <c r="P3113" s="1" t="s">
        <v>2567</v>
      </c>
      <c r="Q3113" s="1" t="s">
        <v>2067</v>
      </c>
      <c r="R3113" s="1" t="s">
        <v>2065</v>
      </c>
      <c r="S3113" s="1" t="s">
        <v>2407</v>
      </c>
      <c r="T3113" s="1" t="s">
        <v>2407</v>
      </c>
      <c r="U3113" s="1" t="s">
        <v>6762</v>
      </c>
      <c r="V3113" s="1" t="s">
        <v>2470</v>
      </c>
      <c r="W3113" s="1" t="s">
        <v>103</v>
      </c>
      <c r="X3113" s="1" t="str">
        <f>CONCATENATE(Tableau4[[#This Row],[Numéro de pièce de la pièce de référence]],Tableau4[[#This Row],[Numéro de poste de la pièce de référence]])</f>
        <v>450069409410</v>
      </c>
    </row>
    <row r="3114" spans="1:24" x14ac:dyDescent="0.35">
      <c r="A3114" s="1" t="s">
        <v>97</v>
      </c>
      <c r="B3114" s="1" t="s">
        <v>2489</v>
      </c>
      <c r="C3114" s="1" t="s">
        <v>2510</v>
      </c>
      <c r="D3114" s="1" t="s">
        <v>101</v>
      </c>
      <c r="E3114" s="1" t="s">
        <v>2043</v>
      </c>
      <c r="F3114" s="1" t="s">
        <v>2407</v>
      </c>
      <c r="G3114" s="1" t="s">
        <v>3231</v>
      </c>
      <c r="H3114" s="1" t="s">
        <v>88</v>
      </c>
      <c r="I3114" s="2">
        <v>44162</v>
      </c>
      <c r="J3114" s="1" t="s">
        <v>4282</v>
      </c>
      <c r="K3114" s="1" t="s">
        <v>4283</v>
      </c>
      <c r="L3114" s="1" t="s">
        <v>2630</v>
      </c>
      <c r="M3114" s="1" t="s">
        <v>4290</v>
      </c>
      <c r="N3114" s="3">
        <v>6020.65</v>
      </c>
      <c r="O3114" s="3">
        <v>0</v>
      </c>
      <c r="P3114" s="1" t="s">
        <v>2567</v>
      </c>
      <c r="Q3114" s="1" t="s">
        <v>2044</v>
      </c>
      <c r="R3114" s="1" t="s">
        <v>1369</v>
      </c>
      <c r="S3114" s="1" t="s">
        <v>2407</v>
      </c>
      <c r="T3114" s="1" t="s">
        <v>2407</v>
      </c>
      <c r="U3114" s="1" t="s">
        <v>6767</v>
      </c>
      <c r="V3114" s="1" t="s">
        <v>2470</v>
      </c>
      <c r="W3114" s="1" t="s">
        <v>103</v>
      </c>
      <c r="X3114" s="1" t="str">
        <f>CONCATENATE(Tableau4[[#This Row],[Numéro de pièce de la pièce de référence]],Tableau4[[#This Row],[Numéro de poste de la pièce de référence]])</f>
        <v>450069413610</v>
      </c>
    </row>
    <row r="3115" spans="1:24" x14ac:dyDescent="0.35">
      <c r="A3115" s="1" t="s">
        <v>97</v>
      </c>
      <c r="B3115" s="1" t="s">
        <v>2489</v>
      </c>
      <c r="C3115" s="1" t="s">
        <v>2510</v>
      </c>
      <c r="D3115" s="1" t="s">
        <v>101</v>
      </c>
      <c r="E3115" s="1" t="s">
        <v>2043</v>
      </c>
      <c r="F3115" s="1" t="s">
        <v>2407</v>
      </c>
      <c r="G3115" s="1" t="s">
        <v>3231</v>
      </c>
      <c r="H3115" s="1" t="s">
        <v>88</v>
      </c>
      <c r="I3115" s="2">
        <v>44162</v>
      </c>
      <c r="J3115" s="1" t="s">
        <v>4282</v>
      </c>
      <c r="K3115" s="1" t="s">
        <v>4283</v>
      </c>
      <c r="L3115" s="1" t="s">
        <v>2630</v>
      </c>
      <c r="M3115" s="1" t="s">
        <v>4290</v>
      </c>
      <c r="N3115" s="3">
        <v>7330.46</v>
      </c>
      <c r="O3115" s="3">
        <v>0</v>
      </c>
      <c r="P3115" s="1" t="s">
        <v>2567</v>
      </c>
      <c r="Q3115" s="1" t="s">
        <v>2044</v>
      </c>
      <c r="R3115" s="1" t="s">
        <v>1369</v>
      </c>
      <c r="S3115" s="1" t="s">
        <v>2407</v>
      </c>
      <c r="T3115" s="1" t="s">
        <v>2407</v>
      </c>
      <c r="U3115" s="1" t="s">
        <v>6768</v>
      </c>
      <c r="V3115" s="1" t="s">
        <v>2470</v>
      </c>
      <c r="W3115" s="1" t="s">
        <v>103</v>
      </c>
      <c r="X3115" s="1" t="str">
        <f>CONCATENATE(Tableau4[[#This Row],[Numéro de pièce de la pièce de référence]],Tableau4[[#This Row],[Numéro de poste de la pièce de référence]])</f>
        <v>450069413610</v>
      </c>
    </row>
    <row r="3116" spans="1:24" x14ac:dyDescent="0.35">
      <c r="A3116" s="1" t="s">
        <v>97</v>
      </c>
      <c r="B3116" s="1" t="s">
        <v>2489</v>
      </c>
      <c r="C3116" s="1" t="s">
        <v>2510</v>
      </c>
      <c r="D3116" s="1" t="s">
        <v>101</v>
      </c>
      <c r="E3116" s="1" t="s">
        <v>2043</v>
      </c>
      <c r="F3116" s="1" t="s">
        <v>2407</v>
      </c>
      <c r="G3116" s="1" t="s">
        <v>3231</v>
      </c>
      <c r="H3116" s="1" t="s">
        <v>88</v>
      </c>
      <c r="I3116" s="2">
        <v>44162</v>
      </c>
      <c r="J3116" s="1" t="s">
        <v>4282</v>
      </c>
      <c r="K3116" s="1" t="s">
        <v>4283</v>
      </c>
      <c r="L3116" s="1" t="s">
        <v>2630</v>
      </c>
      <c r="M3116" s="1" t="s">
        <v>4290</v>
      </c>
      <c r="N3116" s="3">
        <v>7330.46</v>
      </c>
      <c r="O3116" s="3">
        <v>0</v>
      </c>
      <c r="P3116" s="1" t="s">
        <v>2567</v>
      </c>
      <c r="Q3116" s="1" t="s">
        <v>2044</v>
      </c>
      <c r="R3116" s="1" t="s">
        <v>1369</v>
      </c>
      <c r="S3116" s="1" t="s">
        <v>2407</v>
      </c>
      <c r="T3116" s="1" t="s">
        <v>2407</v>
      </c>
      <c r="U3116" s="1" t="s">
        <v>6768</v>
      </c>
      <c r="V3116" s="1" t="s">
        <v>2470</v>
      </c>
      <c r="W3116" s="1" t="s">
        <v>103</v>
      </c>
      <c r="X3116" s="1" t="str">
        <f>CONCATENATE(Tableau4[[#This Row],[Numéro de pièce de la pièce de référence]],Tableau4[[#This Row],[Numéro de poste de la pièce de référence]])</f>
        <v>450069413610</v>
      </c>
    </row>
    <row r="3117" spans="1:24" x14ac:dyDescent="0.35">
      <c r="A3117" s="1" t="s">
        <v>97</v>
      </c>
      <c r="B3117" s="1" t="s">
        <v>2489</v>
      </c>
      <c r="C3117" s="1" t="s">
        <v>2510</v>
      </c>
      <c r="D3117" s="1" t="s">
        <v>101</v>
      </c>
      <c r="E3117" s="1" t="s">
        <v>2043</v>
      </c>
      <c r="F3117" s="1" t="s">
        <v>2407</v>
      </c>
      <c r="G3117" s="1" t="s">
        <v>3231</v>
      </c>
      <c r="H3117" s="1" t="s">
        <v>88</v>
      </c>
      <c r="I3117" s="2">
        <v>44162</v>
      </c>
      <c r="J3117" s="1" t="s">
        <v>4282</v>
      </c>
      <c r="K3117" s="1" t="s">
        <v>4283</v>
      </c>
      <c r="L3117" s="1" t="s">
        <v>2630</v>
      </c>
      <c r="M3117" s="1" t="s">
        <v>4290</v>
      </c>
      <c r="N3117" s="3">
        <v>6020.65</v>
      </c>
      <c r="O3117" s="3">
        <v>0</v>
      </c>
      <c r="P3117" s="1" t="s">
        <v>2567</v>
      </c>
      <c r="Q3117" s="1" t="s">
        <v>2044</v>
      </c>
      <c r="R3117" s="1" t="s">
        <v>1369</v>
      </c>
      <c r="S3117" s="1" t="s">
        <v>2407</v>
      </c>
      <c r="T3117" s="1" t="s">
        <v>2407</v>
      </c>
      <c r="U3117" s="1" t="s">
        <v>6767</v>
      </c>
      <c r="V3117" s="1" t="s">
        <v>2470</v>
      </c>
      <c r="W3117" s="1" t="s">
        <v>103</v>
      </c>
      <c r="X3117" s="1" t="str">
        <f>CONCATENATE(Tableau4[[#This Row],[Numéro de pièce de la pièce de référence]],Tableau4[[#This Row],[Numéro de poste de la pièce de référence]])</f>
        <v>450069413610</v>
      </c>
    </row>
    <row r="3118" spans="1:24" x14ac:dyDescent="0.35">
      <c r="A3118" s="1" t="s">
        <v>97</v>
      </c>
      <c r="B3118" s="1" t="s">
        <v>2489</v>
      </c>
      <c r="C3118" s="1" t="s">
        <v>2510</v>
      </c>
      <c r="D3118" s="1" t="s">
        <v>101</v>
      </c>
      <c r="E3118" s="1" t="s">
        <v>2041</v>
      </c>
      <c r="F3118" s="1" t="s">
        <v>2407</v>
      </c>
      <c r="G3118" s="1" t="s">
        <v>3234</v>
      </c>
      <c r="H3118" s="1" t="s">
        <v>88</v>
      </c>
      <c r="I3118" s="2">
        <v>44162</v>
      </c>
      <c r="J3118" s="1" t="s">
        <v>4282</v>
      </c>
      <c r="K3118" s="1" t="s">
        <v>4283</v>
      </c>
      <c r="L3118" s="1" t="s">
        <v>2630</v>
      </c>
      <c r="M3118" s="1" t="s">
        <v>4290</v>
      </c>
      <c r="N3118" s="3">
        <v>-6.4</v>
      </c>
      <c r="O3118" s="3">
        <v>0</v>
      </c>
      <c r="P3118" s="1" t="s">
        <v>2567</v>
      </c>
      <c r="Q3118" s="1" t="s">
        <v>2042</v>
      </c>
      <c r="R3118" s="1" t="s">
        <v>401</v>
      </c>
      <c r="S3118" s="1" t="s">
        <v>2407</v>
      </c>
      <c r="T3118" s="1" t="s">
        <v>2407</v>
      </c>
      <c r="U3118" s="1" t="s">
        <v>6769</v>
      </c>
      <c r="V3118" s="1" t="s">
        <v>2470</v>
      </c>
      <c r="W3118" s="1" t="s">
        <v>103</v>
      </c>
      <c r="X3118" s="1" t="str">
        <f>CONCATENATE(Tableau4[[#This Row],[Numéro de pièce de la pièce de référence]],Tableau4[[#This Row],[Numéro de poste de la pièce de référence]])</f>
        <v>450069416910</v>
      </c>
    </row>
    <row r="3119" spans="1:24" x14ac:dyDescent="0.35">
      <c r="A3119" s="1" t="s">
        <v>97</v>
      </c>
      <c r="B3119" s="1" t="s">
        <v>2489</v>
      </c>
      <c r="C3119" s="1" t="s">
        <v>2510</v>
      </c>
      <c r="D3119" s="1" t="s">
        <v>101</v>
      </c>
      <c r="E3119" s="1" t="s">
        <v>2041</v>
      </c>
      <c r="F3119" s="1" t="s">
        <v>2407</v>
      </c>
      <c r="G3119" s="1" t="s">
        <v>3234</v>
      </c>
      <c r="H3119" s="1" t="s">
        <v>88</v>
      </c>
      <c r="I3119" s="2">
        <v>44162</v>
      </c>
      <c r="J3119" s="1" t="s">
        <v>4282</v>
      </c>
      <c r="K3119" s="1" t="s">
        <v>4283</v>
      </c>
      <c r="L3119" s="1" t="s">
        <v>2590</v>
      </c>
      <c r="M3119" s="1" t="s">
        <v>4402</v>
      </c>
      <c r="N3119" s="3">
        <v>6.4</v>
      </c>
      <c r="O3119" s="3">
        <v>0</v>
      </c>
      <c r="P3119" s="1" t="s">
        <v>2567</v>
      </c>
      <c r="Q3119" s="1" t="s">
        <v>2042</v>
      </c>
      <c r="R3119" s="1" t="s">
        <v>401</v>
      </c>
      <c r="S3119" s="1" t="s">
        <v>2407</v>
      </c>
      <c r="T3119" s="1" t="s">
        <v>2407</v>
      </c>
      <c r="U3119" s="1" t="s">
        <v>6769</v>
      </c>
      <c r="V3119" s="1" t="s">
        <v>2470</v>
      </c>
      <c r="W3119" s="1" t="s">
        <v>103</v>
      </c>
      <c r="X3119" s="1" t="str">
        <f>CONCATENATE(Tableau4[[#This Row],[Numéro de pièce de la pièce de référence]],Tableau4[[#This Row],[Numéro de poste de la pièce de référence]])</f>
        <v>450069416910</v>
      </c>
    </row>
    <row r="3120" spans="1:24" x14ac:dyDescent="0.35">
      <c r="A3120" s="1" t="s">
        <v>97</v>
      </c>
      <c r="B3120" s="1" t="s">
        <v>2489</v>
      </c>
      <c r="C3120" s="1" t="s">
        <v>2510</v>
      </c>
      <c r="D3120" s="1" t="s">
        <v>101</v>
      </c>
      <c r="E3120" s="1" t="s">
        <v>2041</v>
      </c>
      <c r="F3120" s="1" t="s">
        <v>2407</v>
      </c>
      <c r="G3120" s="1" t="s">
        <v>3234</v>
      </c>
      <c r="H3120" s="1" t="s">
        <v>88</v>
      </c>
      <c r="I3120" s="2">
        <v>44162</v>
      </c>
      <c r="J3120" s="1" t="s">
        <v>4282</v>
      </c>
      <c r="K3120" s="1" t="s">
        <v>4283</v>
      </c>
      <c r="L3120" s="1" t="s">
        <v>2630</v>
      </c>
      <c r="M3120" s="1" t="s">
        <v>4290</v>
      </c>
      <c r="N3120" s="3">
        <v>-10.67</v>
      </c>
      <c r="O3120" s="3">
        <v>0</v>
      </c>
      <c r="P3120" s="1" t="s">
        <v>2567</v>
      </c>
      <c r="Q3120" s="1" t="s">
        <v>2042</v>
      </c>
      <c r="R3120" s="1" t="s">
        <v>401</v>
      </c>
      <c r="S3120" s="1" t="s">
        <v>2407</v>
      </c>
      <c r="T3120" s="1" t="s">
        <v>2407</v>
      </c>
      <c r="U3120" s="1" t="s">
        <v>6769</v>
      </c>
      <c r="V3120" s="1" t="s">
        <v>2470</v>
      </c>
      <c r="W3120" s="1" t="s">
        <v>103</v>
      </c>
      <c r="X3120" s="1" t="str">
        <f>CONCATENATE(Tableau4[[#This Row],[Numéro de pièce de la pièce de référence]],Tableau4[[#This Row],[Numéro de poste de la pièce de référence]])</f>
        <v>450069416910</v>
      </c>
    </row>
    <row r="3121" spans="1:24" x14ac:dyDescent="0.35">
      <c r="A3121" s="1" t="s">
        <v>97</v>
      </c>
      <c r="B3121" s="1" t="s">
        <v>2489</v>
      </c>
      <c r="C3121" s="1" t="s">
        <v>2510</v>
      </c>
      <c r="D3121" s="1" t="s">
        <v>101</v>
      </c>
      <c r="E3121" s="1" t="s">
        <v>2041</v>
      </c>
      <c r="F3121" s="1" t="s">
        <v>2407</v>
      </c>
      <c r="G3121" s="1" t="s">
        <v>3234</v>
      </c>
      <c r="H3121" s="1" t="s">
        <v>88</v>
      </c>
      <c r="I3121" s="2">
        <v>44162</v>
      </c>
      <c r="J3121" s="1" t="s">
        <v>4282</v>
      </c>
      <c r="K3121" s="1" t="s">
        <v>4283</v>
      </c>
      <c r="L3121" s="1" t="s">
        <v>2590</v>
      </c>
      <c r="M3121" s="1" t="s">
        <v>4402</v>
      </c>
      <c r="N3121" s="3">
        <v>10.67</v>
      </c>
      <c r="O3121" s="3">
        <v>0</v>
      </c>
      <c r="P3121" s="1" t="s">
        <v>2567</v>
      </c>
      <c r="Q3121" s="1" t="s">
        <v>2042</v>
      </c>
      <c r="R3121" s="1" t="s">
        <v>401</v>
      </c>
      <c r="S3121" s="1" t="s">
        <v>2407</v>
      </c>
      <c r="T3121" s="1" t="s">
        <v>2407</v>
      </c>
      <c r="U3121" s="1" t="s">
        <v>6769</v>
      </c>
      <c r="V3121" s="1" t="s">
        <v>2470</v>
      </c>
      <c r="W3121" s="1" t="s">
        <v>103</v>
      </c>
      <c r="X3121" s="1" t="str">
        <f>CONCATENATE(Tableau4[[#This Row],[Numéro de pièce de la pièce de référence]],Tableau4[[#This Row],[Numéro de poste de la pièce de référence]])</f>
        <v>450069416910</v>
      </c>
    </row>
    <row r="3122" spans="1:24" x14ac:dyDescent="0.35">
      <c r="A3122" s="1" t="s">
        <v>97</v>
      </c>
      <c r="B3122" s="1" t="s">
        <v>2489</v>
      </c>
      <c r="C3122" s="1" t="s">
        <v>2510</v>
      </c>
      <c r="D3122" s="1" t="s">
        <v>101</v>
      </c>
      <c r="E3122" s="1" t="s">
        <v>2011</v>
      </c>
      <c r="F3122" s="1" t="s">
        <v>2407</v>
      </c>
      <c r="G3122" s="1" t="s">
        <v>3235</v>
      </c>
      <c r="H3122" s="1" t="s">
        <v>421</v>
      </c>
      <c r="I3122" s="2">
        <v>44162</v>
      </c>
      <c r="J3122" s="1" t="s">
        <v>4282</v>
      </c>
      <c r="K3122" s="1" t="s">
        <v>4283</v>
      </c>
      <c r="L3122" s="1" t="s">
        <v>3400</v>
      </c>
      <c r="M3122" s="1" t="s">
        <v>4284</v>
      </c>
      <c r="N3122" s="3">
        <v>30274.2</v>
      </c>
      <c r="O3122" s="3">
        <v>0</v>
      </c>
      <c r="P3122" s="1" t="s">
        <v>2567</v>
      </c>
      <c r="Q3122" s="1" t="s">
        <v>2012</v>
      </c>
      <c r="R3122" s="1" t="s">
        <v>352</v>
      </c>
      <c r="S3122" s="1" t="s">
        <v>2407</v>
      </c>
      <c r="T3122" s="1" t="s">
        <v>2407</v>
      </c>
      <c r="U3122" s="1" t="s">
        <v>6770</v>
      </c>
      <c r="V3122" s="1" t="s">
        <v>2470</v>
      </c>
      <c r="W3122" s="1" t="s">
        <v>103</v>
      </c>
      <c r="X3122" s="1" t="str">
        <f>CONCATENATE(Tableau4[[#This Row],[Numéro de pièce de la pièce de référence]],Tableau4[[#This Row],[Numéro de poste de la pièce de référence]])</f>
        <v>450069418140</v>
      </c>
    </row>
    <row r="3123" spans="1:24" x14ac:dyDescent="0.35">
      <c r="A3123" s="1" t="s">
        <v>97</v>
      </c>
      <c r="B3123" s="1" t="s">
        <v>2489</v>
      </c>
      <c r="C3123" s="1" t="s">
        <v>2510</v>
      </c>
      <c r="D3123" s="1" t="s">
        <v>101</v>
      </c>
      <c r="E3123" s="1" t="s">
        <v>2011</v>
      </c>
      <c r="F3123" s="1" t="s">
        <v>2407</v>
      </c>
      <c r="G3123" s="1" t="s">
        <v>3235</v>
      </c>
      <c r="H3123" s="1" t="s">
        <v>423</v>
      </c>
      <c r="I3123" s="2">
        <v>44162</v>
      </c>
      <c r="J3123" s="1" t="s">
        <v>4282</v>
      </c>
      <c r="K3123" s="1" t="s">
        <v>4283</v>
      </c>
      <c r="L3123" s="1" t="s">
        <v>3400</v>
      </c>
      <c r="M3123" s="1" t="s">
        <v>4284</v>
      </c>
      <c r="N3123" s="3">
        <v>21961.5</v>
      </c>
      <c r="O3123" s="3">
        <v>0</v>
      </c>
      <c r="P3123" s="1" t="s">
        <v>2567</v>
      </c>
      <c r="Q3123" s="1" t="s">
        <v>2013</v>
      </c>
      <c r="R3123" s="1" t="s">
        <v>352</v>
      </c>
      <c r="S3123" s="1" t="s">
        <v>2407</v>
      </c>
      <c r="T3123" s="1" t="s">
        <v>2407</v>
      </c>
      <c r="U3123" s="1" t="s">
        <v>6770</v>
      </c>
      <c r="V3123" s="1" t="s">
        <v>2470</v>
      </c>
      <c r="W3123" s="1" t="s">
        <v>103</v>
      </c>
      <c r="X3123" s="1" t="str">
        <f>CONCATENATE(Tableau4[[#This Row],[Numéro de pièce de la pièce de référence]],Tableau4[[#This Row],[Numéro de poste de la pièce de référence]])</f>
        <v>450069418150</v>
      </c>
    </row>
    <row r="3124" spans="1:24" x14ac:dyDescent="0.35">
      <c r="A3124" s="1" t="s">
        <v>97</v>
      </c>
      <c r="B3124" s="1" t="s">
        <v>2489</v>
      </c>
      <c r="C3124" s="1" t="s">
        <v>2510</v>
      </c>
      <c r="D3124" s="1" t="s">
        <v>101</v>
      </c>
      <c r="E3124" s="1" t="s">
        <v>2011</v>
      </c>
      <c r="F3124" s="1" t="s">
        <v>2407</v>
      </c>
      <c r="G3124" s="1" t="s">
        <v>3235</v>
      </c>
      <c r="H3124" s="1" t="s">
        <v>511</v>
      </c>
      <c r="I3124" s="2">
        <v>44162</v>
      </c>
      <c r="J3124" s="1" t="s">
        <v>4282</v>
      </c>
      <c r="K3124" s="1" t="s">
        <v>4283</v>
      </c>
      <c r="L3124" s="1" t="s">
        <v>3400</v>
      </c>
      <c r="M3124" s="1" t="s">
        <v>4284</v>
      </c>
      <c r="N3124" s="3">
        <v>11216.7</v>
      </c>
      <c r="O3124" s="3">
        <v>0</v>
      </c>
      <c r="P3124" s="1" t="s">
        <v>2567</v>
      </c>
      <c r="Q3124" s="1" t="s">
        <v>2014</v>
      </c>
      <c r="R3124" s="1" t="s">
        <v>352</v>
      </c>
      <c r="S3124" s="1" t="s">
        <v>2407</v>
      </c>
      <c r="T3124" s="1" t="s">
        <v>2407</v>
      </c>
      <c r="U3124" s="1" t="s">
        <v>6770</v>
      </c>
      <c r="V3124" s="1" t="s">
        <v>2470</v>
      </c>
      <c r="W3124" s="1" t="s">
        <v>103</v>
      </c>
      <c r="X3124" s="1" t="str">
        <f>CONCATENATE(Tableau4[[#This Row],[Numéro de pièce de la pièce de référence]],Tableau4[[#This Row],[Numéro de poste de la pièce de référence]])</f>
        <v>450069418160</v>
      </c>
    </row>
    <row r="3125" spans="1:24" x14ac:dyDescent="0.35">
      <c r="A3125" s="1" t="s">
        <v>97</v>
      </c>
      <c r="B3125" s="1" t="s">
        <v>2489</v>
      </c>
      <c r="C3125" s="1" t="s">
        <v>2510</v>
      </c>
      <c r="D3125" s="1" t="s">
        <v>101</v>
      </c>
      <c r="E3125" s="1" t="s">
        <v>2005</v>
      </c>
      <c r="F3125" s="1" t="s">
        <v>2407</v>
      </c>
      <c r="G3125" s="1" t="s">
        <v>3241</v>
      </c>
      <c r="H3125" s="1" t="s">
        <v>88</v>
      </c>
      <c r="I3125" s="2">
        <v>44162</v>
      </c>
      <c r="J3125" s="1" t="s">
        <v>4282</v>
      </c>
      <c r="K3125" s="1" t="s">
        <v>4283</v>
      </c>
      <c r="L3125" s="1" t="s">
        <v>2630</v>
      </c>
      <c r="M3125" s="1" t="s">
        <v>4290</v>
      </c>
      <c r="N3125" s="3">
        <v>-10.89</v>
      </c>
      <c r="O3125" s="3">
        <v>0</v>
      </c>
      <c r="P3125" s="1" t="s">
        <v>2567</v>
      </c>
      <c r="Q3125" s="1" t="s">
        <v>2006</v>
      </c>
      <c r="R3125" s="1" t="s">
        <v>785</v>
      </c>
      <c r="S3125" s="1" t="s">
        <v>2407</v>
      </c>
      <c r="T3125" s="1" t="s">
        <v>2407</v>
      </c>
      <c r="U3125" s="1" t="s">
        <v>6771</v>
      </c>
      <c r="V3125" s="1" t="s">
        <v>2470</v>
      </c>
      <c r="W3125" s="1" t="s">
        <v>103</v>
      </c>
      <c r="X3125" s="1" t="str">
        <f>CONCATENATE(Tableau4[[#This Row],[Numéro de pièce de la pièce de référence]],Tableau4[[#This Row],[Numéro de poste de la pièce de référence]])</f>
        <v>450069420410</v>
      </c>
    </row>
    <row r="3126" spans="1:24" x14ac:dyDescent="0.35">
      <c r="A3126" s="1" t="s">
        <v>97</v>
      </c>
      <c r="B3126" s="1" t="s">
        <v>2489</v>
      </c>
      <c r="C3126" s="1" t="s">
        <v>2510</v>
      </c>
      <c r="D3126" s="1" t="s">
        <v>101</v>
      </c>
      <c r="E3126" s="1" t="s">
        <v>2005</v>
      </c>
      <c r="F3126" s="1" t="s">
        <v>2407</v>
      </c>
      <c r="G3126" s="1" t="s">
        <v>3241</v>
      </c>
      <c r="H3126" s="1" t="s">
        <v>88</v>
      </c>
      <c r="I3126" s="2">
        <v>44162</v>
      </c>
      <c r="J3126" s="1" t="s">
        <v>4282</v>
      </c>
      <c r="K3126" s="1" t="s">
        <v>4283</v>
      </c>
      <c r="L3126" s="1" t="s">
        <v>2590</v>
      </c>
      <c r="M3126" s="1" t="s">
        <v>4402</v>
      </c>
      <c r="N3126" s="3">
        <v>10.89</v>
      </c>
      <c r="O3126" s="3">
        <v>0</v>
      </c>
      <c r="P3126" s="1" t="s">
        <v>2567</v>
      </c>
      <c r="Q3126" s="1" t="s">
        <v>2006</v>
      </c>
      <c r="R3126" s="1" t="s">
        <v>785</v>
      </c>
      <c r="S3126" s="1" t="s">
        <v>2407</v>
      </c>
      <c r="T3126" s="1" t="s">
        <v>2407</v>
      </c>
      <c r="U3126" s="1" t="s">
        <v>6771</v>
      </c>
      <c r="V3126" s="1" t="s">
        <v>2470</v>
      </c>
      <c r="W3126" s="1" t="s">
        <v>103</v>
      </c>
      <c r="X3126" s="1" t="str">
        <f>CONCATENATE(Tableau4[[#This Row],[Numéro de pièce de la pièce de référence]],Tableau4[[#This Row],[Numéro de poste de la pièce de référence]])</f>
        <v>450069420410</v>
      </c>
    </row>
    <row r="3127" spans="1:24" x14ac:dyDescent="0.35">
      <c r="A3127" s="1" t="s">
        <v>97</v>
      </c>
      <c r="B3127" s="1" t="s">
        <v>2489</v>
      </c>
      <c r="C3127" s="1" t="s">
        <v>2510</v>
      </c>
      <c r="D3127" s="1" t="s">
        <v>101</v>
      </c>
      <c r="E3127" s="1" t="s">
        <v>2005</v>
      </c>
      <c r="F3127" s="1" t="s">
        <v>2407</v>
      </c>
      <c r="G3127" s="1" t="s">
        <v>3241</v>
      </c>
      <c r="H3127" s="1" t="s">
        <v>88</v>
      </c>
      <c r="I3127" s="2">
        <v>44162</v>
      </c>
      <c r="J3127" s="1" t="s">
        <v>4282</v>
      </c>
      <c r="K3127" s="1" t="s">
        <v>4283</v>
      </c>
      <c r="L3127" s="1" t="s">
        <v>2630</v>
      </c>
      <c r="M3127" s="1" t="s">
        <v>4290</v>
      </c>
      <c r="N3127" s="3">
        <v>-7.26</v>
      </c>
      <c r="O3127" s="3">
        <v>0</v>
      </c>
      <c r="P3127" s="1" t="s">
        <v>2567</v>
      </c>
      <c r="Q3127" s="1" t="s">
        <v>2006</v>
      </c>
      <c r="R3127" s="1" t="s">
        <v>785</v>
      </c>
      <c r="S3127" s="1" t="s">
        <v>2407</v>
      </c>
      <c r="T3127" s="1" t="s">
        <v>2407</v>
      </c>
      <c r="U3127" s="1" t="s">
        <v>6771</v>
      </c>
      <c r="V3127" s="1" t="s">
        <v>2470</v>
      </c>
      <c r="W3127" s="1" t="s">
        <v>103</v>
      </c>
      <c r="X3127" s="1" t="str">
        <f>CONCATENATE(Tableau4[[#This Row],[Numéro de pièce de la pièce de référence]],Tableau4[[#This Row],[Numéro de poste de la pièce de référence]])</f>
        <v>450069420410</v>
      </c>
    </row>
    <row r="3128" spans="1:24" x14ac:dyDescent="0.35">
      <c r="A3128" s="1" t="s">
        <v>97</v>
      </c>
      <c r="B3128" s="1" t="s">
        <v>2489</v>
      </c>
      <c r="C3128" s="1" t="s">
        <v>2510</v>
      </c>
      <c r="D3128" s="1" t="s">
        <v>101</v>
      </c>
      <c r="E3128" s="1" t="s">
        <v>2005</v>
      </c>
      <c r="F3128" s="1" t="s">
        <v>2407</v>
      </c>
      <c r="G3128" s="1" t="s">
        <v>3241</v>
      </c>
      <c r="H3128" s="1" t="s">
        <v>88</v>
      </c>
      <c r="I3128" s="2">
        <v>44162</v>
      </c>
      <c r="J3128" s="1" t="s">
        <v>4282</v>
      </c>
      <c r="K3128" s="1" t="s">
        <v>4283</v>
      </c>
      <c r="L3128" s="1" t="s">
        <v>2590</v>
      </c>
      <c r="M3128" s="1" t="s">
        <v>4402</v>
      </c>
      <c r="N3128" s="3">
        <v>7.26</v>
      </c>
      <c r="O3128" s="3">
        <v>0</v>
      </c>
      <c r="P3128" s="1" t="s">
        <v>2567</v>
      </c>
      <c r="Q3128" s="1" t="s">
        <v>2006</v>
      </c>
      <c r="R3128" s="1" t="s">
        <v>785</v>
      </c>
      <c r="S3128" s="1" t="s">
        <v>2407</v>
      </c>
      <c r="T3128" s="1" t="s">
        <v>2407</v>
      </c>
      <c r="U3128" s="1" t="s">
        <v>6771</v>
      </c>
      <c r="V3128" s="1" t="s">
        <v>2470</v>
      </c>
      <c r="W3128" s="1" t="s">
        <v>103</v>
      </c>
      <c r="X3128" s="1" t="str">
        <f>CONCATENATE(Tableau4[[#This Row],[Numéro de pièce de la pièce de référence]],Tableau4[[#This Row],[Numéro de poste de la pièce de référence]])</f>
        <v>450069420410</v>
      </c>
    </row>
    <row r="3129" spans="1:24" x14ac:dyDescent="0.35">
      <c r="A3129" s="1" t="s">
        <v>97</v>
      </c>
      <c r="B3129" s="1" t="s">
        <v>2489</v>
      </c>
      <c r="C3129" s="1" t="s">
        <v>2510</v>
      </c>
      <c r="D3129" s="1" t="s">
        <v>101</v>
      </c>
      <c r="E3129" s="1" t="s">
        <v>1877</v>
      </c>
      <c r="F3129" s="1" t="s">
        <v>2407</v>
      </c>
      <c r="G3129" s="1" t="s">
        <v>3353</v>
      </c>
      <c r="H3129" s="1" t="s">
        <v>88</v>
      </c>
      <c r="I3129" s="2">
        <v>44162</v>
      </c>
      <c r="J3129" s="1" t="s">
        <v>4282</v>
      </c>
      <c r="K3129" s="1" t="s">
        <v>4283</v>
      </c>
      <c r="L3129" s="1" t="s">
        <v>2630</v>
      </c>
      <c r="M3129" s="1" t="s">
        <v>4290</v>
      </c>
      <c r="N3129" s="3">
        <v>-1778.7</v>
      </c>
      <c r="O3129" s="3">
        <v>0</v>
      </c>
      <c r="P3129" s="1" t="s">
        <v>3198</v>
      </c>
      <c r="Q3129" s="1" t="s">
        <v>1878</v>
      </c>
      <c r="R3129" s="1" t="s">
        <v>1876</v>
      </c>
      <c r="S3129" s="1" t="s">
        <v>2407</v>
      </c>
      <c r="T3129" s="1" t="s">
        <v>2407</v>
      </c>
      <c r="U3129" s="1" t="s">
        <v>6772</v>
      </c>
      <c r="V3129" s="1" t="s">
        <v>2470</v>
      </c>
      <c r="W3129" s="1" t="s">
        <v>74</v>
      </c>
      <c r="X3129" s="1" t="str">
        <f>CONCATENATE(Tableau4[[#This Row],[Numéro de pièce de la pièce de référence]],Tableau4[[#This Row],[Numéro de poste de la pièce de référence]])</f>
        <v>450070004510</v>
      </c>
    </row>
    <row r="3130" spans="1:24" x14ac:dyDescent="0.35">
      <c r="A3130" s="1" t="s">
        <v>97</v>
      </c>
      <c r="B3130" s="1" t="s">
        <v>2489</v>
      </c>
      <c r="C3130" s="1" t="s">
        <v>2510</v>
      </c>
      <c r="D3130" s="1" t="s">
        <v>101</v>
      </c>
      <c r="E3130" s="1" t="s">
        <v>1712</v>
      </c>
      <c r="F3130" s="1" t="s">
        <v>2407</v>
      </c>
      <c r="G3130" s="1" t="s">
        <v>3105</v>
      </c>
      <c r="H3130" s="1" t="s">
        <v>88</v>
      </c>
      <c r="I3130" s="2">
        <v>44165</v>
      </c>
      <c r="J3130" s="1" t="s">
        <v>4282</v>
      </c>
      <c r="K3130" s="1" t="s">
        <v>4283</v>
      </c>
      <c r="L3130" s="1" t="s">
        <v>2630</v>
      </c>
      <c r="M3130" s="1" t="s">
        <v>4290</v>
      </c>
      <c r="N3130" s="3">
        <v>-2256.5700000000002</v>
      </c>
      <c r="O3130" s="3">
        <v>0</v>
      </c>
      <c r="P3130" s="1" t="s">
        <v>2517</v>
      </c>
      <c r="Q3130" s="1" t="s">
        <v>1713</v>
      </c>
      <c r="R3130" s="1" t="s">
        <v>1711</v>
      </c>
      <c r="S3130" s="1" t="s">
        <v>2407</v>
      </c>
      <c r="T3130" s="1" t="s">
        <v>2407</v>
      </c>
      <c r="U3130" s="1" t="s">
        <v>6773</v>
      </c>
      <c r="V3130" s="1" t="s">
        <v>2470</v>
      </c>
      <c r="W3130" s="1" t="s">
        <v>113</v>
      </c>
      <c r="X3130" s="1" t="str">
        <f>CONCATENATE(Tableau4[[#This Row],[Numéro de pièce de la pièce de référence]],Tableau4[[#This Row],[Numéro de poste de la pièce de référence]])</f>
        <v>450068153410</v>
      </c>
    </row>
    <row r="3131" spans="1:24" x14ac:dyDescent="0.35">
      <c r="A3131" s="1" t="s">
        <v>97</v>
      </c>
      <c r="B3131" s="1" t="s">
        <v>2489</v>
      </c>
      <c r="C3131" s="1" t="s">
        <v>2510</v>
      </c>
      <c r="D3131" s="1" t="s">
        <v>101</v>
      </c>
      <c r="E3131" s="1" t="s">
        <v>1712</v>
      </c>
      <c r="F3131" s="1" t="s">
        <v>2407</v>
      </c>
      <c r="G3131" s="1" t="s">
        <v>3105</v>
      </c>
      <c r="H3131" s="1" t="s">
        <v>88</v>
      </c>
      <c r="I3131" s="2">
        <v>44165</v>
      </c>
      <c r="J3131" s="1" t="s">
        <v>4282</v>
      </c>
      <c r="K3131" s="1" t="s">
        <v>4283</v>
      </c>
      <c r="L3131" s="1" t="s">
        <v>2630</v>
      </c>
      <c r="M3131" s="1" t="s">
        <v>4290</v>
      </c>
      <c r="N3131" s="3">
        <v>-995.81</v>
      </c>
      <c r="O3131" s="3">
        <v>0</v>
      </c>
      <c r="P3131" s="1" t="s">
        <v>2517</v>
      </c>
      <c r="Q3131" s="1" t="s">
        <v>1713</v>
      </c>
      <c r="R3131" s="1" t="s">
        <v>1711</v>
      </c>
      <c r="S3131" s="1" t="s">
        <v>2407</v>
      </c>
      <c r="T3131" s="1" t="s">
        <v>2407</v>
      </c>
      <c r="U3131" s="1" t="s">
        <v>6774</v>
      </c>
      <c r="V3131" s="1" t="s">
        <v>2470</v>
      </c>
      <c r="W3131" s="1" t="s">
        <v>113</v>
      </c>
      <c r="X3131" s="1" t="str">
        <f>CONCATENATE(Tableau4[[#This Row],[Numéro de pièce de la pièce de référence]],Tableau4[[#This Row],[Numéro de poste de la pièce de référence]])</f>
        <v>450068153410</v>
      </c>
    </row>
    <row r="3132" spans="1:24" x14ac:dyDescent="0.35">
      <c r="A3132" s="1" t="s">
        <v>97</v>
      </c>
      <c r="B3132" s="1" t="s">
        <v>2489</v>
      </c>
      <c r="C3132" s="1" t="s">
        <v>2510</v>
      </c>
      <c r="D3132" s="1" t="s">
        <v>101</v>
      </c>
      <c r="E3132" s="1" t="s">
        <v>1712</v>
      </c>
      <c r="F3132" s="1" t="s">
        <v>2407</v>
      </c>
      <c r="G3132" s="1" t="s">
        <v>3105</v>
      </c>
      <c r="H3132" s="1" t="s">
        <v>88</v>
      </c>
      <c r="I3132" s="2">
        <v>44165</v>
      </c>
      <c r="J3132" s="1" t="s">
        <v>4282</v>
      </c>
      <c r="K3132" s="1" t="s">
        <v>4283</v>
      </c>
      <c r="L3132" s="1" t="s">
        <v>2630</v>
      </c>
      <c r="M3132" s="1" t="s">
        <v>4290</v>
      </c>
      <c r="N3132" s="3">
        <v>-3245.33</v>
      </c>
      <c r="O3132" s="3">
        <v>0</v>
      </c>
      <c r="P3132" s="1" t="s">
        <v>2517</v>
      </c>
      <c r="Q3132" s="1" t="s">
        <v>1713</v>
      </c>
      <c r="R3132" s="1" t="s">
        <v>1711</v>
      </c>
      <c r="S3132" s="1" t="s">
        <v>2407</v>
      </c>
      <c r="T3132" s="1" t="s">
        <v>2407</v>
      </c>
      <c r="U3132" s="1" t="s">
        <v>6775</v>
      </c>
      <c r="V3132" s="1" t="s">
        <v>2470</v>
      </c>
      <c r="W3132" s="1" t="s">
        <v>113</v>
      </c>
      <c r="X3132" s="1" t="str">
        <f>CONCATENATE(Tableau4[[#This Row],[Numéro de pièce de la pièce de référence]],Tableau4[[#This Row],[Numéro de poste de la pièce de référence]])</f>
        <v>450068153410</v>
      </c>
    </row>
    <row r="3133" spans="1:24" x14ac:dyDescent="0.35">
      <c r="A3133" s="1" t="s">
        <v>97</v>
      </c>
      <c r="B3133" s="1" t="s">
        <v>2489</v>
      </c>
      <c r="C3133" s="1" t="s">
        <v>2510</v>
      </c>
      <c r="D3133" s="1" t="s">
        <v>101</v>
      </c>
      <c r="E3133" s="1" t="s">
        <v>1712</v>
      </c>
      <c r="F3133" s="1" t="s">
        <v>2407</v>
      </c>
      <c r="G3133" s="1" t="s">
        <v>3105</v>
      </c>
      <c r="H3133" s="1" t="s">
        <v>88</v>
      </c>
      <c r="I3133" s="2">
        <v>44165</v>
      </c>
      <c r="J3133" s="1" t="s">
        <v>4282</v>
      </c>
      <c r="K3133" s="1" t="s">
        <v>4283</v>
      </c>
      <c r="L3133" s="1" t="s">
        <v>2630</v>
      </c>
      <c r="M3133" s="1" t="s">
        <v>4290</v>
      </c>
      <c r="N3133" s="3">
        <v>-1255.97</v>
      </c>
      <c r="O3133" s="3">
        <v>0</v>
      </c>
      <c r="P3133" s="1" t="s">
        <v>2517</v>
      </c>
      <c r="Q3133" s="1" t="s">
        <v>1713</v>
      </c>
      <c r="R3133" s="1" t="s">
        <v>1711</v>
      </c>
      <c r="S3133" s="1" t="s">
        <v>2407</v>
      </c>
      <c r="T3133" s="1" t="s">
        <v>2407</v>
      </c>
      <c r="U3133" s="1" t="s">
        <v>6776</v>
      </c>
      <c r="V3133" s="1" t="s">
        <v>2470</v>
      </c>
      <c r="W3133" s="1" t="s">
        <v>113</v>
      </c>
      <c r="X3133" s="1" t="str">
        <f>CONCATENATE(Tableau4[[#This Row],[Numéro de pièce de la pièce de référence]],Tableau4[[#This Row],[Numéro de poste de la pièce de référence]])</f>
        <v>450068153410</v>
      </c>
    </row>
    <row r="3134" spans="1:24" x14ac:dyDescent="0.35">
      <c r="A3134" s="1" t="s">
        <v>97</v>
      </c>
      <c r="B3134" s="1" t="s">
        <v>2489</v>
      </c>
      <c r="C3134" s="1" t="s">
        <v>2510</v>
      </c>
      <c r="D3134" s="1" t="s">
        <v>101</v>
      </c>
      <c r="E3134" s="1" t="s">
        <v>1712</v>
      </c>
      <c r="F3134" s="1" t="s">
        <v>2407</v>
      </c>
      <c r="G3134" s="1" t="s">
        <v>3105</v>
      </c>
      <c r="H3134" s="1" t="s">
        <v>88</v>
      </c>
      <c r="I3134" s="2">
        <v>44165</v>
      </c>
      <c r="J3134" s="1" t="s">
        <v>4282</v>
      </c>
      <c r="K3134" s="1" t="s">
        <v>4283</v>
      </c>
      <c r="L3134" s="1" t="s">
        <v>2630</v>
      </c>
      <c r="M3134" s="1" t="s">
        <v>4290</v>
      </c>
      <c r="N3134" s="3">
        <v>-1004.77</v>
      </c>
      <c r="O3134" s="3">
        <v>0</v>
      </c>
      <c r="P3134" s="1" t="s">
        <v>2517</v>
      </c>
      <c r="Q3134" s="1" t="s">
        <v>1713</v>
      </c>
      <c r="R3134" s="1" t="s">
        <v>1711</v>
      </c>
      <c r="S3134" s="1" t="s">
        <v>2407</v>
      </c>
      <c r="T3134" s="1" t="s">
        <v>2407</v>
      </c>
      <c r="U3134" s="1" t="s">
        <v>6777</v>
      </c>
      <c r="V3134" s="1" t="s">
        <v>2470</v>
      </c>
      <c r="W3134" s="1" t="s">
        <v>113</v>
      </c>
      <c r="X3134" s="1" t="str">
        <f>CONCATENATE(Tableau4[[#This Row],[Numéro de pièce de la pièce de référence]],Tableau4[[#This Row],[Numéro de poste de la pièce de référence]])</f>
        <v>450068153410</v>
      </c>
    </row>
    <row r="3135" spans="1:24" x14ac:dyDescent="0.35">
      <c r="A3135" s="1" t="s">
        <v>97</v>
      </c>
      <c r="B3135" s="1" t="s">
        <v>2489</v>
      </c>
      <c r="C3135" s="1" t="s">
        <v>2510</v>
      </c>
      <c r="D3135" s="1" t="s">
        <v>101</v>
      </c>
      <c r="E3135" s="1" t="s">
        <v>1712</v>
      </c>
      <c r="F3135" s="1" t="s">
        <v>2407</v>
      </c>
      <c r="G3135" s="1" t="s">
        <v>3105</v>
      </c>
      <c r="H3135" s="1" t="s">
        <v>88</v>
      </c>
      <c r="I3135" s="2">
        <v>44165</v>
      </c>
      <c r="J3135" s="1" t="s">
        <v>4282</v>
      </c>
      <c r="K3135" s="1" t="s">
        <v>4283</v>
      </c>
      <c r="L3135" s="1" t="s">
        <v>2630</v>
      </c>
      <c r="M3135" s="1" t="s">
        <v>4290</v>
      </c>
      <c r="N3135" s="3">
        <v>-1004.77</v>
      </c>
      <c r="O3135" s="3">
        <v>0</v>
      </c>
      <c r="P3135" s="1" t="s">
        <v>2517</v>
      </c>
      <c r="Q3135" s="1" t="s">
        <v>1713</v>
      </c>
      <c r="R3135" s="1" t="s">
        <v>1711</v>
      </c>
      <c r="S3135" s="1" t="s">
        <v>2407</v>
      </c>
      <c r="T3135" s="1" t="s">
        <v>2407</v>
      </c>
      <c r="U3135" s="1" t="s">
        <v>6778</v>
      </c>
      <c r="V3135" s="1" t="s">
        <v>2470</v>
      </c>
      <c r="W3135" s="1" t="s">
        <v>113</v>
      </c>
      <c r="X3135" s="1" t="str">
        <f>CONCATENATE(Tableau4[[#This Row],[Numéro de pièce de la pièce de référence]],Tableau4[[#This Row],[Numéro de poste de la pièce de référence]])</f>
        <v>450068153410</v>
      </c>
    </row>
    <row r="3136" spans="1:24" x14ac:dyDescent="0.35">
      <c r="A3136" s="1" t="s">
        <v>97</v>
      </c>
      <c r="B3136" s="1" t="s">
        <v>2489</v>
      </c>
      <c r="C3136" s="1" t="s">
        <v>2510</v>
      </c>
      <c r="D3136" s="1" t="s">
        <v>101</v>
      </c>
      <c r="E3136" s="1" t="s">
        <v>1712</v>
      </c>
      <c r="F3136" s="1" t="s">
        <v>2407</v>
      </c>
      <c r="G3136" s="1" t="s">
        <v>3105</v>
      </c>
      <c r="H3136" s="1" t="s">
        <v>88</v>
      </c>
      <c r="I3136" s="2">
        <v>44165</v>
      </c>
      <c r="J3136" s="1" t="s">
        <v>4282</v>
      </c>
      <c r="K3136" s="1" t="s">
        <v>4283</v>
      </c>
      <c r="L3136" s="1" t="s">
        <v>2630</v>
      </c>
      <c r="M3136" s="1" t="s">
        <v>4290</v>
      </c>
      <c r="N3136" s="3">
        <v>-1004.77</v>
      </c>
      <c r="O3136" s="3">
        <v>0</v>
      </c>
      <c r="P3136" s="1" t="s">
        <v>2517</v>
      </c>
      <c r="Q3136" s="1" t="s">
        <v>1713</v>
      </c>
      <c r="R3136" s="1" t="s">
        <v>1711</v>
      </c>
      <c r="S3136" s="1" t="s">
        <v>2407</v>
      </c>
      <c r="T3136" s="1" t="s">
        <v>2407</v>
      </c>
      <c r="U3136" s="1" t="s">
        <v>6779</v>
      </c>
      <c r="V3136" s="1" t="s">
        <v>2470</v>
      </c>
      <c r="W3136" s="1" t="s">
        <v>113</v>
      </c>
      <c r="X3136" s="1" t="str">
        <f>CONCATENATE(Tableau4[[#This Row],[Numéro de pièce de la pièce de référence]],Tableau4[[#This Row],[Numéro de poste de la pièce de référence]])</f>
        <v>450068153410</v>
      </c>
    </row>
    <row r="3137" spans="1:24" x14ac:dyDescent="0.35">
      <c r="A3137" s="1" t="s">
        <v>97</v>
      </c>
      <c r="B3137" s="1" t="s">
        <v>2489</v>
      </c>
      <c r="C3137" s="1" t="s">
        <v>2510</v>
      </c>
      <c r="D3137" s="1" t="s">
        <v>101</v>
      </c>
      <c r="E3137" s="1" t="s">
        <v>1712</v>
      </c>
      <c r="F3137" s="1" t="s">
        <v>2407</v>
      </c>
      <c r="G3137" s="1" t="s">
        <v>3105</v>
      </c>
      <c r="H3137" s="1" t="s">
        <v>88</v>
      </c>
      <c r="I3137" s="2">
        <v>44165</v>
      </c>
      <c r="J3137" s="1" t="s">
        <v>4282</v>
      </c>
      <c r="K3137" s="1" t="s">
        <v>4283</v>
      </c>
      <c r="L3137" s="1" t="s">
        <v>2630</v>
      </c>
      <c r="M3137" s="1" t="s">
        <v>4290</v>
      </c>
      <c r="N3137" s="3">
        <v>-1004.77</v>
      </c>
      <c r="O3137" s="3">
        <v>0</v>
      </c>
      <c r="P3137" s="1" t="s">
        <v>2517</v>
      </c>
      <c r="Q3137" s="1" t="s">
        <v>1713</v>
      </c>
      <c r="R3137" s="1" t="s">
        <v>1711</v>
      </c>
      <c r="S3137" s="1" t="s">
        <v>2407</v>
      </c>
      <c r="T3137" s="1" t="s">
        <v>2407</v>
      </c>
      <c r="U3137" s="1" t="s">
        <v>6780</v>
      </c>
      <c r="V3137" s="1" t="s">
        <v>2470</v>
      </c>
      <c r="W3137" s="1" t="s">
        <v>113</v>
      </c>
      <c r="X3137" s="1" t="str">
        <f>CONCATENATE(Tableau4[[#This Row],[Numéro de pièce de la pièce de référence]],Tableau4[[#This Row],[Numéro de poste de la pièce de référence]])</f>
        <v>450068153410</v>
      </c>
    </row>
    <row r="3138" spans="1:24" x14ac:dyDescent="0.35">
      <c r="A3138" s="1" t="s">
        <v>97</v>
      </c>
      <c r="B3138" s="1" t="s">
        <v>2489</v>
      </c>
      <c r="C3138" s="1" t="s">
        <v>2510</v>
      </c>
      <c r="D3138" s="1" t="s">
        <v>101</v>
      </c>
      <c r="E3138" s="1" t="s">
        <v>1712</v>
      </c>
      <c r="F3138" s="1" t="s">
        <v>2407</v>
      </c>
      <c r="G3138" s="1" t="s">
        <v>3105</v>
      </c>
      <c r="H3138" s="1" t="s">
        <v>88</v>
      </c>
      <c r="I3138" s="2">
        <v>44165</v>
      </c>
      <c r="J3138" s="1" t="s">
        <v>4282</v>
      </c>
      <c r="K3138" s="1" t="s">
        <v>4283</v>
      </c>
      <c r="L3138" s="1" t="s">
        <v>2630</v>
      </c>
      <c r="M3138" s="1" t="s">
        <v>4290</v>
      </c>
      <c r="N3138" s="3">
        <v>-2258.25</v>
      </c>
      <c r="O3138" s="3">
        <v>0</v>
      </c>
      <c r="P3138" s="1" t="s">
        <v>2517</v>
      </c>
      <c r="Q3138" s="1" t="s">
        <v>1713</v>
      </c>
      <c r="R3138" s="1" t="s">
        <v>1711</v>
      </c>
      <c r="S3138" s="1" t="s">
        <v>2407</v>
      </c>
      <c r="T3138" s="1" t="s">
        <v>2407</v>
      </c>
      <c r="U3138" s="1" t="s">
        <v>6781</v>
      </c>
      <c r="V3138" s="1" t="s">
        <v>2470</v>
      </c>
      <c r="W3138" s="1" t="s">
        <v>113</v>
      </c>
      <c r="X3138" s="1" t="str">
        <f>CONCATENATE(Tableau4[[#This Row],[Numéro de pièce de la pièce de référence]],Tableau4[[#This Row],[Numéro de poste de la pièce de référence]])</f>
        <v>450068153410</v>
      </c>
    </row>
    <row r="3139" spans="1:24" x14ac:dyDescent="0.35">
      <c r="A3139" s="1" t="s">
        <v>97</v>
      </c>
      <c r="B3139" s="1" t="s">
        <v>2489</v>
      </c>
      <c r="C3139" s="1" t="s">
        <v>2510</v>
      </c>
      <c r="D3139" s="1" t="s">
        <v>101</v>
      </c>
      <c r="E3139" s="1" t="s">
        <v>1712</v>
      </c>
      <c r="F3139" s="1" t="s">
        <v>2407</v>
      </c>
      <c r="G3139" s="1" t="s">
        <v>3105</v>
      </c>
      <c r="H3139" s="1" t="s">
        <v>88</v>
      </c>
      <c r="I3139" s="2">
        <v>44165</v>
      </c>
      <c r="J3139" s="1" t="s">
        <v>4282</v>
      </c>
      <c r="K3139" s="1" t="s">
        <v>4283</v>
      </c>
      <c r="L3139" s="1" t="s">
        <v>2630</v>
      </c>
      <c r="M3139" s="1" t="s">
        <v>4290</v>
      </c>
      <c r="N3139" s="3">
        <v>-1003.67</v>
      </c>
      <c r="O3139" s="3">
        <v>0</v>
      </c>
      <c r="P3139" s="1" t="s">
        <v>2517</v>
      </c>
      <c r="Q3139" s="1" t="s">
        <v>1713</v>
      </c>
      <c r="R3139" s="1" t="s">
        <v>1711</v>
      </c>
      <c r="S3139" s="1" t="s">
        <v>2407</v>
      </c>
      <c r="T3139" s="1" t="s">
        <v>2407</v>
      </c>
      <c r="U3139" s="1" t="s">
        <v>6782</v>
      </c>
      <c r="V3139" s="1" t="s">
        <v>2470</v>
      </c>
      <c r="W3139" s="1" t="s">
        <v>113</v>
      </c>
      <c r="X3139" s="1" t="str">
        <f>CONCATENATE(Tableau4[[#This Row],[Numéro de pièce de la pièce de référence]],Tableau4[[#This Row],[Numéro de poste de la pièce de référence]])</f>
        <v>450068153410</v>
      </c>
    </row>
    <row r="3140" spans="1:24" x14ac:dyDescent="0.35">
      <c r="A3140" s="1" t="s">
        <v>97</v>
      </c>
      <c r="B3140" s="1" t="s">
        <v>2489</v>
      </c>
      <c r="C3140" s="1" t="s">
        <v>2510</v>
      </c>
      <c r="D3140" s="1" t="s">
        <v>101</v>
      </c>
      <c r="E3140" s="1" t="s">
        <v>1712</v>
      </c>
      <c r="F3140" s="1" t="s">
        <v>2407</v>
      </c>
      <c r="G3140" s="1" t="s">
        <v>3105</v>
      </c>
      <c r="H3140" s="1" t="s">
        <v>88</v>
      </c>
      <c r="I3140" s="2">
        <v>44165</v>
      </c>
      <c r="J3140" s="1" t="s">
        <v>4282</v>
      </c>
      <c r="K3140" s="1" t="s">
        <v>4283</v>
      </c>
      <c r="L3140" s="1" t="s">
        <v>2630</v>
      </c>
      <c r="M3140" s="1" t="s">
        <v>4290</v>
      </c>
      <c r="N3140" s="3">
        <v>-1004.77</v>
      </c>
      <c r="O3140" s="3">
        <v>0</v>
      </c>
      <c r="P3140" s="1" t="s">
        <v>2517</v>
      </c>
      <c r="Q3140" s="1" t="s">
        <v>1713</v>
      </c>
      <c r="R3140" s="1" t="s">
        <v>1711</v>
      </c>
      <c r="S3140" s="1" t="s">
        <v>2407</v>
      </c>
      <c r="T3140" s="1" t="s">
        <v>2407</v>
      </c>
      <c r="U3140" s="1" t="s">
        <v>6783</v>
      </c>
      <c r="V3140" s="1" t="s">
        <v>2470</v>
      </c>
      <c r="W3140" s="1" t="s">
        <v>113</v>
      </c>
      <c r="X3140" s="1" t="str">
        <f>CONCATENATE(Tableau4[[#This Row],[Numéro de pièce de la pièce de référence]],Tableau4[[#This Row],[Numéro de poste de la pièce de référence]])</f>
        <v>450068153410</v>
      </c>
    </row>
    <row r="3141" spans="1:24" x14ac:dyDescent="0.35">
      <c r="A3141" s="1" t="s">
        <v>97</v>
      </c>
      <c r="B3141" s="1" t="s">
        <v>2489</v>
      </c>
      <c r="C3141" s="1" t="s">
        <v>2510</v>
      </c>
      <c r="D3141" s="1" t="s">
        <v>101</v>
      </c>
      <c r="E3141" s="1" t="s">
        <v>1712</v>
      </c>
      <c r="F3141" s="1" t="s">
        <v>2407</v>
      </c>
      <c r="G3141" s="1" t="s">
        <v>3105</v>
      </c>
      <c r="H3141" s="1" t="s">
        <v>88</v>
      </c>
      <c r="I3141" s="2">
        <v>44165</v>
      </c>
      <c r="J3141" s="1" t="s">
        <v>4282</v>
      </c>
      <c r="K3141" s="1" t="s">
        <v>4283</v>
      </c>
      <c r="L3141" s="1" t="s">
        <v>2630</v>
      </c>
      <c r="M3141" s="1" t="s">
        <v>4290</v>
      </c>
      <c r="N3141" s="3">
        <v>-1003.67</v>
      </c>
      <c r="O3141" s="3">
        <v>0</v>
      </c>
      <c r="P3141" s="1" t="s">
        <v>2517</v>
      </c>
      <c r="Q3141" s="1" t="s">
        <v>1713</v>
      </c>
      <c r="R3141" s="1" t="s">
        <v>1711</v>
      </c>
      <c r="S3141" s="1" t="s">
        <v>2407</v>
      </c>
      <c r="T3141" s="1" t="s">
        <v>2407</v>
      </c>
      <c r="U3141" s="1" t="s">
        <v>6784</v>
      </c>
      <c r="V3141" s="1" t="s">
        <v>2470</v>
      </c>
      <c r="W3141" s="1" t="s">
        <v>113</v>
      </c>
      <c r="X3141" s="1" t="str">
        <f>CONCATENATE(Tableau4[[#This Row],[Numéro de pièce de la pièce de référence]],Tableau4[[#This Row],[Numéro de poste de la pièce de référence]])</f>
        <v>450068153410</v>
      </c>
    </row>
    <row r="3142" spans="1:24" x14ac:dyDescent="0.35">
      <c r="A3142" s="1" t="s">
        <v>97</v>
      </c>
      <c r="B3142" s="1" t="s">
        <v>2489</v>
      </c>
      <c r="C3142" s="1" t="s">
        <v>2510</v>
      </c>
      <c r="D3142" s="1" t="s">
        <v>101</v>
      </c>
      <c r="E3142" s="1" t="s">
        <v>1712</v>
      </c>
      <c r="F3142" s="1" t="s">
        <v>2407</v>
      </c>
      <c r="G3142" s="1" t="s">
        <v>3105</v>
      </c>
      <c r="H3142" s="1" t="s">
        <v>88</v>
      </c>
      <c r="I3142" s="2">
        <v>44165</v>
      </c>
      <c r="J3142" s="1" t="s">
        <v>4282</v>
      </c>
      <c r="K3142" s="1" t="s">
        <v>4283</v>
      </c>
      <c r="L3142" s="1" t="s">
        <v>2630</v>
      </c>
      <c r="M3142" s="1" t="s">
        <v>4290</v>
      </c>
      <c r="N3142" s="3">
        <v>-1003.67</v>
      </c>
      <c r="O3142" s="3">
        <v>0</v>
      </c>
      <c r="P3142" s="1" t="s">
        <v>2517</v>
      </c>
      <c r="Q3142" s="1" t="s">
        <v>1713</v>
      </c>
      <c r="R3142" s="1" t="s">
        <v>1711</v>
      </c>
      <c r="S3142" s="1" t="s">
        <v>2407</v>
      </c>
      <c r="T3142" s="1" t="s">
        <v>2407</v>
      </c>
      <c r="U3142" s="1" t="s">
        <v>6785</v>
      </c>
      <c r="V3142" s="1" t="s">
        <v>2470</v>
      </c>
      <c r="W3142" s="1" t="s">
        <v>113</v>
      </c>
      <c r="X3142" s="1" t="str">
        <f>CONCATENATE(Tableau4[[#This Row],[Numéro de pièce de la pièce de référence]],Tableau4[[#This Row],[Numéro de poste de la pièce de référence]])</f>
        <v>450068153410</v>
      </c>
    </row>
    <row r="3143" spans="1:24" x14ac:dyDescent="0.35">
      <c r="A3143" s="1" t="s">
        <v>97</v>
      </c>
      <c r="B3143" s="1" t="s">
        <v>2489</v>
      </c>
      <c r="C3143" s="1" t="s">
        <v>2510</v>
      </c>
      <c r="D3143" s="1" t="s">
        <v>101</v>
      </c>
      <c r="E3143" s="1" t="s">
        <v>1712</v>
      </c>
      <c r="F3143" s="1" t="s">
        <v>2407</v>
      </c>
      <c r="G3143" s="1" t="s">
        <v>3105</v>
      </c>
      <c r="H3143" s="1" t="s">
        <v>88</v>
      </c>
      <c r="I3143" s="2">
        <v>44165</v>
      </c>
      <c r="J3143" s="1" t="s">
        <v>4282</v>
      </c>
      <c r="K3143" s="1" t="s">
        <v>4283</v>
      </c>
      <c r="L3143" s="1" t="s">
        <v>2630</v>
      </c>
      <c r="M3143" s="1" t="s">
        <v>4290</v>
      </c>
      <c r="N3143" s="3">
        <v>-1444.85</v>
      </c>
      <c r="O3143" s="3">
        <v>0</v>
      </c>
      <c r="P3143" s="1" t="s">
        <v>2517</v>
      </c>
      <c r="Q3143" s="1" t="s">
        <v>1713</v>
      </c>
      <c r="R3143" s="1" t="s">
        <v>1711</v>
      </c>
      <c r="S3143" s="1" t="s">
        <v>2407</v>
      </c>
      <c r="T3143" s="1" t="s">
        <v>2407</v>
      </c>
      <c r="U3143" s="1" t="s">
        <v>6786</v>
      </c>
      <c r="V3143" s="1" t="s">
        <v>2470</v>
      </c>
      <c r="W3143" s="1" t="s">
        <v>113</v>
      </c>
      <c r="X3143" s="1" t="str">
        <f>CONCATENATE(Tableau4[[#This Row],[Numéro de pièce de la pièce de référence]],Tableau4[[#This Row],[Numéro de poste de la pièce de référence]])</f>
        <v>450068153410</v>
      </c>
    </row>
    <row r="3144" spans="1:24" x14ac:dyDescent="0.35">
      <c r="A3144" s="1" t="s">
        <v>97</v>
      </c>
      <c r="B3144" s="1" t="s">
        <v>2489</v>
      </c>
      <c r="C3144" s="1" t="s">
        <v>2510</v>
      </c>
      <c r="D3144" s="1" t="s">
        <v>101</v>
      </c>
      <c r="E3144" s="1" t="s">
        <v>1712</v>
      </c>
      <c r="F3144" s="1" t="s">
        <v>2407</v>
      </c>
      <c r="G3144" s="1" t="s">
        <v>3105</v>
      </c>
      <c r="H3144" s="1" t="s">
        <v>88</v>
      </c>
      <c r="I3144" s="2">
        <v>44165</v>
      </c>
      <c r="J3144" s="1" t="s">
        <v>4282</v>
      </c>
      <c r="K3144" s="1" t="s">
        <v>4283</v>
      </c>
      <c r="L3144" s="1" t="s">
        <v>2630</v>
      </c>
      <c r="M3144" s="1" t="s">
        <v>4290</v>
      </c>
      <c r="N3144" s="3">
        <v>-965.04</v>
      </c>
      <c r="O3144" s="3">
        <v>0</v>
      </c>
      <c r="P3144" s="1" t="s">
        <v>2517</v>
      </c>
      <c r="Q3144" s="1" t="s">
        <v>1713</v>
      </c>
      <c r="R3144" s="1" t="s">
        <v>1711</v>
      </c>
      <c r="S3144" s="1" t="s">
        <v>2407</v>
      </c>
      <c r="T3144" s="1" t="s">
        <v>2407</v>
      </c>
      <c r="U3144" s="1" t="s">
        <v>6787</v>
      </c>
      <c r="V3144" s="1" t="s">
        <v>2470</v>
      </c>
      <c r="W3144" s="1" t="s">
        <v>113</v>
      </c>
      <c r="X3144" s="1" t="str">
        <f>CONCATENATE(Tableau4[[#This Row],[Numéro de pièce de la pièce de référence]],Tableau4[[#This Row],[Numéro de poste de la pièce de référence]])</f>
        <v>450068153410</v>
      </c>
    </row>
    <row r="3145" spans="1:24" x14ac:dyDescent="0.35">
      <c r="A3145" s="1" t="s">
        <v>97</v>
      </c>
      <c r="B3145" s="1" t="s">
        <v>2489</v>
      </c>
      <c r="C3145" s="1" t="s">
        <v>2510</v>
      </c>
      <c r="D3145" s="1" t="s">
        <v>101</v>
      </c>
      <c r="E3145" s="1" t="s">
        <v>1712</v>
      </c>
      <c r="F3145" s="1" t="s">
        <v>2407</v>
      </c>
      <c r="G3145" s="1" t="s">
        <v>3105</v>
      </c>
      <c r="H3145" s="1" t="s">
        <v>88</v>
      </c>
      <c r="I3145" s="2">
        <v>44165</v>
      </c>
      <c r="J3145" s="1" t="s">
        <v>4282</v>
      </c>
      <c r="K3145" s="1" t="s">
        <v>4283</v>
      </c>
      <c r="L3145" s="1" t="s">
        <v>2630</v>
      </c>
      <c r="M3145" s="1" t="s">
        <v>4290</v>
      </c>
      <c r="N3145" s="3">
        <v>-1003.67</v>
      </c>
      <c r="O3145" s="3">
        <v>0</v>
      </c>
      <c r="P3145" s="1" t="s">
        <v>2517</v>
      </c>
      <c r="Q3145" s="1" t="s">
        <v>1713</v>
      </c>
      <c r="R3145" s="1" t="s">
        <v>1711</v>
      </c>
      <c r="S3145" s="1" t="s">
        <v>2407</v>
      </c>
      <c r="T3145" s="1" t="s">
        <v>2407</v>
      </c>
      <c r="U3145" s="1" t="s">
        <v>6788</v>
      </c>
      <c r="V3145" s="1" t="s">
        <v>2470</v>
      </c>
      <c r="W3145" s="1" t="s">
        <v>113</v>
      </c>
      <c r="X3145" s="1" t="str">
        <f>CONCATENATE(Tableau4[[#This Row],[Numéro de pièce de la pièce de référence]],Tableau4[[#This Row],[Numéro de poste de la pièce de référence]])</f>
        <v>450068153410</v>
      </c>
    </row>
  </sheetData>
  <phoneticPr fontId="8" type="noConversion"/>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4BC4B-7760-458F-AB39-564FB52BC004}">
  <dimension ref="A1:AT492"/>
  <sheetViews>
    <sheetView tabSelected="1" workbookViewId="0">
      <selection activeCell="E10" sqref="E10"/>
    </sheetView>
  </sheetViews>
  <sheetFormatPr defaultRowHeight="14.5" x14ac:dyDescent="0.35"/>
  <cols>
    <col min="1" max="1" width="10.7265625" customWidth="1"/>
    <col min="2" max="2" width="27.453125" customWidth="1"/>
    <col min="3" max="3" width="9.81640625" customWidth="1"/>
    <col min="4" max="4" width="12.26953125" customWidth="1"/>
    <col min="5" max="5" width="17.08984375" customWidth="1"/>
    <col min="6" max="6" width="20.54296875" customWidth="1"/>
    <col min="7" max="7" width="8.81640625" customWidth="1"/>
    <col min="8" max="8" width="10.453125" customWidth="1"/>
    <col min="9" max="9" width="17.54296875" customWidth="1"/>
    <col min="10" max="10" width="9.90625" customWidth="1"/>
    <col min="11" max="11" width="12.36328125" customWidth="1"/>
    <col min="12" max="12" width="19.08984375" customWidth="1"/>
    <col min="13" max="13" width="27.36328125" customWidth="1"/>
    <col min="14" max="14" width="34" customWidth="1"/>
    <col min="15" max="15" width="43.7265625" customWidth="1"/>
    <col min="16" max="16" width="29.1796875" customWidth="1"/>
    <col min="17" max="17" width="37.08984375" customWidth="1"/>
    <col min="18" max="18" width="16.1796875" customWidth="1"/>
    <col min="19" max="19" width="17.26953125" customWidth="1"/>
    <col min="20" max="20" width="11.81640625" customWidth="1"/>
    <col min="21" max="21" width="12.6328125" customWidth="1"/>
    <col min="22" max="22" width="18.26953125" customWidth="1"/>
    <col min="23" max="23" width="13.453125" customWidth="1"/>
    <col min="24" max="24" width="17.26953125" customWidth="1"/>
    <col min="25" max="25" width="30.54296875" customWidth="1"/>
    <col min="26" max="26" width="31.08984375" customWidth="1"/>
    <col min="27" max="27" width="16.08984375" customWidth="1"/>
    <col min="28" max="28" width="20.6328125" customWidth="1"/>
    <col min="29" max="29" width="14.1796875" customWidth="1"/>
    <col min="30" max="30" width="10" customWidth="1"/>
    <col min="31" max="31" width="19.54296875" customWidth="1"/>
    <col min="32" max="32" width="12.1796875" customWidth="1"/>
    <col min="33" max="33" width="16.7265625" customWidth="1"/>
    <col min="34" max="34" width="18.26953125" customWidth="1"/>
    <col min="35" max="35" width="14.453125" customWidth="1"/>
    <col min="37" max="37" width="11.26953125" customWidth="1"/>
    <col min="39" max="39" width="9.7265625" customWidth="1"/>
    <col min="40" max="40" width="22.08984375" customWidth="1"/>
    <col min="41" max="41" width="16.453125" customWidth="1"/>
    <col min="42" max="42" width="10.08984375" customWidth="1"/>
    <col min="43" max="43" width="11.453125" customWidth="1"/>
    <col min="44" max="44" width="17.36328125" customWidth="1"/>
    <col min="45" max="46" width="10.7265625" customWidth="1"/>
  </cols>
  <sheetData>
    <row r="1" spans="1:46" s="43" customFormat="1" x14ac:dyDescent="0.35">
      <c r="D1" s="288" t="s">
        <v>7516</v>
      </c>
    </row>
    <row r="2" spans="1:46" x14ac:dyDescent="0.35">
      <c r="A2" t="s">
        <v>173</v>
      </c>
      <c r="B2" t="s">
        <v>174</v>
      </c>
      <c r="C2" t="s">
        <v>45</v>
      </c>
      <c r="D2" t="s">
        <v>175</v>
      </c>
      <c r="E2" t="s">
        <v>176</v>
      </c>
      <c r="F2" t="s">
        <v>177</v>
      </c>
      <c r="G2" t="s">
        <v>178</v>
      </c>
      <c r="H2" t="s">
        <v>179</v>
      </c>
      <c r="I2" t="s">
        <v>180</v>
      </c>
      <c r="J2" t="s">
        <v>181</v>
      </c>
      <c r="K2" t="s">
        <v>182</v>
      </c>
      <c r="L2" t="s">
        <v>34</v>
      </c>
      <c r="M2" t="s">
        <v>183</v>
      </c>
      <c r="N2" t="s">
        <v>184</v>
      </c>
      <c r="O2" t="s">
        <v>185</v>
      </c>
      <c r="P2" t="s">
        <v>186</v>
      </c>
      <c r="Q2" t="s">
        <v>187</v>
      </c>
      <c r="R2" t="s">
        <v>188</v>
      </c>
      <c r="S2" t="s">
        <v>189</v>
      </c>
      <c r="T2" t="s">
        <v>190</v>
      </c>
      <c r="U2" t="s">
        <v>191</v>
      </c>
      <c r="V2" t="s">
        <v>192</v>
      </c>
      <c r="W2" t="s">
        <v>193</v>
      </c>
      <c r="X2" t="s">
        <v>194</v>
      </c>
      <c r="Y2" t="s">
        <v>46</v>
      </c>
      <c r="Z2" t="s">
        <v>195</v>
      </c>
      <c r="AA2" t="s">
        <v>196</v>
      </c>
      <c r="AB2" t="s">
        <v>197</v>
      </c>
      <c r="AC2" t="s">
        <v>198</v>
      </c>
      <c r="AD2" t="s">
        <v>199</v>
      </c>
      <c r="AE2" t="s">
        <v>200</v>
      </c>
      <c r="AF2" t="s">
        <v>201</v>
      </c>
      <c r="AG2" t="s">
        <v>202</v>
      </c>
      <c r="AH2" t="s">
        <v>203</v>
      </c>
      <c r="AI2" t="s">
        <v>204</v>
      </c>
      <c r="AJ2" t="s">
        <v>40</v>
      </c>
      <c r="AK2" t="s">
        <v>41</v>
      </c>
      <c r="AL2" t="s">
        <v>18</v>
      </c>
      <c r="AM2" t="s">
        <v>205</v>
      </c>
      <c r="AN2" t="s">
        <v>206</v>
      </c>
      <c r="AO2" t="s">
        <v>207</v>
      </c>
      <c r="AP2" t="s">
        <v>208</v>
      </c>
      <c r="AQ2" t="s">
        <v>209</v>
      </c>
      <c r="AR2" t="s">
        <v>210</v>
      </c>
      <c r="AS2" t="s">
        <v>211</v>
      </c>
      <c r="AT2" t="s">
        <v>212</v>
      </c>
    </row>
    <row r="3" spans="1:46" x14ac:dyDescent="0.35">
      <c r="A3" t="s">
        <v>1820</v>
      </c>
      <c r="E3" t="s">
        <v>1817</v>
      </c>
      <c r="H3" t="s">
        <v>1722</v>
      </c>
      <c r="I3" t="s">
        <v>1722</v>
      </c>
      <c r="L3" t="s">
        <v>35</v>
      </c>
      <c r="Q3" t="s">
        <v>1818</v>
      </c>
      <c r="R3" t="s">
        <v>4155</v>
      </c>
      <c r="S3" t="s">
        <v>4154</v>
      </c>
      <c r="T3" t="s">
        <v>7492</v>
      </c>
      <c r="U3" t="s">
        <v>1819</v>
      </c>
      <c r="V3" t="s">
        <v>1820</v>
      </c>
      <c r="W3" t="s">
        <v>88</v>
      </c>
      <c r="X3" s="11">
        <v>44054</v>
      </c>
      <c r="Y3" t="s">
        <v>1821</v>
      </c>
      <c r="Z3" t="s">
        <v>219</v>
      </c>
      <c r="AA3" s="11">
        <v>44054</v>
      </c>
      <c r="AB3" t="s">
        <v>220</v>
      </c>
      <c r="AC3" t="s">
        <v>2407</v>
      </c>
      <c r="AD3" t="s">
        <v>3901</v>
      </c>
      <c r="AE3">
        <v>245833.98000000004</v>
      </c>
      <c r="AF3" t="s">
        <v>52</v>
      </c>
      <c r="AG3">
        <v>242999.34</v>
      </c>
      <c r="AH3" t="s">
        <v>52</v>
      </c>
      <c r="AI3">
        <v>2834.6400000000431</v>
      </c>
      <c r="AJ3" t="s">
        <v>101</v>
      </c>
      <c r="AK3" t="s">
        <v>51</v>
      </c>
      <c r="AL3" t="s">
        <v>97</v>
      </c>
      <c r="AM3" t="s">
        <v>2488</v>
      </c>
      <c r="AN3">
        <v>1</v>
      </c>
      <c r="AO3">
        <v>0</v>
      </c>
      <c r="AP3" t="s">
        <v>2590</v>
      </c>
      <c r="AQ3" t="s">
        <v>2512</v>
      </c>
      <c r="AR3" t="s">
        <v>2407</v>
      </c>
      <c r="AS3" t="s">
        <v>7493</v>
      </c>
      <c r="AT3" t="s">
        <v>102</v>
      </c>
    </row>
    <row r="4" spans="1:46" x14ac:dyDescent="0.35">
      <c r="A4" t="s">
        <v>1837</v>
      </c>
      <c r="B4" t="s">
        <v>1834</v>
      </c>
      <c r="C4" t="s">
        <v>347</v>
      </c>
      <c r="E4" t="s">
        <v>1835</v>
      </c>
      <c r="G4">
        <v>1</v>
      </c>
      <c r="H4" s="11">
        <v>44050</v>
      </c>
      <c r="I4">
        <v>20211</v>
      </c>
      <c r="J4" t="s">
        <v>1655</v>
      </c>
      <c r="L4" t="s">
        <v>35</v>
      </c>
      <c r="M4" t="s">
        <v>332</v>
      </c>
      <c r="P4" s="11">
        <v>44050</v>
      </c>
      <c r="Q4" s="11">
        <v>44061</v>
      </c>
      <c r="R4" t="s">
        <v>4155</v>
      </c>
      <c r="S4" t="s">
        <v>4154</v>
      </c>
      <c r="T4" t="s">
        <v>7492</v>
      </c>
      <c r="U4" t="s">
        <v>1836</v>
      </c>
      <c r="V4" t="s">
        <v>1837</v>
      </c>
      <c r="W4" t="s">
        <v>88</v>
      </c>
      <c r="X4" s="11">
        <v>44055</v>
      </c>
      <c r="Y4" t="s">
        <v>1838</v>
      </c>
      <c r="Z4" t="s">
        <v>219</v>
      </c>
      <c r="AA4" s="11">
        <v>44055</v>
      </c>
      <c r="AB4" t="s">
        <v>220</v>
      </c>
      <c r="AC4" t="s">
        <v>2407</v>
      </c>
      <c r="AD4" t="s">
        <v>3904</v>
      </c>
      <c r="AE4">
        <v>19382.240000000009</v>
      </c>
      <c r="AF4" t="s">
        <v>52</v>
      </c>
      <c r="AG4">
        <v>19382.240000000002</v>
      </c>
      <c r="AH4" t="s">
        <v>52</v>
      </c>
      <c r="AI4">
        <v>0</v>
      </c>
      <c r="AJ4" t="s">
        <v>101</v>
      </c>
      <c r="AK4" t="s">
        <v>103</v>
      </c>
      <c r="AL4" t="s">
        <v>97</v>
      </c>
      <c r="AM4" t="s">
        <v>2488</v>
      </c>
      <c r="AN4">
        <v>1</v>
      </c>
      <c r="AO4">
        <v>0</v>
      </c>
      <c r="AP4" t="s">
        <v>2580</v>
      </c>
      <c r="AQ4" t="s">
        <v>2512</v>
      </c>
      <c r="AR4" t="s">
        <v>2407</v>
      </c>
      <c r="AS4" t="s">
        <v>7497</v>
      </c>
      <c r="AT4" t="s">
        <v>104</v>
      </c>
    </row>
    <row r="5" spans="1:46" x14ac:dyDescent="0.35">
      <c r="A5" t="s">
        <v>2319</v>
      </c>
      <c r="B5" t="s">
        <v>2316</v>
      </c>
      <c r="C5" t="s">
        <v>347</v>
      </c>
      <c r="E5" t="s">
        <v>2317</v>
      </c>
      <c r="H5" s="11">
        <v>44050</v>
      </c>
      <c r="I5">
        <v>20211</v>
      </c>
      <c r="J5" t="s">
        <v>1655</v>
      </c>
      <c r="L5" t="s">
        <v>35</v>
      </c>
      <c r="M5" t="s">
        <v>332</v>
      </c>
      <c r="P5" s="11">
        <v>44050</v>
      </c>
      <c r="Q5" s="11">
        <v>44061</v>
      </c>
      <c r="R5" t="s">
        <v>4155</v>
      </c>
      <c r="S5" t="s">
        <v>2478</v>
      </c>
      <c r="T5" t="s">
        <v>7502</v>
      </c>
      <c r="U5" t="s">
        <v>2318</v>
      </c>
      <c r="V5" t="s">
        <v>2319</v>
      </c>
      <c r="W5" t="s">
        <v>88</v>
      </c>
      <c r="X5" s="11">
        <v>44055</v>
      </c>
      <c r="Y5" t="s">
        <v>1838</v>
      </c>
      <c r="Z5" t="s">
        <v>219</v>
      </c>
      <c r="AA5" s="11">
        <v>44055</v>
      </c>
      <c r="AB5" t="s">
        <v>220</v>
      </c>
      <c r="AC5" t="s">
        <v>2407</v>
      </c>
      <c r="AD5" t="s">
        <v>3905</v>
      </c>
      <c r="AE5">
        <v>16950.139999999996</v>
      </c>
      <c r="AF5" t="s">
        <v>52</v>
      </c>
      <c r="AG5">
        <v>16950.14</v>
      </c>
      <c r="AH5" t="s">
        <v>52</v>
      </c>
      <c r="AI5">
        <v>0</v>
      </c>
      <c r="AJ5" t="s">
        <v>101</v>
      </c>
      <c r="AK5" t="s">
        <v>103</v>
      </c>
      <c r="AL5" t="s">
        <v>97</v>
      </c>
      <c r="AM5" t="s">
        <v>2488</v>
      </c>
      <c r="AN5">
        <v>1</v>
      </c>
      <c r="AO5">
        <v>0</v>
      </c>
      <c r="AP5" t="s">
        <v>2580</v>
      </c>
      <c r="AQ5" t="s">
        <v>2512</v>
      </c>
      <c r="AR5" t="s">
        <v>2407</v>
      </c>
      <c r="AS5" t="s">
        <v>7497</v>
      </c>
      <c r="AT5" t="s">
        <v>104</v>
      </c>
    </row>
    <row r="6" spans="1:46" x14ac:dyDescent="0.35">
      <c r="A6" t="s">
        <v>1837</v>
      </c>
      <c r="B6" t="s">
        <v>1834</v>
      </c>
      <c r="C6" t="s">
        <v>347</v>
      </c>
      <c r="E6" t="s">
        <v>1835</v>
      </c>
      <c r="G6">
        <v>1</v>
      </c>
      <c r="H6" s="11">
        <v>44050</v>
      </c>
      <c r="I6">
        <v>20211</v>
      </c>
      <c r="J6" t="s">
        <v>1655</v>
      </c>
      <c r="L6" t="s">
        <v>35</v>
      </c>
      <c r="M6" t="s">
        <v>332</v>
      </c>
      <c r="P6" s="11">
        <v>44050</v>
      </c>
      <c r="Q6" s="11">
        <v>44061</v>
      </c>
      <c r="R6" t="s">
        <v>4155</v>
      </c>
      <c r="S6" t="s">
        <v>4154</v>
      </c>
      <c r="T6" t="s">
        <v>7492</v>
      </c>
      <c r="U6" t="s">
        <v>1836</v>
      </c>
      <c r="V6" t="s">
        <v>1837</v>
      </c>
      <c r="W6" t="s">
        <v>217</v>
      </c>
      <c r="X6" s="11">
        <v>44055</v>
      </c>
      <c r="Y6" t="s">
        <v>1839</v>
      </c>
      <c r="Z6" t="s">
        <v>219</v>
      </c>
      <c r="AA6" s="11">
        <v>44055</v>
      </c>
      <c r="AB6" t="s">
        <v>220</v>
      </c>
      <c r="AC6" t="s">
        <v>2407</v>
      </c>
      <c r="AD6" t="s">
        <v>3925</v>
      </c>
      <c r="AE6">
        <v>38909.15</v>
      </c>
      <c r="AF6" t="s">
        <v>52</v>
      </c>
      <c r="AG6">
        <v>38909.15</v>
      </c>
      <c r="AH6" t="s">
        <v>52</v>
      </c>
      <c r="AI6">
        <v>0</v>
      </c>
      <c r="AJ6" t="s">
        <v>101</v>
      </c>
      <c r="AK6" t="s">
        <v>103</v>
      </c>
      <c r="AL6" t="s">
        <v>97</v>
      </c>
      <c r="AM6" t="s">
        <v>2488</v>
      </c>
      <c r="AN6">
        <v>1</v>
      </c>
      <c r="AO6">
        <v>0</v>
      </c>
      <c r="AP6" t="s">
        <v>2580</v>
      </c>
      <c r="AQ6" t="s">
        <v>2512</v>
      </c>
      <c r="AR6" t="s">
        <v>2407</v>
      </c>
      <c r="AS6" t="s">
        <v>7497</v>
      </c>
      <c r="AT6" t="s">
        <v>104</v>
      </c>
    </row>
    <row r="7" spans="1:46" x14ac:dyDescent="0.35">
      <c r="A7" t="s">
        <v>1837</v>
      </c>
      <c r="B7" t="s">
        <v>1834</v>
      </c>
      <c r="C7" t="s">
        <v>347</v>
      </c>
      <c r="E7" t="s">
        <v>1835</v>
      </c>
      <c r="G7">
        <v>1</v>
      </c>
      <c r="H7" s="11">
        <v>44050</v>
      </c>
      <c r="I7">
        <v>20211</v>
      </c>
      <c r="J7" t="s">
        <v>1655</v>
      </c>
      <c r="L7" t="s">
        <v>35</v>
      </c>
      <c r="M7" t="s">
        <v>332</v>
      </c>
      <c r="P7" s="11">
        <v>44050</v>
      </c>
      <c r="Q7" s="11">
        <v>44061</v>
      </c>
      <c r="R7" t="s">
        <v>4155</v>
      </c>
      <c r="S7" t="s">
        <v>4154</v>
      </c>
      <c r="T7" t="s">
        <v>7492</v>
      </c>
      <c r="U7" t="s">
        <v>1836</v>
      </c>
      <c r="V7" t="s">
        <v>1837</v>
      </c>
      <c r="W7" t="s">
        <v>222</v>
      </c>
      <c r="X7" s="11">
        <v>44055</v>
      </c>
      <c r="Y7" t="s">
        <v>1839</v>
      </c>
      <c r="Z7" t="s">
        <v>219</v>
      </c>
      <c r="AA7" s="11">
        <v>44055</v>
      </c>
      <c r="AB7" t="s">
        <v>220</v>
      </c>
      <c r="AC7" t="s">
        <v>2407</v>
      </c>
      <c r="AD7" t="s">
        <v>3940</v>
      </c>
      <c r="AE7">
        <v>76463.64</v>
      </c>
      <c r="AF7" t="s">
        <v>52</v>
      </c>
      <c r="AG7">
        <v>76463.64</v>
      </c>
      <c r="AH7" t="s">
        <v>52</v>
      </c>
      <c r="AI7">
        <v>0</v>
      </c>
      <c r="AJ7" t="s">
        <v>101</v>
      </c>
      <c r="AK7" t="s">
        <v>103</v>
      </c>
      <c r="AL7" t="s">
        <v>97</v>
      </c>
      <c r="AM7" t="s">
        <v>2488</v>
      </c>
      <c r="AN7">
        <v>1</v>
      </c>
      <c r="AO7">
        <v>0</v>
      </c>
      <c r="AP7" t="s">
        <v>2580</v>
      </c>
      <c r="AQ7" t="s">
        <v>2512</v>
      </c>
      <c r="AR7" t="s">
        <v>2407</v>
      </c>
      <c r="AS7" t="s">
        <v>7497</v>
      </c>
      <c r="AT7" t="s">
        <v>104</v>
      </c>
    </row>
    <row r="8" spans="1:46" x14ac:dyDescent="0.35">
      <c r="A8" t="s">
        <v>1837</v>
      </c>
      <c r="B8" t="s">
        <v>1834</v>
      </c>
      <c r="C8" t="s">
        <v>347</v>
      </c>
      <c r="E8" t="s">
        <v>1835</v>
      </c>
      <c r="G8">
        <v>1</v>
      </c>
      <c r="H8" s="11">
        <v>44134</v>
      </c>
      <c r="I8">
        <v>24083</v>
      </c>
      <c r="J8" t="s">
        <v>1655</v>
      </c>
      <c r="L8" t="s">
        <v>35</v>
      </c>
      <c r="M8" t="s">
        <v>332</v>
      </c>
      <c r="P8" s="11">
        <v>44134</v>
      </c>
      <c r="Q8" t="s">
        <v>1840</v>
      </c>
      <c r="R8" t="s">
        <v>4155</v>
      </c>
      <c r="S8" t="s">
        <v>4154</v>
      </c>
      <c r="T8" t="s">
        <v>7492</v>
      </c>
      <c r="U8" t="s">
        <v>1836</v>
      </c>
      <c r="V8" t="s">
        <v>1837</v>
      </c>
      <c r="W8" t="s">
        <v>421</v>
      </c>
      <c r="X8" s="11">
        <v>44126</v>
      </c>
      <c r="Y8" t="s">
        <v>1839</v>
      </c>
      <c r="Z8" t="s">
        <v>219</v>
      </c>
      <c r="AA8" s="11">
        <v>44055</v>
      </c>
      <c r="AB8" t="s">
        <v>220</v>
      </c>
      <c r="AC8" t="s">
        <v>2407</v>
      </c>
      <c r="AD8" t="s">
        <v>4010</v>
      </c>
      <c r="AE8">
        <v>83805.09</v>
      </c>
      <c r="AF8" t="s">
        <v>52</v>
      </c>
      <c r="AG8">
        <v>83805.09</v>
      </c>
      <c r="AH8" t="s">
        <v>52</v>
      </c>
      <c r="AI8">
        <v>0</v>
      </c>
      <c r="AJ8" t="s">
        <v>101</v>
      </c>
      <c r="AK8" t="s">
        <v>103</v>
      </c>
      <c r="AL8" t="s">
        <v>97</v>
      </c>
      <c r="AM8" t="s">
        <v>2488</v>
      </c>
      <c r="AN8">
        <v>1</v>
      </c>
      <c r="AO8">
        <v>0</v>
      </c>
      <c r="AP8" t="s">
        <v>2580</v>
      </c>
      <c r="AQ8" t="s">
        <v>2512</v>
      </c>
      <c r="AR8" t="s">
        <v>2407</v>
      </c>
      <c r="AS8" t="s">
        <v>7497</v>
      </c>
      <c r="AT8" t="s">
        <v>104</v>
      </c>
    </row>
    <row r="9" spans="1:46" x14ac:dyDescent="0.35">
      <c r="A9" t="s">
        <v>1837</v>
      </c>
      <c r="B9" t="s">
        <v>1841</v>
      </c>
      <c r="C9" t="s">
        <v>347</v>
      </c>
      <c r="D9" t="s">
        <v>1842</v>
      </c>
      <c r="E9" t="s">
        <v>1835</v>
      </c>
      <c r="F9">
        <v>373960</v>
      </c>
      <c r="H9" s="11">
        <v>44134</v>
      </c>
      <c r="I9">
        <v>24083</v>
      </c>
      <c r="J9" t="s">
        <v>1655</v>
      </c>
      <c r="L9" t="s">
        <v>35</v>
      </c>
      <c r="M9" t="s">
        <v>332</v>
      </c>
      <c r="P9" s="11">
        <v>44134</v>
      </c>
      <c r="Q9" t="s">
        <v>1840</v>
      </c>
      <c r="R9" t="s">
        <v>4155</v>
      </c>
      <c r="S9" t="s">
        <v>4154</v>
      </c>
      <c r="T9" t="s">
        <v>7492</v>
      </c>
      <c r="U9" t="s">
        <v>1836</v>
      </c>
      <c r="V9" t="s">
        <v>1837</v>
      </c>
      <c r="W9" t="s">
        <v>423</v>
      </c>
      <c r="X9" s="11">
        <v>44140</v>
      </c>
      <c r="Y9" t="s">
        <v>1839</v>
      </c>
      <c r="Z9" t="s">
        <v>219</v>
      </c>
      <c r="AA9" s="11">
        <v>44055</v>
      </c>
      <c r="AC9" t="s">
        <v>2407</v>
      </c>
      <c r="AD9" t="s">
        <v>4084</v>
      </c>
      <c r="AE9">
        <v>317372.49</v>
      </c>
      <c r="AF9" t="s">
        <v>52</v>
      </c>
      <c r="AG9">
        <v>85034.87</v>
      </c>
      <c r="AH9" t="s">
        <v>52</v>
      </c>
      <c r="AI9">
        <v>232337.62</v>
      </c>
      <c r="AJ9" t="s">
        <v>101</v>
      </c>
      <c r="AK9" t="s">
        <v>103</v>
      </c>
      <c r="AL9" t="s">
        <v>97</v>
      </c>
      <c r="AM9" t="s">
        <v>2488</v>
      </c>
      <c r="AN9">
        <v>1</v>
      </c>
      <c r="AO9">
        <v>0</v>
      </c>
      <c r="AP9" t="s">
        <v>2580</v>
      </c>
      <c r="AQ9" t="s">
        <v>2512</v>
      </c>
      <c r="AR9" t="s">
        <v>2407</v>
      </c>
      <c r="AS9" t="s">
        <v>7497</v>
      </c>
      <c r="AT9" t="s">
        <v>104</v>
      </c>
    </row>
    <row r="10" spans="1:46" x14ac:dyDescent="0.35">
      <c r="A10" t="s">
        <v>413</v>
      </c>
      <c r="B10" t="s">
        <v>412</v>
      </c>
      <c r="E10" t="s">
        <v>406</v>
      </c>
      <c r="G10">
        <v>1</v>
      </c>
      <c r="H10" s="11">
        <v>43921</v>
      </c>
      <c r="I10">
        <v>11159</v>
      </c>
      <c r="J10" t="s">
        <v>282</v>
      </c>
      <c r="L10" t="s">
        <v>35</v>
      </c>
      <c r="Q10" s="11">
        <v>43921</v>
      </c>
      <c r="R10" t="s">
        <v>4155</v>
      </c>
      <c r="S10" t="s">
        <v>4154</v>
      </c>
      <c r="T10" t="s">
        <v>7492</v>
      </c>
      <c r="U10" t="s">
        <v>407</v>
      </c>
      <c r="V10" t="s">
        <v>413</v>
      </c>
      <c r="W10" t="s">
        <v>88</v>
      </c>
      <c r="X10" s="11">
        <v>43951</v>
      </c>
      <c r="Y10" t="s">
        <v>414</v>
      </c>
      <c r="Z10" t="s">
        <v>219</v>
      </c>
      <c r="AA10" s="11">
        <v>43921</v>
      </c>
      <c r="AB10" t="s">
        <v>220</v>
      </c>
      <c r="AC10" t="s">
        <v>2407</v>
      </c>
      <c r="AD10" t="s">
        <v>3466</v>
      </c>
      <c r="AE10">
        <v>32137.89</v>
      </c>
      <c r="AF10" t="s">
        <v>52</v>
      </c>
      <c r="AG10">
        <v>32137.89</v>
      </c>
      <c r="AH10" t="s">
        <v>52</v>
      </c>
      <c r="AI10">
        <v>0</v>
      </c>
      <c r="AJ10" t="s">
        <v>101</v>
      </c>
      <c r="AK10" t="s">
        <v>103</v>
      </c>
      <c r="AL10" t="s">
        <v>97</v>
      </c>
      <c r="AM10" t="s">
        <v>2488</v>
      </c>
      <c r="AN10">
        <v>1</v>
      </c>
      <c r="AO10">
        <v>0</v>
      </c>
      <c r="AP10" t="s">
        <v>2590</v>
      </c>
      <c r="AQ10" t="s">
        <v>2512</v>
      </c>
      <c r="AR10" t="s">
        <v>2407</v>
      </c>
      <c r="AS10" t="s">
        <v>7497</v>
      </c>
      <c r="AT10" t="s">
        <v>104</v>
      </c>
    </row>
    <row r="11" spans="1:46" x14ac:dyDescent="0.35">
      <c r="A11" t="s">
        <v>408</v>
      </c>
      <c r="B11" t="s">
        <v>404</v>
      </c>
      <c r="D11" t="s">
        <v>405</v>
      </c>
      <c r="E11" t="s">
        <v>406</v>
      </c>
      <c r="G11">
        <v>1</v>
      </c>
      <c r="H11" s="11">
        <v>43921</v>
      </c>
      <c r="I11">
        <v>11152</v>
      </c>
      <c r="J11" t="s">
        <v>282</v>
      </c>
      <c r="L11" t="s">
        <v>35</v>
      </c>
      <c r="Q11" s="11">
        <v>43921</v>
      </c>
      <c r="R11" t="s">
        <v>4155</v>
      </c>
      <c r="S11" t="s">
        <v>4154</v>
      </c>
      <c r="T11" t="s">
        <v>7492</v>
      </c>
      <c r="U11" t="s">
        <v>407</v>
      </c>
      <c r="V11" t="s">
        <v>408</v>
      </c>
      <c r="W11" t="s">
        <v>88</v>
      </c>
      <c r="X11" s="11">
        <v>43951</v>
      </c>
      <c r="Y11" t="s">
        <v>409</v>
      </c>
      <c r="Z11" t="s">
        <v>219</v>
      </c>
      <c r="AA11" s="11">
        <v>43921</v>
      </c>
      <c r="AB11" t="s">
        <v>220</v>
      </c>
      <c r="AC11" t="s">
        <v>2407</v>
      </c>
      <c r="AD11" t="s">
        <v>3464</v>
      </c>
      <c r="AE11">
        <v>16668.96</v>
      </c>
      <c r="AF11" t="s">
        <v>52</v>
      </c>
      <c r="AG11">
        <v>4185.7099999999991</v>
      </c>
      <c r="AH11" t="s">
        <v>52</v>
      </c>
      <c r="AI11">
        <v>12483.25</v>
      </c>
      <c r="AJ11" t="s">
        <v>101</v>
      </c>
      <c r="AK11" t="s">
        <v>51</v>
      </c>
      <c r="AL11" t="s">
        <v>97</v>
      </c>
      <c r="AM11" t="s">
        <v>2488</v>
      </c>
      <c r="AN11">
        <v>1</v>
      </c>
      <c r="AO11">
        <v>0</v>
      </c>
      <c r="AP11" t="s">
        <v>2590</v>
      </c>
      <c r="AQ11" t="s">
        <v>2512</v>
      </c>
      <c r="AR11" t="s">
        <v>2407</v>
      </c>
      <c r="AS11" t="s">
        <v>7493</v>
      </c>
      <c r="AT11" t="s">
        <v>102</v>
      </c>
    </row>
    <row r="12" spans="1:46" x14ac:dyDescent="0.35">
      <c r="A12" t="s">
        <v>1850</v>
      </c>
      <c r="B12" t="s">
        <v>1846</v>
      </c>
      <c r="D12" t="s">
        <v>1847</v>
      </c>
      <c r="E12" t="s">
        <v>1848</v>
      </c>
      <c r="L12" t="s">
        <v>35</v>
      </c>
      <c r="M12" t="s">
        <v>332</v>
      </c>
      <c r="P12" s="11">
        <v>44140</v>
      </c>
      <c r="Q12" t="s">
        <v>903</v>
      </c>
      <c r="R12" t="s">
        <v>4153</v>
      </c>
      <c r="S12" t="s">
        <v>4152</v>
      </c>
      <c r="T12" t="s">
        <v>7492</v>
      </c>
      <c r="U12" t="s">
        <v>1849</v>
      </c>
      <c r="V12" t="s">
        <v>1850</v>
      </c>
      <c r="W12" t="s">
        <v>88</v>
      </c>
      <c r="X12" s="11">
        <v>44139</v>
      </c>
      <c r="Y12" t="s">
        <v>1850</v>
      </c>
      <c r="Z12" t="s">
        <v>219</v>
      </c>
      <c r="AA12" s="11">
        <v>44139</v>
      </c>
      <c r="AB12" t="s">
        <v>220</v>
      </c>
      <c r="AC12" t="s">
        <v>2407</v>
      </c>
      <c r="AD12" t="s">
        <v>4083</v>
      </c>
      <c r="AE12">
        <v>3654.2</v>
      </c>
      <c r="AF12" t="s">
        <v>52</v>
      </c>
      <c r="AG12">
        <v>0</v>
      </c>
      <c r="AH12" t="s">
        <v>52</v>
      </c>
      <c r="AI12">
        <v>3654.2</v>
      </c>
      <c r="AJ12" t="s">
        <v>101</v>
      </c>
      <c r="AK12" t="s">
        <v>103</v>
      </c>
      <c r="AL12" t="s">
        <v>97</v>
      </c>
      <c r="AM12" t="s">
        <v>2476</v>
      </c>
      <c r="AN12">
        <v>20</v>
      </c>
      <c r="AO12">
        <v>20</v>
      </c>
      <c r="AP12" t="s">
        <v>2473</v>
      </c>
      <c r="AQ12" t="s">
        <v>2526</v>
      </c>
      <c r="AR12" t="s">
        <v>2407</v>
      </c>
      <c r="AS12" t="s">
        <v>7497</v>
      </c>
      <c r="AT12" t="s">
        <v>104</v>
      </c>
    </row>
    <row r="13" spans="1:46" x14ac:dyDescent="0.35">
      <c r="A13" t="s">
        <v>408</v>
      </c>
      <c r="B13" t="s">
        <v>404</v>
      </c>
      <c r="D13" t="s">
        <v>410</v>
      </c>
      <c r="E13" t="s">
        <v>406</v>
      </c>
      <c r="G13">
        <v>1</v>
      </c>
      <c r="H13" s="11">
        <v>43921</v>
      </c>
      <c r="I13">
        <v>11152</v>
      </c>
      <c r="J13" t="s">
        <v>282</v>
      </c>
      <c r="L13" t="s">
        <v>35</v>
      </c>
      <c r="Q13" s="11">
        <v>43921</v>
      </c>
      <c r="R13" t="s">
        <v>4155</v>
      </c>
      <c r="S13" t="s">
        <v>4154</v>
      </c>
      <c r="T13" t="s">
        <v>7492</v>
      </c>
      <c r="U13" t="s">
        <v>407</v>
      </c>
      <c r="V13" t="s">
        <v>408</v>
      </c>
      <c r="W13" t="s">
        <v>217</v>
      </c>
      <c r="X13" s="11">
        <v>43951</v>
      </c>
      <c r="Y13" t="s">
        <v>411</v>
      </c>
      <c r="Z13" t="s">
        <v>219</v>
      </c>
      <c r="AA13" s="11">
        <v>43921</v>
      </c>
      <c r="AB13" t="s">
        <v>220</v>
      </c>
      <c r="AC13" t="s">
        <v>2407</v>
      </c>
      <c r="AD13" t="s">
        <v>3465</v>
      </c>
      <c r="AE13">
        <v>22990</v>
      </c>
      <c r="AF13" t="s">
        <v>52</v>
      </c>
      <c r="AG13">
        <v>22990</v>
      </c>
      <c r="AH13" t="s">
        <v>52</v>
      </c>
      <c r="AI13">
        <v>0</v>
      </c>
      <c r="AJ13" t="s">
        <v>101</v>
      </c>
      <c r="AK13" t="s">
        <v>103</v>
      </c>
      <c r="AL13" t="s">
        <v>97</v>
      </c>
      <c r="AM13" t="s">
        <v>2488</v>
      </c>
      <c r="AN13">
        <v>1</v>
      </c>
      <c r="AO13">
        <v>0</v>
      </c>
      <c r="AP13" t="s">
        <v>2590</v>
      </c>
      <c r="AQ13" t="s">
        <v>2512</v>
      </c>
      <c r="AR13" t="s">
        <v>2407</v>
      </c>
      <c r="AS13" t="s">
        <v>7497</v>
      </c>
      <c r="AT13" t="s">
        <v>104</v>
      </c>
    </row>
    <row r="14" spans="1:46" x14ac:dyDescent="0.35">
      <c r="A14" t="s">
        <v>440</v>
      </c>
      <c r="B14" t="s">
        <v>434</v>
      </c>
      <c r="E14" t="s">
        <v>435</v>
      </c>
      <c r="G14">
        <v>1</v>
      </c>
      <c r="H14" t="s">
        <v>436</v>
      </c>
      <c r="I14" t="s">
        <v>437</v>
      </c>
      <c r="J14" t="s">
        <v>438</v>
      </c>
      <c r="K14" s="11">
        <v>43995</v>
      </c>
      <c r="L14" t="s">
        <v>35</v>
      </c>
      <c r="Q14" s="11">
        <v>43965</v>
      </c>
      <c r="R14" t="s">
        <v>4155</v>
      </c>
      <c r="S14" t="s">
        <v>4154</v>
      </c>
      <c r="T14" t="s">
        <v>7492</v>
      </c>
      <c r="U14" t="s">
        <v>439</v>
      </c>
      <c r="V14" t="s">
        <v>440</v>
      </c>
      <c r="W14" t="s">
        <v>88</v>
      </c>
      <c r="X14" s="11">
        <v>43922</v>
      </c>
      <c r="Y14" t="s">
        <v>441</v>
      </c>
      <c r="Z14" t="s">
        <v>219</v>
      </c>
      <c r="AA14" s="11">
        <v>43922</v>
      </c>
      <c r="AB14" t="s">
        <v>220</v>
      </c>
      <c r="AC14" t="s">
        <v>2407</v>
      </c>
      <c r="AD14" t="s">
        <v>3469</v>
      </c>
      <c r="AE14">
        <v>1051381.48</v>
      </c>
      <c r="AF14" t="s">
        <v>52</v>
      </c>
      <c r="AG14">
        <v>1051381.48</v>
      </c>
      <c r="AH14" t="s">
        <v>52</v>
      </c>
      <c r="AI14">
        <v>0</v>
      </c>
      <c r="AJ14" t="s">
        <v>101</v>
      </c>
      <c r="AK14" t="s">
        <v>103</v>
      </c>
      <c r="AL14" t="s">
        <v>97</v>
      </c>
      <c r="AM14" t="s">
        <v>2488</v>
      </c>
      <c r="AN14">
        <v>1</v>
      </c>
      <c r="AO14">
        <v>0</v>
      </c>
      <c r="AP14" t="s">
        <v>2580</v>
      </c>
      <c r="AQ14" t="s">
        <v>2512</v>
      </c>
      <c r="AR14" t="s">
        <v>2407</v>
      </c>
      <c r="AS14" t="s">
        <v>7497</v>
      </c>
      <c r="AT14" t="s">
        <v>104</v>
      </c>
    </row>
    <row r="15" spans="1:46" x14ac:dyDescent="0.35">
      <c r="A15" t="s">
        <v>432</v>
      </c>
      <c r="B15" t="s">
        <v>429</v>
      </c>
      <c r="E15" t="s">
        <v>430</v>
      </c>
      <c r="G15">
        <v>1</v>
      </c>
      <c r="H15" s="11">
        <v>43921</v>
      </c>
      <c r="I15">
        <v>11155</v>
      </c>
      <c r="J15" t="s">
        <v>379</v>
      </c>
      <c r="K15" s="11">
        <v>43995</v>
      </c>
      <c r="L15" t="s">
        <v>35</v>
      </c>
      <c r="Q15" s="11">
        <v>43921</v>
      </c>
      <c r="R15" t="s">
        <v>4155</v>
      </c>
      <c r="S15" t="s">
        <v>4154</v>
      </c>
      <c r="T15" t="s">
        <v>7492</v>
      </c>
      <c r="U15" t="s">
        <v>431</v>
      </c>
      <c r="V15" t="s">
        <v>432</v>
      </c>
      <c r="W15" t="s">
        <v>88</v>
      </c>
      <c r="X15" s="11">
        <v>43951</v>
      </c>
      <c r="Y15" t="s">
        <v>433</v>
      </c>
      <c r="Z15" t="s">
        <v>219</v>
      </c>
      <c r="AA15" s="11">
        <v>43922</v>
      </c>
      <c r="AB15" t="s">
        <v>220</v>
      </c>
      <c r="AC15" t="s">
        <v>2407</v>
      </c>
      <c r="AD15" t="s">
        <v>3470</v>
      </c>
      <c r="AE15">
        <v>139004.73000000001</v>
      </c>
      <c r="AF15" t="s">
        <v>52</v>
      </c>
      <c r="AG15">
        <v>139004.73000000001</v>
      </c>
      <c r="AH15" t="s">
        <v>52</v>
      </c>
      <c r="AI15">
        <v>0</v>
      </c>
      <c r="AJ15" t="s">
        <v>101</v>
      </c>
      <c r="AK15" t="s">
        <v>103</v>
      </c>
      <c r="AL15" t="s">
        <v>97</v>
      </c>
      <c r="AM15" t="s">
        <v>2488</v>
      </c>
      <c r="AN15">
        <v>1</v>
      </c>
      <c r="AO15">
        <v>0</v>
      </c>
      <c r="AP15" t="s">
        <v>2590</v>
      </c>
      <c r="AQ15" t="s">
        <v>2512</v>
      </c>
      <c r="AR15" t="s">
        <v>2407</v>
      </c>
      <c r="AS15" t="s">
        <v>7497</v>
      </c>
      <c r="AT15" t="s">
        <v>104</v>
      </c>
    </row>
    <row r="16" spans="1:46" x14ac:dyDescent="0.35">
      <c r="A16" t="s">
        <v>323</v>
      </c>
      <c r="E16" t="s">
        <v>321</v>
      </c>
      <c r="H16" t="s">
        <v>214</v>
      </c>
      <c r="I16" t="s">
        <v>214</v>
      </c>
      <c r="J16" t="s">
        <v>214</v>
      </c>
      <c r="K16" t="s">
        <v>214</v>
      </c>
      <c r="L16" t="s">
        <v>35</v>
      </c>
      <c r="Q16" t="s">
        <v>214</v>
      </c>
      <c r="R16" t="s">
        <v>4158</v>
      </c>
      <c r="S16" t="s">
        <v>2478</v>
      </c>
      <c r="T16" t="s">
        <v>7492</v>
      </c>
      <c r="U16" t="s">
        <v>322</v>
      </c>
      <c r="V16" t="s">
        <v>323</v>
      </c>
      <c r="W16" t="s">
        <v>88</v>
      </c>
      <c r="X16" s="11">
        <v>43906</v>
      </c>
      <c r="Y16" t="s">
        <v>324</v>
      </c>
      <c r="Z16" t="s">
        <v>219</v>
      </c>
      <c r="AA16" s="11">
        <v>43906</v>
      </c>
      <c r="AB16" t="s">
        <v>220</v>
      </c>
      <c r="AC16" t="s">
        <v>4161</v>
      </c>
      <c r="AD16" t="s">
        <v>3442</v>
      </c>
      <c r="AE16">
        <v>665.5</v>
      </c>
      <c r="AF16" t="s">
        <v>52</v>
      </c>
      <c r="AG16">
        <v>665.5</v>
      </c>
      <c r="AH16" t="s">
        <v>52</v>
      </c>
      <c r="AI16">
        <v>0</v>
      </c>
      <c r="AJ16" t="s">
        <v>101</v>
      </c>
      <c r="AK16" t="s">
        <v>111</v>
      </c>
      <c r="AL16" t="s">
        <v>97</v>
      </c>
      <c r="AM16" t="s">
        <v>2488</v>
      </c>
      <c r="AN16">
        <v>1</v>
      </c>
      <c r="AO16">
        <v>0</v>
      </c>
      <c r="AP16" t="s">
        <v>2473</v>
      </c>
      <c r="AQ16" t="s">
        <v>2526</v>
      </c>
      <c r="AR16" t="s">
        <v>2407</v>
      </c>
      <c r="AS16" t="s">
        <v>7503</v>
      </c>
      <c r="AT16" t="s">
        <v>112</v>
      </c>
    </row>
    <row r="17" spans="1:46" x14ac:dyDescent="0.35">
      <c r="A17" t="s">
        <v>398</v>
      </c>
      <c r="B17" t="s">
        <v>392</v>
      </c>
      <c r="E17" t="s">
        <v>393</v>
      </c>
      <c r="H17" t="s">
        <v>394</v>
      </c>
      <c r="I17" t="s">
        <v>395</v>
      </c>
      <c r="J17" t="s">
        <v>396</v>
      </c>
      <c r="L17" t="s">
        <v>35</v>
      </c>
      <c r="Q17" s="11">
        <v>43967</v>
      </c>
      <c r="R17" t="s">
        <v>4155</v>
      </c>
      <c r="S17" t="s">
        <v>4154</v>
      </c>
      <c r="T17" t="s">
        <v>7492</v>
      </c>
      <c r="U17" t="s">
        <v>397</v>
      </c>
      <c r="V17" t="s">
        <v>398</v>
      </c>
      <c r="W17" t="s">
        <v>88</v>
      </c>
      <c r="X17" s="11">
        <v>43920</v>
      </c>
      <c r="Y17" t="s">
        <v>399</v>
      </c>
      <c r="Z17" t="s">
        <v>219</v>
      </c>
      <c r="AA17" s="11">
        <v>43920</v>
      </c>
      <c r="AB17" t="s">
        <v>220</v>
      </c>
      <c r="AC17" t="s">
        <v>2407</v>
      </c>
      <c r="AD17" t="s">
        <v>3462</v>
      </c>
      <c r="AE17">
        <v>27542.5</v>
      </c>
      <c r="AF17" t="s">
        <v>52</v>
      </c>
      <c r="AG17">
        <v>27542.5</v>
      </c>
      <c r="AH17" t="s">
        <v>52</v>
      </c>
      <c r="AI17">
        <v>0</v>
      </c>
      <c r="AJ17" t="s">
        <v>101</v>
      </c>
      <c r="AK17" t="s">
        <v>111</v>
      </c>
      <c r="AL17" t="s">
        <v>97</v>
      </c>
      <c r="AM17" t="s">
        <v>2488</v>
      </c>
      <c r="AN17">
        <v>1</v>
      </c>
      <c r="AO17">
        <v>0</v>
      </c>
      <c r="AP17" t="s">
        <v>2473</v>
      </c>
      <c r="AQ17" t="s">
        <v>2526</v>
      </c>
      <c r="AR17" t="s">
        <v>2407</v>
      </c>
      <c r="AS17" t="s">
        <v>7503</v>
      </c>
      <c r="AT17" t="s">
        <v>112</v>
      </c>
    </row>
    <row r="18" spans="1:46" x14ac:dyDescent="0.35">
      <c r="A18" t="s">
        <v>1623</v>
      </c>
      <c r="B18" t="s">
        <v>1620</v>
      </c>
      <c r="E18" t="s">
        <v>1621</v>
      </c>
      <c r="H18" s="11">
        <v>44000</v>
      </c>
      <c r="I18">
        <v>18381</v>
      </c>
      <c r="L18" t="s">
        <v>35</v>
      </c>
      <c r="Q18" t="e">
        <v>#N/A</v>
      </c>
      <c r="R18" t="s">
        <v>4155</v>
      </c>
      <c r="S18" t="s">
        <v>4154</v>
      </c>
      <c r="T18" t="s">
        <v>7492</v>
      </c>
      <c r="U18" t="s">
        <v>1622</v>
      </c>
      <c r="V18" t="s">
        <v>1623</v>
      </c>
      <c r="W18" t="s">
        <v>88</v>
      </c>
      <c r="X18" s="11">
        <v>44004</v>
      </c>
      <c r="Y18" t="s">
        <v>1624</v>
      </c>
      <c r="Z18" t="s">
        <v>219</v>
      </c>
      <c r="AA18" s="11">
        <v>44004</v>
      </c>
      <c r="AB18" t="s">
        <v>220</v>
      </c>
      <c r="AC18" t="s">
        <v>2407</v>
      </c>
      <c r="AD18" t="s">
        <v>3840</v>
      </c>
      <c r="AE18">
        <v>46483.99</v>
      </c>
      <c r="AF18" t="s">
        <v>52</v>
      </c>
      <c r="AG18">
        <v>46483.99</v>
      </c>
      <c r="AH18" t="s">
        <v>52</v>
      </c>
      <c r="AI18">
        <v>0</v>
      </c>
      <c r="AJ18" t="s">
        <v>78</v>
      </c>
      <c r="AK18" t="s">
        <v>51</v>
      </c>
      <c r="AL18" t="s">
        <v>72</v>
      </c>
      <c r="AM18" t="s">
        <v>2469</v>
      </c>
      <c r="AN18">
        <v>4</v>
      </c>
      <c r="AO18">
        <v>0</v>
      </c>
      <c r="AP18" t="s">
        <v>2548</v>
      </c>
      <c r="AQ18" t="s">
        <v>2519</v>
      </c>
      <c r="AR18" t="s">
        <v>2407</v>
      </c>
      <c r="AS18" t="s">
        <v>7504</v>
      </c>
      <c r="AT18">
        <v>0</v>
      </c>
    </row>
    <row r="19" spans="1:46" x14ac:dyDescent="0.35">
      <c r="A19" t="s">
        <v>264</v>
      </c>
      <c r="E19" t="s">
        <v>262</v>
      </c>
      <c r="H19" t="s">
        <v>214</v>
      </c>
      <c r="I19" t="s">
        <v>214</v>
      </c>
      <c r="J19" t="s">
        <v>214</v>
      </c>
      <c r="K19" t="s">
        <v>214</v>
      </c>
      <c r="L19" t="s">
        <v>35</v>
      </c>
      <c r="Q19" t="s">
        <v>214</v>
      </c>
      <c r="R19" t="s">
        <v>4158</v>
      </c>
      <c r="S19" t="s">
        <v>2478</v>
      </c>
      <c r="T19" t="s">
        <v>7492</v>
      </c>
      <c r="U19" t="s">
        <v>263</v>
      </c>
      <c r="V19" t="s">
        <v>264</v>
      </c>
      <c r="W19" t="s">
        <v>88</v>
      </c>
      <c r="X19" s="11">
        <v>43899</v>
      </c>
      <c r="Y19" t="s">
        <v>265</v>
      </c>
      <c r="Z19" t="s">
        <v>219</v>
      </c>
      <c r="AA19" s="11">
        <v>43899</v>
      </c>
      <c r="AB19" t="s">
        <v>220</v>
      </c>
      <c r="AC19" t="s">
        <v>2407</v>
      </c>
      <c r="AD19" t="s">
        <v>3422</v>
      </c>
      <c r="AE19">
        <v>1190.08</v>
      </c>
      <c r="AF19" t="s">
        <v>52</v>
      </c>
      <c r="AG19">
        <v>1190.08</v>
      </c>
      <c r="AH19" t="s">
        <v>52</v>
      </c>
      <c r="AI19">
        <v>0</v>
      </c>
      <c r="AJ19" t="s">
        <v>61</v>
      </c>
      <c r="AK19" t="s">
        <v>51</v>
      </c>
      <c r="AL19" t="s">
        <v>60</v>
      </c>
      <c r="AM19" t="s">
        <v>2476</v>
      </c>
      <c r="AN19">
        <v>1</v>
      </c>
      <c r="AO19">
        <v>0</v>
      </c>
      <c r="AP19" t="s">
        <v>2473</v>
      </c>
      <c r="AQ19" t="s">
        <v>2526</v>
      </c>
      <c r="AR19" t="s">
        <v>2407</v>
      </c>
      <c r="AS19" t="s">
        <v>7505</v>
      </c>
      <c r="AT19">
        <v>0</v>
      </c>
    </row>
    <row r="20" spans="1:46" x14ac:dyDescent="0.35">
      <c r="A20" t="s">
        <v>317</v>
      </c>
      <c r="B20" t="s">
        <v>313</v>
      </c>
      <c r="D20" t="s">
        <v>314</v>
      </c>
      <c r="E20" t="s">
        <v>315</v>
      </c>
      <c r="H20" s="11">
        <v>43922</v>
      </c>
      <c r="I20">
        <v>11212</v>
      </c>
      <c r="L20" t="s">
        <v>35</v>
      </c>
      <c r="Q20" t="e">
        <v>#N/A</v>
      </c>
      <c r="R20" t="s">
        <v>4155</v>
      </c>
      <c r="S20" t="s">
        <v>4152</v>
      </c>
      <c r="T20" t="s">
        <v>7502</v>
      </c>
      <c r="U20" t="s">
        <v>316</v>
      </c>
      <c r="V20" t="s">
        <v>317</v>
      </c>
      <c r="W20" t="s">
        <v>88</v>
      </c>
      <c r="X20" s="11">
        <v>43914</v>
      </c>
      <c r="Y20" t="s">
        <v>318</v>
      </c>
      <c r="Z20" t="s">
        <v>219</v>
      </c>
      <c r="AA20" s="11">
        <v>43914</v>
      </c>
      <c r="AB20" t="s">
        <v>220</v>
      </c>
      <c r="AC20" t="s">
        <v>2407</v>
      </c>
      <c r="AD20" t="s">
        <v>3453</v>
      </c>
      <c r="AE20">
        <v>13797.99</v>
      </c>
      <c r="AF20" t="s">
        <v>52</v>
      </c>
      <c r="AG20">
        <v>13797.99</v>
      </c>
      <c r="AH20" t="s">
        <v>52</v>
      </c>
      <c r="AI20">
        <v>0</v>
      </c>
      <c r="AJ20" t="s">
        <v>65</v>
      </c>
      <c r="AK20" t="s">
        <v>51</v>
      </c>
      <c r="AL20" t="s">
        <v>60</v>
      </c>
      <c r="AM20" t="s">
        <v>2476</v>
      </c>
      <c r="AN20">
        <v>10</v>
      </c>
      <c r="AO20">
        <v>0</v>
      </c>
      <c r="AP20" t="s">
        <v>2548</v>
      </c>
      <c r="AQ20" t="s">
        <v>2519</v>
      </c>
      <c r="AR20" t="s">
        <v>2407</v>
      </c>
      <c r="AS20" t="s">
        <v>7498</v>
      </c>
      <c r="AT20">
        <v>0</v>
      </c>
    </row>
    <row r="21" spans="1:46" x14ac:dyDescent="0.35">
      <c r="A21" t="s">
        <v>1404</v>
      </c>
      <c r="B21" t="s">
        <v>1403</v>
      </c>
      <c r="E21" t="s">
        <v>1398</v>
      </c>
      <c r="H21" s="11">
        <v>43955</v>
      </c>
      <c r="I21">
        <v>13483</v>
      </c>
      <c r="J21" t="s">
        <v>1399</v>
      </c>
      <c r="L21" t="s">
        <v>35</v>
      </c>
      <c r="Q21" t="e">
        <v>#N/A</v>
      </c>
      <c r="R21" t="s">
        <v>4155</v>
      </c>
      <c r="S21" t="s">
        <v>4154</v>
      </c>
      <c r="T21" t="s">
        <v>7492</v>
      </c>
      <c r="U21" t="s">
        <v>1400</v>
      </c>
      <c r="V21" t="s">
        <v>1404</v>
      </c>
      <c r="W21" t="s">
        <v>88</v>
      </c>
      <c r="X21" s="11">
        <v>43965</v>
      </c>
      <c r="Y21" t="s">
        <v>1405</v>
      </c>
      <c r="Z21" t="s">
        <v>219</v>
      </c>
      <c r="AA21" s="11">
        <v>43965</v>
      </c>
      <c r="AB21" t="s">
        <v>220</v>
      </c>
      <c r="AC21" t="s">
        <v>2407</v>
      </c>
      <c r="AD21" t="s">
        <v>3760</v>
      </c>
      <c r="AE21">
        <v>57549.5</v>
      </c>
      <c r="AF21" t="s">
        <v>52</v>
      </c>
      <c r="AG21">
        <v>42202.97</v>
      </c>
      <c r="AH21" t="s">
        <v>52</v>
      </c>
      <c r="AI21">
        <v>15346.529999999999</v>
      </c>
      <c r="AJ21" t="s">
        <v>65</v>
      </c>
      <c r="AK21" t="s">
        <v>51</v>
      </c>
      <c r="AL21" t="s">
        <v>60</v>
      </c>
      <c r="AM21" t="s">
        <v>2488</v>
      </c>
      <c r="AN21">
        <v>1</v>
      </c>
      <c r="AO21">
        <v>0</v>
      </c>
      <c r="AP21" t="s">
        <v>2548</v>
      </c>
      <c r="AQ21" t="s">
        <v>2519</v>
      </c>
      <c r="AR21" t="s">
        <v>2407</v>
      </c>
      <c r="AS21" t="s">
        <v>7498</v>
      </c>
      <c r="AT21">
        <v>0</v>
      </c>
    </row>
    <row r="22" spans="1:46" x14ac:dyDescent="0.35">
      <c r="A22" t="s">
        <v>2292</v>
      </c>
      <c r="E22" t="s">
        <v>1398</v>
      </c>
      <c r="H22" s="11">
        <v>43963</v>
      </c>
      <c r="I22">
        <v>16306</v>
      </c>
      <c r="L22" t="s">
        <v>35</v>
      </c>
      <c r="M22" t="s">
        <v>276</v>
      </c>
      <c r="N22" t="s">
        <v>163</v>
      </c>
      <c r="O22" t="s">
        <v>163</v>
      </c>
      <c r="Q22" t="e">
        <v>#N/A</v>
      </c>
      <c r="R22" t="s">
        <v>4155</v>
      </c>
      <c r="S22" t="s">
        <v>4154</v>
      </c>
      <c r="T22" t="s">
        <v>7492</v>
      </c>
      <c r="U22" t="s">
        <v>1400</v>
      </c>
      <c r="V22" t="s">
        <v>2292</v>
      </c>
      <c r="W22" t="s">
        <v>88</v>
      </c>
      <c r="X22" s="11">
        <v>43948</v>
      </c>
      <c r="Y22" t="s">
        <v>2293</v>
      </c>
      <c r="Z22" t="s">
        <v>219</v>
      </c>
      <c r="AA22" s="11">
        <v>43948</v>
      </c>
      <c r="AB22" t="s">
        <v>220</v>
      </c>
      <c r="AC22" t="s">
        <v>2407</v>
      </c>
      <c r="AD22" t="s">
        <v>3633</v>
      </c>
      <c r="AE22">
        <v>29894.400000000001</v>
      </c>
      <c r="AF22" t="s">
        <v>52</v>
      </c>
      <c r="AG22">
        <v>0</v>
      </c>
      <c r="AH22" t="s">
        <v>52</v>
      </c>
      <c r="AI22">
        <v>29894.400000000001</v>
      </c>
      <c r="AJ22" t="s">
        <v>65</v>
      </c>
      <c r="AK22" t="s">
        <v>51</v>
      </c>
      <c r="AL22" t="s">
        <v>60</v>
      </c>
      <c r="AM22" t="s">
        <v>2488</v>
      </c>
      <c r="AN22">
        <v>1</v>
      </c>
      <c r="AO22">
        <v>0</v>
      </c>
      <c r="AP22" t="s">
        <v>2548</v>
      </c>
      <c r="AQ22" t="s">
        <v>2519</v>
      </c>
      <c r="AR22" t="s">
        <v>2407</v>
      </c>
      <c r="AS22" t="s">
        <v>7498</v>
      </c>
      <c r="AT22">
        <v>0</v>
      </c>
    </row>
    <row r="23" spans="1:46" x14ac:dyDescent="0.35">
      <c r="A23" t="s">
        <v>1401</v>
      </c>
      <c r="B23" t="s">
        <v>1397</v>
      </c>
      <c r="E23" t="s">
        <v>1398</v>
      </c>
      <c r="H23" s="11">
        <v>43955</v>
      </c>
      <c r="I23">
        <v>13485</v>
      </c>
      <c r="J23" t="s">
        <v>1399</v>
      </c>
      <c r="K23" s="11">
        <v>43995</v>
      </c>
      <c r="L23" t="s">
        <v>35</v>
      </c>
      <c r="R23" t="s">
        <v>4155</v>
      </c>
      <c r="S23" t="s">
        <v>4154</v>
      </c>
      <c r="T23" t="s">
        <v>7492</v>
      </c>
      <c r="U23" t="s">
        <v>1400</v>
      </c>
      <c r="V23" t="s">
        <v>1401</v>
      </c>
      <c r="W23" t="s">
        <v>88</v>
      </c>
      <c r="X23" s="11">
        <v>43965</v>
      </c>
      <c r="Y23" t="s">
        <v>1402</v>
      </c>
      <c r="Z23" t="s">
        <v>219</v>
      </c>
      <c r="AA23" s="11">
        <v>43965</v>
      </c>
      <c r="AB23" t="s">
        <v>220</v>
      </c>
      <c r="AC23" t="s">
        <v>2407</v>
      </c>
      <c r="AD23" t="s">
        <v>3759</v>
      </c>
      <c r="AE23">
        <v>48471.6</v>
      </c>
      <c r="AF23" t="s">
        <v>52</v>
      </c>
      <c r="AG23">
        <v>39211.51</v>
      </c>
      <c r="AH23" t="s">
        <v>52</v>
      </c>
      <c r="AI23">
        <v>9260.0899999999965</v>
      </c>
      <c r="AJ23" t="s">
        <v>65</v>
      </c>
      <c r="AK23" t="s">
        <v>51</v>
      </c>
      <c r="AL23" t="s">
        <v>60</v>
      </c>
      <c r="AM23" t="s">
        <v>2488</v>
      </c>
      <c r="AN23">
        <v>1</v>
      </c>
      <c r="AO23">
        <v>0</v>
      </c>
      <c r="AP23" t="s">
        <v>2548</v>
      </c>
      <c r="AQ23" t="s">
        <v>2519</v>
      </c>
      <c r="AR23" t="s">
        <v>2407</v>
      </c>
      <c r="AS23" t="s">
        <v>7498</v>
      </c>
      <c r="AT23">
        <v>0</v>
      </c>
    </row>
    <row r="24" spans="1:46" x14ac:dyDescent="0.35">
      <c r="A24" t="s">
        <v>402</v>
      </c>
      <c r="E24" t="s">
        <v>400</v>
      </c>
      <c r="G24">
        <v>0</v>
      </c>
      <c r="H24" s="11">
        <v>43917</v>
      </c>
      <c r="I24">
        <v>10552</v>
      </c>
      <c r="L24" t="s">
        <v>35</v>
      </c>
      <c r="Q24" s="11">
        <v>43917</v>
      </c>
      <c r="R24" t="s">
        <v>4155</v>
      </c>
      <c r="S24" t="s">
        <v>4154</v>
      </c>
      <c r="T24" t="s">
        <v>7492</v>
      </c>
      <c r="U24" t="s">
        <v>401</v>
      </c>
      <c r="V24" t="s">
        <v>402</v>
      </c>
      <c r="W24" t="s">
        <v>88</v>
      </c>
      <c r="X24" s="11">
        <v>43951</v>
      </c>
      <c r="Y24" t="s">
        <v>403</v>
      </c>
      <c r="Z24" t="s">
        <v>219</v>
      </c>
      <c r="AA24" s="11">
        <v>43921</v>
      </c>
      <c r="AB24" t="s">
        <v>220</v>
      </c>
      <c r="AC24" t="s">
        <v>2407</v>
      </c>
      <c r="AD24" t="s">
        <v>3463</v>
      </c>
      <c r="AE24">
        <v>17787</v>
      </c>
      <c r="AF24" t="s">
        <v>52</v>
      </c>
      <c r="AG24">
        <v>17787</v>
      </c>
      <c r="AH24" t="s">
        <v>52</v>
      </c>
      <c r="AI24">
        <v>0</v>
      </c>
      <c r="AJ24" t="s">
        <v>101</v>
      </c>
      <c r="AK24" t="s">
        <v>103</v>
      </c>
      <c r="AL24" t="s">
        <v>97</v>
      </c>
      <c r="AM24" t="s">
        <v>2476</v>
      </c>
      <c r="AN24">
        <v>150000</v>
      </c>
      <c r="AO24">
        <v>0</v>
      </c>
      <c r="AP24" t="s">
        <v>2473</v>
      </c>
      <c r="AQ24" t="s">
        <v>2526</v>
      </c>
      <c r="AR24" t="s">
        <v>2407</v>
      </c>
      <c r="AS24" t="s">
        <v>7497</v>
      </c>
      <c r="AT24" t="s">
        <v>104</v>
      </c>
    </row>
    <row r="25" spans="1:46" x14ac:dyDescent="0.35">
      <c r="A25" t="s">
        <v>1328</v>
      </c>
      <c r="B25" t="s">
        <v>1327</v>
      </c>
      <c r="E25" t="s">
        <v>315</v>
      </c>
      <c r="H25" s="11">
        <v>43966</v>
      </c>
      <c r="L25" t="s">
        <v>35</v>
      </c>
      <c r="Q25" t="e">
        <v>#N/A</v>
      </c>
      <c r="R25" t="s">
        <v>4155</v>
      </c>
      <c r="S25" t="s">
        <v>4154</v>
      </c>
      <c r="T25" t="s">
        <v>7492</v>
      </c>
      <c r="U25" t="s">
        <v>316</v>
      </c>
      <c r="V25" t="s">
        <v>1328</v>
      </c>
      <c r="W25" t="s">
        <v>88</v>
      </c>
      <c r="X25" s="11">
        <v>43963</v>
      </c>
      <c r="Y25" t="s">
        <v>1329</v>
      </c>
      <c r="Z25" t="s">
        <v>219</v>
      </c>
      <c r="AA25" s="11">
        <v>43963</v>
      </c>
      <c r="AB25" t="s">
        <v>220</v>
      </c>
      <c r="AC25" t="s">
        <v>2407</v>
      </c>
      <c r="AD25" t="s">
        <v>3747</v>
      </c>
      <c r="AE25">
        <v>13797.99</v>
      </c>
      <c r="AF25" t="s">
        <v>52</v>
      </c>
      <c r="AG25">
        <v>13797.869999999999</v>
      </c>
      <c r="AH25" t="s">
        <v>52</v>
      </c>
      <c r="AI25">
        <v>0.12000000000080036</v>
      </c>
      <c r="AJ25" t="s">
        <v>65</v>
      </c>
      <c r="AK25" t="s">
        <v>51</v>
      </c>
      <c r="AL25" t="s">
        <v>60</v>
      </c>
      <c r="AM25" t="s">
        <v>2476</v>
      </c>
      <c r="AN25">
        <v>10</v>
      </c>
      <c r="AO25">
        <v>0</v>
      </c>
      <c r="AP25" t="s">
        <v>2548</v>
      </c>
      <c r="AQ25" t="s">
        <v>2519</v>
      </c>
      <c r="AR25" t="s">
        <v>2407</v>
      </c>
      <c r="AS25" t="s">
        <v>7498</v>
      </c>
      <c r="AT25">
        <v>0</v>
      </c>
    </row>
    <row r="26" spans="1:46" x14ac:dyDescent="0.35">
      <c r="A26" t="s">
        <v>284</v>
      </c>
      <c r="B26" t="s">
        <v>280</v>
      </c>
      <c r="E26" t="s">
        <v>281</v>
      </c>
      <c r="H26" s="11">
        <v>43997</v>
      </c>
      <c r="I26">
        <v>18065</v>
      </c>
      <c r="J26" t="s">
        <v>282</v>
      </c>
      <c r="L26" t="s">
        <v>35</v>
      </c>
      <c r="Q26" t="e">
        <v>#N/A</v>
      </c>
      <c r="R26" t="s">
        <v>4155</v>
      </c>
      <c r="S26" t="s">
        <v>4154</v>
      </c>
      <c r="T26" t="s">
        <v>7492</v>
      </c>
      <c r="U26" t="s">
        <v>283</v>
      </c>
      <c r="V26" t="s">
        <v>284</v>
      </c>
      <c r="W26" t="s">
        <v>88</v>
      </c>
      <c r="X26" s="11">
        <v>43901</v>
      </c>
      <c r="Y26" t="s">
        <v>285</v>
      </c>
      <c r="Z26" t="s">
        <v>219</v>
      </c>
      <c r="AA26" s="11">
        <v>43901</v>
      </c>
      <c r="AB26" t="s">
        <v>220</v>
      </c>
      <c r="AC26" t="s">
        <v>2407</v>
      </c>
      <c r="AD26" t="s">
        <v>3427</v>
      </c>
      <c r="AE26">
        <v>61179.7</v>
      </c>
      <c r="AF26" t="s">
        <v>52</v>
      </c>
      <c r="AG26">
        <v>57569.48</v>
      </c>
      <c r="AH26" t="s">
        <v>52</v>
      </c>
      <c r="AI26">
        <v>3610.2199999999939</v>
      </c>
      <c r="AJ26" t="s">
        <v>126</v>
      </c>
      <c r="AK26" t="s">
        <v>51</v>
      </c>
      <c r="AL26" t="s">
        <v>97</v>
      </c>
      <c r="AM26" t="s">
        <v>2488</v>
      </c>
      <c r="AN26">
        <v>1</v>
      </c>
      <c r="AO26">
        <v>0</v>
      </c>
      <c r="AP26" t="s">
        <v>2580</v>
      </c>
      <c r="AQ26" t="s">
        <v>2512</v>
      </c>
      <c r="AR26" t="s">
        <v>2407</v>
      </c>
      <c r="AS26" t="s">
        <v>7506</v>
      </c>
      <c r="AT26">
        <v>0</v>
      </c>
    </row>
    <row r="27" spans="1:46" x14ac:dyDescent="0.35">
      <c r="A27" t="s">
        <v>229</v>
      </c>
      <c r="B27" t="s">
        <v>224</v>
      </c>
      <c r="C27" t="s">
        <v>225</v>
      </c>
      <c r="E27" t="s">
        <v>226</v>
      </c>
      <c r="H27" s="11">
        <v>43861</v>
      </c>
      <c r="I27">
        <v>16058</v>
      </c>
      <c r="J27" t="s">
        <v>227</v>
      </c>
      <c r="K27" s="11">
        <v>43995</v>
      </c>
      <c r="L27" t="s">
        <v>35</v>
      </c>
      <c r="R27" t="s">
        <v>4155</v>
      </c>
      <c r="S27" t="s">
        <v>4154</v>
      </c>
      <c r="T27" t="s">
        <v>7492</v>
      </c>
      <c r="U27" t="s">
        <v>228</v>
      </c>
      <c r="V27" t="s">
        <v>229</v>
      </c>
      <c r="W27" t="s">
        <v>88</v>
      </c>
      <c r="X27" s="11">
        <v>43864</v>
      </c>
      <c r="Y27" t="s">
        <v>230</v>
      </c>
      <c r="Z27" t="s">
        <v>219</v>
      </c>
      <c r="AA27" s="11">
        <v>43864</v>
      </c>
      <c r="AB27" t="s">
        <v>220</v>
      </c>
      <c r="AC27" t="s">
        <v>2407</v>
      </c>
      <c r="AD27" t="s">
        <v>3411</v>
      </c>
      <c r="AE27">
        <v>2475.6600000000035</v>
      </c>
      <c r="AF27" t="s">
        <v>52</v>
      </c>
      <c r="AG27">
        <v>2475.66</v>
      </c>
      <c r="AH27" t="s">
        <v>52</v>
      </c>
      <c r="AI27">
        <v>3.637978807091713E-12</v>
      </c>
      <c r="AJ27" t="s">
        <v>98</v>
      </c>
      <c r="AK27" t="s">
        <v>99</v>
      </c>
      <c r="AL27" t="s">
        <v>132</v>
      </c>
      <c r="AM27" t="s">
        <v>2476</v>
      </c>
      <c r="AN27">
        <v>2475.66</v>
      </c>
      <c r="AO27">
        <v>0</v>
      </c>
      <c r="AP27" t="s">
        <v>2499</v>
      </c>
      <c r="AQ27" t="s">
        <v>2519</v>
      </c>
      <c r="AR27" t="s">
        <v>2407</v>
      </c>
      <c r="AS27" t="s">
        <v>7507</v>
      </c>
      <c r="AT27" t="s">
        <v>133</v>
      </c>
    </row>
    <row r="28" spans="1:46" x14ac:dyDescent="0.35">
      <c r="A28" t="s">
        <v>229</v>
      </c>
      <c r="B28" t="s">
        <v>224</v>
      </c>
      <c r="C28" t="s">
        <v>225</v>
      </c>
      <c r="E28" t="s">
        <v>226</v>
      </c>
      <c r="H28" t="s">
        <v>231</v>
      </c>
      <c r="I28">
        <v>16058</v>
      </c>
      <c r="J28" t="s">
        <v>227</v>
      </c>
      <c r="K28" s="11">
        <v>43995</v>
      </c>
      <c r="L28" t="s">
        <v>35</v>
      </c>
      <c r="R28" t="s">
        <v>4155</v>
      </c>
      <c r="S28" t="s">
        <v>4154</v>
      </c>
      <c r="T28" t="s">
        <v>7492</v>
      </c>
      <c r="U28" t="s">
        <v>228</v>
      </c>
      <c r="V28" t="s">
        <v>229</v>
      </c>
      <c r="W28" t="s">
        <v>217</v>
      </c>
      <c r="X28" s="11">
        <v>44048</v>
      </c>
      <c r="Y28" t="s">
        <v>230</v>
      </c>
      <c r="Z28" t="s">
        <v>219</v>
      </c>
      <c r="AA28" s="11">
        <v>43864</v>
      </c>
      <c r="AB28" t="s">
        <v>220</v>
      </c>
      <c r="AC28" t="s">
        <v>2407</v>
      </c>
      <c r="AD28" t="s">
        <v>3412</v>
      </c>
      <c r="AE28">
        <v>2129859.34</v>
      </c>
      <c r="AF28" t="s">
        <v>52</v>
      </c>
      <c r="AG28">
        <v>2129859.34</v>
      </c>
      <c r="AH28" t="s">
        <v>52</v>
      </c>
      <c r="AI28">
        <v>0</v>
      </c>
      <c r="AJ28" t="s">
        <v>98</v>
      </c>
      <c r="AK28" t="s">
        <v>99</v>
      </c>
      <c r="AL28" t="s">
        <v>132</v>
      </c>
      <c r="AM28" t="s">
        <v>2488</v>
      </c>
      <c r="AN28">
        <v>1</v>
      </c>
      <c r="AO28">
        <v>0</v>
      </c>
      <c r="AP28" t="s">
        <v>2499</v>
      </c>
      <c r="AQ28" t="s">
        <v>2519</v>
      </c>
      <c r="AR28" t="s">
        <v>2407</v>
      </c>
      <c r="AS28" t="s">
        <v>7507</v>
      </c>
      <c r="AT28" t="s">
        <v>133</v>
      </c>
    </row>
    <row r="29" spans="1:46" x14ac:dyDescent="0.35">
      <c r="A29" t="s">
        <v>229</v>
      </c>
      <c r="B29" t="s">
        <v>2307</v>
      </c>
      <c r="C29" t="s">
        <v>225</v>
      </c>
      <c r="D29" t="s">
        <v>2308</v>
      </c>
      <c r="E29" t="s">
        <v>226</v>
      </c>
      <c r="H29" s="11">
        <v>44085</v>
      </c>
      <c r="I29">
        <v>22217</v>
      </c>
      <c r="L29" t="s">
        <v>35</v>
      </c>
      <c r="Q29" s="11">
        <v>44090</v>
      </c>
      <c r="R29" t="s">
        <v>4155</v>
      </c>
      <c r="S29" t="s">
        <v>4154</v>
      </c>
      <c r="T29" t="s">
        <v>7492</v>
      </c>
      <c r="U29" t="s">
        <v>228</v>
      </c>
      <c r="V29" t="s">
        <v>229</v>
      </c>
      <c r="W29" t="s">
        <v>222</v>
      </c>
      <c r="Y29" t="s">
        <v>230</v>
      </c>
      <c r="AC29" t="s">
        <v>2407</v>
      </c>
      <c r="AD29" t="s">
        <v>3988</v>
      </c>
      <c r="AE29">
        <v>1442000</v>
      </c>
      <c r="AF29" t="s">
        <v>52</v>
      </c>
      <c r="AG29">
        <v>1171625.52</v>
      </c>
      <c r="AH29" t="s">
        <v>52</v>
      </c>
      <c r="AI29">
        <v>270374.48</v>
      </c>
      <c r="AJ29" t="s">
        <v>101</v>
      </c>
      <c r="AK29" t="s">
        <v>119</v>
      </c>
      <c r="AL29" t="s">
        <v>97</v>
      </c>
      <c r="AM29" t="s">
        <v>2488</v>
      </c>
      <c r="AN29">
        <v>1</v>
      </c>
      <c r="AO29">
        <v>0</v>
      </c>
      <c r="AP29" t="s">
        <v>2499</v>
      </c>
      <c r="AQ29" t="s">
        <v>2519</v>
      </c>
      <c r="AR29" t="s">
        <v>2407</v>
      </c>
      <c r="AS29" t="s">
        <v>7508</v>
      </c>
      <c r="AT29" t="s">
        <v>120</v>
      </c>
    </row>
    <row r="30" spans="1:46" x14ac:dyDescent="0.35">
      <c r="A30" t="s">
        <v>1815</v>
      </c>
      <c r="B30" t="s">
        <v>1812</v>
      </c>
      <c r="E30" t="s">
        <v>1813</v>
      </c>
      <c r="H30" s="11">
        <v>44050</v>
      </c>
      <c r="I30">
        <v>20217</v>
      </c>
      <c r="J30" t="s">
        <v>1655</v>
      </c>
      <c r="L30" t="s">
        <v>35</v>
      </c>
      <c r="Q30" s="11">
        <v>44061</v>
      </c>
      <c r="R30" t="s">
        <v>4153</v>
      </c>
      <c r="S30" t="s">
        <v>4152</v>
      </c>
      <c r="T30" t="s">
        <v>7492</v>
      </c>
      <c r="U30" t="s">
        <v>1814</v>
      </c>
      <c r="V30" t="s">
        <v>1815</v>
      </c>
      <c r="W30" t="s">
        <v>88</v>
      </c>
      <c r="X30" s="11">
        <v>44050</v>
      </c>
      <c r="Y30" t="s">
        <v>1816</v>
      </c>
      <c r="Z30" t="s">
        <v>219</v>
      </c>
      <c r="AA30" s="11">
        <v>44050</v>
      </c>
      <c r="AB30" t="s">
        <v>220</v>
      </c>
      <c r="AC30" t="s">
        <v>2407</v>
      </c>
      <c r="AD30" t="s">
        <v>3900</v>
      </c>
      <c r="AE30">
        <v>2751.79</v>
      </c>
      <c r="AF30" t="s">
        <v>52</v>
      </c>
      <c r="AG30">
        <v>2751.79</v>
      </c>
      <c r="AH30" t="s">
        <v>52</v>
      </c>
      <c r="AI30">
        <v>0</v>
      </c>
      <c r="AJ30" t="s">
        <v>101</v>
      </c>
      <c r="AK30" t="s">
        <v>74</v>
      </c>
      <c r="AL30" t="s">
        <v>97</v>
      </c>
      <c r="AM30" t="s">
        <v>2488</v>
      </c>
      <c r="AN30">
        <v>1</v>
      </c>
      <c r="AO30">
        <v>0</v>
      </c>
      <c r="AP30" t="s">
        <v>2473</v>
      </c>
      <c r="AQ30" t="s">
        <v>2526</v>
      </c>
      <c r="AR30" t="s">
        <v>2407</v>
      </c>
      <c r="AS30" t="s">
        <v>7509</v>
      </c>
      <c r="AT30" t="s">
        <v>116</v>
      </c>
    </row>
    <row r="31" spans="1:46" x14ac:dyDescent="0.35">
      <c r="A31" t="s">
        <v>488</v>
      </c>
      <c r="B31" t="s">
        <v>484</v>
      </c>
      <c r="D31" t="s">
        <v>490</v>
      </c>
      <c r="E31" t="s">
        <v>486</v>
      </c>
      <c r="G31">
        <v>0</v>
      </c>
      <c r="H31" s="11">
        <v>43924</v>
      </c>
      <c r="I31">
        <v>11348</v>
      </c>
      <c r="J31" t="s">
        <v>379</v>
      </c>
      <c r="K31" s="11">
        <v>43995</v>
      </c>
      <c r="L31" t="s">
        <v>35</v>
      </c>
      <c r="Q31" s="11">
        <v>43924</v>
      </c>
      <c r="R31" t="s">
        <v>4155</v>
      </c>
      <c r="S31" t="s">
        <v>4154</v>
      </c>
      <c r="T31" t="s">
        <v>7492</v>
      </c>
      <c r="U31" t="s">
        <v>487</v>
      </c>
      <c r="V31" t="s">
        <v>488</v>
      </c>
      <c r="W31" t="s">
        <v>217</v>
      </c>
      <c r="X31" s="11">
        <v>43925</v>
      </c>
      <c r="Y31" t="s">
        <v>491</v>
      </c>
      <c r="Z31" t="s">
        <v>219</v>
      </c>
      <c r="AA31" s="11">
        <v>43925</v>
      </c>
      <c r="AB31" t="s">
        <v>220</v>
      </c>
      <c r="AC31" t="s">
        <v>2407</v>
      </c>
      <c r="AD31" t="s">
        <v>3486</v>
      </c>
      <c r="AE31">
        <v>4356000</v>
      </c>
      <c r="AF31" t="s">
        <v>52</v>
      </c>
      <c r="AG31">
        <v>3990852</v>
      </c>
      <c r="AH31" t="s">
        <v>52</v>
      </c>
      <c r="AI31">
        <v>365148</v>
      </c>
      <c r="AJ31" t="s">
        <v>101</v>
      </c>
      <c r="AK31" t="s">
        <v>51</v>
      </c>
      <c r="AL31" t="s">
        <v>97</v>
      </c>
      <c r="AM31" t="s">
        <v>2476</v>
      </c>
      <c r="AN31">
        <v>2000000</v>
      </c>
      <c r="AO31">
        <v>0</v>
      </c>
      <c r="AP31" t="s">
        <v>2590</v>
      </c>
      <c r="AQ31" t="s">
        <v>2512</v>
      </c>
      <c r="AR31" t="s">
        <v>2407</v>
      </c>
      <c r="AS31" t="s">
        <v>7493</v>
      </c>
      <c r="AT31" t="s">
        <v>102</v>
      </c>
    </row>
    <row r="32" spans="1:46" x14ac:dyDescent="0.35">
      <c r="A32" t="s">
        <v>488</v>
      </c>
      <c r="B32" t="s">
        <v>484</v>
      </c>
      <c r="D32" t="s">
        <v>485</v>
      </c>
      <c r="E32" t="s">
        <v>486</v>
      </c>
      <c r="G32">
        <v>0</v>
      </c>
      <c r="H32" s="11">
        <v>43924</v>
      </c>
      <c r="I32">
        <v>11348</v>
      </c>
      <c r="J32" t="s">
        <v>379</v>
      </c>
      <c r="K32" s="11">
        <v>43995</v>
      </c>
      <c r="L32" t="s">
        <v>35</v>
      </c>
      <c r="Q32" s="11">
        <v>43924</v>
      </c>
      <c r="R32" t="s">
        <v>4155</v>
      </c>
      <c r="S32" t="s">
        <v>4154</v>
      </c>
      <c r="T32" t="s">
        <v>7492</v>
      </c>
      <c r="U32" t="s">
        <v>487</v>
      </c>
      <c r="V32" t="s">
        <v>488</v>
      </c>
      <c r="W32" t="s">
        <v>88</v>
      </c>
      <c r="X32" s="11">
        <v>43925</v>
      </c>
      <c r="Y32" t="s">
        <v>489</v>
      </c>
      <c r="Z32" t="s">
        <v>219</v>
      </c>
      <c r="AA32" s="11">
        <v>43925</v>
      </c>
      <c r="AB32" t="s">
        <v>220</v>
      </c>
      <c r="AC32" t="s">
        <v>2407</v>
      </c>
      <c r="AD32" t="s">
        <v>3485</v>
      </c>
      <c r="AE32">
        <v>4404400</v>
      </c>
      <c r="AF32" t="s">
        <v>52</v>
      </c>
      <c r="AG32">
        <v>4292470</v>
      </c>
      <c r="AH32" t="s">
        <v>52</v>
      </c>
      <c r="AI32">
        <v>111930</v>
      </c>
      <c r="AJ32" t="s">
        <v>101</v>
      </c>
      <c r="AK32" t="s">
        <v>51</v>
      </c>
      <c r="AL32" t="s">
        <v>97</v>
      </c>
      <c r="AM32" t="s">
        <v>2476</v>
      </c>
      <c r="AN32">
        <v>2000000</v>
      </c>
      <c r="AO32">
        <v>0</v>
      </c>
      <c r="AP32" t="s">
        <v>2590</v>
      </c>
      <c r="AQ32" t="s">
        <v>2512</v>
      </c>
      <c r="AR32" t="s">
        <v>2407</v>
      </c>
      <c r="AS32" t="s">
        <v>7493</v>
      </c>
      <c r="AT32" t="s">
        <v>102</v>
      </c>
    </row>
    <row r="33" spans="1:46" x14ac:dyDescent="0.35">
      <c r="A33" t="s">
        <v>1525</v>
      </c>
      <c r="B33" t="s">
        <v>1522</v>
      </c>
      <c r="E33" t="s">
        <v>1523</v>
      </c>
      <c r="H33" s="11">
        <v>43979</v>
      </c>
      <c r="I33">
        <v>17223</v>
      </c>
      <c r="J33" t="s">
        <v>1408</v>
      </c>
      <c r="K33" s="11">
        <v>44029</v>
      </c>
      <c r="L33" t="s">
        <v>35</v>
      </c>
      <c r="Q33" t="e">
        <v>#N/A</v>
      </c>
      <c r="R33" t="s">
        <v>4155</v>
      </c>
      <c r="S33" t="s">
        <v>4154</v>
      </c>
      <c r="T33" t="s">
        <v>7492</v>
      </c>
      <c r="U33" t="s">
        <v>1524</v>
      </c>
      <c r="V33" t="s">
        <v>1525</v>
      </c>
      <c r="W33" t="s">
        <v>88</v>
      </c>
      <c r="X33" s="11">
        <v>43984</v>
      </c>
      <c r="Y33" t="s">
        <v>1526</v>
      </c>
      <c r="Z33" t="s">
        <v>219</v>
      </c>
      <c r="AA33" s="11">
        <v>43984</v>
      </c>
      <c r="AB33" t="s">
        <v>220</v>
      </c>
      <c r="AC33" t="s">
        <v>2407</v>
      </c>
      <c r="AD33" t="s">
        <v>3812</v>
      </c>
      <c r="AE33">
        <v>126000</v>
      </c>
      <c r="AF33" t="s">
        <v>52</v>
      </c>
      <c r="AG33">
        <v>0</v>
      </c>
      <c r="AH33" t="s">
        <v>52</v>
      </c>
      <c r="AI33">
        <v>126000</v>
      </c>
      <c r="AJ33" t="s">
        <v>65</v>
      </c>
      <c r="AK33" t="s">
        <v>51</v>
      </c>
      <c r="AL33" t="s">
        <v>60</v>
      </c>
      <c r="AM33" t="s">
        <v>2476</v>
      </c>
      <c r="AN33">
        <v>1</v>
      </c>
      <c r="AO33">
        <v>1</v>
      </c>
      <c r="AP33" t="s">
        <v>2590</v>
      </c>
      <c r="AQ33" t="s">
        <v>2512</v>
      </c>
      <c r="AR33" t="s">
        <v>2407</v>
      </c>
      <c r="AS33" t="s">
        <v>7498</v>
      </c>
      <c r="AT33">
        <v>0</v>
      </c>
    </row>
    <row r="34" spans="1:46" x14ac:dyDescent="0.35">
      <c r="A34" t="s">
        <v>470</v>
      </c>
      <c r="B34" t="s">
        <v>466</v>
      </c>
      <c r="D34" t="s">
        <v>467</v>
      </c>
      <c r="E34" t="s">
        <v>468</v>
      </c>
      <c r="G34">
        <v>1</v>
      </c>
      <c r="H34" s="11">
        <v>43924</v>
      </c>
      <c r="I34">
        <v>11299</v>
      </c>
      <c r="J34" t="s">
        <v>379</v>
      </c>
      <c r="K34" s="11">
        <v>43995</v>
      </c>
      <c r="L34" t="s">
        <v>35</v>
      </c>
      <c r="Q34" s="11">
        <v>43924</v>
      </c>
      <c r="R34" t="s">
        <v>4155</v>
      </c>
      <c r="S34" t="s">
        <v>4154</v>
      </c>
      <c r="T34" t="s">
        <v>7492</v>
      </c>
      <c r="U34" t="s">
        <v>469</v>
      </c>
      <c r="V34" t="s">
        <v>470</v>
      </c>
      <c r="W34" t="s">
        <v>88</v>
      </c>
      <c r="X34" s="11">
        <v>43924</v>
      </c>
      <c r="Y34" t="s">
        <v>471</v>
      </c>
      <c r="Z34" t="s">
        <v>219</v>
      </c>
      <c r="AA34" s="11">
        <v>43924</v>
      </c>
      <c r="AB34" t="s">
        <v>220</v>
      </c>
      <c r="AC34" t="s">
        <v>2407</v>
      </c>
      <c r="AD34" t="s">
        <v>3481</v>
      </c>
      <c r="AE34">
        <v>6048982.9399999995</v>
      </c>
      <c r="AF34" t="s">
        <v>52</v>
      </c>
      <c r="AG34">
        <v>6048982.9400000004</v>
      </c>
      <c r="AH34" t="s">
        <v>52</v>
      </c>
      <c r="AI34">
        <v>0</v>
      </c>
      <c r="AJ34" t="s">
        <v>101</v>
      </c>
      <c r="AK34" t="s">
        <v>51</v>
      </c>
      <c r="AL34" t="s">
        <v>97</v>
      </c>
      <c r="AM34" t="s">
        <v>2488</v>
      </c>
      <c r="AN34">
        <v>1</v>
      </c>
      <c r="AO34">
        <v>0</v>
      </c>
      <c r="AP34" t="s">
        <v>2590</v>
      </c>
      <c r="AQ34" t="s">
        <v>2512</v>
      </c>
      <c r="AR34" t="s">
        <v>2407</v>
      </c>
      <c r="AS34" t="s">
        <v>7493</v>
      </c>
      <c r="AT34" t="s">
        <v>102</v>
      </c>
    </row>
    <row r="35" spans="1:46" x14ac:dyDescent="0.35">
      <c r="A35" t="s">
        <v>1536</v>
      </c>
      <c r="B35" t="s">
        <v>1533</v>
      </c>
      <c r="E35" t="s">
        <v>1534</v>
      </c>
      <c r="G35">
        <v>0</v>
      </c>
      <c r="H35" s="11">
        <v>43980</v>
      </c>
      <c r="I35">
        <v>17456</v>
      </c>
      <c r="J35" t="s">
        <v>1408</v>
      </c>
      <c r="L35" t="s">
        <v>35</v>
      </c>
      <c r="Q35" s="11">
        <v>43980</v>
      </c>
      <c r="R35" t="s">
        <v>4155</v>
      </c>
      <c r="S35" t="s">
        <v>4154</v>
      </c>
      <c r="T35" t="s">
        <v>7492</v>
      </c>
      <c r="U35" t="s">
        <v>1535</v>
      </c>
      <c r="V35" t="s">
        <v>1536</v>
      </c>
      <c r="W35" t="s">
        <v>88</v>
      </c>
      <c r="X35" s="11">
        <v>43984</v>
      </c>
      <c r="Y35" t="s">
        <v>1537</v>
      </c>
      <c r="Z35" t="s">
        <v>219</v>
      </c>
      <c r="AA35" s="11">
        <v>43984</v>
      </c>
      <c r="AB35" t="s">
        <v>220</v>
      </c>
      <c r="AC35" t="s">
        <v>2407</v>
      </c>
      <c r="AD35" t="s">
        <v>3806</v>
      </c>
      <c r="AE35">
        <v>16068.8</v>
      </c>
      <c r="AF35" t="s">
        <v>52</v>
      </c>
      <c r="AG35">
        <v>16068.8</v>
      </c>
      <c r="AH35" t="s">
        <v>52</v>
      </c>
      <c r="AI35">
        <v>0</v>
      </c>
      <c r="AJ35" t="s">
        <v>101</v>
      </c>
      <c r="AK35" t="s">
        <v>103</v>
      </c>
      <c r="AL35" t="s">
        <v>97</v>
      </c>
      <c r="AM35" t="s">
        <v>2488</v>
      </c>
      <c r="AN35">
        <v>1</v>
      </c>
      <c r="AO35">
        <v>0</v>
      </c>
      <c r="AP35" t="s">
        <v>2473</v>
      </c>
      <c r="AQ35" t="s">
        <v>2526</v>
      </c>
      <c r="AR35" t="s">
        <v>2407</v>
      </c>
      <c r="AS35" t="s">
        <v>7497</v>
      </c>
      <c r="AT35" t="s">
        <v>104</v>
      </c>
    </row>
    <row r="36" spans="1:46" x14ac:dyDescent="0.35">
      <c r="A36" t="s">
        <v>328</v>
      </c>
      <c r="D36" t="s">
        <v>325</v>
      </c>
      <c r="E36" t="s">
        <v>326</v>
      </c>
      <c r="H36" s="11">
        <v>43910</v>
      </c>
      <c r="I36">
        <v>9756</v>
      </c>
      <c r="L36" t="s">
        <v>35</v>
      </c>
      <c r="Q36" t="e">
        <v>#N/A</v>
      </c>
      <c r="R36" t="s">
        <v>4155</v>
      </c>
      <c r="S36" t="s">
        <v>4154</v>
      </c>
      <c r="T36" t="s">
        <v>7492</v>
      </c>
      <c r="U36" t="s">
        <v>327</v>
      </c>
      <c r="V36" t="s">
        <v>328</v>
      </c>
      <c r="W36" t="s">
        <v>88</v>
      </c>
      <c r="X36" s="11">
        <v>43907</v>
      </c>
      <c r="Y36" t="s">
        <v>279</v>
      </c>
      <c r="Z36" t="s">
        <v>219</v>
      </c>
      <c r="AA36" s="11">
        <v>43907</v>
      </c>
      <c r="AB36" t="s">
        <v>220</v>
      </c>
      <c r="AC36" t="s">
        <v>2407</v>
      </c>
      <c r="AD36" t="s">
        <v>3444</v>
      </c>
      <c r="AE36">
        <v>5989500</v>
      </c>
      <c r="AF36" t="s">
        <v>52</v>
      </c>
      <c r="AG36">
        <v>5989500</v>
      </c>
      <c r="AH36" t="s">
        <v>52</v>
      </c>
      <c r="AI36">
        <v>0</v>
      </c>
      <c r="AJ36" t="s">
        <v>101</v>
      </c>
      <c r="AK36" t="s">
        <v>51</v>
      </c>
      <c r="AL36" t="s">
        <v>97</v>
      </c>
      <c r="AM36" t="s">
        <v>2488</v>
      </c>
      <c r="AN36">
        <v>1</v>
      </c>
      <c r="AO36">
        <v>0</v>
      </c>
      <c r="AP36" t="s">
        <v>2590</v>
      </c>
      <c r="AQ36" t="s">
        <v>2512</v>
      </c>
      <c r="AR36" t="s">
        <v>2407</v>
      </c>
      <c r="AS36" t="s">
        <v>7493</v>
      </c>
      <c r="AT36" t="s">
        <v>102</v>
      </c>
    </row>
    <row r="37" spans="1:46" x14ac:dyDescent="0.35">
      <c r="A37" t="s">
        <v>2123</v>
      </c>
      <c r="D37" t="s">
        <v>2122</v>
      </c>
      <c r="E37" t="s">
        <v>344</v>
      </c>
      <c r="H37" s="11">
        <v>43910</v>
      </c>
      <c r="I37">
        <v>9756</v>
      </c>
      <c r="L37" t="s">
        <v>35</v>
      </c>
      <c r="M37" t="s">
        <v>332</v>
      </c>
      <c r="P37" t="s">
        <v>1864</v>
      </c>
      <c r="Q37" t="e">
        <v>#N/A</v>
      </c>
      <c r="R37" t="s">
        <v>4155</v>
      </c>
      <c r="S37" t="s">
        <v>4152</v>
      </c>
      <c r="T37" t="s">
        <v>7502</v>
      </c>
      <c r="U37" t="s">
        <v>345</v>
      </c>
      <c r="V37" t="s">
        <v>2123</v>
      </c>
      <c r="W37" t="s">
        <v>88</v>
      </c>
      <c r="X37" s="11">
        <v>43906</v>
      </c>
      <c r="Y37" t="s">
        <v>279</v>
      </c>
      <c r="Z37" t="s">
        <v>219</v>
      </c>
      <c r="AA37" s="11">
        <v>43906</v>
      </c>
      <c r="AB37" t="s">
        <v>220</v>
      </c>
      <c r="AC37" t="s">
        <v>2407</v>
      </c>
      <c r="AD37" t="s">
        <v>3443</v>
      </c>
      <c r="AE37">
        <v>7381000</v>
      </c>
      <c r="AF37" t="s">
        <v>52</v>
      </c>
      <c r="AG37">
        <v>7381000</v>
      </c>
      <c r="AH37" t="s">
        <v>52</v>
      </c>
      <c r="AI37">
        <v>0</v>
      </c>
      <c r="AJ37" t="s">
        <v>101</v>
      </c>
      <c r="AK37" t="s">
        <v>51</v>
      </c>
      <c r="AL37" t="s">
        <v>97</v>
      </c>
      <c r="AM37" t="s">
        <v>2488</v>
      </c>
      <c r="AN37">
        <v>1</v>
      </c>
      <c r="AO37">
        <v>0</v>
      </c>
      <c r="AP37" t="s">
        <v>2548</v>
      </c>
      <c r="AQ37" t="s">
        <v>2519</v>
      </c>
      <c r="AR37" t="s">
        <v>2407</v>
      </c>
      <c r="AS37" t="s">
        <v>7493</v>
      </c>
      <c r="AT37" t="s">
        <v>102</v>
      </c>
    </row>
    <row r="38" spans="1:46" x14ac:dyDescent="0.35">
      <c r="A38" t="s">
        <v>278</v>
      </c>
      <c r="B38" t="s">
        <v>273</v>
      </c>
      <c r="D38" t="s">
        <v>274</v>
      </c>
      <c r="E38" t="s">
        <v>275</v>
      </c>
      <c r="H38" s="11">
        <v>43894</v>
      </c>
      <c r="L38" t="s">
        <v>35</v>
      </c>
      <c r="Q38" t="e">
        <v>#N/A</v>
      </c>
      <c r="R38" t="s">
        <v>4155</v>
      </c>
      <c r="S38" t="s">
        <v>4154</v>
      </c>
      <c r="T38" t="s">
        <v>7492</v>
      </c>
      <c r="U38" t="s">
        <v>277</v>
      </c>
      <c r="V38" t="s">
        <v>278</v>
      </c>
      <c r="W38" t="s">
        <v>88</v>
      </c>
      <c r="X38" s="11">
        <v>43900</v>
      </c>
      <c r="Y38" t="s">
        <v>279</v>
      </c>
      <c r="Z38" t="s">
        <v>219</v>
      </c>
      <c r="AA38" s="11">
        <v>43900</v>
      </c>
      <c r="AB38" t="s">
        <v>220</v>
      </c>
      <c r="AC38" t="s">
        <v>2407</v>
      </c>
      <c r="AD38" t="s">
        <v>3424</v>
      </c>
      <c r="AE38">
        <v>430475.20999999996</v>
      </c>
      <c r="AF38" t="s">
        <v>52</v>
      </c>
      <c r="AG38">
        <v>423615.97</v>
      </c>
      <c r="AH38" t="s">
        <v>52</v>
      </c>
      <c r="AI38">
        <v>6859.2399999999907</v>
      </c>
      <c r="AJ38" t="s">
        <v>101</v>
      </c>
      <c r="AK38" t="s">
        <v>51</v>
      </c>
      <c r="AL38" t="s">
        <v>97</v>
      </c>
      <c r="AM38" t="s">
        <v>2476</v>
      </c>
      <c r="AN38">
        <v>635294</v>
      </c>
      <c r="AO38">
        <v>0</v>
      </c>
      <c r="AP38" t="s">
        <v>2499</v>
      </c>
      <c r="AQ38" t="s">
        <v>2519</v>
      </c>
      <c r="AR38" t="s">
        <v>2407</v>
      </c>
      <c r="AS38" t="s">
        <v>7493</v>
      </c>
      <c r="AT38" t="s">
        <v>102</v>
      </c>
    </row>
    <row r="39" spans="1:46" x14ac:dyDescent="0.35">
      <c r="A39" t="s">
        <v>346</v>
      </c>
      <c r="D39" t="s">
        <v>343</v>
      </c>
      <c r="E39" t="s">
        <v>344</v>
      </c>
      <c r="H39" s="11">
        <v>43913</v>
      </c>
      <c r="I39">
        <v>9817</v>
      </c>
      <c r="L39" t="s">
        <v>35</v>
      </c>
      <c r="Q39" t="e">
        <v>#N/A</v>
      </c>
      <c r="R39" t="s">
        <v>4155</v>
      </c>
      <c r="S39" t="s">
        <v>4154</v>
      </c>
      <c r="T39" t="s">
        <v>7492</v>
      </c>
      <c r="U39" t="s">
        <v>345</v>
      </c>
      <c r="V39" t="s">
        <v>346</v>
      </c>
      <c r="W39" t="s">
        <v>88</v>
      </c>
      <c r="X39" s="11">
        <v>43917</v>
      </c>
      <c r="Y39" t="s">
        <v>330</v>
      </c>
      <c r="Z39" t="s">
        <v>219</v>
      </c>
      <c r="AA39" s="11">
        <v>43913</v>
      </c>
      <c r="AB39" t="s">
        <v>220</v>
      </c>
      <c r="AC39" t="s">
        <v>2407</v>
      </c>
      <c r="AD39" t="s">
        <v>3451</v>
      </c>
      <c r="AE39">
        <v>8349000</v>
      </c>
      <c r="AF39" t="s">
        <v>52</v>
      </c>
      <c r="AG39">
        <v>8349000</v>
      </c>
      <c r="AH39" t="s">
        <v>52</v>
      </c>
      <c r="AI39">
        <v>0</v>
      </c>
      <c r="AJ39" t="s">
        <v>101</v>
      </c>
      <c r="AK39" t="s">
        <v>51</v>
      </c>
      <c r="AL39" t="s">
        <v>97</v>
      </c>
      <c r="AM39" t="s">
        <v>2488</v>
      </c>
      <c r="AN39">
        <v>1</v>
      </c>
      <c r="AO39">
        <v>0</v>
      </c>
      <c r="AP39" t="s">
        <v>2590</v>
      </c>
      <c r="AQ39" t="s">
        <v>2512</v>
      </c>
      <c r="AR39" t="s">
        <v>2407</v>
      </c>
      <c r="AS39" t="s">
        <v>7493</v>
      </c>
      <c r="AT39" t="s">
        <v>102</v>
      </c>
    </row>
    <row r="40" spans="1:46" x14ac:dyDescent="0.35">
      <c r="A40" t="s">
        <v>369</v>
      </c>
      <c r="B40" t="s">
        <v>363</v>
      </c>
      <c r="D40" t="s">
        <v>364</v>
      </c>
      <c r="E40" t="s">
        <v>365</v>
      </c>
      <c r="G40">
        <v>1</v>
      </c>
      <c r="H40" t="s">
        <v>366</v>
      </c>
      <c r="I40" t="s">
        <v>367</v>
      </c>
      <c r="L40" t="s">
        <v>35</v>
      </c>
      <c r="Q40" t="e">
        <v>#N/A</v>
      </c>
      <c r="R40" t="s">
        <v>4153</v>
      </c>
      <c r="S40" t="s">
        <v>4152</v>
      </c>
      <c r="T40" t="s">
        <v>7492</v>
      </c>
      <c r="U40" t="s">
        <v>368</v>
      </c>
      <c r="V40" t="s">
        <v>369</v>
      </c>
      <c r="W40" t="s">
        <v>88</v>
      </c>
      <c r="X40" s="11">
        <v>43916</v>
      </c>
      <c r="Y40" t="s">
        <v>330</v>
      </c>
      <c r="Z40" t="s">
        <v>219</v>
      </c>
      <c r="AA40" s="11">
        <v>43916</v>
      </c>
      <c r="AB40" t="s">
        <v>220</v>
      </c>
      <c r="AC40" t="s">
        <v>2407</v>
      </c>
      <c r="AD40" t="s">
        <v>3455</v>
      </c>
      <c r="AE40">
        <v>1800000</v>
      </c>
      <c r="AF40" t="s">
        <v>52</v>
      </c>
      <c r="AG40">
        <v>1800000</v>
      </c>
      <c r="AH40" t="s">
        <v>52</v>
      </c>
      <c r="AI40">
        <v>0</v>
      </c>
      <c r="AJ40" t="s">
        <v>101</v>
      </c>
      <c r="AK40" t="s">
        <v>51</v>
      </c>
      <c r="AL40" t="s">
        <v>97</v>
      </c>
      <c r="AM40" t="s">
        <v>2488</v>
      </c>
      <c r="AN40">
        <v>1</v>
      </c>
      <c r="AO40">
        <v>0</v>
      </c>
      <c r="AP40" t="s">
        <v>2590</v>
      </c>
      <c r="AQ40" t="s">
        <v>2512</v>
      </c>
      <c r="AR40" t="s">
        <v>2407</v>
      </c>
      <c r="AS40" t="s">
        <v>7493</v>
      </c>
      <c r="AT40" t="s">
        <v>102</v>
      </c>
    </row>
    <row r="41" spans="1:46" x14ac:dyDescent="0.35">
      <c r="A41" t="s">
        <v>328</v>
      </c>
      <c r="D41" t="s">
        <v>329</v>
      </c>
      <c r="E41" t="s">
        <v>326</v>
      </c>
      <c r="H41" s="11">
        <v>43910</v>
      </c>
      <c r="I41">
        <v>9756</v>
      </c>
      <c r="L41" t="s">
        <v>35</v>
      </c>
      <c r="Q41" t="e">
        <v>#N/A</v>
      </c>
      <c r="R41" t="s">
        <v>4155</v>
      </c>
      <c r="S41" t="s">
        <v>4154</v>
      </c>
      <c r="T41" t="s">
        <v>7492</v>
      </c>
      <c r="U41" t="s">
        <v>327</v>
      </c>
      <c r="V41" t="s">
        <v>328</v>
      </c>
      <c r="W41" t="s">
        <v>217</v>
      </c>
      <c r="X41" s="11">
        <v>43907</v>
      </c>
      <c r="Y41" t="s">
        <v>330</v>
      </c>
      <c r="Z41" t="s">
        <v>219</v>
      </c>
      <c r="AA41" s="11">
        <v>43907</v>
      </c>
      <c r="AB41" t="s">
        <v>220</v>
      </c>
      <c r="AC41" t="s">
        <v>2407</v>
      </c>
      <c r="AD41" t="s">
        <v>3445</v>
      </c>
      <c r="AE41">
        <v>7078500</v>
      </c>
      <c r="AF41" t="s">
        <v>52</v>
      </c>
      <c r="AG41">
        <v>7078500</v>
      </c>
      <c r="AH41" t="s">
        <v>52</v>
      </c>
      <c r="AI41">
        <v>0</v>
      </c>
      <c r="AJ41" t="s">
        <v>101</v>
      </c>
      <c r="AK41" t="s">
        <v>51</v>
      </c>
      <c r="AL41" t="s">
        <v>97</v>
      </c>
      <c r="AM41" t="s">
        <v>2488</v>
      </c>
      <c r="AN41">
        <v>1</v>
      </c>
      <c r="AO41">
        <v>0</v>
      </c>
      <c r="AP41" t="s">
        <v>2590</v>
      </c>
      <c r="AQ41" t="s">
        <v>2512</v>
      </c>
      <c r="AR41" t="s">
        <v>2407</v>
      </c>
      <c r="AS41" t="s">
        <v>7493</v>
      </c>
      <c r="AT41" t="s">
        <v>102</v>
      </c>
    </row>
    <row r="42" spans="1:46" x14ac:dyDescent="0.35">
      <c r="A42" t="s">
        <v>296</v>
      </c>
      <c r="D42" t="s">
        <v>292</v>
      </c>
      <c r="E42" t="s">
        <v>293</v>
      </c>
      <c r="F42" t="s">
        <v>294</v>
      </c>
      <c r="H42" s="11">
        <v>43910</v>
      </c>
      <c r="I42">
        <v>9756</v>
      </c>
      <c r="L42" t="s">
        <v>35</v>
      </c>
      <c r="Q42" t="e">
        <v>#N/A</v>
      </c>
      <c r="R42" t="s">
        <v>4155</v>
      </c>
      <c r="S42" t="s">
        <v>4154</v>
      </c>
      <c r="T42" t="s">
        <v>7492</v>
      </c>
      <c r="U42" t="s">
        <v>295</v>
      </c>
      <c r="V42" t="s">
        <v>296</v>
      </c>
      <c r="W42" t="s">
        <v>88</v>
      </c>
      <c r="X42" s="11">
        <v>43902</v>
      </c>
      <c r="Y42" t="s">
        <v>297</v>
      </c>
      <c r="Z42" t="s">
        <v>219</v>
      </c>
      <c r="AA42" s="11">
        <v>43902</v>
      </c>
      <c r="AB42" t="s">
        <v>220</v>
      </c>
      <c r="AC42" t="s">
        <v>2407</v>
      </c>
      <c r="AD42" t="s">
        <v>3429</v>
      </c>
      <c r="AE42">
        <v>968000</v>
      </c>
      <c r="AF42" t="s">
        <v>52</v>
      </c>
      <c r="AG42">
        <v>0</v>
      </c>
      <c r="AH42" t="s">
        <v>52</v>
      </c>
      <c r="AI42">
        <v>968000</v>
      </c>
      <c r="AJ42" t="s">
        <v>101</v>
      </c>
      <c r="AK42" t="s">
        <v>51</v>
      </c>
      <c r="AL42" t="s">
        <v>97</v>
      </c>
      <c r="AM42" t="s">
        <v>2476</v>
      </c>
      <c r="AN42">
        <v>1000000</v>
      </c>
      <c r="AO42">
        <v>1000000</v>
      </c>
      <c r="AP42" t="s">
        <v>2590</v>
      </c>
      <c r="AQ42" t="s">
        <v>2512</v>
      </c>
      <c r="AR42" t="s">
        <v>2407</v>
      </c>
      <c r="AS42" t="s">
        <v>7493</v>
      </c>
      <c r="AT42" t="s">
        <v>102</v>
      </c>
    </row>
    <row r="43" spans="1:46" x14ac:dyDescent="0.35">
      <c r="A43" t="s">
        <v>381</v>
      </c>
      <c r="E43" t="s">
        <v>378</v>
      </c>
      <c r="G43">
        <v>1</v>
      </c>
      <c r="H43" s="11">
        <v>43916</v>
      </c>
      <c r="J43" t="s">
        <v>379</v>
      </c>
      <c r="L43" t="s">
        <v>35</v>
      </c>
      <c r="Q43" t="e">
        <v>#N/A</v>
      </c>
      <c r="R43" t="s">
        <v>4155</v>
      </c>
      <c r="S43" t="s">
        <v>4154</v>
      </c>
      <c r="T43" t="s">
        <v>7492</v>
      </c>
      <c r="U43" t="s">
        <v>380</v>
      </c>
      <c r="V43" t="s">
        <v>381</v>
      </c>
      <c r="W43" t="s">
        <v>88</v>
      </c>
      <c r="X43" s="11">
        <v>43948</v>
      </c>
      <c r="Y43" t="s">
        <v>382</v>
      </c>
      <c r="Z43" t="s">
        <v>219</v>
      </c>
      <c r="AA43" s="11">
        <v>43917</v>
      </c>
      <c r="AB43" t="s">
        <v>220</v>
      </c>
      <c r="AC43" t="s">
        <v>2407</v>
      </c>
      <c r="AD43" t="s">
        <v>3459</v>
      </c>
      <c r="AE43">
        <v>108423.69</v>
      </c>
      <c r="AF43" t="s">
        <v>52</v>
      </c>
      <c r="AG43">
        <v>108423.69</v>
      </c>
      <c r="AH43" t="s">
        <v>52</v>
      </c>
      <c r="AI43">
        <v>0</v>
      </c>
      <c r="AJ43" t="s">
        <v>101</v>
      </c>
      <c r="AK43" t="s">
        <v>103</v>
      </c>
      <c r="AL43" t="s">
        <v>97</v>
      </c>
      <c r="AM43" t="s">
        <v>2488</v>
      </c>
      <c r="AN43">
        <v>1</v>
      </c>
      <c r="AO43">
        <v>0</v>
      </c>
      <c r="AP43" t="s">
        <v>2590</v>
      </c>
      <c r="AQ43" t="s">
        <v>2512</v>
      </c>
      <c r="AR43" t="s">
        <v>2407</v>
      </c>
      <c r="AS43" t="s">
        <v>7497</v>
      </c>
      <c r="AT43" t="s">
        <v>104</v>
      </c>
    </row>
    <row r="44" spans="1:46" x14ac:dyDescent="0.35">
      <c r="A44" t="s">
        <v>385</v>
      </c>
      <c r="E44" t="s">
        <v>383</v>
      </c>
      <c r="G44">
        <v>1</v>
      </c>
      <c r="H44" s="11">
        <v>43916</v>
      </c>
      <c r="J44" t="s">
        <v>379</v>
      </c>
      <c r="L44" t="s">
        <v>35</v>
      </c>
      <c r="Q44" t="e">
        <v>#N/A</v>
      </c>
      <c r="R44" t="s">
        <v>4155</v>
      </c>
      <c r="S44" t="s">
        <v>4154</v>
      </c>
      <c r="T44" t="s">
        <v>7492</v>
      </c>
      <c r="U44" t="s">
        <v>384</v>
      </c>
      <c r="V44" t="s">
        <v>385</v>
      </c>
      <c r="W44" t="s">
        <v>88</v>
      </c>
      <c r="X44" s="11">
        <v>43948</v>
      </c>
      <c r="Y44" t="s">
        <v>386</v>
      </c>
      <c r="Z44" t="s">
        <v>219</v>
      </c>
      <c r="AA44" s="11">
        <v>43917</v>
      </c>
      <c r="AB44" t="s">
        <v>220</v>
      </c>
      <c r="AC44" t="s">
        <v>2407</v>
      </c>
      <c r="AD44" t="s">
        <v>3458</v>
      </c>
      <c r="AE44">
        <v>2316745.44</v>
      </c>
      <c r="AF44" t="s">
        <v>52</v>
      </c>
      <c r="AG44">
        <v>2316745.44</v>
      </c>
      <c r="AH44" t="s">
        <v>52</v>
      </c>
      <c r="AI44">
        <v>0</v>
      </c>
      <c r="AJ44" t="s">
        <v>101</v>
      </c>
      <c r="AK44" t="s">
        <v>103</v>
      </c>
      <c r="AL44" t="s">
        <v>97</v>
      </c>
      <c r="AM44" t="s">
        <v>2488</v>
      </c>
      <c r="AN44">
        <v>1</v>
      </c>
      <c r="AO44">
        <v>0</v>
      </c>
      <c r="AP44" t="s">
        <v>2590</v>
      </c>
      <c r="AQ44" t="s">
        <v>2512</v>
      </c>
      <c r="AR44" t="s">
        <v>2407</v>
      </c>
      <c r="AS44" t="s">
        <v>7497</v>
      </c>
      <c r="AT44" t="s">
        <v>104</v>
      </c>
    </row>
    <row r="45" spans="1:46" x14ac:dyDescent="0.35">
      <c r="A45" t="s">
        <v>443</v>
      </c>
      <c r="B45" t="s">
        <v>442</v>
      </c>
      <c r="E45" t="s">
        <v>299</v>
      </c>
      <c r="G45">
        <v>0</v>
      </c>
      <c r="H45" s="11">
        <v>43921</v>
      </c>
      <c r="I45">
        <v>11166</v>
      </c>
      <c r="J45" t="s">
        <v>379</v>
      </c>
      <c r="K45" s="11">
        <v>43995</v>
      </c>
      <c r="L45" t="s">
        <v>35</v>
      </c>
      <c r="Q45" s="11">
        <v>43921</v>
      </c>
      <c r="R45" t="s">
        <v>4155</v>
      </c>
      <c r="S45" t="s">
        <v>4154</v>
      </c>
      <c r="T45" t="s">
        <v>7492</v>
      </c>
      <c r="U45" t="s">
        <v>301</v>
      </c>
      <c r="V45" t="s">
        <v>443</v>
      </c>
      <c r="W45" t="s">
        <v>88</v>
      </c>
      <c r="X45" s="11">
        <v>43922</v>
      </c>
      <c r="Y45" t="s">
        <v>444</v>
      </c>
      <c r="Z45" t="s">
        <v>219</v>
      </c>
      <c r="AA45" s="11">
        <v>43922</v>
      </c>
      <c r="AB45" t="s">
        <v>220</v>
      </c>
      <c r="AC45" t="s">
        <v>2407</v>
      </c>
      <c r="AD45" t="s">
        <v>3467</v>
      </c>
      <c r="AE45">
        <v>144036.48000000001</v>
      </c>
      <c r="AF45" t="s">
        <v>52</v>
      </c>
      <c r="AG45">
        <v>140182.13999999998</v>
      </c>
      <c r="AH45" t="s">
        <v>52</v>
      </c>
      <c r="AI45">
        <v>3854.3400000000256</v>
      </c>
      <c r="AJ45" t="s">
        <v>91</v>
      </c>
      <c r="AK45" t="s">
        <v>92</v>
      </c>
      <c r="AL45" t="s">
        <v>86</v>
      </c>
      <c r="AM45" t="s">
        <v>2488</v>
      </c>
      <c r="AN45">
        <v>1</v>
      </c>
      <c r="AO45">
        <v>0</v>
      </c>
      <c r="AP45" t="s">
        <v>2590</v>
      </c>
      <c r="AQ45" t="s">
        <v>2512</v>
      </c>
      <c r="AR45" t="s">
        <v>2407</v>
      </c>
      <c r="AS45" t="s">
        <v>7510</v>
      </c>
      <c r="AT45">
        <v>0</v>
      </c>
    </row>
    <row r="46" spans="1:46" x14ac:dyDescent="0.35">
      <c r="A46" t="s">
        <v>443</v>
      </c>
      <c r="B46" t="s">
        <v>304</v>
      </c>
      <c r="C46" t="s">
        <v>305</v>
      </c>
      <c r="E46" t="s">
        <v>299</v>
      </c>
      <c r="G46">
        <v>0</v>
      </c>
      <c r="H46" s="11">
        <v>43945</v>
      </c>
      <c r="I46">
        <v>11166</v>
      </c>
      <c r="J46" t="s">
        <v>306</v>
      </c>
      <c r="K46" s="11">
        <v>43995</v>
      </c>
      <c r="L46" t="s">
        <v>35</v>
      </c>
      <c r="Q46" s="11">
        <v>37346</v>
      </c>
      <c r="R46" t="s">
        <v>4155</v>
      </c>
      <c r="S46" t="s">
        <v>4154</v>
      </c>
      <c r="T46" t="s">
        <v>7492</v>
      </c>
      <c r="U46" t="s">
        <v>301</v>
      </c>
      <c r="V46" t="s">
        <v>443</v>
      </c>
      <c r="W46" t="s">
        <v>217</v>
      </c>
      <c r="X46" s="11">
        <v>43948</v>
      </c>
      <c r="Y46" t="s">
        <v>445</v>
      </c>
      <c r="Z46" t="s">
        <v>219</v>
      </c>
      <c r="AA46" s="11">
        <v>43922</v>
      </c>
      <c r="AB46" t="s">
        <v>220</v>
      </c>
      <c r="AC46" t="s">
        <v>2407</v>
      </c>
      <c r="AD46" t="s">
        <v>3468</v>
      </c>
      <c r="AE46">
        <v>144036.48000000001</v>
      </c>
      <c r="AF46" t="s">
        <v>52</v>
      </c>
      <c r="AG46">
        <v>52941.62000000001</v>
      </c>
      <c r="AH46" t="s">
        <v>52</v>
      </c>
      <c r="AI46">
        <v>91094.86</v>
      </c>
      <c r="AJ46" t="s">
        <v>151</v>
      </c>
      <c r="AK46" t="s">
        <v>99</v>
      </c>
      <c r="AL46" t="s">
        <v>150</v>
      </c>
      <c r="AM46" t="s">
        <v>2488</v>
      </c>
      <c r="AN46">
        <v>1</v>
      </c>
      <c r="AO46">
        <v>0</v>
      </c>
      <c r="AP46" t="s">
        <v>2590</v>
      </c>
      <c r="AQ46" t="s">
        <v>2512</v>
      </c>
      <c r="AR46" t="s">
        <v>2407</v>
      </c>
      <c r="AS46" t="s">
        <v>7511</v>
      </c>
      <c r="AT46" t="e">
        <v>#N/A</v>
      </c>
    </row>
    <row r="47" spans="1:46" x14ac:dyDescent="0.35">
      <c r="A47" t="s">
        <v>596</v>
      </c>
      <c r="B47" t="s">
        <v>593</v>
      </c>
      <c r="E47" t="s">
        <v>594</v>
      </c>
      <c r="G47">
        <v>1</v>
      </c>
      <c r="H47" s="11">
        <v>43927</v>
      </c>
      <c r="I47">
        <v>11499</v>
      </c>
      <c r="J47" t="s">
        <v>379</v>
      </c>
      <c r="K47" s="11">
        <v>43995</v>
      </c>
      <c r="L47" t="s">
        <v>35</v>
      </c>
      <c r="Q47" s="11">
        <v>43927</v>
      </c>
      <c r="R47" t="s">
        <v>4155</v>
      </c>
      <c r="S47" t="s">
        <v>4154</v>
      </c>
      <c r="T47" t="s">
        <v>7492</v>
      </c>
      <c r="U47" t="s">
        <v>595</v>
      </c>
      <c r="V47" t="s">
        <v>596</v>
      </c>
      <c r="W47" t="s">
        <v>88</v>
      </c>
      <c r="X47" s="11">
        <v>43928</v>
      </c>
      <c r="Y47" t="s">
        <v>597</v>
      </c>
      <c r="Z47" t="s">
        <v>219</v>
      </c>
      <c r="AA47" s="11">
        <v>43928</v>
      </c>
      <c r="AB47" t="s">
        <v>220</v>
      </c>
      <c r="AC47" t="s">
        <v>2407</v>
      </c>
      <c r="AD47" t="s">
        <v>3508</v>
      </c>
      <c r="AE47">
        <v>373500</v>
      </c>
      <c r="AF47" t="s">
        <v>52</v>
      </c>
      <c r="AG47">
        <v>373500</v>
      </c>
      <c r="AH47" t="s">
        <v>52</v>
      </c>
      <c r="AI47">
        <v>0</v>
      </c>
      <c r="AJ47" t="s">
        <v>101</v>
      </c>
      <c r="AK47" t="s">
        <v>51</v>
      </c>
      <c r="AL47" t="s">
        <v>97</v>
      </c>
      <c r="AM47" t="s">
        <v>2488</v>
      </c>
      <c r="AN47">
        <v>1</v>
      </c>
      <c r="AO47">
        <v>0</v>
      </c>
      <c r="AP47" t="s">
        <v>2580</v>
      </c>
      <c r="AQ47" t="s">
        <v>2512</v>
      </c>
      <c r="AR47" t="s">
        <v>2407</v>
      </c>
      <c r="AS47" t="s">
        <v>7493</v>
      </c>
      <c r="AT47" t="s">
        <v>102</v>
      </c>
    </row>
    <row r="48" spans="1:46" x14ac:dyDescent="0.35">
      <c r="A48" t="s">
        <v>596</v>
      </c>
      <c r="B48" t="s">
        <v>593</v>
      </c>
      <c r="E48" t="s">
        <v>594</v>
      </c>
      <c r="G48">
        <v>1</v>
      </c>
      <c r="H48" s="11">
        <v>43927</v>
      </c>
      <c r="I48">
        <v>11499</v>
      </c>
      <c r="J48" t="s">
        <v>379</v>
      </c>
      <c r="K48" s="11">
        <v>43995</v>
      </c>
      <c r="L48" t="s">
        <v>35</v>
      </c>
      <c r="Q48" s="11">
        <v>43927</v>
      </c>
      <c r="R48" t="s">
        <v>4155</v>
      </c>
      <c r="S48" t="s">
        <v>4154</v>
      </c>
      <c r="T48" t="s">
        <v>7492</v>
      </c>
      <c r="U48" t="s">
        <v>595</v>
      </c>
      <c r="V48" t="s">
        <v>596</v>
      </c>
      <c r="W48" t="s">
        <v>217</v>
      </c>
      <c r="X48" s="11">
        <v>43928</v>
      </c>
      <c r="Y48" t="s">
        <v>598</v>
      </c>
      <c r="Z48" t="s">
        <v>219</v>
      </c>
      <c r="AA48" s="11">
        <v>43928</v>
      </c>
      <c r="AB48" t="s">
        <v>220</v>
      </c>
      <c r="AC48" t="s">
        <v>2407</v>
      </c>
      <c r="AD48" t="s">
        <v>3509</v>
      </c>
      <c r="AE48">
        <v>373500</v>
      </c>
      <c r="AF48" t="s">
        <v>52</v>
      </c>
      <c r="AG48">
        <v>373500</v>
      </c>
      <c r="AH48" t="s">
        <v>52</v>
      </c>
      <c r="AI48">
        <v>0</v>
      </c>
      <c r="AJ48" t="s">
        <v>101</v>
      </c>
      <c r="AK48" t="s">
        <v>51</v>
      </c>
      <c r="AL48" t="s">
        <v>97</v>
      </c>
      <c r="AM48" t="s">
        <v>2488</v>
      </c>
      <c r="AN48">
        <v>1</v>
      </c>
      <c r="AO48">
        <v>0</v>
      </c>
      <c r="AP48" t="s">
        <v>2580</v>
      </c>
      <c r="AQ48" t="s">
        <v>2512</v>
      </c>
      <c r="AR48" t="s">
        <v>2407</v>
      </c>
      <c r="AS48" t="s">
        <v>7493</v>
      </c>
      <c r="AT48" t="s">
        <v>102</v>
      </c>
    </row>
    <row r="49" spans="1:46" x14ac:dyDescent="0.35">
      <c r="A49" t="s">
        <v>506</v>
      </c>
      <c r="B49" t="s">
        <v>503</v>
      </c>
      <c r="E49" t="s">
        <v>504</v>
      </c>
      <c r="G49">
        <v>0</v>
      </c>
      <c r="H49" s="11">
        <v>43930</v>
      </c>
      <c r="I49">
        <v>11913</v>
      </c>
      <c r="J49" t="s">
        <v>282</v>
      </c>
      <c r="L49" t="s">
        <v>35</v>
      </c>
      <c r="Q49" s="11">
        <v>43927</v>
      </c>
      <c r="R49" t="s">
        <v>4155</v>
      </c>
      <c r="S49" t="s">
        <v>4154</v>
      </c>
      <c r="T49" t="s">
        <v>7492</v>
      </c>
      <c r="U49" t="s">
        <v>505</v>
      </c>
      <c r="V49" t="s">
        <v>506</v>
      </c>
      <c r="W49" t="s">
        <v>222</v>
      </c>
      <c r="X49" s="11">
        <v>43927</v>
      </c>
      <c r="Y49" t="s">
        <v>509</v>
      </c>
      <c r="Z49" t="s">
        <v>219</v>
      </c>
      <c r="AA49" s="11">
        <v>43927</v>
      </c>
      <c r="AB49" t="s">
        <v>220</v>
      </c>
      <c r="AC49" t="s">
        <v>2407</v>
      </c>
      <c r="AD49" t="s">
        <v>3492</v>
      </c>
      <c r="AE49">
        <v>914.76</v>
      </c>
      <c r="AF49" t="s">
        <v>52</v>
      </c>
      <c r="AG49">
        <v>914.76</v>
      </c>
      <c r="AH49" t="s">
        <v>52</v>
      </c>
      <c r="AI49">
        <v>0</v>
      </c>
      <c r="AJ49" t="s">
        <v>101</v>
      </c>
      <c r="AK49" t="s">
        <v>51</v>
      </c>
      <c r="AL49" t="s">
        <v>97</v>
      </c>
      <c r="AM49" t="s">
        <v>2476</v>
      </c>
      <c r="AN49">
        <v>120</v>
      </c>
      <c r="AO49">
        <v>0</v>
      </c>
      <c r="AP49" t="s">
        <v>2580</v>
      </c>
      <c r="AQ49" t="s">
        <v>2512</v>
      </c>
      <c r="AR49" t="s">
        <v>2407</v>
      </c>
      <c r="AS49" t="s">
        <v>7493</v>
      </c>
      <c r="AT49" t="s">
        <v>102</v>
      </c>
    </row>
    <row r="50" spans="1:46" x14ac:dyDescent="0.35">
      <c r="A50" t="s">
        <v>506</v>
      </c>
      <c r="B50" t="s">
        <v>503</v>
      </c>
      <c r="E50" t="s">
        <v>504</v>
      </c>
      <c r="G50">
        <v>0</v>
      </c>
      <c r="H50" s="11">
        <v>43930</v>
      </c>
      <c r="I50">
        <v>11913</v>
      </c>
      <c r="J50" t="s">
        <v>282</v>
      </c>
      <c r="L50" t="s">
        <v>35</v>
      </c>
      <c r="Q50" s="11">
        <v>43927</v>
      </c>
      <c r="R50" t="s">
        <v>4155</v>
      </c>
      <c r="S50" t="s">
        <v>4154</v>
      </c>
      <c r="T50" t="s">
        <v>7492</v>
      </c>
      <c r="U50" t="s">
        <v>505</v>
      </c>
      <c r="V50" t="s">
        <v>506</v>
      </c>
      <c r="W50" t="s">
        <v>217</v>
      </c>
      <c r="X50" s="11">
        <v>43927</v>
      </c>
      <c r="Y50" t="s">
        <v>508</v>
      </c>
      <c r="Z50" t="s">
        <v>219</v>
      </c>
      <c r="AA50" s="11">
        <v>43927</v>
      </c>
      <c r="AB50" t="s">
        <v>220</v>
      </c>
      <c r="AC50" t="s">
        <v>2407</v>
      </c>
      <c r="AD50" t="s">
        <v>3491</v>
      </c>
      <c r="AE50">
        <v>1638.95</v>
      </c>
      <c r="AF50" t="s">
        <v>52</v>
      </c>
      <c r="AG50">
        <v>1638.95</v>
      </c>
      <c r="AH50" t="s">
        <v>52</v>
      </c>
      <c r="AI50">
        <v>0</v>
      </c>
      <c r="AJ50" t="s">
        <v>101</v>
      </c>
      <c r="AK50" t="s">
        <v>51</v>
      </c>
      <c r="AL50" t="s">
        <v>97</v>
      </c>
      <c r="AM50" t="s">
        <v>2476</v>
      </c>
      <c r="AN50">
        <v>215</v>
      </c>
      <c r="AO50">
        <v>0</v>
      </c>
      <c r="AP50" t="s">
        <v>2580</v>
      </c>
      <c r="AQ50" t="s">
        <v>2512</v>
      </c>
      <c r="AR50" t="s">
        <v>2407</v>
      </c>
      <c r="AS50" t="s">
        <v>7493</v>
      </c>
      <c r="AT50" t="s">
        <v>102</v>
      </c>
    </row>
    <row r="51" spans="1:46" x14ac:dyDescent="0.35">
      <c r="A51" t="s">
        <v>506</v>
      </c>
      <c r="B51" t="s">
        <v>503</v>
      </c>
      <c r="E51" t="s">
        <v>504</v>
      </c>
      <c r="G51">
        <v>0</v>
      </c>
      <c r="H51" s="11">
        <v>43930</v>
      </c>
      <c r="I51">
        <v>11913</v>
      </c>
      <c r="J51" t="s">
        <v>282</v>
      </c>
      <c r="L51" t="s">
        <v>35</v>
      </c>
      <c r="Q51" s="11">
        <v>43927</v>
      </c>
      <c r="R51" t="s">
        <v>4155</v>
      </c>
      <c r="S51" t="s">
        <v>4154</v>
      </c>
      <c r="T51" t="s">
        <v>7492</v>
      </c>
      <c r="U51" t="s">
        <v>505</v>
      </c>
      <c r="V51" t="s">
        <v>506</v>
      </c>
      <c r="W51" t="s">
        <v>88</v>
      </c>
      <c r="X51" s="11">
        <v>43927</v>
      </c>
      <c r="Y51" t="s">
        <v>507</v>
      </c>
      <c r="Z51" t="s">
        <v>219</v>
      </c>
      <c r="AA51" s="11">
        <v>43927</v>
      </c>
      <c r="AB51" t="s">
        <v>220</v>
      </c>
      <c r="AC51" t="s">
        <v>2407</v>
      </c>
      <c r="AD51" t="s">
        <v>3490</v>
      </c>
      <c r="AE51">
        <v>381.15</v>
      </c>
      <c r="AF51" t="s">
        <v>52</v>
      </c>
      <c r="AG51">
        <v>381.15</v>
      </c>
      <c r="AH51" t="s">
        <v>52</v>
      </c>
      <c r="AI51">
        <v>0</v>
      </c>
      <c r="AJ51" t="s">
        <v>101</v>
      </c>
      <c r="AK51" t="s">
        <v>51</v>
      </c>
      <c r="AL51" t="s">
        <v>97</v>
      </c>
      <c r="AM51" t="s">
        <v>2476</v>
      </c>
      <c r="AN51">
        <v>50</v>
      </c>
      <c r="AO51">
        <v>0</v>
      </c>
      <c r="AP51" t="s">
        <v>2580</v>
      </c>
      <c r="AQ51" t="s">
        <v>2512</v>
      </c>
      <c r="AR51" t="s">
        <v>2407</v>
      </c>
      <c r="AS51" t="s">
        <v>7493</v>
      </c>
      <c r="AT51" t="s">
        <v>102</v>
      </c>
    </row>
    <row r="52" spans="1:46" x14ac:dyDescent="0.35">
      <c r="A52" t="s">
        <v>506</v>
      </c>
      <c r="B52" t="s">
        <v>503</v>
      </c>
      <c r="E52" t="s">
        <v>504</v>
      </c>
      <c r="G52">
        <v>0</v>
      </c>
      <c r="H52" s="11">
        <v>43930</v>
      </c>
      <c r="I52">
        <v>11913</v>
      </c>
      <c r="J52" t="s">
        <v>282</v>
      </c>
      <c r="L52" t="s">
        <v>35</v>
      </c>
      <c r="Q52" s="11">
        <v>43927</v>
      </c>
      <c r="R52" t="s">
        <v>4155</v>
      </c>
      <c r="S52" t="s">
        <v>4154</v>
      </c>
      <c r="T52" t="s">
        <v>7492</v>
      </c>
      <c r="U52" t="s">
        <v>505</v>
      </c>
      <c r="V52" t="s">
        <v>506</v>
      </c>
      <c r="W52" t="s">
        <v>423</v>
      </c>
      <c r="X52" s="11">
        <v>43927</v>
      </c>
      <c r="Y52" t="s">
        <v>507</v>
      </c>
      <c r="Z52" t="s">
        <v>219</v>
      </c>
      <c r="AA52" s="11">
        <v>43927</v>
      </c>
      <c r="AB52" t="s">
        <v>220</v>
      </c>
      <c r="AC52" t="s">
        <v>2407</v>
      </c>
      <c r="AD52" t="s">
        <v>3494</v>
      </c>
      <c r="AE52">
        <v>647.96</v>
      </c>
      <c r="AF52" t="s">
        <v>52</v>
      </c>
      <c r="AG52">
        <v>647.96</v>
      </c>
      <c r="AH52" t="s">
        <v>52</v>
      </c>
      <c r="AI52">
        <v>0</v>
      </c>
      <c r="AJ52" t="s">
        <v>101</v>
      </c>
      <c r="AK52" t="s">
        <v>51</v>
      </c>
      <c r="AL52" t="s">
        <v>97</v>
      </c>
      <c r="AM52" t="s">
        <v>2476</v>
      </c>
      <c r="AN52">
        <v>85</v>
      </c>
      <c r="AO52">
        <v>0</v>
      </c>
      <c r="AP52" t="s">
        <v>2580</v>
      </c>
      <c r="AQ52" t="s">
        <v>2512</v>
      </c>
      <c r="AR52" t="s">
        <v>2407</v>
      </c>
      <c r="AS52" t="s">
        <v>7493</v>
      </c>
      <c r="AT52" t="s">
        <v>102</v>
      </c>
    </row>
    <row r="53" spans="1:46" x14ac:dyDescent="0.35">
      <c r="A53" t="s">
        <v>506</v>
      </c>
      <c r="B53" t="s">
        <v>503</v>
      </c>
      <c r="E53" t="s">
        <v>504</v>
      </c>
      <c r="G53">
        <v>0</v>
      </c>
      <c r="H53" s="11">
        <v>43930</v>
      </c>
      <c r="I53">
        <v>11913</v>
      </c>
      <c r="J53" t="s">
        <v>282</v>
      </c>
      <c r="L53" t="s">
        <v>35</v>
      </c>
      <c r="Q53" s="11">
        <v>43927</v>
      </c>
      <c r="R53" t="s">
        <v>4155</v>
      </c>
      <c r="S53" t="s">
        <v>4154</v>
      </c>
      <c r="T53" t="s">
        <v>7492</v>
      </c>
      <c r="U53" t="s">
        <v>505</v>
      </c>
      <c r="V53" t="s">
        <v>506</v>
      </c>
      <c r="W53" t="s">
        <v>421</v>
      </c>
      <c r="X53" s="11">
        <v>43927</v>
      </c>
      <c r="Y53" t="s">
        <v>510</v>
      </c>
      <c r="Z53" t="s">
        <v>219</v>
      </c>
      <c r="AA53" s="11">
        <v>43927</v>
      </c>
      <c r="AB53" t="s">
        <v>220</v>
      </c>
      <c r="AC53" t="s">
        <v>2407</v>
      </c>
      <c r="AD53" t="s">
        <v>3493</v>
      </c>
      <c r="AE53">
        <v>167.71</v>
      </c>
      <c r="AF53" t="s">
        <v>52</v>
      </c>
      <c r="AG53">
        <v>167.71</v>
      </c>
      <c r="AH53" t="s">
        <v>52</v>
      </c>
      <c r="AI53">
        <v>0</v>
      </c>
      <c r="AJ53" t="s">
        <v>101</v>
      </c>
      <c r="AK53" t="s">
        <v>51</v>
      </c>
      <c r="AL53" t="s">
        <v>97</v>
      </c>
      <c r="AM53" t="s">
        <v>2476</v>
      </c>
      <c r="AN53">
        <v>22</v>
      </c>
      <c r="AO53">
        <v>0</v>
      </c>
      <c r="AP53" t="s">
        <v>2580</v>
      </c>
      <c r="AQ53" t="s">
        <v>2512</v>
      </c>
      <c r="AR53" t="s">
        <v>2407</v>
      </c>
      <c r="AS53" t="s">
        <v>7493</v>
      </c>
      <c r="AT53" t="s">
        <v>102</v>
      </c>
    </row>
    <row r="54" spans="1:46" x14ac:dyDescent="0.35">
      <c r="A54" t="s">
        <v>461</v>
      </c>
      <c r="B54" t="s">
        <v>457</v>
      </c>
      <c r="D54" t="s">
        <v>458</v>
      </c>
      <c r="E54" t="s">
        <v>459</v>
      </c>
      <c r="G54">
        <v>0</v>
      </c>
      <c r="H54" s="11">
        <v>43924</v>
      </c>
      <c r="I54">
        <v>11324</v>
      </c>
      <c r="J54" t="s">
        <v>379</v>
      </c>
      <c r="K54" s="11">
        <v>43995</v>
      </c>
      <c r="L54" t="s">
        <v>35</v>
      </c>
      <c r="Q54" s="11">
        <v>43924</v>
      </c>
      <c r="R54" t="s">
        <v>4155</v>
      </c>
      <c r="S54" t="s">
        <v>4154</v>
      </c>
      <c r="T54" t="s">
        <v>7492</v>
      </c>
      <c r="U54" t="s">
        <v>460</v>
      </c>
      <c r="V54" t="s">
        <v>461</v>
      </c>
      <c r="W54" t="s">
        <v>88</v>
      </c>
      <c r="X54" s="11">
        <v>43924</v>
      </c>
      <c r="Y54" t="s">
        <v>462</v>
      </c>
      <c r="Z54" t="s">
        <v>219</v>
      </c>
      <c r="AA54" s="11">
        <v>43924</v>
      </c>
      <c r="AB54" t="s">
        <v>220</v>
      </c>
      <c r="AC54" t="s">
        <v>2407</v>
      </c>
      <c r="AD54" t="s">
        <v>3482</v>
      </c>
      <c r="AE54">
        <v>423500</v>
      </c>
      <c r="AF54" t="s">
        <v>52</v>
      </c>
      <c r="AG54">
        <v>423500</v>
      </c>
      <c r="AH54" t="s">
        <v>52</v>
      </c>
      <c r="AI54">
        <v>0</v>
      </c>
      <c r="AJ54" t="s">
        <v>101</v>
      </c>
      <c r="AK54" t="s">
        <v>51</v>
      </c>
      <c r="AL54" t="s">
        <v>97</v>
      </c>
      <c r="AM54" t="s">
        <v>2476</v>
      </c>
      <c r="AN54">
        <v>500000</v>
      </c>
      <c r="AO54">
        <v>0</v>
      </c>
      <c r="AP54" t="s">
        <v>2590</v>
      </c>
      <c r="AQ54" t="s">
        <v>2512</v>
      </c>
      <c r="AR54" t="s">
        <v>2407</v>
      </c>
      <c r="AS54" t="s">
        <v>7493</v>
      </c>
      <c r="AT54" t="s">
        <v>102</v>
      </c>
    </row>
    <row r="55" spans="1:46" x14ac:dyDescent="0.35">
      <c r="A55" t="s">
        <v>496</v>
      </c>
      <c r="B55" t="s">
        <v>492</v>
      </c>
      <c r="D55" t="s">
        <v>493</v>
      </c>
      <c r="E55" t="s">
        <v>494</v>
      </c>
      <c r="G55">
        <v>1</v>
      </c>
      <c r="H55" s="11">
        <v>43924</v>
      </c>
      <c r="I55">
        <v>11327</v>
      </c>
      <c r="J55" t="s">
        <v>379</v>
      </c>
      <c r="K55" s="11">
        <v>43995</v>
      </c>
      <c r="L55" t="s">
        <v>35</v>
      </c>
      <c r="Q55" s="11">
        <v>43924</v>
      </c>
      <c r="R55" t="s">
        <v>4155</v>
      </c>
      <c r="S55" t="s">
        <v>4154</v>
      </c>
      <c r="T55" t="s">
        <v>7492</v>
      </c>
      <c r="U55" t="s">
        <v>495</v>
      </c>
      <c r="V55" t="s">
        <v>496</v>
      </c>
      <c r="W55" t="s">
        <v>88</v>
      </c>
      <c r="X55" s="11">
        <v>43927</v>
      </c>
      <c r="Y55" t="s">
        <v>462</v>
      </c>
      <c r="Z55" t="s">
        <v>219</v>
      </c>
      <c r="AA55" s="11">
        <v>43927</v>
      </c>
      <c r="AB55" t="s">
        <v>220</v>
      </c>
      <c r="AC55" t="s">
        <v>2407</v>
      </c>
      <c r="AD55" t="s">
        <v>3488</v>
      </c>
      <c r="AE55">
        <v>1621400</v>
      </c>
      <c r="AF55" t="s">
        <v>52</v>
      </c>
      <c r="AG55">
        <v>1621400</v>
      </c>
      <c r="AH55" t="s">
        <v>52</v>
      </c>
      <c r="AI55">
        <v>0</v>
      </c>
      <c r="AJ55" t="s">
        <v>101</v>
      </c>
      <c r="AK55" t="s">
        <v>51</v>
      </c>
      <c r="AL55" t="s">
        <v>97</v>
      </c>
      <c r="AM55" t="s">
        <v>2476</v>
      </c>
      <c r="AN55">
        <v>2000000</v>
      </c>
      <c r="AO55">
        <v>0</v>
      </c>
      <c r="AP55" t="s">
        <v>2590</v>
      </c>
      <c r="AQ55" t="s">
        <v>2512</v>
      </c>
      <c r="AR55" t="s">
        <v>2407</v>
      </c>
      <c r="AS55" t="s">
        <v>7493</v>
      </c>
      <c r="AT55" t="s">
        <v>102</v>
      </c>
    </row>
    <row r="56" spans="1:46" x14ac:dyDescent="0.35">
      <c r="A56" t="s">
        <v>641</v>
      </c>
      <c r="B56" t="s">
        <v>637</v>
      </c>
      <c r="D56" t="s">
        <v>638</v>
      </c>
      <c r="E56" t="s">
        <v>639</v>
      </c>
      <c r="G56">
        <v>0</v>
      </c>
      <c r="H56" s="11">
        <v>43928</v>
      </c>
      <c r="I56">
        <v>11566</v>
      </c>
      <c r="J56" t="s">
        <v>379</v>
      </c>
      <c r="K56" s="11">
        <v>43995</v>
      </c>
      <c r="L56" t="s">
        <v>35</v>
      </c>
      <c r="Q56" s="11">
        <v>43928</v>
      </c>
      <c r="R56" t="s">
        <v>4155</v>
      </c>
      <c r="S56" t="s">
        <v>4154</v>
      </c>
      <c r="T56" t="s">
        <v>7492</v>
      </c>
      <c r="U56" t="s">
        <v>640</v>
      </c>
      <c r="V56" t="s">
        <v>641</v>
      </c>
      <c r="W56" t="s">
        <v>88</v>
      </c>
      <c r="X56" s="11">
        <v>43929</v>
      </c>
      <c r="Y56" t="s">
        <v>642</v>
      </c>
      <c r="Z56" t="s">
        <v>219</v>
      </c>
      <c r="AA56" s="11">
        <v>43929</v>
      </c>
      <c r="AB56" t="s">
        <v>220</v>
      </c>
      <c r="AC56" t="s">
        <v>2407</v>
      </c>
      <c r="AD56" t="s">
        <v>3551</v>
      </c>
      <c r="AE56">
        <v>6171000</v>
      </c>
      <c r="AF56" t="s">
        <v>52</v>
      </c>
      <c r="AG56">
        <v>6160620</v>
      </c>
      <c r="AH56" t="s">
        <v>52</v>
      </c>
      <c r="AI56">
        <v>10380</v>
      </c>
      <c r="AJ56" t="s">
        <v>101</v>
      </c>
      <c r="AK56" t="s">
        <v>51</v>
      </c>
      <c r="AL56" t="s">
        <v>97</v>
      </c>
      <c r="AM56" t="s">
        <v>2488</v>
      </c>
      <c r="AN56">
        <v>1</v>
      </c>
      <c r="AO56">
        <v>0</v>
      </c>
      <c r="AP56" t="s">
        <v>2590</v>
      </c>
      <c r="AQ56" t="s">
        <v>2512</v>
      </c>
      <c r="AR56" t="s">
        <v>2407</v>
      </c>
      <c r="AS56" t="s">
        <v>7493</v>
      </c>
      <c r="AT56" t="s">
        <v>102</v>
      </c>
    </row>
    <row r="57" spans="1:46" x14ac:dyDescent="0.35">
      <c r="A57" t="s">
        <v>506</v>
      </c>
      <c r="B57" t="s">
        <v>503</v>
      </c>
      <c r="E57" t="s">
        <v>504</v>
      </c>
      <c r="G57">
        <v>0</v>
      </c>
      <c r="H57" s="11">
        <v>43930</v>
      </c>
      <c r="I57">
        <v>11913</v>
      </c>
      <c r="J57" t="s">
        <v>282</v>
      </c>
      <c r="L57" t="s">
        <v>35</v>
      </c>
      <c r="Q57" s="11">
        <v>43927</v>
      </c>
      <c r="R57" t="s">
        <v>4155</v>
      </c>
      <c r="S57" t="s">
        <v>4154</v>
      </c>
      <c r="T57" t="s">
        <v>7492</v>
      </c>
      <c r="U57" t="s">
        <v>505</v>
      </c>
      <c r="V57" t="s">
        <v>506</v>
      </c>
      <c r="W57" t="s">
        <v>511</v>
      </c>
      <c r="X57" s="11">
        <v>43927</v>
      </c>
      <c r="Y57" t="s">
        <v>512</v>
      </c>
      <c r="Z57" t="s">
        <v>219</v>
      </c>
      <c r="AA57" s="11">
        <v>43927</v>
      </c>
      <c r="AB57" t="s">
        <v>220</v>
      </c>
      <c r="AC57" t="s">
        <v>2407</v>
      </c>
      <c r="AD57" t="s">
        <v>3495</v>
      </c>
      <c r="AE57">
        <v>5009.3999999999996</v>
      </c>
      <c r="AF57" t="s">
        <v>52</v>
      </c>
      <c r="AG57">
        <v>5009.3999999999996</v>
      </c>
      <c r="AH57" t="s">
        <v>52</v>
      </c>
      <c r="AI57">
        <v>0</v>
      </c>
      <c r="AJ57" t="s">
        <v>101</v>
      </c>
      <c r="AK57" t="s">
        <v>51</v>
      </c>
      <c r="AL57" t="s">
        <v>97</v>
      </c>
      <c r="AM57" t="s">
        <v>2476</v>
      </c>
      <c r="AN57">
        <v>90</v>
      </c>
      <c r="AO57">
        <v>0</v>
      </c>
      <c r="AP57" t="s">
        <v>2580</v>
      </c>
      <c r="AQ57" t="s">
        <v>2512</v>
      </c>
      <c r="AR57" t="s">
        <v>2407</v>
      </c>
      <c r="AS57" t="s">
        <v>7493</v>
      </c>
      <c r="AT57" t="s">
        <v>102</v>
      </c>
    </row>
    <row r="58" spans="1:46" x14ac:dyDescent="0.35">
      <c r="A58" t="s">
        <v>670</v>
      </c>
      <c r="B58" t="s">
        <v>665</v>
      </c>
      <c r="E58" t="s">
        <v>666</v>
      </c>
      <c r="G58">
        <v>1</v>
      </c>
      <c r="H58" t="s">
        <v>667</v>
      </c>
      <c r="I58" t="s">
        <v>668</v>
      </c>
      <c r="J58" t="s">
        <v>438</v>
      </c>
      <c r="K58" s="11">
        <v>43995</v>
      </c>
      <c r="L58" t="s">
        <v>35</v>
      </c>
      <c r="Q58" s="11">
        <v>43930</v>
      </c>
      <c r="R58" t="s">
        <v>4155</v>
      </c>
      <c r="S58" t="s">
        <v>4154</v>
      </c>
      <c r="T58" t="s">
        <v>7492</v>
      </c>
      <c r="U58" t="s">
        <v>669</v>
      </c>
      <c r="V58" t="s">
        <v>670</v>
      </c>
      <c r="W58" t="s">
        <v>88</v>
      </c>
      <c r="X58" s="11">
        <v>43929</v>
      </c>
      <c r="Y58" t="s">
        <v>671</v>
      </c>
      <c r="Z58" t="s">
        <v>219</v>
      </c>
      <c r="AA58" s="11">
        <v>43929</v>
      </c>
      <c r="AB58" t="s">
        <v>220</v>
      </c>
      <c r="AC58" t="s">
        <v>2407</v>
      </c>
      <c r="AD58" t="s">
        <v>3552</v>
      </c>
      <c r="AE58">
        <v>1856353.59</v>
      </c>
      <c r="AF58" t="s">
        <v>52</v>
      </c>
      <c r="AG58">
        <v>1856353.59</v>
      </c>
      <c r="AH58" t="s">
        <v>52</v>
      </c>
      <c r="AI58">
        <v>0</v>
      </c>
      <c r="AJ58" t="s">
        <v>101</v>
      </c>
      <c r="AK58" t="s">
        <v>103</v>
      </c>
      <c r="AL58" t="s">
        <v>97</v>
      </c>
      <c r="AM58" t="s">
        <v>2488</v>
      </c>
      <c r="AN58">
        <v>1</v>
      </c>
      <c r="AO58">
        <v>0</v>
      </c>
      <c r="AP58" t="s">
        <v>2580</v>
      </c>
      <c r="AQ58" t="s">
        <v>2512</v>
      </c>
      <c r="AR58" t="s">
        <v>2407</v>
      </c>
      <c r="AS58" t="s">
        <v>7497</v>
      </c>
      <c r="AT58" t="s">
        <v>104</v>
      </c>
    </row>
    <row r="59" spans="1:46" x14ac:dyDescent="0.35">
      <c r="A59" t="s">
        <v>690</v>
      </c>
      <c r="B59" t="s">
        <v>686</v>
      </c>
      <c r="D59" t="s">
        <v>687</v>
      </c>
      <c r="E59" t="s">
        <v>688</v>
      </c>
      <c r="G59">
        <v>0</v>
      </c>
      <c r="H59" s="11">
        <v>43930</v>
      </c>
      <c r="I59">
        <v>11953</v>
      </c>
      <c r="J59" t="s">
        <v>379</v>
      </c>
      <c r="K59" s="11">
        <v>43995</v>
      </c>
      <c r="L59" t="s">
        <v>35</v>
      </c>
      <c r="Q59" s="11">
        <v>43930</v>
      </c>
      <c r="R59" t="s">
        <v>4155</v>
      </c>
      <c r="S59" t="s">
        <v>4154</v>
      </c>
      <c r="T59" t="s">
        <v>7492</v>
      </c>
      <c r="U59" t="s">
        <v>689</v>
      </c>
      <c r="V59" t="s">
        <v>690</v>
      </c>
      <c r="W59" t="s">
        <v>88</v>
      </c>
      <c r="X59" s="11">
        <v>43930</v>
      </c>
      <c r="Y59" t="s">
        <v>691</v>
      </c>
      <c r="Z59" t="s">
        <v>219</v>
      </c>
      <c r="AA59" s="11">
        <v>43930</v>
      </c>
      <c r="AB59" t="s">
        <v>220</v>
      </c>
      <c r="AC59" t="s">
        <v>2407</v>
      </c>
      <c r="AD59" t="s">
        <v>3562</v>
      </c>
      <c r="AE59">
        <v>285560</v>
      </c>
      <c r="AF59" t="s">
        <v>52</v>
      </c>
      <c r="AG59">
        <v>285560</v>
      </c>
      <c r="AH59" t="s">
        <v>52</v>
      </c>
      <c r="AI59">
        <v>0</v>
      </c>
      <c r="AJ59" t="s">
        <v>101</v>
      </c>
      <c r="AK59" t="s">
        <v>51</v>
      </c>
      <c r="AL59" t="s">
        <v>97</v>
      </c>
      <c r="AM59" t="s">
        <v>2488</v>
      </c>
      <c r="AN59">
        <v>1</v>
      </c>
      <c r="AO59">
        <v>0</v>
      </c>
      <c r="AP59" t="s">
        <v>2590</v>
      </c>
      <c r="AQ59" t="s">
        <v>2512</v>
      </c>
      <c r="AR59" t="s">
        <v>2407</v>
      </c>
      <c r="AS59" t="s">
        <v>7493</v>
      </c>
      <c r="AT59" t="s">
        <v>102</v>
      </c>
    </row>
    <row r="60" spans="1:46" x14ac:dyDescent="0.35">
      <c r="A60" t="s">
        <v>2287</v>
      </c>
      <c r="C60" t="s">
        <v>347</v>
      </c>
      <c r="E60" t="s">
        <v>2064</v>
      </c>
      <c r="L60" t="s">
        <v>35</v>
      </c>
      <c r="M60" t="s">
        <v>332</v>
      </c>
      <c r="P60" t="s">
        <v>350</v>
      </c>
      <c r="Q60" t="s">
        <v>351</v>
      </c>
      <c r="R60" t="s">
        <v>4155</v>
      </c>
      <c r="S60" t="s">
        <v>4154</v>
      </c>
      <c r="T60" t="s">
        <v>7492</v>
      </c>
      <c r="U60" t="s">
        <v>2065</v>
      </c>
      <c r="V60" t="s">
        <v>2287</v>
      </c>
      <c r="W60" t="s">
        <v>88</v>
      </c>
      <c r="X60" s="11">
        <v>44164</v>
      </c>
      <c r="Y60" t="s">
        <v>2288</v>
      </c>
      <c r="Z60" t="s">
        <v>219</v>
      </c>
      <c r="AA60" s="11">
        <v>44132</v>
      </c>
      <c r="AC60" t="s">
        <v>4161</v>
      </c>
      <c r="AD60" t="s">
        <v>4066</v>
      </c>
      <c r="AE60">
        <v>2359500</v>
      </c>
      <c r="AF60" t="s">
        <v>52</v>
      </c>
      <c r="AG60">
        <v>0</v>
      </c>
      <c r="AH60" t="s">
        <v>52</v>
      </c>
      <c r="AI60">
        <v>2359500</v>
      </c>
      <c r="AJ60" t="s">
        <v>101</v>
      </c>
      <c r="AK60" t="s">
        <v>103</v>
      </c>
      <c r="AL60" t="s">
        <v>97</v>
      </c>
      <c r="AM60" t="s">
        <v>2476</v>
      </c>
      <c r="AN60">
        <v>3000</v>
      </c>
      <c r="AO60">
        <v>3000</v>
      </c>
      <c r="AP60" t="s">
        <v>2590</v>
      </c>
      <c r="AQ60" t="s">
        <v>2512</v>
      </c>
      <c r="AR60" t="s">
        <v>2407</v>
      </c>
      <c r="AS60" t="s">
        <v>7497</v>
      </c>
      <c r="AT60" t="s">
        <v>104</v>
      </c>
    </row>
    <row r="61" spans="1:46" x14ac:dyDescent="0.35">
      <c r="A61" t="s">
        <v>1975</v>
      </c>
      <c r="E61" t="s">
        <v>1893</v>
      </c>
      <c r="L61" t="s">
        <v>35</v>
      </c>
      <c r="M61" t="s">
        <v>332</v>
      </c>
      <c r="P61" t="s">
        <v>1840</v>
      </c>
      <c r="Q61" t="s">
        <v>1840</v>
      </c>
      <c r="R61" t="s">
        <v>4155</v>
      </c>
      <c r="S61" t="s">
        <v>4152</v>
      </c>
      <c r="T61" t="s">
        <v>7502</v>
      </c>
      <c r="U61" t="s">
        <v>1894</v>
      </c>
      <c r="V61" t="s">
        <v>1975</v>
      </c>
      <c r="W61" t="s">
        <v>88</v>
      </c>
      <c r="X61" s="11">
        <v>44134</v>
      </c>
      <c r="Y61" t="s">
        <v>1976</v>
      </c>
      <c r="Z61" t="s">
        <v>219</v>
      </c>
      <c r="AA61" s="11">
        <v>44132</v>
      </c>
      <c r="AB61" t="s">
        <v>220</v>
      </c>
      <c r="AC61" t="s">
        <v>2407</v>
      </c>
      <c r="AD61" t="s">
        <v>4063</v>
      </c>
      <c r="AE61">
        <v>8507.51</v>
      </c>
      <c r="AF61" t="s">
        <v>52</v>
      </c>
      <c r="AG61">
        <v>0</v>
      </c>
      <c r="AH61" t="s">
        <v>52</v>
      </c>
      <c r="AI61">
        <v>8507.51</v>
      </c>
      <c r="AJ61" t="s">
        <v>101</v>
      </c>
      <c r="AK61" t="s">
        <v>103</v>
      </c>
      <c r="AL61" t="s">
        <v>97</v>
      </c>
      <c r="AM61" t="s">
        <v>2476</v>
      </c>
      <c r="AN61">
        <v>1000000</v>
      </c>
      <c r="AO61">
        <v>1000000</v>
      </c>
      <c r="AP61" t="s">
        <v>2473</v>
      </c>
      <c r="AQ61" t="s">
        <v>2526</v>
      </c>
      <c r="AR61" t="s">
        <v>2407</v>
      </c>
      <c r="AS61" t="s">
        <v>7497</v>
      </c>
      <c r="AT61" t="s">
        <v>104</v>
      </c>
    </row>
    <row r="62" spans="1:46" x14ac:dyDescent="0.35">
      <c r="A62" t="s">
        <v>2029</v>
      </c>
      <c r="B62" t="s">
        <v>2000</v>
      </c>
      <c r="C62" t="s">
        <v>347</v>
      </c>
      <c r="E62" t="s">
        <v>2025</v>
      </c>
      <c r="H62" s="11">
        <v>44082</v>
      </c>
      <c r="I62">
        <v>21541</v>
      </c>
      <c r="K62" s="11">
        <v>44085</v>
      </c>
      <c r="L62" t="s">
        <v>35</v>
      </c>
      <c r="Q62" t="s">
        <v>350</v>
      </c>
      <c r="R62" t="s">
        <v>4155</v>
      </c>
      <c r="S62" t="s">
        <v>4154</v>
      </c>
      <c r="T62" t="s">
        <v>7492</v>
      </c>
      <c r="U62" t="s">
        <v>2026</v>
      </c>
      <c r="V62" t="s">
        <v>2029</v>
      </c>
      <c r="W62" t="s">
        <v>88</v>
      </c>
      <c r="X62" s="11">
        <v>44110</v>
      </c>
      <c r="Y62" t="s">
        <v>2030</v>
      </c>
      <c r="Z62" t="s">
        <v>219</v>
      </c>
      <c r="AA62" s="11">
        <v>44110</v>
      </c>
      <c r="AB62" t="s">
        <v>220</v>
      </c>
      <c r="AC62" t="s">
        <v>2407</v>
      </c>
      <c r="AD62" t="s">
        <v>3979</v>
      </c>
      <c r="AE62">
        <v>86800.56</v>
      </c>
      <c r="AF62" t="s">
        <v>52</v>
      </c>
      <c r="AG62">
        <v>86800.56</v>
      </c>
      <c r="AH62" t="s">
        <v>52</v>
      </c>
      <c r="AI62">
        <v>0</v>
      </c>
      <c r="AJ62" t="s">
        <v>101</v>
      </c>
      <c r="AK62" t="s">
        <v>103</v>
      </c>
      <c r="AL62" t="s">
        <v>97</v>
      </c>
      <c r="AM62" t="s">
        <v>2476</v>
      </c>
      <c r="AN62">
        <v>2100</v>
      </c>
      <c r="AO62">
        <v>0</v>
      </c>
      <c r="AP62" t="s">
        <v>2590</v>
      </c>
      <c r="AQ62" t="s">
        <v>2512</v>
      </c>
      <c r="AR62" t="s">
        <v>2407</v>
      </c>
      <c r="AS62" t="s">
        <v>7497</v>
      </c>
      <c r="AT62" t="s">
        <v>104</v>
      </c>
    </row>
    <row r="63" spans="1:46" x14ac:dyDescent="0.35">
      <c r="A63" t="s">
        <v>520</v>
      </c>
      <c r="B63" t="s">
        <v>517</v>
      </c>
      <c r="D63" t="s">
        <v>364</v>
      </c>
      <c r="E63" t="s">
        <v>518</v>
      </c>
      <c r="G63">
        <v>0</v>
      </c>
      <c r="H63" s="11">
        <v>43924</v>
      </c>
      <c r="I63">
        <v>11297</v>
      </c>
      <c r="J63" t="s">
        <v>379</v>
      </c>
      <c r="K63" s="11">
        <v>43995</v>
      </c>
      <c r="L63" t="s">
        <v>35</v>
      </c>
      <c r="Q63" s="11">
        <v>43935</v>
      </c>
      <c r="R63" t="s">
        <v>4155</v>
      </c>
      <c r="S63" t="s">
        <v>4154</v>
      </c>
      <c r="T63" t="s">
        <v>7492</v>
      </c>
      <c r="U63" t="s">
        <v>519</v>
      </c>
      <c r="V63" t="s">
        <v>520</v>
      </c>
      <c r="W63" t="s">
        <v>88</v>
      </c>
      <c r="X63" s="11">
        <v>43927</v>
      </c>
      <c r="Y63" t="s">
        <v>521</v>
      </c>
      <c r="Z63" t="s">
        <v>219</v>
      </c>
      <c r="AA63" s="11">
        <v>43927</v>
      </c>
      <c r="AB63" t="s">
        <v>220</v>
      </c>
      <c r="AC63" t="s">
        <v>4161</v>
      </c>
      <c r="AD63" t="s">
        <v>3504</v>
      </c>
      <c r="AE63">
        <v>677902.5</v>
      </c>
      <c r="AF63" t="s">
        <v>52</v>
      </c>
      <c r="AG63">
        <v>677902.5</v>
      </c>
      <c r="AH63" t="s">
        <v>52</v>
      </c>
      <c r="AI63">
        <v>0</v>
      </c>
      <c r="AJ63" t="s">
        <v>101</v>
      </c>
      <c r="AK63" t="s">
        <v>51</v>
      </c>
      <c r="AL63" t="s">
        <v>97</v>
      </c>
      <c r="AM63" t="s">
        <v>2476</v>
      </c>
      <c r="AN63">
        <v>124500</v>
      </c>
      <c r="AO63">
        <v>0</v>
      </c>
      <c r="AP63" t="s">
        <v>2580</v>
      </c>
      <c r="AQ63" t="s">
        <v>2512</v>
      </c>
      <c r="AR63" t="s">
        <v>2407</v>
      </c>
      <c r="AS63" t="s">
        <v>7493</v>
      </c>
      <c r="AT63" t="s">
        <v>102</v>
      </c>
    </row>
    <row r="64" spans="1:46" x14ac:dyDescent="0.35">
      <c r="A64" t="s">
        <v>520</v>
      </c>
      <c r="B64" t="s">
        <v>522</v>
      </c>
      <c r="D64" t="s">
        <v>523</v>
      </c>
      <c r="E64" t="s">
        <v>518</v>
      </c>
      <c r="G64">
        <v>0</v>
      </c>
      <c r="H64" s="11">
        <v>44011</v>
      </c>
      <c r="I64">
        <v>18757</v>
      </c>
      <c r="J64" t="s">
        <v>524</v>
      </c>
      <c r="L64" t="s">
        <v>35</v>
      </c>
      <c r="Q64" s="11">
        <v>43935</v>
      </c>
      <c r="R64" t="s">
        <v>4155</v>
      </c>
      <c r="S64" t="s">
        <v>4154</v>
      </c>
      <c r="T64" t="s">
        <v>7492</v>
      </c>
      <c r="U64" t="s">
        <v>519</v>
      </c>
      <c r="V64" t="s">
        <v>520</v>
      </c>
      <c r="W64" t="s">
        <v>217</v>
      </c>
      <c r="X64" s="11">
        <v>44011</v>
      </c>
      <c r="Y64" t="s">
        <v>521</v>
      </c>
      <c r="Z64" t="s">
        <v>219</v>
      </c>
      <c r="AA64" s="11">
        <v>43927</v>
      </c>
      <c r="AB64" t="s">
        <v>220</v>
      </c>
      <c r="AC64" t="s">
        <v>4161</v>
      </c>
      <c r="AD64" t="s">
        <v>3505</v>
      </c>
      <c r="AE64">
        <v>18150</v>
      </c>
      <c r="AF64" t="s">
        <v>52</v>
      </c>
      <c r="AG64">
        <v>18150</v>
      </c>
      <c r="AH64" t="s">
        <v>52</v>
      </c>
      <c r="AI64">
        <v>0</v>
      </c>
      <c r="AJ64" t="s">
        <v>101</v>
      </c>
      <c r="AK64" t="s">
        <v>51</v>
      </c>
      <c r="AL64" t="s">
        <v>97</v>
      </c>
      <c r="AM64" t="s">
        <v>2488</v>
      </c>
      <c r="AN64">
        <v>1</v>
      </c>
      <c r="AO64">
        <v>0</v>
      </c>
      <c r="AP64" t="s">
        <v>2580</v>
      </c>
      <c r="AQ64" t="s">
        <v>2512</v>
      </c>
      <c r="AR64" t="s">
        <v>2407</v>
      </c>
      <c r="AS64" t="s">
        <v>7493</v>
      </c>
      <c r="AT64" t="s">
        <v>102</v>
      </c>
    </row>
    <row r="65" spans="1:46" x14ac:dyDescent="0.35">
      <c r="A65" t="s">
        <v>684</v>
      </c>
      <c r="B65" t="s">
        <v>681</v>
      </c>
      <c r="E65" t="s">
        <v>682</v>
      </c>
      <c r="G65">
        <v>0</v>
      </c>
      <c r="H65" s="11">
        <v>43935</v>
      </c>
      <c r="I65">
        <v>12130</v>
      </c>
      <c r="L65" t="s">
        <v>35</v>
      </c>
      <c r="Q65" s="11">
        <v>43935</v>
      </c>
      <c r="R65" t="s">
        <v>4155</v>
      </c>
      <c r="S65" t="s">
        <v>4154</v>
      </c>
      <c r="T65" t="s">
        <v>7492</v>
      </c>
      <c r="U65" t="s">
        <v>683</v>
      </c>
      <c r="V65" t="s">
        <v>684</v>
      </c>
      <c r="W65" t="s">
        <v>88</v>
      </c>
      <c r="X65" s="11">
        <v>43930</v>
      </c>
      <c r="Y65" t="s">
        <v>685</v>
      </c>
      <c r="Z65" t="s">
        <v>219</v>
      </c>
      <c r="AA65" s="11">
        <v>43930</v>
      </c>
      <c r="AB65" t="s">
        <v>220</v>
      </c>
      <c r="AC65" t="s">
        <v>2407</v>
      </c>
      <c r="AD65" t="s">
        <v>3561</v>
      </c>
      <c r="AE65">
        <v>7986</v>
      </c>
      <c r="AF65" t="s">
        <v>52</v>
      </c>
      <c r="AG65">
        <v>7986</v>
      </c>
      <c r="AH65" t="s">
        <v>52</v>
      </c>
      <c r="AI65">
        <v>0</v>
      </c>
      <c r="AJ65" t="s">
        <v>101</v>
      </c>
      <c r="AK65" t="s">
        <v>103</v>
      </c>
      <c r="AL65" t="s">
        <v>97</v>
      </c>
      <c r="AM65" t="s">
        <v>2488</v>
      </c>
      <c r="AN65">
        <v>1</v>
      </c>
      <c r="AO65">
        <v>0</v>
      </c>
      <c r="AP65" t="s">
        <v>2473</v>
      </c>
      <c r="AQ65" t="s">
        <v>2526</v>
      </c>
      <c r="AR65" t="s">
        <v>2407</v>
      </c>
      <c r="AS65" t="s">
        <v>7497</v>
      </c>
      <c r="AT65" t="s">
        <v>104</v>
      </c>
    </row>
    <row r="66" spans="1:46" x14ac:dyDescent="0.35">
      <c r="A66" t="s">
        <v>560</v>
      </c>
      <c r="B66" t="s">
        <v>559</v>
      </c>
      <c r="E66" t="s">
        <v>406</v>
      </c>
      <c r="G66">
        <v>1</v>
      </c>
      <c r="H66" s="11">
        <v>43927</v>
      </c>
      <c r="I66">
        <v>11496</v>
      </c>
      <c r="J66" t="s">
        <v>379</v>
      </c>
      <c r="K66" s="11">
        <v>43995</v>
      </c>
      <c r="L66" t="s">
        <v>35</v>
      </c>
      <c r="Q66" s="11">
        <v>43927</v>
      </c>
      <c r="R66" t="s">
        <v>4155</v>
      </c>
      <c r="S66" t="s">
        <v>4154</v>
      </c>
      <c r="T66" t="s">
        <v>7492</v>
      </c>
      <c r="U66" t="s">
        <v>407</v>
      </c>
      <c r="V66" t="s">
        <v>560</v>
      </c>
      <c r="W66" t="s">
        <v>88</v>
      </c>
      <c r="X66" s="11">
        <v>43928</v>
      </c>
      <c r="Y66" t="s">
        <v>561</v>
      </c>
      <c r="Z66" t="s">
        <v>219</v>
      </c>
      <c r="AA66" s="11">
        <v>43928</v>
      </c>
      <c r="AB66" t="s">
        <v>220</v>
      </c>
      <c r="AC66" t="s">
        <v>2407</v>
      </c>
      <c r="AD66" t="s">
        <v>3506</v>
      </c>
      <c r="AE66">
        <v>442035.03</v>
      </c>
      <c r="AF66" t="s">
        <v>52</v>
      </c>
      <c r="AG66">
        <v>442035.03</v>
      </c>
      <c r="AH66" t="s">
        <v>52</v>
      </c>
      <c r="AI66">
        <v>0</v>
      </c>
      <c r="AJ66" t="s">
        <v>101</v>
      </c>
      <c r="AK66" t="s">
        <v>103</v>
      </c>
      <c r="AL66" t="s">
        <v>97</v>
      </c>
      <c r="AM66" t="s">
        <v>2488</v>
      </c>
      <c r="AN66">
        <v>1</v>
      </c>
      <c r="AO66">
        <v>0</v>
      </c>
      <c r="AP66" t="s">
        <v>2590</v>
      </c>
      <c r="AQ66" t="s">
        <v>2512</v>
      </c>
      <c r="AR66" t="s">
        <v>2407</v>
      </c>
      <c r="AS66" t="s">
        <v>7497</v>
      </c>
      <c r="AT66" t="s">
        <v>104</v>
      </c>
    </row>
    <row r="67" spans="1:46" x14ac:dyDescent="0.35">
      <c r="A67" t="s">
        <v>634</v>
      </c>
      <c r="B67" t="s">
        <v>628</v>
      </c>
      <c r="E67" t="s">
        <v>629</v>
      </c>
      <c r="G67">
        <v>0</v>
      </c>
      <c r="H67" t="s">
        <v>630</v>
      </c>
      <c r="I67" t="s">
        <v>631</v>
      </c>
      <c r="J67" t="s">
        <v>632</v>
      </c>
      <c r="L67" t="s">
        <v>35</v>
      </c>
      <c r="Q67" s="11">
        <v>43928</v>
      </c>
      <c r="R67" t="s">
        <v>4155</v>
      </c>
      <c r="S67" t="s">
        <v>4154</v>
      </c>
      <c r="T67" t="s">
        <v>7492</v>
      </c>
      <c r="U67" t="s">
        <v>633</v>
      </c>
      <c r="V67" t="s">
        <v>634</v>
      </c>
      <c r="W67" t="s">
        <v>88</v>
      </c>
      <c r="X67" s="11">
        <v>43929</v>
      </c>
      <c r="Y67" t="s">
        <v>635</v>
      </c>
      <c r="Z67" t="s">
        <v>219</v>
      </c>
      <c r="AA67" s="11">
        <v>43929</v>
      </c>
      <c r="AB67" t="s">
        <v>220</v>
      </c>
      <c r="AC67" t="s">
        <v>2407</v>
      </c>
      <c r="AD67" t="s">
        <v>3548</v>
      </c>
      <c r="AE67">
        <v>20176.75</v>
      </c>
      <c r="AF67" t="s">
        <v>52</v>
      </c>
      <c r="AG67">
        <v>20176.75</v>
      </c>
      <c r="AH67" t="s">
        <v>52</v>
      </c>
      <c r="AI67">
        <v>0</v>
      </c>
      <c r="AJ67" t="s">
        <v>101</v>
      </c>
      <c r="AK67" t="s">
        <v>51</v>
      </c>
      <c r="AL67" t="s">
        <v>97</v>
      </c>
      <c r="AM67" t="s">
        <v>2488</v>
      </c>
      <c r="AN67">
        <v>1</v>
      </c>
      <c r="AO67">
        <v>0</v>
      </c>
      <c r="AP67" t="s">
        <v>2473</v>
      </c>
      <c r="AQ67" t="s">
        <v>2526</v>
      </c>
      <c r="AR67" t="s">
        <v>2407</v>
      </c>
      <c r="AS67" t="s">
        <v>7493</v>
      </c>
      <c r="AT67" t="s">
        <v>102</v>
      </c>
    </row>
    <row r="68" spans="1:46" x14ac:dyDescent="0.35">
      <c r="A68" t="s">
        <v>634</v>
      </c>
      <c r="B68" t="s">
        <v>628</v>
      </c>
      <c r="E68" t="s">
        <v>629</v>
      </c>
      <c r="G68">
        <v>0</v>
      </c>
      <c r="H68" t="s">
        <v>630</v>
      </c>
      <c r="I68" t="s">
        <v>631</v>
      </c>
      <c r="J68" t="s">
        <v>632</v>
      </c>
      <c r="L68" t="s">
        <v>35</v>
      </c>
      <c r="Q68" s="11">
        <v>43928</v>
      </c>
      <c r="R68" t="s">
        <v>4155</v>
      </c>
      <c r="S68" t="s">
        <v>4154</v>
      </c>
      <c r="T68" t="s">
        <v>7492</v>
      </c>
      <c r="U68" t="s">
        <v>633</v>
      </c>
      <c r="V68" t="s">
        <v>634</v>
      </c>
      <c r="W68" t="s">
        <v>217</v>
      </c>
      <c r="X68" s="11">
        <v>43929</v>
      </c>
      <c r="Y68" t="s">
        <v>636</v>
      </c>
      <c r="Z68" t="s">
        <v>219</v>
      </c>
      <c r="AA68" s="11">
        <v>43929</v>
      </c>
      <c r="AB68" t="s">
        <v>220</v>
      </c>
      <c r="AC68" t="s">
        <v>2407</v>
      </c>
      <c r="AD68" t="s">
        <v>3549</v>
      </c>
      <c r="AE68">
        <v>5653.47</v>
      </c>
      <c r="AF68" t="s">
        <v>52</v>
      </c>
      <c r="AG68">
        <v>5653.47</v>
      </c>
      <c r="AH68" t="s">
        <v>52</v>
      </c>
      <c r="AI68">
        <v>0</v>
      </c>
      <c r="AJ68" t="s">
        <v>101</v>
      </c>
      <c r="AK68" t="s">
        <v>51</v>
      </c>
      <c r="AL68" t="s">
        <v>97</v>
      </c>
      <c r="AM68" t="s">
        <v>2488</v>
      </c>
      <c r="AN68">
        <v>1</v>
      </c>
      <c r="AO68">
        <v>0</v>
      </c>
      <c r="AP68" t="s">
        <v>2473</v>
      </c>
      <c r="AQ68" t="s">
        <v>2526</v>
      </c>
      <c r="AR68" t="s">
        <v>2407</v>
      </c>
      <c r="AS68" t="s">
        <v>7493</v>
      </c>
      <c r="AT68" t="s">
        <v>102</v>
      </c>
    </row>
    <row r="69" spans="1:46" ht="232" x14ac:dyDescent="0.35">
      <c r="A69" t="s">
        <v>1744</v>
      </c>
      <c r="B69" t="s">
        <v>1738</v>
      </c>
      <c r="D69" s="35" t="s">
        <v>1739</v>
      </c>
      <c r="E69" t="s">
        <v>1740</v>
      </c>
      <c r="H69" t="s">
        <v>1741</v>
      </c>
      <c r="I69">
        <v>19155</v>
      </c>
      <c r="J69" t="s">
        <v>1702</v>
      </c>
      <c r="L69" t="s">
        <v>35</v>
      </c>
      <c r="Q69" t="s">
        <v>1742</v>
      </c>
      <c r="R69" t="s">
        <v>4155</v>
      </c>
      <c r="S69" t="s">
        <v>4154</v>
      </c>
      <c r="T69" t="s">
        <v>7492</v>
      </c>
      <c r="U69" t="s">
        <v>1743</v>
      </c>
      <c r="V69" t="s">
        <v>1744</v>
      </c>
      <c r="W69" t="s">
        <v>88</v>
      </c>
      <c r="X69" s="11">
        <v>44028</v>
      </c>
      <c r="Y69" t="s">
        <v>1745</v>
      </c>
      <c r="Z69" t="s">
        <v>219</v>
      </c>
      <c r="AA69" s="11">
        <v>44028</v>
      </c>
      <c r="AB69" t="s">
        <v>220</v>
      </c>
      <c r="AC69" t="s">
        <v>2407</v>
      </c>
      <c r="AD69" t="s">
        <v>3874</v>
      </c>
      <c r="AE69">
        <v>3972004.68</v>
      </c>
      <c r="AF69" t="s">
        <v>52</v>
      </c>
      <c r="AG69">
        <v>1860487.6400000001</v>
      </c>
      <c r="AH69" t="s">
        <v>52</v>
      </c>
      <c r="AI69">
        <v>2111517.04</v>
      </c>
      <c r="AJ69" t="s">
        <v>101</v>
      </c>
      <c r="AK69" t="s">
        <v>111</v>
      </c>
      <c r="AL69" t="s">
        <v>97</v>
      </c>
      <c r="AM69" t="s">
        <v>2488</v>
      </c>
      <c r="AN69">
        <v>1</v>
      </c>
      <c r="AO69">
        <v>0</v>
      </c>
      <c r="AP69" t="s">
        <v>2580</v>
      </c>
      <c r="AQ69" t="s">
        <v>2512</v>
      </c>
      <c r="AR69" t="s">
        <v>2407</v>
      </c>
      <c r="AS69" t="s">
        <v>7503</v>
      </c>
      <c r="AT69" t="s">
        <v>112</v>
      </c>
    </row>
    <row r="70" spans="1:46" x14ac:dyDescent="0.35">
      <c r="A70" t="s">
        <v>663</v>
      </c>
      <c r="B70" t="s">
        <v>660</v>
      </c>
      <c r="E70" t="s">
        <v>661</v>
      </c>
      <c r="G70">
        <v>1</v>
      </c>
      <c r="H70" s="11">
        <v>43928</v>
      </c>
      <c r="I70">
        <v>11613</v>
      </c>
      <c r="J70" t="s">
        <v>379</v>
      </c>
      <c r="K70" s="11">
        <v>43995</v>
      </c>
      <c r="L70" t="s">
        <v>35</v>
      </c>
      <c r="Q70" s="11">
        <v>43928</v>
      </c>
      <c r="R70" t="s">
        <v>4155</v>
      </c>
      <c r="S70" t="s">
        <v>4154</v>
      </c>
      <c r="T70" t="s">
        <v>7492</v>
      </c>
      <c r="U70" t="s">
        <v>662</v>
      </c>
      <c r="V70" t="s">
        <v>663</v>
      </c>
      <c r="W70" t="s">
        <v>88</v>
      </c>
      <c r="X70" s="11">
        <v>43929</v>
      </c>
      <c r="Y70" t="s">
        <v>664</v>
      </c>
      <c r="Z70" t="s">
        <v>219</v>
      </c>
      <c r="AA70" s="11">
        <v>43929</v>
      </c>
      <c r="AB70" t="s">
        <v>220</v>
      </c>
      <c r="AC70" t="s">
        <v>2407</v>
      </c>
      <c r="AD70" t="s">
        <v>3550</v>
      </c>
      <c r="AE70">
        <v>588189.87</v>
      </c>
      <c r="AF70" t="s">
        <v>52</v>
      </c>
      <c r="AG70">
        <v>588189.87</v>
      </c>
      <c r="AH70" t="s">
        <v>52</v>
      </c>
      <c r="AI70">
        <v>0</v>
      </c>
      <c r="AJ70" t="s">
        <v>101</v>
      </c>
      <c r="AK70" t="s">
        <v>51</v>
      </c>
      <c r="AL70" t="s">
        <v>97</v>
      </c>
      <c r="AM70" t="s">
        <v>2488</v>
      </c>
      <c r="AN70">
        <v>1</v>
      </c>
      <c r="AO70">
        <v>0</v>
      </c>
      <c r="AP70" t="s">
        <v>2590</v>
      </c>
      <c r="AQ70" t="s">
        <v>2512</v>
      </c>
      <c r="AR70" t="s">
        <v>2407</v>
      </c>
      <c r="AS70" t="s">
        <v>7493</v>
      </c>
      <c r="AT70" t="s">
        <v>102</v>
      </c>
    </row>
    <row r="71" spans="1:46" x14ac:dyDescent="0.35">
      <c r="A71" t="s">
        <v>814</v>
      </c>
      <c r="B71" t="s">
        <v>813</v>
      </c>
      <c r="E71" t="s">
        <v>809</v>
      </c>
      <c r="G71">
        <v>0</v>
      </c>
      <c r="H71" s="11">
        <v>43942</v>
      </c>
      <c r="I71">
        <v>12692</v>
      </c>
      <c r="J71" t="s">
        <v>712</v>
      </c>
      <c r="K71" s="11">
        <v>43995</v>
      </c>
      <c r="L71" t="s">
        <v>35</v>
      </c>
      <c r="Q71" s="11">
        <v>43942</v>
      </c>
      <c r="R71" t="s">
        <v>4155</v>
      </c>
      <c r="S71" t="s">
        <v>4154</v>
      </c>
      <c r="T71" t="s">
        <v>7492</v>
      </c>
      <c r="U71" t="s">
        <v>810</v>
      </c>
      <c r="V71" t="s">
        <v>814</v>
      </c>
      <c r="W71" t="s">
        <v>88</v>
      </c>
      <c r="X71" s="11">
        <v>43943</v>
      </c>
      <c r="Y71" t="s">
        <v>815</v>
      </c>
      <c r="Z71" t="s">
        <v>219</v>
      </c>
      <c r="AA71" s="11">
        <v>43943</v>
      </c>
      <c r="AB71" t="s">
        <v>220</v>
      </c>
      <c r="AC71" t="s">
        <v>2407</v>
      </c>
      <c r="AD71" t="s">
        <v>3594</v>
      </c>
      <c r="AE71">
        <v>1339107.49</v>
      </c>
      <c r="AF71" t="s">
        <v>52</v>
      </c>
      <c r="AG71">
        <v>1332864.04</v>
      </c>
      <c r="AH71" t="s">
        <v>52</v>
      </c>
      <c r="AI71">
        <v>6243.4499999999534</v>
      </c>
      <c r="AJ71" t="s">
        <v>101</v>
      </c>
      <c r="AK71" t="s">
        <v>51</v>
      </c>
      <c r="AL71" t="s">
        <v>97</v>
      </c>
      <c r="AM71" t="s">
        <v>2488</v>
      </c>
      <c r="AN71">
        <v>1</v>
      </c>
      <c r="AO71">
        <v>0</v>
      </c>
      <c r="AP71" t="s">
        <v>2590</v>
      </c>
      <c r="AQ71" t="s">
        <v>2512</v>
      </c>
      <c r="AR71" t="s">
        <v>2407</v>
      </c>
      <c r="AS71" t="s">
        <v>7493</v>
      </c>
      <c r="AT71" t="s">
        <v>102</v>
      </c>
    </row>
    <row r="72" spans="1:46" x14ac:dyDescent="0.35">
      <c r="A72" t="s">
        <v>655</v>
      </c>
      <c r="E72" t="s">
        <v>653</v>
      </c>
      <c r="H72" t="s">
        <v>214</v>
      </c>
      <c r="I72" t="s">
        <v>214</v>
      </c>
      <c r="J72" t="s">
        <v>214</v>
      </c>
      <c r="K72" t="s">
        <v>214</v>
      </c>
      <c r="L72" t="s">
        <v>35</v>
      </c>
      <c r="Q72" t="s">
        <v>214</v>
      </c>
      <c r="R72" t="s">
        <v>4158</v>
      </c>
      <c r="S72" t="s">
        <v>2478</v>
      </c>
      <c r="T72" t="s">
        <v>7492</v>
      </c>
      <c r="U72" t="s">
        <v>654</v>
      </c>
      <c r="V72" t="s">
        <v>655</v>
      </c>
      <c r="W72" t="s">
        <v>88</v>
      </c>
      <c r="X72" s="11">
        <v>43929</v>
      </c>
      <c r="Y72" t="s">
        <v>656</v>
      </c>
      <c r="Z72" t="s">
        <v>219</v>
      </c>
      <c r="AA72" s="11">
        <v>43929</v>
      </c>
      <c r="AB72" t="s">
        <v>220</v>
      </c>
      <c r="AC72" t="s">
        <v>2407</v>
      </c>
      <c r="AD72" t="s">
        <v>3545</v>
      </c>
      <c r="AE72">
        <v>699.84</v>
      </c>
      <c r="AF72" t="s">
        <v>52</v>
      </c>
      <c r="AG72">
        <v>699.84</v>
      </c>
      <c r="AH72" t="s">
        <v>52</v>
      </c>
      <c r="AI72">
        <v>0</v>
      </c>
      <c r="AJ72" t="s">
        <v>101</v>
      </c>
      <c r="AK72" t="s">
        <v>111</v>
      </c>
      <c r="AL72" t="s">
        <v>97</v>
      </c>
      <c r="AM72" t="s">
        <v>2476</v>
      </c>
      <c r="AN72">
        <v>72</v>
      </c>
      <c r="AO72">
        <v>0</v>
      </c>
      <c r="AP72" t="s">
        <v>2473</v>
      </c>
      <c r="AQ72" t="s">
        <v>2526</v>
      </c>
      <c r="AR72" t="s">
        <v>2407</v>
      </c>
      <c r="AS72" t="s">
        <v>7503</v>
      </c>
      <c r="AT72" t="s">
        <v>112</v>
      </c>
    </row>
    <row r="73" spans="1:46" x14ac:dyDescent="0.35">
      <c r="A73" t="s">
        <v>1419</v>
      </c>
      <c r="C73" t="s">
        <v>347</v>
      </c>
      <c r="E73" t="s">
        <v>349</v>
      </c>
      <c r="L73" t="s">
        <v>35</v>
      </c>
      <c r="M73" t="s">
        <v>332</v>
      </c>
      <c r="P73" t="s">
        <v>903</v>
      </c>
      <c r="Q73" t="s">
        <v>351</v>
      </c>
      <c r="R73" t="s">
        <v>4155</v>
      </c>
      <c r="S73" t="s">
        <v>4154</v>
      </c>
      <c r="T73" t="s">
        <v>7492</v>
      </c>
      <c r="U73" t="s">
        <v>352</v>
      </c>
      <c r="V73" t="s">
        <v>1419</v>
      </c>
      <c r="W73" t="s">
        <v>217</v>
      </c>
      <c r="X73" s="11">
        <v>44127</v>
      </c>
      <c r="Y73" t="s">
        <v>1588</v>
      </c>
      <c r="Z73" t="s">
        <v>219</v>
      </c>
      <c r="AA73" s="11">
        <v>44127</v>
      </c>
      <c r="AB73" t="s">
        <v>220</v>
      </c>
      <c r="AC73" t="s">
        <v>2407</v>
      </c>
      <c r="AD73" t="s">
        <v>4060</v>
      </c>
      <c r="AE73">
        <v>365.42</v>
      </c>
      <c r="AF73" t="s">
        <v>52</v>
      </c>
      <c r="AG73">
        <v>0</v>
      </c>
      <c r="AH73" t="s">
        <v>52</v>
      </c>
      <c r="AI73">
        <v>365.42</v>
      </c>
      <c r="AJ73" t="s">
        <v>101</v>
      </c>
      <c r="AK73" t="s">
        <v>103</v>
      </c>
      <c r="AL73" t="s">
        <v>97</v>
      </c>
      <c r="AM73" t="s">
        <v>2476</v>
      </c>
      <c r="AN73">
        <v>2</v>
      </c>
      <c r="AO73">
        <v>2</v>
      </c>
      <c r="AP73" t="s">
        <v>2473</v>
      </c>
      <c r="AQ73" t="s">
        <v>2526</v>
      </c>
      <c r="AR73" t="s">
        <v>2407</v>
      </c>
      <c r="AS73" t="s">
        <v>7497</v>
      </c>
      <c r="AT73" t="s">
        <v>104</v>
      </c>
    </row>
    <row r="74" spans="1:46" x14ac:dyDescent="0.35">
      <c r="A74" t="s">
        <v>1419</v>
      </c>
      <c r="C74" t="s">
        <v>347</v>
      </c>
      <c r="E74" t="s">
        <v>349</v>
      </c>
      <c r="L74" t="s">
        <v>35</v>
      </c>
      <c r="M74" t="s">
        <v>332</v>
      </c>
      <c r="P74" t="s">
        <v>903</v>
      </c>
      <c r="Q74" t="s">
        <v>351</v>
      </c>
      <c r="R74" t="s">
        <v>4155</v>
      </c>
      <c r="S74" t="s">
        <v>4154</v>
      </c>
      <c r="T74" t="s">
        <v>7492</v>
      </c>
      <c r="U74" t="s">
        <v>352</v>
      </c>
      <c r="V74" t="s">
        <v>1419</v>
      </c>
      <c r="W74" t="s">
        <v>222</v>
      </c>
      <c r="X74" s="11">
        <v>44127</v>
      </c>
      <c r="Y74" t="s">
        <v>1705</v>
      </c>
      <c r="Z74" t="s">
        <v>219</v>
      </c>
      <c r="AA74" s="11">
        <v>44127</v>
      </c>
      <c r="AB74" t="s">
        <v>220</v>
      </c>
      <c r="AC74" t="s">
        <v>2407</v>
      </c>
      <c r="AD74" t="s">
        <v>4061</v>
      </c>
      <c r="AE74">
        <v>1258.4000000000001</v>
      </c>
      <c r="AF74" t="s">
        <v>52</v>
      </c>
      <c r="AG74">
        <v>0</v>
      </c>
      <c r="AH74" t="s">
        <v>52</v>
      </c>
      <c r="AI74">
        <v>1258.4000000000001</v>
      </c>
      <c r="AJ74" t="s">
        <v>101</v>
      </c>
      <c r="AK74" t="s">
        <v>103</v>
      </c>
      <c r="AL74" t="s">
        <v>97</v>
      </c>
      <c r="AM74" t="s">
        <v>2476</v>
      </c>
      <c r="AN74">
        <v>2</v>
      </c>
      <c r="AO74">
        <v>2</v>
      </c>
      <c r="AP74" t="s">
        <v>2473</v>
      </c>
      <c r="AQ74" t="s">
        <v>2526</v>
      </c>
      <c r="AR74" t="s">
        <v>2407</v>
      </c>
      <c r="AS74" t="s">
        <v>7497</v>
      </c>
      <c r="AT74" t="s">
        <v>104</v>
      </c>
    </row>
    <row r="75" spans="1:46" x14ac:dyDescent="0.35">
      <c r="A75" t="s">
        <v>1419</v>
      </c>
      <c r="C75" t="s">
        <v>347</v>
      </c>
      <c r="E75" t="s">
        <v>349</v>
      </c>
      <c r="L75" t="s">
        <v>35</v>
      </c>
      <c r="M75" t="s">
        <v>332</v>
      </c>
      <c r="P75" t="s">
        <v>903</v>
      </c>
      <c r="Q75" t="s">
        <v>351</v>
      </c>
      <c r="R75" t="s">
        <v>4155</v>
      </c>
      <c r="S75" t="s">
        <v>4154</v>
      </c>
      <c r="T75" t="s">
        <v>7492</v>
      </c>
      <c r="U75" t="s">
        <v>352</v>
      </c>
      <c r="V75" t="s">
        <v>1419</v>
      </c>
      <c r="W75" t="s">
        <v>88</v>
      </c>
      <c r="X75" s="11">
        <v>44127</v>
      </c>
      <c r="Y75" t="s">
        <v>1420</v>
      </c>
      <c r="Z75" t="s">
        <v>219</v>
      </c>
      <c r="AA75" s="11">
        <v>44127</v>
      </c>
      <c r="AB75" t="s">
        <v>220</v>
      </c>
      <c r="AC75" t="s">
        <v>2407</v>
      </c>
      <c r="AD75" t="s">
        <v>4059</v>
      </c>
      <c r="AE75">
        <v>1040.5999999999999</v>
      </c>
      <c r="AF75" t="s">
        <v>52</v>
      </c>
      <c r="AG75">
        <v>0</v>
      </c>
      <c r="AH75" t="s">
        <v>52</v>
      </c>
      <c r="AI75">
        <v>1040.5999999999999</v>
      </c>
      <c r="AJ75" t="s">
        <v>101</v>
      </c>
      <c r="AK75" t="s">
        <v>103</v>
      </c>
      <c r="AL75" t="s">
        <v>97</v>
      </c>
      <c r="AM75" t="s">
        <v>2476</v>
      </c>
      <c r="AN75">
        <v>4</v>
      </c>
      <c r="AO75">
        <v>4</v>
      </c>
      <c r="AP75" t="s">
        <v>2473</v>
      </c>
      <c r="AQ75" t="s">
        <v>2526</v>
      </c>
      <c r="AR75" t="s">
        <v>2407</v>
      </c>
      <c r="AS75" t="s">
        <v>7497</v>
      </c>
      <c r="AT75" t="s">
        <v>104</v>
      </c>
    </row>
    <row r="76" spans="1:46" x14ac:dyDescent="0.35">
      <c r="A76" t="s">
        <v>1419</v>
      </c>
      <c r="C76" t="s">
        <v>347</v>
      </c>
      <c r="E76" t="s">
        <v>349</v>
      </c>
      <c r="L76" t="s">
        <v>35</v>
      </c>
      <c r="M76" t="s">
        <v>332</v>
      </c>
      <c r="P76" t="s">
        <v>903</v>
      </c>
      <c r="Q76" t="s">
        <v>351</v>
      </c>
      <c r="R76" t="s">
        <v>4155</v>
      </c>
      <c r="S76" t="s">
        <v>4154</v>
      </c>
      <c r="T76" t="s">
        <v>7492</v>
      </c>
      <c r="U76" t="s">
        <v>352</v>
      </c>
      <c r="V76" t="s">
        <v>1419</v>
      </c>
      <c r="W76" t="s">
        <v>421</v>
      </c>
      <c r="X76" s="11">
        <v>44127</v>
      </c>
      <c r="Y76" t="s">
        <v>1755</v>
      </c>
      <c r="Z76" t="s">
        <v>219</v>
      </c>
      <c r="AA76" s="11">
        <v>44127</v>
      </c>
      <c r="AB76" t="s">
        <v>220</v>
      </c>
      <c r="AC76" t="s">
        <v>2407</v>
      </c>
      <c r="AD76" t="s">
        <v>4062</v>
      </c>
      <c r="AE76">
        <v>6359.76</v>
      </c>
      <c r="AF76" t="s">
        <v>52</v>
      </c>
      <c r="AG76">
        <v>0</v>
      </c>
      <c r="AH76" t="s">
        <v>52</v>
      </c>
      <c r="AI76">
        <v>6359.76</v>
      </c>
      <c r="AJ76" t="s">
        <v>101</v>
      </c>
      <c r="AK76" t="s">
        <v>103</v>
      </c>
      <c r="AL76" t="s">
        <v>97</v>
      </c>
      <c r="AM76" t="s">
        <v>2476</v>
      </c>
      <c r="AN76">
        <v>2</v>
      </c>
      <c r="AO76">
        <v>2</v>
      </c>
      <c r="AP76" t="s">
        <v>2473</v>
      </c>
      <c r="AQ76" t="s">
        <v>2526</v>
      </c>
      <c r="AR76" t="s">
        <v>2407</v>
      </c>
      <c r="AS76" t="s">
        <v>7497</v>
      </c>
      <c r="AT76" t="s">
        <v>104</v>
      </c>
    </row>
    <row r="77" spans="1:46" x14ac:dyDescent="0.35">
      <c r="A77" t="s">
        <v>1603</v>
      </c>
      <c r="B77" t="s">
        <v>1602</v>
      </c>
      <c r="E77" t="s">
        <v>933</v>
      </c>
      <c r="G77">
        <v>0</v>
      </c>
      <c r="H77" s="11">
        <v>43998</v>
      </c>
      <c r="I77">
        <v>18089</v>
      </c>
      <c r="J77" t="s">
        <v>524</v>
      </c>
      <c r="L77" t="s">
        <v>35</v>
      </c>
      <c r="Q77" s="11">
        <v>43998</v>
      </c>
      <c r="R77" t="s">
        <v>4155</v>
      </c>
      <c r="S77" t="s">
        <v>4154</v>
      </c>
      <c r="T77" t="s">
        <v>7492</v>
      </c>
      <c r="U77" t="s">
        <v>935</v>
      </c>
      <c r="V77" t="s">
        <v>1603</v>
      </c>
      <c r="W77" t="s">
        <v>88</v>
      </c>
      <c r="X77" s="11">
        <v>43998</v>
      </c>
      <c r="Y77" t="s">
        <v>1604</v>
      </c>
      <c r="Z77" t="s">
        <v>219</v>
      </c>
      <c r="AA77" s="11">
        <v>43998</v>
      </c>
      <c r="AB77" t="s">
        <v>220</v>
      </c>
      <c r="AC77" t="s">
        <v>2407</v>
      </c>
      <c r="AD77" t="s">
        <v>3832</v>
      </c>
      <c r="AE77">
        <v>17015.93</v>
      </c>
      <c r="AF77" t="s">
        <v>52</v>
      </c>
      <c r="AG77">
        <v>15004.32</v>
      </c>
      <c r="AH77" t="s">
        <v>52</v>
      </c>
      <c r="AI77">
        <v>2011.6100000000006</v>
      </c>
      <c r="AJ77" t="s">
        <v>101</v>
      </c>
      <c r="AK77" t="s">
        <v>111</v>
      </c>
      <c r="AL77" t="s">
        <v>97</v>
      </c>
      <c r="AM77" t="s">
        <v>2488</v>
      </c>
      <c r="AN77">
        <v>1</v>
      </c>
      <c r="AO77">
        <v>0</v>
      </c>
      <c r="AP77" t="s">
        <v>2473</v>
      </c>
      <c r="AQ77" t="s">
        <v>2526</v>
      </c>
      <c r="AR77" t="s">
        <v>2407</v>
      </c>
      <c r="AS77" t="s">
        <v>7503</v>
      </c>
      <c r="AT77" t="s">
        <v>112</v>
      </c>
    </row>
    <row r="78" spans="1:46" x14ac:dyDescent="0.35">
      <c r="A78" t="s">
        <v>501</v>
      </c>
      <c r="B78" t="s">
        <v>497</v>
      </c>
      <c r="D78" t="s">
        <v>498</v>
      </c>
      <c r="E78" t="s">
        <v>499</v>
      </c>
      <c r="G78">
        <v>1</v>
      </c>
      <c r="H78" s="11">
        <v>43927</v>
      </c>
      <c r="I78">
        <v>11474</v>
      </c>
      <c r="J78" t="s">
        <v>379</v>
      </c>
      <c r="K78" s="11">
        <v>43995</v>
      </c>
      <c r="L78" t="s">
        <v>35</v>
      </c>
      <c r="Q78" s="11">
        <v>43927</v>
      </c>
      <c r="R78" t="s">
        <v>4155</v>
      </c>
      <c r="S78" t="s">
        <v>4154</v>
      </c>
      <c r="T78" t="s">
        <v>7492</v>
      </c>
      <c r="U78" t="s">
        <v>500</v>
      </c>
      <c r="V78" t="s">
        <v>501</v>
      </c>
      <c r="W78" t="s">
        <v>88</v>
      </c>
      <c r="X78" s="11">
        <v>43927</v>
      </c>
      <c r="Y78" t="s">
        <v>502</v>
      </c>
      <c r="Z78" t="s">
        <v>219</v>
      </c>
      <c r="AA78" s="11">
        <v>43927</v>
      </c>
      <c r="AB78" t="s">
        <v>220</v>
      </c>
      <c r="AC78" t="s">
        <v>2407</v>
      </c>
      <c r="AD78" t="s">
        <v>3489</v>
      </c>
      <c r="AE78">
        <v>568095</v>
      </c>
      <c r="AF78" t="s">
        <v>52</v>
      </c>
      <c r="AG78">
        <v>568095</v>
      </c>
      <c r="AH78" t="s">
        <v>52</v>
      </c>
      <c r="AI78">
        <v>0</v>
      </c>
      <c r="AJ78" t="s">
        <v>101</v>
      </c>
      <c r="AK78" t="s">
        <v>51</v>
      </c>
      <c r="AL78" t="s">
        <v>97</v>
      </c>
      <c r="AM78" t="s">
        <v>2488</v>
      </c>
      <c r="AN78">
        <v>1</v>
      </c>
      <c r="AO78">
        <v>0</v>
      </c>
      <c r="AP78" t="s">
        <v>2590</v>
      </c>
      <c r="AQ78" t="s">
        <v>2512</v>
      </c>
      <c r="AR78" t="s">
        <v>2407</v>
      </c>
      <c r="AS78" t="s">
        <v>7493</v>
      </c>
      <c r="AT78" t="s">
        <v>102</v>
      </c>
    </row>
    <row r="79" spans="1:46" x14ac:dyDescent="0.35">
      <c r="A79" t="s">
        <v>904</v>
      </c>
      <c r="C79" t="s">
        <v>347</v>
      </c>
      <c r="D79" t="s">
        <v>902</v>
      </c>
      <c r="E79" t="s">
        <v>349</v>
      </c>
      <c r="L79" t="s">
        <v>35</v>
      </c>
      <c r="M79" t="s">
        <v>332</v>
      </c>
      <c r="P79" t="s">
        <v>903</v>
      </c>
      <c r="Q79" t="s">
        <v>351</v>
      </c>
      <c r="R79" t="s">
        <v>4153</v>
      </c>
      <c r="S79" t="s">
        <v>4152</v>
      </c>
      <c r="T79" t="s">
        <v>7492</v>
      </c>
      <c r="U79" t="s">
        <v>352</v>
      </c>
      <c r="V79" t="s">
        <v>904</v>
      </c>
      <c r="W79" t="s">
        <v>217</v>
      </c>
      <c r="X79" s="11">
        <v>44127</v>
      </c>
      <c r="Y79" t="s">
        <v>1168</v>
      </c>
      <c r="Z79" t="s">
        <v>219</v>
      </c>
      <c r="AA79" s="11">
        <v>44127</v>
      </c>
      <c r="AB79" t="s">
        <v>220</v>
      </c>
      <c r="AC79" t="s">
        <v>2407</v>
      </c>
      <c r="AD79" t="s">
        <v>4056</v>
      </c>
      <c r="AE79">
        <v>3608.22</v>
      </c>
      <c r="AF79" t="s">
        <v>52</v>
      </c>
      <c r="AG79">
        <v>0</v>
      </c>
      <c r="AH79" t="s">
        <v>52</v>
      </c>
      <c r="AI79">
        <v>3608.22</v>
      </c>
      <c r="AJ79" t="s">
        <v>101</v>
      </c>
      <c r="AK79" t="s">
        <v>103</v>
      </c>
      <c r="AL79" t="s">
        <v>97</v>
      </c>
      <c r="AM79" t="s">
        <v>2476</v>
      </c>
      <c r="AN79">
        <v>7</v>
      </c>
      <c r="AO79">
        <v>7</v>
      </c>
      <c r="AP79" t="s">
        <v>2473</v>
      </c>
      <c r="AQ79" t="s">
        <v>2526</v>
      </c>
      <c r="AR79" t="s">
        <v>2407</v>
      </c>
      <c r="AS79" t="s">
        <v>7497</v>
      </c>
      <c r="AT79" t="s">
        <v>104</v>
      </c>
    </row>
    <row r="80" spans="1:46" x14ac:dyDescent="0.35">
      <c r="A80" t="s">
        <v>904</v>
      </c>
      <c r="C80" t="s">
        <v>347</v>
      </c>
      <c r="D80" t="s">
        <v>902</v>
      </c>
      <c r="E80" t="s">
        <v>349</v>
      </c>
      <c r="L80" t="s">
        <v>35</v>
      </c>
      <c r="M80" t="s">
        <v>332</v>
      </c>
      <c r="P80" t="s">
        <v>903</v>
      </c>
      <c r="Q80" t="s">
        <v>351</v>
      </c>
      <c r="R80" t="s">
        <v>4153</v>
      </c>
      <c r="S80" t="s">
        <v>4152</v>
      </c>
      <c r="T80" t="s">
        <v>7492</v>
      </c>
      <c r="U80" t="s">
        <v>352</v>
      </c>
      <c r="V80" t="s">
        <v>904</v>
      </c>
      <c r="W80" t="s">
        <v>88</v>
      </c>
      <c r="X80" s="11">
        <v>44127</v>
      </c>
      <c r="Y80" t="s">
        <v>905</v>
      </c>
      <c r="Z80" t="s">
        <v>219</v>
      </c>
      <c r="AA80" s="11">
        <v>44127</v>
      </c>
      <c r="AB80" t="s">
        <v>220</v>
      </c>
      <c r="AC80" t="s">
        <v>2407</v>
      </c>
      <c r="AD80" t="s">
        <v>4055</v>
      </c>
      <c r="AE80">
        <v>1558.48</v>
      </c>
      <c r="AF80" t="s">
        <v>52</v>
      </c>
      <c r="AG80">
        <v>0</v>
      </c>
      <c r="AH80" t="s">
        <v>52</v>
      </c>
      <c r="AI80">
        <v>1558.48</v>
      </c>
      <c r="AJ80" t="s">
        <v>101</v>
      </c>
      <c r="AK80" t="s">
        <v>103</v>
      </c>
      <c r="AL80" t="s">
        <v>97</v>
      </c>
      <c r="AM80" t="s">
        <v>2476</v>
      </c>
      <c r="AN80">
        <v>7</v>
      </c>
      <c r="AO80">
        <v>7</v>
      </c>
      <c r="AP80" t="s">
        <v>2473</v>
      </c>
      <c r="AQ80" t="s">
        <v>2526</v>
      </c>
      <c r="AR80" t="s">
        <v>2407</v>
      </c>
      <c r="AS80" t="s">
        <v>7497</v>
      </c>
      <c r="AT80" t="s">
        <v>104</v>
      </c>
    </row>
    <row r="81" spans="1:46" x14ac:dyDescent="0.35">
      <c r="A81" t="s">
        <v>904</v>
      </c>
      <c r="C81" t="s">
        <v>347</v>
      </c>
      <c r="D81" t="s">
        <v>902</v>
      </c>
      <c r="E81" t="s">
        <v>349</v>
      </c>
      <c r="L81" t="s">
        <v>35</v>
      </c>
      <c r="M81" t="s">
        <v>332</v>
      </c>
      <c r="P81" t="s">
        <v>903</v>
      </c>
      <c r="Q81" t="s">
        <v>351</v>
      </c>
      <c r="R81" t="s">
        <v>4153</v>
      </c>
      <c r="S81" t="s">
        <v>4152</v>
      </c>
      <c r="T81" t="s">
        <v>7492</v>
      </c>
      <c r="U81" t="s">
        <v>352</v>
      </c>
      <c r="V81" t="s">
        <v>904</v>
      </c>
      <c r="W81" t="s">
        <v>222</v>
      </c>
      <c r="X81" s="11">
        <v>44127</v>
      </c>
      <c r="Y81" t="s">
        <v>1169</v>
      </c>
      <c r="Z81" t="s">
        <v>219</v>
      </c>
      <c r="AA81" s="11">
        <v>44127</v>
      </c>
      <c r="AB81" t="s">
        <v>220</v>
      </c>
      <c r="AC81" t="s">
        <v>2407</v>
      </c>
      <c r="AD81" t="s">
        <v>4057</v>
      </c>
      <c r="AE81">
        <v>906.29</v>
      </c>
      <c r="AF81" t="s">
        <v>52</v>
      </c>
      <c r="AG81">
        <v>0</v>
      </c>
      <c r="AH81" t="s">
        <v>52</v>
      </c>
      <c r="AI81">
        <v>906.29</v>
      </c>
      <c r="AJ81" t="s">
        <v>101</v>
      </c>
      <c r="AK81" t="s">
        <v>103</v>
      </c>
      <c r="AL81" t="s">
        <v>97</v>
      </c>
      <c r="AM81" t="s">
        <v>2476</v>
      </c>
      <c r="AN81">
        <v>7</v>
      </c>
      <c r="AO81">
        <v>7</v>
      </c>
      <c r="AP81" t="s">
        <v>2473</v>
      </c>
      <c r="AQ81" t="s">
        <v>2526</v>
      </c>
      <c r="AR81" t="s">
        <v>2407</v>
      </c>
      <c r="AS81" t="s">
        <v>7497</v>
      </c>
      <c r="AT81" t="s">
        <v>104</v>
      </c>
    </row>
    <row r="82" spans="1:46" x14ac:dyDescent="0.35">
      <c r="A82" t="s">
        <v>674</v>
      </c>
      <c r="B82" t="s">
        <v>673</v>
      </c>
      <c r="E82" t="s">
        <v>393</v>
      </c>
      <c r="G82">
        <v>0</v>
      </c>
      <c r="H82" s="11">
        <v>43930</v>
      </c>
      <c r="I82">
        <v>11706</v>
      </c>
      <c r="J82" t="s">
        <v>379</v>
      </c>
      <c r="K82" s="11">
        <v>43995</v>
      </c>
      <c r="L82" t="s">
        <v>35</v>
      </c>
      <c r="Q82" s="11">
        <v>43930</v>
      </c>
      <c r="R82" t="s">
        <v>4155</v>
      </c>
      <c r="S82" t="s">
        <v>4154</v>
      </c>
      <c r="T82" t="s">
        <v>7492</v>
      </c>
      <c r="U82" t="s">
        <v>397</v>
      </c>
      <c r="V82" t="s">
        <v>674</v>
      </c>
      <c r="W82" t="s">
        <v>88</v>
      </c>
      <c r="X82" s="11">
        <v>43930</v>
      </c>
      <c r="Y82" t="s">
        <v>675</v>
      </c>
      <c r="Z82" t="s">
        <v>219</v>
      </c>
      <c r="AA82" s="11">
        <v>43930</v>
      </c>
      <c r="AB82" t="s">
        <v>220</v>
      </c>
      <c r="AC82" t="s">
        <v>2407</v>
      </c>
      <c r="AD82" t="s">
        <v>3559</v>
      </c>
      <c r="AE82">
        <v>409524.5</v>
      </c>
      <c r="AF82" t="s">
        <v>52</v>
      </c>
      <c r="AG82">
        <v>409524.5</v>
      </c>
      <c r="AH82" t="s">
        <v>52</v>
      </c>
      <c r="AI82">
        <v>0</v>
      </c>
      <c r="AJ82" t="s">
        <v>101</v>
      </c>
      <c r="AK82" t="s">
        <v>111</v>
      </c>
      <c r="AL82" t="s">
        <v>97</v>
      </c>
      <c r="AM82" t="s">
        <v>2488</v>
      </c>
      <c r="AN82">
        <v>1</v>
      </c>
      <c r="AO82">
        <v>0</v>
      </c>
      <c r="AP82" t="s">
        <v>2590</v>
      </c>
      <c r="AQ82" t="s">
        <v>2512</v>
      </c>
      <c r="AR82" t="s">
        <v>2407</v>
      </c>
      <c r="AS82" t="s">
        <v>7503</v>
      </c>
      <c r="AT82" t="s">
        <v>112</v>
      </c>
    </row>
    <row r="83" spans="1:46" x14ac:dyDescent="0.35">
      <c r="A83" t="s">
        <v>1212</v>
      </c>
      <c r="B83" t="s">
        <v>1211</v>
      </c>
      <c r="D83" t="s">
        <v>364</v>
      </c>
      <c r="E83" t="s">
        <v>706</v>
      </c>
      <c r="G83">
        <v>0.5</v>
      </c>
      <c r="H83" s="11">
        <v>43956</v>
      </c>
      <c r="I83">
        <v>13557</v>
      </c>
      <c r="J83" t="s">
        <v>1186</v>
      </c>
      <c r="K83" s="11">
        <v>43995</v>
      </c>
      <c r="L83" t="s">
        <v>35</v>
      </c>
      <c r="Q83" s="11">
        <v>43956</v>
      </c>
      <c r="R83" t="s">
        <v>4155</v>
      </c>
      <c r="S83" t="s">
        <v>4154</v>
      </c>
      <c r="T83" t="s">
        <v>7492</v>
      </c>
      <c r="U83" t="s">
        <v>707</v>
      </c>
      <c r="V83" t="s">
        <v>1212</v>
      </c>
      <c r="W83" t="s">
        <v>88</v>
      </c>
      <c r="X83" s="11">
        <v>43957</v>
      </c>
      <c r="Y83" t="s">
        <v>1213</v>
      </c>
      <c r="Z83" t="s">
        <v>219</v>
      </c>
      <c r="AA83" s="11">
        <v>43957</v>
      </c>
      <c r="AB83" t="s">
        <v>220</v>
      </c>
      <c r="AC83" t="s">
        <v>2407</v>
      </c>
      <c r="AD83" t="s">
        <v>3714</v>
      </c>
      <c r="AE83">
        <v>3630000</v>
      </c>
      <c r="AF83" t="s">
        <v>52</v>
      </c>
      <c r="AG83">
        <v>3264000</v>
      </c>
      <c r="AH83" t="s">
        <v>52</v>
      </c>
      <c r="AI83">
        <v>366000</v>
      </c>
      <c r="AJ83" t="s">
        <v>101</v>
      </c>
      <c r="AK83" t="s">
        <v>51</v>
      </c>
      <c r="AL83" t="s">
        <v>97</v>
      </c>
      <c r="AM83" t="s">
        <v>2488</v>
      </c>
      <c r="AN83">
        <v>1</v>
      </c>
      <c r="AO83">
        <v>0</v>
      </c>
      <c r="AP83" t="s">
        <v>2590</v>
      </c>
      <c r="AQ83" t="s">
        <v>2512</v>
      </c>
      <c r="AR83" t="s">
        <v>2407</v>
      </c>
      <c r="AS83" t="s">
        <v>7493</v>
      </c>
      <c r="AT83" t="s">
        <v>102</v>
      </c>
    </row>
    <row r="84" spans="1:46" x14ac:dyDescent="0.35">
      <c r="A84" t="s">
        <v>2043</v>
      </c>
      <c r="B84" t="s">
        <v>2000</v>
      </c>
      <c r="C84" t="s">
        <v>347</v>
      </c>
      <c r="D84" t="s">
        <v>1856</v>
      </c>
      <c r="E84" t="s">
        <v>1858</v>
      </c>
      <c r="H84" s="11">
        <v>44082</v>
      </c>
      <c r="I84">
        <v>21541</v>
      </c>
      <c r="K84" s="11">
        <v>44085</v>
      </c>
      <c r="L84" t="s">
        <v>35</v>
      </c>
      <c r="Q84" t="s">
        <v>350</v>
      </c>
      <c r="R84" t="s">
        <v>4155</v>
      </c>
      <c r="S84" t="s">
        <v>4154</v>
      </c>
      <c r="T84" t="s">
        <v>7492</v>
      </c>
      <c r="U84" t="s">
        <v>1369</v>
      </c>
      <c r="V84" t="s">
        <v>2043</v>
      </c>
      <c r="W84" t="s">
        <v>88</v>
      </c>
      <c r="X84" s="11">
        <v>44122</v>
      </c>
      <c r="Y84" t="s">
        <v>2044</v>
      </c>
      <c r="Z84" t="s">
        <v>219</v>
      </c>
      <c r="AA84" s="11">
        <v>44110</v>
      </c>
      <c r="AB84" t="s">
        <v>220</v>
      </c>
      <c r="AC84" t="s">
        <v>2407</v>
      </c>
      <c r="AD84" t="s">
        <v>3970</v>
      </c>
      <c r="AE84">
        <v>214170</v>
      </c>
      <c r="AF84" t="s">
        <v>52</v>
      </c>
      <c r="AG84">
        <v>187467.78000000003</v>
      </c>
      <c r="AH84" t="s">
        <v>52</v>
      </c>
      <c r="AI84">
        <v>26702.219999999972</v>
      </c>
      <c r="AJ84" t="s">
        <v>101</v>
      </c>
      <c r="AK84" t="s">
        <v>103</v>
      </c>
      <c r="AL84" t="s">
        <v>97</v>
      </c>
      <c r="AM84" t="s">
        <v>2476</v>
      </c>
      <c r="AN84">
        <v>300000</v>
      </c>
      <c r="AO84">
        <v>0</v>
      </c>
      <c r="AP84" t="s">
        <v>2590</v>
      </c>
      <c r="AQ84" t="s">
        <v>2512</v>
      </c>
      <c r="AR84" t="s">
        <v>2407</v>
      </c>
      <c r="AS84" t="s">
        <v>7497</v>
      </c>
      <c r="AT84" t="s">
        <v>104</v>
      </c>
    </row>
    <row r="85" spans="1:46" x14ac:dyDescent="0.35">
      <c r="A85" t="s">
        <v>475</v>
      </c>
      <c r="B85" t="s">
        <v>472</v>
      </c>
      <c r="E85" t="s">
        <v>473</v>
      </c>
      <c r="G85">
        <v>1</v>
      </c>
      <c r="H85" s="11">
        <v>43924</v>
      </c>
      <c r="I85">
        <v>11303</v>
      </c>
      <c r="J85" t="s">
        <v>379</v>
      </c>
      <c r="K85" s="11">
        <v>43995</v>
      </c>
      <c r="L85" t="s">
        <v>35</v>
      </c>
      <c r="Q85" s="11">
        <v>43924</v>
      </c>
      <c r="R85" t="s">
        <v>4155</v>
      </c>
      <c r="S85" t="s">
        <v>4154</v>
      </c>
      <c r="T85" t="s">
        <v>7492</v>
      </c>
      <c r="U85" t="s">
        <v>474</v>
      </c>
      <c r="V85" t="s">
        <v>475</v>
      </c>
      <c r="W85" t="s">
        <v>88</v>
      </c>
      <c r="X85" s="11">
        <v>43924</v>
      </c>
      <c r="Y85" t="s">
        <v>476</v>
      </c>
      <c r="Z85" t="s">
        <v>219</v>
      </c>
      <c r="AA85" s="11">
        <v>43924</v>
      </c>
      <c r="AB85" t="s">
        <v>220</v>
      </c>
      <c r="AC85" t="s">
        <v>2407</v>
      </c>
      <c r="AD85" t="s">
        <v>3483</v>
      </c>
      <c r="AE85">
        <v>174000</v>
      </c>
      <c r="AF85" t="s">
        <v>52</v>
      </c>
      <c r="AG85">
        <v>174000</v>
      </c>
      <c r="AH85" t="s">
        <v>52</v>
      </c>
      <c r="AI85">
        <v>0</v>
      </c>
      <c r="AJ85" t="s">
        <v>101</v>
      </c>
      <c r="AK85" t="s">
        <v>51</v>
      </c>
      <c r="AL85" t="s">
        <v>97</v>
      </c>
      <c r="AM85" t="s">
        <v>2488</v>
      </c>
      <c r="AN85">
        <v>1</v>
      </c>
      <c r="AO85">
        <v>0</v>
      </c>
      <c r="AP85" t="s">
        <v>2590</v>
      </c>
      <c r="AQ85" t="s">
        <v>2512</v>
      </c>
      <c r="AR85" t="s">
        <v>2407</v>
      </c>
      <c r="AS85" t="s">
        <v>7493</v>
      </c>
      <c r="AT85" t="s">
        <v>102</v>
      </c>
    </row>
    <row r="86" spans="1:46" x14ac:dyDescent="0.35">
      <c r="A86" t="s">
        <v>606</v>
      </c>
      <c r="B86" t="s">
        <v>603</v>
      </c>
      <c r="E86" t="s">
        <v>604</v>
      </c>
      <c r="G86">
        <v>1</v>
      </c>
      <c r="H86" s="11">
        <v>43928</v>
      </c>
      <c r="I86">
        <v>11546</v>
      </c>
      <c r="J86" t="s">
        <v>379</v>
      </c>
      <c r="K86" s="11">
        <v>43995</v>
      </c>
      <c r="L86" t="s">
        <v>35</v>
      </c>
      <c r="Q86" s="11">
        <v>43928</v>
      </c>
      <c r="R86" t="s">
        <v>4155</v>
      </c>
      <c r="S86" t="s">
        <v>4154</v>
      </c>
      <c r="T86" t="s">
        <v>7492</v>
      </c>
      <c r="U86" t="s">
        <v>605</v>
      </c>
      <c r="V86" t="s">
        <v>606</v>
      </c>
      <c r="W86" t="s">
        <v>88</v>
      </c>
      <c r="X86" s="11">
        <v>43928</v>
      </c>
      <c r="Y86" t="s">
        <v>476</v>
      </c>
      <c r="Z86" t="s">
        <v>219</v>
      </c>
      <c r="AA86" s="11">
        <v>43928</v>
      </c>
      <c r="AB86" t="s">
        <v>220</v>
      </c>
      <c r="AC86" t="s">
        <v>2407</v>
      </c>
      <c r="AD86" t="s">
        <v>3512</v>
      </c>
      <c r="AE86">
        <v>272540.40000000002</v>
      </c>
      <c r="AF86" t="s">
        <v>52</v>
      </c>
      <c r="AG86">
        <v>0</v>
      </c>
      <c r="AH86" t="s">
        <v>52</v>
      </c>
      <c r="AI86">
        <v>272540.40000000002</v>
      </c>
      <c r="AJ86" t="s">
        <v>101</v>
      </c>
      <c r="AK86" t="s">
        <v>51</v>
      </c>
      <c r="AL86" t="s">
        <v>97</v>
      </c>
      <c r="AM86" t="s">
        <v>2488</v>
      </c>
      <c r="AN86">
        <v>1</v>
      </c>
      <c r="AO86">
        <v>0</v>
      </c>
      <c r="AP86" t="s">
        <v>2590</v>
      </c>
      <c r="AQ86" t="s">
        <v>2512</v>
      </c>
      <c r="AR86" t="s">
        <v>2407</v>
      </c>
      <c r="AS86" t="s">
        <v>7493</v>
      </c>
      <c r="AT86" t="s">
        <v>102</v>
      </c>
    </row>
    <row r="87" spans="1:46" x14ac:dyDescent="0.35">
      <c r="A87" t="s">
        <v>483</v>
      </c>
      <c r="B87" t="s">
        <v>477</v>
      </c>
      <c r="E87" t="s">
        <v>478</v>
      </c>
      <c r="G87">
        <v>0</v>
      </c>
      <c r="H87" t="s">
        <v>479</v>
      </c>
      <c r="I87" t="s">
        <v>480</v>
      </c>
      <c r="J87" t="s">
        <v>379</v>
      </c>
      <c r="K87" s="11">
        <v>43995</v>
      </c>
      <c r="L87" t="s">
        <v>35</v>
      </c>
      <c r="Q87" t="s">
        <v>481</v>
      </c>
      <c r="R87" t="s">
        <v>4155</v>
      </c>
      <c r="S87" t="s">
        <v>4154</v>
      </c>
      <c r="T87" t="s">
        <v>7492</v>
      </c>
      <c r="U87" t="s">
        <v>482</v>
      </c>
      <c r="V87" t="s">
        <v>483</v>
      </c>
      <c r="W87" t="s">
        <v>88</v>
      </c>
      <c r="X87" s="11">
        <v>43925</v>
      </c>
      <c r="Y87" t="s">
        <v>476</v>
      </c>
      <c r="Z87" t="s">
        <v>219</v>
      </c>
      <c r="AA87" s="11">
        <v>43925</v>
      </c>
      <c r="AB87" t="s">
        <v>220</v>
      </c>
      <c r="AC87" t="s">
        <v>2407</v>
      </c>
      <c r="AD87" t="s">
        <v>3487</v>
      </c>
      <c r="AE87">
        <v>374374</v>
      </c>
      <c r="AF87" t="s">
        <v>52</v>
      </c>
      <c r="AG87">
        <v>374374</v>
      </c>
      <c r="AH87" t="s">
        <v>52</v>
      </c>
      <c r="AI87">
        <v>0</v>
      </c>
      <c r="AJ87" t="s">
        <v>101</v>
      </c>
      <c r="AK87" t="s">
        <v>51</v>
      </c>
      <c r="AL87" t="s">
        <v>97</v>
      </c>
      <c r="AM87" t="s">
        <v>2488</v>
      </c>
      <c r="AN87">
        <v>1</v>
      </c>
      <c r="AO87">
        <v>0</v>
      </c>
      <c r="AP87" t="s">
        <v>2580</v>
      </c>
      <c r="AQ87" t="s">
        <v>2512</v>
      </c>
      <c r="AR87" t="s">
        <v>2407</v>
      </c>
      <c r="AS87" t="s">
        <v>7493</v>
      </c>
      <c r="AT87" t="s">
        <v>102</v>
      </c>
    </row>
    <row r="88" spans="1:46" x14ac:dyDescent="0.35">
      <c r="A88" t="s">
        <v>506</v>
      </c>
      <c r="B88" t="s">
        <v>503</v>
      </c>
      <c r="E88" t="s">
        <v>504</v>
      </c>
      <c r="G88">
        <v>0</v>
      </c>
      <c r="H88" s="11">
        <v>43930</v>
      </c>
      <c r="I88">
        <v>11913</v>
      </c>
      <c r="J88" t="s">
        <v>282</v>
      </c>
      <c r="L88" t="s">
        <v>35</v>
      </c>
      <c r="Q88" s="11">
        <v>43927</v>
      </c>
      <c r="R88" t="s">
        <v>4155</v>
      </c>
      <c r="S88" t="s">
        <v>4154</v>
      </c>
      <c r="T88" t="s">
        <v>7492</v>
      </c>
      <c r="U88" t="s">
        <v>505</v>
      </c>
      <c r="V88" t="s">
        <v>506</v>
      </c>
      <c r="W88" t="s">
        <v>515</v>
      </c>
      <c r="X88" s="11">
        <v>43930</v>
      </c>
      <c r="Y88" t="s">
        <v>476</v>
      </c>
      <c r="Z88" t="s">
        <v>219</v>
      </c>
      <c r="AA88" s="11">
        <v>43927</v>
      </c>
      <c r="AB88" t="s">
        <v>220</v>
      </c>
      <c r="AC88" t="s">
        <v>2407</v>
      </c>
      <c r="AD88" t="s">
        <v>3497</v>
      </c>
      <c r="AE88">
        <v>365.9</v>
      </c>
      <c r="AF88" t="s">
        <v>52</v>
      </c>
      <c r="AG88">
        <v>365.9</v>
      </c>
      <c r="AH88" t="s">
        <v>52</v>
      </c>
      <c r="AI88">
        <v>0</v>
      </c>
      <c r="AJ88" t="s">
        <v>101</v>
      </c>
      <c r="AK88" t="s">
        <v>51</v>
      </c>
      <c r="AL88" t="s">
        <v>97</v>
      </c>
      <c r="AM88" t="s">
        <v>2476</v>
      </c>
      <c r="AN88">
        <v>48</v>
      </c>
      <c r="AO88">
        <v>0</v>
      </c>
      <c r="AP88" t="s">
        <v>2580</v>
      </c>
      <c r="AQ88" t="s">
        <v>2512</v>
      </c>
      <c r="AR88" t="s">
        <v>2407</v>
      </c>
      <c r="AS88" t="s">
        <v>7493</v>
      </c>
      <c r="AT88" t="s">
        <v>102</v>
      </c>
    </row>
    <row r="89" spans="1:46" x14ac:dyDescent="0.35">
      <c r="A89" t="s">
        <v>464</v>
      </c>
      <c r="B89" t="s">
        <v>463</v>
      </c>
      <c r="E89" t="s">
        <v>406</v>
      </c>
      <c r="G89">
        <v>1</v>
      </c>
      <c r="H89" s="11">
        <v>43924</v>
      </c>
      <c r="I89">
        <v>11293</v>
      </c>
      <c r="J89" t="s">
        <v>282</v>
      </c>
      <c r="L89" t="s">
        <v>35</v>
      </c>
      <c r="Q89" s="11">
        <v>43924</v>
      </c>
      <c r="R89" t="s">
        <v>4155</v>
      </c>
      <c r="S89" t="s">
        <v>4154</v>
      </c>
      <c r="T89" t="s">
        <v>7492</v>
      </c>
      <c r="U89" t="s">
        <v>407</v>
      </c>
      <c r="V89" t="s">
        <v>464</v>
      </c>
      <c r="W89" t="s">
        <v>88</v>
      </c>
      <c r="X89" s="11">
        <v>43924</v>
      </c>
      <c r="Y89" t="s">
        <v>465</v>
      </c>
      <c r="Z89" t="s">
        <v>219</v>
      </c>
      <c r="AA89" s="11">
        <v>43924</v>
      </c>
      <c r="AB89" t="s">
        <v>220</v>
      </c>
      <c r="AC89" t="s">
        <v>2407</v>
      </c>
      <c r="AD89" t="s">
        <v>3484</v>
      </c>
      <c r="AE89">
        <v>16509.240000000002</v>
      </c>
      <c r="AF89" t="s">
        <v>52</v>
      </c>
      <c r="AG89">
        <v>16509.240000000002</v>
      </c>
      <c r="AH89" t="s">
        <v>52</v>
      </c>
      <c r="AI89">
        <v>0</v>
      </c>
      <c r="AJ89" t="s">
        <v>101</v>
      </c>
      <c r="AK89" t="s">
        <v>51</v>
      </c>
      <c r="AL89" t="s">
        <v>97</v>
      </c>
      <c r="AM89" t="s">
        <v>2488</v>
      </c>
      <c r="AN89">
        <v>1</v>
      </c>
      <c r="AO89">
        <v>0</v>
      </c>
      <c r="AP89" t="s">
        <v>2473</v>
      </c>
      <c r="AQ89" t="s">
        <v>2526</v>
      </c>
      <c r="AR89" t="s">
        <v>2407</v>
      </c>
      <c r="AS89" t="s">
        <v>7493</v>
      </c>
      <c r="AT89" t="s">
        <v>102</v>
      </c>
    </row>
    <row r="90" spans="1:46" x14ac:dyDescent="0.35">
      <c r="A90" t="s">
        <v>2027</v>
      </c>
      <c r="B90" t="s">
        <v>2000</v>
      </c>
      <c r="C90" t="s">
        <v>347</v>
      </c>
      <c r="E90" t="s">
        <v>2025</v>
      </c>
      <c r="H90" s="11">
        <v>44082</v>
      </c>
      <c r="I90">
        <v>21541</v>
      </c>
      <c r="K90" s="11">
        <v>44085</v>
      </c>
      <c r="L90" t="s">
        <v>35</v>
      </c>
      <c r="Q90" t="s">
        <v>350</v>
      </c>
      <c r="R90" t="s">
        <v>4155</v>
      </c>
      <c r="S90" t="s">
        <v>4154</v>
      </c>
      <c r="T90" t="s">
        <v>7492</v>
      </c>
      <c r="U90" t="s">
        <v>2026</v>
      </c>
      <c r="V90" t="s">
        <v>2027</v>
      </c>
      <c r="W90" t="s">
        <v>88</v>
      </c>
      <c r="X90" s="11">
        <v>44110</v>
      </c>
      <c r="Y90" t="s">
        <v>2028</v>
      </c>
      <c r="Z90" t="s">
        <v>219</v>
      </c>
      <c r="AA90" s="11">
        <v>44110</v>
      </c>
      <c r="AB90" t="s">
        <v>220</v>
      </c>
      <c r="AC90" t="s">
        <v>2407</v>
      </c>
      <c r="AD90" t="s">
        <v>3978</v>
      </c>
      <c r="AE90">
        <v>36100.35</v>
      </c>
      <c r="AF90" t="s">
        <v>52</v>
      </c>
      <c r="AG90">
        <v>0</v>
      </c>
      <c r="AH90" t="s">
        <v>52</v>
      </c>
      <c r="AI90">
        <v>36100.35</v>
      </c>
      <c r="AJ90" t="s">
        <v>101</v>
      </c>
      <c r="AK90" t="s">
        <v>103</v>
      </c>
      <c r="AL90" t="s">
        <v>97</v>
      </c>
      <c r="AM90" t="s">
        <v>2476</v>
      </c>
      <c r="AN90">
        <v>1500</v>
      </c>
      <c r="AO90">
        <v>1500</v>
      </c>
      <c r="AP90" t="s">
        <v>2590</v>
      </c>
      <c r="AQ90" t="s">
        <v>2512</v>
      </c>
      <c r="AR90" t="s">
        <v>2407</v>
      </c>
      <c r="AS90" t="s">
        <v>7497</v>
      </c>
      <c r="AT90" t="s">
        <v>104</v>
      </c>
    </row>
    <row r="91" spans="1:46" x14ac:dyDescent="0.35">
      <c r="A91" t="s">
        <v>564</v>
      </c>
      <c r="B91" t="s">
        <v>562</v>
      </c>
      <c r="E91" t="s">
        <v>494</v>
      </c>
      <c r="H91" t="s">
        <v>563</v>
      </c>
      <c r="I91">
        <v>11562</v>
      </c>
      <c r="J91" t="s">
        <v>379</v>
      </c>
      <c r="K91" s="11">
        <v>43995</v>
      </c>
      <c r="L91" t="s">
        <v>35</v>
      </c>
      <c r="Q91" t="s">
        <v>563</v>
      </c>
      <c r="R91" t="s">
        <v>4155</v>
      </c>
      <c r="S91" t="s">
        <v>4154</v>
      </c>
      <c r="T91" t="s">
        <v>7492</v>
      </c>
      <c r="U91" t="s">
        <v>495</v>
      </c>
      <c r="V91" t="s">
        <v>564</v>
      </c>
      <c r="W91" t="s">
        <v>88</v>
      </c>
      <c r="X91" s="11">
        <v>43928</v>
      </c>
      <c r="Y91" t="s">
        <v>565</v>
      </c>
      <c r="Z91" t="s">
        <v>219</v>
      </c>
      <c r="AA91" s="11">
        <v>43928</v>
      </c>
      <c r="AB91" t="s">
        <v>220</v>
      </c>
      <c r="AC91" t="s">
        <v>2407</v>
      </c>
      <c r="AD91" t="s">
        <v>3542</v>
      </c>
      <c r="AE91">
        <v>22082500</v>
      </c>
      <c r="AF91" t="s">
        <v>52</v>
      </c>
      <c r="AG91">
        <v>20897781.990000002</v>
      </c>
      <c r="AH91" t="s">
        <v>52</v>
      </c>
      <c r="AI91">
        <v>1184718.0099999979</v>
      </c>
      <c r="AJ91" t="s">
        <v>101</v>
      </c>
      <c r="AK91" t="s">
        <v>51</v>
      </c>
      <c r="AL91" t="s">
        <v>97</v>
      </c>
      <c r="AM91" t="s">
        <v>2488</v>
      </c>
      <c r="AN91">
        <v>1</v>
      </c>
      <c r="AO91">
        <v>0</v>
      </c>
      <c r="AP91" t="s">
        <v>2580</v>
      </c>
      <c r="AQ91" t="s">
        <v>2512</v>
      </c>
      <c r="AR91" t="s">
        <v>2407</v>
      </c>
      <c r="AS91" t="s">
        <v>7493</v>
      </c>
      <c r="AT91" t="s">
        <v>102</v>
      </c>
    </row>
    <row r="92" spans="1:46" x14ac:dyDescent="0.35">
      <c r="A92" t="s">
        <v>620</v>
      </c>
      <c r="B92" t="s">
        <v>617</v>
      </c>
      <c r="E92" t="s">
        <v>618</v>
      </c>
      <c r="G92">
        <v>0</v>
      </c>
      <c r="H92" s="11">
        <v>43925</v>
      </c>
      <c r="I92">
        <v>11375</v>
      </c>
      <c r="J92" t="s">
        <v>379</v>
      </c>
      <c r="K92" s="11">
        <v>43995</v>
      </c>
      <c r="L92" t="s">
        <v>35</v>
      </c>
      <c r="Q92" s="11">
        <v>43925</v>
      </c>
      <c r="R92" t="s">
        <v>4155</v>
      </c>
      <c r="S92" t="s">
        <v>4154</v>
      </c>
      <c r="T92" t="s">
        <v>7492</v>
      </c>
      <c r="U92" t="s">
        <v>619</v>
      </c>
      <c r="V92" t="s">
        <v>620</v>
      </c>
      <c r="W92" t="s">
        <v>88</v>
      </c>
      <c r="X92" s="11">
        <v>43928</v>
      </c>
      <c r="Y92" t="s">
        <v>621</v>
      </c>
      <c r="Z92" t="s">
        <v>219</v>
      </c>
      <c r="AA92" s="11">
        <v>43928</v>
      </c>
      <c r="AB92" t="s">
        <v>220</v>
      </c>
      <c r="AC92" t="s">
        <v>2407</v>
      </c>
      <c r="AD92" t="s">
        <v>3511</v>
      </c>
      <c r="AE92">
        <v>738692.63</v>
      </c>
      <c r="AF92" t="s">
        <v>52</v>
      </c>
      <c r="AG92">
        <v>738692.63</v>
      </c>
      <c r="AH92" t="s">
        <v>52</v>
      </c>
      <c r="AI92">
        <v>0</v>
      </c>
      <c r="AJ92" t="s">
        <v>101</v>
      </c>
      <c r="AK92" t="s">
        <v>111</v>
      </c>
      <c r="AL92" t="s">
        <v>97</v>
      </c>
      <c r="AM92" t="s">
        <v>2488</v>
      </c>
      <c r="AN92">
        <v>1</v>
      </c>
      <c r="AO92">
        <v>0</v>
      </c>
      <c r="AP92" t="s">
        <v>2590</v>
      </c>
      <c r="AQ92" t="s">
        <v>2512</v>
      </c>
      <c r="AR92" t="s">
        <v>2407</v>
      </c>
      <c r="AS92" t="s">
        <v>7503</v>
      </c>
      <c r="AT92" t="s">
        <v>112</v>
      </c>
    </row>
    <row r="93" spans="1:46" x14ac:dyDescent="0.35">
      <c r="A93" t="s">
        <v>770</v>
      </c>
      <c r="E93" t="s">
        <v>618</v>
      </c>
      <c r="H93" t="s">
        <v>214</v>
      </c>
      <c r="I93" t="s">
        <v>214</v>
      </c>
      <c r="J93" t="s">
        <v>214</v>
      </c>
      <c r="K93" t="s">
        <v>214</v>
      </c>
      <c r="L93" t="s">
        <v>35</v>
      </c>
      <c r="Q93" t="s">
        <v>214</v>
      </c>
      <c r="R93" t="s">
        <v>4158</v>
      </c>
      <c r="S93" t="s">
        <v>2478</v>
      </c>
      <c r="T93" t="s">
        <v>7492</v>
      </c>
      <c r="U93" t="s">
        <v>619</v>
      </c>
      <c r="V93" t="s">
        <v>770</v>
      </c>
      <c r="W93" t="s">
        <v>88</v>
      </c>
      <c r="X93" s="11">
        <v>43935</v>
      </c>
      <c r="Y93" t="s">
        <v>771</v>
      </c>
      <c r="Z93" t="s">
        <v>219</v>
      </c>
      <c r="AA93" s="11">
        <v>43935</v>
      </c>
      <c r="AB93" t="s">
        <v>220</v>
      </c>
      <c r="AC93" t="s">
        <v>2407</v>
      </c>
      <c r="AD93" t="s">
        <v>3577</v>
      </c>
      <c r="AE93">
        <v>1456.96</v>
      </c>
      <c r="AF93" t="s">
        <v>52</v>
      </c>
      <c r="AG93">
        <v>1456.96</v>
      </c>
      <c r="AH93" t="s">
        <v>52</v>
      </c>
      <c r="AI93">
        <v>0</v>
      </c>
      <c r="AJ93" t="s">
        <v>101</v>
      </c>
      <c r="AK93" t="s">
        <v>111</v>
      </c>
      <c r="AL93" t="s">
        <v>97</v>
      </c>
      <c r="AM93" t="s">
        <v>2488</v>
      </c>
      <c r="AN93">
        <v>1</v>
      </c>
      <c r="AO93">
        <v>0</v>
      </c>
      <c r="AP93" t="s">
        <v>2473</v>
      </c>
      <c r="AQ93" t="s">
        <v>2526</v>
      </c>
      <c r="AR93" t="s">
        <v>2407</v>
      </c>
      <c r="AS93" t="s">
        <v>7503</v>
      </c>
      <c r="AT93" t="s">
        <v>112</v>
      </c>
    </row>
    <row r="94" spans="1:46" x14ac:dyDescent="0.35">
      <c r="A94" t="s">
        <v>811</v>
      </c>
      <c r="B94" t="s">
        <v>808</v>
      </c>
      <c r="E94" t="s">
        <v>809</v>
      </c>
      <c r="G94">
        <v>0</v>
      </c>
      <c r="H94" s="11">
        <v>43936</v>
      </c>
      <c r="I94">
        <v>12283</v>
      </c>
      <c r="J94" t="s">
        <v>379</v>
      </c>
      <c r="K94" s="11">
        <v>43995</v>
      </c>
      <c r="L94" t="s">
        <v>35</v>
      </c>
      <c r="Q94" s="11">
        <v>43936</v>
      </c>
      <c r="R94" t="s">
        <v>4155</v>
      </c>
      <c r="S94" t="s">
        <v>4154</v>
      </c>
      <c r="T94" t="s">
        <v>7492</v>
      </c>
      <c r="U94" t="s">
        <v>810</v>
      </c>
      <c r="V94" t="s">
        <v>811</v>
      </c>
      <c r="W94" t="s">
        <v>88</v>
      </c>
      <c r="X94" s="11">
        <v>43943</v>
      </c>
      <c r="Y94" t="s">
        <v>812</v>
      </c>
      <c r="Z94" t="s">
        <v>219</v>
      </c>
      <c r="AA94" s="11">
        <v>43943</v>
      </c>
      <c r="AB94" t="s">
        <v>220</v>
      </c>
      <c r="AC94" t="s">
        <v>2407</v>
      </c>
      <c r="AD94" t="s">
        <v>3593</v>
      </c>
      <c r="AE94">
        <v>191954.4</v>
      </c>
      <c r="AF94" t="s">
        <v>52</v>
      </c>
      <c r="AG94">
        <v>191954.4</v>
      </c>
      <c r="AH94" t="s">
        <v>52</v>
      </c>
      <c r="AI94">
        <v>0</v>
      </c>
      <c r="AJ94" t="s">
        <v>101</v>
      </c>
      <c r="AK94" t="s">
        <v>51</v>
      </c>
      <c r="AL94" t="s">
        <v>97</v>
      </c>
      <c r="AM94" t="s">
        <v>2488</v>
      </c>
      <c r="AN94">
        <v>1</v>
      </c>
      <c r="AO94">
        <v>0</v>
      </c>
      <c r="AP94" t="s">
        <v>2590</v>
      </c>
      <c r="AQ94" t="s">
        <v>2512</v>
      </c>
      <c r="AR94" t="s">
        <v>2407</v>
      </c>
      <c r="AS94" t="s">
        <v>7493</v>
      </c>
      <c r="AT94" t="s">
        <v>102</v>
      </c>
    </row>
    <row r="95" spans="1:46" x14ac:dyDescent="0.35">
      <c r="A95" t="s">
        <v>626</v>
      </c>
      <c r="B95" t="s">
        <v>625</v>
      </c>
      <c r="E95" t="s">
        <v>400</v>
      </c>
      <c r="G95">
        <v>0</v>
      </c>
      <c r="H95" s="11">
        <v>43928</v>
      </c>
      <c r="I95">
        <v>11606</v>
      </c>
      <c r="J95" t="s">
        <v>282</v>
      </c>
      <c r="L95" t="s">
        <v>35</v>
      </c>
      <c r="Q95" s="11">
        <v>43928</v>
      </c>
      <c r="R95" t="s">
        <v>4155</v>
      </c>
      <c r="S95" t="s">
        <v>4154</v>
      </c>
      <c r="T95" t="s">
        <v>7492</v>
      </c>
      <c r="U95" t="s">
        <v>401</v>
      </c>
      <c r="V95" t="s">
        <v>626</v>
      </c>
      <c r="W95" t="s">
        <v>88</v>
      </c>
      <c r="X95" s="11">
        <v>43929</v>
      </c>
      <c r="Y95" t="s">
        <v>627</v>
      </c>
      <c r="Z95" t="s">
        <v>219</v>
      </c>
      <c r="AA95" s="11">
        <v>43929</v>
      </c>
      <c r="AB95" t="s">
        <v>220</v>
      </c>
      <c r="AC95" t="s">
        <v>2407</v>
      </c>
      <c r="AD95" t="s">
        <v>3547</v>
      </c>
      <c r="AE95">
        <v>12095.16</v>
      </c>
      <c r="AF95" t="s">
        <v>52</v>
      </c>
      <c r="AG95">
        <v>12095.16</v>
      </c>
      <c r="AH95" t="s">
        <v>52</v>
      </c>
      <c r="AI95">
        <v>0</v>
      </c>
      <c r="AJ95" t="s">
        <v>101</v>
      </c>
      <c r="AK95" t="s">
        <v>103</v>
      </c>
      <c r="AL95" t="s">
        <v>97</v>
      </c>
      <c r="AM95" t="s">
        <v>2488</v>
      </c>
      <c r="AN95">
        <v>1</v>
      </c>
      <c r="AO95">
        <v>0</v>
      </c>
      <c r="AP95" t="s">
        <v>2473</v>
      </c>
      <c r="AQ95" t="s">
        <v>2526</v>
      </c>
      <c r="AR95" t="s">
        <v>2407</v>
      </c>
      <c r="AS95" t="s">
        <v>7497</v>
      </c>
      <c r="AT95" t="s">
        <v>104</v>
      </c>
    </row>
    <row r="96" spans="1:46" x14ac:dyDescent="0.35">
      <c r="A96" t="s">
        <v>1895</v>
      </c>
      <c r="B96" t="s">
        <v>1892</v>
      </c>
      <c r="E96" t="s">
        <v>1893</v>
      </c>
      <c r="H96" t="s">
        <v>214</v>
      </c>
      <c r="I96" t="s">
        <v>214</v>
      </c>
      <c r="J96" t="s">
        <v>214</v>
      </c>
      <c r="K96" t="s">
        <v>214</v>
      </c>
      <c r="L96" t="s">
        <v>35</v>
      </c>
      <c r="Q96" t="s">
        <v>1818</v>
      </c>
      <c r="R96" t="s">
        <v>4153</v>
      </c>
      <c r="S96" t="s">
        <v>4152</v>
      </c>
      <c r="T96" t="s">
        <v>7492</v>
      </c>
      <c r="U96" t="s">
        <v>1894</v>
      </c>
      <c r="V96" t="s">
        <v>1895</v>
      </c>
      <c r="W96" t="s">
        <v>88</v>
      </c>
      <c r="X96" s="11">
        <v>44067</v>
      </c>
      <c r="Y96" t="s">
        <v>1896</v>
      </c>
      <c r="Z96" t="s">
        <v>219</v>
      </c>
      <c r="AA96" s="11">
        <v>44067</v>
      </c>
      <c r="AB96" t="s">
        <v>220</v>
      </c>
      <c r="AC96" t="s">
        <v>2407</v>
      </c>
      <c r="AD96" t="s">
        <v>3923</v>
      </c>
      <c r="AE96">
        <v>4263.24</v>
      </c>
      <c r="AF96" t="s">
        <v>52</v>
      </c>
      <c r="AG96">
        <v>4263.24</v>
      </c>
      <c r="AH96" t="s">
        <v>52</v>
      </c>
      <c r="AI96">
        <v>0</v>
      </c>
      <c r="AJ96" t="s">
        <v>101</v>
      </c>
      <c r="AK96" t="s">
        <v>103</v>
      </c>
      <c r="AL96" t="s">
        <v>97</v>
      </c>
      <c r="AM96" t="s">
        <v>2488</v>
      </c>
      <c r="AN96">
        <v>1</v>
      </c>
      <c r="AO96">
        <v>0</v>
      </c>
      <c r="AP96" t="s">
        <v>2473</v>
      </c>
      <c r="AQ96" t="s">
        <v>2526</v>
      </c>
      <c r="AR96" t="s">
        <v>2407</v>
      </c>
      <c r="AS96" t="s">
        <v>7497</v>
      </c>
      <c r="AT96" t="s">
        <v>104</v>
      </c>
    </row>
    <row r="97" spans="1:46" x14ac:dyDescent="0.35">
      <c r="A97" t="s">
        <v>529</v>
      </c>
      <c r="B97" t="s">
        <v>525</v>
      </c>
      <c r="D97" t="s">
        <v>531</v>
      </c>
      <c r="E97" t="s">
        <v>527</v>
      </c>
      <c r="H97" s="11">
        <v>43927</v>
      </c>
      <c r="I97">
        <v>11486</v>
      </c>
      <c r="J97" t="s">
        <v>282</v>
      </c>
      <c r="L97" t="s">
        <v>35</v>
      </c>
      <c r="Q97" s="11">
        <v>43927</v>
      </c>
      <c r="R97" t="s">
        <v>4155</v>
      </c>
      <c r="S97" t="s">
        <v>4154</v>
      </c>
      <c r="T97" t="s">
        <v>7492</v>
      </c>
      <c r="U97" t="s">
        <v>528</v>
      </c>
      <c r="V97" t="s">
        <v>529</v>
      </c>
      <c r="W97" t="s">
        <v>217</v>
      </c>
      <c r="X97" s="11">
        <v>43927</v>
      </c>
      <c r="Y97" t="s">
        <v>532</v>
      </c>
      <c r="Z97" t="s">
        <v>219</v>
      </c>
      <c r="AA97" s="11">
        <v>43927</v>
      </c>
      <c r="AB97" t="s">
        <v>220</v>
      </c>
      <c r="AC97" t="s">
        <v>4161</v>
      </c>
      <c r="AD97" t="s">
        <v>3500</v>
      </c>
      <c r="AE97">
        <v>8886.24</v>
      </c>
      <c r="AF97" t="s">
        <v>52</v>
      </c>
      <c r="AG97">
        <v>8886.24</v>
      </c>
      <c r="AH97" t="s">
        <v>52</v>
      </c>
      <c r="AI97">
        <v>0</v>
      </c>
      <c r="AJ97" t="s">
        <v>101</v>
      </c>
      <c r="AK97" t="s">
        <v>51</v>
      </c>
      <c r="AL97" t="s">
        <v>97</v>
      </c>
      <c r="AM97" t="s">
        <v>2476</v>
      </c>
      <c r="AN97">
        <v>2880</v>
      </c>
      <c r="AO97">
        <v>0</v>
      </c>
      <c r="AP97" t="s">
        <v>2590</v>
      </c>
      <c r="AQ97" t="s">
        <v>2512</v>
      </c>
      <c r="AR97" t="s">
        <v>2407</v>
      </c>
      <c r="AS97" t="s">
        <v>7493</v>
      </c>
      <c r="AT97" t="s">
        <v>102</v>
      </c>
    </row>
    <row r="98" spans="1:46" x14ac:dyDescent="0.35">
      <c r="A98" t="s">
        <v>529</v>
      </c>
      <c r="B98" t="s">
        <v>525</v>
      </c>
      <c r="D98" t="s">
        <v>526</v>
      </c>
      <c r="E98" t="s">
        <v>527</v>
      </c>
      <c r="H98" s="11">
        <v>43927</v>
      </c>
      <c r="I98">
        <v>11486</v>
      </c>
      <c r="J98" t="s">
        <v>282</v>
      </c>
      <c r="L98" t="s">
        <v>35</v>
      </c>
      <c r="Q98" s="11">
        <v>43927</v>
      </c>
      <c r="R98" t="s">
        <v>4155</v>
      </c>
      <c r="S98" t="s">
        <v>4154</v>
      </c>
      <c r="T98" t="s">
        <v>7492</v>
      </c>
      <c r="U98" t="s">
        <v>528</v>
      </c>
      <c r="V98" t="s">
        <v>529</v>
      </c>
      <c r="W98" t="s">
        <v>88</v>
      </c>
      <c r="X98" s="11">
        <v>43927</v>
      </c>
      <c r="Y98" t="s">
        <v>530</v>
      </c>
      <c r="Z98" t="s">
        <v>219</v>
      </c>
      <c r="AA98" s="11">
        <v>43927</v>
      </c>
      <c r="AB98" t="s">
        <v>220</v>
      </c>
      <c r="AC98" t="s">
        <v>4161</v>
      </c>
      <c r="AD98" t="s">
        <v>3499</v>
      </c>
      <c r="AE98">
        <v>14316.72</v>
      </c>
      <c r="AF98" t="s">
        <v>52</v>
      </c>
      <c r="AG98">
        <v>14316.72</v>
      </c>
      <c r="AH98" t="s">
        <v>52</v>
      </c>
      <c r="AI98">
        <v>0</v>
      </c>
      <c r="AJ98" t="s">
        <v>101</v>
      </c>
      <c r="AK98" t="s">
        <v>51</v>
      </c>
      <c r="AL98" t="s">
        <v>97</v>
      </c>
      <c r="AM98" t="s">
        <v>2476</v>
      </c>
      <c r="AN98">
        <v>6960</v>
      </c>
      <c r="AO98">
        <v>0</v>
      </c>
      <c r="AP98" t="s">
        <v>2590</v>
      </c>
      <c r="AQ98" t="s">
        <v>2512</v>
      </c>
      <c r="AR98" t="s">
        <v>2407</v>
      </c>
      <c r="AS98" t="s">
        <v>7493</v>
      </c>
      <c r="AT98" t="s">
        <v>102</v>
      </c>
    </row>
    <row r="99" spans="1:46" x14ac:dyDescent="0.35">
      <c r="A99" t="s">
        <v>529</v>
      </c>
      <c r="B99" t="s">
        <v>525</v>
      </c>
      <c r="D99" t="s">
        <v>533</v>
      </c>
      <c r="E99" t="s">
        <v>527</v>
      </c>
      <c r="H99" s="11">
        <v>43927</v>
      </c>
      <c r="I99">
        <v>11486</v>
      </c>
      <c r="J99" t="s">
        <v>282</v>
      </c>
      <c r="L99" t="s">
        <v>35</v>
      </c>
      <c r="Q99" s="11">
        <v>43927</v>
      </c>
      <c r="R99" t="s">
        <v>4155</v>
      </c>
      <c r="S99" t="s">
        <v>4154</v>
      </c>
      <c r="T99" t="s">
        <v>7492</v>
      </c>
      <c r="U99" t="s">
        <v>528</v>
      </c>
      <c r="V99" t="s">
        <v>529</v>
      </c>
      <c r="W99" t="s">
        <v>222</v>
      </c>
      <c r="X99" s="11">
        <v>43927</v>
      </c>
      <c r="Y99" t="s">
        <v>534</v>
      </c>
      <c r="Z99" t="s">
        <v>219</v>
      </c>
      <c r="AA99" s="11">
        <v>43927</v>
      </c>
      <c r="AB99" t="s">
        <v>220</v>
      </c>
      <c r="AC99" t="s">
        <v>4161</v>
      </c>
      <c r="AD99" t="s">
        <v>3501</v>
      </c>
      <c r="AE99">
        <v>11470.8</v>
      </c>
      <c r="AF99" t="s">
        <v>52</v>
      </c>
      <c r="AG99">
        <v>11470.8</v>
      </c>
      <c r="AH99" t="s">
        <v>52</v>
      </c>
      <c r="AI99">
        <v>0</v>
      </c>
      <c r="AJ99" t="s">
        <v>101</v>
      </c>
      <c r="AK99" t="s">
        <v>51</v>
      </c>
      <c r="AL99" t="s">
        <v>97</v>
      </c>
      <c r="AM99" t="s">
        <v>2476</v>
      </c>
      <c r="AN99">
        <v>2400</v>
      </c>
      <c r="AO99">
        <v>0</v>
      </c>
      <c r="AP99" t="s">
        <v>2590</v>
      </c>
      <c r="AQ99" t="s">
        <v>2512</v>
      </c>
      <c r="AR99" t="s">
        <v>2407</v>
      </c>
      <c r="AS99" t="s">
        <v>7493</v>
      </c>
      <c r="AT99" t="s">
        <v>102</v>
      </c>
    </row>
    <row r="100" spans="1:46" x14ac:dyDescent="0.35">
      <c r="A100" t="s">
        <v>529</v>
      </c>
      <c r="B100" t="s">
        <v>525</v>
      </c>
      <c r="D100" t="s">
        <v>535</v>
      </c>
      <c r="E100" t="s">
        <v>527</v>
      </c>
      <c r="H100" s="11">
        <v>43927</v>
      </c>
      <c r="I100">
        <v>11486</v>
      </c>
      <c r="J100" t="s">
        <v>282</v>
      </c>
      <c r="L100" t="s">
        <v>35</v>
      </c>
      <c r="Q100" s="11">
        <v>43927</v>
      </c>
      <c r="R100" t="s">
        <v>4155</v>
      </c>
      <c r="S100" t="s">
        <v>4154</v>
      </c>
      <c r="T100" t="s">
        <v>7492</v>
      </c>
      <c r="U100" t="s">
        <v>528</v>
      </c>
      <c r="V100" t="s">
        <v>529</v>
      </c>
      <c r="W100" t="s">
        <v>421</v>
      </c>
      <c r="X100" s="11">
        <v>43927</v>
      </c>
      <c r="Y100" t="s">
        <v>536</v>
      </c>
      <c r="Z100" t="s">
        <v>219</v>
      </c>
      <c r="AA100" s="11">
        <v>43927</v>
      </c>
      <c r="AB100" t="s">
        <v>220</v>
      </c>
      <c r="AC100" t="s">
        <v>4161</v>
      </c>
      <c r="AD100" t="s">
        <v>3502</v>
      </c>
      <c r="AE100">
        <v>3124.7</v>
      </c>
      <c r="AF100" t="s">
        <v>52</v>
      </c>
      <c r="AG100">
        <v>3124.7</v>
      </c>
      <c r="AH100" t="s">
        <v>52</v>
      </c>
      <c r="AI100">
        <v>0</v>
      </c>
      <c r="AJ100" t="s">
        <v>101</v>
      </c>
      <c r="AK100" t="s">
        <v>51</v>
      </c>
      <c r="AL100" t="s">
        <v>97</v>
      </c>
      <c r="AM100" t="s">
        <v>2476</v>
      </c>
      <c r="AN100">
        <v>960</v>
      </c>
      <c r="AO100">
        <v>0</v>
      </c>
      <c r="AP100" t="s">
        <v>2590</v>
      </c>
      <c r="AQ100" t="s">
        <v>2512</v>
      </c>
      <c r="AR100" t="s">
        <v>2407</v>
      </c>
      <c r="AS100" t="s">
        <v>7493</v>
      </c>
      <c r="AT100" t="s">
        <v>102</v>
      </c>
    </row>
    <row r="101" spans="1:46" x14ac:dyDescent="0.35">
      <c r="A101" t="s">
        <v>623</v>
      </c>
      <c r="B101" t="s">
        <v>622</v>
      </c>
      <c r="E101" t="s">
        <v>400</v>
      </c>
      <c r="G101">
        <v>1</v>
      </c>
      <c r="H101" s="11">
        <v>43928</v>
      </c>
      <c r="I101">
        <v>11581</v>
      </c>
      <c r="J101" t="s">
        <v>282</v>
      </c>
      <c r="L101" t="s">
        <v>35</v>
      </c>
      <c r="Q101" s="11">
        <v>43928</v>
      </c>
      <c r="R101" t="s">
        <v>4155</v>
      </c>
      <c r="S101" t="s">
        <v>4154</v>
      </c>
      <c r="T101" t="s">
        <v>7492</v>
      </c>
      <c r="U101" t="s">
        <v>401</v>
      </c>
      <c r="V101" t="s">
        <v>623</v>
      </c>
      <c r="W101" t="s">
        <v>88</v>
      </c>
      <c r="X101" s="11">
        <v>43929</v>
      </c>
      <c r="Y101" t="s">
        <v>624</v>
      </c>
      <c r="Z101" t="s">
        <v>219</v>
      </c>
      <c r="AA101" s="11">
        <v>43929</v>
      </c>
      <c r="AB101" t="s">
        <v>220</v>
      </c>
      <c r="AC101" t="s">
        <v>2407</v>
      </c>
      <c r="AD101" t="s">
        <v>3546</v>
      </c>
      <c r="AE101">
        <v>18739.150000000001</v>
      </c>
      <c r="AF101" t="s">
        <v>52</v>
      </c>
      <c r="AG101">
        <v>18739.150000000001</v>
      </c>
      <c r="AH101" t="s">
        <v>52</v>
      </c>
      <c r="AI101">
        <v>0</v>
      </c>
      <c r="AJ101" t="s">
        <v>101</v>
      </c>
      <c r="AK101" t="s">
        <v>103</v>
      </c>
      <c r="AL101" t="s">
        <v>97</v>
      </c>
      <c r="AM101" t="s">
        <v>2488</v>
      </c>
      <c r="AN101">
        <v>1</v>
      </c>
      <c r="AO101">
        <v>0</v>
      </c>
      <c r="AP101" t="s">
        <v>2473</v>
      </c>
      <c r="AQ101" t="s">
        <v>2526</v>
      </c>
      <c r="AR101" t="s">
        <v>2407</v>
      </c>
      <c r="AS101" t="s">
        <v>7497</v>
      </c>
      <c r="AT101" t="s">
        <v>104</v>
      </c>
    </row>
    <row r="102" spans="1:46" x14ac:dyDescent="0.35">
      <c r="A102" t="s">
        <v>538</v>
      </c>
      <c r="B102" t="s">
        <v>387</v>
      </c>
      <c r="E102" t="s">
        <v>388</v>
      </c>
      <c r="G102">
        <v>1</v>
      </c>
      <c r="H102" t="s">
        <v>537</v>
      </c>
      <c r="I102">
        <v>10513</v>
      </c>
      <c r="J102" t="s">
        <v>379</v>
      </c>
      <c r="K102" s="11">
        <v>43995</v>
      </c>
      <c r="L102" t="s">
        <v>35</v>
      </c>
      <c r="Q102" s="11">
        <v>43927</v>
      </c>
      <c r="R102" t="s">
        <v>4155</v>
      </c>
      <c r="S102" t="s">
        <v>4154</v>
      </c>
      <c r="T102" t="s">
        <v>7492</v>
      </c>
      <c r="U102" t="s">
        <v>389</v>
      </c>
      <c r="V102" t="s">
        <v>538</v>
      </c>
      <c r="W102" t="s">
        <v>88</v>
      </c>
      <c r="X102" s="11">
        <v>43927</v>
      </c>
      <c r="Y102" t="s">
        <v>539</v>
      </c>
      <c r="Z102" t="s">
        <v>219</v>
      </c>
      <c r="AA102" s="11">
        <v>43927</v>
      </c>
      <c r="AB102" t="s">
        <v>220</v>
      </c>
      <c r="AC102" t="s">
        <v>2407</v>
      </c>
      <c r="AD102" t="s">
        <v>3503</v>
      </c>
      <c r="AE102">
        <v>489296.63999999996</v>
      </c>
      <c r="AF102" t="s">
        <v>52</v>
      </c>
      <c r="AG102">
        <v>489296.64000000001</v>
      </c>
      <c r="AH102" t="s">
        <v>52</v>
      </c>
      <c r="AI102">
        <v>0</v>
      </c>
      <c r="AJ102" t="s">
        <v>101</v>
      </c>
      <c r="AK102" t="s">
        <v>103</v>
      </c>
      <c r="AL102" t="s">
        <v>97</v>
      </c>
      <c r="AM102" t="s">
        <v>2488</v>
      </c>
      <c r="AN102">
        <v>1</v>
      </c>
      <c r="AO102">
        <v>0</v>
      </c>
      <c r="AP102" t="s">
        <v>2590</v>
      </c>
      <c r="AQ102" t="s">
        <v>2512</v>
      </c>
      <c r="AR102" t="s">
        <v>2407</v>
      </c>
      <c r="AS102" t="s">
        <v>7497</v>
      </c>
      <c r="AT102" t="s">
        <v>104</v>
      </c>
    </row>
    <row r="103" spans="1:46" x14ac:dyDescent="0.35">
      <c r="A103" t="s">
        <v>1635</v>
      </c>
      <c r="B103" t="s">
        <v>1632</v>
      </c>
      <c r="C103" t="s">
        <v>545</v>
      </c>
      <c r="E103" t="s">
        <v>1633</v>
      </c>
      <c r="H103" s="11">
        <v>43966</v>
      </c>
      <c r="I103">
        <v>16553</v>
      </c>
      <c r="J103" t="s">
        <v>547</v>
      </c>
      <c r="K103" s="11">
        <v>44008</v>
      </c>
      <c r="L103" t="s">
        <v>35</v>
      </c>
      <c r="Q103" s="11">
        <v>44008</v>
      </c>
      <c r="R103" t="s">
        <v>4155</v>
      </c>
      <c r="S103" t="s">
        <v>4154</v>
      </c>
      <c r="T103" t="s">
        <v>7492</v>
      </c>
      <c r="U103" t="s">
        <v>1634</v>
      </c>
      <c r="V103" t="s">
        <v>1635</v>
      </c>
      <c r="W103" t="s">
        <v>88</v>
      </c>
      <c r="X103" s="11">
        <v>44011</v>
      </c>
      <c r="Y103" t="s">
        <v>1636</v>
      </c>
      <c r="Z103" t="s">
        <v>219</v>
      </c>
      <c r="AA103" s="11">
        <v>44011</v>
      </c>
      <c r="AB103" t="s">
        <v>220</v>
      </c>
      <c r="AC103" t="s">
        <v>2407</v>
      </c>
      <c r="AD103" t="s">
        <v>3843</v>
      </c>
      <c r="AE103">
        <v>133100</v>
      </c>
      <c r="AF103" t="s">
        <v>52</v>
      </c>
      <c r="AG103">
        <v>133100</v>
      </c>
      <c r="AH103" t="s">
        <v>52</v>
      </c>
      <c r="AI103">
        <v>0</v>
      </c>
      <c r="AJ103" t="s">
        <v>101</v>
      </c>
      <c r="AK103" t="s">
        <v>92</v>
      </c>
      <c r="AL103" t="s">
        <v>97</v>
      </c>
      <c r="AM103" t="s">
        <v>2488</v>
      </c>
      <c r="AN103">
        <v>1</v>
      </c>
      <c r="AO103">
        <v>0</v>
      </c>
      <c r="AP103" t="s">
        <v>2590</v>
      </c>
      <c r="AQ103" t="s">
        <v>2512</v>
      </c>
      <c r="AR103" t="s">
        <v>2407</v>
      </c>
      <c r="AS103" t="s">
        <v>7496</v>
      </c>
      <c r="AT103" t="s">
        <v>110</v>
      </c>
    </row>
    <row r="104" spans="1:46" x14ac:dyDescent="0.35">
      <c r="A104" t="s">
        <v>974</v>
      </c>
      <c r="B104" t="s">
        <v>544</v>
      </c>
      <c r="C104" t="s">
        <v>545</v>
      </c>
      <c r="E104" t="s">
        <v>972</v>
      </c>
      <c r="H104" s="11">
        <v>43966</v>
      </c>
      <c r="I104">
        <v>16555</v>
      </c>
      <c r="J104" t="s">
        <v>547</v>
      </c>
      <c r="K104" s="11">
        <v>44008</v>
      </c>
      <c r="L104" t="s">
        <v>35</v>
      </c>
      <c r="R104" t="s">
        <v>4155</v>
      </c>
      <c r="S104" t="s">
        <v>4154</v>
      </c>
      <c r="T104" t="s">
        <v>7492</v>
      </c>
      <c r="U104" t="s">
        <v>973</v>
      </c>
      <c r="V104" t="s">
        <v>974</v>
      </c>
      <c r="W104" t="s">
        <v>88</v>
      </c>
      <c r="X104" s="11">
        <v>43949</v>
      </c>
      <c r="Y104" t="s">
        <v>975</v>
      </c>
      <c r="Z104" t="s">
        <v>219</v>
      </c>
      <c r="AA104" s="11">
        <v>43949</v>
      </c>
      <c r="AB104" t="s">
        <v>220</v>
      </c>
      <c r="AC104" t="s">
        <v>2407</v>
      </c>
      <c r="AD104" t="s">
        <v>3641</v>
      </c>
      <c r="AE104">
        <v>21780</v>
      </c>
      <c r="AF104" t="s">
        <v>52</v>
      </c>
      <c r="AG104">
        <v>21780</v>
      </c>
      <c r="AH104" t="s">
        <v>52</v>
      </c>
      <c r="AI104">
        <v>0</v>
      </c>
      <c r="AJ104" t="s">
        <v>101</v>
      </c>
      <c r="AK104" t="s">
        <v>92</v>
      </c>
      <c r="AL104" t="s">
        <v>97</v>
      </c>
      <c r="AM104" t="s">
        <v>2488</v>
      </c>
      <c r="AN104">
        <v>1</v>
      </c>
      <c r="AO104">
        <v>0</v>
      </c>
      <c r="AP104" t="s">
        <v>2580</v>
      </c>
      <c r="AQ104" t="s">
        <v>2512</v>
      </c>
      <c r="AR104" t="s">
        <v>2407</v>
      </c>
      <c r="AS104" t="s">
        <v>7496</v>
      </c>
      <c r="AT104" t="s">
        <v>110</v>
      </c>
    </row>
    <row r="105" spans="1:46" x14ac:dyDescent="0.35">
      <c r="A105" t="s">
        <v>974</v>
      </c>
      <c r="B105" t="s">
        <v>544</v>
      </c>
      <c r="C105" t="s">
        <v>545</v>
      </c>
      <c r="E105" t="s">
        <v>972</v>
      </c>
      <c r="H105" s="11">
        <v>43966</v>
      </c>
      <c r="I105">
        <v>16555</v>
      </c>
      <c r="J105" t="s">
        <v>547</v>
      </c>
      <c r="K105" s="11">
        <v>44008</v>
      </c>
      <c r="L105" t="s">
        <v>35</v>
      </c>
      <c r="R105" t="s">
        <v>4155</v>
      </c>
      <c r="S105" t="s">
        <v>4154</v>
      </c>
      <c r="T105" t="s">
        <v>7492</v>
      </c>
      <c r="U105" t="s">
        <v>973</v>
      </c>
      <c r="V105" t="s">
        <v>974</v>
      </c>
      <c r="W105" t="s">
        <v>222</v>
      </c>
      <c r="X105" s="11">
        <v>43994</v>
      </c>
      <c r="Y105" t="s">
        <v>977</v>
      </c>
      <c r="Z105" t="s">
        <v>219</v>
      </c>
      <c r="AA105" s="11">
        <v>43949</v>
      </c>
      <c r="AB105" t="s">
        <v>220</v>
      </c>
      <c r="AC105" t="s">
        <v>2407</v>
      </c>
      <c r="AD105" t="s">
        <v>3643</v>
      </c>
      <c r="AE105">
        <v>20731.5</v>
      </c>
      <c r="AF105" t="s">
        <v>52</v>
      </c>
      <c r="AG105">
        <v>20731.5</v>
      </c>
      <c r="AH105" t="s">
        <v>52</v>
      </c>
      <c r="AI105">
        <v>0</v>
      </c>
      <c r="AJ105" t="s">
        <v>101</v>
      </c>
      <c r="AK105" t="s">
        <v>92</v>
      </c>
      <c r="AL105" t="s">
        <v>97</v>
      </c>
      <c r="AM105" t="s">
        <v>2488</v>
      </c>
      <c r="AN105">
        <v>1</v>
      </c>
      <c r="AO105">
        <v>0</v>
      </c>
      <c r="AP105" t="s">
        <v>2580</v>
      </c>
      <c r="AQ105" t="s">
        <v>2512</v>
      </c>
      <c r="AR105" t="s">
        <v>2407</v>
      </c>
      <c r="AS105" t="s">
        <v>7496</v>
      </c>
      <c r="AT105" t="s">
        <v>110</v>
      </c>
    </row>
    <row r="106" spans="1:46" x14ac:dyDescent="0.35">
      <c r="A106" t="s">
        <v>974</v>
      </c>
      <c r="B106" t="s">
        <v>544</v>
      </c>
      <c r="C106" t="s">
        <v>545</v>
      </c>
      <c r="E106" t="s">
        <v>972</v>
      </c>
      <c r="H106" s="11">
        <v>43966</v>
      </c>
      <c r="I106">
        <v>16555</v>
      </c>
      <c r="J106" t="s">
        <v>547</v>
      </c>
      <c r="K106" s="11">
        <v>44008</v>
      </c>
      <c r="L106" t="s">
        <v>35</v>
      </c>
      <c r="R106" t="s">
        <v>4155</v>
      </c>
      <c r="S106" t="s">
        <v>4154</v>
      </c>
      <c r="T106" t="s">
        <v>7492</v>
      </c>
      <c r="U106" t="s">
        <v>973</v>
      </c>
      <c r="V106" t="s">
        <v>974</v>
      </c>
      <c r="W106" t="s">
        <v>217</v>
      </c>
      <c r="X106" s="11">
        <v>43977</v>
      </c>
      <c r="Y106" t="s">
        <v>976</v>
      </c>
      <c r="Z106" t="s">
        <v>219</v>
      </c>
      <c r="AA106" s="11">
        <v>43949</v>
      </c>
      <c r="AB106" t="s">
        <v>220</v>
      </c>
      <c r="AC106" t="s">
        <v>2407</v>
      </c>
      <c r="AD106" t="s">
        <v>3642</v>
      </c>
      <c r="AE106">
        <v>15567.35</v>
      </c>
      <c r="AF106" t="s">
        <v>52</v>
      </c>
      <c r="AG106">
        <v>15567.35</v>
      </c>
      <c r="AH106" t="s">
        <v>52</v>
      </c>
      <c r="AI106">
        <v>0</v>
      </c>
      <c r="AJ106" t="s">
        <v>101</v>
      </c>
      <c r="AK106" t="s">
        <v>92</v>
      </c>
      <c r="AL106" t="s">
        <v>97</v>
      </c>
      <c r="AM106" t="s">
        <v>2488</v>
      </c>
      <c r="AN106">
        <v>1</v>
      </c>
      <c r="AO106">
        <v>0</v>
      </c>
      <c r="AP106" t="s">
        <v>2580</v>
      </c>
      <c r="AQ106" t="s">
        <v>2512</v>
      </c>
      <c r="AR106" t="s">
        <v>2407</v>
      </c>
      <c r="AS106" t="s">
        <v>7496</v>
      </c>
      <c r="AT106" t="s">
        <v>110</v>
      </c>
    </row>
    <row r="107" spans="1:46" x14ac:dyDescent="0.35">
      <c r="A107" t="s">
        <v>974</v>
      </c>
      <c r="B107" t="s">
        <v>544</v>
      </c>
      <c r="C107" t="s">
        <v>545</v>
      </c>
      <c r="E107" t="s">
        <v>972</v>
      </c>
      <c r="H107" s="11">
        <v>43966</v>
      </c>
      <c r="I107">
        <v>16555</v>
      </c>
      <c r="J107" t="s">
        <v>547</v>
      </c>
      <c r="K107" s="11">
        <v>44008</v>
      </c>
      <c r="L107" t="s">
        <v>35</v>
      </c>
      <c r="R107" t="s">
        <v>4155</v>
      </c>
      <c r="S107" t="s">
        <v>4154</v>
      </c>
      <c r="T107" t="s">
        <v>7492</v>
      </c>
      <c r="U107" t="s">
        <v>973</v>
      </c>
      <c r="V107" t="s">
        <v>974</v>
      </c>
      <c r="W107" t="s">
        <v>421</v>
      </c>
      <c r="X107" s="11">
        <v>43994</v>
      </c>
      <c r="Y107" t="s">
        <v>978</v>
      </c>
      <c r="Z107" t="s">
        <v>219</v>
      </c>
      <c r="AA107" s="11">
        <v>43949</v>
      </c>
      <c r="AB107" t="s">
        <v>220</v>
      </c>
      <c r="AC107" t="s">
        <v>2407</v>
      </c>
      <c r="AD107" t="s">
        <v>3644</v>
      </c>
      <c r="AE107">
        <v>11313.5</v>
      </c>
      <c r="AF107" t="s">
        <v>52</v>
      </c>
      <c r="AG107">
        <v>11313.5</v>
      </c>
      <c r="AH107" t="s">
        <v>52</v>
      </c>
      <c r="AI107">
        <v>0</v>
      </c>
      <c r="AJ107" t="s">
        <v>101</v>
      </c>
      <c r="AK107" t="s">
        <v>92</v>
      </c>
      <c r="AL107" t="s">
        <v>97</v>
      </c>
      <c r="AM107" t="s">
        <v>2488</v>
      </c>
      <c r="AN107">
        <v>1</v>
      </c>
      <c r="AO107">
        <v>0</v>
      </c>
      <c r="AP107" t="s">
        <v>2580</v>
      </c>
      <c r="AQ107" t="s">
        <v>2512</v>
      </c>
      <c r="AR107" t="s">
        <v>2407</v>
      </c>
      <c r="AS107" t="s">
        <v>7496</v>
      </c>
      <c r="AT107" t="s">
        <v>110</v>
      </c>
    </row>
    <row r="108" spans="1:46" x14ac:dyDescent="0.35">
      <c r="A108" t="s">
        <v>974</v>
      </c>
      <c r="B108" t="s">
        <v>544</v>
      </c>
      <c r="C108" t="s">
        <v>545</v>
      </c>
      <c r="E108" t="s">
        <v>972</v>
      </c>
      <c r="H108" s="11">
        <v>43966</v>
      </c>
      <c r="I108">
        <v>16555</v>
      </c>
      <c r="J108" t="s">
        <v>547</v>
      </c>
      <c r="K108" s="11">
        <v>44008</v>
      </c>
      <c r="L108" t="s">
        <v>35</v>
      </c>
      <c r="R108" t="s">
        <v>4155</v>
      </c>
      <c r="S108" t="s">
        <v>4154</v>
      </c>
      <c r="T108" t="s">
        <v>7492</v>
      </c>
      <c r="U108" t="s">
        <v>973</v>
      </c>
      <c r="V108" t="s">
        <v>974</v>
      </c>
      <c r="W108" t="s">
        <v>423</v>
      </c>
      <c r="X108" s="11">
        <v>44004</v>
      </c>
      <c r="Y108" t="s">
        <v>979</v>
      </c>
      <c r="Z108" t="s">
        <v>219</v>
      </c>
      <c r="AA108" s="11">
        <v>43949</v>
      </c>
      <c r="AB108" t="s">
        <v>220</v>
      </c>
      <c r="AC108" t="s">
        <v>2407</v>
      </c>
      <c r="AD108" t="s">
        <v>3645</v>
      </c>
      <c r="AE108">
        <v>10389.43</v>
      </c>
      <c r="AF108" t="s">
        <v>52</v>
      </c>
      <c r="AG108">
        <v>10389.43</v>
      </c>
      <c r="AH108" t="s">
        <v>52</v>
      </c>
      <c r="AI108">
        <v>0</v>
      </c>
      <c r="AJ108" t="s">
        <v>101</v>
      </c>
      <c r="AK108" t="s">
        <v>92</v>
      </c>
      <c r="AL108" t="s">
        <v>97</v>
      </c>
      <c r="AM108" t="s">
        <v>2488</v>
      </c>
      <c r="AN108">
        <v>1</v>
      </c>
      <c r="AO108">
        <v>0</v>
      </c>
      <c r="AP108" t="s">
        <v>2580</v>
      </c>
      <c r="AQ108" t="s">
        <v>2512</v>
      </c>
      <c r="AR108" t="s">
        <v>2407</v>
      </c>
      <c r="AS108" t="s">
        <v>7496</v>
      </c>
      <c r="AT108" t="s">
        <v>110</v>
      </c>
    </row>
    <row r="109" spans="1:46" x14ac:dyDescent="0.35">
      <c r="A109" t="s">
        <v>586</v>
      </c>
      <c r="B109" t="s">
        <v>544</v>
      </c>
      <c r="C109" t="s">
        <v>545</v>
      </c>
      <c r="E109" t="s">
        <v>584</v>
      </c>
      <c r="H109" s="11">
        <v>43966</v>
      </c>
      <c r="I109">
        <v>16555</v>
      </c>
      <c r="J109" t="s">
        <v>547</v>
      </c>
      <c r="K109" s="11">
        <v>44008</v>
      </c>
      <c r="L109" t="s">
        <v>35</v>
      </c>
      <c r="R109" t="s">
        <v>4155</v>
      </c>
      <c r="S109" t="s">
        <v>4154</v>
      </c>
      <c r="T109" t="s">
        <v>7492</v>
      </c>
      <c r="U109" t="s">
        <v>585</v>
      </c>
      <c r="V109" t="s">
        <v>586</v>
      </c>
      <c r="W109" t="s">
        <v>88</v>
      </c>
      <c r="X109" s="11">
        <v>43928</v>
      </c>
      <c r="Y109" t="s">
        <v>587</v>
      </c>
      <c r="Z109" t="s">
        <v>219</v>
      </c>
      <c r="AA109" s="11">
        <v>43928</v>
      </c>
      <c r="AB109" t="s">
        <v>220</v>
      </c>
      <c r="AC109" t="s">
        <v>2407</v>
      </c>
      <c r="AD109" t="s">
        <v>3513</v>
      </c>
      <c r="AE109">
        <v>3968.8</v>
      </c>
      <c r="AF109" t="s">
        <v>52</v>
      </c>
      <c r="AG109">
        <v>3968.8</v>
      </c>
      <c r="AH109" t="s">
        <v>52</v>
      </c>
      <c r="AI109">
        <v>0</v>
      </c>
      <c r="AJ109" t="s">
        <v>101</v>
      </c>
      <c r="AK109" t="s">
        <v>92</v>
      </c>
      <c r="AL109" t="s">
        <v>97</v>
      </c>
      <c r="AM109" t="s">
        <v>2488</v>
      </c>
      <c r="AN109">
        <v>1</v>
      </c>
      <c r="AO109">
        <v>0</v>
      </c>
      <c r="AP109" t="s">
        <v>2580</v>
      </c>
      <c r="AQ109" t="s">
        <v>2512</v>
      </c>
      <c r="AR109" t="s">
        <v>2407</v>
      </c>
      <c r="AS109" t="s">
        <v>7496</v>
      </c>
      <c r="AT109" t="s">
        <v>110</v>
      </c>
    </row>
    <row r="110" spans="1:46" x14ac:dyDescent="0.35">
      <c r="A110" t="s">
        <v>586</v>
      </c>
      <c r="B110" t="s">
        <v>544</v>
      </c>
      <c r="C110" t="s">
        <v>545</v>
      </c>
      <c r="E110" t="s">
        <v>584</v>
      </c>
      <c r="H110" s="11">
        <v>43966</v>
      </c>
      <c r="I110">
        <v>16555</v>
      </c>
      <c r="J110" t="s">
        <v>547</v>
      </c>
      <c r="K110" s="11">
        <v>44008</v>
      </c>
      <c r="L110" t="s">
        <v>35</v>
      </c>
      <c r="R110" t="s">
        <v>4155</v>
      </c>
      <c r="S110" t="s">
        <v>4154</v>
      </c>
      <c r="T110" t="s">
        <v>7492</v>
      </c>
      <c r="U110" t="s">
        <v>585</v>
      </c>
      <c r="V110" t="s">
        <v>586</v>
      </c>
      <c r="W110" t="s">
        <v>217</v>
      </c>
      <c r="X110" s="11">
        <v>43948</v>
      </c>
      <c r="Y110" t="s">
        <v>588</v>
      </c>
      <c r="Z110" t="s">
        <v>219</v>
      </c>
      <c r="AA110" s="11">
        <v>43928</v>
      </c>
      <c r="AB110" t="s">
        <v>220</v>
      </c>
      <c r="AC110" t="s">
        <v>2407</v>
      </c>
      <c r="AD110" t="s">
        <v>3514</v>
      </c>
      <c r="AE110">
        <v>28326.1</v>
      </c>
      <c r="AF110" t="s">
        <v>52</v>
      </c>
      <c r="AG110">
        <v>28326.1</v>
      </c>
      <c r="AH110" t="s">
        <v>52</v>
      </c>
      <c r="AI110">
        <v>0</v>
      </c>
      <c r="AJ110" t="s">
        <v>101</v>
      </c>
      <c r="AK110" t="s">
        <v>92</v>
      </c>
      <c r="AL110" t="s">
        <v>97</v>
      </c>
      <c r="AM110" t="s">
        <v>2488</v>
      </c>
      <c r="AN110">
        <v>1</v>
      </c>
      <c r="AO110">
        <v>0</v>
      </c>
      <c r="AP110" t="s">
        <v>2580</v>
      </c>
      <c r="AQ110" t="s">
        <v>2512</v>
      </c>
      <c r="AR110" t="s">
        <v>2407</v>
      </c>
      <c r="AS110" t="s">
        <v>7496</v>
      </c>
      <c r="AT110" t="s">
        <v>110</v>
      </c>
    </row>
    <row r="111" spans="1:46" x14ac:dyDescent="0.35">
      <c r="A111" t="s">
        <v>586</v>
      </c>
      <c r="B111" t="s">
        <v>544</v>
      </c>
      <c r="C111" t="s">
        <v>545</v>
      </c>
      <c r="E111" t="s">
        <v>584</v>
      </c>
      <c r="H111" s="11">
        <v>43966</v>
      </c>
      <c r="I111">
        <v>16555</v>
      </c>
      <c r="J111" t="s">
        <v>547</v>
      </c>
      <c r="K111" s="11">
        <v>44008</v>
      </c>
      <c r="L111" t="s">
        <v>35</v>
      </c>
      <c r="R111" t="s">
        <v>4155</v>
      </c>
      <c r="S111" t="s">
        <v>4154</v>
      </c>
      <c r="T111" t="s">
        <v>7492</v>
      </c>
      <c r="U111" t="s">
        <v>585</v>
      </c>
      <c r="V111" t="s">
        <v>586</v>
      </c>
      <c r="W111" t="s">
        <v>421</v>
      </c>
      <c r="X111" s="11">
        <v>43994</v>
      </c>
      <c r="Y111" t="s">
        <v>590</v>
      </c>
      <c r="Z111" t="s">
        <v>219</v>
      </c>
      <c r="AA111" s="11">
        <v>43928</v>
      </c>
      <c r="AB111" t="s">
        <v>220</v>
      </c>
      <c r="AC111" t="s">
        <v>2407</v>
      </c>
      <c r="AD111" t="s">
        <v>3516</v>
      </c>
      <c r="AE111">
        <v>25797.200000000001</v>
      </c>
      <c r="AF111" t="s">
        <v>52</v>
      </c>
      <c r="AG111">
        <v>25797.200000000001</v>
      </c>
      <c r="AH111" t="s">
        <v>52</v>
      </c>
      <c r="AI111">
        <v>0</v>
      </c>
      <c r="AJ111" t="s">
        <v>101</v>
      </c>
      <c r="AK111" t="s">
        <v>92</v>
      </c>
      <c r="AL111" t="s">
        <v>97</v>
      </c>
      <c r="AM111" t="s">
        <v>2488</v>
      </c>
      <c r="AN111">
        <v>1</v>
      </c>
      <c r="AO111">
        <v>0</v>
      </c>
      <c r="AP111" t="s">
        <v>2580</v>
      </c>
      <c r="AQ111" t="s">
        <v>2512</v>
      </c>
      <c r="AR111" t="s">
        <v>2407</v>
      </c>
      <c r="AS111" t="s">
        <v>7496</v>
      </c>
      <c r="AT111" t="s">
        <v>110</v>
      </c>
    </row>
    <row r="112" spans="1:46" x14ac:dyDescent="0.35">
      <c r="A112" t="s">
        <v>586</v>
      </c>
      <c r="B112" t="s">
        <v>544</v>
      </c>
      <c r="C112" t="s">
        <v>545</v>
      </c>
      <c r="E112" t="s">
        <v>584</v>
      </c>
      <c r="H112" s="11">
        <v>43966</v>
      </c>
      <c r="I112">
        <v>16555</v>
      </c>
      <c r="J112" t="s">
        <v>547</v>
      </c>
      <c r="K112" s="11">
        <v>44008</v>
      </c>
      <c r="L112" t="s">
        <v>35</v>
      </c>
      <c r="R112" t="s">
        <v>4155</v>
      </c>
      <c r="S112" t="s">
        <v>4154</v>
      </c>
      <c r="T112" t="s">
        <v>7492</v>
      </c>
      <c r="U112" t="s">
        <v>585</v>
      </c>
      <c r="V112" t="s">
        <v>586</v>
      </c>
      <c r="W112" t="s">
        <v>222</v>
      </c>
      <c r="X112" s="11">
        <v>43977</v>
      </c>
      <c r="Y112" t="s">
        <v>589</v>
      </c>
      <c r="Z112" t="s">
        <v>219</v>
      </c>
      <c r="AA112" s="11">
        <v>43928</v>
      </c>
      <c r="AB112" t="s">
        <v>220</v>
      </c>
      <c r="AC112" t="s">
        <v>2407</v>
      </c>
      <c r="AD112" t="s">
        <v>3515</v>
      </c>
      <c r="AE112">
        <v>21108.45</v>
      </c>
      <c r="AF112" t="s">
        <v>52</v>
      </c>
      <c r="AG112">
        <v>21108.45</v>
      </c>
      <c r="AH112" t="s">
        <v>52</v>
      </c>
      <c r="AI112">
        <v>0</v>
      </c>
      <c r="AJ112" t="s">
        <v>101</v>
      </c>
      <c r="AK112" t="s">
        <v>92</v>
      </c>
      <c r="AL112" t="s">
        <v>97</v>
      </c>
      <c r="AM112" t="s">
        <v>2488</v>
      </c>
      <c r="AN112">
        <v>1</v>
      </c>
      <c r="AO112">
        <v>0</v>
      </c>
      <c r="AP112" t="s">
        <v>2580</v>
      </c>
      <c r="AQ112" t="s">
        <v>2512</v>
      </c>
      <c r="AR112" t="s">
        <v>2407</v>
      </c>
      <c r="AS112" t="s">
        <v>7496</v>
      </c>
      <c r="AT112" t="s">
        <v>110</v>
      </c>
    </row>
    <row r="113" spans="1:46" x14ac:dyDescent="0.35">
      <c r="A113" t="s">
        <v>586</v>
      </c>
      <c r="B113" t="s">
        <v>544</v>
      </c>
      <c r="C113" t="s">
        <v>545</v>
      </c>
      <c r="E113" t="s">
        <v>584</v>
      </c>
      <c r="H113" s="11">
        <v>43966</v>
      </c>
      <c r="I113">
        <v>16555</v>
      </c>
      <c r="J113" t="s">
        <v>547</v>
      </c>
      <c r="K113" s="11">
        <v>44008</v>
      </c>
      <c r="L113" t="s">
        <v>35</v>
      </c>
      <c r="R113" t="s">
        <v>4155</v>
      </c>
      <c r="S113" t="s">
        <v>4154</v>
      </c>
      <c r="T113" t="s">
        <v>7492</v>
      </c>
      <c r="U113" t="s">
        <v>585</v>
      </c>
      <c r="V113" t="s">
        <v>586</v>
      </c>
      <c r="W113" t="s">
        <v>423</v>
      </c>
      <c r="X113" s="11">
        <v>43994</v>
      </c>
      <c r="Y113" t="s">
        <v>591</v>
      </c>
      <c r="Z113" t="s">
        <v>219</v>
      </c>
      <c r="AA113" s="11">
        <v>43928</v>
      </c>
      <c r="AB113" t="s">
        <v>220</v>
      </c>
      <c r="AC113" t="s">
        <v>2407</v>
      </c>
      <c r="AD113" t="s">
        <v>3517</v>
      </c>
      <c r="AE113">
        <v>17227.38</v>
      </c>
      <c r="AF113" t="s">
        <v>52</v>
      </c>
      <c r="AG113">
        <v>17227.38</v>
      </c>
      <c r="AH113" t="s">
        <v>52</v>
      </c>
      <c r="AI113">
        <v>0</v>
      </c>
      <c r="AJ113" t="s">
        <v>101</v>
      </c>
      <c r="AK113" t="s">
        <v>92</v>
      </c>
      <c r="AL113" t="s">
        <v>97</v>
      </c>
      <c r="AM113" t="s">
        <v>2488</v>
      </c>
      <c r="AN113">
        <v>1</v>
      </c>
      <c r="AO113">
        <v>0</v>
      </c>
      <c r="AP113" t="s">
        <v>2580</v>
      </c>
      <c r="AQ113" t="s">
        <v>2512</v>
      </c>
      <c r="AR113" t="s">
        <v>2407</v>
      </c>
      <c r="AS113" t="s">
        <v>7496</v>
      </c>
      <c r="AT113" t="s">
        <v>110</v>
      </c>
    </row>
    <row r="114" spans="1:46" x14ac:dyDescent="0.35">
      <c r="A114" t="s">
        <v>586</v>
      </c>
      <c r="B114" t="s">
        <v>544</v>
      </c>
      <c r="C114" t="s">
        <v>545</v>
      </c>
      <c r="E114" t="s">
        <v>584</v>
      </c>
      <c r="H114" s="11">
        <v>43966</v>
      </c>
      <c r="I114">
        <v>16555</v>
      </c>
      <c r="J114" t="s">
        <v>547</v>
      </c>
      <c r="K114" s="11">
        <v>44008</v>
      </c>
      <c r="L114" t="s">
        <v>35</v>
      </c>
      <c r="R114" t="s">
        <v>4155</v>
      </c>
      <c r="S114" t="s">
        <v>4154</v>
      </c>
      <c r="T114" t="s">
        <v>7492</v>
      </c>
      <c r="U114" t="s">
        <v>585</v>
      </c>
      <c r="V114" t="s">
        <v>586</v>
      </c>
      <c r="W114" t="s">
        <v>511</v>
      </c>
      <c r="X114" s="11">
        <v>44004</v>
      </c>
      <c r="Y114" t="s">
        <v>592</v>
      </c>
      <c r="Z114" t="s">
        <v>219</v>
      </c>
      <c r="AA114" s="11">
        <v>43928</v>
      </c>
      <c r="AB114" t="s">
        <v>220</v>
      </c>
      <c r="AC114" t="s">
        <v>2407</v>
      </c>
      <c r="AD114" t="s">
        <v>3518</v>
      </c>
      <c r="AE114">
        <v>16595.150000000001</v>
      </c>
      <c r="AF114" t="s">
        <v>52</v>
      </c>
      <c r="AG114">
        <v>16595.150000000001</v>
      </c>
      <c r="AH114" t="s">
        <v>52</v>
      </c>
      <c r="AI114">
        <v>0</v>
      </c>
      <c r="AJ114" t="s">
        <v>101</v>
      </c>
      <c r="AK114" t="s">
        <v>92</v>
      </c>
      <c r="AL114" t="s">
        <v>97</v>
      </c>
      <c r="AM114" t="s">
        <v>2488</v>
      </c>
      <c r="AN114">
        <v>1</v>
      </c>
      <c r="AO114">
        <v>0</v>
      </c>
      <c r="AP114" t="s">
        <v>2580</v>
      </c>
      <c r="AQ114" t="s">
        <v>2512</v>
      </c>
      <c r="AR114" t="s">
        <v>2407</v>
      </c>
      <c r="AS114" t="s">
        <v>7496</v>
      </c>
      <c r="AT114" t="s">
        <v>110</v>
      </c>
    </row>
    <row r="115" spans="1:46" x14ac:dyDescent="0.35">
      <c r="A115" t="s">
        <v>986</v>
      </c>
      <c r="B115" t="s">
        <v>544</v>
      </c>
      <c r="C115" t="s">
        <v>545</v>
      </c>
      <c r="E115" t="s">
        <v>984</v>
      </c>
      <c r="H115" s="11">
        <v>43966</v>
      </c>
      <c r="I115">
        <v>16555</v>
      </c>
      <c r="J115" t="s">
        <v>547</v>
      </c>
      <c r="K115" s="11">
        <v>44008</v>
      </c>
      <c r="L115" t="s">
        <v>35</v>
      </c>
      <c r="R115" t="s">
        <v>4155</v>
      </c>
      <c r="S115" t="s">
        <v>4154</v>
      </c>
      <c r="T115" t="s">
        <v>7492</v>
      </c>
      <c r="U115" t="s">
        <v>985</v>
      </c>
      <c r="V115" t="s">
        <v>986</v>
      </c>
      <c r="W115" t="s">
        <v>88</v>
      </c>
      <c r="X115" s="11">
        <v>43949</v>
      </c>
      <c r="Y115" t="s">
        <v>987</v>
      </c>
      <c r="Z115" t="s">
        <v>219</v>
      </c>
      <c r="AA115" s="11">
        <v>43949</v>
      </c>
      <c r="AB115" t="s">
        <v>220</v>
      </c>
      <c r="AC115" t="s">
        <v>2407</v>
      </c>
      <c r="AD115" t="s">
        <v>3634</v>
      </c>
      <c r="AE115">
        <v>10900</v>
      </c>
      <c r="AF115" t="s">
        <v>52</v>
      </c>
      <c r="AG115">
        <v>10890</v>
      </c>
      <c r="AH115" t="s">
        <v>52</v>
      </c>
      <c r="AI115">
        <v>10</v>
      </c>
      <c r="AJ115" t="s">
        <v>101</v>
      </c>
      <c r="AK115" t="s">
        <v>92</v>
      </c>
      <c r="AL115" t="s">
        <v>97</v>
      </c>
      <c r="AM115" t="s">
        <v>2488</v>
      </c>
      <c r="AN115">
        <v>1</v>
      </c>
      <c r="AO115">
        <v>0</v>
      </c>
      <c r="AP115" t="s">
        <v>2580</v>
      </c>
      <c r="AQ115" t="s">
        <v>2512</v>
      </c>
      <c r="AR115" t="s">
        <v>2407</v>
      </c>
      <c r="AS115" t="s">
        <v>7496</v>
      </c>
      <c r="AT115" t="s">
        <v>110</v>
      </c>
    </row>
    <row r="116" spans="1:46" x14ac:dyDescent="0.35">
      <c r="A116" t="s">
        <v>986</v>
      </c>
      <c r="B116" t="s">
        <v>544</v>
      </c>
      <c r="C116" t="s">
        <v>545</v>
      </c>
      <c r="E116" t="s">
        <v>984</v>
      </c>
      <c r="H116" s="11">
        <v>43966</v>
      </c>
      <c r="I116">
        <v>16555</v>
      </c>
      <c r="J116" t="s">
        <v>547</v>
      </c>
      <c r="K116" s="11">
        <v>44008</v>
      </c>
      <c r="L116" t="s">
        <v>35</v>
      </c>
      <c r="R116" t="s">
        <v>4155</v>
      </c>
      <c r="S116" t="s">
        <v>4154</v>
      </c>
      <c r="T116" t="s">
        <v>7492</v>
      </c>
      <c r="U116" t="s">
        <v>985</v>
      </c>
      <c r="V116" t="s">
        <v>986</v>
      </c>
      <c r="W116" t="s">
        <v>217</v>
      </c>
      <c r="X116" s="11">
        <v>43949</v>
      </c>
      <c r="Y116" t="s">
        <v>988</v>
      </c>
      <c r="Z116" t="s">
        <v>219</v>
      </c>
      <c r="AA116" s="11">
        <v>43949</v>
      </c>
      <c r="AB116" t="s">
        <v>220</v>
      </c>
      <c r="AC116" t="s">
        <v>2407</v>
      </c>
      <c r="AD116" t="s">
        <v>3635</v>
      </c>
      <c r="AE116">
        <v>12450.9</v>
      </c>
      <c r="AF116" t="s">
        <v>52</v>
      </c>
      <c r="AG116">
        <v>12450.9</v>
      </c>
      <c r="AH116" t="s">
        <v>52</v>
      </c>
      <c r="AI116">
        <v>0</v>
      </c>
      <c r="AJ116" t="s">
        <v>101</v>
      </c>
      <c r="AK116" t="s">
        <v>92</v>
      </c>
      <c r="AL116" t="s">
        <v>97</v>
      </c>
      <c r="AM116" t="s">
        <v>2488</v>
      </c>
      <c r="AN116">
        <v>1</v>
      </c>
      <c r="AO116">
        <v>0</v>
      </c>
      <c r="AP116" t="s">
        <v>2580</v>
      </c>
      <c r="AQ116" t="s">
        <v>2512</v>
      </c>
      <c r="AR116" t="s">
        <v>2407</v>
      </c>
      <c r="AS116" t="s">
        <v>7496</v>
      </c>
      <c r="AT116" t="s">
        <v>110</v>
      </c>
    </row>
    <row r="117" spans="1:46" x14ac:dyDescent="0.35">
      <c r="A117" t="s">
        <v>986</v>
      </c>
      <c r="B117" t="s">
        <v>544</v>
      </c>
      <c r="C117" t="s">
        <v>545</v>
      </c>
      <c r="E117" t="s">
        <v>984</v>
      </c>
      <c r="H117" s="11">
        <v>43966</v>
      </c>
      <c r="I117">
        <v>16555</v>
      </c>
      <c r="J117" t="s">
        <v>547</v>
      </c>
      <c r="K117" s="11">
        <v>44008</v>
      </c>
      <c r="L117" t="s">
        <v>35</v>
      </c>
      <c r="R117" t="s">
        <v>4155</v>
      </c>
      <c r="S117" t="s">
        <v>4154</v>
      </c>
      <c r="T117" t="s">
        <v>7492</v>
      </c>
      <c r="U117" t="s">
        <v>985</v>
      </c>
      <c r="V117" t="s">
        <v>986</v>
      </c>
      <c r="W117" t="s">
        <v>421</v>
      </c>
      <c r="X117" s="11">
        <v>43994</v>
      </c>
      <c r="Y117" t="s">
        <v>990</v>
      </c>
      <c r="Z117" t="s">
        <v>219</v>
      </c>
      <c r="AA117" s="11">
        <v>43949</v>
      </c>
      <c r="AB117" t="s">
        <v>220</v>
      </c>
      <c r="AC117" t="s">
        <v>2407</v>
      </c>
      <c r="AD117" t="s">
        <v>3637</v>
      </c>
      <c r="AE117">
        <v>13636.7</v>
      </c>
      <c r="AF117" t="s">
        <v>52</v>
      </c>
      <c r="AG117">
        <v>13636.7</v>
      </c>
      <c r="AH117" t="s">
        <v>52</v>
      </c>
      <c r="AI117">
        <v>0</v>
      </c>
      <c r="AJ117" t="s">
        <v>101</v>
      </c>
      <c r="AK117" t="s">
        <v>92</v>
      </c>
      <c r="AL117" t="s">
        <v>97</v>
      </c>
      <c r="AM117" t="s">
        <v>2488</v>
      </c>
      <c r="AN117">
        <v>1</v>
      </c>
      <c r="AO117">
        <v>0</v>
      </c>
      <c r="AP117" t="s">
        <v>2580</v>
      </c>
      <c r="AQ117" t="s">
        <v>2512</v>
      </c>
      <c r="AR117" t="s">
        <v>2407</v>
      </c>
      <c r="AS117" t="s">
        <v>7496</v>
      </c>
      <c r="AT117" t="s">
        <v>110</v>
      </c>
    </row>
    <row r="118" spans="1:46" x14ac:dyDescent="0.35">
      <c r="A118" t="s">
        <v>986</v>
      </c>
      <c r="B118" t="s">
        <v>544</v>
      </c>
      <c r="C118" t="s">
        <v>545</v>
      </c>
      <c r="E118" t="s">
        <v>984</v>
      </c>
      <c r="H118" s="11">
        <v>43966</v>
      </c>
      <c r="I118">
        <v>16555</v>
      </c>
      <c r="J118" t="s">
        <v>547</v>
      </c>
      <c r="K118" s="11">
        <v>44008</v>
      </c>
      <c r="L118" t="s">
        <v>35</v>
      </c>
      <c r="R118" t="s">
        <v>4155</v>
      </c>
      <c r="S118" t="s">
        <v>4154</v>
      </c>
      <c r="T118" t="s">
        <v>7492</v>
      </c>
      <c r="U118" t="s">
        <v>985</v>
      </c>
      <c r="V118" t="s">
        <v>986</v>
      </c>
      <c r="W118" t="s">
        <v>423</v>
      </c>
      <c r="X118" s="11">
        <v>43994</v>
      </c>
      <c r="Y118" t="s">
        <v>991</v>
      </c>
      <c r="Z118" t="s">
        <v>219</v>
      </c>
      <c r="AA118" s="11">
        <v>43949</v>
      </c>
      <c r="AB118" t="s">
        <v>220</v>
      </c>
      <c r="AC118" t="s">
        <v>2407</v>
      </c>
      <c r="AD118" t="s">
        <v>3638</v>
      </c>
      <c r="AE118">
        <v>9801</v>
      </c>
      <c r="AF118" t="s">
        <v>52</v>
      </c>
      <c r="AG118">
        <v>9801</v>
      </c>
      <c r="AH118" t="s">
        <v>52</v>
      </c>
      <c r="AI118">
        <v>0</v>
      </c>
      <c r="AJ118" t="s">
        <v>101</v>
      </c>
      <c r="AK118" t="s">
        <v>92</v>
      </c>
      <c r="AL118" t="s">
        <v>97</v>
      </c>
      <c r="AM118" t="s">
        <v>2488</v>
      </c>
      <c r="AN118">
        <v>1</v>
      </c>
      <c r="AO118">
        <v>0</v>
      </c>
      <c r="AP118" t="s">
        <v>2580</v>
      </c>
      <c r="AQ118" t="s">
        <v>2512</v>
      </c>
      <c r="AR118" t="s">
        <v>2407</v>
      </c>
      <c r="AS118" t="s">
        <v>7496</v>
      </c>
      <c r="AT118" t="s">
        <v>110</v>
      </c>
    </row>
    <row r="119" spans="1:46" x14ac:dyDescent="0.35">
      <c r="A119" t="s">
        <v>986</v>
      </c>
      <c r="B119" t="s">
        <v>544</v>
      </c>
      <c r="C119" t="s">
        <v>545</v>
      </c>
      <c r="E119" t="s">
        <v>984</v>
      </c>
      <c r="H119" s="11">
        <v>43966</v>
      </c>
      <c r="I119">
        <v>16555</v>
      </c>
      <c r="J119" t="s">
        <v>547</v>
      </c>
      <c r="K119" s="11">
        <v>44008</v>
      </c>
      <c r="L119" t="s">
        <v>35</v>
      </c>
      <c r="R119" t="s">
        <v>4155</v>
      </c>
      <c r="S119" t="s">
        <v>4154</v>
      </c>
      <c r="T119" t="s">
        <v>7492</v>
      </c>
      <c r="U119" t="s">
        <v>985</v>
      </c>
      <c r="V119" t="s">
        <v>986</v>
      </c>
      <c r="W119" t="s">
        <v>222</v>
      </c>
      <c r="X119" s="11">
        <v>43977</v>
      </c>
      <c r="Y119" t="s">
        <v>989</v>
      </c>
      <c r="Z119" t="s">
        <v>219</v>
      </c>
      <c r="AA119" s="11">
        <v>43949</v>
      </c>
      <c r="AB119" t="s">
        <v>220</v>
      </c>
      <c r="AC119" t="s">
        <v>2407</v>
      </c>
      <c r="AD119" t="s">
        <v>3636</v>
      </c>
      <c r="AE119">
        <v>21465.4</v>
      </c>
      <c r="AF119" t="s">
        <v>52</v>
      </c>
      <c r="AG119">
        <v>21465.4</v>
      </c>
      <c r="AH119" t="s">
        <v>52</v>
      </c>
      <c r="AI119">
        <v>0</v>
      </c>
      <c r="AJ119" t="s">
        <v>101</v>
      </c>
      <c r="AK119" t="s">
        <v>92</v>
      </c>
      <c r="AL119" t="s">
        <v>97</v>
      </c>
      <c r="AM119" t="s">
        <v>2488</v>
      </c>
      <c r="AN119">
        <v>1</v>
      </c>
      <c r="AO119">
        <v>0</v>
      </c>
      <c r="AP119" t="s">
        <v>2580</v>
      </c>
      <c r="AQ119" t="s">
        <v>2512</v>
      </c>
      <c r="AR119" t="s">
        <v>2407</v>
      </c>
      <c r="AS119" t="s">
        <v>7496</v>
      </c>
      <c r="AT119" t="s">
        <v>110</v>
      </c>
    </row>
    <row r="120" spans="1:46" x14ac:dyDescent="0.35">
      <c r="A120" t="s">
        <v>986</v>
      </c>
      <c r="B120" t="s">
        <v>544</v>
      </c>
      <c r="C120" t="s">
        <v>545</v>
      </c>
      <c r="E120" t="s">
        <v>984</v>
      </c>
      <c r="H120" s="11">
        <v>43966</v>
      </c>
      <c r="I120">
        <v>16555</v>
      </c>
      <c r="J120" t="s">
        <v>547</v>
      </c>
      <c r="K120" s="11">
        <v>44008</v>
      </c>
      <c r="L120" t="s">
        <v>35</v>
      </c>
      <c r="R120" t="s">
        <v>4155</v>
      </c>
      <c r="S120" t="s">
        <v>4154</v>
      </c>
      <c r="T120" t="s">
        <v>7492</v>
      </c>
      <c r="U120" t="s">
        <v>985</v>
      </c>
      <c r="V120" t="s">
        <v>986</v>
      </c>
      <c r="W120" t="s">
        <v>511</v>
      </c>
      <c r="X120" s="11">
        <v>43994</v>
      </c>
      <c r="Y120" t="s">
        <v>992</v>
      </c>
      <c r="Z120" t="s">
        <v>219</v>
      </c>
      <c r="AA120" s="11">
        <v>43949</v>
      </c>
      <c r="AB120" t="s">
        <v>220</v>
      </c>
      <c r="AC120" t="s">
        <v>2407</v>
      </c>
      <c r="AD120" t="s">
        <v>3639</v>
      </c>
      <c r="AE120">
        <v>9196</v>
      </c>
      <c r="AF120" t="s">
        <v>52</v>
      </c>
      <c r="AG120">
        <v>9196</v>
      </c>
      <c r="AH120" t="s">
        <v>52</v>
      </c>
      <c r="AI120">
        <v>0</v>
      </c>
      <c r="AJ120" t="s">
        <v>101</v>
      </c>
      <c r="AK120" t="s">
        <v>92</v>
      </c>
      <c r="AL120" t="s">
        <v>97</v>
      </c>
      <c r="AM120" t="s">
        <v>2488</v>
      </c>
      <c r="AN120">
        <v>1</v>
      </c>
      <c r="AO120">
        <v>0</v>
      </c>
      <c r="AP120" t="s">
        <v>2580</v>
      </c>
      <c r="AQ120" t="s">
        <v>2512</v>
      </c>
      <c r="AR120" t="s">
        <v>2407</v>
      </c>
      <c r="AS120" t="s">
        <v>7496</v>
      </c>
      <c r="AT120" t="s">
        <v>110</v>
      </c>
    </row>
    <row r="121" spans="1:46" x14ac:dyDescent="0.35">
      <c r="A121" t="s">
        <v>986</v>
      </c>
      <c r="B121" t="s">
        <v>544</v>
      </c>
      <c r="C121" t="s">
        <v>545</v>
      </c>
      <c r="E121" t="s">
        <v>984</v>
      </c>
      <c r="H121" s="11">
        <v>43966</v>
      </c>
      <c r="I121">
        <v>16555</v>
      </c>
      <c r="J121" t="s">
        <v>547</v>
      </c>
      <c r="K121" s="11">
        <v>44008</v>
      </c>
      <c r="L121" t="s">
        <v>35</v>
      </c>
      <c r="R121" t="s">
        <v>4155</v>
      </c>
      <c r="S121" t="s">
        <v>4154</v>
      </c>
      <c r="T121" t="s">
        <v>7492</v>
      </c>
      <c r="U121" t="s">
        <v>985</v>
      </c>
      <c r="V121" t="s">
        <v>986</v>
      </c>
      <c r="W121" t="s">
        <v>513</v>
      </c>
      <c r="X121" s="11">
        <v>44004</v>
      </c>
      <c r="Y121" t="s">
        <v>993</v>
      </c>
      <c r="Z121" t="s">
        <v>219</v>
      </c>
      <c r="AA121" s="11">
        <v>43949</v>
      </c>
      <c r="AB121" t="s">
        <v>220</v>
      </c>
      <c r="AC121" t="s">
        <v>2407</v>
      </c>
      <c r="AD121" t="s">
        <v>3640</v>
      </c>
      <c r="AE121">
        <v>9770.75</v>
      </c>
      <c r="AF121" t="s">
        <v>52</v>
      </c>
      <c r="AG121">
        <v>9770.75</v>
      </c>
      <c r="AH121" t="s">
        <v>52</v>
      </c>
      <c r="AI121">
        <v>0</v>
      </c>
      <c r="AJ121" t="s">
        <v>101</v>
      </c>
      <c r="AK121" t="s">
        <v>92</v>
      </c>
      <c r="AL121" t="s">
        <v>97</v>
      </c>
      <c r="AM121" t="s">
        <v>2488</v>
      </c>
      <c r="AN121">
        <v>1</v>
      </c>
      <c r="AO121">
        <v>0</v>
      </c>
      <c r="AP121" t="s">
        <v>2580</v>
      </c>
      <c r="AQ121" t="s">
        <v>2512</v>
      </c>
      <c r="AR121" t="s">
        <v>2407</v>
      </c>
      <c r="AS121" t="s">
        <v>7496</v>
      </c>
      <c r="AT121" t="s">
        <v>110</v>
      </c>
    </row>
    <row r="122" spans="1:46" x14ac:dyDescent="0.35">
      <c r="A122" t="s">
        <v>549</v>
      </c>
      <c r="B122" t="s">
        <v>544</v>
      </c>
      <c r="C122" t="s">
        <v>545</v>
      </c>
      <c r="E122" t="s">
        <v>546</v>
      </c>
      <c r="H122" s="11">
        <v>43966</v>
      </c>
      <c r="I122">
        <v>16555</v>
      </c>
      <c r="J122" t="s">
        <v>547</v>
      </c>
      <c r="K122" s="11">
        <v>44008</v>
      </c>
      <c r="L122" t="s">
        <v>35</v>
      </c>
      <c r="R122" t="s">
        <v>4155</v>
      </c>
      <c r="S122" t="s">
        <v>4154</v>
      </c>
      <c r="T122" t="s">
        <v>7492</v>
      </c>
      <c r="U122" t="s">
        <v>548</v>
      </c>
      <c r="V122" t="s">
        <v>549</v>
      </c>
      <c r="W122" t="s">
        <v>88</v>
      </c>
      <c r="X122" s="11">
        <v>43928</v>
      </c>
      <c r="Y122" t="s">
        <v>550</v>
      </c>
      <c r="Z122" t="s">
        <v>219</v>
      </c>
      <c r="AA122" s="11">
        <v>43928</v>
      </c>
      <c r="AB122" t="s">
        <v>220</v>
      </c>
      <c r="AC122" t="s">
        <v>2407</v>
      </c>
      <c r="AD122" t="s">
        <v>3519</v>
      </c>
      <c r="AE122">
        <v>2904</v>
      </c>
      <c r="AF122" t="s">
        <v>52</v>
      </c>
      <c r="AG122">
        <v>2904</v>
      </c>
      <c r="AH122" t="s">
        <v>52</v>
      </c>
      <c r="AI122">
        <v>0</v>
      </c>
      <c r="AJ122" t="s">
        <v>101</v>
      </c>
      <c r="AK122" t="s">
        <v>92</v>
      </c>
      <c r="AL122" t="s">
        <v>97</v>
      </c>
      <c r="AM122" t="s">
        <v>2488</v>
      </c>
      <c r="AN122">
        <v>1</v>
      </c>
      <c r="AO122">
        <v>0</v>
      </c>
      <c r="AP122" t="s">
        <v>2580</v>
      </c>
      <c r="AQ122" t="s">
        <v>2512</v>
      </c>
      <c r="AR122" t="s">
        <v>2407</v>
      </c>
      <c r="AS122" t="s">
        <v>7496</v>
      </c>
      <c r="AT122" t="s">
        <v>110</v>
      </c>
    </row>
    <row r="123" spans="1:46" x14ac:dyDescent="0.35">
      <c r="A123" t="s">
        <v>549</v>
      </c>
      <c r="B123" t="s">
        <v>544</v>
      </c>
      <c r="C123" t="s">
        <v>545</v>
      </c>
      <c r="E123" t="s">
        <v>546</v>
      </c>
      <c r="H123" s="11">
        <v>43966</v>
      </c>
      <c r="I123">
        <v>16555</v>
      </c>
      <c r="J123" t="s">
        <v>547</v>
      </c>
      <c r="K123" s="11">
        <v>44008</v>
      </c>
      <c r="L123" t="s">
        <v>35</v>
      </c>
      <c r="R123" t="s">
        <v>4155</v>
      </c>
      <c r="S123" t="s">
        <v>4154</v>
      </c>
      <c r="T123" t="s">
        <v>7492</v>
      </c>
      <c r="U123" t="s">
        <v>548</v>
      </c>
      <c r="V123" t="s">
        <v>549</v>
      </c>
      <c r="W123" t="s">
        <v>217</v>
      </c>
      <c r="X123" s="11">
        <v>43948</v>
      </c>
      <c r="Y123" t="s">
        <v>551</v>
      </c>
      <c r="Z123" t="s">
        <v>219</v>
      </c>
      <c r="AA123" s="11">
        <v>43928</v>
      </c>
      <c r="AB123" t="s">
        <v>220</v>
      </c>
      <c r="AC123" t="s">
        <v>2407</v>
      </c>
      <c r="AD123" t="s">
        <v>3520</v>
      </c>
      <c r="AE123">
        <v>21780</v>
      </c>
      <c r="AF123" t="s">
        <v>52</v>
      </c>
      <c r="AG123">
        <v>21780</v>
      </c>
      <c r="AH123" t="s">
        <v>52</v>
      </c>
      <c r="AI123">
        <v>0</v>
      </c>
      <c r="AJ123" t="s">
        <v>101</v>
      </c>
      <c r="AK123" t="s">
        <v>92</v>
      </c>
      <c r="AL123" t="s">
        <v>97</v>
      </c>
      <c r="AM123" t="s">
        <v>2488</v>
      </c>
      <c r="AN123">
        <v>1</v>
      </c>
      <c r="AO123">
        <v>0</v>
      </c>
      <c r="AP123" t="s">
        <v>2580</v>
      </c>
      <c r="AQ123" t="s">
        <v>2512</v>
      </c>
      <c r="AR123" t="s">
        <v>2407</v>
      </c>
      <c r="AS123" t="s">
        <v>7496</v>
      </c>
      <c r="AT123" t="s">
        <v>110</v>
      </c>
    </row>
    <row r="124" spans="1:46" x14ac:dyDescent="0.35">
      <c r="A124" t="s">
        <v>549</v>
      </c>
      <c r="B124" t="s">
        <v>544</v>
      </c>
      <c r="C124" t="s">
        <v>545</v>
      </c>
      <c r="E124" t="s">
        <v>546</v>
      </c>
      <c r="H124" s="11">
        <v>43966</v>
      </c>
      <c r="I124">
        <v>16555</v>
      </c>
      <c r="J124" t="s">
        <v>547</v>
      </c>
      <c r="K124" s="11">
        <v>44008</v>
      </c>
      <c r="L124" t="s">
        <v>35</v>
      </c>
      <c r="R124" t="s">
        <v>4155</v>
      </c>
      <c r="S124" t="s">
        <v>4154</v>
      </c>
      <c r="T124" t="s">
        <v>7492</v>
      </c>
      <c r="U124" t="s">
        <v>548</v>
      </c>
      <c r="V124" t="s">
        <v>549</v>
      </c>
      <c r="W124" t="s">
        <v>222</v>
      </c>
      <c r="X124" s="11">
        <v>43948</v>
      </c>
      <c r="Y124" t="s">
        <v>552</v>
      </c>
      <c r="Z124" t="s">
        <v>219</v>
      </c>
      <c r="AA124" s="11">
        <v>43928</v>
      </c>
      <c r="AB124" t="s">
        <v>220</v>
      </c>
      <c r="AC124" t="s">
        <v>2407</v>
      </c>
      <c r="AD124" t="s">
        <v>3521</v>
      </c>
      <c r="AE124">
        <v>16698</v>
      </c>
      <c r="AF124" t="s">
        <v>52</v>
      </c>
      <c r="AG124">
        <v>16698</v>
      </c>
      <c r="AH124" t="s">
        <v>52</v>
      </c>
      <c r="AI124">
        <v>0</v>
      </c>
      <c r="AJ124" t="s">
        <v>101</v>
      </c>
      <c r="AK124" t="s">
        <v>92</v>
      </c>
      <c r="AL124" t="s">
        <v>97</v>
      </c>
      <c r="AM124" t="s">
        <v>2488</v>
      </c>
      <c r="AN124">
        <v>1</v>
      </c>
      <c r="AO124">
        <v>0</v>
      </c>
      <c r="AP124" t="s">
        <v>2580</v>
      </c>
      <c r="AQ124" t="s">
        <v>2512</v>
      </c>
      <c r="AR124" t="s">
        <v>2407</v>
      </c>
      <c r="AS124" t="s">
        <v>7496</v>
      </c>
      <c r="AT124" t="s">
        <v>110</v>
      </c>
    </row>
    <row r="125" spans="1:46" x14ac:dyDescent="0.35">
      <c r="A125" t="s">
        <v>549</v>
      </c>
      <c r="B125" t="s">
        <v>544</v>
      </c>
      <c r="C125" t="s">
        <v>545</v>
      </c>
      <c r="E125" t="s">
        <v>546</v>
      </c>
      <c r="H125" s="11">
        <v>43966</v>
      </c>
      <c r="I125">
        <v>16555</v>
      </c>
      <c r="J125" t="s">
        <v>547</v>
      </c>
      <c r="K125" s="11">
        <v>44008</v>
      </c>
      <c r="L125" t="s">
        <v>35</v>
      </c>
      <c r="R125" t="s">
        <v>4155</v>
      </c>
      <c r="S125" t="s">
        <v>4154</v>
      </c>
      <c r="T125" t="s">
        <v>7492</v>
      </c>
      <c r="U125" t="s">
        <v>548</v>
      </c>
      <c r="V125" t="s">
        <v>549</v>
      </c>
      <c r="W125" t="s">
        <v>515</v>
      </c>
      <c r="X125" s="11">
        <v>43994</v>
      </c>
      <c r="Y125" t="s">
        <v>557</v>
      </c>
      <c r="Z125" t="s">
        <v>219</v>
      </c>
      <c r="AA125" s="11">
        <v>43928</v>
      </c>
      <c r="AB125" t="s">
        <v>220</v>
      </c>
      <c r="AC125" t="s">
        <v>2407</v>
      </c>
      <c r="AD125" t="s">
        <v>3526</v>
      </c>
      <c r="AE125">
        <v>15972</v>
      </c>
      <c r="AF125" t="s">
        <v>52</v>
      </c>
      <c r="AG125">
        <v>15972</v>
      </c>
      <c r="AH125" t="s">
        <v>52</v>
      </c>
      <c r="AI125">
        <v>0</v>
      </c>
      <c r="AJ125" t="s">
        <v>101</v>
      </c>
      <c r="AK125" t="s">
        <v>92</v>
      </c>
      <c r="AL125" t="s">
        <v>97</v>
      </c>
      <c r="AM125" t="s">
        <v>2488</v>
      </c>
      <c r="AN125">
        <v>1</v>
      </c>
      <c r="AO125">
        <v>0</v>
      </c>
      <c r="AP125" t="s">
        <v>2580</v>
      </c>
      <c r="AQ125" t="s">
        <v>2512</v>
      </c>
      <c r="AR125" t="s">
        <v>2407</v>
      </c>
      <c r="AS125" t="s">
        <v>7496</v>
      </c>
      <c r="AT125" t="s">
        <v>110</v>
      </c>
    </row>
    <row r="126" spans="1:46" x14ac:dyDescent="0.35">
      <c r="A126" t="s">
        <v>549</v>
      </c>
      <c r="B126" t="s">
        <v>544</v>
      </c>
      <c r="C126" t="s">
        <v>545</v>
      </c>
      <c r="E126" t="s">
        <v>546</v>
      </c>
      <c r="H126" s="11">
        <v>43966</v>
      </c>
      <c r="I126">
        <v>16555</v>
      </c>
      <c r="J126" t="s">
        <v>547</v>
      </c>
      <c r="K126" s="11">
        <v>44008</v>
      </c>
      <c r="L126" t="s">
        <v>35</v>
      </c>
      <c r="R126" t="s">
        <v>4155</v>
      </c>
      <c r="S126" t="s">
        <v>4154</v>
      </c>
      <c r="T126" t="s">
        <v>7492</v>
      </c>
      <c r="U126" t="s">
        <v>548</v>
      </c>
      <c r="V126" t="s">
        <v>549</v>
      </c>
      <c r="W126" t="s">
        <v>513</v>
      </c>
      <c r="X126" s="11">
        <v>43994</v>
      </c>
      <c r="Y126" t="s">
        <v>556</v>
      </c>
      <c r="Z126" t="s">
        <v>219</v>
      </c>
      <c r="AA126" s="11">
        <v>43928</v>
      </c>
      <c r="AB126" t="s">
        <v>220</v>
      </c>
      <c r="AC126" t="s">
        <v>2407</v>
      </c>
      <c r="AD126" t="s">
        <v>3525</v>
      </c>
      <c r="AE126">
        <v>12342</v>
      </c>
      <c r="AF126" t="s">
        <v>52</v>
      </c>
      <c r="AG126">
        <v>12342</v>
      </c>
      <c r="AH126" t="s">
        <v>52</v>
      </c>
      <c r="AI126">
        <v>0</v>
      </c>
      <c r="AJ126" t="s">
        <v>101</v>
      </c>
      <c r="AK126" t="s">
        <v>92</v>
      </c>
      <c r="AL126" t="s">
        <v>97</v>
      </c>
      <c r="AM126" t="s">
        <v>2488</v>
      </c>
      <c r="AN126">
        <v>1</v>
      </c>
      <c r="AO126">
        <v>0</v>
      </c>
      <c r="AP126" t="s">
        <v>2580</v>
      </c>
      <c r="AQ126" t="s">
        <v>2512</v>
      </c>
      <c r="AR126" t="s">
        <v>2407</v>
      </c>
      <c r="AS126" t="s">
        <v>7496</v>
      </c>
      <c r="AT126" t="s">
        <v>110</v>
      </c>
    </row>
    <row r="127" spans="1:46" x14ac:dyDescent="0.35">
      <c r="A127" t="s">
        <v>549</v>
      </c>
      <c r="B127" t="s">
        <v>544</v>
      </c>
      <c r="C127" t="s">
        <v>545</v>
      </c>
      <c r="E127" t="s">
        <v>546</v>
      </c>
      <c r="H127" s="11">
        <v>43966</v>
      </c>
      <c r="I127">
        <v>16555</v>
      </c>
      <c r="J127" t="s">
        <v>547</v>
      </c>
      <c r="K127" s="11">
        <v>44008</v>
      </c>
      <c r="L127" t="s">
        <v>35</v>
      </c>
      <c r="R127" t="s">
        <v>4155</v>
      </c>
      <c r="S127" t="s">
        <v>4154</v>
      </c>
      <c r="T127" t="s">
        <v>7492</v>
      </c>
      <c r="U127" t="s">
        <v>548</v>
      </c>
      <c r="V127" t="s">
        <v>549</v>
      </c>
      <c r="W127" t="s">
        <v>511</v>
      </c>
      <c r="X127" s="11">
        <v>43994</v>
      </c>
      <c r="Y127" t="s">
        <v>555</v>
      </c>
      <c r="Z127" t="s">
        <v>219</v>
      </c>
      <c r="AA127" s="11">
        <v>43928</v>
      </c>
      <c r="AB127" t="s">
        <v>220</v>
      </c>
      <c r="AC127" t="s">
        <v>2407</v>
      </c>
      <c r="AD127" t="s">
        <v>3524</v>
      </c>
      <c r="AE127">
        <v>21780</v>
      </c>
      <c r="AF127" t="s">
        <v>52</v>
      </c>
      <c r="AG127">
        <v>21780</v>
      </c>
      <c r="AH127" t="s">
        <v>52</v>
      </c>
      <c r="AI127">
        <v>0</v>
      </c>
      <c r="AJ127" t="s">
        <v>101</v>
      </c>
      <c r="AK127" t="s">
        <v>92</v>
      </c>
      <c r="AL127" t="s">
        <v>97</v>
      </c>
      <c r="AM127" t="s">
        <v>2488</v>
      </c>
      <c r="AN127">
        <v>1</v>
      </c>
      <c r="AO127">
        <v>0</v>
      </c>
      <c r="AP127" t="s">
        <v>2580</v>
      </c>
      <c r="AQ127" t="s">
        <v>2512</v>
      </c>
      <c r="AR127" t="s">
        <v>2407</v>
      </c>
      <c r="AS127" t="s">
        <v>7496</v>
      </c>
      <c r="AT127" t="s">
        <v>110</v>
      </c>
    </row>
    <row r="128" spans="1:46" x14ac:dyDescent="0.35">
      <c r="A128" t="s">
        <v>549</v>
      </c>
      <c r="B128" t="s">
        <v>544</v>
      </c>
      <c r="C128" t="s">
        <v>545</v>
      </c>
      <c r="E128" t="s">
        <v>546</v>
      </c>
      <c r="H128" s="11">
        <v>43966</v>
      </c>
      <c r="I128">
        <v>16555</v>
      </c>
      <c r="J128" t="s">
        <v>547</v>
      </c>
      <c r="K128" s="11">
        <v>44008</v>
      </c>
      <c r="L128" t="s">
        <v>35</v>
      </c>
      <c r="R128" t="s">
        <v>4155</v>
      </c>
      <c r="S128" t="s">
        <v>4154</v>
      </c>
      <c r="T128" t="s">
        <v>7492</v>
      </c>
      <c r="U128" t="s">
        <v>548</v>
      </c>
      <c r="V128" t="s">
        <v>549</v>
      </c>
      <c r="W128" t="s">
        <v>421</v>
      </c>
      <c r="X128" s="11">
        <v>43977</v>
      </c>
      <c r="Y128" t="s">
        <v>553</v>
      </c>
      <c r="Z128" t="s">
        <v>219</v>
      </c>
      <c r="AA128" s="11">
        <v>43928</v>
      </c>
      <c r="AB128" t="s">
        <v>220</v>
      </c>
      <c r="AC128" t="s">
        <v>2407</v>
      </c>
      <c r="AD128" t="s">
        <v>3522</v>
      </c>
      <c r="AE128">
        <v>43024.72</v>
      </c>
      <c r="AF128" t="s">
        <v>52</v>
      </c>
      <c r="AG128">
        <v>43024.72</v>
      </c>
      <c r="AH128" t="s">
        <v>52</v>
      </c>
      <c r="AI128">
        <v>0</v>
      </c>
      <c r="AJ128" t="s">
        <v>101</v>
      </c>
      <c r="AK128" t="s">
        <v>92</v>
      </c>
      <c r="AL128" t="s">
        <v>97</v>
      </c>
      <c r="AM128" t="s">
        <v>2488</v>
      </c>
      <c r="AN128">
        <v>1</v>
      </c>
      <c r="AO128">
        <v>0</v>
      </c>
      <c r="AP128" t="s">
        <v>2580</v>
      </c>
      <c r="AQ128" t="s">
        <v>2512</v>
      </c>
      <c r="AR128" t="s">
        <v>2407</v>
      </c>
      <c r="AS128" t="s">
        <v>7496</v>
      </c>
      <c r="AT128" t="s">
        <v>110</v>
      </c>
    </row>
    <row r="129" spans="1:46" x14ac:dyDescent="0.35">
      <c r="A129" t="s">
        <v>549</v>
      </c>
      <c r="B129" t="s">
        <v>544</v>
      </c>
      <c r="C129" t="s">
        <v>545</v>
      </c>
      <c r="E129" t="s">
        <v>546</v>
      </c>
      <c r="H129" s="11">
        <v>43966</v>
      </c>
      <c r="I129">
        <v>16555</v>
      </c>
      <c r="J129" t="s">
        <v>547</v>
      </c>
      <c r="K129" s="11">
        <v>44008</v>
      </c>
      <c r="L129" t="s">
        <v>35</v>
      </c>
      <c r="R129" t="s">
        <v>4155</v>
      </c>
      <c r="S129" t="s">
        <v>4154</v>
      </c>
      <c r="T129" t="s">
        <v>7492</v>
      </c>
      <c r="U129" t="s">
        <v>548</v>
      </c>
      <c r="V129" t="s">
        <v>549</v>
      </c>
      <c r="W129" t="s">
        <v>423</v>
      </c>
      <c r="X129" s="11">
        <v>43994</v>
      </c>
      <c r="Y129" t="s">
        <v>554</v>
      </c>
      <c r="Z129" t="s">
        <v>219</v>
      </c>
      <c r="AA129" s="11">
        <v>43928</v>
      </c>
      <c r="AB129" t="s">
        <v>220</v>
      </c>
      <c r="AC129" t="s">
        <v>2407</v>
      </c>
      <c r="AD129" t="s">
        <v>3523</v>
      </c>
      <c r="AE129">
        <v>24684</v>
      </c>
      <c r="AF129" t="s">
        <v>52</v>
      </c>
      <c r="AG129">
        <v>24684</v>
      </c>
      <c r="AH129" t="s">
        <v>52</v>
      </c>
      <c r="AI129">
        <v>0</v>
      </c>
      <c r="AJ129" t="s">
        <v>101</v>
      </c>
      <c r="AK129" t="s">
        <v>92</v>
      </c>
      <c r="AL129" t="s">
        <v>97</v>
      </c>
      <c r="AM129" t="s">
        <v>2488</v>
      </c>
      <c r="AN129">
        <v>1</v>
      </c>
      <c r="AO129">
        <v>0</v>
      </c>
      <c r="AP129" t="s">
        <v>2580</v>
      </c>
      <c r="AQ129" t="s">
        <v>2512</v>
      </c>
      <c r="AR129" t="s">
        <v>2407</v>
      </c>
      <c r="AS129" t="s">
        <v>7496</v>
      </c>
      <c r="AT129" t="s">
        <v>110</v>
      </c>
    </row>
    <row r="130" spans="1:46" x14ac:dyDescent="0.35">
      <c r="A130" t="s">
        <v>549</v>
      </c>
      <c r="B130" t="s">
        <v>544</v>
      </c>
      <c r="C130" t="s">
        <v>545</v>
      </c>
      <c r="E130" t="s">
        <v>546</v>
      </c>
      <c r="H130" s="11">
        <v>43966</v>
      </c>
      <c r="I130">
        <v>16555</v>
      </c>
      <c r="J130" t="s">
        <v>547</v>
      </c>
      <c r="K130" s="11">
        <v>44008</v>
      </c>
      <c r="L130" t="s">
        <v>35</v>
      </c>
      <c r="R130" t="s">
        <v>4155</v>
      </c>
      <c r="S130" t="s">
        <v>4154</v>
      </c>
      <c r="T130" t="s">
        <v>7492</v>
      </c>
      <c r="U130" t="s">
        <v>548</v>
      </c>
      <c r="V130" t="s">
        <v>549</v>
      </c>
      <c r="W130" t="s">
        <v>516</v>
      </c>
      <c r="X130" s="11">
        <v>44004</v>
      </c>
      <c r="Y130" t="s">
        <v>558</v>
      </c>
      <c r="Z130" t="s">
        <v>219</v>
      </c>
      <c r="AA130" s="11">
        <v>43928</v>
      </c>
      <c r="AB130" t="s">
        <v>220</v>
      </c>
      <c r="AC130" t="s">
        <v>2407</v>
      </c>
      <c r="AD130" t="s">
        <v>3527</v>
      </c>
      <c r="AE130">
        <v>26279.26</v>
      </c>
      <c r="AF130" t="s">
        <v>52</v>
      </c>
      <c r="AG130">
        <v>26279.26</v>
      </c>
      <c r="AH130" t="s">
        <v>52</v>
      </c>
      <c r="AI130">
        <v>0</v>
      </c>
      <c r="AJ130" t="s">
        <v>101</v>
      </c>
      <c r="AK130" t="s">
        <v>92</v>
      </c>
      <c r="AL130" t="s">
        <v>97</v>
      </c>
      <c r="AM130" t="s">
        <v>2488</v>
      </c>
      <c r="AN130">
        <v>1</v>
      </c>
      <c r="AO130">
        <v>0</v>
      </c>
      <c r="AP130" t="s">
        <v>2580</v>
      </c>
      <c r="AQ130" t="s">
        <v>2512</v>
      </c>
      <c r="AR130" t="s">
        <v>2407</v>
      </c>
      <c r="AS130" t="s">
        <v>7496</v>
      </c>
      <c r="AT130" t="s">
        <v>110</v>
      </c>
    </row>
    <row r="131" spans="1:46" x14ac:dyDescent="0.35">
      <c r="A131" t="s">
        <v>577</v>
      </c>
      <c r="B131" t="s">
        <v>544</v>
      </c>
      <c r="C131" t="s">
        <v>545</v>
      </c>
      <c r="E131" t="s">
        <v>575</v>
      </c>
      <c r="H131" s="11">
        <v>43966</v>
      </c>
      <c r="I131">
        <v>16555</v>
      </c>
      <c r="J131" t="s">
        <v>547</v>
      </c>
      <c r="K131" s="11">
        <v>44008</v>
      </c>
      <c r="L131" t="s">
        <v>35</v>
      </c>
      <c r="R131" t="s">
        <v>4155</v>
      </c>
      <c r="S131" t="s">
        <v>4154</v>
      </c>
      <c r="T131" t="s">
        <v>7492</v>
      </c>
      <c r="U131" t="s">
        <v>576</v>
      </c>
      <c r="V131" t="s">
        <v>577</v>
      </c>
      <c r="W131" t="s">
        <v>88</v>
      </c>
      <c r="X131" s="11">
        <v>43928</v>
      </c>
      <c r="Y131" t="s">
        <v>578</v>
      </c>
      <c r="Z131" t="s">
        <v>219</v>
      </c>
      <c r="AA131" s="11">
        <v>43928</v>
      </c>
      <c r="AB131" t="s">
        <v>220</v>
      </c>
      <c r="AC131" t="s">
        <v>2407</v>
      </c>
      <c r="AD131" t="s">
        <v>3528</v>
      </c>
      <c r="AE131">
        <v>3049.2</v>
      </c>
      <c r="AF131" t="s">
        <v>52</v>
      </c>
      <c r="AG131">
        <v>3049.2</v>
      </c>
      <c r="AH131" t="s">
        <v>52</v>
      </c>
      <c r="AI131">
        <v>0</v>
      </c>
      <c r="AJ131" t="s">
        <v>101</v>
      </c>
      <c r="AK131" t="s">
        <v>92</v>
      </c>
      <c r="AL131" t="s">
        <v>97</v>
      </c>
      <c r="AM131" t="s">
        <v>2488</v>
      </c>
      <c r="AN131">
        <v>1</v>
      </c>
      <c r="AO131">
        <v>0</v>
      </c>
      <c r="AP131" t="s">
        <v>2580</v>
      </c>
      <c r="AQ131" t="s">
        <v>2512</v>
      </c>
      <c r="AR131" t="s">
        <v>2407</v>
      </c>
      <c r="AS131" t="s">
        <v>7496</v>
      </c>
      <c r="AT131" t="s">
        <v>110</v>
      </c>
    </row>
    <row r="132" spans="1:46" x14ac:dyDescent="0.35">
      <c r="A132" t="s">
        <v>577</v>
      </c>
      <c r="B132" t="s">
        <v>544</v>
      </c>
      <c r="C132" t="s">
        <v>545</v>
      </c>
      <c r="E132" t="s">
        <v>575</v>
      </c>
      <c r="H132" s="11">
        <v>43966</v>
      </c>
      <c r="I132">
        <v>16555</v>
      </c>
      <c r="J132" t="s">
        <v>547</v>
      </c>
      <c r="K132" s="11">
        <v>44008</v>
      </c>
      <c r="L132" t="s">
        <v>35</v>
      </c>
      <c r="R132" t="s">
        <v>4155</v>
      </c>
      <c r="S132" t="s">
        <v>4154</v>
      </c>
      <c r="T132" t="s">
        <v>7492</v>
      </c>
      <c r="U132" t="s">
        <v>576</v>
      </c>
      <c r="V132" t="s">
        <v>577</v>
      </c>
      <c r="W132" t="s">
        <v>217</v>
      </c>
      <c r="X132" s="11">
        <v>43948</v>
      </c>
      <c r="Y132" t="s">
        <v>579</v>
      </c>
      <c r="Z132" t="s">
        <v>219</v>
      </c>
      <c r="AA132" s="11">
        <v>43928</v>
      </c>
      <c r="AB132" t="s">
        <v>220</v>
      </c>
      <c r="AC132" t="s">
        <v>2407</v>
      </c>
      <c r="AD132" t="s">
        <v>3529</v>
      </c>
      <c r="AE132">
        <v>13939.2</v>
      </c>
      <c r="AF132" t="s">
        <v>52</v>
      </c>
      <c r="AG132">
        <v>13939.2</v>
      </c>
      <c r="AH132" t="s">
        <v>52</v>
      </c>
      <c r="AI132">
        <v>0</v>
      </c>
      <c r="AJ132" t="s">
        <v>101</v>
      </c>
      <c r="AK132" t="s">
        <v>92</v>
      </c>
      <c r="AL132" t="s">
        <v>97</v>
      </c>
      <c r="AM132" t="s">
        <v>2488</v>
      </c>
      <c r="AN132">
        <v>1</v>
      </c>
      <c r="AO132">
        <v>0</v>
      </c>
      <c r="AP132" t="s">
        <v>2580</v>
      </c>
      <c r="AQ132" t="s">
        <v>2512</v>
      </c>
      <c r="AR132" t="s">
        <v>2407</v>
      </c>
      <c r="AS132" t="s">
        <v>7496</v>
      </c>
      <c r="AT132" t="s">
        <v>110</v>
      </c>
    </row>
    <row r="133" spans="1:46" x14ac:dyDescent="0.35">
      <c r="A133" t="s">
        <v>577</v>
      </c>
      <c r="B133" t="s">
        <v>544</v>
      </c>
      <c r="C133" t="s">
        <v>545</v>
      </c>
      <c r="E133" t="s">
        <v>575</v>
      </c>
      <c r="H133" s="11">
        <v>43966</v>
      </c>
      <c r="I133">
        <v>16555</v>
      </c>
      <c r="J133" t="s">
        <v>547</v>
      </c>
      <c r="K133" s="11">
        <v>44008</v>
      </c>
      <c r="L133" t="s">
        <v>35</v>
      </c>
      <c r="R133" t="s">
        <v>4155</v>
      </c>
      <c r="S133" t="s">
        <v>4154</v>
      </c>
      <c r="T133" t="s">
        <v>7492</v>
      </c>
      <c r="U133" t="s">
        <v>576</v>
      </c>
      <c r="V133" t="s">
        <v>577</v>
      </c>
      <c r="W133" t="s">
        <v>421</v>
      </c>
      <c r="X133" s="11">
        <v>43994</v>
      </c>
      <c r="Y133" t="s">
        <v>581</v>
      </c>
      <c r="Z133" t="s">
        <v>219</v>
      </c>
      <c r="AA133" s="11">
        <v>43928</v>
      </c>
      <c r="AB133" t="s">
        <v>220</v>
      </c>
      <c r="AC133" t="s">
        <v>2407</v>
      </c>
      <c r="AD133" t="s">
        <v>3531</v>
      </c>
      <c r="AE133">
        <v>12850.2</v>
      </c>
      <c r="AF133" t="s">
        <v>52</v>
      </c>
      <c r="AG133">
        <v>12850.2</v>
      </c>
      <c r="AH133" t="s">
        <v>52</v>
      </c>
      <c r="AI133">
        <v>0</v>
      </c>
      <c r="AJ133" t="s">
        <v>101</v>
      </c>
      <c r="AK133" t="s">
        <v>92</v>
      </c>
      <c r="AL133" t="s">
        <v>97</v>
      </c>
      <c r="AM133" t="s">
        <v>2488</v>
      </c>
      <c r="AN133">
        <v>1</v>
      </c>
      <c r="AO133">
        <v>0</v>
      </c>
      <c r="AP133" t="s">
        <v>2580</v>
      </c>
      <c r="AQ133" t="s">
        <v>2512</v>
      </c>
      <c r="AR133" t="s">
        <v>2407</v>
      </c>
      <c r="AS133" t="s">
        <v>7496</v>
      </c>
      <c r="AT133" t="s">
        <v>110</v>
      </c>
    </row>
    <row r="134" spans="1:46" x14ac:dyDescent="0.35">
      <c r="A134" t="s">
        <v>577</v>
      </c>
      <c r="B134" t="s">
        <v>544</v>
      </c>
      <c r="C134" t="s">
        <v>545</v>
      </c>
      <c r="E134" t="s">
        <v>575</v>
      </c>
      <c r="H134" s="11">
        <v>43966</v>
      </c>
      <c r="I134">
        <v>16555</v>
      </c>
      <c r="J134" t="s">
        <v>547</v>
      </c>
      <c r="K134" s="11">
        <v>44008</v>
      </c>
      <c r="L134" t="s">
        <v>35</v>
      </c>
      <c r="R134" t="s">
        <v>4155</v>
      </c>
      <c r="S134" t="s">
        <v>4154</v>
      </c>
      <c r="T134" t="s">
        <v>7492</v>
      </c>
      <c r="U134" t="s">
        <v>576</v>
      </c>
      <c r="V134" t="s">
        <v>577</v>
      </c>
      <c r="W134" t="s">
        <v>222</v>
      </c>
      <c r="X134" s="11">
        <v>43977</v>
      </c>
      <c r="Y134" t="s">
        <v>580</v>
      </c>
      <c r="Z134" t="s">
        <v>219</v>
      </c>
      <c r="AA134" s="11">
        <v>43928</v>
      </c>
      <c r="AB134" t="s">
        <v>220</v>
      </c>
      <c r="AC134" t="s">
        <v>2407</v>
      </c>
      <c r="AD134" t="s">
        <v>3530</v>
      </c>
      <c r="AE134">
        <v>8712</v>
      </c>
      <c r="AF134" t="s">
        <v>52</v>
      </c>
      <c r="AG134">
        <v>8712</v>
      </c>
      <c r="AH134" t="s">
        <v>52</v>
      </c>
      <c r="AI134">
        <v>0</v>
      </c>
      <c r="AJ134" t="s">
        <v>101</v>
      </c>
      <c r="AK134" t="s">
        <v>92</v>
      </c>
      <c r="AL134" t="s">
        <v>97</v>
      </c>
      <c r="AM134" t="s">
        <v>2488</v>
      </c>
      <c r="AN134">
        <v>1</v>
      </c>
      <c r="AO134">
        <v>0</v>
      </c>
      <c r="AP134" t="s">
        <v>2580</v>
      </c>
      <c r="AQ134" t="s">
        <v>2512</v>
      </c>
      <c r="AR134" t="s">
        <v>2407</v>
      </c>
      <c r="AS134" t="s">
        <v>7496</v>
      </c>
      <c r="AT134" t="s">
        <v>110</v>
      </c>
    </row>
    <row r="135" spans="1:46" x14ac:dyDescent="0.35">
      <c r="A135" t="s">
        <v>577</v>
      </c>
      <c r="B135" t="s">
        <v>544</v>
      </c>
      <c r="C135" t="s">
        <v>545</v>
      </c>
      <c r="E135" t="s">
        <v>575</v>
      </c>
      <c r="H135" s="11">
        <v>43966</v>
      </c>
      <c r="I135">
        <v>16555</v>
      </c>
      <c r="J135" t="s">
        <v>547</v>
      </c>
      <c r="K135" s="11">
        <v>44008</v>
      </c>
      <c r="L135" t="s">
        <v>35</v>
      </c>
      <c r="R135" t="s">
        <v>4155</v>
      </c>
      <c r="S135" t="s">
        <v>4154</v>
      </c>
      <c r="T135" t="s">
        <v>7492</v>
      </c>
      <c r="U135" t="s">
        <v>576</v>
      </c>
      <c r="V135" t="s">
        <v>577</v>
      </c>
      <c r="W135" t="s">
        <v>423</v>
      </c>
      <c r="X135" s="11">
        <v>43994</v>
      </c>
      <c r="Y135" t="s">
        <v>582</v>
      </c>
      <c r="Z135" t="s">
        <v>219</v>
      </c>
      <c r="AA135" s="11">
        <v>43928</v>
      </c>
      <c r="AB135" t="s">
        <v>220</v>
      </c>
      <c r="AC135" t="s">
        <v>2407</v>
      </c>
      <c r="AD135" t="s">
        <v>3532</v>
      </c>
      <c r="AE135">
        <v>7405.2</v>
      </c>
      <c r="AF135" t="s">
        <v>52</v>
      </c>
      <c r="AG135">
        <v>7405.2</v>
      </c>
      <c r="AH135" t="s">
        <v>52</v>
      </c>
      <c r="AI135">
        <v>0</v>
      </c>
      <c r="AJ135" t="s">
        <v>101</v>
      </c>
      <c r="AK135" t="s">
        <v>92</v>
      </c>
      <c r="AL135" t="s">
        <v>97</v>
      </c>
      <c r="AM135" t="s">
        <v>2488</v>
      </c>
      <c r="AN135">
        <v>1</v>
      </c>
      <c r="AO135">
        <v>0</v>
      </c>
      <c r="AP135" t="s">
        <v>2580</v>
      </c>
      <c r="AQ135" t="s">
        <v>2512</v>
      </c>
      <c r="AR135" t="s">
        <v>2407</v>
      </c>
      <c r="AS135" t="s">
        <v>7496</v>
      </c>
      <c r="AT135" t="s">
        <v>110</v>
      </c>
    </row>
    <row r="136" spans="1:46" x14ac:dyDescent="0.35">
      <c r="A136" t="s">
        <v>577</v>
      </c>
      <c r="B136" t="s">
        <v>544</v>
      </c>
      <c r="C136" t="s">
        <v>545</v>
      </c>
      <c r="E136" t="s">
        <v>575</v>
      </c>
      <c r="H136" s="11">
        <v>43966</v>
      </c>
      <c r="I136">
        <v>16555</v>
      </c>
      <c r="J136" t="s">
        <v>547</v>
      </c>
      <c r="K136" s="11">
        <v>44008</v>
      </c>
      <c r="L136" t="s">
        <v>35</v>
      </c>
      <c r="R136" t="s">
        <v>4155</v>
      </c>
      <c r="S136" t="s">
        <v>4154</v>
      </c>
      <c r="T136" t="s">
        <v>7492</v>
      </c>
      <c r="U136" t="s">
        <v>576</v>
      </c>
      <c r="V136" t="s">
        <v>577</v>
      </c>
      <c r="W136" t="s">
        <v>511</v>
      </c>
      <c r="X136" s="11">
        <v>44004</v>
      </c>
      <c r="Y136" t="s">
        <v>583</v>
      </c>
      <c r="Z136" t="s">
        <v>219</v>
      </c>
      <c r="AA136" s="11">
        <v>43928</v>
      </c>
      <c r="AB136" t="s">
        <v>220</v>
      </c>
      <c r="AC136" t="s">
        <v>2407</v>
      </c>
      <c r="AD136" t="s">
        <v>3533</v>
      </c>
      <c r="AE136">
        <v>7840.8</v>
      </c>
      <c r="AF136" t="s">
        <v>52</v>
      </c>
      <c r="AG136">
        <v>7840.8</v>
      </c>
      <c r="AH136" t="s">
        <v>52</v>
      </c>
      <c r="AI136">
        <v>0</v>
      </c>
      <c r="AJ136" t="s">
        <v>101</v>
      </c>
      <c r="AK136" t="s">
        <v>92</v>
      </c>
      <c r="AL136" t="s">
        <v>97</v>
      </c>
      <c r="AM136" t="s">
        <v>2488</v>
      </c>
      <c r="AN136">
        <v>1</v>
      </c>
      <c r="AO136">
        <v>0</v>
      </c>
      <c r="AP136" t="s">
        <v>2580</v>
      </c>
      <c r="AQ136" t="s">
        <v>2512</v>
      </c>
      <c r="AR136" t="s">
        <v>2407</v>
      </c>
      <c r="AS136" t="s">
        <v>7496</v>
      </c>
      <c r="AT136" t="s">
        <v>110</v>
      </c>
    </row>
    <row r="137" spans="1:46" x14ac:dyDescent="0.35">
      <c r="A137" t="s">
        <v>614</v>
      </c>
      <c r="B137" t="s">
        <v>544</v>
      </c>
      <c r="C137" t="s">
        <v>545</v>
      </c>
      <c r="E137" t="s">
        <v>612</v>
      </c>
      <c r="H137" s="11">
        <v>43966</v>
      </c>
      <c r="I137">
        <v>16555</v>
      </c>
      <c r="J137" t="s">
        <v>547</v>
      </c>
      <c r="K137" s="11">
        <v>44008</v>
      </c>
      <c r="L137" t="s">
        <v>35</v>
      </c>
      <c r="R137" t="s">
        <v>4155</v>
      </c>
      <c r="S137" t="s">
        <v>4154</v>
      </c>
      <c r="T137" t="s">
        <v>7492</v>
      </c>
      <c r="U137" t="s">
        <v>613</v>
      </c>
      <c r="V137" t="s">
        <v>614</v>
      </c>
      <c r="W137" t="s">
        <v>88</v>
      </c>
      <c r="X137" s="11">
        <v>43928</v>
      </c>
      <c r="Y137" t="s">
        <v>615</v>
      </c>
      <c r="Z137" t="s">
        <v>219</v>
      </c>
      <c r="AA137" s="11">
        <v>43928</v>
      </c>
      <c r="AB137" t="s">
        <v>220</v>
      </c>
      <c r="AC137" t="s">
        <v>4161</v>
      </c>
      <c r="AD137" t="s">
        <v>3534</v>
      </c>
      <c r="AE137">
        <v>4356</v>
      </c>
      <c r="AF137" t="s">
        <v>52</v>
      </c>
      <c r="AG137">
        <v>4356</v>
      </c>
      <c r="AH137" t="s">
        <v>52</v>
      </c>
      <c r="AI137">
        <v>0</v>
      </c>
      <c r="AJ137" t="s">
        <v>101</v>
      </c>
      <c r="AK137" t="s">
        <v>92</v>
      </c>
      <c r="AL137" t="s">
        <v>97</v>
      </c>
      <c r="AM137" t="s">
        <v>2488</v>
      </c>
      <c r="AN137">
        <v>1</v>
      </c>
      <c r="AO137">
        <v>0</v>
      </c>
      <c r="AP137" t="s">
        <v>2638</v>
      </c>
      <c r="AQ137" t="s">
        <v>2526</v>
      </c>
      <c r="AR137" t="s">
        <v>2407</v>
      </c>
      <c r="AS137" t="s">
        <v>7496</v>
      </c>
      <c r="AT137" t="s">
        <v>110</v>
      </c>
    </row>
    <row r="138" spans="1:46" x14ac:dyDescent="0.35">
      <c r="A138" t="s">
        <v>614</v>
      </c>
      <c r="B138" t="s">
        <v>544</v>
      </c>
      <c r="C138" t="s">
        <v>545</v>
      </c>
      <c r="E138" t="s">
        <v>612</v>
      </c>
      <c r="H138" s="11">
        <v>43966</v>
      </c>
      <c r="I138">
        <v>16555</v>
      </c>
      <c r="J138" t="s">
        <v>547</v>
      </c>
      <c r="K138" s="11">
        <v>44008</v>
      </c>
      <c r="L138" t="s">
        <v>35</v>
      </c>
      <c r="R138" t="s">
        <v>4155</v>
      </c>
      <c r="S138" t="s">
        <v>4154</v>
      </c>
      <c r="T138" t="s">
        <v>7492</v>
      </c>
      <c r="U138" t="s">
        <v>613</v>
      </c>
      <c r="V138" t="s">
        <v>614</v>
      </c>
      <c r="W138" t="s">
        <v>217</v>
      </c>
      <c r="X138" s="11">
        <v>43948</v>
      </c>
      <c r="Y138" t="s">
        <v>616</v>
      </c>
      <c r="Z138" t="s">
        <v>219</v>
      </c>
      <c r="AA138" s="11">
        <v>43928</v>
      </c>
      <c r="AB138" t="s">
        <v>220</v>
      </c>
      <c r="AC138" t="s">
        <v>2407</v>
      </c>
      <c r="AD138" t="s">
        <v>3535</v>
      </c>
      <c r="AE138">
        <v>1452</v>
      </c>
      <c r="AF138" t="s">
        <v>52</v>
      </c>
      <c r="AG138">
        <v>1452</v>
      </c>
      <c r="AH138" t="s">
        <v>52</v>
      </c>
      <c r="AI138">
        <v>0</v>
      </c>
      <c r="AJ138" t="s">
        <v>101</v>
      </c>
      <c r="AK138" t="s">
        <v>92</v>
      </c>
      <c r="AL138" t="s">
        <v>97</v>
      </c>
      <c r="AM138" t="s">
        <v>2488</v>
      </c>
      <c r="AN138">
        <v>1</v>
      </c>
      <c r="AO138">
        <v>0</v>
      </c>
      <c r="AP138" t="s">
        <v>2638</v>
      </c>
      <c r="AQ138" t="s">
        <v>2526</v>
      </c>
      <c r="AR138" t="s">
        <v>2407</v>
      </c>
      <c r="AS138" t="s">
        <v>7496</v>
      </c>
      <c r="AT138" t="s">
        <v>110</v>
      </c>
    </row>
    <row r="139" spans="1:46" x14ac:dyDescent="0.35">
      <c r="A139" t="s">
        <v>1001</v>
      </c>
      <c r="B139" t="s">
        <v>544</v>
      </c>
      <c r="C139" t="s">
        <v>545</v>
      </c>
      <c r="E139" t="s">
        <v>999</v>
      </c>
      <c r="H139" s="11">
        <v>43966</v>
      </c>
      <c r="I139">
        <v>16555</v>
      </c>
      <c r="J139" t="s">
        <v>547</v>
      </c>
      <c r="K139" s="11">
        <v>44008</v>
      </c>
      <c r="L139" t="s">
        <v>35</v>
      </c>
      <c r="R139" t="s">
        <v>4155</v>
      </c>
      <c r="S139" t="s">
        <v>4154</v>
      </c>
      <c r="T139" t="s">
        <v>7492</v>
      </c>
      <c r="U139" t="s">
        <v>1000</v>
      </c>
      <c r="V139" t="s">
        <v>1001</v>
      </c>
      <c r="W139" t="s">
        <v>88</v>
      </c>
      <c r="X139" s="11">
        <v>43949</v>
      </c>
      <c r="Y139" t="s">
        <v>1002</v>
      </c>
      <c r="Z139" t="s">
        <v>219</v>
      </c>
      <c r="AA139" s="11">
        <v>43949</v>
      </c>
      <c r="AB139" t="s">
        <v>220</v>
      </c>
      <c r="AC139" t="s">
        <v>2407</v>
      </c>
      <c r="AD139" t="s">
        <v>3651</v>
      </c>
      <c r="AE139">
        <v>4356</v>
      </c>
      <c r="AF139" t="s">
        <v>52</v>
      </c>
      <c r="AG139">
        <v>4356</v>
      </c>
      <c r="AH139" t="s">
        <v>52</v>
      </c>
      <c r="AI139">
        <v>0</v>
      </c>
      <c r="AJ139" t="s">
        <v>101</v>
      </c>
      <c r="AK139" t="s">
        <v>92</v>
      </c>
      <c r="AL139" t="s">
        <v>97</v>
      </c>
      <c r="AM139" t="s">
        <v>2488</v>
      </c>
      <c r="AN139">
        <v>1</v>
      </c>
      <c r="AO139">
        <v>0</v>
      </c>
      <c r="AP139" t="s">
        <v>2580</v>
      </c>
      <c r="AQ139" t="s">
        <v>2512</v>
      </c>
      <c r="AR139" t="s">
        <v>2407</v>
      </c>
      <c r="AS139" t="s">
        <v>7496</v>
      </c>
      <c r="AT139" t="s">
        <v>110</v>
      </c>
    </row>
    <row r="140" spans="1:46" x14ac:dyDescent="0.35">
      <c r="A140" t="s">
        <v>1001</v>
      </c>
      <c r="B140" t="s">
        <v>544</v>
      </c>
      <c r="C140" t="s">
        <v>545</v>
      </c>
      <c r="E140" t="s">
        <v>999</v>
      </c>
      <c r="H140" s="11">
        <v>43966</v>
      </c>
      <c r="I140">
        <v>16555</v>
      </c>
      <c r="J140" t="s">
        <v>547</v>
      </c>
      <c r="K140" s="11">
        <v>44008</v>
      </c>
      <c r="L140" t="s">
        <v>35</v>
      </c>
      <c r="R140" t="s">
        <v>4155</v>
      </c>
      <c r="S140" t="s">
        <v>4154</v>
      </c>
      <c r="T140" t="s">
        <v>7492</v>
      </c>
      <c r="U140" t="s">
        <v>1000</v>
      </c>
      <c r="V140" t="s">
        <v>1001</v>
      </c>
      <c r="W140" t="s">
        <v>222</v>
      </c>
      <c r="X140" s="11">
        <v>43994</v>
      </c>
      <c r="Y140" t="s">
        <v>1004</v>
      </c>
      <c r="Z140" t="s">
        <v>219</v>
      </c>
      <c r="AA140" s="11">
        <v>43949</v>
      </c>
      <c r="AB140" t="s">
        <v>220</v>
      </c>
      <c r="AC140" t="s">
        <v>2407</v>
      </c>
      <c r="AD140" t="s">
        <v>3653</v>
      </c>
      <c r="AE140">
        <v>21780</v>
      </c>
      <c r="AF140" t="s">
        <v>52</v>
      </c>
      <c r="AG140">
        <v>21780</v>
      </c>
      <c r="AH140" t="s">
        <v>52</v>
      </c>
      <c r="AI140">
        <v>0</v>
      </c>
      <c r="AJ140" t="s">
        <v>101</v>
      </c>
      <c r="AK140" t="s">
        <v>92</v>
      </c>
      <c r="AL140" t="s">
        <v>97</v>
      </c>
      <c r="AM140" t="s">
        <v>2488</v>
      </c>
      <c r="AN140">
        <v>1</v>
      </c>
      <c r="AO140">
        <v>0</v>
      </c>
      <c r="AP140" t="s">
        <v>2580</v>
      </c>
      <c r="AQ140" t="s">
        <v>2512</v>
      </c>
      <c r="AR140" t="s">
        <v>2407</v>
      </c>
      <c r="AS140" t="s">
        <v>7496</v>
      </c>
      <c r="AT140" t="s">
        <v>110</v>
      </c>
    </row>
    <row r="141" spans="1:46" x14ac:dyDescent="0.35">
      <c r="A141" t="s">
        <v>1001</v>
      </c>
      <c r="B141" t="s">
        <v>544</v>
      </c>
      <c r="C141" t="s">
        <v>545</v>
      </c>
      <c r="E141" t="s">
        <v>999</v>
      </c>
      <c r="H141" s="11">
        <v>43966</v>
      </c>
      <c r="I141">
        <v>16555</v>
      </c>
      <c r="J141" t="s">
        <v>547</v>
      </c>
      <c r="K141" s="11">
        <v>44008</v>
      </c>
      <c r="L141" t="s">
        <v>35</v>
      </c>
      <c r="R141" t="s">
        <v>4155</v>
      </c>
      <c r="S141" t="s">
        <v>4154</v>
      </c>
      <c r="T141" t="s">
        <v>7492</v>
      </c>
      <c r="U141" t="s">
        <v>1000</v>
      </c>
      <c r="V141" t="s">
        <v>1001</v>
      </c>
      <c r="W141" t="s">
        <v>217</v>
      </c>
      <c r="X141" s="11">
        <v>43977</v>
      </c>
      <c r="Y141" t="s">
        <v>1003</v>
      </c>
      <c r="Z141" t="s">
        <v>219</v>
      </c>
      <c r="AA141" s="11">
        <v>43949</v>
      </c>
      <c r="AB141" t="s">
        <v>220</v>
      </c>
      <c r="AC141" t="s">
        <v>2407</v>
      </c>
      <c r="AD141" t="s">
        <v>3652</v>
      </c>
      <c r="AE141">
        <v>15391.2</v>
      </c>
      <c r="AF141" t="s">
        <v>52</v>
      </c>
      <c r="AG141">
        <v>15391.2</v>
      </c>
      <c r="AH141" t="s">
        <v>52</v>
      </c>
      <c r="AI141">
        <v>0</v>
      </c>
      <c r="AJ141" t="s">
        <v>101</v>
      </c>
      <c r="AK141" t="s">
        <v>92</v>
      </c>
      <c r="AL141" t="s">
        <v>97</v>
      </c>
      <c r="AM141" t="s">
        <v>2488</v>
      </c>
      <c r="AN141">
        <v>1</v>
      </c>
      <c r="AO141">
        <v>0</v>
      </c>
      <c r="AP141" t="s">
        <v>2580</v>
      </c>
      <c r="AQ141" t="s">
        <v>2512</v>
      </c>
      <c r="AR141" t="s">
        <v>2407</v>
      </c>
      <c r="AS141" t="s">
        <v>7496</v>
      </c>
      <c r="AT141" t="s">
        <v>110</v>
      </c>
    </row>
    <row r="142" spans="1:46" x14ac:dyDescent="0.35">
      <c r="A142" t="s">
        <v>1001</v>
      </c>
      <c r="B142" t="s">
        <v>544</v>
      </c>
      <c r="C142" t="s">
        <v>545</v>
      </c>
      <c r="E142" t="s">
        <v>999</v>
      </c>
      <c r="H142" s="11">
        <v>43966</v>
      </c>
      <c r="I142">
        <v>16555</v>
      </c>
      <c r="J142" t="s">
        <v>547</v>
      </c>
      <c r="K142" s="11">
        <v>44008</v>
      </c>
      <c r="L142" t="s">
        <v>35</v>
      </c>
      <c r="R142" t="s">
        <v>4155</v>
      </c>
      <c r="S142" t="s">
        <v>4154</v>
      </c>
      <c r="T142" t="s">
        <v>7492</v>
      </c>
      <c r="U142" t="s">
        <v>1000</v>
      </c>
      <c r="V142" t="s">
        <v>1001</v>
      </c>
      <c r="W142" t="s">
        <v>421</v>
      </c>
      <c r="X142" s="11">
        <v>43994</v>
      </c>
      <c r="Y142" t="s">
        <v>1005</v>
      </c>
      <c r="Z142" t="s">
        <v>219</v>
      </c>
      <c r="AA142" s="11">
        <v>43949</v>
      </c>
      <c r="AB142" t="s">
        <v>220</v>
      </c>
      <c r="AC142" t="s">
        <v>2407</v>
      </c>
      <c r="AD142" t="s">
        <v>3654</v>
      </c>
      <c r="AE142">
        <v>8966.1</v>
      </c>
      <c r="AF142" t="s">
        <v>52</v>
      </c>
      <c r="AG142">
        <v>8966.1</v>
      </c>
      <c r="AH142" t="s">
        <v>52</v>
      </c>
      <c r="AI142">
        <v>0</v>
      </c>
      <c r="AJ142" t="s">
        <v>101</v>
      </c>
      <c r="AK142" t="s">
        <v>92</v>
      </c>
      <c r="AL142" t="s">
        <v>97</v>
      </c>
      <c r="AM142" t="s">
        <v>2488</v>
      </c>
      <c r="AN142">
        <v>1</v>
      </c>
      <c r="AO142">
        <v>0</v>
      </c>
      <c r="AP142" t="s">
        <v>2580</v>
      </c>
      <c r="AQ142" t="s">
        <v>2512</v>
      </c>
      <c r="AR142" t="s">
        <v>2407</v>
      </c>
      <c r="AS142" t="s">
        <v>7496</v>
      </c>
      <c r="AT142" t="s">
        <v>110</v>
      </c>
    </row>
    <row r="143" spans="1:46" x14ac:dyDescent="0.35">
      <c r="A143" t="s">
        <v>1001</v>
      </c>
      <c r="B143" t="s">
        <v>544</v>
      </c>
      <c r="C143" t="s">
        <v>545</v>
      </c>
      <c r="E143" t="s">
        <v>999</v>
      </c>
      <c r="H143" s="11">
        <v>43966</v>
      </c>
      <c r="I143">
        <v>16555</v>
      </c>
      <c r="J143" t="s">
        <v>547</v>
      </c>
      <c r="K143" s="11">
        <v>44008</v>
      </c>
      <c r="L143" t="s">
        <v>35</v>
      </c>
      <c r="R143" t="s">
        <v>4155</v>
      </c>
      <c r="S143" t="s">
        <v>4154</v>
      </c>
      <c r="T143" t="s">
        <v>7492</v>
      </c>
      <c r="U143" t="s">
        <v>1000</v>
      </c>
      <c r="V143" t="s">
        <v>1001</v>
      </c>
      <c r="W143" t="s">
        <v>423</v>
      </c>
      <c r="X143" s="11">
        <v>44004</v>
      </c>
      <c r="Y143" t="s">
        <v>1006</v>
      </c>
      <c r="Z143" t="s">
        <v>219</v>
      </c>
      <c r="AA143" s="11">
        <v>43949</v>
      </c>
      <c r="AB143" t="s">
        <v>220</v>
      </c>
      <c r="AC143" t="s">
        <v>2407</v>
      </c>
      <c r="AD143" t="s">
        <v>3655</v>
      </c>
      <c r="AE143">
        <v>9438</v>
      </c>
      <c r="AF143" t="s">
        <v>52</v>
      </c>
      <c r="AG143">
        <v>9438</v>
      </c>
      <c r="AH143" t="s">
        <v>52</v>
      </c>
      <c r="AI143">
        <v>0</v>
      </c>
      <c r="AJ143" t="s">
        <v>101</v>
      </c>
      <c r="AK143" t="s">
        <v>92</v>
      </c>
      <c r="AL143" t="s">
        <v>97</v>
      </c>
      <c r="AM143" t="s">
        <v>2488</v>
      </c>
      <c r="AN143">
        <v>1</v>
      </c>
      <c r="AO143">
        <v>0</v>
      </c>
      <c r="AP143" t="s">
        <v>2580</v>
      </c>
      <c r="AQ143" t="s">
        <v>2512</v>
      </c>
      <c r="AR143" t="s">
        <v>2407</v>
      </c>
      <c r="AS143" t="s">
        <v>7496</v>
      </c>
      <c r="AT143" t="s">
        <v>110</v>
      </c>
    </row>
    <row r="144" spans="1:46" x14ac:dyDescent="0.35">
      <c r="A144" t="s">
        <v>1030</v>
      </c>
      <c r="B144" t="s">
        <v>544</v>
      </c>
      <c r="C144" t="s">
        <v>545</v>
      </c>
      <c r="E144" t="s">
        <v>1028</v>
      </c>
      <c r="H144" s="11">
        <v>43966</v>
      </c>
      <c r="I144">
        <v>16555</v>
      </c>
      <c r="J144" t="s">
        <v>547</v>
      </c>
      <c r="K144" s="11">
        <v>44008</v>
      </c>
      <c r="L144" t="s">
        <v>35</v>
      </c>
      <c r="R144" t="s">
        <v>4155</v>
      </c>
      <c r="S144" t="s">
        <v>4154</v>
      </c>
      <c r="T144" t="s">
        <v>7492</v>
      </c>
      <c r="U144" t="s">
        <v>1029</v>
      </c>
      <c r="V144" t="s">
        <v>1030</v>
      </c>
      <c r="W144" t="s">
        <v>88</v>
      </c>
      <c r="X144" s="11">
        <v>43949</v>
      </c>
      <c r="Y144" t="s">
        <v>1031</v>
      </c>
      <c r="Z144" t="s">
        <v>219</v>
      </c>
      <c r="AA144" s="11">
        <v>43949</v>
      </c>
      <c r="AB144" t="s">
        <v>220</v>
      </c>
      <c r="AC144" t="s">
        <v>2407</v>
      </c>
      <c r="AD144" t="s">
        <v>3646</v>
      </c>
      <c r="AE144">
        <v>3267</v>
      </c>
      <c r="AF144" t="s">
        <v>52</v>
      </c>
      <c r="AG144">
        <v>3267</v>
      </c>
      <c r="AH144" t="s">
        <v>52</v>
      </c>
      <c r="AI144">
        <v>0</v>
      </c>
      <c r="AJ144" t="s">
        <v>101</v>
      </c>
      <c r="AK144" t="s">
        <v>92</v>
      </c>
      <c r="AL144" t="s">
        <v>97</v>
      </c>
      <c r="AM144" t="s">
        <v>2488</v>
      </c>
      <c r="AN144">
        <v>1</v>
      </c>
      <c r="AO144">
        <v>0</v>
      </c>
      <c r="AP144" t="s">
        <v>2473</v>
      </c>
      <c r="AQ144" t="s">
        <v>2526</v>
      </c>
      <c r="AR144" t="s">
        <v>2407</v>
      </c>
      <c r="AS144" t="s">
        <v>7496</v>
      </c>
      <c r="AT144" t="s">
        <v>110</v>
      </c>
    </row>
    <row r="145" spans="1:46" x14ac:dyDescent="0.35">
      <c r="A145" t="s">
        <v>1030</v>
      </c>
      <c r="B145" t="s">
        <v>544</v>
      </c>
      <c r="C145" t="s">
        <v>545</v>
      </c>
      <c r="E145" t="s">
        <v>1028</v>
      </c>
      <c r="H145" s="11">
        <v>43966</v>
      </c>
      <c r="I145">
        <v>16555</v>
      </c>
      <c r="J145" t="s">
        <v>547</v>
      </c>
      <c r="K145" s="11">
        <v>44008</v>
      </c>
      <c r="L145" t="s">
        <v>35</v>
      </c>
      <c r="R145" t="s">
        <v>4155</v>
      </c>
      <c r="S145" t="s">
        <v>4154</v>
      </c>
      <c r="T145" t="s">
        <v>7492</v>
      </c>
      <c r="U145" t="s">
        <v>1029</v>
      </c>
      <c r="V145" t="s">
        <v>1030</v>
      </c>
      <c r="W145" t="s">
        <v>217</v>
      </c>
      <c r="X145" s="11">
        <v>43949</v>
      </c>
      <c r="Y145" t="s">
        <v>1032</v>
      </c>
      <c r="Z145" t="s">
        <v>219</v>
      </c>
      <c r="AA145" s="11">
        <v>43949</v>
      </c>
      <c r="AB145" t="s">
        <v>220</v>
      </c>
      <c r="AC145" t="s">
        <v>2407</v>
      </c>
      <c r="AD145" t="s">
        <v>3647</v>
      </c>
      <c r="AE145">
        <v>16335</v>
      </c>
      <c r="AF145" t="s">
        <v>52</v>
      </c>
      <c r="AG145">
        <v>16335</v>
      </c>
      <c r="AH145" t="s">
        <v>52</v>
      </c>
      <c r="AI145">
        <v>0</v>
      </c>
      <c r="AJ145" t="s">
        <v>101</v>
      </c>
      <c r="AK145" t="s">
        <v>92</v>
      </c>
      <c r="AL145" t="s">
        <v>97</v>
      </c>
      <c r="AM145" t="s">
        <v>2488</v>
      </c>
      <c r="AN145">
        <v>1</v>
      </c>
      <c r="AO145">
        <v>0</v>
      </c>
      <c r="AP145" t="s">
        <v>2473</v>
      </c>
      <c r="AQ145" t="s">
        <v>2526</v>
      </c>
      <c r="AR145" t="s">
        <v>2407</v>
      </c>
      <c r="AS145" t="s">
        <v>7496</v>
      </c>
      <c r="AT145" t="s">
        <v>110</v>
      </c>
    </row>
    <row r="146" spans="1:46" x14ac:dyDescent="0.35">
      <c r="A146" t="s">
        <v>1030</v>
      </c>
      <c r="B146" t="s">
        <v>544</v>
      </c>
      <c r="C146" t="s">
        <v>545</v>
      </c>
      <c r="E146" t="s">
        <v>1028</v>
      </c>
      <c r="H146" s="11">
        <v>43966</v>
      </c>
      <c r="I146">
        <v>16555</v>
      </c>
      <c r="J146" t="s">
        <v>547</v>
      </c>
      <c r="K146" s="11">
        <v>44008</v>
      </c>
      <c r="L146" t="s">
        <v>35</v>
      </c>
      <c r="R146" t="s">
        <v>4155</v>
      </c>
      <c r="S146" t="s">
        <v>4154</v>
      </c>
      <c r="T146" t="s">
        <v>7492</v>
      </c>
      <c r="U146" t="s">
        <v>1029</v>
      </c>
      <c r="V146" t="s">
        <v>1030</v>
      </c>
      <c r="W146" t="s">
        <v>421</v>
      </c>
      <c r="X146" s="11">
        <v>43994</v>
      </c>
      <c r="Y146" t="s">
        <v>1034</v>
      </c>
      <c r="Z146" t="s">
        <v>219</v>
      </c>
      <c r="AA146" s="11">
        <v>43949</v>
      </c>
      <c r="AB146" t="s">
        <v>220</v>
      </c>
      <c r="AC146" t="s">
        <v>2407</v>
      </c>
      <c r="AD146" t="s">
        <v>3649</v>
      </c>
      <c r="AE146">
        <v>14157</v>
      </c>
      <c r="AF146" t="s">
        <v>52</v>
      </c>
      <c r="AG146">
        <v>14157</v>
      </c>
      <c r="AH146" t="s">
        <v>52</v>
      </c>
      <c r="AI146">
        <v>0</v>
      </c>
      <c r="AJ146" t="s">
        <v>101</v>
      </c>
      <c r="AK146" t="s">
        <v>92</v>
      </c>
      <c r="AL146" t="s">
        <v>97</v>
      </c>
      <c r="AM146" t="s">
        <v>2488</v>
      </c>
      <c r="AN146">
        <v>1</v>
      </c>
      <c r="AO146">
        <v>0</v>
      </c>
      <c r="AP146" t="s">
        <v>2473</v>
      </c>
      <c r="AQ146" t="s">
        <v>2526</v>
      </c>
      <c r="AR146" t="s">
        <v>2407</v>
      </c>
      <c r="AS146" t="s">
        <v>7496</v>
      </c>
      <c r="AT146" t="s">
        <v>110</v>
      </c>
    </row>
    <row r="147" spans="1:46" x14ac:dyDescent="0.35">
      <c r="A147" t="s">
        <v>1030</v>
      </c>
      <c r="B147" t="s">
        <v>544</v>
      </c>
      <c r="C147" t="s">
        <v>545</v>
      </c>
      <c r="E147" t="s">
        <v>1028</v>
      </c>
      <c r="H147" s="11">
        <v>43966</v>
      </c>
      <c r="I147">
        <v>16555</v>
      </c>
      <c r="J147" t="s">
        <v>547</v>
      </c>
      <c r="K147" s="11">
        <v>44008</v>
      </c>
      <c r="L147" t="s">
        <v>35</v>
      </c>
      <c r="R147" t="s">
        <v>4155</v>
      </c>
      <c r="S147" t="s">
        <v>4154</v>
      </c>
      <c r="T147" t="s">
        <v>7492</v>
      </c>
      <c r="U147" t="s">
        <v>1029</v>
      </c>
      <c r="V147" t="s">
        <v>1030</v>
      </c>
      <c r="W147" t="s">
        <v>222</v>
      </c>
      <c r="X147" s="11">
        <v>43977</v>
      </c>
      <c r="Y147" t="s">
        <v>1033</v>
      </c>
      <c r="Z147" t="s">
        <v>219</v>
      </c>
      <c r="AA147" s="11">
        <v>43949</v>
      </c>
      <c r="AB147" t="s">
        <v>220</v>
      </c>
      <c r="AC147" t="s">
        <v>2407</v>
      </c>
      <c r="AD147" t="s">
        <v>3648</v>
      </c>
      <c r="AE147">
        <v>10890</v>
      </c>
      <c r="AF147" t="s">
        <v>52</v>
      </c>
      <c r="AG147">
        <v>10890</v>
      </c>
      <c r="AH147" t="s">
        <v>52</v>
      </c>
      <c r="AI147">
        <v>0</v>
      </c>
      <c r="AJ147" t="s">
        <v>101</v>
      </c>
      <c r="AK147" t="s">
        <v>92</v>
      </c>
      <c r="AL147" t="s">
        <v>97</v>
      </c>
      <c r="AM147" t="s">
        <v>2488</v>
      </c>
      <c r="AN147">
        <v>1</v>
      </c>
      <c r="AO147">
        <v>0</v>
      </c>
      <c r="AP147" t="s">
        <v>2473</v>
      </c>
      <c r="AQ147" t="s">
        <v>2526</v>
      </c>
      <c r="AR147" t="s">
        <v>2407</v>
      </c>
      <c r="AS147" t="s">
        <v>7496</v>
      </c>
      <c r="AT147" t="s">
        <v>110</v>
      </c>
    </row>
    <row r="148" spans="1:46" x14ac:dyDescent="0.35">
      <c r="A148" t="s">
        <v>997</v>
      </c>
      <c r="B148" t="s">
        <v>994</v>
      </c>
      <c r="C148" t="s">
        <v>545</v>
      </c>
      <c r="E148" t="s">
        <v>995</v>
      </c>
      <c r="H148" s="11">
        <v>43966</v>
      </c>
      <c r="I148">
        <v>16555</v>
      </c>
      <c r="J148" t="s">
        <v>547</v>
      </c>
      <c r="L148" t="s">
        <v>35</v>
      </c>
      <c r="Q148" t="e">
        <v>#N/A</v>
      </c>
      <c r="R148" t="s">
        <v>4153</v>
      </c>
      <c r="S148" t="s">
        <v>4152</v>
      </c>
      <c r="T148" t="s">
        <v>7492</v>
      </c>
      <c r="U148" t="s">
        <v>996</v>
      </c>
      <c r="V148" t="s">
        <v>997</v>
      </c>
      <c r="W148" t="s">
        <v>88</v>
      </c>
      <c r="X148" s="11">
        <v>43949</v>
      </c>
      <c r="Y148" t="s">
        <v>998</v>
      </c>
      <c r="Z148" t="s">
        <v>219</v>
      </c>
      <c r="AA148" s="11">
        <v>43949</v>
      </c>
      <c r="AB148" t="s">
        <v>220</v>
      </c>
      <c r="AC148" t="s">
        <v>2407</v>
      </c>
      <c r="AD148" t="s">
        <v>3650</v>
      </c>
      <c r="AE148">
        <v>3158.1</v>
      </c>
      <c r="AF148" t="s">
        <v>52</v>
      </c>
      <c r="AG148">
        <v>3158.1</v>
      </c>
      <c r="AH148" t="s">
        <v>52</v>
      </c>
      <c r="AI148">
        <v>0</v>
      </c>
      <c r="AJ148" t="s">
        <v>101</v>
      </c>
      <c r="AK148" t="s">
        <v>92</v>
      </c>
      <c r="AL148" t="s">
        <v>97</v>
      </c>
      <c r="AM148" t="s">
        <v>2488</v>
      </c>
      <c r="AN148">
        <v>1</v>
      </c>
      <c r="AO148">
        <v>0</v>
      </c>
      <c r="AP148" t="s">
        <v>2473</v>
      </c>
      <c r="AQ148" t="s">
        <v>2526</v>
      </c>
      <c r="AR148" t="s">
        <v>2407</v>
      </c>
      <c r="AS148" t="s">
        <v>7496</v>
      </c>
      <c r="AT148" t="s">
        <v>110</v>
      </c>
    </row>
    <row r="149" spans="1:46" x14ac:dyDescent="0.35">
      <c r="A149" t="s">
        <v>568</v>
      </c>
      <c r="B149" t="s">
        <v>544</v>
      </c>
      <c r="C149" t="s">
        <v>545</v>
      </c>
      <c r="E149" t="s">
        <v>566</v>
      </c>
      <c r="H149" s="11">
        <v>43966</v>
      </c>
      <c r="I149">
        <v>16555</v>
      </c>
      <c r="J149" t="s">
        <v>547</v>
      </c>
      <c r="K149" s="11">
        <v>44008</v>
      </c>
      <c r="L149" t="s">
        <v>35</v>
      </c>
      <c r="R149" t="s">
        <v>4155</v>
      </c>
      <c r="S149" t="s">
        <v>4154</v>
      </c>
      <c r="T149" t="s">
        <v>7492</v>
      </c>
      <c r="U149" t="s">
        <v>567</v>
      </c>
      <c r="V149" t="s">
        <v>568</v>
      </c>
      <c r="W149" t="s">
        <v>88</v>
      </c>
      <c r="X149" s="11">
        <v>43928</v>
      </c>
      <c r="Y149" t="s">
        <v>569</v>
      </c>
      <c r="Z149" t="s">
        <v>219</v>
      </c>
      <c r="AA149" s="11">
        <v>43928</v>
      </c>
      <c r="AB149" t="s">
        <v>220</v>
      </c>
      <c r="AC149" t="s">
        <v>2407</v>
      </c>
      <c r="AD149" t="s">
        <v>3536</v>
      </c>
      <c r="AE149">
        <v>5445</v>
      </c>
      <c r="AF149" t="s">
        <v>52</v>
      </c>
      <c r="AG149">
        <v>5445</v>
      </c>
      <c r="AH149" t="s">
        <v>52</v>
      </c>
      <c r="AI149">
        <v>0</v>
      </c>
      <c r="AJ149" t="s">
        <v>101</v>
      </c>
      <c r="AK149" t="s">
        <v>92</v>
      </c>
      <c r="AL149" t="s">
        <v>97</v>
      </c>
      <c r="AM149" t="s">
        <v>2488</v>
      </c>
      <c r="AN149">
        <v>1</v>
      </c>
      <c r="AO149">
        <v>0</v>
      </c>
      <c r="AP149" t="s">
        <v>2580</v>
      </c>
      <c r="AQ149" t="s">
        <v>2512</v>
      </c>
      <c r="AR149" t="s">
        <v>2407</v>
      </c>
      <c r="AS149" t="s">
        <v>7496</v>
      </c>
      <c r="AT149" t="s">
        <v>110</v>
      </c>
    </row>
    <row r="150" spans="1:46" x14ac:dyDescent="0.35">
      <c r="A150" t="s">
        <v>568</v>
      </c>
      <c r="B150" t="s">
        <v>544</v>
      </c>
      <c r="C150" t="s">
        <v>545</v>
      </c>
      <c r="E150" t="s">
        <v>566</v>
      </c>
      <c r="H150" s="11">
        <v>43966</v>
      </c>
      <c r="I150">
        <v>16555</v>
      </c>
      <c r="J150" t="s">
        <v>547</v>
      </c>
      <c r="K150" s="11">
        <v>44008</v>
      </c>
      <c r="L150" t="s">
        <v>35</v>
      </c>
      <c r="R150" t="s">
        <v>4155</v>
      </c>
      <c r="S150" t="s">
        <v>4154</v>
      </c>
      <c r="T150" t="s">
        <v>7492</v>
      </c>
      <c r="U150" t="s">
        <v>567</v>
      </c>
      <c r="V150" t="s">
        <v>568</v>
      </c>
      <c r="W150" t="s">
        <v>217</v>
      </c>
      <c r="X150" s="11">
        <v>43948</v>
      </c>
      <c r="Y150" t="s">
        <v>570</v>
      </c>
      <c r="Z150" t="s">
        <v>219</v>
      </c>
      <c r="AA150" s="11">
        <v>43928</v>
      </c>
      <c r="AB150" t="s">
        <v>220</v>
      </c>
      <c r="AC150" t="s">
        <v>2407</v>
      </c>
      <c r="AD150" t="s">
        <v>3537</v>
      </c>
      <c r="AE150">
        <v>27225</v>
      </c>
      <c r="AF150" t="s">
        <v>52</v>
      </c>
      <c r="AG150">
        <v>27225</v>
      </c>
      <c r="AH150" t="s">
        <v>52</v>
      </c>
      <c r="AI150">
        <v>0</v>
      </c>
      <c r="AJ150" t="s">
        <v>101</v>
      </c>
      <c r="AK150" t="s">
        <v>92</v>
      </c>
      <c r="AL150" t="s">
        <v>97</v>
      </c>
      <c r="AM150" t="s">
        <v>2488</v>
      </c>
      <c r="AN150">
        <v>1</v>
      </c>
      <c r="AO150">
        <v>0</v>
      </c>
      <c r="AP150" t="s">
        <v>2580</v>
      </c>
      <c r="AQ150" t="s">
        <v>2512</v>
      </c>
      <c r="AR150" t="s">
        <v>2407</v>
      </c>
      <c r="AS150" t="s">
        <v>7496</v>
      </c>
      <c r="AT150" t="s">
        <v>110</v>
      </c>
    </row>
    <row r="151" spans="1:46" x14ac:dyDescent="0.35">
      <c r="A151" t="s">
        <v>568</v>
      </c>
      <c r="B151" t="s">
        <v>544</v>
      </c>
      <c r="C151" t="s">
        <v>545</v>
      </c>
      <c r="E151" t="s">
        <v>566</v>
      </c>
      <c r="H151" s="11">
        <v>43966</v>
      </c>
      <c r="I151">
        <v>16555</v>
      </c>
      <c r="J151" t="s">
        <v>547</v>
      </c>
      <c r="K151" s="11">
        <v>44008</v>
      </c>
      <c r="L151" t="s">
        <v>35</v>
      </c>
      <c r="R151" t="s">
        <v>4155</v>
      </c>
      <c r="S151" t="s">
        <v>4154</v>
      </c>
      <c r="T151" t="s">
        <v>7492</v>
      </c>
      <c r="U151" t="s">
        <v>567</v>
      </c>
      <c r="V151" t="s">
        <v>568</v>
      </c>
      <c r="W151" t="s">
        <v>421</v>
      </c>
      <c r="X151" s="11">
        <v>43994</v>
      </c>
      <c r="Y151" t="s">
        <v>572</v>
      </c>
      <c r="Z151" t="s">
        <v>219</v>
      </c>
      <c r="AA151" s="11">
        <v>43928</v>
      </c>
      <c r="AB151" t="s">
        <v>220</v>
      </c>
      <c r="AC151" t="s">
        <v>2407</v>
      </c>
      <c r="AD151" t="s">
        <v>3539</v>
      </c>
      <c r="AE151">
        <v>25410</v>
      </c>
      <c r="AF151" t="s">
        <v>52</v>
      </c>
      <c r="AG151">
        <v>25410</v>
      </c>
      <c r="AH151" t="s">
        <v>52</v>
      </c>
      <c r="AI151">
        <v>0</v>
      </c>
      <c r="AJ151" t="s">
        <v>101</v>
      </c>
      <c r="AK151" t="s">
        <v>92</v>
      </c>
      <c r="AL151" t="s">
        <v>97</v>
      </c>
      <c r="AM151" t="s">
        <v>2488</v>
      </c>
      <c r="AN151">
        <v>1</v>
      </c>
      <c r="AO151">
        <v>0</v>
      </c>
      <c r="AP151" t="s">
        <v>2580</v>
      </c>
      <c r="AQ151" t="s">
        <v>2512</v>
      </c>
      <c r="AR151" t="s">
        <v>2407</v>
      </c>
      <c r="AS151" t="s">
        <v>7496</v>
      </c>
      <c r="AT151" t="s">
        <v>110</v>
      </c>
    </row>
    <row r="152" spans="1:46" x14ac:dyDescent="0.35">
      <c r="A152" t="s">
        <v>568</v>
      </c>
      <c r="B152" t="s">
        <v>544</v>
      </c>
      <c r="C152" t="s">
        <v>545</v>
      </c>
      <c r="E152" t="s">
        <v>566</v>
      </c>
      <c r="H152" s="11">
        <v>43966</v>
      </c>
      <c r="I152">
        <v>16555</v>
      </c>
      <c r="J152" t="s">
        <v>547</v>
      </c>
      <c r="K152" s="11">
        <v>44008</v>
      </c>
      <c r="L152" t="s">
        <v>35</v>
      </c>
      <c r="R152" t="s">
        <v>4155</v>
      </c>
      <c r="S152" t="s">
        <v>4154</v>
      </c>
      <c r="T152" t="s">
        <v>7492</v>
      </c>
      <c r="U152" t="s">
        <v>567</v>
      </c>
      <c r="V152" t="s">
        <v>568</v>
      </c>
      <c r="W152" t="s">
        <v>222</v>
      </c>
      <c r="X152" s="11">
        <v>43977</v>
      </c>
      <c r="Y152" t="s">
        <v>571</v>
      </c>
      <c r="Z152" t="s">
        <v>219</v>
      </c>
      <c r="AA152" s="11">
        <v>43928</v>
      </c>
      <c r="AB152" t="s">
        <v>220</v>
      </c>
      <c r="AC152" t="s">
        <v>2407</v>
      </c>
      <c r="AD152" t="s">
        <v>3538</v>
      </c>
      <c r="AE152">
        <v>24659.8</v>
      </c>
      <c r="AF152" t="s">
        <v>52</v>
      </c>
      <c r="AG152">
        <v>24659.8</v>
      </c>
      <c r="AH152" t="s">
        <v>52</v>
      </c>
      <c r="AI152">
        <v>0</v>
      </c>
      <c r="AJ152" t="s">
        <v>101</v>
      </c>
      <c r="AK152" t="s">
        <v>92</v>
      </c>
      <c r="AL152" t="s">
        <v>97</v>
      </c>
      <c r="AM152" t="s">
        <v>2488</v>
      </c>
      <c r="AN152">
        <v>1</v>
      </c>
      <c r="AO152">
        <v>0</v>
      </c>
      <c r="AP152" t="s">
        <v>2580</v>
      </c>
      <c r="AQ152" t="s">
        <v>2512</v>
      </c>
      <c r="AR152" t="s">
        <v>2407</v>
      </c>
      <c r="AS152" t="s">
        <v>7496</v>
      </c>
      <c r="AT152" t="s">
        <v>110</v>
      </c>
    </row>
    <row r="153" spans="1:46" x14ac:dyDescent="0.35">
      <c r="A153" t="s">
        <v>568</v>
      </c>
      <c r="B153" t="s">
        <v>544</v>
      </c>
      <c r="C153" t="s">
        <v>545</v>
      </c>
      <c r="E153" t="s">
        <v>566</v>
      </c>
      <c r="H153" s="11">
        <v>43966</v>
      </c>
      <c r="I153">
        <v>16555</v>
      </c>
      <c r="J153" t="s">
        <v>547</v>
      </c>
      <c r="K153" s="11">
        <v>44008</v>
      </c>
      <c r="L153" t="s">
        <v>35</v>
      </c>
      <c r="R153" t="s">
        <v>4155</v>
      </c>
      <c r="S153" t="s">
        <v>4154</v>
      </c>
      <c r="T153" t="s">
        <v>7492</v>
      </c>
      <c r="U153" t="s">
        <v>567</v>
      </c>
      <c r="V153" t="s">
        <v>568</v>
      </c>
      <c r="W153" t="s">
        <v>423</v>
      </c>
      <c r="X153" s="11">
        <v>43994</v>
      </c>
      <c r="Y153" t="s">
        <v>573</v>
      </c>
      <c r="Z153" t="s">
        <v>219</v>
      </c>
      <c r="AA153" s="11">
        <v>43928</v>
      </c>
      <c r="AB153" t="s">
        <v>220</v>
      </c>
      <c r="AC153" t="s">
        <v>2407</v>
      </c>
      <c r="AD153" t="s">
        <v>3540</v>
      </c>
      <c r="AE153">
        <v>15460.78</v>
      </c>
      <c r="AF153" t="s">
        <v>52</v>
      </c>
      <c r="AG153">
        <v>15460.78</v>
      </c>
      <c r="AH153" t="s">
        <v>52</v>
      </c>
      <c r="AI153">
        <v>0</v>
      </c>
      <c r="AJ153" t="s">
        <v>101</v>
      </c>
      <c r="AK153" t="s">
        <v>92</v>
      </c>
      <c r="AL153" t="s">
        <v>97</v>
      </c>
      <c r="AM153" t="s">
        <v>2488</v>
      </c>
      <c r="AN153">
        <v>1</v>
      </c>
      <c r="AO153">
        <v>0</v>
      </c>
      <c r="AP153" t="s">
        <v>2580</v>
      </c>
      <c r="AQ153" t="s">
        <v>2512</v>
      </c>
      <c r="AR153" t="s">
        <v>2407</v>
      </c>
      <c r="AS153" t="s">
        <v>7496</v>
      </c>
      <c r="AT153" t="s">
        <v>110</v>
      </c>
    </row>
    <row r="154" spans="1:46" x14ac:dyDescent="0.35">
      <c r="A154" t="s">
        <v>568</v>
      </c>
      <c r="B154" t="s">
        <v>544</v>
      </c>
      <c r="C154" t="s">
        <v>545</v>
      </c>
      <c r="E154" t="s">
        <v>566</v>
      </c>
      <c r="H154" s="11">
        <v>43966</v>
      </c>
      <c r="I154">
        <v>16555</v>
      </c>
      <c r="J154" t="s">
        <v>547</v>
      </c>
      <c r="K154" s="11">
        <v>44008</v>
      </c>
      <c r="L154" t="s">
        <v>35</v>
      </c>
      <c r="R154" t="s">
        <v>4155</v>
      </c>
      <c r="S154" t="s">
        <v>4154</v>
      </c>
      <c r="T154" t="s">
        <v>7492</v>
      </c>
      <c r="U154" t="s">
        <v>567</v>
      </c>
      <c r="V154" t="s">
        <v>568</v>
      </c>
      <c r="W154" t="s">
        <v>511</v>
      </c>
      <c r="X154" s="11">
        <v>44004</v>
      </c>
      <c r="Y154" t="s">
        <v>574</v>
      </c>
      <c r="Z154" t="s">
        <v>219</v>
      </c>
      <c r="AA154" s="11">
        <v>43928</v>
      </c>
      <c r="AB154" t="s">
        <v>220</v>
      </c>
      <c r="AC154" t="s">
        <v>2407</v>
      </c>
      <c r="AD154" t="s">
        <v>3541</v>
      </c>
      <c r="AE154">
        <v>14647.05</v>
      </c>
      <c r="AF154" t="s">
        <v>52</v>
      </c>
      <c r="AG154">
        <v>14647.05</v>
      </c>
      <c r="AH154" t="s">
        <v>52</v>
      </c>
      <c r="AI154">
        <v>0</v>
      </c>
      <c r="AJ154" t="s">
        <v>101</v>
      </c>
      <c r="AK154" t="s">
        <v>92</v>
      </c>
      <c r="AL154" t="s">
        <v>97</v>
      </c>
      <c r="AM154" t="s">
        <v>2488</v>
      </c>
      <c r="AN154">
        <v>1</v>
      </c>
      <c r="AO154">
        <v>0</v>
      </c>
      <c r="AP154" t="s">
        <v>2580</v>
      </c>
      <c r="AQ154" t="s">
        <v>2512</v>
      </c>
      <c r="AR154" t="s">
        <v>2407</v>
      </c>
      <c r="AS154" t="s">
        <v>7496</v>
      </c>
      <c r="AT154" t="s">
        <v>110</v>
      </c>
    </row>
    <row r="155" spans="1:46" x14ac:dyDescent="0.35">
      <c r="A155" t="s">
        <v>2230</v>
      </c>
      <c r="E155" t="s">
        <v>2228</v>
      </c>
      <c r="L155" t="s">
        <v>35</v>
      </c>
      <c r="R155" t="s">
        <v>4158</v>
      </c>
      <c r="S155" t="s">
        <v>2478</v>
      </c>
      <c r="T155" t="s">
        <v>7492</v>
      </c>
      <c r="U155" t="s">
        <v>2229</v>
      </c>
      <c r="V155" t="s">
        <v>2230</v>
      </c>
      <c r="W155" t="s">
        <v>88</v>
      </c>
      <c r="X155" s="11">
        <v>44132</v>
      </c>
      <c r="Y155" t="s">
        <v>2231</v>
      </c>
      <c r="Z155" t="s">
        <v>219</v>
      </c>
      <c r="AA155" s="11">
        <v>44132</v>
      </c>
      <c r="AB155" t="s">
        <v>220</v>
      </c>
      <c r="AC155" t="s">
        <v>2407</v>
      </c>
      <c r="AD155" t="s">
        <v>4064</v>
      </c>
      <c r="AE155">
        <v>133</v>
      </c>
      <c r="AF155" t="s">
        <v>52</v>
      </c>
      <c r="AG155">
        <v>0</v>
      </c>
      <c r="AH155" t="s">
        <v>52</v>
      </c>
      <c r="AI155">
        <v>133</v>
      </c>
      <c r="AJ155" t="s">
        <v>101</v>
      </c>
      <c r="AK155" t="s">
        <v>74</v>
      </c>
      <c r="AL155" t="s">
        <v>97</v>
      </c>
      <c r="AM155" t="s">
        <v>2476</v>
      </c>
      <c r="AN155">
        <v>1</v>
      </c>
      <c r="AO155">
        <v>1</v>
      </c>
      <c r="AP155" t="s">
        <v>2473</v>
      </c>
      <c r="AQ155" t="s">
        <v>2526</v>
      </c>
      <c r="AR155" t="s">
        <v>2407</v>
      </c>
      <c r="AS155" t="s">
        <v>7509</v>
      </c>
      <c r="AT155" t="s">
        <v>116</v>
      </c>
    </row>
    <row r="156" spans="1:46" x14ac:dyDescent="0.35">
      <c r="A156" t="s">
        <v>2230</v>
      </c>
      <c r="E156" t="s">
        <v>2228</v>
      </c>
      <c r="L156" t="s">
        <v>35</v>
      </c>
      <c r="R156" t="s">
        <v>4158</v>
      </c>
      <c r="S156" t="s">
        <v>2478</v>
      </c>
      <c r="T156" t="s">
        <v>7492</v>
      </c>
      <c r="U156" t="s">
        <v>2229</v>
      </c>
      <c r="V156" t="s">
        <v>2230</v>
      </c>
      <c r="W156" t="s">
        <v>217</v>
      </c>
      <c r="X156" s="11">
        <v>44132</v>
      </c>
      <c r="Y156" t="s">
        <v>2232</v>
      </c>
      <c r="Z156" t="s">
        <v>219</v>
      </c>
      <c r="AA156" s="11">
        <v>44132</v>
      </c>
      <c r="AB156" t="s">
        <v>220</v>
      </c>
      <c r="AC156" t="s">
        <v>2407</v>
      </c>
      <c r="AD156" t="s">
        <v>4065</v>
      </c>
      <c r="AE156">
        <v>408</v>
      </c>
      <c r="AF156" t="s">
        <v>52</v>
      </c>
      <c r="AG156">
        <v>0</v>
      </c>
      <c r="AH156" t="s">
        <v>52</v>
      </c>
      <c r="AI156">
        <v>408</v>
      </c>
      <c r="AJ156" t="s">
        <v>101</v>
      </c>
      <c r="AK156" t="s">
        <v>74</v>
      </c>
      <c r="AL156" t="s">
        <v>97</v>
      </c>
      <c r="AM156" t="s">
        <v>2476</v>
      </c>
      <c r="AN156">
        <v>1</v>
      </c>
      <c r="AO156">
        <v>1</v>
      </c>
      <c r="AP156" t="s">
        <v>2473</v>
      </c>
      <c r="AQ156" t="s">
        <v>2526</v>
      </c>
      <c r="AR156" t="s">
        <v>2407</v>
      </c>
      <c r="AS156" t="s">
        <v>7509</v>
      </c>
      <c r="AT156" t="s">
        <v>116</v>
      </c>
    </row>
    <row r="157" spans="1:46" x14ac:dyDescent="0.35">
      <c r="A157" t="s">
        <v>2319</v>
      </c>
      <c r="B157" t="s">
        <v>2316</v>
      </c>
      <c r="C157" t="s">
        <v>347</v>
      </c>
      <c r="E157" t="s">
        <v>2317</v>
      </c>
      <c r="H157" s="11">
        <v>44050</v>
      </c>
      <c r="I157">
        <v>20211</v>
      </c>
      <c r="L157" t="s">
        <v>35</v>
      </c>
      <c r="M157" t="s">
        <v>332</v>
      </c>
      <c r="P157" s="11">
        <v>44050</v>
      </c>
      <c r="Q157" s="11">
        <v>44061</v>
      </c>
      <c r="R157" t="s">
        <v>4155</v>
      </c>
      <c r="S157" t="s">
        <v>2478</v>
      </c>
      <c r="T157" t="s">
        <v>7502</v>
      </c>
      <c r="U157" t="s">
        <v>2318</v>
      </c>
      <c r="V157" t="s">
        <v>2319</v>
      </c>
      <c r="W157" t="s">
        <v>222</v>
      </c>
      <c r="X157" s="11">
        <v>44055</v>
      </c>
      <c r="Y157" t="s">
        <v>2321</v>
      </c>
      <c r="AA157" s="11">
        <v>44055</v>
      </c>
      <c r="AC157" t="s">
        <v>2407</v>
      </c>
      <c r="AD157" t="s">
        <v>3953</v>
      </c>
      <c r="AE157">
        <v>17069.669999999998</v>
      </c>
      <c r="AF157" t="s">
        <v>52</v>
      </c>
      <c r="AG157">
        <v>17069.669999999998</v>
      </c>
      <c r="AH157" t="s">
        <v>52</v>
      </c>
      <c r="AI157">
        <v>0</v>
      </c>
      <c r="AJ157" t="s">
        <v>101</v>
      </c>
      <c r="AK157" t="s">
        <v>103</v>
      </c>
      <c r="AL157" t="s">
        <v>97</v>
      </c>
      <c r="AM157" t="s">
        <v>2476</v>
      </c>
      <c r="AN157">
        <v>502272</v>
      </c>
      <c r="AO157">
        <v>0</v>
      </c>
      <c r="AP157" t="s">
        <v>2580</v>
      </c>
      <c r="AQ157" t="s">
        <v>2512</v>
      </c>
      <c r="AR157" t="s">
        <v>2407</v>
      </c>
      <c r="AS157" t="s">
        <v>7497</v>
      </c>
      <c r="AT157" t="s">
        <v>104</v>
      </c>
    </row>
    <row r="158" spans="1:46" x14ac:dyDescent="0.35">
      <c r="A158" t="s">
        <v>2319</v>
      </c>
      <c r="B158" t="s">
        <v>2323</v>
      </c>
      <c r="C158" t="s">
        <v>347</v>
      </c>
      <c r="E158" t="s">
        <v>2317</v>
      </c>
      <c r="H158" s="11">
        <v>44134</v>
      </c>
      <c r="I158">
        <v>24035</v>
      </c>
      <c r="L158" t="s">
        <v>35</v>
      </c>
      <c r="M158" t="s">
        <v>332</v>
      </c>
      <c r="P158" s="11">
        <v>44134</v>
      </c>
      <c r="Q158" t="s">
        <v>1840</v>
      </c>
      <c r="R158" t="s">
        <v>4155</v>
      </c>
      <c r="S158" t="s">
        <v>2478</v>
      </c>
      <c r="T158" t="s">
        <v>7502</v>
      </c>
      <c r="U158" t="s">
        <v>2318</v>
      </c>
      <c r="V158" t="s">
        <v>2319</v>
      </c>
      <c r="W158" t="s">
        <v>423</v>
      </c>
      <c r="X158" s="11">
        <v>44055</v>
      </c>
      <c r="Y158" t="s">
        <v>2321</v>
      </c>
      <c r="AA158" s="11">
        <v>44055</v>
      </c>
      <c r="AC158" t="s">
        <v>2407</v>
      </c>
      <c r="AD158" t="s">
        <v>3991</v>
      </c>
      <c r="AE158">
        <v>17050.73</v>
      </c>
      <c r="AF158" t="s">
        <v>52</v>
      </c>
      <c r="AG158">
        <v>17011.849999999999</v>
      </c>
      <c r="AH158" t="s">
        <v>52</v>
      </c>
      <c r="AI158">
        <v>38.880000000001019</v>
      </c>
      <c r="AJ158" t="s">
        <v>101</v>
      </c>
      <c r="AK158" t="s">
        <v>103</v>
      </c>
      <c r="AL158" t="s">
        <v>97</v>
      </c>
      <c r="AM158" t="s">
        <v>2476</v>
      </c>
      <c r="AN158">
        <v>502272</v>
      </c>
      <c r="AO158">
        <v>0</v>
      </c>
      <c r="AP158" t="s">
        <v>2580</v>
      </c>
      <c r="AQ158" t="s">
        <v>2512</v>
      </c>
      <c r="AR158" t="s">
        <v>2407</v>
      </c>
      <c r="AS158" t="s">
        <v>7497</v>
      </c>
      <c r="AT158" t="s">
        <v>104</v>
      </c>
    </row>
    <row r="159" spans="1:46" x14ac:dyDescent="0.35">
      <c r="A159" t="s">
        <v>2319</v>
      </c>
      <c r="B159" t="s">
        <v>2323</v>
      </c>
      <c r="C159" t="s">
        <v>347</v>
      </c>
      <c r="E159" t="s">
        <v>2317</v>
      </c>
      <c r="H159" s="11">
        <v>44134</v>
      </c>
      <c r="I159">
        <v>24035</v>
      </c>
      <c r="L159" t="s">
        <v>35</v>
      </c>
      <c r="M159" t="s">
        <v>332</v>
      </c>
      <c r="P159" s="11">
        <v>44134</v>
      </c>
      <c r="Q159" t="s">
        <v>1840</v>
      </c>
      <c r="R159" t="s">
        <v>4155</v>
      </c>
      <c r="S159" t="s">
        <v>2478</v>
      </c>
      <c r="T159" t="s">
        <v>7502</v>
      </c>
      <c r="U159" t="s">
        <v>2318</v>
      </c>
      <c r="V159" t="s">
        <v>2319</v>
      </c>
      <c r="W159" t="s">
        <v>513</v>
      </c>
      <c r="X159" s="11">
        <v>44055</v>
      </c>
      <c r="Y159" t="s">
        <v>2321</v>
      </c>
      <c r="AA159" s="11">
        <v>44055</v>
      </c>
      <c r="AC159" t="s">
        <v>2407</v>
      </c>
      <c r="AD159" t="s">
        <v>4008</v>
      </c>
      <c r="AE159">
        <v>17050.73</v>
      </c>
      <c r="AF159" t="s">
        <v>52</v>
      </c>
      <c r="AG159">
        <v>0</v>
      </c>
      <c r="AH159" t="s">
        <v>52</v>
      </c>
      <c r="AI159">
        <v>17050.73</v>
      </c>
      <c r="AJ159" t="s">
        <v>101</v>
      </c>
      <c r="AK159" t="s">
        <v>103</v>
      </c>
      <c r="AL159" t="s">
        <v>97</v>
      </c>
      <c r="AM159" t="s">
        <v>2476</v>
      </c>
      <c r="AN159">
        <v>502272</v>
      </c>
      <c r="AO159">
        <v>502272</v>
      </c>
      <c r="AP159" t="s">
        <v>2580</v>
      </c>
      <c r="AQ159" t="s">
        <v>2512</v>
      </c>
      <c r="AR159" t="s">
        <v>2407</v>
      </c>
      <c r="AS159" t="s">
        <v>7497</v>
      </c>
      <c r="AT159" t="s">
        <v>104</v>
      </c>
    </row>
    <row r="160" spans="1:46" x14ac:dyDescent="0.35">
      <c r="A160" t="s">
        <v>2319</v>
      </c>
      <c r="B160" t="s">
        <v>2323</v>
      </c>
      <c r="C160" t="s">
        <v>347</v>
      </c>
      <c r="E160" t="s">
        <v>2317</v>
      </c>
      <c r="H160" s="11">
        <v>44134</v>
      </c>
      <c r="I160">
        <v>24035</v>
      </c>
      <c r="L160" t="s">
        <v>35</v>
      </c>
      <c r="M160" t="s">
        <v>332</v>
      </c>
      <c r="P160" s="11">
        <v>44134</v>
      </c>
      <c r="Q160" t="s">
        <v>1840</v>
      </c>
      <c r="R160" t="s">
        <v>4155</v>
      </c>
      <c r="S160" t="s">
        <v>2478</v>
      </c>
      <c r="T160" t="s">
        <v>7502</v>
      </c>
      <c r="U160" t="s">
        <v>2318</v>
      </c>
      <c r="V160" t="s">
        <v>2319</v>
      </c>
      <c r="W160" t="s">
        <v>516</v>
      </c>
      <c r="X160" s="11">
        <v>44055</v>
      </c>
      <c r="Y160" t="s">
        <v>2321</v>
      </c>
      <c r="AA160" s="11">
        <v>44055</v>
      </c>
      <c r="AC160" t="s">
        <v>2407</v>
      </c>
      <c r="AD160" t="s">
        <v>4085</v>
      </c>
      <c r="AE160">
        <v>17050.73</v>
      </c>
      <c r="AF160" t="s">
        <v>52</v>
      </c>
      <c r="AG160">
        <v>0</v>
      </c>
      <c r="AH160" t="s">
        <v>52</v>
      </c>
      <c r="AI160">
        <v>17050.73</v>
      </c>
      <c r="AJ160" t="s">
        <v>101</v>
      </c>
      <c r="AK160" t="s">
        <v>103</v>
      </c>
      <c r="AL160" t="s">
        <v>97</v>
      </c>
      <c r="AM160" t="s">
        <v>2476</v>
      </c>
      <c r="AN160">
        <v>502272</v>
      </c>
      <c r="AO160">
        <v>502272</v>
      </c>
      <c r="AP160" t="s">
        <v>2580</v>
      </c>
      <c r="AQ160" t="s">
        <v>2512</v>
      </c>
      <c r="AR160" t="s">
        <v>2407</v>
      </c>
      <c r="AS160" t="s">
        <v>7497</v>
      </c>
      <c r="AT160" t="s">
        <v>104</v>
      </c>
    </row>
    <row r="161" spans="1:46" x14ac:dyDescent="0.35">
      <c r="A161" t="s">
        <v>1913</v>
      </c>
      <c r="B161" t="s">
        <v>1907</v>
      </c>
      <c r="C161" t="s">
        <v>347</v>
      </c>
      <c r="D161" t="s">
        <v>1908</v>
      </c>
      <c r="E161" t="s">
        <v>1909</v>
      </c>
      <c r="H161" t="s">
        <v>1910</v>
      </c>
      <c r="I161" t="s">
        <v>1911</v>
      </c>
      <c r="J161" t="s">
        <v>1655</v>
      </c>
      <c r="L161" t="s">
        <v>35</v>
      </c>
      <c r="Q161" t="s">
        <v>1912</v>
      </c>
      <c r="R161" t="s">
        <v>4155</v>
      </c>
      <c r="S161" t="s">
        <v>4154</v>
      </c>
      <c r="T161" t="s">
        <v>7492</v>
      </c>
      <c r="U161" t="s">
        <v>352</v>
      </c>
      <c r="V161" t="s">
        <v>1913</v>
      </c>
      <c r="W161" t="s">
        <v>88</v>
      </c>
      <c r="X161" s="11">
        <v>44096</v>
      </c>
      <c r="Y161" t="s">
        <v>1914</v>
      </c>
      <c r="Z161" t="s">
        <v>219</v>
      </c>
      <c r="AA161" s="11">
        <v>44076</v>
      </c>
      <c r="AB161" t="s">
        <v>220</v>
      </c>
      <c r="AC161" t="s">
        <v>2407</v>
      </c>
      <c r="AD161" t="s">
        <v>3931</v>
      </c>
      <c r="AE161">
        <v>1378149.3399999999</v>
      </c>
      <c r="AF161" t="s">
        <v>52</v>
      </c>
      <c r="AG161">
        <v>1378149.1500000006</v>
      </c>
      <c r="AH161" t="s">
        <v>52</v>
      </c>
      <c r="AI161">
        <v>0.18999999924562871</v>
      </c>
      <c r="AJ161" t="s">
        <v>101</v>
      </c>
      <c r="AK161" t="s">
        <v>103</v>
      </c>
      <c r="AL161" t="s">
        <v>97</v>
      </c>
      <c r="AM161" t="s">
        <v>2476</v>
      </c>
      <c r="AN161">
        <v>22</v>
      </c>
      <c r="AO161">
        <v>0</v>
      </c>
      <c r="AP161" t="s">
        <v>2580</v>
      </c>
      <c r="AQ161" t="s">
        <v>2512</v>
      </c>
      <c r="AR161" t="s">
        <v>2407</v>
      </c>
      <c r="AS161" t="s">
        <v>7497</v>
      </c>
      <c r="AT161" t="s">
        <v>104</v>
      </c>
    </row>
    <row r="162" spans="1:46" x14ac:dyDescent="0.35">
      <c r="A162" t="s">
        <v>1913</v>
      </c>
      <c r="B162" t="s">
        <v>1907</v>
      </c>
      <c r="C162" t="s">
        <v>347</v>
      </c>
      <c r="D162" t="s">
        <v>1908</v>
      </c>
      <c r="E162" t="s">
        <v>1909</v>
      </c>
      <c r="H162" t="s">
        <v>1910</v>
      </c>
      <c r="I162" t="s">
        <v>1911</v>
      </c>
      <c r="J162" t="s">
        <v>1655</v>
      </c>
      <c r="L162" t="s">
        <v>35</v>
      </c>
      <c r="Q162" t="s">
        <v>1912</v>
      </c>
      <c r="R162" t="s">
        <v>4155</v>
      </c>
      <c r="S162" t="s">
        <v>4154</v>
      </c>
      <c r="T162" t="s">
        <v>7492</v>
      </c>
      <c r="U162" t="s">
        <v>352</v>
      </c>
      <c r="V162" t="s">
        <v>1913</v>
      </c>
      <c r="W162" t="s">
        <v>217</v>
      </c>
      <c r="X162" s="11">
        <v>44096</v>
      </c>
      <c r="Y162" t="s">
        <v>1915</v>
      </c>
      <c r="Z162" t="s">
        <v>219</v>
      </c>
      <c r="AA162" s="11">
        <v>44076</v>
      </c>
      <c r="AB162" t="s">
        <v>220</v>
      </c>
      <c r="AC162" t="s">
        <v>2407</v>
      </c>
      <c r="AD162" t="s">
        <v>3932</v>
      </c>
      <c r="AE162">
        <v>693424.55</v>
      </c>
      <c r="AF162" t="s">
        <v>52</v>
      </c>
      <c r="AG162">
        <v>693424.54999999993</v>
      </c>
      <c r="AH162" t="s">
        <v>52</v>
      </c>
      <c r="AI162">
        <v>0</v>
      </c>
      <c r="AJ162" t="s">
        <v>101</v>
      </c>
      <c r="AK162" t="s">
        <v>103</v>
      </c>
      <c r="AL162" t="s">
        <v>97</v>
      </c>
      <c r="AM162" t="s">
        <v>2476</v>
      </c>
      <c r="AN162">
        <v>22</v>
      </c>
      <c r="AO162">
        <v>0</v>
      </c>
      <c r="AP162" t="s">
        <v>2580</v>
      </c>
      <c r="AQ162" t="s">
        <v>2512</v>
      </c>
      <c r="AR162" t="s">
        <v>2407</v>
      </c>
      <c r="AS162" t="s">
        <v>7497</v>
      </c>
      <c r="AT162" t="s">
        <v>104</v>
      </c>
    </row>
    <row r="163" spans="1:46" x14ac:dyDescent="0.35">
      <c r="A163" t="s">
        <v>2233</v>
      </c>
      <c r="E163" t="s">
        <v>2061</v>
      </c>
      <c r="L163" t="s">
        <v>35</v>
      </c>
      <c r="M163" t="s">
        <v>332</v>
      </c>
      <c r="P163" t="s">
        <v>1840</v>
      </c>
      <c r="Q163" t="s">
        <v>1840</v>
      </c>
      <c r="R163" t="s">
        <v>4155</v>
      </c>
      <c r="S163" t="s">
        <v>2407</v>
      </c>
      <c r="T163" t="s">
        <v>7502</v>
      </c>
      <c r="U163" t="s">
        <v>678</v>
      </c>
      <c r="V163" t="s">
        <v>2233</v>
      </c>
      <c r="W163" t="s">
        <v>421</v>
      </c>
      <c r="X163" s="11">
        <v>44138</v>
      </c>
      <c r="Y163" t="s">
        <v>2244</v>
      </c>
      <c r="Z163" t="s">
        <v>219</v>
      </c>
      <c r="AA163" s="11">
        <v>44138</v>
      </c>
      <c r="AB163" t="s">
        <v>220</v>
      </c>
      <c r="AC163" t="s">
        <v>2407</v>
      </c>
      <c r="AD163" t="s">
        <v>4076</v>
      </c>
      <c r="AE163">
        <v>1343.1</v>
      </c>
      <c r="AF163" t="s">
        <v>52</v>
      </c>
      <c r="AG163">
        <v>0</v>
      </c>
      <c r="AH163" t="s">
        <v>52</v>
      </c>
      <c r="AI163">
        <v>1343.1</v>
      </c>
      <c r="AJ163" t="s">
        <v>101</v>
      </c>
      <c r="AK163" t="s">
        <v>103</v>
      </c>
      <c r="AL163" t="s">
        <v>97</v>
      </c>
      <c r="AM163" t="s">
        <v>2476</v>
      </c>
      <c r="AN163">
        <v>6</v>
      </c>
      <c r="AO163">
        <v>6</v>
      </c>
      <c r="AP163" t="s">
        <v>2473</v>
      </c>
      <c r="AQ163" t="s">
        <v>2526</v>
      </c>
      <c r="AR163" t="s">
        <v>2407</v>
      </c>
      <c r="AS163" t="s">
        <v>7497</v>
      </c>
      <c r="AT163" t="s">
        <v>104</v>
      </c>
    </row>
    <row r="164" spans="1:46" x14ac:dyDescent="0.35">
      <c r="A164" t="s">
        <v>970</v>
      </c>
      <c r="B164" t="s">
        <v>969</v>
      </c>
      <c r="E164" t="s">
        <v>400</v>
      </c>
      <c r="G164">
        <v>0</v>
      </c>
      <c r="H164" s="11">
        <v>43938</v>
      </c>
      <c r="I164">
        <v>12404</v>
      </c>
      <c r="J164" t="s">
        <v>712</v>
      </c>
      <c r="K164" s="11">
        <v>43995</v>
      </c>
      <c r="L164" t="s">
        <v>35</v>
      </c>
      <c r="Q164" s="11">
        <v>43938</v>
      </c>
      <c r="R164" t="s">
        <v>4155</v>
      </c>
      <c r="S164" t="s">
        <v>4154</v>
      </c>
      <c r="T164" t="s">
        <v>7492</v>
      </c>
      <c r="U164" t="s">
        <v>401</v>
      </c>
      <c r="V164" t="s">
        <v>970</v>
      </c>
      <c r="W164" t="s">
        <v>88</v>
      </c>
      <c r="X164" s="11">
        <v>43949</v>
      </c>
      <c r="Y164" t="s">
        <v>971</v>
      </c>
      <c r="Z164" t="s">
        <v>219</v>
      </c>
      <c r="AA164" s="11">
        <v>43949</v>
      </c>
      <c r="AB164" t="s">
        <v>220</v>
      </c>
      <c r="AC164" t="s">
        <v>2407</v>
      </c>
      <c r="AD164" t="s">
        <v>3659</v>
      </c>
      <c r="AE164">
        <v>179902.8</v>
      </c>
      <c r="AF164" t="s">
        <v>52</v>
      </c>
      <c r="AG164">
        <v>167052.60000000003</v>
      </c>
      <c r="AH164" t="s">
        <v>52</v>
      </c>
      <c r="AI164">
        <v>12850.199999999953</v>
      </c>
      <c r="AJ164" t="s">
        <v>101</v>
      </c>
      <c r="AK164" t="s">
        <v>103</v>
      </c>
      <c r="AL164" t="s">
        <v>97</v>
      </c>
      <c r="AM164" t="s">
        <v>2488</v>
      </c>
      <c r="AN164">
        <v>1</v>
      </c>
      <c r="AO164">
        <v>0</v>
      </c>
      <c r="AP164" t="s">
        <v>2590</v>
      </c>
      <c r="AQ164" t="s">
        <v>2512</v>
      </c>
      <c r="AR164" t="s">
        <v>2407</v>
      </c>
      <c r="AS164" t="s">
        <v>7497</v>
      </c>
      <c r="AT164" t="s">
        <v>104</v>
      </c>
    </row>
    <row r="165" spans="1:46" x14ac:dyDescent="0.35">
      <c r="A165" t="s">
        <v>2331</v>
      </c>
      <c r="B165" t="s">
        <v>2327</v>
      </c>
      <c r="E165" t="s">
        <v>2328</v>
      </c>
      <c r="L165" t="s">
        <v>35</v>
      </c>
      <c r="M165" t="s">
        <v>332</v>
      </c>
      <c r="P165" s="11">
        <v>44139</v>
      </c>
      <c r="Q165" t="s">
        <v>2329</v>
      </c>
      <c r="R165" t="s">
        <v>4155</v>
      </c>
      <c r="S165" t="s">
        <v>4154</v>
      </c>
      <c r="T165" t="s">
        <v>7492</v>
      </c>
      <c r="U165" t="s">
        <v>2330</v>
      </c>
      <c r="V165" t="s">
        <v>2331</v>
      </c>
      <c r="W165" t="s">
        <v>513</v>
      </c>
      <c r="X165" s="11">
        <v>44140</v>
      </c>
      <c r="Y165" t="s">
        <v>2332</v>
      </c>
      <c r="Z165" t="s">
        <v>219</v>
      </c>
      <c r="AA165" s="11">
        <v>44138</v>
      </c>
      <c r="AB165" t="s">
        <v>220</v>
      </c>
      <c r="AC165" t="s">
        <v>2407</v>
      </c>
      <c r="AD165" t="s">
        <v>4091</v>
      </c>
      <c r="AE165">
        <v>42475.42</v>
      </c>
      <c r="AF165" t="s">
        <v>52</v>
      </c>
      <c r="AG165">
        <v>42475.42</v>
      </c>
      <c r="AH165" t="s">
        <v>52</v>
      </c>
      <c r="AI165">
        <v>0</v>
      </c>
      <c r="AJ165" t="s">
        <v>101</v>
      </c>
      <c r="AK165" t="s">
        <v>113</v>
      </c>
      <c r="AL165" t="s">
        <v>97</v>
      </c>
      <c r="AM165" t="s">
        <v>2488</v>
      </c>
      <c r="AN165">
        <v>1</v>
      </c>
      <c r="AO165">
        <v>0</v>
      </c>
      <c r="AP165" t="s">
        <v>2590</v>
      </c>
      <c r="AQ165" t="s">
        <v>2512</v>
      </c>
      <c r="AR165" t="s">
        <v>2407</v>
      </c>
      <c r="AS165" t="s">
        <v>7512</v>
      </c>
      <c r="AT165" t="s">
        <v>114</v>
      </c>
    </row>
    <row r="166" spans="1:46" x14ac:dyDescent="0.35">
      <c r="A166" t="s">
        <v>2016</v>
      </c>
      <c r="B166" t="s">
        <v>2000</v>
      </c>
      <c r="C166" t="s">
        <v>347</v>
      </c>
      <c r="D166" t="s">
        <v>2015</v>
      </c>
      <c r="E166" t="s">
        <v>1848</v>
      </c>
      <c r="H166" s="11">
        <v>44082</v>
      </c>
      <c r="I166">
        <v>21541</v>
      </c>
      <c r="K166" s="11">
        <v>44085</v>
      </c>
      <c r="L166" t="s">
        <v>35</v>
      </c>
      <c r="Q166" t="s">
        <v>350</v>
      </c>
      <c r="R166" t="s">
        <v>4155</v>
      </c>
      <c r="S166" t="s">
        <v>4154</v>
      </c>
      <c r="T166" t="s">
        <v>7492</v>
      </c>
      <c r="U166" t="s">
        <v>1849</v>
      </c>
      <c r="V166" t="s">
        <v>2016</v>
      </c>
      <c r="W166" t="s">
        <v>88</v>
      </c>
      <c r="X166" s="11">
        <v>44129</v>
      </c>
      <c r="Y166" t="s">
        <v>2017</v>
      </c>
      <c r="Z166" t="s">
        <v>219</v>
      </c>
      <c r="AA166" s="11">
        <v>44110</v>
      </c>
      <c r="AB166" t="s">
        <v>220</v>
      </c>
      <c r="AC166" t="s">
        <v>2407</v>
      </c>
      <c r="AD166" t="s">
        <v>3971</v>
      </c>
      <c r="AE166">
        <v>217715.38</v>
      </c>
      <c r="AF166" t="s">
        <v>52</v>
      </c>
      <c r="AG166">
        <v>175034.54999999996</v>
      </c>
      <c r="AH166" t="s">
        <v>52</v>
      </c>
      <c r="AI166">
        <v>42680.830000000045</v>
      </c>
      <c r="AJ166" t="s">
        <v>101</v>
      </c>
      <c r="AK166" t="s">
        <v>103</v>
      </c>
      <c r="AL166" t="s">
        <v>97</v>
      </c>
      <c r="AM166" t="s">
        <v>2476</v>
      </c>
      <c r="AN166">
        <v>10</v>
      </c>
      <c r="AO166">
        <v>3</v>
      </c>
      <c r="AP166" t="s">
        <v>2590</v>
      </c>
      <c r="AQ166" t="s">
        <v>2512</v>
      </c>
      <c r="AR166" t="s">
        <v>2407</v>
      </c>
      <c r="AS166" t="s">
        <v>7497</v>
      </c>
      <c r="AT166" t="s">
        <v>104</v>
      </c>
    </row>
    <row r="167" spans="1:46" x14ac:dyDescent="0.35">
      <c r="A167" t="s">
        <v>353</v>
      </c>
      <c r="C167" t="s">
        <v>347</v>
      </c>
      <c r="D167" t="s">
        <v>348</v>
      </c>
      <c r="E167" t="s">
        <v>349</v>
      </c>
      <c r="L167" t="s">
        <v>35</v>
      </c>
      <c r="M167" t="s">
        <v>332</v>
      </c>
      <c r="P167" t="s">
        <v>350</v>
      </c>
      <c r="Q167" t="s">
        <v>351</v>
      </c>
      <c r="R167" t="s">
        <v>4155</v>
      </c>
      <c r="S167" t="s">
        <v>2407</v>
      </c>
      <c r="T167" t="s">
        <v>7502</v>
      </c>
      <c r="U167" t="s">
        <v>352</v>
      </c>
      <c r="V167" t="s">
        <v>353</v>
      </c>
      <c r="W167" t="s">
        <v>88</v>
      </c>
      <c r="X167" s="11">
        <v>44127</v>
      </c>
      <c r="Y167" t="s">
        <v>354</v>
      </c>
      <c r="Z167" t="s">
        <v>219</v>
      </c>
      <c r="AA167" s="11">
        <v>44127</v>
      </c>
      <c r="AB167" t="s">
        <v>220</v>
      </c>
      <c r="AC167" t="s">
        <v>2407</v>
      </c>
      <c r="AD167" t="s">
        <v>4054</v>
      </c>
      <c r="AE167">
        <v>45505.68</v>
      </c>
      <c r="AF167" t="s">
        <v>52</v>
      </c>
      <c r="AG167">
        <v>0</v>
      </c>
      <c r="AH167" t="s">
        <v>52</v>
      </c>
      <c r="AI167">
        <v>45505.68</v>
      </c>
      <c r="AJ167" t="s">
        <v>101</v>
      </c>
      <c r="AK167" t="s">
        <v>103</v>
      </c>
      <c r="AL167" t="s">
        <v>97</v>
      </c>
      <c r="AM167" t="s">
        <v>2476</v>
      </c>
      <c r="AN167">
        <v>4</v>
      </c>
      <c r="AO167">
        <v>4</v>
      </c>
      <c r="AP167" t="s">
        <v>2590</v>
      </c>
      <c r="AQ167" t="s">
        <v>2512</v>
      </c>
      <c r="AR167" t="s">
        <v>2407</v>
      </c>
      <c r="AS167" t="s">
        <v>7497</v>
      </c>
      <c r="AT167" t="s">
        <v>104</v>
      </c>
    </row>
    <row r="168" spans="1:46" x14ac:dyDescent="0.35">
      <c r="A168" t="s">
        <v>1170</v>
      </c>
      <c r="C168" t="s">
        <v>347</v>
      </c>
      <c r="D168" t="s">
        <v>348</v>
      </c>
      <c r="E168" t="s">
        <v>349</v>
      </c>
      <c r="L168" t="s">
        <v>35</v>
      </c>
      <c r="M168" t="s">
        <v>332</v>
      </c>
      <c r="P168" t="s">
        <v>903</v>
      </c>
      <c r="Q168" t="s">
        <v>351</v>
      </c>
      <c r="R168" t="s">
        <v>4155</v>
      </c>
      <c r="S168" t="s">
        <v>4154</v>
      </c>
      <c r="T168" t="s">
        <v>7492</v>
      </c>
      <c r="U168" t="s">
        <v>352</v>
      </c>
      <c r="V168" t="s">
        <v>1170</v>
      </c>
      <c r="W168" t="s">
        <v>88</v>
      </c>
      <c r="X168" s="11">
        <v>44127</v>
      </c>
      <c r="Y168" t="s">
        <v>354</v>
      </c>
      <c r="Z168" t="s">
        <v>219</v>
      </c>
      <c r="AA168" s="11">
        <v>44127</v>
      </c>
      <c r="AB168" t="s">
        <v>220</v>
      </c>
      <c r="AC168" t="s">
        <v>2407</v>
      </c>
      <c r="AD168" t="s">
        <v>4058</v>
      </c>
      <c r="AE168">
        <v>113764.2</v>
      </c>
      <c r="AF168" t="s">
        <v>52</v>
      </c>
      <c r="AG168">
        <v>0</v>
      </c>
      <c r="AH168" t="s">
        <v>52</v>
      </c>
      <c r="AI168">
        <v>113764.2</v>
      </c>
      <c r="AJ168" t="s">
        <v>101</v>
      </c>
      <c r="AK168" t="s">
        <v>103</v>
      </c>
      <c r="AL168" t="s">
        <v>97</v>
      </c>
      <c r="AM168" t="s">
        <v>2476</v>
      </c>
      <c r="AN168">
        <v>10</v>
      </c>
      <c r="AO168">
        <v>10</v>
      </c>
      <c r="AP168" t="s">
        <v>2590</v>
      </c>
      <c r="AQ168" t="s">
        <v>2512</v>
      </c>
      <c r="AR168" t="s">
        <v>2407</v>
      </c>
      <c r="AS168" t="s">
        <v>7497</v>
      </c>
      <c r="AT168" t="s">
        <v>104</v>
      </c>
    </row>
    <row r="169" spans="1:46" x14ac:dyDescent="0.35">
      <c r="A169" t="s">
        <v>2039</v>
      </c>
      <c r="B169" t="s">
        <v>2000</v>
      </c>
      <c r="C169" t="s">
        <v>347</v>
      </c>
      <c r="E169" t="s">
        <v>2033</v>
      </c>
      <c r="H169" s="11">
        <v>44082</v>
      </c>
      <c r="I169">
        <v>21541</v>
      </c>
      <c r="K169" s="11">
        <v>44085</v>
      </c>
      <c r="L169" t="s">
        <v>35</v>
      </c>
      <c r="Q169" t="s">
        <v>350</v>
      </c>
      <c r="R169" t="s">
        <v>4155</v>
      </c>
      <c r="S169" t="s">
        <v>4154</v>
      </c>
      <c r="T169" t="s">
        <v>7492</v>
      </c>
      <c r="U169" t="s">
        <v>2034</v>
      </c>
      <c r="V169" t="s">
        <v>2039</v>
      </c>
      <c r="W169" t="s">
        <v>88</v>
      </c>
      <c r="X169" s="11">
        <v>44134</v>
      </c>
      <c r="Y169" t="s">
        <v>2040</v>
      </c>
      <c r="Z169" t="s">
        <v>219</v>
      </c>
      <c r="AA169" s="11">
        <v>44110</v>
      </c>
      <c r="AB169" t="s">
        <v>220</v>
      </c>
      <c r="AC169" t="s">
        <v>2407</v>
      </c>
      <c r="AD169" t="s">
        <v>3985</v>
      </c>
      <c r="AE169">
        <v>76790.960000000006</v>
      </c>
      <c r="AF169" t="s">
        <v>52</v>
      </c>
      <c r="AG169">
        <v>0</v>
      </c>
      <c r="AH169" t="s">
        <v>52</v>
      </c>
      <c r="AI169">
        <v>76790.960000000006</v>
      </c>
      <c r="AJ169" t="s">
        <v>101</v>
      </c>
      <c r="AK169" t="s">
        <v>103</v>
      </c>
      <c r="AL169" t="s">
        <v>97</v>
      </c>
      <c r="AM169" t="s">
        <v>2476</v>
      </c>
      <c r="AN169">
        <v>10</v>
      </c>
      <c r="AO169">
        <v>10</v>
      </c>
      <c r="AP169" t="s">
        <v>2590</v>
      </c>
      <c r="AQ169" t="s">
        <v>2512</v>
      </c>
      <c r="AR169" t="s">
        <v>2407</v>
      </c>
      <c r="AS169" t="s">
        <v>7497</v>
      </c>
      <c r="AT169" t="s">
        <v>104</v>
      </c>
    </row>
    <row r="170" spans="1:46" x14ac:dyDescent="0.35">
      <c r="A170" t="s">
        <v>911</v>
      </c>
      <c r="B170" t="s">
        <v>906</v>
      </c>
      <c r="E170" t="s">
        <v>907</v>
      </c>
      <c r="G170">
        <v>0</v>
      </c>
      <c r="H170" t="s">
        <v>908</v>
      </c>
      <c r="I170" t="s">
        <v>909</v>
      </c>
      <c r="J170" t="s">
        <v>282</v>
      </c>
      <c r="L170" t="s">
        <v>35</v>
      </c>
      <c r="Q170" s="11">
        <v>43945</v>
      </c>
      <c r="R170" t="s">
        <v>4155</v>
      </c>
      <c r="S170" t="s">
        <v>4154</v>
      </c>
      <c r="T170" t="s">
        <v>7492</v>
      </c>
      <c r="U170" t="s">
        <v>910</v>
      </c>
      <c r="V170" t="s">
        <v>911</v>
      </c>
      <c r="W170" t="s">
        <v>88</v>
      </c>
      <c r="X170" s="11">
        <v>43948</v>
      </c>
      <c r="Y170" t="s">
        <v>912</v>
      </c>
      <c r="Z170" t="s">
        <v>219</v>
      </c>
      <c r="AA170" s="11">
        <v>43948</v>
      </c>
      <c r="AB170" t="s">
        <v>220</v>
      </c>
      <c r="AC170" t="s">
        <v>2407</v>
      </c>
      <c r="AD170" t="s">
        <v>3622</v>
      </c>
      <c r="AE170">
        <v>22128.48</v>
      </c>
      <c r="AF170" t="s">
        <v>52</v>
      </c>
      <c r="AG170">
        <v>22128.48</v>
      </c>
      <c r="AH170" t="s">
        <v>52</v>
      </c>
      <c r="AI170">
        <v>0</v>
      </c>
      <c r="AJ170" t="s">
        <v>101</v>
      </c>
      <c r="AK170" t="s">
        <v>103</v>
      </c>
      <c r="AL170" t="s">
        <v>97</v>
      </c>
      <c r="AM170" t="s">
        <v>2488</v>
      </c>
      <c r="AN170">
        <v>1</v>
      </c>
      <c r="AO170">
        <v>0</v>
      </c>
      <c r="AP170" t="s">
        <v>2473</v>
      </c>
      <c r="AQ170" t="s">
        <v>2526</v>
      </c>
      <c r="AR170" t="s">
        <v>2407</v>
      </c>
      <c r="AS170" t="s">
        <v>7497</v>
      </c>
      <c r="AT170" t="s">
        <v>104</v>
      </c>
    </row>
    <row r="171" spans="1:46" x14ac:dyDescent="0.35">
      <c r="A171" t="s">
        <v>679</v>
      </c>
      <c r="B171" t="s">
        <v>676</v>
      </c>
      <c r="E171" t="s">
        <v>677</v>
      </c>
      <c r="H171" s="11">
        <v>43935</v>
      </c>
      <c r="I171">
        <v>12133</v>
      </c>
      <c r="J171" t="s">
        <v>282</v>
      </c>
      <c r="L171" t="s">
        <v>35</v>
      </c>
      <c r="Q171" s="11">
        <v>43935</v>
      </c>
      <c r="R171" t="s">
        <v>4155</v>
      </c>
      <c r="S171" t="s">
        <v>4154</v>
      </c>
      <c r="T171" t="s">
        <v>7492</v>
      </c>
      <c r="U171" t="s">
        <v>678</v>
      </c>
      <c r="V171" t="s">
        <v>679</v>
      </c>
      <c r="W171" t="s">
        <v>88</v>
      </c>
      <c r="X171" s="11">
        <v>43930</v>
      </c>
      <c r="Y171" t="s">
        <v>680</v>
      </c>
      <c r="Z171" t="s">
        <v>219</v>
      </c>
      <c r="AA171" s="11">
        <v>43930</v>
      </c>
      <c r="AB171" t="s">
        <v>220</v>
      </c>
      <c r="AC171" t="s">
        <v>2407</v>
      </c>
      <c r="AD171" t="s">
        <v>3560</v>
      </c>
      <c r="AE171">
        <v>24577.52</v>
      </c>
      <c r="AF171" t="s">
        <v>52</v>
      </c>
      <c r="AG171">
        <v>24577.52</v>
      </c>
      <c r="AH171" t="s">
        <v>52</v>
      </c>
      <c r="AI171">
        <v>0</v>
      </c>
      <c r="AJ171" t="s">
        <v>101</v>
      </c>
      <c r="AK171" t="s">
        <v>103</v>
      </c>
      <c r="AL171" t="s">
        <v>97</v>
      </c>
      <c r="AM171" t="s">
        <v>2488</v>
      </c>
      <c r="AN171">
        <v>1</v>
      </c>
      <c r="AO171">
        <v>0</v>
      </c>
      <c r="AP171" t="s">
        <v>2590</v>
      </c>
      <c r="AQ171" t="s">
        <v>2512</v>
      </c>
      <c r="AR171" t="s">
        <v>2407</v>
      </c>
      <c r="AS171" t="s">
        <v>7497</v>
      </c>
      <c r="AT171" t="s">
        <v>104</v>
      </c>
    </row>
    <row r="172" spans="1:46" x14ac:dyDescent="0.35">
      <c r="A172" t="s">
        <v>1631</v>
      </c>
      <c r="B172" t="s">
        <v>1630</v>
      </c>
      <c r="E172" t="s">
        <v>682</v>
      </c>
      <c r="G172">
        <v>0</v>
      </c>
      <c r="H172" s="11">
        <v>44013</v>
      </c>
      <c r="I172">
        <v>18878</v>
      </c>
      <c r="L172" t="s">
        <v>35</v>
      </c>
      <c r="Q172" s="11">
        <v>44013</v>
      </c>
      <c r="R172" t="s">
        <v>4155</v>
      </c>
      <c r="S172" t="s">
        <v>4154</v>
      </c>
      <c r="T172" t="s">
        <v>7492</v>
      </c>
      <c r="U172" t="s">
        <v>683</v>
      </c>
      <c r="V172" t="s">
        <v>1631</v>
      </c>
      <c r="W172" t="s">
        <v>88</v>
      </c>
      <c r="X172" s="11">
        <v>44011</v>
      </c>
      <c r="Y172" t="s">
        <v>1191</v>
      </c>
      <c r="Z172" t="s">
        <v>219</v>
      </c>
      <c r="AA172" s="11">
        <v>44011</v>
      </c>
      <c r="AB172" t="s">
        <v>220</v>
      </c>
      <c r="AC172" t="s">
        <v>2407</v>
      </c>
      <c r="AD172" t="s">
        <v>3845</v>
      </c>
      <c r="AE172">
        <v>83490</v>
      </c>
      <c r="AF172" t="s">
        <v>52</v>
      </c>
      <c r="AG172">
        <v>83490</v>
      </c>
      <c r="AH172" t="s">
        <v>52</v>
      </c>
      <c r="AI172">
        <v>0</v>
      </c>
      <c r="AJ172" t="s">
        <v>101</v>
      </c>
      <c r="AK172" t="s">
        <v>103</v>
      </c>
      <c r="AL172" t="s">
        <v>97</v>
      </c>
      <c r="AM172" t="s">
        <v>2488</v>
      </c>
      <c r="AN172">
        <v>1</v>
      </c>
      <c r="AO172">
        <v>0</v>
      </c>
      <c r="AP172" t="s">
        <v>2590</v>
      </c>
      <c r="AQ172" t="s">
        <v>2512</v>
      </c>
      <c r="AR172" t="s">
        <v>2407</v>
      </c>
      <c r="AS172" t="s">
        <v>7497</v>
      </c>
      <c r="AT172" t="s">
        <v>104</v>
      </c>
    </row>
    <row r="173" spans="1:46" x14ac:dyDescent="0.35">
      <c r="A173" t="s">
        <v>1190</v>
      </c>
      <c r="B173" t="s">
        <v>1189</v>
      </c>
      <c r="E173" t="s">
        <v>682</v>
      </c>
      <c r="G173">
        <v>0</v>
      </c>
      <c r="H173" s="11">
        <v>43951</v>
      </c>
      <c r="I173">
        <v>13321</v>
      </c>
      <c r="J173" t="s">
        <v>282</v>
      </c>
      <c r="L173" t="s">
        <v>35</v>
      </c>
      <c r="Q173" s="11">
        <v>43958</v>
      </c>
      <c r="R173" t="s">
        <v>4153</v>
      </c>
      <c r="S173" t="s">
        <v>4152</v>
      </c>
      <c r="T173" t="s">
        <v>7492</v>
      </c>
      <c r="U173" t="s">
        <v>683</v>
      </c>
      <c r="V173" t="s">
        <v>1190</v>
      </c>
      <c r="W173" t="s">
        <v>88</v>
      </c>
      <c r="X173" s="11">
        <v>43955</v>
      </c>
      <c r="Y173" t="s">
        <v>1191</v>
      </c>
      <c r="Z173" t="s">
        <v>219</v>
      </c>
      <c r="AA173" s="11">
        <v>43955</v>
      </c>
      <c r="AB173" t="s">
        <v>220</v>
      </c>
      <c r="AC173" t="s">
        <v>2407</v>
      </c>
      <c r="AD173" t="s">
        <v>3709</v>
      </c>
      <c r="AE173">
        <v>6292</v>
      </c>
      <c r="AF173" t="s">
        <v>52</v>
      </c>
      <c r="AG173">
        <v>6292</v>
      </c>
      <c r="AH173" t="s">
        <v>52</v>
      </c>
      <c r="AI173">
        <v>0</v>
      </c>
      <c r="AJ173" t="s">
        <v>101</v>
      </c>
      <c r="AK173" t="s">
        <v>103</v>
      </c>
      <c r="AL173" t="s">
        <v>97</v>
      </c>
      <c r="AM173" t="s">
        <v>2488</v>
      </c>
      <c r="AN173">
        <v>1</v>
      </c>
      <c r="AO173">
        <v>0</v>
      </c>
      <c r="AP173" t="s">
        <v>2473</v>
      </c>
      <c r="AQ173" t="s">
        <v>2526</v>
      </c>
      <c r="AR173" t="s">
        <v>2407</v>
      </c>
      <c r="AS173" t="s">
        <v>7497</v>
      </c>
      <c r="AT173" t="s">
        <v>104</v>
      </c>
    </row>
    <row r="174" spans="1:46" x14ac:dyDescent="0.35">
      <c r="A174" t="s">
        <v>1351</v>
      </c>
      <c r="B174" t="s">
        <v>1350</v>
      </c>
      <c r="E174" t="s">
        <v>682</v>
      </c>
      <c r="G174">
        <v>0</v>
      </c>
      <c r="H174" s="11">
        <v>43963</v>
      </c>
      <c r="I174">
        <v>16234</v>
      </c>
      <c r="J174" t="s">
        <v>396</v>
      </c>
      <c r="L174" t="s">
        <v>35</v>
      </c>
      <c r="Q174" s="11">
        <v>43963</v>
      </c>
      <c r="R174" t="s">
        <v>4155</v>
      </c>
      <c r="S174" t="s">
        <v>4154</v>
      </c>
      <c r="T174" t="s">
        <v>7492</v>
      </c>
      <c r="U174" t="s">
        <v>683</v>
      </c>
      <c r="V174" t="s">
        <v>1351</v>
      </c>
      <c r="W174" t="s">
        <v>88</v>
      </c>
      <c r="X174" s="11">
        <v>43963</v>
      </c>
      <c r="Y174" t="s">
        <v>1191</v>
      </c>
      <c r="Z174" t="s">
        <v>219</v>
      </c>
      <c r="AA174" s="11">
        <v>43963</v>
      </c>
      <c r="AB174" t="s">
        <v>220</v>
      </c>
      <c r="AC174" t="s">
        <v>2407</v>
      </c>
      <c r="AD174" t="s">
        <v>3743</v>
      </c>
      <c r="AE174">
        <v>22748</v>
      </c>
      <c r="AF174" t="s">
        <v>52</v>
      </c>
      <c r="AG174">
        <v>22748</v>
      </c>
      <c r="AH174" t="s">
        <v>52</v>
      </c>
      <c r="AI174">
        <v>0</v>
      </c>
      <c r="AJ174" t="s">
        <v>101</v>
      </c>
      <c r="AK174" t="s">
        <v>103</v>
      </c>
      <c r="AL174" t="s">
        <v>97</v>
      </c>
      <c r="AM174" t="s">
        <v>2488</v>
      </c>
      <c r="AN174">
        <v>1</v>
      </c>
      <c r="AO174">
        <v>0</v>
      </c>
      <c r="AP174" t="s">
        <v>2473</v>
      </c>
      <c r="AQ174" t="s">
        <v>2526</v>
      </c>
      <c r="AR174" t="s">
        <v>2407</v>
      </c>
      <c r="AS174" t="s">
        <v>7497</v>
      </c>
      <c r="AT174" t="s">
        <v>104</v>
      </c>
    </row>
    <row r="175" spans="1:46" x14ac:dyDescent="0.35">
      <c r="A175" t="s">
        <v>1519</v>
      </c>
      <c r="B175" t="s">
        <v>1517</v>
      </c>
      <c r="D175" t="s">
        <v>1518</v>
      </c>
      <c r="E175" t="s">
        <v>682</v>
      </c>
      <c r="G175">
        <v>0</v>
      </c>
      <c r="H175" s="11">
        <v>43980</v>
      </c>
      <c r="I175">
        <v>17469</v>
      </c>
      <c r="J175" t="s">
        <v>1408</v>
      </c>
      <c r="L175" t="s">
        <v>35</v>
      </c>
      <c r="Q175" s="11">
        <v>43980</v>
      </c>
      <c r="R175" t="s">
        <v>4155</v>
      </c>
      <c r="S175" t="s">
        <v>4154</v>
      </c>
      <c r="T175" t="s">
        <v>7492</v>
      </c>
      <c r="U175" t="s">
        <v>683</v>
      </c>
      <c r="V175" t="s">
        <v>1519</v>
      </c>
      <c r="W175" t="s">
        <v>88</v>
      </c>
      <c r="X175" s="11">
        <v>43980</v>
      </c>
      <c r="Y175" t="s">
        <v>1191</v>
      </c>
      <c r="Z175" t="s">
        <v>219</v>
      </c>
      <c r="AA175" s="11">
        <v>43980</v>
      </c>
      <c r="AB175" t="s">
        <v>220</v>
      </c>
      <c r="AC175" t="s">
        <v>2407</v>
      </c>
      <c r="AD175" t="s">
        <v>3805</v>
      </c>
      <c r="AE175">
        <v>12342</v>
      </c>
      <c r="AF175" t="s">
        <v>52</v>
      </c>
      <c r="AG175">
        <v>12342</v>
      </c>
      <c r="AH175" t="s">
        <v>52</v>
      </c>
      <c r="AI175">
        <v>0</v>
      </c>
      <c r="AJ175" t="s">
        <v>101</v>
      </c>
      <c r="AK175" t="s">
        <v>103</v>
      </c>
      <c r="AL175" t="s">
        <v>97</v>
      </c>
      <c r="AM175" t="s">
        <v>2488</v>
      </c>
      <c r="AN175">
        <v>1</v>
      </c>
      <c r="AO175">
        <v>0</v>
      </c>
      <c r="AP175" t="s">
        <v>2473</v>
      </c>
      <c r="AQ175" t="s">
        <v>2526</v>
      </c>
      <c r="AR175" t="s">
        <v>2407</v>
      </c>
      <c r="AS175" t="s">
        <v>7497</v>
      </c>
      <c r="AT175" t="s">
        <v>104</v>
      </c>
    </row>
    <row r="176" spans="1:46" x14ac:dyDescent="0.35">
      <c r="A176" t="s">
        <v>1488</v>
      </c>
      <c r="B176" t="s">
        <v>1487</v>
      </c>
      <c r="E176" t="s">
        <v>907</v>
      </c>
      <c r="G176">
        <v>0</v>
      </c>
      <c r="H176" s="11">
        <v>43977</v>
      </c>
      <c r="I176">
        <v>17034</v>
      </c>
      <c r="J176" t="s">
        <v>1422</v>
      </c>
      <c r="L176" t="s">
        <v>35</v>
      </c>
      <c r="Q176" s="11">
        <v>43977</v>
      </c>
      <c r="R176" t="s">
        <v>4155</v>
      </c>
      <c r="S176" t="s">
        <v>4154</v>
      </c>
      <c r="T176" t="s">
        <v>7492</v>
      </c>
      <c r="U176" t="s">
        <v>910</v>
      </c>
      <c r="V176" t="s">
        <v>1488</v>
      </c>
      <c r="W176" t="s">
        <v>88</v>
      </c>
      <c r="X176" s="11">
        <v>43977</v>
      </c>
      <c r="Y176" t="s">
        <v>1489</v>
      </c>
      <c r="Z176" t="s">
        <v>219</v>
      </c>
      <c r="AA176" s="11">
        <v>43977</v>
      </c>
      <c r="AB176" t="s">
        <v>220</v>
      </c>
      <c r="AC176" t="s">
        <v>2407</v>
      </c>
      <c r="AD176" t="s">
        <v>3794</v>
      </c>
      <c r="AE176">
        <v>69696</v>
      </c>
      <c r="AF176" t="s">
        <v>52</v>
      </c>
      <c r="AG176">
        <v>61876.62</v>
      </c>
      <c r="AH176" t="s">
        <v>52</v>
      </c>
      <c r="AI176">
        <v>7819.3799999999974</v>
      </c>
      <c r="AJ176" t="s">
        <v>101</v>
      </c>
      <c r="AK176" t="s">
        <v>103</v>
      </c>
      <c r="AL176" t="s">
        <v>97</v>
      </c>
      <c r="AM176" t="s">
        <v>2488</v>
      </c>
      <c r="AN176">
        <v>1</v>
      </c>
      <c r="AO176">
        <v>0</v>
      </c>
      <c r="AP176" t="s">
        <v>2590</v>
      </c>
      <c r="AQ176" t="s">
        <v>2512</v>
      </c>
      <c r="AR176" t="s">
        <v>2407</v>
      </c>
      <c r="AS176" t="s">
        <v>7497</v>
      </c>
      <c r="AT176" t="s">
        <v>104</v>
      </c>
    </row>
    <row r="177" spans="1:46" x14ac:dyDescent="0.35">
      <c r="A177" t="s">
        <v>1645</v>
      </c>
      <c r="B177" t="s">
        <v>1644</v>
      </c>
      <c r="E177" t="s">
        <v>907</v>
      </c>
      <c r="G177">
        <v>0</v>
      </c>
      <c r="H177" s="11">
        <v>44012</v>
      </c>
      <c r="I177">
        <v>18799</v>
      </c>
      <c r="J177" t="s">
        <v>524</v>
      </c>
      <c r="L177" t="s">
        <v>35</v>
      </c>
      <c r="Q177" s="11">
        <v>44012</v>
      </c>
      <c r="R177" t="s">
        <v>4155</v>
      </c>
      <c r="S177" t="s">
        <v>4154</v>
      </c>
      <c r="T177" t="s">
        <v>7492</v>
      </c>
      <c r="U177" t="s">
        <v>910</v>
      </c>
      <c r="V177" t="s">
        <v>1645</v>
      </c>
      <c r="W177" t="s">
        <v>88</v>
      </c>
      <c r="X177" s="11">
        <v>44012</v>
      </c>
      <c r="Y177" t="s">
        <v>1489</v>
      </c>
      <c r="Z177" t="s">
        <v>219</v>
      </c>
      <c r="AA177" s="11">
        <v>44012</v>
      </c>
      <c r="AB177" t="s">
        <v>220</v>
      </c>
      <c r="AC177" t="s">
        <v>2407</v>
      </c>
      <c r="AD177" t="s">
        <v>3853</v>
      </c>
      <c r="AE177">
        <v>73235.25</v>
      </c>
      <c r="AF177" t="s">
        <v>52</v>
      </c>
      <c r="AG177">
        <v>73235.25</v>
      </c>
      <c r="AH177" t="s">
        <v>52</v>
      </c>
      <c r="AI177">
        <v>0</v>
      </c>
      <c r="AJ177" t="s">
        <v>101</v>
      </c>
      <c r="AK177" t="s">
        <v>103</v>
      </c>
      <c r="AL177" t="s">
        <v>97</v>
      </c>
      <c r="AM177" t="s">
        <v>2488</v>
      </c>
      <c r="AN177">
        <v>1</v>
      </c>
      <c r="AO177">
        <v>0</v>
      </c>
      <c r="AP177" t="s">
        <v>2590</v>
      </c>
      <c r="AQ177" t="s">
        <v>2512</v>
      </c>
      <c r="AR177" t="s">
        <v>2407</v>
      </c>
      <c r="AS177" t="s">
        <v>7497</v>
      </c>
      <c r="AT177" t="s">
        <v>104</v>
      </c>
    </row>
    <row r="178" spans="1:46" x14ac:dyDescent="0.35">
      <c r="A178" t="s">
        <v>1107</v>
      </c>
      <c r="B178" t="s">
        <v>1106</v>
      </c>
      <c r="E178" t="s">
        <v>907</v>
      </c>
      <c r="G178">
        <v>0</v>
      </c>
      <c r="H178" s="11">
        <v>43948</v>
      </c>
      <c r="I178">
        <v>13077</v>
      </c>
      <c r="J178" t="s">
        <v>282</v>
      </c>
      <c r="L178" t="s">
        <v>35</v>
      </c>
      <c r="Q178" s="11">
        <v>43945</v>
      </c>
      <c r="R178" t="s">
        <v>4155</v>
      </c>
      <c r="S178" t="s">
        <v>4154</v>
      </c>
      <c r="T178" t="s">
        <v>7492</v>
      </c>
      <c r="U178" t="s">
        <v>910</v>
      </c>
      <c r="V178" t="s">
        <v>1107</v>
      </c>
      <c r="W178" t="s">
        <v>88</v>
      </c>
      <c r="X178" s="11">
        <v>43951</v>
      </c>
      <c r="Y178" t="s">
        <v>1108</v>
      </c>
      <c r="Z178" t="s">
        <v>219</v>
      </c>
      <c r="AA178" s="11">
        <v>43951</v>
      </c>
      <c r="AB178" t="s">
        <v>220</v>
      </c>
      <c r="AC178" t="s">
        <v>2407</v>
      </c>
      <c r="AD178" t="s">
        <v>3692</v>
      </c>
      <c r="AE178">
        <v>28979.5</v>
      </c>
      <c r="AF178" t="s">
        <v>52</v>
      </c>
      <c r="AG178">
        <v>27696.9</v>
      </c>
      <c r="AH178" t="s">
        <v>52</v>
      </c>
      <c r="AI178">
        <v>1282.5999999999985</v>
      </c>
      <c r="AJ178" t="s">
        <v>101</v>
      </c>
      <c r="AK178" t="s">
        <v>103</v>
      </c>
      <c r="AL178" t="s">
        <v>97</v>
      </c>
      <c r="AM178" t="s">
        <v>2488</v>
      </c>
      <c r="AN178">
        <v>1</v>
      </c>
      <c r="AO178">
        <v>0</v>
      </c>
      <c r="AP178" t="s">
        <v>2473</v>
      </c>
      <c r="AQ178" t="s">
        <v>2526</v>
      </c>
      <c r="AR178" t="s">
        <v>2407</v>
      </c>
      <c r="AS178" t="s">
        <v>7497</v>
      </c>
      <c r="AT178" t="s">
        <v>104</v>
      </c>
    </row>
    <row r="179" spans="1:46" x14ac:dyDescent="0.35">
      <c r="A179" t="s">
        <v>2096</v>
      </c>
      <c r="C179" t="s">
        <v>136</v>
      </c>
      <c r="D179" t="s">
        <v>2093</v>
      </c>
      <c r="E179" t="s">
        <v>2094</v>
      </c>
      <c r="G179">
        <v>0.5</v>
      </c>
      <c r="H179" s="11">
        <v>44122</v>
      </c>
      <c r="I179">
        <v>23541</v>
      </c>
      <c r="L179" t="s">
        <v>35</v>
      </c>
      <c r="M179" t="s">
        <v>332</v>
      </c>
      <c r="P179" t="s">
        <v>1864</v>
      </c>
      <c r="Q179" s="11">
        <v>44123</v>
      </c>
      <c r="R179" t="s">
        <v>4155</v>
      </c>
      <c r="S179" t="s">
        <v>4154</v>
      </c>
      <c r="T179" t="s">
        <v>7492</v>
      </c>
      <c r="U179" t="s">
        <v>2095</v>
      </c>
      <c r="V179" t="s">
        <v>2096</v>
      </c>
      <c r="W179" t="s">
        <v>88</v>
      </c>
      <c r="X179" s="11">
        <v>44126</v>
      </c>
      <c r="Y179" t="s">
        <v>2097</v>
      </c>
      <c r="Z179" t="s">
        <v>219</v>
      </c>
      <c r="AA179" s="11">
        <v>44126</v>
      </c>
      <c r="AB179" t="s">
        <v>220</v>
      </c>
      <c r="AC179" t="s">
        <v>4161</v>
      </c>
      <c r="AD179" t="s">
        <v>4018</v>
      </c>
      <c r="AE179">
        <v>726000</v>
      </c>
      <c r="AF179" t="s">
        <v>52</v>
      </c>
      <c r="AG179">
        <v>300000</v>
      </c>
      <c r="AH179" t="s">
        <v>52</v>
      </c>
      <c r="AI179">
        <v>426000</v>
      </c>
      <c r="AJ179" t="s">
        <v>101</v>
      </c>
      <c r="AK179" t="s">
        <v>103</v>
      </c>
      <c r="AL179" t="s">
        <v>97</v>
      </c>
      <c r="AM179" t="s">
        <v>2476</v>
      </c>
      <c r="AN179">
        <v>4000</v>
      </c>
      <c r="AO179">
        <v>4000</v>
      </c>
      <c r="AP179" t="s">
        <v>2590</v>
      </c>
      <c r="AQ179" t="s">
        <v>2512</v>
      </c>
      <c r="AR179" t="s">
        <v>2407</v>
      </c>
      <c r="AS179" t="s">
        <v>7497</v>
      </c>
      <c r="AT179" t="s">
        <v>104</v>
      </c>
    </row>
    <row r="180" spans="1:46" x14ac:dyDescent="0.35">
      <c r="A180" t="s">
        <v>2104</v>
      </c>
      <c r="B180" t="s">
        <v>2098</v>
      </c>
      <c r="C180" t="s">
        <v>136</v>
      </c>
      <c r="D180" t="s">
        <v>2099</v>
      </c>
      <c r="E180" t="s">
        <v>2100</v>
      </c>
      <c r="H180" t="s">
        <v>2101</v>
      </c>
      <c r="I180">
        <v>23541</v>
      </c>
      <c r="L180" t="s">
        <v>35</v>
      </c>
      <c r="M180" t="s">
        <v>332</v>
      </c>
      <c r="P180" t="s">
        <v>1864</v>
      </c>
      <c r="Q180" t="s">
        <v>2102</v>
      </c>
      <c r="R180" t="s">
        <v>2407</v>
      </c>
      <c r="S180" t="s">
        <v>2407</v>
      </c>
      <c r="T180" t="b">
        <v>0</v>
      </c>
      <c r="U180" t="s">
        <v>2103</v>
      </c>
      <c r="V180" t="s">
        <v>2104</v>
      </c>
      <c r="W180" t="s">
        <v>88</v>
      </c>
      <c r="X180" s="11">
        <v>44126</v>
      </c>
      <c r="Y180" t="s">
        <v>2105</v>
      </c>
      <c r="Z180" t="s">
        <v>219</v>
      </c>
      <c r="AA180" s="11">
        <v>44126</v>
      </c>
      <c r="AB180" t="s">
        <v>220</v>
      </c>
      <c r="AC180" t="s">
        <v>4161</v>
      </c>
      <c r="AD180" t="s">
        <v>4019</v>
      </c>
      <c r="AE180">
        <v>0</v>
      </c>
      <c r="AF180" t="s">
        <v>52</v>
      </c>
      <c r="AG180">
        <v>0</v>
      </c>
      <c r="AH180" t="s">
        <v>52</v>
      </c>
      <c r="AI180">
        <v>0</v>
      </c>
      <c r="AJ180" t="s">
        <v>101</v>
      </c>
      <c r="AK180" t="s">
        <v>103</v>
      </c>
      <c r="AL180" t="s">
        <v>97</v>
      </c>
      <c r="AM180" t="s">
        <v>2476</v>
      </c>
      <c r="AN180">
        <v>100000</v>
      </c>
      <c r="AO180">
        <v>0</v>
      </c>
      <c r="AP180" t="s">
        <v>2590</v>
      </c>
      <c r="AQ180" t="s">
        <v>2512</v>
      </c>
      <c r="AR180" t="s">
        <v>2476</v>
      </c>
      <c r="AS180" t="s">
        <v>7497</v>
      </c>
      <c r="AT180" t="s">
        <v>104</v>
      </c>
    </row>
    <row r="181" spans="1:46" x14ac:dyDescent="0.35">
      <c r="A181" t="s">
        <v>596</v>
      </c>
      <c r="B181" t="s">
        <v>599</v>
      </c>
      <c r="E181" t="s">
        <v>594</v>
      </c>
      <c r="G181">
        <v>1</v>
      </c>
      <c r="H181" t="s">
        <v>600</v>
      </c>
      <c r="I181" t="s">
        <v>601</v>
      </c>
      <c r="J181" t="s">
        <v>379</v>
      </c>
      <c r="K181" s="11">
        <v>43995</v>
      </c>
      <c r="L181" t="s">
        <v>35</v>
      </c>
      <c r="Q181" t="s">
        <v>600</v>
      </c>
      <c r="R181" t="s">
        <v>4155</v>
      </c>
      <c r="S181" t="s">
        <v>4154</v>
      </c>
      <c r="T181" t="s">
        <v>7492</v>
      </c>
      <c r="U181" t="s">
        <v>595</v>
      </c>
      <c r="V181" t="s">
        <v>596</v>
      </c>
      <c r="W181" t="s">
        <v>222</v>
      </c>
      <c r="X181" s="11">
        <v>43955</v>
      </c>
      <c r="Y181" t="s">
        <v>602</v>
      </c>
      <c r="Z181" t="s">
        <v>219</v>
      </c>
      <c r="AA181" s="11">
        <v>43928</v>
      </c>
      <c r="AB181" t="s">
        <v>220</v>
      </c>
      <c r="AC181" t="s">
        <v>2407</v>
      </c>
      <c r="AD181" t="s">
        <v>3510</v>
      </c>
      <c r="AE181">
        <v>189222</v>
      </c>
      <c r="AF181" t="s">
        <v>52</v>
      </c>
      <c r="AG181">
        <v>189222</v>
      </c>
      <c r="AH181" t="s">
        <v>52</v>
      </c>
      <c r="AI181">
        <v>0</v>
      </c>
      <c r="AJ181" t="s">
        <v>101</v>
      </c>
      <c r="AK181" t="s">
        <v>51</v>
      </c>
      <c r="AL181" t="s">
        <v>97</v>
      </c>
      <c r="AM181" t="s">
        <v>2488</v>
      </c>
      <c r="AN181">
        <v>1</v>
      </c>
      <c r="AO181">
        <v>0</v>
      </c>
      <c r="AP181" t="s">
        <v>2580</v>
      </c>
      <c r="AQ181" t="s">
        <v>2512</v>
      </c>
      <c r="AR181" t="s">
        <v>2407</v>
      </c>
      <c r="AS181" t="s">
        <v>7493</v>
      </c>
      <c r="AT181" t="s">
        <v>102</v>
      </c>
    </row>
    <row r="182" spans="1:46" x14ac:dyDescent="0.35">
      <c r="A182" t="s">
        <v>1933</v>
      </c>
      <c r="B182" t="s">
        <v>1892</v>
      </c>
      <c r="E182" t="s">
        <v>1931</v>
      </c>
      <c r="H182" t="s">
        <v>214</v>
      </c>
      <c r="I182" t="s">
        <v>214</v>
      </c>
      <c r="L182" t="s">
        <v>35</v>
      </c>
      <c r="R182" t="s">
        <v>4158</v>
      </c>
      <c r="S182" t="s">
        <v>2478</v>
      </c>
      <c r="T182" t="s">
        <v>7492</v>
      </c>
      <c r="U182" t="s">
        <v>1932</v>
      </c>
      <c r="V182" t="s">
        <v>1933</v>
      </c>
      <c r="W182" t="s">
        <v>88</v>
      </c>
      <c r="X182" s="11">
        <v>44077</v>
      </c>
      <c r="Y182" t="s">
        <v>1934</v>
      </c>
      <c r="Z182" t="s">
        <v>219</v>
      </c>
      <c r="AA182" s="11">
        <v>44077</v>
      </c>
      <c r="AB182" t="s">
        <v>220</v>
      </c>
      <c r="AC182" t="s">
        <v>2407</v>
      </c>
      <c r="AD182" t="s">
        <v>3935</v>
      </c>
      <c r="AE182">
        <v>2418.04</v>
      </c>
      <c r="AF182" t="s">
        <v>52</v>
      </c>
      <c r="AG182">
        <v>2418.04</v>
      </c>
      <c r="AH182" t="s">
        <v>52</v>
      </c>
      <c r="AI182">
        <v>0</v>
      </c>
      <c r="AJ182" t="s">
        <v>101</v>
      </c>
      <c r="AK182" t="s">
        <v>111</v>
      </c>
      <c r="AL182" t="s">
        <v>97</v>
      </c>
      <c r="AM182" t="s">
        <v>2488</v>
      </c>
      <c r="AN182">
        <v>1</v>
      </c>
      <c r="AO182">
        <v>0</v>
      </c>
      <c r="AP182" t="s">
        <v>2473</v>
      </c>
      <c r="AQ182" t="s">
        <v>2526</v>
      </c>
      <c r="AR182" t="s">
        <v>2407</v>
      </c>
      <c r="AS182" t="s">
        <v>7503</v>
      </c>
      <c r="AT182" t="s">
        <v>112</v>
      </c>
    </row>
    <row r="183" spans="1:46" x14ac:dyDescent="0.35">
      <c r="A183" t="s">
        <v>1251</v>
      </c>
      <c r="B183" t="s">
        <v>1248</v>
      </c>
      <c r="E183" t="s">
        <v>1249</v>
      </c>
      <c r="G183">
        <v>0</v>
      </c>
      <c r="H183" s="11">
        <v>43958</v>
      </c>
      <c r="I183">
        <v>15859</v>
      </c>
      <c r="J183" t="s">
        <v>396</v>
      </c>
      <c r="L183" t="s">
        <v>35</v>
      </c>
      <c r="Q183" s="11">
        <v>43958</v>
      </c>
      <c r="R183" t="s">
        <v>4155</v>
      </c>
      <c r="S183" t="s">
        <v>4154</v>
      </c>
      <c r="T183" t="s">
        <v>7492</v>
      </c>
      <c r="U183" t="s">
        <v>1250</v>
      </c>
      <c r="V183" t="s">
        <v>1251</v>
      </c>
      <c r="W183" t="s">
        <v>88</v>
      </c>
      <c r="X183" s="11">
        <v>43959</v>
      </c>
      <c r="Y183" t="s">
        <v>1252</v>
      </c>
      <c r="Z183" t="s">
        <v>219</v>
      </c>
      <c r="AA183" s="11">
        <v>43959</v>
      </c>
      <c r="AB183" t="s">
        <v>220</v>
      </c>
      <c r="AC183" t="s">
        <v>2407</v>
      </c>
      <c r="AD183" t="s">
        <v>3723</v>
      </c>
      <c r="AE183">
        <v>297962.5</v>
      </c>
      <c r="AF183" t="s">
        <v>52</v>
      </c>
      <c r="AG183">
        <v>282457.46000000008</v>
      </c>
      <c r="AH183" t="s">
        <v>52</v>
      </c>
      <c r="AI183">
        <v>15505.039999999921</v>
      </c>
      <c r="AJ183" t="s">
        <v>101</v>
      </c>
      <c r="AK183" t="s">
        <v>51</v>
      </c>
      <c r="AL183" t="s">
        <v>97</v>
      </c>
      <c r="AM183" t="s">
        <v>2488</v>
      </c>
      <c r="AN183">
        <v>1</v>
      </c>
      <c r="AO183">
        <v>0</v>
      </c>
      <c r="AP183" t="s">
        <v>2590</v>
      </c>
      <c r="AQ183" t="s">
        <v>2512</v>
      </c>
      <c r="AR183" t="s">
        <v>2407</v>
      </c>
      <c r="AS183" t="s">
        <v>7493</v>
      </c>
      <c r="AT183" t="s">
        <v>102</v>
      </c>
    </row>
    <row r="184" spans="1:46" x14ac:dyDescent="0.35">
      <c r="A184" t="s">
        <v>1571</v>
      </c>
      <c r="E184" t="s">
        <v>1569</v>
      </c>
      <c r="H184" t="s">
        <v>214</v>
      </c>
      <c r="I184" t="s">
        <v>214</v>
      </c>
      <c r="J184" t="s">
        <v>214</v>
      </c>
      <c r="K184" t="s">
        <v>214</v>
      </c>
      <c r="L184" t="s">
        <v>35</v>
      </c>
      <c r="Q184" t="s">
        <v>214</v>
      </c>
      <c r="R184" t="s">
        <v>4153</v>
      </c>
      <c r="S184" t="s">
        <v>4152</v>
      </c>
      <c r="T184" t="s">
        <v>7492</v>
      </c>
      <c r="U184" t="s">
        <v>1570</v>
      </c>
      <c r="V184" t="s">
        <v>1571</v>
      </c>
      <c r="W184" t="s">
        <v>88</v>
      </c>
      <c r="X184" s="11">
        <v>43990</v>
      </c>
      <c r="Y184" t="s">
        <v>1572</v>
      </c>
      <c r="Z184" t="s">
        <v>219</v>
      </c>
      <c r="AA184" s="11">
        <v>43990</v>
      </c>
      <c r="AB184" t="s">
        <v>220</v>
      </c>
      <c r="AC184" t="s">
        <v>4161</v>
      </c>
      <c r="AD184" t="s">
        <v>3822</v>
      </c>
      <c r="AE184">
        <v>5203</v>
      </c>
      <c r="AF184" t="s">
        <v>52</v>
      </c>
      <c r="AG184">
        <v>5203</v>
      </c>
      <c r="AH184" t="s">
        <v>52</v>
      </c>
      <c r="AI184">
        <v>0</v>
      </c>
      <c r="AJ184" t="s">
        <v>101</v>
      </c>
      <c r="AK184" t="s">
        <v>103</v>
      </c>
      <c r="AL184" t="s">
        <v>97</v>
      </c>
      <c r="AM184" t="s">
        <v>2488</v>
      </c>
      <c r="AN184">
        <v>1</v>
      </c>
      <c r="AO184">
        <v>0</v>
      </c>
      <c r="AP184" t="s">
        <v>2473</v>
      </c>
      <c r="AQ184" t="s">
        <v>2526</v>
      </c>
      <c r="AR184" t="s">
        <v>2407</v>
      </c>
      <c r="AS184" t="s">
        <v>7497</v>
      </c>
      <c r="AT184" t="s">
        <v>104</v>
      </c>
    </row>
    <row r="185" spans="1:46" x14ac:dyDescent="0.35">
      <c r="A185" t="s">
        <v>758</v>
      </c>
      <c r="B185" t="s">
        <v>755</v>
      </c>
      <c r="E185" t="s">
        <v>756</v>
      </c>
      <c r="G185">
        <v>0.3</v>
      </c>
      <c r="H185" s="11">
        <v>43935</v>
      </c>
      <c r="I185">
        <v>12128</v>
      </c>
      <c r="J185" t="s">
        <v>379</v>
      </c>
      <c r="K185" s="11">
        <v>43995</v>
      </c>
      <c r="L185" t="s">
        <v>35</v>
      </c>
      <c r="Q185" s="11">
        <v>43935</v>
      </c>
      <c r="R185" t="s">
        <v>4155</v>
      </c>
      <c r="S185" t="s">
        <v>4154</v>
      </c>
      <c r="T185" t="s">
        <v>7492</v>
      </c>
      <c r="U185" t="s">
        <v>757</v>
      </c>
      <c r="V185" t="s">
        <v>758</v>
      </c>
      <c r="W185" t="s">
        <v>88</v>
      </c>
      <c r="X185" s="11">
        <v>43933</v>
      </c>
      <c r="Y185" t="s">
        <v>759</v>
      </c>
      <c r="Z185" t="s">
        <v>219</v>
      </c>
      <c r="AA185" s="11">
        <v>43933</v>
      </c>
      <c r="AB185" t="s">
        <v>220</v>
      </c>
      <c r="AC185" t="s">
        <v>4161</v>
      </c>
      <c r="AD185" t="s">
        <v>3574</v>
      </c>
      <c r="AE185">
        <v>4840000</v>
      </c>
      <c r="AF185" t="s">
        <v>52</v>
      </c>
      <c r="AG185">
        <v>4840000</v>
      </c>
      <c r="AH185" t="s">
        <v>52</v>
      </c>
      <c r="AI185">
        <v>0</v>
      </c>
      <c r="AJ185" t="s">
        <v>101</v>
      </c>
      <c r="AK185" t="s">
        <v>51</v>
      </c>
      <c r="AL185" t="s">
        <v>97</v>
      </c>
      <c r="AM185" t="s">
        <v>2488</v>
      </c>
      <c r="AN185">
        <v>1</v>
      </c>
      <c r="AO185">
        <v>0</v>
      </c>
      <c r="AP185" t="s">
        <v>2590</v>
      </c>
      <c r="AQ185" t="s">
        <v>2512</v>
      </c>
      <c r="AR185" t="s">
        <v>2407</v>
      </c>
      <c r="AS185" t="s">
        <v>7493</v>
      </c>
      <c r="AT185" t="s">
        <v>102</v>
      </c>
    </row>
    <row r="186" spans="1:46" x14ac:dyDescent="0.35">
      <c r="A186" t="s">
        <v>1642</v>
      </c>
      <c r="B186" t="s">
        <v>1637</v>
      </c>
      <c r="D186" t="s">
        <v>1638</v>
      </c>
      <c r="E186" t="s">
        <v>1064</v>
      </c>
      <c r="G186">
        <v>1</v>
      </c>
      <c r="H186" t="s">
        <v>1639</v>
      </c>
      <c r="I186" t="s">
        <v>1640</v>
      </c>
      <c r="J186" t="s">
        <v>1641</v>
      </c>
      <c r="K186" s="11">
        <v>43995</v>
      </c>
      <c r="L186" t="s">
        <v>35</v>
      </c>
      <c r="Q186" s="11">
        <v>43951</v>
      </c>
      <c r="R186" t="s">
        <v>4155</v>
      </c>
      <c r="S186" t="s">
        <v>4154</v>
      </c>
      <c r="T186" t="s">
        <v>7492</v>
      </c>
      <c r="U186" t="s">
        <v>1065</v>
      </c>
      <c r="V186" t="s">
        <v>1642</v>
      </c>
      <c r="W186" t="s">
        <v>88</v>
      </c>
      <c r="X186" s="11">
        <v>44011</v>
      </c>
      <c r="Y186" t="s">
        <v>1643</v>
      </c>
      <c r="Z186" t="s">
        <v>219</v>
      </c>
      <c r="AA186" s="11">
        <v>44011</v>
      </c>
      <c r="AB186" t="s">
        <v>220</v>
      </c>
      <c r="AC186" t="s">
        <v>4168</v>
      </c>
      <c r="AD186" t="s">
        <v>3844</v>
      </c>
      <c r="AE186">
        <v>283599.39</v>
      </c>
      <c r="AF186" t="s">
        <v>52</v>
      </c>
      <c r="AG186">
        <v>272034.27999999997</v>
      </c>
      <c r="AH186" t="s">
        <v>52</v>
      </c>
      <c r="AI186">
        <v>11565.110000000044</v>
      </c>
      <c r="AJ186" t="s">
        <v>101</v>
      </c>
      <c r="AK186" t="s">
        <v>111</v>
      </c>
      <c r="AL186" t="s">
        <v>97</v>
      </c>
      <c r="AM186" t="s">
        <v>2488</v>
      </c>
      <c r="AN186">
        <v>1</v>
      </c>
      <c r="AO186">
        <v>0</v>
      </c>
      <c r="AP186" t="s">
        <v>2590</v>
      </c>
      <c r="AQ186" t="s">
        <v>2512</v>
      </c>
      <c r="AR186" t="s">
        <v>2407</v>
      </c>
      <c r="AS186" t="s">
        <v>7503</v>
      </c>
      <c r="AT186" t="s">
        <v>112</v>
      </c>
    </row>
    <row r="187" spans="1:46" x14ac:dyDescent="0.35">
      <c r="A187" t="s">
        <v>1042</v>
      </c>
      <c r="B187" t="s">
        <v>1041</v>
      </c>
      <c r="E187" t="s">
        <v>866</v>
      </c>
      <c r="G187">
        <v>1</v>
      </c>
      <c r="H187" s="11">
        <v>43938</v>
      </c>
      <c r="I187">
        <v>12388</v>
      </c>
      <c r="J187" t="s">
        <v>712</v>
      </c>
      <c r="K187" s="11">
        <v>43995</v>
      </c>
      <c r="L187" t="s">
        <v>35</v>
      </c>
      <c r="Q187" s="11">
        <v>43938</v>
      </c>
      <c r="R187" t="s">
        <v>4155</v>
      </c>
      <c r="S187" t="s">
        <v>4154</v>
      </c>
      <c r="T187" t="s">
        <v>7492</v>
      </c>
      <c r="U187" t="s">
        <v>867</v>
      </c>
      <c r="V187" t="s">
        <v>1042</v>
      </c>
      <c r="W187" t="s">
        <v>88</v>
      </c>
      <c r="X187" s="11">
        <v>43950</v>
      </c>
      <c r="Y187" t="s">
        <v>1043</v>
      </c>
      <c r="Z187" t="s">
        <v>219</v>
      </c>
      <c r="AA187" s="11">
        <v>43950</v>
      </c>
      <c r="AB187" t="s">
        <v>220</v>
      </c>
      <c r="AC187" t="s">
        <v>2407</v>
      </c>
      <c r="AD187" t="s">
        <v>3666</v>
      </c>
      <c r="AE187">
        <v>1718790</v>
      </c>
      <c r="AF187" t="s">
        <v>52</v>
      </c>
      <c r="AG187">
        <v>1718790</v>
      </c>
      <c r="AH187" t="s">
        <v>52</v>
      </c>
      <c r="AI187">
        <v>0</v>
      </c>
      <c r="AJ187" t="s">
        <v>101</v>
      </c>
      <c r="AK187" t="s">
        <v>111</v>
      </c>
      <c r="AL187" t="s">
        <v>97</v>
      </c>
      <c r="AM187" t="s">
        <v>2488</v>
      </c>
      <c r="AN187">
        <v>1</v>
      </c>
      <c r="AO187">
        <v>0</v>
      </c>
      <c r="AP187" t="s">
        <v>2590</v>
      </c>
      <c r="AQ187" t="s">
        <v>2512</v>
      </c>
      <c r="AR187" t="s">
        <v>2407</v>
      </c>
      <c r="AS187" t="s">
        <v>7503</v>
      </c>
      <c r="AT187" t="s">
        <v>112</v>
      </c>
    </row>
    <row r="188" spans="1:46" x14ac:dyDescent="0.35">
      <c r="A188" t="s">
        <v>868</v>
      </c>
      <c r="B188" t="s">
        <v>865</v>
      </c>
      <c r="E188" t="s">
        <v>866</v>
      </c>
      <c r="G188">
        <v>1</v>
      </c>
      <c r="H188" s="11">
        <v>43938</v>
      </c>
      <c r="I188">
        <v>12443</v>
      </c>
      <c r="J188" t="s">
        <v>712</v>
      </c>
      <c r="K188" s="11">
        <v>43995</v>
      </c>
      <c r="L188" t="s">
        <v>35</v>
      </c>
      <c r="Q188" t="e">
        <v>#N/A</v>
      </c>
      <c r="R188" t="s">
        <v>4155</v>
      </c>
      <c r="S188" t="s">
        <v>4154</v>
      </c>
      <c r="T188" t="s">
        <v>7492</v>
      </c>
      <c r="U188" t="s">
        <v>867</v>
      </c>
      <c r="V188" t="s">
        <v>868</v>
      </c>
      <c r="W188" t="s">
        <v>88</v>
      </c>
      <c r="X188" s="11">
        <v>43944</v>
      </c>
      <c r="Y188" t="s">
        <v>869</v>
      </c>
      <c r="Z188" t="s">
        <v>219</v>
      </c>
      <c r="AA188" s="11">
        <v>43944</v>
      </c>
      <c r="AB188" t="s">
        <v>220</v>
      </c>
      <c r="AC188" t="s">
        <v>2407</v>
      </c>
      <c r="AD188" t="s">
        <v>3609</v>
      </c>
      <c r="AE188">
        <v>765272.3</v>
      </c>
      <c r="AF188" t="s">
        <v>52</v>
      </c>
      <c r="AG188">
        <v>762699.58000000007</v>
      </c>
      <c r="AH188" t="s">
        <v>52</v>
      </c>
      <c r="AI188">
        <v>2572.7199999999721</v>
      </c>
      <c r="AJ188" t="s">
        <v>101</v>
      </c>
      <c r="AK188" t="s">
        <v>111</v>
      </c>
      <c r="AL188" t="s">
        <v>97</v>
      </c>
      <c r="AM188" t="s">
        <v>2488</v>
      </c>
      <c r="AN188">
        <v>1</v>
      </c>
      <c r="AO188">
        <v>0</v>
      </c>
      <c r="AP188" t="s">
        <v>2590</v>
      </c>
      <c r="AQ188" t="s">
        <v>2512</v>
      </c>
      <c r="AR188" t="s">
        <v>2407</v>
      </c>
      <c r="AS188" t="s">
        <v>7503</v>
      </c>
      <c r="AT188" t="s">
        <v>112</v>
      </c>
    </row>
    <row r="189" spans="1:46" x14ac:dyDescent="0.35">
      <c r="A189" t="s">
        <v>1194</v>
      </c>
      <c r="E189" t="s">
        <v>1192</v>
      </c>
      <c r="H189" s="11">
        <v>43951</v>
      </c>
      <c r="I189">
        <v>13334</v>
      </c>
      <c r="L189" t="s">
        <v>35</v>
      </c>
      <c r="Q189" s="11">
        <v>43958</v>
      </c>
      <c r="R189" t="s">
        <v>4155</v>
      </c>
      <c r="S189" t="s">
        <v>4154</v>
      </c>
      <c r="T189" t="s">
        <v>7492</v>
      </c>
      <c r="U189" t="s">
        <v>1193</v>
      </c>
      <c r="V189" t="s">
        <v>1194</v>
      </c>
      <c r="W189" t="s">
        <v>88</v>
      </c>
      <c r="X189" s="11">
        <v>43955</v>
      </c>
      <c r="Y189" t="s">
        <v>1195</v>
      </c>
      <c r="Z189" t="s">
        <v>219</v>
      </c>
      <c r="AA189" s="11">
        <v>43955</v>
      </c>
      <c r="AB189" t="s">
        <v>220</v>
      </c>
      <c r="AC189" t="s">
        <v>4168</v>
      </c>
      <c r="AD189" t="s">
        <v>3707</v>
      </c>
      <c r="AE189">
        <v>231504</v>
      </c>
      <c r="AF189" t="s">
        <v>52</v>
      </c>
      <c r="AG189">
        <v>231504</v>
      </c>
      <c r="AH189" t="s">
        <v>52</v>
      </c>
      <c r="AI189">
        <v>0</v>
      </c>
      <c r="AJ189" t="s">
        <v>101</v>
      </c>
      <c r="AK189" t="s">
        <v>111</v>
      </c>
      <c r="AL189" t="s">
        <v>97</v>
      </c>
      <c r="AM189" t="s">
        <v>2488</v>
      </c>
      <c r="AN189">
        <v>1</v>
      </c>
      <c r="AO189">
        <v>0</v>
      </c>
      <c r="AP189" t="s">
        <v>2590</v>
      </c>
      <c r="AQ189" t="s">
        <v>2512</v>
      </c>
      <c r="AR189" t="s">
        <v>2407</v>
      </c>
      <c r="AS189" t="s">
        <v>7503</v>
      </c>
      <c r="AT189" t="s">
        <v>112</v>
      </c>
    </row>
    <row r="190" spans="1:46" x14ac:dyDescent="0.35">
      <c r="A190" t="s">
        <v>871</v>
      </c>
      <c r="B190" t="s">
        <v>870</v>
      </c>
      <c r="E190" t="s">
        <v>866</v>
      </c>
      <c r="G190">
        <v>1</v>
      </c>
      <c r="H190" s="11">
        <v>43938</v>
      </c>
      <c r="I190">
        <v>12446</v>
      </c>
      <c r="J190" t="s">
        <v>712</v>
      </c>
      <c r="K190" s="11">
        <v>43995</v>
      </c>
      <c r="L190" t="s">
        <v>35</v>
      </c>
      <c r="Q190" t="e">
        <v>#N/A</v>
      </c>
      <c r="R190" t="s">
        <v>4155</v>
      </c>
      <c r="S190" t="s">
        <v>4154</v>
      </c>
      <c r="T190" t="s">
        <v>7492</v>
      </c>
      <c r="U190" t="s">
        <v>867</v>
      </c>
      <c r="V190" t="s">
        <v>871</v>
      </c>
      <c r="W190" t="s">
        <v>88</v>
      </c>
      <c r="X190" s="11">
        <v>43944</v>
      </c>
      <c r="Y190" t="s">
        <v>872</v>
      </c>
      <c r="Z190" t="s">
        <v>219</v>
      </c>
      <c r="AA190" s="11">
        <v>43944</v>
      </c>
      <c r="AB190" t="s">
        <v>220</v>
      </c>
      <c r="AC190" t="s">
        <v>2407</v>
      </c>
      <c r="AD190" t="s">
        <v>3610</v>
      </c>
      <c r="AE190">
        <v>3147066.33</v>
      </c>
      <c r="AF190" t="s">
        <v>52</v>
      </c>
      <c r="AG190">
        <v>3147066.33</v>
      </c>
      <c r="AH190" t="s">
        <v>52</v>
      </c>
      <c r="AI190">
        <v>0</v>
      </c>
      <c r="AJ190" t="s">
        <v>101</v>
      </c>
      <c r="AK190" t="s">
        <v>111</v>
      </c>
      <c r="AL190" t="s">
        <v>97</v>
      </c>
      <c r="AM190" t="s">
        <v>2488</v>
      </c>
      <c r="AN190">
        <v>1</v>
      </c>
      <c r="AO190">
        <v>0</v>
      </c>
      <c r="AP190" t="s">
        <v>2590</v>
      </c>
      <c r="AQ190" t="s">
        <v>2512</v>
      </c>
      <c r="AR190" t="s">
        <v>2407</v>
      </c>
      <c r="AS190" t="s">
        <v>7503</v>
      </c>
      <c r="AT190" t="s">
        <v>112</v>
      </c>
    </row>
    <row r="191" spans="1:46" x14ac:dyDescent="0.35">
      <c r="A191" t="s">
        <v>1217</v>
      </c>
      <c r="B191" t="s">
        <v>1216</v>
      </c>
      <c r="E191" t="s">
        <v>1200</v>
      </c>
      <c r="G191">
        <v>0</v>
      </c>
      <c r="H191" s="11">
        <v>43956</v>
      </c>
      <c r="I191">
        <v>13531</v>
      </c>
      <c r="J191" t="s">
        <v>1186</v>
      </c>
      <c r="K191" s="11">
        <v>43995</v>
      </c>
      <c r="L191" t="s">
        <v>35</v>
      </c>
      <c r="Q191" s="11">
        <v>43956</v>
      </c>
      <c r="R191" t="s">
        <v>4155</v>
      </c>
      <c r="S191" t="s">
        <v>4154</v>
      </c>
      <c r="T191" t="s">
        <v>7492</v>
      </c>
      <c r="U191" t="s">
        <v>1201</v>
      </c>
      <c r="V191" t="s">
        <v>1217</v>
      </c>
      <c r="W191" t="s">
        <v>88</v>
      </c>
      <c r="X191" s="11">
        <v>43957</v>
      </c>
      <c r="Y191" t="s">
        <v>1218</v>
      </c>
      <c r="Z191" t="s">
        <v>219</v>
      </c>
      <c r="AA191" s="11">
        <v>43957</v>
      </c>
      <c r="AB191" t="s">
        <v>220</v>
      </c>
      <c r="AC191" t="s">
        <v>2407</v>
      </c>
      <c r="AD191" t="s">
        <v>3717</v>
      </c>
      <c r="AE191">
        <v>85701</v>
      </c>
      <c r="AF191" t="s">
        <v>52</v>
      </c>
      <c r="AG191">
        <v>85701</v>
      </c>
      <c r="AH191" t="s">
        <v>52</v>
      </c>
      <c r="AI191">
        <v>0</v>
      </c>
      <c r="AJ191" t="s">
        <v>101</v>
      </c>
      <c r="AK191" t="s">
        <v>111</v>
      </c>
      <c r="AL191" t="s">
        <v>97</v>
      </c>
      <c r="AM191" t="s">
        <v>2488</v>
      </c>
      <c r="AN191">
        <v>1</v>
      </c>
      <c r="AO191">
        <v>0</v>
      </c>
      <c r="AP191" t="s">
        <v>2590</v>
      </c>
      <c r="AQ191" t="s">
        <v>2512</v>
      </c>
      <c r="AR191" t="s">
        <v>2407</v>
      </c>
      <c r="AS191" t="s">
        <v>7503</v>
      </c>
      <c r="AT191" t="s">
        <v>112</v>
      </c>
    </row>
    <row r="192" spans="1:46" x14ac:dyDescent="0.35">
      <c r="A192" t="s">
        <v>1113</v>
      </c>
      <c r="B192" t="s">
        <v>1112</v>
      </c>
      <c r="E192" t="s">
        <v>923</v>
      </c>
      <c r="H192" s="11">
        <v>43945</v>
      </c>
      <c r="I192">
        <v>13002</v>
      </c>
      <c r="J192" t="s">
        <v>282</v>
      </c>
      <c r="L192" t="s">
        <v>35</v>
      </c>
      <c r="Q192" t="e">
        <v>#N/A</v>
      </c>
      <c r="R192" t="s">
        <v>4153</v>
      </c>
      <c r="S192" t="s">
        <v>4152</v>
      </c>
      <c r="T192" t="s">
        <v>7492</v>
      </c>
      <c r="U192" t="s">
        <v>924</v>
      </c>
      <c r="V192" t="s">
        <v>1113</v>
      </c>
      <c r="W192" t="s">
        <v>88</v>
      </c>
      <c r="X192" s="11">
        <v>43951</v>
      </c>
      <c r="Y192" t="s">
        <v>1114</v>
      </c>
      <c r="Z192" t="s">
        <v>219</v>
      </c>
      <c r="AA192" s="11">
        <v>43951</v>
      </c>
      <c r="AB192" t="s">
        <v>220</v>
      </c>
      <c r="AC192" t="s">
        <v>2407</v>
      </c>
      <c r="AD192" t="s">
        <v>3696</v>
      </c>
      <c r="AE192">
        <v>3933.92</v>
      </c>
      <c r="AF192" t="s">
        <v>52</v>
      </c>
      <c r="AG192">
        <v>3933.79</v>
      </c>
      <c r="AH192" t="s">
        <v>52</v>
      </c>
      <c r="AI192">
        <v>0.13000000000010914</v>
      </c>
      <c r="AJ192" t="s">
        <v>101</v>
      </c>
      <c r="AK192" t="s">
        <v>113</v>
      </c>
      <c r="AL192" t="s">
        <v>97</v>
      </c>
      <c r="AM192" t="s">
        <v>2488</v>
      </c>
      <c r="AN192">
        <v>1</v>
      </c>
      <c r="AO192">
        <v>0</v>
      </c>
      <c r="AP192" t="s">
        <v>2473</v>
      </c>
      <c r="AQ192" t="s">
        <v>2526</v>
      </c>
      <c r="AR192" t="s">
        <v>2407</v>
      </c>
      <c r="AS192" t="s">
        <v>7512</v>
      </c>
      <c r="AT192" t="s">
        <v>114</v>
      </c>
    </row>
    <row r="193" spans="1:46" x14ac:dyDescent="0.35">
      <c r="A193" t="s">
        <v>1436</v>
      </c>
      <c r="B193" t="s">
        <v>1433</v>
      </c>
      <c r="E193" t="s">
        <v>1434</v>
      </c>
      <c r="G193">
        <v>0</v>
      </c>
      <c r="H193" s="11">
        <v>43951</v>
      </c>
      <c r="I193">
        <v>13293</v>
      </c>
      <c r="J193" t="s">
        <v>282</v>
      </c>
      <c r="L193" t="s">
        <v>35</v>
      </c>
      <c r="Q193" s="11">
        <v>43951</v>
      </c>
      <c r="R193" t="s">
        <v>4153</v>
      </c>
      <c r="S193" t="s">
        <v>4152</v>
      </c>
      <c r="T193" t="s">
        <v>7492</v>
      </c>
      <c r="U193" t="s">
        <v>1435</v>
      </c>
      <c r="V193" t="s">
        <v>1436</v>
      </c>
      <c r="W193" t="s">
        <v>88</v>
      </c>
      <c r="X193" s="11">
        <v>43969</v>
      </c>
      <c r="Y193" t="s">
        <v>1437</v>
      </c>
      <c r="Z193" t="s">
        <v>219</v>
      </c>
      <c r="AA193" s="11">
        <v>43969</v>
      </c>
      <c r="AB193" t="s">
        <v>220</v>
      </c>
      <c r="AC193" t="s">
        <v>2407</v>
      </c>
      <c r="AD193" t="s">
        <v>3762</v>
      </c>
      <c r="AE193">
        <v>4040.19</v>
      </c>
      <c r="AF193" t="s">
        <v>52</v>
      </c>
      <c r="AG193">
        <v>4040.1899999999996</v>
      </c>
      <c r="AH193" t="s">
        <v>52</v>
      </c>
      <c r="AI193">
        <v>0</v>
      </c>
      <c r="AJ193" t="s">
        <v>101</v>
      </c>
      <c r="AK193" t="s">
        <v>113</v>
      </c>
      <c r="AL193" t="s">
        <v>97</v>
      </c>
      <c r="AM193" t="s">
        <v>2488</v>
      </c>
      <c r="AN193">
        <v>1</v>
      </c>
      <c r="AO193">
        <v>0</v>
      </c>
      <c r="AP193" t="s">
        <v>2473</v>
      </c>
      <c r="AQ193" t="s">
        <v>2526</v>
      </c>
      <c r="AR193" t="s">
        <v>2407</v>
      </c>
      <c r="AS193" t="s">
        <v>7512</v>
      </c>
      <c r="AT193" t="s">
        <v>114</v>
      </c>
    </row>
    <row r="194" spans="1:46" x14ac:dyDescent="0.35">
      <c r="A194" t="s">
        <v>650</v>
      </c>
      <c r="B194" t="s">
        <v>643</v>
      </c>
      <c r="E194" t="s">
        <v>644</v>
      </c>
      <c r="G194">
        <v>0</v>
      </c>
      <c r="H194" t="s">
        <v>645</v>
      </c>
      <c r="I194" t="s">
        <v>646</v>
      </c>
      <c r="J194" t="s">
        <v>647</v>
      </c>
      <c r="K194" s="11">
        <v>43995</v>
      </c>
      <c r="L194" t="s">
        <v>35</v>
      </c>
      <c r="Q194" t="s">
        <v>648</v>
      </c>
      <c r="R194" t="s">
        <v>4155</v>
      </c>
      <c r="S194" t="s">
        <v>4154</v>
      </c>
      <c r="T194" t="s">
        <v>7492</v>
      </c>
      <c r="U194" t="s">
        <v>649</v>
      </c>
      <c r="V194" t="s">
        <v>650</v>
      </c>
      <c r="W194" t="s">
        <v>217</v>
      </c>
      <c r="X194" s="11">
        <v>43929</v>
      </c>
      <c r="Y194" t="s">
        <v>652</v>
      </c>
      <c r="Z194" t="s">
        <v>219</v>
      </c>
      <c r="AA194" s="11">
        <v>43929</v>
      </c>
      <c r="AB194" t="s">
        <v>220</v>
      </c>
      <c r="AC194" t="s">
        <v>2407</v>
      </c>
      <c r="AD194" t="s">
        <v>3557</v>
      </c>
      <c r="AE194">
        <v>68098.8</v>
      </c>
      <c r="AF194" t="s">
        <v>52</v>
      </c>
      <c r="AG194">
        <v>68098.8</v>
      </c>
      <c r="AH194" t="s">
        <v>52</v>
      </c>
      <c r="AI194">
        <v>0</v>
      </c>
      <c r="AJ194" t="s">
        <v>101</v>
      </c>
      <c r="AK194" t="s">
        <v>51</v>
      </c>
      <c r="AL194" t="s">
        <v>97</v>
      </c>
      <c r="AM194" t="s">
        <v>2488</v>
      </c>
      <c r="AN194">
        <v>1</v>
      </c>
      <c r="AO194">
        <v>0</v>
      </c>
      <c r="AP194" t="s">
        <v>2580</v>
      </c>
      <c r="AQ194" t="s">
        <v>2512</v>
      </c>
      <c r="AR194" t="s">
        <v>2407</v>
      </c>
      <c r="AS194" t="s">
        <v>7493</v>
      </c>
      <c r="AT194" t="s">
        <v>102</v>
      </c>
    </row>
    <row r="195" spans="1:46" x14ac:dyDescent="0.35">
      <c r="A195" t="s">
        <v>939</v>
      </c>
      <c r="B195" t="s">
        <v>938</v>
      </c>
      <c r="E195" t="s">
        <v>494</v>
      </c>
      <c r="G195">
        <v>0.7</v>
      </c>
      <c r="H195" s="11">
        <v>43942</v>
      </c>
      <c r="I195">
        <v>12588</v>
      </c>
      <c r="J195" t="s">
        <v>712</v>
      </c>
      <c r="K195" s="11">
        <v>43995</v>
      </c>
      <c r="L195" t="s">
        <v>35</v>
      </c>
      <c r="Q195" s="11">
        <v>43942</v>
      </c>
      <c r="R195" t="s">
        <v>4155</v>
      </c>
      <c r="S195" t="s">
        <v>4154</v>
      </c>
      <c r="T195" t="s">
        <v>7492</v>
      </c>
      <c r="U195" t="s">
        <v>495</v>
      </c>
      <c r="V195" t="s">
        <v>939</v>
      </c>
      <c r="W195" t="s">
        <v>88</v>
      </c>
      <c r="X195" s="11">
        <v>43948</v>
      </c>
      <c r="Y195" t="s">
        <v>940</v>
      </c>
      <c r="Z195" t="s">
        <v>219</v>
      </c>
      <c r="AA195" s="11">
        <v>43948</v>
      </c>
      <c r="AB195" t="s">
        <v>220</v>
      </c>
      <c r="AC195" t="s">
        <v>2407</v>
      </c>
      <c r="AD195" t="s">
        <v>3619</v>
      </c>
      <c r="AE195">
        <v>25410000</v>
      </c>
      <c r="AF195" t="s">
        <v>52</v>
      </c>
      <c r="AG195">
        <v>21972588.530000001</v>
      </c>
      <c r="AH195" t="s">
        <v>52</v>
      </c>
      <c r="AI195">
        <v>3437411.4699999988</v>
      </c>
      <c r="AJ195" t="s">
        <v>101</v>
      </c>
      <c r="AK195" t="s">
        <v>51</v>
      </c>
      <c r="AL195" t="s">
        <v>97</v>
      </c>
      <c r="AM195" t="s">
        <v>2488</v>
      </c>
      <c r="AN195">
        <v>1</v>
      </c>
      <c r="AO195">
        <v>0</v>
      </c>
      <c r="AP195" t="s">
        <v>2590</v>
      </c>
      <c r="AQ195" t="s">
        <v>2512</v>
      </c>
      <c r="AR195" t="s">
        <v>2407</v>
      </c>
      <c r="AS195" t="s">
        <v>7493</v>
      </c>
      <c r="AT195" t="s">
        <v>102</v>
      </c>
    </row>
    <row r="196" spans="1:46" x14ac:dyDescent="0.35">
      <c r="A196" t="s">
        <v>1040</v>
      </c>
      <c r="B196" t="s">
        <v>1037</v>
      </c>
      <c r="E196" t="s">
        <v>1038</v>
      </c>
      <c r="H196" s="11">
        <v>43941</v>
      </c>
      <c r="I196">
        <v>12528</v>
      </c>
      <c r="J196" t="s">
        <v>712</v>
      </c>
      <c r="K196" s="11">
        <v>43995</v>
      </c>
      <c r="L196" t="s">
        <v>35</v>
      </c>
      <c r="Q196" t="e">
        <v>#N/A</v>
      </c>
      <c r="R196" t="s">
        <v>4155</v>
      </c>
      <c r="S196" t="s">
        <v>4154</v>
      </c>
      <c r="T196" t="s">
        <v>7492</v>
      </c>
      <c r="U196" t="s">
        <v>1039</v>
      </c>
      <c r="V196" t="s">
        <v>1040</v>
      </c>
      <c r="W196" t="s">
        <v>88</v>
      </c>
      <c r="X196" s="11">
        <v>43949</v>
      </c>
      <c r="Y196" t="s">
        <v>940</v>
      </c>
      <c r="Z196" t="s">
        <v>219</v>
      </c>
      <c r="AA196" s="11">
        <v>43949</v>
      </c>
      <c r="AB196" t="s">
        <v>220</v>
      </c>
      <c r="AC196" t="s">
        <v>2407</v>
      </c>
      <c r="AD196" t="s">
        <v>3657</v>
      </c>
      <c r="AE196">
        <v>59260.619999997318</v>
      </c>
      <c r="AF196" t="s">
        <v>52</v>
      </c>
      <c r="AG196">
        <v>59260.619999997318</v>
      </c>
      <c r="AH196" t="s">
        <v>52</v>
      </c>
      <c r="AI196">
        <v>0</v>
      </c>
      <c r="AJ196" t="s">
        <v>101</v>
      </c>
      <c r="AK196" t="s">
        <v>51</v>
      </c>
      <c r="AL196" t="s">
        <v>97</v>
      </c>
      <c r="AM196" t="s">
        <v>2488</v>
      </c>
      <c r="AN196">
        <v>1</v>
      </c>
      <c r="AO196">
        <v>0</v>
      </c>
      <c r="AP196" t="s">
        <v>2590</v>
      </c>
      <c r="AQ196" t="s">
        <v>2512</v>
      </c>
      <c r="AR196" t="s">
        <v>2407</v>
      </c>
      <c r="AS196" t="s">
        <v>7493</v>
      </c>
      <c r="AT196" t="s">
        <v>102</v>
      </c>
    </row>
    <row r="197" spans="1:46" x14ac:dyDescent="0.35">
      <c r="A197" t="s">
        <v>1215</v>
      </c>
      <c r="B197" t="s">
        <v>1214</v>
      </c>
      <c r="E197" t="s">
        <v>594</v>
      </c>
      <c r="G197">
        <v>0.5</v>
      </c>
      <c r="H197" s="11">
        <v>43956</v>
      </c>
      <c r="I197">
        <v>13521</v>
      </c>
      <c r="J197" t="s">
        <v>1186</v>
      </c>
      <c r="K197" s="11">
        <v>43995</v>
      </c>
      <c r="L197" t="s">
        <v>35</v>
      </c>
      <c r="Q197" s="11">
        <v>43956</v>
      </c>
      <c r="R197" t="s">
        <v>4155</v>
      </c>
      <c r="S197" t="s">
        <v>4154</v>
      </c>
      <c r="T197" t="s">
        <v>7492</v>
      </c>
      <c r="U197" t="s">
        <v>595</v>
      </c>
      <c r="V197" t="s">
        <v>1215</v>
      </c>
      <c r="W197" t="s">
        <v>88</v>
      </c>
      <c r="X197" s="11">
        <v>43957</v>
      </c>
      <c r="Y197" t="s">
        <v>940</v>
      </c>
      <c r="Z197" t="s">
        <v>219</v>
      </c>
      <c r="AA197" s="11">
        <v>43957</v>
      </c>
      <c r="AB197" t="s">
        <v>220</v>
      </c>
      <c r="AC197" t="s">
        <v>2407</v>
      </c>
      <c r="AD197" t="s">
        <v>3713</v>
      </c>
      <c r="AE197">
        <v>4850000</v>
      </c>
      <c r="AF197" t="s">
        <v>52</v>
      </c>
      <c r="AG197">
        <v>4850000</v>
      </c>
      <c r="AH197" t="s">
        <v>52</v>
      </c>
      <c r="AI197">
        <v>0</v>
      </c>
      <c r="AJ197" t="s">
        <v>101</v>
      </c>
      <c r="AK197" t="s">
        <v>51</v>
      </c>
      <c r="AL197" t="s">
        <v>97</v>
      </c>
      <c r="AM197" t="s">
        <v>2488</v>
      </c>
      <c r="AN197">
        <v>1</v>
      </c>
      <c r="AO197">
        <v>0</v>
      </c>
      <c r="AP197" t="s">
        <v>2590</v>
      </c>
      <c r="AQ197" t="s">
        <v>2512</v>
      </c>
      <c r="AR197" t="s">
        <v>2407</v>
      </c>
      <c r="AS197" t="s">
        <v>7493</v>
      </c>
      <c r="AT197" t="s">
        <v>102</v>
      </c>
    </row>
    <row r="198" spans="1:46" x14ac:dyDescent="0.35">
      <c r="A198" t="s">
        <v>1500</v>
      </c>
      <c r="E198" t="s">
        <v>1038</v>
      </c>
      <c r="G198">
        <v>1</v>
      </c>
      <c r="H198" t="s">
        <v>214</v>
      </c>
      <c r="I198" t="s">
        <v>214</v>
      </c>
      <c r="J198" t="s">
        <v>214</v>
      </c>
      <c r="K198" t="s">
        <v>214</v>
      </c>
      <c r="L198" t="s">
        <v>35</v>
      </c>
      <c r="Q198" t="s">
        <v>214</v>
      </c>
      <c r="R198" t="s">
        <v>4155</v>
      </c>
      <c r="S198" t="s">
        <v>4154</v>
      </c>
      <c r="T198" t="s">
        <v>7492</v>
      </c>
      <c r="U198" t="s">
        <v>1039</v>
      </c>
      <c r="V198" t="s">
        <v>1500</v>
      </c>
      <c r="W198" t="s">
        <v>88</v>
      </c>
      <c r="X198" s="11">
        <v>43977</v>
      </c>
      <c r="Y198" t="s">
        <v>940</v>
      </c>
      <c r="Z198" t="s">
        <v>219</v>
      </c>
      <c r="AA198" s="11">
        <v>43977</v>
      </c>
      <c r="AB198" t="s">
        <v>220</v>
      </c>
      <c r="AC198" t="s">
        <v>2407</v>
      </c>
      <c r="AD198" t="s">
        <v>3795</v>
      </c>
      <c r="AE198">
        <v>385.57000000029802</v>
      </c>
      <c r="AF198" t="s">
        <v>52</v>
      </c>
      <c r="AG198">
        <v>385.57000000029802</v>
      </c>
      <c r="AH198" t="s">
        <v>52</v>
      </c>
      <c r="AI198">
        <v>0</v>
      </c>
      <c r="AJ198" t="s">
        <v>101</v>
      </c>
      <c r="AK198" t="s">
        <v>51</v>
      </c>
      <c r="AL198" t="s">
        <v>97</v>
      </c>
      <c r="AM198" t="s">
        <v>2488</v>
      </c>
      <c r="AN198">
        <v>1</v>
      </c>
      <c r="AO198">
        <v>0</v>
      </c>
      <c r="AP198" t="s">
        <v>2590</v>
      </c>
      <c r="AQ198" t="s">
        <v>2512</v>
      </c>
      <c r="AR198" t="s">
        <v>2407</v>
      </c>
      <c r="AS198" t="s">
        <v>7493</v>
      </c>
      <c r="AT198" t="s">
        <v>102</v>
      </c>
    </row>
    <row r="199" spans="1:46" x14ac:dyDescent="0.35">
      <c r="A199" t="s">
        <v>650</v>
      </c>
      <c r="B199" t="s">
        <v>643</v>
      </c>
      <c r="E199" t="s">
        <v>644</v>
      </c>
      <c r="G199">
        <v>0</v>
      </c>
      <c r="H199" t="s">
        <v>645</v>
      </c>
      <c r="I199" t="s">
        <v>646</v>
      </c>
      <c r="J199" t="s">
        <v>647</v>
      </c>
      <c r="K199" s="11">
        <v>43995</v>
      </c>
      <c r="L199" t="s">
        <v>35</v>
      </c>
      <c r="Q199" t="s">
        <v>648</v>
      </c>
      <c r="R199" t="s">
        <v>4155</v>
      </c>
      <c r="S199" t="s">
        <v>4154</v>
      </c>
      <c r="T199" t="s">
        <v>7492</v>
      </c>
      <c r="U199" t="s">
        <v>649</v>
      </c>
      <c r="V199" t="s">
        <v>650</v>
      </c>
      <c r="W199" t="s">
        <v>88</v>
      </c>
      <c r="X199" s="11">
        <v>43929</v>
      </c>
      <c r="Y199" t="s">
        <v>651</v>
      </c>
      <c r="Z199" t="s">
        <v>219</v>
      </c>
      <c r="AA199" s="11">
        <v>43929</v>
      </c>
      <c r="AB199" t="s">
        <v>220</v>
      </c>
      <c r="AC199" t="s">
        <v>2407</v>
      </c>
      <c r="AD199" t="s">
        <v>3556</v>
      </c>
      <c r="AE199">
        <v>56780.46</v>
      </c>
      <c r="AF199" t="s">
        <v>52</v>
      </c>
      <c r="AG199">
        <v>56780.46</v>
      </c>
      <c r="AH199" t="s">
        <v>52</v>
      </c>
      <c r="AI199">
        <v>0</v>
      </c>
      <c r="AJ199" t="s">
        <v>101</v>
      </c>
      <c r="AK199" t="s">
        <v>51</v>
      </c>
      <c r="AL199" t="s">
        <v>97</v>
      </c>
      <c r="AM199" t="s">
        <v>2488</v>
      </c>
      <c r="AN199">
        <v>1</v>
      </c>
      <c r="AO199">
        <v>0</v>
      </c>
      <c r="AP199" t="s">
        <v>2580</v>
      </c>
      <c r="AQ199" t="s">
        <v>2512</v>
      </c>
      <c r="AR199" t="s">
        <v>2407</v>
      </c>
      <c r="AS199" t="s">
        <v>7493</v>
      </c>
      <c r="AT199" t="s">
        <v>102</v>
      </c>
    </row>
    <row r="200" spans="1:46" x14ac:dyDescent="0.35">
      <c r="A200" t="s">
        <v>768</v>
      </c>
      <c r="B200" t="s">
        <v>765</v>
      </c>
      <c r="E200" t="s">
        <v>766</v>
      </c>
      <c r="G200">
        <v>1</v>
      </c>
      <c r="H200" s="11">
        <v>43935</v>
      </c>
      <c r="I200">
        <v>12156</v>
      </c>
      <c r="J200" t="s">
        <v>379</v>
      </c>
      <c r="K200" s="11">
        <v>43995</v>
      </c>
      <c r="L200" t="s">
        <v>35</v>
      </c>
      <c r="Q200" s="11">
        <v>43935</v>
      </c>
      <c r="R200" t="s">
        <v>4155</v>
      </c>
      <c r="S200" t="s">
        <v>4154</v>
      </c>
      <c r="T200" t="s">
        <v>7492</v>
      </c>
      <c r="U200" t="s">
        <v>767</v>
      </c>
      <c r="V200" t="s">
        <v>768</v>
      </c>
      <c r="W200" t="s">
        <v>88</v>
      </c>
      <c r="X200" s="11">
        <v>43935</v>
      </c>
      <c r="Y200" t="s">
        <v>769</v>
      </c>
      <c r="Z200" t="s">
        <v>219</v>
      </c>
      <c r="AA200" s="11">
        <v>43935</v>
      </c>
      <c r="AB200" t="s">
        <v>220</v>
      </c>
      <c r="AC200" t="s">
        <v>2407</v>
      </c>
      <c r="AD200" t="s">
        <v>3576</v>
      </c>
      <c r="AE200">
        <v>2655000</v>
      </c>
      <c r="AF200" t="s">
        <v>52</v>
      </c>
      <c r="AG200">
        <v>2655000</v>
      </c>
      <c r="AH200" t="s">
        <v>52</v>
      </c>
      <c r="AI200">
        <v>0</v>
      </c>
      <c r="AJ200" t="s">
        <v>101</v>
      </c>
      <c r="AK200" t="s">
        <v>51</v>
      </c>
      <c r="AL200" t="s">
        <v>97</v>
      </c>
      <c r="AM200" t="s">
        <v>2488</v>
      </c>
      <c r="AN200">
        <v>1</v>
      </c>
      <c r="AO200">
        <v>0</v>
      </c>
      <c r="AP200" t="s">
        <v>2590</v>
      </c>
      <c r="AQ200" t="s">
        <v>2512</v>
      </c>
      <c r="AR200" t="s">
        <v>2407</v>
      </c>
      <c r="AS200" t="s">
        <v>7493</v>
      </c>
      <c r="AT200" t="s">
        <v>102</v>
      </c>
    </row>
    <row r="201" spans="1:46" x14ac:dyDescent="0.35">
      <c r="A201" t="s">
        <v>859</v>
      </c>
      <c r="B201" t="s">
        <v>856</v>
      </c>
      <c r="E201" t="s">
        <v>857</v>
      </c>
      <c r="G201">
        <v>1</v>
      </c>
      <c r="H201" s="11">
        <v>43938</v>
      </c>
      <c r="I201">
        <v>12401</v>
      </c>
      <c r="J201" t="s">
        <v>712</v>
      </c>
      <c r="K201" s="11">
        <v>43995</v>
      </c>
      <c r="L201" t="s">
        <v>35</v>
      </c>
      <c r="Q201" s="11">
        <v>43938</v>
      </c>
      <c r="R201" t="s">
        <v>4155</v>
      </c>
      <c r="S201" t="s">
        <v>4154</v>
      </c>
      <c r="T201" t="s">
        <v>7492</v>
      </c>
      <c r="U201" t="s">
        <v>858</v>
      </c>
      <c r="V201" t="s">
        <v>859</v>
      </c>
      <c r="W201" t="s">
        <v>88</v>
      </c>
      <c r="X201" s="11">
        <v>43943</v>
      </c>
      <c r="Y201" t="s">
        <v>860</v>
      </c>
      <c r="Z201" t="s">
        <v>219</v>
      </c>
      <c r="AA201" s="11">
        <v>43943</v>
      </c>
      <c r="AB201" t="s">
        <v>220</v>
      </c>
      <c r="AC201" t="s">
        <v>2407</v>
      </c>
      <c r="AD201" t="s">
        <v>3596</v>
      </c>
      <c r="AE201">
        <v>4174345.74</v>
      </c>
      <c r="AF201" t="s">
        <v>52</v>
      </c>
      <c r="AG201">
        <v>4174345.74</v>
      </c>
      <c r="AH201" t="s">
        <v>52</v>
      </c>
      <c r="AI201">
        <v>0</v>
      </c>
      <c r="AJ201" t="s">
        <v>101</v>
      </c>
      <c r="AK201" t="s">
        <v>51</v>
      </c>
      <c r="AL201" t="s">
        <v>97</v>
      </c>
      <c r="AM201" t="s">
        <v>2488</v>
      </c>
      <c r="AN201">
        <v>1</v>
      </c>
      <c r="AO201">
        <v>0</v>
      </c>
      <c r="AP201" t="s">
        <v>2590</v>
      </c>
      <c r="AQ201" t="s">
        <v>2512</v>
      </c>
      <c r="AR201" t="s">
        <v>2407</v>
      </c>
      <c r="AS201" t="s">
        <v>7493</v>
      </c>
      <c r="AT201" t="s">
        <v>102</v>
      </c>
    </row>
    <row r="202" spans="1:46" x14ac:dyDescent="0.35">
      <c r="A202" t="s">
        <v>1036</v>
      </c>
      <c r="B202" t="s">
        <v>1035</v>
      </c>
      <c r="E202" t="s">
        <v>766</v>
      </c>
      <c r="G202">
        <v>0.5</v>
      </c>
      <c r="H202" s="11">
        <v>43936</v>
      </c>
      <c r="I202">
        <v>12288</v>
      </c>
      <c r="J202" t="s">
        <v>379</v>
      </c>
      <c r="K202" s="11">
        <v>43995</v>
      </c>
      <c r="L202" t="s">
        <v>35</v>
      </c>
      <c r="Q202" s="11">
        <v>43936</v>
      </c>
      <c r="R202" t="s">
        <v>4155</v>
      </c>
      <c r="S202" t="s">
        <v>4154</v>
      </c>
      <c r="T202" t="s">
        <v>7492</v>
      </c>
      <c r="U202" t="s">
        <v>767</v>
      </c>
      <c r="V202" t="s">
        <v>1036</v>
      </c>
      <c r="W202" t="s">
        <v>88</v>
      </c>
      <c r="X202" s="11">
        <v>43949</v>
      </c>
      <c r="Y202" t="s">
        <v>860</v>
      </c>
      <c r="Z202" t="s">
        <v>219</v>
      </c>
      <c r="AA202" s="11">
        <v>43949</v>
      </c>
      <c r="AB202" t="s">
        <v>220</v>
      </c>
      <c r="AC202" t="s">
        <v>2407</v>
      </c>
      <c r="AD202" t="s">
        <v>3660</v>
      </c>
      <c r="AE202">
        <v>29750000</v>
      </c>
      <c r="AF202" t="s">
        <v>52</v>
      </c>
      <c r="AG202">
        <v>29750000</v>
      </c>
      <c r="AH202" t="s">
        <v>52</v>
      </c>
      <c r="AI202">
        <v>0</v>
      </c>
      <c r="AJ202" t="s">
        <v>101</v>
      </c>
      <c r="AK202" t="s">
        <v>51</v>
      </c>
      <c r="AL202" t="s">
        <v>97</v>
      </c>
      <c r="AM202" t="s">
        <v>2488</v>
      </c>
      <c r="AN202">
        <v>1</v>
      </c>
      <c r="AO202">
        <v>0</v>
      </c>
      <c r="AP202" t="s">
        <v>2590</v>
      </c>
      <c r="AQ202" t="s">
        <v>2512</v>
      </c>
      <c r="AR202" t="s">
        <v>2407</v>
      </c>
      <c r="AS202" t="s">
        <v>7493</v>
      </c>
      <c r="AT202" t="s">
        <v>102</v>
      </c>
    </row>
    <row r="203" spans="1:46" x14ac:dyDescent="0.35">
      <c r="A203" t="s">
        <v>1567</v>
      </c>
      <c r="B203" t="s">
        <v>1560</v>
      </c>
      <c r="E203" t="s">
        <v>1561</v>
      </c>
      <c r="G203">
        <v>1</v>
      </c>
      <c r="H203" t="s">
        <v>1562</v>
      </c>
      <c r="I203" t="s">
        <v>1563</v>
      </c>
      <c r="J203" t="s">
        <v>1564</v>
      </c>
      <c r="K203" s="11">
        <v>43995</v>
      </c>
      <c r="L203" t="s">
        <v>35</v>
      </c>
      <c r="Q203" t="s">
        <v>1565</v>
      </c>
      <c r="R203" t="s">
        <v>4155</v>
      </c>
      <c r="S203" t="s">
        <v>4154</v>
      </c>
      <c r="T203" t="s">
        <v>7492</v>
      </c>
      <c r="U203" t="s">
        <v>1566</v>
      </c>
      <c r="V203" t="s">
        <v>1567</v>
      </c>
      <c r="W203" t="s">
        <v>88</v>
      </c>
      <c r="X203" s="11">
        <v>43987</v>
      </c>
      <c r="Y203" t="s">
        <v>1568</v>
      </c>
      <c r="Z203" t="s">
        <v>219</v>
      </c>
      <c r="AA203" s="11">
        <v>43987</v>
      </c>
      <c r="AB203" t="s">
        <v>220</v>
      </c>
      <c r="AC203" t="s">
        <v>2407</v>
      </c>
      <c r="AD203" t="s">
        <v>3821</v>
      </c>
      <c r="AE203">
        <v>8793347.4900000002</v>
      </c>
      <c r="AF203" t="s">
        <v>52</v>
      </c>
      <c r="AG203">
        <v>8793347.4900000002</v>
      </c>
      <c r="AH203" t="s">
        <v>52</v>
      </c>
      <c r="AI203">
        <v>0</v>
      </c>
      <c r="AJ203" t="s">
        <v>101</v>
      </c>
      <c r="AK203" t="s">
        <v>51</v>
      </c>
      <c r="AL203" t="s">
        <v>97</v>
      </c>
      <c r="AM203" t="s">
        <v>2488</v>
      </c>
      <c r="AN203">
        <v>1</v>
      </c>
      <c r="AO203">
        <v>0</v>
      </c>
      <c r="AP203" t="s">
        <v>2590</v>
      </c>
      <c r="AQ203" t="s">
        <v>2512</v>
      </c>
      <c r="AR203" t="s">
        <v>2407</v>
      </c>
      <c r="AS203" t="s">
        <v>7493</v>
      </c>
      <c r="AT203" t="s">
        <v>102</v>
      </c>
    </row>
    <row r="204" spans="1:46" x14ac:dyDescent="0.35">
      <c r="A204" t="s">
        <v>1797</v>
      </c>
      <c r="B204" t="s">
        <v>1794</v>
      </c>
      <c r="E204" t="s">
        <v>1795</v>
      </c>
      <c r="H204" s="11">
        <v>44046</v>
      </c>
      <c r="I204">
        <v>19917</v>
      </c>
      <c r="J204" t="s">
        <v>1655</v>
      </c>
      <c r="L204" t="s">
        <v>35</v>
      </c>
      <c r="Q204" s="11">
        <v>44049</v>
      </c>
      <c r="R204" t="s">
        <v>4155</v>
      </c>
      <c r="S204" t="s">
        <v>4154</v>
      </c>
      <c r="T204" t="s">
        <v>7492</v>
      </c>
      <c r="U204" t="s">
        <v>1796</v>
      </c>
      <c r="V204" t="s">
        <v>1797</v>
      </c>
      <c r="W204" t="s">
        <v>217</v>
      </c>
      <c r="X204" s="11">
        <v>44046</v>
      </c>
      <c r="Y204" t="s">
        <v>1799</v>
      </c>
      <c r="Z204" t="s">
        <v>219</v>
      </c>
      <c r="AA204" s="11">
        <v>44046</v>
      </c>
      <c r="AB204" t="s">
        <v>220</v>
      </c>
      <c r="AC204" t="s">
        <v>2407</v>
      </c>
      <c r="AD204" t="s">
        <v>3898</v>
      </c>
      <c r="AE204">
        <v>11024</v>
      </c>
      <c r="AF204" t="s">
        <v>52</v>
      </c>
      <c r="AG204">
        <v>11024</v>
      </c>
      <c r="AH204" t="s">
        <v>52</v>
      </c>
      <c r="AI204">
        <v>0</v>
      </c>
      <c r="AJ204" t="s">
        <v>101</v>
      </c>
      <c r="AK204" t="s">
        <v>51</v>
      </c>
      <c r="AL204" t="s">
        <v>97</v>
      </c>
      <c r="AM204" t="s">
        <v>2488</v>
      </c>
      <c r="AN204">
        <v>1</v>
      </c>
      <c r="AO204">
        <v>0</v>
      </c>
      <c r="AP204" t="s">
        <v>2473</v>
      </c>
      <c r="AQ204" t="s">
        <v>2526</v>
      </c>
      <c r="AR204" t="s">
        <v>2407</v>
      </c>
      <c r="AS204" t="s">
        <v>7493</v>
      </c>
      <c r="AT204" t="s">
        <v>102</v>
      </c>
    </row>
    <row r="205" spans="1:46" x14ac:dyDescent="0.35">
      <c r="A205" t="s">
        <v>1797</v>
      </c>
      <c r="B205" t="s">
        <v>1794</v>
      </c>
      <c r="E205" t="s">
        <v>1795</v>
      </c>
      <c r="H205" s="11">
        <v>44046</v>
      </c>
      <c r="I205">
        <v>19917</v>
      </c>
      <c r="J205" t="s">
        <v>1655</v>
      </c>
      <c r="L205" t="s">
        <v>35</v>
      </c>
      <c r="Q205" s="11">
        <v>44049</v>
      </c>
      <c r="R205" t="s">
        <v>4155</v>
      </c>
      <c r="S205" t="s">
        <v>4154</v>
      </c>
      <c r="T205" t="s">
        <v>7492</v>
      </c>
      <c r="U205" t="s">
        <v>1796</v>
      </c>
      <c r="V205" t="s">
        <v>1797</v>
      </c>
      <c r="W205" t="s">
        <v>88</v>
      </c>
      <c r="X205" s="11">
        <v>44046</v>
      </c>
      <c r="Y205" t="s">
        <v>1798</v>
      </c>
      <c r="Z205" t="s">
        <v>219</v>
      </c>
      <c r="AA205" s="11">
        <v>44046</v>
      </c>
      <c r="AB205" t="s">
        <v>220</v>
      </c>
      <c r="AC205" t="s">
        <v>2407</v>
      </c>
      <c r="AD205" t="s">
        <v>3897</v>
      </c>
      <c r="AE205">
        <v>4070.4</v>
      </c>
      <c r="AF205" t="s">
        <v>52</v>
      </c>
      <c r="AG205">
        <v>4070.4</v>
      </c>
      <c r="AH205" t="s">
        <v>52</v>
      </c>
      <c r="AI205">
        <v>0</v>
      </c>
      <c r="AJ205" t="s">
        <v>101</v>
      </c>
      <c r="AK205" t="s">
        <v>51</v>
      </c>
      <c r="AL205" t="s">
        <v>97</v>
      </c>
      <c r="AM205" t="s">
        <v>2488</v>
      </c>
      <c r="AN205">
        <v>1</v>
      </c>
      <c r="AO205">
        <v>0</v>
      </c>
      <c r="AP205" t="s">
        <v>2473</v>
      </c>
      <c r="AQ205" t="s">
        <v>2526</v>
      </c>
      <c r="AR205" t="s">
        <v>2407</v>
      </c>
      <c r="AS205" t="s">
        <v>7493</v>
      </c>
      <c r="AT205" t="s">
        <v>102</v>
      </c>
    </row>
    <row r="206" spans="1:46" x14ac:dyDescent="0.35">
      <c r="A206" t="s">
        <v>1370</v>
      </c>
      <c r="B206" t="s">
        <v>1367</v>
      </c>
      <c r="E206" t="s">
        <v>1368</v>
      </c>
      <c r="G206">
        <v>0</v>
      </c>
      <c r="H206" s="11">
        <v>43964</v>
      </c>
      <c r="I206">
        <v>16385</v>
      </c>
      <c r="J206" t="s">
        <v>396</v>
      </c>
      <c r="L206" t="s">
        <v>35</v>
      </c>
      <c r="Q206" s="11">
        <v>43965</v>
      </c>
      <c r="R206" t="s">
        <v>4155</v>
      </c>
      <c r="S206" t="s">
        <v>4154</v>
      </c>
      <c r="T206" t="s">
        <v>7492</v>
      </c>
      <c r="U206" t="s">
        <v>1369</v>
      </c>
      <c r="V206" t="s">
        <v>1370</v>
      </c>
      <c r="W206" t="s">
        <v>88</v>
      </c>
      <c r="X206" s="11">
        <v>43964</v>
      </c>
      <c r="Y206" t="s">
        <v>1371</v>
      </c>
      <c r="Z206" t="s">
        <v>219</v>
      </c>
      <c r="AA206" s="11">
        <v>43964</v>
      </c>
      <c r="AB206" t="s">
        <v>220</v>
      </c>
      <c r="AC206" t="s">
        <v>2407</v>
      </c>
      <c r="AD206" t="s">
        <v>3753</v>
      </c>
      <c r="AE206">
        <v>265716</v>
      </c>
      <c r="AF206" t="s">
        <v>52</v>
      </c>
      <c r="AG206">
        <v>265254.84999999998</v>
      </c>
      <c r="AH206" t="s">
        <v>52</v>
      </c>
      <c r="AI206">
        <v>461.15000000002328</v>
      </c>
      <c r="AJ206" t="s">
        <v>101</v>
      </c>
      <c r="AK206" t="s">
        <v>113</v>
      </c>
      <c r="AL206" t="s">
        <v>97</v>
      </c>
      <c r="AM206" t="s">
        <v>2488</v>
      </c>
      <c r="AN206">
        <v>1</v>
      </c>
      <c r="AO206">
        <v>0</v>
      </c>
      <c r="AP206" t="s">
        <v>2590</v>
      </c>
      <c r="AQ206" t="s">
        <v>2512</v>
      </c>
      <c r="AR206" t="s">
        <v>2407</v>
      </c>
      <c r="AS206" t="s">
        <v>7512</v>
      </c>
      <c r="AT206" t="s">
        <v>114</v>
      </c>
    </row>
    <row r="207" spans="1:46" x14ac:dyDescent="0.35">
      <c r="A207" t="s">
        <v>1670</v>
      </c>
      <c r="B207" t="s">
        <v>1672</v>
      </c>
      <c r="E207" t="s">
        <v>1668</v>
      </c>
      <c r="G207">
        <v>0</v>
      </c>
      <c r="H207" s="11">
        <v>44036</v>
      </c>
      <c r="I207">
        <v>19449</v>
      </c>
      <c r="J207" t="s">
        <v>1655</v>
      </c>
      <c r="L207" t="s">
        <v>35</v>
      </c>
      <c r="Q207" s="11">
        <v>44041</v>
      </c>
      <c r="R207" t="s">
        <v>4155</v>
      </c>
      <c r="S207" t="s">
        <v>4154</v>
      </c>
      <c r="T207" t="s">
        <v>7492</v>
      </c>
      <c r="U207" t="s">
        <v>1669</v>
      </c>
      <c r="V207" t="s">
        <v>1670</v>
      </c>
      <c r="W207" t="s">
        <v>217</v>
      </c>
      <c r="X207" s="11">
        <v>44041</v>
      </c>
      <c r="Y207" t="s">
        <v>1673</v>
      </c>
      <c r="Z207" t="s">
        <v>219</v>
      </c>
      <c r="AA207" s="11">
        <v>44012</v>
      </c>
      <c r="AB207" t="s">
        <v>220</v>
      </c>
      <c r="AC207" t="s">
        <v>2407</v>
      </c>
      <c r="AD207" t="s">
        <v>3848</v>
      </c>
      <c r="AE207">
        <v>20329.62</v>
      </c>
      <c r="AF207" t="s">
        <v>52</v>
      </c>
      <c r="AG207">
        <v>20329.62</v>
      </c>
      <c r="AH207" t="s">
        <v>52</v>
      </c>
      <c r="AI207">
        <v>0</v>
      </c>
      <c r="AJ207" t="s">
        <v>101</v>
      </c>
      <c r="AK207" t="s">
        <v>111</v>
      </c>
      <c r="AL207" t="s">
        <v>97</v>
      </c>
      <c r="AM207" t="s">
        <v>2488</v>
      </c>
      <c r="AN207">
        <v>1</v>
      </c>
      <c r="AO207">
        <v>0</v>
      </c>
      <c r="AP207" t="s">
        <v>2580</v>
      </c>
      <c r="AQ207" t="s">
        <v>2512</v>
      </c>
      <c r="AR207" t="s">
        <v>2407</v>
      </c>
      <c r="AS207" t="s">
        <v>7503</v>
      </c>
      <c r="AT207" t="s">
        <v>112</v>
      </c>
    </row>
    <row r="208" spans="1:46" x14ac:dyDescent="0.35">
      <c r="A208" t="s">
        <v>1900</v>
      </c>
      <c r="B208" t="s">
        <v>1897</v>
      </c>
      <c r="E208" t="s">
        <v>1898</v>
      </c>
      <c r="H208" s="11">
        <v>44057</v>
      </c>
      <c r="I208">
        <v>20713</v>
      </c>
      <c r="J208" t="s">
        <v>1655</v>
      </c>
      <c r="L208" t="s">
        <v>35</v>
      </c>
      <c r="Q208" s="11">
        <v>44060</v>
      </c>
      <c r="R208" t="s">
        <v>4155</v>
      </c>
      <c r="S208" t="s">
        <v>4154</v>
      </c>
      <c r="T208" t="s">
        <v>7492</v>
      </c>
      <c r="U208" t="s">
        <v>1899</v>
      </c>
      <c r="V208" t="s">
        <v>1900</v>
      </c>
      <c r="W208" t="s">
        <v>88</v>
      </c>
      <c r="X208" s="11">
        <v>44069</v>
      </c>
      <c r="Y208" t="s">
        <v>1901</v>
      </c>
      <c r="Z208" t="s">
        <v>219</v>
      </c>
      <c r="AA208" s="11">
        <v>44069</v>
      </c>
      <c r="AB208" t="s">
        <v>220</v>
      </c>
      <c r="AC208" t="s">
        <v>2407</v>
      </c>
      <c r="AD208" t="s">
        <v>3928</v>
      </c>
      <c r="AE208">
        <v>23232</v>
      </c>
      <c r="AF208" t="s">
        <v>52</v>
      </c>
      <c r="AG208">
        <v>23232</v>
      </c>
      <c r="AH208" t="s">
        <v>52</v>
      </c>
      <c r="AI208">
        <v>0</v>
      </c>
      <c r="AJ208" t="s">
        <v>101</v>
      </c>
      <c r="AK208" t="s">
        <v>113</v>
      </c>
      <c r="AL208" t="s">
        <v>97</v>
      </c>
      <c r="AM208" t="s">
        <v>2488</v>
      </c>
      <c r="AN208">
        <v>1</v>
      </c>
      <c r="AO208">
        <v>0</v>
      </c>
      <c r="AP208" t="s">
        <v>2473</v>
      </c>
      <c r="AQ208" t="s">
        <v>2526</v>
      </c>
      <c r="AR208" t="s">
        <v>2407</v>
      </c>
      <c r="AS208" t="s">
        <v>7512</v>
      </c>
      <c r="AT208" t="s">
        <v>114</v>
      </c>
    </row>
    <row r="209" spans="1:46" x14ac:dyDescent="0.35">
      <c r="A209" t="s">
        <v>2037</v>
      </c>
      <c r="B209" t="s">
        <v>2000</v>
      </c>
      <c r="C209" t="s">
        <v>347</v>
      </c>
      <c r="E209" t="s">
        <v>2033</v>
      </c>
      <c r="H209" s="11">
        <v>44082</v>
      </c>
      <c r="I209">
        <v>21541</v>
      </c>
      <c r="K209" s="11">
        <v>44085</v>
      </c>
      <c r="L209" t="s">
        <v>35</v>
      </c>
      <c r="Q209" t="s">
        <v>350</v>
      </c>
      <c r="R209" t="s">
        <v>4155</v>
      </c>
      <c r="S209" t="s">
        <v>4154</v>
      </c>
      <c r="T209" t="s">
        <v>7492</v>
      </c>
      <c r="U209" t="s">
        <v>2034</v>
      </c>
      <c r="V209" t="s">
        <v>2037</v>
      </c>
      <c r="W209" t="s">
        <v>88</v>
      </c>
      <c r="X209" s="11">
        <v>44134</v>
      </c>
      <c r="Y209" t="s">
        <v>2038</v>
      </c>
      <c r="Z209" t="s">
        <v>219</v>
      </c>
      <c r="AA209" s="11">
        <v>44110</v>
      </c>
      <c r="AB209" t="s">
        <v>220</v>
      </c>
      <c r="AC209" t="s">
        <v>2407</v>
      </c>
      <c r="AD209" t="s">
        <v>3984</v>
      </c>
      <c r="AE209">
        <v>49530.14</v>
      </c>
      <c r="AF209" t="s">
        <v>52</v>
      </c>
      <c r="AG209">
        <v>0</v>
      </c>
      <c r="AH209" t="s">
        <v>52</v>
      </c>
      <c r="AI209">
        <v>49530.14</v>
      </c>
      <c r="AJ209" t="s">
        <v>101</v>
      </c>
      <c r="AK209" t="s">
        <v>103</v>
      </c>
      <c r="AL209" t="s">
        <v>97</v>
      </c>
      <c r="AM209" t="s">
        <v>2476</v>
      </c>
      <c r="AN209">
        <v>5</v>
      </c>
      <c r="AO209">
        <v>5</v>
      </c>
      <c r="AP209" t="s">
        <v>2590</v>
      </c>
      <c r="AQ209" t="s">
        <v>2512</v>
      </c>
      <c r="AR209" t="s">
        <v>2407</v>
      </c>
      <c r="AS209" t="s">
        <v>7497</v>
      </c>
      <c r="AT209" t="s">
        <v>104</v>
      </c>
    </row>
    <row r="210" spans="1:46" x14ac:dyDescent="0.35">
      <c r="A210" t="s">
        <v>1179</v>
      </c>
      <c r="B210" t="s">
        <v>1178</v>
      </c>
      <c r="E210" t="s">
        <v>923</v>
      </c>
      <c r="G210">
        <v>0</v>
      </c>
      <c r="H210" s="11">
        <v>43950</v>
      </c>
      <c r="I210">
        <v>13309</v>
      </c>
      <c r="J210" t="s">
        <v>282</v>
      </c>
      <c r="L210" t="s">
        <v>35</v>
      </c>
      <c r="Q210" s="11">
        <v>43951</v>
      </c>
      <c r="R210" t="s">
        <v>4155</v>
      </c>
      <c r="S210" t="s">
        <v>4154</v>
      </c>
      <c r="T210" t="s">
        <v>7492</v>
      </c>
      <c r="U210" t="s">
        <v>924</v>
      </c>
      <c r="V210" t="s">
        <v>1179</v>
      </c>
      <c r="W210" t="s">
        <v>88</v>
      </c>
      <c r="X210" s="11">
        <v>43955</v>
      </c>
      <c r="Y210" t="s">
        <v>1180</v>
      </c>
      <c r="Z210" t="s">
        <v>219</v>
      </c>
      <c r="AA210" s="11">
        <v>43955</v>
      </c>
      <c r="AB210" t="s">
        <v>220</v>
      </c>
      <c r="AC210" t="s">
        <v>2407</v>
      </c>
      <c r="AD210" t="s">
        <v>3706</v>
      </c>
      <c r="AE210">
        <v>12495.73</v>
      </c>
      <c r="AF210" t="s">
        <v>52</v>
      </c>
      <c r="AG210">
        <v>12495.73</v>
      </c>
      <c r="AH210" t="s">
        <v>52</v>
      </c>
      <c r="AI210">
        <v>0</v>
      </c>
      <c r="AJ210" t="s">
        <v>101</v>
      </c>
      <c r="AK210" t="s">
        <v>113</v>
      </c>
      <c r="AL210" t="s">
        <v>97</v>
      </c>
      <c r="AM210" t="s">
        <v>2488</v>
      </c>
      <c r="AN210">
        <v>1</v>
      </c>
      <c r="AO210">
        <v>0</v>
      </c>
      <c r="AP210" t="s">
        <v>2473</v>
      </c>
      <c r="AQ210" t="s">
        <v>2526</v>
      </c>
      <c r="AR210" t="s">
        <v>2407</v>
      </c>
      <c r="AS210" t="s">
        <v>7512</v>
      </c>
      <c r="AT210" t="s">
        <v>114</v>
      </c>
    </row>
    <row r="211" spans="1:46" x14ac:dyDescent="0.35">
      <c r="A211" t="s">
        <v>1606</v>
      </c>
      <c r="B211" t="s">
        <v>1605</v>
      </c>
      <c r="E211" t="s">
        <v>1579</v>
      </c>
      <c r="G211">
        <v>0</v>
      </c>
      <c r="H211" s="11">
        <v>43998</v>
      </c>
      <c r="I211">
        <v>18311</v>
      </c>
      <c r="J211" t="s">
        <v>524</v>
      </c>
      <c r="L211" t="s">
        <v>35</v>
      </c>
      <c r="Q211" s="11">
        <v>43998</v>
      </c>
      <c r="R211" t="s">
        <v>4155</v>
      </c>
      <c r="S211" t="s">
        <v>4154</v>
      </c>
      <c r="T211" t="s">
        <v>7492</v>
      </c>
      <c r="U211" t="s">
        <v>1580</v>
      </c>
      <c r="V211" t="s">
        <v>1606</v>
      </c>
      <c r="W211" t="s">
        <v>88</v>
      </c>
      <c r="X211" s="11">
        <v>43998</v>
      </c>
      <c r="Y211" t="s">
        <v>1607</v>
      </c>
      <c r="Z211" t="s">
        <v>219</v>
      </c>
      <c r="AA211" s="11">
        <v>43998</v>
      </c>
      <c r="AB211" t="s">
        <v>220</v>
      </c>
      <c r="AC211" t="s">
        <v>2407</v>
      </c>
      <c r="AD211" t="s">
        <v>3831</v>
      </c>
      <c r="AE211">
        <v>257119.11</v>
      </c>
      <c r="AF211" t="s">
        <v>52</v>
      </c>
      <c r="AG211">
        <v>257119.11</v>
      </c>
      <c r="AH211" t="s">
        <v>52</v>
      </c>
      <c r="AI211">
        <v>0</v>
      </c>
      <c r="AJ211" t="s">
        <v>101</v>
      </c>
      <c r="AK211" t="s">
        <v>51</v>
      </c>
      <c r="AL211" t="s">
        <v>97</v>
      </c>
      <c r="AM211" t="s">
        <v>2488</v>
      </c>
      <c r="AN211">
        <v>1</v>
      </c>
      <c r="AO211">
        <v>0</v>
      </c>
      <c r="AP211" t="s">
        <v>2590</v>
      </c>
      <c r="AQ211" t="s">
        <v>2512</v>
      </c>
      <c r="AR211" t="s">
        <v>2407</v>
      </c>
      <c r="AS211" t="s">
        <v>7493</v>
      </c>
      <c r="AT211" t="s">
        <v>102</v>
      </c>
    </row>
    <row r="212" spans="1:46" x14ac:dyDescent="0.35">
      <c r="A212" t="s">
        <v>793</v>
      </c>
      <c r="B212" t="s">
        <v>791</v>
      </c>
      <c r="D212" t="s">
        <v>792</v>
      </c>
      <c r="E212" t="s">
        <v>494</v>
      </c>
      <c r="H212" s="11">
        <v>43942</v>
      </c>
      <c r="I212">
        <v>12660</v>
      </c>
      <c r="J212" t="s">
        <v>712</v>
      </c>
      <c r="K212" s="11">
        <v>43995</v>
      </c>
      <c r="L212" t="s">
        <v>35</v>
      </c>
      <c r="Q212" t="e">
        <v>#N/A</v>
      </c>
      <c r="R212" t="s">
        <v>4155</v>
      </c>
      <c r="S212" t="s">
        <v>4154</v>
      </c>
      <c r="T212" t="s">
        <v>7492</v>
      </c>
      <c r="U212" t="s">
        <v>495</v>
      </c>
      <c r="V212" t="s">
        <v>793</v>
      </c>
      <c r="W212" t="s">
        <v>88</v>
      </c>
      <c r="X212" s="11">
        <v>43942</v>
      </c>
      <c r="Y212" t="s">
        <v>794</v>
      </c>
      <c r="Z212" t="s">
        <v>219</v>
      </c>
      <c r="AA212" s="11">
        <v>43942</v>
      </c>
      <c r="AB212" t="s">
        <v>220</v>
      </c>
      <c r="AC212" t="s">
        <v>2407</v>
      </c>
      <c r="AD212" t="s">
        <v>3590</v>
      </c>
      <c r="AE212">
        <v>14520000</v>
      </c>
      <c r="AF212" t="s">
        <v>52</v>
      </c>
      <c r="AG212">
        <v>14520000</v>
      </c>
      <c r="AH212" t="s">
        <v>52</v>
      </c>
      <c r="AI212">
        <v>0</v>
      </c>
      <c r="AJ212" t="s">
        <v>101</v>
      </c>
      <c r="AK212" t="s">
        <v>51</v>
      </c>
      <c r="AL212" t="s">
        <v>97</v>
      </c>
      <c r="AM212" t="s">
        <v>2488</v>
      </c>
      <c r="AN212">
        <v>1</v>
      </c>
      <c r="AO212">
        <v>0</v>
      </c>
      <c r="AP212" t="s">
        <v>2590</v>
      </c>
      <c r="AQ212" t="s">
        <v>2512</v>
      </c>
      <c r="AR212" t="s">
        <v>2407</v>
      </c>
      <c r="AS212" t="s">
        <v>7493</v>
      </c>
      <c r="AT212" t="s">
        <v>102</v>
      </c>
    </row>
    <row r="213" spans="1:46" x14ac:dyDescent="0.35">
      <c r="A213" t="s">
        <v>796</v>
      </c>
      <c r="B213" t="s">
        <v>791</v>
      </c>
      <c r="D213" t="s">
        <v>795</v>
      </c>
      <c r="E213" t="s">
        <v>494</v>
      </c>
      <c r="G213">
        <v>0.5</v>
      </c>
      <c r="H213" s="11">
        <v>43942</v>
      </c>
      <c r="I213">
        <v>12660</v>
      </c>
      <c r="J213" t="s">
        <v>712</v>
      </c>
      <c r="K213" s="11">
        <v>43995</v>
      </c>
      <c r="L213" t="s">
        <v>35</v>
      </c>
      <c r="Q213" t="e">
        <v>#N/A</v>
      </c>
      <c r="R213" t="s">
        <v>4155</v>
      </c>
      <c r="S213" t="s">
        <v>4154</v>
      </c>
      <c r="T213" t="s">
        <v>7492</v>
      </c>
      <c r="U213" t="s">
        <v>495</v>
      </c>
      <c r="V213" t="s">
        <v>796</v>
      </c>
      <c r="W213" t="s">
        <v>88</v>
      </c>
      <c r="X213" s="11">
        <v>43942</v>
      </c>
      <c r="Y213" t="s">
        <v>794</v>
      </c>
      <c r="Z213" t="s">
        <v>219</v>
      </c>
      <c r="AA213" s="11">
        <v>43942</v>
      </c>
      <c r="AB213" t="s">
        <v>220</v>
      </c>
      <c r="AC213" t="s">
        <v>2407</v>
      </c>
      <c r="AD213" t="s">
        <v>3591</v>
      </c>
      <c r="AE213">
        <v>11616000</v>
      </c>
      <c r="AF213" t="s">
        <v>52</v>
      </c>
      <c r="AG213">
        <v>11390805</v>
      </c>
      <c r="AH213" t="s">
        <v>52</v>
      </c>
      <c r="AI213">
        <v>225195</v>
      </c>
      <c r="AJ213" t="s">
        <v>101</v>
      </c>
      <c r="AK213" t="s">
        <v>51</v>
      </c>
      <c r="AL213" t="s">
        <v>97</v>
      </c>
      <c r="AM213" t="s">
        <v>2488</v>
      </c>
      <c r="AN213">
        <v>1</v>
      </c>
      <c r="AO213">
        <v>0</v>
      </c>
      <c r="AP213" t="s">
        <v>2590</v>
      </c>
      <c r="AQ213" t="s">
        <v>2512</v>
      </c>
      <c r="AR213" t="s">
        <v>2407</v>
      </c>
      <c r="AS213" t="s">
        <v>7493</v>
      </c>
      <c r="AT213" t="s">
        <v>102</v>
      </c>
    </row>
    <row r="214" spans="1:46" x14ac:dyDescent="0.35">
      <c r="A214" t="s">
        <v>798</v>
      </c>
      <c r="B214" t="s">
        <v>791</v>
      </c>
      <c r="D214" t="s">
        <v>797</v>
      </c>
      <c r="E214" t="s">
        <v>494</v>
      </c>
      <c r="H214" s="11">
        <v>43942</v>
      </c>
      <c r="I214">
        <v>12660</v>
      </c>
      <c r="J214" t="s">
        <v>712</v>
      </c>
      <c r="K214" s="11">
        <v>43995</v>
      </c>
      <c r="L214" t="s">
        <v>35</v>
      </c>
      <c r="Q214" s="11">
        <v>43942</v>
      </c>
      <c r="R214" t="s">
        <v>4155</v>
      </c>
      <c r="S214" t="s">
        <v>4154</v>
      </c>
      <c r="T214" t="s">
        <v>7492</v>
      </c>
      <c r="U214" t="s">
        <v>495</v>
      </c>
      <c r="V214" t="s">
        <v>798</v>
      </c>
      <c r="W214" t="s">
        <v>88</v>
      </c>
      <c r="X214" s="11">
        <v>43942</v>
      </c>
      <c r="Y214" t="s">
        <v>794</v>
      </c>
      <c r="Z214" t="s">
        <v>219</v>
      </c>
      <c r="AA214" s="11">
        <v>43942</v>
      </c>
      <c r="AB214" t="s">
        <v>220</v>
      </c>
      <c r="AC214" t="s">
        <v>2407</v>
      </c>
      <c r="AD214" t="s">
        <v>3592</v>
      </c>
      <c r="AE214">
        <v>10648000</v>
      </c>
      <c r="AF214" t="s">
        <v>52</v>
      </c>
      <c r="AG214">
        <v>10481680</v>
      </c>
      <c r="AH214" t="s">
        <v>52</v>
      </c>
      <c r="AI214">
        <v>166320</v>
      </c>
      <c r="AJ214" t="s">
        <v>101</v>
      </c>
      <c r="AK214" t="s">
        <v>51</v>
      </c>
      <c r="AL214" t="s">
        <v>97</v>
      </c>
      <c r="AM214" t="s">
        <v>2488</v>
      </c>
      <c r="AN214">
        <v>1</v>
      </c>
      <c r="AO214">
        <v>0</v>
      </c>
      <c r="AP214" t="s">
        <v>2590</v>
      </c>
      <c r="AQ214" t="s">
        <v>2512</v>
      </c>
      <c r="AR214" t="s">
        <v>2407</v>
      </c>
      <c r="AS214" t="s">
        <v>7493</v>
      </c>
      <c r="AT214" t="s">
        <v>102</v>
      </c>
    </row>
    <row r="215" spans="1:46" x14ac:dyDescent="0.35">
      <c r="A215" t="s">
        <v>946</v>
      </c>
      <c r="B215" t="s">
        <v>941</v>
      </c>
      <c r="D215" t="s">
        <v>942</v>
      </c>
      <c r="E215" t="s">
        <v>494</v>
      </c>
      <c r="G215">
        <v>0.5</v>
      </c>
      <c r="H215" t="s">
        <v>943</v>
      </c>
      <c r="I215" t="s">
        <v>944</v>
      </c>
      <c r="J215" t="s">
        <v>945</v>
      </c>
      <c r="K215" s="11">
        <v>43995</v>
      </c>
      <c r="L215" t="s">
        <v>35</v>
      </c>
      <c r="Q215" s="11">
        <v>43944</v>
      </c>
      <c r="R215" t="s">
        <v>4155</v>
      </c>
      <c r="S215" t="s">
        <v>4154</v>
      </c>
      <c r="T215" t="s">
        <v>7492</v>
      </c>
      <c r="U215" t="s">
        <v>495</v>
      </c>
      <c r="V215" t="s">
        <v>946</v>
      </c>
      <c r="W215" t="s">
        <v>88</v>
      </c>
      <c r="X215" s="11">
        <v>43948</v>
      </c>
      <c r="Y215" t="s">
        <v>794</v>
      </c>
      <c r="Z215" t="s">
        <v>219</v>
      </c>
      <c r="AA215" s="11">
        <v>43948</v>
      </c>
      <c r="AB215" t="s">
        <v>220</v>
      </c>
      <c r="AC215" t="s">
        <v>2407</v>
      </c>
      <c r="AD215" t="s">
        <v>3620</v>
      </c>
      <c r="AE215">
        <v>82280000</v>
      </c>
      <c r="AF215" t="s">
        <v>52</v>
      </c>
      <c r="AG215">
        <v>74577909.700000003</v>
      </c>
      <c r="AH215" t="s">
        <v>52</v>
      </c>
      <c r="AI215">
        <v>7702090.299999997</v>
      </c>
      <c r="AJ215" t="s">
        <v>101</v>
      </c>
      <c r="AK215" t="s">
        <v>51</v>
      </c>
      <c r="AL215" t="s">
        <v>97</v>
      </c>
      <c r="AM215" t="s">
        <v>2488</v>
      </c>
      <c r="AN215">
        <v>1</v>
      </c>
      <c r="AO215">
        <v>0</v>
      </c>
      <c r="AP215" t="s">
        <v>2590</v>
      </c>
      <c r="AQ215" t="s">
        <v>2512</v>
      </c>
      <c r="AR215" t="s">
        <v>2407</v>
      </c>
      <c r="AS215" t="s">
        <v>7493</v>
      </c>
      <c r="AT215" t="s">
        <v>102</v>
      </c>
    </row>
    <row r="216" spans="1:46" x14ac:dyDescent="0.35">
      <c r="A216" t="s">
        <v>956</v>
      </c>
      <c r="B216" t="s">
        <v>953</v>
      </c>
      <c r="D216" t="s">
        <v>325</v>
      </c>
      <c r="E216" t="s">
        <v>954</v>
      </c>
      <c r="G216">
        <v>0</v>
      </c>
      <c r="H216" s="11">
        <v>43944</v>
      </c>
      <c r="I216">
        <v>12948</v>
      </c>
      <c r="J216" t="s">
        <v>712</v>
      </c>
      <c r="K216" s="11">
        <v>43995</v>
      </c>
      <c r="L216" t="s">
        <v>35</v>
      </c>
      <c r="Q216" s="11">
        <v>43944</v>
      </c>
      <c r="R216" t="s">
        <v>4155</v>
      </c>
      <c r="S216" t="s">
        <v>4154</v>
      </c>
      <c r="T216" t="s">
        <v>7492</v>
      </c>
      <c r="U216" t="s">
        <v>955</v>
      </c>
      <c r="V216" t="s">
        <v>956</v>
      </c>
      <c r="W216" t="s">
        <v>88</v>
      </c>
      <c r="X216" s="11">
        <v>43948</v>
      </c>
      <c r="Y216" t="s">
        <v>794</v>
      </c>
      <c r="Z216" t="s">
        <v>219</v>
      </c>
      <c r="AA216" s="11">
        <v>43948</v>
      </c>
      <c r="AB216" t="s">
        <v>220</v>
      </c>
      <c r="AC216" t="s">
        <v>2407</v>
      </c>
      <c r="AD216" t="s">
        <v>3624</v>
      </c>
      <c r="AE216">
        <v>519443.93</v>
      </c>
      <c r="AF216" t="s">
        <v>52</v>
      </c>
      <c r="AG216">
        <v>519443.93</v>
      </c>
      <c r="AH216" t="s">
        <v>52</v>
      </c>
      <c r="AI216">
        <v>0</v>
      </c>
      <c r="AJ216" t="s">
        <v>101</v>
      </c>
      <c r="AK216" t="s">
        <v>51</v>
      </c>
      <c r="AL216" t="s">
        <v>97</v>
      </c>
      <c r="AM216" t="s">
        <v>2488</v>
      </c>
      <c r="AN216">
        <v>1</v>
      </c>
      <c r="AO216">
        <v>0</v>
      </c>
      <c r="AP216" t="s">
        <v>2590</v>
      </c>
      <c r="AQ216" t="s">
        <v>2512</v>
      </c>
      <c r="AR216" t="s">
        <v>2407</v>
      </c>
      <c r="AS216" t="s">
        <v>7493</v>
      </c>
      <c r="AT216" t="s">
        <v>102</v>
      </c>
    </row>
    <row r="217" spans="1:46" x14ac:dyDescent="0.35">
      <c r="A217" t="s">
        <v>1376</v>
      </c>
      <c r="B217" t="s">
        <v>1372</v>
      </c>
      <c r="D217" t="s">
        <v>1373</v>
      </c>
      <c r="E217" t="s">
        <v>1374</v>
      </c>
      <c r="G217">
        <v>0</v>
      </c>
      <c r="H217" s="11">
        <v>43963</v>
      </c>
      <c r="I217">
        <v>16311</v>
      </c>
      <c r="J217" t="s">
        <v>396</v>
      </c>
      <c r="L217" t="s">
        <v>35</v>
      </c>
      <c r="Q217" s="11">
        <v>43964</v>
      </c>
      <c r="R217" t="s">
        <v>4155</v>
      </c>
      <c r="S217" t="s">
        <v>4154</v>
      </c>
      <c r="T217" t="s">
        <v>7492</v>
      </c>
      <c r="U217" t="s">
        <v>1375</v>
      </c>
      <c r="V217" t="s">
        <v>1376</v>
      </c>
      <c r="W217" t="s">
        <v>88</v>
      </c>
      <c r="X217" s="11">
        <v>43964</v>
      </c>
      <c r="Y217" t="s">
        <v>794</v>
      </c>
      <c r="Z217" t="s">
        <v>219</v>
      </c>
      <c r="AA217" s="11">
        <v>43964</v>
      </c>
      <c r="AB217" t="s">
        <v>220</v>
      </c>
      <c r="AC217" t="s">
        <v>2407</v>
      </c>
      <c r="AD217" t="s">
        <v>3752</v>
      </c>
      <c r="AE217">
        <v>5428060</v>
      </c>
      <c r="AF217" t="s">
        <v>52</v>
      </c>
      <c r="AG217">
        <v>1160734.56</v>
      </c>
      <c r="AH217" t="s">
        <v>52</v>
      </c>
      <c r="AI217">
        <v>4267325.4399999995</v>
      </c>
      <c r="AJ217" t="s">
        <v>101</v>
      </c>
      <c r="AK217" t="s">
        <v>51</v>
      </c>
      <c r="AL217" t="s">
        <v>97</v>
      </c>
      <c r="AM217" t="s">
        <v>2488</v>
      </c>
      <c r="AN217">
        <v>1</v>
      </c>
      <c r="AO217">
        <v>0</v>
      </c>
      <c r="AP217" t="s">
        <v>2590</v>
      </c>
      <c r="AQ217" t="s">
        <v>2512</v>
      </c>
      <c r="AR217" t="s">
        <v>2407</v>
      </c>
      <c r="AS217" t="s">
        <v>7493</v>
      </c>
      <c r="AT217" t="s">
        <v>102</v>
      </c>
    </row>
    <row r="218" spans="1:46" x14ac:dyDescent="0.35">
      <c r="A218" t="s">
        <v>834</v>
      </c>
      <c r="B218" t="s">
        <v>830</v>
      </c>
      <c r="E218" t="s">
        <v>831</v>
      </c>
      <c r="G218">
        <v>0.5</v>
      </c>
      <c r="H218" t="s">
        <v>832</v>
      </c>
      <c r="I218">
        <v>12586</v>
      </c>
      <c r="J218" t="s">
        <v>712</v>
      </c>
      <c r="K218" s="11">
        <v>43995</v>
      </c>
      <c r="L218" t="s">
        <v>35</v>
      </c>
      <c r="Q218" t="s">
        <v>832</v>
      </c>
      <c r="R218" t="s">
        <v>4155</v>
      </c>
      <c r="S218" t="s">
        <v>4154</v>
      </c>
      <c r="T218" t="s">
        <v>7492</v>
      </c>
      <c r="U218" t="s">
        <v>833</v>
      </c>
      <c r="V218" t="s">
        <v>834</v>
      </c>
      <c r="W218" t="s">
        <v>88</v>
      </c>
      <c r="X218" s="11">
        <v>43943</v>
      </c>
      <c r="Y218" t="s">
        <v>835</v>
      </c>
      <c r="Z218" t="s">
        <v>219</v>
      </c>
      <c r="AA218" s="11">
        <v>43943</v>
      </c>
      <c r="AB218" t="s">
        <v>220</v>
      </c>
      <c r="AC218" t="s">
        <v>2407</v>
      </c>
      <c r="AD218" t="s">
        <v>3604</v>
      </c>
      <c r="AE218">
        <v>1045871.73</v>
      </c>
      <c r="AF218" t="s">
        <v>52</v>
      </c>
      <c r="AG218">
        <v>1045871.73</v>
      </c>
      <c r="AH218" t="s">
        <v>52</v>
      </c>
      <c r="AI218">
        <v>0</v>
      </c>
      <c r="AJ218" t="s">
        <v>101</v>
      </c>
      <c r="AK218" t="s">
        <v>51</v>
      </c>
      <c r="AL218" t="s">
        <v>97</v>
      </c>
      <c r="AM218" t="s">
        <v>2488</v>
      </c>
      <c r="AN218">
        <v>1</v>
      </c>
      <c r="AO218">
        <v>0</v>
      </c>
      <c r="AP218" t="s">
        <v>2580</v>
      </c>
      <c r="AQ218" t="s">
        <v>2512</v>
      </c>
      <c r="AR218" t="s">
        <v>2407</v>
      </c>
      <c r="AS218" t="s">
        <v>7493</v>
      </c>
      <c r="AT218" t="s">
        <v>102</v>
      </c>
    </row>
    <row r="219" spans="1:46" x14ac:dyDescent="0.35">
      <c r="A219" t="s">
        <v>1521</v>
      </c>
      <c r="B219" t="s">
        <v>1520</v>
      </c>
      <c r="E219" t="s">
        <v>831</v>
      </c>
      <c r="G219">
        <v>0</v>
      </c>
      <c r="H219" s="11">
        <v>43977</v>
      </c>
      <c r="I219">
        <v>17054</v>
      </c>
      <c r="J219" t="s">
        <v>1422</v>
      </c>
      <c r="L219" t="s">
        <v>35</v>
      </c>
      <c r="Q219" s="11">
        <v>43977</v>
      </c>
      <c r="R219" t="s">
        <v>4155</v>
      </c>
      <c r="S219" t="s">
        <v>4154</v>
      </c>
      <c r="T219" t="s">
        <v>7492</v>
      </c>
      <c r="U219" t="s">
        <v>833</v>
      </c>
      <c r="V219" t="s">
        <v>1521</v>
      </c>
      <c r="W219" t="s">
        <v>88</v>
      </c>
      <c r="X219" s="11">
        <v>43980</v>
      </c>
      <c r="Y219" t="s">
        <v>837</v>
      </c>
      <c r="Z219" t="s">
        <v>219</v>
      </c>
      <c r="AA219" s="11">
        <v>43980</v>
      </c>
      <c r="AB219" t="s">
        <v>220</v>
      </c>
      <c r="AC219" t="s">
        <v>2407</v>
      </c>
      <c r="AD219" t="s">
        <v>3804</v>
      </c>
      <c r="AE219">
        <v>110899.35</v>
      </c>
      <c r="AF219" t="s">
        <v>52</v>
      </c>
      <c r="AG219">
        <v>110899.35</v>
      </c>
      <c r="AH219" t="s">
        <v>52</v>
      </c>
      <c r="AI219">
        <v>0</v>
      </c>
      <c r="AJ219" t="s">
        <v>101</v>
      </c>
      <c r="AK219" t="s">
        <v>51</v>
      </c>
      <c r="AL219" t="s">
        <v>97</v>
      </c>
      <c r="AM219" t="s">
        <v>2488</v>
      </c>
      <c r="AN219">
        <v>1</v>
      </c>
      <c r="AO219">
        <v>0</v>
      </c>
      <c r="AP219" t="s">
        <v>2590</v>
      </c>
      <c r="AQ219" t="s">
        <v>2512</v>
      </c>
      <c r="AR219" t="s">
        <v>2407</v>
      </c>
      <c r="AS219" t="s">
        <v>7493</v>
      </c>
      <c r="AT219" t="s">
        <v>102</v>
      </c>
    </row>
    <row r="220" spans="1:46" x14ac:dyDescent="0.35">
      <c r="A220" t="s">
        <v>1577</v>
      </c>
      <c r="B220" t="s">
        <v>1573</v>
      </c>
      <c r="E220" t="s">
        <v>831</v>
      </c>
      <c r="G220">
        <v>0</v>
      </c>
      <c r="H220" t="s">
        <v>1574</v>
      </c>
      <c r="I220" t="s">
        <v>1575</v>
      </c>
      <c r="J220" t="s">
        <v>1576</v>
      </c>
      <c r="L220" t="s">
        <v>35</v>
      </c>
      <c r="Q220" s="11">
        <v>43992</v>
      </c>
      <c r="R220" t="s">
        <v>4155</v>
      </c>
      <c r="S220" t="s">
        <v>4154</v>
      </c>
      <c r="T220" t="s">
        <v>7492</v>
      </c>
      <c r="U220" t="s">
        <v>833</v>
      </c>
      <c r="V220" t="s">
        <v>1577</v>
      </c>
      <c r="W220" t="s">
        <v>88</v>
      </c>
      <c r="X220" s="11">
        <v>43992</v>
      </c>
      <c r="Y220" t="s">
        <v>837</v>
      </c>
      <c r="Z220" t="s">
        <v>219</v>
      </c>
      <c r="AA220" s="11">
        <v>43992</v>
      </c>
      <c r="AB220" t="s">
        <v>220</v>
      </c>
      <c r="AC220" t="s">
        <v>2407</v>
      </c>
      <c r="AD220" t="s">
        <v>3824</v>
      </c>
      <c r="AE220">
        <v>539134.79</v>
      </c>
      <c r="AF220" t="s">
        <v>52</v>
      </c>
      <c r="AG220">
        <v>539134.79</v>
      </c>
      <c r="AH220" t="s">
        <v>52</v>
      </c>
      <c r="AI220">
        <v>0</v>
      </c>
      <c r="AJ220" t="s">
        <v>101</v>
      </c>
      <c r="AK220" t="s">
        <v>51</v>
      </c>
      <c r="AL220" t="s">
        <v>97</v>
      </c>
      <c r="AM220" t="s">
        <v>2488</v>
      </c>
      <c r="AN220">
        <v>1</v>
      </c>
      <c r="AO220">
        <v>0</v>
      </c>
      <c r="AP220" t="s">
        <v>2580</v>
      </c>
      <c r="AQ220" t="s">
        <v>2512</v>
      </c>
      <c r="AR220" t="s">
        <v>2407</v>
      </c>
      <c r="AS220" t="s">
        <v>7493</v>
      </c>
      <c r="AT220" t="s">
        <v>102</v>
      </c>
    </row>
    <row r="221" spans="1:46" x14ac:dyDescent="0.35">
      <c r="A221" t="s">
        <v>834</v>
      </c>
      <c r="B221" t="s">
        <v>836</v>
      </c>
      <c r="E221" t="s">
        <v>831</v>
      </c>
      <c r="G221">
        <v>0.5</v>
      </c>
      <c r="H221" s="11">
        <v>43964</v>
      </c>
      <c r="I221">
        <v>16338</v>
      </c>
      <c r="J221" t="s">
        <v>396</v>
      </c>
      <c r="L221" t="s">
        <v>35</v>
      </c>
      <c r="Q221" s="11">
        <v>43964</v>
      </c>
      <c r="R221" t="s">
        <v>4155</v>
      </c>
      <c r="S221" t="s">
        <v>4154</v>
      </c>
      <c r="T221" t="s">
        <v>7492</v>
      </c>
      <c r="U221" t="s">
        <v>833</v>
      </c>
      <c r="V221" t="s">
        <v>834</v>
      </c>
      <c r="W221" t="s">
        <v>217</v>
      </c>
      <c r="X221" s="11">
        <v>43978</v>
      </c>
      <c r="Y221" t="s">
        <v>837</v>
      </c>
      <c r="Z221" t="s">
        <v>219</v>
      </c>
      <c r="AA221" s="11">
        <v>43943</v>
      </c>
      <c r="AB221" t="s">
        <v>220</v>
      </c>
      <c r="AC221" t="s">
        <v>2407</v>
      </c>
      <c r="AD221" t="s">
        <v>3605</v>
      </c>
      <c r="AE221">
        <v>546288.77999999991</v>
      </c>
      <c r="AF221" t="s">
        <v>52</v>
      </c>
      <c r="AG221">
        <v>546288.78</v>
      </c>
      <c r="AH221" t="s">
        <v>52</v>
      </c>
      <c r="AI221">
        <v>0</v>
      </c>
      <c r="AJ221" t="s">
        <v>101</v>
      </c>
      <c r="AK221" t="s">
        <v>51</v>
      </c>
      <c r="AL221" t="s">
        <v>97</v>
      </c>
      <c r="AM221" t="s">
        <v>2488</v>
      </c>
      <c r="AN221">
        <v>1</v>
      </c>
      <c r="AO221">
        <v>0</v>
      </c>
      <c r="AP221" t="s">
        <v>2580</v>
      </c>
      <c r="AQ221" t="s">
        <v>2512</v>
      </c>
      <c r="AR221" t="s">
        <v>2407</v>
      </c>
      <c r="AS221" t="s">
        <v>7493</v>
      </c>
      <c r="AT221" t="s">
        <v>102</v>
      </c>
    </row>
    <row r="222" spans="1:46" x14ac:dyDescent="0.35">
      <c r="A222" t="s">
        <v>1261</v>
      </c>
      <c r="E222" t="s">
        <v>1258</v>
      </c>
      <c r="G222" t="s">
        <v>1259</v>
      </c>
      <c r="H222" t="s">
        <v>214</v>
      </c>
      <c r="I222" t="s">
        <v>214</v>
      </c>
      <c r="J222" t="s">
        <v>214</v>
      </c>
      <c r="K222" t="s">
        <v>214</v>
      </c>
      <c r="L222" t="s">
        <v>35</v>
      </c>
      <c r="Q222" t="s">
        <v>214</v>
      </c>
      <c r="R222" t="s">
        <v>4153</v>
      </c>
      <c r="S222" t="s">
        <v>4152</v>
      </c>
      <c r="T222" t="s">
        <v>7492</v>
      </c>
      <c r="U222" t="s">
        <v>1260</v>
      </c>
      <c r="V222" t="s">
        <v>1261</v>
      </c>
      <c r="W222" t="s">
        <v>88</v>
      </c>
      <c r="X222" s="11">
        <v>43959</v>
      </c>
      <c r="Y222" t="s">
        <v>1262</v>
      </c>
      <c r="Z222" t="s">
        <v>219</v>
      </c>
      <c r="AA222" s="11">
        <v>43959</v>
      </c>
      <c r="AB222" t="s">
        <v>220</v>
      </c>
      <c r="AC222" t="s">
        <v>2407</v>
      </c>
      <c r="AD222" t="s">
        <v>3728</v>
      </c>
      <c r="AE222">
        <v>3342.39</v>
      </c>
      <c r="AF222" t="s">
        <v>52</v>
      </c>
      <c r="AG222">
        <v>3342.39</v>
      </c>
      <c r="AH222" t="s">
        <v>52</v>
      </c>
      <c r="AI222">
        <v>0</v>
      </c>
      <c r="AJ222" t="s">
        <v>101</v>
      </c>
      <c r="AK222" t="s">
        <v>111</v>
      </c>
      <c r="AL222" t="s">
        <v>97</v>
      </c>
      <c r="AM222" t="s">
        <v>2488</v>
      </c>
      <c r="AN222">
        <v>1</v>
      </c>
      <c r="AO222">
        <v>0</v>
      </c>
      <c r="AP222" t="s">
        <v>2473</v>
      </c>
      <c r="AQ222" t="s">
        <v>2526</v>
      </c>
      <c r="AR222" t="s">
        <v>2407</v>
      </c>
      <c r="AS222" t="s">
        <v>7503</v>
      </c>
      <c r="AT222" t="s">
        <v>112</v>
      </c>
    </row>
    <row r="223" spans="1:46" x14ac:dyDescent="0.35">
      <c r="A223" t="s">
        <v>610</v>
      </c>
      <c r="B223" t="s">
        <v>607</v>
      </c>
      <c r="E223" t="s">
        <v>608</v>
      </c>
      <c r="G223">
        <v>1</v>
      </c>
      <c r="H223" s="11">
        <v>43928</v>
      </c>
      <c r="I223">
        <v>11570</v>
      </c>
      <c r="J223" t="s">
        <v>379</v>
      </c>
      <c r="K223" s="11">
        <v>43995</v>
      </c>
      <c r="L223" t="s">
        <v>35</v>
      </c>
      <c r="Q223" s="11">
        <v>43928</v>
      </c>
      <c r="R223" t="s">
        <v>4155</v>
      </c>
      <c r="S223" t="s">
        <v>4154</v>
      </c>
      <c r="T223" t="s">
        <v>7492</v>
      </c>
      <c r="U223" t="s">
        <v>609</v>
      </c>
      <c r="V223" t="s">
        <v>610</v>
      </c>
      <c r="W223" t="s">
        <v>88</v>
      </c>
      <c r="X223" s="11">
        <v>43928</v>
      </c>
      <c r="Y223" t="s">
        <v>611</v>
      </c>
      <c r="Z223" t="s">
        <v>219</v>
      </c>
      <c r="AA223" s="11">
        <v>43928</v>
      </c>
      <c r="AB223" t="s">
        <v>220</v>
      </c>
      <c r="AC223" t="s">
        <v>2407</v>
      </c>
      <c r="AD223" t="s">
        <v>3544</v>
      </c>
      <c r="AE223">
        <v>5267718.6900000004</v>
      </c>
      <c r="AF223" t="s">
        <v>52</v>
      </c>
      <c r="AG223">
        <v>5267718.6900000004</v>
      </c>
      <c r="AH223" t="s">
        <v>52</v>
      </c>
      <c r="AI223">
        <v>0</v>
      </c>
      <c r="AJ223" t="s">
        <v>101</v>
      </c>
      <c r="AK223" t="s">
        <v>111</v>
      </c>
      <c r="AL223" t="s">
        <v>97</v>
      </c>
      <c r="AM223" t="s">
        <v>2488</v>
      </c>
      <c r="AN223">
        <v>1</v>
      </c>
      <c r="AO223">
        <v>0</v>
      </c>
      <c r="AP223" t="s">
        <v>2590</v>
      </c>
      <c r="AQ223" t="s">
        <v>2512</v>
      </c>
      <c r="AR223" t="s">
        <v>2407</v>
      </c>
      <c r="AS223" t="s">
        <v>7503</v>
      </c>
      <c r="AT223" t="s">
        <v>112</v>
      </c>
    </row>
    <row r="224" spans="1:46" x14ac:dyDescent="0.35">
      <c r="A224" t="s">
        <v>2126</v>
      </c>
      <c r="C224" t="s">
        <v>136</v>
      </c>
      <c r="D224" t="s">
        <v>2124</v>
      </c>
      <c r="E224" t="s">
        <v>2125</v>
      </c>
      <c r="F224">
        <v>605000</v>
      </c>
      <c r="L224" t="s">
        <v>35</v>
      </c>
      <c r="Q224" t="s">
        <v>903</v>
      </c>
      <c r="R224" t="s">
        <v>4155</v>
      </c>
      <c r="S224" t="s">
        <v>4154</v>
      </c>
      <c r="T224" t="s">
        <v>7492</v>
      </c>
      <c r="V224" t="s">
        <v>2126</v>
      </c>
      <c r="W224" t="s">
        <v>88</v>
      </c>
      <c r="Y224" t="s">
        <v>2127</v>
      </c>
      <c r="AA224" s="11">
        <v>44152</v>
      </c>
      <c r="AC224" t="s">
        <v>2407</v>
      </c>
      <c r="AD224" t="s">
        <v>4120</v>
      </c>
      <c r="AE224">
        <v>605000</v>
      </c>
      <c r="AF224" t="s">
        <v>52</v>
      </c>
      <c r="AG224">
        <v>0</v>
      </c>
      <c r="AH224" t="s">
        <v>52</v>
      </c>
      <c r="AI224">
        <v>605000</v>
      </c>
      <c r="AJ224" t="s">
        <v>101</v>
      </c>
      <c r="AK224" t="s">
        <v>103</v>
      </c>
      <c r="AL224" t="s">
        <v>97</v>
      </c>
      <c r="AM224" t="s">
        <v>2476</v>
      </c>
      <c r="AN224">
        <v>100000</v>
      </c>
      <c r="AO224">
        <v>100000</v>
      </c>
      <c r="AP224" t="s">
        <v>2590</v>
      </c>
      <c r="AQ224" t="s">
        <v>2512</v>
      </c>
      <c r="AR224" t="s">
        <v>2407</v>
      </c>
      <c r="AS224" t="s">
        <v>7497</v>
      </c>
      <c r="AT224" t="s">
        <v>104</v>
      </c>
    </row>
    <row r="225" spans="1:46" x14ac:dyDescent="0.35">
      <c r="A225" t="s">
        <v>1013</v>
      </c>
      <c r="B225" t="s">
        <v>1010</v>
      </c>
      <c r="E225" t="s">
        <v>1011</v>
      </c>
      <c r="G225">
        <v>0</v>
      </c>
      <c r="H225" s="11">
        <v>43938</v>
      </c>
      <c r="I225">
        <v>12407</v>
      </c>
      <c r="J225" t="s">
        <v>712</v>
      </c>
      <c r="K225" s="11">
        <v>43995</v>
      </c>
      <c r="L225" t="s">
        <v>35</v>
      </c>
      <c r="Q225" s="11">
        <v>43938</v>
      </c>
      <c r="R225" t="s">
        <v>4155</v>
      </c>
      <c r="S225" t="s">
        <v>4154</v>
      </c>
      <c r="T225" t="s">
        <v>7492</v>
      </c>
      <c r="U225" t="s">
        <v>1012</v>
      </c>
      <c r="V225" t="s">
        <v>1013</v>
      </c>
      <c r="W225" t="s">
        <v>88</v>
      </c>
      <c r="X225" s="11">
        <v>43949</v>
      </c>
      <c r="Y225" t="s">
        <v>1014</v>
      </c>
      <c r="Z225" t="s">
        <v>219</v>
      </c>
      <c r="AA225" s="11">
        <v>43949</v>
      </c>
      <c r="AB225" t="s">
        <v>220</v>
      </c>
      <c r="AC225" t="s">
        <v>4168</v>
      </c>
      <c r="AD225" t="s">
        <v>3658</v>
      </c>
      <c r="AE225">
        <v>95400</v>
      </c>
      <c r="AF225" t="s">
        <v>52</v>
      </c>
      <c r="AG225">
        <v>95400</v>
      </c>
      <c r="AH225" t="s">
        <v>52</v>
      </c>
      <c r="AI225">
        <v>0</v>
      </c>
      <c r="AJ225" t="s">
        <v>101</v>
      </c>
      <c r="AK225" t="s">
        <v>111</v>
      </c>
      <c r="AL225" t="s">
        <v>97</v>
      </c>
      <c r="AM225" t="s">
        <v>2488</v>
      </c>
      <c r="AN225">
        <v>1</v>
      </c>
      <c r="AO225">
        <v>0</v>
      </c>
      <c r="AP225" t="s">
        <v>2590</v>
      </c>
      <c r="AQ225" t="s">
        <v>2512</v>
      </c>
      <c r="AR225" t="s">
        <v>2407</v>
      </c>
      <c r="AS225" t="s">
        <v>7503</v>
      </c>
      <c r="AT225" t="s">
        <v>112</v>
      </c>
    </row>
    <row r="226" spans="1:46" x14ac:dyDescent="0.35">
      <c r="A226" t="s">
        <v>1474</v>
      </c>
      <c r="B226" t="s">
        <v>1473</v>
      </c>
      <c r="E226" t="s">
        <v>1011</v>
      </c>
      <c r="G226">
        <v>0</v>
      </c>
      <c r="H226" s="11">
        <v>43976</v>
      </c>
      <c r="I226">
        <v>16983</v>
      </c>
      <c r="J226" t="s">
        <v>282</v>
      </c>
      <c r="L226" t="s">
        <v>35</v>
      </c>
      <c r="Q226" s="11">
        <v>43976</v>
      </c>
      <c r="R226" t="s">
        <v>4155</v>
      </c>
      <c r="S226" t="s">
        <v>4154</v>
      </c>
      <c r="T226" t="s">
        <v>7492</v>
      </c>
      <c r="U226" t="s">
        <v>1012</v>
      </c>
      <c r="V226" t="s">
        <v>1474</v>
      </c>
      <c r="W226" t="s">
        <v>88</v>
      </c>
      <c r="X226" s="11">
        <v>43971</v>
      </c>
      <c r="Y226" t="s">
        <v>1014</v>
      </c>
      <c r="Z226" t="s">
        <v>219</v>
      </c>
      <c r="AA226" s="11">
        <v>43971</v>
      </c>
      <c r="AB226" t="s">
        <v>220</v>
      </c>
      <c r="AC226" t="s">
        <v>4168</v>
      </c>
      <c r="AD226" t="s">
        <v>3789</v>
      </c>
      <c r="AE226">
        <v>38160</v>
      </c>
      <c r="AF226" t="s">
        <v>52</v>
      </c>
      <c r="AG226">
        <v>38160</v>
      </c>
      <c r="AH226" t="s">
        <v>52</v>
      </c>
      <c r="AI226">
        <v>0</v>
      </c>
      <c r="AJ226" t="s">
        <v>101</v>
      </c>
      <c r="AK226" t="s">
        <v>111</v>
      </c>
      <c r="AL226" t="s">
        <v>97</v>
      </c>
      <c r="AM226" t="s">
        <v>2488</v>
      </c>
      <c r="AN226">
        <v>1</v>
      </c>
      <c r="AO226">
        <v>0</v>
      </c>
      <c r="AP226" t="s">
        <v>2590</v>
      </c>
      <c r="AQ226" t="s">
        <v>2512</v>
      </c>
      <c r="AR226" t="s">
        <v>2407</v>
      </c>
      <c r="AS226" t="s">
        <v>7503</v>
      </c>
      <c r="AT226" t="s">
        <v>112</v>
      </c>
    </row>
    <row r="227" spans="1:46" x14ac:dyDescent="0.35">
      <c r="A227" t="s">
        <v>1325</v>
      </c>
      <c r="B227" t="s">
        <v>1322</v>
      </c>
      <c r="E227" t="s">
        <v>1323</v>
      </c>
      <c r="G227">
        <v>0</v>
      </c>
      <c r="H227" s="11">
        <v>43959</v>
      </c>
      <c r="I227">
        <v>16082</v>
      </c>
      <c r="J227" t="s">
        <v>396</v>
      </c>
      <c r="L227" t="s">
        <v>35</v>
      </c>
      <c r="Q227" s="11">
        <v>43959</v>
      </c>
      <c r="R227" t="s">
        <v>4155</v>
      </c>
      <c r="S227" t="s">
        <v>4154</v>
      </c>
      <c r="T227" t="s">
        <v>7492</v>
      </c>
      <c r="U227" t="s">
        <v>1324</v>
      </c>
      <c r="V227" t="s">
        <v>1325</v>
      </c>
      <c r="W227" t="s">
        <v>88</v>
      </c>
      <c r="X227" s="11">
        <v>43962</v>
      </c>
      <c r="Y227" t="s">
        <v>1326</v>
      </c>
      <c r="Z227" t="s">
        <v>219</v>
      </c>
      <c r="AA227" s="11">
        <v>43962</v>
      </c>
      <c r="AB227" t="s">
        <v>220</v>
      </c>
      <c r="AC227" t="s">
        <v>4168</v>
      </c>
      <c r="AD227" t="s">
        <v>3739</v>
      </c>
      <c r="AE227">
        <v>68603.199999999997</v>
      </c>
      <c r="AF227" t="s">
        <v>52</v>
      </c>
      <c r="AG227">
        <v>68603.199999999997</v>
      </c>
      <c r="AH227" t="s">
        <v>52</v>
      </c>
      <c r="AI227">
        <v>0</v>
      </c>
      <c r="AJ227" t="s">
        <v>101</v>
      </c>
      <c r="AK227" t="s">
        <v>111</v>
      </c>
      <c r="AL227" t="s">
        <v>97</v>
      </c>
      <c r="AM227" t="s">
        <v>2488</v>
      </c>
      <c r="AN227">
        <v>1</v>
      </c>
      <c r="AO227">
        <v>0</v>
      </c>
      <c r="AP227" t="s">
        <v>2590</v>
      </c>
      <c r="AQ227" t="s">
        <v>2512</v>
      </c>
      <c r="AR227" t="s">
        <v>2407</v>
      </c>
      <c r="AS227" t="s">
        <v>7503</v>
      </c>
      <c r="AT227" t="s">
        <v>112</v>
      </c>
    </row>
    <row r="228" spans="1:46" x14ac:dyDescent="0.35">
      <c r="A228" t="s">
        <v>1303</v>
      </c>
      <c r="B228" t="s">
        <v>1302</v>
      </c>
      <c r="E228" t="s">
        <v>1290</v>
      </c>
      <c r="G228">
        <v>0</v>
      </c>
      <c r="H228" s="11">
        <v>43951</v>
      </c>
      <c r="I228">
        <v>13305</v>
      </c>
      <c r="J228" t="s">
        <v>282</v>
      </c>
      <c r="L228" t="s">
        <v>35</v>
      </c>
      <c r="Q228" s="11">
        <v>43951</v>
      </c>
      <c r="R228" t="s">
        <v>4155</v>
      </c>
      <c r="S228" t="s">
        <v>4154</v>
      </c>
      <c r="T228" t="s">
        <v>7492</v>
      </c>
      <c r="U228" t="s">
        <v>1293</v>
      </c>
      <c r="V228" t="s">
        <v>1303</v>
      </c>
      <c r="W228" t="s">
        <v>88</v>
      </c>
      <c r="X228" s="11">
        <v>43962</v>
      </c>
      <c r="Y228" t="s">
        <v>1295</v>
      </c>
      <c r="Z228" t="s">
        <v>219</v>
      </c>
      <c r="AA228" s="11">
        <v>43962</v>
      </c>
      <c r="AB228" t="s">
        <v>220</v>
      </c>
      <c r="AC228" t="s">
        <v>2407</v>
      </c>
      <c r="AD228" t="s">
        <v>3732</v>
      </c>
      <c r="AE228">
        <v>30680.76</v>
      </c>
      <c r="AF228" t="s">
        <v>52</v>
      </c>
      <c r="AG228">
        <v>30680.760000000002</v>
      </c>
      <c r="AH228" t="s">
        <v>52</v>
      </c>
      <c r="AI228">
        <v>0</v>
      </c>
      <c r="AJ228" t="s">
        <v>101</v>
      </c>
      <c r="AK228" t="s">
        <v>113</v>
      </c>
      <c r="AL228" t="s">
        <v>97</v>
      </c>
      <c r="AM228" t="s">
        <v>2488</v>
      </c>
      <c r="AN228">
        <v>1</v>
      </c>
      <c r="AO228">
        <v>0</v>
      </c>
      <c r="AP228" t="s">
        <v>2590</v>
      </c>
      <c r="AQ228" t="s">
        <v>2512</v>
      </c>
      <c r="AR228" t="s">
        <v>2407</v>
      </c>
      <c r="AS228" t="s">
        <v>7512</v>
      </c>
      <c r="AT228" t="s">
        <v>114</v>
      </c>
    </row>
    <row r="229" spans="1:46" x14ac:dyDescent="0.35">
      <c r="A229" t="s">
        <v>1294</v>
      </c>
      <c r="B229" t="s">
        <v>1288</v>
      </c>
      <c r="D229" t="s">
        <v>1289</v>
      </c>
      <c r="E229" t="s">
        <v>1290</v>
      </c>
      <c r="G229">
        <v>0</v>
      </c>
      <c r="H229" t="s">
        <v>1291</v>
      </c>
      <c r="I229" t="s">
        <v>1292</v>
      </c>
      <c r="J229" t="s">
        <v>647</v>
      </c>
      <c r="K229" s="11">
        <v>43995</v>
      </c>
      <c r="L229" t="s">
        <v>35</v>
      </c>
      <c r="Q229" s="11">
        <v>43935</v>
      </c>
      <c r="R229" t="s">
        <v>4155</v>
      </c>
      <c r="S229" t="s">
        <v>4154</v>
      </c>
      <c r="T229" t="s">
        <v>7492</v>
      </c>
      <c r="U229" t="s">
        <v>1293</v>
      </c>
      <c r="V229" t="s">
        <v>1294</v>
      </c>
      <c r="W229" t="s">
        <v>88</v>
      </c>
      <c r="X229" s="11">
        <v>43962</v>
      </c>
      <c r="Y229" t="s">
        <v>1295</v>
      </c>
      <c r="Z229" t="s">
        <v>219</v>
      </c>
      <c r="AA229" s="11">
        <v>43962</v>
      </c>
      <c r="AB229" t="s">
        <v>220</v>
      </c>
      <c r="AC229" t="s">
        <v>2407</v>
      </c>
      <c r="AD229" t="s">
        <v>3729</v>
      </c>
      <c r="AE229">
        <v>446590</v>
      </c>
      <c r="AF229" t="s">
        <v>52</v>
      </c>
      <c r="AG229">
        <v>392802.06</v>
      </c>
      <c r="AH229" t="s">
        <v>52</v>
      </c>
      <c r="AI229">
        <v>53787.94</v>
      </c>
      <c r="AJ229" t="s">
        <v>101</v>
      </c>
      <c r="AK229" t="s">
        <v>113</v>
      </c>
      <c r="AL229" t="s">
        <v>97</v>
      </c>
      <c r="AM229" t="s">
        <v>2488</v>
      </c>
      <c r="AN229">
        <v>1</v>
      </c>
      <c r="AO229">
        <v>0</v>
      </c>
      <c r="AP229" t="s">
        <v>2580</v>
      </c>
      <c r="AQ229" t="s">
        <v>2512</v>
      </c>
      <c r="AR229" t="s">
        <v>2407</v>
      </c>
      <c r="AS229" t="s">
        <v>7512</v>
      </c>
      <c r="AT229" t="s">
        <v>114</v>
      </c>
    </row>
    <row r="230" spans="1:46" x14ac:dyDescent="0.35">
      <c r="A230" t="s">
        <v>1757</v>
      </c>
      <c r="B230" t="s">
        <v>1756</v>
      </c>
      <c r="E230" t="s">
        <v>898</v>
      </c>
      <c r="H230" s="11">
        <v>44047</v>
      </c>
      <c r="I230">
        <v>19941</v>
      </c>
      <c r="J230" t="s">
        <v>1655</v>
      </c>
      <c r="L230" t="s">
        <v>35</v>
      </c>
      <c r="Q230" s="11">
        <v>44049</v>
      </c>
      <c r="R230" t="s">
        <v>4155</v>
      </c>
      <c r="S230" t="s">
        <v>4154</v>
      </c>
      <c r="T230" t="s">
        <v>7492</v>
      </c>
      <c r="U230" t="s">
        <v>899</v>
      </c>
      <c r="V230" t="s">
        <v>1757</v>
      </c>
      <c r="W230" t="s">
        <v>88</v>
      </c>
      <c r="X230" s="11">
        <v>44036</v>
      </c>
      <c r="Y230" t="s">
        <v>1758</v>
      </c>
      <c r="Z230" t="s">
        <v>219</v>
      </c>
      <c r="AA230" s="11">
        <v>44036</v>
      </c>
      <c r="AB230" t="s">
        <v>220</v>
      </c>
      <c r="AC230" t="s">
        <v>2407</v>
      </c>
      <c r="AD230" t="s">
        <v>3881</v>
      </c>
      <c r="AE230">
        <v>169841.65</v>
      </c>
      <c r="AF230" t="s">
        <v>52</v>
      </c>
      <c r="AG230">
        <v>77500.529999999984</v>
      </c>
      <c r="AH230" t="s">
        <v>52</v>
      </c>
      <c r="AI230">
        <v>92341.12000000001</v>
      </c>
      <c r="AJ230" t="s">
        <v>101</v>
      </c>
      <c r="AK230" t="s">
        <v>113</v>
      </c>
      <c r="AL230" t="s">
        <v>97</v>
      </c>
      <c r="AM230" t="s">
        <v>2488</v>
      </c>
      <c r="AN230">
        <v>1</v>
      </c>
      <c r="AO230">
        <v>0</v>
      </c>
      <c r="AP230" t="s">
        <v>2590</v>
      </c>
      <c r="AQ230" t="s">
        <v>2512</v>
      </c>
      <c r="AR230" t="s">
        <v>2407</v>
      </c>
      <c r="AS230" t="s">
        <v>7512</v>
      </c>
      <c r="AT230" t="s">
        <v>114</v>
      </c>
    </row>
    <row r="231" spans="1:46" x14ac:dyDescent="0.35">
      <c r="A231" t="s">
        <v>1423</v>
      </c>
      <c r="B231" t="s">
        <v>1421</v>
      </c>
      <c r="E231" t="s">
        <v>1290</v>
      </c>
      <c r="G231">
        <v>0</v>
      </c>
      <c r="H231" s="11">
        <v>43966</v>
      </c>
      <c r="I231">
        <v>16575</v>
      </c>
      <c r="J231" t="s">
        <v>1422</v>
      </c>
      <c r="L231" t="s">
        <v>35</v>
      </c>
      <c r="Q231" s="11">
        <v>43966</v>
      </c>
      <c r="R231" t="s">
        <v>4155</v>
      </c>
      <c r="S231" t="s">
        <v>4154</v>
      </c>
      <c r="T231" t="s">
        <v>7492</v>
      </c>
      <c r="U231" t="s">
        <v>1293</v>
      </c>
      <c r="V231" t="s">
        <v>1423</v>
      </c>
      <c r="W231" t="s">
        <v>88</v>
      </c>
      <c r="X231" s="11">
        <v>43969</v>
      </c>
      <c r="Y231" t="s">
        <v>1424</v>
      </c>
      <c r="Z231" t="s">
        <v>219</v>
      </c>
      <c r="AA231" s="11">
        <v>43969</v>
      </c>
      <c r="AB231" t="s">
        <v>220</v>
      </c>
      <c r="AC231" t="s">
        <v>2407</v>
      </c>
      <c r="AD231" t="s">
        <v>3764</v>
      </c>
      <c r="AE231">
        <v>147620</v>
      </c>
      <c r="AF231" t="s">
        <v>52</v>
      </c>
      <c r="AG231">
        <v>147620</v>
      </c>
      <c r="AH231" t="s">
        <v>52</v>
      </c>
      <c r="AI231">
        <v>0</v>
      </c>
      <c r="AJ231" t="s">
        <v>101</v>
      </c>
      <c r="AK231" t="s">
        <v>113</v>
      </c>
      <c r="AL231" t="s">
        <v>97</v>
      </c>
      <c r="AM231" t="s">
        <v>2488</v>
      </c>
      <c r="AN231">
        <v>1</v>
      </c>
      <c r="AO231">
        <v>0</v>
      </c>
      <c r="AP231" t="s">
        <v>2590</v>
      </c>
      <c r="AQ231" t="s">
        <v>2512</v>
      </c>
      <c r="AR231" t="s">
        <v>2407</v>
      </c>
      <c r="AS231" t="s">
        <v>7512</v>
      </c>
      <c r="AT231" t="s">
        <v>114</v>
      </c>
    </row>
    <row r="232" spans="1:46" x14ac:dyDescent="0.35">
      <c r="A232" t="s">
        <v>670</v>
      </c>
      <c r="B232" t="s">
        <v>665</v>
      </c>
      <c r="E232" t="s">
        <v>666</v>
      </c>
      <c r="G232">
        <v>1</v>
      </c>
      <c r="H232" t="s">
        <v>667</v>
      </c>
      <c r="I232" t="s">
        <v>668</v>
      </c>
      <c r="J232" t="s">
        <v>438</v>
      </c>
      <c r="K232" s="11">
        <v>43995</v>
      </c>
      <c r="L232" t="s">
        <v>35</v>
      </c>
      <c r="Q232" s="11">
        <v>43930</v>
      </c>
      <c r="R232" t="s">
        <v>4155</v>
      </c>
      <c r="S232" t="s">
        <v>4154</v>
      </c>
      <c r="T232" t="s">
        <v>7492</v>
      </c>
      <c r="U232" t="s">
        <v>669</v>
      </c>
      <c r="V232" t="s">
        <v>670</v>
      </c>
      <c r="W232" t="s">
        <v>217</v>
      </c>
      <c r="X232" s="11">
        <v>43962</v>
      </c>
      <c r="Y232" t="s">
        <v>672</v>
      </c>
      <c r="Z232" t="s">
        <v>219</v>
      </c>
      <c r="AA232" s="11">
        <v>43929</v>
      </c>
      <c r="AB232" t="s">
        <v>220</v>
      </c>
      <c r="AC232" t="s">
        <v>2407</v>
      </c>
      <c r="AD232" t="s">
        <v>3553</v>
      </c>
      <c r="AE232">
        <v>3756.6800000000003</v>
      </c>
      <c r="AF232" t="s">
        <v>52</v>
      </c>
      <c r="AG232">
        <v>3756.68</v>
      </c>
      <c r="AH232" t="s">
        <v>52</v>
      </c>
      <c r="AI232">
        <v>0</v>
      </c>
      <c r="AJ232" t="s">
        <v>101</v>
      </c>
      <c r="AK232" t="s">
        <v>103</v>
      </c>
      <c r="AL232" t="s">
        <v>97</v>
      </c>
      <c r="AM232" t="s">
        <v>2488</v>
      </c>
      <c r="AN232">
        <v>1</v>
      </c>
      <c r="AO232">
        <v>0</v>
      </c>
      <c r="AP232" t="s">
        <v>2580</v>
      </c>
      <c r="AQ232" t="s">
        <v>2512</v>
      </c>
      <c r="AR232" t="s">
        <v>2407</v>
      </c>
      <c r="AS232" t="s">
        <v>7497</v>
      </c>
      <c r="AT232" t="s">
        <v>104</v>
      </c>
    </row>
    <row r="233" spans="1:46" x14ac:dyDescent="0.35">
      <c r="A233" t="s">
        <v>1866</v>
      </c>
      <c r="B233" t="s">
        <v>1862</v>
      </c>
      <c r="C233" t="s">
        <v>545</v>
      </c>
      <c r="E233" t="s">
        <v>1863</v>
      </c>
      <c r="G233">
        <v>0</v>
      </c>
      <c r="H233" s="11">
        <v>43966</v>
      </c>
      <c r="I233">
        <v>16555</v>
      </c>
      <c r="J233" t="s">
        <v>547</v>
      </c>
      <c r="K233" s="11">
        <v>44008</v>
      </c>
      <c r="L233" t="s">
        <v>35</v>
      </c>
      <c r="M233" t="s">
        <v>332</v>
      </c>
      <c r="P233" t="s">
        <v>1864</v>
      </c>
      <c r="Q233" s="11">
        <v>44008</v>
      </c>
      <c r="R233" t="s">
        <v>4155</v>
      </c>
      <c r="S233" t="s">
        <v>2407</v>
      </c>
      <c r="T233" t="s">
        <v>7502</v>
      </c>
      <c r="U233" t="s">
        <v>1865</v>
      </c>
      <c r="V233" t="s">
        <v>1866</v>
      </c>
      <c r="W233" t="s">
        <v>88</v>
      </c>
      <c r="X233" s="11">
        <v>43955</v>
      </c>
      <c r="Y233" t="s">
        <v>1867</v>
      </c>
      <c r="Z233" t="s">
        <v>219</v>
      </c>
      <c r="AA233" s="11">
        <v>43955</v>
      </c>
      <c r="AB233" t="s">
        <v>220</v>
      </c>
      <c r="AC233" t="s">
        <v>2407</v>
      </c>
      <c r="AD233" t="s">
        <v>3705</v>
      </c>
      <c r="AE233">
        <v>1263506.25</v>
      </c>
      <c r="AF233" t="s">
        <v>52</v>
      </c>
      <c r="AG233">
        <v>1243377.5899999999</v>
      </c>
      <c r="AH233" t="s">
        <v>52</v>
      </c>
      <c r="AI233">
        <v>20128.660000000149</v>
      </c>
      <c r="AJ233" t="s">
        <v>101</v>
      </c>
      <c r="AK233" t="s">
        <v>92</v>
      </c>
      <c r="AL233" t="s">
        <v>97</v>
      </c>
      <c r="AM233" t="s">
        <v>2488</v>
      </c>
      <c r="AN233">
        <v>1</v>
      </c>
      <c r="AO233">
        <v>0</v>
      </c>
      <c r="AP233" t="s">
        <v>2590</v>
      </c>
      <c r="AQ233" t="s">
        <v>2512</v>
      </c>
      <c r="AR233" t="s">
        <v>2407</v>
      </c>
      <c r="AS233" t="s">
        <v>7496</v>
      </c>
      <c r="AT233" t="s">
        <v>110</v>
      </c>
    </row>
    <row r="234" spans="1:46" x14ac:dyDescent="0.35">
      <c r="A234" t="s">
        <v>1866</v>
      </c>
      <c r="B234" t="s">
        <v>1868</v>
      </c>
      <c r="C234" t="s">
        <v>75</v>
      </c>
      <c r="D234" t="s">
        <v>1869</v>
      </c>
      <c r="E234" t="s">
        <v>1863</v>
      </c>
      <c r="H234" s="11">
        <v>44103</v>
      </c>
      <c r="I234">
        <v>22676</v>
      </c>
      <c r="K234" s="11">
        <v>44084</v>
      </c>
      <c r="L234" t="s">
        <v>35</v>
      </c>
      <c r="M234" t="s">
        <v>332</v>
      </c>
      <c r="O234" t="s">
        <v>163</v>
      </c>
      <c r="P234" t="s">
        <v>1864</v>
      </c>
      <c r="Q234" t="s">
        <v>1870</v>
      </c>
      <c r="R234" t="s">
        <v>4155</v>
      </c>
      <c r="S234" t="s">
        <v>2407</v>
      </c>
      <c r="T234" t="s">
        <v>7502</v>
      </c>
      <c r="U234" t="s">
        <v>1865</v>
      </c>
      <c r="V234" t="s">
        <v>1866</v>
      </c>
      <c r="W234" t="s">
        <v>217</v>
      </c>
      <c r="X234" s="11">
        <v>44104</v>
      </c>
      <c r="Y234" t="s">
        <v>1871</v>
      </c>
      <c r="Z234" t="s">
        <v>219</v>
      </c>
      <c r="AA234" s="11">
        <v>43955</v>
      </c>
      <c r="AB234" t="s">
        <v>220</v>
      </c>
      <c r="AC234" t="s">
        <v>2407</v>
      </c>
      <c r="AD234" t="s">
        <v>3950</v>
      </c>
      <c r="AE234">
        <v>1122126.8999999999</v>
      </c>
      <c r="AF234" t="s">
        <v>52</v>
      </c>
      <c r="AG234">
        <v>0</v>
      </c>
      <c r="AH234" t="s">
        <v>52</v>
      </c>
      <c r="AI234">
        <v>1122126.8999999999</v>
      </c>
      <c r="AJ234" t="s">
        <v>101</v>
      </c>
      <c r="AK234" t="s">
        <v>92</v>
      </c>
      <c r="AL234" t="s">
        <v>97</v>
      </c>
      <c r="AM234" t="s">
        <v>2488</v>
      </c>
      <c r="AN234">
        <v>1</v>
      </c>
      <c r="AO234">
        <v>0</v>
      </c>
      <c r="AP234" t="s">
        <v>2590</v>
      </c>
      <c r="AQ234" t="s">
        <v>2512</v>
      </c>
      <c r="AR234" t="s">
        <v>2407</v>
      </c>
      <c r="AS234" t="s">
        <v>7496</v>
      </c>
      <c r="AT234" t="s">
        <v>110</v>
      </c>
    </row>
    <row r="235" spans="1:46" x14ac:dyDescent="0.35">
      <c r="A235" t="s">
        <v>2011</v>
      </c>
      <c r="B235" t="s">
        <v>2000</v>
      </c>
      <c r="C235" t="s">
        <v>347</v>
      </c>
      <c r="D235" t="s">
        <v>2010</v>
      </c>
      <c r="E235" t="s">
        <v>349</v>
      </c>
      <c r="H235" t="s">
        <v>2003</v>
      </c>
      <c r="I235" t="s">
        <v>2004</v>
      </c>
      <c r="K235" s="11">
        <v>44085</v>
      </c>
      <c r="L235" t="s">
        <v>35</v>
      </c>
      <c r="P235" t="s">
        <v>1864</v>
      </c>
      <c r="Q235" t="s">
        <v>1864</v>
      </c>
      <c r="R235" t="s">
        <v>4155</v>
      </c>
      <c r="S235" t="s">
        <v>2407</v>
      </c>
      <c r="T235" t="s">
        <v>7502</v>
      </c>
      <c r="U235" t="s">
        <v>352</v>
      </c>
      <c r="V235" t="s">
        <v>2011</v>
      </c>
      <c r="W235" t="s">
        <v>217</v>
      </c>
      <c r="X235" s="11">
        <v>44113</v>
      </c>
      <c r="Y235" t="s">
        <v>2013</v>
      </c>
      <c r="Z235" t="s">
        <v>219</v>
      </c>
      <c r="AA235" s="11">
        <v>44110</v>
      </c>
      <c r="AB235" t="s">
        <v>220</v>
      </c>
      <c r="AC235" t="s">
        <v>2407</v>
      </c>
      <c r="AD235" t="s">
        <v>3975</v>
      </c>
      <c r="AE235">
        <v>21961.5</v>
      </c>
      <c r="AF235" t="s">
        <v>52</v>
      </c>
      <c r="AG235">
        <v>0</v>
      </c>
      <c r="AH235" t="s">
        <v>52</v>
      </c>
      <c r="AI235">
        <v>21961.5</v>
      </c>
      <c r="AJ235" t="s">
        <v>101</v>
      </c>
      <c r="AK235" t="s">
        <v>103</v>
      </c>
      <c r="AL235" t="s">
        <v>97</v>
      </c>
      <c r="AM235" t="s">
        <v>2476</v>
      </c>
      <c r="AN235">
        <v>3</v>
      </c>
      <c r="AO235">
        <v>3</v>
      </c>
      <c r="AP235" t="s">
        <v>2580</v>
      </c>
      <c r="AQ235" t="s">
        <v>2512</v>
      </c>
      <c r="AR235" t="s">
        <v>2407</v>
      </c>
      <c r="AS235" t="s">
        <v>7497</v>
      </c>
      <c r="AT235" t="s">
        <v>104</v>
      </c>
    </row>
    <row r="236" spans="1:46" x14ac:dyDescent="0.35">
      <c r="A236" t="s">
        <v>2011</v>
      </c>
      <c r="E236" t="s">
        <v>349</v>
      </c>
      <c r="L236" t="s">
        <v>35</v>
      </c>
      <c r="R236" t="s">
        <v>4155</v>
      </c>
      <c r="S236" t="s">
        <v>2407</v>
      </c>
      <c r="T236" t="s">
        <v>7502</v>
      </c>
      <c r="U236" t="s">
        <v>352</v>
      </c>
      <c r="V236" t="s">
        <v>2011</v>
      </c>
      <c r="W236" t="s">
        <v>423</v>
      </c>
      <c r="X236" s="11">
        <v>44148</v>
      </c>
      <c r="Y236" t="s">
        <v>2013</v>
      </c>
      <c r="Z236" t="s">
        <v>219</v>
      </c>
      <c r="AA236" s="11">
        <v>44110</v>
      </c>
      <c r="AB236" t="s">
        <v>220</v>
      </c>
      <c r="AC236" t="s">
        <v>2407</v>
      </c>
      <c r="AD236" t="s">
        <v>4140</v>
      </c>
      <c r="AE236">
        <v>21961.5</v>
      </c>
      <c r="AF236" t="s">
        <v>52</v>
      </c>
      <c r="AG236">
        <v>0</v>
      </c>
      <c r="AH236" t="s">
        <v>52</v>
      </c>
      <c r="AI236">
        <v>21961.5</v>
      </c>
      <c r="AJ236" t="s">
        <v>101</v>
      </c>
      <c r="AK236" t="s">
        <v>103</v>
      </c>
      <c r="AL236" t="s">
        <v>97</v>
      </c>
      <c r="AM236" t="s">
        <v>2476</v>
      </c>
      <c r="AN236">
        <v>3</v>
      </c>
      <c r="AO236">
        <v>3</v>
      </c>
      <c r="AP236" t="s">
        <v>2580</v>
      </c>
      <c r="AQ236" t="s">
        <v>2512</v>
      </c>
      <c r="AR236" t="s">
        <v>2407</v>
      </c>
      <c r="AS236" t="s">
        <v>7497</v>
      </c>
      <c r="AT236" t="s">
        <v>104</v>
      </c>
    </row>
    <row r="237" spans="1:46" x14ac:dyDescent="0.35">
      <c r="A237" t="s">
        <v>1679</v>
      </c>
      <c r="B237" t="s">
        <v>1674</v>
      </c>
      <c r="C237" t="s">
        <v>1652</v>
      </c>
      <c r="D237" t="s">
        <v>1661</v>
      </c>
      <c r="E237" t="s">
        <v>1675</v>
      </c>
      <c r="H237" t="s">
        <v>1676</v>
      </c>
      <c r="I237" t="s">
        <v>1677</v>
      </c>
      <c r="J237" t="s">
        <v>1655</v>
      </c>
      <c r="K237" s="11">
        <v>44008</v>
      </c>
      <c r="L237" t="s">
        <v>35</v>
      </c>
      <c r="Q237" t="e">
        <v>#N/A</v>
      </c>
      <c r="R237" t="s">
        <v>4155</v>
      </c>
      <c r="S237" t="s">
        <v>4154</v>
      </c>
      <c r="T237" t="s">
        <v>7492</v>
      </c>
      <c r="U237" t="s">
        <v>1678</v>
      </c>
      <c r="V237" t="s">
        <v>1679</v>
      </c>
      <c r="W237" t="s">
        <v>88</v>
      </c>
      <c r="X237" s="11">
        <v>44012</v>
      </c>
      <c r="Y237" t="s">
        <v>1680</v>
      </c>
      <c r="Z237" t="s">
        <v>219</v>
      </c>
      <c r="AA237" s="11">
        <v>44012</v>
      </c>
      <c r="AB237" t="s">
        <v>220</v>
      </c>
      <c r="AC237" t="s">
        <v>2407</v>
      </c>
      <c r="AD237" t="s">
        <v>3858</v>
      </c>
      <c r="AE237">
        <v>326252.69</v>
      </c>
      <c r="AF237" t="s">
        <v>52</v>
      </c>
      <c r="AG237">
        <v>326252.69000000006</v>
      </c>
      <c r="AH237" t="s">
        <v>52</v>
      </c>
      <c r="AI237">
        <v>0</v>
      </c>
      <c r="AJ237" t="s">
        <v>101</v>
      </c>
      <c r="AK237" t="s">
        <v>103</v>
      </c>
      <c r="AL237" t="s">
        <v>97</v>
      </c>
      <c r="AM237" t="s">
        <v>2488</v>
      </c>
      <c r="AN237">
        <v>1</v>
      </c>
      <c r="AO237">
        <v>0</v>
      </c>
      <c r="AP237" t="s">
        <v>2580</v>
      </c>
      <c r="AQ237" t="s">
        <v>2512</v>
      </c>
      <c r="AR237" t="s">
        <v>2407</v>
      </c>
      <c r="AS237" t="s">
        <v>7497</v>
      </c>
      <c r="AT237" t="s">
        <v>104</v>
      </c>
    </row>
    <row r="238" spans="1:46" x14ac:dyDescent="0.35">
      <c r="A238" t="s">
        <v>1866</v>
      </c>
      <c r="B238" t="s">
        <v>1868</v>
      </c>
      <c r="C238" t="s">
        <v>75</v>
      </c>
      <c r="D238" t="s">
        <v>1869</v>
      </c>
      <c r="E238" t="s">
        <v>1863</v>
      </c>
      <c r="H238" s="11">
        <v>44103</v>
      </c>
      <c r="I238">
        <v>22676</v>
      </c>
      <c r="K238" s="11">
        <v>44084</v>
      </c>
      <c r="L238" t="s">
        <v>35</v>
      </c>
      <c r="M238" t="s">
        <v>332</v>
      </c>
      <c r="O238" t="s">
        <v>163</v>
      </c>
      <c r="P238" t="s">
        <v>1864</v>
      </c>
      <c r="Q238" t="s">
        <v>1870</v>
      </c>
      <c r="R238" t="s">
        <v>4155</v>
      </c>
      <c r="S238" t="s">
        <v>2407</v>
      </c>
      <c r="T238" t="s">
        <v>7502</v>
      </c>
      <c r="U238" t="s">
        <v>1865</v>
      </c>
      <c r="V238" t="s">
        <v>1866</v>
      </c>
      <c r="W238" t="s">
        <v>222</v>
      </c>
      <c r="X238" s="11">
        <v>44104</v>
      </c>
      <c r="Y238" t="s">
        <v>1872</v>
      </c>
      <c r="Z238" t="s">
        <v>219</v>
      </c>
      <c r="AA238" s="11">
        <v>43955</v>
      </c>
      <c r="AB238" t="s">
        <v>220</v>
      </c>
      <c r="AC238" t="s">
        <v>2407</v>
      </c>
      <c r="AD238" t="s">
        <v>3951</v>
      </c>
      <c r="AE238">
        <v>227825.94</v>
      </c>
      <c r="AF238" t="s">
        <v>52</v>
      </c>
      <c r="AG238">
        <v>0</v>
      </c>
      <c r="AH238" t="s">
        <v>52</v>
      </c>
      <c r="AI238">
        <v>227825.94</v>
      </c>
      <c r="AJ238" t="s">
        <v>101</v>
      </c>
      <c r="AK238" t="s">
        <v>92</v>
      </c>
      <c r="AL238" t="s">
        <v>97</v>
      </c>
      <c r="AM238" t="s">
        <v>2488</v>
      </c>
      <c r="AN238">
        <v>1</v>
      </c>
      <c r="AO238">
        <v>0</v>
      </c>
      <c r="AP238" t="s">
        <v>2590</v>
      </c>
      <c r="AQ238" t="s">
        <v>2512</v>
      </c>
      <c r="AR238" t="s">
        <v>2407</v>
      </c>
      <c r="AS238" t="s">
        <v>7496</v>
      </c>
      <c r="AT238" t="s">
        <v>110</v>
      </c>
    </row>
    <row r="239" spans="1:46" x14ac:dyDescent="0.35">
      <c r="A239" t="s">
        <v>2022</v>
      </c>
      <c r="B239" t="s">
        <v>2000</v>
      </c>
      <c r="C239" t="s">
        <v>347</v>
      </c>
      <c r="D239" t="s">
        <v>2019</v>
      </c>
      <c r="E239" t="s">
        <v>2020</v>
      </c>
      <c r="H239" s="11">
        <v>44082</v>
      </c>
      <c r="I239">
        <v>21541</v>
      </c>
      <c r="K239" s="11">
        <v>44085</v>
      </c>
      <c r="L239" t="s">
        <v>35</v>
      </c>
      <c r="Q239" t="s">
        <v>350</v>
      </c>
      <c r="R239" t="s">
        <v>4155</v>
      </c>
      <c r="S239" t="s">
        <v>4154</v>
      </c>
      <c r="T239" t="s">
        <v>7492</v>
      </c>
      <c r="U239" t="s">
        <v>2021</v>
      </c>
      <c r="V239" t="s">
        <v>2022</v>
      </c>
      <c r="W239" t="s">
        <v>88</v>
      </c>
      <c r="X239" s="11">
        <v>44136</v>
      </c>
      <c r="Y239" t="s">
        <v>2023</v>
      </c>
      <c r="Z239" t="s">
        <v>219</v>
      </c>
      <c r="AA239" s="11">
        <v>44110</v>
      </c>
      <c r="AB239" t="s">
        <v>220</v>
      </c>
      <c r="AC239" t="s">
        <v>2407</v>
      </c>
      <c r="AD239" t="s">
        <v>3966</v>
      </c>
      <c r="AE239">
        <v>277332</v>
      </c>
      <c r="AF239" t="s">
        <v>52</v>
      </c>
      <c r="AG239">
        <v>277332</v>
      </c>
      <c r="AH239" t="s">
        <v>52</v>
      </c>
      <c r="AI239">
        <v>0</v>
      </c>
      <c r="AJ239" t="s">
        <v>101</v>
      </c>
      <c r="AK239" t="s">
        <v>103</v>
      </c>
      <c r="AL239" t="s">
        <v>97</v>
      </c>
      <c r="AM239" t="s">
        <v>2476</v>
      </c>
      <c r="AN239">
        <v>6</v>
      </c>
      <c r="AO239">
        <v>0</v>
      </c>
      <c r="AP239" t="s">
        <v>2590</v>
      </c>
      <c r="AQ239" t="s">
        <v>2512</v>
      </c>
      <c r="AR239" t="s">
        <v>2407</v>
      </c>
      <c r="AS239" t="s">
        <v>7497</v>
      </c>
      <c r="AT239" t="s">
        <v>104</v>
      </c>
    </row>
    <row r="240" spans="1:46" x14ac:dyDescent="0.35">
      <c r="A240" t="s">
        <v>2135</v>
      </c>
      <c r="B240" t="s">
        <v>2132</v>
      </c>
      <c r="D240" t="s">
        <v>2133</v>
      </c>
      <c r="E240" t="s">
        <v>1258</v>
      </c>
      <c r="H240" s="11">
        <v>44042</v>
      </c>
      <c r="I240" t="s">
        <v>2134</v>
      </c>
      <c r="L240" t="s">
        <v>35</v>
      </c>
      <c r="P240" s="11">
        <v>44144</v>
      </c>
      <c r="Q240" t="s">
        <v>903</v>
      </c>
      <c r="R240" t="s">
        <v>4155</v>
      </c>
      <c r="S240" t="s">
        <v>4154</v>
      </c>
      <c r="T240" t="s">
        <v>7492</v>
      </c>
      <c r="U240" t="s">
        <v>1260</v>
      </c>
      <c r="V240" t="s">
        <v>2135</v>
      </c>
      <c r="W240" t="s">
        <v>88</v>
      </c>
      <c r="X240" s="11">
        <v>44035</v>
      </c>
      <c r="Y240" t="s">
        <v>2136</v>
      </c>
      <c r="Z240" t="s">
        <v>219</v>
      </c>
      <c r="AA240" s="11">
        <v>44035</v>
      </c>
      <c r="AB240" t="s">
        <v>220</v>
      </c>
      <c r="AC240" t="s">
        <v>2407</v>
      </c>
      <c r="AD240" t="s">
        <v>3879</v>
      </c>
      <c r="AE240">
        <v>9752.34</v>
      </c>
      <c r="AF240" t="s">
        <v>52</v>
      </c>
      <c r="AG240">
        <v>9752.34</v>
      </c>
      <c r="AH240" t="s">
        <v>52</v>
      </c>
      <c r="AI240">
        <v>0</v>
      </c>
      <c r="AJ240" t="s">
        <v>101</v>
      </c>
      <c r="AK240" t="s">
        <v>111</v>
      </c>
      <c r="AL240" t="s">
        <v>97</v>
      </c>
      <c r="AM240" t="s">
        <v>2488</v>
      </c>
      <c r="AN240">
        <v>1</v>
      </c>
      <c r="AO240">
        <v>0</v>
      </c>
      <c r="AP240" t="s">
        <v>2638</v>
      </c>
      <c r="AQ240" t="s">
        <v>2526</v>
      </c>
      <c r="AR240" t="s">
        <v>2407</v>
      </c>
      <c r="AS240" t="s">
        <v>7503</v>
      </c>
      <c r="AT240" t="s">
        <v>112</v>
      </c>
    </row>
    <row r="241" spans="1:46" x14ac:dyDescent="0.35">
      <c r="A241" t="s">
        <v>1409</v>
      </c>
      <c r="B241" t="s">
        <v>1406</v>
      </c>
      <c r="D241" t="s">
        <v>1407</v>
      </c>
      <c r="E241" t="s">
        <v>1139</v>
      </c>
      <c r="G241">
        <v>0</v>
      </c>
      <c r="H241" s="11">
        <v>43985</v>
      </c>
      <c r="I241">
        <v>17588</v>
      </c>
      <c r="J241" t="s">
        <v>1408</v>
      </c>
      <c r="L241" t="s">
        <v>35</v>
      </c>
      <c r="Q241" s="11">
        <v>43985</v>
      </c>
      <c r="R241" t="s">
        <v>4155</v>
      </c>
      <c r="S241" t="s">
        <v>4154</v>
      </c>
      <c r="T241" t="s">
        <v>7492</v>
      </c>
      <c r="U241" t="s">
        <v>1140</v>
      </c>
      <c r="V241" t="s">
        <v>1409</v>
      </c>
      <c r="W241" t="s">
        <v>88</v>
      </c>
      <c r="X241" s="11">
        <v>43966</v>
      </c>
      <c r="Y241" t="s">
        <v>1410</v>
      </c>
      <c r="Z241" t="s">
        <v>219</v>
      </c>
      <c r="AA241" s="11">
        <v>43966</v>
      </c>
      <c r="AB241" t="s">
        <v>220</v>
      </c>
      <c r="AC241" t="s">
        <v>4168</v>
      </c>
      <c r="AD241" t="s">
        <v>3761</v>
      </c>
      <c r="AE241">
        <v>96356.12</v>
      </c>
      <c r="AF241" t="s">
        <v>52</v>
      </c>
      <c r="AG241">
        <v>96356.12</v>
      </c>
      <c r="AH241" t="s">
        <v>52</v>
      </c>
      <c r="AI241">
        <v>0</v>
      </c>
      <c r="AJ241" t="s">
        <v>101</v>
      </c>
      <c r="AK241" t="s">
        <v>111</v>
      </c>
      <c r="AL241" t="s">
        <v>97</v>
      </c>
      <c r="AM241" t="s">
        <v>2488</v>
      </c>
      <c r="AN241">
        <v>1</v>
      </c>
      <c r="AO241">
        <v>0</v>
      </c>
      <c r="AP241" t="s">
        <v>2590</v>
      </c>
      <c r="AQ241" t="s">
        <v>2512</v>
      </c>
      <c r="AR241" t="s">
        <v>2407</v>
      </c>
      <c r="AS241" t="s">
        <v>7503</v>
      </c>
      <c r="AT241" t="s">
        <v>112</v>
      </c>
    </row>
    <row r="242" spans="1:46" x14ac:dyDescent="0.35">
      <c r="A242" t="s">
        <v>1141</v>
      </c>
      <c r="B242" t="s">
        <v>1138</v>
      </c>
      <c r="E242" t="s">
        <v>1139</v>
      </c>
      <c r="G242">
        <v>0</v>
      </c>
      <c r="H242" s="11">
        <v>43945</v>
      </c>
      <c r="I242">
        <v>13013</v>
      </c>
      <c r="J242" t="s">
        <v>934</v>
      </c>
      <c r="K242" s="11">
        <v>43995</v>
      </c>
      <c r="L242" t="s">
        <v>35</v>
      </c>
      <c r="Q242" s="11">
        <v>43945</v>
      </c>
      <c r="R242" t="s">
        <v>4155</v>
      </c>
      <c r="S242" t="s">
        <v>4154</v>
      </c>
      <c r="T242" t="s">
        <v>7492</v>
      </c>
      <c r="U242" t="s">
        <v>1140</v>
      </c>
      <c r="V242" t="s">
        <v>1141</v>
      </c>
      <c r="W242" t="s">
        <v>88</v>
      </c>
      <c r="X242" s="11">
        <v>43951</v>
      </c>
      <c r="Y242" t="s">
        <v>1142</v>
      </c>
      <c r="Z242" t="s">
        <v>219</v>
      </c>
      <c r="AA242" s="11">
        <v>43951</v>
      </c>
      <c r="AB242" t="s">
        <v>220</v>
      </c>
      <c r="AC242" t="s">
        <v>4168</v>
      </c>
      <c r="AD242" t="s">
        <v>3699</v>
      </c>
      <c r="AE242">
        <v>319060</v>
      </c>
      <c r="AF242" t="s">
        <v>52</v>
      </c>
      <c r="AG242">
        <v>319060</v>
      </c>
      <c r="AH242" t="s">
        <v>52</v>
      </c>
      <c r="AI242">
        <v>0</v>
      </c>
      <c r="AJ242" t="s">
        <v>101</v>
      </c>
      <c r="AK242" t="s">
        <v>111</v>
      </c>
      <c r="AL242" t="s">
        <v>97</v>
      </c>
      <c r="AM242" t="s">
        <v>2488</v>
      </c>
      <c r="AN242">
        <v>1</v>
      </c>
      <c r="AO242">
        <v>0</v>
      </c>
      <c r="AP242" t="s">
        <v>2590</v>
      </c>
      <c r="AQ242" t="s">
        <v>2512</v>
      </c>
      <c r="AR242" t="s">
        <v>2407</v>
      </c>
      <c r="AS242" t="s">
        <v>7503</v>
      </c>
      <c r="AT242" t="s">
        <v>112</v>
      </c>
    </row>
    <row r="243" spans="1:46" x14ac:dyDescent="0.35">
      <c r="A243" t="s">
        <v>1188</v>
      </c>
      <c r="B243" t="s">
        <v>1184</v>
      </c>
      <c r="E243" t="s">
        <v>1185</v>
      </c>
      <c r="G243">
        <v>0</v>
      </c>
      <c r="H243" s="11">
        <v>43951</v>
      </c>
      <c r="I243">
        <v>13388</v>
      </c>
      <c r="J243" t="s">
        <v>1186</v>
      </c>
      <c r="K243" s="11">
        <v>43995</v>
      </c>
      <c r="L243" t="s">
        <v>35</v>
      </c>
      <c r="Q243" s="11">
        <v>43951</v>
      </c>
      <c r="R243" t="s">
        <v>4155</v>
      </c>
      <c r="S243" t="s">
        <v>4154</v>
      </c>
      <c r="T243" t="s">
        <v>7492</v>
      </c>
      <c r="U243" t="s">
        <v>1187</v>
      </c>
      <c r="V243" t="s">
        <v>1188</v>
      </c>
      <c r="W243" t="s">
        <v>88</v>
      </c>
      <c r="X243" s="11">
        <v>43955</v>
      </c>
      <c r="Y243" t="s">
        <v>1142</v>
      </c>
      <c r="Z243" t="s">
        <v>219</v>
      </c>
      <c r="AA243" s="11">
        <v>43955</v>
      </c>
      <c r="AB243" t="s">
        <v>220</v>
      </c>
      <c r="AC243" t="s">
        <v>2407</v>
      </c>
      <c r="AD243" t="s">
        <v>3704</v>
      </c>
      <c r="AE243">
        <v>1332388.2</v>
      </c>
      <c r="AF243" t="s">
        <v>52</v>
      </c>
      <c r="AG243">
        <v>1254435.9099999999</v>
      </c>
      <c r="AH243" t="s">
        <v>52</v>
      </c>
      <c r="AI243">
        <v>77952.290000000037</v>
      </c>
      <c r="AJ243" t="s">
        <v>101</v>
      </c>
      <c r="AK243" t="s">
        <v>111</v>
      </c>
      <c r="AL243" t="s">
        <v>97</v>
      </c>
      <c r="AM243" t="s">
        <v>2488</v>
      </c>
      <c r="AN243">
        <v>1</v>
      </c>
      <c r="AO243">
        <v>0</v>
      </c>
      <c r="AP243" t="s">
        <v>2590</v>
      </c>
      <c r="AQ243" t="s">
        <v>2512</v>
      </c>
      <c r="AR243" t="s">
        <v>2407</v>
      </c>
      <c r="AS243" t="s">
        <v>7503</v>
      </c>
      <c r="AT243" t="s">
        <v>112</v>
      </c>
    </row>
    <row r="244" spans="1:46" x14ac:dyDescent="0.35">
      <c r="A244" t="s">
        <v>874</v>
      </c>
      <c r="B244" t="s">
        <v>873</v>
      </c>
      <c r="E244" t="s">
        <v>866</v>
      </c>
      <c r="G244">
        <v>1</v>
      </c>
      <c r="H244" s="11">
        <v>43938</v>
      </c>
      <c r="I244">
        <v>12440</v>
      </c>
      <c r="J244" t="s">
        <v>712</v>
      </c>
      <c r="K244" s="11">
        <v>43995</v>
      </c>
      <c r="L244" t="s">
        <v>35</v>
      </c>
      <c r="Q244" t="e">
        <v>#N/A</v>
      </c>
      <c r="R244" t="s">
        <v>4155</v>
      </c>
      <c r="S244" t="s">
        <v>4154</v>
      </c>
      <c r="T244" t="s">
        <v>7492</v>
      </c>
      <c r="U244" t="s">
        <v>867</v>
      </c>
      <c r="V244" t="s">
        <v>874</v>
      </c>
      <c r="W244" t="s">
        <v>88</v>
      </c>
      <c r="X244" s="11">
        <v>43944</v>
      </c>
      <c r="Y244" t="s">
        <v>875</v>
      </c>
      <c r="Z244" t="s">
        <v>219</v>
      </c>
      <c r="AA244" s="11">
        <v>43944</v>
      </c>
      <c r="AB244" t="s">
        <v>220</v>
      </c>
      <c r="AC244" t="s">
        <v>2407</v>
      </c>
      <c r="AD244" t="s">
        <v>3611</v>
      </c>
      <c r="AE244">
        <v>1426902.04</v>
      </c>
      <c r="AF244" t="s">
        <v>52</v>
      </c>
      <c r="AG244">
        <v>1426902.04</v>
      </c>
      <c r="AH244" t="s">
        <v>52</v>
      </c>
      <c r="AI244">
        <v>0</v>
      </c>
      <c r="AJ244" t="s">
        <v>101</v>
      </c>
      <c r="AK244" t="s">
        <v>111</v>
      </c>
      <c r="AL244" t="s">
        <v>97</v>
      </c>
      <c r="AM244" t="s">
        <v>2488</v>
      </c>
      <c r="AN244">
        <v>1</v>
      </c>
      <c r="AO244">
        <v>0</v>
      </c>
      <c r="AP244" t="s">
        <v>2590</v>
      </c>
      <c r="AQ244" t="s">
        <v>2512</v>
      </c>
      <c r="AR244" t="s">
        <v>2407</v>
      </c>
      <c r="AS244" t="s">
        <v>7503</v>
      </c>
      <c r="AT244" t="s">
        <v>112</v>
      </c>
    </row>
    <row r="245" spans="1:46" x14ac:dyDescent="0.35">
      <c r="A245" t="s">
        <v>1026</v>
      </c>
      <c r="B245" t="s">
        <v>1023</v>
      </c>
      <c r="E245" t="s">
        <v>1024</v>
      </c>
      <c r="H245" s="11">
        <v>43938</v>
      </c>
      <c r="I245">
        <v>12365</v>
      </c>
      <c r="J245" t="s">
        <v>712</v>
      </c>
      <c r="K245" s="11">
        <v>43995</v>
      </c>
      <c r="L245" t="s">
        <v>35</v>
      </c>
      <c r="Q245" t="e">
        <v>#N/A</v>
      </c>
      <c r="R245" t="s">
        <v>4155</v>
      </c>
      <c r="S245" t="s">
        <v>4154</v>
      </c>
      <c r="T245" t="s">
        <v>7492</v>
      </c>
      <c r="U245" t="s">
        <v>1025</v>
      </c>
      <c r="V245" t="s">
        <v>1026</v>
      </c>
      <c r="W245" t="s">
        <v>88</v>
      </c>
      <c r="X245" s="11">
        <v>43949</v>
      </c>
      <c r="Y245" t="s">
        <v>1027</v>
      </c>
      <c r="Z245" t="s">
        <v>219</v>
      </c>
      <c r="AA245" s="11">
        <v>43949</v>
      </c>
      <c r="AB245" t="s">
        <v>220</v>
      </c>
      <c r="AC245" t="s">
        <v>4168</v>
      </c>
      <c r="AD245" t="s">
        <v>3665</v>
      </c>
      <c r="AE245">
        <v>155820</v>
      </c>
      <c r="AF245" t="s">
        <v>52</v>
      </c>
      <c r="AG245">
        <v>152963.29999999999</v>
      </c>
      <c r="AH245" t="s">
        <v>52</v>
      </c>
      <c r="AI245">
        <v>2856.7000000000116</v>
      </c>
      <c r="AJ245" t="s">
        <v>101</v>
      </c>
      <c r="AK245" t="s">
        <v>111</v>
      </c>
      <c r="AL245" t="s">
        <v>97</v>
      </c>
      <c r="AM245" t="s">
        <v>2488</v>
      </c>
      <c r="AN245">
        <v>1</v>
      </c>
      <c r="AO245">
        <v>0</v>
      </c>
      <c r="AP245" t="s">
        <v>2590</v>
      </c>
      <c r="AQ245" t="s">
        <v>2512</v>
      </c>
      <c r="AR245" t="s">
        <v>2407</v>
      </c>
      <c r="AS245" t="s">
        <v>7503</v>
      </c>
      <c r="AT245" t="s">
        <v>112</v>
      </c>
    </row>
    <row r="246" spans="1:46" x14ac:dyDescent="0.35">
      <c r="A246" t="s">
        <v>2254</v>
      </c>
      <c r="E246" t="s">
        <v>2252</v>
      </c>
      <c r="H246" s="11">
        <v>44135</v>
      </c>
      <c r="I246">
        <v>24090</v>
      </c>
      <c r="L246" t="s">
        <v>35</v>
      </c>
      <c r="M246" t="s">
        <v>332</v>
      </c>
      <c r="P246" s="11">
        <v>44135</v>
      </c>
      <c r="Q246" s="11">
        <v>44151</v>
      </c>
      <c r="R246" t="s">
        <v>4155</v>
      </c>
      <c r="S246" t="s">
        <v>4154</v>
      </c>
      <c r="T246" t="s">
        <v>7492</v>
      </c>
      <c r="U246" t="s">
        <v>2253</v>
      </c>
      <c r="V246" t="s">
        <v>2254</v>
      </c>
      <c r="W246" t="s">
        <v>88</v>
      </c>
      <c r="X246" s="11">
        <v>44143</v>
      </c>
      <c r="Y246" t="s">
        <v>2255</v>
      </c>
      <c r="Z246" t="s">
        <v>219</v>
      </c>
      <c r="AA246" s="11">
        <v>44140</v>
      </c>
      <c r="AB246" t="s">
        <v>220</v>
      </c>
      <c r="AC246" t="s">
        <v>4161</v>
      </c>
      <c r="AD246" t="s">
        <v>4092</v>
      </c>
      <c r="AE246">
        <v>12281.5</v>
      </c>
      <c r="AF246" t="s">
        <v>52</v>
      </c>
      <c r="AG246">
        <v>0</v>
      </c>
      <c r="AH246" t="s">
        <v>52</v>
      </c>
      <c r="AI246">
        <v>12281.5</v>
      </c>
      <c r="AJ246" t="s">
        <v>101</v>
      </c>
      <c r="AK246" t="s">
        <v>103</v>
      </c>
      <c r="AL246" t="s">
        <v>97</v>
      </c>
      <c r="AM246" t="s">
        <v>2476</v>
      </c>
      <c r="AN246">
        <v>250</v>
      </c>
      <c r="AO246">
        <v>250</v>
      </c>
      <c r="AP246" t="s">
        <v>2473</v>
      </c>
      <c r="AQ246" t="s">
        <v>2526</v>
      </c>
      <c r="AR246" t="s">
        <v>2407</v>
      </c>
      <c r="AS246" t="s">
        <v>7497</v>
      </c>
      <c r="AT246" t="s">
        <v>104</v>
      </c>
    </row>
    <row r="247" spans="1:46" x14ac:dyDescent="0.35">
      <c r="A247" t="s">
        <v>2254</v>
      </c>
      <c r="E247" t="s">
        <v>2252</v>
      </c>
      <c r="H247" s="11">
        <v>44135</v>
      </c>
      <c r="I247">
        <v>24090</v>
      </c>
      <c r="L247" t="s">
        <v>35</v>
      </c>
      <c r="M247" t="s">
        <v>332</v>
      </c>
      <c r="P247" s="11">
        <v>44135</v>
      </c>
      <c r="Q247" s="11">
        <v>44151</v>
      </c>
      <c r="R247" t="s">
        <v>4155</v>
      </c>
      <c r="S247" t="s">
        <v>4154</v>
      </c>
      <c r="T247" t="s">
        <v>7492</v>
      </c>
      <c r="U247" t="s">
        <v>2253</v>
      </c>
      <c r="V247" t="s">
        <v>2254</v>
      </c>
      <c r="W247" t="s">
        <v>217</v>
      </c>
      <c r="X247" s="11">
        <v>44143</v>
      </c>
      <c r="Y247" t="s">
        <v>2256</v>
      </c>
      <c r="Z247" t="s">
        <v>219</v>
      </c>
      <c r="AA247" s="11">
        <v>44140</v>
      </c>
      <c r="AB247" t="s">
        <v>220</v>
      </c>
      <c r="AC247" t="s">
        <v>4161</v>
      </c>
      <c r="AD247" t="s">
        <v>4093</v>
      </c>
      <c r="AE247">
        <v>5798.93</v>
      </c>
      <c r="AF247" t="s">
        <v>52</v>
      </c>
      <c r="AG247">
        <v>0</v>
      </c>
      <c r="AH247" t="s">
        <v>52</v>
      </c>
      <c r="AI247">
        <v>5798.93</v>
      </c>
      <c r="AJ247" t="s">
        <v>101</v>
      </c>
      <c r="AK247" t="s">
        <v>103</v>
      </c>
      <c r="AL247" t="s">
        <v>97</v>
      </c>
      <c r="AM247" t="s">
        <v>2476</v>
      </c>
      <c r="AN247">
        <v>75</v>
      </c>
      <c r="AO247">
        <v>75</v>
      </c>
      <c r="AP247" t="s">
        <v>2473</v>
      </c>
      <c r="AQ247" t="s">
        <v>2526</v>
      </c>
      <c r="AR247" t="s">
        <v>2407</v>
      </c>
      <c r="AS247" t="s">
        <v>7497</v>
      </c>
      <c r="AT247" t="s">
        <v>104</v>
      </c>
    </row>
    <row r="248" spans="1:46" x14ac:dyDescent="0.35">
      <c r="A248" t="s">
        <v>1182</v>
      </c>
      <c r="B248" t="s">
        <v>1181</v>
      </c>
      <c r="E248" t="s">
        <v>933</v>
      </c>
      <c r="G248">
        <v>0</v>
      </c>
      <c r="H248" s="11">
        <v>43945</v>
      </c>
      <c r="I248">
        <v>12965</v>
      </c>
      <c r="J248" t="s">
        <v>934</v>
      </c>
      <c r="K248" s="11">
        <v>43995</v>
      </c>
      <c r="L248" t="s">
        <v>35</v>
      </c>
      <c r="Q248" s="11">
        <v>43945</v>
      </c>
      <c r="R248" t="s">
        <v>4155</v>
      </c>
      <c r="S248" t="s">
        <v>4154</v>
      </c>
      <c r="T248" t="s">
        <v>7492</v>
      </c>
      <c r="U248" t="s">
        <v>935</v>
      </c>
      <c r="V248" t="s">
        <v>1182</v>
      </c>
      <c r="W248" t="s">
        <v>88</v>
      </c>
      <c r="X248" s="11">
        <v>43955</v>
      </c>
      <c r="Y248" t="s">
        <v>1183</v>
      </c>
      <c r="Z248" t="s">
        <v>219</v>
      </c>
      <c r="AA248" s="11">
        <v>43955</v>
      </c>
      <c r="AB248" t="s">
        <v>220</v>
      </c>
      <c r="AC248" t="s">
        <v>2407</v>
      </c>
      <c r="AD248" t="s">
        <v>3702</v>
      </c>
      <c r="AE248">
        <v>66277.08</v>
      </c>
      <c r="AF248" t="s">
        <v>52</v>
      </c>
      <c r="AG248">
        <v>66277.070000000007</v>
      </c>
      <c r="AH248" t="s">
        <v>52</v>
      </c>
      <c r="AI248">
        <v>9.9999999947613105E-3</v>
      </c>
      <c r="AJ248" t="s">
        <v>101</v>
      </c>
      <c r="AK248" t="s">
        <v>111</v>
      </c>
      <c r="AL248" t="s">
        <v>97</v>
      </c>
      <c r="AM248" t="s">
        <v>2488</v>
      </c>
      <c r="AN248">
        <v>1</v>
      </c>
      <c r="AO248">
        <v>0</v>
      </c>
      <c r="AP248" t="s">
        <v>2590</v>
      </c>
      <c r="AQ248" t="s">
        <v>2512</v>
      </c>
      <c r="AR248" t="s">
        <v>2407</v>
      </c>
      <c r="AS248" t="s">
        <v>7503</v>
      </c>
      <c r="AT248" t="s">
        <v>112</v>
      </c>
    </row>
    <row r="249" spans="1:46" x14ac:dyDescent="0.35">
      <c r="A249" t="s">
        <v>2245</v>
      </c>
      <c r="B249" t="s">
        <v>1972</v>
      </c>
      <c r="D249" t="s">
        <v>1851</v>
      </c>
      <c r="E249" t="s">
        <v>1579</v>
      </c>
      <c r="H249" s="11">
        <v>44128</v>
      </c>
      <c r="I249">
        <v>23800</v>
      </c>
      <c r="J249" t="s">
        <v>1957</v>
      </c>
      <c r="K249" t="s">
        <v>1957</v>
      </c>
      <c r="L249" t="s">
        <v>35</v>
      </c>
      <c r="M249" t="s">
        <v>332</v>
      </c>
      <c r="O249" t="s">
        <v>163</v>
      </c>
      <c r="P249" t="s">
        <v>1864</v>
      </c>
      <c r="Q249" t="s">
        <v>1870</v>
      </c>
      <c r="R249" t="s">
        <v>4155</v>
      </c>
      <c r="S249" t="s">
        <v>4154</v>
      </c>
      <c r="T249" t="s">
        <v>7492</v>
      </c>
      <c r="U249" t="s">
        <v>1580</v>
      </c>
      <c r="V249" t="s">
        <v>2245</v>
      </c>
      <c r="W249" t="s">
        <v>217</v>
      </c>
      <c r="X249" s="11">
        <v>44109</v>
      </c>
      <c r="Y249" t="s">
        <v>2247</v>
      </c>
      <c r="Z249" t="s">
        <v>219</v>
      </c>
      <c r="AA249" s="11">
        <v>44109</v>
      </c>
      <c r="AB249" t="s">
        <v>220</v>
      </c>
      <c r="AC249" t="s">
        <v>2407</v>
      </c>
      <c r="AD249" t="s">
        <v>3956</v>
      </c>
      <c r="AE249">
        <v>12949.99</v>
      </c>
      <c r="AF249" t="s">
        <v>52</v>
      </c>
      <c r="AG249">
        <v>12949.99</v>
      </c>
      <c r="AH249" t="s">
        <v>52</v>
      </c>
      <c r="AI249">
        <v>0</v>
      </c>
      <c r="AJ249" t="s">
        <v>101</v>
      </c>
      <c r="AK249" t="s">
        <v>74</v>
      </c>
      <c r="AL249" t="s">
        <v>97</v>
      </c>
      <c r="AM249" t="s">
        <v>2488</v>
      </c>
      <c r="AN249">
        <v>1</v>
      </c>
      <c r="AO249">
        <v>0</v>
      </c>
      <c r="AP249" t="s">
        <v>2473</v>
      </c>
      <c r="AQ249" t="s">
        <v>2526</v>
      </c>
      <c r="AR249" t="s">
        <v>2407</v>
      </c>
      <c r="AS249" t="s">
        <v>7509</v>
      </c>
      <c r="AT249" t="s">
        <v>116</v>
      </c>
    </row>
    <row r="250" spans="1:46" x14ac:dyDescent="0.35">
      <c r="A250" t="s">
        <v>880</v>
      </c>
      <c r="B250" t="s">
        <v>879</v>
      </c>
      <c r="E250" t="s">
        <v>468</v>
      </c>
      <c r="G250">
        <v>1</v>
      </c>
      <c r="H250" s="11">
        <v>43928</v>
      </c>
      <c r="I250">
        <v>11538</v>
      </c>
      <c r="J250" t="s">
        <v>379</v>
      </c>
      <c r="K250" s="11">
        <v>43995</v>
      </c>
      <c r="L250" t="s">
        <v>35</v>
      </c>
      <c r="Q250" t="e">
        <v>#N/A</v>
      </c>
      <c r="R250" t="s">
        <v>4155</v>
      </c>
      <c r="S250" t="s">
        <v>4154</v>
      </c>
      <c r="T250" t="s">
        <v>7492</v>
      </c>
      <c r="U250" t="s">
        <v>469</v>
      </c>
      <c r="V250" t="s">
        <v>880</v>
      </c>
      <c r="W250" t="s">
        <v>88</v>
      </c>
      <c r="X250" s="11">
        <v>43944</v>
      </c>
      <c r="Y250" t="s">
        <v>881</v>
      </c>
      <c r="Z250" t="s">
        <v>219</v>
      </c>
      <c r="AA250" s="11">
        <v>43944</v>
      </c>
      <c r="AB250" t="s">
        <v>220</v>
      </c>
      <c r="AC250" t="s">
        <v>2407</v>
      </c>
      <c r="AD250" t="s">
        <v>3608</v>
      </c>
      <c r="AE250">
        <v>11557971.690000001</v>
      </c>
      <c r="AF250" t="s">
        <v>52</v>
      </c>
      <c r="AG250">
        <v>11557971.689999999</v>
      </c>
      <c r="AH250" t="s">
        <v>52</v>
      </c>
      <c r="AI250">
        <v>0</v>
      </c>
      <c r="AJ250" t="s">
        <v>101</v>
      </c>
      <c r="AK250" t="s">
        <v>51</v>
      </c>
      <c r="AL250" t="s">
        <v>97</v>
      </c>
      <c r="AM250" t="s">
        <v>2488</v>
      </c>
      <c r="AN250">
        <v>1</v>
      </c>
      <c r="AO250">
        <v>0</v>
      </c>
      <c r="AP250" t="s">
        <v>2590</v>
      </c>
      <c r="AQ250" t="s">
        <v>2512</v>
      </c>
      <c r="AR250" t="s">
        <v>2407</v>
      </c>
      <c r="AS250" t="s">
        <v>7493</v>
      </c>
      <c r="AT250" t="s">
        <v>102</v>
      </c>
    </row>
    <row r="251" spans="1:46" x14ac:dyDescent="0.35">
      <c r="A251" t="s">
        <v>1395</v>
      </c>
      <c r="B251" t="s">
        <v>1394</v>
      </c>
      <c r="E251" t="s">
        <v>1317</v>
      </c>
      <c r="G251">
        <v>0</v>
      </c>
      <c r="H251" s="11">
        <v>43964</v>
      </c>
      <c r="I251">
        <v>16357</v>
      </c>
      <c r="J251" t="s">
        <v>396</v>
      </c>
      <c r="L251" t="s">
        <v>35</v>
      </c>
      <c r="Q251" s="11">
        <v>43965</v>
      </c>
      <c r="R251" t="s">
        <v>4155</v>
      </c>
      <c r="S251" t="s">
        <v>4154</v>
      </c>
      <c r="T251" t="s">
        <v>7492</v>
      </c>
      <c r="U251" t="s">
        <v>1318</v>
      </c>
      <c r="V251" t="s">
        <v>1395</v>
      </c>
      <c r="W251" t="s">
        <v>88</v>
      </c>
      <c r="X251" s="11">
        <v>43965</v>
      </c>
      <c r="Y251" t="s">
        <v>1396</v>
      </c>
      <c r="Z251" t="s">
        <v>219</v>
      </c>
      <c r="AA251" s="11">
        <v>43965</v>
      </c>
      <c r="AB251" t="s">
        <v>220</v>
      </c>
      <c r="AC251" t="s">
        <v>4161</v>
      </c>
      <c r="AD251" t="s">
        <v>3758</v>
      </c>
      <c r="AE251">
        <v>500940</v>
      </c>
      <c r="AF251" t="s">
        <v>52</v>
      </c>
      <c r="AG251">
        <v>500940</v>
      </c>
      <c r="AH251" t="s">
        <v>52</v>
      </c>
      <c r="AI251">
        <v>0</v>
      </c>
      <c r="AJ251" t="s">
        <v>101</v>
      </c>
      <c r="AK251" t="s">
        <v>103</v>
      </c>
      <c r="AL251" t="s">
        <v>97</v>
      </c>
      <c r="AM251" t="s">
        <v>2488</v>
      </c>
      <c r="AN251">
        <v>1</v>
      </c>
      <c r="AO251">
        <v>0</v>
      </c>
      <c r="AP251" t="s">
        <v>2590</v>
      </c>
      <c r="AQ251" t="s">
        <v>2512</v>
      </c>
      <c r="AR251" t="s">
        <v>2407</v>
      </c>
      <c r="AS251" t="s">
        <v>7497</v>
      </c>
      <c r="AT251" t="s">
        <v>104</v>
      </c>
    </row>
    <row r="252" spans="1:46" x14ac:dyDescent="0.35">
      <c r="A252" t="s">
        <v>1319</v>
      </c>
      <c r="B252" t="s">
        <v>1315</v>
      </c>
      <c r="D252" t="s">
        <v>1316</v>
      </c>
      <c r="E252" t="s">
        <v>1317</v>
      </c>
      <c r="G252">
        <v>0</v>
      </c>
      <c r="H252" s="11">
        <v>43958</v>
      </c>
      <c r="I252">
        <v>15887</v>
      </c>
      <c r="J252" t="s">
        <v>1186</v>
      </c>
      <c r="K252" s="11">
        <v>43995</v>
      </c>
      <c r="L252" t="s">
        <v>35</v>
      </c>
      <c r="Q252" s="11">
        <v>43959</v>
      </c>
      <c r="R252" t="s">
        <v>4155</v>
      </c>
      <c r="S252" t="s">
        <v>4154</v>
      </c>
      <c r="T252" t="s">
        <v>7492</v>
      </c>
      <c r="U252" t="s">
        <v>1318</v>
      </c>
      <c r="V252" t="s">
        <v>1319</v>
      </c>
      <c r="W252" t="s">
        <v>88</v>
      </c>
      <c r="X252" s="11">
        <v>43962</v>
      </c>
      <c r="Y252" t="s">
        <v>1247</v>
      </c>
      <c r="Z252" t="s">
        <v>219</v>
      </c>
      <c r="AA252" s="11">
        <v>43962</v>
      </c>
      <c r="AB252" t="s">
        <v>220</v>
      </c>
      <c r="AC252" t="s">
        <v>4161</v>
      </c>
      <c r="AD252" t="s">
        <v>3734</v>
      </c>
      <c r="AE252">
        <v>163740.59</v>
      </c>
      <c r="AF252" t="s">
        <v>52</v>
      </c>
      <c r="AG252">
        <v>163740.59</v>
      </c>
      <c r="AH252" t="s">
        <v>52</v>
      </c>
      <c r="AI252">
        <v>0</v>
      </c>
      <c r="AJ252" t="s">
        <v>101</v>
      </c>
      <c r="AK252" t="s">
        <v>103</v>
      </c>
      <c r="AL252" t="s">
        <v>97</v>
      </c>
      <c r="AM252" t="s">
        <v>2488</v>
      </c>
      <c r="AN252">
        <v>1</v>
      </c>
      <c r="AO252">
        <v>0</v>
      </c>
      <c r="AP252" t="s">
        <v>2590</v>
      </c>
      <c r="AQ252" t="s">
        <v>2512</v>
      </c>
      <c r="AR252" t="s">
        <v>2407</v>
      </c>
      <c r="AS252" t="s">
        <v>7497</v>
      </c>
      <c r="AT252" t="s">
        <v>104</v>
      </c>
    </row>
    <row r="253" spans="1:46" x14ac:dyDescent="0.35">
      <c r="A253" t="s">
        <v>1321</v>
      </c>
      <c r="B253" t="s">
        <v>1320</v>
      </c>
      <c r="D253" t="s">
        <v>1316</v>
      </c>
      <c r="E253" t="s">
        <v>1317</v>
      </c>
      <c r="G253">
        <v>0</v>
      </c>
      <c r="H253" s="11">
        <v>43958</v>
      </c>
      <c r="I253">
        <v>15869</v>
      </c>
      <c r="J253" t="s">
        <v>1186</v>
      </c>
      <c r="K253" s="11">
        <v>43995</v>
      </c>
      <c r="L253" t="s">
        <v>35</v>
      </c>
      <c r="Q253" s="11">
        <v>43959</v>
      </c>
      <c r="R253" t="s">
        <v>4155</v>
      </c>
      <c r="S253" t="s">
        <v>4154</v>
      </c>
      <c r="T253" t="s">
        <v>7492</v>
      </c>
      <c r="U253" t="s">
        <v>1318</v>
      </c>
      <c r="V253" t="s">
        <v>1321</v>
      </c>
      <c r="W253" t="s">
        <v>88</v>
      </c>
      <c r="X253" s="11">
        <v>43962</v>
      </c>
      <c r="Y253" t="s">
        <v>1247</v>
      </c>
      <c r="Z253" t="s">
        <v>219</v>
      </c>
      <c r="AA253" s="11">
        <v>43962</v>
      </c>
      <c r="AB253" t="s">
        <v>220</v>
      </c>
      <c r="AC253" t="s">
        <v>4161</v>
      </c>
      <c r="AD253" t="s">
        <v>3735</v>
      </c>
      <c r="AE253">
        <v>333960</v>
      </c>
      <c r="AF253" t="s">
        <v>52</v>
      </c>
      <c r="AG253">
        <v>333960</v>
      </c>
      <c r="AH253" t="s">
        <v>52</v>
      </c>
      <c r="AI253">
        <v>0</v>
      </c>
      <c r="AJ253" t="s">
        <v>101</v>
      </c>
      <c r="AK253" t="s">
        <v>103</v>
      </c>
      <c r="AL253" t="s">
        <v>97</v>
      </c>
      <c r="AM253" t="s">
        <v>2488</v>
      </c>
      <c r="AN253">
        <v>1</v>
      </c>
      <c r="AO253">
        <v>0</v>
      </c>
      <c r="AP253" t="s">
        <v>2590</v>
      </c>
      <c r="AQ253" t="s">
        <v>2512</v>
      </c>
      <c r="AR253" t="s">
        <v>2407</v>
      </c>
      <c r="AS253" t="s">
        <v>7497</v>
      </c>
      <c r="AT253" t="s">
        <v>104</v>
      </c>
    </row>
    <row r="254" spans="1:46" x14ac:dyDescent="0.35">
      <c r="A254" t="s">
        <v>1246</v>
      </c>
      <c r="B254" t="s">
        <v>1243</v>
      </c>
      <c r="E254" t="s">
        <v>907</v>
      </c>
      <c r="G254">
        <v>0</v>
      </c>
      <c r="H254" t="s">
        <v>1244</v>
      </c>
      <c r="I254" t="s">
        <v>1245</v>
      </c>
      <c r="J254" t="s">
        <v>396</v>
      </c>
      <c r="L254" t="s">
        <v>35</v>
      </c>
      <c r="Q254" s="11">
        <v>43958</v>
      </c>
      <c r="R254" t="s">
        <v>4155</v>
      </c>
      <c r="S254" t="s">
        <v>4154</v>
      </c>
      <c r="T254" t="s">
        <v>7492</v>
      </c>
      <c r="U254" t="s">
        <v>910</v>
      </c>
      <c r="V254" t="s">
        <v>1246</v>
      </c>
      <c r="W254" t="s">
        <v>88</v>
      </c>
      <c r="X254" s="11">
        <v>43959</v>
      </c>
      <c r="Y254" t="s">
        <v>1247</v>
      </c>
      <c r="Z254" t="s">
        <v>219</v>
      </c>
      <c r="AA254" s="11">
        <v>43959</v>
      </c>
      <c r="AB254" t="s">
        <v>220</v>
      </c>
      <c r="AC254" t="s">
        <v>2407</v>
      </c>
      <c r="AD254" t="s">
        <v>3725</v>
      </c>
      <c r="AE254">
        <v>70718.45</v>
      </c>
      <c r="AF254" t="s">
        <v>52</v>
      </c>
      <c r="AG254">
        <v>70718.45</v>
      </c>
      <c r="AH254" t="s">
        <v>52</v>
      </c>
      <c r="AI254">
        <v>0</v>
      </c>
      <c r="AJ254" t="s">
        <v>101</v>
      </c>
      <c r="AK254" t="s">
        <v>103</v>
      </c>
      <c r="AL254" t="s">
        <v>97</v>
      </c>
      <c r="AM254" t="s">
        <v>2488</v>
      </c>
      <c r="AN254">
        <v>1</v>
      </c>
      <c r="AO254">
        <v>0</v>
      </c>
      <c r="AP254" t="s">
        <v>2580</v>
      </c>
      <c r="AQ254" t="s">
        <v>2512</v>
      </c>
      <c r="AR254" t="s">
        <v>2407</v>
      </c>
      <c r="AS254" t="s">
        <v>7497</v>
      </c>
      <c r="AT254" t="s">
        <v>104</v>
      </c>
    </row>
    <row r="255" spans="1:46" x14ac:dyDescent="0.35">
      <c r="A255" t="s">
        <v>1149</v>
      </c>
      <c r="B255" t="s">
        <v>1146</v>
      </c>
      <c r="E255" t="s">
        <v>1147</v>
      </c>
      <c r="G255">
        <v>0</v>
      </c>
      <c r="H255" s="11">
        <v>43943</v>
      </c>
      <c r="I255">
        <v>12889</v>
      </c>
      <c r="L255" t="s">
        <v>35</v>
      </c>
      <c r="Q255" s="11">
        <v>43944</v>
      </c>
      <c r="R255" t="s">
        <v>4155</v>
      </c>
      <c r="S255" t="s">
        <v>4154</v>
      </c>
      <c r="T255" t="s">
        <v>7492</v>
      </c>
      <c r="U255" t="s">
        <v>1148</v>
      </c>
      <c r="V255" t="s">
        <v>1149</v>
      </c>
      <c r="W255" t="s">
        <v>88</v>
      </c>
      <c r="X255" s="11">
        <v>43951</v>
      </c>
      <c r="Y255" t="s">
        <v>1150</v>
      </c>
      <c r="Z255" t="s">
        <v>219</v>
      </c>
      <c r="AA255" s="11">
        <v>43951</v>
      </c>
      <c r="AB255" t="s">
        <v>220</v>
      </c>
      <c r="AC255" t="s">
        <v>4168</v>
      </c>
      <c r="AD255" t="s">
        <v>3680</v>
      </c>
      <c r="AE255">
        <v>66622.490000000005</v>
      </c>
      <c r="AF255" t="s">
        <v>52</v>
      </c>
      <c r="AG255">
        <v>66622.490000000005</v>
      </c>
      <c r="AH255" t="s">
        <v>52</v>
      </c>
      <c r="AI255">
        <v>0</v>
      </c>
      <c r="AJ255" t="s">
        <v>101</v>
      </c>
      <c r="AK255" t="s">
        <v>111</v>
      </c>
      <c r="AL255" t="s">
        <v>97</v>
      </c>
      <c r="AM255" t="s">
        <v>2488</v>
      </c>
      <c r="AN255">
        <v>1</v>
      </c>
      <c r="AO255">
        <v>0</v>
      </c>
      <c r="AP255" t="s">
        <v>2590</v>
      </c>
      <c r="AQ255" t="s">
        <v>2512</v>
      </c>
      <c r="AR255" t="s">
        <v>2407</v>
      </c>
      <c r="AS255" t="s">
        <v>7503</v>
      </c>
      <c r="AT255" t="s">
        <v>112</v>
      </c>
    </row>
    <row r="256" spans="1:46" x14ac:dyDescent="0.35">
      <c r="A256" t="s">
        <v>1310</v>
      </c>
      <c r="B256" t="s">
        <v>1307</v>
      </c>
      <c r="E256" t="s">
        <v>1308</v>
      </c>
      <c r="G256">
        <v>0</v>
      </c>
      <c r="H256" s="11">
        <v>43962</v>
      </c>
      <c r="I256">
        <v>16151</v>
      </c>
      <c r="J256" t="s">
        <v>396</v>
      </c>
      <c r="L256" t="s">
        <v>35</v>
      </c>
      <c r="Q256" s="11">
        <v>43962</v>
      </c>
      <c r="R256" t="s">
        <v>4155</v>
      </c>
      <c r="S256" t="s">
        <v>4154</v>
      </c>
      <c r="T256" t="s">
        <v>7492</v>
      </c>
      <c r="U256" t="s">
        <v>1309</v>
      </c>
      <c r="V256" t="s">
        <v>1310</v>
      </c>
      <c r="W256" t="s">
        <v>88</v>
      </c>
      <c r="X256" s="11">
        <v>43962</v>
      </c>
      <c r="Y256" t="s">
        <v>1311</v>
      </c>
      <c r="Z256" t="s">
        <v>219</v>
      </c>
      <c r="AA256" s="11">
        <v>43962</v>
      </c>
      <c r="AB256" t="s">
        <v>220</v>
      </c>
      <c r="AC256" t="s">
        <v>2407</v>
      </c>
      <c r="AD256" t="s">
        <v>3741</v>
      </c>
      <c r="AE256">
        <v>51425</v>
      </c>
      <c r="AF256" t="s">
        <v>52</v>
      </c>
      <c r="AG256">
        <v>50396.5</v>
      </c>
      <c r="AH256" t="s">
        <v>52</v>
      </c>
      <c r="AI256">
        <v>1028.5</v>
      </c>
      <c r="AJ256" t="s">
        <v>101</v>
      </c>
      <c r="AK256" t="s">
        <v>113</v>
      </c>
      <c r="AL256" t="s">
        <v>97</v>
      </c>
      <c r="AM256" t="s">
        <v>2488</v>
      </c>
      <c r="AN256">
        <v>1</v>
      </c>
      <c r="AO256">
        <v>0</v>
      </c>
      <c r="AP256" t="s">
        <v>2590</v>
      </c>
      <c r="AQ256" t="s">
        <v>2512</v>
      </c>
      <c r="AR256" t="s">
        <v>2407</v>
      </c>
      <c r="AS256" t="s">
        <v>7512</v>
      </c>
      <c r="AT256" t="s">
        <v>114</v>
      </c>
    </row>
    <row r="257" spans="1:46" x14ac:dyDescent="0.35">
      <c r="A257" t="s">
        <v>1120</v>
      </c>
      <c r="B257" t="s">
        <v>1117</v>
      </c>
      <c r="E257" t="s">
        <v>1118</v>
      </c>
      <c r="G257">
        <v>0</v>
      </c>
      <c r="H257" s="11">
        <v>43945</v>
      </c>
      <c r="I257">
        <v>13029</v>
      </c>
      <c r="J257" t="s">
        <v>282</v>
      </c>
      <c r="L257" t="s">
        <v>35</v>
      </c>
      <c r="Q257" s="11">
        <v>43945</v>
      </c>
      <c r="R257" t="s">
        <v>4153</v>
      </c>
      <c r="S257" t="s">
        <v>4152</v>
      </c>
      <c r="T257" t="s">
        <v>7492</v>
      </c>
      <c r="U257" t="s">
        <v>1119</v>
      </c>
      <c r="V257" t="s">
        <v>1120</v>
      </c>
      <c r="W257" t="s">
        <v>88</v>
      </c>
      <c r="X257" s="11">
        <v>43951</v>
      </c>
      <c r="Y257" t="s">
        <v>1121</v>
      </c>
      <c r="Z257" t="s">
        <v>219</v>
      </c>
      <c r="AA257" s="11">
        <v>43951</v>
      </c>
      <c r="AB257" t="s">
        <v>220</v>
      </c>
      <c r="AC257" t="s">
        <v>2407</v>
      </c>
      <c r="AD257" t="s">
        <v>3681</v>
      </c>
      <c r="AE257">
        <v>2524.67</v>
      </c>
      <c r="AF257" t="s">
        <v>52</v>
      </c>
      <c r="AG257">
        <v>2524.67</v>
      </c>
      <c r="AH257" t="s">
        <v>52</v>
      </c>
      <c r="AI257">
        <v>0</v>
      </c>
      <c r="AJ257" t="s">
        <v>101</v>
      </c>
      <c r="AK257" t="s">
        <v>113</v>
      </c>
      <c r="AL257" t="s">
        <v>97</v>
      </c>
      <c r="AM257" t="s">
        <v>2488</v>
      </c>
      <c r="AN257">
        <v>1</v>
      </c>
      <c r="AO257">
        <v>0</v>
      </c>
      <c r="AP257" t="s">
        <v>2473</v>
      </c>
      <c r="AQ257" t="s">
        <v>2526</v>
      </c>
      <c r="AR257" t="s">
        <v>2407</v>
      </c>
      <c r="AS257" t="s">
        <v>7512</v>
      </c>
      <c r="AT257" t="s">
        <v>114</v>
      </c>
    </row>
    <row r="258" spans="1:46" x14ac:dyDescent="0.35">
      <c r="A258" t="s">
        <v>1960</v>
      </c>
      <c r="B258" t="s">
        <v>1855</v>
      </c>
      <c r="C258" t="s">
        <v>347</v>
      </c>
      <c r="D258" t="s">
        <v>1856</v>
      </c>
      <c r="E258" t="s">
        <v>1858</v>
      </c>
      <c r="H258" s="11">
        <v>44096</v>
      </c>
      <c r="I258">
        <v>22515</v>
      </c>
      <c r="L258" t="s">
        <v>35</v>
      </c>
      <c r="Q258" t="s">
        <v>350</v>
      </c>
      <c r="R258" t="s">
        <v>4155</v>
      </c>
      <c r="S258" t="s">
        <v>4154</v>
      </c>
      <c r="T258" t="s">
        <v>7492</v>
      </c>
      <c r="U258" t="s">
        <v>1369</v>
      </c>
      <c r="V258" t="s">
        <v>1960</v>
      </c>
      <c r="W258" t="s">
        <v>88</v>
      </c>
      <c r="X258" s="11">
        <v>44101</v>
      </c>
      <c r="Y258" t="s">
        <v>1961</v>
      </c>
      <c r="Z258" t="s">
        <v>219</v>
      </c>
      <c r="AA258" s="11">
        <v>44099</v>
      </c>
      <c r="AB258" t="s">
        <v>220</v>
      </c>
      <c r="AC258" t="s">
        <v>2407</v>
      </c>
      <c r="AD258" t="s">
        <v>3944</v>
      </c>
      <c r="AE258">
        <v>62540</v>
      </c>
      <c r="AF258" t="s">
        <v>52</v>
      </c>
      <c r="AG258">
        <v>62513.450000000004</v>
      </c>
      <c r="AH258" t="s">
        <v>52</v>
      </c>
      <c r="AI258">
        <v>26.549999999995634</v>
      </c>
      <c r="AJ258" t="s">
        <v>101</v>
      </c>
      <c r="AK258" t="s">
        <v>103</v>
      </c>
      <c r="AL258" t="s">
        <v>97</v>
      </c>
      <c r="AM258" t="s">
        <v>2476</v>
      </c>
      <c r="AN258">
        <v>100000</v>
      </c>
      <c r="AO258">
        <v>0</v>
      </c>
      <c r="AP258" t="s">
        <v>2590</v>
      </c>
      <c r="AQ258" t="s">
        <v>2512</v>
      </c>
      <c r="AR258" t="s">
        <v>2407</v>
      </c>
      <c r="AS258" t="s">
        <v>7497</v>
      </c>
      <c r="AT258" t="s">
        <v>104</v>
      </c>
    </row>
    <row r="259" spans="1:46" x14ac:dyDescent="0.35">
      <c r="A259" t="s">
        <v>1960</v>
      </c>
      <c r="B259" t="s">
        <v>1855</v>
      </c>
      <c r="C259" t="s">
        <v>347</v>
      </c>
      <c r="D259" t="s">
        <v>1856</v>
      </c>
      <c r="E259" t="s">
        <v>1858</v>
      </c>
      <c r="H259" s="11">
        <v>44096</v>
      </c>
      <c r="I259">
        <v>22515</v>
      </c>
      <c r="L259" t="s">
        <v>35</v>
      </c>
      <c r="Q259" t="s">
        <v>350</v>
      </c>
      <c r="R259" t="s">
        <v>4155</v>
      </c>
      <c r="S259" t="s">
        <v>4154</v>
      </c>
      <c r="T259" t="s">
        <v>7492</v>
      </c>
      <c r="U259" t="s">
        <v>1369</v>
      </c>
      <c r="V259" t="s">
        <v>1960</v>
      </c>
      <c r="W259" t="s">
        <v>217</v>
      </c>
      <c r="X259" s="11">
        <v>44108</v>
      </c>
      <c r="Y259" t="s">
        <v>1961</v>
      </c>
      <c r="Z259" t="s">
        <v>219</v>
      </c>
      <c r="AA259" s="11">
        <v>44099</v>
      </c>
      <c r="AB259" t="s">
        <v>220</v>
      </c>
      <c r="AC259" t="s">
        <v>2407</v>
      </c>
      <c r="AD259" t="s">
        <v>3945</v>
      </c>
      <c r="AE259">
        <v>125080</v>
      </c>
      <c r="AF259" t="s">
        <v>52</v>
      </c>
      <c r="AG259">
        <v>125046.37</v>
      </c>
      <c r="AH259" t="s">
        <v>52</v>
      </c>
      <c r="AI259">
        <v>33.630000000004657</v>
      </c>
      <c r="AJ259" t="s">
        <v>101</v>
      </c>
      <c r="AK259" t="s">
        <v>103</v>
      </c>
      <c r="AL259" t="s">
        <v>97</v>
      </c>
      <c r="AM259" t="s">
        <v>2476</v>
      </c>
      <c r="AN259">
        <v>200000</v>
      </c>
      <c r="AO259">
        <v>0</v>
      </c>
      <c r="AP259" t="s">
        <v>2590</v>
      </c>
      <c r="AQ259" t="s">
        <v>2512</v>
      </c>
      <c r="AR259" t="s">
        <v>2407</v>
      </c>
      <c r="AS259" t="s">
        <v>7497</v>
      </c>
      <c r="AT259" t="s">
        <v>104</v>
      </c>
    </row>
    <row r="260" spans="1:46" x14ac:dyDescent="0.35">
      <c r="A260" t="s">
        <v>1550</v>
      </c>
      <c r="B260" t="s">
        <v>1547</v>
      </c>
      <c r="E260" t="s">
        <v>1548</v>
      </c>
      <c r="H260" s="11">
        <v>43977</v>
      </c>
      <c r="I260">
        <v>17092</v>
      </c>
      <c r="J260" t="s">
        <v>1422</v>
      </c>
      <c r="L260" t="s">
        <v>35</v>
      </c>
      <c r="Q260" t="e">
        <v>#N/A</v>
      </c>
      <c r="R260" t="s">
        <v>4155</v>
      </c>
      <c r="S260" t="s">
        <v>4154</v>
      </c>
      <c r="T260" t="s">
        <v>7492</v>
      </c>
      <c r="U260" t="s">
        <v>1549</v>
      </c>
      <c r="V260" t="s">
        <v>1550</v>
      </c>
      <c r="W260" t="s">
        <v>88</v>
      </c>
      <c r="X260" s="11">
        <v>43987</v>
      </c>
      <c r="Y260" t="s">
        <v>1551</v>
      </c>
      <c r="Z260" t="s">
        <v>219</v>
      </c>
      <c r="AA260" s="11">
        <v>43987</v>
      </c>
      <c r="AB260" t="s">
        <v>220</v>
      </c>
      <c r="AC260" t="s">
        <v>2407</v>
      </c>
      <c r="AD260" t="s">
        <v>3819</v>
      </c>
      <c r="AE260">
        <v>726000</v>
      </c>
      <c r="AF260" t="s">
        <v>52</v>
      </c>
      <c r="AG260">
        <v>0</v>
      </c>
      <c r="AH260" t="s">
        <v>52</v>
      </c>
      <c r="AI260">
        <v>726000</v>
      </c>
      <c r="AJ260" t="s">
        <v>101</v>
      </c>
      <c r="AK260" t="s">
        <v>103</v>
      </c>
      <c r="AL260" t="s">
        <v>97</v>
      </c>
      <c r="AM260" t="s">
        <v>2488</v>
      </c>
      <c r="AN260">
        <v>1</v>
      </c>
      <c r="AO260">
        <v>0</v>
      </c>
      <c r="AP260" t="s">
        <v>2590</v>
      </c>
      <c r="AQ260" t="s">
        <v>2512</v>
      </c>
      <c r="AR260" t="s">
        <v>2407</v>
      </c>
      <c r="AS260" t="s">
        <v>7497</v>
      </c>
      <c r="AT260" t="s">
        <v>104</v>
      </c>
    </row>
    <row r="261" spans="1:46" x14ac:dyDescent="0.35">
      <c r="A261" t="s">
        <v>1426</v>
      </c>
      <c r="B261" t="s">
        <v>1425</v>
      </c>
      <c r="E261" t="s">
        <v>400</v>
      </c>
      <c r="H261" s="11">
        <v>43965</v>
      </c>
      <c r="I261">
        <v>16456</v>
      </c>
      <c r="J261" t="s">
        <v>396</v>
      </c>
      <c r="L261" t="s">
        <v>35</v>
      </c>
      <c r="Q261" s="11">
        <v>43967</v>
      </c>
      <c r="R261" t="s">
        <v>4155</v>
      </c>
      <c r="S261" t="s">
        <v>4154</v>
      </c>
      <c r="T261" t="s">
        <v>7492</v>
      </c>
      <c r="U261" t="s">
        <v>401</v>
      </c>
      <c r="V261" t="s">
        <v>1426</v>
      </c>
      <c r="W261" t="s">
        <v>88</v>
      </c>
      <c r="X261" s="11">
        <v>43969</v>
      </c>
      <c r="Y261" t="s">
        <v>1427</v>
      </c>
      <c r="Z261" t="s">
        <v>219</v>
      </c>
      <c r="AA261" s="11">
        <v>43969</v>
      </c>
      <c r="AB261" t="s">
        <v>220</v>
      </c>
      <c r="AC261" t="s">
        <v>2407</v>
      </c>
      <c r="AD261" t="s">
        <v>3769</v>
      </c>
      <c r="AE261">
        <v>88935</v>
      </c>
      <c r="AF261" t="s">
        <v>52</v>
      </c>
      <c r="AG261">
        <v>88934.999999999985</v>
      </c>
      <c r="AH261" t="s">
        <v>52</v>
      </c>
      <c r="AI261">
        <v>0</v>
      </c>
      <c r="AJ261" t="s">
        <v>101</v>
      </c>
      <c r="AK261" t="s">
        <v>103</v>
      </c>
      <c r="AL261" t="s">
        <v>97</v>
      </c>
      <c r="AM261" t="s">
        <v>2488</v>
      </c>
      <c r="AN261">
        <v>1</v>
      </c>
      <c r="AO261">
        <v>0</v>
      </c>
      <c r="AP261" t="s">
        <v>2590</v>
      </c>
      <c r="AQ261" t="s">
        <v>2512</v>
      </c>
      <c r="AR261" t="s">
        <v>2407</v>
      </c>
      <c r="AS261" t="s">
        <v>7497</v>
      </c>
      <c r="AT261" t="s">
        <v>104</v>
      </c>
    </row>
    <row r="262" spans="1:46" x14ac:dyDescent="0.35">
      <c r="A262" t="s">
        <v>1333</v>
      </c>
      <c r="B262" t="s">
        <v>1332</v>
      </c>
      <c r="E262" t="s">
        <v>400</v>
      </c>
      <c r="G262">
        <v>0</v>
      </c>
      <c r="H262" s="11">
        <v>43963</v>
      </c>
      <c r="I262">
        <v>16237</v>
      </c>
      <c r="J262" t="s">
        <v>282</v>
      </c>
      <c r="L262" t="s">
        <v>35</v>
      </c>
      <c r="Q262" s="11">
        <v>43963</v>
      </c>
      <c r="R262" t="s">
        <v>4153</v>
      </c>
      <c r="S262" t="s">
        <v>4152</v>
      </c>
      <c r="T262" t="s">
        <v>7492</v>
      </c>
      <c r="U262" t="s">
        <v>401</v>
      </c>
      <c r="V262" t="s">
        <v>1333</v>
      </c>
      <c r="W262" t="s">
        <v>88</v>
      </c>
      <c r="X262" s="11">
        <v>43963</v>
      </c>
      <c r="Y262" t="s">
        <v>1334</v>
      </c>
      <c r="Z262" t="s">
        <v>219</v>
      </c>
      <c r="AA262" s="11">
        <v>43963</v>
      </c>
      <c r="AB262" t="s">
        <v>220</v>
      </c>
      <c r="AC262" t="s">
        <v>2407</v>
      </c>
      <c r="AD262" t="s">
        <v>3744</v>
      </c>
      <c r="AE262">
        <v>5976.43</v>
      </c>
      <c r="AF262" t="s">
        <v>52</v>
      </c>
      <c r="AG262">
        <v>5976.43</v>
      </c>
      <c r="AH262" t="s">
        <v>52</v>
      </c>
      <c r="AI262">
        <v>0</v>
      </c>
      <c r="AJ262" t="s">
        <v>101</v>
      </c>
      <c r="AK262" t="s">
        <v>103</v>
      </c>
      <c r="AL262" t="s">
        <v>97</v>
      </c>
      <c r="AM262" t="s">
        <v>2488</v>
      </c>
      <c r="AN262">
        <v>1</v>
      </c>
      <c r="AO262">
        <v>0</v>
      </c>
      <c r="AP262" t="s">
        <v>2473</v>
      </c>
      <c r="AQ262" t="s">
        <v>2526</v>
      </c>
      <c r="AR262" t="s">
        <v>2407</v>
      </c>
      <c r="AS262" t="s">
        <v>7497</v>
      </c>
      <c r="AT262" t="s">
        <v>104</v>
      </c>
    </row>
    <row r="263" spans="1:46" x14ac:dyDescent="0.35">
      <c r="A263" t="s">
        <v>1380</v>
      </c>
      <c r="B263" t="s">
        <v>1377</v>
      </c>
      <c r="E263" t="s">
        <v>1378</v>
      </c>
      <c r="G263">
        <v>0</v>
      </c>
      <c r="H263" s="11">
        <v>43964</v>
      </c>
      <c r="I263">
        <v>16381</v>
      </c>
      <c r="J263" t="s">
        <v>282</v>
      </c>
      <c r="L263" t="s">
        <v>35</v>
      </c>
      <c r="Q263" s="11">
        <v>43965</v>
      </c>
      <c r="R263" t="s">
        <v>4158</v>
      </c>
      <c r="S263" t="s">
        <v>2478</v>
      </c>
      <c r="T263" t="s">
        <v>7492</v>
      </c>
      <c r="U263" t="s">
        <v>1379</v>
      </c>
      <c r="V263" t="s">
        <v>1380</v>
      </c>
      <c r="W263" t="s">
        <v>88</v>
      </c>
      <c r="X263" s="11">
        <v>43964</v>
      </c>
      <c r="Y263" t="s">
        <v>1381</v>
      </c>
      <c r="Z263" t="s">
        <v>219</v>
      </c>
      <c r="AA263" s="11">
        <v>43964</v>
      </c>
      <c r="AB263" t="s">
        <v>220</v>
      </c>
      <c r="AC263" t="s">
        <v>4161</v>
      </c>
      <c r="AD263" t="s">
        <v>3754</v>
      </c>
      <c r="AE263">
        <v>1887.6</v>
      </c>
      <c r="AF263" t="s">
        <v>52</v>
      </c>
      <c r="AG263">
        <v>1887.6</v>
      </c>
      <c r="AH263" t="s">
        <v>52</v>
      </c>
      <c r="AI263">
        <v>0</v>
      </c>
      <c r="AJ263" t="s">
        <v>101</v>
      </c>
      <c r="AK263" t="s">
        <v>113</v>
      </c>
      <c r="AL263" t="s">
        <v>97</v>
      </c>
      <c r="AM263" t="s">
        <v>2488</v>
      </c>
      <c r="AN263">
        <v>1</v>
      </c>
      <c r="AO263">
        <v>0</v>
      </c>
      <c r="AP263" t="s">
        <v>2473</v>
      </c>
      <c r="AQ263" t="s">
        <v>2526</v>
      </c>
      <c r="AR263" t="s">
        <v>2407</v>
      </c>
      <c r="AS263" t="s">
        <v>7512</v>
      </c>
      <c r="AT263" t="s">
        <v>114</v>
      </c>
    </row>
    <row r="264" spans="1:46" x14ac:dyDescent="0.35">
      <c r="A264" t="s">
        <v>1123</v>
      </c>
      <c r="B264" t="s">
        <v>1122</v>
      </c>
      <c r="E264" t="s">
        <v>1118</v>
      </c>
      <c r="G264">
        <v>0</v>
      </c>
      <c r="H264" s="11">
        <v>43945</v>
      </c>
      <c r="I264">
        <v>12996</v>
      </c>
      <c r="J264" t="s">
        <v>282</v>
      </c>
      <c r="L264" t="s">
        <v>35</v>
      </c>
      <c r="Q264" s="11">
        <v>43945</v>
      </c>
      <c r="R264" t="s">
        <v>4153</v>
      </c>
      <c r="S264" t="s">
        <v>4152</v>
      </c>
      <c r="T264" t="s">
        <v>7492</v>
      </c>
      <c r="U264" t="s">
        <v>1119</v>
      </c>
      <c r="V264" t="s">
        <v>1123</v>
      </c>
      <c r="W264" t="s">
        <v>88</v>
      </c>
      <c r="X264" s="11">
        <v>43951</v>
      </c>
      <c r="Y264" t="s">
        <v>1124</v>
      </c>
      <c r="Z264" t="s">
        <v>219</v>
      </c>
      <c r="AA264" s="11">
        <v>43951</v>
      </c>
      <c r="AB264" t="s">
        <v>220</v>
      </c>
      <c r="AC264" t="s">
        <v>2407</v>
      </c>
      <c r="AD264" t="s">
        <v>3693</v>
      </c>
      <c r="AE264">
        <v>5343</v>
      </c>
      <c r="AF264" t="s">
        <v>52</v>
      </c>
      <c r="AG264">
        <v>4642.59</v>
      </c>
      <c r="AH264" t="s">
        <v>52</v>
      </c>
      <c r="AI264">
        <v>700.40999999999985</v>
      </c>
      <c r="AJ264" t="s">
        <v>101</v>
      </c>
      <c r="AK264" t="s">
        <v>113</v>
      </c>
      <c r="AL264" t="s">
        <v>97</v>
      </c>
      <c r="AM264" t="s">
        <v>2488</v>
      </c>
      <c r="AN264">
        <v>1</v>
      </c>
      <c r="AO264">
        <v>0</v>
      </c>
      <c r="AP264" t="s">
        <v>2473</v>
      </c>
      <c r="AQ264" t="s">
        <v>2526</v>
      </c>
      <c r="AR264" t="s">
        <v>2407</v>
      </c>
      <c r="AS264" t="s">
        <v>7512</v>
      </c>
      <c r="AT264" t="s">
        <v>114</v>
      </c>
    </row>
    <row r="265" spans="1:46" x14ac:dyDescent="0.35">
      <c r="A265" t="s">
        <v>1937</v>
      </c>
      <c r="B265" t="s">
        <v>1892</v>
      </c>
      <c r="E265" t="s">
        <v>1935</v>
      </c>
      <c r="H265" t="s">
        <v>214</v>
      </c>
      <c r="I265" t="s">
        <v>214</v>
      </c>
      <c r="L265" t="s">
        <v>35</v>
      </c>
      <c r="R265" t="s">
        <v>4158</v>
      </c>
      <c r="S265" t="s">
        <v>2478</v>
      </c>
      <c r="T265" t="s">
        <v>7492</v>
      </c>
      <c r="U265" t="s">
        <v>1936</v>
      </c>
      <c r="V265" t="s">
        <v>1937</v>
      </c>
      <c r="W265" t="s">
        <v>88</v>
      </c>
      <c r="X265" s="11">
        <v>44077</v>
      </c>
      <c r="Y265" t="s">
        <v>1938</v>
      </c>
      <c r="Z265" t="s">
        <v>219</v>
      </c>
      <c r="AA265" s="11">
        <v>44077</v>
      </c>
      <c r="AB265" t="s">
        <v>220</v>
      </c>
      <c r="AC265" t="s">
        <v>2407</v>
      </c>
      <c r="AD265" t="s">
        <v>3934</v>
      </c>
      <c r="AE265">
        <v>370.26</v>
      </c>
      <c r="AF265" t="s">
        <v>52</v>
      </c>
      <c r="AG265">
        <v>370.26</v>
      </c>
      <c r="AH265" t="s">
        <v>52</v>
      </c>
      <c r="AI265">
        <v>0</v>
      </c>
      <c r="AJ265" t="s">
        <v>101</v>
      </c>
      <c r="AK265" t="s">
        <v>51</v>
      </c>
      <c r="AL265" t="s">
        <v>97</v>
      </c>
      <c r="AM265" t="s">
        <v>2488</v>
      </c>
      <c r="AN265">
        <v>1</v>
      </c>
      <c r="AO265">
        <v>0</v>
      </c>
      <c r="AP265" t="s">
        <v>2473</v>
      </c>
      <c r="AQ265" t="s">
        <v>2526</v>
      </c>
      <c r="AR265" t="s">
        <v>2407</v>
      </c>
      <c r="AS265" t="s">
        <v>7493</v>
      </c>
      <c r="AT265" t="s">
        <v>102</v>
      </c>
    </row>
    <row r="266" spans="1:46" x14ac:dyDescent="0.35">
      <c r="A266" t="s">
        <v>2008</v>
      </c>
      <c r="B266" t="s">
        <v>2000</v>
      </c>
      <c r="C266" t="s">
        <v>347</v>
      </c>
      <c r="D266" t="s">
        <v>2007</v>
      </c>
      <c r="E266" t="s">
        <v>2002</v>
      </c>
      <c r="H266" t="s">
        <v>2003</v>
      </c>
      <c r="I266" t="s">
        <v>2004</v>
      </c>
      <c r="K266" s="11">
        <v>44085</v>
      </c>
      <c r="L266" t="s">
        <v>35</v>
      </c>
      <c r="P266" t="s">
        <v>1864</v>
      </c>
      <c r="Q266" t="s">
        <v>350</v>
      </c>
      <c r="R266" t="s">
        <v>4155</v>
      </c>
      <c r="S266" t="s">
        <v>4154</v>
      </c>
      <c r="T266" t="s">
        <v>7492</v>
      </c>
      <c r="U266" t="s">
        <v>785</v>
      </c>
      <c r="V266" t="s">
        <v>2008</v>
      </c>
      <c r="W266" t="s">
        <v>88</v>
      </c>
      <c r="X266" s="11">
        <v>44119</v>
      </c>
      <c r="Y266" t="s">
        <v>2009</v>
      </c>
      <c r="Z266" t="s">
        <v>219</v>
      </c>
      <c r="AA266" s="11">
        <v>44110</v>
      </c>
      <c r="AB266" t="s">
        <v>220</v>
      </c>
      <c r="AC266" t="s">
        <v>2407</v>
      </c>
      <c r="AD266" t="s">
        <v>3982</v>
      </c>
      <c r="AE266">
        <v>54450</v>
      </c>
      <c r="AF266" t="s">
        <v>52</v>
      </c>
      <c r="AG266">
        <v>0</v>
      </c>
      <c r="AH266" t="s">
        <v>52</v>
      </c>
      <c r="AI266">
        <v>54450</v>
      </c>
      <c r="AJ266" t="s">
        <v>101</v>
      </c>
      <c r="AK266" t="s">
        <v>103</v>
      </c>
      <c r="AL266" t="s">
        <v>97</v>
      </c>
      <c r="AM266" t="s">
        <v>2476</v>
      </c>
      <c r="AN266">
        <v>3000</v>
      </c>
      <c r="AO266">
        <v>3000</v>
      </c>
      <c r="AP266" t="s">
        <v>2590</v>
      </c>
      <c r="AQ266" t="s">
        <v>2512</v>
      </c>
      <c r="AR266" t="s">
        <v>2407</v>
      </c>
      <c r="AS266" t="s">
        <v>7497</v>
      </c>
      <c r="AT266" t="s">
        <v>104</v>
      </c>
    </row>
    <row r="267" spans="1:46" x14ac:dyDescent="0.35">
      <c r="A267" t="s">
        <v>1236</v>
      </c>
      <c r="B267" t="s">
        <v>1232</v>
      </c>
      <c r="D267" t="s">
        <v>1233</v>
      </c>
      <c r="E267" t="s">
        <v>1234</v>
      </c>
      <c r="G267">
        <v>0.5</v>
      </c>
      <c r="H267" s="11">
        <v>43956</v>
      </c>
      <c r="I267">
        <v>13580</v>
      </c>
      <c r="J267" t="s">
        <v>1186</v>
      </c>
      <c r="K267" s="11">
        <v>43995</v>
      </c>
      <c r="L267" t="s">
        <v>35</v>
      </c>
      <c r="Q267" s="11">
        <v>43956</v>
      </c>
      <c r="R267" t="s">
        <v>4155</v>
      </c>
      <c r="S267" t="s">
        <v>4154</v>
      </c>
      <c r="T267" t="s">
        <v>7492</v>
      </c>
      <c r="U267" t="s">
        <v>1235</v>
      </c>
      <c r="V267" t="s">
        <v>1236</v>
      </c>
      <c r="W267" t="s">
        <v>88</v>
      </c>
      <c r="X267" s="11">
        <v>43958</v>
      </c>
      <c r="Y267" t="s">
        <v>1237</v>
      </c>
      <c r="Z267" t="s">
        <v>219</v>
      </c>
      <c r="AA267" s="11">
        <v>43958</v>
      </c>
      <c r="AB267" t="s">
        <v>220</v>
      </c>
      <c r="AC267" t="s">
        <v>2407</v>
      </c>
      <c r="AD267" t="s">
        <v>3720</v>
      </c>
      <c r="AE267">
        <v>1522161.56</v>
      </c>
      <c r="AF267" t="s">
        <v>52</v>
      </c>
      <c r="AG267">
        <v>756321.84</v>
      </c>
      <c r="AH267" t="s">
        <v>52</v>
      </c>
      <c r="AI267">
        <v>765839.72000000009</v>
      </c>
      <c r="AJ267" t="s">
        <v>101</v>
      </c>
      <c r="AK267" t="s">
        <v>51</v>
      </c>
      <c r="AL267" t="s">
        <v>97</v>
      </c>
      <c r="AM267" t="s">
        <v>2488</v>
      </c>
      <c r="AN267">
        <v>1</v>
      </c>
      <c r="AO267">
        <v>0</v>
      </c>
      <c r="AP267" t="s">
        <v>2590</v>
      </c>
      <c r="AQ267" t="s">
        <v>2512</v>
      </c>
      <c r="AR267" t="s">
        <v>2407</v>
      </c>
      <c r="AS267" t="s">
        <v>7493</v>
      </c>
      <c r="AT267" t="s">
        <v>102</v>
      </c>
    </row>
    <row r="268" spans="1:46" x14ac:dyDescent="0.35">
      <c r="A268" t="s">
        <v>936</v>
      </c>
      <c r="B268" t="s">
        <v>932</v>
      </c>
      <c r="E268" t="s">
        <v>933</v>
      </c>
      <c r="G268">
        <v>0</v>
      </c>
      <c r="H268" s="11">
        <v>43944</v>
      </c>
      <c r="I268">
        <v>12962</v>
      </c>
      <c r="J268" t="s">
        <v>934</v>
      </c>
      <c r="K268" s="11">
        <v>43995</v>
      </c>
      <c r="L268" t="s">
        <v>35</v>
      </c>
      <c r="Q268" s="11">
        <v>43944</v>
      </c>
      <c r="R268" t="s">
        <v>4155</v>
      </c>
      <c r="S268" t="s">
        <v>4154</v>
      </c>
      <c r="T268" t="s">
        <v>7492</v>
      </c>
      <c r="U268" t="s">
        <v>935</v>
      </c>
      <c r="V268" t="s">
        <v>936</v>
      </c>
      <c r="W268" t="s">
        <v>88</v>
      </c>
      <c r="X268" s="11">
        <v>43948</v>
      </c>
      <c r="Y268" t="s">
        <v>937</v>
      </c>
      <c r="Z268" t="s">
        <v>219</v>
      </c>
      <c r="AA268" s="11">
        <v>43948</v>
      </c>
      <c r="AB268" t="s">
        <v>220</v>
      </c>
      <c r="AC268" t="s">
        <v>2407</v>
      </c>
      <c r="AD268" t="s">
        <v>3626</v>
      </c>
      <c r="AE268">
        <v>221361.02</v>
      </c>
      <c r="AF268" t="s">
        <v>52</v>
      </c>
      <c r="AG268">
        <v>221361.02</v>
      </c>
      <c r="AH268" t="s">
        <v>52</v>
      </c>
      <c r="AI268">
        <v>0</v>
      </c>
      <c r="AJ268" t="s">
        <v>101</v>
      </c>
      <c r="AK268" t="s">
        <v>111</v>
      </c>
      <c r="AL268" t="s">
        <v>97</v>
      </c>
      <c r="AM268" t="s">
        <v>2488</v>
      </c>
      <c r="AN268">
        <v>1</v>
      </c>
      <c r="AO268">
        <v>0</v>
      </c>
      <c r="AP268" t="s">
        <v>2590</v>
      </c>
      <c r="AQ268" t="s">
        <v>2512</v>
      </c>
      <c r="AR268" t="s">
        <v>2407</v>
      </c>
      <c r="AS268" t="s">
        <v>7503</v>
      </c>
      <c r="AT268" t="s">
        <v>112</v>
      </c>
    </row>
    <row r="269" spans="1:46" x14ac:dyDescent="0.35">
      <c r="A269" t="s">
        <v>2245</v>
      </c>
      <c r="B269" t="s">
        <v>1972</v>
      </c>
      <c r="D269" t="s">
        <v>1851</v>
      </c>
      <c r="E269" t="s">
        <v>1579</v>
      </c>
      <c r="H269" s="11">
        <v>44128</v>
      </c>
      <c r="I269">
        <v>23800</v>
      </c>
      <c r="J269" t="s">
        <v>1957</v>
      </c>
      <c r="K269" t="s">
        <v>1957</v>
      </c>
      <c r="L269" t="s">
        <v>35</v>
      </c>
      <c r="M269" t="s">
        <v>332</v>
      </c>
      <c r="O269" t="s">
        <v>163</v>
      </c>
      <c r="P269" t="s">
        <v>1864</v>
      </c>
      <c r="Q269" t="s">
        <v>1870</v>
      </c>
      <c r="R269" t="s">
        <v>4155</v>
      </c>
      <c r="S269" t="s">
        <v>4154</v>
      </c>
      <c r="T269" t="s">
        <v>7492</v>
      </c>
      <c r="U269" t="s">
        <v>1580</v>
      </c>
      <c r="V269" t="s">
        <v>2245</v>
      </c>
      <c r="W269" t="s">
        <v>222</v>
      </c>
      <c r="X269" s="11">
        <v>44109</v>
      </c>
      <c r="Y269" t="s">
        <v>2248</v>
      </c>
      <c r="Z269" t="s">
        <v>219</v>
      </c>
      <c r="AA269" s="11">
        <v>44109</v>
      </c>
      <c r="AB269" t="s">
        <v>220</v>
      </c>
      <c r="AC269" t="s">
        <v>2407</v>
      </c>
      <c r="AD269" t="s">
        <v>3957</v>
      </c>
      <c r="AE269">
        <v>465.85</v>
      </c>
      <c r="AF269" t="s">
        <v>52</v>
      </c>
      <c r="AG269">
        <v>465.85</v>
      </c>
      <c r="AH269" t="s">
        <v>52</v>
      </c>
      <c r="AI269">
        <v>0</v>
      </c>
      <c r="AJ269" t="s">
        <v>101</v>
      </c>
      <c r="AK269" t="s">
        <v>74</v>
      </c>
      <c r="AL269" t="s">
        <v>97</v>
      </c>
      <c r="AM269" t="s">
        <v>2488</v>
      </c>
      <c r="AN269">
        <v>1</v>
      </c>
      <c r="AO269">
        <v>0</v>
      </c>
      <c r="AP269" t="s">
        <v>2473</v>
      </c>
      <c r="AQ269" t="s">
        <v>2526</v>
      </c>
      <c r="AR269" t="s">
        <v>2407</v>
      </c>
      <c r="AS269" t="s">
        <v>7509</v>
      </c>
      <c r="AT269" t="s">
        <v>116</v>
      </c>
    </row>
    <row r="270" spans="1:46" x14ac:dyDescent="0.35">
      <c r="A270" t="s">
        <v>658</v>
      </c>
      <c r="B270" t="s">
        <v>657</v>
      </c>
      <c r="D270" t="s">
        <v>526</v>
      </c>
      <c r="E270" t="s">
        <v>527</v>
      </c>
      <c r="H270" s="11">
        <v>43929</v>
      </c>
      <c r="I270">
        <v>11672</v>
      </c>
      <c r="J270" t="s">
        <v>282</v>
      </c>
      <c r="L270" t="s">
        <v>35</v>
      </c>
      <c r="Q270" s="11">
        <v>43930</v>
      </c>
      <c r="R270" t="s">
        <v>4155</v>
      </c>
      <c r="S270" t="s">
        <v>4154</v>
      </c>
      <c r="T270" t="s">
        <v>7492</v>
      </c>
      <c r="U270" t="s">
        <v>528</v>
      </c>
      <c r="V270" t="s">
        <v>658</v>
      </c>
      <c r="W270" t="s">
        <v>88</v>
      </c>
      <c r="X270" s="11">
        <v>43929</v>
      </c>
      <c r="Y270" t="s">
        <v>659</v>
      </c>
      <c r="Z270" t="s">
        <v>219</v>
      </c>
      <c r="AA270" s="11">
        <v>43929</v>
      </c>
      <c r="AB270" t="s">
        <v>220</v>
      </c>
      <c r="AC270" t="s">
        <v>4161</v>
      </c>
      <c r="AD270" t="s">
        <v>3554</v>
      </c>
      <c r="AE270">
        <v>5924.16</v>
      </c>
      <c r="AF270" t="s">
        <v>52</v>
      </c>
      <c r="AG270">
        <v>5924.16</v>
      </c>
      <c r="AH270" t="s">
        <v>52</v>
      </c>
      <c r="AI270">
        <v>0</v>
      </c>
      <c r="AJ270" t="s">
        <v>101</v>
      </c>
      <c r="AK270" t="s">
        <v>51</v>
      </c>
      <c r="AL270" t="s">
        <v>97</v>
      </c>
      <c r="AM270" t="s">
        <v>2488</v>
      </c>
      <c r="AN270">
        <v>1</v>
      </c>
      <c r="AO270">
        <v>0</v>
      </c>
      <c r="AP270" t="s">
        <v>2590</v>
      </c>
      <c r="AQ270" t="s">
        <v>2512</v>
      </c>
      <c r="AR270" t="s">
        <v>2407</v>
      </c>
      <c r="AS270" t="s">
        <v>7493</v>
      </c>
      <c r="AT270" t="s">
        <v>102</v>
      </c>
    </row>
    <row r="271" spans="1:46" x14ac:dyDescent="0.35">
      <c r="A271" t="s">
        <v>658</v>
      </c>
      <c r="B271" t="s">
        <v>657</v>
      </c>
      <c r="D271" t="s">
        <v>526</v>
      </c>
      <c r="E271" t="s">
        <v>527</v>
      </c>
      <c r="H271" s="11">
        <v>43929</v>
      </c>
      <c r="I271">
        <v>11672</v>
      </c>
      <c r="J271" t="s">
        <v>282</v>
      </c>
      <c r="L271" t="s">
        <v>35</v>
      </c>
      <c r="Q271" s="11">
        <v>43930</v>
      </c>
      <c r="R271" t="s">
        <v>4155</v>
      </c>
      <c r="S271" t="s">
        <v>4154</v>
      </c>
      <c r="T271" t="s">
        <v>7492</v>
      </c>
      <c r="U271" t="s">
        <v>528</v>
      </c>
      <c r="V271" t="s">
        <v>658</v>
      </c>
      <c r="W271" t="s">
        <v>217</v>
      </c>
      <c r="X271" s="11">
        <v>43929</v>
      </c>
      <c r="Y271" t="s">
        <v>659</v>
      </c>
      <c r="Z271" t="s">
        <v>219</v>
      </c>
      <c r="AA271" s="11">
        <v>43929</v>
      </c>
      <c r="AB271" t="s">
        <v>220</v>
      </c>
      <c r="AC271" t="s">
        <v>4161</v>
      </c>
      <c r="AD271" t="s">
        <v>3555</v>
      </c>
      <c r="AE271">
        <v>18498.48</v>
      </c>
      <c r="AF271" t="s">
        <v>52</v>
      </c>
      <c r="AG271">
        <v>18498.48</v>
      </c>
      <c r="AH271" t="s">
        <v>52</v>
      </c>
      <c r="AI271">
        <v>0</v>
      </c>
      <c r="AJ271" t="s">
        <v>101</v>
      </c>
      <c r="AK271" t="s">
        <v>51</v>
      </c>
      <c r="AL271" t="s">
        <v>97</v>
      </c>
      <c r="AM271" t="s">
        <v>2488</v>
      </c>
      <c r="AN271">
        <v>1</v>
      </c>
      <c r="AO271">
        <v>0</v>
      </c>
      <c r="AP271" t="s">
        <v>2590</v>
      </c>
      <c r="AQ271" t="s">
        <v>2512</v>
      </c>
      <c r="AR271" t="s">
        <v>2407</v>
      </c>
      <c r="AS271" t="s">
        <v>7493</v>
      </c>
      <c r="AT271" t="s">
        <v>102</v>
      </c>
    </row>
    <row r="272" spans="1:46" x14ac:dyDescent="0.35">
      <c r="A272" t="s">
        <v>737</v>
      </c>
      <c r="B272" t="s">
        <v>733</v>
      </c>
      <c r="D272" t="s">
        <v>734</v>
      </c>
      <c r="E272" t="s">
        <v>735</v>
      </c>
      <c r="G272">
        <v>1</v>
      </c>
      <c r="H272" s="11">
        <v>43930</v>
      </c>
      <c r="I272">
        <v>11867</v>
      </c>
      <c r="J272" t="s">
        <v>379</v>
      </c>
      <c r="K272" s="11">
        <v>43995</v>
      </c>
      <c r="L272" t="s">
        <v>35</v>
      </c>
      <c r="Q272" s="11">
        <v>43930</v>
      </c>
      <c r="R272" t="s">
        <v>4155</v>
      </c>
      <c r="S272" t="s">
        <v>4154</v>
      </c>
      <c r="T272" t="s">
        <v>7492</v>
      </c>
      <c r="U272" t="s">
        <v>736</v>
      </c>
      <c r="V272" t="s">
        <v>737</v>
      </c>
      <c r="W272" t="s">
        <v>88</v>
      </c>
      <c r="X272" s="11">
        <v>43931</v>
      </c>
      <c r="Y272" t="s">
        <v>738</v>
      </c>
      <c r="Z272" t="s">
        <v>219</v>
      </c>
      <c r="AA272" s="11">
        <v>43931</v>
      </c>
      <c r="AB272" t="s">
        <v>220</v>
      </c>
      <c r="AC272" t="s">
        <v>2407</v>
      </c>
      <c r="AD272" t="s">
        <v>3566</v>
      </c>
      <c r="AE272">
        <v>1573000</v>
      </c>
      <c r="AF272" t="s">
        <v>52</v>
      </c>
      <c r="AG272">
        <v>1573000</v>
      </c>
      <c r="AH272" t="s">
        <v>52</v>
      </c>
      <c r="AI272">
        <v>0</v>
      </c>
      <c r="AJ272" t="s">
        <v>101</v>
      </c>
      <c r="AK272" t="s">
        <v>51</v>
      </c>
      <c r="AL272" t="s">
        <v>97</v>
      </c>
      <c r="AM272" t="s">
        <v>2488</v>
      </c>
      <c r="AN272">
        <v>1</v>
      </c>
      <c r="AO272">
        <v>0</v>
      </c>
      <c r="AP272" t="s">
        <v>2590</v>
      </c>
      <c r="AQ272" t="s">
        <v>2512</v>
      </c>
      <c r="AR272" t="s">
        <v>2407</v>
      </c>
      <c r="AS272" t="s">
        <v>7493</v>
      </c>
      <c r="AT272" t="s">
        <v>102</v>
      </c>
    </row>
    <row r="273" spans="1:46" x14ac:dyDescent="0.35">
      <c r="A273" t="s">
        <v>731</v>
      </c>
      <c r="B273" t="s">
        <v>727</v>
      </c>
      <c r="D273" t="s">
        <v>728</v>
      </c>
      <c r="E273" t="s">
        <v>729</v>
      </c>
      <c r="G273">
        <v>1</v>
      </c>
      <c r="H273" s="11">
        <v>43930</v>
      </c>
      <c r="I273">
        <v>11925</v>
      </c>
      <c r="J273" t="s">
        <v>379</v>
      </c>
      <c r="K273" s="11">
        <v>43995</v>
      </c>
      <c r="L273" t="s">
        <v>35</v>
      </c>
      <c r="Q273" s="11">
        <v>43930</v>
      </c>
      <c r="R273" t="s">
        <v>4155</v>
      </c>
      <c r="S273" t="s">
        <v>4154</v>
      </c>
      <c r="T273" t="s">
        <v>7492</v>
      </c>
      <c r="U273" t="s">
        <v>730</v>
      </c>
      <c r="V273" t="s">
        <v>731</v>
      </c>
      <c r="W273" t="s">
        <v>88</v>
      </c>
      <c r="X273" s="11">
        <v>43931</v>
      </c>
      <c r="Y273" t="s">
        <v>732</v>
      </c>
      <c r="Z273" t="s">
        <v>219</v>
      </c>
      <c r="AA273" s="11">
        <v>43931</v>
      </c>
      <c r="AB273" t="s">
        <v>220</v>
      </c>
      <c r="AC273" t="s">
        <v>2407</v>
      </c>
      <c r="AD273" t="s">
        <v>3572</v>
      </c>
      <c r="AE273">
        <v>21700000</v>
      </c>
      <c r="AF273" t="s">
        <v>52</v>
      </c>
      <c r="AG273">
        <v>21700000</v>
      </c>
      <c r="AH273" t="s">
        <v>52</v>
      </c>
      <c r="AI273">
        <v>0</v>
      </c>
      <c r="AJ273" t="s">
        <v>101</v>
      </c>
      <c r="AK273" t="s">
        <v>51</v>
      </c>
      <c r="AL273" t="s">
        <v>97</v>
      </c>
      <c r="AM273" t="s">
        <v>2488</v>
      </c>
      <c r="AN273">
        <v>1</v>
      </c>
      <c r="AO273">
        <v>0</v>
      </c>
      <c r="AP273" t="s">
        <v>2590</v>
      </c>
      <c r="AQ273" t="s">
        <v>2512</v>
      </c>
      <c r="AR273" t="s">
        <v>2407</v>
      </c>
      <c r="AS273" t="s">
        <v>7493</v>
      </c>
      <c r="AT273" t="s">
        <v>102</v>
      </c>
    </row>
    <row r="274" spans="1:46" x14ac:dyDescent="0.35">
      <c r="A274" t="s">
        <v>1443</v>
      </c>
      <c r="B274" t="s">
        <v>1440</v>
      </c>
      <c r="E274" t="s">
        <v>1441</v>
      </c>
      <c r="G274">
        <v>0</v>
      </c>
      <c r="H274" s="11">
        <v>43966</v>
      </c>
      <c r="I274">
        <v>16562</v>
      </c>
      <c r="J274" t="s">
        <v>282</v>
      </c>
      <c r="L274" t="s">
        <v>35</v>
      </c>
      <c r="Q274" s="11">
        <v>43966</v>
      </c>
      <c r="R274" t="s">
        <v>4155</v>
      </c>
      <c r="S274" t="s">
        <v>4154</v>
      </c>
      <c r="T274" t="s">
        <v>7492</v>
      </c>
      <c r="U274" t="s">
        <v>1442</v>
      </c>
      <c r="V274" t="s">
        <v>1443</v>
      </c>
      <c r="W274" t="s">
        <v>88</v>
      </c>
      <c r="X274" s="11">
        <v>43969</v>
      </c>
      <c r="Y274" t="s">
        <v>1444</v>
      </c>
      <c r="Z274" t="s">
        <v>219</v>
      </c>
      <c r="AA274" s="11">
        <v>43969</v>
      </c>
      <c r="AB274" t="s">
        <v>220</v>
      </c>
      <c r="AC274" t="s">
        <v>2407</v>
      </c>
      <c r="AD274" t="s">
        <v>3766</v>
      </c>
      <c r="AE274">
        <v>37322.21</v>
      </c>
      <c r="AF274" t="s">
        <v>52</v>
      </c>
      <c r="AG274">
        <v>37322.199999999997</v>
      </c>
      <c r="AH274" t="s">
        <v>52</v>
      </c>
      <c r="AI274">
        <v>1.0000000002037268E-2</v>
      </c>
      <c r="AJ274" t="s">
        <v>101</v>
      </c>
      <c r="AK274" t="s">
        <v>113</v>
      </c>
      <c r="AL274" t="s">
        <v>97</v>
      </c>
      <c r="AM274" t="s">
        <v>2488</v>
      </c>
      <c r="AN274">
        <v>1</v>
      </c>
      <c r="AO274">
        <v>0</v>
      </c>
      <c r="AP274" t="s">
        <v>2590</v>
      </c>
      <c r="AQ274" t="s">
        <v>2512</v>
      </c>
      <c r="AR274" t="s">
        <v>2407</v>
      </c>
      <c r="AS274" t="s">
        <v>7512</v>
      </c>
      <c r="AT274" t="s">
        <v>114</v>
      </c>
    </row>
    <row r="275" spans="1:46" x14ac:dyDescent="0.35">
      <c r="A275" t="s">
        <v>1918</v>
      </c>
      <c r="B275" t="s">
        <v>1907</v>
      </c>
      <c r="C275" t="s">
        <v>347</v>
      </c>
      <c r="E275" t="s">
        <v>1916</v>
      </c>
      <c r="H275" t="s">
        <v>1910</v>
      </c>
      <c r="I275" t="s">
        <v>1911</v>
      </c>
      <c r="J275" t="s">
        <v>1655</v>
      </c>
      <c r="L275" t="s">
        <v>35</v>
      </c>
      <c r="Q275" t="s">
        <v>1912</v>
      </c>
      <c r="R275" t="s">
        <v>4155</v>
      </c>
      <c r="S275" t="s">
        <v>4154</v>
      </c>
      <c r="T275" t="s">
        <v>7492</v>
      </c>
      <c r="U275" t="s">
        <v>1917</v>
      </c>
      <c r="V275" t="s">
        <v>1918</v>
      </c>
      <c r="W275" t="s">
        <v>88</v>
      </c>
      <c r="X275" s="11">
        <v>44076</v>
      </c>
      <c r="Y275" t="s">
        <v>1919</v>
      </c>
      <c r="Z275" t="s">
        <v>219</v>
      </c>
      <c r="AA275" s="11">
        <v>44076</v>
      </c>
      <c r="AB275" t="s">
        <v>220</v>
      </c>
      <c r="AC275" t="s">
        <v>2407</v>
      </c>
      <c r="AD275" t="s">
        <v>3933</v>
      </c>
      <c r="AE275">
        <v>1931257.6800000002</v>
      </c>
      <c r="AF275" t="s">
        <v>52</v>
      </c>
      <c r="AG275">
        <v>1260682.0899999999</v>
      </c>
      <c r="AH275" t="s">
        <v>52</v>
      </c>
      <c r="AI275">
        <v>670575.59000000032</v>
      </c>
      <c r="AJ275" t="s">
        <v>101</v>
      </c>
      <c r="AK275" t="s">
        <v>103</v>
      </c>
      <c r="AL275" t="s">
        <v>97</v>
      </c>
      <c r="AM275" t="s">
        <v>2476</v>
      </c>
      <c r="AN275">
        <v>11</v>
      </c>
      <c r="AO275">
        <v>6</v>
      </c>
      <c r="AP275" t="s">
        <v>2590</v>
      </c>
      <c r="AQ275" t="s">
        <v>2512</v>
      </c>
      <c r="AR275" t="s">
        <v>2407</v>
      </c>
      <c r="AS275" t="s">
        <v>7497</v>
      </c>
      <c r="AT275" t="s">
        <v>104</v>
      </c>
    </row>
    <row r="276" spans="1:46" x14ac:dyDescent="0.35">
      <c r="A276" t="s">
        <v>920</v>
      </c>
      <c r="B276" t="s">
        <v>917</v>
      </c>
      <c r="E276" t="s">
        <v>918</v>
      </c>
      <c r="G276">
        <v>0.5</v>
      </c>
      <c r="H276" s="11">
        <v>43944</v>
      </c>
      <c r="I276">
        <v>12945</v>
      </c>
      <c r="J276" t="s">
        <v>712</v>
      </c>
      <c r="K276" s="11">
        <v>43995</v>
      </c>
      <c r="L276" t="s">
        <v>35</v>
      </c>
      <c r="Q276" s="11">
        <v>43944</v>
      </c>
      <c r="R276" t="s">
        <v>4155</v>
      </c>
      <c r="S276" t="s">
        <v>4154</v>
      </c>
      <c r="T276" t="s">
        <v>7492</v>
      </c>
      <c r="U276" t="s">
        <v>919</v>
      </c>
      <c r="V276" t="s">
        <v>920</v>
      </c>
      <c r="W276" t="s">
        <v>88</v>
      </c>
      <c r="X276" s="11">
        <v>43948</v>
      </c>
      <c r="Y276" t="s">
        <v>921</v>
      </c>
      <c r="Z276" t="s">
        <v>219</v>
      </c>
      <c r="AA276" s="11">
        <v>43948</v>
      </c>
      <c r="AB276" t="s">
        <v>220</v>
      </c>
      <c r="AC276" t="s">
        <v>2407</v>
      </c>
      <c r="AD276" t="s">
        <v>3625</v>
      </c>
      <c r="AE276">
        <v>72418.5</v>
      </c>
      <c r="AF276" t="s">
        <v>52</v>
      </c>
      <c r="AG276">
        <v>72418.5</v>
      </c>
      <c r="AH276" t="s">
        <v>52</v>
      </c>
      <c r="AI276">
        <v>0</v>
      </c>
      <c r="AJ276" t="s">
        <v>101</v>
      </c>
      <c r="AK276" t="s">
        <v>51</v>
      </c>
      <c r="AL276" t="s">
        <v>97</v>
      </c>
      <c r="AM276" t="s">
        <v>2488</v>
      </c>
      <c r="AN276">
        <v>1</v>
      </c>
      <c r="AO276">
        <v>0</v>
      </c>
      <c r="AP276" t="s">
        <v>2590</v>
      </c>
      <c r="AQ276" t="s">
        <v>2512</v>
      </c>
      <c r="AR276" t="s">
        <v>2407</v>
      </c>
      <c r="AS276" t="s">
        <v>7493</v>
      </c>
      <c r="AT276" t="s">
        <v>102</v>
      </c>
    </row>
    <row r="277" spans="1:46" x14ac:dyDescent="0.35">
      <c r="A277" t="s">
        <v>1136</v>
      </c>
      <c r="B277" t="s">
        <v>1133</v>
      </c>
      <c r="E277" t="s">
        <v>1134</v>
      </c>
      <c r="G277">
        <v>1</v>
      </c>
      <c r="H277" s="11">
        <v>43949</v>
      </c>
      <c r="I277">
        <v>13180</v>
      </c>
      <c r="J277" t="s">
        <v>934</v>
      </c>
      <c r="K277" s="11">
        <v>43995</v>
      </c>
      <c r="L277" t="s">
        <v>35</v>
      </c>
      <c r="Q277" s="11">
        <v>43949</v>
      </c>
      <c r="R277" t="s">
        <v>4155</v>
      </c>
      <c r="S277" t="s">
        <v>4154</v>
      </c>
      <c r="T277" t="s">
        <v>7492</v>
      </c>
      <c r="U277" t="s">
        <v>1135</v>
      </c>
      <c r="V277" t="s">
        <v>1136</v>
      </c>
      <c r="W277" t="s">
        <v>88</v>
      </c>
      <c r="X277" s="11">
        <v>43951</v>
      </c>
      <c r="Y277" t="s">
        <v>1137</v>
      </c>
      <c r="Z277" t="s">
        <v>219</v>
      </c>
      <c r="AA277" s="11">
        <v>43951</v>
      </c>
      <c r="AB277" t="s">
        <v>220</v>
      </c>
      <c r="AC277" t="s">
        <v>2407</v>
      </c>
      <c r="AD277" t="s">
        <v>3678</v>
      </c>
      <c r="AE277">
        <v>141267.5</v>
      </c>
      <c r="AF277" t="s">
        <v>52</v>
      </c>
      <c r="AG277">
        <v>141267.5</v>
      </c>
      <c r="AH277" t="s">
        <v>52</v>
      </c>
      <c r="AI277">
        <v>0</v>
      </c>
      <c r="AJ277" t="s">
        <v>101</v>
      </c>
      <c r="AK277" t="s">
        <v>51</v>
      </c>
      <c r="AL277" t="s">
        <v>97</v>
      </c>
      <c r="AM277" t="s">
        <v>2488</v>
      </c>
      <c r="AN277">
        <v>1</v>
      </c>
      <c r="AO277">
        <v>0</v>
      </c>
      <c r="AP277" t="s">
        <v>2590</v>
      </c>
      <c r="AQ277" t="s">
        <v>2512</v>
      </c>
      <c r="AR277" t="s">
        <v>2407</v>
      </c>
      <c r="AS277" t="s">
        <v>7493</v>
      </c>
      <c r="AT277" t="s">
        <v>102</v>
      </c>
    </row>
    <row r="278" spans="1:46" x14ac:dyDescent="0.35">
      <c r="A278" t="s">
        <v>1905</v>
      </c>
      <c r="B278" t="s">
        <v>1902</v>
      </c>
      <c r="E278" t="s">
        <v>1903</v>
      </c>
      <c r="H278" s="11">
        <v>44061</v>
      </c>
      <c r="I278">
        <v>20800</v>
      </c>
      <c r="J278" t="s">
        <v>1655</v>
      </c>
      <c r="L278" t="s">
        <v>35</v>
      </c>
      <c r="R278" t="s">
        <v>4155</v>
      </c>
      <c r="S278" t="s">
        <v>4154</v>
      </c>
      <c r="T278" t="s">
        <v>7492</v>
      </c>
      <c r="U278" t="s">
        <v>1904</v>
      </c>
      <c r="V278" t="s">
        <v>1905</v>
      </c>
      <c r="W278" t="s">
        <v>88</v>
      </c>
      <c r="X278" s="11">
        <v>44069</v>
      </c>
      <c r="Y278" t="s">
        <v>1906</v>
      </c>
      <c r="Z278" t="s">
        <v>219</v>
      </c>
      <c r="AA278" s="11">
        <v>44069</v>
      </c>
      <c r="AB278" t="s">
        <v>220</v>
      </c>
      <c r="AC278" t="s">
        <v>2407</v>
      </c>
      <c r="AD278" t="s">
        <v>3927</v>
      </c>
      <c r="AE278">
        <v>484000</v>
      </c>
      <c r="AF278" t="s">
        <v>52</v>
      </c>
      <c r="AG278">
        <v>484000</v>
      </c>
      <c r="AH278" t="s">
        <v>52</v>
      </c>
      <c r="AI278">
        <v>0</v>
      </c>
      <c r="AJ278" t="s">
        <v>101</v>
      </c>
      <c r="AK278" t="s">
        <v>51</v>
      </c>
      <c r="AL278" t="s">
        <v>97</v>
      </c>
      <c r="AM278" t="s">
        <v>2488</v>
      </c>
      <c r="AN278">
        <v>1</v>
      </c>
      <c r="AO278">
        <v>0</v>
      </c>
      <c r="AP278" t="s">
        <v>2590</v>
      </c>
      <c r="AQ278" t="s">
        <v>2512</v>
      </c>
      <c r="AR278" t="s">
        <v>2407</v>
      </c>
      <c r="AS278" t="s">
        <v>7493</v>
      </c>
      <c r="AT278" t="s">
        <v>102</v>
      </c>
    </row>
    <row r="279" spans="1:46" x14ac:dyDescent="0.35">
      <c r="A279" t="s">
        <v>1940</v>
      </c>
      <c r="B279" t="s">
        <v>1939</v>
      </c>
      <c r="E279" t="s">
        <v>1903</v>
      </c>
      <c r="H279" s="11">
        <v>44068</v>
      </c>
      <c r="I279">
        <v>21109</v>
      </c>
      <c r="J279" t="s">
        <v>1655</v>
      </c>
      <c r="L279" t="s">
        <v>35</v>
      </c>
      <c r="Q279" s="11">
        <v>44078</v>
      </c>
      <c r="R279" t="s">
        <v>4155</v>
      </c>
      <c r="S279" t="s">
        <v>4154</v>
      </c>
      <c r="T279" t="s">
        <v>7492</v>
      </c>
      <c r="U279" t="s">
        <v>1904</v>
      </c>
      <c r="V279" t="s">
        <v>1940</v>
      </c>
      <c r="W279" t="s">
        <v>88</v>
      </c>
      <c r="X279" s="11">
        <v>44078</v>
      </c>
      <c r="Y279" t="s">
        <v>1906</v>
      </c>
      <c r="Z279" t="s">
        <v>219</v>
      </c>
      <c r="AA279" s="11">
        <v>44078</v>
      </c>
      <c r="AB279" t="s">
        <v>220</v>
      </c>
      <c r="AC279" t="s">
        <v>2407</v>
      </c>
      <c r="AD279" t="s">
        <v>3936</v>
      </c>
      <c r="AE279">
        <v>387200</v>
      </c>
      <c r="AF279" t="s">
        <v>52</v>
      </c>
      <c r="AG279">
        <v>387200</v>
      </c>
      <c r="AH279" t="s">
        <v>52</v>
      </c>
      <c r="AI279">
        <v>0</v>
      </c>
      <c r="AJ279" t="s">
        <v>101</v>
      </c>
      <c r="AK279" t="s">
        <v>51</v>
      </c>
      <c r="AL279" t="s">
        <v>97</v>
      </c>
      <c r="AM279" t="s">
        <v>2488</v>
      </c>
      <c r="AN279">
        <v>1</v>
      </c>
      <c r="AO279">
        <v>0</v>
      </c>
      <c r="AP279" t="s">
        <v>2590</v>
      </c>
      <c r="AQ279" t="s">
        <v>2512</v>
      </c>
      <c r="AR279" t="s">
        <v>2407</v>
      </c>
      <c r="AS279" t="s">
        <v>7493</v>
      </c>
      <c r="AT279" t="s">
        <v>102</v>
      </c>
    </row>
    <row r="280" spans="1:46" x14ac:dyDescent="0.35">
      <c r="A280" t="s">
        <v>1110</v>
      </c>
      <c r="B280" t="s">
        <v>1109</v>
      </c>
      <c r="E280" t="s">
        <v>923</v>
      </c>
      <c r="G280">
        <v>0</v>
      </c>
      <c r="H280" s="11">
        <v>43945</v>
      </c>
      <c r="I280">
        <v>12999</v>
      </c>
      <c r="J280" t="s">
        <v>934</v>
      </c>
      <c r="K280" s="11">
        <v>43995</v>
      </c>
      <c r="L280" t="s">
        <v>35</v>
      </c>
      <c r="Q280" s="11">
        <v>43945</v>
      </c>
      <c r="R280" t="s">
        <v>4155</v>
      </c>
      <c r="S280" t="s">
        <v>4154</v>
      </c>
      <c r="T280" t="s">
        <v>7492</v>
      </c>
      <c r="U280" t="s">
        <v>924</v>
      </c>
      <c r="V280" t="s">
        <v>1110</v>
      </c>
      <c r="W280" t="s">
        <v>88</v>
      </c>
      <c r="X280" s="11">
        <v>43951</v>
      </c>
      <c r="Y280" t="s">
        <v>1111</v>
      </c>
      <c r="Z280" t="s">
        <v>219</v>
      </c>
      <c r="AA280" s="11">
        <v>43951</v>
      </c>
      <c r="AB280" t="s">
        <v>220</v>
      </c>
      <c r="AC280" t="s">
        <v>2407</v>
      </c>
      <c r="AD280" t="s">
        <v>3694</v>
      </c>
      <c r="AE280">
        <v>81312</v>
      </c>
      <c r="AF280" t="s">
        <v>52</v>
      </c>
      <c r="AG280">
        <v>81312</v>
      </c>
      <c r="AH280" t="s">
        <v>52</v>
      </c>
      <c r="AI280">
        <v>0</v>
      </c>
      <c r="AJ280" t="s">
        <v>101</v>
      </c>
      <c r="AK280" t="s">
        <v>113</v>
      </c>
      <c r="AL280" t="s">
        <v>97</v>
      </c>
      <c r="AM280" t="s">
        <v>2488</v>
      </c>
      <c r="AN280">
        <v>1</v>
      </c>
      <c r="AO280">
        <v>0</v>
      </c>
      <c r="AP280" t="s">
        <v>2590</v>
      </c>
      <c r="AQ280" t="s">
        <v>2512</v>
      </c>
      <c r="AR280" t="s">
        <v>2407</v>
      </c>
      <c r="AS280" t="s">
        <v>7512</v>
      </c>
      <c r="AT280" t="s">
        <v>114</v>
      </c>
    </row>
    <row r="281" spans="1:46" x14ac:dyDescent="0.35">
      <c r="A281" t="s">
        <v>1052</v>
      </c>
      <c r="B281" t="s">
        <v>1049</v>
      </c>
      <c r="E281" t="s">
        <v>1050</v>
      </c>
      <c r="G281">
        <v>0</v>
      </c>
      <c r="H281" s="11">
        <v>43941</v>
      </c>
      <c r="I281">
        <v>12523</v>
      </c>
      <c r="J281" t="s">
        <v>712</v>
      </c>
      <c r="K281" s="11">
        <v>43995</v>
      </c>
      <c r="L281" t="s">
        <v>35</v>
      </c>
      <c r="Q281" s="11">
        <v>43941</v>
      </c>
      <c r="R281" t="s">
        <v>4155</v>
      </c>
      <c r="S281" t="s">
        <v>4154</v>
      </c>
      <c r="T281" t="s">
        <v>7492</v>
      </c>
      <c r="U281" t="s">
        <v>1051</v>
      </c>
      <c r="V281" t="s">
        <v>1052</v>
      </c>
      <c r="W281" t="s">
        <v>88</v>
      </c>
      <c r="X281" s="11">
        <v>43950</v>
      </c>
      <c r="Y281" t="s">
        <v>1053</v>
      </c>
      <c r="Z281" t="s">
        <v>219</v>
      </c>
      <c r="AA281" s="11">
        <v>43950</v>
      </c>
      <c r="AB281" t="s">
        <v>220</v>
      </c>
      <c r="AC281" t="s">
        <v>2407</v>
      </c>
      <c r="AD281" t="s">
        <v>3671</v>
      </c>
      <c r="AE281">
        <v>1128627.5</v>
      </c>
      <c r="AF281" t="s">
        <v>52</v>
      </c>
      <c r="AG281">
        <v>1128139.5900000001</v>
      </c>
      <c r="AH281" t="s">
        <v>52</v>
      </c>
      <c r="AI281">
        <v>487.90999999991618</v>
      </c>
      <c r="AJ281" t="s">
        <v>101</v>
      </c>
      <c r="AK281" t="s">
        <v>51</v>
      </c>
      <c r="AL281" t="s">
        <v>97</v>
      </c>
      <c r="AM281" t="s">
        <v>2488</v>
      </c>
      <c r="AN281">
        <v>1</v>
      </c>
      <c r="AO281">
        <v>0</v>
      </c>
      <c r="AP281" t="s">
        <v>2590</v>
      </c>
      <c r="AQ281" t="s">
        <v>2512</v>
      </c>
      <c r="AR281" t="s">
        <v>2407</v>
      </c>
      <c r="AS281" t="s">
        <v>7493</v>
      </c>
      <c r="AT281" t="s">
        <v>102</v>
      </c>
    </row>
    <row r="282" spans="1:46" x14ac:dyDescent="0.35">
      <c r="A282" t="s">
        <v>1132</v>
      </c>
      <c r="B282" t="s">
        <v>1131</v>
      </c>
      <c r="E282" t="s">
        <v>1050</v>
      </c>
      <c r="G282">
        <v>0</v>
      </c>
      <c r="H282" s="11">
        <v>43944</v>
      </c>
      <c r="I282">
        <v>12929</v>
      </c>
      <c r="J282" t="s">
        <v>712</v>
      </c>
      <c r="K282" s="11">
        <v>43995</v>
      </c>
      <c r="L282" t="s">
        <v>35</v>
      </c>
      <c r="Q282" s="11">
        <v>43949</v>
      </c>
      <c r="R282" t="s">
        <v>4155</v>
      </c>
      <c r="S282" t="s">
        <v>4154</v>
      </c>
      <c r="T282" t="s">
        <v>7492</v>
      </c>
      <c r="U282" t="s">
        <v>1051</v>
      </c>
      <c r="V282" t="s">
        <v>1132</v>
      </c>
      <c r="W282" t="s">
        <v>88</v>
      </c>
      <c r="X282" s="11">
        <v>43951</v>
      </c>
      <c r="Y282" t="s">
        <v>1053</v>
      </c>
      <c r="Z282" t="s">
        <v>219</v>
      </c>
      <c r="AA282" s="11">
        <v>43951</v>
      </c>
      <c r="AB282" t="s">
        <v>220</v>
      </c>
      <c r="AC282" t="s">
        <v>2407</v>
      </c>
      <c r="AD282" t="s">
        <v>3677</v>
      </c>
      <c r="AE282">
        <v>260452.5</v>
      </c>
      <c r="AF282" t="s">
        <v>52</v>
      </c>
      <c r="AG282">
        <v>260452.5</v>
      </c>
      <c r="AH282" t="s">
        <v>52</v>
      </c>
      <c r="AI282">
        <v>0</v>
      </c>
      <c r="AJ282" t="s">
        <v>101</v>
      </c>
      <c r="AK282" t="s">
        <v>51</v>
      </c>
      <c r="AL282" t="s">
        <v>97</v>
      </c>
      <c r="AM282" t="s">
        <v>2488</v>
      </c>
      <c r="AN282">
        <v>1</v>
      </c>
      <c r="AO282">
        <v>0</v>
      </c>
      <c r="AP282" t="s">
        <v>2590</v>
      </c>
      <c r="AQ282" t="s">
        <v>2512</v>
      </c>
      <c r="AR282" t="s">
        <v>2407</v>
      </c>
      <c r="AS282" t="s">
        <v>7493</v>
      </c>
      <c r="AT282" t="s">
        <v>102</v>
      </c>
    </row>
    <row r="283" spans="1:46" x14ac:dyDescent="0.35">
      <c r="A283" t="s">
        <v>1719</v>
      </c>
      <c r="B283" t="s">
        <v>1718</v>
      </c>
      <c r="E283" t="s">
        <v>1050</v>
      </c>
      <c r="H283" s="11">
        <v>43949</v>
      </c>
      <c r="I283">
        <v>13185</v>
      </c>
      <c r="J283" t="s">
        <v>934</v>
      </c>
      <c r="K283" s="11">
        <v>43995</v>
      </c>
      <c r="L283" t="s">
        <v>35</v>
      </c>
      <c r="Q283" t="e">
        <v>#N/A</v>
      </c>
      <c r="R283" t="s">
        <v>4155</v>
      </c>
      <c r="S283" t="s">
        <v>4154</v>
      </c>
      <c r="T283" t="s">
        <v>7492</v>
      </c>
      <c r="U283" t="s">
        <v>1051</v>
      </c>
      <c r="V283" t="s">
        <v>1719</v>
      </c>
      <c r="W283" t="s">
        <v>88</v>
      </c>
      <c r="X283" s="11">
        <v>44026</v>
      </c>
      <c r="Y283" t="s">
        <v>1053</v>
      </c>
      <c r="Z283" t="s">
        <v>219</v>
      </c>
      <c r="AA283" s="11">
        <v>44026</v>
      </c>
      <c r="AB283" t="s">
        <v>220</v>
      </c>
      <c r="AC283" t="s">
        <v>2407</v>
      </c>
      <c r="AD283" t="s">
        <v>3869</v>
      </c>
      <c r="AE283">
        <v>260452.5</v>
      </c>
      <c r="AF283" t="s">
        <v>52</v>
      </c>
      <c r="AG283">
        <v>260452.5</v>
      </c>
      <c r="AH283" t="s">
        <v>52</v>
      </c>
      <c r="AI283">
        <v>0</v>
      </c>
      <c r="AJ283" t="s">
        <v>101</v>
      </c>
      <c r="AK283" t="s">
        <v>51</v>
      </c>
      <c r="AL283" t="s">
        <v>97</v>
      </c>
      <c r="AM283" t="s">
        <v>2488</v>
      </c>
      <c r="AN283">
        <v>1</v>
      </c>
      <c r="AO283">
        <v>0</v>
      </c>
      <c r="AP283" t="s">
        <v>2590</v>
      </c>
      <c r="AQ283" t="s">
        <v>2512</v>
      </c>
      <c r="AR283" t="s">
        <v>2407</v>
      </c>
      <c r="AS283" t="s">
        <v>7493</v>
      </c>
      <c r="AT283" t="s">
        <v>102</v>
      </c>
    </row>
    <row r="284" spans="1:46" x14ac:dyDescent="0.35">
      <c r="A284" t="s">
        <v>925</v>
      </c>
      <c r="B284" t="s">
        <v>922</v>
      </c>
      <c r="E284" t="s">
        <v>923</v>
      </c>
      <c r="G284">
        <v>0</v>
      </c>
      <c r="H284" s="11">
        <v>43938</v>
      </c>
      <c r="I284">
        <v>12362</v>
      </c>
      <c r="J284" t="s">
        <v>282</v>
      </c>
      <c r="L284" t="s">
        <v>35</v>
      </c>
      <c r="Q284" s="11">
        <v>43938</v>
      </c>
      <c r="R284" t="s">
        <v>4155</v>
      </c>
      <c r="S284" t="s">
        <v>4154</v>
      </c>
      <c r="T284" t="s">
        <v>7492</v>
      </c>
      <c r="U284" t="s">
        <v>924</v>
      </c>
      <c r="V284" t="s">
        <v>925</v>
      </c>
      <c r="W284" t="s">
        <v>88</v>
      </c>
      <c r="X284" s="11">
        <v>43948</v>
      </c>
      <c r="Y284" t="s">
        <v>926</v>
      </c>
      <c r="Z284" t="s">
        <v>219</v>
      </c>
      <c r="AA284" s="11">
        <v>43948</v>
      </c>
      <c r="AB284" t="s">
        <v>220</v>
      </c>
      <c r="AC284" t="s">
        <v>2407</v>
      </c>
      <c r="AD284" t="s">
        <v>3621</v>
      </c>
      <c r="AE284">
        <v>18536.84</v>
      </c>
      <c r="AF284" t="s">
        <v>52</v>
      </c>
      <c r="AG284">
        <v>18536.84</v>
      </c>
      <c r="AH284" t="s">
        <v>52</v>
      </c>
      <c r="AI284">
        <v>0</v>
      </c>
      <c r="AJ284" t="s">
        <v>101</v>
      </c>
      <c r="AK284" t="s">
        <v>51</v>
      </c>
      <c r="AL284" t="s">
        <v>97</v>
      </c>
      <c r="AM284" t="s">
        <v>2488</v>
      </c>
      <c r="AN284">
        <v>1</v>
      </c>
      <c r="AO284">
        <v>0</v>
      </c>
      <c r="AP284" t="s">
        <v>2473</v>
      </c>
      <c r="AQ284" t="s">
        <v>2526</v>
      </c>
      <c r="AR284" t="s">
        <v>2407</v>
      </c>
      <c r="AS284" t="s">
        <v>7493</v>
      </c>
      <c r="AT284" t="s">
        <v>102</v>
      </c>
    </row>
    <row r="285" spans="1:46" x14ac:dyDescent="0.35">
      <c r="A285" t="s">
        <v>1300</v>
      </c>
      <c r="B285" t="s">
        <v>1299</v>
      </c>
      <c r="E285" t="s">
        <v>1290</v>
      </c>
      <c r="G285">
        <v>0</v>
      </c>
      <c r="H285" s="11">
        <v>43951</v>
      </c>
      <c r="I285">
        <v>13300</v>
      </c>
      <c r="J285" t="s">
        <v>282</v>
      </c>
      <c r="L285" t="s">
        <v>35</v>
      </c>
      <c r="Q285" s="11">
        <v>43951</v>
      </c>
      <c r="R285" t="s">
        <v>4155</v>
      </c>
      <c r="S285" t="s">
        <v>4154</v>
      </c>
      <c r="T285" t="s">
        <v>7492</v>
      </c>
      <c r="U285" t="s">
        <v>1293</v>
      </c>
      <c r="V285" t="s">
        <v>1300</v>
      </c>
      <c r="W285" t="s">
        <v>88</v>
      </c>
      <c r="X285" s="11">
        <v>43962</v>
      </c>
      <c r="Y285" t="s">
        <v>1301</v>
      </c>
      <c r="Z285" t="s">
        <v>219</v>
      </c>
      <c r="AA285" s="11">
        <v>43962</v>
      </c>
      <c r="AB285" t="s">
        <v>220</v>
      </c>
      <c r="AC285" t="s">
        <v>2407</v>
      </c>
      <c r="AD285" t="s">
        <v>3731</v>
      </c>
      <c r="AE285">
        <v>34770.559999999998</v>
      </c>
      <c r="AF285" t="s">
        <v>52</v>
      </c>
      <c r="AG285">
        <v>34770.559999999998</v>
      </c>
      <c r="AH285" t="s">
        <v>52</v>
      </c>
      <c r="AI285">
        <v>0</v>
      </c>
      <c r="AJ285" t="s">
        <v>101</v>
      </c>
      <c r="AK285" t="s">
        <v>113</v>
      </c>
      <c r="AL285" t="s">
        <v>97</v>
      </c>
      <c r="AM285" t="s">
        <v>2488</v>
      </c>
      <c r="AN285">
        <v>1</v>
      </c>
      <c r="AO285">
        <v>0</v>
      </c>
      <c r="AP285" t="s">
        <v>2590</v>
      </c>
      <c r="AQ285" t="s">
        <v>2512</v>
      </c>
      <c r="AR285" t="s">
        <v>2407</v>
      </c>
      <c r="AS285" t="s">
        <v>7512</v>
      </c>
      <c r="AT285" t="s">
        <v>114</v>
      </c>
    </row>
    <row r="286" spans="1:46" x14ac:dyDescent="0.35">
      <c r="A286" t="s">
        <v>2031</v>
      </c>
      <c r="B286" t="s">
        <v>2000</v>
      </c>
      <c r="C286" t="s">
        <v>347</v>
      </c>
      <c r="E286" t="s">
        <v>2025</v>
      </c>
      <c r="H286" s="11">
        <v>44082</v>
      </c>
      <c r="I286">
        <v>21541</v>
      </c>
      <c r="K286" s="11">
        <v>44085</v>
      </c>
      <c r="L286" t="s">
        <v>35</v>
      </c>
      <c r="Q286" t="s">
        <v>350</v>
      </c>
      <c r="R286" t="s">
        <v>4155</v>
      </c>
      <c r="S286" t="s">
        <v>4154</v>
      </c>
      <c r="T286" t="s">
        <v>7492</v>
      </c>
      <c r="U286" t="s">
        <v>2026</v>
      </c>
      <c r="V286" t="s">
        <v>2031</v>
      </c>
      <c r="W286" t="s">
        <v>88</v>
      </c>
      <c r="X286" s="11">
        <v>44134</v>
      </c>
      <c r="Y286" t="s">
        <v>2032</v>
      </c>
      <c r="Z286" t="s">
        <v>219</v>
      </c>
      <c r="AA286" s="11">
        <v>44110</v>
      </c>
      <c r="AB286" t="s">
        <v>220</v>
      </c>
      <c r="AC286" t="s">
        <v>2407</v>
      </c>
      <c r="AD286" t="s">
        <v>3980</v>
      </c>
      <c r="AE286">
        <v>25976.28</v>
      </c>
      <c r="AF286" t="s">
        <v>52</v>
      </c>
      <c r="AG286">
        <v>0</v>
      </c>
      <c r="AH286" t="s">
        <v>52</v>
      </c>
      <c r="AI286">
        <v>25976.28</v>
      </c>
      <c r="AJ286" t="s">
        <v>101</v>
      </c>
      <c r="AK286" t="s">
        <v>103</v>
      </c>
      <c r="AL286" t="s">
        <v>97</v>
      </c>
      <c r="AM286" t="s">
        <v>2476</v>
      </c>
      <c r="AN286">
        <v>6</v>
      </c>
      <c r="AO286">
        <v>6</v>
      </c>
      <c r="AP286" t="s">
        <v>2473</v>
      </c>
      <c r="AQ286" t="s">
        <v>2526</v>
      </c>
      <c r="AR286" t="s">
        <v>2407</v>
      </c>
      <c r="AS286" t="s">
        <v>7497</v>
      </c>
      <c r="AT286" t="s">
        <v>104</v>
      </c>
    </row>
    <row r="287" spans="1:46" x14ac:dyDescent="0.35">
      <c r="A287" t="s">
        <v>1438</v>
      </c>
      <c r="B287" t="s">
        <v>1428</v>
      </c>
      <c r="E287" t="s">
        <v>866</v>
      </c>
      <c r="G287" t="s">
        <v>1259</v>
      </c>
      <c r="H287" s="11">
        <v>43965</v>
      </c>
      <c r="I287">
        <v>16452</v>
      </c>
      <c r="J287" t="s">
        <v>396</v>
      </c>
      <c r="L287" t="s">
        <v>35</v>
      </c>
      <c r="Q287" s="11">
        <v>43967</v>
      </c>
      <c r="R287" t="s">
        <v>4155</v>
      </c>
      <c r="S287" t="s">
        <v>4154</v>
      </c>
      <c r="T287" t="s">
        <v>7492</v>
      </c>
      <c r="U287" t="s">
        <v>867</v>
      </c>
      <c r="V287" t="s">
        <v>1438</v>
      </c>
      <c r="W287" t="s">
        <v>88</v>
      </c>
      <c r="X287" s="11">
        <v>43969</v>
      </c>
      <c r="Y287" t="s">
        <v>1439</v>
      </c>
      <c r="Z287" t="s">
        <v>219</v>
      </c>
      <c r="AA287" s="11">
        <v>43969</v>
      </c>
      <c r="AB287" t="s">
        <v>220</v>
      </c>
      <c r="AC287" t="s">
        <v>2407</v>
      </c>
      <c r="AD287" t="s">
        <v>3771</v>
      </c>
      <c r="AE287">
        <v>11236</v>
      </c>
      <c r="AF287" t="s">
        <v>52</v>
      </c>
      <c r="AG287">
        <v>7791.18</v>
      </c>
      <c r="AH287" t="s">
        <v>52</v>
      </c>
      <c r="AI287">
        <v>3444.8199999999997</v>
      </c>
      <c r="AJ287" t="s">
        <v>101</v>
      </c>
      <c r="AK287" t="s">
        <v>111</v>
      </c>
      <c r="AL287" t="s">
        <v>97</v>
      </c>
      <c r="AM287" t="s">
        <v>2488</v>
      </c>
      <c r="AN287">
        <v>1</v>
      </c>
      <c r="AO287">
        <v>0</v>
      </c>
      <c r="AP287" t="s">
        <v>2473</v>
      </c>
      <c r="AQ287" t="s">
        <v>2526</v>
      </c>
      <c r="AR287" t="s">
        <v>2407</v>
      </c>
      <c r="AS287" t="s">
        <v>7503</v>
      </c>
      <c r="AT287" t="s">
        <v>112</v>
      </c>
    </row>
    <row r="288" spans="1:46" x14ac:dyDescent="0.35">
      <c r="A288" t="s">
        <v>900</v>
      </c>
      <c r="B288" t="s">
        <v>897</v>
      </c>
      <c r="E288" t="s">
        <v>898</v>
      </c>
      <c r="G288">
        <v>0</v>
      </c>
      <c r="H288" s="11">
        <v>43938</v>
      </c>
      <c r="I288">
        <v>12368</v>
      </c>
      <c r="J288" t="s">
        <v>712</v>
      </c>
      <c r="K288" s="11">
        <v>43995</v>
      </c>
      <c r="L288" t="s">
        <v>35</v>
      </c>
      <c r="Q288" s="11">
        <v>43938</v>
      </c>
      <c r="R288" t="s">
        <v>4155</v>
      </c>
      <c r="S288" t="s">
        <v>4154</v>
      </c>
      <c r="T288" t="s">
        <v>7492</v>
      </c>
      <c r="U288" t="s">
        <v>899</v>
      </c>
      <c r="V288" t="s">
        <v>900</v>
      </c>
      <c r="W288" t="s">
        <v>88</v>
      </c>
      <c r="X288" s="11">
        <v>43948</v>
      </c>
      <c r="Y288" t="s">
        <v>901</v>
      </c>
      <c r="Z288" t="s">
        <v>219</v>
      </c>
      <c r="AA288" s="11">
        <v>43948</v>
      </c>
      <c r="AB288" t="s">
        <v>220</v>
      </c>
      <c r="AC288" t="s">
        <v>2407</v>
      </c>
      <c r="AD288" t="s">
        <v>3631</v>
      </c>
      <c r="AE288">
        <v>257943.81</v>
      </c>
      <c r="AF288" t="s">
        <v>52</v>
      </c>
      <c r="AG288">
        <v>250452.33</v>
      </c>
      <c r="AH288" t="s">
        <v>52</v>
      </c>
      <c r="AI288">
        <v>7491.4800000000105</v>
      </c>
      <c r="AJ288" t="s">
        <v>101</v>
      </c>
      <c r="AK288" t="s">
        <v>113</v>
      </c>
      <c r="AL288" t="s">
        <v>97</v>
      </c>
      <c r="AM288" t="s">
        <v>2488</v>
      </c>
      <c r="AN288">
        <v>1</v>
      </c>
      <c r="AO288">
        <v>0</v>
      </c>
      <c r="AP288" t="s">
        <v>2590</v>
      </c>
      <c r="AQ288" t="s">
        <v>2512</v>
      </c>
      <c r="AR288" t="s">
        <v>2407</v>
      </c>
      <c r="AS288" t="s">
        <v>7512</v>
      </c>
      <c r="AT288" t="s">
        <v>114</v>
      </c>
    </row>
    <row r="289" spans="1:46" x14ac:dyDescent="0.35">
      <c r="A289" t="s">
        <v>2260</v>
      </c>
      <c r="C289" t="s">
        <v>2257</v>
      </c>
      <c r="E289" t="s">
        <v>1740</v>
      </c>
      <c r="H289" s="11">
        <v>44144</v>
      </c>
      <c r="I289">
        <v>24316</v>
      </c>
      <c r="K289" t="s">
        <v>2258</v>
      </c>
      <c r="L289" t="s">
        <v>35</v>
      </c>
      <c r="M289" t="s">
        <v>332</v>
      </c>
      <c r="P289" t="s">
        <v>1864</v>
      </c>
      <c r="Q289" t="s">
        <v>2259</v>
      </c>
      <c r="R289" t="s">
        <v>4155</v>
      </c>
      <c r="S289" t="s">
        <v>2407</v>
      </c>
      <c r="T289" t="s">
        <v>7502</v>
      </c>
      <c r="U289" t="s">
        <v>1743</v>
      </c>
      <c r="V289" t="s">
        <v>2260</v>
      </c>
      <c r="W289" t="s">
        <v>88</v>
      </c>
      <c r="X289" s="11">
        <v>44140</v>
      </c>
      <c r="Y289" t="s">
        <v>2261</v>
      </c>
      <c r="Z289" t="s">
        <v>219</v>
      </c>
      <c r="AA289" s="11">
        <v>44140</v>
      </c>
      <c r="AB289" t="s">
        <v>220</v>
      </c>
      <c r="AC289" t="s">
        <v>2407</v>
      </c>
      <c r="AD289" t="s">
        <v>4094</v>
      </c>
      <c r="AE289">
        <v>3522862.85</v>
      </c>
      <c r="AF289" t="s">
        <v>52</v>
      </c>
      <c r="AG289">
        <v>0</v>
      </c>
      <c r="AH289" t="s">
        <v>52</v>
      </c>
      <c r="AI289">
        <v>3522862.85</v>
      </c>
      <c r="AJ289" t="s">
        <v>101</v>
      </c>
      <c r="AK289" t="s">
        <v>103</v>
      </c>
      <c r="AL289" t="s">
        <v>97</v>
      </c>
      <c r="AM289" t="s">
        <v>2488</v>
      </c>
      <c r="AN289">
        <v>1</v>
      </c>
      <c r="AO289">
        <v>0</v>
      </c>
      <c r="AP289" t="s">
        <v>2590</v>
      </c>
      <c r="AQ289" t="s">
        <v>2512</v>
      </c>
      <c r="AR289" t="s">
        <v>2407</v>
      </c>
      <c r="AS289" t="s">
        <v>7497</v>
      </c>
      <c r="AT289" t="s">
        <v>104</v>
      </c>
    </row>
    <row r="290" spans="1:46" x14ac:dyDescent="0.35">
      <c r="A290" t="s">
        <v>1608</v>
      </c>
      <c r="B290" t="s">
        <v>1468</v>
      </c>
      <c r="E290" t="s">
        <v>1469</v>
      </c>
      <c r="H290" s="11">
        <v>43998</v>
      </c>
      <c r="I290">
        <v>18320</v>
      </c>
      <c r="L290" t="s">
        <v>35</v>
      </c>
      <c r="Q290" s="11">
        <v>43999</v>
      </c>
      <c r="R290" t="s">
        <v>4155</v>
      </c>
      <c r="S290" t="s">
        <v>4154</v>
      </c>
      <c r="T290" t="s">
        <v>7492</v>
      </c>
      <c r="U290" t="s">
        <v>1470</v>
      </c>
      <c r="V290" t="s">
        <v>1608</v>
      </c>
      <c r="W290" t="s">
        <v>88</v>
      </c>
      <c r="X290" s="11">
        <v>43999</v>
      </c>
      <c r="Y290" t="s">
        <v>1609</v>
      </c>
      <c r="Z290" t="s">
        <v>219</v>
      </c>
      <c r="AA290" s="11">
        <v>43999</v>
      </c>
      <c r="AB290" t="s">
        <v>220</v>
      </c>
      <c r="AC290" t="s">
        <v>2407</v>
      </c>
      <c r="AD290" t="s">
        <v>3833</v>
      </c>
      <c r="AE290">
        <v>12752.92</v>
      </c>
      <c r="AF290" t="s">
        <v>52</v>
      </c>
      <c r="AG290">
        <v>10730.789999999999</v>
      </c>
      <c r="AH290" t="s">
        <v>52</v>
      </c>
      <c r="AI290">
        <v>2022.130000000001</v>
      </c>
      <c r="AJ290" t="s">
        <v>101</v>
      </c>
      <c r="AK290" t="s">
        <v>74</v>
      </c>
      <c r="AL290" t="s">
        <v>97</v>
      </c>
      <c r="AM290" t="s">
        <v>2488</v>
      </c>
      <c r="AN290">
        <v>1</v>
      </c>
      <c r="AO290">
        <v>0</v>
      </c>
      <c r="AP290" t="s">
        <v>2473</v>
      </c>
      <c r="AQ290" t="s">
        <v>2526</v>
      </c>
      <c r="AR290" t="s">
        <v>2407</v>
      </c>
      <c r="AS290" t="s">
        <v>7509</v>
      </c>
      <c r="AT290" t="s">
        <v>116</v>
      </c>
    </row>
    <row r="291" spans="1:46" x14ac:dyDescent="0.35">
      <c r="A291" t="s">
        <v>1348</v>
      </c>
      <c r="B291" t="s">
        <v>1347</v>
      </c>
      <c r="E291" t="s">
        <v>1249</v>
      </c>
      <c r="G291">
        <v>0</v>
      </c>
      <c r="H291" s="11">
        <v>43963</v>
      </c>
      <c r="I291">
        <v>16227</v>
      </c>
      <c r="J291" t="s">
        <v>282</v>
      </c>
      <c r="L291" t="s">
        <v>35</v>
      </c>
      <c r="Q291" s="11">
        <v>43963</v>
      </c>
      <c r="R291" t="s">
        <v>4155</v>
      </c>
      <c r="S291" t="s">
        <v>4154</v>
      </c>
      <c r="T291" t="s">
        <v>7492</v>
      </c>
      <c r="U291" t="s">
        <v>1250</v>
      </c>
      <c r="V291" t="s">
        <v>1348</v>
      </c>
      <c r="W291" t="s">
        <v>88</v>
      </c>
      <c r="X291" s="11">
        <v>43963</v>
      </c>
      <c r="Y291" t="s">
        <v>1349</v>
      </c>
      <c r="Z291" t="s">
        <v>219</v>
      </c>
      <c r="AA291" s="11">
        <v>43963</v>
      </c>
      <c r="AB291" t="s">
        <v>220</v>
      </c>
      <c r="AC291" t="s">
        <v>2407</v>
      </c>
      <c r="AD291" t="s">
        <v>3746</v>
      </c>
      <c r="AE291">
        <v>6779.31</v>
      </c>
      <c r="AF291" t="s">
        <v>52</v>
      </c>
      <c r="AG291">
        <v>6533.17</v>
      </c>
      <c r="AH291" t="s">
        <v>52</v>
      </c>
      <c r="AI291">
        <v>246.14000000000033</v>
      </c>
      <c r="AJ291" t="s">
        <v>101</v>
      </c>
      <c r="AK291" t="s">
        <v>113</v>
      </c>
      <c r="AL291" t="s">
        <v>97</v>
      </c>
      <c r="AM291" t="s">
        <v>2488</v>
      </c>
      <c r="AN291">
        <v>1</v>
      </c>
      <c r="AO291">
        <v>0</v>
      </c>
      <c r="AP291" t="s">
        <v>2473</v>
      </c>
      <c r="AQ291" t="s">
        <v>2526</v>
      </c>
      <c r="AR291" t="s">
        <v>2407</v>
      </c>
      <c r="AS291" t="s">
        <v>7512</v>
      </c>
      <c r="AT291" t="s">
        <v>114</v>
      </c>
    </row>
    <row r="292" spans="1:46" x14ac:dyDescent="0.35">
      <c r="A292" t="s">
        <v>1765</v>
      </c>
      <c r="B292" t="s">
        <v>1762</v>
      </c>
      <c r="E292" t="s">
        <v>1763</v>
      </c>
      <c r="H292" s="11">
        <v>44047</v>
      </c>
      <c r="I292">
        <v>19946</v>
      </c>
      <c r="J292" t="s">
        <v>1655</v>
      </c>
      <c r="L292" t="s">
        <v>35</v>
      </c>
      <c r="Q292" s="11">
        <v>44049</v>
      </c>
      <c r="R292" t="s">
        <v>4155</v>
      </c>
      <c r="S292" t="s">
        <v>4154</v>
      </c>
      <c r="T292" t="s">
        <v>7492</v>
      </c>
      <c r="U292" t="s">
        <v>1764</v>
      </c>
      <c r="V292" t="s">
        <v>1765</v>
      </c>
      <c r="W292" t="s">
        <v>88</v>
      </c>
      <c r="X292" s="11">
        <v>44036</v>
      </c>
      <c r="Y292" t="s">
        <v>1766</v>
      </c>
      <c r="Z292" t="s">
        <v>219</v>
      </c>
      <c r="AA292" s="11">
        <v>44036</v>
      </c>
      <c r="AB292" t="s">
        <v>220</v>
      </c>
      <c r="AC292" t="s">
        <v>4161</v>
      </c>
      <c r="AD292" t="s">
        <v>3882</v>
      </c>
      <c r="AE292">
        <v>67155</v>
      </c>
      <c r="AF292" t="s">
        <v>52</v>
      </c>
      <c r="AG292">
        <v>67155</v>
      </c>
      <c r="AH292" t="s">
        <v>52</v>
      </c>
      <c r="AI292">
        <v>0</v>
      </c>
      <c r="AJ292" t="s">
        <v>101</v>
      </c>
      <c r="AK292" t="s">
        <v>103</v>
      </c>
      <c r="AL292" t="s">
        <v>97</v>
      </c>
      <c r="AM292" t="s">
        <v>2488</v>
      </c>
      <c r="AN292">
        <v>1</v>
      </c>
      <c r="AO292">
        <v>0</v>
      </c>
      <c r="AP292" t="s">
        <v>2590</v>
      </c>
      <c r="AQ292" t="s">
        <v>2512</v>
      </c>
      <c r="AR292" t="s">
        <v>2407</v>
      </c>
      <c r="AS292" t="s">
        <v>7497</v>
      </c>
      <c r="AT292" t="s">
        <v>104</v>
      </c>
    </row>
    <row r="293" spans="1:46" x14ac:dyDescent="0.35">
      <c r="A293" t="s">
        <v>2049</v>
      </c>
      <c r="B293" t="s">
        <v>2000</v>
      </c>
      <c r="C293" t="s">
        <v>347</v>
      </c>
      <c r="D293" t="s">
        <v>2045</v>
      </c>
      <c r="E293" t="s">
        <v>2046</v>
      </c>
      <c r="G293" t="s">
        <v>2047</v>
      </c>
      <c r="H293" s="11">
        <v>44082</v>
      </c>
      <c r="I293">
        <v>21541</v>
      </c>
      <c r="K293" s="11">
        <v>44085</v>
      </c>
      <c r="L293" t="s">
        <v>35</v>
      </c>
      <c r="Q293" t="s">
        <v>350</v>
      </c>
      <c r="R293" t="s">
        <v>4155</v>
      </c>
      <c r="S293" t="s">
        <v>4154</v>
      </c>
      <c r="T293" t="s">
        <v>7492</v>
      </c>
      <c r="U293" t="s">
        <v>2048</v>
      </c>
      <c r="V293" t="s">
        <v>2049</v>
      </c>
      <c r="W293" t="s">
        <v>88</v>
      </c>
      <c r="X293" s="11">
        <v>44155</v>
      </c>
      <c r="Y293" t="s">
        <v>2050</v>
      </c>
      <c r="Z293" t="s">
        <v>219</v>
      </c>
      <c r="AA293" s="11">
        <v>44110</v>
      </c>
      <c r="AB293" t="s">
        <v>220</v>
      </c>
      <c r="AC293" t="s">
        <v>2407</v>
      </c>
      <c r="AD293" t="s">
        <v>3968</v>
      </c>
      <c r="AE293">
        <v>4625478</v>
      </c>
      <c r="AF293" t="s">
        <v>52</v>
      </c>
      <c r="AG293">
        <v>4521528</v>
      </c>
      <c r="AH293" t="s">
        <v>52</v>
      </c>
      <c r="AI293">
        <v>103950</v>
      </c>
      <c r="AJ293" t="s">
        <v>101</v>
      </c>
      <c r="AK293" t="s">
        <v>103</v>
      </c>
      <c r="AL293" t="s">
        <v>97</v>
      </c>
      <c r="AM293" t="s">
        <v>2476</v>
      </c>
      <c r="AN293">
        <v>2120000</v>
      </c>
      <c r="AO293">
        <v>8000</v>
      </c>
      <c r="AP293" t="s">
        <v>2580</v>
      </c>
      <c r="AQ293" t="s">
        <v>2512</v>
      </c>
      <c r="AR293" t="s">
        <v>2407</v>
      </c>
      <c r="AS293" t="s">
        <v>7497</v>
      </c>
      <c r="AT293" t="s">
        <v>104</v>
      </c>
    </row>
    <row r="294" spans="1:46" x14ac:dyDescent="0.35">
      <c r="A294" t="s">
        <v>2049</v>
      </c>
      <c r="B294" t="s">
        <v>2000</v>
      </c>
      <c r="C294" t="s">
        <v>347</v>
      </c>
      <c r="D294" t="s">
        <v>2306</v>
      </c>
      <c r="E294" t="s">
        <v>2046</v>
      </c>
      <c r="H294" s="11">
        <v>44082</v>
      </c>
      <c r="I294">
        <v>21541</v>
      </c>
      <c r="K294" s="11">
        <v>44085</v>
      </c>
      <c r="L294" t="s">
        <v>35</v>
      </c>
      <c r="Q294" t="s">
        <v>350</v>
      </c>
      <c r="R294" t="s">
        <v>4155</v>
      </c>
      <c r="S294" t="s">
        <v>4154</v>
      </c>
      <c r="T294" t="s">
        <v>7492</v>
      </c>
      <c r="U294" t="s">
        <v>2048</v>
      </c>
      <c r="V294" t="s">
        <v>2049</v>
      </c>
      <c r="W294" t="s">
        <v>217</v>
      </c>
      <c r="X294" s="11">
        <v>44133</v>
      </c>
      <c r="Y294" t="s">
        <v>2050</v>
      </c>
      <c r="AC294" t="s">
        <v>2407</v>
      </c>
      <c r="AD294" t="s">
        <v>4067</v>
      </c>
      <c r="AE294">
        <v>1306800</v>
      </c>
      <c r="AF294" t="s">
        <v>52</v>
      </c>
      <c r="AG294">
        <v>0</v>
      </c>
      <c r="AH294" t="s">
        <v>52</v>
      </c>
      <c r="AI294">
        <v>1306800</v>
      </c>
      <c r="AJ294" t="s">
        <v>101</v>
      </c>
      <c r="AK294" t="s">
        <v>103</v>
      </c>
      <c r="AL294" t="s">
        <v>97</v>
      </c>
      <c r="AM294" t="s">
        <v>2476</v>
      </c>
      <c r="AN294">
        <v>800000</v>
      </c>
      <c r="AO294">
        <v>800000</v>
      </c>
      <c r="AP294" t="s">
        <v>2580</v>
      </c>
      <c r="AQ294" t="s">
        <v>2512</v>
      </c>
      <c r="AR294" t="s">
        <v>2407</v>
      </c>
      <c r="AS294" t="s">
        <v>7497</v>
      </c>
      <c r="AT294" t="s">
        <v>104</v>
      </c>
    </row>
    <row r="295" spans="1:46" x14ac:dyDescent="0.35">
      <c r="A295" t="s">
        <v>696</v>
      </c>
      <c r="B295" t="s">
        <v>692</v>
      </c>
      <c r="D295" t="s">
        <v>693</v>
      </c>
      <c r="E295" t="s">
        <v>694</v>
      </c>
      <c r="G295">
        <v>1</v>
      </c>
      <c r="H295" s="11">
        <v>43929</v>
      </c>
      <c r="I295">
        <v>11679</v>
      </c>
      <c r="J295" t="s">
        <v>282</v>
      </c>
      <c r="L295" t="s">
        <v>35</v>
      </c>
      <c r="Q295" s="11">
        <v>43929</v>
      </c>
      <c r="R295" t="s">
        <v>4155</v>
      </c>
      <c r="S295" t="s">
        <v>4154</v>
      </c>
      <c r="T295" t="s">
        <v>7492</v>
      </c>
      <c r="U295" t="s">
        <v>695</v>
      </c>
      <c r="V295" t="s">
        <v>696</v>
      </c>
      <c r="W295" t="s">
        <v>88</v>
      </c>
      <c r="X295" s="11">
        <v>43930</v>
      </c>
      <c r="Y295" t="s">
        <v>697</v>
      </c>
      <c r="Z295" t="s">
        <v>219</v>
      </c>
      <c r="AA295" s="11">
        <v>43930</v>
      </c>
      <c r="AB295" t="s">
        <v>220</v>
      </c>
      <c r="AC295" t="s">
        <v>2407</v>
      </c>
      <c r="AD295" t="s">
        <v>3558</v>
      </c>
      <c r="AE295">
        <v>45972.82</v>
      </c>
      <c r="AF295" t="s">
        <v>52</v>
      </c>
      <c r="AG295">
        <v>45972.82</v>
      </c>
      <c r="AH295" t="s">
        <v>52</v>
      </c>
      <c r="AI295">
        <v>0</v>
      </c>
      <c r="AJ295" t="s">
        <v>101</v>
      </c>
      <c r="AK295" t="s">
        <v>51</v>
      </c>
      <c r="AL295" t="s">
        <v>97</v>
      </c>
      <c r="AM295" t="s">
        <v>2488</v>
      </c>
      <c r="AN295">
        <v>1</v>
      </c>
      <c r="AO295">
        <v>0</v>
      </c>
      <c r="AP295" t="s">
        <v>2590</v>
      </c>
      <c r="AQ295" t="s">
        <v>2512</v>
      </c>
      <c r="AR295" t="s">
        <v>2407</v>
      </c>
      <c r="AS295" t="s">
        <v>7493</v>
      </c>
      <c r="AT295" t="s">
        <v>102</v>
      </c>
    </row>
    <row r="296" spans="1:46" x14ac:dyDescent="0.35">
      <c r="A296" t="s">
        <v>743</v>
      </c>
      <c r="B296" t="s">
        <v>739</v>
      </c>
      <c r="D296" t="s">
        <v>740</v>
      </c>
      <c r="E296" t="s">
        <v>741</v>
      </c>
      <c r="G296">
        <v>0</v>
      </c>
      <c r="H296" s="11">
        <v>43930</v>
      </c>
      <c r="I296">
        <v>11951</v>
      </c>
      <c r="J296" t="s">
        <v>379</v>
      </c>
      <c r="K296" s="11">
        <v>43995</v>
      </c>
      <c r="L296" t="s">
        <v>35</v>
      </c>
      <c r="Q296" s="11">
        <v>43930</v>
      </c>
      <c r="R296" t="s">
        <v>4155</v>
      </c>
      <c r="S296" t="s">
        <v>4154</v>
      </c>
      <c r="T296" t="s">
        <v>7492</v>
      </c>
      <c r="U296" t="s">
        <v>742</v>
      </c>
      <c r="V296" t="s">
        <v>743</v>
      </c>
      <c r="W296" t="s">
        <v>88</v>
      </c>
      <c r="X296" s="11">
        <v>43931</v>
      </c>
      <c r="Y296" t="s">
        <v>744</v>
      </c>
      <c r="Z296" t="s">
        <v>219</v>
      </c>
      <c r="AA296" s="11">
        <v>43931</v>
      </c>
      <c r="AB296" t="s">
        <v>220</v>
      </c>
      <c r="AC296" t="s">
        <v>2407</v>
      </c>
      <c r="AD296" t="s">
        <v>3564</v>
      </c>
      <c r="AE296">
        <v>721160</v>
      </c>
      <c r="AF296" t="s">
        <v>52</v>
      </c>
      <c r="AG296">
        <v>721160</v>
      </c>
      <c r="AH296" t="s">
        <v>52</v>
      </c>
      <c r="AI296">
        <v>0</v>
      </c>
      <c r="AJ296" t="s">
        <v>101</v>
      </c>
      <c r="AK296" t="s">
        <v>51</v>
      </c>
      <c r="AL296" t="s">
        <v>97</v>
      </c>
      <c r="AM296" t="s">
        <v>2488</v>
      </c>
      <c r="AN296">
        <v>1</v>
      </c>
      <c r="AO296">
        <v>0</v>
      </c>
      <c r="AP296" t="s">
        <v>2590</v>
      </c>
      <c r="AQ296" t="s">
        <v>2512</v>
      </c>
      <c r="AR296" t="s">
        <v>2407</v>
      </c>
      <c r="AS296" t="s">
        <v>7493</v>
      </c>
      <c r="AT296" t="s">
        <v>102</v>
      </c>
    </row>
    <row r="297" spans="1:46" x14ac:dyDescent="0.35">
      <c r="A297" t="s">
        <v>1272</v>
      </c>
      <c r="B297" t="s">
        <v>1269</v>
      </c>
      <c r="D297" t="s">
        <v>1270</v>
      </c>
      <c r="E297" t="s">
        <v>1271</v>
      </c>
      <c r="G297">
        <v>1</v>
      </c>
      <c r="H297" s="11">
        <v>43959</v>
      </c>
      <c r="I297">
        <v>15976</v>
      </c>
      <c r="J297" t="s">
        <v>396</v>
      </c>
      <c r="L297" t="s">
        <v>35</v>
      </c>
      <c r="Q297" s="11">
        <v>43958</v>
      </c>
      <c r="R297" t="s">
        <v>4155</v>
      </c>
      <c r="S297" t="s">
        <v>4154</v>
      </c>
      <c r="T297" t="s">
        <v>7492</v>
      </c>
      <c r="U297" t="s">
        <v>469</v>
      </c>
      <c r="V297" t="s">
        <v>1272</v>
      </c>
      <c r="W297" t="s">
        <v>88</v>
      </c>
      <c r="X297" s="11">
        <v>43959</v>
      </c>
      <c r="Y297" t="s">
        <v>1273</v>
      </c>
      <c r="Z297" t="s">
        <v>219</v>
      </c>
      <c r="AA297" s="11">
        <v>43959</v>
      </c>
      <c r="AB297" t="s">
        <v>220</v>
      </c>
      <c r="AC297" t="s">
        <v>2407</v>
      </c>
      <c r="AD297" t="s">
        <v>3727</v>
      </c>
      <c r="AE297">
        <v>351659.13</v>
      </c>
      <c r="AF297" t="s">
        <v>52</v>
      </c>
      <c r="AG297">
        <v>351659.13</v>
      </c>
      <c r="AH297" t="s">
        <v>52</v>
      </c>
      <c r="AI297">
        <v>0</v>
      </c>
      <c r="AJ297" t="s">
        <v>101</v>
      </c>
      <c r="AK297" t="s">
        <v>113</v>
      </c>
      <c r="AL297" t="s">
        <v>97</v>
      </c>
      <c r="AM297" t="s">
        <v>2488</v>
      </c>
      <c r="AN297">
        <v>1</v>
      </c>
      <c r="AO297">
        <v>0</v>
      </c>
      <c r="AP297" t="s">
        <v>2590</v>
      </c>
      <c r="AQ297" t="s">
        <v>2512</v>
      </c>
      <c r="AR297" t="s">
        <v>2407</v>
      </c>
      <c r="AS297" t="s">
        <v>7512</v>
      </c>
      <c r="AT297" t="s">
        <v>114</v>
      </c>
    </row>
    <row r="298" spans="1:46" x14ac:dyDescent="0.35">
      <c r="A298" t="s">
        <v>1712</v>
      </c>
      <c r="B298" t="s">
        <v>1709</v>
      </c>
      <c r="E298" t="s">
        <v>1710</v>
      </c>
      <c r="G298">
        <v>1</v>
      </c>
      <c r="H298" s="11">
        <v>43998</v>
      </c>
      <c r="I298">
        <v>18293</v>
      </c>
      <c r="J298" t="s">
        <v>524</v>
      </c>
      <c r="L298" t="s">
        <v>35</v>
      </c>
      <c r="Q298" s="11">
        <v>43999</v>
      </c>
      <c r="R298" t="s">
        <v>4155</v>
      </c>
      <c r="S298" t="s">
        <v>4154</v>
      </c>
      <c r="T298" t="s">
        <v>7492</v>
      </c>
      <c r="U298" t="s">
        <v>1711</v>
      </c>
      <c r="V298" t="s">
        <v>1712</v>
      </c>
      <c r="W298" t="s">
        <v>88</v>
      </c>
      <c r="X298" s="11">
        <v>44018</v>
      </c>
      <c r="Y298" t="s">
        <v>1713</v>
      </c>
      <c r="Z298" t="s">
        <v>219</v>
      </c>
      <c r="AA298" s="11">
        <v>44018</v>
      </c>
      <c r="AB298" t="s">
        <v>220</v>
      </c>
      <c r="AC298" t="s">
        <v>2407</v>
      </c>
      <c r="AD298" t="s">
        <v>3864</v>
      </c>
      <c r="AE298">
        <v>124732.72</v>
      </c>
      <c r="AF298" t="s">
        <v>52</v>
      </c>
      <c r="AG298">
        <v>83800.36</v>
      </c>
      <c r="AH298" t="s">
        <v>52</v>
      </c>
      <c r="AI298">
        <v>40932.36</v>
      </c>
      <c r="AJ298" t="s">
        <v>101</v>
      </c>
      <c r="AK298" t="s">
        <v>113</v>
      </c>
      <c r="AL298" t="s">
        <v>97</v>
      </c>
      <c r="AM298" t="s">
        <v>2488</v>
      </c>
      <c r="AN298">
        <v>1</v>
      </c>
      <c r="AO298">
        <v>0</v>
      </c>
      <c r="AP298" t="s">
        <v>2590</v>
      </c>
      <c r="AQ298" t="s">
        <v>2512</v>
      </c>
      <c r="AR298" t="s">
        <v>2407</v>
      </c>
      <c r="AS298" t="s">
        <v>7512</v>
      </c>
      <c r="AT298" t="s">
        <v>114</v>
      </c>
    </row>
    <row r="299" spans="1:46" x14ac:dyDescent="0.35">
      <c r="A299" t="s">
        <v>1104</v>
      </c>
      <c r="B299" t="s">
        <v>1103</v>
      </c>
      <c r="E299" t="s">
        <v>400</v>
      </c>
      <c r="G299">
        <v>0</v>
      </c>
      <c r="H299" s="11">
        <v>43942</v>
      </c>
      <c r="I299">
        <v>12699</v>
      </c>
      <c r="J299" t="s">
        <v>282</v>
      </c>
      <c r="L299" t="s">
        <v>35</v>
      </c>
      <c r="Q299" s="11">
        <v>43942</v>
      </c>
      <c r="R299" t="s">
        <v>4155</v>
      </c>
      <c r="S299" t="s">
        <v>4154</v>
      </c>
      <c r="T299" t="s">
        <v>7492</v>
      </c>
      <c r="U299" t="s">
        <v>401</v>
      </c>
      <c r="V299" t="s">
        <v>1104</v>
      </c>
      <c r="W299" t="s">
        <v>88</v>
      </c>
      <c r="X299" s="11">
        <v>43951</v>
      </c>
      <c r="Y299" t="s">
        <v>1105</v>
      </c>
      <c r="Z299" t="s">
        <v>219</v>
      </c>
      <c r="AA299" s="11">
        <v>43951</v>
      </c>
      <c r="AB299" t="s">
        <v>220</v>
      </c>
      <c r="AC299" t="s">
        <v>2407</v>
      </c>
      <c r="AD299" t="s">
        <v>3675</v>
      </c>
      <c r="AE299">
        <v>46957.68</v>
      </c>
      <c r="AF299" t="s">
        <v>52</v>
      </c>
      <c r="AG299">
        <v>46957.68</v>
      </c>
      <c r="AH299" t="s">
        <v>52</v>
      </c>
      <c r="AI299">
        <v>0</v>
      </c>
      <c r="AJ299" t="s">
        <v>101</v>
      </c>
      <c r="AK299" t="s">
        <v>103</v>
      </c>
      <c r="AL299" t="s">
        <v>97</v>
      </c>
      <c r="AM299" t="s">
        <v>2488</v>
      </c>
      <c r="AN299">
        <v>1</v>
      </c>
      <c r="AO299">
        <v>0</v>
      </c>
      <c r="AP299" t="s">
        <v>2590</v>
      </c>
      <c r="AQ299" t="s">
        <v>2512</v>
      </c>
      <c r="AR299" t="s">
        <v>2407</v>
      </c>
      <c r="AS299" t="s">
        <v>7497</v>
      </c>
      <c r="AT299" t="s">
        <v>104</v>
      </c>
    </row>
    <row r="300" spans="1:46" x14ac:dyDescent="0.35">
      <c r="A300" t="s">
        <v>1085</v>
      </c>
      <c r="B300" t="s">
        <v>1077</v>
      </c>
      <c r="C300" t="s">
        <v>1078</v>
      </c>
      <c r="D300" t="s">
        <v>1079</v>
      </c>
      <c r="E300" t="s">
        <v>1080</v>
      </c>
      <c r="G300">
        <v>0</v>
      </c>
      <c r="H300" t="s">
        <v>1081</v>
      </c>
      <c r="I300" t="s">
        <v>1082</v>
      </c>
      <c r="J300" t="s">
        <v>1083</v>
      </c>
      <c r="K300" s="11">
        <v>43995</v>
      </c>
      <c r="L300" t="s">
        <v>35</v>
      </c>
      <c r="Q300" s="11">
        <v>43951</v>
      </c>
      <c r="R300" t="s">
        <v>4155</v>
      </c>
      <c r="S300" t="s">
        <v>4154</v>
      </c>
      <c r="T300" t="s">
        <v>7492</v>
      </c>
      <c r="U300" t="s">
        <v>1084</v>
      </c>
      <c r="V300" t="s">
        <v>1085</v>
      </c>
      <c r="W300" t="s">
        <v>88</v>
      </c>
      <c r="X300" s="11">
        <v>43951</v>
      </c>
      <c r="Y300" t="s">
        <v>1086</v>
      </c>
      <c r="Z300" t="s">
        <v>219</v>
      </c>
      <c r="AA300" s="11">
        <v>43951</v>
      </c>
      <c r="AB300" t="s">
        <v>220</v>
      </c>
      <c r="AC300" t="s">
        <v>2407</v>
      </c>
      <c r="AD300" t="s">
        <v>3695</v>
      </c>
      <c r="AE300">
        <v>4556472.8</v>
      </c>
      <c r="AF300" t="s">
        <v>52</v>
      </c>
      <c r="AG300">
        <v>3084640.9000000004</v>
      </c>
      <c r="AH300" t="s">
        <v>52</v>
      </c>
      <c r="AI300">
        <v>1471831.8999999994</v>
      </c>
      <c r="AJ300" t="s">
        <v>101</v>
      </c>
      <c r="AK300" t="s">
        <v>103</v>
      </c>
      <c r="AL300" t="s">
        <v>97</v>
      </c>
      <c r="AM300" t="s">
        <v>2488</v>
      </c>
      <c r="AN300">
        <v>1</v>
      </c>
      <c r="AO300">
        <v>0</v>
      </c>
      <c r="AP300" t="s">
        <v>2580</v>
      </c>
      <c r="AQ300" t="s">
        <v>2512</v>
      </c>
      <c r="AR300" t="s">
        <v>2407</v>
      </c>
      <c r="AS300" t="s">
        <v>7497</v>
      </c>
      <c r="AT300" t="s">
        <v>104</v>
      </c>
    </row>
    <row r="301" spans="1:46" x14ac:dyDescent="0.35">
      <c r="A301" t="s">
        <v>1769</v>
      </c>
      <c r="B301" t="s">
        <v>1591</v>
      </c>
      <c r="C301" t="s">
        <v>117</v>
      </c>
      <c r="E301" t="s">
        <v>1767</v>
      </c>
      <c r="H301" t="s">
        <v>1592</v>
      </c>
      <c r="I301" t="s">
        <v>1593</v>
      </c>
      <c r="J301" t="s">
        <v>1594</v>
      </c>
      <c r="K301" s="11">
        <v>44008</v>
      </c>
      <c r="L301" t="s">
        <v>35</v>
      </c>
      <c r="Q301" s="11">
        <v>44008</v>
      </c>
      <c r="R301" t="s">
        <v>4155</v>
      </c>
      <c r="S301" t="s">
        <v>4154</v>
      </c>
      <c r="T301" t="s">
        <v>7492</v>
      </c>
      <c r="U301" t="s">
        <v>1768</v>
      </c>
      <c r="V301" t="s">
        <v>1769</v>
      </c>
      <c r="W301" t="s">
        <v>88</v>
      </c>
      <c r="X301" s="11">
        <v>44039</v>
      </c>
      <c r="Y301" t="s">
        <v>1770</v>
      </c>
      <c r="Z301" t="s">
        <v>219</v>
      </c>
      <c r="AA301" s="11">
        <v>44039</v>
      </c>
      <c r="AB301" t="s">
        <v>220</v>
      </c>
      <c r="AC301" t="s">
        <v>2407</v>
      </c>
      <c r="AD301" t="s">
        <v>3885</v>
      </c>
      <c r="AE301">
        <v>21323020.91</v>
      </c>
      <c r="AF301" t="s">
        <v>52</v>
      </c>
      <c r="AG301">
        <v>12343484.500000002</v>
      </c>
      <c r="AH301" t="s">
        <v>52</v>
      </c>
      <c r="AI301">
        <v>8979536.4099999983</v>
      </c>
      <c r="AJ301" t="s">
        <v>101</v>
      </c>
      <c r="AK301" t="s">
        <v>103</v>
      </c>
      <c r="AL301" t="s">
        <v>97</v>
      </c>
      <c r="AM301" t="s">
        <v>2488</v>
      </c>
      <c r="AN301">
        <v>1</v>
      </c>
      <c r="AO301">
        <v>0</v>
      </c>
      <c r="AP301" t="s">
        <v>2590</v>
      </c>
      <c r="AQ301" t="s">
        <v>2512</v>
      </c>
      <c r="AR301" t="s">
        <v>2407</v>
      </c>
      <c r="AS301" t="s">
        <v>7497</v>
      </c>
      <c r="AT301" t="s">
        <v>104</v>
      </c>
    </row>
    <row r="302" spans="1:46" x14ac:dyDescent="0.35">
      <c r="A302" t="s">
        <v>850</v>
      </c>
      <c r="B302" t="s">
        <v>849</v>
      </c>
      <c r="E302" t="s">
        <v>661</v>
      </c>
      <c r="G302">
        <v>1</v>
      </c>
      <c r="H302" s="11">
        <v>43935</v>
      </c>
      <c r="I302">
        <v>12172</v>
      </c>
      <c r="J302" t="s">
        <v>379</v>
      </c>
      <c r="K302" s="11">
        <v>43995</v>
      </c>
      <c r="L302" t="s">
        <v>35</v>
      </c>
      <c r="Q302" s="11">
        <v>43935</v>
      </c>
      <c r="R302" t="s">
        <v>4155</v>
      </c>
      <c r="S302" t="s">
        <v>4154</v>
      </c>
      <c r="T302" t="s">
        <v>7492</v>
      </c>
      <c r="U302" t="s">
        <v>662</v>
      </c>
      <c r="V302" t="s">
        <v>850</v>
      </c>
      <c r="W302" t="s">
        <v>88</v>
      </c>
      <c r="X302" s="11">
        <v>43943</v>
      </c>
      <c r="Y302" t="s">
        <v>851</v>
      </c>
      <c r="Z302" t="s">
        <v>219</v>
      </c>
      <c r="AA302" s="11">
        <v>43943</v>
      </c>
      <c r="AB302" t="s">
        <v>220</v>
      </c>
      <c r="AC302" t="s">
        <v>2407</v>
      </c>
      <c r="AD302" t="s">
        <v>3603</v>
      </c>
      <c r="AE302">
        <v>2705346.6300000004</v>
      </c>
      <c r="AF302" t="s">
        <v>52</v>
      </c>
      <c r="AG302">
        <v>2705346.63</v>
      </c>
      <c r="AH302" t="s">
        <v>52</v>
      </c>
      <c r="AI302">
        <v>0</v>
      </c>
      <c r="AJ302" t="s">
        <v>101</v>
      </c>
      <c r="AK302" t="s">
        <v>51</v>
      </c>
      <c r="AL302" t="s">
        <v>97</v>
      </c>
      <c r="AM302" t="s">
        <v>2488</v>
      </c>
      <c r="AN302">
        <v>1</v>
      </c>
      <c r="AO302">
        <v>0</v>
      </c>
      <c r="AP302" t="s">
        <v>2590</v>
      </c>
      <c r="AQ302" t="s">
        <v>2512</v>
      </c>
      <c r="AR302" t="s">
        <v>2407</v>
      </c>
      <c r="AS302" t="s">
        <v>7493</v>
      </c>
      <c r="AT302" t="s">
        <v>102</v>
      </c>
    </row>
    <row r="303" spans="1:46" x14ac:dyDescent="0.35">
      <c r="A303" t="s">
        <v>1989</v>
      </c>
      <c r="B303" t="s">
        <v>1983</v>
      </c>
      <c r="E303" t="s">
        <v>1254</v>
      </c>
      <c r="G303">
        <v>0</v>
      </c>
      <c r="H303" t="s">
        <v>1984</v>
      </c>
      <c r="I303" t="s">
        <v>1985</v>
      </c>
      <c r="J303" t="s">
        <v>1986</v>
      </c>
      <c r="L303" t="s">
        <v>35</v>
      </c>
      <c r="M303" t="s">
        <v>332</v>
      </c>
      <c r="P303" t="s">
        <v>1864</v>
      </c>
      <c r="Q303" t="s">
        <v>1987</v>
      </c>
      <c r="R303" t="s">
        <v>4155</v>
      </c>
      <c r="S303" t="s">
        <v>4154</v>
      </c>
      <c r="T303" t="s">
        <v>7492</v>
      </c>
      <c r="U303" t="s">
        <v>1988</v>
      </c>
      <c r="V303" t="s">
        <v>1989</v>
      </c>
      <c r="W303" t="s">
        <v>88</v>
      </c>
      <c r="X303" s="11">
        <v>43993</v>
      </c>
      <c r="Y303" t="s">
        <v>1990</v>
      </c>
      <c r="Z303" t="s">
        <v>219</v>
      </c>
      <c r="AA303" s="11">
        <v>43993</v>
      </c>
      <c r="AB303" t="s">
        <v>220</v>
      </c>
      <c r="AC303" t="s">
        <v>2407</v>
      </c>
      <c r="AD303" t="s">
        <v>3827</v>
      </c>
      <c r="AE303">
        <v>12623928.83</v>
      </c>
      <c r="AF303" t="s">
        <v>52</v>
      </c>
      <c r="AG303">
        <v>12622484.939999998</v>
      </c>
      <c r="AH303" t="s">
        <v>52</v>
      </c>
      <c r="AI303">
        <v>1443.8900000024587</v>
      </c>
      <c r="AJ303" t="s">
        <v>101</v>
      </c>
      <c r="AK303" t="s">
        <v>74</v>
      </c>
      <c r="AL303" t="s">
        <v>97</v>
      </c>
      <c r="AM303" t="s">
        <v>2488</v>
      </c>
      <c r="AN303">
        <v>1</v>
      </c>
      <c r="AO303">
        <v>0</v>
      </c>
      <c r="AP303" t="s">
        <v>2580</v>
      </c>
      <c r="AQ303" t="s">
        <v>2512</v>
      </c>
      <c r="AR303" t="s">
        <v>2407</v>
      </c>
      <c r="AS303" t="s">
        <v>7509</v>
      </c>
      <c r="AT303" t="s">
        <v>116</v>
      </c>
    </row>
    <row r="304" spans="1:46" x14ac:dyDescent="0.35">
      <c r="A304" t="s">
        <v>1305</v>
      </c>
      <c r="B304" t="s">
        <v>1304</v>
      </c>
      <c r="E304" t="s">
        <v>923</v>
      </c>
      <c r="G304">
        <v>0</v>
      </c>
      <c r="H304" s="11">
        <v>43959</v>
      </c>
      <c r="I304">
        <v>16103</v>
      </c>
      <c r="J304" t="s">
        <v>282</v>
      </c>
      <c r="L304" t="s">
        <v>35</v>
      </c>
      <c r="Q304" s="11">
        <v>43959</v>
      </c>
      <c r="R304" t="s">
        <v>4155</v>
      </c>
      <c r="S304" t="s">
        <v>4154</v>
      </c>
      <c r="T304" t="s">
        <v>7492</v>
      </c>
      <c r="U304" t="s">
        <v>924</v>
      </c>
      <c r="V304" t="s">
        <v>1305</v>
      </c>
      <c r="W304" t="s">
        <v>88</v>
      </c>
      <c r="X304" s="11">
        <v>43962</v>
      </c>
      <c r="Y304" t="s">
        <v>1306</v>
      </c>
      <c r="Z304" t="s">
        <v>219</v>
      </c>
      <c r="AA304" s="11">
        <v>43962</v>
      </c>
      <c r="AB304" t="s">
        <v>220</v>
      </c>
      <c r="AC304" t="s">
        <v>2407</v>
      </c>
      <c r="AD304" t="s">
        <v>3733</v>
      </c>
      <c r="AE304">
        <v>13619.76</v>
      </c>
      <c r="AF304" t="s">
        <v>52</v>
      </c>
      <c r="AG304">
        <v>13619.76</v>
      </c>
      <c r="AH304" t="s">
        <v>52</v>
      </c>
      <c r="AI304">
        <v>0</v>
      </c>
      <c r="AJ304" t="s">
        <v>101</v>
      </c>
      <c r="AK304" t="s">
        <v>113</v>
      </c>
      <c r="AL304" t="s">
        <v>97</v>
      </c>
      <c r="AM304" t="s">
        <v>2488</v>
      </c>
      <c r="AN304">
        <v>1</v>
      </c>
      <c r="AO304">
        <v>0</v>
      </c>
      <c r="AP304" t="s">
        <v>2473</v>
      </c>
      <c r="AQ304" t="s">
        <v>2526</v>
      </c>
      <c r="AR304" t="s">
        <v>2407</v>
      </c>
      <c r="AS304" t="s">
        <v>7512</v>
      </c>
      <c r="AT304" t="s">
        <v>114</v>
      </c>
    </row>
    <row r="305" spans="1:46" x14ac:dyDescent="0.35">
      <c r="A305" t="s">
        <v>1283</v>
      </c>
      <c r="B305" t="s">
        <v>1277</v>
      </c>
      <c r="D305" t="s">
        <v>1278</v>
      </c>
      <c r="E305" t="s">
        <v>1279</v>
      </c>
      <c r="G305">
        <v>0</v>
      </c>
      <c r="H305" t="s">
        <v>1280</v>
      </c>
      <c r="I305" t="s">
        <v>1281</v>
      </c>
      <c r="J305" t="s">
        <v>396</v>
      </c>
      <c r="L305" t="s">
        <v>35</v>
      </c>
      <c r="Q305" s="11">
        <v>43963</v>
      </c>
      <c r="R305" t="s">
        <v>4155</v>
      </c>
      <c r="S305" t="s">
        <v>4154</v>
      </c>
      <c r="T305" t="s">
        <v>7492</v>
      </c>
      <c r="U305" t="s">
        <v>1282</v>
      </c>
      <c r="V305" t="s">
        <v>1283</v>
      </c>
      <c r="W305" t="s">
        <v>88</v>
      </c>
      <c r="X305" s="11">
        <v>43962</v>
      </c>
      <c r="Y305" t="s">
        <v>1284</v>
      </c>
      <c r="Z305" t="s">
        <v>219</v>
      </c>
      <c r="AA305" s="11">
        <v>43962</v>
      </c>
      <c r="AB305" t="s">
        <v>220</v>
      </c>
      <c r="AC305" t="s">
        <v>2407</v>
      </c>
      <c r="AD305" t="s">
        <v>3738</v>
      </c>
      <c r="AE305">
        <v>595864.02999999991</v>
      </c>
      <c r="AF305" t="s">
        <v>52</v>
      </c>
      <c r="AG305">
        <v>595864.02999999991</v>
      </c>
      <c r="AH305" t="s">
        <v>52</v>
      </c>
      <c r="AI305">
        <v>0</v>
      </c>
      <c r="AJ305" t="s">
        <v>101</v>
      </c>
      <c r="AK305" t="s">
        <v>51</v>
      </c>
      <c r="AL305" t="s">
        <v>97</v>
      </c>
      <c r="AM305" t="s">
        <v>2488</v>
      </c>
      <c r="AN305">
        <v>1</v>
      </c>
      <c r="AO305">
        <v>0</v>
      </c>
      <c r="AP305" t="s">
        <v>2580</v>
      </c>
      <c r="AQ305" t="s">
        <v>2512</v>
      </c>
      <c r="AR305" t="s">
        <v>2407</v>
      </c>
      <c r="AS305" t="s">
        <v>7493</v>
      </c>
      <c r="AT305" t="s">
        <v>102</v>
      </c>
    </row>
    <row r="306" spans="1:46" x14ac:dyDescent="0.35">
      <c r="A306" t="s">
        <v>1366</v>
      </c>
      <c r="B306" t="s">
        <v>1365</v>
      </c>
      <c r="D306" t="s">
        <v>1278</v>
      </c>
      <c r="E306" t="s">
        <v>1279</v>
      </c>
      <c r="G306">
        <v>0</v>
      </c>
      <c r="H306" s="11">
        <v>43965</v>
      </c>
      <c r="I306">
        <v>16410</v>
      </c>
      <c r="J306" t="s">
        <v>396</v>
      </c>
      <c r="L306" t="s">
        <v>35</v>
      </c>
      <c r="Q306" s="11">
        <v>43965</v>
      </c>
      <c r="R306" t="s">
        <v>4155</v>
      </c>
      <c r="S306" t="s">
        <v>4154</v>
      </c>
      <c r="T306" t="s">
        <v>7492</v>
      </c>
      <c r="U306" t="s">
        <v>1282</v>
      </c>
      <c r="V306" t="s">
        <v>1366</v>
      </c>
      <c r="W306" t="s">
        <v>88</v>
      </c>
      <c r="X306" s="11">
        <v>43983</v>
      </c>
      <c r="Y306" t="s">
        <v>1284</v>
      </c>
      <c r="Z306" t="s">
        <v>219</v>
      </c>
      <c r="AA306" s="11">
        <v>43964</v>
      </c>
      <c r="AB306" t="s">
        <v>220</v>
      </c>
      <c r="AC306" t="s">
        <v>2407</v>
      </c>
      <c r="AD306" t="s">
        <v>3755</v>
      </c>
      <c r="AE306">
        <v>941964.66999999993</v>
      </c>
      <c r="AF306" t="s">
        <v>52</v>
      </c>
      <c r="AG306">
        <v>941964.66999999993</v>
      </c>
      <c r="AH306" t="s">
        <v>52</v>
      </c>
      <c r="AI306">
        <v>0</v>
      </c>
      <c r="AJ306" t="s">
        <v>101</v>
      </c>
      <c r="AK306" t="s">
        <v>51</v>
      </c>
      <c r="AL306" t="s">
        <v>97</v>
      </c>
      <c r="AM306" t="s">
        <v>2488</v>
      </c>
      <c r="AN306">
        <v>1</v>
      </c>
      <c r="AO306">
        <v>0</v>
      </c>
      <c r="AP306" t="s">
        <v>2548</v>
      </c>
      <c r="AQ306" t="s">
        <v>2519</v>
      </c>
      <c r="AR306" t="s">
        <v>2407</v>
      </c>
      <c r="AS306" t="s">
        <v>7493</v>
      </c>
      <c r="AT306" t="s">
        <v>102</v>
      </c>
    </row>
    <row r="307" spans="1:46" x14ac:dyDescent="0.35">
      <c r="A307" t="s">
        <v>1287</v>
      </c>
      <c r="B307" t="s">
        <v>1285</v>
      </c>
      <c r="D307" t="s">
        <v>1286</v>
      </c>
      <c r="E307" t="s">
        <v>1279</v>
      </c>
      <c r="G307">
        <v>0</v>
      </c>
      <c r="H307" s="11">
        <v>43959</v>
      </c>
      <c r="I307">
        <v>16107</v>
      </c>
      <c r="J307" t="s">
        <v>396</v>
      </c>
      <c r="L307" t="s">
        <v>35</v>
      </c>
      <c r="Q307" s="11">
        <v>43959</v>
      </c>
      <c r="R307" t="s">
        <v>4155</v>
      </c>
      <c r="S307" t="s">
        <v>4154</v>
      </c>
      <c r="T307" t="s">
        <v>7492</v>
      </c>
      <c r="U307" t="s">
        <v>1282</v>
      </c>
      <c r="V307" t="s">
        <v>1287</v>
      </c>
      <c r="W307" t="s">
        <v>88</v>
      </c>
      <c r="X307" s="11">
        <v>43962</v>
      </c>
      <c r="Y307" t="s">
        <v>1284</v>
      </c>
      <c r="Z307" t="s">
        <v>219</v>
      </c>
      <c r="AA307" s="11">
        <v>43962</v>
      </c>
      <c r="AB307" t="s">
        <v>220</v>
      </c>
      <c r="AC307" t="s">
        <v>2407</v>
      </c>
      <c r="AD307" t="s">
        <v>3740</v>
      </c>
      <c r="AE307">
        <v>3775200</v>
      </c>
      <c r="AF307" t="s">
        <v>52</v>
      </c>
      <c r="AG307">
        <v>1739619.35</v>
      </c>
      <c r="AH307" t="s">
        <v>52</v>
      </c>
      <c r="AI307">
        <v>2035580.65</v>
      </c>
      <c r="AJ307" t="s">
        <v>101</v>
      </c>
      <c r="AK307" t="s">
        <v>51</v>
      </c>
      <c r="AL307" t="s">
        <v>97</v>
      </c>
      <c r="AM307" t="s">
        <v>2488</v>
      </c>
      <c r="AN307">
        <v>1</v>
      </c>
      <c r="AO307">
        <v>0</v>
      </c>
      <c r="AP307" t="s">
        <v>2499</v>
      </c>
      <c r="AQ307" t="s">
        <v>2519</v>
      </c>
      <c r="AR307" t="s">
        <v>2407</v>
      </c>
      <c r="AS307" t="s">
        <v>7493</v>
      </c>
      <c r="AT307" t="s">
        <v>102</v>
      </c>
    </row>
    <row r="308" spans="1:46" x14ac:dyDescent="0.35">
      <c r="A308" t="s">
        <v>1451</v>
      </c>
      <c r="B308" t="s">
        <v>1447</v>
      </c>
      <c r="D308" t="s">
        <v>1448</v>
      </c>
      <c r="E308" t="s">
        <v>1449</v>
      </c>
      <c r="H308" s="11">
        <v>43966</v>
      </c>
      <c r="I308">
        <v>16569</v>
      </c>
      <c r="J308" t="s">
        <v>282</v>
      </c>
      <c r="L308" t="s">
        <v>35</v>
      </c>
      <c r="Q308" s="11">
        <v>43967</v>
      </c>
      <c r="R308" t="s">
        <v>4155</v>
      </c>
      <c r="S308" t="s">
        <v>4154</v>
      </c>
      <c r="T308" t="s">
        <v>7492</v>
      </c>
      <c r="U308" t="s">
        <v>1450</v>
      </c>
      <c r="V308" t="s">
        <v>1451</v>
      </c>
      <c r="W308" t="s">
        <v>88</v>
      </c>
      <c r="X308" s="11">
        <v>43969</v>
      </c>
      <c r="Y308" t="s">
        <v>1452</v>
      </c>
      <c r="Z308" t="s">
        <v>219</v>
      </c>
      <c r="AA308" s="11">
        <v>43969</v>
      </c>
      <c r="AB308" t="s">
        <v>220</v>
      </c>
      <c r="AC308" t="s">
        <v>2407</v>
      </c>
      <c r="AD308" t="s">
        <v>3767</v>
      </c>
      <c r="AE308">
        <v>8470</v>
      </c>
      <c r="AF308" t="s">
        <v>52</v>
      </c>
      <c r="AG308">
        <v>8470</v>
      </c>
      <c r="AH308" t="s">
        <v>52</v>
      </c>
      <c r="AI308">
        <v>0</v>
      </c>
      <c r="AJ308" t="s">
        <v>101</v>
      </c>
      <c r="AK308" t="s">
        <v>113</v>
      </c>
      <c r="AL308" t="s">
        <v>97</v>
      </c>
      <c r="AM308" t="s">
        <v>2488</v>
      </c>
      <c r="AN308">
        <v>1</v>
      </c>
      <c r="AO308">
        <v>0</v>
      </c>
      <c r="AP308" t="s">
        <v>2473</v>
      </c>
      <c r="AQ308" t="s">
        <v>2526</v>
      </c>
      <c r="AR308" t="s">
        <v>2407</v>
      </c>
      <c r="AS308" t="s">
        <v>7512</v>
      </c>
      <c r="AT308" t="s">
        <v>114</v>
      </c>
    </row>
    <row r="309" spans="1:46" x14ac:dyDescent="0.35">
      <c r="A309" t="s">
        <v>1267</v>
      </c>
      <c r="B309" t="s">
        <v>1263</v>
      </c>
      <c r="D309" t="s">
        <v>1264</v>
      </c>
      <c r="E309" t="s">
        <v>1265</v>
      </c>
      <c r="G309">
        <v>1</v>
      </c>
      <c r="H309" s="11">
        <v>43951</v>
      </c>
      <c r="I309">
        <v>13358</v>
      </c>
      <c r="J309" t="s">
        <v>1186</v>
      </c>
      <c r="K309" s="11">
        <v>43995</v>
      </c>
      <c r="L309" t="s">
        <v>35</v>
      </c>
      <c r="Q309" s="11">
        <v>43951</v>
      </c>
      <c r="R309" t="s">
        <v>4155</v>
      </c>
      <c r="S309" t="s">
        <v>4154</v>
      </c>
      <c r="T309" t="s">
        <v>7492</v>
      </c>
      <c r="U309" t="s">
        <v>1266</v>
      </c>
      <c r="V309" t="s">
        <v>1267</v>
      </c>
      <c r="W309" t="s">
        <v>88</v>
      </c>
      <c r="X309" s="11">
        <v>43959</v>
      </c>
      <c r="Y309" t="s">
        <v>1268</v>
      </c>
      <c r="Z309" t="s">
        <v>219</v>
      </c>
      <c r="AA309" s="11">
        <v>43959</v>
      </c>
      <c r="AB309" t="s">
        <v>220</v>
      </c>
      <c r="AC309" t="s">
        <v>2407</v>
      </c>
      <c r="AD309" t="s">
        <v>3722</v>
      </c>
      <c r="AE309">
        <v>16843200</v>
      </c>
      <c r="AF309" t="s">
        <v>52</v>
      </c>
      <c r="AG309">
        <v>15172800</v>
      </c>
      <c r="AH309" t="s">
        <v>52</v>
      </c>
      <c r="AI309">
        <v>1670400</v>
      </c>
      <c r="AJ309" t="s">
        <v>101</v>
      </c>
      <c r="AK309" t="s">
        <v>51</v>
      </c>
      <c r="AL309" t="s">
        <v>97</v>
      </c>
      <c r="AM309" t="s">
        <v>2488</v>
      </c>
      <c r="AN309">
        <v>1</v>
      </c>
      <c r="AO309">
        <v>0</v>
      </c>
      <c r="AP309" t="s">
        <v>2590</v>
      </c>
      <c r="AQ309" t="s">
        <v>2512</v>
      </c>
      <c r="AR309" t="s">
        <v>2407</v>
      </c>
      <c r="AS309" t="s">
        <v>7493</v>
      </c>
      <c r="AT309" t="s">
        <v>102</v>
      </c>
    </row>
    <row r="310" spans="1:46" x14ac:dyDescent="0.35">
      <c r="A310" t="s">
        <v>1581</v>
      </c>
      <c r="B310" t="s">
        <v>1583</v>
      </c>
      <c r="E310" t="s">
        <v>1579</v>
      </c>
      <c r="G310">
        <v>0</v>
      </c>
      <c r="H310" t="s">
        <v>1584</v>
      </c>
      <c r="I310" t="s">
        <v>1585</v>
      </c>
      <c r="L310" t="s">
        <v>35</v>
      </c>
      <c r="Q310" s="11">
        <v>43992</v>
      </c>
      <c r="R310" t="s">
        <v>4155</v>
      </c>
      <c r="S310" t="s">
        <v>4154</v>
      </c>
      <c r="T310" t="s">
        <v>7492</v>
      </c>
      <c r="U310" t="s">
        <v>1580</v>
      </c>
      <c r="V310" t="s">
        <v>1581</v>
      </c>
      <c r="W310" t="s">
        <v>217</v>
      </c>
      <c r="X310" s="11">
        <v>44007</v>
      </c>
      <c r="Y310" t="s">
        <v>1586</v>
      </c>
      <c r="Z310" t="s">
        <v>219</v>
      </c>
      <c r="AA310" s="11">
        <v>43992</v>
      </c>
      <c r="AB310" t="s">
        <v>220</v>
      </c>
      <c r="AC310" t="s">
        <v>2407</v>
      </c>
      <c r="AD310" t="s">
        <v>3826</v>
      </c>
      <c r="AE310">
        <v>163962.06</v>
      </c>
      <c r="AF310" t="s">
        <v>52</v>
      </c>
      <c r="AG310">
        <v>163962.06</v>
      </c>
      <c r="AH310" t="s">
        <v>52</v>
      </c>
      <c r="AI310">
        <v>0</v>
      </c>
      <c r="AJ310" t="s">
        <v>101</v>
      </c>
      <c r="AK310" t="s">
        <v>51</v>
      </c>
      <c r="AL310" t="s">
        <v>97</v>
      </c>
      <c r="AM310" t="s">
        <v>2488</v>
      </c>
      <c r="AN310">
        <v>1</v>
      </c>
      <c r="AO310">
        <v>0</v>
      </c>
      <c r="AP310" t="s">
        <v>2580</v>
      </c>
      <c r="AQ310" t="s">
        <v>2512</v>
      </c>
      <c r="AR310" t="s">
        <v>2407</v>
      </c>
      <c r="AS310" t="s">
        <v>7493</v>
      </c>
      <c r="AT310" t="s">
        <v>102</v>
      </c>
    </row>
    <row r="311" spans="1:46" x14ac:dyDescent="0.35">
      <c r="A311" t="s">
        <v>1581</v>
      </c>
      <c r="B311" t="s">
        <v>1578</v>
      </c>
      <c r="E311" t="s">
        <v>1579</v>
      </c>
      <c r="G311">
        <v>0</v>
      </c>
      <c r="H311" s="11">
        <v>43992</v>
      </c>
      <c r="I311">
        <v>17875</v>
      </c>
      <c r="J311" t="s">
        <v>1408</v>
      </c>
      <c r="L311" t="s">
        <v>35</v>
      </c>
      <c r="Q311" s="11">
        <v>43996</v>
      </c>
      <c r="R311" t="s">
        <v>4155</v>
      </c>
      <c r="S311" t="s">
        <v>4154</v>
      </c>
      <c r="T311" t="s">
        <v>7492</v>
      </c>
      <c r="U311" t="s">
        <v>1580</v>
      </c>
      <c r="V311" t="s">
        <v>1581</v>
      </c>
      <c r="W311" t="s">
        <v>88</v>
      </c>
      <c r="X311" s="11">
        <v>43992</v>
      </c>
      <c r="Y311" t="s">
        <v>1582</v>
      </c>
      <c r="Z311" t="s">
        <v>219</v>
      </c>
      <c r="AA311" s="11">
        <v>43992</v>
      </c>
      <c r="AB311" t="s">
        <v>220</v>
      </c>
      <c r="AC311" t="s">
        <v>2407</v>
      </c>
      <c r="AD311" t="s">
        <v>3825</v>
      </c>
      <c r="AE311">
        <v>196075.76</v>
      </c>
      <c r="AF311" t="s">
        <v>52</v>
      </c>
      <c r="AG311">
        <v>196075.76</v>
      </c>
      <c r="AH311" t="s">
        <v>52</v>
      </c>
      <c r="AI311">
        <v>0</v>
      </c>
      <c r="AJ311" t="s">
        <v>101</v>
      </c>
      <c r="AK311" t="s">
        <v>51</v>
      </c>
      <c r="AL311" t="s">
        <v>97</v>
      </c>
      <c r="AM311" t="s">
        <v>2488</v>
      </c>
      <c r="AN311">
        <v>1</v>
      </c>
      <c r="AO311">
        <v>0</v>
      </c>
      <c r="AP311" t="s">
        <v>2580</v>
      </c>
      <c r="AQ311" t="s">
        <v>2512</v>
      </c>
      <c r="AR311" t="s">
        <v>2407</v>
      </c>
      <c r="AS311" t="s">
        <v>7493</v>
      </c>
      <c r="AT311" t="s">
        <v>102</v>
      </c>
    </row>
    <row r="312" spans="1:46" x14ac:dyDescent="0.35">
      <c r="A312" t="s">
        <v>1545</v>
      </c>
      <c r="B312" t="s">
        <v>1543</v>
      </c>
      <c r="D312" t="s">
        <v>1544</v>
      </c>
      <c r="E312" t="s">
        <v>966</v>
      </c>
      <c r="G312">
        <v>1</v>
      </c>
      <c r="H312" s="11">
        <v>43955</v>
      </c>
      <c r="I312">
        <v>13475</v>
      </c>
      <c r="J312" t="s">
        <v>1186</v>
      </c>
      <c r="K312" s="11">
        <v>43995</v>
      </c>
      <c r="L312" t="s">
        <v>35</v>
      </c>
      <c r="Q312" s="11">
        <v>43955</v>
      </c>
      <c r="R312" t="s">
        <v>4155</v>
      </c>
      <c r="S312" t="s">
        <v>4154</v>
      </c>
      <c r="T312" t="s">
        <v>7492</v>
      </c>
      <c r="U312" t="s">
        <v>967</v>
      </c>
      <c r="V312" t="s">
        <v>1545</v>
      </c>
      <c r="W312" t="s">
        <v>88</v>
      </c>
      <c r="X312" s="11">
        <v>43985</v>
      </c>
      <c r="Y312" t="s">
        <v>1546</v>
      </c>
      <c r="Z312" t="s">
        <v>219</v>
      </c>
      <c r="AA312" s="11">
        <v>43985</v>
      </c>
      <c r="AB312" t="s">
        <v>220</v>
      </c>
      <c r="AC312" t="s">
        <v>2407</v>
      </c>
      <c r="AD312" t="s">
        <v>3817</v>
      </c>
      <c r="AE312">
        <v>14647118.27</v>
      </c>
      <c r="AF312" t="s">
        <v>52</v>
      </c>
      <c r="AG312">
        <v>14647118.27</v>
      </c>
      <c r="AH312" t="s">
        <v>52</v>
      </c>
      <c r="AI312">
        <v>0</v>
      </c>
      <c r="AJ312" t="s">
        <v>101</v>
      </c>
      <c r="AK312" t="s">
        <v>51</v>
      </c>
      <c r="AL312" t="s">
        <v>97</v>
      </c>
      <c r="AM312" t="s">
        <v>2488</v>
      </c>
      <c r="AN312">
        <v>1</v>
      </c>
      <c r="AO312">
        <v>0</v>
      </c>
      <c r="AP312" t="s">
        <v>2590</v>
      </c>
      <c r="AQ312" t="s">
        <v>2512</v>
      </c>
      <c r="AR312" t="s">
        <v>2407</v>
      </c>
      <c r="AS312" t="s">
        <v>7493</v>
      </c>
      <c r="AT312" t="s">
        <v>102</v>
      </c>
    </row>
    <row r="313" spans="1:46" x14ac:dyDescent="0.35">
      <c r="A313" t="s">
        <v>2245</v>
      </c>
      <c r="B313" t="s">
        <v>1972</v>
      </c>
      <c r="D313" t="s">
        <v>1851</v>
      </c>
      <c r="E313" t="s">
        <v>1579</v>
      </c>
      <c r="H313" s="11">
        <v>44128</v>
      </c>
      <c r="I313">
        <v>23800</v>
      </c>
      <c r="J313" t="s">
        <v>1957</v>
      </c>
      <c r="K313" t="s">
        <v>1957</v>
      </c>
      <c r="L313" t="s">
        <v>35</v>
      </c>
      <c r="M313" t="s">
        <v>332</v>
      </c>
      <c r="O313" t="s">
        <v>163</v>
      </c>
      <c r="P313" t="s">
        <v>1864</v>
      </c>
      <c r="Q313" t="s">
        <v>1870</v>
      </c>
      <c r="R313" t="s">
        <v>4155</v>
      </c>
      <c r="S313" t="s">
        <v>4154</v>
      </c>
      <c r="T313" t="s">
        <v>7492</v>
      </c>
      <c r="U313" t="s">
        <v>1580</v>
      </c>
      <c r="V313" t="s">
        <v>2245</v>
      </c>
      <c r="W313" t="s">
        <v>88</v>
      </c>
      <c r="X313" s="11">
        <v>44109</v>
      </c>
      <c r="Y313" t="s">
        <v>1546</v>
      </c>
      <c r="Z313" t="s">
        <v>219</v>
      </c>
      <c r="AA313" s="11">
        <v>44109</v>
      </c>
      <c r="AB313" t="s">
        <v>220</v>
      </c>
      <c r="AC313" t="s">
        <v>2407</v>
      </c>
      <c r="AD313" t="s">
        <v>3955</v>
      </c>
      <c r="AE313">
        <v>10509.18</v>
      </c>
      <c r="AF313" t="s">
        <v>52</v>
      </c>
      <c r="AG313">
        <v>10509.18</v>
      </c>
      <c r="AH313" t="s">
        <v>52</v>
      </c>
      <c r="AI313">
        <v>0</v>
      </c>
      <c r="AJ313" t="s">
        <v>101</v>
      </c>
      <c r="AK313" t="s">
        <v>74</v>
      </c>
      <c r="AL313" t="s">
        <v>97</v>
      </c>
      <c r="AM313" t="s">
        <v>2488</v>
      </c>
      <c r="AN313">
        <v>1</v>
      </c>
      <c r="AO313">
        <v>0</v>
      </c>
      <c r="AP313" t="s">
        <v>2473</v>
      </c>
      <c r="AQ313" t="s">
        <v>2526</v>
      </c>
      <c r="AR313" t="s">
        <v>2407</v>
      </c>
      <c r="AS313" t="s">
        <v>7509</v>
      </c>
      <c r="AT313" t="s">
        <v>116</v>
      </c>
    </row>
    <row r="314" spans="1:46" x14ac:dyDescent="0.35">
      <c r="A314" t="s">
        <v>1458</v>
      </c>
      <c r="B314" t="s">
        <v>1453</v>
      </c>
      <c r="E314" t="s">
        <v>1454</v>
      </c>
      <c r="F314">
        <v>200.24</v>
      </c>
      <c r="G314" t="s">
        <v>1259</v>
      </c>
      <c r="H314" t="s">
        <v>1455</v>
      </c>
      <c r="I314" t="s">
        <v>1456</v>
      </c>
      <c r="J314" t="s">
        <v>396</v>
      </c>
      <c r="L314" t="s">
        <v>35</v>
      </c>
      <c r="Q314" s="11">
        <v>43967</v>
      </c>
      <c r="R314" t="s">
        <v>4155</v>
      </c>
      <c r="S314" t="s">
        <v>4154</v>
      </c>
      <c r="T314" t="s">
        <v>7492</v>
      </c>
      <c r="U314" t="s">
        <v>1457</v>
      </c>
      <c r="V314" t="s">
        <v>1458</v>
      </c>
      <c r="W314" t="s">
        <v>88</v>
      </c>
      <c r="X314" s="11">
        <v>43969</v>
      </c>
      <c r="Y314" t="s">
        <v>1459</v>
      </c>
      <c r="Z314" t="s">
        <v>219</v>
      </c>
      <c r="AA314" s="11">
        <v>43969</v>
      </c>
      <c r="AB314" t="s">
        <v>220</v>
      </c>
      <c r="AC314" t="s">
        <v>2407</v>
      </c>
      <c r="AD314" t="s">
        <v>3774</v>
      </c>
      <c r="AE314">
        <v>14919.039999999999</v>
      </c>
      <c r="AF314" t="s">
        <v>52</v>
      </c>
      <c r="AG314">
        <v>14919.04</v>
      </c>
      <c r="AH314" t="s">
        <v>52</v>
      </c>
      <c r="AI314">
        <v>0</v>
      </c>
      <c r="AJ314" t="s">
        <v>101</v>
      </c>
      <c r="AK314" t="s">
        <v>111</v>
      </c>
      <c r="AL314" t="s">
        <v>97</v>
      </c>
      <c r="AM314" t="s">
        <v>2488</v>
      </c>
      <c r="AN314">
        <v>1</v>
      </c>
      <c r="AO314">
        <v>0</v>
      </c>
      <c r="AP314" t="s">
        <v>2638</v>
      </c>
      <c r="AQ314" t="s">
        <v>2526</v>
      </c>
      <c r="AR314" t="s">
        <v>2407</v>
      </c>
      <c r="AS314" t="s">
        <v>7503</v>
      </c>
      <c r="AT314" t="s">
        <v>112</v>
      </c>
    </row>
    <row r="315" spans="1:46" x14ac:dyDescent="0.35">
      <c r="A315" t="s">
        <v>1392</v>
      </c>
      <c r="B315" t="s">
        <v>1391</v>
      </c>
      <c r="E315" t="s">
        <v>677</v>
      </c>
      <c r="G315">
        <v>0</v>
      </c>
      <c r="H315" s="11">
        <v>43964</v>
      </c>
      <c r="I315">
        <v>16360</v>
      </c>
      <c r="J315" t="s">
        <v>396</v>
      </c>
      <c r="L315" t="s">
        <v>35</v>
      </c>
      <c r="Q315" s="11">
        <v>43965</v>
      </c>
      <c r="R315" t="s">
        <v>4155</v>
      </c>
      <c r="S315" t="s">
        <v>4154</v>
      </c>
      <c r="T315" t="s">
        <v>7492</v>
      </c>
      <c r="U315" t="s">
        <v>678</v>
      </c>
      <c r="V315" t="s">
        <v>1392</v>
      </c>
      <c r="W315" t="s">
        <v>88</v>
      </c>
      <c r="X315" s="11">
        <v>43965</v>
      </c>
      <c r="Y315" t="s">
        <v>1393</v>
      </c>
      <c r="Z315" t="s">
        <v>219</v>
      </c>
      <c r="AA315" s="11">
        <v>43965</v>
      </c>
      <c r="AB315" t="s">
        <v>220</v>
      </c>
      <c r="AC315" t="s">
        <v>2407</v>
      </c>
      <c r="AD315" t="s">
        <v>3757</v>
      </c>
      <c r="AE315">
        <v>89642.55</v>
      </c>
      <c r="AF315" t="s">
        <v>52</v>
      </c>
      <c r="AG315">
        <v>89642.55</v>
      </c>
      <c r="AH315" t="s">
        <v>52</v>
      </c>
      <c r="AI315">
        <v>0</v>
      </c>
      <c r="AJ315" t="s">
        <v>101</v>
      </c>
      <c r="AK315" t="s">
        <v>103</v>
      </c>
      <c r="AL315" t="s">
        <v>97</v>
      </c>
      <c r="AM315" t="s">
        <v>2488</v>
      </c>
      <c r="AN315">
        <v>1</v>
      </c>
      <c r="AO315">
        <v>0</v>
      </c>
      <c r="AP315" t="s">
        <v>2590</v>
      </c>
      <c r="AQ315" t="s">
        <v>2512</v>
      </c>
      <c r="AR315" t="s">
        <v>2407</v>
      </c>
      <c r="AS315" t="s">
        <v>7497</v>
      </c>
      <c r="AT315" t="s">
        <v>104</v>
      </c>
    </row>
    <row r="316" spans="1:46" x14ac:dyDescent="0.35">
      <c r="A316" t="s">
        <v>2011</v>
      </c>
      <c r="B316" t="s">
        <v>2000</v>
      </c>
      <c r="C316" t="s">
        <v>347</v>
      </c>
      <c r="D316" t="s">
        <v>2010</v>
      </c>
      <c r="E316" t="s">
        <v>349</v>
      </c>
      <c r="H316" t="s">
        <v>2003</v>
      </c>
      <c r="I316" t="s">
        <v>2004</v>
      </c>
      <c r="K316" s="11">
        <v>44085</v>
      </c>
      <c r="L316" t="s">
        <v>35</v>
      </c>
      <c r="P316" t="s">
        <v>1864</v>
      </c>
      <c r="Q316" t="s">
        <v>1864</v>
      </c>
      <c r="R316" t="s">
        <v>4155</v>
      </c>
      <c r="S316" t="s">
        <v>2407</v>
      </c>
      <c r="T316" t="s">
        <v>7502</v>
      </c>
      <c r="U316" t="s">
        <v>352</v>
      </c>
      <c r="V316" t="s">
        <v>2011</v>
      </c>
      <c r="W316" t="s">
        <v>88</v>
      </c>
      <c r="X316" s="11">
        <v>44113</v>
      </c>
      <c r="Y316" t="s">
        <v>2012</v>
      </c>
      <c r="Z316" t="s">
        <v>219</v>
      </c>
      <c r="AA316" s="11">
        <v>44110</v>
      </c>
      <c r="AB316" t="s">
        <v>220</v>
      </c>
      <c r="AC316" t="s">
        <v>2407</v>
      </c>
      <c r="AD316" t="s">
        <v>3974</v>
      </c>
      <c r="AE316">
        <v>30274.2</v>
      </c>
      <c r="AF316" t="s">
        <v>52</v>
      </c>
      <c r="AG316">
        <v>0</v>
      </c>
      <c r="AH316" t="s">
        <v>52</v>
      </c>
      <c r="AI316">
        <v>30274.2</v>
      </c>
      <c r="AJ316" t="s">
        <v>101</v>
      </c>
      <c r="AK316" t="s">
        <v>103</v>
      </c>
      <c r="AL316" t="s">
        <v>97</v>
      </c>
      <c r="AM316" t="s">
        <v>2476</v>
      </c>
      <c r="AN316">
        <v>6</v>
      </c>
      <c r="AO316">
        <v>6</v>
      </c>
      <c r="AP316" t="s">
        <v>2580</v>
      </c>
      <c r="AQ316" t="s">
        <v>2512</v>
      </c>
      <c r="AR316" t="s">
        <v>2407</v>
      </c>
      <c r="AS316" t="s">
        <v>7497</v>
      </c>
      <c r="AT316" t="s">
        <v>104</v>
      </c>
    </row>
    <row r="317" spans="1:46" x14ac:dyDescent="0.35">
      <c r="A317" t="s">
        <v>2011</v>
      </c>
      <c r="E317" t="s">
        <v>349</v>
      </c>
      <c r="L317" t="s">
        <v>35</v>
      </c>
      <c r="R317" t="s">
        <v>4155</v>
      </c>
      <c r="S317" t="s">
        <v>2407</v>
      </c>
      <c r="T317" t="s">
        <v>7502</v>
      </c>
      <c r="U317" t="s">
        <v>352</v>
      </c>
      <c r="V317" t="s">
        <v>2011</v>
      </c>
      <c r="W317" t="s">
        <v>421</v>
      </c>
      <c r="X317" s="11">
        <v>44148</v>
      </c>
      <c r="Y317" t="s">
        <v>2012</v>
      </c>
      <c r="Z317" t="s">
        <v>219</v>
      </c>
      <c r="AA317" s="11">
        <v>44110</v>
      </c>
      <c r="AB317" t="s">
        <v>220</v>
      </c>
      <c r="AC317" t="s">
        <v>2407</v>
      </c>
      <c r="AD317" t="s">
        <v>4139</v>
      </c>
      <c r="AE317">
        <v>30274.2</v>
      </c>
      <c r="AF317" t="s">
        <v>52</v>
      </c>
      <c r="AG317">
        <v>0</v>
      </c>
      <c r="AH317" t="s">
        <v>52</v>
      </c>
      <c r="AI317">
        <v>30274.2</v>
      </c>
      <c r="AJ317" t="s">
        <v>101</v>
      </c>
      <c r="AK317" t="s">
        <v>103</v>
      </c>
      <c r="AL317" t="s">
        <v>97</v>
      </c>
      <c r="AM317" t="s">
        <v>2476</v>
      </c>
      <c r="AN317">
        <v>6</v>
      </c>
      <c r="AO317">
        <v>6</v>
      </c>
      <c r="AP317" t="s">
        <v>2580</v>
      </c>
      <c r="AQ317" t="s">
        <v>2512</v>
      </c>
      <c r="AR317" t="s">
        <v>2407</v>
      </c>
      <c r="AS317" t="s">
        <v>7497</v>
      </c>
      <c r="AT317" t="s">
        <v>104</v>
      </c>
    </row>
    <row r="318" spans="1:46" x14ac:dyDescent="0.35">
      <c r="A318" t="s">
        <v>2011</v>
      </c>
      <c r="B318" t="s">
        <v>2000</v>
      </c>
      <c r="C318" t="s">
        <v>347</v>
      </c>
      <c r="D318" t="s">
        <v>2010</v>
      </c>
      <c r="E318" t="s">
        <v>349</v>
      </c>
      <c r="H318" t="s">
        <v>2003</v>
      </c>
      <c r="I318" t="s">
        <v>2004</v>
      </c>
      <c r="K318" s="11">
        <v>44085</v>
      </c>
      <c r="L318" t="s">
        <v>35</v>
      </c>
      <c r="P318" t="s">
        <v>1864</v>
      </c>
      <c r="Q318" t="s">
        <v>1864</v>
      </c>
      <c r="R318" t="s">
        <v>4155</v>
      </c>
      <c r="S318" t="s">
        <v>2407</v>
      </c>
      <c r="T318" t="s">
        <v>7502</v>
      </c>
      <c r="U318" t="s">
        <v>352</v>
      </c>
      <c r="V318" t="s">
        <v>2011</v>
      </c>
      <c r="W318" t="s">
        <v>222</v>
      </c>
      <c r="X318" s="11">
        <v>44113</v>
      </c>
      <c r="Y318" t="s">
        <v>2014</v>
      </c>
      <c r="Z318" t="s">
        <v>219</v>
      </c>
      <c r="AA318" s="11">
        <v>44110</v>
      </c>
      <c r="AB318" t="s">
        <v>220</v>
      </c>
      <c r="AC318" t="s">
        <v>2407</v>
      </c>
      <c r="AD318" t="s">
        <v>3976</v>
      </c>
      <c r="AE318">
        <v>11216.7</v>
      </c>
      <c r="AF318" t="s">
        <v>52</v>
      </c>
      <c r="AG318">
        <v>0</v>
      </c>
      <c r="AH318" t="s">
        <v>52</v>
      </c>
      <c r="AI318">
        <v>11216.7</v>
      </c>
      <c r="AJ318" t="s">
        <v>101</v>
      </c>
      <c r="AK318" t="s">
        <v>103</v>
      </c>
      <c r="AL318" t="s">
        <v>97</v>
      </c>
      <c r="AM318" t="s">
        <v>2476</v>
      </c>
      <c r="AN318">
        <v>30</v>
      </c>
      <c r="AO318">
        <v>30</v>
      </c>
      <c r="AP318" t="s">
        <v>2580</v>
      </c>
      <c r="AQ318" t="s">
        <v>2512</v>
      </c>
      <c r="AR318" t="s">
        <v>2407</v>
      </c>
      <c r="AS318" t="s">
        <v>7497</v>
      </c>
      <c r="AT318" t="s">
        <v>104</v>
      </c>
    </row>
    <row r="319" spans="1:46" x14ac:dyDescent="0.35">
      <c r="A319" t="s">
        <v>2011</v>
      </c>
      <c r="E319" t="s">
        <v>349</v>
      </c>
      <c r="L319" t="s">
        <v>35</v>
      </c>
      <c r="R319" t="s">
        <v>4155</v>
      </c>
      <c r="S319" t="s">
        <v>2407</v>
      </c>
      <c r="T319" t="s">
        <v>7502</v>
      </c>
      <c r="U319" t="s">
        <v>352</v>
      </c>
      <c r="V319" t="s">
        <v>2011</v>
      </c>
      <c r="W319" t="s">
        <v>511</v>
      </c>
      <c r="X319" s="11">
        <v>44148</v>
      </c>
      <c r="Y319" t="s">
        <v>2014</v>
      </c>
      <c r="Z319" t="s">
        <v>219</v>
      </c>
      <c r="AA319" s="11">
        <v>44110</v>
      </c>
      <c r="AB319" t="s">
        <v>220</v>
      </c>
      <c r="AC319" t="s">
        <v>2407</v>
      </c>
      <c r="AD319" t="s">
        <v>4141</v>
      </c>
      <c r="AE319">
        <v>11216.7</v>
      </c>
      <c r="AF319" t="s">
        <v>52</v>
      </c>
      <c r="AG319">
        <v>0</v>
      </c>
      <c r="AH319" t="s">
        <v>52</v>
      </c>
      <c r="AI319">
        <v>11216.7</v>
      </c>
      <c r="AJ319" t="s">
        <v>101</v>
      </c>
      <c r="AK319" t="s">
        <v>103</v>
      </c>
      <c r="AL319" t="s">
        <v>97</v>
      </c>
      <c r="AM319" t="s">
        <v>2476</v>
      </c>
      <c r="AN319">
        <v>30</v>
      </c>
      <c r="AO319">
        <v>30</v>
      </c>
      <c r="AP319" t="s">
        <v>2580</v>
      </c>
      <c r="AQ319" t="s">
        <v>2512</v>
      </c>
      <c r="AR319" t="s">
        <v>2407</v>
      </c>
      <c r="AS319" t="s">
        <v>7497</v>
      </c>
      <c r="AT319" t="s">
        <v>104</v>
      </c>
    </row>
    <row r="320" spans="1:46" x14ac:dyDescent="0.35">
      <c r="A320" t="s">
        <v>930</v>
      </c>
      <c r="B320" t="s">
        <v>927</v>
      </c>
      <c r="E320" t="s">
        <v>928</v>
      </c>
      <c r="G320">
        <v>0</v>
      </c>
      <c r="H320" s="11">
        <v>43943</v>
      </c>
      <c r="I320">
        <v>12886</v>
      </c>
      <c r="J320" t="s">
        <v>282</v>
      </c>
      <c r="L320" t="s">
        <v>35</v>
      </c>
      <c r="Q320" s="11">
        <v>43944</v>
      </c>
      <c r="R320" t="s">
        <v>4155</v>
      </c>
      <c r="S320" t="s">
        <v>4154</v>
      </c>
      <c r="T320" t="s">
        <v>7492</v>
      </c>
      <c r="U320" t="s">
        <v>929</v>
      </c>
      <c r="V320" t="s">
        <v>930</v>
      </c>
      <c r="W320" t="s">
        <v>88</v>
      </c>
      <c r="X320" s="11">
        <v>43948</v>
      </c>
      <c r="Y320" t="s">
        <v>931</v>
      </c>
      <c r="Z320" t="s">
        <v>219</v>
      </c>
      <c r="AA320" s="11">
        <v>43948</v>
      </c>
      <c r="AB320" t="s">
        <v>220</v>
      </c>
      <c r="AC320" t="s">
        <v>2407</v>
      </c>
      <c r="AD320" t="s">
        <v>3623</v>
      </c>
      <c r="AE320">
        <v>62137.2</v>
      </c>
      <c r="AF320" t="s">
        <v>52</v>
      </c>
      <c r="AG320">
        <v>62137.2</v>
      </c>
      <c r="AH320" t="s">
        <v>52</v>
      </c>
      <c r="AI320">
        <v>0</v>
      </c>
      <c r="AJ320" t="s">
        <v>101</v>
      </c>
      <c r="AK320" t="s">
        <v>111</v>
      </c>
      <c r="AL320" t="s">
        <v>97</v>
      </c>
      <c r="AM320" t="s">
        <v>2488</v>
      </c>
      <c r="AN320">
        <v>1</v>
      </c>
      <c r="AO320">
        <v>0</v>
      </c>
      <c r="AP320" t="s">
        <v>2590</v>
      </c>
      <c r="AQ320" t="s">
        <v>2512</v>
      </c>
      <c r="AR320" t="s">
        <v>2407</v>
      </c>
      <c r="AS320" t="s">
        <v>7503</v>
      </c>
      <c r="AT320" t="s">
        <v>112</v>
      </c>
    </row>
    <row r="321" spans="1:46" x14ac:dyDescent="0.35">
      <c r="A321" t="s">
        <v>1202</v>
      </c>
      <c r="B321" t="s">
        <v>1199</v>
      </c>
      <c r="E321" t="s">
        <v>1200</v>
      </c>
      <c r="H321" s="11">
        <v>43938</v>
      </c>
      <c r="I321">
        <v>12452</v>
      </c>
      <c r="J321" t="s">
        <v>712</v>
      </c>
      <c r="K321" s="11">
        <v>43995</v>
      </c>
      <c r="L321" t="s">
        <v>35</v>
      </c>
      <c r="Q321" t="e">
        <v>#N/A</v>
      </c>
      <c r="R321" t="s">
        <v>4155</v>
      </c>
      <c r="S321" t="s">
        <v>4154</v>
      </c>
      <c r="T321" t="s">
        <v>7492</v>
      </c>
      <c r="U321" t="s">
        <v>1201</v>
      </c>
      <c r="V321" t="s">
        <v>1202</v>
      </c>
      <c r="W321" t="s">
        <v>88</v>
      </c>
      <c r="X321" s="11">
        <v>43956</v>
      </c>
      <c r="Y321" t="s">
        <v>931</v>
      </c>
      <c r="Z321" t="s">
        <v>219</v>
      </c>
      <c r="AA321" s="11">
        <v>43956</v>
      </c>
      <c r="AB321" t="s">
        <v>220</v>
      </c>
      <c r="AC321" t="s">
        <v>2407</v>
      </c>
      <c r="AD321" t="s">
        <v>3711</v>
      </c>
      <c r="AE321">
        <v>50077.88</v>
      </c>
      <c r="AF321" t="s">
        <v>52</v>
      </c>
      <c r="AG321">
        <v>47119.66</v>
      </c>
      <c r="AH321" t="s">
        <v>52</v>
      </c>
      <c r="AI321">
        <v>2958.2199999999939</v>
      </c>
      <c r="AJ321" t="s">
        <v>101</v>
      </c>
      <c r="AK321" t="s">
        <v>111</v>
      </c>
      <c r="AL321" t="s">
        <v>97</v>
      </c>
      <c r="AM321" t="s">
        <v>2488</v>
      </c>
      <c r="AN321">
        <v>1</v>
      </c>
      <c r="AO321">
        <v>0</v>
      </c>
      <c r="AP321" t="s">
        <v>2590</v>
      </c>
      <c r="AQ321" t="s">
        <v>2512</v>
      </c>
      <c r="AR321" t="s">
        <v>2407</v>
      </c>
      <c r="AS321" t="s">
        <v>7503</v>
      </c>
      <c r="AT321" t="s">
        <v>112</v>
      </c>
    </row>
    <row r="322" spans="1:46" x14ac:dyDescent="0.35">
      <c r="A322" t="s">
        <v>1357</v>
      </c>
      <c r="B322" t="s">
        <v>1352</v>
      </c>
      <c r="E322" t="s">
        <v>1353</v>
      </c>
      <c r="G322">
        <v>0</v>
      </c>
      <c r="H322" t="s">
        <v>1354</v>
      </c>
      <c r="I322" t="s">
        <v>1355</v>
      </c>
      <c r="J322" t="s">
        <v>396</v>
      </c>
      <c r="L322" t="s">
        <v>35</v>
      </c>
      <c r="Q322" s="11">
        <v>43964</v>
      </c>
      <c r="R322" t="s">
        <v>4155</v>
      </c>
      <c r="S322" t="s">
        <v>4154</v>
      </c>
      <c r="T322" t="s">
        <v>7492</v>
      </c>
      <c r="U322" t="s">
        <v>1356</v>
      </c>
      <c r="V322" t="s">
        <v>1357</v>
      </c>
      <c r="W322" t="s">
        <v>88</v>
      </c>
      <c r="X322" s="11">
        <v>43963</v>
      </c>
      <c r="Y322" t="s">
        <v>1358</v>
      </c>
      <c r="Z322" t="s">
        <v>219</v>
      </c>
      <c r="AA322" s="11">
        <v>43963</v>
      </c>
      <c r="AB322" t="s">
        <v>220</v>
      </c>
      <c r="AC322" t="s">
        <v>2407</v>
      </c>
      <c r="AD322" t="s">
        <v>3748</v>
      </c>
      <c r="AE322">
        <v>326142.19</v>
      </c>
      <c r="AF322" t="s">
        <v>52</v>
      </c>
      <c r="AG322">
        <v>320697.19</v>
      </c>
      <c r="AH322" t="s">
        <v>52</v>
      </c>
      <c r="AI322">
        <v>5445</v>
      </c>
      <c r="AJ322" t="s">
        <v>101</v>
      </c>
      <c r="AK322" t="s">
        <v>111</v>
      </c>
      <c r="AL322" t="s">
        <v>97</v>
      </c>
      <c r="AM322" t="s">
        <v>2488</v>
      </c>
      <c r="AN322">
        <v>1</v>
      </c>
      <c r="AO322">
        <v>0</v>
      </c>
      <c r="AP322" t="s">
        <v>2590</v>
      </c>
      <c r="AQ322" t="s">
        <v>2512</v>
      </c>
      <c r="AR322" t="s">
        <v>2407</v>
      </c>
      <c r="AS322" t="s">
        <v>7503</v>
      </c>
      <c r="AT322" t="s">
        <v>112</v>
      </c>
    </row>
    <row r="323" spans="1:46" x14ac:dyDescent="0.35">
      <c r="A323" t="s">
        <v>877</v>
      </c>
      <c r="B323" t="s">
        <v>876</v>
      </c>
      <c r="E323" t="s">
        <v>866</v>
      </c>
      <c r="G323">
        <v>0</v>
      </c>
      <c r="H323" s="11">
        <v>43937</v>
      </c>
      <c r="I323">
        <v>12327</v>
      </c>
      <c r="J323" t="s">
        <v>379</v>
      </c>
      <c r="K323" s="11">
        <v>43995</v>
      </c>
      <c r="L323" t="s">
        <v>35</v>
      </c>
      <c r="Q323" s="11">
        <v>43943</v>
      </c>
      <c r="R323" t="s">
        <v>4155</v>
      </c>
      <c r="S323" t="s">
        <v>4154</v>
      </c>
      <c r="T323" t="s">
        <v>7492</v>
      </c>
      <c r="U323" t="s">
        <v>867</v>
      </c>
      <c r="V323" t="s">
        <v>877</v>
      </c>
      <c r="W323" t="s">
        <v>88</v>
      </c>
      <c r="X323" s="11">
        <v>43944</v>
      </c>
      <c r="Y323" t="s">
        <v>878</v>
      </c>
      <c r="Z323" t="s">
        <v>219</v>
      </c>
      <c r="AA323" s="11">
        <v>43944</v>
      </c>
      <c r="AB323" t="s">
        <v>220</v>
      </c>
      <c r="AC323" t="s">
        <v>2407</v>
      </c>
      <c r="AD323" t="s">
        <v>3612</v>
      </c>
      <c r="AE323">
        <v>1448631.3</v>
      </c>
      <c r="AF323" t="s">
        <v>52</v>
      </c>
      <c r="AG323">
        <v>1448631.3</v>
      </c>
      <c r="AH323" t="s">
        <v>52</v>
      </c>
      <c r="AI323">
        <v>0</v>
      </c>
      <c r="AJ323" t="s">
        <v>101</v>
      </c>
      <c r="AK323" t="s">
        <v>111</v>
      </c>
      <c r="AL323" t="s">
        <v>97</v>
      </c>
      <c r="AM323" t="s">
        <v>2488</v>
      </c>
      <c r="AN323">
        <v>1</v>
      </c>
      <c r="AO323">
        <v>0</v>
      </c>
      <c r="AP323" t="s">
        <v>2590</v>
      </c>
      <c r="AQ323" t="s">
        <v>2512</v>
      </c>
      <c r="AR323" t="s">
        <v>2407</v>
      </c>
      <c r="AS323" t="s">
        <v>7503</v>
      </c>
      <c r="AT323" t="s">
        <v>112</v>
      </c>
    </row>
    <row r="324" spans="1:46" x14ac:dyDescent="0.35">
      <c r="A324" t="s">
        <v>708</v>
      </c>
      <c r="B324" t="s">
        <v>704</v>
      </c>
      <c r="D324" t="s">
        <v>705</v>
      </c>
      <c r="E324" t="s">
        <v>706</v>
      </c>
      <c r="G324">
        <v>0</v>
      </c>
      <c r="H324" s="11">
        <v>43931</v>
      </c>
      <c r="I324">
        <v>12035</v>
      </c>
      <c r="J324" t="s">
        <v>379</v>
      </c>
      <c r="K324" s="11">
        <v>43995</v>
      </c>
      <c r="L324" t="s">
        <v>35</v>
      </c>
      <c r="Q324" s="11">
        <v>43931</v>
      </c>
      <c r="R324" t="s">
        <v>4155</v>
      </c>
      <c r="S324" t="s">
        <v>4154</v>
      </c>
      <c r="T324" t="s">
        <v>7492</v>
      </c>
      <c r="U324" t="s">
        <v>707</v>
      </c>
      <c r="V324" t="s">
        <v>708</v>
      </c>
      <c r="W324" t="s">
        <v>88</v>
      </c>
      <c r="X324" s="11">
        <v>43931</v>
      </c>
      <c r="Y324" t="s">
        <v>709</v>
      </c>
      <c r="Z324" t="s">
        <v>219</v>
      </c>
      <c r="AA324" s="11">
        <v>43931</v>
      </c>
      <c r="AB324" t="s">
        <v>220</v>
      </c>
      <c r="AC324" t="s">
        <v>2407</v>
      </c>
      <c r="AD324" t="s">
        <v>3563</v>
      </c>
      <c r="AE324">
        <v>2117500</v>
      </c>
      <c r="AF324" t="s">
        <v>52</v>
      </c>
      <c r="AG324">
        <v>1750000</v>
      </c>
      <c r="AH324" t="s">
        <v>52</v>
      </c>
      <c r="AI324">
        <v>367500</v>
      </c>
      <c r="AJ324" t="s">
        <v>101</v>
      </c>
      <c r="AK324" t="s">
        <v>51</v>
      </c>
      <c r="AL324" t="s">
        <v>97</v>
      </c>
      <c r="AM324" t="s">
        <v>2488</v>
      </c>
      <c r="AN324">
        <v>1</v>
      </c>
      <c r="AO324">
        <v>0</v>
      </c>
      <c r="AP324" t="s">
        <v>2580</v>
      </c>
      <c r="AQ324" t="s">
        <v>2512</v>
      </c>
      <c r="AR324" t="s">
        <v>2407</v>
      </c>
      <c r="AS324" t="s">
        <v>7493</v>
      </c>
      <c r="AT324" t="s">
        <v>102</v>
      </c>
    </row>
    <row r="325" spans="1:46" x14ac:dyDescent="0.35">
      <c r="A325" t="s">
        <v>1600</v>
      </c>
      <c r="B325" t="s">
        <v>1597</v>
      </c>
      <c r="E325" t="s">
        <v>1598</v>
      </c>
      <c r="G325">
        <v>0</v>
      </c>
      <c r="H325" s="11">
        <v>44011</v>
      </c>
      <c r="I325">
        <v>18771</v>
      </c>
      <c r="J325" t="s">
        <v>524</v>
      </c>
      <c r="L325" t="s">
        <v>35</v>
      </c>
      <c r="Q325" s="11">
        <v>44012</v>
      </c>
      <c r="R325" t="s">
        <v>4155</v>
      </c>
      <c r="S325" t="s">
        <v>4154</v>
      </c>
      <c r="T325" t="s">
        <v>7492</v>
      </c>
      <c r="U325" t="s">
        <v>1599</v>
      </c>
      <c r="V325" t="s">
        <v>1600</v>
      </c>
      <c r="W325" t="s">
        <v>88</v>
      </c>
      <c r="X325" s="11">
        <v>43994</v>
      </c>
      <c r="Y325" t="s">
        <v>1601</v>
      </c>
      <c r="Z325" t="s">
        <v>219</v>
      </c>
      <c r="AA325" s="11">
        <v>43994</v>
      </c>
      <c r="AB325" t="s">
        <v>220</v>
      </c>
      <c r="AC325" t="s">
        <v>2407</v>
      </c>
      <c r="AD325" t="s">
        <v>3830</v>
      </c>
      <c r="AE325">
        <v>170766.38</v>
      </c>
      <c r="AF325" t="s">
        <v>52</v>
      </c>
      <c r="AG325">
        <v>170766.38</v>
      </c>
      <c r="AH325" t="s">
        <v>52</v>
      </c>
      <c r="AI325">
        <v>0</v>
      </c>
      <c r="AJ325" t="s">
        <v>101</v>
      </c>
      <c r="AK325" t="s">
        <v>111</v>
      </c>
      <c r="AL325" t="s">
        <v>97</v>
      </c>
      <c r="AM325" t="s">
        <v>2488</v>
      </c>
      <c r="AN325">
        <v>1</v>
      </c>
      <c r="AO325">
        <v>0</v>
      </c>
      <c r="AP325" t="s">
        <v>2590</v>
      </c>
      <c r="AQ325" t="s">
        <v>2512</v>
      </c>
      <c r="AR325" t="s">
        <v>2407</v>
      </c>
      <c r="AS325" t="s">
        <v>7503</v>
      </c>
      <c r="AT325" t="s">
        <v>112</v>
      </c>
    </row>
    <row r="326" spans="1:46" x14ac:dyDescent="0.35">
      <c r="A326" t="s">
        <v>1061</v>
      </c>
      <c r="B326" t="s">
        <v>1054</v>
      </c>
      <c r="D326" t="s">
        <v>1055</v>
      </c>
      <c r="E326" t="s">
        <v>1056</v>
      </c>
      <c r="G326">
        <v>0</v>
      </c>
      <c r="H326" t="s">
        <v>1057</v>
      </c>
      <c r="I326" t="s">
        <v>1058</v>
      </c>
      <c r="J326" t="s">
        <v>1059</v>
      </c>
      <c r="K326" s="11">
        <v>43995</v>
      </c>
      <c r="L326" t="s">
        <v>35</v>
      </c>
      <c r="Q326" s="11">
        <v>43941</v>
      </c>
      <c r="R326" t="s">
        <v>4155</v>
      </c>
      <c r="S326" t="s">
        <v>4154</v>
      </c>
      <c r="T326" t="s">
        <v>7492</v>
      </c>
      <c r="U326" t="s">
        <v>1060</v>
      </c>
      <c r="V326" t="s">
        <v>1061</v>
      </c>
      <c r="W326" t="s">
        <v>88</v>
      </c>
      <c r="X326" s="11">
        <v>43950</v>
      </c>
      <c r="Y326" t="s">
        <v>1062</v>
      </c>
      <c r="Z326" t="s">
        <v>219</v>
      </c>
      <c r="AA326" s="11">
        <v>43950</v>
      </c>
      <c r="AB326" t="s">
        <v>220</v>
      </c>
      <c r="AC326" t="s">
        <v>4168</v>
      </c>
      <c r="AD326" t="s">
        <v>3669</v>
      </c>
      <c r="AE326">
        <v>38923.199999999997</v>
      </c>
      <c r="AF326" t="s">
        <v>52</v>
      </c>
      <c r="AG326">
        <v>38923.199999999997</v>
      </c>
      <c r="AH326" t="s">
        <v>52</v>
      </c>
      <c r="AI326">
        <v>0</v>
      </c>
      <c r="AJ326" t="s">
        <v>101</v>
      </c>
      <c r="AK326" t="s">
        <v>111</v>
      </c>
      <c r="AL326" t="s">
        <v>97</v>
      </c>
      <c r="AM326" t="s">
        <v>2488</v>
      </c>
      <c r="AN326">
        <v>1</v>
      </c>
      <c r="AO326">
        <v>0</v>
      </c>
      <c r="AP326" t="s">
        <v>2590</v>
      </c>
      <c r="AQ326" t="s">
        <v>2512</v>
      </c>
      <c r="AR326" t="s">
        <v>2407</v>
      </c>
      <c r="AS326" t="s">
        <v>7503</v>
      </c>
      <c r="AT326" t="s">
        <v>112</v>
      </c>
    </row>
    <row r="327" spans="1:46" x14ac:dyDescent="0.35">
      <c r="A327" t="s">
        <v>1207</v>
      </c>
      <c r="B327" t="s">
        <v>1203</v>
      </c>
      <c r="D327" t="s">
        <v>1204</v>
      </c>
      <c r="E327" t="s">
        <v>1205</v>
      </c>
      <c r="G327">
        <v>0</v>
      </c>
      <c r="H327" s="11">
        <v>43955</v>
      </c>
      <c r="I327">
        <v>13472</v>
      </c>
      <c r="J327" t="s">
        <v>1186</v>
      </c>
      <c r="K327" s="11">
        <v>43995</v>
      </c>
      <c r="L327" t="s">
        <v>35</v>
      </c>
      <c r="Q327" s="11">
        <v>43955</v>
      </c>
      <c r="R327" t="s">
        <v>4155</v>
      </c>
      <c r="S327" t="s">
        <v>4154</v>
      </c>
      <c r="T327" t="s">
        <v>7492</v>
      </c>
      <c r="U327" t="s">
        <v>1206</v>
      </c>
      <c r="V327" t="s">
        <v>1207</v>
      </c>
      <c r="W327" t="s">
        <v>88</v>
      </c>
      <c r="X327" s="11">
        <v>43956</v>
      </c>
      <c r="Y327" t="s">
        <v>1062</v>
      </c>
      <c r="Z327" t="s">
        <v>219</v>
      </c>
      <c r="AA327" s="11">
        <v>43956</v>
      </c>
      <c r="AB327" t="s">
        <v>220</v>
      </c>
      <c r="AC327" t="s">
        <v>4168</v>
      </c>
      <c r="AD327" t="s">
        <v>3712</v>
      </c>
      <c r="AE327">
        <v>92500.9</v>
      </c>
      <c r="AF327" t="s">
        <v>52</v>
      </c>
      <c r="AG327">
        <v>79273.579999999987</v>
      </c>
      <c r="AH327" t="s">
        <v>52</v>
      </c>
      <c r="AI327">
        <v>13227.320000000007</v>
      </c>
      <c r="AJ327" t="s">
        <v>101</v>
      </c>
      <c r="AK327" t="s">
        <v>111</v>
      </c>
      <c r="AL327" t="s">
        <v>97</v>
      </c>
      <c r="AM327" t="s">
        <v>2488</v>
      </c>
      <c r="AN327">
        <v>1</v>
      </c>
      <c r="AO327">
        <v>0</v>
      </c>
      <c r="AP327" t="s">
        <v>2590</v>
      </c>
      <c r="AQ327" t="s">
        <v>2512</v>
      </c>
      <c r="AR327" t="s">
        <v>2407</v>
      </c>
      <c r="AS327" t="s">
        <v>7503</v>
      </c>
      <c r="AT327" t="s">
        <v>112</v>
      </c>
    </row>
    <row r="328" spans="1:46" x14ac:dyDescent="0.35">
      <c r="A328" t="s">
        <v>1145</v>
      </c>
      <c r="E328" t="s">
        <v>1143</v>
      </c>
      <c r="G328">
        <v>0</v>
      </c>
      <c r="H328" s="11">
        <v>43958</v>
      </c>
      <c r="I328">
        <v>15847</v>
      </c>
      <c r="L328" t="s">
        <v>35</v>
      </c>
      <c r="Q328" s="11">
        <v>43958</v>
      </c>
      <c r="R328" t="s">
        <v>4155</v>
      </c>
      <c r="S328" t="s">
        <v>4154</v>
      </c>
      <c r="T328" t="s">
        <v>7492</v>
      </c>
      <c r="U328" t="s">
        <v>1144</v>
      </c>
      <c r="V328" t="s">
        <v>1145</v>
      </c>
      <c r="W328" t="s">
        <v>88</v>
      </c>
      <c r="X328" s="11">
        <v>43951</v>
      </c>
      <c r="Y328" t="s">
        <v>1062</v>
      </c>
      <c r="Z328" t="s">
        <v>219</v>
      </c>
      <c r="AA328" s="11">
        <v>43951</v>
      </c>
      <c r="AB328" t="s">
        <v>220</v>
      </c>
      <c r="AC328" t="s">
        <v>4168</v>
      </c>
      <c r="AD328" t="s">
        <v>3679</v>
      </c>
      <c r="AE328">
        <v>98474</v>
      </c>
      <c r="AF328" t="s">
        <v>52</v>
      </c>
      <c r="AG328">
        <v>98425.56</v>
      </c>
      <c r="AH328" t="s">
        <v>52</v>
      </c>
      <c r="AI328">
        <v>48.440000000002328</v>
      </c>
      <c r="AJ328" t="s">
        <v>101</v>
      </c>
      <c r="AK328" t="s">
        <v>111</v>
      </c>
      <c r="AL328" t="s">
        <v>97</v>
      </c>
      <c r="AM328" t="s">
        <v>2488</v>
      </c>
      <c r="AN328">
        <v>1</v>
      </c>
      <c r="AO328">
        <v>0</v>
      </c>
      <c r="AP328" t="s">
        <v>2580</v>
      </c>
      <c r="AQ328" t="s">
        <v>2512</v>
      </c>
      <c r="AR328" t="s">
        <v>2407</v>
      </c>
      <c r="AS328" t="s">
        <v>7503</v>
      </c>
      <c r="AT328" t="s">
        <v>112</v>
      </c>
    </row>
    <row r="329" spans="1:46" x14ac:dyDescent="0.35">
      <c r="A329" t="s">
        <v>2005</v>
      </c>
      <c r="B329" t="s">
        <v>2000</v>
      </c>
      <c r="C329" t="s">
        <v>347</v>
      </c>
      <c r="D329" t="s">
        <v>2001</v>
      </c>
      <c r="E329" t="s">
        <v>2002</v>
      </c>
      <c r="H329" t="s">
        <v>2003</v>
      </c>
      <c r="I329" t="s">
        <v>2004</v>
      </c>
      <c r="K329" s="11">
        <v>44085</v>
      </c>
      <c r="L329" t="s">
        <v>35</v>
      </c>
      <c r="P329" t="s">
        <v>1864</v>
      </c>
      <c r="Q329" t="s">
        <v>350</v>
      </c>
      <c r="R329" t="s">
        <v>4155</v>
      </c>
      <c r="S329" t="s">
        <v>4154</v>
      </c>
      <c r="T329" t="s">
        <v>7492</v>
      </c>
      <c r="U329" t="s">
        <v>785</v>
      </c>
      <c r="V329" t="s">
        <v>2005</v>
      </c>
      <c r="W329" t="s">
        <v>88</v>
      </c>
      <c r="X329" s="11">
        <v>44141</v>
      </c>
      <c r="Y329" t="s">
        <v>2006</v>
      </c>
      <c r="Z329" t="s">
        <v>219</v>
      </c>
      <c r="AA329" s="11">
        <v>44110</v>
      </c>
      <c r="AB329" t="s">
        <v>220</v>
      </c>
      <c r="AC329" t="s">
        <v>2407</v>
      </c>
      <c r="AD329" t="s">
        <v>3981</v>
      </c>
      <c r="AE329">
        <v>159473.88999999998</v>
      </c>
      <c r="AF329" t="s">
        <v>52</v>
      </c>
      <c r="AG329">
        <v>159473.89000000001</v>
      </c>
      <c r="AH329" t="s">
        <v>52</v>
      </c>
      <c r="AI329">
        <v>0</v>
      </c>
      <c r="AJ329" t="s">
        <v>101</v>
      </c>
      <c r="AK329" t="s">
        <v>103</v>
      </c>
      <c r="AL329" t="s">
        <v>97</v>
      </c>
      <c r="AM329" t="s">
        <v>2476</v>
      </c>
      <c r="AN329">
        <v>10</v>
      </c>
      <c r="AO329">
        <v>0</v>
      </c>
      <c r="AP329" t="s">
        <v>2590</v>
      </c>
      <c r="AQ329" t="s">
        <v>2512</v>
      </c>
      <c r="AR329" t="s">
        <v>2407</v>
      </c>
      <c r="AS329" t="s">
        <v>7497</v>
      </c>
      <c r="AT329" t="s">
        <v>104</v>
      </c>
    </row>
    <row r="330" spans="1:46" x14ac:dyDescent="0.35">
      <c r="A330" t="s">
        <v>1694</v>
      </c>
      <c r="B330" t="s">
        <v>1692</v>
      </c>
      <c r="D330" t="s">
        <v>1693</v>
      </c>
      <c r="E330" t="s">
        <v>1162</v>
      </c>
      <c r="H330" s="11">
        <v>43951</v>
      </c>
      <c r="I330">
        <v>13374</v>
      </c>
      <c r="L330" t="s">
        <v>35</v>
      </c>
      <c r="Q330" s="11">
        <v>43951</v>
      </c>
      <c r="R330" t="s">
        <v>4155</v>
      </c>
      <c r="S330" t="s">
        <v>4154</v>
      </c>
      <c r="T330" t="s">
        <v>7492</v>
      </c>
      <c r="U330" t="s">
        <v>1165</v>
      </c>
      <c r="V330" t="s">
        <v>1694</v>
      </c>
      <c r="W330" t="s">
        <v>88</v>
      </c>
      <c r="X330" s="11">
        <v>44012</v>
      </c>
      <c r="Y330" t="s">
        <v>1167</v>
      </c>
      <c r="Z330" t="s">
        <v>219</v>
      </c>
      <c r="AA330" s="11">
        <v>44012</v>
      </c>
      <c r="AB330" t="s">
        <v>220</v>
      </c>
      <c r="AC330" t="s">
        <v>2407</v>
      </c>
      <c r="AD330" t="s">
        <v>3861</v>
      </c>
      <c r="AE330">
        <v>13708864.039999999</v>
      </c>
      <c r="AF330" t="s">
        <v>52</v>
      </c>
      <c r="AG330">
        <v>13708864.039999999</v>
      </c>
      <c r="AH330" t="s">
        <v>52</v>
      </c>
      <c r="AI330">
        <v>0</v>
      </c>
      <c r="AJ330" t="s">
        <v>101</v>
      </c>
      <c r="AK330" t="s">
        <v>51</v>
      </c>
      <c r="AL330" t="s">
        <v>97</v>
      </c>
      <c r="AM330" t="s">
        <v>2488</v>
      </c>
      <c r="AN330">
        <v>1</v>
      </c>
      <c r="AO330">
        <v>0</v>
      </c>
      <c r="AP330" t="s">
        <v>2590</v>
      </c>
      <c r="AQ330" t="s">
        <v>2512</v>
      </c>
      <c r="AR330" t="s">
        <v>2407</v>
      </c>
      <c r="AS330" t="s">
        <v>7493</v>
      </c>
      <c r="AT330" t="s">
        <v>102</v>
      </c>
    </row>
    <row r="331" spans="1:46" x14ac:dyDescent="0.35">
      <c r="A331" t="s">
        <v>1166</v>
      </c>
      <c r="B331" t="s">
        <v>1160</v>
      </c>
      <c r="D331" t="s">
        <v>1161</v>
      </c>
      <c r="E331" t="s">
        <v>1162</v>
      </c>
      <c r="G331">
        <v>0.5</v>
      </c>
      <c r="H331" t="s">
        <v>1163</v>
      </c>
      <c r="I331" t="s">
        <v>1164</v>
      </c>
      <c r="J331" t="s">
        <v>712</v>
      </c>
      <c r="K331" s="11">
        <v>43995</v>
      </c>
      <c r="L331" t="s">
        <v>35</v>
      </c>
      <c r="Q331" s="11">
        <v>43951</v>
      </c>
      <c r="R331" t="s">
        <v>4155</v>
      </c>
      <c r="S331" t="s">
        <v>4154</v>
      </c>
      <c r="T331" t="s">
        <v>7492</v>
      </c>
      <c r="U331" t="s">
        <v>1165</v>
      </c>
      <c r="V331" t="s">
        <v>1166</v>
      </c>
      <c r="W331" t="s">
        <v>88</v>
      </c>
      <c r="X331" s="11">
        <v>43951</v>
      </c>
      <c r="Y331" t="s">
        <v>1167</v>
      </c>
      <c r="Z331" t="s">
        <v>219</v>
      </c>
      <c r="AA331" s="11">
        <v>43951</v>
      </c>
      <c r="AB331" t="s">
        <v>220</v>
      </c>
      <c r="AC331" t="s">
        <v>2407</v>
      </c>
      <c r="AD331" t="s">
        <v>3698</v>
      </c>
      <c r="AE331">
        <v>46647783.300000004</v>
      </c>
      <c r="AF331" t="s">
        <v>52</v>
      </c>
      <c r="AG331">
        <v>46647783.299999997</v>
      </c>
      <c r="AH331" t="s">
        <v>52</v>
      </c>
      <c r="AI331">
        <v>0</v>
      </c>
      <c r="AJ331" t="s">
        <v>101</v>
      </c>
      <c r="AK331" t="s">
        <v>51</v>
      </c>
      <c r="AL331" t="s">
        <v>97</v>
      </c>
      <c r="AM331" t="s">
        <v>2488</v>
      </c>
      <c r="AN331">
        <v>1</v>
      </c>
      <c r="AO331">
        <v>0</v>
      </c>
      <c r="AP331" t="s">
        <v>2580</v>
      </c>
      <c r="AQ331" t="s">
        <v>2512</v>
      </c>
      <c r="AR331" t="s">
        <v>2407</v>
      </c>
      <c r="AS331" t="s">
        <v>7493</v>
      </c>
      <c r="AT331" t="s">
        <v>102</v>
      </c>
    </row>
    <row r="332" spans="1:46" x14ac:dyDescent="0.35">
      <c r="A332" t="s">
        <v>1363</v>
      </c>
      <c r="B332" t="s">
        <v>1359</v>
      </c>
      <c r="D332" t="s">
        <v>1360</v>
      </c>
      <c r="E332" t="s">
        <v>1361</v>
      </c>
      <c r="G332">
        <v>0</v>
      </c>
      <c r="H332" s="11">
        <v>43958</v>
      </c>
      <c r="I332">
        <v>15890</v>
      </c>
      <c r="J332" t="s">
        <v>396</v>
      </c>
      <c r="L332" t="s">
        <v>35</v>
      </c>
      <c r="Q332" s="11">
        <v>43964</v>
      </c>
      <c r="R332" t="s">
        <v>4155</v>
      </c>
      <c r="S332" t="s">
        <v>4154</v>
      </c>
      <c r="T332" t="s">
        <v>7492</v>
      </c>
      <c r="U332" t="s">
        <v>1362</v>
      </c>
      <c r="V332" t="s">
        <v>1363</v>
      </c>
      <c r="W332" t="s">
        <v>88</v>
      </c>
      <c r="X332" s="11">
        <v>43963</v>
      </c>
      <c r="Y332" t="s">
        <v>1364</v>
      </c>
      <c r="Z332" t="s">
        <v>219</v>
      </c>
      <c r="AA332" s="11">
        <v>43963</v>
      </c>
      <c r="AB332" t="s">
        <v>220</v>
      </c>
      <c r="AC332" t="s">
        <v>2407</v>
      </c>
      <c r="AD332" t="s">
        <v>3749</v>
      </c>
      <c r="AE332">
        <v>2021787.3</v>
      </c>
      <c r="AF332" t="s">
        <v>52</v>
      </c>
      <c r="AG332">
        <v>2021787.3</v>
      </c>
      <c r="AH332" t="s">
        <v>52</v>
      </c>
      <c r="AI332">
        <v>0</v>
      </c>
      <c r="AJ332" t="s">
        <v>101</v>
      </c>
      <c r="AK332" t="s">
        <v>103</v>
      </c>
      <c r="AL332" t="s">
        <v>97</v>
      </c>
      <c r="AM332" t="s">
        <v>2488</v>
      </c>
      <c r="AN332">
        <v>1</v>
      </c>
      <c r="AO332">
        <v>0</v>
      </c>
      <c r="AP332" t="s">
        <v>2590</v>
      </c>
      <c r="AQ332" t="s">
        <v>2512</v>
      </c>
      <c r="AR332" t="s">
        <v>2407</v>
      </c>
      <c r="AS332" t="s">
        <v>7497</v>
      </c>
      <c r="AT332" t="s">
        <v>104</v>
      </c>
    </row>
    <row r="333" spans="1:46" x14ac:dyDescent="0.35">
      <c r="A333" t="s">
        <v>2137</v>
      </c>
      <c r="B333" t="s">
        <v>2000</v>
      </c>
      <c r="C333" t="s">
        <v>347</v>
      </c>
      <c r="E333" t="s">
        <v>2138</v>
      </c>
      <c r="H333" t="s">
        <v>2139</v>
      </c>
      <c r="I333" t="s">
        <v>2140</v>
      </c>
      <c r="K333" s="11">
        <v>44085</v>
      </c>
      <c r="L333" t="s">
        <v>35</v>
      </c>
      <c r="M333" t="s">
        <v>332</v>
      </c>
      <c r="P333" t="s">
        <v>1864</v>
      </c>
      <c r="Q333" t="s">
        <v>350</v>
      </c>
      <c r="R333" t="s">
        <v>4155</v>
      </c>
      <c r="S333" t="s">
        <v>4154</v>
      </c>
      <c r="T333" t="s">
        <v>7492</v>
      </c>
      <c r="U333" t="s">
        <v>407</v>
      </c>
      <c r="V333" t="s">
        <v>2137</v>
      </c>
      <c r="W333" t="s">
        <v>88</v>
      </c>
      <c r="X333" s="11">
        <v>44119</v>
      </c>
      <c r="Y333" t="s">
        <v>1364</v>
      </c>
      <c r="Z333" t="s">
        <v>219</v>
      </c>
      <c r="AA333" s="11">
        <v>44110</v>
      </c>
      <c r="AB333" t="s">
        <v>220</v>
      </c>
      <c r="AC333" t="s">
        <v>2407</v>
      </c>
      <c r="AD333" t="s">
        <v>3986</v>
      </c>
      <c r="AE333">
        <v>169400</v>
      </c>
      <c r="AF333" t="s">
        <v>52</v>
      </c>
      <c r="AG333">
        <v>0</v>
      </c>
      <c r="AH333" t="s">
        <v>52</v>
      </c>
      <c r="AI333">
        <v>169400</v>
      </c>
      <c r="AJ333" t="s">
        <v>101</v>
      </c>
      <c r="AK333" t="s">
        <v>103</v>
      </c>
      <c r="AL333" t="s">
        <v>97</v>
      </c>
      <c r="AM333" t="s">
        <v>2476</v>
      </c>
      <c r="AN333">
        <v>400000</v>
      </c>
      <c r="AO333">
        <v>400000</v>
      </c>
      <c r="AP333" t="s">
        <v>2580</v>
      </c>
      <c r="AQ333" t="s">
        <v>2512</v>
      </c>
      <c r="AR333" t="s">
        <v>2407</v>
      </c>
      <c r="AS333" t="s">
        <v>7497</v>
      </c>
      <c r="AT333" t="s">
        <v>104</v>
      </c>
    </row>
    <row r="334" spans="1:46" x14ac:dyDescent="0.35">
      <c r="A334" t="s">
        <v>2137</v>
      </c>
      <c r="C334" t="s">
        <v>347</v>
      </c>
      <c r="E334" t="s">
        <v>2138</v>
      </c>
      <c r="H334" t="s">
        <v>2139</v>
      </c>
      <c r="I334" t="s">
        <v>2140</v>
      </c>
      <c r="L334" t="s">
        <v>35</v>
      </c>
      <c r="M334" t="s">
        <v>332</v>
      </c>
      <c r="P334" s="11">
        <v>44096</v>
      </c>
      <c r="Q334" t="s">
        <v>350</v>
      </c>
      <c r="R334" t="s">
        <v>4155</v>
      </c>
      <c r="S334" t="s">
        <v>4154</v>
      </c>
      <c r="T334" t="s">
        <v>7492</v>
      </c>
      <c r="U334" t="s">
        <v>407</v>
      </c>
      <c r="V334" t="s">
        <v>2137</v>
      </c>
      <c r="W334" t="s">
        <v>217</v>
      </c>
      <c r="X334" s="11">
        <v>44119</v>
      </c>
      <c r="Y334" t="s">
        <v>1364</v>
      </c>
      <c r="Z334" t="s">
        <v>219</v>
      </c>
      <c r="AA334" s="11">
        <v>44110</v>
      </c>
      <c r="AC334" t="s">
        <v>2407</v>
      </c>
      <c r="AD334" t="s">
        <v>4068</v>
      </c>
      <c r="AE334">
        <v>211750</v>
      </c>
      <c r="AF334" t="s">
        <v>52</v>
      </c>
      <c r="AG334">
        <v>0</v>
      </c>
      <c r="AH334" t="s">
        <v>52</v>
      </c>
      <c r="AI334">
        <v>211750</v>
      </c>
      <c r="AJ334" t="s">
        <v>101</v>
      </c>
      <c r="AK334" t="s">
        <v>103</v>
      </c>
      <c r="AL334" t="s">
        <v>97</v>
      </c>
      <c r="AM334" t="s">
        <v>2476</v>
      </c>
      <c r="AN334">
        <v>500000</v>
      </c>
      <c r="AO334">
        <v>500000</v>
      </c>
      <c r="AP334" t="s">
        <v>2580</v>
      </c>
      <c r="AQ334" t="s">
        <v>2512</v>
      </c>
      <c r="AR334" t="s">
        <v>2407</v>
      </c>
      <c r="AS334" t="s">
        <v>7497</v>
      </c>
      <c r="AT334" t="s">
        <v>104</v>
      </c>
    </row>
    <row r="335" spans="1:46" x14ac:dyDescent="0.35">
      <c r="A335" t="s">
        <v>1493</v>
      </c>
      <c r="B335" t="s">
        <v>1490</v>
      </c>
      <c r="E335" t="s">
        <v>1491</v>
      </c>
      <c r="G335">
        <v>0</v>
      </c>
      <c r="H335" s="11">
        <v>43970</v>
      </c>
      <c r="I335">
        <v>16874</v>
      </c>
      <c r="J335" t="s">
        <v>1422</v>
      </c>
      <c r="L335" t="s">
        <v>35</v>
      </c>
      <c r="Q335" s="11">
        <v>43970</v>
      </c>
      <c r="R335" t="s">
        <v>4155</v>
      </c>
      <c r="S335" t="s">
        <v>4154</v>
      </c>
      <c r="T335" t="s">
        <v>7492</v>
      </c>
      <c r="U335" t="s">
        <v>1492</v>
      </c>
      <c r="V335" t="s">
        <v>1493</v>
      </c>
      <c r="W335" t="s">
        <v>88</v>
      </c>
      <c r="X335" s="11">
        <v>43977</v>
      </c>
      <c r="Y335" t="s">
        <v>1494</v>
      </c>
      <c r="Z335" t="s">
        <v>219</v>
      </c>
      <c r="AA335" s="11">
        <v>43977</v>
      </c>
      <c r="AB335" t="s">
        <v>220</v>
      </c>
      <c r="AC335" t="s">
        <v>2407</v>
      </c>
      <c r="AD335" t="s">
        <v>3791</v>
      </c>
      <c r="AE335">
        <v>62889.75</v>
      </c>
      <c r="AF335" t="s">
        <v>52</v>
      </c>
      <c r="AG335">
        <v>62889.75</v>
      </c>
      <c r="AH335" t="s">
        <v>52</v>
      </c>
      <c r="AI335">
        <v>0</v>
      </c>
      <c r="AJ335" t="s">
        <v>101</v>
      </c>
      <c r="AK335" t="s">
        <v>113</v>
      </c>
      <c r="AL335" t="s">
        <v>97</v>
      </c>
      <c r="AM335" t="s">
        <v>2488</v>
      </c>
      <c r="AN335">
        <v>1</v>
      </c>
      <c r="AO335">
        <v>0</v>
      </c>
      <c r="AP335" t="s">
        <v>2590</v>
      </c>
      <c r="AQ335" t="s">
        <v>2512</v>
      </c>
      <c r="AR335" t="s">
        <v>2407</v>
      </c>
      <c r="AS335" t="s">
        <v>7512</v>
      </c>
      <c r="AT335" t="s">
        <v>114</v>
      </c>
    </row>
    <row r="336" spans="1:46" x14ac:dyDescent="0.35">
      <c r="A336" t="s">
        <v>1230</v>
      </c>
      <c r="B336" t="s">
        <v>1227</v>
      </c>
      <c r="E336" t="s">
        <v>1228</v>
      </c>
      <c r="G336">
        <v>0</v>
      </c>
      <c r="H336" s="11">
        <v>43943</v>
      </c>
      <c r="I336">
        <v>12884</v>
      </c>
      <c r="J336" t="s">
        <v>712</v>
      </c>
      <c r="K336" s="11">
        <v>43995</v>
      </c>
      <c r="L336" t="s">
        <v>35</v>
      </c>
      <c r="Q336" s="11">
        <v>43944</v>
      </c>
      <c r="R336" t="s">
        <v>4155</v>
      </c>
      <c r="S336" t="s">
        <v>4154</v>
      </c>
      <c r="T336" t="s">
        <v>7492</v>
      </c>
      <c r="U336" t="s">
        <v>1229</v>
      </c>
      <c r="V336" t="s">
        <v>1230</v>
      </c>
      <c r="W336" t="s">
        <v>88</v>
      </c>
      <c r="X336" s="11">
        <v>43958</v>
      </c>
      <c r="Y336" t="s">
        <v>1231</v>
      </c>
      <c r="Z336" t="s">
        <v>219</v>
      </c>
      <c r="AA336" s="11">
        <v>43958</v>
      </c>
      <c r="AB336" t="s">
        <v>220</v>
      </c>
      <c r="AC336" t="s">
        <v>4161</v>
      </c>
      <c r="AD336" t="s">
        <v>3719</v>
      </c>
      <c r="AE336">
        <v>187270.83</v>
      </c>
      <c r="AF336" t="s">
        <v>52</v>
      </c>
      <c r="AG336">
        <v>176561.6</v>
      </c>
      <c r="AH336" t="s">
        <v>52</v>
      </c>
      <c r="AI336">
        <v>10709.229999999981</v>
      </c>
      <c r="AJ336" t="s">
        <v>101</v>
      </c>
      <c r="AK336" t="s">
        <v>51</v>
      </c>
      <c r="AL336" t="s">
        <v>97</v>
      </c>
      <c r="AM336" t="s">
        <v>2488</v>
      </c>
      <c r="AN336">
        <v>1</v>
      </c>
      <c r="AO336">
        <v>0</v>
      </c>
      <c r="AP336" t="s">
        <v>2590</v>
      </c>
      <c r="AQ336" t="s">
        <v>2512</v>
      </c>
      <c r="AR336" t="s">
        <v>2407</v>
      </c>
      <c r="AS336" t="s">
        <v>7493</v>
      </c>
      <c r="AT336" t="s">
        <v>102</v>
      </c>
    </row>
    <row r="337" spans="1:46" x14ac:dyDescent="0.35">
      <c r="A337" t="s">
        <v>842</v>
      </c>
      <c r="B337" t="s">
        <v>838</v>
      </c>
      <c r="D337" t="s">
        <v>839</v>
      </c>
      <c r="E337" t="s">
        <v>840</v>
      </c>
      <c r="G337">
        <v>0.5</v>
      </c>
      <c r="H337" s="11">
        <v>43936</v>
      </c>
      <c r="I337">
        <v>12311</v>
      </c>
      <c r="J337" t="s">
        <v>282</v>
      </c>
      <c r="L337" t="s">
        <v>35</v>
      </c>
      <c r="Q337" s="11">
        <v>43937</v>
      </c>
      <c r="R337" t="s">
        <v>4155</v>
      </c>
      <c r="S337" t="s">
        <v>4154</v>
      </c>
      <c r="T337" t="s">
        <v>7492</v>
      </c>
      <c r="U337" t="s">
        <v>841</v>
      </c>
      <c r="V337" t="s">
        <v>842</v>
      </c>
      <c r="W337" t="s">
        <v>88</v>
      </c>
      <c r="X337" s="11">
        <v>43943</v>
      </c>
      <c r="Y337" t="s">
        <v>843</v>
      </c>
      <c r="Z337" t="s">
        <v>219</v>
      </c>
      <c r="AA337" s="11">
        <v>43943</v>
      </c>
      <c r="AB337" t="s">
        <v>220</v>
      </c>
      <c r="AC337" t="s">
        <v>4161</v>
      </c>
      <c r="AD337" t="s">
        <v>3601</v>
      </c>
      <c r="AE337">
        <v>21258.49</v>
      </c>
      <c r="AF337" t="s">
        <v>52</v>
      </c>
      <c r="AG337">
        <v>21258.49</v>
      </c>
      <c r="AH337" t="s">
        <v>52</v>
      </c>
      <c r="AI337">
        <v>0</v>
      </c>
      <c r="AJ337" t="s">
        <v>101</v>
      </c>
      <c r="AK337" t="s">
        <v>51</v>
      </c>
      <c r="AL337" t="s">
        <v>97</v>
      </c>
      <c r="AM337" t="s">
        <v>2488</v>
      </c>
      <c r="AN337">
        <v>1</v>
      </c>
      <c r="AO337">
        <v>0</v>
      </c>
      <c r="AP337" t="s">
        <v>2590</v>
      </c>
      <c r="AQ337" t="s">
        <v>2512</v>
      </c>
      <c r="AR337" t="s">
        <v>2407</v>
      </c>
      <c r="AS337" t="s">
        <v>7493</v>
      </c>
      <c r="AT337" t="s">
        <v>102</v>
      </c>
    </row>
    <row r="338" spans="1:46" x14ac:dyDescent="0.35">
      <c r="A338" t="s">
        <v>855</v>
      </c>
      <c r="B338" t="s">
        <v>852</v>
      </c>
      <c r="E338" t="s">
        <v>853</v>
      </c>
      <c r="G338">
        <v>1</v>
      </c>
      <c r="H338" s="11">
        <v>43937</v>
      </c>
      <c r="I338">
        <v>12323</v>
      </c>
      <c r="J338" t="s">
        <v>379</v>
      </c>
      <c r="K338" s="11">
        <v>43995</v>
      </c>
      <c r="L338" t="s">
        <v>35</v>
      </c>
      <c r="Q338" s="11">
        <v>43937</v>
      </c>
      <c r="R338" t="s">
        <v>4155</v>
      </c>
      <c r="S338" t="s">
        <v>4154</v>
      </c>
      <c r="T338" t="s">
        <v>7492</v>
      </c>
      <c r="U338" t="s">
        <v>854</v>
      </c>
      <c r="V338" t="s">
        <v>855</v>
      </c>
      <c r="W338" t="s">
        <v>88</v>
      </c>
      <c r="X338" s="11">
        <v>43943</v>
      </c>
      <c r="Y338" t="s">
        <v>714</v>
      </c>
      <c r="Z338" t="s">
        <v>219</v>
      </c>
      <c r="AA338" s="11">
        <v>43943</v>
      </c>
      <c r="AB338" t="s">
        <v>220</v>
      </c>
      <c r="AC338" t="s">
        <v>2407</v>
      </c>
      <c r="AD338" t="s">
        <v>3595</v>
      </c>
      <c r="AE338">
        <v>2097257.79</v>
      </c>
      <c r="AF338" t="s">
        <v>52</v>
      </c>
      <c r="AG338">
        <v>2097257.79</v>
      </c>
      <c r="AH338" t="s">
        <v>52</v>
      </c>
      <c r="AI338">
        <v>0</v>
      </c>
      <c r="AJ338" t="s">
        <v>101</v>
      </c>
      <c r="AK338" t="s">
        <v>51</v>
      </c>
      <c r="AL338" t="s">
        <v>97</v>
      </c>
      <c r="AM338" t="s">
        <v>2488</v>
      </c>
      <c r="AN338">
        <v>1</v>
      </c>
      <c r="AO338">
        <v>0</v>
      </c>
      <c r="AP338" t="s">
        <v>2590</v>
      </c>
      <c r="AQ338" t="s">
        <v>2512</v>
      </c>
      <c r="AR338" t="s">
        <v>2407</v>
      </c>
      <c r="AS338" t="s">
        <v>7493</v>
      </c>
      <c r="AT338" t="s">
        <v>102</v>
      </c>
    </row>
    <row r="339" spans="1:46" x14ac:dyDescent="0.35">
      <c r="A339" t="s">
        <v>820</v>
      </c>
      <c r="B339" t="s">
        <v>819</v>
      </c>
      <c r="E339" t="s">
        <v>706</v>
      </c>
      <c r="G339">
        <v>0.7</v>
      </c>
      <c r="H339" s="11">
        <v>43936</v>
      </c>
      <c r="I339">
        <v>12286</v>
      </c>
      <c r="J339" t="s">
        <v>379</v>
      </c>
      <c r="K339" s="11">
        <v>43995</v>
      </c>
      <c r="L339" t="s">
        <v>35</v>
      </c>
      <c r="Q339" s="11">
        <v>43936</v>
      </c>
      <c r="R339" t="s">
        <v>4155</v>
      </c>
      <c r="S339" t="s">
        <v>4154</v>
      </c>
      <c r="T339" t="s">
        <v>7492</v>
      </c>
      <c r="U339" t="s">
        <v>707</v>
      </c>
      <c r="V339" t="s">
        <v>820</v>
      </c>
      <c r="W339" t="s">
        <v>88</v>
      </c>
      <c r="X339" s="11">
        <v>43943</v>
      </c>
      <c r="Y339" t="s">
        <v>714</v>
      </c>
      <c r="Z339" t="s">
        <v>219</v>
      </c>
      <c r="AA339" s="11">
        <v>43943</v>
      </c>
      <c r="AB339" t="s">
        <v>220</v>
      </c>
      <c r="AC339" t="s">
        <v>2407</v>
      </c>
      <c r="AD339" t="s">
        <v>3597</v>
      </c>
      <c r="AE339">
        <v>1996500</v>
      </c>
      <c r="AF339" t="s">
        <v>52</v>
      </c>
      <c r="AG339">
        <v>1650000</v>
      </c>
      <c r="AH339" t="s">
        <v>52</v>
      </c>
      <c r="AI339">
        <v>346500</v>
      </c>
      <c r="AJ339" t="s">
        <v>101</v>
      </c>
      <c r="AK339" t="s">
        <v>51</v>
      </c>
      <c r="AL339" t="s">
        <v>97</v>
      </c>
      <c r="AM339" t="s">
        <v>2488</v>
      </c>
      <c r="AN339">
        <v>1</v>
      </c>
      <c r="AO339">
        <v>0</v>
      </c>
      <c r="AP339" t="s">
        <v>2590</v>
      </c>
      <c r="AQ339" t="s">
        <v>2512</v>
      </c>
      <c r="AR339" t="s">
        <v>2407</v>
      </c>
      <c r="AS339" t="s">
        <v>7493</v>
      </c>
      <c r="AT339" t="s">
        <v>102</v>
      </c>
    </row>
    <row r="340" spans="1:46" x14ac:dyDescent="0.35">
      <c r="A340" t="s">
        <v>824</v>
      </c>
      <c r="B340" t="s">
        <v>821</v>
      </c>
      <c r="E340" t="s">
        <v>822</v>
      </c>
      <c r="G340">
        <v>0.7</v>
      </c>
      <c r="H340" s="11">
        <v>43936</v>
      </c>
      <c r="I340">
        <v>12272</v>
      </c>
      <c r="J340" t="s">
        <v>379</v>
      </c>
      <c r="K340" s="11">
        <v>43995</v>
      </c>
      <c r="L340" t="s">
        <v>35</v>
      </c>
      <c r="Q340" t="e">
        <v>#N/A</v>
      </c>
      <c r="R340" t="s">
        <v>4155</v>
      </c>
      <c r="S340" t="s">
        <v>4154</v>
      </c>
      <c r="T340" t="s">
        <v>7492</v>
      </c>
      <c r="U340" t="s">
        <v>823</v>
      </c>
      <c r="V340" t="s">
        <v>824</v>
      </c>
      <c r="W340" t="s">
        <v>88</v>
      </c>
      <c r="X340" s="11">
        <v>43943</v>
      </c>
      <c r="Y340" t="s">
        <v>714</v>
      </c>
      <c r="Z340" t="s">
        <v>219</v>
      </c>
      <c r="AA340" s="11">
        <v>43943</v>
      </c>
      <c r="AB340" t="s">
        <v>220</v>
      </c>
      <c r="AC340" t="s">
        <v>2407</v>
      </c>
      <c r="AD340" t="s">
        <v>3598</v>
      </c>
      <c r="AE340">
        <v>3136320</v>
      </c>
      <c r="AF340" t="s">
        <v>52</v>
      </c>
      <c r="AG340">
        <v>2822688</v>
      </c>
      <c r="AH340" t="s">
        <v>52</v>
      </c>
      <c r="AI340">
        <v>313632</v>
      </c>
      <c r="AJ340" t="s">
        <v>101</v>
      </c>
      <c r="AK340" t="s">
        <v>51</v>
      </c>
      <c r="AL340" t="s">
        <v>97</v>
      </c>
      <c r="AM340" t="s">
        <v>2488</v>
      </c>
      <c r="AN340">
        <v>1</v>
      </c>
      <c r="AO340">
        <v>0</v>
      </c>
      <c r="AP340" t="s">
        <v>2590</v>
      </c>
      <c r="AQ340" t="s">
        <v>2512</v>
      </c>
      <c r="AR340" t="s">
        <v>2407</v>
      </c>
      <c r="AS340" t="s">
        <v>7493</v>
      </c>
      <c r="AT340" t="s">
        <v>102</v>
      </c>
    </row>
    <row r="341" spans="1:46" x14ac:dyDescent="0.35">
      <c r="A341" t="s">
        <v>817</v>
      </c>
      <c r="B341" t="s">
        <v>816</v>
      </c>
      <c r="E341" t="s">
        <v>478</v>
      </c>
      <c r="G341">
        <v>0</v>
      </c>
      <c r="H341" s="11">
        <v>43942</v>
      </c>
      <c r="I341">
        <v>12613</v>
      </c>
      <c r="J341" t="s">
        <v>712</v>
      </c>
      <c r="K341" s="11">
        <v>43995</v>
      </c>
      <c r="L341" t="s">
        <v>35</v>
      </c>
      <c r="Q341" s="11">
        <v>43942</v>
      </c>
      <c r="R341" t="s">
        <v>4155</v>
      </c>
      <c r="S341" t="s">
        <v>4154</v>
      </c>
      <c r="T341" t="s">
        <v>7492</v>
      </c>
      <c r="U341" t="s">
        <v>482</v>
      </c>
      <c r="V341" t="s">
        <v>817</v>
      </c>
      <c r="W341" t="s">
        <v>88</v>
      </c>
      <c r="X341" s="11">
        <v>43943</v>
      </c>
      <c r="Y341" t="s">
        <v>714</v>
      </c>
      <c r="Z341" t="s">
        <v>219</v>
      </c>
      <c r="AA341" s="11">
        <v>43943</v>
      </c>
      <c r="AB341" t="s">
        <v>220</v>
      </c>
      <c r="AC341" t="s">
        <v>2407</v>
      </c>
      <c r="AD341" t="s">
        <v>3599</v>
      </c>
      <c r="AE341">
        <v>330330</v>
      </c>
      <c r="AF341" t="s">
        <v>52</v>
      </c>
      <c r="AG341">
        <v>330330</v>
      </c>
      <c r="AH341" t="s">
        <v>52</v>
      </c>
      <c r="AI341">
        <v>0</v>
      </c>
      <c r="AJ341" t="s">
        <v>101</v>
      </c>
      <c r="AK341" t="s">
        <v>51</v>
      </c>
      <c r="AL341" t="s">
        <v>97</v>
      </c>
      <c r="AM341" t="s">
        <v>2488</v>
      </c>
      <c r="AN341">
        <v>1</v>
      </c>
      <c r="AO341">
        <v>0</v>
      </c>
      <c r="AP341" t="s">
        <v>2590</v>
      </c>
      <c r="AQ341" t="s">
        <v>2512</v>
      </c>
      <c r="AR341" t="s">
        <v>2407</v>
      </c>
      <c r="AS341" t="s">
        <v>7493</v>
      </c>
      <c r="AT341" t="s">
        <v>102</v>
      </c>
    </row>
    <row r="342" spans="1:46" x14ac:dyDescent="0.35">
      <c r="A342" t="s">
        <v>883</v>
      </c>
      <c r="B342" t="s">
        <v>882</v>
      </c>
      <c r="E342" t="s">
        <v>766</v>
      </c>
      <c r="G342">
        <v>0.5</v>
      </c>
      <c r="H342" s="11">
        <v>43942</v>
      </c>
      <c r="I342">
        <v>12578</v>
      </c>
      <c r="J342" t="s">
        <v>712</v>
      </c>
      <c r="K342" s="11">
        <v>43995</v>
      </c>
      <c r="L342" t="s">
        <v>35</v>
      </c>
      <c r="Q342" s="11">
        <v>43942</v>
      </c>
      <c r="R342" t="s">
        <v>4155</v>
      </c>
      <c r="S342" t="s">
        <v>4154</v>
      </c>
      <c r="T342" t="s">
        <v>7492</v>
      </c>
      <c r="U342" t="s">
        <v>767</v>
      </c>
      <c r="V342" t="s">
        <v>883</v>
      </c>
      <c r="W342" t="s">
        <v>88</v>
      </c>
      <c r="X342" s="11">
        <v>43944</v>
      </c>
      <c r="Y342" t="s">
        <v>714</v>
      </c>
      <c r="Z342" t="s">
        <v>219</v>
      </c>
      <c r="AA342" s="11">
        <v>43944</v>
      </c>
      <c r="AB342" t="s">
        <v>220</v>
      </c>
      <c r="AC342" t="s">
        <v>2407</v>
      </c>
      <c r="AD342" t="s">
        <v>3607</v>
      </c>
      <c r="AE342">
        <v>2740000</v>
      </c>
      <c r="AF342" t="s">
        <v>52</v>
      </c>
      <c r="AG342">
        <v>2740000</v>
      </c>
      <c r="AH342" t="s">
        <v>52</v>
      </c>
      <c r="AI342">
        <v>0</v>
      </c>
      <c r="AJ342" t="s">
        <v>101</v>
      </c>
      <c r="AK342" t="s">
        <v>51</v>
      </c>
      <c r="AL342" t="s">
        <v>97</v>
      </c>
      <c r="AM342" t="s">
        <v>2488</v>
      </c>
      <c r="AN342">
        <v>1</v>
      </c>
      <c r="AO342">
        <v>0</v>
      </c>
      <c r="AP342" t="s">
        <v>2590</v>
      </c>
      <c r="AQ342" t="s">
        <v>2512</v>
      </c>
      <c r="AR342" t="s">
        <v>2407</v>
      </c>
      <c r="AS342" t="s">
        <v>7493</v>
      </c>
      <c r="AT342" t="s">
        <v>102</v>
      </c>
    </row>
    <row r="343" spans="1:46" x14ac:dyDescent="0.35">
      <c r="A343" t="s">
        <v>916</v>
      </c>
      <c r="B343" t="s">
        <v>913</v>
      </c>
      <c r="E343" t="s">
        <v>914</v>
      </c>
      <c r="G343">
        <v>0.75</v>
      </c>
      <c r="H343" s="11">
        <v>43942</v>
      </c>
      <c r="I343">
        <v>12569</v>
      </c>
      <c r="J343" t="s">
        <v>712</v>
      </c>
      <c r="K343" s="11">
        <v>43995</v>
      </c>
      <c r="L343" t="s">
        <v>35</v>
      </c>
      <c r="Q343" s="11">
        <v>43942</v>
      </c>
      <c r="R343" t="s">
        <v>4155</v>
      </c>
      <c r="S343" t="s">
        <v>4154</v>
      </c>
      <c r="T343" t="s">
        <v>7492</v>
      </c>
      <c r="U343" t="s">
        <v>915</v>
      </c>
      <c r="V343" t="s">
        <v>916</v>
      </c>
      <c r="W343" t="s">
        <v>88</v>
      </c>
      <c r="X343" s="11">
        <v>43948</v>
      </c>
      <c r="Y343" t="s">
        <v>714</v>
      </c>
      <c r="Z343" t="s">
        <v>219</v>
      </c>
      <c r="AA343" s="11">
        <v>43948</v>
      </c>
      <c r="AB343" t="s">
        <v>220</v>
      </c>
      <c r="AC343" t="s">
        <v>2407</v>
      </c>
      <c r="AD343" t="s">
        <v>3627</v>
      </c>
      <c r="AE343">
        <v>3193190</v>
      </c>
      <c r="AF343" t="s">
        <v>52</v>
      </c>
      <c r="AG343">
        <v>3193190</v>
      </c>
      <c r="AH343" t="s">
        <v>52</v>
      </c>
      <c r="AI343">
        <v>0</v>
      </c>
      <c r="AJ343" t="s">
        <v>101</v>
      </c>
      <c r="AK343" t="s">
        <v>51</v>
      </c>
      <c r="AL343" t="s">
        <v>97</v>
      </c>
      <c r="AM343" t="s">
        <v>2488</v>
      </c>
      <c r="AN343">
        <v>1</v>
      </c>
      <c r="AO343">
        <v>0</v>
      </c>
      <c r="AP343" t="s">
        <v>2590</v>
      </c>
      <c r="AQ343" t="s">
        <v>2512</v>
      </c>
      <c r="AR343" t="s">
        <v>2407</v>
      </c>
      <c r="AS343" t="s">
        <v>7493</v>
      </c>
      <c r="AT343" t="s">
        <v>102</v>
      </c>
    </row>
    <row r="344" spans="1:46" x14ac:dyDescent="0.35">
      <c r="A344" t="s">
        <v>968</v>
      </c>
      <c r="B344" t="s">
        <v>965</v>
      </c>
      <c r="E344" t="s">
        <v>966</v>
      </c>
      <c r="G344">
        <v>1</v>
      </c>
      <c r="H344" s="11">
        <v>43943</v>
      </c>
      <c r="I344">
        <v>12783</v>
      </c>
      <c r="J344" t="s">
        <v>712</v>
      </c>
      <c r="K344" s="11">
        <v>43995</v>
      </c>
      <c r="L344" t="s">
        <v>35</v>
      </c>
      <c r="Q344" s="11">
        <v>43943</v>
      </c>
      <c r="R344" t="s">
        <v>4155</v>
      </c>
      <c r="S344" t="s">
        <v>4154</v>
      </c>
      <c r="T344" t="s">
        <v>7492</v>
      </c>
      <c r="U344" t="s">
        <v>967</v>
      </c>
      <c r="V344" t="s">
        <v>968</v>
      </c>
      <c r="W344" t="s">
        <v>88</v>
      </c>
      <c r="X344" s="11">
        <v>43948</v>
      </c>
      <c r="Y344" t="s">
        <v>714</v>
      </c>
      <c r="Z344" t="s">
        <v>219</v>
      </c>
      <c r="AA344" s="11">
        <v>43948</v>
      </c>
      <c r="AB344" t="s">
        <v>220</v>
      </c>
      <c r="AC344" t="s">
        <v>2407</v>
      </c>
      <c r="AD344" t="s">
        <v>3628</v>
      </c>
      <c r="AE344">
        <v>370370.37</v>
      </c>
      <c r="AF344" t="s">
        <v>52</v>
      </c>
      <c r="AG344">
        <v>297713.07</v>
      </c>
      <c r="AH344" t="s">
        <v>52</v>
      </c>
      <c r="AI344">
        <v>72657.299999999988</v>
      </c>
      <c r="AJ344" t="s">
        <v>101</v>
      </c>
      <c r="AK344" t="s">
        <v>51</v>
      </c>
      <c r="AL344" t="s">
        <v>97</v>
      </c>
      <c r="AM344" t="s">
        <v>2488</v>
      </c>
      <c r="AN344">
        <v>1</v>
      </c>
      <c r="AO344">
        <v>0</v>
      </c>
      <c r="AP344" t="s">
        <v>2590</v>
      </c>
      <c r="AQ344" t="s">
        <v>2512</v>
      </c>
      <c r="AR344" t="s">
        <v>2407</v>
      </c>
      <c r="AS344" t="s">
        <v>7493</v>
      </c>
      <c r="AT344" t="s">
        <v>102</v>
      </c>
    </row>
    <row r="345" spans="1:46" x14ac:dyDescent="0.35">
      <c r="A345" t="s">
        <v>964</v>
      </c>
      <c r="B345" t="s">
        <v>961</v>
      </c>
      <c r="E345" t="s">
        <v>962</v>
      </c>
      <c r="H345" s="11">
        <v>43944</v>
      </c>
      <c r="I345">
        <v>12898</v>
      </c>
      <c r="J345" t="s">
        <v>712</v>
      </c>
      <c r="K345" s="11">
        <v>43995</v>
      </c>
      <c r="L345" t="s">
        <v>35</v>
      </c>
      <c r="Q345" t="e">
        <v>#N/A</v>
      </c>
      <c r="R345" t="s">
        <v>4155</v>
      </c>
      <c r="S345" t="s">
        <v>4154</v>
      </c>
      <c r="T345" t="s">
        <v>7492</v>
      </c>
      <c r="U345" t="s">
        <v>963</v>
      </c>
      <c r="V345" t="s">
        <v>964</v>
      </c>
      <c r="W345" t="s">
        <v>88</v>
      </c>
      <c r="X345" s="11">
        <v>43948</v>
      </c>
      <c r="Y345" t="s">
        <v>714</v>
      </c>
      <c r="Z345" t="s">
        <v>219</v>
      </c>
      <c r="AA345" s="11">
        <v>43948</v>
      </c>
      <c r="AB345" t="s">
        <v>220</v>
      </c>
      <c r="AC345" t="s">
        <v>2407</v>
      </c>
      <c r="AD345" t="s">
        <v>3629</v>
      </c>
      <c r="AE345">
        <v>2874895.67</v>
      </c>
      <c r="AF345" t="s">
        <v>52</v>
      </c>
      <c r="AG345">
        <v>2874895.67</v>
      </c>
      <c r="AH345" t="s">
        <v>52</v>
      </c>
      <c r="AI345">
        <v>0</v>
      </c>
      <c r="AJ345" t="s">
        <v>101</v>
      </c>
      <c r="AK345" t="s">
        <v>51</v>
      </c>
      <c r="AL345" t="s">
        <v>97</v>
      </c>
      <c r="AM345" t="s">
        <v>2488</v>
      </c>
      <c r="AN345">
        <v>1</v>
      </c>
      <c r="AO345">
        <v>0</v>
      </c>
      <c r="AP345" t="s">
        <v>2590</v>
      </c>
      <c r="AQ345" t="s">
        <v>2512</v>
      </c>
      <c r="AR345" t="s">
        <v>2407</v>
      </c>
      <c r="AS345" t="s">
        <v>7493</v>
      </c>
      <c r="AT345" t="s">
        <v>102</v>
      </c>
    </row>
    <row r="346" spans="1:46" x14ac:dyDescent="0.35">
      <c r="A346" t="s">
        <v>1076</v>
      </c>
      <c r="B346" t="s">
        <v>1073</v>
      </c>
      <c r="E346" t="s">
        <v>1074</v>
      </c>
      <c r="G346">
        <v>1</v>
      </c>
      <c r="H346" s="11">
        <v>43949</v>
      </c>
      <c r="I346">
        <v>13155</v>
      </c>
      <c r="J346" t="s">
        <v>934</v>
      </c>
      <c r="K346" s="11">
        <v>43995</v>
      </c>
      <c r="L346" t="s">
        <v>35</v>
      </c>
      <c r="Q346" s="11">
        <v>43949</v>
      </c>
      <c r="R346" t="s">
        <v>4155</v>
      </c>
      <c r="S346" t="s">
        <v>4154</v>
      </c>
      <c r="T346" t="s">
        <v>7492</v>
      </c>
      <c r="U346" t="s">
        <v>1075</v>
      </c>
      <c r="V346" t="s">
        <v>1076</v>
      </c>
      <c r="W346" t="s">
        <v>88</v>
      </c>
      <c r="X346" s="11">
        <v>43950</v>
      </c>
      <c r="Y346" t="s">
        <v>714</v>
      </c>
      <c r="Z346" t="s">
        <v>219</v>
      </c>
      <c r="AA346" s="11">
        <v>43950</v>
      </c>
      <c r="AB346" t="s">
        <v>220</v>
      </c>
      <c r="AC346" t="s">
        <v>2407</v>
      </c>
      <c r="AD346" t="s">
        <v>3668</v>
      </c>
      <c r="AE346">
        <v>416396.78</v>
      </c>
      <c r="AF346" t="s">
        <v>52</v>
      </c>
      <c r="AG346">
        <v>416396.78</v>
      </c>
      <c r="AH346" t="s">
        <v>52</v>
      </c>
      <c r="AI346">
        <v>0</v>
      </c>
      <c r="AJ346" t="s">
        <v>101</v>
      </c>
      <c r="AK346" t="s">
        <v>51</v>
      </c>
      <c r="AL346" t="s">
        <v>97</v>
      </c>
      <c r="AM346" t="s">
        <v>2488</v>
      </c>
      <c r="AN346">
        <v>1</v>
      </c>
      <c r="AO346">
        <v>0</v>
      </c>
      <c r="AP346" t="s">
        <v>2590</v>
      </c>
      <c r="AQ346" t="s">
        <v>2512</v>
      </c>
      <c r="AR346" t="s">
        <v>2407</v>
      </c>
      <c r="AS346" t="s">
        <v>7493</v>
      </c>
      <c r="AT346" t="s">
        <v>102</v>
      </c>
    </row>
    <row r="347" spans="1:46" x14ac:dyDescent="0.35">
      <c r="A347" t="s">
        <v>713</v>
      </c>
      <c r="B347" t="s">
        <v>710</v>
      </c>
      <c r="E347" t="s">
        <v>486</v>
      </c>
      <c r="G347">
        <v>0.5</v>
      </c>
      <c r="H347" t="s">
        <v>711</v>
      </c>
      <c r="I347">
        <v>12580</v>
      </c>
      <c r="J347" t="s">
        <v>712</v>
      </c>
      <c r="K347" s="11">
        <v>43995</v>
      </c>
      <c r="L347" t="s">
        <v>35</v>
      </c>
      <c r="Q347" s="11">
        <v>43930</v>
      </c>
      <c r="R347" t="s">
        <v>4155</v>
      </c>
      <c r="S347" t="s">
        <v>4154</v>
      </c>
      <c r="T347" t="s">
        <v>7492</v>
      </c>
      <c r="U347" t="s">
        <v>487</v>
      </c>
      <c r="V347" t="s">
        <v>713</v>
      </c>
      <c r="W347" t="s">
        <v>88</v>
      </c>
      <c r="X347" s="11">
        <v>43931</v>
      </c>
      <c r="Y347" t="s">
        <v>714</v>
      </c>
      <c r="Z347" t="s">
        <v>219</v>
      </c>
      <c r="AA347" s="11">
        <v>43931</v>
      </c>
      <c r="AB347" t="s">
        <v>220</v>
      </c>
      <c r="AC347" t="s">
        <v>2407</v>
      </c>
      <c r="AD347" t="s">
        <v>3565</v>
      </c>
      <c r="AE347">
        <v>1241865.3500000001</v>
      </c>
      <c r="AF347" t="s">
        <v>52</v>
      </c>
      <c r="AG347">
        <v>1241865.3499999999</v>
      </c>
      <c r="AH347" t="s">
        <v>52</v>
      </c>
      <c r="AI347">
        <v>0</v>
      </c>
      <c r="AJ347" t="s">
        <v>101</v>
      </c>
      <c r="AK347" t="s">
        <v>51</v>
      </c>
      <c r="AL347" t="s">
        <v>97</v>
      </c>
      <c r="AM347" t="s">
        <v>2488</v>
      </c>
      <c r="AN347">
        <v>1</v>
      </c>
      <c r="AO347">
        <v>0</v>
      </c>
      <c r="AP347" t="s">
        <v>2580</v>
      </c>
      <c r="AQ347" t="s">
        <v>2512</v>
      </c>
      <c r="AR347" t="s">
        <v>2407</v>
      </c>
      <c r="AS347" t="s">
        <v>7493</v>
      </c>
      <c r="AT347" t="s">
        <v>102</v>
      </c>
    </row>
    <row r="348" spans="1:46" x14ac:dyDescent="0.35">
      <c r="A348" t="s">
        <v>748</v>
      </c>
      <c r="B348" t="s">
        <v>745</v>
      </c>
      <c r="E348" t="s">
        <v>746</v>
      </c>
      <c r="H348" s="11">
        <v>43931</v>
      </c>
      <c r="I348">
        <v>12054</v>
      </c>
      <c r="J348" t="s">
        <v>379</v>
      </c>
      <c r="K348" s="11">
        <v>43995</v>
      </c>
      <c r="L348" t="s">
        <v>35</v>
      </c>
      <c r="Q348" t="e">
        <v>#N/A</v>
      </c>
      <c r="R348" t="s">
        <v>4155</v>
      </c>
      <c r="S348" t="s">
        <v>4154</v>
      </c>
      <c r="T348" t="s">
        <v>7492</v>
      </c>
      <c r="U348" t="s">
        <v>747</v>
      </c>
      <c r="V348" t="s">
        <v>748</v>
      </c>
      <c r="W348" t="s">
        <v>88</v>
      </c>
      <c r="X348" s="11">
        <v>43931</v>
      </c>
      <c r="Y348" t="s">
        <v>749</v>
      </c>
      <c r="Z348" t="s">
        <v>219</v>
      </c>
      <c r="AA348" s="11">
        <v>43931</v>
      </c>
      <c r="AB348" t="s">
        <v>220</v>
      </c>
      <c r="AC348" t="s">
        <v>2407</v>
      </c>
      <c r="AD348" t="s">
        <v>3570</v>
      </c>
      <c r="AE348">
        <v>342822.81</v>
      </c>
      <c r="AF348" t="s">
        <v>52</v>
      </c>
      <c r="AG348">
        <v>342822.81</v>
      </c>
      <c r="AH348" t="s">
        <v>52</v>
      </c>
      <c r="AI348">
        <v>0</v>
      </c>
      <c r="AJ348" t="s">
        <v>101</v>
      </c>
      <c r="AK348" t="s">
        <v>51</v>
      </c>
      <c r="AL348" t="s">
        <v>97</v>
      </c>
      <c r="AM348" t="s">
        <v>2488</v>
      </c>
      <c r="AN348">
        <v>1</v>
      </c>
      <c r="AO348">
        <v>0</v>
      </c>
      <c r="AP348" t="s">
        <v>2590</v>
      </c>
      <c r="AQ348" t="s">
        <v>2512</v>
      </c>
      <c r="AR348" t="s">
        <v>2407</v>
      </c>
      <c r="AS348" t="s">
        <v>7493</v>
      </c>
      <c r="AT348" t="s">
        <v>102</v>
      </c>
    </row>
    <row r="349" spans="1:46" x14ac:dyDescent="0.35">
      <c r="A349" t="s">
        <v>702</v>
      </c>
      <c r="B349" t="s">
        <v>698</v>
      </c>
      <c r="E349" t="s">
        <v>478</v>
      </c>
      <c r="G349">
        <v>0</v>
      </c>
      <c r="H349" t="s">
        <v>699</v>
      </c>
      <c r="I349" t="s">
        <v>700</v>
      </c>
      <c r="J349" t="s">
        <v>379</v>
      </c>
      <c r="K349" s="11">
        <v>43995</v>
      </c>
      <c r="L349" t="s">
        <v>35</v>
      </c>
      <c r="Q349" t="s">
        <v>701</v>
      </c>
      <c r="R349" t="s">
        <v>4155</v>
      </c>
      <c r="S349" t="s">
        <v>4154</v>
      </c>
      <c r="T349" t="s">
        <v>7492</v>
      </c>
      <c r="U349" t="s">
        <v>482</v>
      </c>
      <c r="V349" t="s">
        <v>702</v>
      </c>
      <c r="W349" t="s">
        <v>88</v>
      </c>
      <c r="X349" s="11">
        <v>43931</v>
      </c>
      <c r="Y349" t="s">
        <v>703</v>
      </c>
      <c r="Z349" t="s">
        <v>219</v>
      </c>
      <c r="AA349" s="11">
        <v>43931</v>
      </c>
      <c r="AB349" t="s">
        <v>220</v>
      </c>
      <c r="AC349" t="s">
        <v>2407</v>
      </c>
      <c r="AD349" t="s">
        <v>3567</v>
      </c>
      <c r="AE349">
        <v>366164.15</v>
      </c>
      <c r="AF349" t="s">
        <v>52</v>
      </c>
      <c r="AG349">
        <v>366164.15</v>
      </c>
      <c r="AH349" t="s">
        <v>52</v>
      </c>
      <c r="AI349">
        <v>0</v>
      </c>
      <c r="AJ349" t="s">
        <v>101</v>
      </c>
      <c r="AK349" t="s">
        <v>51</v>
      </c>
      <c r="AL349" t="s">
        <v>97</v>
      </c>
      <c r="AM349" t="s">
        <v>2488</v>
      </c>
      <c r="AN349">
        <v>1</v>
      </c>
      <c r="AO349">
        <v>0</v>
      </c>
      <c r="AP349" t="s">
        <v>2590</v>
      </c>
      <c r="AQ349" t="s">
        <v>2512</v>
      </c>
      <c r="AR349" t="s">
        <v>2407</v>
      </c>
      <c r="AS349" t="s">
        <v>7493</v>
      </c>
      <c r="AT349" t="s">
        <v>102</v>
      </c>
    </row>
    <row r="350" spans="1:46" x14ac:dyDescent="0.35">
      <c r="A350" t="s">
        <v>828</v>
      </c>
      <c r="B350" t="s">
        <v>825</v>
      </c>
      <c r="E350" t="s">
        <v>826</v>
      </c>
      <c r="G350">
        <v>1</v>
      </c>
      <c r="H350" s="11">
        <v>43935</v>
      </c>
      <c r="I350">
        <v>12189</v>
      </c>
      <c r="J350" t="s">
        <v>379</v>
      </c>
      <c r="K350" s="11">
        <v>43995</v>
      </c>
      <c r="L350" t="s">
        <v>35</v>
      </c>
      <c r="Q350" s="11">
        <v>43935</v>
      </c>
      <c r="R350" t="s">
        <v>4155</v>
      </c>
      <c r="S350" t="s">
        <v>4154</v>
      </c>
      <c r="T350" t="s">
        <v>7492</v>
      </c>
      <c r="U350" t="s">
        <v>827</v>
      </c>
      <c r="V350" t="s">
        <v>828</v>
      </c>
      <c r="W350" t="s">
        <v>88</v>
      </c>
      <c r="X350" s="11">
        <v>43943</v>
      </c>
      <c r="Y350" t="s">
        <v>829</v>
      </c>
      <c r="Z350" t="s">
        <v>219</v>
      </c>
      <c r="AA350" s="11">
        <v>43943</v>
      </c>
      <c r="AB350" t="s">
        <v>220</v>
      </c>
      <c r="AC350" t="s">
        <v>2407</v>
      </c>
      <c r="AD350" t="s">
        <v>3602</v>
      </c>
      <c r="AE350">
        <v>1674640</v>
      </c>
      <c r="AF350" t="s">
        <v>52</v>
      </c>
      <c r="AG350">
        <v>1674640</v>
      </c>
      <c r="AH350" t="s">
        <v>52</v>
      </c>
      <c r="AI350">
        <v>0</v>
      </c>
      <c r="AJ350" t="s">
        <v>101</v>
      </c>
      <c r="AK350" t="s">
        <v>51</v>
      </c>
      <c r="AL350" t="s">
        <v>97</v>
      </c>
      <c r="AM350" t="s">
        <v>2488</v>
      </c>
      <c r="AN350">
        <v>1</v>
      </c>
      <c r="AO350">
        <v>0</v>
      </c>
      <c r="AP350" t="s">
        <v>2590</v>
      </c>
      <c r="AQ350" t="s">
        <v>2512</v>
      </c>
      <c r="AR350" t="s">
        <v>2407</v>
      </c>
      <c r="AS350" t="s">
        <v>7493</v>
      </c>
      <c r="AT350" t="s">
        <v>102</v>
      </c>
    </row>
    <row r="351" spans="1:46" x14ac:dyDescent="0.35">
      <c r="A351" t="s">
        <v>1649</v>
      </c>
      <c r="B351" t="s">
        <v>1646</v>
      </c>
      <c r="E351" t="s">
        <v>1647</v>
      </c>
      <c r="H351" s="11">
        <v>43962</v>
      </c>
      <c r="I351">
        <v>16192</v>
      </c>
      <c r="J351" t="s">
        <v>396</v>
      </c>
      <c r="L351" t="s">
        <v>35</v>
      </c>
      <c r="Q351" t="e">
        <v>#N/A</v>
      </c>
      <c r="R351" t="s">
        <v>4155</v>
      </c>
      <c r="S351" t="s">
        <v>4154</v>
      </c>
      <c r="T351" t="s">
        <v>7492</v>
      </c>
      <c r="U351" t="s">
        <v>1648</v>
      </c>
      <c r="V351" t="s">
        <v>1649</v>
      </c>
      <c r="W351" t="s">
        <v>88</v>
      </c>
      <c r="X351" s="11">
        <v>44012</v>
      </c>
      <c r="Y351" t="s">
        <v>1650</v>
      </c>
      <c r="Z351" t="s">
        <v>219</v>
      </c>
      <c r="AA351" s="11">
        <v>44012</v>
      </c>
      <c r="AB351" t="s">
        <v>220</v>
      </c>
      <c r="AC351" t="s">
        <v>2407</v>
      </c>
      <c r="AD351" t="s">
        <v>3846</v>
      </c>
      <c r="AE351">
        <v>1679818</v>
      </c>
      <c r="AF351" t="s">
        <v>52</v>
      </c>
      <c r="AG351">
        <v>978898.49</v>
      </c>
      <c r="AH351" t="s">
        <v>52</v>
      </c>
      <c r="AI351">
        <v>700919.51</v>
      </c>
      <c r="AJ351" t="s">
        <v>101</v>
      </c>
      <c r="AK351" t="s">
        <v>51</v>
      </c>
      <c r="AL351" t="s">
        <v>97</v>
      </c>
      <c r="AM351" t="s">
        <v>2488</v>
      </c>
      <c r="AN351">
        <v>1</v>
      </c>
      <c r="AO351">
        <v>0</v>
      </c>
      <c r="AP351" t="s">
        <v>2590</v>
      </c>
      <c r="AQ351" t="s">
        <v>2512</v>
      </c>
      <c r="AR351" t="s">
        <v>2407</v>
      </c>
      <c r="AS351" t="s">
        <v>7493</v>
      </c>
      <c r="AT351" t="s">
        <v>102</v>
      </c>
    </row>
    <row r="352" spans="1:46" x14ac:dyDescent="0.35">
      <c r="A352" t="s">
        <v>2041</v>
      </c>
      <c r="B352" t="s">
        <v>2000</v>
      </c>
      <c r="C352" t="s">
        <v>347</v>
      </c>
      <c r="D352" t="s">
        <v>1856</v>
      </c>
      <c r="E352" t="s">
        <v>400</v>
      </c>
      <c r="H352" s="11">
        <v>44082</v>
      </c>
      <c r="I352">
        <v>21541</v>
      </c>
      <c r="K352" s="11">
        <v>44085</v>
      </c>
      <c r="L352" t="s">
        <v>35</v>
      </c>
      <c r="Q352" t="s">
        <v>350</v>
      </c>
      <c r="R352" t="s">
        <v>4155</v>
      </c>
      <c r="S352" t="s">
        <v>4154</v>
      </c>
      <c r="T352" t="s">
        <v>7492</v>
      </c>
      <c r="U352" t="s">
        <v>401</v>
      </c>
      <c r="V352" t="s">
        <v>2041</v>
      </c>
      <c r="W352" t="s">
        <v>88</v>
      </c>
      <c r="X352" s="11">
        <v>44171</v>
      </c>
      <c r="Y352" t="s">
        <v>2042</v>
      </c>
      <c r="Z352" t="s">
        <v>219</v>
      </c>
      <c r="AA352" s="11">
        <v>44110</v>
      </c>
      <c r="AB352" t="s">
        <v>220</v>
      </c>
      <c r="AC352" t="s">
        <v>2407</v>
      </c>
      <c r="AD352" t="s">
        <v>3973</v>
      </c>
      <c r="AE352">
        <v>214731.57</v>
      </c>
      <c r="AF352" t="s">
        <v>52</v>
      </c>
      <c r="AG352">
        <v>35802.82</v>
      </c>
      <c r="AH352" t="s">
        <v>52</v>
      </c>
      <c r="AI352">
        <v>178928.75</v>
      </c>
      <c r="AJ352" t="s">
        <v>101</v>
      </c>
      <c r="AK352" t="s">
        <v>103</v>
      </c>
      <c r="AL352" t="s">
        <v>97</v>
      </c>
      <c r="AM352" t="s">
        <v>2476</v>
      </c>
      <c r="AN352">
        <v>1500000</v>
      </c>
      <c r="AO352">
        <v>1250000</v>
      </c>
      <c r="AP352" t="s">
        <v>2590</v>
      </c>
      <c r="AQ352" t="s">
        <v>2512</v>
      </c>
      <c r="AR352" t="s">
        <v>2407</v>
      </c>
      <c r="AS352" t="s">
        <v>7497</v>
      </c>
      <c r="AT352" t="s">
        <v>104</v>
      </c>
    </row>
    <row r="353" spans="1:46" x14ac:dyDescent="0.35">
      <c r="A353" t="s">
        <v>1389</v>
      </c>
      <c r="B353" t="s">
        <v>1386</v>
      </c>
      <c r="E353" t="s">
        <v>1387</v>
      </c>
      <c r="G353">
        <v>0</v>
      </c>
      <c r="H353" s="11">
        <v>43963</v>
      </c>
      <c r="I353">
        <v>16244</v>
      </c>
      <c r="J353" t="s">
        <v>396</v>
      </c>
      <c r="L353" t="s">
        <v>35</v>
      </c>
      <c r="Q353" s="11">
        <v>43963</v>
      </c>
      <c r="R353" t="s">
        <v>4155</v>
      </c>
      <c r="S353" t="s">
        <v>4154</v>
      </c>
      <c r="T353" t="s">
        <v>7492</v>
      </c>
      <c r="U353" t="s">
        <v>1388</v>
      </c>
      <c r="V353" t="s">
        <v>1389</v>
      </c>
      <c r="W353" t="s">
        <v>88</v>
      </c>
      <c r="X353" s="11">
        <v>43964</v>
      </c>
      <c r="Y353" t="s">
        <v>1390</v>
      </c>
      <c r="Z353" t="s">
        <v>219</v>
      </c>
      <c r="AA353" s="11">
        <v>43964</v>
      </c>
      <c r="AB353" t="s">
        <v>220</v>
      </c>
      <c r="AC353" t="s">
        <v>2407</v>
      </c>
      <c r="AD353" t="s">
        <v>3751</v>
      </c>
      <c r="AE353">
        <v>435787</v>
      </c>
      <c r="AF353" t="s">
        <v>52</v>
      </c>
      <c r="AG353">
        <v>435786.98000000004</v>
      </c>
      <c r="AH353" t="s">
        <v>52</v>
      </c>
      <c r="AI353">
        <v>1.9999999960418791E-2</v>
      </c>
      <c r="AJ353" t="s">
        <v>101</v>
      </c>
      <c r="AK353" t="s">
        <v>103</v>
      </c>
      <c r="AL353" t="s">
        <v>97</v>
      </c>
      <c r="AM353" t="s">
        <v>2488</v>
      </c>
      <c r="AN353">
        <v>1</v>
      </c>
      <c r="AO353">
        <v>0</v>
      </c>
      <c r="AP353" t="s">
        <v>2590</v>
      </c>
      <c r="AQ353" t="s">
        <v>2512</v>
      </c>
      <c r="AR353" t="s">
        <v>2407</v>
      </c>
      <c r="AS353" t="s">
        <v>7497</v>
      </c>
      <c r="AT353" t="s">
        <v>104</v>
      </c>
    </row>
    <row r="354" spans="1:46" x14ac:dyDescent="0.35">
      <c r="A354" t="s">
        <v>1297</v>
      </c>
      <c r="B354" t="s">
        <v>1296</v>
      </c>
      <c r="E354" t="s">
        <v>1290</v>
      </c>
      <c r="G354">
        <v>0</v>
      </c>
      <c r="H354" s="11">
        <v>43945</v>
      </c>
      <c r="I354">
        <v>13005</v>
      </c>
      <c r="J354" t="s">
        <v>282</v>
      </c>
      <c r="L354" t="s">
        <v>35</v>
      </c>
      <c r="Q354" s="11">
        <v>43945</v>
      </c>
      <c r="R354" t="s">
        <v>4155</v>
      </c>
      <c r="S354" t="s">
        <v>4154</v>
      </c>
      <c r="T354" t="s">
        <v>7492</v>
      </c>
      <c r="U354" t="s">
        <v>1293</v>
      </c>
      <c r="V354" t="s">
        <v>1297</v>
      </c>
      <c r="W354" t="s">
        <v>88</v>
      </c>
      <c r="X354" s="11">
        <v>43962</v>
      </c>
      <c r="Y354" t="s">
        <v>1298</v>
      </c>
      <c r="Z354" t="s">
        <v>219</v>
      </c>
      <c r="AA354" s="11">
        <v>43962</v>
      </c>
      <c r="AB354" t="s">
        <v>220</v>
      </c>
      <c r="AC354" t="s">
        <v>2407</v>
      </c>
      <c r="AD354" t="s">
        <v>3730</v>
      </c>
      <c r="AE354">
        <v>19017.57</v>
      </c>
      <c r="AF354" t="s">
        <v>52</v>
      </c>
      <c r="AG354">
        <v>19017.57</v>
      </c>
      <c r="AH354" t="s">
        <v>52</v>
      </c>
      <c r="AI354">
        <v>0</v>
      </c>
      <c r="AJ354" t="s">
        <v>101</v>
      </c>
      <c r="AK354" t="s">
        <v>51</v>
      </c>
      <c r="AL354" t="s">
        <v>97</v>
      </c>
      <c r="AM354" t="s">
        <v>2488</v>
      </c>
      <c r="AN354">
        <v>1</v>
      </c>
      <c r="AO354">
        <v>0</v>
      </c>
      <c r="AP354" t="s">
        <v>2473</v>
      </c>
      <c r="AQ354" t="s">
        <v>2526</v>
      </c>
      <c r="AR354" t="s">
        <v>2407</v>
      </c>
      <c r="AS354" t="s">
        <v>7493</v>
      </c>
      <c r="AT354" t="s">
        <v>102</v>
      </c>
    </row>
    <row r="355" spans="1:46" x14ac:dyDescent="0.35">
      <c r="A355" t="s">
        <v>2091</v>
      </c>
      <c r="C355" t="s">
        <v>136</v>
      </c>
      <c r="D355" t="s">
        <v>2088</v>
      </c>
      <c r="E355" t="s">
        <v>2089</v>
      </c>
      <c r="H355" s="11">
        <v>44122</v>
      </c>
      <c r="I355">
        <v>23541</v>
      </c>
      <c r="L355" t="s">
        <v>35</v>
      </c>
      <c r="M355" t="s">
        <v>332</v>
      </c>
      <c r="P355" t="s">
        <v>1864</v>
      </c>
      <c r="Q355" s="11">
        <v>44123</v>
      </c>
      <c r="R355" t="s">
        <v>4155</v>
      </c>
      <c r="S355" t="s">
        <v>4154</v>
      </c>
      <c r="T355" t="s">
        <v>7492</v>
      </c>
      <c r="U355" t="s">
        <v>2090</v>
      </c>
      <c r="V355" t="s">
        <v>2091</v>
      </c>
      <c r="W355" t="s">
        <v>88</v>
      </c>
      <c r="X355" s="11">
        <v>44126</v>
      </c>
      <c r="Y355" t="s">
        <v>2092</v>
      </c>
      <c r="Z355" t="s">
        <v>219</v>
      </c>
      <c r="AA355" s="11">
        <v>44126</v>
      </c>
      <c r="AB355" t="s">
        <v>220</v>
      </c>
      <c r="AC355" t="s">
        <v>2407</v>
      </c>
      <c r="AD355" t="s">
        <v>4017</v>
      </c>
      <c r="AE355">
        <v>544500</v>
      </c>
      <c r="AF355" t="s">
        <v>52</v>
      </c>
      <c r="AG355">
        <v>0</v>
      </c>
      <c r="AH355" t="s">
        <v>52</v>
      </c>
      <c r="AI355">
        <v>544500</v>
      </c>
      <c r="AJ355" t="s">
        <v>101</v>
      </c>
      <c r="AK355" t="s">
        <v>103</v>
      </c>
      <c r="AL355" t="s">
        <v>97</v>
      </c>
      <c r="AM355" t="s">
        <v>2476</v>
      </c>
      <c r="AN355">
        <v>4000</v>
      </c>
      <c r="AO355">
        <v>4000</v>
      </c>
      <c r="AP355" t="s">
        <v>2590</v>
      </c>
      <c r="AQ355" t="s">
        <v>2512</v>
      </c>
      <c r="AR355" t="s">
        <v>2407</v>
      </c>
      <c r="AS355" t="s">
        <v>7497</v>
      </c>
      <c r="AT355" t="s">
        <v>104</v>
      </c>
    </row>
    <row r="356" spans="1:46" x14ac:dyDescent="0.35">
      <c r="A356" t="s">
        <v>1792</v>
      </c>
      <c r="D356" t="s">
        <v>1791</v>
      </c>
      <c r="E356" t="s">
        <v>349</v>
      </c>
      <c r="L356" t="s">
        <v>35</v>
      </c>
      <c r="P356" t="s">
        <v>903</v>
      </c>
      <c r="R356" t="s">
        <v>4155</v>
      </c>
      <c r="S356" t="s">
        <v>4154</v>
      </c>
      <c r="T356" t="s">
        <v>7492</v>
      </c>
      <c r="U356" t="s">
        <v>352</v>
      </c>
      <c r="V356" t="s">
        <v>1792</v>
      </c>
      <c r="W356" t="s">
        <v>88</v>
      </c>
      <c r="X356" s="11">
        <v>44162</v>
      </c>
      <c r="Y356" t="s">
        <v>1793</v>
      </c>
      <c r="Z356" t="s">
        <v>219</v>
      </c>
      <c r="AA356" s="11">
        <v>44151</v>
      </c>
      <c r="AB356" t="s">
        <v>220</v>
      </c>
      <c r="AC356" t="s">
        <v>2407</v>
      </c>
      <c r="AD356" t="s">
        <v>4109</v>
      </c>
      <c r="AE356">
        <v>5687998.8600000003</v>
      </c>
      <c r="AF356" t="s">
        <v>52</v>
      </c>
      <c r="AG356">
        <v>0</v>
      </c>
      <c r="AH356" t="s">
        <v>52</v>
      </c>
      <c r="AI356">
        <v>5687998.8600000003</v>
      </c>
      <c r="AJ356" t="s">
        <v>101</v>
      </c>
      <c r="AK356" t="s">
        <v>103</v>
      </c>
      <c r="AL356" t="s">
        <v>97</v>
      </c>
      <c r="AM356" t="s">
        <v>2476</v>
      </c>
      <c r="AN356">
        <v>500000</v>
      </c>
      <c r="AO356">
        <v>500000</v>
      </c>
      <c r="AP356" t="s">
        <v>2590</v>
      </c>
      <c r="AQ356" t="s">
        <v>2512</v>
      </c>
      <c r="AR356" t="s">
        <v>2407</v>
      </c>
      <c r="AS356" t="s">
        <v>7497</v>
      </c>
      <c r="AT356" t="s">
        <v>104</v>
      </c>
    </row>
    <row r="357" spans="1:46" x14ac:dyDescent="0.35">
      <c r="A357" t="s">
        <v>2300</v>
      </c>
      <c r="D357" t="s">
        <v>2299</v>
      </c>
      <c r="E357" t="s">
        <v>349</v>
      </c>
      <c r="L357" t="s">
        <v>35</v>
      </c>
      <c r="R357" t="s">
        <v>4155</v>
      </c>
      <c r="S357" t="s">
        <v>4154</v>
      </c>
      <c r="T357" t="s">
        <v>7492</v>
      </c>
      <c r="U357" t="s">
        <v>352</v>
      </c>
      <c r="V357" t="s">
        <v>2300</v>
      </c>
      <c r="W357" t="s">
        <v>88</v>
      </c>
      <c r="X357" s="11">
        <v>44162</v>
      </c>
      <c r="Y357" t="s">
        <v>1793</v>
      </c>
      <c r="Z357" t="s">
        <v>219</v>
      </c>
      <c r="AA357" s="11">
        <v>44152</v>
      </c>
      <c r="AB357" t="s">
        <v>220</v>
      </c>
      <c r="AC357" t="s">
        <v>2407</v>
      </c>
      <c r="AD357" t="s">
        <v>4112</v>
      </c>
      <c r="AE357">
        <v>7963184</v>
      </c>
      <c r="AF357" t="s">
        <v>52</v>
      </c>
      <c r="AG357">
        <v>7963180.6100000003</v>
      </c>
      <c r="AH357" t="s">
        <v>52</v>
      </c>
      <c r="AI357">
        <v>3.3899999996647239</v>
      </c>
      <c r="AJ357" t="s">
        <v>101</v>
      </c>
      <c r="AK357" t="s">
        <v>103</v>
      </c>
      <c r="AL357" t="s">
        <v>97</v>
      </c>
      <c r="AM357" t="s">
        <v>2476</v>
      </c>
      <c r="AN357">
        <v>700</v>
      </c>
      <c r="AO357">
        <v>0</v>
      </c>
      <c r="AP357" t="s">
        <v>2590</v>
      </c>
      <c r="AQ357" t="s">
        <v>2512</v>
      </c>
      <c r="AR357" t="s">
        <v>2407</v>
      </c>
      <c r="AS357" t="s">
        <v>7497</v>
      </c>
      <c r="AT357" t="s">
        <v>104</v>
      </c>
    </row>
    <row r="358" spans="1:46" x14ac:dyDescent="0.35">
      <c r="A358" t="s">
        <v>786</v>
      </c>
      <c r="B358" t="s">
        <v>783</v>
      </c>
      <c r="E358" t="s">
        <v>784</v>
      </c>
      <c r="G358">
        <v>0</v>
      </c>
      <c r="H358" s="11">
        <v>43941</v>
      </c>
      <c r="I358">
        <v>12491</v>
      </c>
      <c r="J358" t="s">
        <v>712</v>
      </c>
      <c r="K358" s="11">
        <v>43995</v>
      </c>
      <c r="L358" t="s">
        <v>35</v>
      </c>
      <c r="Q358" s="11">
        <v>43941</v>
      </c>
      <c r="R358" t="s">
        <v>4155</v>
      </c>
      <c r="S358" t="s">
        <v>4154</v>
      </c>
      <c r="T358" t="s">
        <v>7492</v>
      </c>
      <c r="U358" t="s">
        <v>785</v>
      </c>
      <c r="V358" t="s">
        <v>786</v>
      </c>
      <c r="W358" t="s">
        <v>88</v>
      </c>
      <c r="X358" s="11">
        <v>43941</v>
      </c>
      <c r="Y358" t="s">
        <v>787</v>
      </c>
      <c r="Z358" t="s">
        <v>219</v>
      </c>
      <c r="AA358" s="11">
        <v>43941</v>
      </c>
      <c r="AB358" t="s">
        <v>220</v>
      </c>
      <c r="AC358" t="s">
        <v>2407</v>
      </c>
      <c r="AD358" t="s">
        <v>3586</v>
      </c>
      <c r="AE358">
        <v>250252.2</v>
      </c>
      <c r="AF358" t="s">
        <v>52</v>
      </c>
      <c r="AG358">
        <v>2401.73</v>
      </c>
      <c r="AH358" t="s">
        <v>52</v>
      </c>
      <c r="AI358">
        <v>247850.47</v>
      </c>
      <c r="AJ358" t="s">
        <v>101</v>
      </c>
      <c r="AK358" t="s">
        <v>103</v>
      </c>
      <c r="AL358" t="s">
        <v>97</v>
      </c>
      <c r="AM358" t="s">
        <v>2488</v>
      </c>
      <c r="AN358">
        <v>1</v>
      </c>
      <c r="AO358">
        <v>0</v>
      </c>
      <c r="AP358" t="s">
        <v>2590</v>
      </c>
      <c r="AQ358" t="s">
        <v>2512</v>
      </c>
      <c r="AR358" t="s">
        <v>2407</v>
      </c>
      <c r="AS358" t="s">
        <v>7497</v>
      </c>
      <c r="AT358" t="s">
        <v>104</v>
      </c>
    </row>
    <row r="359" spans="1:46" x14ac:dyDescent="0.35">
      <c r="A359" t="s">
        <v>2058</v>
      </c>
      <c r="E359" t="s">
        <v>2056</v>
      </c>
      <c r="L359" t="s">
        <v>35</v>
      </c>
      <c r="R359" t="s">
        <v>4155</v>
      </c>
      <c r="S359" t="s">
        <v>2407</v>
      </c>
      <c r="T359" t="s">
        <v>7502</v>
      </c>
      <c r="U359" t="s">
        <v>2057</v>
      </c>
      <c r="V359" t="s">
        <v>2058</v>
      </c>
      <c r="W359" t="s">
        <v>222</v>
      </c>
      <c r="X359" s="11">
        <v>44144</v>
      </c>
      <c r="Y359" t="s">
        <v>2106</v>
      </c>
      <c r="Z359" t="s">
        <v>219</v>
      </c>
      <c r="AA359" s="11">
        <v>44144</v>
      </c>
      <c r="AB359" t="s">
        <v>220</v>
      </c>
      <c r="AC359" t="s">
        <v>2407</v>
      </c>
      <c r="AD359" t="s">
        <v>4106</v>
      </c>
      <c r="AE359">
        <v>3448.5</v>
      </c>
      <c r="AF359" t="s">
        <v>52</v>
      </c>
      <c r="AG359">
        <v>0</v>
      </c>
      <c r="AH359" t="s">
        <v>52</v>
      </c>
      <c r="AI359">
        <v>3448.5</v>
      </c>
      <c r="AJ359" t="s">
        <v>101</v>
      </c>
      <c r="AK359" t="s">
        <v>103</v>
      </c>
      <c r="AL359" t="s">
        <v>97</v>
      </c>
      <c r="AM359" t="s">
        <v>2476</v>
      </c>
      <c r="AN359">
        <v>0.8</v>
      </c>
      <c r="AO359">
        <v>0.8</v>
      </c>
      <c r="AP359" t="s">
        <v>2590</v>
      </c>
      <c r="AQ359" t="s">
        <v>2512</v>
      </c>
      <c r="AR359" t="s">
        <v>2407</v>
      </c>
      <c r="AS359" t="s">
        <v>7497</v>
      </c>
      <c r="AT359" t="s">
        <v>104</v>
      </c>
    </row>
    <row r="360" spans="1:46" x14ac:dyDescent="0.35">
      <c r="A360" t="s">
        <v>1553</v>
      </c>
      <c r="B360" t="s">
        <v>1552</v>
      </c>
      <c r="E360" t="s">
        <v>677</v>
      </c>
      <c r="G360">
        <v>0</v>
      </c>
      <c r="H360" s="11">
        <v>43985</v>
      </c>
      <c r="I360">
        <v>17599</v>
      </c>
      <c r="J360" t="s">
        <v>1408</v>
      </c>
      <c r="L360" t="s">
        <v>35</v>
      </c>
      <c r="Q360" s="11">
        <v>43985</v>
      </c>
      <c r="R360" t="s">
        <v>4155</v>
      </c>
      <c r="S360" t="s">
        <v>4154</v>
      </c>
      <c r="T360" t="s">
        <v>7492</v>
      </c>
      <c r="U360" t="s">
        <v>678</v>
      </c>
      <c r="V360" t="s">
        <v>1553</v>
      </c>
      <c r="W360" t="s">
        <v>88</v>
      </c>
      <c r="X360" s="11">
        <v>43987</v>
      </c>
      <c r="Y360" t="s">
        <v>1554</v>
      </c>
      <c r="Z360" t="s">
        <v>219</v>
      </c>
      <c r="AA360" s="11">
        <v>43987</v>
      </c>
      <c r="AB360" t="s">
        <v>220</v>
      </c>
      <c r="AC360" t="s">
        <v>2407</v>
      </c>
      <c r="AD360" t="s">
        <v>3818</v>
      </c>
      <c r="AE360">
        <v>65292.08</v>
      </c>
      <c r="AF360" t="s">
        <v>52</v>
      </c>
      <c r="AG360">
        <v>65292.08</v>
      </c>
      <c r="AH360" t="s">
        <v>52</v>
      </c>
      <c r="AI360">
        <v>0</v>
      </c>
      <c r="AJ360" t="s">
        <v>101</v>
      </c>
      <c r="AK360" t="s">
        <v>103</v>
      </c>
      <c r="AL360" t="s">
        <v>97</v>
      </c>
      <c r="AM360" t="s">
        <v>2488</v>
      </c>
      <c r="AN360">
        <v>1</v>
      </c>
      <c r="AO360">
        <v>0</v>
      </c>
      <c r="AP360" t="s">
        <v>2590</v>
      </c>
      <c r="AQ360" t="s">
        <v>2512</v>
      </c>
      <c r="AR360" t="s">
        <v>2407</v>
      </c>
      <c r="AS360" t="s">
        <v>7497</v>
      </c>
      <c r="AT360" t="s">
        <v>104</v>
      </c>
    </row>
    <row r="361" spans="1:46" x14ac:dyDescent="0.35">
      <c r="A361" t="s">
        <v>1313</v>
      </c>
      <c r="B361" t="s">
        <v>1312</v>
      </c>
      <c r="E361" t="s">
        <v>677</v>
      </c>
      <c r="G361">
        <v>0</v>
      </c>
      <c r="H361" s="11">
        <v>43959</v>
      </c>
      <c r="I361">
        <v>16089</v>
      </c>
      <c r="J361" t="s">
        <v>396</v>
      </c>
      <c r="L361" t="s">
        <v>35</v>
      </c>
      <c r="Q361" s="11">
        <v>43959</v>
      </c>
      <c r="R361" t="s">
        <v>4155</v>
      </c>
      <c r="S361" t="s">
        <v>4154</v>
      </c>
      <c r="T361" t="s">
        <v>7492</v>
      </c>
      <c r="U361" t="s">
        <v>678</v>
      </c>
      <c r="V361" t="s">
        <v>1313</v>
      </c>
      <c r="W361" t="s">
        <v>88</v>
      </c>
      <c r="X361" s="11">
        <v>43962</v>
      </c>
      <c r="Y361" t="s">
        <v>1314</v>
      </c>
      <c r="Z361" t="s">
        <v>219</v>
      </c>
      <c r="AA361" s="11">
        <v>43962</v>
      </c>
      <c r="AB361" t="s">
        <v>220</v>
      </c>
      <c r="AC361" t="s">
        <v>2407</v>
      </c>
      <c r="AD361" t="s">
        <v>3736</v>
      </c>
      <c r="AE361">
        <v>47818.9</v>
      </c>
      <c r="AF361" t="s">
        <v>52</v>
      </c>
      <c r="AG361">
        <v>47818.9</v>
      </c>
      <c r="AH361" t="s">
        <v>52</v>
      </c>
      <c r="AI361">
        <v>0</v>
      </c>
      <c r="AJ361" t="s">
        <v>101</v>
      </c>
      <c r="AK361" t="s">
        <v>103</v>
      </c>
      <c r="AL361" t="s">
        <v>97</v>
      </c>
      <c r="AM361" t="s">
        <v>2488</v>
      </c>
      <c r="AN361">
        <v>1</v>
      </c>
      <c r="AO361">
        <v>0</v>
      </c>
      <c r="AP361" t="s">
        <v>2590</v>
      </c>
      <c r="AQ361" t="s">
        <v>2512</v>
      </c>
      <c r="AR361" t="s">
        <v>2407</v>
      </c>
      <c r="AS361" t="s">
        <v>7497</v>
      </c>
      <c r="AT361" t="s">
        <v>104</v>
      </c>
    </row>
    <row r="362" spans="1:46" x14ac:dyDescent="0.35">
      <c r="A362" t="s">
        <v>1129</v>
      </c>
      <c r="B362" t="s">
        <v>1128</v>
      </c>
      <c r="E362" t="s">
        <v>677</v>
      </c>
      <c r="G362">
        <v>0</v>
      </c>
      <c r="H362" s="11">
        <v>43949</v>
      </c>
      <c r="I362">
        <v>13188</v>
      </c>
      <c r="J362" t="s">
        <v>282</v>
      </c>
      <c r="L362" t="s">
        <v>35</v>
      </c>
      <c r="Q362" s="11">
        <v>43949</v>
      </c>
      <c r="R362" t="s">
        <v>4155</v>
      </c>
      <c r="S362" t="s">
        <v>4154</v>
      </c>
      <c r="T362" t="s">
        <v>7492</v>
      </c>
      <c r="U362" t="s">
        <v>678</v>
      </c>
      <c r="V362" t="s">
        <v>1129</v>
      </c>
      <c r="W362" t="s">
        <v>88</v>
      </c>
      <c r="X362" s="11">
        <v>43951</v>
      </c>
      <c r="Y362" t="s">
        <v>1130</v>
      </c>
      <c r="Z362" t="s">
        <v>219</v>
      </c>
      <c r="AA362" s="11">
        <v>43951</v>
      </c>
      <c r="AB362" t="s">
        <v>220</v>
      </c>
      <c r="AC362" t="s">
        <v>2407</v>
      </c>
      <c r="AD362" t="s">
        <v>3701</v>
      </c>
      <c r="AE362">
        <v>41554.120000000003</v>
      </c>
      <c r="AF362" t="s">
        <v>52</v>
      </c>
      <c r="AG362">
        <v>41554.120000000003</v>
      </c>
      <c r="AH362" t="s">
        <v>52</v>
      </c>
      <c r="AI362">
        <v>0</v>
      </c>
      <c r="AJ362" t="s">
        <v>101</v>
      </c>
      <c r="AK362" t="s">
        <v>103</v>
      </c>
      <c r="AL362" t="s">
        <v>97</v>
      </c>
      <c r="AM362" t="s">
        <v>2488</v>
      </c>
      <c r="AN362">
        <v>1</v>
      </c>
      <c r="AO362">
        <v>0</v>
      </c>
      <c r="AP362" t="s">
        <v>2590</v>
      </c>
      <c r="AQ362" t="s">
        <v>2512</v>
      </c>
      <c r="AR362" t="s">
        <v>2407</v>
      </c>
      <c r="AS362" t="s">
        <v>7497</v>
      </c>
      <c r="AT362" t="s">
        <v>104</v>
      </c>
    </row>
    <row r="363" spans="1:46" x14ac:dyDescent="0.35">
      <c r="A363" t="s">
        <v>1126</v>
      </c>
      <c r="B363" t="s">
        <v>1125</v>
      </c>
      <c r="E363" t="s">
        <v>677</v>
      </c>
      <c r="G363">
        <v>0</v>
      </c>
      <c r="H363" s="11">
        <v>43944</v>
      </c>
      <c r="I363">
        <v>12895</v>
      </c>
      <c r="J363" t="s">
        <v>282</v>
      </c>
      <c r="L363" t="s">
        <v>35</v>
      </c>
      <c r="Q363" s="11">
        <v>43944</v>
      </c>
      <c r="R363" t="s">
        <v>4155</v>
      </c>
      <c r="S363" t="s">
        <v>4154</v>
      </c>
      <c r="T363" t="s">
        <v>7492</v>
      </c>
      <c r="U363" t="s">
        <v>678</v>
      </c>
      <c r="V363" t="s">
        <v>1126</v>
      </c>
      <c r="W363" t="s">
        <v>88</v>
      </c>
      <c r="X363" s="11">
        <v>43951</v>
      </c>
      <c r="Y363" t="s">
        <v>1127</v>
      </c>
      <c r="Z363" t="s">
        <v>219</v>
      </c>
      <c r="AA363" s="11">
        <v>43951</v>
      </c>
      <c r="AB363" t="s">
        <v>220</v>
      </c>
      <c r="AC363" t="s">
        <v>2407</v>
      </c>
      <c r="AD363" t="s">
        <v>3676</v>
      </c>
      <c r="AE363">
        <v>51845.78</v>
      </c>
      <c r="AF363" t="s">
        <v>52</v>
      </c>
      <c r="AG363">
        <v>51845.78</v>
      </c>
      <c r="AH363" t="s">
        <v>52</v>
      </c>
      <c r="AI363">
        <v>0</v>
      </c>
      <c r="AJ363" t="s">
        <v>101</v>
      </c>
      <c r="AK363" t="s">
        <v>103</v>
      </c>
      <c r="AL363" t="s">
        <v>97</v>
      </c>
      <c r="AM363" t="s">
        <v>2488</v>
      </c>
      <c r="AN363">
        <v>1</v>
      </c>
      <c r="AO363">
        <v>0</v>
      </c>
      <c r="AP363" t="s">
        <v>2590</v>
      </c>
      <c r="AQ363" t="s">
        <v>2512</v>
      </c>
      <c r="AR363" t="s">
        <v>2407</v>
      </c>
      <c r="AS363" t="s">
        <v>7497</v>
      </c>
      <c r="AT363" t="s">
        <v>104</v>
      </c>
    </row>
    <row r="364" spans="1:46" x14ac:dyDescent="0.35">
      <c r="A364" t="s">
        <v>1496</v>
      </c>
      <c r="B364" t="s">
        <v>1495</v>
      </c>
      <c r="E364" t="s">
        <v>677</v>
      </c>
      <c r="G364">
        <v>0</v>
      </c>
      <c r="H364" s="11">
        <v>43977</v>
      </c>
      <c r="I364">
        <v>17030</v>
      </c>
      <c r="J364" t="s">
        <v>1422</v>
      </c>
      <c r="L364" t="s">
        <v>35</v>
      </c>
      <c r="Q364" s="11">
        <v>43977</v>
      </c>
      <c r="R364" t="s">
        <v>4155</v>
      </c>
      <c r="S364" t="s">
        <v>4154</v>
      </c>
      <c r="T364" t="s">
        <v>7492</v>
      </c>
      <c r="U364" t="s">
        <v>678</v>
      </c>
      <c r="V364" t="s">
        <v>1496</v>
      </c>
      <c r="W364" t="s">
        <v>88</v>
      </c>
      <c r="X364" s="11">
        <v>43977</v>
      </c>
      <c r="Y364" t="s">
        <v>1497</v>
      </c>
      <c r="Z364" t="s">
        <v>219</v>
      </c>
      <c r="AA364" s="11">
        <v>43977</v>
      </c>
      <c r="AB364" t="s">
        <v>220</v>
      </c>
      <c r="AC364" t="s">
        <v>2407</v>
      </c>
      <c r="AD364" t="s">
        <v>3792</v>
      </c>
      <c r="AE364">
        <v>65857.52</v>
      </c>
      <c r="AF364" t="s">
        <v>52</v>
      </c>
      <c r="AG364">
        <v>65857.52</v>
      </c>
      <c r="AH364" t="s">
        <v>52</v>
      </c>
      <c r="AI364">
        <v>0</v>
      </c>
      <c r="AJ364" t="s">
        <v>101</v>
      </c>
      <c r="AK364" t="s">
        <v>103</v>
      </c>
      <c r="AL364" t="s">
        <v>97</v>
      </c>
      <c r="AM364" t="s">
        <v>2488</v>
      </c>
      <c r="AN364">
        <v>1</v>
      </c>
      <c r="AO364">
        <v>0</v>
      </c>
      <c r="AP364" t="s">
        <v>2590</v>
      </c>
      <c r="AQ364" t="s">
        <v>2512</v>
      </c>
      <c r="AR364" t="s">
        <v>2407</v>
      </c>
      <c r="AS364" t="s">
        <v>7497</v>
      </c>
      <c r="AT364" t="s">
        <v>104</v>
      </c>
    </row>
    <row r="365" spans="1:46" x14ac:dyDescent="0.35">
      <c r="A365" t="s">
        <v>1666</v>
      </c>
      <c r="B365" t="s">
        <v>1665</v>
      </c>
      <c r="E365" t="s">
        <v>677</v>
      </c>
      <c r="G365">
        <v>0</v>
      </c>
      <c r="H365" s="11">
        <v>44012</v>
      </c>
      <c r="I365">
        <v>18792</v>
      </c>
      <c r="J365" t="s">
        <v>524</v>
      </c>
      <c r="L365" t="s">
        <v>35</v>
      </c>
      <c r="Q365" s="11">
        <v>44012</v>
      </c>
      <c r="R365" t="s">
        <v>4155</v>
      </c>
      <c r="S365" t="s">
        <v>4154</v>
      </c>
      <c r="T365" t="s">
        <v>7492</v>
      </c>
      <c r="U365" t="s">
        <v>678</v>
      </c>
      <c r="V365" t="s">
        <v>1666</v>
      </c>
      <c r="W365" t="s">
        <v>88</v>
      </c>
      <c r="X365" s="11">
        <v>44012</v>
      </c>
      <c r="Y365" t="s">
        <v>1497</v>
      </c>
      <c r="Z365" t="s">
        <v>219</v>
      </c>
      <c r="AA365" s="11">
        <v>44012</v>
      </c>
      <c r="AB365" t="s">
        <v>220</v>
      </c>
      <c r="AC365" t="s">
        <v>2407</v>
      </c>
      <c r="AD365" t="s">
        <v>3849</v>
      </c>
      <c r="AE365">
        <v>36899.19</v>
      </c>
      <c r="AF365" t="s">
        <v>52</v>
      </c>
      <c r="AG365">
        <v>36899.19</v>
      </c>
      <c r="AH365" t="s">
        <v>52</v>
      </c>
      <c r="AI365">
        <v>0</v>
      </c>
      <c r="AJ365" t="s">
        <v>101</v>
      </c>
      <c r="AK365" t="s">
        <v>103</v>
      </c>
      <c r="AL365" t="s">
        <v>97</v>
      </c>
      <c r="AM365" t="s">
        <v>2488</v>
      </c>
      <c r="AN365">
        <v>1</v>
      </c>
      <c r="AO365">
        <v>0</v>
      </c>
      <c r="AP365" t="s">
        <v>2590</v>
      </c>
      <c r="AQ365" t="s">
        <v>2512</v>
      </c>
      <c r="AR365" t="s">
        <v>2407</v>
      </c>
      <c r="AS365" t="s">
        <v>7497</v>
      </c>
      <c r="AT365" t="s">
        <v>104</v>
      </c>
    </row>
    <row r="366" spans="1:46" x14ac:dyDescent="0.35">
      <c r="A366" t="s">
        <v>1496</v>
      </c>
      <c r="B366" t="s">
        <v>1495</v>
      </c>
      <c r="E366" t="s">
        <v>677</v>
      </c>
      <c r="G366">
        <v>0</v>
      </c>
      <c r="H366" s="11">
        <v>43977</v>
      </c>
      <c r="I366">
        <v>17030</v>
      </c>
      <c r="J366" t="s">
        <v>1422</v>
      </c>
      <c r="L366" t="s">
        <v>35</v>
      </c>
      <c r="Q366" s="11">
        <v>43977</v>
      </c>
      <c r="R366" t="s">
        <v>4155</v>
      </c>
      <c r="S366" t="s">
        <v>4154</v>
      </c>
      <c r="T366" t="s">
        <v>7492</v>
      </c>
      <c r="U366" t="s">
        <v>678</v>
      </c>
      <c r="V366" t="s">
        <v>1496</v>
      </c>
      <c r="W366" t="s">
        <v>217</v>
      </c>
      <c r="X366" s="11">
        <v>43977</v>
      </c>
      <c r="Y366" t="s">
        <v>1497</v>
      </c>
      <c r="Z366" t="s">
        <v>219</v>
      </c>
      <c r="AA366" s="11">
        <v>43977</v>
      </c>
      <c r="AB366" t="s">
        <v>220</v>
      </c>
      <c r="AC366" t="s">
        <v>2407</v>
      </c>
      <c r="AD366" t="s">
        <v>3793</v>
      </c>
      <c r="AE366">
        <v>50652.84</v>
      </c>
      <c r="AF366" t="s">
        <v>52</v>
      </c>
      <c r="AG366">
        <v>50652.84</v>
      </c>
      <c r="AH366" t="s">
        <v>52</v>
      </c>
      <c r="AI366">
        <v>0</v>
      </c>
      <c r="AJ366" t="s">
        <v>101</v>
      </c>
      <c r="AK366" t="s">
        <v>103</v>
      </c>
      <c r="AL366" t="s">
        <v>97</v>
      </c>
      <c r="AM366" t="s">
        <v>2488</v>
      </c>
      <c r="AN366">
        <v>1</v>
      </c>
      <c r="AO366">
        <v>0</v>
      </c>
      <c r="AP366" t="s">
        <v>2590</v>
      </c>
      <c r="AQ366" t="s">
        <v>2512</v>
      </c>
      <c r="AR366" t="s">
        <v>2407</v>
      </c>
      <c r="AS366" t="s">
        <v>7497</v>
      </c>
      <c r="AT366" t="s">
        <v>104</v>
      </c>
    </row>
    <row r="367" spans="1:46" x14ac:dyDescent="0.35">
      <c r="A367" t="s">
        <v>1666</v>
      </c>
      <c r="B367" t="s">
        <v>1665</v>
      </c>
      <c r="E367" t="s">
        <v>677</v>
      </c>
      <c r="G367">
        <v>0</v>
      </c>
      <c r="H367" s="11">
        <v>44012</v>
      </c>
      <c r="I367">
        <v>18792</v>
      </c>
      <c r="J367" t="s">
        <v>524</v>
      </c>
      <c r="L367" t="s">
        <v>35</v>
      </c>
      <c r="Q367" s="11">
        <v>44012</v>
      </c>
      <c r="R367" t="s">
        <v>4155</v>
      </c>
      <c r="S367" t="s">
        <v>4154</v>
      </c>
      <c r="T367" t="s">
        <v>7492</v>
      </c>
      <c r="U367" t="s">
        <v>678</v>
      </c>
      <c r="V367" t="s">
        <v>1666</v>
      </c>
      <c r="W367" t="s">
        <v>217</v>
      </c>
      <c r="X367" s="11">
        <v>44012</v>
      </c>
      <c r="Y367" t="s">
        <v>1497</v>
      </c>
      <c r="Z367" t="s">
        <v>219</v>
      </c>
      <c r="AA367" s="11">
        <v>44012</v>
      </c>
      <c r="AB367" t="s">
        <v>220</v>
      </c>
      <c r="AC367" t="s">
        <v>2407</v>
      </c>
      <c r="AD367" t="s">
        <v>3850</v>
      </c>
      <c r="AE367">
        <v>53635.37</v>
      </c>
      <c r="AF367" t="s">
        <v>52</v>
      </c>
      <c r="AG367">
        <v>53635.37</v>
      </c>
      <c r="AH367" t="s">
        <v>52</v>
      </c>
      <c r="AI367">
        <v>0</v>
      </c>
      <c r="AJ367" t="s">
        <v>101</v>
      </c>
      <c r="AK367" t="s">
        <v>103</v>
      </c>
      <c r="AL367" t="s">
        <v>97</v>
      </c>
      <c r="AM367" t="s">
        <v>2488</v>
      </c>
      <c r="AN367">
        <v>1</v>
      </c>
      <c r="AO367">
        <v>0</v>
      </c>
      <c r="AP367" t="s">
        <v>2590</v>
      </c>
      <c r="AQ367" t="s">
        <v>2512</v>
      </c>
      <c r="AR367" t="s">
        <v>2407</v>
      </c>
      <c r="AS367" t="s">
        <v>7497</v>
      </c>
      <c r="AT367" t="s">
        <v>104</v>
      </c>
    </row>
    <row r="368" spans="1:46" x14ac:dyDescent="0.35">
      <c r="A368" t="s">
        <v>1666</v>
      </c>
      <c r="B368" t="s">
        <v>1665</v>
      </c>
      <c r="E368" t="s">
        <v>677</v>
      </c>
      <c r="G368">
        <v>0</v>
      </c>
      <c r="H368" s="11">
        <v>44012</v>
      </c>
      <c r="I368">
        <v>18792</v>
      </c>
      <c r="J368" t="s">
        <v>524</v>
      </c>
      <c r="L368" t="s">
        <v>35</v>
      </c>
      <c r="Q368" s="11">
        <v>44012</v>
      </c>
      <c r="R368" t="s">
        <v>4155</v>
      </c>
      <c r="S368" t="s">
        <v>4154</v>
      </c>
      <c r="T368" t="s">
        <v>7492</v>
      </c>
      <c r="U368" t="s">
        <v>678</v>
      </c>
      <c r="V368" t="s">
        <v>1666</v>
      </c>
      <c r="W368" t="s">
        <v>222</v>
      </c>
      <c r="X368" s="11">
        <v>44012</v>
      </c>
      <c r="Y368" t="s">
        <v>1497</v>
      </c>
      <c r="Z368" t="s">
        <v>219</v>
      </c>
      <c r="AA368" s="11">
        <v>44012</v>
      </c>
      <c r="AB368" t="s">
        <v>220</v>
      </c>
      <c r="AC368" t="s">
        <v>2407</v>
      </c>
      <c r="AD368" t="s">
        <v>3851</v>
      </c>
      <c r="AE368">
        <v>45302.400000000001</v>
      </c>
      <c r="AF368" t="s">
        <v>52</v>
      </c>
      <c r="AG368">
        <v>45302.400000000001</v>
      </c>
      <c r="AH368" t="s">
        <v>52</v>
      </c>
      <c r="AI368">
        <v>0</v>
      </c>
      <c r="AJ368" t="s">
        <v>101</v>
      </c>
      <c r="AK368" t="s">
        <v>103</v>
      </c>
      <c r="AL368" t="s">
        <v>97</v>
      </c>
      <c r="AM368" t="s">
        <v>2488</v>
      </c>
      <c r="AN368">
        <v>1</v>
      </c>
      <c r="AO368">
        <v>0</v>
      </c>
      <c r="AP368" t="s">
        <v>2590</v>
      </c>
      <c r="AQ368" t="s">
        <v>2512</v>
      </c>
      <c r="AR368" t="s">
        <v>2407</v>
      </c>
      <c r="AS368" t="s">
        <v>7497</v>
      </c>
      <c r="AT368" t="s">
        <v>104</v>
      </c>
    </row>
    <row r="369" spans="1:46" x14ac:dyDescent="0.35">
      <c r="A369" t="s">
        <v>1666</v>
      </c>
      <c r="B369" t="s">
        <v>1665</v>
      </c>
      <c r="E369" t="s">
        <v>677</v>
      </c>
      <c r="G369">
        <v>0</v>
      </c>
      <c r="H369" s="11">
        <v>44012</v>
      </c>
      <c r="I369">
        <v>18792</v>
      </c>
      <c r="J369" t="s">
        <v>524</v>
      </c>
      <c r="L369" t="s">
        <v>35</v>
      </c>
      <c r="Q369" s="11">
        <v>44012</v>
      </c>
      <c r="R369" t="s">
        <v>4155</v>
      </c>
      <c r="S369" t="s">
        <v>4154</v>
      </c>
      <c r="T369" t="s">
        <v>7492</v>
      </c>
      <c r="U369" t="s">
        <v>678</v>
      </c>
      <c r="V369" t="s">
        <v>1666</v>
      </c>
      <c r="W369" t="s">
        <v>421</v>
      </c>
      <c r="X369" s="11">
        <v>44012</v>
      </c>
      <c r="Y369" t="s">
        <v>1497</v>
      </c>
      <c r="Z369" t="s">
        <v>219</v>
      </c>
      <c r="AA369" s="11">
        <v>44012</v>
      </c>
      <c r="AB369" t="s">
        <v>220</v>
      </c>
      <c r="AC369" t="s">
        <v>2407</v>
      </c>
      <c r="AD369" t="s">
        <v>3852</v>
      </c>
      <c r="AE369">
        <v>119500.33</v>
      </c>
      <c r="AF369" t="s">
        <v>52</v>
      </c>
      <c r="AG369">
        <v>119500.33</v>
      </c>
      <c r="AH369" t="s">
        <v>52</v>
      </c>
      <c r="AI369">
        <v>0</v>
      </c>
      <c r="AJ369" t="s">
        <v>101</v>
      </c>
      <c r="AK369" t="s">
        <v>103</v>
      </c>
      <c r="AL369" t="s">
        <v>97</v>
      </c>
      <c r="AM369" t="s">
        <v>2488</v>
      </c>
      <c r="AN369">
        <v>1</v>
      </c>
      <c r="AO369">
        <v>0</v>
      </c>
      <c r="AP369" t="s">
        <v>2590</v>
      </c>
      <c r="AQ369" t="s">
        <v>2512</v>
      </c>
      <c r="AR369" t="s">
        <v>2407</v>
      </c>
      <c r="AS369" t="s">
        <v>7497</v>
      </c>
      <c r="AT369" t="s">
        <v>104</v>
      </c>
    </row>
    <row r="370" spans="1:46" x14ac:dyDescent="0.35">
      <c r="A370" t="s">
        <v>2274</v>
      </c>
      <c r="B370" t="s">
        <v>2132</v>
      </c>
      <c r="C370" t="s">
        <v>545</v>
      </c>
      <c r="E370" t="s">
        <v>1800</v>
      </c>
      <c r="H370" s="11">
        <v>44042</v>
      </c>
      <c r="I370">
        <v>19715</v>
      </c>
      <c r="J370" t="s">
        <v>1655</v>
      </c>
      <c r="L370" t="s">
        <v>35</v>
      </c>
      <c r="M370" t="s">
        <v>332</v>
      </c>
      <c r="O370" t="s">
        <v>163</v>
      </c>
      <c r="P370" t="s">
        <v>1864</v>
      </c>
      <c r="Q370" t="s">
        <v>1870</v>
      </c>
      <c r="R370" t="s">
        <v>4155</v>
      </c>
      <c r="S370" t="s">
        <v>4154</v>
      </c>
      <c r="T370" t="s">
        <v>7492</v>
      </c>
      <c r="U370" t="s">
        <v>2273</v>
      </c>
      <c r="V370" t="s">
        <v>2274</v>
      </c>
      <c r="W370" t="s">
        <v>88</v>
      </c>
      <c r="X370" s="11">
        <v>44043</v>
      </c>
      <c r="Y370" t="s">
        <v>2275</v>
      </c>
      <c r="Z370" t="s">
        <v>219</v>
      </c>
      <c r="AA370" s="11">
        <v>44043</v>
      </c>
      <c r="AB370" t="s">
        <v>220</v>
      </c>
      <c r="AC370" t="s">
        <v>2407</v>
      </c>
      <c r="AD370" t="s">
        <v>3894</v>
      </c>
      <c r="AE370">
        <v>84022.399999999994</v>
      </c>
      <c r="AF370" t="s">
        <v>52</v>
      </c>
      <c r="AG370">
        <v>52514</v>
      </c>
      <c r="AH370" t="s">
        <v>52</v>
      </c>
      <c r="AI370">
        <v>31508.399999999994</v>
      </c>
      <c r="AJ370" t="s">
        <v>101</v>
      </c>
      <c r="AK370" t="s">
        <v>92</v>
      </c>
      <c r="AL370" t="s">
        <v>97</v>
      </c>
      <c r="AM370" t="s">
        <v>2488</v>
      </c>
      <c r="AN370">
        <v>1</v>
      </c>
      <c r="AO370">
        <v>0</v>
      </c>
      <c r="AP370" t="s">
        <v>2590</v>
      </c>
      <c r="AQ370" t="s">
        <v>2512</v>
      </c>
      <c r="AR370" t="s">
        <v>2407</v>
      </c>
      <c r="AS370" t="s">
        <v>7496</v>
      </c>
      <c r="AT370" t="s">
        <v>110</v>
      </c>
    </row>
    <row r="371" spans="1:46" x14ac:dyDescent="0.35">
      <c r="A371" t="s">
        <v>1116</v>
      </c>
      <c r="B371" t="s">
        <v>1115</v>
      </c>
      <c r="E371" t="s">
        <v>928</v>
      </c>
      <c r="G371">
        <v>0</v>
      </c>
      <c r="H371" s="11">
        <v>43945</v>
      </c>
      <c r="I371">
        <v>13009</v>
      </c>
      <c r="J371" t="s">
        <v>934</v>
      </c>
      <c r="K371" s="11">
        <v>43995</v>
      </c>
      <c r="L371" t="s">
        <v>35</v>
      </c>
      <c r="Q371" s="11">
        <v>43945</v>
      </c>
      <c r="R371" t="s">
        <v>4155</v>
      </c>
      <c r="S371" t="s">
        <v>4154</v>
      </c>
      <c r="T371" t="s">
        <v>7492</v>
      </c>
      <c r="U371" t="s">
        <v>929</v>
      </c>
      <c r="V371" t="s">
        <v>1116</v>
      </c>
      <c r="W371" t="s">
        <v>88</v>
      </c>
      <c r="X371" s="11">
        <v>43951</v>
      </c>
      <c r="Y371" t="s">
        <v>1048</v>
      </c>
      <c r="Z371" t="s">
        <v>219</v>
      </c>
      <c r="AA371" s="11">
        <v>43951</v>
      </c>
      <c r="AB371" t="s">
        <v>220</v>
      </c>
      <c r="AC371" t="s">
        <v>2407</v>
      </c>
      <c r="AD371" t="s">
        <v>3697</v>
      </c>
      <c r="AE371">
        <v>359128</v>
      </c>
      <c r="AF371" t="s">
        <v>52</v>
      </c>
      <c r="AG371">
        <v>359128</v>
      </c>
      <c r="AH371" t="s">
        <v>52</v>
      </c>
      <c r="AI371">
        <v>0</v>
      </c>
      <c r="AJ371" t="s">
        <v>101</v>
      </c>
      <c r="AK371" t="s">
        <v>111</v>
      </c>
      <c r="AL371" t="s">
        <v>97</v>
      </c>
      <c r="AM371" t="s">
        <v>2488</v>
      </c>
      <c r="AN371">
        <v>1</v>
      </c>
      <c r="AO371">
        <v>0</v>
      </c>
      <c r="AP371" t="s">
        <v>2590</v>
      </c>
      <c r="AQ371" t="s">
        <v>2512</v>
      </c>
      <c r="AR371" t="s">
        <v>2407</v>
      </c>
      <c r="AS371" t="s">
        <v>7503</v>
      </c>
      <c r="AT371" t="s">
        <v>112</v>
      </c>
    </row>
    <row r="372" spans="1:46" x14ac:dyDescent="0.35">
      <c r="A372" t="s">
        <v>1047</v>
      </c>
      <c r="B372" t="s">
        <v>1044</v>
      </c>
      <c r="E372" t="s">
        <v>1045</v>
      </c>
      <c r="G372">
        <v>0</v>
      </c>
      <c r="H372" s="11">
        <v>43941</v>
      </c>
      <c r="I372">
        <v>12520</v>
      </c>
      <c r="J372" t="s">
        <v>282</v>
      </c>
      <c r="L372" t="s">
        <v>35</v>
      </c>
      <c r="Q372" s="11">
        <v>43941</v>
      </c>
      <c r="R372" t="s">
        <v>4155</v>
      </c>
      <c r="S372" t="s">
        <v>4154</v>
      </c>
      <c r="T372" t="s">
        <v>7492</v>
      </c>
      <c r="U372" t="s">
        <v>1046</v>
      </c>
      <c r="V372" t="s">
        <v>1047</v>
      </c>
      <c r="W372" t="s">
        <v>88</v>
      </c>
      <c r="X372" s="11">
        <v>43950</v>
      </c>
      <c r="Y372" t="s">
        <v>1048</v>
      </c>
      <c r="Z372" t="s">
        <v>219</v>
      </c>
      <c r="AA372" s="11">
        <v>43950</v>
      </c>
      <c r="AB372" t="s">
        <v>220</v>
      </c>
      <c r="AC372" t="s">
        <v>2407</v>
      </c>
      <c r="AD372" t="s">
        <v>3670</v>
      </c>
      <c r="AE372">
        <v>8649.6</v>
      </c>
      <c r="AF372" t="s">
        <v>52</v>
      </c>
      <c r="AG372">
        <v>8649.6</v>
      </c>
      <c r="AH372" t="s">
        <v>52</v>
      </c>
      <c r="AI372">
        <v>0</v>
      </c>
      <c r="AJ372" t="s">
        <v>101</v>
      </c>
      <c r="AK372" t="s">
        <v>111</v>
      </c>
      <c r="AL372" t="s">
        <v>97</v>
      </c>
      <c r="AM372" t="s">
        <v>2488</v>
      </c>
      <c r="AN372">
        <v>1</v>
      </c>
      <c r="AO372">
        <v>0</v>
      </c>
      <c r="AP372" t="s">
        <v>2473</v>
      </c>
      <c r="AQ372" t="s">
        <v>2526</v>
      </c>
      <c r="AR372" t="s">
        <v>2407</v>
      </c>
      <c r="AS372" t="s">
        <v>7503</v>
      </c>
      <c r="AT372" t="s">
        <v>112</v>
      </c>
    </row>
    <row r="373" spans="1:46" x14ac:dyDescent="0.35">
      <c r="A373" t="s">
        <v>2281</v>
      </c>
      <c r="B373" t="s">
        <v>2276</v>
      </c>
      <c r="D373" t="s">
        <v>2277</v>
      </c>
      <c r="E373" t="s">
        <v>2278</v>
      </c>
      <c r="G373">
        <v>0</v>
      </c>
      <c r="H373" s="11">
        <v>43966</v>
      </c>
      <c r="I373">
        <v>16557</v>
      </c>
      <c r="J373" t="s">
        <v>1422</v>
      </c>
      <c r="L373" t="s">
        <v>35</v>
      </c>
      <c r="M373" t="s">
        <v>332</v>
      </c>
      <c r="P373" s="11">
        <v>44145</v>
      </c>
      <c r="Q373" t="s">
        <v>2279</v>
      </c>
      <c r="R373" t="s">
        <v>4155</v>
      </c>
      <c r="S373" t="s">
        <v>4154</v>
      </c>
      <c r="T373" t="s">
        <v>7492</v>
      </c>
      <c r="U373" t="s">
        <v>2280</v>
      </c>
      <c r="V373" t="s">
        <v>2281</v>
      </c>
      <c r="W373" t="s">
        <v>88</v>
      </c>
      <c r="X373" s="11">
        <v>43969</v>
      </c>
      <c r="Y373" t="s">
        <v>2282</v>
      </c>
      <c r="Z373" t="s">
        <v>219</v>
      </c>
      <c r="AA373" s="11">
        <v>43969</v>
      </c>
      <c r="AB373" t="s">
        <v>220</v>
      </c>
      <c r="AC373" t="s">
        <v>4168</v>
      </c>
      <c r="AD373" t="s">
        <v>3768</v>
      </c>
      <c r="AE373">
        <v>331540.44</v>
      </c>
      <c r="AF373" t="s">
        <v>52</v>
      </c>
      <c r="AG373">
        <v>331436.56</v>
      </c>
      <c r="AH373" t="s">
        <v>52</v>
      </c>
      <c r="AI373">
        <v>103.88000000000466</v>
      </c>
      <c r="AJ373" t="s">
        <v>101</v>
      </c>
      <c r="AK373" t="s">
        <v>111</v>
      </c>
      <c r="AL373" t="s">
        <v>97</v>
      </c>
      <c r="AM373" t="s">
        <v>2488</v>
      </c>
      <c r="AN373">
        <v>1</v>
      </c>
      <c r="AO373">
        <v>0</v>
      </c>
      <c r="AP373" t="s">
        <v>2580</v>
      </c>
      <c r="AQ373" t="s">
        <v>2512</v>
      </c>
      <c r="AR373" t="s">
        <v>2407</v>
      </c>
      <c r="AS373" t="s">
        <v>7503</v>
      </c>
      <c r="AT373" t="s">
        <v>112</v>
      </c>
    </row>
    <row r="374" spans="1:46" x14ac:dyDescent="0.35">
      <c r="A374" t="s">
        <v>1971</v>
      </c>
      <c r="E374" t="s">
        <v>1970</v>
      </c>
      <c r="L374" t="s">
        <v>35</v>
      </c>
      <c r="R374" t="s">
        <v>4155</v>
      </c>
      <c r="S374" t="s">
        <v>4154</v>
      </c>
      <c r="T374" t="s">
        <v>7492</v>
      </c>
      <c r="V374" t="s">
        <v>1971</v>
      </c>
      <c r="W374" t="s">
        <v>88</v>
      </c>
      <c r="Y374" t="s">
        <v>754</v>
      </c>
      <c r="AA374" s="11">
        <v>44102</v>
      </c>
      <c r="AC374" t="s">
        <v>4203</v>
      </c>
      <c r="AD374" t="s">
        <v>4118</v>
      </c>
      <c r="AE374">
        <v>295680</v>
      </c>
      <c r="AF374" t="s">
        <v>52</v>
      </c>
      <c r="AG374">
        <v>0</v>
      </c>
      <c r="AH374" t="s">
        <v>52</v>
      </c>
      <c r="AI374">
        <v>295680</v>
      </c>
      <c r="AJ374" t="s">
        <v>101</v>
      </c>
      <c r="AK374" t="s">
        <v>111</v>
      </c>
      <c r="AL374" t="s">
        <v>97</v>
      </c>
      <c r="AM374" t="s">
        <v>2488</v>
      </c>
      <c r="AN374">
        <v>1</v>
      </c>
      <c r="AO374">
        <v>0</v>
      </c>
      <c r="AP374" t="s">
        <v>2590</v>
      </c>
      <c r="AQ374" t="s">
        <v>2512</v>
      </c>
      <c r="AR374" t="s">
        <v>2407</v>
      </c>
      <c r="AS374" t="s">
        <v>7503</v>
      </c>
      <c r="AT374" t="s">
        <v>112</v>
      </c>
    </row>
    <row r="375" spans="1:46" x14ac:dyDescent="0.35">
      <c r="A375" t="s">
        <v>753</v>
      </c>
      <c r="B375" t="s">
        <v>750</v>
      </c>
      <c r="E375" t="s">
        <v>751</v>
      </c>
      <c r="G375">
        <v>0.5</v>
      </c>
      <c r="H375" s="11">
        <v>43930</v>
      </c>
      <c r="I375">
        <v>11709</v>
      </c>
      <c r="J375" t="s">
        <v>379</v>
      </c>
      <c r="K375" s="11">
        <v>43995</v>
      </c>
      <c r="L375" t="s">
        <v>35</v>
      </c>
      <c r="Q375" s="11">
        <v>43930</v>
      </c>
      <c r="R375" t="s">
        <v>4155</v>
      </c>
      <c r="S375" t="s">
        <v>4154</v>
      </c>
      <c r="T375" t="s">
        <v>7492</v>
      </c>
      <c r="U375" t="s">
        <v>752</v>
      </c>
      <c r="V375" t="s">
        <v>753</v>
      </c>
      <c r="W375" t="s">
        <v>88</v>
      </c>
      <c r="X375" s="11">
        <v>43932</v>
      </c>
      <c r="Y375" t="s">
        <v>754</v>
      </c>
      <c r="Z375" t="s">
        <v>219</v>
      </c>
      <c r="AA375" s="11">
        <v>43932</v>
      </c>
      <c r="AB375" t="s">
        <v>220</v>
      </c>
      <c r="AC375" t="s">
        <v>2407</v>
      </c>
      <c r="AD375" t="s">
        <v>3573</v>
      </c>
      <c r="AE375">
        <v>264000</v>
      </c>
      <c r="AF375" t="s">
        <v>52</v>
      </c>
      <c r="AG375">
        <v>264000</v>
      </c>
      <c r="AH375" t="s">
        <v>52</v>
      </c>
      <c r="AI375">
        <v>0</v>
      </c>
      <c r="AJ375" t="s">
        <v>101</v>
      </c>
      <c r="AK375" t="s">
        <v>111</v>
      </c>
      <c r="AL375" t="s">
        <v>97</v>
      </c>
      <c r="AM375" t="s">
        <v>2488</v>
      </c>
      <c r="AN375">
        <v>1</v>
      </c>
      <c r="AO375">
        <v>0</v>
      </c>
      <c r="AP375" t="s">
        <v>2580</v>
      </c>
      <c r="AQ375" t="s">
        <v>2512</v>
      </c>
      <c r="AR375" t="s">
        <v>2407</v>
      </c>
      <c r="AS375" t="s">
        <v>7503</v>
      </c>
      <c r="AT375" t="s">
        <v>112</v>
      </c>
    </row>
    <row r="376" spans="1:46" x14ac:dyDescent="0.35">
      <c r="A376" t="s">
        <v>1008</v>
      </c>
      <c r="B376" t="s">
        <v>1007</v>
      </c>
      <c r="E376" t="s">
        <v>756</v>
      </c>
      <c r="G376">
        <v>0.3</v>
      </c>
      <c r="H376" s="11">
        <v>43949</v>
      </c>
      <c r="I376">
        <v>13147</v>
      </c>
      <c r="J376" t="s">
        <v>934</v>
      </c>
      <c r="K376" s="11">
        <v>43995</v>
      </c>
      <c r="L376" t="s">
        <v>35</v>
      </c>
      <c r="Q376" s="11">
        <v>43949</v>
      </c>
      <c r="R376" t="s">
        <v>4155</v>
      </c>
      <c r="S376" t="s">
        <v>4154</v>
      </c>
      <c r="T376" t="s">
        <v>7492</v>
      </c>
      <c r="U376" t="s">
        <v>757</v>
      </c>
      <c r="V376" t="s">
        <v>1008</v>
      </c>
      <c r="W376" t="s">
        <v>88</v>
      </c>
      <c r="X376" s="11">
        <v>43949</v>
      </c>
      <c r="Y376" t="s">
        <v>1009</v>
      </c>
      <c r="Z376" t="s">
        <v>219</v>
      </c>
      <c r="AA376" s="11">
        <v>43949</v>
      </c>
      <c r="AB376" t="s">
        <v>220</v>
      </c>
      <c r="AC376" t="s">
        <v>4161</v>
      </c>
      <c r="AD376" t="s">
        <v>3664</v>
      </c>
      <c r="AE376">
        <v>5517600</v>
      </c>
      <c r="AF376" t="s">
        <v>52</v>
      </c>
      <c r="AG376">
        <v>5517600</v>
      </c>
      <c r="AH376" t="s">
        <v>52</v>
      </c>
      <c r="AI376">
        <v>0</v>
      </c>
      <c r="AJ376" t="s">
        <v>101</v>
      </c>
      <c r="AK376" t="s">
        <v>51</v>
      </c>
      <c r="AL376" t="s">
        <v>97</v>
      </c>
      <c r="AM376" t="s">
        <v>2488</v>
      </c>
      <c r="AN376">
        <v>1</v>
      </c>
      <c r="AO376">
        <v>0</v>
      </c>
      <c r="AP376" t="s">
        <v>2590</v>
      </c>
      <c r="AQ376" t="s">
        <v>2512</v>
      </c>
      <c r="AR376" t="s">
        <v>2407</v>
      </c>
      <c r="AS376" t="s">
        <v>7493</v>
      </c>
      <c r="AT376" t="s">
        <v>102</v>
      </c>
    </row>
    <row r="377" spans="1:46" x14ac:dyDescent="0.35">
      <c r="A377" t="s">
        <v>847</v>
      </c>
      <c r="B377" t="s">
        <v>844</v>
      </c>
      <c r="E377" t="s">
        <v>845</v>
      </c>
      <c r="G377">
        <v>1</v>
      </c>
      <c r="H377" s="11">
        <v>43941</v>
      </c>
      <c r="I377">
        <v>12488</v>
      </c>
      <c r="J377" t="s">
        <v>712</v>
      </c>
      <c r="K377" s="11">
        <v>43995</v>
      </c>
      <c r="L377" t="s">
        <v>35</v>
      </c>
      <c r="Q377" s="11">
        <v>43941</v>
      </c>
      <c r="R377" t="s">
        <v>4155</v>
      </c>
      <c r="S377" t="s">
        <v>4154</v>
      </c>
      <c r="T377" t="s">
        <v>7492</v>
      </c>
      <c r="U377" t="s">
        <v>846</v>
      </c>
      <c r="V377" t="s">
        <v>847</v>
      </c>
      <c r="W377" t="s">
        <v>88</v>
      </c>
      <c r="X377" s="11">
        <v>43943</v>
      </c>
      <c r="Y377" t="s">
        <v>848</v>
      </c>
      <c r="Z377" t="s">
        <v>219</v>
      </c>
      <c r="AA377" s="11">
        <v>43943</v>
      </c>
      <c r="AB377" t="s">
        <v>220</v>
      </c>
      <c r="AC377" t="s">
        <v>4161</v>
      </c>
      <c r="AD377" t="s">
        <v>3600</v>
      </c>
      <c r="AE377">
        <v>4416500</v>
      </c>
      <c r="AF377" t="s">
        <v>52</v>
      </c>
      <c r="AG377">
        <v>4416500</v>
      </c>
      <c r="AH377" t="s">
        <v>52</v>
      </c>
      <c r="AI377">
        <v>0</v>
      </c>
      <c r="AJ377" t="s">
        <v>101</v>
      </c>
      <c r="AK377" t="s">
        <v>51</v>
      </c>
      <c r="AL377" t="s">
        <v>97</v>
      </c>
      <c r="AM377" t="s">
        <v>2488</v>
      </c>
      <c r="AN377">
        <v>1</v>
      </c>
      <c r="AO377">
        <v>0</v>
      </c>
      <c r="AP377" t="s">
        <v>2590</v>
      </c>
      <c r="AQ377" t="s">
        <v>2512</v>
      </c>
      <c r="AR377" t="s">
        <v>2407</v>
      </c>
      <c r="AS377" t="s">
        <v>7493</v>
      </c>
      <c r="AT377" t="s">
        <v>102</v>
      </c>
    </row>
    <row r="378" spans="1:46" x14ac:dyDescent="0.35">
      <c r="A378" t="s">
        <v>2303</v>
      </c>
      <c r="C378" t="s">
        <v>136</v>
      </c>
      <c r="E378" t="s">
        <v>2301</v>
      </c>
      <c r="G378">
        <v>0.5</v>
      </c>
      <c r="H378" s="11">
        <v>44122</v>
      </c>
      <c r="L378" t="s">
        <v>35</v>
      </c>
      <c r="M378" t="s">
        <v>332</v>
      </c>
      <c r="P378" t="s">
        <v>1864</v>
      </c>
      <c r="Q378" s="11">
        <v>44123</v>
      </c>
      <c r="R378" t="s">
        <v>4155</v>
      </c>
      <c r="S378" t="s">
        <v>4154</v>
      </c>
      <c r="T378" t="s">
        <v>7492</v>
      </c>
      <c r="U378" t="s">
        <v>2302</v>
      </c>
      <c r="V378" t="s">
        <v>2303</v>
      </c>
      <c r="W378" t="s">
        <v>88</v>
      </c>
      <c r="Y378" t="s">
        <v>2304</v>
      </c>
      <c r="AA378" t="s">
        <v>2305</v>
      </c>
      <c r="AC378" t="s">
        <v>4161</v>
      </c>
      <c r="AD378" t="s">
        <v>4052</v>
      </c>
      <c r="AE378">
        <v>767831.46</v>
      </c>
      <c r="AF378" t="s">
        <v>52</v>
      </c>
      <c r="AG378">
        <v>318714.94</v>
      </c>
      <c r="AH378" t="s">
        <v>52</v>
      </c>
      <c r="AI378">
        <v>449116.51999999996</v>
      </c>
      <c r="AJ378" t="s">
        <v>101</v>
      </c>
      <c r="AK378" t="s">
        <v>103</v>
      </c>
      <c r="AL378" t="s">
        <v>97</v>
      </c>
      <c r="AM378" t="s">
        <v>2476</v>
      </c>
      <c r="AN378">
        <v>100000</v>
      </c>
      <c r="AO378">
        <v>100000</v>
      </c>
      <c r="AP378" t="s">
        <v>2590</v>
      </c>
      <c r="AQ378" t="s">
        <v>2512</v>
      </c>
      <c r="AR378" t="s">
        <v>2407</v>
      </c>
      <c r="AS378" t="s">
        <v>7497</v>
      </c>
      <c r="AT378" t="s">
        <v>104</v>
      </c>
    </row>
    <row r="379" spans="1:46" x14ac:dyDescent="0.35">
      <c r="A379" t="s">
        <v>2022</v>
      </c>
      <c r="B379" t="s">
        <v>2000</v>
      </c>
      <c r="C379" t="s">
        <v>347</v>
      </c>
      <c r="D379" t="s">
        <v>2019</v>
      </c>
      <c r="E379" t="s">
        <v>2020</v>
      </c>
      <c r="H379" s="11">
        <v>44082</v>
      </c>
      <c r="I379">
        <v>21541</v>
      </c>
      <c r="K379" s="11">
        <v>44085</v>
      </c>
      <c r="L379" t="s">
        <v>35</v>
      </c>
      <c r="Q379" t="s">
        <v>350</v>
      </c>
      <c r="R379" t="s">
        <v>4155</v>
      </c>
      <c r="S379" t="s">
        <v>4154</v>
      </c>
      <c r="T379" t="s">
        <v>7492</v>
      </c>
      <c r="U379" t="s">
        <v>2021</v>
      </c>
      <c r="V379" t="s">
        <v>2022</v>
      </c>
      <c r="W379" t="s">
        <v>217</v>
      </c>
      <c r="X379" s="11">
        <v>44178</v>
      </c>
      <c r="Y379" t="s">
        <v>2024</v>
      </c>
      <c r="Z379" t="s">
        <v>219</v>
      </c>
      <c r="AA379" s="11">
        <v>44110</v>
      </c>
      <c r="AB379" t="s">
        <v>220</v>
      </c>
      <c r="AC379" t="s">
        <v>2407</v>
      </c>
      <c r="AD379" t="s">
        <v>3967</v>
      </c>
      <c r="AE379">
        <v>482136.6</v>
      </c>
      <c r="AF379" t="s">
        <v>52</v>
      </c>
      <c r="AG379">
        <v>0</v>
      </c>
      <c r="AH379" t="s">
        <v>52</v>
      </c>
      <c r="AI379">
        <v>482136.6</v>
      </c>
      <c r="AJ379" t="s">
        <v>101</v>
      </c>
      <c r="AK379" t="s">
        <v>103</v>
      </c>
      <c r="AL379" t="s">
        <v>97</v>
      </c>
      <c r="AM379" t="s">
        <v>2476</v>
      </c>
      <c r="AN379">
        <v>6</v>
      </c>
      <c r="AO379">
        <v>6</v>
      </c>
      <c r="AP379" t="s">
        <v>2590</v>
      </c>
      <c r="AQ379" t="s">
        <v>2512</v>
      </c>
      <c r="AR379" t="s">
        <v>2407</v>
      </c>
      <c r="AS379" t="s">
        <v>7497</v>
      </c>
      <c r="AT379" t="s">
        <v>104</v>
      </c>
    </row>
    <row r="380" spans="1:46" x14ac:dyDescent="0.35">
      <c r="A380" t="s">
        <v>2233</v>
      </c>
      <c r="E380" t="s">
        <v>2061</v>
      </c>
      <c r="L380" t="s">
        <v>35</v>
      </c>
      <c r="M380" t="s">
        <v>332</v>
      </c>
      <c r="P380" t="s">
        <v>1840</v>
      </c>
      <c r="Q380" t="s">
        <v>1840</v>
      </c>
      <c r="R380" t="s">
        <v>4155</v>
      </c>
      <c r="S380" t="s">
        <v>2407</v>
      </c>
      <c r="T380" t="s">
        <v>7502</v>
      </c>
      <c r="U380" t="s">
        <v>678</v>
      </c>
      <c r="V380" t="s">
        <v>2233</v>
      </c>
      <c r="W380" t="s">
        <v>88</v>
      </c>
      <c r="X380" s="11">
        <v>44138</v>
      </c>
      <c r="Y380" t="s">
        <v>2234</v>
      </c>
      <c r="Z380" t="s">
        <v>219</v>
      </c>
      <c r="AA380" s="11">
        <v>44138</v>
      </c>
      <c r="AB380" t="s">
        <v>220</v>
      </c>
      <c r="AC380" t="s">
        <v>2407</v>
      </c>
      <c r="AD380" t="s">
        <v>4073</v>
      </c>
      <c r="AE380">
        <v>4561.7</v>
      </c>
      <c r="AF380" t="s">
        <v>52</v>
      </c>
      <c r="AG380">
        <v>0</v>
      </c>
      <c r="AH380" t="s">
        <v>52</v>
      </c>
      <c r="AI380">
        <v>4561.7</v>
      </c>
      <c r="AJ380" t="s">
        <v>101</v>
      </c>
      <c r="AK380" t="s">
        <v>103</v>
      </c>
      <c r="AL380" t="s">
        <v>97</v>
      </c>
      <c r="AM380" t="s">
        <v>2476</v>
      </c>
      <c r="AN380">
        <v>377000</v>
      </c>
      <c r="AO380">
        <v>377000</v>
      </c>
      <c r="AP380" t="s">
        <v>2473</v>
      </c>
      <c r="AQ380" t="s">
        <v>2526</v>
      </c>
      <c r="AR380" t="s">
        <v>2407</v>
      </c>
      <c r="AS380" t="s">
        <v>7497</v>
      </c>
      <c r="AT380" t="s">
        <v>104</v>
      </c>
    </row>
    <row r="381" spans="1:46" x14ac:dyDescent="0.35">
      <c r="A381" t="s">
        <v>2233</v>
      </c>
      <c r="E381" t="s">
        <v>2061</v>
      </c>
      <c r="L381" t="s">
        <v>35</v>
      </c>
      <c r="M381" t="s">
        <v>332</v>
      </c>
      <c r="P381" t="s">
        <v>1840</v>
      </c>
      <c r="Q381" t="s">
        <v>1840</v>
      </c>
      <c r="R381" t="s">
        <v>4155</v>
      </c>
      <c r="S381" t="s">
        <v>2407</v>
      </c>
      <c r="T381" t="s">
        <v>7502</v>
      </c>
      <c r="U381" t="s">
        <v>678</v>
      </c>
      <c r="V381" t="s">
        <v>2233</v>
      </c>
      <c r="W381" t="s">
        <v>217</v>
      </c>
      <c r="X381" s="11">
        <v>44138</v>
      </c>
      <c r="Y381" t="s">
        <v>2242</v>
      </c>
      <c r="Z381" t="s">
        <v>219</v>
      </c>
      <c r="AA381" s="11">
        <v>44138</v>
      </c>
      <c r="AB381" t="s">
        <v>220</v>
      </c>
      <c r="AC381" t="s">
        <v>2407</v>
      </c>
      <c r="AD381" t="s">
        <v>4074</v>
      </c>
      <c r="AE381">
        <v>968</v>
      </c>
      <c r="AF381" t="s">
        <v>52</v>
      </c>
      <c r="AG381">
        <v>0</v>
      </c>
      <c r="AH381" t="s">
        <v>52</v>
      </c>
      <c r="AI381">
        <v>968</v>
      </c>
      <c r="AJ381" t="s">
        <v>101</v>
      </c>
      <c r="AK381" t="s">
        <v>103</v>
      </c>
      <c r="AL381" t="s">
        <v>97</v>
      </c>
      <c r="AM381" t="s">
        <v>2476</v>
      </c>
      <c r="AN381">
        <v>1</v>
      </c>
      <c r="AO381">
        <v>1</v>
      </c>
      <c r="AP381" t="s">
        <v>2473</v>
      </c>
      <c r="AQ381" t="s">
        <v>2526</v>
      </c>
      <c r="AR381" t="s">
        <v>2407</v>
      </c>
      <c r="AS381" t="s">
        <v>7497</v>
      </c>
      <c r="AT381" t="s">
        <v>104</v>
      </c>
    </row>
    <row r="382" spans="1:46" x14ac:dyDescent="0.35">
      <c r="A382" t="s">
        <v>1736</v>
      </c>
      <c r="B382" t="s">
        <v>1733</v>
      </c>
      <c r="E382" t="s">
        <v>1734</v>
      </c>
      <c r="H382" s="11">
        <v>43980</v>
      </c>
      <c r="J382" t="s">
        <v>1408</v>
      </c>
      <c r="K382" s="11">
        <v>44029</v>
      </c>
      <c r="L382" t="s">
        <v>35</v>
      </c>
      <c r="Q382" t="e">
        <v>#N/A</v>
      </c>
      <c r="R382" t="s">
        <v>4155</v>
      </c>
      <c r="S382" t="s">
        <v>4154</v>
      </c>
      <c r="T382" t="s">
        <v>7492</v>
      </c>
      <c r="U382" t="s">
        <v>1735</v>
      </c>
      <c r="V382" t="s">
        <v>1736</v>
      </c>
      <c r="W382" t="s">
        <v>88</v>
      </c>
      <c r="X382" s="11">
        <v>44028</v>
      </c>
      <c r="Y382" t="s">
        <v>1737</v>
      </c>
      <c r="Z382" t="s">
        <v>219</v>
      </c>
      <c r="AA382" s="11">
        <v>44028</v>
      </c>
      <c r="AB382" t="s">
        <v>220</v>
      </c>
      <c r="AC382" t="s">
        <v>2407</v>
      </c>
      <c r="AD382" t="s">
        <v>3873</v>
      </c>
      <c r="AE382">
        <v>1441303.6</v>
      </c>
      <c r="AF382" t="s">
        <v>52</v>
      </c>
      <c r="AG382">
        <v>1281947.43</v>
      </c>
      <c r="AH382" t="s">
        <v>52</v>
      </c>
      <c r="AI382">
        <v>159356.17000000016</v>
      </c>
      <c r="AJ382" t="s">
        <v>101</v>
      </c>
      <c r="AK382" t="s">
        <v>111</v>
      </c>
      <c r="AL382" t="s">
        <v>97</v>
      </c>
      <c r="AM382" t="s">
        <v>2488</v>
      </c>
      <c r="AN382">
        <v>1</v>
      </c>
      <c r="AO382">
        <v>0</v>
      </c>
      <c r="AP382" t="s">
        <v>2590</v>
      </c>
      <c r="AQ382" t="s">
        <v>2512</v>
      </c>
      <c r="AR382" t="s">
        <v>2407</v>
      </c>
      <c r="AS382" t="s">
        <v>7503</v>
      </c>
      <c r="AT382" t="s">
        <v>112</v>
      </c>
    </row>
    <row r="383" spans="1:46" x14ac:dyDescent="0.35">
      <c r="A383" t="s">
        <v>1066</v>
      </c>
      <c r="B383" t="s">
        <v>1063</v>
      </c>
      <c r="E383" t="s">
        <v>1064</v>
      </c>
      <c r="G383">
        <v>0</v>
      </c>
      <c r="H383" s="11">
        <v>43949</v>
      </c>
      <c r="I383">
        <v>13159</v>
      </c>
      <c r="J383" t="s">
        <v>934</v>
      </c>
      <c r="K383" s="11">
        <v>43995</v>
      </c>
      <c r="L383" t="s">
        <v>35</v>
      </c>
      <c r="Q383" s="11">
        <v>43949</v>
      </c>
      <c r="R383" t="s">
        <v>4155</v>
      </c>
      <c r="S383" t="s">
        <v>4154</v>
      </c>
      <c r="T383" t="s">
        <v>7492</v>
      </c>
      <c r="U383" t="s">
        <v>1065</v>
      </c>
      <c r="V383" t="s">
        <v>1066</v>
      </c>
      <c r="W383" t="s">
        <v>88</v>
      </c>
      <c r="X383" s="11">
        <v>43950</v>
      </c>
      <c r="Y383" t="s">
        <v>1022</v>
      </c>
      <c r="Z383" t="s">
        <v>219</v>
      </c>
      <c r="AA383" s="11">
        <v>43950</v>
      </c>
      <c r="AB383" t="s">
        <v>220</v>
      </c>
      <c r="AC383" t="s">
        <v>4161</v>
      </c>
      <c r="AD383" t="s">
        <v>3667</v>
      </c>
      <c r="AE383">
        <v>366807.24</v>
      </c>
      <c r="AF383" t="s">
        <v>52</v>
      </c>
      <c r="AG383">
        <v>366807.23999999993</v>
      </c>
      <c r="AH383" t="s">
        <v>52</v>
      </c>
      <c r="AI383">
        <v>0</v>
      </c>
      <c r="AJ383" t="s">
        <v>101</v>
      </c>
      <c r="AK383" t="s">
        <v>111</v>
      </c>
      <c r="AL383" t="s">
        <v>97</v>
      </c>
      <c r="AM383" t="s">
        <v>2488</v>
      </c>
      <c r="AN383">
        <v>1</v>
      </c>
      <c r="AO383">
        <v>0</v>
      </c>
      <c r="AP383" t="s">
        <v>2590</v>
      </c>
      <c r="AQ383" t="s">
        <v>2512</v>
      </c>
      <c r="AR383" t="s">
        <v>2407</v>
      </c>
      <c r="AS383" t="s">
        <v>7503</v>
      </c>
      <c r="AT383" t="s">
        <v>112</v>
      </c>
    </row>
    <row r="384" spans="1:46" x14ac:dyDescent="0.35">
      <c r="A384" t="s">
        <v>1021</v>
      </c>
      <c r="B384" t="s">
        <v>1015</v>
      </c>
      <c r="E384" t="s">
        <v>1016</v>
      </c>
      <c r="G384">
        <v>0</v>
      </c>
      <c r="H384" t="s">
        <v>1017</v>
      </c>
      <c r="I384" t="s">
        <v>1018</v>
      </c>
      <c r="J384" t="s">
        <v>712</v>
      </c>
      <c r="K384" s="11">
        <v>43995</v>
      </c>
      <c r="L384" t="s">
        <v>35</v>
      </c>
      <c r="Q384" t="s">
        <v>1019</v>
      </c>
      <c r="R384" t="s">
        <v>4155</v>
      </c>
      <c r="S384" t="s">
        <v>4154</v>
      </c>
      <c r="T384" t="s">
        <v>7492</v>
      </c>
      <c r="U384" t="s">
        <v>1020</v>
      </c>
      <c r="V384" t="s">
        <v>1021</v>
      </c>
      <c r="W384" t="s">
        <v>88</v>
      </c>
      <c r="X384" s="11">
        <v>43949</v>
      </c>
      <c r="Y384" t="s">
        <v>1022</v>
      </c>
      <c r="Z384" t="s">
        <v>219</v>
      </c>
      <c r="AA384" s="11">
        <v>43949</v>
      </c>
      <c r="AB384" t="s">
        <v>220</v>
      </c>
      <c r="AC384" t="s">
        <v>4161</v>
      </c>
      <c r="AD384" t="s">
        <v>3656</v>
      </c>
      <c r="AE384">
        <v>342732.5</v>
      </c>
      <c r="AF384" t="s">
        <v>52</v>
      </c>
      <c r="AG384">
        <v>342732.5</v>
      </c>
      <c r="AH384" t="s">
        <v>52</v>
      </c>
      <c r="AI384">
        <v>0</v>
      </c>
      <c r="AJ384" t="s">
        <v>101</v>
      </c>
      <c r="AK384" t="s">
        <v>111</v>
      </c>
      <c r="AL384" t="s">
        <v>97</v>
      </c>
      <c r="AM384" t="s">
        <v>2488</v>
      </c>
      <c r="AN384">
        <v>1</v>
      </c>
      <c r="AO384">
        <v>0</v>
      </c>
      <c r="AP384" t="s">
        <v>2580</v>
      </c>
      <c r="AQ384" t="s">
        <v>2512</v>
      </c>
      <c r="AR384" t="s">
        <v>2407</v>
      </c>
      <c r="AS384" t="s">
        <v>7503</v>
      </c>
      <c r="AT384" t="s">
        <v>112</v>
      </c>
    </row>
    <row r="385" spans="1:46" x14ac:dyDescent="0.35">
      <c r="A385" t="s">
        <v>1951</v>
      </c>
      <c r="B385" t="s">
        <v>1947</v>
      </c>
      <c r="E385" t="s">
        <v>1948</v>
      </c>
      <c r="H385" s="11">
        <v>44084</v>
      </c>
      <c r="I385">
        <v>22136</v>
      </c>
      <c r="J385" t="s">
        <v>1655</v>
      </c>
      <c r="K385" t="s">
        <v>1949</v>
      </c>
      <c r="L385" t="s">
        <v>35</v>
      </c>
      <c r="Q385" t="s">
        <v>1818</v>
      </c>
      <c r="R385" t="s">
        <v>4155</v>
      </c>
      <c r="S385" t="s">
        <v>4154</v>
      </c>
      <c r="T385" t="s">
        <v>7492</v>
      </c>
      <c r="U385" t="s">
        <v>1950</v>
      </c>
      <c r="V385" t="s">
        <v>1951</v>
      </c>
      <c r="W385" t="s">
        <v>88</v>
      </c>
      <c r="X385" s="11">
        <v>44085</v>
      </c>
      <c r="Y385" t="s">
        <v>1952</v>
      </c>
      <c r="Z385" t="s">
        <v>219</v>
      </c>
      <c r="AA385" s="11">
        <v>44085</v>
      </c>
      <c r="AB385" t="s">
        <v>220</v>
      </c>
      <c r="AC385" t="s">
        <v>2407</v>
      </c>
      <c r="AD385" t="s">
        <v>3941</v>
      </c>
      <c r="AE385">
        <v>250591.78</v>
      </c>
      <c r="AF385" t="s">
        <v>52</v>
      </c>
      <c r="AG385">
        <v>250591.78</v>
      </c>
      <c r="AH385" t="s">
        <v>52</v>
      </c>
      <c r="AI385">
        <v>0</v>
      </c>
      <c r="AJ385" t="s">
        <v>101</v>
      </c>
      <c r="AK385" t="s">
        <v>111</v>
      </c>
      <c r="AL385" t="s">
        <v>97</v>
      </c>
      <c r="AM385" t="s">
        <v>2488</v>
      </c>
      <c r="AN385">
        <v>1</v>
      </c>
      <c r="AO385">
        <v>0</v>
      </c>
      <c r="AP385" t="s">
        <v>2590</v>
      </c>
      <c r="AQ385" t="s">
        <v>2512</v>
      </c>
      <c r="AR385" t="s">
        <v>2407</v>
      </c>
      <c r="AS385" t="s">
        <v>7503</v>
      </c>
      <c r="AT385" t="s">
        <v>112</v>
      </c>
    </row>
    <row r="386" spans="1:46" x14ac:dyDescent="0.35">
      <c r="A386" t="s">
        <v>1431</v>
      </c>
      <c r="B386" t="s">
        <v>1428</v>
      </c>
      <c r="E386" t="s">
        <v>1429</v>
      </c>
      <c r="G386" t="s">
        <v>1259</v>
      </c>
      <c r="H386" s="11">
        <v>43965</v>
      </c>
      <c r="I386">
        <v>16452</v>
      </c>
      <c r="J386" t="s">
        <v>396</v>
      </c>
      <c r="L386" t="s">
        <v>35</v>
      </c>
      <c r="Q386" s="11">
        <v>43967</v>
      </c>
      <c r="R386" t="s">
        <v>4155</v>
      </c>
      <c r="S386" t="s">
        <v>4154</v>
      </c>
      <c r="T386" t="s">
        <v>7492</v>
      </c>
      <c r="U386" t="s">
        <v>1430</v>
      </c>
      <c r="V386" t="s">
        <v>1431</v>
      </c>
      <c r="W386" t="s">
        <v>88</v>
      </c>
      <c r="X386" s="11">
        <v>43969</v>
      </c>
      <c r="Y386" t="s">
        <v>1432</v>
      </c>
      <c r="Z386" t="s">
        <v>219</v>
      </c>
      <c r="AA386" s="11">
        <v>43969</v>
      </c>
      <c r="AB386" t="s">
        <v>220</v>
      </c>
      <c r="AC386" t="s">
        <v>2407</v>
      </c>
      <c r="AD386" t="s">
        <v>3772</v>
      </c>
      <c r="AE386">
        <v>176568.42</v>
      </c>
      <c r="AF386" t="s">
        <v>52</v>
      </c>
      <c r="AG386">
        <v>167413.21</v>
      </c>
      <c r="AH386" t="s">
        <v>52</v>
      </c>
      <c r="AI386">
        <v>9155.210000000021</v>
      </c>
      <c r="AJ386" t="s">
        <v>101</v>
      </c>
      <c r="AK386" t="s">
        <v>111</v>
      </c>
      <c r="AL386" t="s">
        <v>97</v>
      </c>
      <c r="AM386" t="s">
        <v>2488</v>
      </c>
      <c r="AN386">
        <v>1</v>
      </c>
      <c r="AO386">
        <v>0</v>
      </c>
      <c r="AP386" t="s">
        <v>2590</v>
      </c>
      <c r="AQ386" t="s">
        <v>2512</v>
      </c>
      <c r="AR386" t="s">
        <v>2407</v>
      </c>
      <c r="AS386" t="s">
        <v>7503</v>
      </c>
      <c r="AT386" t="s">
        <v>112</v>
      </c>
    </row>
    <row r="387" spans="1:46" x14ac:dyDescent="0.35">
      <c r="A387" t="s">
        <v>1331</v>
      </c>
      <c r="B387" t="s">
        <v>1330</v>
      </c>
      <c r="E387" t="s">
        <v>400</v>
      </c>
      <c r="G387">
        <v>0</v>
      </c>
      <c r="H387" s="11">
        <v>43962</v>
      </c>
      <c r="I387">
        <v>16142</v>
      </c>
      <c r="J387" t="s">
        <v>396</v>
      </c>
      <c r="L387" t="s">
        <v>35</v>
      </c>
      <c r="Q387" s="11">
        <v>43963</v>
      </c>
      <c r="R387" t="s">
        <v>4155</v>
      </c>
      <c r="S387" t="s">
        <v>4154</v>
      </c>
      <c r="T387" t="s">
        <v>7492</v>
      </c>
      <c r="U387" t="s">
        <v>401</v>
      </c>
      <c r="V387" t="s">
        <v>1331</v>
      </c>
      <c r="W387" t="s">
        <v>88</v>
      </c>
      <c r="X387" s="11">
        <v>43963</v>
      </c>
      <c r="Y387" t="s">
        <v>1226</v>
      </c>
      <c r="Z387" t="s">
        <v>219</v>
      </c>
      <c r="AA387" s="11">
        <v>43963</v>
      </c>
      <c r="AB387" t="s">
        <v>220</v>
      </c>
      <c r="AC387" t="s">
        <v>2407</v>
      </c>
      <c r="AD387" t="s">
        <v>3742</v>
      </c>
      <c r="AE387">
        <v>282704.40000000002</v>
      </c>
      <c r="AF387" t="s">
        <v>52</v>
      </c>
      <c r="AG387">
        <v>282704.40000000002</v>
      </c>
      <c r="AH387" t="s">
        <v>52</v>
      </c>
      <c r="AI387">
        <v>0</v>
      </c>
      <c r="AJ387" t="s">
        <v>101</v>
      </c>
      <c r="AK387" t="s">
        <v>103</v>
      </c>
      <c r="AL387" t="s">
        <v>97</v>
      </c>
      <c r="AM387" t="s">
        <v>2488</v>
      </c>
      <c r="AN387">
        <v>1</v>
      </c>
      <c r="AO387">
        <v>0</v>
      </c>
      <c r="AP387" t="s">
        <v>2590</v>
      </c>
      <c r="AQ387" t="s">
        <v>2512</v>
      </c>
      <c r="AR387" t="s">
        <v>2407</v>
      </c>
      <c r="AS387" t="s">
        <v>7497</v>
      </c>
      <c r="AT387" t="s">
        <v>104</v>
      </c>
    </row>
    <row r="388" spans="1:46" x14ac:dyDescent="0.35">
      <c r="A388" t="s">
        <v>1225</v>
      </c>
      <c r="B388" t="s">
        <v>1224</v>
      </c>
      <c r="E388" t="s">
        <v>400</v>
      </c>
      <c r="G388">
        <v>0</v>
      </c>
      <c r="H388" s="11">
        <v>43958</v>
      </c>
      <c r="I388">
        <v>15806</v>
      </c>
      <c r="J388" t="s">
        <v>396</v>
      </c>
      <c r="L388" t="s">
        <v>35</v>
      </c>
      <c r="Q388" s="11">
        <v>43959</v>
      </c>
      <c r="R388" t="s">
        <v>4155</v>
      </c>
      <c r="S388" t="s">
        <v>4154</v>
      </c>
      <c r="T388" t="s">
        <v>7492</v>
      </c>
      <c r="U388" t="s">
        <v>401</v>
      </c>
      <c r="V388" t="s">
        <v>1225</v>
      </c>
      <c r="W388" t="s">
        <v>88</v>
      </c>
      <c r="X388" s="11">
        <v>43958</v>
      </c>
      <c r="Y388" t="s">
        <v>1226</v>
      </c>
      <c r="Z388" t="s">
        <v>219</v>
      </c>
      <c r="AA388" s="11">
        <v>43958</v>
      </c>
      <c r="AB388" t="s">
        <v>220</v>
      </c>
      <c r="AC388" t="s">
        <v>2407</v>
      </c>
      <c r="AD388" t="s">
        <v>3721</v>
      </c>
      <c r="AE388">
        <v>10859.75</v>
      </c>
      <c r="AF388" t="s">
        <v>52</v>
      </c>
      <c r="AG388">
        <v>10859.599999999999</v>
      </c>
      <c r="AH388" t="s">
        <v>52</v>
      </c>
      <c r="AI388">
        <v>0.15000000000145519</v>
      </c>
      <c r="AJ388" t="s">
        <v>101</v>
      </c>
      <c r="AK388" t="s">
        <v>103</v>
      </c>
      <c r="AL388" t="s">
        <v>97</v>
      </c>
      <c r="AM388" t="s">
        <v>2488</v>
      </c>
      <c r="AN388">
        <v>1</v>
      </c>
      <c r="AO388">
        <v>0</v>
      </c>
      <c r="AP388" t="s">
        <v>2473</v>
      </c>
      <c r="AQ388" t="s">
        <v>2526</v>
      </c>
      <c r="AR388" t="s">
        <v>2407</v>
      </c>
      <c r="AS388" t="s">
        <v>7497</v>
      </c>
      <c r="AT388" t="s">
        <v>104</v>
      </c>
    </row>
    <row r="389" spans="1:46" x14ac:dyDescent="0.35">
      <c r="A389" t="s">
        <v>1689</v>
      </c>
      <c r="B389" t="s">
        <v>1591</v>
      </c>
      <c r="C389" t="s">
        <v>117</v>
      </c>
      <c r="E389" t="s">
        <v>1687</v>
      </c>
      <c r="H389" t="s">
        <v>1592</v>
      </c>
      <c r="I389" t="s">
        <v>1593</v>
      </c>
      <c r="J389" t="s">
        <v>1594</v>
      </c>
      <c r="K389" s="11">
        <v>44008</v>
      </c>
      <c r="L389" t="s">
        <v>35</v>
      </c>
      <c r="Q389" s="11">
        <v>44008</v>
      </c>
      <c r="R389" t="s">
        <v>4155</v>
      </c>
      <c r="S389" t="s">
        <v>4154</v>
      </c>
      <c r="T389" t="s">
        <v>7492</v>
      </c>
      <c r="U389" t="s">
        <v>1688</v>
      </c>
      <c r="V389" t="s">
        <v>1689</v>
      </c>
      <c r="W389" t="s">
        <v>217</v>
      </c>
      <c r="X389" s="11">
        <v>44039</v>
      </c>
      <c r="Y389" t="s">
        <v>1691</v>
      </c>
      <c r="Z389" t="s">
        <v>219</v>
      </c>
      <c r="AA389" s="11">
        <v>44012</v>
      </c>
      <c r="AB389" t="s">
        <v>220</v>
      </c>
      <c r="AC389" t="s">
        <v>2407</v>
      </c>
      <c r="AD389" t="s">
        <v>3856</v>
      </c>
      <c r="AE389">
        <v>3920</v>
      </c>
      <c r="AF389" t="s">
        <v>52</v>
      </c>
      <c r="AG389">
        <v>182</v>
      </c>
      <c r="AH389" t="s">
        <v>52</v>
      </c>
      <c r="AI389">
        <v>3738</v>
      </c>
      <c r="AJ389" t="s">
        <v>101</v>
      </c>
      <c r="AK389" t="s">
        <v>103</v>
      </c>
      <c r="AL389" t="s">
        <v>97</v>
      </c>
      <c r="AM389" t="s">
        <v>2488</v>
      </c>
      <c r="AN389">
        <v>1</v>
      </c>
      <c r="AO389">
        <v>0</v>
      </c>
      <c r="AP389" t="s">
        <v>2580</v>
      </c>
      <c r="AQ389" t="s">
        <v>2512</v>
      </c>
      <c r="AR389" t="s">
        <v>2407</v>
      </c>
      <c r="AS389" t="s">
        <v>7497</v>
      </c>
      <c r="AT389" t="s">
        <v>104</v>
      </c>
    </row>
    <row r="390" spans="1:46" x14ac:dyDescent="0.35">
      <c r="A390" t="s">
        <v>1341</v>
      </c>
      <c r="B390" t="s">
        <v>1335</v>
      </c>
      <c r="D390" t="s">
        <v>1336</v>
      </c>
      <c r="E390" t="s">
        <v>1337</v>
      </c>
      <c r="G390">
        <v>0</v>
      </c>
      <c r="H390" t="s">
        <v>1338</v>
      </c>
      <c r="I390">
        <v>18141</v>
      </c>
      <c r="J390" t="s">
        <v>1339</v>
      </c>
      <c r="L390" t="s">
        <v>35</v>
      </c>
      <c r="Q390" s="11">
        <v>43963</v>
      </c>
      <c r="R390" t="s">
        <v>4155</v>
      </c>
      <c r="S390" t="s">
        <v>4154</v>
      </c>
      <c r="T390" t="s">
        <v>7492</v>
      </c>
      <c r="U390" t="s">
        <v>1340</v>
      </c>
      <c r="V390" t="s">
        <v>1341</v>
      </c>
      <c r="W390" t="s">
        <v>88</v>
      </c>
      <c r="X390" s="11">
        <v>43963</v>
      </c>
      <c r="Y390" t="s">
        <v>1342</v>
      </c>
      <c r="Z390" t="s">
        <v>219</v>
      </c>
      <c r="AA390" s="11">
        <v>43963</v>
      </c>
      <c r="AB390" t="s">
        <v>220</v>
      </c>
      <c r="AC390" t="s">
        <v>2407</v>
      </c>
      <c r="AD390" t="s">
        <v>3745</v>
      </c>
      <c r="AE390">
        <v>740302.2</v>
      </c>
      <c r="AF390" t="s">
        <v>52</v>
      </c>
      <c r="AG390">
        <v>22433.4</v>
      </c>
      <c r="AH390" t="s">
        <v>52</v>
      </c>
      <c r="AI390">
        <v>717868.79999999993</v>
      </c>
      <c r="AJ390" t="s">
        <v>101</v>
      </c>
      <c r="AK390" t="s">
        <v>103</v>
      </c>
      <c r="AL390" t="s">
        <v>97</v>
      </c>
      <c r="AM390" t="s">
        <v>2488</v>
      </c>
      <c r="AN390">
        <v>1</v>
      </c>
      <c r="AO390">
        <v>0</v>
      </c>
      <c r="AP390" t="s">
        <v>2580</v>
      </c>
      <c r="AQ390" t="s">
        <v>2512</v>
      </c>
      <c r="AR390" t="s">
        <v>2407</v>
      </c>
      <c r="AS390" t="s">
        <v>7497</v>
      </c>
      <c r="AT390" t="s">
        <v>104</v>
      </c>
    </row>
    <row r="391" spans="1:46" x14ac:dyDescent="0.35">
      <c r="A391" t="s">
        <v>1995</v>
      </c>
      <c r="D391" t="s">
        <v>1851</v>
      </c>
      <c r="E391" t="s">
        <v>1993</v>
      </c>
      <c r="H391" t="s">
        <v>1957</v>
      </c>
      <c r="I391" t="s">
        <v>1957</v>
      </c>
      <c r="J391" t="s">
        <v>1957</v>
      </c>
      <c r="K391" t="s">
        <v>1957</v>
      </c>
      <c r="L391" t="s">
        <v>35</v>
      </c>
      <c r="M391" t="s">
        <v>332</v>
      </c>
      <c r="O391" t="s">
        <v>163</v>
      </c>
      <c r="P391" s="11">
        <v>44154</v>
      </c>
      <c r="Q391" t="s">
        <v>1870</v>
      </c>
      <c r="R391" t="s">
        <v>4158</v>
      </c>
      <c r="S391" t="s">
        <v>2478</v>
      </c>
      <c r="T391" t="s">
        <v>7492</v>
      </c>
      <c r="U391" t="s">
        <v>1994</v>
      </c>
      <c r="V391" t="s">
        <v>1995</v>
      </c>
      <c r="W391" t="s">
        <v>88</v>
      </c>
      <c r="X391" s="11">
        <v>44109</v>
      </c>
      <c r="Y391" t="s">
        <v>1996</v>
      </c>
      <c r="Z391" t="s">
        <v>219</v>
      </c>
      <c r="AA391" s="11">
        <v>44109</v>
      </c>
      <c r="AB391" t="s">
        <v>220</v>
      </c>
      <c r="AC391" t="s">
        <v>2407</v>
      </c>
      <c r="AD391" t="s">
        <v>3960</v>
      </c>
      <c r="AE391">
        <v>378</v>
      </c>
      <c r="AF391" t="s">
        <v>52</v>
      </c>
      <c r="AG391">
        <v>378</v>
      </c>
      <c r="AH391" t="s">
        <v>52</v>
      </c>
      <c r="AI391">
        <v>0</v>
      </c>
      <c r="AJ391" t="s">
        <v>101</v>
      </c>
      <c r="AK391" t="s">
        <v>74</v>
      </c>
      <c r="AL391" t="s">
        <v>97</v>
      </c>
      <c r="AM391" t="s">
        <v>2488</v>
      </c>
      <c r="AN391">
        <v>1</v>
      </c>
      <c r="AO391">
        <v>0</v>
      </c>
      <c r="AP391" t="s">
        <v>2638</v>
      </c>
      <c r="AQ391" t="s">
        <v>2526</v>
      </c>
      <c r="AR391" t="s">
        <v>2407</v>
      </c>
      <c r="AS391" t="s">
        <v>7509</v>
      </c>
      <c r="AT391" t="s">
        <v>116</v>
      </c>
    </row>
    <row r="392" spans="1:46" x14ac:dyDescent="0.35">
      <c r="A392" t="s">
        <v>1995</v>
      </c>
      <c r="D392" t="s">
        <v>1851</v>
      </c>
      <c r="E392" t="s">
        <v>1993</v>
      </c>
      <c r="H392" t="s">
        <v>1957</v>
      </c>
      <c r="I392" t="s">
        <v>1957</v>
      </c>
      <c r="J392" t="s">
        <v>1957</v>
      </c>
      <c r="K392" t="s">
        <v>1957</v>
      </c>
      <c r="L392" t="s">
        <v>35</v>
      </c>
      <c r="M392" t="s">
        <v>332</v>
      </c>
      <c r="O392" t="s">
        <v>163</v>
      </c>
      <c r="P392" s="11">
        <v>44154</v>
      </c>
      <c r="Q392" t="s">
        <v>1870</v>
      </c>
      <c r="R392" t="s">
        <v>4158</v>
      </c>
      <c r="S392" t="s">
        <v>2478</v>
      </c>
      <c r="T392" t="s">
        <v>7492</v>
      </c>
      <c r="U392" t="s">
        <v>1994</v>
      </c>
      <c r="V392" t="s">
        <v>1995</v>
      </c>
      <c r="W392" t="s">
        <v>421</v>
      </c>
      <c r="X392" s="11">
        <v>44109</v>
      </c>
      <c r="Y392" t="s">
        <v>1996</v>
      </c>
      <c r="Z392" t="s">
        <v>219</v>
      </c>
      <c r="AA392" s="11">
        <v>44109</v>
      </c>
      <c r="AB392" t="s">
        <v>220</v>
      </c>
      <c r="AC392" t="s">
        <v>2407</v>
      </c>
      <c r="AD392" t="s">
        <v>3963</v>
      </c>
      <c r="AE392">
        <v>421.42</v>
      </c>
      <c r="AF392" t="s">
        <v>52</v>
      </c>
      <c r="AG392">
        <v>421.42</v>
      </c>
      <c r="AH392" t="s">
        <v>52</v>
      </c>
      <c r="AI392">
        <v>0</v>
      </c>
      <c r="AJ392" t="s">
        <v>101</v>
      </c>
      <c r="AK392" t="s">
        <v>74</v>
      </c>
      <c r="AL392" t="s">
        <v>97</v>
      </c>
      <c r="AM392" t="s">
        <v>2488</v>
      </c>
      <c r="AN392">
        <v>1</v>
      </c>
      <c r="AO392">
        <v>0</v>
      </c>
      <c r="AP392" t="s">
        <v>2638</v>
      </c>
      <c r="AQ392" t="s">
        <v>2526</v>
      </c>
      <c r="AR392" t="s">
        <v>2407</v>
      </c>
      <c r="AS392" t="s">
        <v>7509</v>
      </c>
      <c r="AT392" t="s">
        <v>116</v>
      </c>
    </row>
    <row r="393" spans="1:46" x14ac:dyDescent="0.35">
      <c r="A393" t="s">
        <v>1995</v>
      </c>
      <c r="D393" t="s">
        <v>1851</v>
      </c>
      <c r="E393" t="s">
        <v>1993</v>
      </c>
      <c r="H393" t="s">
        <v>1957</v>
      </c>
      <c r="I393" t="s">
        <v>1957</v>
      </c>
      <c r="J393" t="s">
        <v>1957</v>
      </c>
      <c r="K393" t="s">
        <v>1957</v>
      </c>
      <c r="L393" t="s">
        <v>35</v>
      </c>
      <c r="M393" t="s">
        <v>332</v>
      </c>
      <c r="O393" t="s">
        <v>163</v>
      </c>
      <c r="P393" s="11">
        <v>44154</v>
      </c>
      <c r="Q393" t="s">
        <v>1870</v>
      </c>
      <c r="R393" t="s">
        <v>4158</v>
      </c>
      <c r="S393" t="s">
        <v>2478</v>
      </c>
      <c r="T393" t="s">
        <v>7492</v>
      </c>
      <c r="U393" t="s">
        <v>1994</v>
      </c>
      <c r="V393" t="s">
        <v>1995</v>
      </c>
      <c r="W393" t="s">
        <v>423</v>
      </c>
      <c r="X393" s="11">
        <v>44109</v>
      </c>
      <c r="Y393" t="s">
        <v>1998</v>
      </c>
      <c r="Z393" t="s">
        <v>219</v>
      </c>
      <c r="AA393" s="11">
        <v>44109</v>
      </c>
      <c r="AB393" t="s">
        <v>220</v>
      </c>
      <c r="AC393" t="s">
        <v>2407</v>
      </c>
      <c r="AD393" t="s">
        <v>3964</v>
      </c>
      <c r="AE393">
        <v>577.29999999999995</v>
      </c>
      <c r="AF393" t="s">
        <v>52</v>
      </c>
      <c r="AG393">
        <v>577.29999999999995</v>
      </c>
      <c r="AH393" t="s">
        <v>52</v>
      </c>
      <c r="AI393">
        <v>0</v>
      </c>
      <c r="AJ393" t="s">
        <v>101</v>
      </c>
      <c r="AK393" t="s">
        <v>74</v>
      </c>
      <c r="AL393" t="s">
        <v>97</v>
      </c>
      <c r="AM393" t="s">
        <v>2488</v>
      </c>
      <c r="AN393">
        <v>1</v>
      </c>
      <c r="AO393">
        <v>0</v>
      </c>
      <c r="AP393" t="s">
        <v>2638</v>
      </c>
      <c r="AQ393" t="s">
        <v>2526</v>
      </c>
      <c r="AR393" t="s">
        <v>2407</v>
      </c>
      <c r="AS393" t="s">
        <v>7509</v>
      </c>
      <c r="AT393" t="s">
        <v>116</v>
      </c>
    </row>
    <row r="394" spans="1:46" x14ac:dyDescent="0.35">
      <c r="A394" t="s">
        <v>2062</v>
      </c>
      <c r="B394" t="s">
        <v>2000</v>
      </c>
      <c r="C394" t="s">
        <v>347</v>
      </c>
      <c r="E394" t="s">
        <v>2061</v>
      </c>
      <c r="H394" s="11">
        <v>44082</v>
      </c>
      <c r="I394">
        <v>21541</v>
      </c>
      <c r="K394" s="11">
        <v>44085</v>
      </c>
      <c r="L394" t="s">
        <v>35</v>
      </c>
      <c r="Q394" t="s">
        <v>350</v>
      </c>
      <c r="R394" t="s">
        <v>4155</v>
      </c>
      <c r="S394" t="s">
        <v>4154</v>
      </c>
      <c r="T394" t="s">
        <v>7492</v>
      </c>
      <c r="U394" t="s">
        <v>678</v>
      </c>
      <c r="V394" t="s">
        <v>2062</v>
      </c>
      <c r="W394" t="s">
        <v>88</v>
      </c>
      <c r="X394" s="11">
        <v>44110</v>
      </c>
      <c r="Y394" t="s">
        <v>2052</v>
      </c>
      <c r="Z394" t="s">
        <v>219</v>
      </c>
      <c r="AA394" s="11">
        <v>44110</v>
      </c>
      <c r="AB394" t="s">
        <v>220</v>
      </c>
      <c r="AC394" t="s">
        <v>2407</v>
      </c>
      <c r="AD394" t="s">
        <v>3977</v>
      </c>
      <c r="AE394">
        <v>224106.1</v>
      </c>
      <c r="AF394" t="s">
        <v>52</v>
      </c>
      <c r="AG394">
        <v>224106.1</v>
      </c>
      <c r="AH394" t="s">
        <v>52</v>
      </c>
      <c r="AI394">
        <v>0</v>
      </c>
      <c r="AJ394" t="s">
        <v>101</v>
      </c>
      <c r="AK394" t="s">
        <v>103</v>
      </c>
      <c r="AL394" t="s">
        <v>97</v>
      </c>
      <c r="AM394" t="s">
        <v>2476</v>
      </c>
      <c r="AN394">
        <v>284941</v>
      </c>
      <c r="AO394">
        <v>0</v>
      </c>
      <c r="AP394" t="s">
        <v>2590</v>
      </c>
      <c r="AQ394" t="s">
        <v>2512</v>
      </c>
      <c r="AR394" t="s">
        <v>2407</v>
      </c>
      <c r="AS394" t="s">
        <v>7497</v>
      </c>
      <c r="AT394" t="s">
        <v>104</v>
      </c>
    </row>
    <row r="395" spans="1:46" x14ac:dyDescent="0.35">
      <c r="A395" t="s">
        <v>2051</v>
      </c>
      <c r="B395" t="s">
        <v>2000</v>
      </c>
      <c r="C395" t="s">
        <v>347</v>
      </c>
      <c r="E395" t="s">
        <v>2046</v>
      </c>
      <c r="G395" t="s">
        <v>2047</v>
      </c>
      <c r="H395" s="11">
        <v>44082</v>
      </c>
      <c r="I395">
        <v>21541</v>
      </c>
      <c r="K395" s="11">
        <v>44085</v>
      </c>
      <c r="L395" t="s">
        <v>35</v>
      </c>
      <c r="Q395" t="s">
        <v>350</v>
      </c>
      <c r="R395" t="s">
        <v>4155</v>
      </c>
      <c r="S395" t="s">
        <v>4154</v>
      </c>
      <c r="T395" t="s">
        <v>7492</v>
      </c>
      <c r="U395" t="s">
        <v>2048</v>
      </c>
      <c r="V395" t="s">
        <v>2051</v>
      </c>
      <c r="W395" t="s">
        <v>88</v>
      </c>
      <c r="X395" s="11">
        <v>44120</v>
      </c>
      <c r="Y395" t="s">
        <v>2052</v>
      </c>
      <c r="Z395" t="s">
        <v>219</v>
      </c>
      <c r="AA395" s="11">
        <v>44110</v>
      </c>
      <c r="AB395" t="s">
        <v>220</v>
      </c>
      <c r="AC395" t="s">
        <v>2407</v>
      </c>
      <c r="AD395" t="s">
        <v>3969</v>
      </c>
      <c r="AE395">
        <v>1453750.79</v>
      </c>
      <c r="AF395" t="s">
        <v>52</v>
      </c>
      <c r="AG395">
        <v>944548.39</v>
      </c>
      <c r="AH395" t="s">
        <v>52</v>
      </c>
      <c r="AI395">
        <v>509202.4</v>
      </c>
      <c r="AJ395" t="s">
        <v>101</v>
      </c>
      <c r="AK395" t="s">
        <v>103</v>
      </c>
      <c r="AL395" t="s">
        <v>97</v>
      </c>
      <c r="AM395" t="s">
        <v>2476</v>
      </c>
      <c r="AN395">
        <v>700000</v>
      </c>
      <c r="AO395">
        <v>298150</v>
      </c>
      <c r="AP395" t="s">
        <v>2580</v>
      </c>
      <c r="AQ395" t="s">
        <v>2512</v>
      </c>
      <c r="AR395" t="s">
        <v>2407</v>
      </c>
      <c r="AS395" t="s">
        <v>7497</v>
      </c>
      <c r="AT395" t="s">
        <v>104</v>
      </c>
    </row>
    <row r="396" spans="1:46" x14ac:dyDescent="0.35">
      <c r="A396" t="s">
        <v>2051</v>
      </c>
      <c r="B396" t="s">
        <v>2000</v>
      </c>
      <c r="C396" t="s">
        <v>347</v>
      </c>
      <c r="E396" t="s">
        <v>2046</v>
      </c>
      <c r="G396" t="s">
        <v>2047</v>
      </c>
      <c r="H396" s="11">
        <v>44082</v>
      </c>
      <c r="I396">
        <v>21541</v>
      </c>
      <c r="K396" s="11">
        <v>44085</v>
      </c>
      <c r="L396" t="s">
        <v>35</v>
      </c>
      <c r="Q396" t="s">
        <v>2055</v>
      </c>
      <c r="R396" t="s">
        <v>4155</v>
      </c>
      <c r="S396" t="s">
        <v>4154</v>
      </c>
      <c r="T396" t="s">
        <v>7492</v>
      </c>
      <c r="U396" t="s">
        <v>2048</v>
      </c>
      <c r="V396" t="s">
        <v>2051</v>
      </c>
      <c r="W396" t="s">
        <v>217</v>
      </c>
      <c r="X396" s="11">
        <v>44120</v>
      </c>
      <c r="Y396" t="s">
        <v>2052</v>
      </c>
      <c r="AA396" s="11">
        <v>44110</v>
      </c>
      <c r="AC396" t="s">
        <v>2407</v>
      </c>
      <c r="AD396" t="s">
        <v>4006</v>
      </c>
      <c r="AE396">
        <v>877250</v>
      </c>
      <c r="AF396" t="s">
        <v>52</v>
      </c>
      <c r="AG396">
        <v>350900</v>
      </c>
      <c r="AH396" t="s">
        <v>52</v>
      </c>
      <c r="AI396">
        <v>526350</v>
      </c>
      <c r="AJ396" t="s">
        <v>101</v>
      </c>
      <c r="AK396" t="s">
        <v>103</v>
      </c>
      <c r="AL396" t="s">
        <v>97</v>
      </c>
      <c r="AM396" t="s">
        <v>2476</v>
      </c>
      <c r="AN396">
        <v>500000</v>
      </c>
      <c r="AO396">
        <v>500000</v>
      </c>
      <c r="AP396" t="s">
        <v>2580</v>
      </c>
      <c r="AQ396" t="s">
        <v>2512</v>
      </c>
      <c r="AR396" t="s">
        <v>2407</v>
      </c>
      <c r="AS396" t="s">
        <v>7497</v>
      </c>
      <c r="AT396" t="s">
        <v>104</v>
      </c>
    </row>
    <row r="397" spans="1:46" x14ac:dyDescent="0.35">
      <c r="A397" t="s">
        <v>1513</v>
      </c>
      <c r="B397" t="s">
        <v>1512</v>
      </c>
      <c r="E397" t="s">
        <v>644</v>
      </c>
      <c r="G397">
        <v>0</v>
      </c>
      <c r="H397" s="11">
        <v>43978</v>
      </c>
      <c r="I397">
        <v>17115</v>
      </c>
      <c r="J397" t="s">
        <v>1422</v>
      </c>
      <c r="L397" t="s">
        <v>35</v>
      </c>
      <c r="Q397" s="11">
        <v>43978</v>
      </c>
      <c r="R397" t="s">
        <v>4155</v>
      </c>
      <c r="S397" t="s">
        <v>4154</v>
      </c>
      <c r="T397" t="s">
        <v>7492</v>
      </c>
      <c r="U397" t="s">
        <v>649</v>
      </c>
      <c r="V397" t="s">
        <v>1513</v>
      </c>
      <c r="W397" t="s">
        <v>88</v>
      </c>
      <c r="X397" s="11">
        <v>43980</v>
      </c>
      <c r="Y397" t="s">
        <v>1514</v>
      </c>
      <c r="Z397" t="s">
        <v>219</v>
      </c>
      <c r="AA397" s="11">
        <v>43980</v>
      </c>
      <c r="AB397" t="s">
        <v>220</v>
      </c>
      <c r="AC397" t="s">
        <v>2407</v>
      </c>
      <c r="AD397" t="s">
        <v>3801</v>
      </c>
      <c r="AE397">
        <v>1505542.5</v>
      </c>
      <c r="AF397" t="s">
        <v>52</v>
      </c>
      <c r="AG397">
        <v>1504796.94</v>
      </c>
      <c r="AH397" t="s">
        <v>52</v>
      </c>
      <c r="AI397">
        <v>745.56000000005588</v>
      </c>
      <c r="AJ397" t="s">
        <v>101</v>
      </c>
      <c r="AK397" t="s">
        <v>51</v>
      </c>
      <c r="AL397" t="s">
        <v>97</v>
      </c>
      <c r="AM397" t="s">
        <v>2488</v>
      </c>
      <c r="AN397">
        <v>1</v>
      </c>
      <c r="AO397">
        <v>0</v>
      </c>
      <c r="AP397" t="s">
        <v>2590</v>
      </c>
      <c r="AQ397" t="s">
        <v>2512</v>
      </c>
      <c r="AR397" t="s">
        <v>2407</v>
      </c>
      <c r="AS397" t="s">
        <v>7493</v>
      </c>
      <c r="AT397" t="s">
        <v>102</v>
      </c>
    </row>
    <row r="398" spans="1:46" x14ac:dyDescent="0.35">
      <c r="A398" t="s">
        <v>1716</v>
      </c>
      <c r="E398" t="s">
        <v>809</v>
      </c>
      <c r="H398" t="s">
        <v>214</v>
      </c>
      <c r="I398" t="s">
        <v>214</v>
      </c>
      <c r="J398" t="s">
        <v>214</v>
      </c>
      <c r="K398" t="s">
        <v>214</v>
      </c>
      <c r="L398" t="s">
        <v>35</v>
      </c>
      <c r="Q398" t="s">
        <v>214</v>
      </c>
      <c r="R398" t="s">
        <v>4158</v>
      </c>
      <c r="S398" t="s">
        <v>2478</v>
      </c>
      <c r="T398" t="s">
        <v>7492</v>
      </c>
      <c r="U398" t="s">
        <v>810</v>
      </c>
      <c r="V398" t="s">
        <v>1716</v>
      </c>
      <c r="W398" t="s">
        <v>88</v>
      </c>
      <c r="X398" s="11">
        <v>44021</v>
      </c>
      <c r="Y398" t="s">
        <v>1717</v>
      </c>
      <c r="Z398" t="s">
        <v>219</v>
      </c>
      <c r="AA398" s="11">
        <v>44021</v>
      </c>
      <c r="AB398" t="s">
        <v>220</v>
      </c>
      <c r="AC398" t="s">
        <v>2407</v>
      </c>
      <c r="AD398" t="s">
        <v>3868</v>
      </c>
      <c r="AE398">
        <v>58.08</v>
      </c>
      <c r="AF398" t="s">
        <v>52</v>
      </c>
      <c r="AG398">
        <v>58.08</v>
      </c>
      <c r="AH398" t="s">
        <v>52</v>
      </c>
      <c r="AI398">
        <v>0</v>
      </c>
      <c r="AJ398" t="s">
        <v>101</v>
      </c>
      <c r="AK398" t="s">
        <v>51</v>
      </c>
      <c r="AL398" t="s">
        <v>97</v>
      </c>
      <c r="AM398" t="s">
        <v>2488</v>
      </c>
      <c r="AN398">
        <v>1</v>
      </c>
      <c r="AO398">
        <v>0</v>
      </c>
      <c r="AP398" t="s">
        <v>2473</v>
      </c>
      <c r="AQ398" t="s">
        <v>2526</v>
      </c>
      <c r="AR398" t="s">
        <v>2407</v>
      </c>
      <c r="AS398" t="s">
        <v>7493</v>
      </c>
      <c r="AT398" t="s">
        <v>102</v>
      </c>
    </row>
    <row r="399" spans="1:46" x14ac:dyDescent="0.35">
      <c r="A399" t="s">
        <v>1513</v>
      </c>
      <c r="B399" t="s">
        <v>1515</v>
      </c>
      <c r="E399" t="s">
        <v>644</v>
      </c>
      <c r="G399">
        <v>0</v>
      </c>
      <c r="H399" s="11">
        <v>43993</v>
      </c>
      <c r="I399">
        <v>17911</v>
      </c>
      <c r="L399" t="s">
        <v>35</v>
      </c>
      <c r="Q399" s="11">
        <v>43996</v>
      </c>
      <c r="R399" t="s">
        <v>4155</v>
      </c>
      <c r="S399" t="s">
        <v>4154</v>
      </c>
      <c r="T399" t="s">
        <v>7492</v>
      </c>
      <c r="U399" t="s">
        <v>649</v>
      </c>
      <c r="V399" t="s">
        <v>1513</v>
      </c>
      <c r="W399" t="s">
        <v>217</v>
      </c>
      <c r="X399" s="11">
        <v>43997</v>
      </c>
      <c r="Y399" t="s">
        <v>1516</v>
      </c>
      <c r="Z399" t="s">
        <v>219</v>
      </c>
      <c r="AA399" s="11">
        <v>43980</v>
      </c>
      <c r="AB399" t="s">
        <v>220</v>
      </c>
      <c r="AC399" t="s">
        <v>2407</v>
      </c>
      <c r="AD399" t="s">
        <v>3802</v>
      </c>
      <c r="AE399">
        <v>544.5</v>
      </c>
      <c r="AF399" t="s">
        <v>52</v>
      </c>
      <c r="AG399">
        <v>544.5</v>
      </c>
      <c r="AH399" t="s">
        <v>52</v>
      </c>
      <c r="AI399">
        <v>0</v>
      </c>
      <c r="AJ399" t="s">
        <v>101</v>
      </c>
      <c r="AK399" t="s">
        <v>51</v>
      </c>
      <c r="AL399" t="s">
        <v>97</v>
      </c>
      <c r="AM399" t="s">
        <v>2488</v>
      </c>
      <c r="AN399">
        <v>1</v>
      </c>
      <c r="AO399">
        <v>0</v>
      </c>
      <c r="AP399" t="s">
        <v>2590</v>
      </c>
      <c r="AQ399" t="s">
        <v>2512</v>
      </c>
      <c r="AR399" t="s">
        <v>2407</v>
      </c>
      <c r="AS399" t="s">
        <v>7493</v>
      </c>
      <c r="AT399" t="s">
        <v>102</v>
      </c>
    </row>
    <row r="400" spans="1:46" x14ac:dyDescent="0.35">
      <c r="A400" t="s">
        <v>1176</v>
      </c>
      <c r="B400" t="s">
        <v>1175</v>
      </c>
      <c r="E400" t="s">
        <v>809</v>
      </c>
      <c r="G400">
        <v>0</v>
      </c>
      <c r="H400" s="11">
        <v>43949</v>
      </c>
      <c r="I400">
        <v>13144</v>
      </c>
      <c r="J400" t="s">
        <v>934</v>
      </c>
      <c r="K400" s="11">
        <v>43995</v>
      </c>
      <c r="L400" t="s">
        <v>35</v>
      </c>
      <c r="Q400" s="11">
        <v>43958</v>
      </c>
      <c r="R400" t="s">
        <v>4155</v>
      </c>
      <c r="S400" t="s">
        <v>4154</v>
      </c>
      <c r="T400" t="s">
        <v>7492</v>
      </c>
      <c r="U400" t="s">
        <v>810</v>
      </c>
      <c r="V400" t="s">
        <v>1176</v>
      </c>
      <c r="W400" t="s">
        <v>88</v>
      </c>
      <c r="X400" s="11">
        <v>43955</v>
      </c>
      <c r="Y400" t="s">
        <v>1177</v>
      </c>
      <c r="Z400" t="s">
        <v>219</v>
      </c>
      <c r="AA400" s="11">
        <v>43955</v>
      </c>
      <c r="AB400" t="s">
        <v>220</v>
      </c>
      <c r="AC400" t="s">
        <v>2407</v>
      </c>
      <c r="AD400" t="s">
        <v>3708</v>
      </c>
      <c r="AE400">
        <v>951350.4</v>
      </c>
      <c r="AF400" t="s">
        <v>52</v>
      </c>
      <c r="AG400">
        <v>951350.40000000014</v>
      </c>
      <c r="AH400" t="s">
        <v>52</v>
      </c>
      <c r="AI400">
        <v>0</v>
      </c>
      <c r="AJ400" t="s">
        <v>101</v>
      </c>
      <c r="AK400" t="s">
        <v>51</v>
      </c>
      <c r="AL400" t="s">
        <v>97</v>
      </c>
      <c r="AM400" t="s">
        <v>2488</v>
      </c>
      <c r="AN400">
        <v>1</v>
      </c>
      <c r="AO400">
        <v>0</v>
      </c>
      <c r="AP400" t="s">
        <v>2590</v>
      </c>
      <c r="AQ400" t="s">
        <v>2512</v>
      </c>
      <c r="AR400" t="s">
        <v>2407</v>
      </c>
      <c r="AS400" t="s">
        <v>7493</v>
      </c>
      <c r="AT400" t="s">
        <v>102</v>
      </c>
    </row>
    <row r="401" spans="1:46" x14ac:dyDescent="0.35">
      <c r="A401" t="s">
        <v>1728</v>
      </c>
      <c r="C401" t="s">
        <v>1078</v>
      </c>
      <c r="D401" t="s">
        <v>1720</v>
      </c>
      <c r="E401" t="s">
        <v>1726</v>
      </c>
      <c r="H401" s="11">
        <v>44097</v>
      </c>
      <c r="I401" s="11">
        <v>22539</v>
      </c>
      <c r="J401" t="s">
        <v>1722</v>
      </c>
      <c r="K401" t="s">
        <v>1722</v>
      </c>
      <c r="L401" t="s">
        <v>35</v>
      </c>
      <c r="Q401" s="11">
        <v>44099</v>
      </c>
      <c r="R401" t="s">
        <v>4155</v>
      </c>
      <c r="S401" t="s">
        <v>4154</v>
      </c>
      <c r="T401" t="s">
        <v>7492</v>
      </c>
      <c r="U401" t="s">
        <v>1727</v>
      </c>
      <c r="V401" t="s">
        <v>1728</v>
      </c>
      <c r="W401" t="s">
        <v>88</v>
      </c>
      <c r="X401" s="11">
        <v>44027</v>
      </c>
      <c r="Y401" t="s">
        <v>1725</v>
      </c>
      <c r="Z401" t="s">
        <v>219</v>
      </c>
      <c r="AA401" s="11">
        <v>44027</v>
      </c>
      <c r="AB401" t="s">
        <v>220</v>
      </c>
      <c r="AC401" t="s">
        <v>2407</v>
      </c>
      <c r="AD401" t="s">
        <v>3870</v>
      </c>
      <c r="AE401">
        <v>4060250</v>
      </c>
      <c r="AF401" t="s">
        <v>52</v>
      </c>
      <c r="AG401">
        <v>0</v>
      </c>
      <c r="AH401" t="s">
        <v>52</v>
      </c>
      <c r="AI401">
        <v>4060250</v>
      </c>
      <c r="AJ401" t="s">
        <v>101</v>
      </c>
      <c r="AK401" t="s">
        <v>103</v>
      </c>
      <c r="AL401" t="s">
        <v>97</v>
      </c>
      <c r="AM401" t="s">
        <v>2488</v>
      </c>
      <c r="AN401">
        <v>1</v>
      </c>
      <c r="AO401">
        <v>0</v>
      </c>
      <c r="AP401" t="s">
        <v>2590</v>
      </c>
      <c r="AQ401" t="s">
        <v>2512</v>
      </c>
      <c r="AR401" t="s">
        <v>2407</v>
      </c>
      <c r="AS401" t="s">
        <v>7497</v>
      </c>
      <c r="AT401" t="s">
        <v>104</v>
      </c>
    </row>
    <row r="402" spans="1:46" x14ac:dyDescent="0.35">
      <c r="A402" t="s">
        <v>1724</v>
      </c>
      <c r="C402" t="s">
        <v>1078</v>
      </c>
      <c r="D402" t="s">
        <v>1720</v>
      </c>
      <c r="E402" t="s">
        <v>1721</v>
      </c>
      <c r="H402" s="11">
        <v>44097</v>
      </c>
      <c r="I402" s="11">
        <v>22539</v>
      </c>
      <c r="J402" t="s">
        <v>1722</v>
      </c>
      <c r="K402" t="s">
        <v>1722</v>
      </c>
      <c r="L402" t="s">
        <v>35</v>
      </c>
      <c r="Q402" s="11">
        <v>44099</v>
      </c>
      <c r="R402" t="s">
        <v>4155</v>
      </c>
      <c r="S402" t="s">
        <v>4154</v>
      </c>
      <c r="T402" t="s">
        <v>7492</v>
      </c>
      <c r="U402" t="s">
        <v>1723</v>
      </c>
      <c r="V402" t="s">
        <v>1724</v>
      </c>
      <c r="W402" t="s">
        <v>88</v>
      </c>
      <c r="X402" s="11">
        <v>44027</v>
      </c>
      <c r="Y402" t="s">
        <v>1725</v>
      </c>
      <c r="Z402" t="s">
        <v>219</v>
      </c>
      <c r="AA402" s="11">
        <v>44027</v>
      </c>
      <c r="AB402" t="s">
        <v>220</v>
      </c>
      <c r="AC402" t="s">
        <v>2407</v>
      </c>
      <c r="AD402" t="s">
        <v>3871</v>
      </c>
      <c r="AE402">
        <v>6202460</v>
      </c>
      <c r="AF402" t="s">
        <v>52</v>
      </c>
      <c r="AG402">
        <v>0</v>
      </c>
      <c r="AH402" t="s">
        <v>52</v>
      </c>
      <c r="AI402">
        <v>6202460</v>
      </c>
      <c r="AJ402" t="s">
        <v>101</v>
      </c>
      <c r="AK402" t="s">
        <v>103</v>
      </c>
      <c r="AL402" t="s">
        <v>97</v>
      </c>
      <c r="AM402" t="s">
        <v>2488</v>
      </c>
      <c r="AN402">
        <v>1</v>
      </c>
      <c r="AO402">
        <v>0</v>
      </c>
      <c r="AP402" t="s">
        <v>2590</v>
      </c>
      <c r="AQ402" t="s">
        <v>2512</v>
      </c>
      <c r="AR402" t="s">
        <v>2407</v>
      </c>
      <c r="AS402" t="s">
        <v>7497</v>
      </c>
      <c r="AT402" t="s">
        <v>104</v>
      </c>
    </row>
    <row r="403" spans="1:46" x14ac:dyDescent="0.35">
      <c r="A403" t="s">
        <v>1689</v>
      </c>
      <c r="B403" t="s">
        <v>1591</v>
      </c>
      <c r="C403" t="s">
        <v>117</v>
      </c>
      <c r="E403" t="s">
        <v>1687</v>
      </c>
      <c r="H403" t="s">
        <v>1592</v>
      </c>
      <c r="I403" t="s">
        <v>1593</v>
      </c>
      <c r="J403" t="s">
        <v>1594</v>
      </c>
      <c r="K403" s="11">
        <v>44008</v>
      </c>
      <c r="L403" t="s">
        <v>35</v>
      </c>
      <c r="Q403" s="11">
        <v>44008</v>
      </c>
      <c r="R403" t="s">
        <v>4155</v>
      </c>
      <c r="S403" t="s">
        <v>4154</v>
      </c>
      <c r="T403" t="s">
        <v>7492</v>
      </c>
      <c r="U403" t="s">
        <v>1688</v>
      </c>
      <c r="V403" t="s">
        <v>1689</v>
      </c>
      <c r="W403" t="s">
        <v>88</v>
      </c>
      <c r="X403" s="11">
        <v>44012</v>
      </c>
      <c r="Y403" t="s">
        <v>1690</v>
      </c>
      <c r="Z403" t="s">
        <v>219</v>
      </c>
      <c r="AA403" s="11">
        <v>44012</v>
      </c>
      <c r="AB403" t="s">
        <v>220</v>
      </c>
      <c r="AC403" t="s">
        <v>2407</v>
      </c>
      <c r="AD403" t="s">
        <v>3855</v>
      </c>
      <c r="AE403">
        <v>892686.89</v>
      </c>
      <c r="AF403" t="s">
        <v>52</v>
      </c>
      <c r="AG403">
        <v>892686.89</v>
      </c>
      <c r="AH403" t="s">
        <v>52</v>
      </c>
      <c r="AI403">
        <v>0</v>
      </c>
      <c r="AJ403" t="s">
        <v>101</v>
      </c>
      <c r="AK403" t="s">
        <v>103</v>
      </c>
      <c r="AL403" t="s">
        <v>97</v>
      </c>
      <c r="AM403" t="s">
        <v>2488</v>
      </c>
      <c r="AN403">
        <v>1</v>
      </c>
      <c r="AO403">
        <v>0</v>
      </c>
      <c r="AP403" t="s">
        <v>2580</v>
      </c>
      <c r="AQ403" t="s">
        <v>2512</v>
      </c>
      <c r="AR403" t="s">
        <v>2407</v>
      </c>
      <c r="AS403" t="s">
        <v>7497</v>
      </c>
      <c r="AT403" t="s">
        <v>104</v>
      </c>
    </row>
    <row r="404" spans="1:46" x14ac:dyDescent="0.35">
      <c r="A404" t="s">
        <v>1782</v>
      </c>
      <c r="B404" t="s">
        <v>1591</v>
      </c>
      <c r="C404" t="s">
        <v>117</v>
      </c>
      <c r="D404" t="s">
        <v>1779</v>
      </c>
      <c r="E404" t="s">
        <v>1780</v>
      </c>
      <c r="H404" t="s">
        <v>1592</v>
      </c>
      <c r="I404" t="s">
        <v>1593</v>
      </c>
      <c r="J404" t="s">
        <v>1594</v>
      </c>
      <c r="K404" s="11">
        <v>44008</v>
      </c>
      <c r="L404" t="s">
        <v>35</v>
      </c>
      <c r="Q404" s="11">
        <v>44008</v>
      </c>
      <c r="R404" t="s">
        <v>4155</v>
      </c>
      <c r="S404" t="s">
        <v>4154</v>
      </c>
      <c r="T404" t="s">
        <v>7492</v>
      </c>
      <c r="U404" t="s">
        <v>1781</v>
      </c>
      <c r="V404" t="s">
        <v>1782</v>
      </c>
      <c r="W404" t="s">
        <v>88</v>
      </c>
      <c r="X404" s="11">
        <v>44039</v>
      </c>
      <c r="Y404" t="s">
        <v>1783</v>
      </c>
      <c r="Z404" t="s">
        <v>219</v>
      </c>
      <c r="AA404" s="11">
        <v>44039</v>
      </c>
      <c r="AB404" t="s">
        <v>220</v>
      </c>
      <c r="AC404" t="s">
        <v>2407</v>
      </c>
      <c r="AD404" t="s">
        <v>3886</v>
      </c>
      <c r="AE404">
        <v>729630</v>
      </c>
      <c r="AF404" t="s">
        <v>52</v>
      </c>
      <c r="AG404">
        <v>0</v>
      </c>
      <c r="AH404" t="s">
        <v>52</v>
      </c>
      <c r="AI404">
        <v>729630</v>
      </c>
      <c r="AJ404" t="s">
        <v>101</v>
      </c>
      <c r="AK404" t="s">
        <v>103</v>
      </c>
      <c r="AL404" t="s">
        <v>97</v>
      </c>
      <c r="AM404" t="s">
        <v>2488</v>
      </c>
      <c r="AN404">
        <v>1</v>
      </c>
      <c r="AO404">
        <v>0</v>
      </c>
      <c r="AP404" t="s">
        <v>2590</v>
      </c>
      <c r="AQ404" t="s">
        <v>2512</v>
      </c>
      <c r="AR404" t="s">
        <v>2407</v>
      </c>
      <c r="AS404" t="s">
        <v>7497</v>
      </c>
      <c r="AT404" t="s">
        <v>104</v>
      </c>
    </row>
    <row r="405" spans="1:46" x14ac:dyDescent="0.35">
      <c r="A405" t="s">
        <v>2066</v>
      </c>
      <c r="B405" t="s">
        <v>2063</v>
      </c>
      <c r="C405" t="s">
        <v>347</v>
      </c>
      <c r="E405" t="s">
        <v>2064</v>
      </c>
      <c r="H405" t="s">
        <v>2063</v>
      </c>
      <c r="K405" s="11">
        <v>44085</v>
      </c>
      <c r="L405" t="s">
        <v>35</v>
      </c>
      <c r="R405" t="s">
        <v>4155</v>
      </c>
      <c r="S405" t="s">
        <v>4154</v>
      </c>
      <c r="T405" t="s">
        <v>7492</v>
      </c>
      <c r="U405" t="s">
        <v>2065</v>
      </c>
      <c r="V405" t="s">
        <v>2066</v>
      </c>
      <c r="W405" t="s">
        <v>88</v>
      </c>
      <c r="X405" s="11">
        <v>44129</v>
      </c>
      <c r="Y405" t="s">
        <v>2067</v>
      </c>
      <c r="Z405" t="s">
        <v>219</v>
      </c>
      <c r="AA405" s="11">
        <v>44110</v>
      </c>
      <c r="AB405" t="s">
        <v>220</v>
      </c>
      <c r="AC405" t="s">
        <v>4161</v>
      </c>
      <c r="AD405" t="s">
        <v>3965</v>
      </c>
      <c r="AE405">
        <v>5742013.54</v>
      </c>
      <c r="AF405" t="s">
        <v>52</v>
      </c>
      <c r="AG405">
        <v>5742013.540000001</v>
      </c>
      <c r="AH405" t="s">
        <v>52</v>
      </c>
      <c r="AI405">
        <v>0</v>
      </c>
      <c r="AJ405" t="s">
        <v>101</v>
      </c>
      <c r="AK405" t="s">
        <v>103</v>
      </c>
      <c r="AL405" t="s">
        <v>97</v>
      </c>
      <c r="AM405" t="s">
        <v>2476</v>
      </c>
      <c r="AN405">
        <v>7300</v>
      </c>
      <c r="AO405">
        <v>0</v>
      </c>
      <c r="AP405" t="s">
        <v>2590</v>
      </c>
      <c r="AQ405" t="s">
        <v>2512</v>
      </c>
      <c r="AR405" t="s">
        <v>2407</v>
      </c>
      <c r="AS405" t="s">
        <v>7497</v>
      </c>
      <c r="AT405" t="s">
        <v>104</v>
      </c>
    </row>
    <row r="406" spans="1:46" x14ac:dyDescent="0.35">
      <c r="A406" t="s">
        <v>2319</v>
      </c>
      <c r="B406" t="s">
        <v>2323</v>
      </c>
      <c r="C406" t="s">
        <v>347</v>
      </c>
      <c r="E406" t="s">
        <v>2317</v>
      </c>
      <c r="H406" s="11">
        <v>44134</v>
      </c>
      <c r="I406">
        <v>24035</v>
      </c>
      <c r="L406" t="s">
        <v>35</v>
      </c>
      <c r="M406" t="s">
        <v>332</v>
      </c>
      <c r="P406" s="11">
        <v>44134</v>
      </c>
      <c r="Q406" t="s">
        <v>1840</v>
      </c>
      <c r="R406" t="s">
        <v>4155</v>
      </c>
      <c r="S406" t="s">
        <v>2478</v>
      </c>
      <c r="T406" t="s">
        <v>7502</v>
      </c>
      <c r="U406" t="s">
        <v>2318</v>
      </c>
      <c r="V406" t="s">
        <v>2319</v>
      </c>
      <c r="W406" t="s">
        <v>2324</v>
      </c>
      <c r="X406" s="11">
        <v>44055</v>
      </c>
      <c r="Y406" t="s">
        <v>2322</v>
      </c>
      <c r="AA406" s="11">
        <v>44055</v>
      </c>
      <c r="AC406" t="s">
        <v>2407</v>
      </c>
      <c r="AD406" t="s">
        <v>4086</v>
      </c>
      <c r="AE406">
        <v>12730.2</v>
      </c>
      <c r="AF406" t="s">
        <v>52</v>
      </c>
      <c r="AG406">
        <v>0</v>
      </c>
      <c r="AH406" t="s">
        <v>52</v>
      </c>
      <c r="AI406">
        <v>12730.2</v>
      </c>
      <c r="AJ406" t="s">
        <v>101</v>
      </c>
      <c r="AK406" t="s">
        <v>103</v>
      </c>
      <c r="AL406" t="s">
        <v>97</v>
      </c>
      <c r="AM406" t="s">
        <v>2476</v>
      </c>
      <c r="AN406">
        <v>1</v>
      </c>
      <c r="AO406">
        <v>1</v>
      </c>
      <c r="AP406" t="s">
        <v>2580</v>
      </c>
      <c r="AQ406" t="s">
        <v>2512</v>
      </c>
      <c r="AR406" t="s">
        <v>2407</v>
      </c>
      <c r="AS406" t="s">
        <v>7497</v>
      </c>
      <c r="AT406" t="s">
        <v>104</v>
      </c>
    </row>
    <row r="407" spans="1:46" x14ac:dyDescent="0.35">
      <c r="A407" t="s">
        <v>2319</v>
      </c>
      <c r="B407" t="s">
        <v>2316</v>
      </c>
      <c r="C407" t="s">
        <v>347</v>
      </c>
      <c r="E407" t="s">
        <v>2317</v>
      </c>
      <c r="H407" s="11">
        <v>44050</v>
      </c>
      <c r="I407">
        <v>20211</v>
      </c>
      <c r="L407" t="s">
        <v>35</v>
      </c>
      <c r="M407" t="s">
        <v>332</v>
      </c>
      <c r="P407" s="11">
        <v>44050</v>
      </c>
      <c r="Q407" s="11">
        <v>44061</v>
      </c>
      <c r="R407" t="s">
        <v>4155</v>
      </c>
      <c r="S407" t="s">
        <v>2478</v>
      </c>
      <c r="T407" t="s">
        <v>7502</v>
      </c>
      <c r="U407" t="s">
        <v>2318</v>
      </c>
      <c r="V407" t="s">
        <v>2319</v>
      </c>
      <c r="W407" t="s">
        <v>421</v>
      </c>
      <c r="X407" s="11">
        <v>44055</v>
      </c>
      <c r="Y407" t="s">
        <v>2322</v>
      </c>
      <c r="AA407" s="11">
        <v>44055</v>
      </c>
      <c r="AC407" t="s">
        <v>2407</v>
      </c>
      <c r="AD407" t="s">
        <v>3954</v>
      </c>
      <c r="AE407">
        <v>9175.8700000000008</v>
      </c>
      <c r="AF407" t="s">
        <v>52</v>
      </c>
      <c r="AG407">
        <v>9175.8700000000008</v>
      </c>
      <c r="AH407" t="s">
        <v>52</v>
      </c>
      <c r="AI407">
        <v>0</v>
      </c>
      <c r="AJ407" t="s">
        <v>101</v>
      </c>
      <c r="AK407" t="s">
        <v>103</v>
      </c>
      <c r="AL407" t="s">
        <v>97</v>
      </c>
      <c r="AM407" t="s">
        <v>2476</v>
      </c>
      <c r="AN407">
        <v>1</v>
      </c>
      <c r="AO407">
        <v>0</v>
      </c>
      <c r="AP407" t="s">
        <v>2580</v>
      </c>
      <c r="AQ407" t="s">
        <v>2512</v>
      </c>
      <c r="AR407" t="s">
        <v>2407</v>
      </c>
      <c r="AS407" t="s">
        <v>7497</v>
      </c>
      <c r="AT407" t="s">
        <v>104</v>
      </c>
    </row>
    <row r="408" spans="1:46" x14ac:dyDescent="0.35">
      <c r="A408" t="s">
        <v>2319</v>
      </c>
      <c r="B408" t="s">
        <v>2323</v>
      </c>
      <c r="C408" t="s">
        <v>347</v>
      </c>
      <c r="E408" t="s">
        <v>2317</v>
      </c>
      <c r="H408" s="11">
        <v>44134</v>
      </c>
      <c r="I408">
        <v>24035</v>
      </c>
      <c r="L408" t="s">
        <v>35</v>
      </c>
      <c r="M408" t="s">
        <v>332</v>
      </c>
      <c r="P408" s="11">
        <v>44134</v>
      </c>
      <c r="Q408" t="s">
        <v>1840</v>
      </c>
      <c r="R408" t="s">
        <v>4155</v>
      </c>
      <c r="S408" t="s">
        <v>2478</v>
      </c>
      <c r="T408" t="s">
        <v>7502</v>
      </c>
      <c r="U408" t="s">
        <v>2318</v>
      </c>
      <c r="V408" t="s">
        <v>2319</v>
      </c>
      <c r="W408" t="s">
        <v>511</v>
      </c>
      <c r="X408" s="11">
        <v>44055</v>
      </c>
      <c r="Y408" t="s">
        <v>2322</v>
      </c>
      <c r="AA408" s="11">
        <v>44055</v>
      </c>
      <c r="AC408" t="s">
        <v>2407</v>
      </c>
      <c r="AD408" t="s">
        <v>3992</v>
      </c>
      <c r="AE408">
        <v>12701.099999999999</v>
      </c>
      <c r="AF408" t="s">
        <v>52</v>
      </c>
      <c r="AG408">
        <v>12701.1</v>
      </c>
      <c r="AH408" t="s">
        <v>52</v>
      </c>
      <c r="AI408">
        <v>0</v>
      </c>
      <c r="AJ408" t="s">
        <v>101</v>
      </c>
      <c r="AK408" t="s">
        <v>103</v>
      </c>
      <c r="AL408" t="s">
        <v>97</v>
      </c>
      <c r="AM408" t="s">
        <v>2476</v>
      </c>
      <c r="AN408">
        <v>1</v>
      </c>
      <c r="AO408">
        <v>0</v>
      </c>
      <c r="AP408" t="s">
        <v>2580</v>
      </c>
      <c r="AQ408" t="s">
        <v>2512</v>
      </c>
      <c r="AR408" t="s">
        <v>2407</v>
      </c>
      <c r="AS408" t="s">
        <v>7497</v>
      </c>
      <c r="AT408" t="s">
        <v>104</v>
      </c>
    </row>
    <row r="409" spans="1:46" x14ac:dyDescent="0.35">
      <c r="A409" t="s">
        <v>2319</v>
      </c>
      <c r="B409" t="s">
        <v>2323</v>
      </c>
      <c r="C409" t="s">
        <v>347</v>
      </c>
      <c r="E409" t="s">
        <v>2317</v>
      </c>
      <c r="H409" s="11">
        <v>44134</v>
      </c>
      <c r="I409">
        <v>24035</v>
      </c>
      <c r="L409" t="s">
        <v>35</v>
      </c>
      <c r="M409" t="s">
        <v>332</v>
      </c>
      <c r="P409" s="11">
        <v>44134</v>
      </c>
      <c r="Q409" t="s">
        <v>1840</v>
      </c>
      <c r="R409" t="s">
        <v>4155</v>
      </c>
      <c r="S409" t="s">
        <v>2478</v>
      </c>
      <c r="T409" t="s">
        <v>7502</v>
      </c>
      <c r="U409" t="s">
        <v>2318</v>
      </c>
      <c r="V409" t="s">
        <v>2319</v>
      </c>
      <c r="W409" t="s">
        <v>515</v>
      </c>
      <c r="X409" s="11">
        <v>44055</v>
      </c>
      <c r="Y409" t="s">
        <v>2322</v>
      </c>
      <c r="AA409" s="11">
        <v>44055</v>
      </c>
      <c r="AC409" t="s">
        <v>2407</v>
      </c>
      <c r="AD409" t="s">
        <v>4009</v>
      </c>
      <c r="AE409">
        <v>12730.2</v>
      </c>
      <c r="AF409" t="s">
        <v>52</v>
      </c>
      <c r="AG409">
        <v>0</v>
      </c>
      <c r="AH409" t="s">
        <v>52</v>
      </c>
      <c r="AI409">
        <v>12730.2</v>
      </c>
      <c r="AJ409" t="s">
        <v>101</v>
      </c>
      <c r="AK409" t="s">
        <v>103</v>
      </c>
      <c r="AL409" t="s">
        <v>97</v>
      </c>
      <c r="AM409" t="s">
        <v>2476</v>
      </c>
      <c r="AN409">
        <v>1</v>
      </c>
      <c r="AO409">
        <v>1</v>
      </c>
      <c r="AP409" t="s">
        <v>2580</v>
      </c>
      <c r="AQ409" t="s">
        <v>2512</v>
      </c>
      <c r="AR409" t="s">
        <v>2407</v>
      </c>
      <c r="AS409" t="s">
        <v>7497</v>
      </c>
      <c r="AT409" t="s">
        <v>104</v>
      </c>
    </row>
    <row r="410" spans="1:46" x14ac:dyDescent="0.35">
      <c r="A410" t="s">
        <v>2319</v>
      </c>
      <c r="B410" t="s">
        <v>2323</v>
      </c>
      <c r="C410" t="s">
        <v>347</v>
      </c>
      <c r="E410" t="s">
        <v>2317</v>
      </c>
      <c r="H410" s="11">
        <v>44134</v>
      </c>
      <c r="I410">
        <v>24035</v>
      </c>
      <c r="L410" t="s">
        <v>35</v>
      </c>
      <c r="M410" t="s">
        <v>332</v>
      </c>
      <c r="P410" s="11">
        <v>44134</v>
      </c>
      <c r="Q410" t="s">
        <v>1840</v>
      </c>
      <c r="R410" t="s">
        <v>4155</v>
      </c>
      <c r="S410" t="s">
        <v>2478</v>
      </c>
      <c r="T410" t="s">
        <v>7502</v>
      </c>
      <c r="U410" t="s">
        <v>2318</v>
      </c>
      <c r="V410" t="s">
        <v>2319</v>
      </c>
      <c r="W410" t="s">
        <v>2325</v>
      </c>
      <c r="X410" s="11">
        <v>44055</v>
      </c>
      <c r="Y410" t="s">
        <v>2326</v>
      </c>
      <c r="AA410" s="11">
        <v>44055</v>
      </c>
      <c r="AC410" t="s">
        <v>2407</v>
      </c>
      <c r="AD410" t="s">
        <v>4087</v>
      </c>
      <c r="AE410">
        <v>30505.369999999988</v>
      </c>
      <c r="AF410" t="s">
        <v>52</v>
      </c>
      <c r="AG410">
        <v>0</v>
      </c>
      <c r="AH410" t="s">
        <v>52</v>
      </c>
      <c r="AI410">
        <v>30505.369999999988</v>
      </c>
      <c r="AJ410" t="s">
        <v>101</v>
      </c>
      <c r="AK410" t="s">
        <v>103</v>
      </c>
      <c r="AL410" t="s">
        <v>97</v>
      </c>
      <c r="AM410" t="s">
        <v>2488</v>
      </c>
      <c r="AN410">
        <v>1</v>
      </c>
      <c r="AO410">
        <v>0</v>
      </c>
      <c r="AP410" t="s">
        <v>2580</v>
      </c>
      <c r="AQ410" t="s">
        <v>2512</v>
      </c>
      <c r="AR410" t="s">
        <v>2407</v>
      </c>
      <c r="AS410" t="s">
        <v>7497</v>
      </c>
      <c r="AT410" t="s">
        <v>104</v>
      </c>
    </row>
    <row r="411" spans="1:46" x14ac:dyDescent="0.35">
      <c r="A411" t="s">
        <v>2035</v>
      </c>
      <c r="B411" t="s">
        <v>2000</v>
      </c>
      <c r="C411" t="s">
        <v>347</v>
      </c>
      <c r="E411" t="s">
        <v>2033</v>
      </c>
      <c r="H411" s="11">
        <v>44082</v>
      </c>
      <c r="I411">
        <v>21541</v>
      </c>
      <c r="K411" s="11">
        <v>44085</v>
      </c>
      <c r="L411" t="s">
        <v>35</v>
      </c>
      <c r="Q411" t="s">
        <v>350</v>
      </c>
      <c r="R411" t="s">
        <v>4155</v>
      </c>
      <c r="S411" t="s">
        <v>4154</v>
      </c>
      <c r="T411" t="s">
        <v>7492</v>
      </c>
      <c r="U411" t="s">
        <v>2034</v>
      </c>
      <c r="V411" t="s">
        <v>2035</v>
      </c>
      <c r="W411" t="s">
        <v>88</v>
      </c>
      <c r="X411" s="11">
        <v>44120</v>
      </c>
      <c r="Y411" t="s">
        <v>2036</v>
      </c>
      <c r="Z411" t="s">
        <v>219</v>
      </c>
      <c r="AA411" s="11">
        <v>44110</v>
      </c>
      <c r="AB411" t="s">
        <v>220</v>
      </c>
      <c r="AC411" t="s">
        <v>2407</v>
      </c>
      <c r="AD411" t="s">
        <v>3983</v>
      </c>
      <c r="AE411">
        <v>51195.1</v>
      </c>
      <c r="AF411" t="s">
        <v>52</v>
      </c>
      <c r="AG411">
        <v>0</v>
      </c>
      <c r="AH411" t="s">
        <v>52</v>
      </c>
      <c r="AI411">
        <v>51195.1</v>
      </c>
      <c r="AJ411" t="s">
        <v>101</v>
      </c>
      <c r="AK411" t="s">
        <v>103</v>
      </c>
      <c r="AL411" t="s">
        <v>97</v>
      </c>
      <c r="AM411" t="s">
        <v>2476</v>
      </c>
      <c r="AN411">
        <v>5</v>
      </c>
      <c r="AO411">
        <v>5</v>
      </c>
      <c r="AP411" t="s">
        <v>2590</v>
      </c>
      <c r="AQ411" t="s">
        <v>2512</v>
      </c>
      <c r="AR411" t="s">
        <v>2407</v>
      </c>
      <c r="AS411" t="s">
        <v>7497</v>
      </c>
      <c r="AT411" t="s">
        <v>104</v>
      </c>
    </row>
    <row r="412" spans="1:46" x14ac:dyDescent="0.35">
      <c r="A412" t="s">
        <v>1995</v>
      </c>
      <c r="D412" t="s">
        <v>1851</v>
      </c>
      <c r="E412" t="s">
        <v>1993</v>
      </c>
      <c r="H412" t="s">
        <v>1957</v>
      </c>
      <c r="I412" t="s">
        <v>1957</v>
      </c>
      <c r="J412" t="s">
        <v>1957</v>
      </c>
      <c r="K412" t="s">
        <v>1957</v>
      </c>
      <c r="L412" t="s">
        <v>35</v>
      </c>
      <c r="M412" t="s">
        <v>332</v>
      </c>
      <c r="O412" t="s">
        <v>163</v>
      </c>
      <c r="P412" s="11">
        <v>44154</v>
      </c>
      <c r="Q412" t="s">
        <v>1870</v>
      </c>
      <c r="R412" t="s">
        <v>4158</v>
      </c>
      <c r="S412" t="s">
        <v>2478</v>
      </c>
      <c r="T412" t="s">
        <v>7492</v>
      </c>
      <c r="U412" t="s">
        <v>1994</v>
      </c>
      <c r="V412" t="s">
        <v>1995</v>
      </c>
      <c r="W412" t="s">
        <v>217</v>
      </c>
      <c r="X412" s="11">
        <v>44109</v>
      </c>
      <c r="Y412" t="s">
        <v>1997</v>
      </c>
      <c r="Z412" t="s">
        <v>219</v>
      </c>
      <c r="AA412" s="11">
        <v>44109</v>
      </c>
      <c r="AB412" t="s">
        <v>220</v>
      </c>
      <c r="AC412" t="s">
        <v>2407</v>
      </c>
      <c r="AD412" t="s">
        <v>3961</v>
      </c>
      <c r="AE412">
        <v>577.29999999999995</v>
      </c>
      <c r="AF412" t="s">
        <v>52</v>
      </c>
      <c r="AG412">
        <v>577.29999999999995</v>
      </c>
      <c r="AH412" t="s">
        <v>52</v>
      </c>
      <c r="AI412">
        <v>0</v>
      </c>
      <c r="AJ412" t="s">
        <v>101</v>
      </c>
      <c r="AK412" t="s">
        <v>74</v>
      </c>
      <c r="AL412" t="s">
        <v>97</v>
      </c>
      <c r="AM412" t="s">
        <v>2488</v>
      </c>
      <c r="AN412">
        <v>1</v>
      </c>
      <c r="AO412">
        <v>0</v>
      </c>
      <c r="AP412" t="s">
        <v>2638</v>
      </c>
      <c r="AQ412" t="s">
        <v>2526</v>
      </c>
      <c r="AR412" t="s">
        <v>2407</v>
      </c>
      <c r="AS412" t="s">
        <v>7509</v>
      </c>
      <c r="AT412" t="s">
        <v>116</v>
      </c>
    </row>
    <row r="413" spans="1:46" x14ac:dyDescent="0.35">
      <c r="A413" t="s">
        <v>1995</v>
      </c>
      <c r="D413" t="s">
        <v>1851</v>
      </c>
      <c r="E413" t="s">
        <v>1993</v>
      </c>
      <c r="H413" t="s">
        <v>1957</v>
      </c>
      <c r="I413" t="s">
        <v>1957</v>
      </c>
      <c r="J413" t="s">
        <v>1957</v>
      </c>
      <c r="K413" t="s">
        <v>1957</v>
      </c>
      <c r="L413" t="s">
        <v>35</v>
      </c>
      <c r="M413" t="s">
        <v>332</v>
      </c>
      <c r="O413" t="s">
        <v>163</v>
      </c>
      <c r="P413" s="11">
        <v>44154</v>
      </c>
      <c r="Q413" t="s">
        <v>1870</v>
      </c>
      <c r="R413" t="s">
        <v>4158</v>
      </c>
      <c r="S413" t="s">
        <v>2478</v>
      </c>
      <c r="T413" t="s">
        <v>7492</v>
      </c>
      <c r="U413" t="s">
        <v>1994</v>
      </c>
      <c r="V413" t="s">
        <v>1995</v>
      </c>
      <c r="W413" t="s">
        <v>222</v>
      </c>
      <c r="X413" s="11">
        <v>44109</v>
      </c>
      <c r="Y413" t="s">
        <v>1997</v>
      </c>
      <c r="Z413" t="s">
        <v>219</v>
      </c>
      <c r="AA413" s="11">
        <v>44109</v>
      </c>
      <c r="AB413" t="s">
        <v>220</v>
      </c>
      <c r="AC413" t="s">
        <v>2407</v>
      </c>
      <c r="AD413" t="s">
        <v>3962</v>
      </c>
      <c r="AE413">
        <v>421.45</v>
      </c>
      <c r="AF413" t="s">
        <v>52</v>
      </c>
      <c r="AG413">
        <v>421.45</v>
      </c>
      <c r="AH413" t="s">
        <v>52</v>
      </c>
      <c r="AI413">
        <v>0</v>
      </c>
      <c r="AJ413" t="s">
        <v>101</v>
      </c>
      <c r="AK413" t="s">
        <v>74</v>
      </c>
      <c r="AL413" t="s">
        <v>97</v>
      </c>
      <c r="AM413" t="s">
        <v>2488</v>
      </c>
      <c r="AN413">
        <v>1</v>
      </c>
      <c r="AO413">
        <v>0</v>
      </c>
      <c r="AP413" t="s">
        <v>2638</v>
      </c>
      <c r="AQ413" t="s">
        <v>2526</v>
      </c>
      <c r="AR413" t="s">
        <v>2407</v>
      </c>
      <c r="AS413" t="s">
        <v>7509</v>
      </c>
      <c r="AT413" t="s">
        <v>116</v>
      </c>
    </row>
    <row r="414" spans="1:46" x14ac:dyDescent="0.35">
      <c r="A414" t="s">
        <v>1481</v>
      </c>
      <c r="E414" t="s">
        <v>1479</v>
      </c>
      <c r="H414" t="s">
        <v>214</v>
      </c>
      <c r="I414" t="s">
        <v>214</v>
      </c>
      <c r="J414" t="s">
        <v>214</v>
      </c>
      <c r="K414" t="s">
        <v>214</v>
      </c>
      <c r="L414" t="s">
        <v>35</v>
      </c>
      <c r="Q414" t="s">
        <v>214</v>
      </c>
      <c r="R414" t="s">
        <v>4153</v>
      </c>
      <c r="S414" t="s">
        <v>4152</v>
      </c>
      <c r="T414" t="s">
        <v>7492</v>
      </c>
      <c r="U414" t="s">
        <v>1480</v>
      </c>
      <c r="V414" t="s">
        <v>1481</v>
      </c>
      <c r="W414" t="s">
        <v>88</v>
      </c>
      <c r="X414" s="11">
        <v>43973</v>
      </c>
      <c r="Y414" t="s">
        <v>1482</v>
      </c>
      <c r="Z414" t="s">
        <v>219</v>
      </c>
      <c r="AA414" s="11">
        <v>43973</v>
      </c>
      <c r="AB414" t="s">
        <v>220</v>
      </c>
      <c r="AC414" t="s">
        <v>2407</v>
      </c>
      <c r="AD414" t="s">
        <v>3790</v>
      </c>
      <c r="AE414">
        <v>4263.24</v>
      </c>
      <c r="AF414" t="s">
        <v>52</v>
      </c>
      <c r="AG414">
        <v>4263.24</v>
      </c>
      <c r="AH414" t="s">
        <v>52</v>
      </c>
      <c r="AI414">
        <v>0</v>
      </c>
      <c r="AJ414" t="s">
        <v>101</v>
      </c>
      <c r="AK414" t="s">
        <v>103</v>
      </c>
      <c r="AL414" t="s">
        <v>97</v>
      </c>
      <c r="AM414" t="s">
        <v>2488</v>
      </c>
      <c r="AN414">
        <v>1</v>
      </c>
      <c r="AO414">
        <v>0</v>
      </c>
      <c r="AP414" t="s">
        <v>2473</v>
      </c>
      <c r="AQ414" t="s">
        <v>2526</v>
      </c>
      <c r="AR414" t="s">
        <v>2407</v>
      </c>
      <c r="AS414" t="s">
        <v>7497</v>
      </c>
      <c r="AT414" t="s">
        <v>104</v>
      </c>
    </row>
    <row r="415" spans="1:46" x14ac:dyDescent="0.35">
      <c r="A415" t="s">
        <v>1954</v>
      </c>
      <c r="B415" t="s">
        <v>1953</v>
      </c>
      <c r="E415" t="s">
        <v>1353</v>
      </c>
      <c r="H415" s="11">
        <v>44092</v>
      </c>
      <c r="I415">
        <v>22422</v>
      </c>
      <c r="L415" t="s">
        <v>35</v>
      </c>
      <c r="R415" t="s">
        <v>4155</v>
      </c>
      <c r="S415" t="s">
        <v>4154</v>
      </c>
      <c r="T415" t="s">
        <v>7492</v>
      </c>
      <c r="U415" t="s">
        <v>1356</v>
      </c>
      <c r="V415" t="s">
        <v>1954</v>
      </c>
      <c r="W415" t="s">
        <v>88</v>
      </c>
      <c r="X415" s="11">
        <v>44098</v>
      </c>
      <c r="Y415" t="s">
        <v>1955</v>
      </c>
      <c r="Z415" t="s">
        <v>219</v>
      </c>
      <c r="AA415" s="11">
        <v>44098</v>
      </c>
      <c r="AB415" t="s">
        <v>220</v>
      </c>
      <c r="AC415" t="s">
        <v>2407</v>
      </c>
      <c r="AD415" t="s">
        <v>3943</v>
      </c>
      <c r="AE415">
        <v>16335</v>
      </c>
      <c r="AF415" t="s">
        <v>52</v>
      </c>
      <c r="AG415">
        <v>0</v>
      </c>
      <c r="AH415" t="s">
        <v>52</v>
      </c>
      <c r="AI415">
        <v>16335</v>
      </c>
      <c r="AJ415" t="s">
        <v>101</v>
      </c>
      <c r="AK415" t="s">
        <v>111</v>
      </c>
      <c r="AL415" t="s">
        <v>97</v>
      </c>
      <c r="AM415" t="s">
        <v>2488</v>
      </c>
      <c r="AN415">
        <v>1</v>
      </c>
      <c r="AO415">
        <v>0</v>
      </c>
      <c r="AP415" t="s">
        <v>2473</v>
      </c>
      <c r="AQ415" t="s">
        <v>2526</v>
      </c>
      <c r="AR415" t="s">
        <v>2407</v>
      </c>
      <c r="AS415" t="s">
        <v>7503</v>
      </c>
      <c r="AT415" t="s">
        <v>112</v>
      </c>
    </row>
    <row r="416" spans="1:46" x14ac:dyDescent="0.35">
      <c r="A416" t="s">
        <v>1197</v>
      </c>
      <c r="B416" t="s">
        <v>1196</v>
      </c>
      <c r="E416" t="s">
        <v>933</v>
      </c>
      <c r="G416">
        <v>0</v>
      </c>
      <c r="H416" s="11">
        <v>43955</v>
      </c>
      <c r="I416">
        <v>13489</v>
      </c>
      <c r="J416" t="s">
        <v>282</v>
      </c>
      <c r="L416" t="s">
        <v>35</v>
      </c>
      <c r="Q416" s="11">
        <v>43955</v>
      </c>
      <c r="R416" t="s">
        <v>4153</v>
      </c>
      <c r="S416" t="s">
        <v>4152</v>
      </c>
      <c r="T416" t="s">
        <v>7492</v>
      </c>
      <c r="U416" t="s">
        <v>935</v>
      </c>
      <c r="V416" t="s">
        <v>1197</v>
      </c>
      <c r="W416" t="s">
        <v>88</v>
      </c>
      <c r="X416" s="11">
        <v>43956</v>
      </c>
      <c r="Y416" t="s">
        <v>1198</v>
      </c>
      <c r="Z416" t="s">
        <v>219</v>
      </c>
      <c r="AA416" s="11">
        <v>43956</v>
      </c>
      <c r="AB416" t="s">
        <v>220</v>
      </c>
      <c r="AC416" t="s">
        <v>2407</v>
      </c>
      <c r="AD416" t="s">
        <v>3710</v>
      </c>
      <c r="AE416">
        <v>4395.66</v>
      </c>
      <c r="AF416" t="s">
        <v>52</v>
      </c>
      <c r="AG416">
        <v>2011.6100000000001</v>
      </c>
      <c r="AH416" t="s">
        <v>52</v>
      </c>
      <c r="AI416">
        <v>2384.0499999999997</v>
      </c>
      <c r="AJ416" t="s">
        <v>101</v>
      </c>
      <c r="AK416" t="s">
        <v>111</v>
      </c>
      <c r="AL416" t="s">
        <v>97</v>
      </c>
      <c r="AM416" t="s">
        <v>2488</v>
      </c>
      <c r="AN416">
        <v>1</v>
      </c>
      <c r="AO416">
        <v>0</v>
      </c>
      <c r="AP416" t="s">
        <v>2638</v>
      </c>
      <c r="AQ416" t="s">
        <v>2526</v>
      </c>
      <c r="AR416" t="s">
        <v>2407</v>
      </c>
      <c r="AS416" t="s">
        <v>7503</v>
      </c>
      <c r="AT416" t="s">
        <v>112</v>
      </c>
    </row>
    <row r="417" spans="1:46" x14ac:dyDescent="0.35">
      <c r="A417" t="s">
        <v>2130</v>
      </c>
      <c r="B417" t="s">
        <v>1868</v>
      </c>
      <c r="C417" t="s">
        <v>75</v>
      </c>
      <c r="D417" t="s">
        <v>1851</v>
      </c>
      <c r="E417" t="s">
        <v>2128</v>
      </c>
      <c r="H417" s="11">
        <v>44103</v>
      </c>
      <c r="I417">
        <v>22676</v>
      </c>
      <c r="K417" s="11">
        <v>44084</v>
      </c>
      <c r="L417" t="s">
        <v>35</v>
      </c>
      <c r="M417" t="s">
        <v>332</v>
      </c>
      <c r="O417" t="s">
        <v>163</v>
      </c>
      <c r="P417" t="s">
        <v>1864</v>
      </c>
      <c r="Q417" t="s">
        <v>1818</v>
      </c>
      <c r="R417" t="s">
        <v>4155</v>
      </c>
      <c r="S417" t="s">
        <v>4154</v>
      </c>
      <c r="T417" t="s">
        <v>7492</v>
      </c>
      <c r="U417" t="s">
        <v>2129</v>
      </c>
      <c r="V417" t="s">
        <v>2130</v>
      </c>
      <c r="W417" t="s">
        <v>88</v>
      </c>
      <c r="X417" s="11">
        <v>44104</v>
      </c>
      <c r="Y417" t="s">
        <v>2131</v>
      </c>
      <c r="Z417" t="s">
        <v>219</v>
      </c>
      <c r="AA417" s="11">
        <v>44104</v>
      </c>
      <c r="AB417" t="s">
        <v>220</v>
      </c>
      <c r="AC417" t="s">
        <v>2407</v>
      </c>
      <c r="AD417" t="s">
        <v>3952</v>
      </c>
      <c r="AE417">
        <v>257058.45</v>
      </c>
      <c r="AF417" t="s">
        <v>52</v>
      </c>
      <c r="AG417">
        <v>71976.37</v>
      </c>
      <c r="AH417" t="s">
        <v>52</v>
      </c>
      <c r="AI417">
        <v>185082.08000000002</v>
      </c>
      <c r="AJ417" t="s">
        <v>101</v>
      </c>
      <c r="AK417" t="s">
        <v>92</v>
      </c>
      <c r="AL417" t="s">
        <v>97</v>
      </c>
      <c r="AM417" t="s">
        <v>2488</v>
      </c>
      <c r="AN417">
        <v>1</v>
      </c>
      <c r="AO417">
        <v>0</v>
      </c>
      <c r="AP417" t="s">
        <v>2590</v>
      </c>
      <c r="AQ417" t="s">
        <v>2512</v>
      </c>
      <c r="AR417" t="s">
        <v>2407</v>
      </c>
      <c r="AS417" t="s">
        <v>7496</v>
      </c>
      <c r="AT417" t="s">
        <v>110</v>
      </c>
    </row>
    <row r="418" spans="1:46" x14ac:dyDescent="0.35">
      <c r="A418" t="s">
        <v>1923</v>
      </c>
      <c r="B418" t="s">
        <v>1428</v>
      </c>
      <c r="D418" t="s">
        <v>1920</v>
      </c>
      <c r="E418" t="s">
        <v>1921</v>
      </c>
      <c r="H418" s="11">
        <v>43965</v>
      </c>
      <c r="I418">
        <v>16452</v>
      </c>
      <c r="J418" t="s">
        <v>396</v>
      </c>
      <c r="L418" t="s">
        <v>35</v>
      </c>
      <c r="Q418" s="11">
        <v>43967</v>
      </c>
      <c r="R418" t="s">
        <v>4155</v>
      </c>
      <c r="S418" t="s">
        <v>4154</v>
      </c>
      <c r="T418" t="s">
        <v>7492</v>
      </c>
      <c r="U418" t="s">
        <v>1922</v>
      </c>
      <c r="V418" t="s">
        <v>1923</v>
      </c>
      <c r="W418" t="s">
        <v>88</v>
      </c>
      <c r="X418" s="11">
        <v>44076</v>
      </c>
      <c r="Y418" t="s">
        <v>1924</v>
      </c>
      <c r="Z418" t="s">
        <v>219</v>
      </c>
      <c r="AA418" s="11">
        <v>44076</v>
      </c>
      <c r="AB418" t="s">
        <v>220</v>
      </c>
      <c r="AC418" t="s">
        <v>4168</v>
      </c>
      <c r="AD418" t="s">
        <v>3929</v>
      </c>
      <c r="AE418">
        <v>10257.17</v>
      </c>
      <c r="AF418" t="s">
        <v>52</v>
      </c>
      <c r="AG418">
        <v>10257.17</v>
      </c>
      <c r="AH418" t="s">
        <v>52</v>
      </c>
      <c r="AI418">
        <v>0</v>
      </c>
      <c r="AJ418" t="s">
        <v>101</v>
      </c>
      <c r="AK418" t="s">
        <v>111</v>
      </c>
      <c r="AL418" t="s">
        <v>97</v>
      </c>
      <c r="AM418" t="s">
        <v>2488</v>
      </c>
      <c r="AN418">
        <v>1</v>
      </c>
      <c r="AO418">
        <v>0</v>
      </c>
      <c r="AP418" t="s">
        <v>2473</v>
      </c>
      <c r="AQ418" t="s">
        <v>2526</v>
      </c>
      <c r="AR418" t="s">
        <v>2407</v>
      </c>
      <c r="AS418" t="s">
        <v>7503</v>
      </c>
      <c r="AT418" t="s">
        <v>112</v>
      </c>
    </row>
    <row r="419" spans="1:46" x14ac:dyDescent="0.35">
      <c r="A419" t="s">
        <v>960</v>
      </c>
      <c r="B419" t="s">
        <v>957</v>
      </c>
      <c r="E419" t="s">
        <v>958</v>
      </c>
      <c r="G419">
        <v>1</v>
      </c>
      <c r="H419" s="11">
        <v>43944</v>
      </c>
      <c r="I419">
        <v>12967</v>
      </c>
      <c r="J419" t="s">
        <v>934</v>
      </c>
      <c r="K419" s="11">
        <v>43995</v>
      </c>
      <c r="L419" t="s">
        <v>35</v>
      </c>
      <c r="Q419" s="11">
        <v>43944</v>
      </c>
      <c r="R419" t="s">
        <v>4155</v>
      </c>
      <c r="S419" t="s">
        <v>4154</v>
      </c>
      <c r="T419" t="s">
        <v>7492</v>
      </c>
      <c r="U419" t="s">
        <v>959</v>
      </c>
      <c r="V419" t="s">
        <v>960</v>
      </c>
      <c r="W419" t="s">
        <v>88</v>
      </c>
      <c r="X419" s="11">
        <v>43948</v>
      </c>
      <c r="Y419" t="s">
        <v>952</v>
      </c>
      <c r="Z419" t="s">
        <v>219</v>
      </c>
      <c r="AA419" s="11">
        <v>43948</v>
      </c>
      <c r="AB419" t="s">
        <v>220</v>
      </c>
      <c r="AC419" t="s">
        <v>2407</v>
      </c>
      <c r="AD419" t="s">
        <v>3630</v>
      </c>
      <c r="AE419">
        <v>678778.94</v>
      </c>
      <c r="AF419" t="s">
        <v>52</v>
      </c>
      <c r="AG419">
        <v>678778.94</v>
      </c>
      <c r="AH419" t="s">
        <v>52</v>
      </c>
      <c r="AI419">
        <v>0</v>
      </c>
      <c r="AJ419" t="s">
        <v>101</v>
      </c>
      <c r="AK419" t="s">
        <v>103</v>
      </c>
      <c r="AL419" t="s">
        <v>97</v>
      </c>
      <c r="AM419" t="s">
        <v>2488</v>
      </c>
      <c r="AN419">
        <v>1</v>
      </c>
      <c r="AO419">
        <v>0</v>
      </c>
      <c r="AP419" t="s">
        <v>2590</v>
      </c>
      <c r="AQ419" t="s">
        <v>2512</v>
      </c>
      <c r="AR419" t="s">
        <v>2407</v>
      </c>
      <c r="AS419" t="s">
        <v>7497</v>
      </c>
      <c r="AT419" t="s">
        <v>104</v>
      </c>
    </row>
    <row r="420" spans="1:46" x14ac:dyDescent="0.35">
      <c r="A420" t="s">
        <v>951</v>
      </c>
      <c r="B420" t="s">
        <v>948</v>
      </c>
      <c r="E420" t="s">
        <v>949</v>
      </c>
      <c r="G420">
        <v>0</v>
      </c>
      <c r="H420" s="11">
        <v>43942</v>
      </c>
      <c r="I420">
        <v>12606</v>
      </c>
      <c r="J420" t="s">
        <v>712</v>
      </c>
      <c r="K420" s="11">
        <v>43995</v>
      </c>
      <c r="L420" t="s">
        <v>35</v>
      </c>
      <c r="Q420" s="11">
        <v>43942</v>
      </c>
      <c r="R420" t="s">
        <v>4155</v>
      </c>
      <c r="S420" t="s">
        <v>4154</v>
      </c>
      <c r="T420" t="s">
        <v>7492</v>
      </c>
      <c r="U420" t="s">
        <v>950</v>
      </c>
      <c r="V420" t="s">
        <v>951</v>
      </c>
      <c r="W420" t="s">
        <v>88</v>
      </c>
      <c r="X420" s="11">
        <v>43948</v>
      </c>
      <c r="Y420" t="s">
        <v>952</v>
      </c>
      <c r="Z420" t="s">
        <v>219</v>
      </c>
      <c r="AA420" s="11">
        <v>43948</v>
      </c>
      <c r="AB420" t="s">
        <v>220</v>
      </c>
      <c r="AC420" t="s">
        <v>2407</v>
      </c>
      <c r="AD420" t="s">
        <v>3632</v>
      </c>
      <c r="AE420">
        <v>998250</v>
      </c>
      <c r="AF420" t="s">
        <v>52</v>
      </c>
      <c r="AG420">
        <v>998250</v>
      </c>
      <c r="AH420" t="s">
        <v>52</v>
      </c>
      <c r="AI420">
        <v>0</v>
      </c>
      <c r="AJ420" t="s">
        <v>101</v>
      </c>
      <c r="AK420" t="s">
        <v>103</v>
      </c>
      <c r="AL420" t="s">
        <v>97</v>
      </c>
      <c r="AM420" t="s">
        <v>2488</v>
      </c>
      <c r="AN420">
        <v>1</v>
      </c>
      <c r="AO420">
        <v>0</v>
      </c>
      <c r="AP420" t="s">
        <v>2590</v>
      </c>
      <c r="AQ420" t="s">
        <v>2512</v>
      </c>
      <c r="AR420" t="s">
        <v>2407</v>
      </c>
      <c r="AS420" t="s">
        <v>7497</v>
      </c>
      <c r="AT420" t="s">
        <v>104</v>
      </c>
    </row>
    <row r="421" spans="1:46" x14ac:dyDescent="0.35">
      <c r="A421" t="s">
        <v>1962</v>
      </c>
      <c r="B421" t="s">
        <v>1855</v>
      </c>
      <c r="C421" t="s">
        <v>347</v>
      </c>
      <c r="D421" t="s">
        <v>1856</v>
      </c>
      <c r="E421" t="s">
        <v>400</v>
      </c>
      <c r="H421" s="11">
        <v>44102</v>
      </c>
      <c r="I421">
        <v>22651</v>
      </c>
      <c r="L421" t="s">
        <v>35</v>
      </c>
      <c r="M421" t="s">
        <v>332</v>
      </c>
      <c r="P421" t="s">
        <v>1864</v>
      </c>
      <c r="Q421" t="s">
        <v>350</v>
      </c>
      <c r="R421" t="s">
        <v>4155</v>
      </c>
      <c r="S421" t="s">
        <v>4154</v>
      </c>
      <c r="T421" t="s">
        <v>7492</v>
      </c>
      <c r="U421" t="s">
        <v>401</v>
      </c>
      <c r="V421" t="s">
        <v>1962</v>
      </c>
      <c r="W421" t="s">
        <v>217</v>
      </c>
      <c r="X421" s="11">
        <v>44139</v>
      </c>
      <c r="Y421" t="s">
        <v>1964</v>
      </c>
      <c r="Z421" t="s">
        <v>219</v>
      </c>
      <c r="AA421" s="11">
        <v>44102</v>
      </c>
      <c r="AB421" t="s">
        <v>220</v>
      </c>
      <c r="AC421" t="s">
        <v>2407</v>
      </c>
      <c r="AD421" t="s">
        <v>3947</v>
      </c>
      <c r="AE421">
        <v>10208.17</v>
      </c>
      <c r="AF421" t="s">
        <v>52</v>
      </c>
      <c r="AG421">
        <v>10208.16</v>
      </c>
      <c r="AH421" t="s">
        <v>52</v>
      </c>
      <c r="AI421">
        <v>1.0000000000218279E-2</v>
      </c>
      <c r="AJ421" t="s">
        <v>101</v>
      </c>
      <c r="AK421" t="s">
        <v>103</v>
      </c>
      <c r="AL421" t="s">
        <v>97</v>
      </c>
      <c r="AM421" t="s">
        <v>2476</v>
      </c>
      <c r="AN421">
        <v>470000</v>
      </c>
      <c r="AO421">
        <v>0</v>
      </c>
      <c r="AP421" t="s">
        <v>2473</v>
      </c>
      <c r="AQ421" t="s">
        <v>2526</v>
      </c>
      <c r="AR421" t="s">
        <v>2407</v>
      </c>
      <c r="AS421" t="s">
        <v>7497</v>
      </c>
      <c r="AT421" t="s">
        <v>104</v>
      </c>
    </row>
    <row r="422" spans="1:46" x14ac:dyDescent="0.35">
      <c r="A422" t="s">
        <v>1962</v>
      </c>
      <c r="B422" t="s">
        <v>1855</v>
      </c>
      <c r="C422" t="s">
        <v>347</v>
      </c>
      <c r="D422" t="s">
        <v>1856</v>
      </c>
      <c r="E422" t="s">
        <v>400</v>
      </c>
      <c r="H422" s="11">
        <v>44102</v>
      </c>
      <c r="I422">
        <v>22651</v>
      </c>
      <c r="L422" t="s">
        <v>35</v>
      </c>
      <c r="M422" t="s">
        <v>332</v>
      </c>
      <c r="P422" t="s">
        <v>1864</v>
      </c>
      <c r="Q422" t="s">
        <v>350</v>
      </c>
      <c r="R422" t="s">
        <v>4155</v>
      </c>
      <c r="S422" t="s">
        <v>4154</v>
      </c>
      <c r="T422" t="s">
        <v>7492</v>
      </c>
      <c r="U422" t="s">
        <v>401</v>
      </c>
      <c r="V422" t="s">
        <v>1962</v>
      </c>
      <c r="W422" t="s">
        <v>88</v>
      </c>
      <c r="X422" s="11">
        <v>44104</v>
      </c>
      <c r="Y422" t="s">
        <v>1963</v>
      </c>
      <c r="Z422" t="s">
        <v>219</v>
      </c>
      <c r="AA422" s="11">
        <v>44102</v>
      </c>
      <c r="AB422" t="s">
        <v>220</v>
      </c>
      <c r="AC422" t="s">
        <v>2407</v>
      </c>
      <c r="AD422" t="s">
        <v>3946</v>
      </c>
      <c r="AE422">
        <v>651.58999999999992</v>
      </c>
      <c r="AF422" t="s">
        <v>52</v>
      </c>
      <c r="AG422">
        <v>651.59</v>
      </c>
      <c r="AH422" t="s">
        <v>52</v>
      </c>
      <c r="AI422">
        <v>0</v>
      </c>
      <c r="AJ422" t="s">
        <v>101</v>
      </c>
      <c r="AK422" t="s">
        <v>103</v>
      </c>
      <c r="AL422" t="s">
        <v>97</v>
      </c>
      <c r="AM422" t="s">
        <v>2476</v>
      </c>
      <c r="AN422">
        <v>30000</v>
      </c>
      <c r="AO422">
        <v>0</v>
      </c>
      <c r="AP422" t="s">
        <v>2473</v>
      </c>
      <c r="AQ422" t="s">
        <v>2526</v>
      </c>
      <c r="AR422" t="s">
        <v>2407</v>
      </c>
      <c r="AS422" t="s">
        <v>7497</v>
      </c>
      <c r="AT422" t="s">
        <v>104</v>
      </c>
    </row>
    <row r="423" spans="1:46" x14ac:dyDescent="0.35">
      <c r="A423" t="s">
        <v>1241</v>
      </c>
      <c r="B423" t="s">
        <v>1238</v>
      </c>
      <c r="E423" t="s">
        <v>1239</v>
      </c>
      <c r="G423">
        <v>0</v>
      </c>
      <c r="H423" s="11">
        <v>43958</v>
      </c>
      <c r="I423">
        <v>15862</v>
      </c>
      <c r="J423" t="s">
        <v>396</v>
      </c>
      <c r="L423" t="s">
        <v>35</v>
      </c>
      <c r="Q423" s="11">
        <v>43958</v>
      </c>
      <c r="R423" t="s">
        <v>4155</v>
      </c>
      <c r="S423" t="s">
        <v>4154</v>
      </c>
      <c r="T423" t="s">
        <v>7492</v>
      </c>
      <c r="U423" t="s">
        <v>1240</v>
      </c>
      <c r="V423" t="s">
        <v>1241</v>
      </c>
      <c r="W423" t="s">
        <v>88</v>
      </c>
      <c r="X423" s="11">
        <v>43959</v>
      </c>
      <c r="Y423" t="s">
        <v>1242</v>
      </c>
      <c r="Z423" t="s">
        <v>219</v>
      </c>
      <c r="AA423" s="11">
        <v>43959</v>
      </c>
      <c r="AB423" t="s">
        <v>220</v>
      </c>
      <c r="AC423" t="s">
        <v>2407</v>
      </c>
      <c r="AD423" t="s">
        <v>3724</v>
      </c>
      <c r="AE423">
        <v>108850.39</v>
      </c>
      <c r="AF423" t="s">
        <v>52</v>
      </c>
      <c r="AG423">
        <v>14072.3</v>
      </c>
      <c r="AH423" t="s">
        <v>52</v>
      </c>
      <c r="AI423">
        <v>94778.09</v>
      </c>
      <c r="AJ423" t="s">
        <v>101</v>
      </c>
      <c r="AK423" t="s">
        <v>51</v>
      </c>
      <c r="AL423" t="s">
        <v>97</v>
      </c>
      <c r="AM423" t="s">
        <v>2488</v>
      </c>
      <c r="AN423">
        <v>1</v>
      </c>
      <c r="AO423">
        <v>0</v>
      </c>
      <c r="AP423" t="s">
        <v>2590</v>
      </c>
      <c r="AQ423" t="s">
        <v>2512</v>
      </c>
      <c r="AR423" t="s">
        <v>2407</v>
      </c>
      <c r="AS423" t="s">
        <v>7493</v>
      </c>
      <c r="AT423" t="s">
        <v>102</v>
      </c>
    </row>
    <row r="424" spans="1:46" x14ac:dyDescent="0.35">
      <c r="A424" t="s">
        <v>1158</v>
      </c>
      <c r="B424" t="s">
        <v>1151</v>
      </c>
      <c r="E424" t="s">
        <v>1152</v>
      </c>
      <c r="G424">
        <v>0</v>
      </c>
      <c r="H424" t="s">
        <v>1153</v>
      </c>
      <c r="I424" t="s">
        <v>1154</v>
      </c>
      <c r="J424" t="s">
        <v>1155</v>
      </c>
      <c r="K424" s="11">
        <v>43995</v>
      </c>
      <c r="L424" t="s">
        <v>35</v>
      </c>
      <c r="Q424" t="s">
        <v>1156</v>
      </c>
      <c r="R424" t="s">
        <v>4155</v>
      </c>
      <c r="S424" t="s">
        <v>4154</v>
      </c>
      <c r="T424" t="s">
        <v>7492</v>
      </c>
      <c r="U424" t="s">
        <v>1157</v>
      </c>
      <c r="V424" t="s">
        <v>1158</v>
      </c>
      <c r="W424" t="s">
        <v>88</v>
      </c>
      <c r="X424" s="11">
        <v>43951</v>
      </c>
      <c r="Y424" t="s">
        <v>1159</v>
      </c>
      <c r="Z424" t="s">
        <v>219</v>
      </c>
      <c r="AA424" s="11">
        <v>43951</v>
      </c>
      <c r="AB424" t="s">
        <v>220</v>
      </c>
      <c r="AC424" t="s">
        <v>2407</v>
      </c>
      <c r="AD424" t="s">
        <v>3700</v>
      </c>
      <c r="AE424">
        <v>54450</v>
      </c>
      <c r="AF424" t="s">
        <v>52</v>
      </c>
      <c r="AG424">
        <v>0</v>
      </c>
      <c r="AH424" t="s">
        <v>52</v>
      </c>
      <c r="AI424">
        <v>54450</v>
      </c>
      <c r="AJ424" t="s">
        <v>101</v>
      </c>
      <c r="AK424" t="s">
        <v>51</v>
      </c>
      <c r="AL424" t="s">
        <v>97</v>
      </c>
      <c r="AM424" t="s">
        <v>2488</v>
      </c>
      <c r="AN424">
        <v>1</v>
      </c>
      <c r="AO424">
        <v>0</v>
      </c>
      <c r="AP424" t="s">
        <v>2590</v>
      </c>
      <c r="AQ424" t="s">
        <v>2512</v>
      </c>
      <c r="AR424" t="s">
        <v>2407</v>
      </c>
      <c r="AS424" t="s">
        <v>7493</v>
      </c>
      <c r="AT424" t="s">
        <v>102</v>
      </c>
    </row>
    <row r="425" spans="1:46" x14ac:dyDescent="0.35">
      <c r="A425" t="s">
        <v>1760</v>
      </c>
      <c r="E425" t="s">
        <v>1759</v>
      </c>
      <c r="H425" s="11">
        <v>43980</v>
      </c>
      <c r="I425">
        <v>17466</v>
      </c>
      <c r="K425" s="11">
        <v>44026</v>
      </c>
      <c r="L425" t="s">
        <v>35</v>
      </c>
      <c r="Q425" t="e">
        <v>#N/A</v>
      </c>
      <c r="R425" t="s">
        <v>4155</v>
      </c>
      <c r="S425" t="s">
        <v>4154</v>
      </c>
      <c r="T425" t="s">
        <v>7492</v>
      </c>
      <c r="U425" t="s">
        <v>352</v>
      </c>
      <c r="V425" t="s">
        <v>1760</v>
      </c>
      <c r="W425" t="s">
        <v>88</v>
      </c>
      <c r="X425" s="11">
        <v>44036</v>
      </c>
      <c r="Y425" t="s">
        <v>1761</v>
      </c>
      <c r="Z425" t="s">
        <v>219</v>
      </c>
      <c r="AA425" s="11">
        <v>44036</v>
      </c>
      <c r="AB425" t="s">
        <v>220</v>
      </c>
      <c r="AC425" t="s">
        <v>2407</v>
      </c>
      <c r="AD425" t="s">
        <v>3880</v>
      </c>
      <c r="AE425">
        <v>371459.01</v>
      </c>
      <c r="AF425" t="s">
        <v>52</v>
      </c>
      <c r="AG425">
        <v>298.14</v>
      </c>
      <c r="AH425" t="s">
        <v>52</v>
      </c>
      <c r="AI425">
        <v>371160.87</v>
      </c>
      <c r="AJ425" t="s">
        <v>101</v>
      </c>
      <c r="AK425" t="s">
        <v>103</v>
      </c>
      <c r="AL425" t="s">
        <v>97</v>
      </c>
      <c r="AM425" t="s">
        <v>2488</v>
      </c>
      <c r="AN425">
        <v>1</v>
      </c>
      <c r="AO425">
        <v>0</v>
      </c>
      <c r="AP425" t="s">
        <v>2590</v>
      </c>
      <c r="AQ425" t="s">
        <v>2512</v>
      </c>
      <c r="AR425" t="s">
        <v>2407</v>
      </c>
      <c r="AS425" t="s">
        <v>7497</v>
      </c>
      <c r="AT425" t="s">
        <v>104</v>
      </c>
    </row>
    <row r="426" spans="1:46" x14ac:dyDescent="0.35">
      <c r="A426" t="s">
        <v>1658</v>
      </c>
      <c r="B426" t="s">
        <v>1651</v>
      </c>
      <c r="C426" t="s">
        <v>1652</v>
      </c>
      <c r="E426" t="s">
        <v>1653</v>
      </c>
      <c r="F426">
        <v>61419.6</v>
      </c>
      <c r="H426" s="11">
        <v>43966</v>
      </c>
      <c r="I426" t="s">
        <v>1654</v>
      </c>
      <c r="J426" t="s">
        <v>1655</v>
      </c>
      <c r="K426" s="11">
        <v>44008</v>
      </c>
      <c r="L426" t="s">
        <v>35</v>
      </c>
      <c r="Q426" t="s">
        <v>1656</v>
      </c>
      <c r="R426" t="s">
        <v>4155</v>
      </c>
      <c r="S426" t="s">
        <v>4154</v>
      </c>
      <c r="T426" t="s">
        <v>7492</v>
      </c>
      <c r="U426" t="s">
        <v>1657</v>
      </c>
      <c r="V426" t="s">
        <v>1658</v>
      </c>
      <c r="W426" t="s">
        <v>88</v>
      </c>
      <c r="X426" s="11">
        <v>44012</v>
      </c>
      <c r="Y426" t="s">
        <v>1659</v>
      </c>
      <c r="Z426" t="s">
        <v>219</v>
      </c>
      <c r="AA426" s="11">
        <v>44012</v>
      </c>
      <c r="AB426" t="s">
        <v>220</v>
      </c>
      <c r="AC426" t="s">
        <v>2407</v>
      </c>
      <c r="AD426" t="s">
        <v>3859</v>
      </c>
      <c r="AE426">
        <v>2295213.7599999998</v>
      </c>
      <c r="AF426" t="s">
        <v>52</v>
      </c>
      <c r="AG426">
        <v>892835.69</v>
      </c>
      <c r="AH426" t="s">
        <v>52</v>
      </c>
      <c r="AI426">
        <v>1402378.0699999998</v>
      </c>
      <c r="AJ426" t="s">
        <v>101</v>
      </c>
      <c r="AK426" t="s">
        <v>103</v>
      </c>
      <c r="AL426" t="s">
        <v>97</v>
      </c>
      <c r="AM426" t="s">
        <v>2488</v>
      </c>
      <c r="AN426">
        <v>1</v>
      </c>
      <c r="AO426">
        <v>0</v>
      </c>
      <c r="AP426" t="s">
        <v>2590</v>
      </c>
      <c r="AQ426" t="s">
        <v>2512</v>
      </c>
      <c r="AR426" t="s">
        <v>2407</v>
      </c>
      <c r="AS426" t="s">
        <v>7497</v>
      </c>
      <c r="AT426" t="s">
        <v>104</v>
      </c>
    </row>
    <row r="427" spans="1:46" x14ac:dyDescent="0.35">
      <c r="A427" t="s">
        <v>1664</v>
      </c>
      <c r="B427" t="s">
        <v>1660</v>
      </c>
      <c r="C427" t="s">
        <v>1652</v>
      </c>
      <c r="D427" t="s">
        <v>1661</v>
      </c>
      <c r="E427" t="s">
        <v>1662</v>
      </c>
      <c r="H427" s="11">
        <v>43966</v>
      </c>
      <c r="I427">
        <v>16459</v>
      </c>
      <c r="K427" s="11">
        <v>44008</v>
      </c>
      <c r="L427" t="s">
        <v>35</v>
      </c>
      <c r="Q427" t="e">
        <v>#N/A</v>
      </c>
      <c r="R427" t="s">
        <v>4155</v>
      </c>
      <c r="S427" t="s">
        <v>4154</v>
      </c>
      <c r="T427" t="s">
        <v>7492</v>
      </c>
      <c r="U427" t="s">
        <v>1663</v>
      </c>
      <c r="V427" t="s">
        <v>1664</v>
      </c>
      <c r="W427" t="s">
        <v>88</v>
      </c>
      <c r="X427" s="11">
        <v>44012</v>
      </c>
      <c r="Y427" t="s">
        <v>1659</v>
      </c>
      <c r="Z427" t="s">
        <v>219</v>
      </c>
      <c r="AA427" s="11">
        <v>44012</v>
      </c>
      <c r="AB427" t="s">
        <v>220</v>
      </c>
      <c r="AC427" t="s">
        <v>2407</v>
      </c>
      <c r="AD427" t="s">
        <v>3860</v>
      </c>
      <c r="AE427">
        <v>79500</v>
      </c>
      <c r="AF427" t="s">
        <v>52</v>
      </c>
      <c r="AG427">
        <v>78650</v>
      </c>
      <c r="AH427" t="s">
        <v>52</v>
      </c>
      <c r="AI427">
        <v>850</v>
      </c>
      <c r="AJ427" t="s">
        <v>101</v>
      </c>
      <c r="AK427" t="s">
        <v>103</v>
      </c>
      <c r="AL427" t="s">
        <v>97</v>
      </c>
      <c r="AM427" t="s">
        <v>2488</v>
      </c>
      <c r="AN427">
        <v>1</v>
      </c>
      <c r="AO427">
        <v>0</v>
      </c>
      <c r="AP427" t="s">
        <v>2590</v>
      </c>
      <c r="AQ427" t="s">
        <v>2512</v>
      </c>
      <c r="AR427" t="s">
        <v>2407</v>
      </c>
      <c r="AS427" t="s">
        <v>7497</v>
      </c>
      <c r="AT427" t="s">
        <v>104</v>
      </c>
    </row>
    <row r="428" spans="1:46" x14ac:dyDescent="0.35">
      <c r="A428" t="s">
        <v>1686</v>
      </c>
      <c r="B428" t="s">
        <v>1681</v>
      </c>
      <c r="C428" t="s">
        <v>1652</v>
      </c>
      <c r="E428" t="s">
        <v>1682</v>
      </c>
      <c r="F428">
        <v>24200</v>
      </c>
      <c r="H428" t="s">
        <v>1683</v>
      </c>
      <c r="I428" t="s">
        <v>1684</v>
      </c>
      <c r="J428" t="s">
        <v>1655</v>
      </c>
      <c r="K428" s="11">
        <v>44008</v>
      </c>
      <c r="L428" t="s">
        <v>35</v>
      </c>
      <c r="Q428" s="11">
        <v>44061</v>
      </c>
      <c r="R428" t="s">
        <v>4155</v>
      </c>
      <c r="S428" t="s">
        <v>2407</v>
      </c>
      <c r="T428" t="s">
        <v>7502</v>
      </c>
      <c r="U428" t="s">
        <v>1685</v>
      </c>
      <c r="V428" t="s">
        <v>1686</v>
      </c>
      <c r="W428" t="s">
        <v>88</v>
      </c>
      <c r="X428" s="11">
        <v>44012</v>
      </c>
      <c r="Y428" t="s">
        <v>1659</v>
      </c>
      <c r="Z428" t="s">
        <v>219</v>
      </c>
      <c r="AA428" s="11">
        <v>44012</v>
      </c>
      <c r="AB428" t="s">
        <v>220</v>
      </c>
      <c r="AC428" t="s">
        <v>2407</v>
      </c>
      <c r="AD428" t="s">
        <v>3857</v>
      </c>
      <c r="AE428">
        <v>1507956</v>
      </c>
      <c r="AF428" t="s">
        <v>52</v>
      </c>
      <c r="AG428">
        <v>599631.28</v>
      </c>
      <c r="AH428" t="s">
        <v>52</v>
      </c>
      <c r="AI428">
        <v>908324.72</v>
      </c>
      <c r="AJ428" t="s">
        <v>101</v>
      </c>
      <c r="AK428" t="s">
        <v>103</v>
      </c>
      <c r="AL428" t="s">
        <v>97</v>
      </c>
      <c r="AM428" t="s">
        <v>2488</v>
      </c>
      <c r="AN428">
        <v>1</v>
      </c>
      <c r="AO428">
        <v>0</v>
      </c>
      <c r="AP428" t="s">
        <v>2580</v>
      </c>
      <c r="AQ428" t="s">
        <v>2512</v>
      </c>
      <c r="AR428" t="s">
        <v>2407</v>
      </c>
      <c r="AS428" t="s">
        <v>7497</v>
      </c>
      <c r="AT428" t="s">
        <v>104</v>
      </c>
    </row>
    <row r="429" spans="1:46" x14ac:dyDescent="0.35">
      <c r="A429" t="s">
        <v>1686</v>
      </c>
      <c r="E429" t="s">
        <v>2424</v>
      </c>
      <c r="L429" t="s">
        <v>35</v>
      </c>
      <c r="R429" t="s">
        <v>4155</v>
      </c>
      <c r="S429" t="s">
        <v>2407</v>
      </c>
      <c r="T429" t="s">
        <v>7502</v>
      </c>
      <c r="U429" t="s">
        <v>1685</v>
      </c>
      <c r="V429" t="s">
        <v>1686</v>
      </c>
      <c r="W429" t="s">
        <v>217</v>
      </c>
      <c r="X429" s="11">
        <v>44161</v>
      </c>
      <c r="Y429" t="s">
        <v>2425</v>
      </c>
      <c r="Z429" t="s">
        <v>219</v>
      </c>
      <c r="AA429" s="11">
        <v>44012</v>
      </c>
      <c r="AB429" t="s">
        <v>220</v>
      </c>
      <c r="AC429" t="s">
        <v>2407</v>
      </c>
      <c r="AD429" t="s">
        <v>4135</v>
      </c>
      <c r="AE429">
        <v>24200</v>
      </c>
      <c r="AF429" t="s">
        <v>52</v>
      </c>
      <c r="AG429">
        <v>0</v>
      </c>
      <c r="AH429" t="s">
        <v>52</v>
      </c>
      <c r="AI429">
        <v>24200</v>
      </c>
      <c r="AJ429" t="s">
        <v>101</v>
      </c>
      <c r="AK429" t="s">
        <v>103</v>
      </c>
      <c r="AL429" t="s">
        <v>97</v>
      </c>
      <c r="AM429" t="s">
        <v>2488</v>
      </c>
      <c r="AN429">
        <v>1</v>
      </c>
      <c r="AO429">
        <v>0</v>
      </c>
      <c r="AP429" t="s">
        <v>2580</v>
      </c>
      <c r="AQ429" t="s">
        <v>2512</v>
      </c>
      <c r="AR429" t="s">
        <v>2407</v>
      </c>
      <c r="AS429" t="s">
        <v>7497</v>
      </c>
      <c r="AT429" t="s">
        <v>104</v>
      </c>
    </row>
    <row r="430" spans="1:46" x14ac:dyDescent="0.35">
      <c r="A430" t="s">
        <v>2016</v>
      </c>
      <c r="B430" t="s">
        <v>2000</v>
      </c>
      <c r="C430" t="s">
        <v>347</v>
      </c>
      <c r="D430" t="s">
        <v>2015</v>
      </c>
      <c r="E430" t="s">
        <v>1848</v>
      </c>
      <c r="G430">
        <v>60356.75</v>
      </c>
      <c r="H430" s="11">
        <v>44082</v>
      </c>
      <c r="I430">
        <v>21541</v>
      </c>
      <c r="K430" s="11">
        <v>44085</v>
      </c>
      <c r="L430" t="s">
        <v>35</v>
      </c>
      <c r="Q430" t="s">
        <v>350</v>
      </c>
      <c r="R430" t="s">
        <v>4155</v>
      </c>
      <c r="S430" t="s">
        <v>4154</v>
      </c>
      <c r="T430" t="s">
        <v>7492</v>
      </c>
      <c r="U430" t="s">
        <v>1849</v>
      </c>
      <c r="V430" t="s">
        <v>2016</v>
      </c>
      <c r="W430" t="s">
        <v>222</v>
      </c>
      <c r="X430" s="11">
        <v>44192</v>
      </c>
      <c r="Y430" t="s">
        <v>2018</v>
      </c>
      <c r="Z430" t="s">
        <v>219</v>
      </c>
      <c r="AA430" s="11">
        <v>44110</v>
      </c>
      <c r="AB430" t="s">
        <v>220</v>
      </c>
      <c r="AC430" t="s">
        <v>2407</v>
      </c>
      <c r="AD430" t="s">
        <v>3972</v>
      </c>
      <c r="AE430">
        <v>468875.00000000006</v>
      </c>
      <c r="AF430" t="s">
        <v>52</v>
      </c>
      <c r="AG430">
        <v>150040</v>
      </c>
      <c r="AH430" t="s">
        <v>52</v>
      </c>
      <c r="AI430">
        <v>318835.00000000006</v>
      </c>
      <c r="AJ430" t="s">
        <v>101</v>
      </c>
      <c r="AK430" t="s">
        <v>103</v>
      </c>
      <c r="AL430" t="s">
        <v>97</v>
      </c>
      <c r="AM430" t="s">
        <v>2476</v>
      </c>
      <c r="AN430">
        <v>4000</v>
      </c>
      <c r="AO430">
        <v>2720</v>
      </c>
      <c r="AP430" t="s">
        <v>2590</v>
      </c>
      <c r="AQ430" t="s">
        <v>2512</v>
      </c>
      <c r="AR430" t="s">
        <v>2407</v>
      </c>
      <c r="AS430" t="s">
        <v>7497</v>
      </c>
      <c r="AT430" t="s">
        <v>104</v>
      </c>
    </row>
    <row r="431" spans="1:46" x14ac:dyDescent="0.35">
      <c r="A431" t="s">
        <v>2058</v>
      </c>
      <c r="E431" t="s">
        <v>2056</v>
      </c>
      <c r="L431" t="s">
        <v>35</v>
      </c>
      <c r="R431" t="s">
        <v>4155</v>
      </c>
      <c r="S431" t="s">
        <v>2407</v>
      </c>
      <c r="T431" t="s">
        <v>7502</v>
      </c>
      <c r="U431" t="s">
        <v>2057</v>
      </c>
      <c r="V431" t="s">
        <v>2058</v>
      </c>
      <c r="W431" t="s">
        <v>217</v>
      </c>
      <c r="X431" s="11">
        <v>44144</v>
      </c>
      <c r="Y431" t="s">
        <v>2060</v>
      </c>
      <c r="Z431" t="s">
        <v>219</v>
      </c>
      <c r="AA431" s="11">
        <v>44144</v>
      </c>
      <c r="AB431" t="s">
        <v>220</v>
      </c>
      <c r="AC431" t="s">
        <v>2407</v>
      </c>
      <c r="AD431" t="s">
        <v>4105</v>
      </c>
      <c r="AE431">
        <v>4094.64</v>
      </c>
      <c r="AF431" t="s">
        <v>52</v>
      </c>
      <c r="AG431">
        <v>0</v>
      </c>
      <c r="AH431" t="s">
        <v>52</v>
      </c>
      <c r="AI431">
        <v>4094.64</v>
      </c>
      <c r="AJ431" t="s">
        <v>101</v>
      </c>
      <c r="AK431" t="s">
        <v>103</v>
      </c>
      <c r="AL431" t="s">
        <v>97</v>
      </c>
      <c r="AM431" t="s">
        <v>2476</v>
      </c>
      <c r="AN431">
        <v>6</v>
      </c>
      <c r="AO431">
        <v>6</v>
      </c>
      <c r="AP431" t="s">
        <v>2590</v>
      </c>
      <c r="AQ431" t="s">
        <v>2512</v>
      </c>
      <c r="AR431" t="s">
        <v>2407</v>
      </c>
      <c r="AS431" t="s">
        <v>7497</v>
      </c>
      <c r="AT431" t="s">
        <v>104</v>
      </c>
    </row>
    <row r="432" spans="1:46" x14ac:dyDescent="0.35">
      <c r="A432" t="s">
        <v>2058</v>
      </c>
      <c r="E432" t="s">
        <v>2056</v>
      </c>
      <c r="L432" t="s">
        <v>35</v>
      </c>
      <c r="R432" t="s">
        <v>4155</v>
      </c>
      <c r="S432" t="s">
        <v>2407</v>
      </c>
      <c r="T432" t="s">
        <v>7502</v>
      </c>
      <c r="U432" t="s">
        <v>2057</v>
      </c>
      <c r="V432" t="s">
        <v>2058</v>
      </c>
      <c r="W432" t="s">
        <v>88</v>
      </c>
      <c r="X432" s="11">
        <v>44144</v>
      </c>
      <c r="Y432" t="s">
        <v>2059</v>
      </c>
      <c r="Z432" t="s">
        <v>219</v>
      </c>
      <c r="AA432" s="11">
        <v>44144</v>
      </c>
      <c r="AB432" t="s">
        <v>220</v>
      </c>
      <c r="AC432" t="s">
        <v>2407</v>
      </c>
      <c r="AD432" t="s">
        <v>4104</v>
      </c>
      <c r="AE432">
        <v>25400.32</v>
      </c>
      <c r="AF432" t="s">
        <v>52</v>
      </c>
      <c r="AG432">
        <v>0</v>
      </c>
      <c r="AH432" t="s">
        <v>52</v>
      </c>
      <c r="AI432">
        <v>25400.32</v>
      </c>
      <c r="AJ432" t="s">
        <v>101</v>
      </c>
      <c r="AK432" t="s">
        <v>103</v>
      </c>
      <c r="AL432" t="s">
        <v>97</v>
      </c>
      <c r="AM432" t="s">
        <v>2476</v>
      </c>
      <c r="AN432">
        <v>38</v>
      </c>
      <c r="AO432">
        <v>38</v>
      </c>
      <c r="AP432" t="s">
        <v>2590</v>
      </c>
      <c r="AQ432" t="s">
        <v>2512</v>
      </c>
      <c r="AR432" t="s">
        <v>2407</v>
      </c>
      <c r="AS432" t="s">
        <v>7497</v>
      </c>
      <c r="AT432" t="s">
        <v>104</v>
      </c>
    </row>
    <row r="433" spans="1:46" x14ac:dyDescent="0.35">
      <c r="A433" t="s">
        <v>1417</v>
      </c>
      <c r="B433" t="s">
        <v>1416</v>
      </c>
      <c r="E433" t="s">
        <v>1412</v>
      </c>
      <c r="G433">
        <v>0</v>
      </c>
      <c r="H433" s="11">
        <v>43966</v>
      </c>
      <c r="I433">
        <v>16496</v>
      </c>
      <c r="J433" t="s">
        <v>282</v>
      </c>
      <c r="L433" t="s">
        <v>35</v>
      </c>
      <c r="Q433" s="11">
        <v>43966</v>
      </c>
      <c r="R433" t="s">
        <v>4155</v>
      </c>
      <c r="S433" t="s">
        <v>4154</v>
      </c>
      <c r="T433" t="s">
        <v>7492</v>
      </c>
      <c r="U433" t="s">
        <v>1413</v>
      </c>
      <c r="V433" t="s">
        <v>1417</v>
      </c>
      <c r="W433" t="s">
        <v>88</v>
      </c>
      <c r="X433" s="11">
        <v>43969</v>
      </c>
      <c r="Y433" t="s">
        <v>1418</v>
      </c>
      <c r="Z433" t="s">
        <v>219</v>
      </c>
      <c r="AA433" s="11">
        <v>43969</v>
      </c>
      <c r="AB433" t="s">
        <v>220</v>
      </c>
      <c r="AC433" t="s">
        <v>2407</v>
      </c>
      <c r="AD433" t="s">
        <v>3770</v>
      </c>
      <c r="AE433">
        <v>21370.84</v>
      </c>
      <c r="AF433" t="s">
        <v>52</v>
      </c>
      <c r="AG433">
        <v>21370.84</v>
      </c>
      <c r="AH433" t="s">
        <v>52</v>
      </c>
      <c r="AI433">
        <v>0</v>
      </c>
      <c r="AJ433" t="s">
        <v>101</v>
      </c>
      <c r="AK433" t="s">
        <v>113</v>
      </c>
      <c r="AL433" t="s">
        <v>97</v>
      </c>
      <c r="AM433" t="s">
        <v>2488</v>
      </c>
      <c r="AN433">
        <v>1</v>
      </c>
      <c r="AO433">
        <v>0</v>
      </c>
      <c r="AP433" t="s">
        <v>2473</v>
      </c>
      <c r="AQ433" t="s">
        <v>2526</v>
      </c>
      <c r="AR433" t="s">
        <v>2407</v>
      </c>
      <c r="AS433" t="s">
        <v>7512</v>
      </c>
      <c r="AT433" t="s">
        <v>114</v>
      </c>
    </row>
    <row r="434" spans="1:46" x14ac:dyDescent="0.35">
      <c r="A434" t="s">
        <v>1414</v>
      </c>
      <c r="B434" t="s">
        <v>1411</v>
      </c>
      <c r="E434" t="s">
        <v>1412</v>
      </c>
      <c r="H434" s="11">
        <v>43966</v>
      </c>
      <c r="I434">
        <v>16581</v>
      </c>
      <c r="J434" t="s">
        <v>282</v>
      </c>
      <c r="L434" t="s">
        <v>35</v>
      </c>
      <c r="Q434" s="11">
        <v>43967</v>
      </c>
      <c r="R434" t="s">
        <v>4153</v>
      </c>
      <c r="S434" t="s">
        <v>4152</v>
      </c>
      <c r="T434" t="s">
        <v>7492</v>
      </c>
      <c r="U434" t="s">
        <v>1413</v>
      </c>
      <c r="V434" t="s">
        <v>1414</v>
      </c>
      <c r="W434" t="s">
        <v>88</v>
      </c>
      <c r="X434" s="11">
        <v>43969</v>
      </c>
      <c r="Y434" t="s">
        <v>1415</v>
      </c>
      <c r="Z434" t="s">
        <v>219</v>
      </c>
      <c r="AA434" s="11">
        <v>43969</v>
      </c>
      <c r="AB434" t="s">
        <v>220</v>
      </c>
      <c r="AC434" t="s">
        <v>2407</v>
      </c>
      <c r="AD434" t="s">
        <v>3765</v>
      </c>
      <c r="AE434">
        <v>3193.58</v>
      </c>
      <c r="AF434" t="s">
        <v>52</v>
      </c>
      <c r="AG434">
        <v>3193.58</v>
      </c>
      <c r="AH434" t="s">
        <v>52</v>
      </c>
      <c r="AI434">
        <v>0</v>
      </c>
      <c r="AJ434" t="s">
        <v>101</v>
      </c>
      <c r="AK434" t="s">
        <v>113</v>
      </c>
      <c r="AL434" t="s">
        <v>97</v>
      </c>
      <c r="AM434" t="s">
        <v>2488</v>
      </c>
      <c r="AN434">
        <v>1</v>
      </c>
      <c r="AO434">
        <v>0</v>
      </c>
      <c r="AP434" t="s">
        <v>2473</v>
      </c>
      <c r="AQ434" t="s">
        <v>2526</v>
      </c>
      <c r="AR434" t="s">
        <v>2407</v>
      </c>
      <c r="AS434" t="s">
        <v>7512</v>
      </c>
      <c r="AT434" t="s">
        <v>114</v>
      </c>
    </row>
    <row r="435" spans="1:46" x14ac:dyDescent="0.35">
      <c r="A435" t="s">
        <v>1275</v>
      </c>
      <c r="B435" t="s">
        <v>1274</v>
      </c>
      <c r="E435" t="s">
        <v>898</v>
      </c>
      <c r="G435">
        <v>0</v>
      </c>
      <c r="H435" s="11">
        <v>43959</v>
      </c>
      <c r="I435">
        <v>16099</v>
      </c>
      <c r="J435" t="s">
        <v>282</v>
      </c>
      <c r="L435" t="s">
        <v>35</v>
      </c>
      <c r="Q435" s="11">
        <v>43959</v>
      </c>
      <c r="R435" t="s">
        <v>4158</v>
      </c>
      <c r="S435" t="s">
        <v>2478</v>
      </c>
      <c r="T435" t="s">
        <v>7492</v>
      </c>
      <c r="U435" t="s">
        <v>899</v>
      </c>
      <c r="V435" t="s">
        <v>1275</v>
      </c>
      <c r="W435" t="s">
        <v>88</v>
      </c>
      <c r="X435" s="11">
        <v>43962</v>
      </c>
      <c r="Y435" t="s">
        <v>1276</v>
      </c>
      <c r="Z435" t="s">
        <v>219</v>
      </c>
      <c r="AA435" s="11">
        <v>43962</v>
      </c>
      <c r="AB435" t="s">
        <v>220</v>
      </c>
      <c r="AC435" t="s">
        <v>2407</v>
      </c>
      <c r="AD435" t="s">
        <v>3737</v>
      </c>
      <c r="AE435">
        <v>1048.1600000000001</v>
      </c>
      <c r="AF435" t="s">
        <v>52</v>
      </c>
      <c r="AG435">
        <v>1048.1600000000001</v>
      </c>
      <c r="AH435" t="s">
        <v>52</v>
      </c>
      <c r="AI435">
        <v>0</v>
      </c>
      <c r="AJ435" t="s">
        <v>101</v>
      </c>
      <c r="AK435" t="s">
        <v>51</v>
      </c>
      <c r="AL435" t="s">
        <v>97</v>
      </c>
      <c r="AM435" t="s">
        <v>2488</v>
      </c>
      <c r="AN435">
        <v>1</v>
      </c>
      <c r="AO435">
        <v>0</v>
      </c>
      <c r="AP435" t="s">
        <v>2473</v>
      </c>
      <c r="AQ435" t="s">
        <v>2526</v>
      </c>
      <c r="AR435" t="s">
        <v>2407</v>
      </c>
      <c r="AS435" t="s">
        <v>7493</v>
      </c>
      <c r="AT435" t="s">
        <v>102</v>
      </c>
    </row>
    <row r="436" spans="1:46" x14ac:dyDescent="0.35">
      <c r="A436" t="s">
        <v>1670</v>
      </c>
      <c r="B436" t="s">
        <v>1667</v>
      </c>
      <c r="E436" t="s">
        <v>1668</v>
      </c>
      <c r="G436">
        <v>0</v>
      </c>
      <c r="H436" s="11">
        <v>44011</v>
      </c>
      <c r="I436">
        <v>18788</v>
      </c>
      <c r="J436" t="s">
        <v>524</v>
      </c>
      <c r="L436" t="s">
        <v>35</v>
      </c>
      <c r="Q436" s="11">
        <v>44011</v>
      </c>
      <c r="R436" t="s">
        <v>4155</v>
      </c>
      <c r="S436" t="s">
        <v>4154</v>
      </c>
      <c r="T436" t="s">
        <v>7492</v>
      </c>
      <c r="U436" t="s">
        <v>1669</v>
      </c>
      <c r="V436" t="s">
        <v>1670</v>
      </c>
      <c r="W436" t="s">
        <v>88</v>
      </c>
      <c r="X436" s="11">
        <v>44012</v>
      </c>
      <c r="Y436" t="s">
        <v>1671</v>
      </c>
      <c r="Z436" t="s">
        <v>219</v>
      </c>
      <c r="AA436" s="11">
        <v>44012</v>
      </c>
      <c r="AB436" t="s">
        <v>220</v>
      </c>
      <c r="AC436" t="s">
        <v>2407</v>
      </c>
      <c r="AD436" t="s">
        <v>3847</v>
      </c>
      <c r="AE436">
        <v>210765.3</v>
      </c>
      <c r="AF436" t="s">
        <v>52</v>
      </c>
      <c r="AG436">
        <v>163309.76999999999</v>
      </c>
      <c r="AH436" t="s">
        <v>52</v>
      </c>
      <c r="AI436">
        <v>47455.53</v>
      </c>
      <c r="AJ436" t="s">
        <v>101</v>
      </c>
      <c r="AK436" t="s">
        <v>111</v>
      </c>
      <c r="AL436" t="s">
        <v>97</v>
      </c>
      <c r="AM436" t="s">
        <v>2488</v>
      </c>
      <c r="AN436">
        <v>1</v>
      </c>
      <c r="AO436">
        <v>0</v>
      </c>
      <c r="AP436" t="s">
        <v>2580</v>
      </c>
      <c r="AQ436" t="s">
        <v>2512</v>
      </c>
      <c r="AR436" t="s">
        <v>2407</v>
      </c>
      <c r="AS436" t="s">
        <v>7503</v>
      </c>
      <c r="AT436" t="s">
        <v>112</v>
      </c>
    </row>
    <row r="437" spans="1:46" x14ac:dyDescent="0.35">
      <c r="A437" t="s">
        <v>2240</v>
      </c>
      <c r="E437" t="s">
        <v>2228</v>
      </c>
      <c r="L437" t="s">
        <v>35</v>
      </c>
      <c r="M437" t="s">
        <v>332</v>
      </c>
      <c r="R437" t="s">
        <v>4158</v>
      </c>
      <c r="S437" t="s">
        <v>2478</v>
      </c>
      <c r="T437" t="s">
        <v>7492</v>
      </c>
      <c r="U437" t="s">
        <v>2229</v>
      </c>
      <c r="V437" t="s">
        <v>2240</v>
      </c>
      <c r="W437" t="s">
        <v>88</v>
      </c>
      <c r="X437" s="11">
        <v>44138</v>
      </c>
      <c r="Y437" t="s">
        <v>2241</v>
      </c>
      <c r="Z437" t="s">
        <v>219</v>
      </c>
      <c r="AA437" s="11">
        <v>44138</v>
      </c>
      <c r="AB437" t="s">
        <v>220</v>
      </c>
      <c r="AC437" t="s">
        <v>2407</v>
      </c>
      <c r="AD437" t="s">
        <v>4072</v>
      </c>
      <c r="AE437">
        <v>266.2</v>
      </c>
      <c r="AF437" t="s">
        <v>52</v>
      </c>
      <c r="AG437">
        <v>0</v>
      </c>
      <c r="AH437" t="s">
        <v>52</v>
      </c>
      <c r="AI437">
        <v>266.2</v>
      </c>
      <c r="AJ437" t="s">
        <v>101</v>
      </c>
      <c r="AK437" t="s">
        <v>103</v>
      </c>
      <c r="AL437" t="s">
        <v>97</v>
      </c>
      <c r="AM437" t="s">
        <v>2488</v>
      </c>
      <c r="AN437">
        <v>1</v>
      </c>
      <c r="AO437">
        <v>0</v>
      </c>
      <c r="AP437" t="s">
        <v>2473</v>
      </c>
      <c r="AQ437" t="s">
        <v>2526</v>
      </c>
      <c r="AR437" t="s">
        <v>2407</v>
      </c>
      <c r="AS437" t="s">
        <v>7497</v>
      </c>
      <c r="AT437" t="s">
        <v>104</v>
      </c>
    </row>
    <row r="438" spans="1:46" x14ac:dyDescent="0.35">
      <c r="A438" t="s">
        <v>2086</v>
      </c>
      <c r="E438" t="s">
        <v>2084</v>
      </c>
      <c r="H438" t="s">
        <v>1957</v>
      </c>
      <c r="I438" t="s">
        <v>1957</v>
      </c>
      <c r="L438" t="s">
        <v>35</v>
      </c>
      <c r="Q438" t="s">
        <v>1818</v>
      </c>
      <c r="R438" t="s">
        <v>4153</v>
      </c>
      <c r="S438" t="s">
        <v>4152</v>
      </c>
      <c r="T438" t="s">
        <v>7492</v>
      </c>
      <c r="U438" t="s">
        <v>2085</v>
      </c>
      <c r="V438" t="s">
        <v>2086</v>
      </c>
      <c r="W438" t="s">
        <v>88</v>
      </c>
      <c r="X438" s="11">
        <v>44126</v>
      </c>
      <c r="Y438" t="s">
        <v>2087</v>
      </c>
      <c r="Z438" t="s">
        <v>219</v>
      </c>
      <c r="AA438" s="11">
        <v>44126</v>
      </c>
      <c r="AB438" t="s">
        <v>220</v>
      </c>
      <c r="AC438" t="s">
        <v>2407</v>
      </c>
      <c r="AD438" t="s">
        <v>4016</v>
      </c>
      <c r="AE438">
        <v>6146.96</v>
      </c>
      <c r="AF438" t="s">
        <v>52</v>
      </c>
      <c r="AG438">
        <v>6146.96</v>
      </c>
      <c r="AH438" t="s">
        <v>52</v>
      </c>
      <c r="AI438">
        <v>0</v>
      </c>
      <c r="AJ438" t="s">
        <v>101</v>
      </c>
      <c r="AK438" t="s">
        <v>74</v>
      </c>
      <c r="AL438" t="s">
        <v>97</v>
      </c>
      <c r="AM438" t="s">
        <v>2488</v>
      </c>
      <c r="AN438">
        <v>1</v>
      </c>
      <c r="AO438">
        <v>0</v>
      </c>
      <c r="AP438" t="s">
        <v>2473</v>
      </c>
      <c r="AQ438" t="s">
        <v>2526</v>
      </c>
      <c r="AR438" t="s">
        <v>2407</v>
      </c>
      <c r="AS438" t="s">
        <v>7509</v>
      </c>
      <c r="AT438" t="s">
        <v>116</v>
      </c>
    </row>
    <row r="439" spans="1:46" x14ac:dyDescent="0.35">
      <c r="A439" t="s">
        <v>1703</v>
      </c>
      <c r="B439" t="s">
        <v>1701</v>
      </c>
      <c r="E439" t="s">
        <v>406</v>
      </c>
      <c r="H439" s="11">
        <v>44015</v>
      </c>
      <c r="I439">
        <v>18960</v>
      </c>
      <c r="J439" t="s">
        <v>1702</v>
      </c>
      <c r="L439" t="s">
        <v>35</v>
      </c>
      <c r="Q439" s="11">
        <v>44018</v>
      </c>
      <c r="R439" t="s">
        <v>4155</v>
      </c>
      <c r="S439" t="s">
        <v>4154</v>
      </c>
      <c r="T439" t="s">
        <v>7492</v>
      </c>
      <c r="U439" t="s">
        <v>407</v>
      </c>
      <c r="V439" t="s">
        <v>1703</v>
      </c>
      <c r="W439" t="s">
        <v>88</v>
      </c>
      <c r="X439" s="11">
        <v>44015</v>
      </c>
      <c r="Y439" t="s">
        <v>1704</v>
      </c>
      <c r="Z439" t="s">
        <v>219</v>
      </c>
      <c r="AA439" s="11">
        <v>44015</v>
      </c>
      <c r="AB439" t="s">
        <v>220</v>
      </c>
      <c r="AC439" t="s">
        <v>2407</v>
      </c>
      <c r="AD439" t="s">
        <v>3863</v>
      </c>
      <c r="AE439">
        <v>10340.959999999999</v>
      </c>
      <c r="AF439" t="s">
        <v>52</v>
      </c>
      <c r="AG439">
        <v>285.11999999999898</v>
      </c>
      <c r="AH439" t="s">
        <v>52</v>
      </c>
      <c r="AI439">
        <v>10055.84</v>
      </c>
      <c r="AJ439" t="s">
        <v>101</v>
      </c>
      <c r="AK439" t="s">
        <v>103</v>
      </c>
      <c r="AL439" t="s">
        <v>97</v>
      </c>
      <c r="AM439" t="s">
        <v>2488</v>
      </c>
      <c r="AN439">
        <v>1</v>
      </c>
      <c r="AO439">
        <v>0</v>
      </c>
      <c r="AP439" t="s">
        <v>2473</v>
      </c>
      <c r="AQ439" t="s">
        <v>2526</v>
      </c>
      <c r="AR439" t="s">
        <v>2407</v>
      </c>
      <c r="AS439" t="s">
        <v>7497</v>
      </c>
      <c r="AT439" t="s">
        <v>104</v>
      </c>
    </row>
    <row r="440" spans="1:46" x14ac:dyDescent="0.35">
      <c r="A440" t="s">
        <v>1558</v>
      </c>
      <c r="B440" t="s">
        <v>1555</v>
      </c>
      <c r="E440" t="s">
        <v>1556</v>
      </c>
      <c r="G440">
        <v>0</v>
      </c>
      <c r="H440" s="11">
        <v>43977</v>
      </c>
      <c r="I440">
        <v>17096</v>
      </c>
      <c r="J440" t="s">
        <v>1422</v>
      </c>
      <c r="L440" t="s">
        <v>35</v>
      </c>
      <c r="Q440" s="11">
        <v>43977</v>
      </c>
      <c r="R440" t="s">
        <v>4155</v>
      </c>
      <c r="S440" t="s">
        <v>4154</v>
      </c>
      <c r="T440" t="s">
        <v>7492</v>
      </c>
      <c r="U440" t="s">
        <v>1557</v>
      </c>
      <c r="V440" t="s">
        <v>1558</v>
      </c>
      <c r="W440" t="s">
        <v>88</v>
      </c>
      <c r="X440" s="11">
        <v>43987</v>
      </c>
      <c r="Y440" t="s">
        <v>1559</v>
      </c>
      <c r="Z440" t="s">
        <v>219</v>
      </c>
      <c r="AA440" s="11">
        <v>43987</v>
      </c>
      <c r="AB440" t="s">
        <v>220</v>
      </c>
      <c r="AC440" t="s">
        <v>2407</v>
      </c>
      <c r="AD440" t="s">
        <v>3820</v>
      </c>
      <c r="AE440">
        <v>139002.26999999999</v>
      </c>
      <c r="AF440" t="s">
        <v>52</v>
      </c>
      <c r="AG440">
        <v>139002.26999999999</v>
      </c>
      <c r="AH440" t="s">
        <v>52</v>
      </c>
      <c r="AI440">
        <v>0</v>
      </c>
      <c r="AJ440" t="s">
        <v>101</v>
      </c>
      <c r="AK440" t="s">
        <v>51</v>
      </c>
      <c r="AL440" t="s">
        <v>97</v>
      </c>
      <c r="AM440" t="s">
        <v>2488</v>
      </c>
      <c r="AN440">
        <v>1</v>
      </c>
      <c r="AO440">
        <v>0</v>
      </c>
      <c r="AP440" t="s">
        <v>2590</v>
      </c>
      <c r="AQ440" t="s">
        <v>2512</v>
      </c>
      <c r="AR440" t="s">
        <v>2407</v>
      </c>
      <c r="AS440" t="s">
        <v>7493</v>
      </c>
      <c r="AT440" t="s">
        <v>102</v>
      </c>
    </row>
    <row r="441" spans="1:46" x14ac:dyDescent="0.35">
      <c r="A441" t="s">
        <v>1471</v>
      </c>
      <c r="B441" t="s">
        <v>1468</v>
      </c>
      <c r="E441" t="s">
        <v>1469</v>
      </c>
      <c r="H441" s="11">
        <v>43998</v>
      </c>
      <c r="I441">
        <v>18320</v>
      </c>
      <c r="J441" t="s">
        <v>524</v>
      </c>
      <c r="L441" t="s">
        <v>35</v>
      </c>
      <c r="Q441" s="11">
        <v>43999</v>
      </c>
      <c r="R441" t="s">
        <v>4153</v>
      </c>
      <c r="S441" t="s">
        <v>4152</v>
      </c>
      <c r="T441" t="s">
        <v>7492</v>
      </c>
      <c r="U441" t="s">
        <v>1470</v>
      </c>
      <c r="V441" t="s">
        <v>1471</v>
      </c>
      <c r="W441" t="s">
        <v>88</v>
      </c>
      <c r="X441" s="11">
        <v>43971</v>
      </c>
      <c r="Y441" t="s">
        <v>1472</v>
      </c>
      <c r="Z441" t="s">
        <v>219</v>
      </c>
      <c r="AA441" s="11">
        <v>43971</v>
      </c>
      <c r="AB441" t="s">
        <v>220</v>
      </c>
      <c r="AC441" t="s">
        <v>2407</v>
      </c>
      <c r="AD441" t="s">
        <v>3780</v>
      </c>
      <c r="AE441">
        <v>210</v>
      </c>
      <c r="AF441" t="s">
        <v>52</v>
      </c>
      <c r="AG441">
        <v>210</v>
      </c>
      <c r="AH441" t="s">
        <v>52</v>
      </c>
      <c r="AI441">
        <v>0</v>
      </c>
      <c r="AJ441" t="s">
        <v>101</v>
      </c>
      <c r="AK441" t="s">
        <v>103</v>
      </c>
      <c r="AL441" t="s">
        <v>97</v>
      </c>
      <c r="AM441" t="s">
        <v>2488</v>
      </c>
      <c r="AN441">
        <v>1</v>
      </c>
      <c r="AO441">
        <v>0</v>
      </c>
      <c r="AP441" t="s">
        <v>2473</v>
      </c>
      <c r="AQ441" t="s">
        <v>2526</v>
      </c>
      <c r="AR441" t="s">
        <v>2407</v>
      </c>
      <c r="AS441" t="s">
        <v>7497</v>
      </c>
      <c r="AT441" t="s">
        <v>104</v>
      </c>
    </row>
    <row r="442" spans="1:46" x14ac:dyDescent="0.35">
      <c r="A442" t="s">
        <v>1471</v>
      </c>
      <c r="B442" t="s">
        <v>1468</v>
      </c>
      <c r="E442" t="s">
        <v>1469</v>
      </c>
      <c r="H442" s="11">
        <v>43998</v>
      </c>
      <c r="I442">
        <v>18320</v>
      </c>
      <c r="L442" t="s">
        <v>35</v>
      </c>
      <c r="Q442" s="11">
        <v>43999</v>
      </c>
      <c r="R442" t="s">
        <v>4153</v>
      </c>
      <c r="S442" t="s">
        <v>4152</v>
      </c>
      <c r="T442" t="s">
        <v>7492</v>
      </c>
      <c r="U442" t="s">
        <v>1470</v>
      </c>
      <c r="V442" t="s">
        <v>1471</v>
      </c>
      <c r="W442" t="s">
        <v>217</v>
      </c>
      <c r="X442" s="11">
        <v>43971</v>
      </c>
      <c r="Y442" t="s">
        <v>1472</v>
      </c>
      <c r="Z442" t="s">
        <v>219</v>
      </c>
      <c r="AA442" s="11">
        <v>43971</v>
      </c>
      <c r="AB442" t="s">
        <v>220</v>
      </c>
      <c r="AC442" t="s">
        <v>2407</v>
      </c>
      <c r="AD442" t="s">
        <v>3781</v>
      </c>
      <c r="AE442">
        <v>1120</v>
      </c>
      <c r="AF442" t="s">
        <v>52</v>
      </c>
      <c r="AG442">
        <v>1120</v>
      </c>
      <c r="AH442" t="s">
        <v>52</v>
      </c>
      <c r="AI442">
        <v>0</v>
      </c>
      <c r="AJ442" t="s">
        <v>101</v>
      </c>
      <c r="AK442" t="s">
        <v>103</v>
      </c>
      <c r="AL442" t="s">
        <v>97</v>
      </c>
      <c r="AM442" t="s">
        <v>2488</v>
      </c>
      <c r="AN442">
        <v>1</v>
      </c>
      <c r="AO442">
        <v>0</v>
      </c>
      <c r="AP442" t="s">
        <v>2473</v>
      </c>
      <c r="AQ442" t="s">
        <v>2526</v>
      </c>
      <c r="AR442" t="s">
        <v>2407</v>
      </c>
      <c r="AS442" t="s">
        <v>7497</v>
      </c>
      <c r="AT442" t="s">
        <v>104</v>
      </c>
    </row>
    <row r="443" spans="1:46" x14ac:dyDescent="0.35">
      <c r="A443" t="s">
        <v>1471</v>
      </c>
      <c r="B443" t="s">
        <v>1468</v>
      </c>
      <c r="E443" t="s">
        <v>1469</v>
      </c>
      <c r="H443" s="11">
        <v>43998</v>
      </c>
      <c r="I443">
        <v>18320</v>
      </c>
      <c r="L443" t="s">
        <v>35</v>
      </c>
      <c r="Q443" s="11">
        <v>43999</v>
      </c>
      <c r="R443" t="s">
        <v>4153</v>
      </c>
      <c r="S443" t="s">
        <v>4152</v>
      </c>
      <c r="T443" t="s">
        <v>7492</v>
      </c>
      <c r="U443" t="s">
        <v>1470</v>
      </c>
      <c r="V443" t="s">
        <v>1471</v>
      </c>
      <c r="W443" t="s">
        <v>222</v>
      </c>
      <c r="X443" s="11">
        <v>43971</v>
      </c>
      <c r="Y443" t="s">
        <v>1472</v>
      </c>
      <c r="Z443" t="s">
        <v>219</v>
      </c>
      <c r="AA443" s="11">
        <v>43971</v>
      </c>
      <c r="AB443" t="s">
        <v>220</v>
      </c>
      <c r="AC443" t="s">
        <v>2407</v>
      </c>
      <c r="AD443" t="s">
        <v>3782</v>
      </c>
      <c r="AE443">
        <v>753.69</v>
      </c>
      <c r="AF443" t="s">
        <v>52</v>
      </c>
      <c r="AG443">
        <v>753.69</v>
      </c>
      <c r="AH443" t="s">
        <v>52</v>
      </c>
      <c r="AI443">
        <v>0</v>
      </c>
      <c r="AJ443" t="s">
        <v>101</v>
      </c>
      <c r="AK443" t="s">
        <v>103</v>
      </c>
      <c r="AL443" t="s">
        <v>97</v>
      </c>
      <c r="AM443" t="s">
        <v>2488</v>
      </c>
      <c r="AN443">
        <v>1</v>
      </c>
      <c r="AO443">
        <v>0</v>
      </c>
      <c r="AP443" t="s">
        <v>2473</v>
      </c>
      <c r="AQ443" t="s">
        <v>2526</v>
      </c>
      <c r="AR443" t="s">
        <v>2407</v>
      </c>
      <c r="AS443" t="s">
        <v>7497</v>
      </c>
      <c r="AT443" t="s">
        <v>104</v>
      </c>
    </row>
    <row r="444" spans="1:46" x14ac:dyDescent="0.35">
      <c r="A444" t="s">
        <v>1471</v>
      </c>
      <c r="B444" t="s">
        <v>1468</v>
      </c>
      <c r="E444" t="s">
        <v>1469</v>
      </c>
      <c r="H444" s="11">
        <v>43998</v>
      </c>
      <c r="I444">
        <v>18320</v>
      </c>
      <c r="L444" t="s">
        <v>35</v>
      </c>
      <c r="Q444" s="11">
        <v>43999</v>
      </c>
      <c r="R444" t="s">
        <v>4153</v>
      </c>
      <c r="S444" t="s">
        <v>4152</v>
      </c>
      <c r="T444" t="s">
        <v>7492</v>
      </c>
      <c r="U444" t="s">
        <v>1470</v>
      </c>
      <c r="V444" t="s">
        <v>1471</v>
      </c>
      <c r="W444" t="s">
        <v>421</v>
      </c>
      <c r="X444" s="11">
        <v>43976</v>
      </c>
      <c r="Y444" t="s">
        <v>1472</v>
      </c>
      <c r="Z444" t="s">
        <v>219</v>
      </c>
      <c r="AA444" s="11">
        <v>43971</v>
      </c>
      <c r="AB444" t="s">
        <v>220</v>
      </c>
      <c r="AC444" t="s">
        <v>2407</v>
      </c>
      <c r="AD444" t="s">
        <v>3783</v>
      </c>
      <c r="AE444">
        <v>713.75</v>
      </c>
      <c r="AF444" t="s">
        <v>52</v>
      </c>
      <c r="AG444">
        <v>713.75</v>
      </c>
      <c r="AH444" t="s">
        <v>52</v>
      </c>
      <c r="AI444">
        <v>0</v>
      </c>
      <c r="AJ444" t="s">
        <v>101</v>
      </c>
      <c r="AK444" t="s">
        <v>103</v>
      </c>
      <c r="AL444" t="s">
        <v>97</v>
      </c>
      <c r="AM444" t="s">
        <v>2488</v>
      </c>
      <c r="AN444">
        <v>1</v>
      </c>
      <c r="AO444">
        <v>0</v>
      </c>
      <c r="AP444" t="s">
        <v>2473</v>
      </c>
      <c r="AQ444" t="s">
        <v>2526</v>
      </c>
      <c r="AR444" t="s">
        <v>2407</v>
      </c>
      <c r="AS444" t="s">
        <v>7497</v>
      </c>
      <c r="AT444" t="s">
        <v>104</v>
      </c>
    </row>
    <row r="445" spans="1:46" x14ac:dyDescent="0.35">
      <c r="A445" t="s">
        <v>1471</v>
      </c>
      <c r="B445" t="s">
        <v>1468</v>
      </c>
      <c r="E445" t="s">
        <v>1469</v>
      </c>
      <c r="H445" s="11">
        <v>43998</v>
      </c>
      <c r="I445">
        <v>18320</v>
      </c>
      <c r="L445" t="s">
        <v>35</v>
      </c>
      <c r="Q445" s="11">
        <v>43999</v>
      </c>
      <c r="R445" t="s">
        <v>4153</v>
      </c>
      <c r="S445" t="s">
        <v>4152</v>
      </c>
      <c r="T445" t="s">
        <v>7492</v>
      </c>
      <c r="U445" t="s">
        <v>1470</v>
      </c>
      <c r="V445" t="s">
        <v>1471</v>
      </c>
      <c r="W445" t="s">
        <v>423</v>
      </c>
      <c r="X445" s="11">
        <v>43976</v>
      </c>
      <c r="Y445" t="s">
        <v>1472</v>
      </c>
      <c r="Z445" t="s">
        <v>219</v>
      </c>
      <c r="AA445" s="11">
        <v>43971</v>
      </c>
      <c r="AB445" t="s">
        <v>220</v>
      </c>
      <c r="AC445" t="s">
        <v>2407</v>
      </c>
      <c r="AD445" t="s">
        <v>3784</v>
      </c>
      <c r="AE445">
        <v>1150.6500000000001</v>
      </c>
      <c r="AF445" t="s">
        <v>52</v>
      </c>
      <c r="AG445">
        <v>1150.6500000000001</v>
      </c>
      <c r="AH445" t="s">
        <v>52</v>
      </c>
      <c r="AI445">
        <v>0</v>
      </c>
      <c r="AJ445" t="s">
        <v>101</v>
      </c>
      <c r="AK445" t="s">
        <v>103</v>
      </c>
      <c r="AL445" t="s">
        <v>97</v>
      </c>
      <c r="AM445" t="s">
        <v>2488</v>
      </c>
      <c r="AN445">
        <v>1</v>
      </c>
      <c r="AO445">
        <v>0</v>
      </c>
      <c r="AP445" t="s">
        <v>2473</v>
      </c>
      <c r="AQ445" t="s">
        <v>2526</v>
      </c>
      <c r="AR445" t="s">
        <v>2407</v>
      </c>
      <c r="AS445" t="s">
        <v>7497</v>
      </c>
      <c r="AT445" t="s">
        <v>104</v>
      </c>
    </row>
    <row r="446" spans="1:46" x14ac:dyDescent="0.35">
      <c r="A446" t="s">
        <v>1471</v>
      </c>
      <c r="B446" t="s">
        <v>1468</v>
      </c>
      <c r="E446" t="s">
        <v>1469</v>
      </c>
      <c r="H446" s="11">
        <v>43998</v>
      </c>
      <c r="I446">
        <v>18320</v>
      </c>
      <c r="L446" t="s">
        <v>35</v>
      </c>
      <c r="Q446" s="11">
        <v>43999</v>
      </c>
      <c r="R446" t="s">
        <v>4153</v>
      </c>
      <c r="S446" t="s">
        <v>4152</v>
      </c>
      <c r="T446" t="s">
        <v>7492</v>
      </c>
      <c r="U446" t="s">
        <v>1470</v>
      </c>
      <c r="V446" t="s">
        <v>1471</v>
      </c>
      <c r="W446" t="s">
        <v>511</v>
      </c>
      <c r="X446" s="11">
        <v>43976</v>
      </c>
      <c r="Y446" t="s">
        <v>1472</v>
      </c>
      <c r="Z446" t="s">
        <v>219</v>
      </c>
      <c r="AA446" s="11">
        <v>43971</v>
      </c>
      <c r="AB446" t="s">
        <v>220</v>
      </c>
      <c r="AC446" t="s">
        <v>2407</v>
      </c>
      <c r="AD446" t="s">
        <v>3785</v>
      </c>
      <c r="AE446">
        <v>75</v>
      </c>
      <c r="AF446" t="s">
        <v>52</v>
      </c>
      <c r="AG446">
        <v>75</v>
      </c>
      <c r="AH446" t="s">
        <v>52</v>
      </c>
      <c r="AI446">
        <v>0</v>
      </c>
      <c r="AJ446" t="s">
        <v>101</v>
      </c>
      <c r="AK446" t="s">
        <v>103</v>
      </c>
      <c r="AL446" t="s">
        <v>97</v>
      </c>
      <c r="AM446" t="s">
        <v>2488</v>
      </c>
      <c r="AN446">
        <v>1</v>
      </c>
      <c r="AO446">
        <v>0</v>
      </c>
      <c r="AP446" t="s">
        <v>2473</v>
      </c>
      <c r="AQ446" t="s">
        <v>2526</v>
      </c>
      <c r="AR446" t="s">
        <v>2407</v>
      </c>
      <c r="AS446" t="s">
        <v>7497</v>
      </c>
      <c r="AT446" t="s">
        <v>104</v>
      </c>
    </row>
    <row r="447" spans="1:46" x14ac:dyDescent="0.35">
      <c r="A447" t="s">
        <v>1471</v>
      </c>
      <c r="B447" t="s">
        <v>1468</v>
      </c>
      <c r="E447" t="s">
        <v>1469</v>
      </c>
      <c r="H447" s="11">
        <v>43998</v>
      </c>
      <c r="I447">
        <v>18320</v>
      </c>
      <c r="L447" t="s">
        <v>35</v>
      </c>
      <c r="Q447" s="11">
        <v>43999</v>
      </c>
      <c r="R447" t="s">
        <v>4153</v>
      </c>
      <c r="S447" t="s">
        <v>4152</v>
      </c>
      <c r="T447" t="s">
        <v>7492</v>
      </c>
      <c r="U447" t="s">
        <v>1470</v>
      </c>
      <c r="V447" t="s">
        <v>1471</v>
      </c>
      <c r="W447" t="s">
        <v>513</v>
      </c>
      <c r="X447" s="11">
        <v>43993</v>
      </c>
      <c r="Y447" t="s">
        <v>1472</v>
      </c>
      <c r="Z447" t="s">
        <v>219</v>
      </c>
      <c r="AA447" s="11">
        <v>43971</v>
      </c>
      <c r="AB447" t="s">
        <v>220</v>
      </c>
      <c r="AC447" t="s">
        <v>2407</v>
      </c>
      <c r="AD447" t="s">
        <v>3786</v>
      </c>
      <c r="AE447">
        <v>368.6</v>
      </c>
      <c r="AF447" t="s">
        <v>52</v>
      </c>
      <c r="AG447">
        <v>368.6</v>
      </c>
      <c r="AH447" t="s">
        <v>52</v>
      </c>
      <c r="AI447">
        <v>0</v>
      </c>
      <c r="AJ447" t="s">
        <v>101</v>
      </c>
      <c r="AK447" t="s">
        <v>103</v>
      </c>
      <c r="AL447" t="s">
        <v>97</v>
      </c>
      <c r="AM447" t="s">
        <v>2488</v>
      </c>
      <c r="AN447">
        <v>1</v>
      </c>
      <c r="AO447">
        <v>0</v>
      </c>
      <c r="AP447" t="s">
        <v>2473</v>
      </c>
      <c r="AQ447" t="s">
        <v>2526</v>
      </c>
      <c r="AR447" t="s">
        <v>2407</v>
      </c>
      <c r="AS447" t="s">
        <v>7497</v>
      </c>
      <c r="AT447" t="s">
        <v>104</v>
      </c>
    </row>
    <row r="448" spans="1:46" x14ac:dyDescent="0.35">
      <c r="A448" t="s">
        <v>1471</v>
      </c>
      <c r="B448" t="s">
        <v>1468</v>
      </c>
      <c r="E448" t="s">
        <v>1469</v>
      </c>
      <c r="H448" s="11">
        <v>43998</v>
      </c>
      <c r="I448">
        <v>18320</v>
      </c>
      <c r="L448" t="s">
        <v>35</v>
      </c>
      <c r="Q448" s="11">
        <v>43999</v>
      </c>
      <c r="R448" t="s">
        <v>4153</v>
      </c>
      <c r="S448" t="s">
        <v>4152</v>
      </c>
      <c r="T448" t="s">
        <v>7492</v>
      </c>
      <c r="U448" t="s">
        <v>1470</v>
      </c>
      <c r="V448" t="s">
        <v>1471</v>
      </c>
      <c r="W448" t="s">
        <v>515</v>
      </c>
      <c r="X448" s="11">
        <v>43993</v>
      </c>
      <c r="Y448" t="s">
        <v>1472</v>
      </c>
      <c r="Z448" t="s">
        <v>219</v>
      </c>
      <c r="AA448" s="11">
        <v>43971</v>
      </c>
      <c r="AB448" t="s">
        <v>220</v>
      </c>
      <c r="AC448" t="s">
        <v>2407</v>
      </c>
      <c r="AD448" t="s">
        <v>3787</v>
      </c>
      <c r="AE448">
        <v>937.44</v>
      </c>
      <c r="AF448" t="s">
        <v>52</v>
      </c>
      <c r="AG448">
        <v>937.44</v>
      </c>
      <c r="AH448" t="s">
        <v>52</v>
      </c>
      <c r="AI448">
        <v>0</v>
      </c>
      <c r="AJ448" t="s">
        <v>101</v>
      </c>
      <c r="AK448" t="s">
        <v>103</v>
      </c>
      <c r="AL448" t="s">
        <v>97</v>
      </c>
      <c r="AM448" t="s">
        <v>2488</v>
      </c>
      <c r="AN448">
        <v>1</v>
      </c>
      <c r="AO448">
        <v>0</v>
      </c>
      <c r="AP448" t="s">
        <v>2473</v>
      </c>
      <c r="AQ448" t="s">
        <v>2526</v>
      </c>
      <c r="AR448" t="s">
        <v>2407</v>
      </c>
      <c r="AS448" t="s">
        <v>7497</v>
      </c>
      <c r="AT448" t="s">
        <v>104</v>
      </c>
    </row>
    <row r="449" spans="1:46" x14ac:dyDescent="0.35">
      <c r="A449" t="s">
        <v>1256</v>
      </c>
      <c r="B449" t="s">
        <v>1253</v>
      </c>
      <c r="E449" t="s">
        <v>1254</v>
      </c>
      <c r="H449" s="11">
        <v>43942</v>
      </c>
      <c r="I449">
        <v>12590</v>
      </c>
      <c r="J449" t="s">
        <v>282</v>
      </c>
      <c r="L449" t="s">
        <v>35</v>
      </c>
      <c r="M449" t="s">
        <v>332</v>
      </c>
      <c r="Q449" t="e">
        <v>#N/A</v>
      </c>
      <c r="R449" t="s">
        <v>4153</v>
      </c>
      <c r="S449" t="s">
        <v>4152</v>
      </c>
      <c r="T449" t="s">
        <v>7492</v>
      </c>
      <c r="U449" t="s">
        <v>1255</v>
      </c>
      <c r="V449" t="s">
        <v>1256</v>
      </c>
      <c r="W449" t="s">
        <v>88</v>
      </c>
      <c r="X449" s="11">
        <v>43959</v>
      </c>
      <c r="Y449" t="s">
        <v>1257</v>
      </c>
      <c r="Z449" t="s">
        <v>219</v>
      </c>
      <c r="AA449" s="11">
        <v>43959</v>
      </c>
      <c r="AB449" t="s">
        <v>220</v>
      </c>
      <c r="AC449" t="s">
        <v>2407</v>
      </c>
      <c r="AD449" t="s">
        <v>3726</v>
      </c>
      <c r="AE449">
        <v>3832</v>
      </c>
      <c r="AF449" t="s">
        <v>52</v>
      </c>
      <c r="AG449">
        <v>3832</v>
      </c>
      <c r="AH449" t="s">
        <v>52</v>
      </c>
      <c r="AI449">
        <v>0</v>
      </c>
      <c r="AJ449" t="s">
        <v>101</v>
      </c>
      <c r="AK449" t="s">
        <v>103</v>
      </c>
      <c r="AL449" t="s">
        <v>97</v>
      </c>
      <c r="AM449" t="s">
        <v>2488</v>
      </c>
      <c r="AN449">
        <v>1</v>
      </c>
      <c r="AO449">
        <v>0</v>
      </c>
      <c r="AP449" t="s">
        <v>2473</v>
      </c>
      <c r="AQ449" t="s">
        <v>2526</v>
      </c>
      <c r="AR449" t="s">
        <v>2407</v>
      </c>
      <c r="AS449" t="s">
        <v>7497</v>
      </c>
      <c r="AT449" t="s">
        <v>104</v>
      </c>
    </row>
    <row r="450" spans="1:46" x14ac:dyDescent="0.35">
      <c r="A450" t="s">
        <v>1222</v>
      </c>
      <c r="B450" t="s">
        <v>1219</v>
      </c>
      <c r="E450" t="s">
        <v>1220</v>
      </c>
      <c r="G450">
        <v>1</v>
      </c>
      <c r="H450" s="11">
        <v>43956</v>
      </c>
      <c r="I450">
        <v>13578</v>
      </c>
      <c r="J450" t="s">
        <v>282</v>
      </c>
      <c r="L450" t="s">
        <v>35</v>
      </c>
      <c r="Q450" s="11">
        <v>43956</v>
      </c>
      <c r="R450" t="s">
        <v>4155</v>
      </c>
      <c r="S450" t="s">
        <v>4154</v>
      </c>
      <c r="T450" t="s">
        <v>7492</v>
      </c>
      <c r="U450" t="s">
        <v>1221</v>
      </c>
      <c r="V450" t="s">
        <v>1222</v>
      </c>
      <c r="W450" t="s">
        <v>88</v>
      </c>
      <c r="X450" s="11">
        <v>43957</v>
      </c>
      <c r="Y450" t="s">
        <v>1223</v>
      </c>
      <c r="Z450" t="s">
        <v>219</v>
      </c>
      <c r="AA450" s="11">
        <v>43957</v>
      </c>
      <c r="AB450" t="s">
        <v>220</v>
      </c>
      <c r="AC450" t="s">
        <v>2407</v>
      </c>
      <c r="AD450" t="s">
        <v>3718</v>
      </c>
      <c r="AE450">
        <v>7210.5</v>
      </c>
      <c r="AF450" t="s">
        <v>52</v>
      </c>
      <c r="AG450">
        <v>7210.5</v>
      </c>
      <c r="AH450" t="s">
        <v>52</v>
      </c>
      <c r="AI450">
        <v>0</v>
      </c>
      <c r="AJ450" t="s">
        <v>101</v>
      </c>
      <c r="AK450" t="s">
        <v>103</v>
      </c>
      <c r="AL450" t="s">
        <v>97</v>
      </c>
      <c r="AM450" t="s">
        <v>2488</v>
      </c>
      <c r="AN450">
        <v>1</v>
      </c>
      <c r="AO450">
        <v>0</v>
      </c>
      <c r="AP450" t="s">
        <v>2473</v>
      </c>
      <c r="AQ450" t="s">
        <v>2526</v>
      </c>
      <c r="AR450" t="s">
        <v>2407</v>
      </c>
      <c r="AS450" t="s">
        <v>7497</v>
      </c>
      <c r="AT450" t="s">
        <v>104</v>
      </c>
    </row>
    <row r="451" spans="1:46" x14ac:dyDescent="0.35">
      <c r="A451" t="s">
        <v>1510</v>
      </c>
      <c r="B451" t="s">
        <v>1509</v>
      </c>
      <c r="E451" t="s">
        <v>1429</v>
      </c>
      <c r="G451">
        <v>0</v>
      </c>
      <c r="H451" s="11">
        <v>43970</v>
      </c>
      <c r="I451">
        <v>16827</v>
      </c>
      <c r="J451" t="s">
        <v>282</v>
      </c>
      <c r="L451" t="s">
        <v>35</v>
      </c>
      <c r="Q451" s="11">
        <v>43970</v>
      </c>
      <c r="R451" t="s">
        <v>4155</v>
      </c>
      <c r="S451" t="s">
        <v>4154</v>
      </c>
      <c r="T451" t="s">
        <v>7492</v>
      </c>
      <c r="U451" t="s">
        <v>1430</v>
      </c>
      <c r="V451" t="s">
        <v>1510</v>
      </c>
      <c r="W451" t="s">
        <v>88</v>
      </c>
      <c r="X451" s="11">
        <v>43980</v>
      </c>
      <c r="Y451" t="s">
        <v>1511</v>
      </c>
      <c r="Z451" t="s">
        <v>219</v>
      </c>
      <c r="AA451" s="11">
        <v>43980</v>
      </c>
      <c r="AB451" t="s">
        <v>220</v>
      </c>
      <c r="AC451" t="s">
        <v>2407</v>
      </c>
      <c r="AD451" t="s">
        <v>3803</v>
      </c>
      <c r="AE451">
        <v>25168</v>
      </c>
      <c r="AF451" t="s">
        <v>52</v>
      </c>
      <c r="AG451">
        <v>25168</v>
      </c>
      <c r="AH451" t="s">
        <v>52</v>
      </c>
      <c r="AI451">
        <v>0</v>
      </c>
      <c r="AJ451" t="s">
        <v>101</v>
      </c>
      <c r="AK451" t="s">
        <v>113</v>
      </c>
      <c r="AL451" t="s">
        <v>97</v>
      </c>
      <c r="AM451" t="s">
        <v>2488</v>
      </c>
      <c r="AN451">
        <v>1</v>
      </c>
      <c r="AO451">
        <v>0</v>
      </c>
      <c r="AP451" t="s">
        <v>2473</v>
      </c>
      <c r="AQ451" t="s">
        <v>2526</v>
      </c>
      <c r="AR451" t="s">
        <v>2407</v>
      </c>
      <c r="AS451" t="s">
        <v>7512</v>
      </c>
      <c r="AT451" t="s">
        <v>114</v>
      </c>
    </row>
    <row r="452" spans="1:46" x14ac:dyDescent="0.35">
      <c r="A452" t="s">
        <v>2233</v>
      </c>
      <c r="E452" t="s">
        <v>2061</v>
      </c>
      <c r="L452" t="s">
        <v>35</v>
      </c>
      <c r="M452" t="s">
        <v>332</v>
      </c>
      <c r="P452" t="s">
        <v>1840</v>
      </c>
      <c r="Q452" t="s">
        <v>1840</v>
      </c>
      <c r="R452" t="s">
        <v>4155</v>
      </c>
      <c r="S452" t="s">
        <v>2407</v>
      </c>
      <c r="T452" t="s">
        <v>7502</v>
      </c>
      <c r="U452" t="s">
        <v>678</v>
      </c>
      <c r="V452" t="s">
        <v>2233</v>
      </c>
      <c r="W452" t="s">
        <v>222</v>
      </c>
      <c r="X452" s="11">
        <v>44138</v>
      </c>
      <c r="Y452" t="s">
        <v>2243</v>
      </c>
      <c r="Z452" t="s">
        <v>219</v>
      </c>
      <c r="AA452" s="11">
        <v>44138</v>
      </c>
      <c r="AB452" t="s">
        <v>220</v>
      </c>
      <c r="AC452" t="s">
        <v>2407</v>
      </c>
      <c r="AD452" t="s">
        <v>4075</v>
      </c>
      <c r="AE452">
        <v>363</v>
      </c>
      <c r="AF452" t="s">
        <v>52</v>
      </c>
      <c r="AG452">
        <v>0</v>
      </c>
      <c r="AH452" t="s">
        <v>52</v>
      </c>
      <c r="AI452">
        <v>363</v>
      </c>
      <c r="AJ452" t="s">
        <v>101</v>
      </c>
      <c r="AK452" t="s">
        <v>103</v>
      </c>
      <c r="AL452" t="s">
        <v>97</v>
      </c>
      <c r="AM452" t="s">
        <v>2476</v>
      </c>
      <c r="AN452">
        <v>1</v>
      </c>
      <c r="AO452">
        <v>1</v>
      </c>
      <c r="AP452" t="s">
        <v>2473</v>
      </c>
      <c r="AQ452" t="s">
        <v>2526</v>
      </c>
      <c r="AR452" t="s">
        <v>2407</v>
      </c>
      <c r="AS452" t="s">
        <v>7497</v>
      </c>
      <c r="AT452" t="s">
        <v>104</v>
      </c>
    </row>
    <row r="453" spans="1:46" x14ac:dyDescent="0.35">
      <c r="A453" t="s">
        <v>725</v>
      </c>
      <c r="B453" t="s">
        <v>724</v>
      </c>
      <c r="E453" t="s">
        <v>494</v>
      </c>
      <c r="H453" s="11">
        <v>43931</v>
      </c>
      <c r="I453">
        <v>12051</v>
      </c>
      <c r="J453" t="s">
        <v>379</v>
      </c>
      <c r="K453" s="11">
        <v>43995</v>
      </c>
      <c r="L453" t="s">
        <v>35</v>
      </c>
      <c r="Q453" t="e">
        <v>#N/A</v>
      </c>
      <c r="R453" t="s">
        <v>4155</v>
      </c>
      <c r="S453" t="s">
        <v>4154</v>
      </c>
      <c r="T453" t="s">
        <v>7492</v>
      </c>
      <c r="U453" t="s">
        <v>495</v>
      </c>
      <c r="V453" t="s">
        <v>725</v>
      </c>
      <c r="W453" t="s">
        <v>88</v>
      </c>
      <c r="X453" s="11">
        <v>43931</v>
      </c>
      <c r="Y453" t="s">
        <v>726</v>
      </c>
      <c r="Z453" t="s">
        <v>219</v>
      </c>
      <c r="AA453" s="11">
        <v>43931</v>
      </c>
      <c r="AB453" t="s">
        <v>220</v>
      </c>
      <c r="AC453" t="s">
        <v>2407</v>
      </c>
      <c r="AD453" t="s">
        <v>3569</v>
      </c>
      <c r="AE453">
        <v>1524600</v>
      </c>
      <c r="AF453" t="s">
        <v>52</v>
      </c>
      <c r="AG453">
        <v>1524600</v>
      </c>
      <c r="AH453" t="s">
        <v>52</v>
      </c>
      <c r="AI453">
        <v>0</v>
      </c>
      <c r="AJ453" t="s">
        <v>101</v>
      </c>
      <c r="AK453" t="s">
        <v>51</v>
      </c>
      <c r="AL453" t="s">
        <v>97</v>
      </c>
      <c r="AM453" t="s">
        <v>2488</v>
      </c>
      <c r="AN453">
        <v>1</v>
      </c>
      <c r="AO453">
        <v>0</v>
      </c>
      <c r="AP453" t="s">
        <v>2590</v>
      </c>
      <c r="AQ453" t="s">
        <v>2512</v>
      </c>
      <c r="AR453" t="s">
        <v>2407</v>
      </c>
      <c r="AS453" t="s">
        <v>7493</v>
      </c>
      <c r="AT453" t="s">
        <v>102</v>
      </c>
    </row>
    <row r="454" spans="1:46" x14ac:dyDescent="0.35">
      <c r="A454" t="s">
        <v>2238</v>
      </c>
      <c r="D454" t="s">
        <v>2235</v>
      </c>
      <c r="E454" t="s">
        <v>2236</v>
      </c>
      <c r="H454" s="11">
        <v>44120</v>
      </c>
      <c r="I454">
        <v>23516</v>
      </c>
      <c r="L454" t="s">
        <v>35</v>
      </c>
      <c r="M454" t="s">
        <v>332</v>
      </c>
      <c r="Q454" s="11">
        <v>44133</v>
      </c>
      <c r="R454" t="s">
        <v>4155</v>
      </c>
      <c r="S454" t="s">
        <v>4154</v>
      </c>
      <c r="T454" t="s">
        <v>7492</v>
      </c>
      <c r="U454" t="s">
        <v>2237</v>
      </c>
      <c r="V454" t="s">
        <v>2238</v>
      </c>
      <c r="W454" t="s">
        <v>88</v>
      </c>
      <c r="X454" s="11">
        <v>44134</v>
      </c>
      <c r="Y454" t="s">
        <v>2239</v>
      </c>
      <c r="Z454" t="s">
        <v>219</v>
      </c>
      <c r="AA454" s="11">
        <v>44134</v>
      </c>
      <c r="AB454" t="s">
        <v>220</v>
      </c>
      <c r="AC454" t="s">
        <v>2407</v>
      </c>
      <c r="AD454" t="s">
        <v>4071</v>
      </c>
      <c r="AE454">
        <v>0</v>
      </c>
      <c r="AF454" t="s">
        <v>52</v>
      </c>
      <c r="AG454">
        <v>0</v>
      </c>
      <c r="AH454" t="s">
        <v>52</v>
      </c>
      <c r="AI454">
        <v>0</v>
      </c>
      <c r="AJ454" t="s">
        <v>101</v>
      </c>
      <c r="AK454" t="s">
        <v>111</v>
      </c>
      <c r="AL454" t="s">
        <v>97</v>
      </c>
      <c r="AM454" t="s">
        <v>2488</v>
      </c>
      <c r="AN454">
        <v>1</v>
      </c>
      <c r="AO454">
        <v>0</v>
      </c>
      <c r="AP454" t="s">
        <v>2590</v>
      </c>
      <c r="AQ454" t="s">
        <v>2512</v>
      </c>
      <c r="AR454" t="s">
        <v>2476</v>
      </c>
      <c r="AS454" t="s">
        <v>7503</v>
      </c>
      <c r="AT454" t="s">
        <v>112</v>
      </c>
    </row>
    <row r="455" spans="1:46" x14ac:dyDescent="0.35">
      <c r="A455" t="s">
        <v>2238</v>
      </c>
      <c r="E455" t="s">
        <v>2236</v>
      </c>
      <c r="L455" t="s">
        <v>35</v>
      </c>
      <c r="R455" t="s">
        <v>4155</v>
      </c>
      <c r="S455" t="s">
        <v>4154</v>
      </c>
      <c r="T455" t="s">
        <v>7492</v>
      </c>
      <c r="U455" t="s">
        <v>2237</v>
      </c>
      <c r="V455" t="s">
        <v>2238</v>
      </c>
      <c r="W455" t="s">
        <v>217</v>
      </c>
      <c r="X455" s="11">
        <v>44145</v>
      </c>
      <c r="Y455" t="s">
        <v>2239</v>
      </c>
      <c r="Z455" t="s">
        <v>219</v>
      </c>
      <c r="AA455" s="11">
        <v>44134</v>
      </c>
      <c r="AB455" t="s">
        <v>220</v>
      </c>
      <c r="AC455" t="s">
        <v>2407</v>
      </c>
      <c r="AD455" t="s">
        <v>4089</v>
      </c>
      <c r="AE455">
        <v>4528097.4000000004</v>
      </c>
      <c r="AF455" t="s">
        <v>52</v>
      </c>
      <c r="AG455">
        <v>4528097.4000000004</v>
      </c>
      <c r="AH455" t="s">
        <v>52</v>
      </c>
      <c r="AI455">
        <v>0</v>
      </c>
      <c r="AJ455" t="s">
        <v>101</v>
      </c>
      <c r="AK455" t="s">
        <v>111</v>
      </c>
      <c r="AL455" t="s">
        <v>97</v>
      </c>
      <c r="AM455" t="s">
        <v>2476</v>
      </c>
      <c r="AN455">
        <v>12382</v>
      </c>
      <c r="AO455">
        <v>0</v>
      </c>
      <c r="AP455" t="s">
        <v>2590</v>
      </c>
      <c r="AQ455" t="s">
        <v>2512</v>
      </c>
      <c r="AR455" t="s">
        <v>2407</v>
      </c>
      <c r="AS455" t="s">
        <v>7503</v>
      </c>
      <c r="AT455" t="s">
        <v>112</v>
      </c>
    </row>
    <row r="456" spans="1:46" x14ac:dyDescent="0.35">
      <c r="A456" t="s">
        <v>1785</v>
      </c>
      <c r="C456" t="s">
        <v>121</v>
      </c>
      <c r="D456" t="s">
        <v>1784</v>
      </c>
      <c r="E456" t="s">
        <v>299</v>
      </c>
      <c r="H456" t="e">
        <v>#N/A</v>
      </c>
      <c r="K456" s="11">
        <v>44026</v>
      </c>
      <c r="L456" t="s">
        <v>35</v>
      </c>
      <c r="Q456" t="e">
        <v>#N/A</v>
      </c>
      <c r="R456" t="s">
        <v>4155</v>
      </c>
      <c r="S456" t="s">
        <v>4154</v>
      </c>
      <c r="T456" t="s">
        <v>7492</v>
      </c>
      <c r="U456" t="s">
        <v>301</v>
      </c>
      <c r="V456" t="s">
        <v>1785</v>
      </c>
      <c r="W456" t="s">
        <v>88</v>
      </c>
      <c r="X456" s="11">
        <v>44039</v>
      </c>
      <c r="Y456" t="s">
        <v>1786</v>
      </c>
      <c r="Z456" t="s">
        <v>219</v>
      </c>
      <c r="AA456" s="11">
        <v>44039</v>
      </c>
      <c r="AB456" t="s">
        <v>220</v>
      </c>
      <c r="AC456" t="s">
        <v>2407</v>
      </c>
      <c r="AD456" t="s">
        <v>3884</v>
      </c>
      <c r="AE456">
        <v>18889200</v>
      </c>
      <c r="AF456" t="s">
        <v>52</v>
      </c>
      <c r="AG456">
        <v>9874982.290000001</v>
      </c>
      <c r="AH456" t="s">
        <v>52</v>
      </c>
      <c r="AI456">
        <v>9014217.709999999</v>
      </c>
      <c r="AJ456" t="s">
        <v>101</v>
      </c>
      <c r="AK456" t="s">
        <v>103</v>
      </c>
      <c r="AL456" t="s">
        <v>97</v>
      </c>
      <c r="AM456" t="s">
        <v>2488</v>
      </c>
      <c r="AN456">
        <v>1</v>
      </c>
      <c r="AO456">
        <v>0</v>
      </c>
      <c r="AP456" t="s">
        <v>2590</v>
      </c>
      <c r="AQ456" t="s">
        <v>2512</v>
      </c>
      <c r="AR456" t="s">
        <v>2407</v>
      </c>
      <c r="AS456" t="s">
        <v>7497</v>
      </c>
      <c r="AT456" t="s">
        <v>104</v>
      </c>
    </row>
    <row r="457" spans="1:46" x14ac:dyDescent="0.35">
      <c r="A457" t="s">
        <v>1595</v>
      </c>
      <c r="B457" t="s">
        <v>1591</v>
      </c>
      <c r="C457" t="s">
        <v>117</v>
      </c>
      <c r="E457" t="s">
        <v>299</v>
      </c>
      <c r="H457" t="s">
        <v>1592</v>
      </c>
      <c r="I457" t="s">
        <v>1593</v>
      </c>
      <c r="J457" t="s">
        <v>1594</v>
      </c>
      <c r="K457" s="11">
        <v>44008</v>
      </c>
      <c r="L457" t="s">
        <v>35</v>
      </c>
      <c r="Q457" s="11">
        <v>44008</v>
      </c>
      <c r="R457" t="s">
        <v>4155</v>
      </c>
      <c r="S457" t="s">
        <v>2407</v>
      </c>
      <c r="T457" t="s">
        <v>7502</v>
      </c>
      <c r="U457" t="s">
        <v>301</v>
      </c>
      <c r="V457" t="s">
        <v>1595</v>
      </c>
      <c r="W457" t="s">
        <v>88</v>
      </c>
      <c r="X457" s="11">
        <v>43993</v>
      </c>
      <c r="Y457" t="s">
        <v>1596</v>
      </c>
      <c r="Z457" t="s">
        <v>219</v>
      </c>
      <c r="AA457" s="11">
        <v>43993</v>
      </c>
      <c r="AB457" t="s">
        <v>220</v>
      </c>
      <c r="AC457" t="s">
        <v>2407</v>
      </c>
      <c r="AD457" t="s">
        <v>3828</v>
      </c>
      <c r="AE457">
        <v>54067769.140000001</v>
      </c>
      <c r="AF457" t="s">
        <v>52</v>
      </c>
      <c r="AG457">
        <v>18868553.220000003</v>
      </c>
      <c r="AH457" t="s">
        <v>52</v>
      </c>
      <c r="AI457">
        <v>35199215.920000002</v>
      </c>
      <c r="AJ457" t="s">
        <v>101</v>
      </c>
      <c r="AK457" t="s">
        <v>103</v>
      </c>
      <c r="AL457" t="s">
        <v>97</v>
      </c>
      <c r="AM457" t="s">
        <v>2488</v>
      </c>
      <c r="AN457">
        <v>1</v>
      </c>
      <c r="AO457">
        <v>0</v>
      </c>
      <c r="AP457" t="s">
        <v>2580</v>
      </c>
      <c r="AQ457" t="s">
        <v>2512</v>
      </c>
      <c r="AR457" t="s">
        <v>2407</v>
      </c>
      <c r="AS457" t="s">
        <v>7497</v>
      </c>
      <c r="AT457" t="s">
        <v>104</v>
      </c>
    </row>
    <row r="458" spans="1:46" x14ac:dyDescent="0.35">
      <c r="A458" t="s">
        <v>1699</v>
      </c>
      <c r="B458" t="s">
        <v>1695</v>
      </c>
      <c r="C458" t="s">
        <v>117</v>
      </c>
      <c r="E458" t="s">
        <v>299</v>
      </c>
      <c r="H458" t="s">
        <v>1696</v>
      </c>
      <c r="I458" t="s">
        <v>1697</v>
      </c>
      <c r="J458" t="s">
        <v>1594</v>
      </c>
      <c r="K458" s="11">
        <v>44008</v>
      </c>
      <c r="L458" t="s">
        <v>35</v>
      </c>
      <c r="Q458" t="s">
        <v>1698</v>
      </c>
      <c r="R458" t="s">
        <v>4155</v>
      </c>
      <c r="S458" t="s">
        <v>4154</v>
      </c>
      <c r="T458" t="s">
        <v>7492</v>
      </c>
      <c r="U458" t="s">
        <v>301</v>
      </c>
      <c r="V458" t="s">
        <v>1699</v>
      </c>
      <c r="W458" t="s">
        <v>88</v>
      </c>
      <c r="X458" s="11">
        <v>44012</v>
      </c>
      <c r="Y458" t="s">
        <v>1596</v>
      </c>
      <c r="Z458" t="s">
        <v>219</v>
      </c>
      <c r="AA458" s="11">
        <v>44012</v>
      </c>
      <c r="AB458" t="s">
        <v>220</v>
      </c>
      <c r="AC458" t="s">
        <v>2407</v>
      </c>
      <c r="AD458" t="s">
        <v>3854</v>
      </c>
      <c r="AE458">
        <v>10309227.939999998</v>
      </c>
      <c r="AF458" t="s">
        <v>52</v>
      </c>
      <c r="AG458">
        <v>9422931.5399999991</v>
      </c>
      <c r="AH458" t="s">
        <v>52</v>
      </c>
      <c r="AI458">
        <v>886296.39999999851</v>
      </c>
      <c r="AJ458" t="s">
        <v>101</v>
      </c>
      <c r="AK458" t="s">
        <v>103</v>
      </c>
      <c r="AL458" t="s">
        <v>97</v>
      </c>
      <c r="AM458" t="s">
        <v>2488</v>
      </c>
      <c r="AN458">
        <v>1</v>
      </c>
      <c r="AO458">
        <v>0</v>
      </c>
      <c r="AP458" t="s">
        <v>2580</v>
      </c>
      <c r="AQ458" t="s">
        <v>2512</v>
      </c>
      <c r="AR458" t="s">
        <v>2407</v>
      </c>
      <c r="AS458" t="s">
        <v>7497</v>
      </c>
      <c r="AT458" t="s">
        <v>104</v>
      </c>
    </row>
    <row r="459" spans="1:46" x14ac:dyDescent="0.35">
      <c r="A459" t="s">
        <v>2266</v>
      </c>
      <c r="B459" t="s">
        <v>2262</v>
      </c>
      <c r="C459" t="s">
        <v>2263</v>
      </c>
      <c r="D459" t="s">
        <v>2264</v>
      </c>
      <c r="E459" t="s">
        <v>2236</v>
      </c>
      <c r="F459">
        <v>5485500</v>
      </c>
      <c r="H459" s="11">
        <v>44140</v>
      </c>
      <c r="L459" t="s">
        <v>35</v>
      </c>
      <c r="M459" t="s">
        <v>332</v>
      </c>
      <c r="P459" s="11">
        <v>44140</v>
      </c>
      <c r="Q459" t="s">
        <v>2265</v>
      </c>
      <c r="R459" t="s">
        <v>4155</v>
      </c>
      <c r="S459" t="s">
        <v>4154</v>
      </c>
      <c r="T459" t="s">
        <v>7492</v>
      </c>
      <c r="U459" t="s">
        <v>2237</v>
      </c>
      <c r="V459" t="s">
        <v>2266</v>
      </c>
      <c r="W459" t="s">
        <v>88</v>
      </c>
      <c r="X459" s="11">
        <v>44140</v>
      </c>
      <c r="Y459" t="s">
        <v>2267</v>
      </c>
      <c r="Z459" t="s">
        <v>219</v>
      </c>
      <c r="AA459" s="11">
        <v>44140</v>
      </c>
      <c r="AB459" t="s">
        <v>220</v>
      </c>
      <c r="AC459" t="s">
        <v>2407</v>
      </c>
      <c r="AD459" t="s">
        <v>4095</v>
      </c>
      <c r="AE459">
        <v>5485500</v>
      </c>
      <c r="AF459" t="s">
        <v>52</v>
      </c>
      <c r="AG459">
        <v>0</v>
      </c>
      <c r="AH459" t="s">
        <v>52</v>
      </c>
      <c r="AI459">
        <v>5485500</v>
      </c>
      <c r="AJ459" t="s">
        <v>101</v>
      </c>
      <c r="AK459" t="s">
        <v>111</v>
      </c>
      <c r="AL459" t="s">
        <v>97</v>
      </c>
      <c r="AM459" t="s">
        <v>2476</v>
      </c>
      <c r="AN459">
        <v>15000</v>
      </c>
      <c r="AO459">
        <v>15000</v>
      </c>
      <c r="AP459" t="s">
        <v>2590</v>
      </c>
      <c r="AQ459" t="s">
        <v>2512</v>
      </c>
      <c r="AR459" t="s">
        <v>2407</v>
      </c>
      <c r="AS459" t="s">
        <v>7503</v>
      </c>
      <c r="AT459" t="s">
        <v>112</v>
      </c>
    </row>
    <row r="460" spans="1:46" x14ac:dyDescent="0.35">
      <c r="A460" t="s">
        <v>1979</v>
      </c>
      <c r="E460" t="s">
        <v>1977</v>
      </c>
      <c r="H460" t="s">
        <v>1957</v>
      </c>
      <c r="I460" t="s">
        <v>1957</v>
      </c>
      <c r="J460" t="s">
        <v>1957</v>
      </c>
      <c r="K460" t="s">
        <v>1957</v>
      </c>
      <c r="L460" t="s">
        <v>35</v>
      </c>
      <c r="Q460" t="s">
        <v>1818</v>
      </c>
      <c r="R460" t="s">
        <v>4153</v>
      </c>
      <c r="S460" t="s">
        <v>4152</v>
      </c>
      <c r="T460" t="s">
        <v>7492</v>
      </c>
      <c r="U460" t="s">
        <v>1978</v>
      </c>
      <c r="V460" t="s">
        <v>1979</v>
      </c>
      <c r="W460" t="s">
        <v>217</v>
      </c>
      <c r="X460" s="11">
        <v>44109</v>
      </c>
      <c r="Y460" t="s">
        <v>1981</v>
      </c>
      <c r="Z460" t="s">
        <v>219</v>
      </c>
      <c r="AA460" s="11">
        <v>44109</v>
      </c>
      <c r="AB460" t="s">
        <v>220</v>
      </c>
      <c r="AC460" t="s">
        <v>2407</v>
      </c>
      <c r="AD460" t="s">
        <v>3959</v>
      </c>
      <c r="AE460">
        <v>2069.1</v>
      </c>
      <c r="AF460" t="s">
        <v>52</v>
      </c>
      <c r="AG460">
        <v>2069.1</v>
      </c>
      <c r="AH460" t="s">
        <v>52</v>
      </c>
      <c r="AI460">
        <v>0</v>
      </c>
      <c r="AJ460" t="s">
        <v>101</v>
      </c>
      <c r="AK460" t="s">
        <v>74</v>
      </c>
      <c r="AL460" t="s">
        <v>97</v>
      </c>
      <c r="AM460" t="s">
        <v>2488</v>
      </c>
      <c r="AN460">
        <v>1</v>
      </c>
      <c r="AO460">
        <v>0</v>
      </c>
      <c r="AP460" t="s">
        <v>2473</v>
      </c>
      <c r="AQ460" t="s">
        <v>2526</v>
      </c>
      <c r="AR460" t="s">
        <v>2407</v>
      </c>
      <c r="AS460" t="s">
        <v>7509</v>
      </c>
      <c r="AT460" t="s">
        <v>116</v>
      </c>
    </row>
    <row r="461" spans="1:46" x14ac:dyDescent="0.35">
      <c r="A461" t="s">
        <v>1979</v>
      </c>
      <c r="E461" t="s">
        <v>1977</v>
      </c>
      <c r="H461" t="s">
        <v>1957</v>
      </c>
      <c r="I461" t="s">
        <v>1957</v>
      </c>
      <c r="J461" t="s">
        <v>1957</v>
      </c>
      <c r="K461" t="s">
        <v>1957</v>
      </c>
      <c r="L461" t="s">
        <v>35</v>
      </c>
      <c r="Q461" t="s">
        <v>1818</v>
      </c>
      <c r="R461" t="s">
        <v>4153</v>
      </c>
      <c r="S461" t="s">
        <v>4152</v>
      </c>
      <c r="T461" t="s">
        <v>7492</v>
      </c>
      <c r="U461" t="s">
        <v>1978</v>
      </c>
      <c r="V461" t="s">
        <v>1979</v>
      </c>
      <c r="W461" t="s">
        <v>88</v>
      </c>
      <c r="X461" s="11">
        <v>44109</v>
      </c>
      <c r="Y461" t="s">
        <v>1980</v>
      </c>
      <c r="Z461" t="s">
        <v>219</v>
      </c>
      <c r="AA461" s="11">
        <v>44109</v>
      </c>
      <c r="AB461" t="s">
        <v>220</v>
      </c>
      <c r="AC461" t="s">
        <v>2407</v>
      </c>
      <c r="AD461" t="s">
        <v>3958</v>
      </c>
      <c r="AE461">
        <v>2534.9499999999998</v>
      </c>
      <c r="AF461" t="s">
        <v>52</v>
      </c>
      <c r="AG461">
        <v>2534.9499999999998</v>
      </c>
      <c r="AH461" t="s">
        <v>52</v>
      </c>
      <c r="AI461">
        <v>0</v>
      </c>
      <c r="AJ461" t="s">
        <v>101</v>
      </c>
      <c r="AK461" t="s">
        <v>74</v>
      </c>
      <c r="AL461" t="s">
        <v>97</v>
      </c>
      <c r="AM461" t="s">
        <v>2488</v>
      </c>
      <c r="AN461">
        <v>1</v>
      </c>
      <c r="AO461">
        <v>0</v>
      </c>
      <c r="AP461" t="s">
        <v>2473</v>
      </c>
      <c r="AQ461" t="s">
        <v>2526</v>
      </c>
      <c r="AR461" t="s">
        <v>2407</v>
      </c>
      <c r="AS461" t="s">
        <v>7509</v>
      </c>
      <c r="AT461" t="s">
        <v>116</v>
      </c>
    </row>
    <row r="462" spans="1:46" x14ac:dyDescent="0.35">
      <c r="A462" t="s">
        <v>2116</v>
      </c>
      <c r="B462" t="s">
        <v>2107</v>
      </c>
      <c r="D462" t="s">
        <v>2108</v>
      </c>
      <c r="E462" t="s">
        <v>2109</v>
      </c>
      <c r="G462">
        <v>0</v>
      </c>
      <c r="H462" t="s">
        <v>2110</v>
      </c>
      <c r="I462" t="s">
        <v>2111</v>
      </c>
      <c r="J462" t="s">
        <v>2112</v>
      </c>
      <c r="L462" t="s">
        <v>35</v>
      </c>
      <c r="M462" t="s">
        <v>332</v>
      </c>
      <c r="O462" t="s">
        <v>2113</v>
      </c>
      <c r="P462" t="s">
        <v>1864</v>
      </c>
      <c r="Q462" t="s">
        <v>2114</v>
      </c>
      <c r="R462" t="s">
        <v>4155</v>
      </c>
      <c r="S462" t="s">
        <v>4154</v>
      </c>
      <c r="T462" t="s">
        <v>7492</v>
      </c>
      <c r="U462" t="s">
        <v>2115</v>
      </c>
      <c r="V462" t="s">
        <v>2116</v>
      </c>
      <c r="W462" t="s">
        <v>88</v>
      </c>
      <c r="X462" s="11">
        <v>44018</v>
      </c>
      <c r="Y462" t="s">
        <v>2117</v>
      </c>
      <c r="Z462" t="s">
        <v>219</v>
      </c>
      <c r="AA462" s="11">
        <v>44018</v>
      </c>
      <c r="AB462" t="s">
        <v>220</v>
      </c>
      <c r="AC462" t="s">
        <v>2407</v>
      </c>
      <c r="AD462" t="s">
        <v>3865</v>
      </c>
      <c r="AE462">
        <v>2419239.69</v>
      </c>
      <c r="AF462" t="s">
        <v>52</v>
      </c>
      <c r="AG462">
        <v>2131116.1999999997</v>
      </c>
      <c r="AH462" t="s">
        <v>52</v>
      </c>
      <c r="AI462">
        <v>288123.49000000022</v>
      </c>
      <c r="AJ462" t="s">
        <v>101</v>
      </c>
      <c r="AK462" t="s">
        <v>74</v>
      </c>
      <c r="AL462" t="s">
        <v>97</v>
      </c>
      <c r="AM462" t="s">
        <v>2488</v>
      </c>
      <c r="AN462">
        <v>1</v>
      </c>
      <c r="AO462">
        <v>0</v>
      </c>
      <c r="AP462" t="s">
        <v>2580</v>
      </c>
      <c r="AQ462" t="s">
        <v>2512</v>
      </c>
      <c r="AR462" t="s">
        <v>2407</v>
      </c>
      <c r="AS462" t="s">
        <v>7509</v>
      </c>
      <c r="AT462" t="s">
        <v>116</v>
      </c>
    </row>
    <row r="463" spans="1:46" x14ac:dyDescent="0.35">
      <c r="A463" t="s">
        <v>718</v>
      </c>
      <c r="B463" t="s">
        <v>715</v>
      </c>
      <c r="D463" t="s">
        <v>716</v>
      </c>
      <c r="E463" t="s">
        <v>486</v>
      </c>
      <c r="G463">
        <v>0.5</v>
      </c>
      <c r="H463" s="11">
        <v>43930</v>
      </c>
      <c r="I463" t="s">
        <v>717</v>
      </c>
      <c r="J463" t="s">
        <v>379</v>
      </c>
      <c r="K463" s="11">
        <v>43995</v>
      </c>
      <c r="L463" t="s">
        <v>35</v>
      </c>
      <c r="Q463" s="11">
        <v>43930</v>
      </c>
      <c r="R463" t="s">
        <v>4155</v>
      </c>
      <c r="S463" t="s">
        <v>4154</v>
      </c>
      <c r="T463" t="s">
        <v>7492</v>
      </c>
      <c r="U463" t="s">
        <v>487</v>
      </c>
      <c r="V463" t="s">
        <v>718</v>
      </c>
      <c r="W463" t="s">
        <v>88</v>
      </c>
      <c r="X463" s="11">
        <v>43931</v>
      </c>
      <c r="Y463" t="s">
        <v>719</v>
      </c>
      <c r="Z463" t="s">
        <v>219</v>
      </c>
      <c r="AA463" s="11">
        <v>43931</v>
      </c>
      <c r="AB463" t="s">
        <v>220</v>
      </c>
      <c r="AC463" t="s">
        <v>2407</v>
      </c>
      <c r="AD463" t="s">
        <v>3568</v>
      </c>
      <c r="AE463">
        <v>2516800</v>
      </c>
      <c r="AF463" t="s">
        <v>52</v>
      </c>
      <c r="AG463">
        <v>2516800</v>
      </c>
      <c r="AH463" t="s">
        <v>52</v>
      </c>
      <c r="AI463">
        <v>0</v>
      </c>
      <c r="AJ463" t="s">
        <v>101</v>
      </c>
      <c r="AK463" t="s">
        <v>51</v>
      </c>
      <c r="AL463" t="s">
        <v>97</v>
      </c>
      <c r="AM463" t="s">
        <v>2488</v>
      </c>
      <c r="AN463">
        <v>1</v>
      </c>
      <c r="AO463">
        <v>0</v>
      </c>
      <c r="AP463" t="s">
        <v>2590</v>
      </c>
      <c r="AQ463" t="s">
        <v>2512</v>
      </c>
      <c r="AR463" t="s">
        <v>2407</v>
      </c>
      <c r="AS463" t="s">
        <v>7493</v>
      </c>
      <c r="AT463" t="s">
        <v>102</v>
      </c>
    </row>
    <row r="464" spans="1:46" x14ac:dyDescent="0.35">
      <c r="A464" t="s">
        <v>722</v>
      </c>
      <c r="B464" t="s">
        <v>720</v>
      </c>
      <c r="D464" t="s">
        <v>721</v>
      </c>
      <c r="E464" t="s">
        <v>486</v>
      </c>
      <c r="G464">
        <v>0.5</v>
      </c>
      <c r="H464" s="11">
        <v>43931</v>
      </c>
      <c r="I464">
        <v>12059</v>
      </c>
      <c r="J464" t="s">
        <v>379</v>
      </c>
      <c r="K464" s="11">
        <v>43995</v>
      </c>
      <c r="L464" t="s">
        <v>35</v>
      </c>
      <c r="Q464" s="11">
        <v>43935</v>
      </c>
      <c r="R464" t="s">
        <v>4155</v>
      </c>
      <c r="S464" t="s">
        <v>4154</v>
      </c>
      <c r="T464" t="s">
        <v>7492</v>
      </c>
      <c r="U464" t="s">
        <v>487</v>
      </c>
      <c r="V464" t="s">
        <v>722</v>
      </c>
      <c r="W464" t="s">
        <v>88</v>
      </c>
      <c r="X464" s="11">
        <v>43931</v>
      </c>
      <c r="Y464" t="s">
        <v>723</v>
      </c>
      <c r="Z464" t="s">
        <v>219</v>
      </c>
      <c r="AA464" s="11">
        <v>43931</v>
      </c>
      <c r="AB464" t="s">
        <v>220</v>
      </c>
      <c r="AC464" t="s">
        <v>2407</v>
      </c>
      <c r="AD464" t="s">
        <v>3571</v>
      </c>
      <c r="AE464">
        <v>2649900</v>
      </c>
      <c r="AF464" t="s">
        <v>52</v>
      </c>
      <c r="AG464">
        <v>2649900</v>
      </c>
      <c r="AH464" t="s">
        <v>52</v>
      </c>
      <c r="AI464">
        <v>0</v>
      </c>
      <c r="AJ464" t="s">
        <v>101</v>
      </c>
      <c r="AK464" t="s">
        <v>51</v>
      </c>
      <c r="AL464" t="s">
        <v>97</v>
      </c>
      <c r="AM464" t="s">
        <v>2488</v>
      </c>
      <c r="AN464">
        <v>1</v>
      </c>
      <c r="AO464">
        <v>0</v>
      </c>
      <c r="AP464" t="s">
        <v>2590</v>
      </c>
      <c r="AQ464" t="s">
        <v>2512</v>
      </c>
      <c r="AR464" t="s">
        <v>2407</v>
      </c>
      <c r="AS464" t="s">
        <v>7493</v>
      </c>
      <c r="AT464" t="s">
        <v>102</v>
      </c>
    </row>
    <row r="465" spans="1:46" x14ac:dyDescent="0.35">
      <c r="A465" t="s">
        <v>319</v>
      </c>
      <c r="E465" t="s">
        <v>309</v>
      </c>
      <c r="H465" t="s">
        <v>214</v>
      </c>
      <c r="I465" t="s">
        <v>214</v>
      </c>
      <c r="J465" t="s">
        <v>214</v>
      </c>
      <c r="K465" t="s">
        <v>214</v>
      </c>
      <c r="L465" t="s">
        <v>35</v>
      </c>
      <c r="Q465" t="s">
        <v>214</v>
      </c>
      <c r="R465" t="s">
        <v>4158</v>
      </c>
      <c r="S465" t="s">
        <v>2478</v>
      </c>
      <c r="T465" t="s">
        <v>7492</v>
      </c>
      <c r="U465" t="s">
        <v>310</v>
      </c>
      <c r="V465" t="s">
        <v>319</v>
      </c>
      <c r="W465" t="s">
        <v>88</v>
      </c>
      <c r="X465" s="11">
        <v>43906</v>
      </c>
      <c r="Y465" t="s">
        <v>320</v>
      </c>
      <c r="Z465" t="s">
        <v>219</v>
      </c>
      <c r="AA465" s="11">
        <v>43906</v>
      </c>
      <c r="AB465" t="s">
        <v>220</v>
      </c>
      <c r="AC465" t="s">
        <v>2407</v>
      </c>
      <c r="AD465" t="s">
        <v>3438</v>
      </c>
      <c r="AE465">
        <v>734.17</v>
      </c>
      <c r="AF465" t="s">
        <v>52</v>
      </c>
      <c r="AG465">
        <v>734.17</v>
      </c>
      <c r="AH465" t="s">
        <v>52</v>
      </c>
      <c r="AI465">
        <v>0</v>
      </c>
      <c r="AJ465" t="s">
        <v>73</v>
      </c>
      <c r="AK465" t="s">
        <v>74</v>
      </c>
      <c r="AL465" t="s">
        <v>72</v>
      </c>
      <c r="AM465" t="s">
        <v>2469</v>
      </c>
      <c r="AN465">
        <v>1</v>
      </c>
      <c r="AO465">
        <v>0</v>
      </c>
      <c r="AP465" t="s">
        <v>2473</v>
      </c>
      <c r="AQ465" t="s">
        <v>2526</v>
      </c>
      <c r="AR465" t="s">
        <v>2407</v>
      </c>
      <c r="AS465" t="s">
        <v>7513</v>
      </c>
      <c r="AT465">
        <v>0</v>
      </c>
    </row>
    <row r="466" spans="1:46" x14ac:dyDescent="0.35">
      <c r="A466" t="s">
        <v>337</v>
      </c>
      <c r="E466" t="s">
        <v>335</v>
      </c>
      <c r="H466" t="s">
        <v>214</v>
      </c>
      <c r="I466" t="s">
        <v>214</v>
      </c>
      <c r="J466" t="s">
        <v>214</v>
      </c>
      <c r="K466" t="s">
        <v>214</v>
      </c>
      <c r="L466" t="s">
        <v>35</v>
      </c>
      <c r="Q466" t="s">
        <v>214</v>
      </c>
      <c r="R466" t="s">
        <v>4153</v>
      </c>
      <c r="S466" t="s">
        <v>4152</v>
      </c>
      <c r="T466" t="s">
        <v>7492</v>
      </c>
      <c r="U466" t="s">
        <v>336</v>
      </c>
      <c r="V466" t="s">
        <v>337</v>
      </c>
      <c r="W466" t="s">
        <v>88</v>
      </c>
      <c r="X466" s="11">
        <v>43911</v>
      </c>
      <c r="Y466" t="s">
        <v>338</v>
      </c>
      <c r="Z466" t="s">
        <v>219</v>
      </c>
      <c r="AA466" s="11">
        <v>43911</v>
      </c>
      <c r="AB466" t="s">
        <v>220</v>
      </c>
      <c r="AC466" t="s">
        <v>2407</v>
      </c>
      <c r="AD466" t="s">
        <v>3449</v>
      </c>
      <c r="AE466">
        <v>2550</v>
      </c>
      <c r="AF466" t="s">
        <v>52</v>
      </c>
      <c r="AG466">
        <v>2550</v>
      </c>
      <c r="AH466" t="s">
        <v>52</v>
      </c>
      <c r="AI466">
        <v>0</v>
      </c>
      <c r="AJ466" t="s">
        <v>101</v>
      </c>
      <c r="AK466" t="s">
        <v>51</v>
      </c>
      <c r="AL466" t="s">
        <v>97</v>
      </c>
      <c r="AM466" t="s">
        <v>2488</v>
      </c>
      <c r="AN466">
        <v>1</v>
      </c>
      <c r="AO466">
        <v>0</v>
      </c>
      <c r="AP466" t="s">
        <v>2473</v>
      </c>
      <c r="AQ466" t="s">
        <v>2526</v>
      </c>
      <c r="AR466" t="s">
        <v>2407</v>
      </c>
      <c r="AS466" t="s">
        <v>7493</v>
      </c>
      <c r="AT466" t="s">
        <v>102</v>
      </c>
    </row>
    <row r="467" spans="1:46" x14ac:dyDescent="0.35">
      <c r="A467" t="s">
        <v>1539</v>
      </c>
      <c r="B467" t="s">
        <v>1468</v>
      </c>
      <c r="E467" t="s">
        <v>1469</v>
      </c>
      <c r="H467" s="11">
        <v>43998</v>
      </c>
      <c r="I467">
        <v>18320</v>
      </c>
      <c r="L467" t="s">
        <v>35</v>
      </c>
      <c r="Q467" s="11">
        <v>43999</v>
      </c>
      <c r="R467" t="s">
        <v>4153</v>
      </c>
      <c r="S467" t="s">
        <v>4152</v>
      </c>
      <c r="T467" t="s">
        <v>7492</v>
      </c>
      <c r="U467" t="s">
        <v>1470</v>
      </c>
      <c r="V467" t="s">
        <v>1539</v>
      </c>
      <c r="W467" t="s">
        <v>88</v>
      </c>
      <c r="X467" s="11">
        <v>43985</v>
      </c>
      <c r="Y467" t="s">
        <v>1540</v>
      </c>
      <c r="Z467" t="s">
        <v>219</v>
      </c>
      <c r="AA467" s="11">
        <v>43985</v>
      </c>
      <c r="AB467" t="s">
        <v>220</v>
      </c>
      <c r="AC467" t="s">
        <v>2407</v>
      </c>
      <c r="AD467" t="s">
        <v>3813</v>
      </c>
      <c r="AE467">
        <v>1607.34</v>
      </c>
      <c r="AF467" t="s">
        <v>52</v>
      </c>
      <c r="AG467">
        <v>1607.34</v>
      </c>
      <c r="AH467" t="s">
        <v>52</v>
      </c>
      <c r="AI467">
        <v>0</v>
      </c>
      <c r="AJ467" t="s">
        <v>101</v>
      </c>
      <c r="AK467" t="s">
        <v>103</v>
      </c>
      <c r="AL467" t="s">
        <v>97</v>
      </c>
      <c r="AM467" t="s">
        <v>2488</v>
      </c>
      <c r="AN467">
        <v>1</v>
      </c>
      <c r="AO467">
        <v>0</v>
      </c>
      <c r="AP467" t="s">
        <v>2473</v>
      </c>
      <c r="AQ467" t="s">
        <v>2526</v>
      </c>
      <c r="AR467" t="s">
        <v>2407</v>
      </c>
      <c r="AS467" t="s">
        <v>7497</v>
      </c>
      <c r="AT467" t="s">
        <v>104</v>
      </c>
    </row>
    <row r="468" spans="1:46" x14ac:dyDescent="0.35">
      <c r="A468" t="s">
        <v>1539</v>
      </c>
      <c r="B468" t="s">
        <v>1468</v>
      </c>
      <c r="E468" t="s">
        <v>1469</v>
      </c>
      <c r="H468" s="11">
        <v>43998</v>
      </c>
      <c r="I468">
        <v>18320</v>
      </c>
      <c r="L468" t="s">
        <v>35</v>
      </c>
      <c r="Q468" s="11">
        <v>43999</v>
      </c>
      <c r="R468" t="s">
        <v>4153</v>
      </c>
      <c r="S468" t="s">
        <v>4152</v>
      </c>
      <c r="T468" t="s">
        <v>7492</v>
      </c>
      <c r="U468" t="s">
        <v>1470</v>
      </c>
      <c r="V468" t="s">
        <v>1539</v>
      </c>
      <c r="W468" t="s">
        <v>222</v>
      </c>
      <c r="X468" s="11">
        <v>43985</v>
      </c>
      <c r="Y468" t="s">
        <v>1542</v>
      </c>
      <c r="Z468" t="s">
        <v>219</v>
      </c>
      <c r="AA468" s="11">
        <v>43985</v>
      </c>
      <c r="AB468" t="s">
        <v>220</v>
      </c>
      <c r="AC468" t="s">
        <v>2407</v>
      </c>
      <c r="AD468" t="s">
        <v>3815</v>
      </c>
      <c r="AE468">
        <v>753.12</v>
      </c>
      <c r="AF468" t="s">
        <v>52</v>
      </c>
      <c r="AG468">
        <v>753.12</v>
      </c>
      <c r="AH468" t="s">
        <v>52</v>
      </c>
      <c r="AI468">
        <v>0</v>
      </c>
      <c r="AJ468" t="s">
        <v>101</v>
      </c>
      <c r="AK468" t="s">
        <v>103</v>
      </c>
      <c r="AL468" t="s">
        <v>97</v>
      </c>
      <c r="AM468" t="s">
        <v>2488</v>
      </c>
      <c r="AN468">
        <v>1</v>
      </c>
      <c r="AO468">
        <v>0</v>
      </c>
      <c r="AP468" t="s">
        <v>2473</v>
      </c>
      <c r="AQ468" t="s">
        <v>2526</v>
      </c>
      <c r="AR468" t="s">
        <v>2407</v>
      </c>
      <c r="AS468" t="s">
        <v>7497</v>
      </c>
      <c r="AT468" t="s">
        <v>104</v>
      </c>
    </row>
    <row r="469" spans="1:46" x14ac:dyDescent="0.35">
      <c r="A469" t="s">
        <v>1539</v>
      </c>
      <c r="B469" t="s">
        <v>1468</v>
      </c>
      <c r="E469" t="s">
        <v>1469</v>
      </c>
      <c r="H469" s="11">
        <v>43998</v>
      </c>
      <c r="I469">
        <v>18320</v>
      </c>
      <c r="L469" t="s">
        <v>35</v>
      </c>
      <c r="Q469" s="11">
        <v>43999</v>
      </c>
      <c r="R469" t="s">
        <v>4153</v>
      </c>
      <c r="S469" t="s">
        <v>4152</v>
      </c>
      <c r="T469" t="s">
        <v>7492</v>
      </c>
      <c r="U469" t="s">
        <v>1470</v>
      </c>
      <c r="V469" t="s">
        <v>1539</v>
      </c>
      <c r="W469" t="s">
        <v>217</v>
      </c>
      <c r="X469" s="11">
        <v>43985</v>
      </c>
      <c r="Y469" t="s">
        <v>1541</v>
      </c>
      <c r="Z469" t="s">
        <v>219</v>
      </c>
      <c r="AA469" s="11">
        <v>43985</v>
      </c>
      <c r="AB469" t="s">
        <v>220</v>
      </c>
      <c r="AC469" t="s">
        <v>2407</v>
      </c>
      <c r="AD469" t="s">
        <v>3814</v>
      </c>
      <c r="AE469">
        <v>450</v>
      </c>
      <c r="AF469" t="s">
        <v>52</v>
      </c>
      <c r="AG469">
        <v>450</v>
      </c>
      <c r="AH469" t="s">
        <v>52</v>
      </c>
      <c r="AI469">
        <v>0</v>
      </c>
      <c r="AJ469" t="s">
        <v>101</v>
      </c>
      <c r="AK469" t="s">
        <v>103</v>
      </c>
      <c r="AL469" t="s">
        <v>97</v>
      </c>
      <c r="AM469" t="s">
        <v>2488</v>
      </c>
      <c r="AN469">
        <v>1</v>
      </c>
      <c r="AO469">
        <v>0</v>
      </c>
      <c r="AP469" t="s">
        <v>2473</v>
      </c>
      <c r="AQ469" t="s">
        <v>2526</v>
      </c>
      <c r="AR469" t="s">
        <v>2407</v>
      </c>
      <c r="AS469" t="s">
        <v>7497</v>
      </c>
      <c r="AT469" t="s">
        <v>104</v>
      </c>
    </row>
    <row r="470" spans="1:46" x14ac:dyDescent="0.35">
      <c r="A470" t="s">
        <v>506</v>
      </c>
      <c r="B470" t="s">
        <v>503</v>
      </c>
      <c r="E470" t="s">
        <v>504</v>
      </c>
      <c r="G470">
        <v>0</v>
      </c>
      <c r="H470" s="11">
        <v>43930</v>
      </c>
      <c r="I470">
        <v>11913</v>
      </c>
      <c r="J470" t="s">
        <v>282</v>
      </c>
      <c r="L470" t="s">
        <v>35</v>
      </c>
      <c r="Q470" s="11">
        <v>43927</v>
      </c>
      <c r="R470" t="s">
        <v>4155</v>
      </c>
      <c r="S470" t="s">
        <v>4154</v>
      </c>
      <c r="T470" t="s">
        <v>7492</v>
      </c>
      <c r="U470" t="s">
        <v>505</v>
      </c>
      <c r="V470" t="s">
        <v>506</v>
      </c>
      <c r="W470" t="s">
        <v>513</v>
      </c>
      <c r="X470" s="11">
        <v>43927</v>
      </c>
      <c r="Y470" t="s">
        <v>514</v>
      </c>
      <c r="Z470" t="s">
        <v>219</v>
      </c>
      <c r="AA470" s="11">
        <v>43927</v>
      </c>
      <c r="AB470" t="s">
        <v>220</v>
      </c>
      <c r="AC470" t="s">
        <v>2407</v>
      </c>
      <c r="AD470" t="s">
        <v>3496</v>
      </c>
      <c r="AE470">
        <v>48.4</v>
      </c>
      <c r="AF470" t="s">
        <v>52</v>
      </c>
      <c r="AG470">
        <v>48.4</v>
      </c>
      <c r="AH470" t="s">
        <v>52</v>
      </c>
      <c r="AI470">
        <v>0</v>
      </c>
      <c r="AJ470" t="s">
        <v>101</v>
      </c>
      <c r="AK470" t="s">
        <v>51</v>
      </c>
      <c r="AL470" t="s">
        <v>97</v>
      </c>
      <c r="AM470" t="s">
        <v>2476</v>
      </c>
      <c r="AN470">
        <v>1</v>
      </c>
      <c r="AO470">
        <v>0</v>
      </c>
      <c r="AP470" t="s">
        <v>2580</v>
      </c>
      <c r="AQ470" t="s">
        <v>2512</v>
      </c>
      <c r="AR470" t="s">
        <v>2407</v>
      </c>
      <c r="AS470" t="s">
        <v>7493</v>
      </c>
      <c r="AT470" t="s">
        <v>102</v>
      </c>
    </row>
    <row r="471" spans="1:46" x14ac:dyDescent="0.35">
      <c r="A471" t="s">
        <v>506</v>
      </c>
      <c r="B471" t="s">
        <v>503</v>
      </c>
      <c r="E471" t="s">
        <v>504</v>
      </c>
      <c r="G471">
        <v>0</v>
      </c>
      <c r="H471" s="11">
        <v>43930</v>
      </c>
      <c r="I471">
        <v>11913</v>
      </c>
      <c r="J471" t="s">
        <v>282</v>
      </c>
      <c r="L471" t="s">
        <v>35</v>
      </c>
      <c r="Q471" s="11">
        <v>43927</v>
      </c>
      <c r="R471" t="s">
        <v>4155</v>
      </c>
      <c r="S471" t="s">
        <v>4154</v>
      </c>
      <c r="T471" t="s">
        <v>7492</v>
      </c>
      <c r="U471" t="s">
        <v>505</v>
      </c>
      <c r="V471" t="s">
        <v>506</v>
      </c>
      <c r="W471" t="s">
        <v>516</v>
      </c>
      <c r="X471" s="11">
        <v>43941</v>
      </c>
      <c r="Y471" t="s">
        <v>514</v>
      </c>
      <c r="Z471" t="s">
        <v>219</v>
      </c>
      <c r="AA471" s="11">
        <v>43927</v>
      </c>
      <c r="AB471" t="s">
        <v>220</v>
      </c>
      <c r="AC471" t="s">
        <v>2407</v>
      </c>
      <c r="AD471" t="s">
        <v>3498</v>
      </c>
      <c r="AE471">
        <v>9.08</v>
      </c>
      <c r="AF471" t="s">
        <v>52</v>
      </c>
      <c r="AG471">
        <v>9.08</v>
      </c>
      <c r="AH471" t="s">
        <v>52</v>
      </c>
      <c r="AI471">
        <v>0</v>
      </c>
      <c r="AJ471" t="s">
        <v>101</v>
      </c>
      <c r="AK471" t="s">
        <v>51</v>
      </c>
      <c r="AL471" t="s">
        <v>97</v>
      </c>
      <c r="AM471" t="s">
        <v>2476</v>
      </c>
      <c r="AN471">
        <v>1</v>
      </c>
      <c r="AO471">
        <v>0</v>
      </c>
      <c r="AP471" t="s">
        <v>2580</v>
      </c>
      <c r="AQ471" t="s">
        <v>2512</v>
      </c>
      <c r="AR471" t="s">
        <v>2407</v>
      </c>
      <c r="AS471" t="s">
        <v>7493</v>
      </c>
      <c r="AT471" t="s">
        <v>102</v>
      </c>
    </row>
    <row r="472" spans="1:46" x14ac:dyDescent="0.35">
      <c r="A472" t="s">
        <v>255</v>
      </c>
      <c r="E472" t="s">
        <v>252</v>
      </c>
      <c r="H472" t="s">
        <v>214</v>
      </c>
      <c r="I472" t="s">
        <v>214</v>
      </c>
      <c r="J472" t="s">
        <v>214</v>
      </c>
      <c r="K472" t="s">
        <v>214</v>
      </c>
      <c r="L472" t="s">
        <v>35</v>
      </c>
      <c r="Q472" t="s">
        <v>214</v>
      </c>
      <c r="R472" t="s">
        <v>4158</v>
      </c>
      <c r="S472" t="s">
        <v>2478</v>
      </c>
      <c r="T472" t="s">
        <v>7492</v>
      </c>
      <c r="U472" t="s">
        <v>254</v>
      </c>
      <c r="V472" t="s">
        <v>255</v>
      </c>
      <c r="W472" t="s">
        <v>88</v>
      </c>
      <c r="X472" s="11">
        <v>43895</v>
      </c>
      <c r="Y472" t="s">
        <v>256</v>
      </c>
      <c r="Z472" t="s">
        <v>219</v>
      </c>
      <c r="AA472" s="11">
        <v>43895</v>
      </c>
      <c r="AB472" t="s">
        <v>220</v>
      </c>
      <c r="AC472" t="s">
        <v>2407</v>
      </c>
      <c r="AD472" t="s">
        <v>3420</v>
      </c>
      <c r="AE472">
        <v>276.73</v>
      </c>
      <c r="AF472" t="s">
        <v>52</v>
      </c>
      <c r="AG472">
        <v>276.73</v>
      </c>
      <c r="AH472" t="s">
        <v>52</v>
      </c>
      <c r="AI472">
        <v>0</v>
      </c>
      <c r="AJ472" t="s">
        <v>61</v>
      </c>
      <c r="AK472" t="s">
        <v>51</v>
      </c>
      <c r="AL472" t="s">
        <v>60</v>
      </c>
      <c r="AM472" t="s">
        <v>2476</v>
      </c>
      <c r="AN472">
        <v>5</v>
      </c>
      <c r="AO472">
        <v>0</v>
      </c>
      <c r="AP472" t="s">
        <v>2548</v>
      </c>
      <c r="AQ472" t="s">
        <v>2519</v>
      </c>
      <c r="AR472" t="s">
        <v>2407</v>
      </c>
      <c r="AS472" t="s">
        <v>7505</v>
      </c>
      <c r="AT472">
        <v>0</v>
      </c>
    </row>
    <row r="473" spans="1:46" x14ac:dyDescent="0.35">
      <c r="A473" t="s">
        <v>1774</v>
      </c>
      <c r="D473" t="s">
        <v>1771</v>
      </c>
      <c r="E473" t="s">
        <v>1772</v>
      </c>
      <c r="H473" s="11">
        <v>44054</v>
      </c>
      <c r="L473" t="s">
        <v>35</v>
      </c>
      <c r="M473" t="s">
        <v>276</v>
      </c>
      <c r="Q473" t="e">
        <v>#N/A</v>
      </c>
      <c r="R473" t="s">
        <v>4155</v>
      </c>
      <c r="S473" t="s">
        <v>4154</v>
      </c>
      <c r="T473" t="s">
        <v>7492</v>
      </c>
      <c r="U473" t="s">
        <v>1773</v>
      </c>
      <c r="V473" t="s">
        <v>1774</v>
      </c>
      <c r="W473" t="s">
        <v>88</v>
      </c>
      <c r="X473" s="11">
        <v>44039</v>
      </c>
      <c r="Y473" t="s">
        <v>1775</v>
      </c>
      <c r="Z473" t="s">
        <v>219</v>
      </c>
      <c r="AA473" s="11">
        <v>44039</v>
      </c>
      <c r="AB473" t="s">
        <v>220</v>
      </c>
      <c r="AC473" t="s">
        <v>4161</v>
      </c>
      <c r="AD473" t="s">
        <v>3887</v>
      </c>
      <c r="AE473">
        <v>6050</v>
      </c>
      <c r="AF473" t="s">
        <v>52</v>
      </c>
      <c r="AG473">
        <v>6050</v>
      </c>
      <c r="AH473" t="s">
        <v>52</v>
      </c>
      <c r="AI473">
        <v>0</v>
      </c>
      <c r="AJ473" t="s">
        <v>65</v>
      </c>
      <c r="AK473" t="s">
        <v>51</v>
      </c>
      <c r="AL473" t="s">
        <v>60</v>
      </c>
      <c r="AM473" t="s">
        <v>2476</v>
      </c>
      <c r="AN473">
        <v>5</v>
      </c>
      <c r="AO473">
        <v>0</v>
      </c>
      <c r="AP473" t="s">
        <v>2638</v>
      </c>
      <c r="AQ473" t="s">
        <v>2526</v>
      </c>
      <c r="AR473" t="s">
        <v>2407</v>
      </c>
      <c r="AS473" t="s">
        <v>7498</v>
      </c>
      <c r="AT473">
        <v>0</v>
      </c>
    </row>
    <row r="474" spans="1:46" x14ac:dyDescent="0.35">
      <c r="A474" t="s">
        <v>1774</v>
      </c>
      <c r="D474" t="s">
        <v>1771</v>
      </c>
      <c r="E474" t="s">
        <v>1772</v>
      </c>
      <c r="H474" t="s">
        <v>214</v>
      </c>
      <c r="I474" t="s">
        <v>214</v>
      </c>
      <c r="J474" t="s">
        <v>214</v>
      </c>
      <c r="K474" t="s">
        <v>214</v>
      </c>
      <c r="L474" t="s">
        <v>35</v>
      </c>
      <c r="M474" t="s">
        <v>276</v>
      </c>
      <c r="Q474" t="s">
        <v>214</v>
      </c>
      <c r="R474" t="s">
        <v>4155</v>
      </c>
      <c r="S474" t="s">
        <v>4154</v>
      </c>
      <c r="T474" t="s">
        <v>7492</v>
      </c>
      <c r="U474" t="s">
        <v>1773</v>
      </c>
      <c r="V474" t="s">
        <v>1774</v>
      </c>
      <c r="W474" t="s">
        <v>217</v>
      </c>
      <c r="X474" s="11">
        <v>44039</v>
      </c>
      <c r="Y474" t="s">
        <v>1775</v>
      </c>
      <c r="Z474" t="s">
        <v>219</v>
      </c>
      <c r="AA474" s="11">
        <v>44039</v>
      </c>
      <c r="AB474" t="s">
        <v>220</v>
      </c>
      <c r="AC474" t="s">
        <v>4161</v>
      </c>
      <c r="AD474" t="s">
        <v>3888</v>
      </c>
      <c r="AE474">
        <v>4840</v>
      </c>
      <c r="AF474" t="s">
        <v>52</v>
      </c>
      <c r="AG474">
        <v>4840</v>
      </c>
      <c r="AH474" t="s">
        <v>52</v>
      </c>
      <c r="AI474">
        <v>0</v>
      </c>
      <c r="AJ474" t="s">
        <v>65</v>
      </c>
      <c r="AK474" t="s">
        <v>51</v>
      </c>
      <c r="AL474" t="s">
        <v>60</v>
      </c>
      <c r="AM474" t="s">
        <v>2476</v>
      </c>
      <c r="AN474">
        <v>4</v>
      </c>
      <c r="AO474">
        <v>0</v>
      </c>
      <c r="AP474" t="s">
        <v>2638</v>
      </c>
      <c r="AQ474" t="s">
        <v>2526</v>
      </c>
      <c r="AR474" t="s">
        <v>2407</v>
      </c>
      <c r="AS474" t="s">
        <v>7498</v>
      </c>
      <c r="AT474">
        <v>0</v>
      </c>
    </row>
    <row r="475" spans="1:46" x14ac:dyDescent="0.35">
      <c r="A475" t="s">
        <v>286</v>
      </c>
      <c r="E475" t="s">
        <v>252</v>
      </c>
      <c r="H475" t="s">
        <v>214</v>
      </c>
      <c r="I475" t="s">
        <v>214</v>
      </c>
      <c r="J475" t="s">
        <v>214</v>
      </c>
      <c r="K475" t="s">
        <v>214</v>
      </c>
      <c r="L475" t="s">
        <v>35</v>
      </c>
      <c r="Q475" t="s">
        <v>214</v>
      </c>
      <c r="R475" t="s">
        <v>4158</v>
      </c>
      <c r="S475" t="s">
        <v>2478</v>
      </c>
      <c r="T475" t="s">
        <v>7492</v>
      </c>
      <c r="U475" t="s">
        <v>254</v>
      </c>
      <c r="V475" t="s">
        <v>286</v>
      </c>
      <c r="W475" t="s">
        <v>88</v>
      </c>
      <c r="X475" s="11">
        <v>43901</v>
      </c>
      <c r="Y475" t="s">
        <v>287</v>
      </c>
      <c r="Z475" t="s">
        <v>219</v>
      </c>
      <c r="AA475" s="11">
        <v>43901</v>
      </c>
      <c r="AB475" t="s">
        <v>220</v>
      </c>
      <c r="AC475" t="s">
        <v>2407</v>
      </c>
      <c r="AD475" t="s">
        <v>3428</v>
      </c>
      <c r="AE475">
        <v>1058.17</v>
      </c>
      <c r="AF475" t="s">
        <v>52</v>
      </c>
      <c r="AG475">
        <v>1050.67</v>
      </c>
      <c r="AH475" t="s">
        <v>52</v>
      </c>
      <c r="AI475">
        <v>7.5</v>
      </c>
      <c r="AJ475" t="s">
        <v>61</v>
      </c>
      <c r="AK475" t="s">
        <v>51</v>
      </c>
      <c r="AL475" t="s">
        <v>60</v>
      </c>
      <c r="AM475" t="s">
        <v>2476</v>
      </c>
      <c r="AN475">
        <v>2</v>
      </c>
      <c r="AO475">
        <v>0</v>
      </c>
      <c r="AP475" t="s">
        <v>2548</v>
      </c>
      <c r="AQ475" t="s">
        <v>2519</v>
      </c>
      <c r="AR475" t="s">
        <v>2407</v>
      </c>
      <c r="AS475" t="s">
        <v>7505</v>
      </c>
      <c r="AT475">
        <v>0</v>
      </c>
    </row>
    <row r="476" spans="1:46" x14ac:dyDescent="0.35">
      <c r="A476" t="s">
        <v>1466</v>
      </c>
      <c r="B476" t="s">
        <v>1460</v>
      </c>
      <c r="C476" t="s">
        <v>225</v>
      </c>
      <c r="E476" t="s">
        <v>1461</v>
      </c>
      <c r="H476" t="s">
        <v>1462</v>
      </c>
      <c r="I476" t="s">
        <v>1463</v>
      </c>
      <c r="J476" t="s">
        <v>227</v>
      </c>
      <c r="K476" s="11">
        <v>43995</v>
      </c>
      <c r="L476" t="s">
        <v>35</v>
      </c>
      <c r="Q476" t="s">
        <v>1464</v>
      </c>
      <c r="R476" t="s">
        <v>4155</v>
      </c>
      <c r="S476" t="s">
        <v>4154</v>
      </c>
      <c r="T476" t="s">
        <v>7492</v>
      </c>
      <c r="U476" t="s">
        <v>1465</v>
      </c>
      <c r="V476" t="s">
        <v>1466</v>
      </c>
      <c r="W476" t="s">
        <v>217</v>
      </c>
      <c r="X476" s="11">
        <v>44054</v>
      </c>
      <c r="Y476" t="s">
        <v>1467</v>
      </c>
      <c r="Z476" t="s">
        <v>219</v>
      </c>
      <c r="AA476" s="11">
        <v>43970</v>
      </c>
      <c r="AB476" t="s">
        <v>220</v>
      </c>
      <c r="AC476" t="s">
        <v>2407</v>
      </c>
      <c r="AD476" t="s">
        <v>3779</v>
      </c>
      <c r="AE476">
        <v>4.3655745685100555E-11</v>
      </c>
      <c r="AF476" t="s">
        <v>52</v>
      </c>
      <c r="AG476">
        <v>0</v>
      </c>
      <c r="AH476" t="s">
        <v>52</v>
      </c>
      <c r="AI476">
        <v>4.3655745685100555E-11</v>
      </c>
      <c r="AJ476" t="s">
        <v>98</v>
      </c>
      <c r="AK476" t="s">
        <v>99</v>
      </c>
      <c r="AL476" t="s">
        <v>97</v>
      </c>
      <c r="AM476" t="s">
        <v>2488</v>
      </c>
      <c r="AN476">
        <v>1</v>
      </c>
      <c r="AO476">
        <v>0</v>
      </c>
      <c r="AP476" t="s">
        <v>2580</v>
      </c>
      <c r="AQ476" t="s">
        <v>2512</v>
      </c>
      <c r="AR476" t="s">
        <v>2407</v>
      </c>
      <c r="AS476" t="s">
        <v>7507</v>
      </c>
      <c r="AT476" t="s">
        <v>133</v>
      </c>
    </row>
    <row r="477" spans="1:46" x14ac:dyDescent="0.35">
      <c r="A477" t="s">
        <v>1466</v>
      </c>
      <c r="C477" t="s">
        <v>225</v>
      </c>
      <c r="E477" t="s">
        <v>1461</v>
      </c>
      <c r="L477" t="s">
        <v>35</v>
      </c>
      <c r="R477" t="s">
        <v>4155</v>
      </c>
      <c r="S477" t="s">
        <v>4154</v>
      </c>
      <c r="T477" t="s">
        <v>7492</v>
      </c>
      <c r="U477" t="s">
        <v>1465</v>
      </c>
      <c r="V477" t="s">
        <v>1466</v>
      </c>
      <c r="W477" t="s">
        <v>222</v>
      </c>
      <c r="X477" s="11">
        <v>44117</v>
      </c>
      <c r="Y477" t="s">
        <v>1467</v>
      </c>
      <c r="Z477" t="s">
        <v>219</v>
      </c>
      <c r="AA477" s="11">
        <v>43970</v>
      </c>
      <c r="AB477" t="s">
        <v>220</v>
      </c>
      <c r="AC477" t="s">
        <v>2407</v>
      </c>
      <c r="AD477" t="s">
        <v>3990</v>
      </c>
      <c r="AE477">
        <v>1165000</v>
      </c>
      <c r="AF477" t="s">
        <v>52</v>
      </c>
      <c r="AG477">
        <v>282281.77</v>
      </c>
      <c r="AH477" t="s">
        <v>52</v>
      </c>
      <c r="AI477">
        <v>882718.23</v>
      </c>
      <c r="AJ477" t="s">
        <v>101</v>
      </c>
      <c r="AK477" t="s">
        <v>119</v>
      </c>
      <c r="AL477" t="s">
        <v>97</v>
      </c>
      <c r="AM477" t="s">
        <v>2488</v>
      </c>
      <c r="AN477">
        <v>1</v>
      </c>
      <c r="AO477">
        <v>0</v>
      </c>
      <c r="AP477" t="s">
        <v>2580</v>
      </c>
      <c r="AQ477" t="s">
        <v>2512</v>
      </c>
      <c r="AR477" t="s">
        <v>2407</v>
      </c>
      <c r="AS477" t="s">
        <v>7508</v>
      </c>
      <c r="AT477" t="s">
        <v>120</v>
      </c>
    </row>
    <row r="478" spans="1:46" x14ac:dyDescent="0.35">
      <c r="A478" t="s">
        <v>271</v>
      </c>
      <c r="E478" t="s">
        <v>262</v>
      </c>
      <c r="H478" t="s">
        <v>214</v>
      </c>
      <c r="I478" t="s">
        <v>214</v>
      </c>
      <c r="J478" t="s">
        <v>214</v>
      </c>
      <c r="K478" t="s">
        <v>214</v>
      </c>
      <c r="L478" t="s">
        <v>35</v>
      </c>
      <c r="Q478" t="s">
        <v>214</v>
      </c>
      <c r="R478" t="s">
        <v>4158</v>
      </c>
      <c r="S478" t="s">
        <v>2478</v>
      </c>
      <c r="T478" t="s">
        <v>7492</v>
      </c>
      <c r="U478" t="s">
        <v>263</v>
      </c>
      <c r="V478" t="s">
        <v>271</v>
      </c>
      <c r="W478" t="s">
        <v>88</v>
      </c>
      <c r="X478" s="11">
        <v>43900</v>
      </c>
      <c r="Y478" t="s">
        <v>272</v>
      </c>
      <c r="Z478" t="s">
        <v>219</v>
      </c>
      <c r="AA478" s="11">
        <v>43900</v>
      </c>
      <c r="AB478" t="s">
        <v>220</v>
      </c>
      <c r="AC478" t="s">
        <v>2407</v>
      </c>
      <c r="AD478" t="s">
        <v>3426</v>
      </c>
      <c r="AE478">
        <v>822.8</v>
      </c>
      <c r="AF478" t="s">
        <v>52</v>
      </c>
      <c r="AG478">
        <v>680</v>
      </c>
      <c r="AH478" t="s">
        <v>52</v>
      </c>
      <c r="AI478">
        <v>142.79999999999995</v>
      </c>
      <c r="AJ478" t="s">
        <v>61</v>
      </c>
      <c r="AK478" t="s">
        <v>51</v>
      </c>
      <c r="AL478" t="s">
        <v>60</v>
      </c>
      <c r="AM478" t="s">
        <v>2476</v>
      </c>
      <c r="AN478">
        <v>5</v>
      </c>
      <c r="AO478">
        <v>0</v>
      </c>
      <c r="AP478" t="s">
        <v>2473</v>
      </c>
      <c r="AQ478" t="s">
        <v>2526</v>
      </c>
      <c r="AR478" t="s">
        <v>2407</v>
      </c>
      <c r="AS478" t="s">
        <v>7505</v>
      </c>
      <c r="AT478">
        <v>0</v>
      </c>
    </row>
    <row r="479" spans="1:46" x14ac:dyDescent="0.35">
      <c r="A479" t="s">
        <v>269</v>
      </c>
      <c r="B479" t="s">
        <v>266</v>
      </c>
      <c r="E479" t="s">
        <v>267</v>
      </c>
      <c r="H479" s="11">
        <v>43930</v>
      </c>
      <c r="J479" t="s">
        <v>214</v>
      </c>
      <c r="K479" t="s">
        <v>214</v>
      </c>
      <c r="L479" t="s">
        <v>35</v>
      </c>
      <c r="Q479" t="s">
        <v>214</v>
      </c>
      <c r="R479" t="s">
        <v>4153</v>
      </c>
      <c r="S479" t="s">
        <v>4152</v>
      </c>
      <c r="T479" t="s">
        <v>7492</v>
      </c>
      <c r="U479" t="s">
        <v>268</v>
      </c>
      <c r="V479" t="s">
        <v>269</v>
      </c>
      <c r="W479" t="s">
        <v>88</v>
      </c>
      <c r="X479" s="11">
        <v>43900</v>
      </c>
      <c r="Y479" t="s">
        <v>270</v>
      </c>
      <c r="Z479" t="s">
        <v>219</v>
      </c>
      <c r="AA479" s="11">
        <v>43900</v>
      </c>
      <c r="AB479" t="s">
        <v>220</v>
      </c>
      <c r="AC479" t="s">
        <v>2407</v>
      </c>
      <c r="AD479" t="s">
        <v>3425</v>
      </c>
      <c r="AE479">
        <v>6571.61</v>
      </c>
      <c r="AF479" t="s">
        <v>52</v>
      </c>
      <c r="AG479">
        <v>6571.61</v>
      </c>
      <c r="AH479" t="s">
        <v>52</v>
      </c>
      <c r="AI479">
        <v>0</v>
      </c>
      <c r="AJ479" t="s">
        <v>73</v>
      </c>
      <c r="AK479" t="s">
        <v>74</v>
      </c>
      <c r="AL479" t="s">
        <v>72</v>
      </c>
      <c r="AM479" t="s">
        <v>2469</v>
      </c>
      <c r="AN479">
        <v>3</v>
      </c>
      <c r="AO479">
        <v>0</v>
      </c>
      <c r="AP479" t="s">
        <v>2548</v>
      </c>
      <c r="AQ479" t="s">
        <v>2519</v>
      </c>
      <c r="AR479" t="s">
        <v>2407</v>
      </c>
      <c r="AS479" t="s">
        <v>7513</v>
      </c>
      <c r="AT479">
        <v>0</v>
      </c>
    </row>
    <row r="480" spans="1:46" x14ac:dyDescent="0.35">
      <c r="A480" t="s">
        <v>1445</v>
      </c>
      <c r="E480" t="s">
        <v>262</v>
      </c>
      <c r="H480" t="s">
        <v>214</v>
      </c>
      <c r="I480" t="s">
        <v>214</v>
      </c>
      <c r="J480" t="s">
        <v>214</v>
      </c>
      <c r="K480" t="s">
        <v>214</v>
      </c>
      <c r="L480" t="s">
        <v>35</v>
      </c>
      <c r="Q480" t="s">
        <v>214</v>
      </c>
      <c r="R480" t="s">
        <v>4158</v>
      </c>
      <c r="S480" t="s">
        <v>2478</v>
      </c>
      <c r="T480" t="s">
        <v>7492</v>
      </c>
      <c r="U480" t="s">
        <v>263</v>
      </c>
      <c r="V480" t="s">
        <v>1445</v>
      </c>
      <c r="W480" t="s">
        <v>88</v>
      </c>
      <c r="X480" s="11">
        <v>43969</v>
      </c>
      <c r="Y480" t="s">
        <v>1446</v>
      </c>
      <c r="Z480" t="s">
        <v>219</v>
      </c>
      <c r="AA480" s="11">
        <v>43969</v>
      </c>
      <c r="AB480" t="s">
        <v>220</v>
      </c>
      <c r="AC480" t="s">
        <v>2407</v>
      </c>
      <c r="AD480" t="s">
        <v>3763</v>
      </c>
      <c r="AE480">
        <v>846.40000000000009</v>
      </c>
      <c r="AF480" t="s">
        <v>52</v>
      </c>
      <c r="AG480">
        <v>846.4</v>
      </c>
      <c r="AH480" t="s">
        <v>52</v>
      </c>
      <c r="AI480">
        <v>0</v>
      </c>
      <c r="AJ480" t="s">
        <v>65</v>
      </c>
      <c r="AK480" t="s">
        <v>51</v>
      </c>
      <c r="AL480" t="s">
        <v>60</v>
      </c>
      <c r="AM480" t="s">
        <v>2476</v>
      </c>
      <c r="AN480">
        <v>1</v>
      </c>
      <c r="AO480">
        <v>0</v>
      </c>
      <c r="AP480" t="s">
        <v>2473</v>
      </c>
      <c r="AQ480" t="s">
        <v>2526</v>
      </c>
      <c r="AR480" t="s">
        <v>2407</v>
      </c>
      <c r="AS480" t="s">
        <v>7498</v>
      </c>
      <c r="AT480">
        <v>0</v>
      </c>
    </row>
    <row r="481" spans="1:46" x14ac:dyDescent="0.35">
      <c r="A481" t="s">
        <v>1731</v>
      </c>
      <c r="E481" t="s">
        <v>1729</v>
      </c>
      <c r="H481" t="s">
        <v>214</v>
      </c>
      <c r="I481" t="s">
        <v>214</v>
      </c>
      <c r="J481" t="s">
        <v>214</v>
      </c>
      <c r="K481" t="s">
        <v>214</v>
      </c>
      <c r="L481" t="s">
        <v>35</v>
      </c>
      <c r="M481" t="s">
        <v>276</v>
      </c>
      <c r="Q481" t="s">
        <v>214</v>
      </c>
      <c r="R481" t="s">
        <v>4153</v>
      </c>
      <c r="S481" t="s">
        <v>4152</v>
      </c>
      <c r="T481" t="s">
        <v>7492</v>
      </c>
      <c r="U481" t="s">
        <v>1730</v>
      </c>
      <c r="V481" t="s">
        <v>1731</v>
      </c>
      <c r="W481" t="s">
        <v>88</v>
      </c>
      <c r="X481" s="11">
        <v>44028</v>
      </c>
      <c r="Y481" t="s">
        <v>1732</v>
      </c>
      <c r="Z481" t="s">
        <v>219</v>
      </c>
      <c r="AA481" s="11">
        <v>44028</v>
      </c>
      <c r="AB481" t="s">
        <v>220</v>
      </c>
      <c r="AC481" t="s">
        <v>2407</v>
      </c>
      <c r="AD481" t="s">
        <v>3872</v>
      </c>
      <c r="AE481">
        <v>2805.57</v>
      </c>
      <c r="AF481" t="s">
        <v>52</v>
      </c>
      <c r="AG481">
        <v>2805.57</v>
      </c>
      <c r="AH481" t="s">
        <v>52</v>
      </c>
      <c r="AI481">
        <v>0</v>
      </c>
      <c r="AJ481" t="s">
        <v>65</v>
      </c>
      <c r="AK481" t="s">
        <v>51</v>
      </c>
      <c r="AL481" t="s">
        <v>60</v>
      </c>
      <c r="AM481" t="s">
        <v>2476</v>
      </c>
      <c r="AN481">
        <v>1</v>
      </c>
      <c r="AO481">
        <v>0</v>
      </c>
      <c r="AP481" t="s">
        <v>2473</v>
      </c>
      <c r="AQ481" t="s">
        <v>2526</v>
      </c>
      <c r="AR481" t="s">
        <v>2407</v>
      </c>
      <c r="AS481" t="s">
        <v>7498</v>
      </c>
      <c r="AT481">
        <v>0</v>
      </c>
    </row>
    <row r="482" spans="1:46" x14ac:dyDescent="0.35">
      <c r="A482" t="s">
        <v>390</v>
      </c>
      <c r="B482" t="s">
        <v>387</v>
      </c>
      <c r="E482" t="s">
        <v>388</v>
      </c>
      <c r="G482">
        <v>1</v>
      </c>
      <c r="H482" s="11">
        <v>43917</v>
      </c>
      <c r="J482" t="s">
        <v>379</v>
      </c>
      <c r="K482" s="11">
        <v>43995</v>
      </c>
      <c r="L482" t="s">
        <v>35</v>
      </c>
      <c r="Q482" s="11">
        <v>43917</v>
      </c>
      <c r="R482" t="s">
        <v>4155</v>
      </c>
      <c r="S482" t="s">
        <v>4154</v>
      </c>
      <c r="T482" t="s">
        <v>7492</v>
      </c>
      <c r="U482" t="s">
        <v>389</v>
      </c>
      <c r="V482" t="s">
        <v>390</v>
      </c>
      <c r="W482" t="s">
        <v>88</v>
      </c>
      <c r="X482" s="11">
        <v>43948</v>
      </c>
      <c r="Y482" t="s">
        <v>391</v>
      </c>
      <c r="Z482" t="s">
        <v>219</v>
      </c>
      <c r="AA482" s="11">
        <v>43917</v>
      </c>
      <c r="AB482" t="s">
        <v>220</v>
      </c>
      <c r="AC482" t="s">
        <v>2407</v>
      </c>
      <c r="AD482" t="s">
        <v>3461</v>
      </c>
      <c r="AE482">
        <v>533778.15</v>
      </c>
      <c r="AF482" t="s">
        <v>52</v>
      </c>
      <c r="AG482">
        <v>533778.15</v>
      </c>
      <c r="AH482" t="s">
        <v>52</v>
      </c>
      <c r="AI482">
        <v>0</v>
      </c>
      <c r="AJ482" t="s">
        <v>101</v>
      </c>
      <c r="AK482" t="s">
        <v>103</v>
      </c>
      <c r="AL482" t="s">
        <v>97</v>
      </c>
      <c r="AM482" t="s">
        <v>2488</v>
      </c>
      <c r="AN482">
        <v>1</v>
      </c>
      <c r="AO482">
        <v>0</v>
      </c>
      <c r="AP482" t="s">
        <v>2590</v>
      </c>
      <c r="AQ482" t="s">
        <v>2512</v>
      </c>
      <c r="AR482" t="s">
        <v>2407</v>
      </c>
      <c r="AS482" t="s">
        <v>7497</v>
      </c>
      <c r="AT482" t="s">
        <v>104</v>
      </c>
    </row>
    <row r="483" spans="1:46" x14ac:dyDescent="0.35">
      <c r="A483" t="s">
        <v>311</v>
      </c>
      <c r="E483" t="s">
        <v>309</v>
      </c>
      <c r="H483" t="s">
        <v>214</v>
      </c>
      <c r="I483" t="s">
        <v>214</v>
      </c>
      <c r="J483" t="s">
        <v>214</v>
      </c>
      <c r="K483" t="s">
        <v>214</v>
      </c>
      <c r="L483" t="s">
        <v>35</v>
      </c>
      <c r="Q483" t="s">
        <v>214</v>
      </c>
      <c r="R483" t="s">
        <v>4158</v>
      </c>
      <c r="S483" t="s">
        <v>2478</v>
      </c>
      <c r="T483" t="s">
        <v>7492</v>
      </c>
      <c r="U483" t="s">
        <v>310</v>
      </c>
      <c r="V483" t="s">
        <v>311</v>
      </c>
      <c r="W483" t="s">
        <v>88</v>
      </c>
      <c r="X483" s="11">
        <v>43904</v>
      </c>
      <c r="Y483" t="s">
        <v>312</v>
      </c>
      <c r="Z483" t="s">
        <v>219</v>
      </c>
      <c r="AA483" s="11">
        <v>43904</v>
      </c>
      <c r="AB483" t="s">
        <v>220</v>
      </c>
      <c r="AC483" t="s">
        <v>2407</v>
      </c>
      <c r="AD483" t="s">
        <v>3434</v>
      </c>
      <c r="AE483">
        <v>1013.98</v>
      </c>
      <c r="AF483" t="s">
        <v>52</v>
      </c>
      <c r="AG483">
        <v>1013.98</v>
      </c>
      <c r="AH483" t="s">
        <v>52</v>
      </c>
      <c r="AI483">
        <v>0</v>
      </c>
      <c r="AJ483" t="s">
        <v>73</v>
      </c>
      <c r="AK483" t="s">
        <v>74</v>
      </c>
      <c r="AL483" t="s">
        <v>72</v>
      </c>
      <c r="AM483" t="s">
        <v>2469</v>
      </c>
      <c r="AN483">
        <v>1</v>
      </c>
      <c r="AO483">
        <v>0</v>
      </c>
      <c r="AP483" t="s">
        <v>2473</v>
      </c>
      <c r="AQ483" t="s">
        <v>2526</v>
      </c>
      <c r="AR483" t="s">
        <v>2407</v>
      </c>
      <c r="AS483" t="s">
        <v>7513</v>
      </c>
      <c r="AT483">
        <v>0</v>
      </c>
    </row>
    <row r="484" spans="1:46" x14ac:dyDescent="0.35">
      <c r="A484" t="s">
        <v>2319</v>
      </c>
      <c r="B484" t="s">
        <v>2316</v>
      </c>
      <c r="C484" t="s">
        <v>347</v>
      </c>
      <c r="E484" t="s">
        <v>2317</v>
      </c>
      <c r="H484" s="11">
        <v>44050</v>
      </c>
      <c r="I484">
        <v>20211</v>
      </c>
      <c r="J484" t="s">
        <v>1655</v>
      </c>
      <c r="L484" t="s">
        <v>35</v>
      </c>
      <c r="M484" t="s">
        <v>332</v>
      </c>
      <c r="P484" s="11">
        <v>44050</v>
      </c>
      <c r="Q484" s="11">
        <v>44061</v>
      </c>
      <c r="R484" t="s">
        <v>4155</v>
      </c>
      <c r="S484" t="s">
        <v>2478</v>
      </c>
      <c r="T484" t="s">
        <v>7502</v>
      </c>
      <c r="U484" t="s">
        <v>2318</v>
      </c>
      <c r="V484" t="s">
        <v>2319</v>
      </c>
      <c r="W484" t="s">
        <v>217</v>
      </c>
      <c r="X484" s="11">
        <v>44055</v>
      </c>
      <c r="Y484" t="s">
        <v>2320</v>
      </c>
      <c r="Z484" t="s">
        <v>219</v>
      </c>
      <c r="AA484" s="11">
        <v>44055</v>
      </c>
      <c r="AB484" t="s">
        <v>220</v>
      </c>
      <c r="AC484" t="s">
        <v>2407</v>
      </c>
      <c r="AD484" t="s">
        <v>3906</v>
      </c>
      <c r="AE484">
        <v>9111.6200000000008</v>
      </c>
      <c r="AF484" t="s">
        <v>52</v>
      </c>
      <c r="AG484">
        <v>9111.6200000000008</v>
      </c>
      <c r="AH484" t="s">
        <v>52</v>
      </c>
      <c r="AI484">
        <v>0</v>
      </c>
      <c r="AJ484" t="s">
        <v>101</v>
      </c>
      <c r="AK484" t="s">
        <v>103</v>
      </c>
      <c r="AL484" t="s">
        <v>97</v>
      </c>
      <c r="AM484" t="s">
        <v>2488</v>
      </c>
      <c r="AN484">
        <v>1</v>
      </c>
      <c r="AO484">
        <v>0</v>
      </c>
      <c r="AP484" t="s">
        <v>2580</v>
      </c>
      <c r="AQ484" t="s">
        <v>2512</v>
      </c>
      <c r="AR484" t="s">
        <v>2407</v>
      </c>
      <c r="AS484" t="s">
        <v>7497</v>
      </c>
      <c r="AT484" t="s">
        <v>104</v>
      </c>
    </row>
    <row r="485" spans="1:46" x14ac:dyDescent="0.35">
      <c r="A485" t="s">
        <v>980</v>
      </c>
      <c r="E485" t="s">
        <v>309</v>
      </c>
      <c r="H485" t="s">
        <v>214</v>
      </c>
      <c r="I485" t="s">
        <v>214</v>
      </c>
      <c r="J485" t="s">
        <v>214</v>
      </c>
      <c r="K485" t="s">
        <v>214</v>
      </c>
      <c r="L485" t="s">
        <v>35</v>
      </c>
      <c r="Q485" t="s">
        <v>214</v>
      </c>
      <c r="R485" t="s">
        <v>4158</v>
      </c>
      <c r="S485" t="s">
        <v>2478</v>
      </c>
      <c r="T485" t="s">
        <v>7492</v>
      </c>
      <c r="U485" t="s">
        <v>310</v>
      </c>
      <c r="V485" t="s">
        <v>980</v>
      </c>
      <c r="W485" t="s">
        <v>217</v>
      </c>
      <c r="X485" s="11">
        <v>43949</v>
      </c>
      <c r="Y485" t="s">
        <v>982</v>
      </c>
      <c r="Z485" t="s">
        <v>219</v>
      </c>
      <c r="AA485" s="11">
        <v>43949</v>
      </c>
      <c r="AB485" t="s">
        <v>220</v>
      </c>
      <c r="AC485" t="s">
        <v>2407</v>
      </c>
      <c r="AD485" t="s">
        <v>3662</v>
      </c>
      <c r="AE485">
        <v>39.869999999999997</v>
      </c>
      <c r="AF485" t="s">
        <v>52</v>
      </c>
      <c r="AG485">
        <v>39.869999999999997</v>
      </c>
      <c r="AH485" t="s">
        <v>52</v>
      </c>
      <c r="AI485">
        <v>0</v>
      </c>
      <c r="AJ485" t="s">
        <v>65</v>
      </c>
      <c r="AK485" t="s">
        <v>51</v>
      </c>
      <c r="AL485" t="s">
        <v>60</v>
      </c>
      <c r="AM485" t="s">
        <v>2476</v>
      </c>
      <c r="AN485">
        <v>5</v>
      </c>
      <c r="AO485">
        <v>0</v>
      </c>
      <c r="AP485" t="s">
        <v>2473</v>
      </c>
      <c r="AQ485" t="s">
        <v>2526</v>
      </c>
      <c r="AR485" t="s">
        <v>2407</v>
      </c>
      <c r="AS485" t="s">
        <v>7498</v>
      </c>
      <c r="AT485">
        <v>0</v>
      </c>
    </row>
    <row r="486" spans="1:46" x14ac:dyDescent="0.35">
      <c r="A486" t="s">
        <v>980</v>
      </c>
      <c r="E486" t="s">
        <v>309</v>
      </c>
      <c r="H486" t="s">
        <v>214</v>
      </c>
      <c r="I486" t="s">
        <v>214</v>
      </c>
      <c r="J486" t="s">
        <v>214</v>
      </c>
      <c r="K486" t="s">
        <v>214</v>
      </c>
      <c r="L486" t="s">
        <v>35</v>
      </c>
      <c r="Q486" t="s">
        <v>214</v>
      </c>
      <c r="R486" t="s">
        <v>4158</v>
      </c>
      <c r="S486" t="s">
        <v>2478</v>
      </c>
      <c r="T486" t="s">
        <v>7492</v>
      </c>
      <c r="U486" t="s">
        <v>310</v>
      </c>
      <c r="V486" t="s">
        <v>980</v>
      </c>
      <c r="W486" t="s">
        <v>88</v>
      </c>
      <c r="X486" s="11">
        <v>43949</v>
      </c>
      <c r="Y486" t="s">
        <v>981</v>
      </c>
      <c r="Z486" t="s">
        <v>219</v>
      </c>
      <c r="AA486" s="11">
        <v>43949</v>
      </c>
      <c r="AB486" t="s">
        <v>220</v>
      </c>
      <c r="AC486" t="s">
        <v>2407</v>
      </c>
      <c r="AD486" t="s">
        <v>3661</v>
      </c>
      <c r="AE486">
        <v>45.34</v>
      </c>
      <c r="AF486" t="s">
        <v>52</v>
      </c>
      <c r="AG486">
        <v>45.330000000000005</v>
      </c>
      <c r="AH486" t="s">
        <v>52</v>
      </c>
      <c r="AI486">
        <v>9.9999999999980105E-3</v>
      </c>
      <c r="AJ486" t="s">
        <v>65</v>
      </c>
      <c r="AK486" t="s">
        <v>51</v>
      </c>
      <c r="AL486" t="s">
        <v>60</v>
      </c>
      <c r="AM486" t="s">
        <v>2476</v>
      </c>
      <c r="AN486">
        <v>3</v>
      </c>
      <c r="AO486">
        <v>0</v>
      </c>
      <c r="AP486" t="s">
        <v>2473</v>
      </c>
      <c r="AQ486" t="s">
        <v>2526</v>
      </c>
      <c r="AR486" t="s">
        <v>2407</v>
      </c>
      <c r="AS486" t="s">
        <v>7498</v>
      </c>
      <c r="AT486">
        <v>0</v>
      </c>
    </row>
    <row r="487" spans="1:46" x14ac:dyDescent="0.35">
      <c r="A487" t="s">
        <v>980</v>
      </c>
      <c r="E487" t="s">
        <v>309</v>
      </c>
      <c r="H487" t="s">
        <v>214</v>
      </c>
      <c r="I487" t="s">
        <v>214</v>
      </c>
      <c r="J487" t="s">
        <v>214</v>
      </c>
      <c r="K487" t="s">
        <v>214</v>
      </c>
      <c r="L487" t="s">
        <v>35</v>
      </c>
      <c r="Q487" t="s">
        <v>214</v>
      </c>
      <c r="R487" t="s">
        <v>4158</v>
      </c>
      <c r="S487" t="s">
        <v>2478</v>
      </c>
      <c r="T487" t="s">
        <v>7492</v>
      </c>
      <c r="U487" t="s">
        <v>310</v>
      </c>
      <c r="V487" t="s">
        <v>980</v>
      </c>
      <c r="W487" t="s">
        <v>222</v>
      </c>
      <c r="X487" s="11">
        <v>43949</v>
      </c>
      <c r="Y487" t="s">
        <v>983</v>
      </c>
      <c r="Z487" t="s">
        <v>219</v>
      </c>
      <c r="AA487" s="11">
        <v>43949</v>
      </c>
      <c r="AB487" t="s">
        <v>220</v>
      </c>
      <c r="AC487" t="s">
        <v>2407</v>
      </c>
      <c r="AD487" t="s">
        <v>3663</v>
      </c>
      <c r="AE487">
        <v>44.29</v>
      </c>
      <c r="AF487" t="s">
        <v>52</v>
      </c>
      <c r="AG487">
        <v>44.29</v>
      </c>
      <c r="AH487" t="s">
        <v>52</v>
      </c>
      <c r="AI487">
        <v>0</v>
      </c>
      <c r="AJ487" t="s">
        <v>65</v>
      </c>
      <c r="AK487" t="s">
        <v>51</v>
      </c>
      <c r="AL487" t="s">
        <v>60</v>
      </c>
      <c r="AM487" t="s">
        <v>2476</v>
      </c>
      <c r="AN487">
        <v>10</v>
      </c>
      <c r="AO487">
        <v>0</v>
      </c>
      <c r="AP487" t="s">
        <v>2473</v>
      </c>
      <c r="AQ487" t="s">
        <v>2526</v>
      </c>
      <c r="AR487" t="s">
        <v>2407</v>
      </c>
      <c r="AS487" t="s">
        <v>7498</v>
      </c>
      <c r="AT487">
        <v>0</v>
      </c>
    </row>
    <row r="488" spans="1:46" x14ac:dyDescent="0.35">
      <c r="A488" t="s">
        <v>1589</v>
      </c>
      <c r="E488" t="s">
        <v>262</v>
      </c>
      <c r="H488" t="s">
        <v>214</v>
      </c>
      <c r="I488" t="s">
        <v>214</v>
      </c>
      <c r="J488" t="s">
        <v>214</v>
      </c>
      <c r="K488" t="s">
        <v>214</v>
      </c>
      <c r="L488" t="s">
        <v>35</v>
      </c>
      <c r="Q488" t="s">
        <v>214</v>
      </c>
      <c r="R488" t="s">
        <v>4158</v>
      </c>
      <c r="S488" t="s">
        <v>2478</v>
      </c>
      <c r="T488" t="s">
        <v>7492</v>
      </c>
      <c r="U488" t="s">
        <v>263</v>
      </c>
      <c r="V488" t="s">
        <v>1589</v>
      </c>
      <c r="W488" t="s">
        <v>88</v>
      </c>
      <c r="X488" s="11">
        <v>43993</v>
      </c>
      <c r="Y488" t="s">
        <v>1590</v>
      </c>
      <c r="Z488" t="s">
        <v>219</v>
      </c>
      <c r="AA488" s="11">
        <v>43993</v>
      </c>
      <c r="AB488" t="s">
        <v>220</v>
      </c>
      <c r="AC488" t="s">
        <v>2407</v>
      </c>
      <c r="AD488" t="s">
        <v>3829</v>
      </c>
      <c r="AE488">
        <v>1314.42</v>
      </c>
      <c r="AF488" t="s">
        <v>52</v>
      </c>
      <c r="AG488">
        <v>1314.42</v>
      </c>
      <c r="AH488" t="s">
        <v>52</v>
      </c>
      <c r="AI488">
        <v>0</v>
      </c>
      <c r="AJ488" t="s">
        <v>65</v>
      </c>
      <c r="AK488" t="s">
        <v>51</v>
      </c>
      <c r="AL488" t="s">
        <v>60</v>
      </c>
      <c r="AM488" t="s">
        <v>2476</v>
      </c>
      <c r="AN488">
        <v>1</v>
      </c>
      <c r="AO488">
        <v>0</v>
      </c>
      <c r="AP488" t="s">
        <v>2473</v>
      </c>
      <c r="AQ488" t="s">
        <v>2526</v>
      </c>
      <c r="AR488" t="s">
        <v>2407</v>
      </c>
      <c r="AS488" t="s">
        <v>7498</v>
      </c>
      <c r="AT488">
        <v>0</v>
      </c>
    </row>
    <row r="489" spans="1:46" x14ac:dyDescent="0.35">
      <c r="A489" t="s">
        <v>302</v>
      </c>
      <c r="B489" t="s">
        <v>298</v>
      </c>
      <c r="E489" t="s">
        <v>299</v>
      </c>
      <c r="H489" s="11">
        <v>43902</v>
      </c>
      <c r="J489" t="s">
        <v>300</v>
      </c>
      <c r="K489" s="11">
        <v>43995</v>
      </c>
      <c r="L489" t="s">
        <v>35</v>
      </c>
      <c r="R489" t="s">
        <v>4155</v>
      </c>
      <c r="S489" t="s">
        <v>4154</v>
      </c>
      <c r="T489" t="s">
        <v>7492</v>
      </c>
      <c r="U489" t="s">
        <v>301</v>
      </c>
      <c r="V489" t="s">
        <v>302</v>
      </c>
      <c r="W489" t="s">
        <v>88</v>
      </c>
      <c r="X489" s="11">
        <v>43902</v>
      </c>
      <c r="Y489" t="s">
        <v>303</v>
      </c>
      <c r="Z489" t="s">
        <v>219</v>
      </c>
      <c r="AA489" s="11">
        <v>43902</v>
      </c>
      <c r="AB489" t="s">
        <v>220</v>
      </c>
      <c r="AC489" t="s">
        <v>2407</v>
      </c>
      <c r="AD489" t="s">
        <v>3432</v>
      </c>
      <c r="AE489">
        <v>288072.96000000002</v>
      </c>
      <c r="AF489" t="s">
        <v>52</v>
      </c>
      <c r="AG489">
        <v>288072.96000000002</v>
      </c>
      <c r="AH489" t="s">
        <v>52</v>
      </c>
      <c r="AI489">
        <v>0</v>
      </c>
      <c r="AJ489" t="s">
        <v>87</v>
      </c>
      <c r="AK489" t="s">
        <v>88</v>
      </c>
      <c r="AL489" t="s">
        <v>86</v>
      </c>
      <c r="AM489" t="s">
        <v>2488</v>
      </c>
      <c r="AN489">
        <v>1</v>
      </c>
      <c r="AO489">
        <v>0</v>
      </c>
      <c r="AP489" t="s">
        <v>2590</v>
      </c>
      <c r="AQ489" t="s">
        <v>2512</v>
      </c>
      <c r="AR489" t="s">
        <v>2407</v>
      </c>
      <c r="AS489" t="s">
        <v>7514</v>
      </c>
      <c r="AT489">
        <v>0</v>
      </c>
    </row>
    <row r="490" spans="1:46" x14ac:dyDescent="0.35">
      <c r="A490" t="s">
        <v>302</v>
      </c>
      <c r="B490" t="s">
        <v>304</v>
      </c>
      <c r="C490" t="s">
        <v>305</v>
      </c>
      <c r="E490" t="s">
        <v>299</v>
      </c>
      <c r="H490" s="11">
        <v>43945</v>
      </c>
      <c r="I490">
        <v>11166</v>
      </c>
      <c r="J490" t="s">
        <v>306</v>
      </c>
      <c r="K490" s="11">
        <v>43995</v>
      </c>
      <c r="L490" t="s">
        <v>35</v>
      </c>
      <c r="Q490" t="s">
        <v>307</v>
      </c>
      <c r="R490" t="s">
        <v>4155</v>
      </c>
      <c r="S490" t="s">
        <v>4154</v>
      </c>
      <c r="T490" t="s">
        <v>7492</v>
      </c>
      <c r="U490" t="s">
        <v>301</v>
      </c>
      <c r="V490" t="s">
        <v>302</v>
      </c>
      <c r="W490" t="s">
        <v>217</v>
      </c>
      <c r="X490" s="11">
        <v>43948</v>
      </c>
      <c r="Y490" t="s">
        <v>308</v>
      </c>
      <c r="Z490" t="s">
        <v>219</v>
      </c>
      <c r="AA490" s="11">
        <v>43902</v>
      </c>
      <c r="AB490" t="s">
        <v>220</v>
      </c>
      <c r="AC490" t="s">
        <v>2407</v>
      </c>
      <c r="AD490" t="s">
        <v>3433</v>
      </c>
      <c r="AE490">
        <v>288072.96000000002</v>
      </c>
      <c r="AF490" t="s">
        <v>52</v>
      </c>
      <c r="AG490">
        <v>117892.54000000001</v>
      </c>
      <c r="AH490" t="s">
        <v>52</v>
      </c>
      <c r="AI490">
        <v>170180.42</v>
      </c>
      <c r="AJ490" t="s">
        <v>151</v>
      </c>
      <c r="AK490" t="s">
        <v>103</v>
      </c>
      <c r="AL490" t="s">
        <v>150</v>
      </c>
      <c r="AM490" t="s">
        <v>2488</v>
      </c>
      <c r="AN490">
        <v>1</v>
      </c>
      <c r="AO490">
        <v>0</v>
      </c>
      <c r="AP490" t="s">
        <v>2590</v>
      </c>
      <c r="AQ490" t="s">
        <v>2512</v>
      </c>
      <c r="AR490" t="s">
        <v>2407</v>
      </c>
      <c r="AS490" t="s">
        <v>7515</v>
      </c>
      <c r="AT490" t="e">
        <v>#N/A</v>
      </c>
    </row>
    <row r="491" spans="1:46" x14ac:dyDescent="0.35">
      <c r="A491" t="s">
        <v>1844</v>
      </c>
      <c r="D491" t="s">
        <v>1843</v>
      </c>
      <c r="E491" t="s">
        <v>349</v>
      </c>
      <c r="L491" t="s">
        <v>35</v>
      </c>
      <c r="P491" t="s">
        <v>903</v>
      </c>
      <c r="R491" t="s">
        <v>4155</v>
      </c>
      <c r="S491" t="s">
        <v>4154</v>
      </c>
      <c r="T491" t="s">
        <v>7492</v>
      </c>
      <c r="V491" t="s">
        <v>1844</v>
      </c>
      <c r="W491" t="s">
        <v>88</v>
      </c>
      <c r="AA491" s="11">
        <v>44154</v>
      </c>
      <c r="AC491" t="s">
        <v>2407</v>
      </c>
      <c r="AD491" t="s">
        <v>4121</v>
      </c>
      <c r="AE491">
        <v>1017038.37</v>
      </c>
      <c r="AF491" t="s">
        <v>52</v>
      </c>
      <c r="AG491">
        <v>0.7</v>
      </c>
      <c r="AH491" t="s">
        <v>52</v>
      </c>
      <c r="AI491">
        <v>1017037.67</v>
      </c>
      <c r="AJ491" t="s">
        <v>101</v>
      </c>
      <c r="AK491" t="s">
        <v>103</v>
      </c>
      <c r="AL491" t="s">
        <v>97</v>
      </c>
      <c r="AM491" t="s">
        <v>2476</v>
      </c>
      <c r="AN491">
        <v>530000</v>
      </c>
      <c r="AO491">
        <v>0</v>
      </c>
      <c r="AP491" t="s">
        <v>2590</v>
      </c>
      <c r="AQ491" t="s">
        <v>2512</v>
      </c>
      <c r="AR491" t="s">
        <v>2407</v>
      </c>
      <c r="AS491" t="s">
        <v>7497</v>
      </c>
      <c r="AT491" t="s">
        <v>104</v>
      </c>
    </row>
    <row r="492" spans="1:46" x14ac:dyDescent="0.35">
      <c r="A492" t="s">
        <v>1658</v>
      </c>
      <c r="E492" t="s">
        <v>2413</v>
      </c>
      <c r="L492" t="s">
        <v>35</v>
      </c>
      <c r="R492" t="s">
        <v>4155</v>
      </c>
      <c r="S492" t="s">
        <v>4154</v>
      </c>
      <c r="T492" t="s">
        <v>7492</v>
      </c>
      <c r="V492" t="s">
        <v>1658</v>
      </c>
      <c r="W492" t="s">
        <v>217</v>
      </c>
      <c r="Y492" t="s">
        <v>2414</v>
      </c>
      <c r="AC492" t="s">
        <v>2407</v>
      </c>
      <c r="AD492" t="s">
        <v>3907</v>
      </c>
      <c r="AE492">
        <v>61419.6</v>
      </c>
      <c r="AF492" t="s">
        <v>52</v>
      </c>
      <c r="AG492">
        <v>0</v>
      </c>
      <c r="AH492" t="s">
        <v>52</v>
      </c>
      <c r="AI492">
        <v>61419.6</v>
      </c>
      <c r="AJ492" t="s">
        <v>101</v>
      </c>
      <c r="AK492" t="s">
        <v>103</v>
      </c>
      <c r="AL492" t="s">
        <v>97</v>
      </c>
      <c r="AM492" t="s">
        <v>2488</v>
      </c>
      <c r="AN492">
        <v>1</v>
      </c>
      <c r="AO492">
        <v>0</v>
      </c>
      <c r="AP492" t="s">
        <v>2590</v>
      </c>
      <c r="AQ492" t="s">
        <v>2512</v>
      </c>
      <c r="AR492" t="s">
        <v>2407</v>
      </c>
      <c r="AS492" t="s">
        <v>7497</v>
      </c>
      <c r="AT492" t="s">
        <v>104</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B44F8-5A9D-4D08-8A81-13BDB6701340}">
  <dimension ref="A1:AT21"/>
  <sheetViews>
    <sheetView workbookViewId="0">
      <selection activeCell="B34" sqref="B34"/>
    </sheetView>
  </sheetViews>
  <sheetFormatPr defaultRowHeight="14.5" x14ac:dyDescent="0.35"/>
  <cols>
    <col min="1" max="1" width="10.7265625" customWidth="1"/>
    <col min="2" max="2" width="27.453125" customWidth="1"/>
    <col min="3" max="3" width="9.81640625" customWidth="1"/>
    <col min="4" max="4" width="12.26953125" customWidth="1"/>
    <col min="5" max="5" width="17.08984375" customWidth="1"/>
    <col min="6" max="6" width="20.54296875" customWidth="1"/>
    <col min="7" max="7" width="8.81640625" customWidth="1"/>
    <col min="8" max="8" width="10.453125" customWidth="1"/>
    <col min="9" max="9" width="17.54296875" customWidth="1"/>
    <col min="10" max="10" width="9.90625" customWidth="1"/>
    <col min="11" max="11" width="12.36328125" customWidth="1"/>
    <col min="12" max="12" width="19.08984375" customWidth="1"/>
    <col min="13" max="13" width="27.36328125" customWidth="1"/>
    <col min="14" max="14" width="34" customWidth="1"/>
    <col min="15" max="15" width="43.7265625" customWidth="1"/>
    <col min="16" max="16" width="29.1796875" customWidth="1"/>
    <col min="17" max="17" width="37.08984375" customWidth="1"/>
    <col min="18" max="18" width="16.1796875" customWidth="1"/>
    <col min="19" max="19" width="17.26953125" customWidth="1"/>
    <col min="20" max="20" width="11.81640625" customWidth="1"/>
    <col min="21" max="21" width="12.6328125" customWidth="1"/>
    <col min="22" max="22" width="18.26953125" customWidth="1"/>
    <col min="23" max="23" width="13.453125" customWidth="1"/>
    <col min="24" max="24" width="17.26953125" customWidth="1"/>
    <col min="25" max="25" width="30.54296875" customWidth="1"/>
    <col min="26" max="26" width="31.08984375" customWidth="1"/>
    <col min="27" max="27" width="16.08984375" customWidth="1"/>
    <col min="28" max="28" width="20.6328125" customWidth="1"/>
    <col min="29" max="29" width="14.1796875" customWidth="1"/>
    <col min="30" max="30" width="10" customWidth="1"/>
    <col min="31" max="31" width="19.54296875" customWidth="1"/>
    <col min="32" max="32" width="12.1796875" customWidth="1"/>
    <col min="33" max="33" width="16.7265625" customWidth="1"/>
    <col min="34" max="34" width="18.26953125" customWidth="1"/>
    <col min="35" max="35" width="14.453125" customWidth="1"/>
    <col min="37" max="37" width="11.26953125" customWidth="1"/>
    <col min="39" max="39" width="9.7265625" customWidth="1"/>
    <col min="40" max="40" width="22.08984375" customWidth="1"/>
    <col min="41" max="41" width="16.453125" customWidth="1"/>
    <col min="42" max="42" width="10.08984375" customWidth="1"/>
    <col min="43" max="43" width="11.453125" customWidth="1"/>
    <col min="44" max="44" width="17.36328125" customWidth="1"/>
    <col min="45" max="46" width="10.7265625" customWidth="1"/>
  </cols>
  <sheetData>
    <row r="1" spans="1:46" s="43" customFormat="1" x14ac:dyDescent="0.35">
      <c r="D1" s="288" t="s">
        <v>7516</v>
      </c>
    </row>
    <row r="2" spans="1:46" x14ac:dyDescent="0.35">
      <c r="A2" t="s">
        <v>173</v>
      </c>
      <c r="B2" t="s">
        <v>174</v>
      </c>
      <c r="C2" t="s">
        <v>45</v>
      </c>
      <c r="D2" t="s">
        <v>175</v>
      </c>
      <c r="E2" t="s">
        <v>176</v>
      </c>
      <c r="F2" t="s">
        <v>177</v>
      </c>
      <c r="G2" t="s">
        <v>178</v>
      </c>
      <c r="H2" t="s">
        <v>179</v>
      </c>
      <c r="I2" t="s">
        <v>180</v>
      </c>
      <c r="J2" t="s">
        <v>181</v>
      </c>
      <c r="K2" t="s">
        <v>182</v>
      </c>
      <c r="L2" t="s">
        <v>34</v>
      </c>
      <c r="M2" t="s">
        <v>183</v>
      </c>
      <c r="N2" t="s">
        <v>184</v>
      </c>
      <c r="O2" t="s">
        <v>185</v>
      </c>
      <c r="P2" t="s">
        <v>186</v>
      </c>
      <c r="Q2" t="s">
        <v>187</v>
      </c>
      <c r="R2" t="s">
        <v>188</v>
      </c>
      <c r="S2" t="s">
        <v>189</v>
      </c>
      <c r="T2" t="s">
        <v>190</v>
      </c>
      <c r="U2" t="s">
        <v>191</v>
      </c>
      <c r="V2" t="s">
        <v>192</v>
      </c>
      <c r="W2" t="s">
        <v>193</v>
      </c>
      <c r="X2" t="s">
        <v>194</v>
      </c>
      <c r="Y2" t="s">
        <v>46</v>
      </c>
      <c r="Z2" t="s">
        <v>195</v>
      </c>
      <c r="AA2" t="s">
        <v>196</v>
      </c>
      <c r="AB2" t="s">
        <v>197</v>
      </c>
      <c r="AC2" t="s">
        <v>198</v>
      </c>
      <c r="AD2" t="s">
        <v>199</v>
      </c>
      <c r="AE2" t="s">
        <v>200</v>
      </c>
      <c r="AF2" t="s">
        <v>201</v>
      </c>
      <c r="AG2" t="s">
        <v>202</v>
      </c>
      <c r="AH2" t="s">
        <v>203</v>
      </c>
      <c r="AI2" t="s">
        <v>204</v>
      </c>
      <c r="AJ2" t="s">
        <v>40</v>
      </c>
      <c r="AK2" t="s">
        <v>41</v>
      </c>
      <c r="AL2" t="s">
        <v>18</v>
      </c>
      <c r="AM2" t="s">
        <v>205</v>
      </c>
      <c r="AN2" t="s">
        <v>206</v>
      </c>
      <c r="AO2" t="s">
        <v>207</v>
      </c>
      <c r="AP2" t="s">
        <v>208</v>
      </c>
      <c r="AQ2" t="s">
        <v>209</v>
      </c>
      <c r="AR2" t="s">
        <v>210</v>
      </c>
      <c r="AS2" t="s">
        <v>211</v>
      </c>
      <c r="AT2" t="s">
        <v>212</v>
      </c>
    </row>
    <row r="3" spans="1:46" x14ac:dyDescent="0.35">
      <c r="A3" t="s">
        <v>1777</v>
      </c>
      <c r="B3" t="s">
        <v>1776</v>
      </c>
      <c r="D3" t="s">
        <v>1771</v>
      </c>
      <c r="E3" t="s">
        <v>1398</v>
      </c>
      <c r="H3" s="11">
        <v>44036</v>
      </c>
      <c r="I3">
        <v>19430</v>
      </c>
      <c r="L3" t="s">
        <v>35</v>
      </c>
      <c r="M3" t="s">
        <v>276</v>
      </c>
      <c r="Q3" t="e">
        <v>#N/A</v>
      </c>
      <c r="R3" t="s">
        <v>4155</v>
      </c>
      <c r="S3" t="s">
        <v>4154</v>
      </c>
      <c r="T3" t="s">
        <v>7492</v>
      </c>
      <c r="U3" t="s">
        <v>1400</v>
      </c>
      <c r="V3" t="s">
        <v>1777</v>
      </c>
      <c r="W3" t="s">
        <v>88</v>
      </c>
      <c r="X3" s="11">
        <v>44039</v>
      </c>
      <c r="Y3" t="s">
        <v>1778</v>
      </c>
      <c r="Z3" t="s">
        <v>219</v>
      </c>
      <c r="AA3" s="11">
        <v>44039</v>
      </c>
      <c r="AB3" t="s">
        <v>220</v>
      </c>
      <c r="AC3" t="s">
        <v>2407</v>
      </c>
      <c r="AD3" t="s">
        <v>3883</v>
      </c>
      <c r="AE3">
        <v>45000</v>
      </c>
      <c r="AF3" t="s">
        <v>52</v>
      </c>
      <c r="AG3">
        <v>0</v>
      </c>
      <c r="AH3" t="s">
        <v>52</v>
      </c>
      <c r="AI3">
        <v>45000</v>
      </c>
      <c r="AJ3" t="s">
        <v>65</v>
      </c>
      <c r="AK3" t="s">
        <v>51</v>
      </c>
      <c r="AL3" t="s">
        <v>60</v>
      </c>
      <c r="AM3" t="s">
        <v>2488</v>
      </c>
      <c r="AN3">
        <v>1</v>
      </c>
      <c r="AO3">
        <v>0</v>
      </c>
      <c r="AP3" t="s">
        <v>2524</v>
      </c>
      <c r="AQ3" t="s">
        <v>2592</v>
      </c>
      <c r="AR3" t="s">
        <v>2407</v>
      </c>
      <c r="AS3" t="s">
        <v>7498</v>
      </c>
      <c r="AT3">
        <v>0</v>
      </c>
    </row>
    <row r="4" spans="1:46" x14ac:dyDescent="0.35">
      <c r="A4" t="s">
        <v>1929</v>
      </c>
      <c r="B4" t="s">
        <v>1925</v>
      </c>
      <c r="D4" t="s">
        <v>1926</v>
      </c>
      <c r="E4" t="s">
        <v>1927</v>
      </c>
      <c r="H4" s="11">
        <v>44071</v>
      </c>
      <c r="I4">
        <v>21251</v>
      </c>
      <c r="J4" t="s">
        <v>1655</v>
      </c>
      <c r="L4" t="s">
        <v>35</v>
      </c>
      <c r="Q4" s="11">
        <v>44078</v>
      </c>
      <c r="R4" t="s">
        <v>4155</v>
      </c>
      <c r="S4" t="s">
        <v>4154</v>
      </c>
      <c r="T4" t="s">
        <v>7492</v>
      </c>
      <c r="U4" t="s">
        <v>1928</v>
      </c>
      <c r="V4" t="s">
        <v>1929</v>
      </c>
      <c r="W4" t="s">
        <v>88</v>
      </c>
      <c r="X4" s="11">
        <v>44076</v>
      </c>
      <c r="Y4" t="s">
        <v>1930</v>
      </c>
      <c r="Z4" t="s">
        <v>219</v>
      </c>
      <c r="AA4" s="11">
        <v>44076</v>
      </c>
      <c r="AB4" t="s">
        <v>220</v>
      </c>
      <c r="AC4" t="s">
        <v>2407</v>
      </c>
      <c r="AD4" t="s">
        <v>3930</v>
      </c>
      <c r="AE4">
        <v>190949.85</v>
      </c>
      <c r="AF4" t="s">
        <v>52</v>
      </c>
      <c r="AG4">
        <v>190949.85</v>
      </c>
      <c r="AH4" t="s">
        <v>52</v>
      </c>
      <c r="AI4">
        <v>0</v>
      </c>
      <c r="AJ4" t="s">
        <v>101</v>
      </c>
      <c r="AK4" t="s">
        <v>51</v>
      </c>
      <c r="AL4" t="s">
        <v>97</v>
      </c>
      <c r="AM4" t="s">
        <v>2488</v>
      </c>
      <c r="AN4">
        <v>1</v>
      </c>
      <c r="AO4">
        <v>0</v>
      </c>
      <c r="AP4" t="s">
        <v>2524</v>
      </c>
      <c r="AQ4" t="s">
        <v>2592</v>
      </c>
      <c r="AR4" t="s">
        <v>2407</v>
      </c>
      <c r="AS4" t="s">
        <v>7493</v>
      </c>
      <c r="AT4" t="s">
        <v>102</v>
      </c>
    </row>
    <row r="5" spans="1:46" x14ac:dyDescent="0.35">
      <c r="A5" t="s">
        <v>806</v>
      </c>
      <c r="E5" t="s">
        <v>803</v>
      </c>
      <c r="H5" s="11">
        <v>43925</v>
      </c>
      <c r="I5">
        <v>11377</v>
      </c>
      <c r="K5" t="s">
        <v>804</v>
      </c>
      <c r="L5" t="s">
        <v>35</v>
      </c>
      <c r="Q5" t="e">
        <v>#N/A</v>
      </c>
      <c r="R5" t="s">
        <v>4155</v>
      </c>
      <c r="S5" t="s">
        <v>4154</v>
      </c>
      <c r="T5" t="s">
        <v>7492</v>
      </c>
      <c r="U5" t="s">
        <v>805</v>
      </c>
      <c r="V5" t="s">
        <v>806</v>
      </c>
      <c r="W5" t="s">
        <v>88</v>
      </c>
      <c r="X5" s="11">
        <v>43942</v>
      </c>
      <c r="Y5" t="s">
        <v>807</v>
      </c>
      <c r="Z5" t="s">
        <v>219</v>
      </c>
      <c r="AA5" s="11">
        <v>43942</v>
      </c>
      <c r="AB5" t="s">
        <v>220</v>
      </c>
      <c r="AC5" t="s">
        <v>2407</v>
      </c>
      <c r="AD5" t="s">
        <v>3589</v>
      </c>
      <c r="AE5">
        <v>65000000</v>
      </c>
      <c r="AF5" t="s">
        <v>52</v>
      </c>
      <c r="AG5">
        <v>65000000</v>
      </c>
      <c r="AH5" t="s">
        <v>52</v>
      </c>
      <c r="AI5">
        <v>0</v>
      </c>
      <c r="AJ5" t="s">
        <v>101</v>
      </c>
      <c r="AK5" t="s">
        <v>99</v>
      </c>
      <c r="AL5" t="s">
        <v>97</v>
      </c>
      <c r="AM5" t="s">
        <v>2488</v>
      </c>
      <c r="AN5">
        <v>1</v>
      </c>
      <c r="AO5">
        <v>0</v>
      </c>
      <c r="AP5" t="s">
        <v>2775</v>
      </c>
      <c r="AQ5" t="s">
        <v>2592</v>
      </c>
      <c r="AR5" t="s">
        <v>2407</v>
      </c>
      <c r="AS5" t="s">
        <v>7494</v>
      </c>
      <c r="AT5" t="s">
        <v>107</v>
      </c>
    </row>
    <row r="6" spans="1:46" ht="101.5" x14ac:dyDescent="0.35">
      <c r="A6" t="s">
        <v>2314</v>
      </c>
      <c r="C6" t="s">
        <v>2309</v>
      </c>
      <c r="D6" s="35" t="s">
        <v>2310</v>
      </c>
      <c r="E6" t="s">
        <v>2311</v>
      </c>
      <c r="H6" t="s">
        <v>2312</v>
      </c>
      <c r="I6">
        <v>22475</v>
      </c>
      <c r="L6" t="s">
        <v>35</v>
      </c>
      <c r="P6" s="11">
        <v>44095</v>
      </c>
      <c r="Q6" t="s">
        <v>1840</v>
      </c>
      <c r="R6" t="s">
        <v>4155</v>
      </c>
      <c r="S6" t="s">
        <v>4154</v>
      </c>
      <c r="T6" t="s">
        <v>7492</v>
      </c>
      <c r="U6" t="s">
        <v>2313</v>
      </c>
      <c r="V6" t="s">
        <v>2314</v>
      </c>
      <c r="W6" t="s">
        <v>88</v>
      </c>
      <c r="Y6" t="s">
        <v>2315</v>
      </c>
      <c r="AC6" t="s">
        <v>2407</v>
      </c>
      <c r="AD6" t="s">
        <v>4090</v>
      </c>
      <c r="AE6">
        <v>25744970</v>
      </c>
      <c r="AF6" t="s">
        <v>52</v>
      </c>
      <c r="AG6">
        <v>25744971</v>
      </c>
      <c r="AH6" t="s">
        <v>52</v>
      </c>
      <c r="AI6">
        <v>-1</v>
      </c>
      <c r="AJ6" t="s">
        <v>101</v>
      </c>
      <c r="AK6" t="s">
        <v>123</v>
      </c>
      <c r="AL6" t="s">
        <v>97</v>
      </c>
      <c r="AM6" t="s">
        <v>2488</v>
      </c>
      <c r="AN6">
        <v>1</v>
      </c>
      <c r="AO6">
        <v>0</v>
      </c>
      <c r="AP6" t="s">
        <v>2524</v>
      </c>
      <c r="AQ6" t="s">
        <v>2592</v>
      </c>
      <c r="AR6" t="s">
        <v>2407</v>
      </c>
      <c r="AS6" t="s">
        <v>7495</v>
      </c>
      <c r="AT6" t="s">
        <v>124</v>
      </c>
    </row>
    <row r="7" spans="1:46" x14ac:dyDescent="0.35">
      <c r="A7" t="s">
        <v>801</v>
      </c>
      <c r="E7" t="s">
        <v>799</v>
      </c>
      <c r="H7" t="s">
        <v>214</v>
      </c>
      <c r="I7" t="s">
        <v>214</v>
      </c>
      <c r="J7" t="s">
        <v>214</v>
      </c>
      <c r="K7" t="s">
        <v>214</v>
      </c>
      <c r="L7" t="s">
        <v>35</v>
      </c>
      <c r="Q7" t="s">
        <v>214</v>
      </c>
      <c r="R7" t="s">
        <v>4158</v>
      </c>
      <c r="S7" t="s">
        <v>2478</v>
      </c>
      <c r="T7" t="s">
        <v>7492</v>
      </c>
      <c r="U7" t="s">
        <v>800</v>
      </c>
      <c r="V7" t="s">
        <v>801</v>
      </c>
      <c r="W7" t="s">
        <v>88</v>
      </c>
      <c r="X7" s="11">
        <v>43942</v>
      </c>
      <c r="Y7" t="s">
        <v>802</v>
      </c>
      <c r="Z7" t="s">
        <v>219</v>
      </c>
      <c r="AA7" s="11">
        <v>43942</v>
      </c>
      <c r="AB7" t="s">
        <v>220</v>
      </c>
      <c r="AC7" t="s">
        <v>2407</v>
      </c>
      <c r="AD7" t="s">
        <v>3587</v>
      </c>
      <c r="AE7">
        <v>1041.3499999999999</v>
      </c>
      <c r="AF7" t="s">
        <v>52</v>
      </c>
      <c r="AG7">
        <v>0</v>
      </c>
      <c r="AH7" t="s">
        <v>52</v>
      </c>
      <c r="AI7">
        <v>1041.3499999999999</v>
      </c>
      <c r="AJ7" t="s">
        <v>101</v>
      </c>
      <c r="AK7" t="s">
        <v>51</v>
      </c>
      <c r="AL7" t="s">
        <v>97</v>
      </c>
      <c r="AM7" t="s">
        <v>2488</v>
      </c>
      <c r="AN7">
        <v>1</v>
      </c>
      <c r="AO7">
        <v>0</v>
      </c>
      <c r="AP7" t="s">
        <v>2524</v>
      </c>
      <c r="AQ7" t="s">
        <v>2592</v>
      </c>
      <c r="AR7" t="s">
        <v>2407</v>
      </c>
      <c r="AS7" t="s">
        <v>7493</v>
      </c>
      <c r="AT7" t="s">
        <v>102</v>
      </c>
    </row>
    <row r="8" spans="1:46" x14ac:dyDescent="0.35">
      <c r="A8" t="s">
        <v>1345</v>
      </c>
      <c r="E8" t="s">
        <v>1343</v>
      </c>
      <c r="H8" t="s">
        <v>214</v>
      </c>
      <c r="I8" t="s">
        <v>214</v>
      </c>
      <c r="J8" t="s">
        <v>214</v>
      </c>
      <c r="K8" t="s">
        <v>214</v>
      </c>
      <c r="L8" t="s">
        <v>35</v>
      </c>
      <c r="Q8" t="s">
        <v>214</v>
      </c>
      <c r="R8" t="s">
        <v>4158</v>
      </c>
      <c r="S8" t="s">
        <v>2478</v>
      </c>
      <c r="T8" t="s">
        <v>7492</v>
      </c>
      <c r="U8" t="s">
        <v>1344</v>
      </c>
      <c r="V8" t="s">
        <v>1345</v>
      </c>
      <c r="W8" t="s">
        <v>88</v>
      </c>
      <c r="X8" s="11">
        <v>43963</v>
      </c>
      <c r="Y8" t="s">
        <v>1346</v>
      </c>
      <c r="Z8" t="s">
        <v>219</v>
      </c>
      <c r="AA8" s="11">
        <v>43963</v>
      </c>
      <c r="AB8" t="s">
        <v>220</v>
      </c>
      <c r="AC8" t="s">
        <v>2407</v>
      </c>
      <c r="AD8" t="s">
        <v>3750</v>
      </c>
      <c r="AE8">
        <v>195</v>
      </c>
      <c r="AF8" t="s">
        <v>52</v>
      </c>
      <c r="AG8">
        <v>195</v>
      </c>
      <c r="AH8" t="s">
        <v>52</v>
      </c>
      <c r="AI8">
        <v>0</v>
      </c>
      <c r="AJ8" t="s">
        <v>101</v>
      </c>
      <c r="AK8" t="s">
        <v>51</v>
      </c>
      <c r="AL8" t="s">
        <v>97</v>
      </c>
      <c r="AM8" t="s">
        <v>2488</v>
      </c>
      <c r="AN8">
        <v>1</v>
      </c>
      <c r="AO8">
        <v>0</v>
      </c>
      <c r="AP8" t="s">
        <v>2524</v>
      </c>
      <c r="AQ8" t="s">
        <v>2592</v>
      </c>
      <c r="AR8" t="s">
        <v>2407</v>
      </c>
      <c r="AS8" t="s">
        <v>7493</v>
      </c>
      <c r="AT8" t="s">
        <v>102</v>
      </c>
    </row>
    <row r="9" spans="1:46" x14ac:dyDescent="0.35">
      <c r="A9" t="s">
        <v>1498</v>
      </c>
      <c r="E9" t="s">
        <v>799</v>
      </c>
      <c r="H9" t="s">
        <v>214</v>
      </c>
      <c r="I9" t="s">
        <v>214</v>
      </c>
      <c r="J9" t="s">
        <v>214</v>
      </c>
      <c r="K9" t="s">
        <v>214</v>
      </c>
      <c r="L9" t="s">
        <v>35</v>
      </c>
      <c r="Q9" t="s">
        <v>214</v>
      </c>
      <c r="R9" t="s">
        <v>4158</v>
      </c>
      <c r="S9" t="s">
        <v>2478</v>
      </c>
      <c r="T9" t="s">
        <v>7492</v>
      </c>
      <c r="U9" t="s">
        <v>800</v>
      </c>
      <c r="V9" t="s">
        <v>1498</v>
      </c>
      <c r="W9" t="s">
        <v>88</v>
      </c>
      <c r="X9" s="11">
        <v>43977</v>
      </c>
      <c r="Y9" t="s">
        <v>1499</v>
      </c>
      <c r="Z9" t="s">
        <v>219</v>
      </c>
      <c r="AA9" s="11">
        <v>43977</v>
      </c>
      <c r="AB9" t="s">
        <v>220</v>
      </c>
      <c r="AC9" t="s">
        <v>2407</v>
      </c>
      <c r="AD9" t="s">
        <v>3796</v>
      </c>
      <c r="AE9">
        <v>1041.3499999999999</v>
      </c>
      <c r="AF9" t="s">
        <v>52</v>
      </c>
      <c r="AG9">
        <v>1041.3499999999999</v>
      </c>
      <c r="AH9" t="s">
        <v>52</v>
      </c>
      <c r="AI9">
        <v>0</v>
      </c>
      <c r="AJ9" t="s">
        <v>101</v>
      </c>
      <c r="AK9" t="s">
        <v>92</v>
      </c>
      <c r="AL9" t="s">
        <v>97</v>
      </c>
      <c r="AM9" t="s">
        <v>2488</v>
      </c>
      <c r="AN9">
        <v>1</v>
      </c>
      <c r="AO9">
        <v>0</v>
      </c>
      <c r="AP9" t="s">
        <v>2524</v>
      </c>
      <c r="AQ9" t="s">
        <v>2592</v>
      </c>
      <c r="AR9" t="s">
        <v>2407</v>
      </c>
      <c r="AS9" t="s">
        <v>7496</v>
      </c>
      <c r="AT9" t="s">
        <v>110</v>
      </c>
    </row>
    <row r="10" spans="1:46" x14ac:dyDescent="0.35">
      <c r="A10" t="s">
        <v>1587</v>
      </c>
      <c r="E10" t="s">
        <v>799</v>
      </c>
      <c r="H10" t="s">
        <v>214</v>
      </c>
      <c r="I10" t="s">
        <v>214</v>
      </c>
      <c r="J10" t="s">
        <v>214</v>
      </c>
      <c r="K10" t="s">
        <v>214</v>
      </c>
      <c r="L10" t="s">
        <v>35</v>
      </c>
      <c r="Q10" t="s">
        <v>214</v>
      </c>
      <c r="R10" t="s">
        <v>4158</v>
      </c>
      <c r="S10" t="s">
        <v>2478</v>
      </c>
      <c r="T10" t="s">
        <v>7492</v>
      </c>
      <c r="U10" t="s">
        <v>800</v>
      </c>
      <c r="V10" t="s">
        <v>1587</v>
      </c>
      <c r="W10" t="s">
        <v>88</v>
      </c>
      <c r="X10" s="11">
        <v>43992</v>
      </c>
      <c r="Y10" t="s">
        <v>1499</v>
      </c>
      <c r="Z10" t="s">
        <v>219</v>
      </c>
      <c r="AA10" s="11">
        <v>43992</v>
      </c>
      <c r="AB10" t="s">
        <v>220</v>
      </c>
      <c r="AC10" t="s">
        <v>2407</v>
      </c>
      <c r="AD10" t="s">
        <v>3823</v>
      </c>
      <c r="AE10">
        <v>897</v>
      </c>
      <c r="AF10" t="s">
        <v>52</v>
      </c>
      <c r="AG10">
        <v>897</v>
      </c>
      <c r="AH10" t="s">
        <v>52</v>
      </c>
      <c r="AI10">
        <v>0</v>
      </c>
      <c r="AJ10" t="s">
        <v>101</v>
      </c>
      <c r="AK10" t="s">
        <v>92</v>
      </c>
      <c r="AL10" t="s">
        <v>97</v>
      </c>
      <c r="AM10" t="s">
        <v>2488</v>
      </c>
      <c r="AN10">
        <v>1</v>
      </c>
      <c r="AO10">
        <v>0</v>
      </c>
      <c r="AP10" t="s">
        <v>2524</v>
      </c>
      <c r="AQ10" t="s">
        <v>2592</v>
      </c>
      <c r="AR10" t="s">
        <v>2407</v>
      </c>
      <c r="AS10" t="s">
        <v>7496</v>
      </c>
      <c r="AT10" t="s">
        <v>110</v>
      </c>
    </row>
    <row r="11" spans="1:46" x14ac:dyDescent="0.35">
      <c r="A11" t="s">
        <v>1700</v>
      </c>
      <c r="E11" t="s">
        <v>799</v>
      </c>
      <c r="H11" t="s">
        <v>214</v>
      </c>
      <c r="I11" t="s">
        <v>214</v>
      </c>
      <c r="J11" t="s">
        <v>214</v>
      </c>
      <c r="K11" t="s">
        <v>214</v>
      </c>
      <c r="L11" t="s">
        <v>35</v>
      </c>
      <c r="Q11" t="s">
        <v>214</v>
      </c>
      <c r="R11" t="s">
        <v>4158</v>
      </c>
      <c r="S11" t="s">
        <v>2478</v>
      </c>
      <c r="T11" t="s">
        <v>7492</v>
      </c>
      <c r="U11" t="s">
        <v>800</v>
      </c>
      <c r="V11" t="s">
        <v>1700</v>
      </c>
      <c r="W11" t="s">
        <v>88</v>
      </c>
      <c r="X11" s="11">
        <v>44013</v>
      </c>
      <c r="Y11" t="s">
        <v>1499</v>
      </c>
      <c r="Z11" t="s">
        <v>219</v>
      </c>
      <c r="AA11" s="11">
        <v>44013</v>
      </c>
      <c r="AB11" t="s">
        <v>220</v>
      </c>
      <c r="AC11" t="s">
        <v>2407</v>
      </c>
      <c r="AD11" t="s">
        <v>3862</v>
      </c>
      <c r="AE11">
        <v>816.65</v>
      </c>
      <c r="AF11" t="s">
        <v>52</v>
      </c>
      <c r="AG11">
        <v>816.65</v>
      </c>
      <c r="AH11" t="s">
        <v>52</v>
      </c>
      <c r="AI11">
        <v>0</v>
      </c>
      <c r="AJ11" t="s">
        <v>101</v>
      </c>
      <c r="AK11" t="s">
        <v>92</v>
      </c>
      <c r="AL11" t="s">
        <v>97</v>
      </c>
      <c r="AM11" t="s">
        <v>2488</v>
      </c>
      <c r="AN11">
        <v>1</v>
      </c>
      <c r="AO11">
        <v>0</v>
      </c>
      <c r="AP11" t="s">
        <v>2524</v>
      </c>
      <c r="AQ11" t="s">
        <v>2592</v>
      </c>
      <c r="AR11" t="s">
        <v>2407</v>
      </c>
      <c r="AS11" t="s">
        <v>7496</v>
      </c>
      <c r="AT11" t="s">
        <v>110</v>
      </c>
    </row>
    <row r="12" spans="1:46" x14ac:dyDescent="0.35">
      <c r="A12" t="s">
        <v>1959</v>
      </c>
      <c r="B12" t="s">
        <v>1892</v>
      </c>
      <c r="E12" t="s">
        <v>1956</v>
      </c>
      <c r="H12" t="s">
        <v>1957</v>
      </c>
      <c r="I12" t="s">
        <v>1957</v>
      </c>
      <c r="J12" t="s">
        <v>1957</v>
      </c>
      <c r="K12" t="s">
        <v>1957</v>
      </c>
      <c r="L12" t="s">
        <v>35</v>
      </c>
      <c r="R12" t="s">
        <v>4158</v>
      </c>
      <c r="S12" t="s">
        <v>2478</v>
      </c>
      <c r="T12" t="s">
        <v>7492</v>
      </c>
      <c r="U12" t="s">
        <v>1958</v>
      </c>
      <c r="V12" t="s">
        <v>1959</v>
      </c>
      <c r="W12" t="s">
        <v>88</v>
      </c>
      <c r="X12" s="11">
        <v>44098</v>
      </c>
      <c r="Y12" t="s">
        <v>1499</v>
      </c>
      <c r="Z12" t="s">
        <v>219</v>
      </c>
      <c r="AA12" s="11">
        <v>44098</v>
      </c>
      <c r="AB12" t="s">
        <v>220</v>
      </c>
      <c r="AC12" t="s">
        <v>2407</v>
      </c>
      <c r="AD12" t="s">
        <v>3942</v>
      </c>
      <c r="AE12">
        <v>393.25</v>
      </c>
      <c r="AF12" t="s">
        <v>52</v>
      </c>
      <c r="AG12">
        <v>393.25</v>
      </c>
      <c r="AH12" t="s">
        <v>52</v>
      </c>
      <c r="AI12">
        <v>0</v>
      </c>
      <c r="AJ12" t="s">
        <v>101</v>
      </c>
      <c r="AK12" t="s">
        <v>92</v>
      </c>
      <c r="AL12" t="s">
        <v>97</v>
      </c>
      <c r="AM12" t="s">
        <v>2488</v>
      </c>
      <c r="AN12">
        <v>1</v>
      </c>
      <c r="AO12">
        <v>0</v>
      </c>
      <c r="AP12" t="s">
        <v>2524</v>
      </c>
      <c r="AQ12" t="s">
        <v>2592</v>
      </c>
      <c r="AR12" t="s">
        <v>2407</v>
      </c>
      <c r="AS12" t="s">
        <v>7496</v>
      </c>
      <c r="AT12" t="s">
        <v>110</v>
      </c>
    </row>
    <row r="13" spans="1:46" x14ac:dyDescent="0.35">
      <c r="A13" t="s">
        <v>1973</v>
      </c>
      <c r="B13" t="s">
        <v>1972</v>
      </c>
      <c r="D13" t="s">
        <v>1851</v>
      </c>
      <c r="E13" t="s">
        <v>1579</v>
      </c>
      <c r="H13" s="11">
        <v>44128</v>
      </c>
      <c r="I13">
        <v>23800</v>
      </c>
      <c r="J13" t="s">
        <v>1957</v>
      </c>
      <c r="K13" t="s">
        <v>1957</v>
      </c>
      <c r="L13" t="s">
        <v>35</v>
      </c>
      <c r="O13" t="s">
        <v>163</v>
      </c>
      <c r="Q13" t="s">
        <v>1818</v>
      </c>
      <c r="R13" t="s">
        <v>4158</v>
      </c>
      <c r="S13" t="s">
        <v>2478</v>
      </c>
      <c r="T13" t="s">
        <v>7492</v>
      </c>
      <c r="U13" t="s">
        <v>1580</v>
      </c>
      <c r="V13" t="s">
        <v>1973</v>
      </c>
      <c r="W13" t="s">
        <v>88</v>
      </c>
      <c r="X13" s="11">
        <v>44103</v>
      </c>
      <c r="Y13" t="s">
        <v>1974</v>
      </c>
      <c r="Z13" t="s">
        <v>219</v>
      </c>
      <c r="AA13" s="11">
        <v>44103</v>
      </c>
      <c r="AB13" t="s">
        <v>220</v>
      </c>
      <c r="AC13" t="s">
        <v>2407</v>
      </c>
      <c r="AD13" t="s">
        <v>3949</v>
      </c>
      <c r="AE13">
        <v>1387.63</v>
      </c>
      <c r="AF13" t="s">
        <v>52</v>
      </c>
      <c r="AG13">
        <v>1387.63</v>
      </c>
      <c r="AH13" t="s">
        <v>52</v>
      </c>
      <c r="AI13">
        <v>0</v>
      </c>
      <c r="AJ13" t="s">
        <v>101</v>
      </c>
      <c r="AK13" t="s">
        <v>51</v>
      </c>
      <c r="AL13" t="s">
        <v>97</v>
      </c>
      <c r="AM13" t="s">
        <v>2488</v>
      </c>
      <c r="AN13">
        <v>1</v>
      </c>
      <c r="AO13">
        <v>0</v>
      </c>
      <c r="AP13" t="s">
        <v>2524</v>
      </c>
      <c r="AQ13" t="s">
        <v>2592</v>
      </c>
      <c r="AR13" t="s">
        <v>2407</v>
      </c>
      <c r="AS13" t="s">
        <v>7493</v>
      </c>
      <c r="AT13" t="s">
        <v>102</v>
      </c>
    </row>
    <row r="14" spans="1:46" x14ac:dyDescent="0.35">
      <c r="A14" t="s">
        <v>1749</v>
      </c>
      <c r="C14" t="s">
        <v>1078</v>
      </c>
      <c r="D14" t="s">
        <v>1746</v>
      </c>
      <c r="E14" t="s">
        <v>1747</v>
      </c>
      <c r="H14" t="s">
        <v>1722</v>
      </c>
      <c r="I14" t="s">
        <v>1722</v>
      </c>
      <c r="J14" t="s">
        <v>1722</v>
      </c>
      <c r="K14" t="s">
        <v>1722</v>
      </c>
      <c r="L14" t="s">
        <v>35</v>
      </c>
      <c r="Q14" t="s">
        <v>1722</v>
      </c>
      <c r="R14" t="s">
        <v>4155</v>
      </c>
      <c r="S14" t="s">
        <v>4154</v>
      </c>
      <c r="T14" t="s">
        <v>7492</v>
      </c>
      <c r="U14" t="s">
        <v>1748</v>
      </c>
      <c r="V14" t="s">
        <v>1749</v>
      </c>
      <c r="W14" t="s">
        <v>88</v>
      </c>
      <c r="X14" s="11">
        <v>44028</v>
      </c>
      <c r="Y14" t="s">
        <v>1725</v>
      </c>
      <c r="Z14" t="s">
        <v>219</v>
      </c>
      <c r="AA14" s="11">
        <v>44028</v>
      </c>
      <c r="AB14" t="s">
        <v>220</v>
      </c>
      <c r="AC14" t="s">
        <v>2407</v>
      </c>
      <c r="AD14" t="s">
        <v>3875</v>
      </c>
      <c r="AE14">
        <v>6500000</v>
      </c>
      <c r="AF14" t="s">
        <v>52</v>
      </c>
      <c r="AG14">
        <v>6500000</v>
      </c>
      <c r="AH14" t="s">
        <v>52</v>
      </c>
      <c r="AI14">
        <v>0</v>
      </c>
      <c r="AJ14" t="s">
        <v>101</v>
      </c>
      <c r="AK14" t="s">
        <v>103</v>
      </c>
      <c r="AL14" t="s">
        <v>97</v>
      </c>
      <c r="AM14" t="s">
        <v>2488</v>
      </c>
      <c r="AN14">
        <v>1</v>
      </c>
      <c r="AO14">
        <v>0</v>
      </c>
      <c r="AP14" t="s">
        <v>2524</v>
      </c>
      <c r="AQ14" t="s">
        <v>2592</v>
      </c>
      <c r="AR14" t="s">
        <v>2407</v>
      </c>
      <c r="AS14" t="s">
        <v>7497</v>
      </c>
      <c r="AT14" t="s">
        <v>104</v>
      </c>
    </row>
    <row r="15" spans="1:46" x14ac:dyDescent="0.35">
      <c r="A15" t="s">
        <v>1714</v>
      </c>
      <c r="E15" t="s">
        <v>299</v>
      </c>
      <c r="H15" s="11">
        <v>43845</v>
      </c>
      <c r="K15" s="11">
        <v>43946</v>
      </c>
      <c r="L15" t="s">
        <v>35</v>
      </c>
      <c r="Q15" t="e">
        <v>#N/A</v>
      </c>
      <c r="R15" t="s">
        <v>4155</v>
      </c>
      <c r="S15" t="s">
        <v>4154</v>
      </c>
      <c r="T15" t="s">
        <v>7492</v>
      </c>
      <c r="U15" t="s">
        <v>301</v>
      </c>
      <c r="V15" t="s">
        <v>1714</v>
      </c>
      <c r="W15" t="s">
        <v>88</v>
      </c>
      <c r="X15" s="11">
        <v>44020</v>
      </c>
      <c r="Y15" t="s">
        <v>1715</v>
      </c>
      <c r="Z15" t="s">
        <v>219</v>
      </c>
      <c r="AA15" s="11">
        <v>44020</v>
      </c>
      <c r="AB15" t="s">
        <v>220</v>
      </c>
      <c r="AC15" t="s">
        <v>2407</v>
      </c>
      <c r="AD15" t="s">
        <v>3867</v>
      </c>
      <c r="AE15">
        <v>371032.26</v>
      </c>
      <c r="AF15" t="s">
        <v>52</v>
      </c>
      <c r="AG15">
        <v>320272.55999999994</v>
      </c>
      <c r="AH15" t="s">
        <v>52</v>
      </c>
      <c r="AI15">
        <v>50759.70000000007</v>
      </c>
      <c r="AJ15" t="s">
        <v>50</v>
      </c>
      <c r="AK15" t="s">
        <v>51</v>
      </c>
      <c r="AL15" t="s">
        <v>23</v>
      </c>
      <c r="AM15" t="s">
        <v>2488</v>
      </c>
      <c r="AN15">
        <v>1</v>
      </c>
      <c r="AO15">
        <v>0</v>
      </c>
      <c r="AP15" t="s">
        <v>2775</v>
      </c>
      <c r="AQ15" t="s">
        <v>2592</v>
      </c>
      <c r="AR15" t="s">
        <v>2407</v>
      </c>
      <c r="AS15" t="s">
        <v>7499</v>
      </c>
      <c r="AT15" t="s">
        <v>53</v>
      </c>
    </row>
    <row r="16" spans="1:46" x14ac:dyDescent="0.35">
      <c r="A16" t="s">
        <v>1833</v>
      </c>
      <c r="B16" t="s">
        <v>1822</v>
      </c>
      <c r="C16" t="s">
        <v>1830</v>
      </c>
      <c r="E16" t="s">
        <v>1831</v>
      </c>
      <c r="H16" s="11">
        <v>44021</v>
      </c>
      <c r="I16">
        <v>19208</v>
      </c>
      <c r="L16" t="s">
        <v>35</v>
      </c>
      <c r="R16" t="s">
        <v>4155</v>
      </c>
      <c r="S16" t="s">
        <v>4154</v>
      </c>
      <c r="T16" t="s">
        <v>7492</v>
      </c>
      <c r="U16" t="s">
        <v>1832</v>
      </c>
      <c r="V16" t="s">
        <v>1833</v>
      </c>
      <c r="W16">
        <v>10</v>
      </c>
      <c r="X16" s="11">
        <v>44054</v>
      </c>
      <c r="Y16" t="s">
        <v>1827</v>
      </c>
      <c r="Z16" t="s">
        <v>219</v>
      </c>
      <c r="AA16" s="11">
        <v>44054</v>
      </c>
      <c r="AB16" t="s">
        <v>220</v>
      </c>
      <c r="AC16" t="s">
        <v>2407</v>
      </c>
      <c r="AD16" t="s">
        <v>3908</v>
      </c>
      <c r="AE16">
        <v>5400000</v>
      </c>
      <c r="AF16" t="s">
        <v>52</v>
      </c>
      <c r="AG16">
        <v>5400000</v>
      </c>
      <c r="AH16" t="s">
        <v>52</v>
      </c>
      <c r="AI16">
        <v>0</v>
      </c>
      <c r="AJ16" t="s">
        <v>139</v>
      </c>
      <c r="AK16" t="s">
        <v>51</v>
      </c>
      <c r="AL16" t="s">
        <v>146</v>
      </c>
      <c r="AM16" t="s">
        <v>2488</v>
      </c>
      <c r="AN16">
        <v>1</v>
      </c>
      <c r="AO16">
        <v>0</v>
      </c>
      <c r="AP16" t="s">
        <v>3162</v>
      </c>
      <c r="AQ16" t="s">
        <v>2564</v>
      </c>
      <c r="AR16" t="s">
        <v>2407</v>
      </c>
      <c r="AS16" t="s">
        <v>7500</v>
      </c>
      <c r="AT16" t="e">
        <v>#N/A</v>
      </c>
    </row>
    <row r="17" spans="1:46" x14ac:dyDescent="0.35">
      <c r="A17" t="s">
        <v>1826</v>
      </c>
      <c r="B17" t="s">
        <v>1822</v>
      </c>
      <c r="C17" t="s">
        <v>1823</v>
      </c>
      <c r="E17" t="s">
        <v>1824</v>
      </c>
      <c r="H17" s="11">
        <v>44021</v>
      </c>
      <c r="I17">
        <v>19208</v>
      </c>
      <c r="L17" t="s">
        <v>35</v>
      </c>
      <c r="R17" t="s">
        <v>4155</v>
      </c>
      <c r="S17" t="s">
        <v>4154</v>
      </c>
      <c r="T17" t="s">
        <v>7492</v>
      </c>
      <c r="U17" t="s">
        <v>1825</v>
      </c>
      <c r="V17" t="s">
        <v>1826</v>
      </c>
      <c r="W17">
        <v>10</v>
      </c>
      <c r="X17" s="11">
        <v>44054</v>
      </c>
      <c r="Y17" t="s">
        <v>1827</v>
      </c>
      <c r="Z17" t="s">
        <v>219</v>
      </c>
      <c r="AA17" s="11">
        <v>44054</v>
      </c>
      <c r="AB17" t="s">
        <v>220</v>
      </c>
      <c r="AC17" t="s">
        <v>2407</v>
      </c>
      <c r="AD17" t="s">
        <v>3911</v>
      </c>
      <c r="AE17">
        <v>2600000</v>
      </c>
      <c r="AF17" t="s">
        <v>52</v>
      </c>
      <c r="AG17">
        <v>2600000</v>
      </c>
      <c r="AH17" t="s">
        <v>52</v>
      </c>
      <c r="AI17">
        <v>0</v>
      </c>
      <c r="AJ17" t="s">
        <v>139</v>
      </c>
      <c r="AK17" t="s">
        <v>103</v>
      </c>
      <c r="AL17" t="s">
        <v>138</v>
      </c>
      <c r="AM17" t="s">
        <v>2488</v>
      </c>
      <c r="AN17">
        <v>1</v>
      </c>
      <c r="AO17">
        <v>0</v>
      </c>
      <c r="AP17" t="s">
        <v>3162</v>
      </c>
      <c r="AQ17" t="s">
        <v>2564</v>
      </c>
      <c r="AR17" t="s">
        <v>2407</v>
      </c>
      <c r="AS17" t="s">
        <v>7501</v>
      </c>
      <c r="AT17" t="e">
        <v>#N/A</v>
      </c>
    </row>
    <row r="18" spans="1:46" x14ac:dyDescent="0.35">
      <c r="A18" t="s">
        <v>1833</v>
      </c>
      <c r="B18" t="s">
        <v>1822</v>
      </c>
      <c r="C18" t="s">
        <v>1830</v>
      </c>
      <c r="E18" t="s">
        <v>1831</v>
      </c>
      <c r="H18" s="11">
        <v>44021</v>
      </c>
      <c r="I18">
        <v>19208</v>
      </c>
      <c r="L18" t="s">
        <v>35</v>
      </c>
      <c r="R18" t="s">
        <v>4155</v>
      </c>
      <c r="S18" t="s">
        <v>4154</v>
      </c>
      <c r="T18" t="s">
        <v>7492</v>
      </c>
      <c r="U18" t="s">
        <v>1832</v>
      </c>
      <c r="V18" t="s">
        <v>1833</v>
      </c>
      <c r="W18">
        <v>20</v>
      </c>
      <c r="X18" s="11">
        <v>44054</v>
      </c>
      <c r="Y18" t="s">
        <v>1828</v>
      </c>
      <c r="Z18" t="s">
        <v>219</v>
      </c>
      <c r="AA18" s="11">
        <v>44054</v>
      </c>
      <c r="AB18" t="s">
        <v>220</v>
      </c>
      <c r="AC18" t="s">
        <v>2407</v>
      </c>
      <c r="AD18" t="s">
        <v>3909</v>
      </c>
      <c r="AE18">
        <v>4050000</v>
      </c>
      <c r="AF18" t="s">
        <v>52</v>
      </c>
      <c r="AG18">
        <v>4050000</v>
      </c>
      <c r="AH18" t="s">
        <v>52</v>
      </c>
      <c r="AI18">
        <v>0</v>
      </c>
      <c r="AJ18" t="s">
        <v>139</v>
      </c>
      <c r="AK18" t="s">
        <v>51</v>
      </c>
      <c r="AL18" t="s">
        <v>146</v>
      </c>
      <c r="AM18" t="s">
        <v>2488</v>
      </c>
      <c r="AN18">
        <v>1</v>
      </c>
      <c r="AO18">
        <v>0</v>
      </c>
      <c r="AP18" t="s">
        <v>3162</v>
      </c>
      <c r="AQ18" t="s">
        <v>2564</v>
      </c>
      <c r="AR18" t="s">
        <v>2407</v>
      </c>
      <c r="AS18" t="s">
        <v>7500</v>
      </c>
      <c r="AT18" t="e">
        <v>#N/A</v>
      </c>
    </row>
    <row r="19" spans="1:46" x14ac:dyDescent="0.35">
      <c r="A19" t="s">
        <v>1826</v>
      </c>
      <c r="B19" t="s">
        <v>1822</v>
      </c>
      <c r="C19" t="s">
        <v>1823</v>
      </c>
      <c r="E19" t="s">
        <v>1824</v>
      </c>
      <c r="H19" s="11">
        <v>44021</v>
      </c>
      <c r="I19">
        <v>19208</v>
      </c>
      <c r="L19" t="s">
        <v>35</v>
      </c>
      <c r="R19" t="s">
        <v>4155</v>
      </c>
      <c r="S19" t="s">
        <v>4154</v>
      </c>
      <c r="T19" t="s">
        <v>7492</v>
      </c>
      <c r="U19" t="s">
        <v>1825</v>
      </c>
      <c r="V19" t="s">
        <v>1826</v>
      </c>
      <c r="W19">
        <v>20</v>
      </c>
      <c r="X19" s="11">
        <v>44054</v>
      </c>
      <c r="Y19" t="s">
        <v>1828</v>
      </c>
      <c r="Z19" t="s">
        <v>219</v>
      </c>
      <c r="AA19" s="11">
        <v>44054</v>
      </c>
      <c r="AB19" t="s">
        <v>220</v>
      </c>
      <c r="AC19" t="s">
        <v>2407</v>
      </c>
      <c r="AD19" t="s">
        <v>3912</v>
      </c>
      <c r="AE19">
        <v>1950000</v>
      </c>
      <c r="AF19" t="s">
        <v>52</v>
      </c>
      <c r="AG19">
        <v>1950000</v>
      </c>
      <c r="AH19" t="s">
        <v>52</v>
      </c>
      <c r="AI19">
        <v>0</v>
      </c>
      <c r="AJ19" t="s">
        <v>139</v>
      </c>
      <c r="AK19" t="s">
        <v>103</v>
      </c>
      <c r="AL19" t="s">
        <v>138</v>
      </c>
      <c r="AM19" t="s">
        <v>2488</v>
      </c>
      <c r="AN19">
        <v>1</v>
      </c>
      <c r="AO19">
        <v>0</v>
      </c>
      <c r="AP19" t="s">
        <v>3162</v>
      </c>
      <c r="AQ19" t="s">
        <v>2564</v>
      </c>
      <c r="AR19" t="s">
        <v>2407</v>
      </c>
      <c r="AS19" t="s">
        <v>7501</v>
      </c>
      <c r="AT19" t="e">
        <v>#N/A</v>
      </c>
    </row>
    <row r="20" spans="1:46" x14ac:dyDescent="0.35">
      <c r="A20" t="s">
        <v>1833</v>
      </c>
      <c r="B20" t="s">
        <v>1822</v>
      </c>
      <c r="C20" t="s">
        <v>1830</v>
      </c>
      <c r="E20" t="s">
        <v>1831</v>
      </c>
      <c r="H20" s="11">
        <v>44021</v>
      </c>
      <c r="I20">
        <v>19208</v>
      </c>
      <c r="L20" t="s">
        <v>35</v>
      </c>
      <c r="R20" t="s">
        <v>4155</v>
      </c>
      <c r="S20" t="s">
        <v>4154</v>
      </c>
      <c r="T20" t="s">
        <v>7492</v>
      </c>
      <c r="U20" t="s">
        <v>1832</v>
      </c>
      <c r="V20" t="s">
        <v>1833</v>
      </c>
      <c r="W20">
        <v>30</v>
      </c>
      <c r="X20" s="11">
        <v>44054</v>
      </c>
      <c r="Y20" t="s">
        <v>1829</v>
      </c>
      <c r="Z20" t="s">
        <v>219</v>
      </c>
      <c r="AA20" s="11">
        <v>44054</v>
      </c>
      <c r="AB20" t="s">
        <v>220</v>
      </c>
      <c r="AC20" t="s">
        <v>2407</v>
      </c>
      <c r="AD20" t="s">
        <v>3910</v>
      </c>
      <c r="AE20">
        <v>4050000</v>
      </c>
      <c r="AF20" t="s">
        <v>52</v>
      </c>
      <c r="AG20">
        <v>0</v>
      </c>
      <c r="AH20" t="s">
        <v>52</v>
      </c>
      <c r="AI20">
        <v>4050000</v>
      </c>
      <c r="AJ20" t="s">
        <v>139</v>
      </c>
      <c r="AK20" t="s">
        <v>51</v>
      </c>
      <c r="AL20" t="s">
        <v>146</v>
      </c>
      <c r="AM20" t="s">
        <v>2488</v>
      </c>
      <c r="AN20">
        <v>1</v>
      </c>
      <c r="AO20">
        <v>0</v>
      </c>
      <c r="AP20" t="s">
        <v>3162</v>
      </c>
      <c r="AQ20" t="s">
        <v>2564</v>
      </c>
      <c r="AR20" t="s">
        <v>2407</v>
      </c>
      <c r="AS20" t="s">
        <v>7500</v>
      </c>
      <c r="AT20" t="e">
        <v>#N/A</v>
      </c>
    </row>
    <row r="21" spans="1:46" x14ac:dyDescent="0.35">
      <c r="A21" t="s">
        <v>1826</v>
      </c>
      <c r="B21" t="s">
        <v>1822</v>
      </c>
      <c r="C21" t="s">
        <v>1823</v>
      </c>
      <c r="E21" t="s">
        <v>1824</v>
      </c>
      <c r="H21" s="11">
        <v>44021</v>
      </c>
      <c r="I21">
        <v>19208</v>
      </c>
      <c r="L21" t="s">
        <v>35</v>
      </c>
      <c r="R21" t="s">
        <v>4155</v>
      </c>
      <c r="S21" t="s">
        <v>4154</v>
      </c>
      <c r="T21" t="s">
        <v>7492</v>
      </c>
      <c r="U21" t="s">
        <v>1825</v>
      </c>
      <c r="V21" t="s">
        <v>1826</v>
      </c>
      <c r="W21">
        <v>30</v>
      </c>
      <c r="X21" s="11">
        <v>44054</v>
      </c>
      <c r="Y21" t="s">
        <v>1829</v>
      </c>
      <c r="Z21" t="s">
        <v>219</v>
      </c>
      <c r="AA21" s="11">
        <v>44054</v>
      </c>
      <c r="AB21" t="s">
        <v>220</v>
      </c>
      <c r="AC21" t="s">
        <v>2407</v>
      </c>
      <c r="AD21" t="s">
        <v>3913</v>
      </c>
      <c r="AE21">
        <v>1950000</v>
      </c>
      <c r="AF21" t="s">
        <v>52</v>
      </c>
      <c r="AG21">
        <v>0</v>
      </c>
      <c r="AH21" t="s">
        <v>52</v>
      </c>
      <c r="AI21">
        <v>1950000</v>
      </c>
      <c r="AJ21" t="s">
        <v>139</v>
      </c>
      <c r="AK21" t="s">
        <v>103</v>
      </c>
      <c r="AL21" t="s">
        <v>138</v>
      </c>
      <c r="AM21" t="s">
        <v>2488</v>
      </c>
      <c r="AN21">
        <v>1</v>
      </c>
      <c r="AO21">
        <v>0</v>
      </c>
      <c r="AP21" t="s">
        <v>3162</v>
      </c>
      <c r="AQ21" t="s">
        <v>2564</v>
      </c>
      <c r="AR21" t="s">
        <v>2407</v>
      </c>
      <c r="AS21" t="s">
        <v>7501</v>
      </c>
      <c r="AT21" t="e">
        <v>#N/A</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1AF2BE289E17C4CB01BDB19D764AC1F" ma:contentTypeVersion="4" ma:contentTypeDescription="Create a new document." ma:contentTypeScope="" ma:versionID="80bda49d05f0c9d2a5b7046ebb441f43">
  <xsd:schema xmlns:xsd="http://www.w3.org/2001/XMLSchema" xmlns:xs="http://www.w3.org/2001/XMLSchema" xmlns:p="http://schemas.microsoft.com/office/2006/metadata/properties" xmlns:ns2="2dca039e-67ae-4b08-b94b-ab93603d1384" xmlns:ns3="c67bc5ff-dbb2-46b2-b14b-97770aa0c799" targetNamespace="http://schemas.microsoft.com/office/2006/metadata/properties" ma:root="true" ma:fieldsID="15ff4980b7cfd1407dddad930ed85d10" ns2:_="" ns3:_="">
    <xsd:import namespace="2dca039e-67ae-4b08-b94b-ab93603d1384"/>
    <xsd:import namespace="c67bc5ff-dbb2-46b2-b14b-97770aa0c79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ca039e-67ae-4b08-b94b-ab93603d138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67bc5ff-dbb2-46b2-b14b-97770aa0c79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81B32CF-606E-42CD-9217-CB9170F6B79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0A4822B1-5497-4FB0-871C-FFA6D2844E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ca039e-67ae-4b08-b94b-ab93603d1384"/>
    <ds:schemaRef ds:uri="c67bc5ff-dbb2-46b2-b14b-97770aa0c7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770E92B-DD89-49BB-9945-DF443D9C987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15</vt:i4>
      </vt:variant>
    </vt:vector>
  </HeadingPairs>
  <TitlesOfParts>
    <vt:vector size="15" baseType="lpstr">
      <vt:lpstr>VMC</vt:lpstr>
      <vt:lpstr>Tableau de bord - Provision</vt:lpstr>
      <vt:lpstr>Data</vt:lpstr>
      <vt:lpstr>Data codenva</vt:lpstr>
      <vt:lpstr>tbcfedcom</vt:lpstr>
      <vt:lpstr>Data fedcom ME2N</vt:lpstr>
      <vt:lpstr>Data Fedcom FI</vt:lpstr>
      <vt:lpstr>Blad3</vt:lpstr>
      <vt:lpstr>Blad2</vt:lpstr>
      <vt:lpstr>QPV Freilich</vt:lpstr>
      <vt:lpstr>QPV Freilich (non mp)</vt:lpstr>
      <vt:lpstr>MIGO</vt:lpstr>
      <vt:lpstr>Feuil1</vt:lpstr>
      <vt:lpstr>listes MR-pas consolidée</vt:lpstr>
      <vt:lpstr>Détails structurés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FOD</dc:creator>
  <cp:keywords/>
  <dc:description/>
  <cp:lastModifiedBy>Gino Landuyt</cp:lastModifiedBy>
  <cp:revision/>
  <dcterms:created xsi:type="dcterms:W3CDTF">2020-07-14T07:11:12Z</dcterms:created>
  <dcterms:modified xsi:type="dcterms:W3CDTF">2024-01-16T09:50:06Z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0x01010081AF2BE289E17C4CB01BDB19D764AC1F</vt:lpwstr>
  </property>
</Properties>
</file>